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0" yWindow="-60" windowWidth="19440" windowHeight="11700" tabRatio="593" firstSheet="5" activeTab="8"/>
  </bookViews>
  <sheets>
    <sheet name="Dashboard" sheetId="31" r:id="rId1"/>
    <sheet name="CTC Wise Company Placements" sheetId="46" r:id="rId2"/>
    <sheet name="Summary" sheetId="42" r:id="rId3"/>
    <sheet name="Placement data for 5 Years " sheetId="43" r:id="rId4"/>
    <sheet name="target" sheetId="40" r:id="rId5"/>
    <sheet name="Sex Ratio" sheetId="39" r:id="rId6"/>
    <sheet name="Companies Visited" sheetId="35" state="hidden" r:id="rId7"/>
    <sheet name="All Entries" sheetId="1" r:id="rId8"/>
    <sheet name="Consolidated Sheet " sheetId="66" r:id="rId9"/>
    <sheet name="CC" sheetId="44" r:id="rId10"/>
    <sheet name="Smartwayz" sheetId="45" r:id="rId11"/>
    <sheet name="TCS CON" sheetId="32" r:id="rId12"/>
    <sheet name="LTI" sheetId="18" r:id="rId13"/>
    <sheet name="JARO" sheetId="19" r:id="rId14"/>
    <sheet name="Capgemini" sheetId="25" r:id="rId15"/>
    <sheet name="Carwale" sheetId="20" r:id="rId16"/>
    <sheet name="Interactive Brokers" sheetId="21" r:id="rId17"/>
    <sheet name="REL Jio" sheetId="22" r:id="rId18"/>
    <sheet name="Sciative Sol" sheetId="23" r:id="rId19"/>
    <sheet name="Hexaware Tech" sheetId="29" r:id="rId20"/>
    <sheet name="Axis" sheetId="33" r:id="rId21"/>
    <sheet name="Ugam" sheetId="34" r:id="rId22"/>
    <sheet name="Zeus" sheetId="38" r:id="rId23"/>
    <sheet name="Montran" sheetId="37" r:id="rId24"/>
    <sheet name="Endurance" sheetId="41" r:id="rId25"/>
    <sheet name="Swabhav Techlabs" sheetId="47" r:id="rId26"/>
    <sheet name="Quality Kiosk" sheetId="48" r:id="rId27"/>
    <sheet name="Lemon VB" sheetId="49" r:id="rId28"/>
    <sheet name="Gocomet" sheetId="50" r:id="rId29"/>
    <sheet name="Ingram Micro" sheetId="51" r:id="rId30"/>
    <sheet name="DePronto Infotech" sheetId="52" r:id="rId31"/>
    <sheet name="Reliance Retail" sheetId="53" r:id="rId32"/>
    <sheet name="Bright Champs" sheetId="54" r:id="rId33"/>
    <sheet name="Neosoft" sheetId="55" r:id="rId34"/>
    <sheet name="Infosys" sheetId="56" r:id="rId35"/>
    <sheet name="Cerelabs" sheetId="57" r:id="rId36"/>
    <sheet name="Neebal Technologies" sheetId="58" r:id="rId37"/>
    <sheet name="Vertiv Energy" sheetId="60" r:id="rId38"/>
    <sheet name="Acidaes Solutions (CRMNEXT)" sheetId="61" r:id="rId39"/>
    <sheet name="Growisto" sheetId="59" r:id="rId40"/>
    <sheet name="9.9 Mediaworx - Digit" sheetId="62" r:id="rId41"/>
    <sheet name="Vistaar systems Pvt Ltd" sheetId="63" r:id="rId42"/>
    <sheet name="Course 5i" sheetId="64" r:id="rId43"/>
    <sheet name="Radiant Appliances &amp; Electronic" sheetId="67" r:id="rId44"/>
    <sheet name="Atos Global" sheetId="68" r:id="rId45"/>
    <sheet name="Saama Technologies" sheetId="69" r:id="rId46"/>
    <sheet name="Multiplier Solutions" sheetId="70" r:id="rId47"/>
    <sheet name="GEP" sheetId="71" r:id="rId48"/>
    <sheet name="Accenture" sheetId="72" r:id="rId49"/>
    <sheet name="Endurance International Group" sheetId="73" r:id="rId50"/>
    <sheet name="Newgen" sheetId="74" r:id="rId51"/>
    <sheet name="3D Incredible" sheetId="75" r:id="rId52"/>
    <sheet name="Raja Software Labs" sheetId="76" r:id="rId53"/>
    <sheet name="Wipro" sheetId="77" r:id="rId54"/>
    <sheet name="Perch Technologies" sheetId="78" r:id="rId55"/>
    <sheet name="Thirdware Solutions" sheetId="79" r:id="rId56"/>
    <sheet name="Flexiloans" sheetId="80" r:id="rId57"/>
    <sheet name="Morning Star" sheetId="81" r:id="rId58"/>
    <sheet name="Tescom" sheetId="82" r:id="rId59"/>
    <sheet name="Cogno AI" sheetId="83" r:id="rId60"/>
    <sheet name="ABM Knowledgeware" sheetId="84" r:id="rId61"/>
    <sheet name="Concerto Software" sheetId="85" r:id="rId62"/>
    <sheet name="My Captain" sheetId="86" r:id="rId63"/>
    <sheet name="Finoux Solutions" sheetId="87" r:id="rId64"/>
    <sheet name="MITR Learning" sheetId="88" r:id="rId65"/>
    <sheet name="Nucsoft" sheetId="89" r:id="rId66"/>
    <sheet name="Paras Cadd" sheetId="90" r:id="rId67"/>
    <sheet name="ICICI Securities" sheetId="91" r:id="rId68"/>
    <sheet name="Citius Tech" sheetId="92" r:id="rId69"/>
    <sheet name="Buzzy Brains" sheetId="93" r:id="rId70"/>
    <sheet name="Decimal Point" sheetId="94" r:id="rId71"/>
    <sheet name="Sankey Business Solutions" sheetId="95" r:id="rId72"/>
    <sheet name="Nangia &amp; Co LLP" sheetId="96" r:id="rId73"/>
    <sheet name="FIS Solutions India Pvt Ltd" sheetId="97" r:id="rId74"/>
    <sheet name="Delta Technology &amp; Management " sheetId="98" r:id="rId75"/>
    <sheet name="Espoir Networks" sheetId="99" r:id="rId76"/>
    <sheet name="Servosys Solution" sheetId="100" r:id="rId77"/>
    <sheet name="Ribbon Communications" sheetId="101" r:id="rId78"/>
    <sheet name="INFT1" sheetId="2" r:id="rId79"/>
    <sheet name="INFT2" sheetId="3" r:id="rId80"/>
    <sheet name="INFT3" sheetId="4" r:id="rId81"/>
    <sheet name="CMPN1" sheetId="5" r:id="rId82"/>
    <sheet name="CMPN2" sheetId="6" r:id="rId83"/>
    <sheet name="CMPN3" sheetId="7" r:id="rId84"/>
    <sheet name="ETRX1" sheetId="11" r:id="rId85"/>
    <sheet name="ETRX2" sheetId="12" r:id="rId86"/>
    <sheet name="ETRX3" sheetId="13" r:id="rId87"/>
    <sheet name="EXTC1" sheetId="8" r:id="rId88"/>
    <sheet name="EXTC2" sheetId="9" r:id="rId89"/>
    <sheet name="EXTC3" sheetId="10" r:id="rId90"/>
    <sheet name="BIOM" sheetId="14" r:id="rId91"/>
    <sheet name="Dict" sheetId="15" r:id="rId92"/>
  </sheets>
  <externalReferences>
    <externalReference r:id="rId93"/>
    <externalReference r:id="rId94"/>
    <externalReference r:id="rId95"/>
    <externalReference r:id="rId96"/>
    <externalReference r:id="rId97"/>
    <externalReference r:id="rId98"/>
    <externalReference r:id="rId99"/>
  </externalReferences>
  <definedNames>
    <definedName name="_xlnm._FilterDatabase" localSheetId="7" hidden="1">'All Entries'!$T$1:$T$987</definedName>
    <definedName name="_xlnm._FilterDatabase" localSheetId="14" hidden="1">Capgemini!$B$2:$H$80</definedName>
    <definedName name="_xlnm._FilterDatabase" localSheetId="9" hidden="1">CC!$A$1:$E$147</definedName>
    <definedName name="_xlnm._FilterDatabase" localSheetId="6" hidden="1">'Companies Visited'!$B$3:$I$80</definedName>
    <definedName name="_xlnm._FilterDatabase" localSheetId="8" hidden="1">'Consolidated Sheet '!$F$1:$F$560</definedName>
    <definedName name="_xlnm._FilterDatabase" localSheetId="0" hidden="1">Dashboard!$B$2:$H$25</definedName>
    <definedName name="_xlnm._FilterDatabase" localSheetId="78" hidden="1">INFT1!$A$1:$BT$71</definedName>
    <definedName name="_xlnm._FilterDatabase" localSheetId="13" hidden="1">JARO!$C$2:$I$11</definedName>
    <definedName name="_xlnm._FilterDatabase" localSheetId="12" hidden="1">LTI!$A$1:$H$39</definedName>
    <definedName name="_xlnm._FilterDatabase" localSheetId="11" hidden="1">'TCS CON'!$A$1:$K$98</definedName>
  </definedNames>
  <calcPr calcId="145621"/>
  <pivotCaches>
    <pivotCache cacheId="0" r:id="rId10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8" i="43" l="1"/>
  <c r="W18" i="31" l="1"/>
  <c r="W62" i="31"/>
  <c r="E78" i="31"/>
  <c r="F78" i="31" s="1"/>
  <c r="E77" i="31"/>
  <c r="F77" i="31" s="1"/>
  <c r="E76" i="31"/>
  <c r="F76" i="31" s="1"/>
  <c r="CB703" i="1"/>
  <c r="CB702" i="1"/>
  <c r="CB701" i="1"/>
  <c r="CB700" i="1"/>
  <c r="T425" i="1"/>
  <c r="D708" i="1"/>
  <c r="D707" i="1"/>
  <c r="CE3" i="1"/>
  <c r="CE4" i="1"/>
  <c r="CE5" i="1"/>
  <c r="CE6" i="1"/>
  <c r="CE7" i="1"/>
  <c r="CE8" i="1"/>
  <c r="CE9" i="1"/>
  <c r="CE10" i="1"/>
  <c r="CE11" i="1"/>
  <c r="CE12" i="1"/>
  <c r="CE13" i="1"/>
  <c r="CE14" i="1"/>
  <c r="CE15" i="1"/>
  <c r="CE16" i="1"/>
  <c r="CE17" i="1"/>
  <c r="CE18" i="1"/>
  <c r="CE19" i="1"/>
  <c r="CE20" i="1"/>
  <c r="CE21" i="1"/>
  <c r="CE22" i="1"/>
  <c r="CE23" i="1"/>
  <c r="CE24" i="1"/>
  <c r="CE25" i="1"/>
  <c r="CE26" i="1"/>
  <c r="CE27" i="1"/>
  <c r="CE28" i="1"/>
  <c r="CE29" i="1"/>
  <c r="CE30" i="1"/>
  <c r="CE31" i="1"/>
  <c r="CE32" i="1"/>
  <c r="CE33" i="1"/>
  <c r="CE34" i="1"/>
  <c r="CE35" i="1"/>
  <c r="CE36" i="1"/>
  <c r="CE37" i="1"/>
  <c r="CE38" i="1"/>
  <c r="CE39" i="1"/>
  <c r="CE40" i="1"/>
  <c r="CE41" i="1"/>
  <c r="CE42" i="1"/>
  <c r="CE43" i="1"/>
  <c r="CE44" i="1"/>
  <c r="CE45" i="1"/>
  <c r="CE46" i="1"/>
  <c r="CE47" i="1"/>
  <c r="CE48" i="1"/>
  <c r="CE49" i="1"/>
  <c r="CE50" i="1"/>
  <c r="CE51" i="1"/>
  <c r="CE52" i="1"/>
  <c r="CE53" i="1"/>
  <c r="CE54" i="1"/>
  <c r="CE55" i="1"/>
  <c r="CE56" i="1"/>
  <c r="CE57" i="1"/>
  <c r="CE58" i="1"/>
  <c r="CE59" i="1"/>
  <c r="CE60" i="1"/>
  <c r="CE61" i="1"/>
  <c r="CE62" i="1"/>
  <c r="CE63" i="1"/>
  <c r="CE64" i="1"/>
  <c r="CE65" i="1"/>
  <c r="CE66" i="1"/>
  <c r="CE67" i="1"/>
  <c r="CE68" i="1"/>
  <c r="CE69" i="1"/>
  <c r="CE70" i="1"/>
  <c r="CE71" i="1"/>
  <c r="CE72" i="1"/>
  <c r="CE73" i="1"/>
  <c r="CE74" i="1"/>
  <c r="CE75" i="1"/>
  <c r="CE76" i="1"/>
  <c r="CE77" i="1"/>
  <c r="CE78" i="1"/>
  <c r="CE79" i="1"/>
  <c r="CE80" i="1"/>
  <c r="CE81" i="1"/>
  <c r="CE82" i="1"/>
  <c r="CE83" i="1"/>
  <c r="CE84" i="1"/>
  <c r="CE85" i="1"/>
  <c r="CE86" i="1"/>
  <c r="CE87" i="1"/>
  <c r="CE88" i="1"/>
  <c r="CE89" i="1"/>
  <c r="CE90" i="1"/>
  <c r="CE91" i="1"/>
  <c r="CE92" i="1"/>
  <c r="CE93" i="1"/>
  <c r="CE94" i="1"/>
  <c r="CE95" i="1"/>
  <c r="CE96" i="1"/>
  <c r="CE97" i="1"/>
  <c r="CE98" i="1"/>
  <c r="CE99" i="1"/>
  <c r="CE100" i="1"/>
  <c r="CE101" i="1"/>
  <c r="CE102" i="1"/>
  <c r="CE103" i="1"/>
  <c r="CE104" i="1"/>
  <c r="CE105" i="1"/>
  <c r="CE106" i="1"/>
  <c r="CE107" i="1"/>
  <c r="CE108" i="1"/>
  <c r="CE109" i="1"/>
  <c r="CE110" i="1"/>
  <c r="CE111" i="1"/>
  <c r="CE112" i="1"/>
  <c r="CE113" i="1"/>
  <c r="CE114" i="1"/>
  <c r="CE115" i="1"/>
  <c r="CE116" i="1"/>
  <c r="CE117" i="1"/>
  <c r="CE118" i="1"/>
  <c r="CE119" i="1"/>
  <c r="CE120" i="1"/>
  <c r="CE121" i="1"/>
  <c r="CE122" i="1"/>
  <c r="CE123" i="1"/>
  <c r="CE124" i="1"/>
  <c r="CE125" i="1"/>
  <c r="CE126" i="1"/>
  <c r="CE127" i="1"/>
  <c r="CE128" i="1"/>
  <c r="CE129" i="1"/>
  <c r="CE130" i="1"/>
  <c r="CE131" i="1"/>
  <c r="CE132" i="1"/>
  <c r="CE133" i="1"/>
  <c r="CE134" i="1"/>
  <c r="CE135" i="1"/>
  <c r="CE136" i="1"/>
  <c r="CE137" i="1"/>
  <c r="CE138" i="1"/>
  <c r="CE139" i="1"/>
  <c r="CE140" i="1"/>
  <c r="CE141" i="1"/>
  <c r="CE142" i="1"/>
  <c r="CE143" i="1"/>
  <c r="CE144" i="1"/>
  <c r="CE145" i="1"/>
  <c r="CE146" i="1"/>
  <c r="CE14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177" i="1"/>
  <c r="CE178" i="1"/>
  <c r="CE179" i="1"/>
  <c r="CE180" i="1"/>
  <c r="CE181" i="1"/>
  <c r="CE182" i="1"/>
  <c r="CE183" i="1"/>
  <c r="CE184" i="1"/>
  <c r="CE185" i="1"/>
  <c r="CE186" i="1"/>
  <c r="CE187" i="1"/>
  <c r="CE188" i="1"/>
  <c r="CE189" i="1"/>
  <c r="CE190" i="1"/>
  <c r="CE191" i="1"/>
  <c r="CE192" i="1"/>
  <c r="CE193" i="1"/>
  <c r="CE194" i="1"/>
  <c r="CE195" i="1"/>
  <c r="CE196" i="1"/>
  <c r="CE197" i="1"/>
  <c r="CE198" i="1"/>
  <c r="CE199" i="1"/>
  <c r="CE200" i="1"/>
  <c r="CE201" i="1"/>
  <c r="CE202" i="1"/>
  <c r="CE203" i="1"/>
  <c r="CE204" i="1"/>
  <c r="CE205" i="1"/>
  <c r="CE206" i="1"/>
  <c r="CE207" i="1"/>
  <c r="CE208" i="1"/>
  <c r="CE209" i="1"/>
  <c r="CE210" i="1"/>
  <c r="CE211" i="1"/>
  <c r="CE212" i="1"/>
  <c r="CE213" i="1"/>
  <c r="CE214" i="1"/>
  <c r="CE215" i="1"/>
  <c r="CE216" i="1"/>
  <c r="CE217" i="1"/>
  <c r="CE218" i="1"/>
  <c r="CE219" i="1"/>
  <c r="CE220" i="1"/>
  <c r="CE221" i="1"/>
  <c r="CE222" i="1"/>
  <c r="CE223" i="1"/>
  <c r="CE224" i="1"/>
  <c r="CE225" i="1"/>
  <c r="CE226" i="1"/>
  <c r="CE227" i="1"/>
  <c r="CE228" i="1"/>
  <c r="CE229" i="1"/>
  <c r="CE230" i="1"/>
  <c r="CE231" i="1"/>
  <c r="CE232" i="1"/>
  <c r="CE233" i="1"/>
  <c r="CE234" i="1"/>
  <c r="CE235" i="1"/>
  <c r="CE236" i="1"/>
  <c r="CE237" i="1"/>
  <c r="CE238" i="1"/>
  <c r="CE239" i="1"/>
  <c r="CE240" i="1"/>
  <c r="CE241" i="1"/>
  <c r="CE242" i="1"/>
  <c r="CE243" i="1"/>
  <c r="CE244" i="1"/>
  <c r="CE245" i="1"/>
  <c r="CE246" i="1"/>
  <c r="CE247" i="1"/>
  <c r="CE248" i="1"/>
  <c r="CE249" i="1"/>
  <c r="CE250" i="1"/>
  <c r="CE251" i="1"/>
  <c r="CE252" i="1"/>
  <c r="CE253" i="1"/>
  <c r="CE254" i="1"/>
  <c r="CE255" i="1"/>
  <c r="CE256" i="1"/>
  <c r="CE257" i="1"/>
  <c r="CE258" i="1"/>
  <c r="CE259" i="1"/>
  <c r="CE260" i="1"/>
  <c r="CE261" i="1"/>
  <c r="CE262" i="1"/>
  <c r="CE263" i="1"/>
  <c r="CE264" i="1"/>
  <c r="CE265" i="1"/>
  <c r="CE266" i="1"/>
  <c r="CE267" i="1"/>
  <c r="CE268" i="1"/>
  <c r="CE269" i="1"/>
  <c r="CE270" i="1"/>
  <c r="CE271" i="1"/>
  <c r="CE272" i="1"/>
  <c r="CE273" i="1"/>
  <c r="CE274" i="1"/>
  <c r="CE275" i="1"/>
  <c r="CE276" i="1"/>
  <c r="CE277" i="1"/>
  <c r="CE278" i="1"/>
  <c r="CE279" i="1"/>
  <c r="CE280" i="1"/>
  <c r="CE281" i="1"/>
  <c r="CE282" i="1"/>
  <c r="CE283" i="1"/>
  <c r="CE284" i="1"/>
  <c r="CE285" i="1"/>
  <c r="CE286" i="1"/>
  <c r="CE287" i="1"/>
  <c r="CE288" i="1"/>
  <c r="CE289" i="1"/>
  <c r="CE290" i="1"/>
  <c r="CE291" i="1"/>
  <c r="CE292" i="1"/>
  <c r="CE293" i="1"/>
  <c r="CE294" i="1"/>
  <c r="CE295" i="1"/>
  <c r="CE296" i="1"/>
  <c r="CE297" i="1"/>
  <c r="CE298" i="1"/>
  <c r="CE299" i="1"/>
  <c r="CE300" i="1"/>
  <c r="CE301" i="1"/>
  <c r="CE302" i="1"/>
  <c r="CE303" i="1"/>
  <c r="CE304" i="1"/>
  <c r="CE305" i="1"/>
  <c r="CE306" i="1"/>
  <c r="CE307" i="1"/>
  <c r="CE308" i="1"/>
  <c r="CE309" i="1"/>
  <c r="CE310" i="1"/>
  <c r="CE311" i="1"/>
  <c r="CE312" i="1"/>
  <c r="CE313" i="1"/>
  <c r="CE314" i="1"/>
  <c r="CE315" i="1"/>
  <c r="CE316" i="1"/>
  <c r="CE317" i="1"/>
  <c r="CE318" i="1"/>
  <c r="CE319" i="1"/>
  <c r="CE320" i="1"/>
  <c r="CE321" i="1"/>
  <c r="CE322" i="1"/>
  <c r="CE323" i="1"/>
  <c r="CE324" i="1"/>
  <c r="CE325" i="1"/>
  <c r="CE326" i="1"/>
  <c r="CE327" i="1"/>
  <c r="CE328" i="1"/>
  <c r="CE329" i="1"/>
  <c r="CE330" i="1"/>
  <c r="CE331" i="1"/>
  <c r="CE332" i="1"/>
  <c r="CE333" i="1"/>
  <c r="CE334" i="1"/>
  <c r="CE335" i="1"/>
  <c r="CE336" i="1"/>
  <c r="CE337" i="1"/>
  <c r="CE338" i="1"/>
  <c r="CE339" i="1"/>
  <c r="CE340" i="1"/>
  <c r="CE341" i="1"/>
  <c r="CE342" i="1"/>
  <c r="CE343" i="1"/>
  <c r="CE344" i="1"/>
  <c r="CE345" i="1"/>
  <c r="CE346" i="1"/>
  <c r="CE347" i="1"/>
  <c r="CE348" i="1"/>
  <c r="CE349" i="1"/>
  <c r="CE350" i="1"/>
  <c r="CE351" i="1"/>
  <c r="CE352" i="1"/>
  <c r="CE353" i="1"/>
  <c r="CE354" i="1"/>
  <c r="CE355" i="1"/>
  <c r="CE356" i="1"/>
  <c r="CE357" i="1"/>
  <c r="CE358" i="1"/>
  <c r="CE359" i="1"/>
  <c r="CE360" i="1"/>
  <c r="CE361" i="1"/>
  <c r="CE362" i="1"/>
  <c r="CE363" i="1"/>
  <c r="CE364" i="1"/>
  <c r="CE365" i="1"/>
  <c r="CE366" i="1"/>
  <c r="CE367" i="1"/>
  <c r="CE368" i="1"/>
  <c r="CE369" i="1"/>
  <c r="CE370" i="1"/>
  <c r="CE371" i="1"/>
  <c r="CE372" i="1"/>
  <c r="CE373" i="1"/>
  <c r="CE374" i="1"/>
  <c r="CE375" i="1"/>
  <c r="CE376" i="1"/>
  <c r="CE377" i="1"/>
  <c r="CE378" i="1"/>
  <c r="CE379" i="1"/>
  <c r="CE380" i="1"/>
  <c r="CE381" i="1"/>
  <c r="CE382" i="1"/>
  <c r="CE383" i="1"/>
  <c r="CE384" i="1"/>
  <c r="CE385" i="1"/>
  <c r="CE386" i="1"/>
  <c r="CE387" i="1"/>
  <c r="CE388" i="1"/>
  <c r="CE389" i="1"/>
  <c r="CE390" i="1"/>
  <c r="CE391" i="1"/>
  <c r="CE392" i="1"/>
  <c r="CE393" i="1"/>
  <c r="CE394" i="1"/>
  <c r="CE395" i="1"/>
  <c r="CE396" i="1"/>
  <c r="CE397" i="1"/>
  <c r="CE398" i="1"/>
  <c r="CE399" i="1"/>
  <c r="CE400" i="1"/>
  <c r="CE401" i="1"/>
  <c r="CE402" i="1"/>
  <c r="CE403" i="1"/>
  <c r="CE404" i="1"/>
  <c r="CE405" i="1"/>
  <c r="CE406" i="1"/>
  <c r="CE407" i="1"/>
  <c r="CE408" i="1"/>
  <c r="CE409" i="1"/>
  <c r="CE410" i="1"/>
  <c r="CE411" i="1"/>
  <c r="CE412" i="1"/>
  <c r="CE413" i="1"/>
  <c r="CE414" i="1"/>
  <c r="CE415" i="1"/>
  <c r="CE416" i="1"/>
  <c r="CE417" i="1"/>
  <c r="CE418" i="1"/>
  <c r="CE419" i="1"/>
  <c r="CE420" i="1"/>
  <c r="CE421" i="1"/>
  <c r="CE422" i="1"/>
  <c r="CE423" i="1"/>
  <c r="CE424" i="1"/>
  <c r="CE425" i="1"/>
  <c r="CE426" i="1"/>
  <c r="CE427" i="1"/>
  <c r="CE428" i="1"/>
  <c r="CE429" i="1"/>
  <c r="CE430" i="1"/>
  <c r="CE431" i="1"/>
  <c r="CE432" i="1"/>
  <c r="CE433" i="1"/>
  <c r="CE434" i="1"/>
  <c r="CE435" i="1"/>
  <c r="CE436" i="1"/>
  <c r="CE437" i="1"/>
  <c r="CE438" i="1"/>
  <c r="CE439" i="1"/>
  <c r="CE440" i="1"/>
  <c r="CE441" i="1"/>
  <c r="CE442" i="1"/>
  <c r="CE443" i="1"/>
  <c r="CE444" i="1"/>
  <c r="CE445" i="1"/>
  <c r="CE446" i="1"/>
  <c r="CE447" i="1"/>
  <c r="CE448" i="1"/>
  <c r="CE449" i="1"/>
  <c r="CE450" i="1"/>
  <c r="CE451" i="1"/>
  <c r="CE452" i="1"/>
  <c r="CE453" i="1"/>
  <c r="CE454" i="1"/>
  <c r="CE455" i="1"/>
  <c r="CE456" i="1"/>
  <c r="CE457" i="1"/>
  <c r="CE458" i="1"/>
  <c r="CE459" i="1"/>
  <c r="CE460" i="1"/>
  <c r="CE461" i="1"/>
  <c r="CE462" i="1"/>
  <c r="CE463" i="1"/>
  <c r="CE464" i="1"/>
  <c r="CE465" i="1"/>
  <c r="CE466" i="1"/>
  <c r="CE467" i="1"/>
  <c r="CE468" i="1"/>
  <c r="CE469" i="1"/>
  <c r="CE470" i="1"/>
  <c r="CE471" i="1"/>
  <c r="CE472" i="1"/>
  <c r="CE473" i="1"/>
  <c r="CE474" i="1"/>
  <c r="CE475" i="1"/>
  <c r="CE476" i="1"/>
  <c r="CE477" i="1"/>
  <c r="CE478" i="1"/>
  <c r="CE479" i="1"/>
  <c r="CE480" i="1"/>
  <c r="CE481" i="1"/>
  <c r="CE482" i="1"/>
  <c r="CE483" i="1"/>
  <c r="CE484" i="1"/>
  <c r="CE485" i="1"/>
  <c r="CE486" i="1"/>
  <c r="CE487" i="1"/>
  <c r="CE488" i="1"/>
  <c r="CE489" i="1"/>
  <c r="CE490" i="1"/>
  <c r="CE491" i="1"/>
  <c r="CE492" i="1"/>
  <c r="CE493" i="1"/>
  <c r="CE494" i="1"/>
  <c r="CE495" i="1"/>
  <c r="CE496" i="1"/>
  <c r="CE497" i="1"/>
  <c r="CE498" i="1"/>
  <c r="CE499" i="1"/>
  <c r="CE500" i="1"/>
  <c r="CE501" i="1"/>
  <c r="CE502" i="1"/>
  <c r="CE503" i="1"/>
  <c r="CE504" i="1"/>
  <c r="CE505" i="1"/>
  <c r="CE506" i="1"/>
  <c r="CE507" i="1"/>
  <c r="CE508" i="1"/>
  <c r="CE509" i="1"/>
  <c r="CE510" i="1"/>
  <c r="CE511" i="1"/>
  <c r="CE512" i="1"/>
  <c r="CE513" i="1"/>
  <c r="CE514" i="1"/>
  <c r="CE515" i="1"/>
  <c r="CE516" i="1"/>
  <c r="CE517" i="1"/>
  <c r="CE518" i="1"/>
  <c r="CE519" i="1"/>
  <c r="CE520" i="1"/>
  <c r="CE521" i="1"/>
  <c r="CE522" i="1"/>
  <c r="CE523" i="1"/>
  <c r="CE524" i="1"/>
  <c r="CE525" i="1"/>
  <c r="CE526" i="1"/>
  <c r="CE527" i="1"/>
  <c r="CE528" i="1"/>
  <c r="CE529" i="1"/>
  <c r="CE530" i="1"/>
  <c r="CE531" i="1"/>
  <c r="CE532" i="1"/>
  <c r="CE533" i="1"/>
  <c r="CE534" i="1"/>
  <c r="CE535" i="1"/>
  <c r="CE536" i="1"/>
  <c r="CE537" i="1"/>
  <c r="CE538" i="1"/>
  <c r="CE539" i="1"/>
  <c r="CE540" i="1"/>
  <c r="CE541" i="1"/>
  <c r="CE542" i="1"/>
  <c r="CE543" i="1"/>
  <c r="CE544" i="1"/>
  <c r="CE545" i="1"/>
  <c r="CE546" i="1"/>
  <c r="CE547" i="1"/>
  <c r="CE548" i="1"/>
  <c r="CE549" i="1"/>
  <c r="CE550" i="1"/>
  <c r="CE551" i="1"/>
  <c r="CE552" i="1"/>
  <c r="CE553" i="1"/>
  <c r="CE554" i="1"/>
  <c r="CE555" i="1"/>
  <c r="CE556" i="1"/>
  <c r="CE557" i="1"/>
  <c r="CE558" i="1"/>
  <c r="CE559" i="1"/>
  <c r="CE560" i="1"/>
  <c r="CE561" i="1"/>
  <c r="CE562" i="1"/>
  <c r="CE563" i="1"/>
  <c r="CE564" i="1"/>
  <c r="CE565" i="1"/>
  <c r="CE566" i="1"/>
  <c r="CE567" i="1"/>
  <c r="CE568" i="1"/>
  <c r="CE569" i="1"/>
  <c r="CE570" i="1"/>
  <c r="CE571" i="1"/>
  <c r="CE572" i="1"/>
  <c r="CE573" i="1"/>
  <c r="CE574" i="1"/>
  <c r="CE575" i="1"/>
  <c r="CE576" i="1"/>
  <c r="CE577" i="1"/>
  <c r="CE578" i="1"/>
  <c r="CE579" i="1"/>
  <c r="CE580" i="1"/>
  <c r="CE581" i="1"/>
  <c r="CE582" i="1"/>
  <c r="CE583" i="1"/>
  <c r="CE584" i="1"/>
  <c r="CE585" i="1"/>
  <c r="CE586" i="1"/>
  <c r="CE587" i="1"/>
  <c r="CE588" i="1"/>
  <c r="CE589" i="1"/>
  <c r="CE590" i="1"/>
  <c r="CE591" i="1"/>
  <c r="CE592" i="1"/>
  <c r="CE593" i="1"/>
  <c r="CE594" i="1"/>
  <c r="CE595" i="1"/>
  <c r="CE596" i="1"/>
  <c r="CE597" i="1"/>
  <c r="CE598" i="1"/>
  <c r="CE599" i="1"/>
  <c r="CE600" i="1"/>
  <c r="CE601" i="1"/>
  <c r="CE602" i="1"/>
  <c r="CE603" i="1"/>
  <c r="CE604" i="1"/>
  <c r="CE605" i="1"/>
  <c r="CE606" i="1"/>
  <c r="CE607" i="1"/>
  <c r="CE608" i="1"/>
  <c r="CE609" i="1"/>
  <c r="CE610" i="1"/>
  <c r="CE611" i="1"/>
  <c r="CE612" i="1"/>
  <c r="CE613" i="1"/>
  <c r="CE614" i="1"/>
  <c r="CE615" i="1"/>
  <c r="CE616" i="1"/>
  <c r="CE617" i="1"/>
  <c r="CE618" i="1"/>
  <c r="CE619" i="1"/>
  <c r="CE620" i="1"/>
  <c r="CE621" i="1"/>
  <c r="CE622" i="1"/>
  <c r="CE623" i="1"/>
  <c r="CE624" i="1"/>
  <c r="CE625" i="1"/>
  <c r="CE626" i="1"/>
  <c r="CE627" i="1"/>
  <c r="CE628" i="1"/>
  <c r="CE629" i="1"/>
  <c r="CE630" i="1"/>
  <c r="CE631" i="1"/>
  <c r="CE632" i="1"/>
  <c r="CE633" i="1"/>
  <c r="CE634" i="1"/>
  <c r="CE635" i="1"/>
  <c r="CE636" i="1"/>
  <c r="CE637" i="1"/>
  <c r="CE638" i="1"/>
  <c r="CE639" i="1"/>
  <c r="CE640" i="1"/>
  <c r="CE641" i="1"/>
  <c r="CE642" i="1"/>
  <c r="CE643" i="1"/>
  <c r="CE644" i="1"/>
  <c r="CE645" i="1"/>
  <c r="CE646" i="1"/>
  <c r="CE647" i="1"/>
  <c r="CE648" i="1"/>
  <c r="CE649" i="1"/>
  <c r="CE650" i="1"/>
  <c r="CE651" i="1"/>
  <c r="CE652" i="1"/>
  <c r="CE653" i="1"/>
  <c r="CE654" i="1"/>
  <c r="CE655" i="1"/>
  <c r="CE656" i="1"/>
  <c r="CE657" i="1"/>
  <c r="CE658" i="1"/>
  <c r="CE659" i="1"/>
  <c r="CE660" i="1"/>
  <c r="CE661" i="1"/>
  <c r="CE662" i="1"/>
  <c r="CE663" i="1"/>
  <c r="CE664" i="1"/>
  <c r="CE665" i="1"/>
  <c r="CE666" i="1"/>
  <c r="CE667" i="1"/>
  <c r="CE668" i="1"/>
  <c r="CE669" i="1"/>
  <c r="CE670" i="1"/>
  <c r="CE671" i="1"/>
  <c r="CE672" i="1"/>
  <c r="CE673" i="1"/>
  <c r="CE674" i="1"/>
  <c r="CE675" i="1"/>
  <c r="CE676" i="1"/>
  <c r="CE677" i="1"/>
  <c r="CE678" i="1"/>
  <c r="CE679" i="1"/>
  <c r="CE680" i="1"/>
  <c r="CE681" i="1"/>
  <c r="CE682" i="1"/>
  <c r="CE683" i="1"/>
  <c r="CE684" i="1"/>
  <c r="CE685" i="1"/>
  <c r="CE686" i="1"/>
  <c r="CE687" i="1"/>
  <c r="CE688" i="1"/>
  <c r="CE689" i="1"/>
  <c r="CE690" i="1"/>
  <c r="CE691" i="1"/>
  <c r="CE692" i="1"/>
  <c r="CE693" i="1"/>
  <c r="CE694" i="1"/>
  <c r="CE695" i="1"/>
  <c r="CE696" i="1"/>
  <c r="CE2" i="1"/>
  <c r="CD3" i="1"/>
  <c r="CD4" i="1"/>
  <c r="CD5" i="1"/>
  <c r="CD6" i="1"/>
  <c r="CD7" i="1"/>
  <c r="CD8" i="1"/>
  <c r="CD9" i="1"/>
  <c r="CD10" i="1"/>
  <c r="CD11" i="1"/>
  <c r="CD12" i="1"/>
  <c r="CD13" i="1"/>
  <c r="CD14" i="1"/>
  <c r="CD15" i="1"/>
  <c r="CD16" i="1"/>
  <c r="CD17" i="1"/>
  <c r="CD18" i="1"/>
  <c r="CD19" i="1"/>
  <c r="CD20" i="1"/>
  <c r="CD21" i="1"/>
  <c r="CD22" i="1"/>
  <c r="CD23" i="1"/>
  <c r="CD24" i="1"/>
  <c r="CD25" i="1"/>
  <c r="CD26" i="1"/>
  <c r="CD27" i="1"/>
  <c r="CD28" i="1"/>
  <c r="CD29" i="1"/>
  <c r="CD30" i="1"/>
  <c r="CD31" i="1"/>
  <c r="CD32" i="1"/>
  <c r="CD33" i="1"/>
  <c r="CD34" i="1"/>
  <c r="CD35" i="1"/>
  <c r="CD36" i="1"/>
  <c r="CD37" i="1"/>
  <c r="CD38" i="1"/>
  <c r="CD39" i="1"/>
  <c r="CD40" i="1"/>
  <c r="CD41" i="1"/>
  <c r="CD42" i="1"/>
  <c r="CD43" i="1"/>
  <c r="CD44" i="1"/>
  <c r="CD45" i="1"/>
  <c r="CD46" i="1"/>
  <c r="CD47" i="1"/>
  <c r="CD48" i="1"/>
  <c r="CD49" i="1"/>
  <c r="CD50" i="1"/>
  <c r="CD51" i="1"/>
  <c r="CD52" i="1"/>
  <c r="CD53" i="1"/>
  <c r="CD54" i="1"/>
  <c r="CD55" i="1"/>
  <c r="CD56" i="1"/>
  <c r="CD57" i="1"/>
  <c r="CD58" i="1"/>
  <c r="CD59" i="1"/>
  <c r="CD60" i="1"/>
  <c r="CD61" i="1"/>
  <c r="CD62" i="1"/>
  <c r="CD63" i="1"/>
  <c r="CD64" i="1"/>
  <c r="CD65" i="1"/>
  <c r="CD66" i="1"/>
  <c r="CD67" i="1"/>
  <c r="CD68" i="1"/>
  <c r="CD69" i="1"/>
  <c r="CD70" i="1"/>
  <c r="CD71" i="1"/>
  <c r="CD72" i="1"/>
  <c r="CD73" i="1"/>
  <c r="CD74" i="1"/>
  <c r="CD75" i="1"/>
  <c r="CD76" i="1"/>
  <c r="CD77" i="1"/>
  <c r="CD78" i="1"/>
  <c r="CD79" i="1"/>
  <c r="CD80" i="1"/>
  <c r="CD81" i="1"/>
  <c r="CD82" i="1"/>
  <c r="CD83" i="1"/>
  <c r="CD84" i="1"/>
  <c r="CD85" i="1"/>
  <c r="CD86" i="1"/>
  <c r="CD87" i="1"/>
  <c r="CD88" i="1"/>
  <c r="CD89" i="1"/>
  <c r="CD90" i="1"/>
  <c r="CD91" i="1"/>
  <c r="CD92" i="1"/>
  <c r="CD93" i="1"/>
  <c r="CD94" i="1"/>
  <c r="CD95" i="1"/>
  <c r="CD96" i="1"/>
  <c r="CD97" i="1"/>
  <c r="CD98" i="1"/>
  <c r="CD99" i="1"/>
  <c r="CD100" i="1"/>
  <c r="CD101" i="1"/>
  <c r="CD102" i="1"/>
  <c r="CD103" i="1"/>
  <c r="CD104" i="1"/>
  <c r="CD105" i="1"/>
  <c r="CD106" i="1"/>
  <c r="CD107" i="1"/>
  <c r="CD108" i="1"/>
  <c r="CD109" i="1"/>
  <c r="CD110" i="1"/>
  <c r="CD111" i="1"/>
  <c r="CD112" i="1"/>
  <c r="CD113" i="1"/>
  <c r="CD114" i="1"/>
  <c r="CD115" i="1"/>
  <c r="CD116" i="1"/>
  <c r="CD117" i="1"/>
  <c r="CD118" i="1"/>
  <c r="CD119" i="1"/>
  <c r="CD120" i="1"/>
  <c r="CD121" i="1"/>
  <c r="CD122" i="1"/>
  <c r="CD123" i="1"/>
  <c r="CD124" i="1"/>
  <c r="CD125" i="1"/>
  <c r="CD126" i="1"/>
  <c r="CD127" i="1"/>
  <c r="CD128" i="1"/>
  <c r="CD129" i="1"/>
  <c r="CD130" i="1"/>
  <c r="CD131" i="1"/>
  <c r="CD132" i="1"/>
  <c r="CD133" i="1"/>
  <c r="CD134" i="1"/>
  <c r="CD135" i="1"/>
  <c r="CD136" i="1"/>
  <c r="CD137" i="1"/>
  <c r="CD138" i="1"/>
  <c r="CD139" i="1"/>
  <c r="CD140" i="1"/>
  <c r="CD141" i="1"/>
  <c r="CD142" i="1"/>
  <c r="CD143" i="1"/>
  <c r="CD144" i="1"/>
  <c r="CD145" i="1"/>
  <c r="CD146" i="1"/>
  <c r="CD147" i="1"/>
  <c r="CD148" i="1"/>
  <c r="CD149" i="1"/>
  <c r="CD150" i="1"/>
  <c r="CD151" i="1"/>
  <c r="CD152" i="1"/>
  <c r="CD153" i="1"/>
  <c r="CD154" i="1"/>
  <c r="CD155" i="1"/>
  <c r="CD156" i="1"/>
  <c r="CD157" i="1"/>
  <c r="CD158" i="1"/>
  <c r="CD159" i="1"/>
  <c r="CD160" i="1"/>
  <c r="CD161" i="1"/>
  <c r="CD162" i="1"/>
  <c r="CD163" i="1"/>
  <c r="CD164" i="1"/>
  <c r="CD165" i="1"/>
  <c r="CD166" i="1"/>
  <c r="CD167" i="1"/>
  <c r="CD168" i="1"/>
  <c r="CD169" i="1"/>
  <c r="CD170" i="1"/>
  <c r="CD171" i="1"/>
  <c r="CD172" i="1"/>
  <c r="CD173" i="1"/>
  <c r="CD174" i="1"/>
  <c r="CD175" i="1"/>
  <c r="CD176" i="1"/>
  <c r="CD177" i="1"/>
  <c r="CD178" i="1"/>
  <c r="CD179" i="1"/>
  <c r="CD180" i="1"/>
  <c r="CD181" i="1"/>
  <c r="CD182" i="1"/>
  <c r="CD183" i="1"/>
  <c r="CD184" i="1"/>
  <c r="CD185" i="1"/>
  <c r="CD186" i="1"/>
  <c r="CD187" i="1"/>
  <c r="CD188" i="1"/>
  <c r="CD189" i="1"/>
  <c r="CD190" i="1"/>
  <c r="CD191" i="1"/>
  <c r="CD192" i="1"/>
  <c r="CD193" i="1"/>
  <c r="CD194" i="1"/>
  <c r="CD195" i="1"/>
  <c r="CD196" i="1"/>
  <c r="CD197" i="1"/>
  <c r="CD198" i="1"/>
  <c r="CD199" i="1"/>
  <c r="CD200" i="1"/>
  <c r="CD201" i="1"/>
  <c r="CD202" i="1"/>
  <c r="CD203" i="1"/>
  <c r="CD204" i="1"/>
  <c r="CD205" i="1"/>
  <c r="CD206" i="1"/>
  <c r="CD207" i="1"/>
  <c r="CD208" i="1"/>
  <c r="CD209" i="1"/>
  <c r="CD210" i="1"/>
  <c r="CD211" i="1"/>
  <c r="CD212" i="1"/>
  <c r="CD213" i="1"/>
  <c r="CD214" i="1"/>
  <c r="CD215" i="1"/>
  <c r="CD216" i="1"/>
  <c r="CD217" i="1"/>
  <c r="CD218" i="1"/>
  <c r="CD219" i="1"/>
  <c r="CD220" i="1"/>
  <c r="CD221" i="1"/>
  <c r="CD222" i="1"/>
  <c r="CD223" i="1"/>
  <c r="CD224" i="1"/>
  <c r="CD225" i="1"/>
  <c r="CD226" i="1"/>
  <c r="CD227" i="1"/>
  <c r="CD228" i="1"/>
  <c r="CD229" i="1"/>
  <c r="CD230" i="1"/>
  <c r="CD231" i="1"/>
  <c r="CD232" i="1"/>
  <c r="CD233" i="1"/>
  <c r="CD234" i="1"/>
  <c r="CD235" i="1"/>
  <c r="CD236" i="1"/>
  <c r="CD237" i="1"/>
  <c r="CD238" i="1"/>
  <c r="CD239" i="1"/>
  <c r="CD240" i="1"/>
  <c r="CD241" i="1"/>
  <c r="CD242" i="1"/>
  <c r="CD243" i="1"/>
  <c r="CD244" i="1"/>
  <c r="CD245" i="1"/>
  <c r="CD246" i="1"/>
  <c r="CD247" i="1"/>
  <c r="CD248" i="1"/>
  <c r="CD249" i="1"/>
  <c r="CD250" i="1"/>
  <c r="CD251" i="1"/>
  <c r="CD252" i="1"/>
  <c r="CD253" i="1"/>
  <c r="CD254" i="1"/>
  <c r="CD255" i="1"/>
  <c r="CD256" i="1"/>
  <c r="CD257" i="1"/>
  <c r="CD258" i="1"/>
  <c r="CD259" i="1"/>
  <c r="CD260" i="1"/>
  <c r="CD261" i="1"/>
  <c r="CD262" i="1"/>
  <c r="CD263" i="1"/>
  <c r="CD264" i="1"/>
  <c r="CD265" i="1"/>
  <c r="CD266" i="1"/>
  <c r="CD267" i="1"/>
  <c r="CD268" i="1"/>
  <c r="CD269" i="1"/>
  <c r="CD270" i="1"/>
  <c r="CD271" i="1"/>
  <c r="CD272" i="1"/>
  <c r="CD273" i="1"/>
  <c r="CD274" i="1"/>
  <c r="CD275" i="1"/>
  <c r="CD276" i="1"/>
  <c r="CD277" i="1"/>
  <c r="CD278" i="1"/>
  <c r="CD279" i="1"/>
  <c r="CD280" i="1"/>
  <c r="CD281" i="1"/>
  <c r="CD282" i="1"/>
  <c r="CD283" i="1"/>
  <c r="CD284" i="1"/>
  <c r="CD285" i="1"/>
  <c r="CD286" i="1"/>
  <c r="CD287" i="1"/>
  <c r="CD288" i="1"/>
  <c r="CD289" i="1"/>
  <c r="CD290" i="1"/>
  <c r="CD291" i="1"/>
  <c r="CD292" i="1"/>
  <c r="CD293" i="1"/>
  <c r="CD294" i="1"/>
  <c r="CD295" i="1"/>
  <c r="CD296" i="1"/>
  <c r="CD297" i="1"/>
  <c r="CD298" i="1"/>
  <c r="CD299" i="1"/>
  <c r="CD300" i="1"/>
  <c r="CD301" i="1"/>
  <c r="CD302" i="1"/>
  <c r="CD303" i="1"/>
  <c r="CD304" i="1"/>
  <c r="CD305" i="1"/>
  <c r="CD306" i="1"/>
  <c r="CD307" i="1"/>
  <c r="CD308" i="1"/>
  <c r="CD309" i="1"/>
  <c r="CD310" i="1"/>
  <c r="CD311" i="1"/>
  <c r="CD312" i="1"/>
  <c r="CD313" i="1"/>
  <c r="CD314" i="1"/>
  <c r="CD315" i="1"/>
  <c r="CD316" i="1"/>
  <c r="CD317" i="1"/>
  <c r="CD318" i="1"/>
  <c r="CD319" i="1"/>
  <c r="CD320" i="1"/>
  <c r="CD321" i="1"/>
  <c r="CD322" i="1"/>
  <c r="CD323" i="1"/>
  <c r="CD324" i="1"/>
  <c r="CD325" i="1"/>
  <c r="CD326" i="1"/>
  <c r="CD327" i="1"/>
  <c r="CD328" i="1"/>
  <c r="CD329" i="1"/>
  <c r="CD330" i="1"/>
  <c r="CD331" i="1"/>
  <c r="CD332" i="1"/>
  <c r="CD333" i="1"/>
  <c r="CD334" i="1"/>
  <c r="CD335" i="1"/>
  <c r="CD336" i="1"/>
  <c r="CD337" i="1"/>
  <c r="CD338" i="1"/>
  <c r="CD339" i="1"/>
  <c r="CD340" i="1"/>
  <c r="CD341" i="1"/>
  <c r="CD342" i="1"/>
  <c r="CD343" i="1"/>
  <c r="CD344" i="1"/>
  <c r="CD345" i="1"/>
  <c r="CD346" i="1"/>
  <c r="CD347" i="1"/>
  <c r="CD348" i="1"/>
  <c r="CD349" i="1"/>
  <c r="CD350" i="1"/>
  <c r="CD351" i="1"/>
  <c r="CD352" i="1"/>
  <c r="CD353" i="1"/>
  <c r="CD354" i="1"/>
  <c r="CD355" i="1"/>
  <c r="CD356" i="1"/>
  <c r="CD357" i="1"/>
  <c r="CD358" i="1"/>
  <c r="CD359" i="1"/>
  <c r="CD360" i="1"/>
  <c r="CD361" i="1"/>
  <c r="CD362" i="1"/>
  <c r="CD363" i="1"/>
  <c r="CD364" i="1"/>
  <c r="CD365" i="1"/>
  <c r="CD366" i="1"/>
  <c r="CD367" i="1"/>
  <c r="CD368" i="1"/>
  <c r="CD369" i="1"/>
  <c r="CD370" i="1"/>
  <c r="CD371" i="1"/>
  <c r="CD372" i="1"/>
  <c r="CD373" i="1"/>
  <c r="CD374" i="1"/>
  <c r="CD375" i="1"/>
  <c r="CD376" i="1"/>
  <c r="CD377" i="1"/>
  <c r="CD378" i="1"/>
  <c r="CD379" i="1"/>
  <c r="CD380" i="1"/>
  <c r="CD381" i="1"/>
  <c r="CD382" i="1"/>
  <c r="CD383" i="1"/>
  <c r="CD384" i="1"/>
  <c r="CD385" i="1"/>
  <c r="CD386" i="1"/>
  <c r="CD387" i="1"/>
  <c r="CD388" i="1"/>
  <c r="CD389" i="1"/>
  <c r="CD390" i="1"/>
  <c r="CD391" i="1"/>
  <c r="CD392" i="1"/>
  <c r="CD393" i="1"/>
  <c r="CD394" i="1"/>
  <c r="CD395" i="1"/>
  <c r="CD396" i="1"/>
  <c r="CD397" i="1"/>
  <c r="CD398" i="1"/>
  <c r="CD399" i="1"/>
  <c r="CD400" i="1"/>
  <c r="CD401" i="1"/>
  <c r="CD402" i="1"/>
  <c r="CD403" i="1"/>
  <c r="CD404" i="1"/>
  <c r="CD405" i="1"/>
  <c r="CD406" i="1"/>
  <c r="CD407" i="1"/>
  <c r="CD408" i="1"/>
  <c r="CD409" i="1"/>
  <c r="CD410" i="1"/>
  <c r="CD411" i="1"/>
  <c r="CD412" i="1"/>
  <c r="CD413" i="1"/>
  <c r="CD414" i="1"/>
  <c r="CD415" i="1"/>
  <c r="CD416" i="1"/>
  <c r="CD417" i="1"/>
  <c r="CD418" i="1"/>
  <c r="CD419" i="1"/>
  <c r="CD420" i="1"/>
  <c r="CD421" i="1"/>
  <c r="CD422" i="1"/>
  <c r="CD423" i="1"/>
  <c r="CD424" i="1"/>
  <c r="CD425" i="1"/>
  <c r="CD426" i="1"/>
  <c r="CD427" i="1"/>
  <c r="CD428" i="1"/>
  <c r="CD429" i="1"/>
  <c r="CD430" i="1"/>
  <c r="CD431" i="1"/>
  <c r="CD432" i="1"/>
  <c r="CD433" i="1"/>
  <c r="CD434" i="1"/>
  <c r="CD435" i="1"/>
  <c r="CD436" i="1"/>
  <c r="CD437" i="1"/>
  <c r="CD438" i="1"/>
  <c r="CD439" i="1"/>
  <c r="CD440" i="1"/>
  <c r="CD441" i="1"/>
  <c r="CD442" i="1"/>
  <c r="CD443" i="1"/>
  <c r="CD444" i="1"/>
  <c r="CD445" i="1"/>
  <c r="CD446" i="1"/>
  <c r="CD447" i="1"/>
  <c r="CD448" i="1"/>
  <c r="CD449" i="1"/>
  <c r="CD450" i="1"/>
  <c r="CD451" i="1"/>
  <c r="CD452" i="1"/>
  <c r="CD453" i="1"/>
  <c r="CD454" i="1"/>
  <c r="CD455" i="1"/>
  <c r="CD456" i="1"/>
  <c r="CD457" i="1"/>
  <c r="CD458" i="1"/>
  <c r="CD459" i="1"/>
  <c r="CD460" i="1"/>
  <c r="CD461" i="1"/>
  <c r="CD462" i="1"/>
  <c r="CD463" i="1"/>
  <c r="CD464" i="1"/>
  <c r="CD465" i="1"/>
  <c r="CD466" i="1"/>
  <c r="CD467" i="1"/>
  <c r="CD468" i="1"/>
  <c r="CD469" i="1"/>
  <c r="CD470" i="1"/>
  <c r="CD471" i="1"/>
  <c r="CD472" i="1"/>
  <c r="CD473" i="1"/>
  <c r="CD474" i="1"/>
  <c r="CD475" i="1"/>
  <c r="CD476" i="1"/>
  <c r="CD477" i="1"/>
  <c r="CD478" i="1"/>
  <c r="CD479" i="1"/>
  <c r="CD480" i="1"/>
  <c r="CD481" i="1"/>
  <c r="CD482" i="1"/>
  <c r="CD483" i="1"/>
  <c r="CD484" i="1"/>
  <c r="CD485" i="1"/>
  <c r="CD486" i="1"/>
  <c r="CD487" i="1"/>
  <c r="CD488" i="1"/>
  <c r="CD489" i="1"/>
  <c r="CD490" i="1"/>
  <c r="CD491" i="1"/>
  <c r="CD492" i="1"/>
  <c r="CD493" i="1"/>
  <c r="CD494" i="1"/>
  <c r="CD495" i="1"/>
  <c r="CD496" i="1"/>
  <c r="CD497" i="1"/>
  <c r="CD498" i="1"/>
  <c r="CD499" i="1"/>
  <c r="CD500" i="1"/>
  <c r="CD501" i="1"/>
  <c r="CD502" i="1"/>
  <c r="CD503" i="1"/>
  <c r="CD504" i="1"/>
  <c r="CD505" i="1"/>
  <c r="CD506" i="1"/>
  <c r="CD507" i="1"/>
  <c r="CD508" i="1"/>
  <c r="CD509" i="1"/>
  <c r="CD510" i="1"/>
  <c r="CD511" i="1"/>
  <c r="CD512" i="1"/>
  <c r="CD513" i="1"/>
  <c r="CD514" i="1"/>
  <c r="CD515" i="1"/>
  <c r="CD516" i="1"/>
  <c r="CD517" i="1"/>
  <c r="CD518" i="1"/>
  <c r="CD519" i="1"/>
  <c r="CD520" i="1"/>
  <c r="CD521" i="1"/>
  <c r="CD522" i="1"/>
  <c r="CD523" i="1"/>
  <c r="CD524" i="1"/>
  <c r="CD525" i="1"/>
  <c r="CD526" i="1"/>
  <c r="CD527" i="1"/>
  <c r="CD528" i="1"/>
  <c r="CD529" i="1"/>
  <c r="CD530" i="1"/>
  <c r="CD531" i="1"/>
  <c r="CD532" i="1"/>
  <c r="CD533" i="1"/>
  <c r="CD534" i="1"/>
  <c r="CD535" i="1"/>
  <c r="CD536" i="1"/>
  <c r="CD537" i="1"/>
  <c r="CD538" i="1"/>
  <c r="CD539" i="1"/>
  <c r="CD540" i="1"/>
  <c r="CD541" i="1"/>
  <c r="CD542" i="1"/>
  <c r="CD543" i="1"/>
  <c r="CD544" i="1"/>
  <c r="CD545" i="1"/>
  <c r="CD546" i="1"/>
  <c r="CD547" i="1"/>
  <c r="CD548" i="1"/>
  <c r="CD549" i="1"/>
  <c r="CD550" i="1"/>
  <c r="CD551" i="1"/>
  <c r="CD552" i="1"/>
  <c r="CD553" i="1"/>
  <c r="CD554" i="1"/>
  <c r="CD555" i="1"/>
  <c r="CD556" i="1"/>
  <c r="CD557" i="1"/>
  <c r="CD558" i="1"/>
  <c r="CD559" i="1"/>
  <c r="CD560" i="1"/>
  <c r="CD561" i="1"/>
  <c r="CD562" i="1"/>
  <c r="CD563" i="1"/>
  <c r="CD564" i="1"/>
  <c r="CD565" i="1"/>
  <c r="CD566" i="1"/>
  <c r="CD567" i="1"/>
  <c r="CD568" i="1"/>
  <c r="CD569" i="1"/>
  <c r="CD570" i="1"/>
  <c r="CD571" i="1"/>
  <c r="CD572" i="1"/>
  <c r="CD573" i="1"/>
  <c r="CD574" i="1"/>
  <c r="CD575" i="1"/>
  <c r="CD576" i="1"/>
  <c r="CD577" i="1"/>
  <c r="CD578" i="1"/>
  <c r="CD579" i="1"/>
  <c r="CD580" i="1"/>
  <c r="CD581" i="1"/>
  <c r="CD582" i="1"/>
  <c r="CD583" i="1"/>
  <c r="CD584" i="1"/>
  <c r="CD585" i="1"/>
  <c r="CD586" i="1"/>
  <c r="CD587" i="1"/>
  <c r="CD588" i="1"/>
  <c r="CD589" i="1"/>
  <c r="CD590" i="1"/>
  <c r="CD591" i="1"/>
  <c r="CD592" i="1"/>
  <c r="CD593" i="1"/>
  <c r="CD594" i="1"/>
  <c r="CD595" i="1"/>
  <c r="CD596" i="1"/>
  <c r="CD597" i="1"/>
  <c r="CD598" i="1"/>
  <c r="CD599" i="1"/>
  <c r="CD600" i="1"/>
  <c r="CD601" i="1"/>
  <c r="CD602" i="1"/>
  <c r="CD603" i="1"/>
  <c r="CD604" i="1"/>
  <c r="CD605" i="1"/>
  <c r="CD606" i="1"/>
  <c r="CD607" i="1"/>
  <c r="CD608" i="1"/>
  <c r="CD609" i="1"/>
  <c r="CD610" i="1"/>
  <c r="CD611" i="1"/>
  <c r="CD612" i="1"/>
  <c r="CD613" i="1"/>
  <c r="CD614" i="1"/>
  <c r="CD615" i="1"/>
  <c r="CD616" i="1"/>
  <c r="CD617" i="1"/>
  <c r="CD618" i="1"/>
  <c r="CD619" i="1"/>
  <c r="CD620" i="1"/>
  <c r="CD621" i="1"/>
  <c r="CD622" i="1"/>
  <c r="CD623" i="1"/>
  <c r="CD624" i="1"/>
  <c r="CD625" i="1"/>
  <c r="CD626" i="1"/>
  <c r="CD627" i="1"/>
  <c r="CD628" i="1"/>
  <c r="CD629" i="1"/>
  <c r="CD630" i="1"/>
  <c r="CD631" i="1"/>
  <c r="CD632" i="1"/>
  <c r="CD633" i="1"/>
  <c r="CD634" i="1"/>
  <c r="CD635" i="1"/>
  <c r="CD636" i="1"/>
  <c r="CD637" i="1"/>
  <c r="CD638" i="1"/>
  <c r="CD639" i="1"/>
  <c r="CD640" i="1"/>
  <c r="CD641" i="1"/>
  <c r="CD642" i="1"/>
  <c r="CD643" i="1"/>
  <c r="CD644" i="1"/>
  <c r="CD645" i="1"/>
  <c r="CD646" i="1"/>
  <c r="CD647" i="1"/>
  <c r="CD648" i="1"/>
  <c r="CD649" i="1"/>
  <c r="CD650" i="1"/>
  <c r="CD651" i="1"/>
  <c r="CD652" i="1"/>
  <c r="CD653" i="1"/>
  <c r="CD654" i="1"/>
  <c r="CD655" i="1"/>
  <c r="CD656" i="1"/>
  <c r="CD657" i="1"/>
  <c r="CD658" i="1"/>
  <c r="CD659" i="1"/>
  <c r="CD660" i="1"/>
  <c r="CD661" i="1"/>
  <c r="CD662" i="1"/>
  <c r="CD663" i="1"/>
  <c r="CD664" i="1"/>
  <c r="CD665" i="1"/>
  <c r="CD666" i="1"/>
  <c r="CD667" i="1"/>
  <c r="CD668" i="1"/>
  <c r="CD669" i="1"/>
  <c r="CD670" i="1"/>
  <c r="CD671" i="1"/>
  <c r="CD672" i="1"/>
  <c r="CD673" i="1"/>
  <c r="CD674" i="1"/>
  <c r="CD675" i="1"/>
  <c r="CD676" i="1"/>
  <c r="CD677" i="1"/>
  <c r="CD678" i="1"/>
  <c r="CD679" i="1"/>
  <c r="CD680" i="1"/>
  <c r="CD681" i="1"/>
  <c r="CD682" i="1"/>
  <c r="CD683" i="1"/>
  <c r="CD684" i="1"/>
  <c r="CD685" i="1"/>
  <c r="CD686" i="1"/>
  <c r="CD687" i="1"/>
  <c r="CD688" i="1"/>
  <c r="CD689" i="1"/>
  <c r="CD690" i="1"/>
  <c r="CD691" i="1"/>
  <c r="CD692" i="1"/>
  <c r="CD693" i="1"/>
  <c r="CD694" i="1"/>
  <c r="CD695" i="1"/>
  <c r="CD696" i="1"/>
  <c r="CD2" i="1"/>
  <c r="CC696" i="1"/>
  <c r="CB696" i="1"/>
  <c r="CA696" i="1"/>
  <c r="BZ696" i="1"/>
  <c r="BY696" i="1"/>
  <c r="BX696" i="1"/>
  <c r="BW696" i="1"/>
  <c r="BV696" i="1"/>
  <c r="BU696" i="1"/>
  <c r="BT696" i="1"/>
  <c r="BS696" i="1"/>
  <c r="BR696" i="1"/>
  <c r="BQ696" i="1"/>
  <c r="BP696" i="1"/>
  <c r="BO696" i="1"/>
  <c r="BN696" i="1"/>
  <c r="BM696" i="1"/>
  <c r="BL696" i="1"/>
  <c r="BK696" i="1"/>
  <c r="BJ696" i="1"/>
  <c r="BI696" i="1"/>
  <c r="BH696" i="1"/>
  <c r="BG696" i="1"/>
  <c r="BF696" i="1"/>
  <c r="BE696" i="1"/>
  <c r="BD696" i="1"/>
  <c r="BC696" i="1"/>
  <c r="BB696" i="1"/>
  <c r="BA696" i="1"/>
  <c r="AZ696" i="1"/>
  <c r="AY696" i="1"/>
  <c r="AX696" i="1"/>
  <c r="AW696" i="1"/>
  <c r="AV696" i="1"/>
  <c r="AU696" i="1"/>
  <c r="AT696" i="1"/>
  <c r="AS696" i="1"/>
  <c r="AR696" i="1"/>
  <c r="AQ696" i="1"/>
  <c r="AP696" i="1"/>
  <c r="AO696" i="1"/>
  <c r="AN696" i="1"/>
  <c r="AM696" i="1"/>
  <c r="AL696" i="1"/>
  <c r="AK696" i="1"/>
  <c r="AJ696" i="1"/>
  <c r="AI696" i="1"/>
  <c r="AH696" i="1"/>
  <c r="AG696" i="1"/>
  <c r="AF696" i="1"/>
  <c r="AE696" i="1"/>
  <c r="AD696" i="1"/>
  <c r="AC696" i="1"/>
  <c r="AB696" i="1"/>
  <c r="AA696" i="1"/>
  <c r="Z696" i="1"/>
  <c r="Y696" i="1"/>
  <c r="X696" i="1"/>
  <c r="W696" i="1"/>
  <c r="V696" i="1"/>
  <c r="U696" i="1"/>
  <c r="T696" i="1"/>
  <c r="S696" i="1"/>
  <c r="R696" i="1"/>
  <c r="Q696" i="1"/>
  <c r="CC3" i="1"/>
  <c r="CC4" i="1"/>
  <c r="CC5" i="1"/>
  <c r="CC6" i="1"/>
  <c r="CC7" i="1"/>
  <c r="CC8" i="1"/>
  <c r="CC9" i="1"/>
  <c r="CC10" i="1"/>
  <c r="CC11" i="1"/>
  <c r="CC12" i="1"/>
  <c r="CC13" i="1"/>
  <c r="CC14" i="1"/>
  <c r="CC15" i="1"/>
  <c r="CC16" i="1"/>
  <c r="CC17" i="1"/>
  <c r="CC18" i="1"/>
  <c r="CC19" i="1"/>
  <c r="CC20" i="1"/>
  <c r="CC21" i="1"/>
  <c r="CC22" i="1"/>
  <c r="CC23" i="1"/>
  <c r="CC24" i="1"/>
  <c r="CC25" i="1"/>
  <c r="CC26" i="1"/>
  <c r="CC27" i="1"/>
  <c r="CC28" i="1"/>
  <c r="CC29" i="1"/>
  <c r="CC30" i="1"/>
  <c r="CC31" i="1"/>
  <c r="CC32" i="1"/>
  <c r="CC33" i="1"/>
  <c r="CC34" i="1"/>
  <c r="CC35" i="1"/>
  <c r="CC36" i="1"/>
  <c r="CC37" i="1"/>
  <c r="CC38" i="1"/>
  <c r="CC39" i="1"/>
  <c r="CC40" i="1"/>
  <c r="CC41" i="1"/>
  <c r="CC42" i="1"/>
  <c r="CC43" i="1"/>
  <c r="CC44" i="1"/>
  <c r="CC45" i="1"/>
  <c r="CC46" i="1"/>
  <c r="CC47" i="1"/>
  <c r="CC48" i="1"/>
  <c r="CC49" i="1"/>
  <c r="CC50" i="1"/>
  <c r="CC51" i="1"/>
  <c r="CC52" i="1"/>
  <c r="CC53" i="1"/>
  <c r="CC54" i="1"/>
  <c r="CC55" i="1"/>
  <c r="CC56" i="1"/>
  <c r="CC57" i="1"/>
  <c r="CC58" i="1"/>
  <c r="CC59" i="1"/>
  <c r="CC60" i="1"/>
  <c r="CC61" i="1"/>
  <c r="CC62" i="1"/>
  <c r="CC63" i="1"/>
  <c r="CC64" i="1"/>
  <c r="CC65" i="1"/>
  <c r="CC66" i="1"/>
  <c r="CC67" i="1"/>
  <c r="CC68" i="1"/>
  <c r="CC69" i="1"/>
  <c r="CC70" i="1"/>
  <c r="CC71" i="1"/>
  <c r="CC72" i="1"/>
  <c r="CC73" i="1"/>
  <c r="CC74" i="1"/>
  <c r="CC75" i="1"/>
  <c r="CC76" i="1"/>
  <c r="CC77" i="1"/>
  <c r="CC78" i="1"/>
  <c r="CC79" i="1"/>
  <c r="CC80" i="1"/>
  <c r="CC81" i="1"/>
  <c r="CC82" i="1"/>
  <c r="CC83" i="1"/>
  <c r="CC84" i="1"/>
  <c r="CC85" i="1"/>
  <c r="CC86" i="1"/>
  <c r="CC87" i="1"/>
  <c r="CC88" i="1"/>
  <c r="CC89" i="1"/>
  <c r="CC90" i="1"/>
  <c r="CC91" i="1"/>
  <c r="CC92" i="1"/>
  <c r="CC93" i="1"/>
  <c r="CC94" i="1"/>
  <c r="CC95" i="1"/>
  <c r="CC96" i="1"/>
  <c r="CC97" i="1"/>
  <c r="CC98" i="1"/>
  <c r="CC99" i="1"/>
  <c r="CC100" i="1"/>
  <c r="CC101" i="1"/>
  <c r="CC102" i="1"/>
  <c r="CC103" i="1"/>
  <c r="CC104" i="1"/>
  <c r="CC105" i="1"/>
  <c r="CC106" i="1"/>
  <c r="CC107" i="1"/>
  <c r="CC108" i="1"/>
  <c r="CC109" i="1"/>
  <c r="CC110" i="1"/>
  <c r="CC111" i="1"/>
  <c r="CC112" i="1"/>
  <c r="CC113" i="1"/>
  <c r="CC114" i="1"/>
  <c r="CC115" i="1"/>
  <c r="CC116" i="1"/>
  <c r="CC117" i="1"/>
  <c r="CC118" i="1"/>
  <c r="CC119" i="1"/>
  <c r="CC120" i="1"/>
  <c r="CC121" i="1"/>
  <c r="CC122" i="1"/>
  <c r="CC123" i="1"/>
  <c r="CC124" i="1"/>
  <c r="CC125" i="1"/>
  <c r="CC126" i="1"/>
  <c r="CC127" i="1"/>
  <c r="CC128" i="1"/>
  <c r="CC129" i="1"/>
  <c r="CC130" i="1"/>
  <c r="CC131" i="1"/>
  <c r="CC132" i="1"/>
  <c r="CC133" i="1"/>
  <c r="CC134" i="1"/>
  <c r="CC135" i="1"/>
  <c r="CC136" i="1"/>
  <c r="CC137" i="1"/>
  <c r="CC138" i="1"/>
  <c r="CC139" i="1"/>
  <c r="CC140" i="1"/>
  <c r="CC141" i="1"/>
  <c r="CC142" i="1"/>
  <c r="CC143" i="1"/>
  <c r="CC144" i="1"/>
  <c r="CC145" i="1"/>
  <c r="CC146" i="1"/>
  <c r="CC147" i="1"/>
  <c r="CC148" i="1"/>
  <c r="CC149" i="1"/>
  <c r="CC150" i="1"/>
  <c r="CC151" i="1"/>
  <c r="CC152" i="1"/>
  <c r="CC153" i="1"/>
  <c r="CC154" i="1"/>
  <c r="CC155" i="1"/>
  <c r="CC156" i="1"/>
  <c r="CC157" i="1"/>
  <c r="CC158" i="1"/>
  <c r="CC159" i="1"/>
  <c r="CC160" i="1"/>
  <c r="CC161" i="1"/>
  <c r="CC162" i="1"/>
  <c r="CC163" i="1"/>
  <c r="CC164" i="1"/>
  <c r="CC165" i="1"/>
  <c r="CC166" i="1"/>
  <c r="CC167" i="1"/>
  <c r="CC168" i="1"/>
  <c r="CC169" i="1"/>
  <c r="CC170" i="1"/>
  <c r="CC171" i="1"/>
  <c r="CC172" i="1"/>
  <c r="CC173" i="1"/>
  <c r="CC174" i="1"/>
  <c r="CC175" i="1"/>
  <c r="CC176" i="1"/>
  <c r="CC177" i="1"/>
  <c r="CC178" i="1"/>
  <c r="CC179" i="1"/>
  <c r="CC180" i="1"/>
  <c r="CC181" i="1"/>
  <c r="CC182" i="1"/>
  <c r="CC183" i="1"/>
  <c r="CC184" i="1"/>
  <c r="CC185" i="1"/>
  <c r="CC186" i="1"/>
  <c r="CC187" i="1"/>
  <c r="CC188" i="1"/>
  <c r="CC189" i="1"/>
  <c r="CC190" i="1"/>
  <c r="CC191" i="1"/>
  <c r="CC192" i="1"/>
  <c r="CC193" i="1"/>
  <c r="CC194" i="1"/>
  <c r="CC195" i="1"/>
  <c r="CC196" i="1"/>
  <c r="CC197" i="1"/>
  <c r="CC198" i="1"/>
  <c r="CC199" i="1"/>
  <c r="CC200" i="1"/>
  <c r="CC201" i="1"/>
  <c r="CC202" i="1"/>
  <c r="CC203" i="1"/>
  <c r="CC204" i="1"/>
  <c r="CC205" i="1"/>
  <c r="CC206" i="1"/>
  <c r="CC207" i="1"/>
  <c r="CC208" i="1"/>
  <c r="CC209" i="1"/>
  <c r="CC210" i="1"/>
  <c r="CC211" i="1"/>
  <c r="CC212" i="1"/>
  <c r="CC213" i="1"/>
  <c r="CC214" i="1"/>
  <c r="CC215" i="1"/>
  <c r="CC216" i="1"/>
  <c r="CC217" i="1"/>
  <c r="CC218" i="1"/>
  <c r="CC219" i="1"/>
  <c r="CC220" i="1"/>
  <c r="CC221" i="1"/>
  <c r="CC222" i="1"/>
  <c r="CC223" i="1"/>
  <c r="CC224" i="1"/>
  <c r="CC225" i="1"/>
  <c r="CC226" i="1"/>
  <c r="CC227" i="1"/>
  <c r="CC228" i="1"/>
  <c r="CC229" i="1"/>
  <c r="CC230" i="1"/>
  <c r="CC231" i="1"/>
  <c r="CC232" i="1"/>
  <c r="CC233" i="1"/>
  <c r="CC234" i="1"/>
  <c r="CC235" i="1"/>
  <c r="CC236" i="1"/>
  <c r="CC237" i="1"/>
  <c r="CC238" i="1"/>
  <c r="CC239" i="1"/>
  <c r="CC240" i="1"/>
  <c r="CC241" i="1"/>
  <c r="CC242" i="1"/>
  <c r="CC243" i="1"/>
  <c r="CC244" i="1"/>
  <c r="CC245" i="1"/>
  <c r="CC246" i="1"/>
  <c r="CC247" i="1"/>
  <c r="CC248" i="1"/>
  <c r="CC249" i="1"/>
  <c r="CC250" i="1"/>
  <c r="CC251" i="1"/>
  <c r="CC252" i="1"/>
  <c r="CC253" i="1"/>
  <c r="CC254" i="1"/>
  <c r="CC255" i="1"/>
  <c r="CC256" i="1"/>
  <c r="CC257" i="1"/>
  <c r="CC258" i="1"/>
  <c r="CC259" i="1"/>
  <c r="CC260" i="1"/>
  <c r="CC261" i="1"/>
  <c r="CC262" i="1"/>
  <c r="CC263" i="1"/>
  <c r="CC264" i="1"/>
  <c r="CC265" i="1"/>
  <c r="CC266" i="1"/>
  <c r="CC267" i="1"/>
  <c r="CC268" i="1"/>
  <c r="CC269" i="1"/>
  <c r="CC270" i="1"/>
  <c r="CC271" i="1"/>
  <c r="CC272" i="1"/>
  <c r="CC273" i="1"/>
  <c r="CC274" i="1"/>
  <c r="CC275" i="1"/>
  <c r="CC276" i="1"/>
  <c r="CC277" i="1"/>
  <c r="CC278" i="1"/>
  <c r="CC279" i="1"/>
  <c r="CC280" i="1"/>
  <c r="CC281" i="1"/>
  <c r="CC282" i="1"/>
  <c r="CC283" i="1"/>
  <c r="CC284" i="1"/>
  <c r="CC285" i="1"/>
  <c r="CC286" i="1"/>
  <c r="CC287" i="1"/>
  <c r="CC288" i="1"/>
  <c r="CC289" i="1"/>
  <c r="CC290" i="1"/>
  <c r="CC291" i="1"/>
  <c r="CC292" i="1"/>
  <c r="CC293" i="1"/>
  <c r="CC294" i="1"/>
  <c r="CC295" i="1"/>
  <c r="CC296" i="1"/>
  <c r="CC297" i="1"/>
  <c r="CC298" i="1"/>
  <c r="CC299" i="1"/>
  <c r="CC300" i="1"/>
  <c r="CC301" i="1"/>
  <c r="CC302" i="1"/>
  <c r="CC303" i="1"/>
  <c r="CC304" i="1"/>
  <c r="CC305" i="1"/>
  <c r="CC306" i="1"/>
  <c r="CC307" i="1"/>
  <c r="CC308" i="1"/>
  <c r="CC309" i="1"/>
  <c r="CC310" i="1"/>
  <c r="CC311" i="1"/>
  <c r="CC312" i="1"/>
  <c r="CC313" i="1"/>
  <c r="CC314" i="1"/>
  <c r="CC315" i="1"/>
  <c r="CC316" i="1"/>
  <c r="CC317" i="1"/>
  <c r="CC318" i="1"/>
  <c r="CC319" i="1"/>
  <c r="CC320" i="1"/>
  <c r="CC321" i="1"/>
  <c r="CC322" i="1"/>
  <c r="CC323" i="1"/>
  <c r="CC324" i="1"/>
  <c r="CC325" i="1"/>
  <c r="CC326" i="1"/>
  <c r="CC327" i="1"/>
  <c r="CC328" i="1"/>
  <c r="CC329" i="1"/>
  <c r="CC330" i="1"/>
  <c r="CC331" i="1"/>
  <c r="CC332" i="1"/>
  <c r="CC333" i="1"/>
  <c r="CC334" i="1"/>
  <c r="CC335" i="1"/>
  <c r="CC336" i="1"/>
  <c r="CC337" i="1"/>
  <c r="CC338" i="1"/>
  <c r="CC339" i="1"/>
  <c r="CC340" i="1"/>
  <c r="CC341" i="1"/>
  <c r="CC342" i="1"/>
  <c r="CC343" i="1"/>
  <c r="CC344" i="1"/>
  <c r="CC345" i="1"/>
  <c r="CC346" i="1"/>
  <c r="CC347" i="1"/>
  <c r="CC348" i="1"/>
  <c r="CC349" i="1"/>
  <c r="CC350" i="1"/>
  <c r="CC351" i="1"/>
  <c r="CC352" i="1"/>
  <c r="CC353" i="1"/>
  <c r="CC354" i="1"/>
  <c r="CC355" i="1"/>
  <c r="CC356" i="1"/>
  <c r="CC357" i="1"/>
  <c r="CC358" i="1"/>
  <c r="CC359" i="1"/>
  <c r="CC360" i="1"/>
  <c r="CC361" i="1"/>
  <c r="CC362" i="1"/>
  <c r="CC363" i="1"/>
  <c r="CC364" i="1"/>
  <c r="CC365" i="1"/>
  <c r="CC366" i="1"/>
  <c r="CC367" i="1"/>
  <c r="CC368" i="1"/>
  <c r="CC369" i="1"/>
  <c r="CC370" i="1"/>
  <c r="CC371" i="1"/>
  <c r="CC372" i="1"/>
  <c r="CC373" i="1"/>
  <c r="CC374" i="1"/>
  <c r="CC375" i="1"/>
  <c r="CC376" i="1"/>
  <c r="CC377" i="1"/>
  <c r="CC378" i="1"/>
  <c r="CC379" i="1"/>
  <c r="CC380" i="1"/>
  <c r="CC381" i="1"/>
  <c r="CC382" i="1"/>
  <c r="CC383" i="1"/>
  <c r="CC384" i="1"/>
  <c r="CC385" i="1"/>
  <c r="CC386" i="1"/>
  <c r="CC387" i="1"/>
  <c r="CC388" i="1"/>
  <c r="CC389" i="1"/>
  <c r="CC390" i="1"/>
  <c r="CC391" i="1"/>
  <c r="CC392" i="1"/>
  <c r="CC393" i="1"/>
  <c r="CC394" i="1"/>
  <c r="CC395" i="1"/>
  <c r="CC396" i="1"/>
  <c r="CC397" i="1"/>
  <c r="CC398" i="1"/>
  <c r="CC399" i="1"/>
  <c r="CC400" i="1"/>
  <c r="CC401" i="1"/>
  <c r="CC402" i="1"/>
  <c r="CC403" i="1"/>
  <c r="CC404" i="1"/>
  <c r="CC405" i="1"/>
  <c r="CC406" i="1"/>
  <c r="CC407" i="1"/>
  <c r="CC408" i="1"/>
  <c r="CC409" i="1"/>
  <c r="CC410" i="1"/>
  <c r="CC411" i="1"/>
  <c r="CC412" i="1"/>
  <c r="CC413" i="1"/>
  <c r="CC414" i="1"/>
  <c r="CC415" i="1"/>
  <c r="CC416" i="1"/>
  <c r="CC417" i="1"/>
  <c r="CC418" i="1"/>
  <c r="CC419" i="1"/>
  <c r="CC420" i="1"/>
  <c r="CC421" i="1"/>
  <c r="CC422" i="1"/>
  <c r="CC423" i="1"/>
  <c r="CC424" i="1"/>
  <c r="CC425" i="1"/>
  <c r="CC426" i="1"/>
  <c r="CC427" i="1"/>
  <c r="CC428" i="1"/>
  <c r="CC429" i="1"/>
  <c r="CC430" i="1"/>
  <c r="CC431" i="1"/>
  <c r="CC432" i="1"/>
  <c r="CC433" i="1"/>
  <c r="CC434" i="1"/>
  <c r="CC435" i="1"/>
  <c r="CC436" i="1"/>
  <c r="CC437" i="1"/>
  <c r="CC438" i="1"/>
  <c r="CC439" i="1"/>
  <c r="CC440" i="1"/>
  <c r="CC441" i="1"/>
  <c r="CC442" i="1"/>
  <c r="CC443" i="1"/>
  <c r="CC444" i="1"/>
  <c r="CC445" i="1"/>
  <c r="CC446" i="1"/>
  <c r="CC447" i="1"/>
  <c r="CC448" i="1"/>
  <c r="CC449" i="1"/>
  <c r="CC450" i="1"/>
  <c r="CC451" i="1"/>
  <c r="CC452" i="1"/>
  <c r="CC453" i="1"/>
  <c r="CC454" i="1"/>
  <c r="CC455" i="1"/>
  <c r="CC456" i="1"/>
  <c r="CC457" i="1"/>
  <c r="CC458" i="1"/>
  <c r="CC459" i="1"/>
  <c r="CC460" i="1"/>
  <c r="CC461" i="1"/>
  <c r="CC462" i="1"/>
  <c r="CC463" i="1"/>
  <c r="CC464" i="1"/>
  <c r="CC465" i="1"/>
  <c r="CC466" i="1"/>
  <c r="CC467" i="1"/>
  <c r="CC468" i="1"/>
  <c r="CC469" i="1"/>
  <c r="CC470" i="1"/>
  <c r="CC471" i="1"/>
  <c r="CC472" i="1"/>
  <c r="CC473" i="1"/>
  <c r="CC474" i="1"/>
  <c r="CC475" i="1"/>
  <c r="CC476" i="1"/>
  <c r="CC477" i="1"/>
  <c r="CC478" i="1"/>
  <c r="CC479" i="1"/>
  <c r="CC480" i="1"/>
  <c r="CC481" i="1"/>
  <c r="CC482" i="1"/>
  <c r="CC483" i="1"/>
  <c r="CC484" i="1"/>
  <c r="CC485" i="1"/>
  <c r="CC486" i="1"/>
  <c r="CC487" i="1"/>
  <c r="CC488" i="1"/>
  <c r="CC489" i="1"/>
  <c r="CC490" i="1"/>
  <c r="CC491" i="1"/>
  <c r="CC492" i="1"/>
  <c r="CC493" i="1"/>
  <c r="CC494" i="1"/>
  <c r="CC495" i="1"/>
  <c r="CC496" i="1"/>
  <c r="CC497" i="1"/>
  <c r="CC498" i="1"/>
  <c r="CC499" i="1"/>
  <c r="CC500" i="1"/>
  <c r="CC501" i="1"/>
  <c r="CC502" i="1"/>
  <c r="CC503" i="1"/>
  <c r="CC504" i="1"/>
  <c r="CC505" i="1"/>
  <c r="CC506" i="1"/>
  <c r="CC507" i="1"/>
  <c r="CC508" i="1"/>
  <c r="CC509" i="1"/>
  <c r="CC510" i="1"/>
  <c r="CC511" i="1"/>
  <c r="CC512" i="1"/>
  <c r="CC513" i="1"/>
  <c r="CC514" i="1"/>
  <c r="CC515" i="1"/>
  <c r="CC516" i="1"/>
  <c r="CC517" i="1"/>
  <c r="CC518" i="1"/>
  <c r="CC519" i="1"/>
  <c r="CC520" i="1"/>
  <c r="CC521" i="1"/>
  <c r="CC522" i="1"/>
  <c r="CC523" i="1"/>
  <c r="CC524" i="1"/>
  <c r="CC525" i="1"/>
  <c r="CC526" i="1"/>
  <c r="CC527" i="1"/>
  <c r="CC528" i="1"/>
  <c r="CC529" i="1"/>
  <c r="CC530" i="1"/>
  <c r="CC531" i="1"/>
  <c r="CC532" i="1"/>
  <c r="CC533" i="1"/>
  <c r="CC534" i="1"/>
  <c r="CC535" i="1"/>
  <c r="CC536" i="1"/>
  <c r="CC537" i="1"/>
  <c r="CC538" i="1"/>
  <c r="CC539" i="1"/>
  <c r="CC540" i="1"/>
  <c r="CC541" i="1"/>
  <c r="CC542" i="1"/>
  <c r="CC543" i="1"/>
  <c r="CC544" i="1"/>
  <c r="CC545" i="1"/>
  <c r="CC546" i="1"/>
  <c r="CC547" i="1"/>
  <c r="CC548" i="1"/>
  <c r="CC549" i="1"/>
  <c r="CC550" i="1"/>
  <c r="CC551" i="1"/>
  <c r="CC552" i="1"/>
  <c r="CC553" i="1"/>
  <c r="CC554" i="1"/>
  <c r="CC555" i="1"/>
  <c r="CC556" i="1"/>
  <c r="CC557" i="1"/>
  <c r="CC558" i="1"/>
  <c r="CC559" i="1"/>
  <c r="CC560" i="1"/>
  <c r="CC561" i="1"/>
  <c r="CC562" i="1"/>
  <c r="CC563" i="1"/>
  <c r="CC564" i="1"/>
  <c r="CC565" i="1"/>
  <c r="CC566" i="1"/>
  <c r="CC567" i="1"/>
  <c r="CC568" i="1"/>
  <c r="CC569" i="1"/>
  <c r="CC570" i="1"/>
  <c r="CC571" i="1"/>
  <c r="CC572" i="1"/>
  <c r="CC573" i="1"/>
  <c r="CC574" i="1"/>
  <c r="CC575" i="1"/>
  <c r="CC576" i="1"/>
  <c r="CC577" i="1"/>
  <c r="CC578" i="1"/>
  <c r="CC579" i="1"/>
  <c r="CC580" i="1"/>
  <c r="CC581" i="1"/>
  <c r="CC582" i="1"/>
  <c r="CC583" i="1"/>
  <c r="CC584" i="1"/>
  <c r="CC585" i="1"/>
  <c r="CC586" i="1"/>
  <c r="CC587" i="1"/>
  <c r="CC588" i="1"/>
  <c r="CC589" i="1"/>
  <c r="CC590" i="1"/>
  <c r="CC591" i="1"/>
  <c r="CC592" i="1"/>
  <c r="CC593" i="1"/>
  <c r="CC594" i="1"/>
  <c r="CC595" i="1"/>
  <c r="CC596" i="1"/>
  <c r="CC597" i="1"/>
  <c r="CC598" i="1"/>
  <c r="CC599" i="1"/>
  <c r="CC600" i="1"/>
  <c r="CC601" i="1"/>
  <c r="CC602" i="1"/>
  <c r="CC603" i="1"/>
  <c r="CC604" i="1"/>
  <c r="CC605" i="1"/>
  <c r="CC606" i="1"/>
  <c r="CC607" i="1"/>
  <c r="CC608" i="1"/>
  <c r="CC609" i="1"/>
  <c r="CC610" i="1"/>
  <c r="CC611" i="1"/>
  <c r="CC612" i="1"/>
  <c r="CC613" i="1"/>
  <c r="CC614" i="1"/>
  <c r="CC615" i="1"/>
  <c r="CC616" i="1"/>
  <c r="CC617" i="1"/>
  <c r="CC618" i="1"/>
  <c r="CC619" i="1"/>
  <c r="CC620" i="1"/>
  <c r="CC621" i="1"/>
  <c r="CC622" i="1"/>
  <c r="CC623" i="1"/>
  <c r="CC624" i="1"/>
  <c r="CC625" i="1"/>
  <c r="CC626" i="1"/>
  <c r="CC627" i="1"/>
  <c r="CC628" i="1"/>
  <c r="CC629" i="1"/>
  <c r="CC630" i="1"/>
  <c r="CC631" i="1"/>
  <c r="CC632" i="1"/>
  <c r="CC633" i="1"/>
  <c r="CC634" i="1"/>
  <c r="CC635" i="1"/>
  <c r="CC636" i="1"/>
  <c r="CC637" i="1"/>
  <c r="CC638" i="1"/>
  <c r="CC639" i="1"/>
  <c r="CC640" i="1"/>
  <c r="CC641" i="1"/>
  <c r="CC642" i="1"/>
  <c r="CC643" i="1"/>
  <c r="CC644" i="1"/>
  <c r="CC645" i="1"/>
  <c r="CC646" i="1"/>
  <c r="CC647" i="1"/>
  <c r="CC648" i="1"/>
  <c r="CC649" i="1"/>
  <c r="CC650" i="1"/>
  <c r="CC651" i="1"/>
  <c r="CC652" i="1"/>
  <c r="CC653" i="1"/>
  <c r="CC654" i="1"/>
  <c r="CC655" i="1"/>
  <c r="CC656" i="1"/>
  <c r="CC657" i="1"/>
  <c r="CC658" i="1"/>
  <c r="CC659" i="1"/>
  <c r="CC660" i="1"/>
  <c r="CC661" i="1"/>
  <c r="CC662" i="1"/>
  <c r="CC663" i="1"/>
  <c r="CC664" i="1"/>
  <c r="CC665" i="1"/>
  <c r="CC666" i="1"/>
  <c r="CC667" i="1"/>
  <c r="CC668" i="1"/>
  <c r="CC669" i="1"/>
  <c r="CC670" i="1"/>
  <c r="CC671" i="1"/>
  <c r="CC672" i="1"/>
  <c r="CC673" i="1"/>
  <c r="CC674" i="1"/>
  <c r="CC675" i="1"/>
  <c r="CC676" i="1"/>
  <c r="CC677" i="1"/>
  <c r="CC678" i="1"/>
  <c r="CC679" i="1"/>
  <c r="CC680" i="1"/>
  <c r="CC681" i="1"/>
  <c r="CC682" i="1"/>
  <c r="CC683" i="1"/>
  <c r="CC684" i="1"/>
  <c r="CC685" i="1"/>
  <c r="CC686" i="1"/>
  <c r="CC687" i="1"/>
  <c r="CC688" i="1"/>
  <c r="CC689" i="1"/>
  <c r="CC690" i="1"/>
  <c r="CC691" i="1"/>
  <c r="CC692" i="1"/>
  <c r="CC693" i="1"/>
  <c r="CC694" i="1"/>
  <c r="CC695" i="1"/>
  <c r="CC2" i="1"/>
  <c r="C5" i="101"/>
  <c r="K4" i="101"/>
  <c r="J4" i="101"/>
  <c r="I4" i="101"/>
  <c r="K3" i="101"/>
  <c r="J3" i="101"/>
  <c r="I3" i="101"/>
  <c r="C6" i="100"/>
  <c r="K5" i="100"/>
  <c r="J5" i="100"/>
  <c r="I5" i="100"/>
  <c r="K4" i="100"/>
  <c r="J4" i="100"/>
  <c r="I4" i="100"/>
  <c r="K3" i="100"/>
  <c r="J3" i="100"/>
  <c r="I3" i="100"/>
  <c r="K528" i="66"/>
  <c r="K527" i="66"/>
  <c r="K526" i="66"/>
  <c r="K525" i="66"/>
  <c r="K524" i="66"/>
  <c r="K523" i="66"/>
  <c r="K522" i="66"/>
  <c r="K521" i="66"/>
  <c r="K520" i="66"/>
  <c r="K519" i="66"/>
  <c r="K518" i="66"/>
  <c r="K517" i="66"/>
  <c r="K516" i="66"/>
  <c r="K515" i="66"/>
  <c r="K514" i="66"/>
  <c r="K513" i="66"/>
  <c r="P508" i="66"/>
  <c r="P507" i="66"/>
  <c r="O508" i="66"/>
  <c r="O507" i="66"/>
  <c r="N508" i="66"/>
  <c r="N507" i="66"/>
  <c r="F508" i="66"/>
  <c r="E508" i="66"/>
  <c r="D508" i="66"/>
  <c r="F507" i="66"/>
  <c r="E507" i="66"/>
  <c r="D507" i="66"/>
  <c r="P506" i="66"/>
  <c r="P505" i="66"/>
  <c r="O506" i="66"/>
  <c r="O505" i="66"/>
  <c r="N506" i="66"/>
  <c r="N505" i="66"/>
  <c r="F506" i="66"/>
  <c r="F505" i="66"/>
  <c r="E506" i="66"/>
  <c r="E505" i="66"/>
  <c r="D506" i="66"/>
  <c r="D505" i="66"/>
  <c r="P504" i="66"/>
  <c r="O504" i="66"/>
  <c r="N504" i="66"/>
  <c r="F504" i="66"/>
  <c r="E504" i="66"/>
  <c r="D504" i="66"/>
  <c r="K11" i="99"/>
  <c r="J11" i="99"/>
  <c r="I11" i="99"/>
  <c r="F11" i="99"/>
  <c r="E11" i="99"/>
  <c r="C12" i="99"/>
  <c r="K79" i="25"/>
  <c r="J79" i="25"/>
  <c r="I79" i="25"/>
  <c r="F79" i="25"/>
  <c r="E79" i="25"/>
  <c r="C80" i="25"/>
  <c r="O495" i="66"/>
  <c r="J3" i="99" s="1"/>
  <c r="O496" i="66"/>
  <c r="J4" i="99" s="1"/>
  <c r="O497" i="66"/>
  <c r="J5" i="99" s="1"/>
  <c r="O498" i="66"/>
  <c r="J6" i="99" s="1"/>
  <c r="O499" i="66"/>
  <c r="J7" i="99" s="1"/>
  <c r="O500" i="66"/>
  <c r="J8" i="99" s="1"/>
  <c r="O501" i="66"/>
  <c r="J9" i="99" s="1"/>
  <c r="O502" i="66"/>
  <c r="J10" i="99" s="1"/>
  <c r="P495" i="66"/>
  <c r="K3" i="99" s="1"/>
  <c r="P496" i="66"/>
  <c r="K4" i="99" s="1"/>
  <c r="P497" i="66"/>
  <c r="K5" i="99" s="1"/>
  <c r="P498" i="66"/>
  <c r="K6" i="99" s="1"/>
  <c r="P499" i="66"/>
  <c r="K7" i="99" s="1"/>
  <c r="P500" i="66"/>
  <c r="K8" i="99" s="1"/>
  <c r="P501" i="66"/>
  <c r="K9" i="99" s="1"/>
  <c r="P502" i="66"/>
  <c r="K10" i="99" s="1"/>
  <c r="N495" i="66"/>
  <c r="I3" i="99" s="1"/>
  <c r="N496" i="66"/>
  <c r="I4" i="99" s="1"/>
  <c r="N497" i="66"/>
  <c r="I5" i="99" s="1"/>
  <c r="N498" i="66"/>
  <c r="I6" i="99" s="1"/>
  <c r="N499" i="66"/>
  <c r="I7" i="99" s="1"/>
  <c r="N500" i="66"/>
  <c r="I8" i="99" s="1"/>
  <c r="N501" i="66"/>
  <c r="I9" i="99" s="1"/>
  <c r="N502" i="66"/>
  <c r="I10" i="99" s="1"/>
  <c r="F495" i="66"/>
  <c r="F3" i="99" s="1"/>
  <c r="F496" i="66"/>
  <c r="F4" i="99" s="1"/>
  <c r="F497" i="66"/>
  <c r="F5" i="99" s="1"/>
  <c r="F498" i="66"/>
  <c r="F6" i="99" s="1"/>
  <c r="F499" i="66"/>
  <c r="F7" i="99" s="1"/>
  <c r="F500" i="66"/>
  <c r="F8" i="99" s="1"/>
  <c r="F501" i="66"/>
  <c r="F9" i="99" s="1"/>
  <c r="F502" i="66"/>
  <c r="F10" i="99" s="1"/>
  <c r="E495" i="66"/>
  <c r="E3" i="99" s="1"/>
  <c r="E496" i="66"/>
  <c r="E4" i="99" s="1"/>
  <c r="E497" i="66"/>
  <c r="E5" i="99" s="1"/>
  <c r="E498" i="66"/>
  <c r="E6" i="99" s="1"/>
  <c r="E499" i="66"/>
  <c r="E7" i="99" s="1"/>
  <c r="E500" i="66"/>
  <c r="E8" i="99" s="1"/>
  <c r="E501" i="66"/>
  <c r="E9" i="99" s="1"/>
  <c r="E502" i="66"/>
  <c r="E10" i="99" s="1"/>
  <c r="D495" i="66"/>
  <c r="D496" i="66"/>
  <c r="D497" i="66"/>
  <c r="D498" i="66"/>
  <c r="D499" i="66"/>
  <c r="D500" i="66"/>
  <c r="D501" i="66"/>
  <c r="D502" i="66"/>
  <c r="CF696" i="1" l="1"/>
  <c r="E696" i="1" s="1"/>
  <c r="P494" i="66"/>
  <c r="O494" i="66"/>
  <c r="N494" i="66"/>
  <c r="F494" i="66"/>
  <c r="E494" i="66"/>
  <c r="D494" i="66"/>
  <c r="BC6" i="1" l="1"/>
  <c r="BB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C7" i="72"/>
  <c r="K6" i="72"/>
  <c r="J6" i="72"/>
  <c r="I6" i="72"/>
  <c r="P493" i="66"/>
  <c r="O493" i="66"/>
  <c r="N493" i="66"/>
  <c r="F493" i="66"/>
  <c r="E493" i="66"/>
  <c r="D493" i="66"/>
  <c r="CB3" i="1"/>
  <c r="CB4" i="1"/>
  <c r="CB5" i="1"/>
  <c r="CB6" i="1"/>
  <c r="CB7" i="1"/>
  <c r="CB8" i="1"/>
  <c r="CB9" i="1"/>
  <c r="CB10" i="1"/>
  <c r="CB11" i="1"/>
  <c r="CB12" i="1"/>
  <c r="CB13" i="1"/>
  <c r="CB14" i="1"/>
  <c r="CB15" i="1"/>
  <c r="CB16" i="1"/>
  <c r="CB17" i="1"/>
  <c r="CB18" i="1"/>
  <c r="CB19" i="1"/>
  <c r="CB20" i="1"/>
  <c r="CB21" i="1"/>
  <c r="CB22" i="1"/>
  <c r="CB23" i="1"/>
  <c r="CB24" i="1"/>
  <c r="CB25" i="1"/>
  <c r="CB26" i="1"/>
  <c r="CB27" i="1"/>
  <c r="CB28" i="1"/>
  <c r="CB29" i="1"/>
  <c r="CB30" i="1"/>
  <c r="CB31" i="1"/>
  <c r="CB32" i="1"/>
  <c r="CB33" i="1"/>
  <c r="CB34" i="1"/>
  <c r="CB35" i="1"/>
  <c r="CB36" i="1"/>
  <c r="CB37" i="1"/>
  <c r="CB38" i="1"/>
  <c r="CB39" i="1"/>
  <c r="CB40" i="1"/>
  <c r="CB41" i="1"/>
  <c r="CB42" i="1"/>
  <c r="CB43" i="1"/>
  <c r="CB44" i="1"/>
  <c r="CB45" i="1"/>
  <c r="CB46" i="1"/>
  <c r="CB47" i="1"/>
  <c r="CB48" i="1"/>
  <c r="CB49" i="1"/>
  <c r="CB50" i="1"/>
  <c r="CB51" i="1"/>
  <c r="CB52" i="1"/>
  <c r="CB53" i="1"/>
  <c r="CB54" i="1"/>
  <c r="CB55" i="1"/>
  <c r="CB56" i="1"/>
  <c r="CB57" i="1"/>
  <c r="CB58" i="1"/>
  <c r="CB59" i="1"/>
  <c r="CB60" i="1"/>
  <c r="CB61" i="1"/>
  <c r="CB62" i="1"/>
  <c r="CB63" i="1"/>
  <c r="CB64" i="1"/>
  <c r="CB65" i="1"/>
  <c r="CB66" i="1"/>
  <c r="CB67" i="1"/>
  <c r="CB68" i="1"/>
  <c r="CB69" i="1"/>
  <c r="CB70" i="1"/>
  <c r="CB71" i="1"/>
  <c r="CB72" i="1"/>
  <c r="CB73" i="1"/>
  <c r="CB74" i="1"/>
  <c r="CB75" i="1"/>
  <c r="CB76" i="1"/>
  <c r="CB77" i="1"/>
  <c r="CB78" i="1"/>
  <c r="CB79" i="1"/>
  <c r="CB80" i="1"/>
  <c r="CB81" i="1"/>
  <c r="CB82" i="1"/>
  <c r="CB83" i="1"/>
  <c r="CB84" i="1"/>
  <c r="CB85" i="1"/>
  <c r="CB86" i="1"/>
  <c r="CB87" i="1"/>
  <c r="CB88" i="1"/>
  <c r="CB89" i="1"/>
  <c r="CB90" i="1"/>
  <c r="CB91" i="1"/>
  <c r="CB92" i="1"/>
  <c r="CB93" i="1"/>
  <c r="CB94" i="1"/>
  <c r="CB95" i="1"/>
  <c r="CB96" i="1"/>
  <c r="CB97" i="1"/>
  <c r="CB98" i="1"/>
  <c r="CB99" i="1"/>
  <c r="CB100" i="1"/>
  <c r="CB101" i="1"/>
  <c r="CB102" i="1"/>
  <c r="CB103" i="1"/>
  <c r="CB104" i="1"/>
  <c r="CB105" i="1"/>
  <c r="CB106" i="1"/>
  <c r="CB107" i="1"/>
  <c r="CB108" i="1"/>
  <c r="CB109" i="1"/>
  <c r="CB110" i="1"/>
  <c r="CB111" i="1"/>
  <c r="CB112" i="1"/>
  <c r="CB113" i="1"/>
  <c r="CB114" i="1"/>
  <c r="CB115" i="1"/>
  <c r="CB116" i="1"/>
  <c r="CB117" i="1"/>
  <c r="CB118" i="1"/>
  <c r="CB119" i="1"/>
  <c r="CB120" i="1"/>
  <c r="CB121" i="1"/>
  <c r="CB122" i="1"/>
  <c r="CB123" i="1"/>
  <c r="CB124" i="1"/>
  <c r="CB125" i="1"/>
  <c r="CB126" i="1"/>
  <c r="CB127" i="1"/>
  <c r="CB128" i="1"/>
  <c r="CB129" i="1"/>
  <c r="CB130" i="1"/>
  <c r="CB131" i="1"/>
  <c r="CB132" i="1"/>
  <c r="CB133" i="1"/>
  <c r="CB134" i="1"/>
  <c r="CB135" i="1"/>
  <c r="CB136" i="1"/>
  <c r="CB137" i="1"/>
  <c r="CB138" i="1"/>
  <c r="CB139" i="1"/>
  <c r="CB140" i="1"/>
  <c r="CB141" i="1"/>
  <c r="CB142" i="1"/>
  <c r="CB143" i="1"/>
  <c r="CB144" i="1"/>
  <c r="CB145" i="1"/>
  <c r="CB146" i="1"/>
  <c r="CB147" i="1"/>
  <c r="CB148" i="1"/>
  <c r="CB149" i="1"/>
  <c r="CB150" i="1"/>
  <c r="CB151" i="1"/>
  <c r="CB152" i="1"/>
  <c r="CB153" i="1"/>
  <c r="CB154" i="1"/>
  <c r="CB155" i="1"/>
  <c r="CB156" i="1"/>
  <c r="CB157" i="1"/>
  <c r="CB158" i="1"/>
  <c r="CB159" i="1"/>
  <c r="CB160" i="1"/>
  <c r="CB161" i="1"/>
  <c r="CB162" i="1"/>
  <c r="CB163" i="1"/>
  <c r="CB164" i="1"/>
  <c r="CB165" i="1"/>
  <c r="CB166" i="1"/>
  <c r="CB167" i="1"/>
  <c r="CB168" i="1"/>
  <c r="CB169" i="1"/>
  <c r="CB170" i="1"/>
  <c r="CB171" i="1"/>
  <c r="CB172" i="1"/>
  <c r="CB173" i="1"/>
  <c r="CB174" i="1"/>
  <c r="CB175" i="1"/>
  <c r="CB176" i="1"/>
  <c r="CB177" i="1"/>
  <c r="CB178" i="1"/>
  <c r="CB179" i="1"/>
  <c r="CB180" i="1"/>
  <c r="CB181" i="1"/>
  <c r="CB182" i="1"/>
  <c r="CB183" i="1"/>
  <c r="CB184" i="1"/>
  <c r="CB185" i="1"/>
  <c r="CB186" i="1"/>
  <c r="CB187" i="1"/>
  <c r="CB188" i="1"/>
  <c r="CB189" i="1"/>
  <c r="CB190" i="1"/>
  <c r="CB191" i="1"/>
  <c r="CB192" i="1"/>
  <c r="CB193" i="1"/>
  <c r="CB194" i="1"/>
  <c r="CB195" i="1"/>
  <c r="CB196" i="1"/>
  <c r="CB197" i="1"/>
  <c r="CB198" i="1"/>
  <c r="CB199" i="1"/>
  <c r="CB200" i="1"/>
  <c r="CB201" i="1"/>
  <c r="CB202" i="1"/>
  <c r="CB203" i="1"/>
  <c r="CB204" i="1"/>
  <c r="CB205" i="1"/>
  <c r="CB206" i="1"/>
  <c r="CB207" i="1"/>
  <c r="CB208" i="1"/>
  <c r="CB209" i="1"/>
  <c r="CB210" i="1"/>
  <c r="CB211" i="1"/>
  <c r="CB212" i="1"/>
  <c r="CB213" i="1"/>
  <c r="CB214" i="1"/>
  <c r="CB215" i="1"/>
  <c r="CB216" i="1"/>
  <c r="CB217" i="1"/>
  <c r="CB218" i="1"/>
  <c r="CB219" i="1"/>
  <c r="CB220" i="1"/>
  <c r="CB221" i="1"/>
  <c r="CB222" i="1"/>
  <c r="CB223" i="1"/>
  <c r="CB224" i="1"/>
  <c r="CB225" i="1"/>
  <c r="CB226" i="1"/>
  <c r="CB227" i="1"/>
  <c r="CB228" i="1"/>
  <c r="CB229" i="1"/>
  <c r="CB230" i="1"/>
  <c r="CB231" i="1"/>
  <c r="CB232" i="1"/>
  <c r="CB233" i="1"/>
  <c r="CB234" i="1"/>
  <c r="CB235" i="1"/>
  <c r="CB236" i="1"/>
  <c r="CB237" i="1"/>
  <c r="CB238" i="1"/>
  <c r="CB239" i="1"/>
  <c r="CB240" i="1"/>
  <c r="CB241" i="1"/>
  <c r="CB242" i="1"/>
  <c r="CB243" i="1"/>
  <c r="CB244" i="1"/>
  <c r="CB245" i="1"/>
  <c r="CB246" i="1"/>
  <c r="CB247" i="1"/>
  <c r="CB248" i="1"/>
  <c r="CB249" i="1"/>
  <c r="CB250" i="1"/>
  <c r="CB251" i="1"/>
  <c r="CB252" i="1"/>
  <c r="CB253" i="1"/>
  <c r="CB254" i="1"/>
  <c r="CB255" i="1"/>
  <c r="CB256" i="1"/>
  <c r="CB257" i="1"/>
  <c r="CB258" i="1"/>
  <c r="CB259" i="1"/>
  <c r="CB260" i="1"/>
  <c r="CB261" i="1"/>
  <c r="CB262" i="1"/>
  <c r="CB263" i="1"/>
  <c r="CB264" i="1"/>
  <c r="CB265" i="1"/>
  <c r="CB266" i="1"/>
  <c r="CB267" i="1"/>
  <c r="CB268" i="1"/>
  <c r="CB269" i="1"/>
  <c r="CB270" i="1"/>
  <c r="CB271" i="1"/>
  <c r="CB272" i="1"/>
  <c r="CB273" i="1"/>
  <c r="CB274" i="1"/>
  <c r="CB275" i="1"/>
  <c r="CB276" i="1"/>
  <c r="CB277" i="1"/>
  <c r="CB278" i="1"/>
  <c r="CB279" i="1"/>
  <c r="CB280" i="1"/>
  <c r="CB281" i="1"/>
  <c r="CB282" i="1"/>
  <c r="CB283" i="1"/>
  <c r="CB284" i="1"/>
  <c r="CB285" i="1"/>
  <c r="CB286" i="1"/>
  <c r="CB287" i="1"/>
  <c r="CB288" i="1"/>
  <c r="CB289" i="1"/>
  <c r="CB290" i="1"/>
  <c r="CB291" i="1"/>
  <c r="CB292" i="1"/>
  <c r="CB293" i="1"/>
  <c r="CB294" i="1"/>
  <c r="CB295" i="1"/>
  <c r="CB296" i="1"/>
  <c r="CB297" i="1"/>
  <c r="CB298" i="1"/>
  <c r="CB299" i="1"/>
  <c r="CB300" i="1"/>
  <c r="CB301" i="1"/>
  <c r="CB302" i="1"/>
  <c r="CB303" i="1"/>
  <c r="CB304" i="1"/>
  <c r="CB305" i="1"/>
  <c r="CB306" i="1"/>
  <c r="CB307" i="1"/>
  <c r="CB308" i="1"/>
  <c r="CB309" i="1"/>
  <c r="CB310" i="1"/>
  <c r="CB311" i="1"/>
  <c r="CB312" i="1"/>
  <c r="CB313" i="1"/>
  <c r="CB314" i="1"/>
  <c r="CB315" i="1"/>
  <c r="CB316" i="1"/>
  <c r="CB317" i="1"/>
  <c r="CB318" i="1"/>
  <c r="CB319" i="1"/>
  <c r="CB320" i="1"/>
  <c r="CB321" i="1"/>
  <c r="CB322" i="1"/>
  <c r="CB323" i="1"/>
  <c r="CB324" i="1"/>
  <c r="CB325" i="1"/>
  <c r="CB326" i="1"/>
  <c r="CB327" i="1"/>
  <c r="CB328" i="1"/>
  <c r="CB329" i="1"/>
  <c r="CB330" i="1"/>
  <c r="CB331" i="1"/>
  <c r="CB332" i="1"/>
  <c r="CB333" i="1"/>
  <c r="CB334" i="1"/>
  <c r="CB335" i="1"/>
  <c r="CB336" i="1"/>
  <c r="CB337" i="1"/>
  <c r="CB338" i="1"/>
  <c r="CB339" i="1"/>
  <c r="CB340" i="1"/>
  <c r="CB341" i="1"/>
  <c r="CB342" i="1"/>
  <c r="CB343" i="1"/>
  <c r="CB344" i="1"/>
  <c r="CB345" i="1"/>
  <c r="CB346" i="1"/>
  <c r="CB347" i="1"/>
  <c r="CB348" i="1"/>
  <c r="CB349" i="1"/>
  <c r="CB350" i="1"/>
  <c r="CB351" i="1"/>
  <c r="CB352" i="1"/>
  <c r="CB353" i="1"/>
  <c r="CB354" i="1"/>
  <c r="CB355" i="1"/>
  <c r="CB356" i="1"/>
  <c r="CB357" i="1"/>
  <c r="CB358" i="1"/>
  <c r="CB359" i="1"/>
  <c r="CB360" i="1"/>
  <c r="CB361" i="1"/>
  <c r="CB362" i="1"/>
  <c r="CB363" i="1"/>
  <c r="CB364" i="1"/>
  <c r="CB365" i="1"/>
  <c r="CB366" i="1"/>
  <c r="CB367" i="1"/>
  <c r="CB368" i="1"/>
  <c r="CB369" i="1"/>
  <c r="CB370" i="1"/>
  <c r="CB371" i="1"/>
  <c r="CB372" i="1"/>
  <c r="CB373" i="1"/>
  <c r="CB374" i="1"/>
  <c r="CB375" i="1"/>
  <c r="CB376" i="1"/>
  <c r="CB377" i="1"/>
  <c r="CB378" i="1"/>
  <c r="CB379" i="1"/>
  <c r="CB380" i="1"/>
  <c r="CB381" i="1"/>
  <c r="CB382" i="1"/>
  <c r="CB383" i="1"/>
  <c r="CB384" i="1"/>
  <c r="CB385" i="1"/>
  <c r="CB386" i="1"/>
  <c r="CB387" i="1"/>
  <c r="CB388" i="1"/>
  <c r="CB389" i="1"/>
  <c r="CB390" i="1"/>
  <c r="CB391" i="1"/>
  <c r="CB392" i="1"/>
  <c r="CB393" i="1"/>
  <c r="CB394" i="1"/>
  <c r="CB395" i="1"/>
  <c r="CB396" i="1"/>
  <c r="CB397" i="1"/>
  <c r="CB398" i="1"/>
  <c r="CB399" i="1"/>
  <c r="CB400" i="1"/>
  <c r="CB401" i="1"/>
  <c r="CB402" i="1"/>
  <c r="CB403" i="1"/>
  <c r="CB404" i="1"/>
  <c r="CB405" i="1"/>
  <c r="CB406" i="1"/>
  <c r="CB407" i="1"/>
  <c r="CB408" i="1"/>
  <c r="CB409" i="1"/>
  <c r="CB410" i="1"/>
  <c r="CB411" i="1"/>
  <c r="CB412" i="1"/>
  <c r="CB413" i="1"/>
  <c r="CB414" i="1"/>
  <c r="CB415" i="1"/>
  <c r="CB416" i="1"/>
  <c r="CB417" i="1"/>
  <c r="CB418" i="1"/>
  <c r="CB419" i="1"/>
  <c r="CB420" i="1"/>
  <c r="CB421" i="1"/>
  <c r="CB422" i="1"/>
  <c r="CB423" i="1"/>
  <c r="CB424" i="1"/>
  <c r="CB425" i="1"/>
  <c r="CB426" i="1"/>
  <c r="CB427" i="1"/>
  <c r="CB428" i="1"/>
  <c r="CB429" i="1"/>
  <c r="CB430" i="1"/>
  <c r="CB431" i="1"/>
  <c r="CB432" i="1"/>
  <c r="CB433" i="1"/>
  <c r="CB434" i="1"/>
  <c r="CB435" i="1"/>
  <c r="CB436" i="1"/>
  <c r="CB437" i="1"/>
  <c r="CB438" i="1"/>
  <c r="CB439" i="1"/>
  <c r="CB440" i="1"/>
  <c r="CB441" i="1"/>
  <c r="CB442" i="1"/>
  <c r="CB443" i="1"/>
  <c r="CB444" i="1"/>
  <c r="CB445" i="1"/>
  <c r="CB446" i="1"/>
  <c r="CB447" i="1"/>
  <c r="CB448" i="1"/>
  <c r="CB449" i="1"/>
  <c r="CB450" i="1"/>
  <c r="CB451" i="1"/>
  <c r="CB452" i="1"/>
  <c r="CB453" i="1"/>
  <c r="CB454" i="1"/>
  <c r="CB455" i="1"/>
  <c r="CB456" i="1"/>
  <c r="CB457" i="1"/>
  <c r="CB458" i="1"/>
  <c r="CB459" i="1"/>
  <c r="CB460" i="1"/>
  <c r="CB461" i="1"/>
  <c r="CB462" i="1"/>
  <c r="CB463" i="1"/>
  <c r="CB464" i="1"/>
  <c r="CB465" i="1"/>
  <c r="CB466" i="1"/>
  <c r="CB467" i="1"/>
  <c r="CB468" i="1"/>
  <c r="CB469" i="1"/>
  <c r="CB470" i="1"/>
  <c r="CB471" i="1"/>
  <c r="CB472" i="1"/>
  <c r="CB473" i="1"/>
  <c r="CB474" i="1"/>
  <c r="CB475" i="1"/>
  <c r="CB476" i="1"/>
  <c r="CB477" i="1"/>
  <c r="CB478" i="1"/>
  <c r="CB479" i="1"/>
  <c r="CB480" i="1"/>
  <c r="CB481" i="1"/>
  <c r="CB482" i="1"/>
  <c r="CB483" i="1"/>
  <c r="CB484" i="1"/>
  <c r="CB485" i="1"/>
  <c r="CB486" i="1"/>
  <c r="CB487" i="1"/>
  <c r="CB488" i="1"/>
  <c r="CB489" i="1"/>
  <c r="CB490" i="1"/>
  <c r="CB491" i="1"/>
  <c r="CB492" i="1"/>
  <c r="CB493" i="1"/>
  <c r="CB494" i="1"/>
  <c r="CB495" i="1"/>
  <c r="CB496" i="1"/>
  <c r="CB497" i="1"/>
  <c r="CB498" i="1"/>
  <c r="CB499" i="1"/>
  <c r="CB500" i="1"/>
  <c r="CB501" i="1"/>
  <c r="CB502" i="1"/>
  <c r="CB503" i="1"/>
  <c r="CB504" i="1"/>
  <c r="CB505" i="1"/>
  <c r="CB506" i="1"/>
  <c r="CB507" i="1"/>
  <c r="CB508" i="1"/>
  <c r="CB509" i="1"/>
  <c r="CB510" i="1"/>
  <c r="CB511" i="1"/>
  <c r="CB512" i="1"/>
  <c r="CB513" i="1"/>
  <c r="CB514" i="1"/>
  <c r="CB515" i="1"/>
  <c r="CB516" i="1"/>
  <c r="CB517" i="1"/>
  <c r="CB518" i="1"/>
  <c r="CB519" i="1"/>
  <c r="CB520" i="1"/>
  <c r="CB521" i="1"/>
  <c r="CB522" i="1"/>
  <c r="CB523" i="1"/>
  <c r="CB524" i="1"/>
  <c r="CB525" i="1"/>
  <c r="CB526" i="1"/>
  <c r="CB527" i="1"/>
  <c r="CB528" i="1"/>
  <c r="CB529" i="1"/>
  <c r="CB530" i="1"/>
  <c r="CB531" i="1"/>
  <c r="CB532" i="1"/>
  <c r="CB533" i="1"/>
  <c r="CB534" i="1"/>
  <c r="CB535" i="1"/>
  <c r="CB536" i="1"/>
  <c r="CB537" i="1"/>
  <c r="CB538" i="1"/>
  <c r="CB539" i="1"/>
  <c r="CB540" i="1"/>
  <c r="CB541" i="1"/>
  <c r="CB542" i="1"/>
  <c r="CB543" i="1"/>
  <c r="CB544" i="1"/>
  <c r="CB545" i="1"/>
  <c r="CB546" i="1"/>
  <c r="CB547" i="1"/>
  <c r="CB548" i="1"/>
  <c r="CB549" i="1"/>
  <c r="CB550" i="1"/>
  <c r="CB551" i="1"/>
  <c r="CB552" i="1"/>
  <c r="CB553" i="1"/>
  <c r="CB554" i="1"/>
  <c r="CB555" i="1"/>
  <c r="CB556" i="1"/>
  <c r="CB557" i="1"/>
  <c r="CB558" i="1"/>
  <c r="CB559" i="1"/>
  <c r="CB560" i="1"/>
  <c r="CB561" i="1"/>
  <c r="CB562" i="1"/>
  <c r="CB563" i="1"/>
  <c r="CB564" i="1"/>
  <c r="CB565" i="1"/>
  <c r="CB566" i="1"/>
  <c r="CB567" i="1"/>
  <c r="CB568" i="1"/>
  <c r="CB569" i="1"/>
  <c r="CB570" i="1"/>
  <c r="CB571" i="1"/>
  <c r="CB572" i="1"/>
  <c r="CB573" i="1"/>
  <c r="CB574" i="1"/>
  <c r="CB575" i="1"/>
  <c r="CB576" i="1"/>
  <c r="CB577" i="1"/>
  <c r="CB578" i="1"/>
  <c r="CB579" i="1"/>
  <c r="CB580" i="1"/>
  <c r="CB581" i="1"/>
  <c r="CB582" i="1"/>
  <c r="CB583" i="1"/>
  <c r="CB584" i="1"/>
  <c r="CB585" i="1"/>
  <c r="CB586" i="1"/>
  <c r="CB587" i="1"/>
  <c r="CB588" i="1"/>
  <c r="CB589" i="1"/>
  <c r="CB590" i="1"/>
  <c r="CB591" i="1"/>
  <c r="CB592" i="1"/>
  <c r="CB593" i="1"/>
  <c r="CB594" i="1"/>
  <c r="CB595" i="1"/>
  <c r="CB596" i="1"/>
  <c r="CB597" i="1"/>
  <c r="CB598" i="1"/>
  <c r="CB599" i="1"/>
  <c r="CB600" i="1"/>
  <c r="CB601" i="1"/>
  <c r="CB602" i="1"/>
  <c r="CB603" i="1"/>
  <c r="CB604" i="1"/>
  <c r="CB605" i="1"/>
  <c r="CB606" i="1"/>
  <c r="CB607" i="1"/>
  <c r="CB608" i="1"/>
  <c r="CB609" i="1"/>
  <c r="CB610" i="1"/>
  <c r="CB611" i="1"/>
  <c r="CB612" i="1"/>
  <c r="CB613" i="1"/>
  <c r="CB614" i="1"/>
  <c r="CB615" i="1"/>
  <c r="CB616" i="1"/>
  <c r="CB617" i="1"/>
  <c r="CB618" i="1"/>
  <c r="CB619" i="1"/>
  <c r="CB620" i="1"/>
  <c r="CB621" i="1"/>
  <c r="CB622" i="1"/>
  <c r="CB623" i="1"/>
  <c r="CB624" i="1"/>
  <c r="CB625" i="1"/>
  <c r="CB626" i="1"/>
  <c r="CB627" i="1"/>
  <c r="CB628" i="1"/>
  <c r="CB629" i="1"/>
  <c r="CB630" i="1"/>
  <c r="CB631" i="1"/>
  <c r="CB632" i="1"/>
  <c r="CB633" i="1"/>
  <c r="CB634" i="1"/>
  <c r="CB635" i="1"/>
  <c r="CB636" i="1"/>
  <c r="CB637" i="1"/>
  <c r="CB638" i="1"/>
  <c r="CB639" i="1"/>
  <c r="CB640" i="1"/>
  <c r="CB641" i="1"/>
  <c r="CB642" i="1"/>
  <c r="CB643" i="1"/>
  <c r="CB644" i="1"/>
  <c r="CB645" i="1"/>
  <c r="CB646" i="1"/>
  <c r="CB647" i="1"/>
  <c r="CB648" i="1"/>
  <c r="CB649" i="1"/>
  <c r="CB650" i="1"/>
  <c r="CB651" i="1"/>
  <c r="CB652" i="1"/>
  <c r="CB653" i="1"/>
  <c r="CB654" i="1"/>
  <c r="CB655" i="1"/>
  <c r="CB656" i="1"/>
  <c r="CB657" i="1"/>
  <c r="CB658" i="1"/>
  <c r="CB659" i="1"/>
  <c r="CB660" i="1"/>
  <c r="CB661" i="1"/>
  <c r="CB662" i="1"/>
  <c r="CB663" i="1"/>
  <c r="CB664" i="1"/>
  <c r="CB665" i="1"/>
  <c r="CB666" i="1"/>
  <c r="CB667" i="1"/>
  <c r="CB668" i="1"/>
  <c r="CB669" i="1"/>
  <c r="CB670" i="1"/>
  <c r="CB671" i="1"/>
  <c r="CB672" i="1"/>
  <c r="CB673" i="1"/>
  <c r="CB674" i="1"/>
  <c r="CB675" i="1"/>
  <c r="CB676" i="1"/>
  <c r="CB677" i="1"/>
  <c r="CB678" i="1"/>
  <c r="CB679" i="1"/>
  <c r="CB680" i="1"/>
  <c r="CB681" i="1"/>
  <c r="CB682" i="1"/>
  <c r="CB683" i="1"/>
  <c r="CB684" i="1"/>
  <c r="CB685" i="1"/>
  <c r="CB686" i="1"/>
  <c r="CB687" i="1"/>
  <c r="CB688" i="1"/>
  <c r="CB689" i="1"/>
  <c r="CB690" i="1"/>
  <c r="CB691" i="1"/>
  <c r="CB692" i="1"/>
  <c r="CB693" i="1"/>
  <c r="CB694" i="1"/>
  <c r="CB695" i="1"/>
  <c r="CB2" i="1"/>
  <c r="BY3" i="1"/>
  <c r="BY4" i="1"/>
  <c r="BY5" i="1"/>
  <c r="BY6" i="1"/>
  <c r="BY7" i="1"/>
  <c r="BY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9" i="1"/>
  <c r="BY90" i="1"/>
  <c r="BY91" i="1"/>
  <c r="BY92" i="1"/>
  <c r="BY93" i="1"/>
  <c r="BY94" i="1"/>
  <c r="BY95" i="1"/>
  <c r="BY96" i="1"/>
  <c r="BY97" i="1"/>
  <c r="BY98" i="1"/>
  <c r="BY99" i="1"/>
  <c r="BY100" i="1"/>
  <c r="BY101" i="1"/>
  <c r="BY102" i="1"/>
  <c r="BY103" i="1"/>
  <c r="BY104" i="1"/>
  <c r="BY105" i="1"/>
  <c r="BY106" i="1"/>
  <c r="BY107" i="1"/>
  <c r="BY108" i="1"/>
  <c r="BY109" i="1"/>
  <c r="BY110" i="1"/>
  <c r="BY111" i="1"/>
  <c r="BY112" i="1"/>
  <c r="BY113" i="1"/>
  <c r="BY114" i="1"/>
  <c r="BY115" i="1"/>
  <c r="BY116" i="1"/>
  <c r="BY117" i="1"/>
  <c r="BY118" i="1"/>
  <c r="BY119" i="1"/>
  <c r="BY120" i="1"/>
  <c r="BY121" i="1"/>
  <c r="BY122" i="1"/>
  <c r="BY123" i="1"/>
  <c r="BY124" i="1"/>
  <c r="BY125" i="1"/>
  <c r="BY126" i="1"/>
  <c r="BY127" i="1"/>
  <c r="BY128" i="1"/>
  <c r="BY129" i="1"/>
  <c r="BY130" i="1"/>
  <c r="BY131" i="1"/>
  <c r="BY132" i="1"/>
  <c r="BY133" i="1"/>
  <c r="BY134" i="1"/>
  <c r="BY135" i="1"/>
  <c r="BY136" i="1"/>
  <c r="BY137" i="1"/>
  <c r="BY138" i="1"/>
  <c r="BY139" i="1"/>
  <c r="BY140" i="1"/>
  <c r="BY141" i="1"/>
  <c r="BY142" i="1"/>
  <c r="BY143" i="1"/>
  <c r="BY144" i="1"/>
  <c r="BY145" i="1"/>
  <c r="BY146" i="1"/>
  <c r="BY147" i="1"/>
  <c r="BY148" i="1"/>
  <c r="BY149" i="1"/>
  <c r="BY150" i="1"/>
  <c r="BY151" i="1"/>
  <c r="BY152" i="1"/>
  <c r="BY153" i="1"/>
  <c r="BY154" i="1"/>
  <c r="BY155" i="1"/>
  <c r="BY156" i="1"/>
  <c r="BY157" i="1"/>
  <c r="BY158" i="1"/>
  <c r="BY159" i="1"/>
  <c r="BY160" i="1"/>
  <c r="BY161" i="1"/>
  <c r="BY162" i="1"/>
  <c r="BY163" i="1"/>
  <c r="BY164" i="1"/>
  <c r="BY165" i="1"/>
  <c r="BY166" i="1"/>
  <c r="BY167" i="1"/>
  <c r="BY168" i="1"/>
  <c r="BY169" i="1"/>
  <c r="BY170" i="1"/>
  <c r="BY171" i="1"/>
  <c r="BY172" i="1"/>
  <c r="BY173" i="1"/>
  <c r="BY174" i="1"/>
  <c r="BY175" i="1"/>
  <c r="BY176" i="1"/>
  <c r="BY177" i="1"/>
  <c r="BY178" i="1"/>
  <c r="BY179" i="1"/>
  <c r="BY180" i="1"/>
  <c r="BY181" i="1"/>
  <c r="BY182" i="1"/>
  <c r="BY183" i="1"/>
  <c r="BY184" i="1"/>
  <c r="BY185" i="1"/>
  <c r="BY186" i="1"/>
  <c r="BY187" i="1"/>
  <c r="BY188" i="1"/>
  <c r="BY189" i="1"/>
  <c r="BY190" i="1"/>
  <c r="BY191" i="1"/>
  <c r="BY192" i="1"/>
  <c r="BY193" i="1"/>
  <c r="BY194" i="1"/>
  <c r="BY195" i="1"/>
  <c r="BY196" i="1"/>
  <c r="BY197" i="1"/>
  <c r="BY198" i="1"/>
  <c r="BY199" i="1"/>
  <c r="BY200" i="1"/>
  <c r="BY201" i="1"/>
  <c r="BY202" i="1"/>
  <c r="BY203" i="1"/>
  <c r="BY204" i="1"/>
  <c r="BY205" i="1"/>
  <c r="BY206" i="1"/>
  <c r="BY207" i="1"/>
  <c r="BY208" i="1"/>
  <c r="BY209" i="1"/>
  <c r="BY210" i="1"/>
  <c r="BY211" i="1"/>
  <c r="BY212" i="1"/>
  <c r="BY213" i="1"/>
  <c r="BY214" i="1"/>
  <c r="BY215" i="1"/>
  <c r="BY216" i="1"/>
  <c r="BY217" i="1"/>
  <c r="BY218" i="1"/>
  <c r="BY219" i="1"/>
  <c r="BY220" i="1"/>
  <c r="BY221" i="1"/>
  <c r="BY222" i="1"/>
  <c r="BY223" i="1"/>
  <c r="BY224" i="1"/>
  <c r="BY225" i="1"/>
  <c r="BY226" i="1"/>
  <c r="BY227" i="1"/>
  <c r="BY228" i="1"/>
  <c r="BY229" i="1"/>
  <c r="BY230" i="1"/>
  <c r="BY231" i="1"/>
  <c r="BY232" i="1"/>
  <c r="BY233" i="1"/>
  <c r="BY234" i="1"/>
  <c r="BY235" i="1"/>
  <c r="BY236" i="1"/>
  <c r="BY237" i="1"/>
  <c r="BY238" i="1"/>
  <c r="BY239" i="1"/>
  <c r="BY240" i="1"/>
  <c r="BY241" i="1"/>
  <c r="BY242" i="1"/>
  <c r="BY243" i="1"/>
  <c r="BY244" i="1"/>
  <c r="BY245" i="1"/>
  <c r="BY246" i="1"/>
  <c r="BY247" i="1"/>
  <c r="BY248" i="1"/>
  <c r="BY249" i="1"/>
  <c r="BY250" i="1"/>
  <c r="BY251" i="1"/>
  <c r="BY252" i="1"/>
  <c r="BY253" i="1"/>
  <c r="BY254" i="1"/>
  <c r="BY255" i="1"/>
  <c r="BY256" i="1"/>
  <c r="BY257" i="1"/>
  <c r="BY258" i="1"/>
  <c r="BY259" i="1"/>
  <c r="BY260" i="1"/>
  <c r="BY261" i="1"/>
  <c r="BY262" i="1"/>
  <c r="BY263" i="1"/>
  <c r="BY264" i="1"/>
  <c r="BY265" i="1"/>
  <c r="BY266" i="1"/>
  <c r="BY267" i="1"/>
  <c r="BY268" i="1"/>
  <c r="BY269" i="1"/>
  <c r="BY270" i="1"/>
  <c r="BY271" i="1"/>
  <c r="BY272" i="1"/>
  <c r="BY273" i="1"/>
  <c r="BY274" i="1"/>
  <c r="BY275" i="1"/>
  <c r="BY276" i="1"/>
  <c r="BY277" i="1"/>
  <c r="BY278" i="1"/>
  <c r="BY279" i="1"/>
  <c r="BY280" i="1"/>
  <c r="BY281" i="1"/>
  <c r="BY282" i="1"/>
  <c r="BY283" i="1"/>
  <c r="BY284" i="1"/>
  <c r="BY285" i="1"/>
  <c r="BY286" i="1"/>
  <c r="BY287" i="1"/>
  <c r="BY288" i="1"/>
  <c r="BY289" i="1"/>
  <c r="BY290" i="1"/>
  <c r="BY291" i="1"/>
  <c r="BY292" i="1"/>
  <c r="BY293" i="1"/>
  <c r="BY294" i="1"/>
  <c r="BY295" i="1"/>
  <c r="BY296" i="1"/>
  <c r="BY297" i="1"/>
  <c r="BY298" i="1"/>
  <c r="BY299" i="1"/>
  <c r="BY300" i="1"/>
  <c r="BY301" i="1"/>
  <c r="BY302" i="1"/>
  <c r="BY303" i="1"/>
  <c r="BY304" i="1"/>
  <c r="BY305" i="1"/>
  <c r="BY306" i="1"/>
  <c r="BY307" i="1"/>
  <c r="BY308" i="1"/>
  <c r="BY309" i="1"/>
  <c r="BY310" i="1"/>
  <c r="BY311" i="1"/>
  <c r="BY312" i="1"/>
  <c r="BY313" i="1"/>
  <c r="BY314" i="1"/>
  <c r="BY315" i="1"/>
  <c r="BY316" i="1"/>
  <c r="BY317" i="1"/>
  <c r="BY318" i="1"/>
  <c r="BY319" i="1"/>
  <c r="BY320" i="1"/>
  <c r="BY321" i="1"/>
  <c r="BY322" i="1"/>
  <c r="BY323" i="1"/>
  <c r="BY324" i="1"/>
  <c r="BY325" i="1"/>
  <c r="BY326" i="1"/>
  <c r="BY327" i="1"/>
  <c r="BY328" i="1"/>
  <c r="BY329" i="1"/>
  <c r="BY330" i="1"/>
  <c r="BY331" i="1"/>
  <c r="BY332" i="1"/>
  <c r="BY333" i="1"/>
  <c r="BY334" i="1"/>
  <c r="BY335" i="1"/>
  <c r="BY336" i="1"/>
  <c r="BY337" i="1"/>
  <c r="BY338" i="1"/>
  <c r="BY339" i="1"/>
  <c r="BY340" i="1"/>
  <c r="BY341" i="1"/>
  <c r="BY342" i="1"/>
  <c r="BY343" i="1"/>
  <c r="BY344" i="1"/>
  <c r="BY345" i="1"/>
  <c r="BY346" i="1"/>
  <c r="BY347" i="1"/>
  <c r="BY348" i="1"/>
  <c r="BY349" i="1"/>
  <c r="BY350" i="1"/>
  <c r="BY351" i="1"/>
  <c r="BY352" i="1"/>
  <c r="BY353" i="1"/>
  <c r="BY354" i="1"/>
  <c r="BY355" i="1"/>
  <c r="BY356" i="1"/>
  <c r="BY357" i="1"/>
  <c r="BY358" i="1"/>
  <c r="BY359" i="1"/>
  <c r="BY360" i="1"/>
  <c r="BY361" i="1"/>
  <c r="BY362" i="1"/>
  <c r="BY363" i="1"/>
  <c r="BY364" i="1"/>
  <c r="BY365" i="1"/>
  <c r="BY366" i="1"/>
  <c r="BY367" i="1"/>
  <c r="BY368" i="1"/>
  <c r="BY369" i="1"/>
  <c r="BY370" i="1"/>
  <c r="BY371" i="1"/>
  <c r="BY372" i="1"/>
  <c r="BY373" i="1"/>
  <c r="BY374" i="1"/>
  <c r="BY375" i="1"/>
  <c r="BY376" i="1"/>
  <c r="BY377" i="1"/>
  <c r="BY378" i="1"/>
  <c r="BY379" i="1"/>
  <c r="BY380"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3" i="1"/>
  <c r="BY414" i="1"/>
  <c r="BY415" i="1"/>
  <c r="BY416" i="1"/>
  <c r="BY417" i="1"/>
  <c r="BY418" i="1"/>
  <c r="BY419" i="1"/>
  <c r="BY420" i="1"/>
  <c r="BY421" i="1"/>
  <c r="BY422" i="1"/>
  <c r="BY423" i="1"/>
  <c r="BY424" i="1"/>
  <c r="BY425" i="1"/>
  <c r="BY426" i="1"/>
  <c r="BY427" i="1"/>
  <c r="BY428" i="1"/>
  <c r="BY429" i="1"/>
  <c r="BY430" i="1"/>
  <c r="BY431" i="1"/>
  <c r="BY432" i="1"/>
  <c r="BY433" i="1"/>
  <c r="BY434" i="1"/>
  <c r="BY435" i="1"/>
  <c r="BY436" i="1"/>
  <c r="BY437" i="1"/>
  <c r="BY438" i="1"/>
  <c r="BY439" i="1"/>
  <c r="BY440" i="1"/>
  <c r="BY441" i="1"/>
  <c r="BY442" i="1"/>
  <c r="BY443" i="1"/>
  <c r="BY444" i="1"/>
  <c r="BY445" i="1"/>
  <c r="BY446" i="1"/>
  <c r="BY447" i="1"/>
  <c r="BY448" i="1"/>
  <c r="BY449" i="1"/>
  <c r="BY450" i="1"/>
  <c r="BY451" i="1"/>
  <c r="BY452" i="1"/>
  <c r="BY453" i="1"/>
  <c r="BY454" i="1"/>
  <c r="BY455" i="1"/>
  <c r="BY456" i="1"/>
  <c r="BY457" i="1"/>
  <c r="BY458" i="1"/>
  <c r="BY459" i="1"/>
  <c r="BY460" i="1"/>
  <c r="BY461" i="1"/>
  <c r="BY462" i="1"/>
  <c r="BY463" i="1"/>
  <c r="BY464" i="1"/>
  <c r="BY465" i="1"/>
  <c r="BY466" i="1"/>
  <c r="BY467" i="1"/>
  <c r="BY468" i="1"/>
  <c r="BY469" i="1"/>
  <c r="BY470" i="1"/>
  <c r="BY471" i="1"/>
  <c r="BY472" i="1"/>
  <c r="BY473" i="1"/>
  <c r="BY474" i="1"/>
  <c r="BY475" i="1"/>
  <c r="BY476" i="1"/>
  <c r="BY477" i="1"/>
  <c r="BY478" i="1"/>
  <c r="BY479" i="1"/>
  <c r="BY480" i="1"/>
  <c r="BY481" i="1"/>
  <c r="BY482" i="1"/>
  <c r="BY483" i="1"/>
  <c r="BY484" i="1"/>
  <c r="BY485" i="1"/>
  <c r="BY486" i="1"/>
  <c r="BY487" i="1"/>
  <c r="BY488" i="1"/>
  <c r="BY489" i="1"/>
  <c r="BY490" i="1"/>
  <c r="BY491" i="1"/>
  <c r="BY492" i="1"/>
  <c r="BY493" i="1"/>
  <c r="BY494" i="1"/>
  <c r="BY495" i="1"/>
  <c r="BY496" i="1"/>
  <c r="BY497" i="1"/>
  <c r="BY498" i="1"/>
  <c r="BY499" i="1"/>
  <c r="BY500" i="1"/>
  <c r="BY501" i="1"/>
  <c r="BY502" i="1"/>
  <c r="BY503" i="1"/>
  <c r="BY504" i="1"/>
  <c r="BY505" i="1"/>
  <c r="BY506" i="1"/>
  <c r="BY507" i="1"/>
  <c r="BY508" i="1"/>
  <c r="BY509" i="1"/>
  <c r="BY510" i="1"/>
  <c r="BY511" i="1"/>
  <c r="BY512" i="1"/>
  <c r="BY513" i="1"/>
  <c r="BY514" i="1"/>
  <c r="BY515" i="1"/>
  <c r="BY516" i="1"/>
  <c r="BY517" i="1"/>
  <c r="BY518" i="1"/>
  <c r="BY519" i="1"/>
  <c r="BY520" i="1"/>
  <c r="BY521" i="1"/>
  <c r="BY522" i="1"/>
  <c r="BY523" i="1"/>
  <c r="BY524" i="1"/>
  <c r="BY525" i="1"/>
  <c r="BY526" i="1"/>
  <c r="BY527" i="1"/>
  <c r="BY528" i="1"/>
  <c r="BY529" i="1"/>
  <c r="BY530" i="1"/>
  <c r="BY531" i="1"/>
  <c r="BY532" i="1"/>
  <c r="BY533" i="1"/>
  <c r="BY534" i="1"/>
  <c r="BY535" i="1"/>
  <c r="BY536" i="1"/>
  <c r="BY537" i="1"/>
  <c r="BY538" i="1"/>
  <c r="BY539" i="1"/>
  <c r="BY540" i="1"/>
  <c r="BY541" i="1"/>
  <c r="BY542" i="1"/>
  <c r="BY543" i="1"/>
  <c r="BY544" i="1"/>
  <c r="BY545" i="1"/>
  <c r="BY546" i="1"/>
  <c r="BY547" i="1"/>
  <c r="BY548" i="1"/>
  <c r="BY549" i="1"/>
  <c r="BY550" i="1"/>
  <c r="BY551" i="1"/>
  <c r="BY552" i="1"/>
  <c r="BY553" i="1"/>
  <c r="BY554" i="1"/>
  <c r="BY555" i="1"/>
  <c r="BY556" i="1"/>
  <c r="BY557" i="1"/>
  <c r="BY558" i="1"/>
  <c r="BY559" i="1"/>
  <c r="BY560" i="1"/>
  <c r="BY561" i="1"/>
  <c r="BY562" i="1"/>
  <c r="BY563" i="1"/>
  <c r="BY564" i="1"/>
  <c r="BY565" i="1"/>
  <c r="BY566" i="1"/>
  <c r="BY567" i="1"/>
  <c r="BY568" i="1"/>
  <c r="BY569" i="1"/>
  <c r="BY570" i="1"/>
  <c r="BY571" i="1"/>
  <c r="BY572" i="1"/>
  <c r="BY573" i="1"/>
  <c r="BY574" i="1"/>
  <c r="BY575" i="1"/>
  <c r="BY576" i="1"/>
  <c r="BY577" i="1"/>
  <c r="BY578" i="1"/>
  <c r="BY579" i="1"/>
  <c r="BY580" i="1"/>
  <c r="BY581" i="1"/>
  <c r="BY582" i="1"/>
  <c r="BY583" i="1"/>
  <c r="BY584" i="1"/>
  <c r="BY585" i="1"/>
  <c r="BY586" i="1"/>
  <c r="BY587" i="1"/>
  <c r="BY588" i="1"/>
  <c r="BY589" i="1"/>
  <c r="BY590" i="1"/>
  <c r="BY591" i="1"/>
  <c r="BY592" i="1"/>
  <c r="BY593" i="1"/>
  <c r="BY594" i="1"/>
  <c r="BY595" i="1"/>
  <c r="BY596" i="1"/>
  <c r="BY597" i="1"/>
  <c r="BY598" i="1"/>
  <c r="BY599" i="1"/>
  <c r="BY600" i="1"/>
  <c r="BY601" i="1"/>
  <c r="BY602" i="1"/>
  <c r="BY603" i="1"/>
  <c r="BY604" i="1"/>
  <c r="BY605" i="1"/>
  <c r="BY606" i="1"/>
  <c r="BY607" i="1"/>
  <c r="BY608" i="1"/>
  <c r="BY609" i="1"/>
  <c r="BY610" i="1"/>
  <c r="BY611" i="1"/>
  <c r="BY612" i="1"/>
  <c r="BY613" i="1"/>
  <c r="BY614" i="1"/>
  <c r="BY615" i="1"/>
  <c r="BY616" i="1"/>
  <c r="BY617" i="1"/>
  <c r="BY618" i="1"/>
  <c r="BY619" i="1"/>
  <c r="BY620" i="1"/>
  <c r="BY621" i="1"/>
  <c r="BY622" i="1"/>
  <c r="BY623" i="1"/>
  <c r="BY624" i="1"/>
  <c r="BY625" i="1"/>
  <c r="BY626" i="1"/>
  <c r="BY627" i="1"/>
  <c r="BY628" i="1"/>
  <c r="BY629" i="1"/>
  <c r="BY630" i="1"/>
  <c r="BY631" i="1"/>
  <c r="BY632" i="1"/>
  <c r="BY633" i="1"/>
  <c r="BY634" i="1"/>
  <c r="BY635" i="1"/>
  <c r="BY636" i="1"/>
  <c r="BY637" i="1"/>
  <c r="BY638" i="1"/>
  <c r="BY639" i="1"/>
  <c r="BY640" i="1"/>
  <c r="BY641" i="1"/>
  <c r="BY642" i="1"/>
  <c r="BY643" i="1"/>
  <c r="BY644" i="1"/>
  <c r="BY645" i="1"/>
  <c r="BY646" i="1"/>
  <c r="BY647" i="1"/>
  <c r="BY648" i="1"/>
  <c r="BY649" i="1"/>
  <c r="BY650" i="1"/>
  <c r="BY651" i="1"/>
  <c r="BY652" i="1"/>
  <c r="BY653" i="1"/>
  <c r="BY654" i="1"/>
  <c r="BY655" i="1"/>
  <c r="BY656" i="1"/>
  <c r="BY657" i="1"/>
  <c r="BY658" i="1"/>
  <c r="BY659" i="1"/>
  <c r="BY660" i="1"/>
  <c r="BY661" i="1"/>
  <c r="BY662" i="1"/>
  <c r="BY663" i="1"/>
  <c r="BY664" i="1"/>
  <c r="BY665" i="1"/>
  <c r="BY666" i="1"/>
  <c r="BY667" i="1"/>
  <c r="BY668" i="1"/>
  <c r="BY669" i="1"/>
  <c r="BY670" i="1"/>
  <c r="BY671" i="1"/>
  <c r="BY672" i="1"/>
  <c r="BY673" i="1"/>
  <c r="BY674" i="1"/>
  <c r="BY675" i="1"/>
  <c r="BY676" i="1"/>
  <c r="BY677" i="1"/>
  <c r="BY678" i="1"/>
  <c r="BY679" i="1"/>
  <c r="BY680" i="1"/>
  <c r="BY681" i="1"/>
  <c r="BY682" i="1"/>
  <c r="BY683" i="1"/>
  <c r="BY684" i="1"/>
  <c r="BY685" i="1"/>
  <c r="BY686" i="1"/>
  <c r="BY687" i="1"/>
  <c r="BY688" i="1"/>
  <c r="BY689" i="1"/>
  <c r="BY690" i="1"/>
  <c r="BY691" i="1"/>
  <c r="BY692" i="1"/>
  <c r="BY693" i="1"/>
  <c r="BY694" i="1"/>
  <c r="BY695" i="1"/>
  <c r="BY2" i="1"/>
  <c r="C4" i="95"/>
  <c r="E72" i="31" s="1"/>
  <c r="C17" i="98"/>
  <c r="E75" i="31" s="1"/>
  <c r="F75" i="31" s="1"/>
  <c r="E5" i="98"/>
  <c r="E6" i="98"/>
  <c r="E7" i="98"/>
  <c r="O492" i="66" l="1"/>
  <c r="J3" i="95" s="1"/>
  <c r="P492" i="66"/>
  <c r="K3" i="95" s="1"/>
  <c r="N492" i="66"/>
  <c r="I3" i="95" s="1"/>
  <c r="F492" i="66"/>
  <c r="F3" i="95" s="1"/>
  <c r="E492" i="66"/>
  <c r="E3" i="95" s="1"/>
  <c r="D492" i="66"/>
  <c r="E3" i="66"/>
  <c r="E4" i="66"/>
  <c r="E5" i="66"/>
  <c r="E6" i="66"/>
  <c r="E7" i="66"/>
  <c r="E8" i="66"/>
  <c r="E9" i="66"/>
  <c r="E10" i="66"/>
  <c r="E11" i="66"/>
  <c r="E12" i="66"/>
  <c r="E13" i="66"/>
  <c r="E14" i="66"/>
  <c r="E15" i="66"/>
  <c r="E16" i="66"/>
  <c r="E17" i="66"/>
  <c r="E18" i="66"/>
  <c r="E19" i="66"/>
  <c r="E20" i="66"/>
  <c r="E21" i="66"/>
  <c r="E22" i="66"/>
  <c r="E23" i="66"/>
  <c r="E24" i="66"/>
  <c r="E25" i="66"/>
  <c r="E26" i="66"/>
  <c r="E27" i="66"/>
  <c r="E28" i="66"/>
  <c r="E29" i="66"/>
  <c r="E30" i="66"/>
  <c r="E31" i="66"/>
  <c r="E32" i="66"/>
  <c r="E33" i="66"/>
  <c r="E34" i="66"/>
  <c r="E35" i="66"/>
  <c r="E36" i="66"/>
  <c r="E37" i="66"/>
  <c r="E38" i="66"/>
  <c r="E39" i="66"/>
  <c r="E40" i="66"/>
  <c r="E41" i="66"/>
  <c r="E42" i="66"/>
  <c r="E43" i="66"/>
  <c r="E44" i="66"/>
  <c r="E45" i="66"/>
  <c r="E46" i="66"/>
  <c r="E47" i="66"/>
  <c r="E48" i="66"/>
  <c r="E49" i="66"/>
  <c r="E50" i="66"/>
  <c r="E51" i="66"/>
  <c r="E52" i="66"/>
  <c r="E53" i="66"/>
  <c r="E54" i="66"/>
  <c r="E55" i="66"/>
  <c r="E56" i="66"/>
  <c r="E57" i="66"/>
  <c r="E58" i="66"/>
  <c r="E59" i="66"/>
  <c r="E60" i="66"/>
  <c r="E61" i="66"/>
  <c r="E62" i="66"/>
  <c r="E63" i="66"/>
  <c r="E64" i="66"/>
  <c r="E65" i="66"/>
  <c r="E66" i="66"/>
  <c r="E67" i="66"/>
  <c r="E68" i="66"/>
  <c r="E69" i="66"/>
  <c r="E70" i="66"/>
  <c r="E71" i="66"/>
  <c r="E72" i="66"/>
  <c r="E73" i="66"/>
  <c r="E74" i="66"/>
  <c r="E75" i="66"/>
  <c r="E76" i="66"/>
  <c r="E77" i="66"/>
  <c r="E78" i="66"/>
  <c r="E79" i="66"/>
  <c r="E80" i="66"/>
  <c r="E81" i="66"/>
  <c r="E82" i="66"/>
  <c r="E83" i="66"/>
  <c r="E84" i="66"/>
  <c r="E85" i="66"/>
  <c r="E86" i="66"/>
  <c r="E87" i="66"/>
  <c r="E88" i="66"/>
  <c r="E89" i="66"/>
  <c r="E90" i="66"/>
  <c r="E91" i="66"/>
  <c r="E92" i="66"/>
  <c r="E93" i="66"/>
  <c r="E94" i="66"/>
  <c r="E95" i="66"/>
  <c r="E96" i="66"/>
  <c r="E97" i="66"/>
  <c r="E98" i="66"/>
  <c r="E99" i="66"/>
  <c r="E100" i="66"/>
  <c r="E101" i="66"/>
  <c r="E102" i="66"/>
  <c r="E103" i="66"/>
  <c r="E104" i="66"/>
  <c r="E105" i="66"/>
  <c r="E106" i="66"/>
  <c r="E107" i="66"/>
  <c r="E108" i="66"/>
  <c r="E109" i="66"/>
  <c r="E110" i="66"/>
  <c r="E111" i="66"/>
  <c r="E112" i="66"/>
  <c r="E113" i="66"/>
  <c r="E114" i="66"/>
  <c r="E115" i="66"/>
  <c r="E116" i="66"/>
  <c r="E117" i="66"/>
  <c r="E118" i="66"/>
  <c r="E119" i="66"/>
  <c r="E120" i="66"/>
  <c r="E121" i="66"/>
  <c r="E122" i="66"/>
  <c r="E123" i="66"/>
  <c r="E124" i="66"/>
  <c r="E125" i="66"/>
  <c r="E126" i="66"/>
  <c r="E127" i="66"/>
  <c r="E128" i="66"/>
  <c r="E129" i="66"/>
  <c r="E130" i="66"/>
  <c r="E131" i="66"/>
  <c r="E132" i="66"/>
  <c r="E133" i="66"/>
  <c r="E134" i="66"/>
  <c r="E135" i="66"/>
  <c r="E136" i="66"/>
  <c r="E137" i="66"/>
  <c r="E138" i="66"/>
  <c r="E139" i="66"/>
  <c r="E140" i="66"/>
  <c r="E141" i="66"/>
  <c r="E142" i="66"/>
  <c r="E143" i="66"/>
  <c r="E144" i="66"/>
  <c r="E145" i="66"/>
  <c r="E146" i="66"/>
  <c r="E147" i="66"/>
  <c r="E148" i="66"/>
  <c r="E149" i="66"/>
  <c r="E150" i="66"/>
  <c r="E151" i="66"/>
  <c r="E152" i="66"/>
  <c r="E153" i="66"/>
  <c r="E154" i="66"/>
  <c r="E155" i="66"/>
  <c r="E156" i="66"/>
  <c r="E157" i="66"/>
  <c r="E158" i="66"/>
  <c r="E159" i="66"/>
  <c r="E160" i="66"/>
  <c r="E161" i="66"/>
  <c r="E162" i="66"/>
  <c r="E163" i="66"/>
  <c r="E164" i="66"/>
  <c r="E165" i="66"/>
  <c r="E166" i="66"/>
  <c r="E167" i="66"/>
  <c r="E168" i="66"/>
  <c r="E169" i="66"/>
  <c r="E170" i="66"/>
  <c r="E171" i="66"/>
  <c r="E172" i="66"/>
  <c r="E173" i="66"/>
  <c r="E174" i="66"/>
  <c r="E175" i="66"/>
  <c r="E176" i="66"/>
  <c r="E177" i="66"/>
  <c r="E178" i="66"/>
  <c r="E179" i="66"/>
  <c r="E180" i="66"/>
  <c r="E181" i="66"/>
  <c r="E182" i="66"/>
  <c r="E183" i="66"/>
  <c r="E184" i="66"/>
  <c r="E185" i="66"/>
  <c r="E186" i="66"/>
  <c r="E187" i="66"/>
  <c r="E188" i="66"/>
  <c r="E189" i="66"/>
  <c r="E190" i="66"/>
  <c r="E191" i="66"/>
  <c r="E192" i="66"/>
  <c r="E193" i="66"/>
  <c r="E194" i="66"/>
  <c r="E195" i="66"/>
  <c r="E196" i="66"/>
  <c r="E197" i="66"/>
  <c r="E198" i="66"/>
  <c r="E199" i="66"/>
  <c r="E200" i="66"/>
  <c r="E201" i="66"/>
  <c r="E202" i="66"/>
  <c r="E203" i="66"/>
  <c r="E204" i="66"/>
  <c r="E205" i="66"/>
  <c r="E206" i="66"/>
  <c r="E207" i="66"/>
  <c r="E208" i="66"/>
  <c r="E209" i="66"/>
  <c r="E210" i="66"/>
  <c r="E211" i="66"/>
  <c r="E212" i="66"/>
  <c r="E213" i="66"/>
  <c r="E214" i="66"/>
  <c r="E215" i="66"/>
  <c r="E216" i="66"/>
  <c r="E217" i="66"/>
  <c r="E218" i="66"/>
  <c r="E219" i="66"/>
  <c r="E220" i="66"/>
  <c r="E221" i="66"/>
  <c r="E222" i="66"/>
  <c r="E223" i="66"/>
  <c r="E224" i="66"/>
  <c r="E225" i="66"/>
  <c r="E226" i="66"/>
  <c r="E227" i="66"/>
  <c r="E228" i="66"/>
  <c r="E229" i="66"/>
  <c r="E230" i="66"/>
  <c r="E231" i="66"/>
  <c r="E232" i="66"/>
  <c r="E233" i="66"/>
  <c r="E234" i="66"/>
  <c r="E235" i="66"/>
  <c r="E236" i="66"/>
  <c r="E237" i="66"/>
  <c r="E238" i="66"/>
  <c r="E239" i="66"/>
  <c r="E240" i="66"/>
  <c r="E241" i="66"/>
  <c r="E242" i="66"/>
  <c r="E243" i="66"/>
  <c r="E244" i="66"/>
  <c r="E245" i="66"/>
  <c r="E246" i="66"/>
  <c r="E247" i="66"/>
  <c r="E248" i="66"/>
  <c r="E249" i="66"/>
  <c r="E250" i="66"/>
  <c r="E251" i="66"/>
  <c r="E252" i="66"/>
  <c r="E253" i="66"/>
  <c r="E254" i="66"/>
  <c r="E255" i="66"/>
  <c r="E256" i="66"/>
  <c r="E257" i="66"/>
  <c r="E258" i="66"/>
  <c r="E259" i="66"/>
  <c r="E260" i="66"/>
  <c r="E261" i="66"/>
  <c r="E262" i="66"/>
  <c r="E263" i="66"/>
  <c r="E264" i="66"/>
  <c r="E265" i="66"/>
  <c r="E266" i="66"/>
  <c r="E267" i="66"/>
  <c r="E268" i="66"/>
  <c r="E269" i="66"/>
  <c r="E270" i="66"/>
  <c r="E271" i="66"/>
  <c r="E272" i="66"/>
  <c r="E273" i="66"/>
  <c r="E274" i="66"/>
  <c r="E275" i="66"/>
  <c r="E276" i="66"/>
  <c r="E277" i="66"/>
  <c r="E278" i="66"/>
  <c r="E279" i="66"/>
  <c r="E280" i="66"/>
  <c r="E281" i="66"/>
  <c r="E282" i="66"/>
  <c r="E283" i="66"/>
  <c r="E284" i="66"/>
  <c r="E285" i="66"/>
  <c r="E286" i="66"/>
  <c r="E287" i="66"/>
  <c r="E288" i="66"/>
  <c r="E289" i="66"/>
  <c r="E290" i="66"/>
  <c r="E291" i="66"/>
  <c r="E292" i="66"/>
  <c r="E293" i="66"/>
  <c r="E294" i="66"/>
  <c r="E295" i="66"/>
  <c r="E296" i="66"/>
  <c r="E297" i="66"/>
  <c r="E298" i="66"/>
  <c r="E299" i="66"/>
  <c r="E300" i="66"/>
  <c r="E301" i="66"/>
  <c r="E302" i="66"/>
  <c r="E303" i="66"/>
  <c r="E304" i="66"/>
  <c r="E305" i="66"/>
  <c r="E306" i="66"/>
  <c r="E307" i="66"/>
  <c r="E308" i="66"/>
  <c r="E309" i="66"/>
  <c r="E310" i="66"/>
  <c r="E311" i="66"/>
  <c r="E312" i="66"/>
  <c r="E313" i="66"/>
  <c r="E314" i="66"/>
  <c r="E315" i="66"/>
  <c r="E316" i="66"/>
  <c r="E317" i="66"/>
  <c r="E318" i="66"/>
  <c r="E319" i="66"/>
  <c r="E320" i="66"/>
  <c r="E321" i="66"/>
  <c r="E322" i="66"/>
  <c r="E323" i="66"/>
  <c r="E324" i="66"/>
  <c r="E325" i="66"/>
  <c r="E326" i="66"/>
  <c r="E327" i="66"/>
  <c r="E328" i="66"/>
  <c r="E329" i="66"/>
  <c r="E330" i="66"/>
  <c r="E331" i="66"/>
  <c r="E332" i="66"/>
  <c r="E333" i="66"/>
  <c r="E334" i="66"/>
  <c r="E335" i="66"/>
  <c r="E336" i="66"/>
  <c r="E337" i="66"/>
  <c r="E338" i="66"/>
  <c r="E339" i="66"/>
  <c r="E340" i="66"/>
  <c r="E341" i="66"/>
  <c r="E342" i="66"/>
  <c r="E343" i="66"/>
  <c r="E344" i="66"/>
  <c r="E345" i="66"/>
  <c r="E346" i="66"/>
  <c r="E347" i="66"/>
  <c r="E348" i="66"/>
  <c r="E349" i="66"/>
  <c r="E350" i="66"/>
  <c r="E351" i="66"/>
  <c r="E352" i="66"/>
  <c r="E353" i="66"/>
  <c r="E354" i="66"/>
  <c r="E355" i="66"/>
  <c r="E356" i="66"/>
  <c r="E357" i="66"/>
  <c r="E358" i="66"/>
  <c r="E359" i="66"/>
  <c r="E360" i="66"/>
  <c r="E361" i="66"/>
  <c r="E362" i="66"/>
  <c r="E363" i="66"/>
  <c r="E364" i="66"/>
  <c r="E365" i="66"/>
  <c r="E366" i="66"/>
  <c r="E367" i="66"/>
  <c r="E368" i="66"/>
  <c r="E369" i="66"/>
  <c r="E370" i="66"/>
  <c r="E371" i="66"/>
  <c r="E372" i="66"/>
  <c r="E373" i="66"/>
  <c r="E374" i="66"/>
  <c r="E375" i="66"/>
  <c r="E376" i="66"/>
  <c r="E377" i="66"/>
  <c r="E378" i="66"/>
  <c r="E379" i="66"/>
  <c r="E380" i="66"/>
  <c r="E381" i="66"/>
  <c r="E382" i="66"/>
  <c r="E383" i="66"/>
  <c r="E384" i="66"/>
  <c r="E385" i="66"/>
  <c r="E386" i="66"/>
  <c r="E387" i="66"/>
  <c r="E388" i="66"/>
  <c r="E389" i="66"/>
  <c r="E390" i="66"/>
  <c r="E391" i="66"/>
  <c r="E392" i="66"/>
  <c r="E393" i="66"/>
  <c r="E394" i="66"/>
  <c r="E395" i="66"/>
  <c r="E396" i="66"/>
  <c r="E397" i="66"/>
  <c r="E398" i="66"/>
  <c r="E399" i="66"/>
  <c r="E400" i="66"/>
  <c r="E401" i="66"/>
  <c r="E402" i="66"/>
  <c r="E403" i="66"/>
  <c r="E404" i="66"/>
  <c r="E405" i="66"/>
  <c r="E406" i="66"/>
  <c r="E407" i="66"/>
  <c r="E408" i="66"/>
  <c r="E409" i="66"/>
  <c r="E410" i="66"/>
  <c r="E411" i="66"/>
  <c r="E412" i="66"/>
  <c r="E413" i="66"/>
  <c r="E414" i="66"/>
  <c r="E415" i="66"/>
  <c r="E416" i="66"/>
  <c r="E417" i="66"/>
  <c r="E418" i="66"/>
  <c r="E419" i="66"/>
  <c r="E420" i="66"/>
  <c r="E421" i="66"/>
  <c r="E422" i="66"/>
  <c r="E423" i="66"/>
  <c r="E424" i="66"/>
  <c r="E425" i="66"/>
  <c r="E426" i="66"/>
  <c r="E427" i="66"/>
  <c r="E428" i="66"/>
  <c r="E429" i="66"/>
  <c r="E430" i="66"/>
  <c r="E431" i="66"/>
  <c r="E432" i="66"/>
  <c r="E433" i="66"/>
  <c r="E434" i="66"/>
  <c r="E435" i="66"/>
  <c r="E436" i="66"/>
  <c r="E437" i="66"/>
  <c r="E438" i="66"/>
  <c r="E439" i="66"/>
  <c r="E440" i="66"/>
  <c r="E441" i="66"/>
  <c r="E442" i="66"/>
  <c r="E443" i="66"/>
  <c r="E444" i="66"/>
  <c r="E445" i="66"/>
  <c r="E446" i="66"/>
  <c r="E447" i="66"/>
  <c r="E448" i="66"/>
  <c r="E449" i="66"/>
  <c r="E450" i="66"/>
  <c r="E451" i="66"/>
  <c r="E452" i="66"/>
  <c r="E453" i="66"/>
  <c r="E454" i="66"/>
  <c r="E455" i="66"/>
  <c r="E456" i="66"/>
  <c r="E457" i="66"/>
  <c r="E458" i="66"/>
  <c r="E459" i="66"/>
  <c r="E460" i="66"/>
  <c r="E461" i="66"/>
  <c r="E462" i="66"/>
  <c r="E463" i="66"/>
  <c r="E464" i="66"/>
  <c r="E465" i="66"/>
  <c r="E466" i="66"/>
  <c r="E467" i="66"/>
  <c r="E468" i="66"/>
  <c r="E469" i="66"/>
  <c r="E470" i="66"/>
  <c r="E471" i="66"/>
  <c r="E472" i="66"/>
  <c r="E473" i="66"/>
  <c r="E474" i="66"/>
  <c r="E475" i="66"/>
  <c r="E476" i="66"/>
  <c r="E2" i="97" s="1"/>
  <c r="E477" i="66"/>
  <c r="E2" i="98" s="1"/>
  <c r="E478" i="66"/>
  <c r="E3" i="98" s="1"/>
  <c r="E479" i="66"/>
  <c r="E4" i="98" s="1"/>
  <c r="E483" i="66"/>
  <c r="E8" i="98" s="1"/>
  <c r="E484" i="66"/>
  <c r="E9" i="98" s="1"/>
  <c r="E485" i="66"/>
  <c r="E10" i="98" s="1"/>
  <c r="E486" i="66"/>
  <c r="E11" i="98" s="1"/>
  <c r="E487" i="66"/>
  <c r="E12" i="98" s="1"/>
  <c r="E488" i="66"/>
  <c r="E13" i="98" s="1"/>
  <c r="E489" i="66"/>
  <c r="E14" i="98" s="1"/>
  <c r="E490" i="66"/>
  <c r="E15" i="98" s="1"/>
  <c r="E491" i="66"/>
  <c r="E16" i="98" s="1"/>
  <c r="E2" i="66"/>
  <c r="P482" i="66"/>
  <c r="K7" i="98" s="1"/>
  <c r="O482" i="66"/>
  <c r="J7" i="98" s="1"/>
  <c r="N482" i="66"/>
  <c r="I7" i="98" s="1"/>
  <c r="F482" i="66"/>
  <c r="F7" i="98" s="1"/>
  <c r="D485" i="66"/>
  <c r="F477" i="66"/>
  <c r="F2" i="98" s="1"/>
  <c r="F478" i="66"/>
  <c r="F3" i="98" s="1"/>
  <c r="F479" i="66"/>
  <c r="F4" i="98" s="1"/>
  <c r="F480" i="66"/>
  <c r="F5" i="98" s="1"/>
  <c r="F481" i="66"/>
  <c r="F6" i="98" s="1"/>
  <c r="F483" i="66"/>
  <c r="F8" i="98" s="1"/>
  <c r="F484" i="66"/>
  <c r="F9" i="98" s="1"/>
  <c r="F485" i="66"/>
  <c r="F10" i="98" s="1"/>
  <c r="F486" i="66"/>
  <c r="F11" i="98" s="1"/>
  <c r="F487" i="66"/>
  <c r="F12" i="98" s="1"/>
  <c r="F488" i="66"/>
  <c r="F13" i="98" s="1"/>
  <c r="F489" i="66"/>
  <c r="F14" i="98" s="1"/>
  <c r="F490" i="66"/>
  <c r="F15" i="98" s="1"/>
  <c r="F491" i="66"/>
  <c r="F16" i="98" s="1"/>
  <c r="P477" i="66"/>
  <c r="K2" i="98" s="1"/>
  <c r="P478" i="66"/>
  <c r="K3" i="98" s="1"/>
  <c r="P479" i="66"/>
  <c r="K4" i="98" s="1"/>
  <c r="P480" i="66"/>
  <c r="K5" i="98" s="1"/>
  <c r="P481" i="66"/>
  <c r="K6" i="98" s="1"/>
  <c r="P483" i="66"/>
  <c r="K8" i="98" s="1"/>
  <c r="P484" i="66"/>
  <c r="K9" i="98" s="1"/>
  <c r="P485" i="66"/>
  <c r="K10" i="98" s="1"/>
  <c r="P486" i="66"/>
  <c r="K11" i="98" s="1"/>
  <c r="P487" i="66"/>
  <c r="K12" i="98" s="1"/>
  <c r="P488" i="66"/>
  <c r="K13" i="98" s="1"/>
  <c r="P489" i="66"/>
  <c r="K14" i="98" s="1"/>
  <c r="P490" i="66"/>
  <c r="K15" i="98" s="1"/>
  <c r="P491" i="66"/>
  <c r="K16" i="98" s="1"/>
  <c r="O477" i="66"/>
  <c r="J2" i="98" s="1"/>
  <c r="O478" i="66"/>
  <c r="J3" i="98" s="1"/>
  <c r="O479" i="66"/>
  <c r="J4" i="98" s="1"/>
  <c r="O480" i="66"/>
  <c r="J5" i="98" s="1"/>
  <c r="O481" i="66"/>
  <c r="J6" i="98" s="1"/>
  <c r="O483" i="66"/>
  <c r="J8" i="98" s="1"/>
  <c r="O484" i="66"/>
  <c r="J9" i="98" s="1"/>
  <c r="O485" i="66"/>
  <c r="J10" i="98" s="1"/>
  <c r="O486" i="66"/>
  <c r="J11" i="98" s="1"/>
  <c r="O487" i="66"/>
  <c r="J12" i="98" s="1"/>
  <c r="O488" i="66"/>
  <c r="J13" i="98" s="1"/>
  <c r="O489" i="66"/>
  <c r="J14" i="98" s="1"/>
  <c r="O490" i="66"/>
  <c r="J15" i="98" s="1"/>
  <c r="O491" i="66"/>
  <c r="J16" i="98" s="1"/>
  <c r="N477" i="66"/>
  <c r="I2" i="98" s="1"/>
  <c r="N478" i="66"/>
  <c r="I3" i="98" s="1"/>
  <c r="N479" i="66"/>
  <c r="I4" i="98" s="1"/>
  <c r="N480" i="66"/>
  <c r="I5" i="98" s="1"/>
  <c r="N481" i="66"/>
  <c r="I6" i="98" s="1"/>
  <c r="N483" i="66"/>
  <c r="I8" i="98" s="1"/>
  <c r="N484" i="66"/>
  <c r="I9" i="98" s="1"/>
  <c r="N485" i="66"/>
  <c r="I10" i="98" s="1"/>
  <c r="N486" i="66"/>
  <c r="I11" i="98" s="1"/>
  <c r="N487" i="66"/>
  <c r="I12" i="98" s="1"/>
  <c r="N488" i="66"/>
  <c r="I13" i="98" s="1"/>
  <c r="N489" i="66"/>
  <c r="I14" i="98" s="1"/>
  <c r="N490" i="66"/>
  <c r="I15" i="98" s="1"/>
  <c r="N491" i="66"/>
  <c r="I16" i="98" s="1"/>
  <c r="D482" i="66"/>
  <c r="D477" i="66"/>
  <c r="D478" i="66"/>
  <c r="D479" i="66"/>
  <c r="D480" i="66"/>
  <c r="D481" i="66"/>
  <c r="D483" i="66"/>
  <c r="D484" i="66"/>
  <c r="D486" i="66"/>
  <c r="D487" i="66"/>
  <c r="D488" i="66"/>
  <c r="D489" i="66"/>
  <c r="D490" i="66"/>
  <c r="D491" i="66"/>
  <c r="E74" i="31"/>
  <c r="F74" i="31" s="1"/>
  <c r="CA3" i="1"/>
  <c r="CA4" i="1"/>
  <c r="CA5" i="1"/>
  <c r="CA6" i="1"/>
  <c r="CA7" i="1"/>
  <c r="CA8" i="1"/>
  <c r="CA9" i="1"/>
  <c r="CA10" i="1"/>
  <c r="CA11" i="1"/>
  <c r="CA12" i="1"/>
  <c r="CA13" i="1"/>
  <c r="CA14" i="1"/>
  <c r="CA15" i="1"/>
  <c r="CA16" i="1"/>
  <c r="CA17" i="1"/>
  <c r="CA18" i="1"/>
  <c r="CA19" i="1"/>
  <c r="CA20" i="1"/>
  <c r="CA21" i="1"/>
  <c r="CA22" i="1"/>
  <c r="CA23" i="1"/>
  <c r="CA24" i="1"/>
  <c r="CA25" i="1"/>
  <c r="CA26" i="1"/>
  <c r="CA27" i="1"/>
  <c r="CA28" i="1"/>
  <c r="CA29" i="1"/>
  <c r="CA30" i="1"/>
  <c r="CA31" i="1"/>
  <c r="CA32" i="1"/>
  <c r="CA33" i="1"/>
  <c r="CA34" i="1"/>
  <c r="CA35" i="1"/>
  <c r="CA36" i="1"/>
  <c r="CA37" i="1"/>
  <c r="CA38" i="1"/>
  <c r="CA39" i="1"/>
  <c r="CA40" i="1"/>
  <c r="CA41" i="1"/>
  <c r="CA42" i="1"/>
  <c r="CA43" i="1"/>
  <c r="CA44" i="1"/>
  <c r="CA45" i="1"/>
  <c r="CA46" i="1"/>
  <c r="CA47" i="1"/>
  <c r="CA48" i="1"/>
  <c r="CA49" i="1"/>
  <c r="CA50" i="1"/>
  <c r="CA51" i="1"/>
  <c r="CA52" i="1"/>
  <c r="CA53" i="1"/>
  <c r="CA54" i="1"/>
  <c r="CA55" i="1"/>
  <c r="CA56" i="1"/>
  <c r="CA57" i="1"/>
  <c r="CA58" i="1"/>
  <c r="CA59" i="1"/>
  <c r="CA60" i="1"/>
  <c r="CA61" i="1"/>
  <c r="CA62" i="1"/>
  <c r="CA63" i="1"/>
  <c r="CA64" i="1"/>
  <c r="CA65" i="1"/>
  <c r="CA66" i="1"/>
  <c r="CA67" i="1"/>
  <c r="CA68" i="1"/>
  <c r="CA69" i="1"/>
  <c r="CA70" i="1"/>
  <c r="CA71" i="1"/>
  <c r="CA72" i="1"/>
  <c r="CA73" i="1"/>
  <c r="CA74" i="1"/>
  <c r="CA75" i="1"/>
  <c r="CA76" i="1"/>
  <c r="CA77" i="1"/>
  <c r="CA78" i="1"/>
  <c r="CA79" i="1"/>
  <c r="CA80" i="1"/>
  <c r="CA81" i="1"/>
  <c r="CA82" i="1"/>
  <c r="CA83" i="1"/>
  <c r="CA84" i="1"/>
  <c r="CA85" i="1"/>
  <c r="CA86" i="1"/>
  <c r="CA87" i="1"/>
  <c r="CA88" i="1"/>
  <c r="CA89" i="1"/>
  <c r="CA90" i="1"/>
  <c r="CA91" i="1"/>
  <c r="CA92" i="1"/>
  <c r="CA93" i="1"/>
  <c r="CA94" i="1"/>
  <c r="CA95" i="1"/>
  <c r="CA96" i="1"/>
  <c r="CA97" i="1"/>
  <c r="CA98" i="1"/>
  <c r="CA99" i="1"/>
  <c r="CA100" i="1"/>
  <c r="CA101" i="1"/>
  <c r="CA102" i="1"/>
  <c r="CA103" i="1"/>
  <c r="CA104" i="1"/>
  <c r="CA105" i="1"/>
  <c r="CA106" i="1"/>
  <c r="CA107" i="1"/>
  <c r="CA108" i="1"/>
  <c r="CA109" i="1"/>
  <c r="CA110" i="1"/>
  <c r="CA111" i="1"/>
  <c r="CA112" i="1"/>
  <c r="CA113" i="1"/>
  <c r="CA114" i="1"/>
  <c r="CA115" i="1"/>
  <c r="CA116" i="1"/>
  <c r="CA117" i="1"/>
  <c r="CA118" i="1"/>
  <c r="CA119" i="1"/>
  <c r="CA120" i="1"/>
  <c r="CA121" i="1"/>
  <c r="CA122" i="1"/>
  <c r="CA123" i="1"/>
  <c r="CA124" i="1"/>
  <c r="CA125" i="1"/>
  <c r="CA126" i="1"/>
  <c r="CA127" i="1"/>
  <c r="CA128" i="1"/>
  <c r="CA129" i="1"/>
  <c r="CA130" i="1"/>
  <c r="CA131" i="1"/>
  <c r="CA132" i="1"/>
  <c r="CA133" i="1"/>
  <c r="CA134" i="1"/>
  <c r="CA135" i="1"/>
  <c r="CA136" i="1"/>
  <c r="CA137" i="1"/>
  <c r="CA138" i="1"/>
  <c r="CA139" i="1"/>
  <c r="CA140" i="1"/>
  <c r="CA141" i="1"/>
  <c r="CA142" i="1"/>
  <c r="CA143" i="1"/>
  <c r="CA144" i="1"/>
  <c r="CA145" i="1"/>
  <c r="CA146" i="1"/>
  <c r="CA147" i="1"/>
  <c r="CA148" i="1"/>
  <c r="CA149" i="1"/>
  <c r="CA150" i="1"/>
  <c r="CA151" i="1"/>
  <c r="CA152" i="1"/>
  <c r="CA153" i="1"/>
  <c r="CA154" i="1"/>
  <c r="CA155" i="1"/>
  <c r="CA156" i="1"/>
  <c r="CA157" i="1"/>
  <c r="CA158" i="1"/>
  <c r="CA159" i="1"/>
  <c r="CA160" i="1"/>
  <c r="CA161" i="1"/>
  <c r="CA162" i="1"/>
  <c r="CA163" i="1"/>
  <c r="CA164" i="1"/>
  <c r="CA165" i="1"/>
  <c r="CA166" i="1"/>
  <c r="CA167" i="1"/>
  <c r="CA168" i="1"/>
  <c r="CA169" i="1"/>
  <c r="CA170" i="1"/>
  <c r="CA171" i="1"/>
  <c r="CA172" i="1"/>
  <c r="CA173" i="1"/>
  <c r="CA174" i="1"/>
  <c r="CA175" i="1"/>
  <c r="CA176" i="1"/>
  <c r="CA177" i="1"/>
  <c r="CA178" i="1"/>
  <c r="CA179" i="1"/>
  <c r="CA180" i="1"/>
  <c r="CA181" i="1"/>
  <c r="CA182" i="1"/>
  <c r="CA183" i="1"/>
  <c r="CA184" i="1"/>
  <c r="CA185" i="1"/>
  <c r="CA186" i="1"/>
  <c r="CA187" i="1"/>
  <c r="CA188" i="1"/>
  <c r="CA189" i="1"/>
  <c r="CA190" i="1"/>
  <c r="CA191" i="1"/>
  <c r="CA192" i="1"/>
  <c r="CA193" i="1"/>
  <c r="CA194" i="1"/>
  <c r="CA195" i="1"/>
  <c r="CA196" i="1"/>
  <c r="CA197" i="1"/>
  <c r="CA198" i="1"/>
  <c r="CA199" i="1"/>
  <c r="CA200" i="1"/>
  <c r="CA201" i="1"/>
  <c r="CA202" i="1"/>
  <c r="CA203" i="1"/>
  <c r="CA204" i="1"/>
  <c r="CA205" i="1"/>
  <c r="CA206" i="1"/>
  <c r="CA207" i="1"/>
  <c r="CA208" i="1"/>
  <c r="CA209" i="1"/>
  <c r="CA210" i="1"/>
  <c r="CA211" i="1"/>
  <c r="CA212" i="1"/>
  <c r="CA213" i="1"/>
  <c r="CA214" i="1"/>
  <c r="CA215" i="1"/>
  <c r="CA216" i="1"/>
  <c r="CA217" i="1"/>
  <c r="CA218" i="1"/>
  <c r="CA219" i="1"/>
  <c r="CA220" i="1"/>
  <c r="CA221" i="1"/>
  <c r="CA222" i="1"/>
  <c r="CA223" i="1"/>
  <c r="CA224" i="1"/>
  <c r="CA225" i="1"/>
  <c r="CA226" i="1"/>
  <c r="CA227" i="1"/>
  <c r="CA228" i="1"/>
  <c r="CA229" i="1"/>
  <c r="CA230" i="1"/>
  <c r="CA231" i="1"/>
  <c r="CA232" i="1"/>
  <c r="CA233" i="1"/>
  <c r="CA234" i="1"/>
  <c r="CA235" i="1"/>
  <c r="CA236" i="1"/>
  <c r="CA237" i="1"/>
  <c r="CA238" i="1"/>
  <c r="CA239" i="1"/>
  <c r="CA240" i="1"/>
  <c r="CA241" i="1"/>
  <c r="CA242" i="1"/>
  <c r="CA243" i="1"/>
  <c r="CA244" i="1"/>
  <c r="CA245" i="1"/>
  <c r="CA246" i="1"/>
  <c r="CA247" i="1"/>
  <c r="CA248" i="1"/>
  <c r="CA249" i="1"/>
  <c r="CA250" i="1"/>
  <c r="CA251" i="1"/>
  <c r="CA252" i="1"/>
  <c r="CA253" i="1"/>
  <c r="CA254" i="1"/>
  <c r="CA255" i="1"/>
  <c r="CA256" i="1"/>
  <c r="CA257" i="1"/>
  <c r="CA258" i="1"/>
  <c r="CA259" i="1"/>
  <c r="CA260" i="1"/>
  <c r="CA261" i="1"/>
  <c r="CA262" i="1"/>
  <c r="CA263" i="1"/>
  <c r="CA264" i="1"/>
  <c r="CA265" i="1"/>
  <c r="CA266" i="1"/>
  <c r="CA267" i="1"/>
  <c r="CA268" i="1"/>
  <c r="CA269" i="1"/>
  <c r="CA270" i="1"/>
  <c r="CA271" i="1"/>
  <c r="CA272" i="1"/>
  <c r="CA273" i="1"/>
  <c r="CA274" i="1"/>
  <c r="CA275" i="1"/>
  <c r="CA276" i="1"/>
  <c r="CA277" i="1"/>
  <c r="CA278" i="1"/>
  <c r="CA279" i="1"/>
  <c r="CA280" i="1"/>
  <c r="CA281" i="1"/>
  <c r="CA282" i="1"/>
  <c r="CA283" i="1"/>
  <c r="CA284" i="1"/>
  <c r="CA285" i="1"/>
  <c r="CA286" i="1"/>
  <c r="CA287" i="1"/>
  <c r="CA288" i="1"/>
  <c r="CA289" i="1"/>
  <c r="CA290" i="1"/>
  <c r="CA291" i="1"/>
  <c r="CA292" i="1"/>
  <c r="CA293" i="1"/>
  <c r="CA294" i="1"/>
  <c r="CA295" i="1"/>
  <c r="CA296" i="1"/>
  <c r="CA297" i="1"/>
  <c r="CA298" i="1"/>
  <c r="CA299" i="1"/>
  <c r="CA300" i="1"/>
  <c r="CA301" i="1"/>
  <c r="CA302" i="1"/>
  <c r="CA303" i="1"/>
  <c r="CA304" i="1"/>
  <c r="CA305" i="1"/>
  <c r="CA306" i="1"/>
  <c r="CA307" i="1"/>
  <c r="CA308" i="1"/>
  <c r="CA309" i="1"/>
  <c r="CA310" i="1"/>
  <c r="CA311" i="1"/>
  <c r="CA312" i="1"/>
  <c r="CA313" i="1"/>
  <c r="CA314" i="1"/>
  <c r="CA315" i="1"/>
  <c r="CA316" i="1"/>
  <c r="CA317" i="1"/>
  <c r="CA318" i="1"/>
  <c r="CA319" i="1"/>
  <c r="CA320" i="1"/>
  <c r="CA321" i="1"/>
  <c r="CA322" i="1"/>
  <c r="CA323" i="1"/>
  <c r="CA324" i="1"/>
  <c r="CA325" i="1"/>
  <c r="CA326" i="1"/>
  <c r="CA327" i="1"/>
  <c r="CA328" i="1"/>
  <c r="CA329" i="1"/>
  <c r="CA330" i="1"/>
  <c r="CA331" i="1"/>
  <c r="CA332" i="1"/>
  <c r="CA333" i="1"/>
  <c r="CA334" i="1"/>
  <c r="CA335" i="1"/>
  <c r="CA336" i="1"/>
  <c r="CA337" i="1"/>
  <c r="CA338" i="1"/>
  <c r="CA339" i="1"/>
  <c r="CA340" i="1"/>
  <c r="CA341" i="1"/>
  <c r="CA342" i="1"/>
  <c r="CA343" i="1"/>
  <c r="CA344" i="1"/>
  <c r="CA345" i="1"/>
  <c r="CA346" i="1"/>
  <c r="CA347" i="1"/>
  <c r="CA348" i="1"/>
  <c r="CA349" i="1"/>
  <c r="CA350" i="1"/>
  <c r="CA351" i="1"/>
  <c r="CA352" i="1"/>
  <c r="CA353" i="1"/>
  <c r="CA354" i="1"/>
  <c r="CA355" i="1"/>
  <c r="CA356" i="1"/>
  <c r="CA357" i="1"/>
  <c r="CA358" i="1"/>
  <c r="CA359" i="1"/>
  <c r="CA360" i="1"/>
  <c r="CA361" i="1"/>
  <c r="CA362" i="1"/>
  <c r="CA363" i="1"/>
  <c r="CA364" i="1"/>
  <c r="CA365" i="1"/>
  <c r="CA366" i="1"/>
  <c r="CA367" i="1"/>
  <c r="CA368" i="1"/>
  <c r="CA369" i="1"/>
  <c r="CA370" i="1"/>
  <c r="CA371" i="1"/>
  <c r="CA372" i="1"/>
  <c r="CA373" i="1"/>
  <c r="CA374" i="1"/>
  <c r="CA375" i="1"/>
  <c r="CA376" i="1"/>
  <c r="CA377" i="1"/>
  <c r="CA378" i="1"/>
  <c r="CA379" i="1"/>
  <c r="CA380" i="1"/>
  <c r="CA381" i="1"/>
  <c r="CA382" i="1"/>
  <c r="CA383" i="1"/>
  <c r="CA384" i="1"/>
  <c r="CA385" i="1"/>
  <c r="CA386" i="1"/>
  <c r="CA387" i="1"/>
  <c r="CA388" i="1"/>
  <c r="CA389" i="1"/>
  <c r="CA390" i="1"/>
  <c r="CA391" i="1"/>
  <c r="CA392" i="1"/>
  <c r="CA393" i="1"/>
  <c r="CA394" i="1"/>
  <c r="CA395" i="1"/>
  <c r="CA396" i="1"/>
  <c r="CA397" i="1"/>
  <c r="CA398" i="1"/>
  <c r="CA399" i="1"/>
  <c r="CA400" i="1"/>
  <c r="CA401" i="1"/>
  <c r="CA402" i="1"/>
  <c r="CA403" i="1"/>
  <c r="CA404" i="1"/>
  <c r="CA405" i="1"/>
  <c r="CA406" i="1"/>
  <c r="CA407" i="1"/>
  <c r="CA408" i="1"/>
  <c r="CA409" i="1"/>
  <c r="CA410" i="1"/>
  <c r="CA411" i="1"/>
  <c r="CA412" i="1"/>
  <c r="CA413" i="1"/>
  <c r="CA414" i="1"/>
  <c r="CA415" i="1"/>
  <c r="CA416" i="1"/>
  <c r="CA417" i="1"/>
  <c r="CA418" i="1"/>
  <c r="CA419" i="1"/>
  <c r="CA420" i="1"/>
  <c r="CA421" i="1"/>
  <c r="CA422" i="1"/>
  <c r="CA423" i="1"/>
  <c r="CA424" i="1"/>
  <c r="CA425" i="1"/>
  <c r="CA426" i="1"/>
  <c r="CA427" i="1"/>
  <c r="CA428" i="1"/>
  <c r="CA429" i="1"/>
  <c r="CA430" i="1"/>
  <c r="CA431" i="1"/>
  <c r="CA432" i="1"/>
  <c r="CA433" i="1"/>
  <c r="CA434" i="1"/>
  <c r="CA435" i="1"/>
  <c r="CA436" i="1"/>
  <c r="CA437" i="1"/>
  <c r="CA438" i="1"/>
  <c r="CA439" i="1"/>
  <c r="CA440" i="1"/>
  <c r="CA441" i="1"/>
  <c r="CA442" i="1"/>
  <c r="CA443" i="1"/>
  <c r="CA444" i="1"/>
  <c r="CA445" i="1"/>
  <c r="CA446" i="1"/>
  <c r="CA447" i="1"/>
  <c r="CA448" i="1"/>
  <c r="CA449" i="1"/>
  <c r="CA450" i="1"/>
  <c r="CA451" i="1"/>
  <c r="CA452" i="1"/>
  <c r="CA453" i="1"/>
  <c r="CA454" i="1"/>
  <c r="CA455" i="1"/>
  <c r="CA456" i="1"/>
  <c r="CA457" i="1"/>
  <c r="CA458" i="1"/>
  <c r="CA459" i="1"/>
  <c r="CA460" i="1"/>
  <c r="CA461" i="1"/>
  <c r="CA462" i="1"/>
  <c r="CA463" i="1"/>
  <c r="CA464" i="1"/>
  <c r="CA465" i="1"/>
  <c r="CA466" i="1"/>
  <c r="CA467" i="1"/>
  <c r="CA468" i="1"/>
  <c r="CA469" i="1"/>
  <c r="CA470" i="1"/>
  <c r="CA471" i="1"/>
  <c r="CA472" i="1"/>
  <c r="CA473" i="1"/>
  <c r="CA474" i="1"/>
  <c r="CA475" i="1"/>
  <c r="CA476" i="1"/>
  <c r="CA477" i="1"/>
  <c r="CA478" i="1"/>
  <c r="CA479" i="1"/>
  <c r="CA480" i="1"/>
  <c r="CA481" i="1"/>
  <c r="CA482" i="1"/>
  <c r="CA483" i="1"/>
  <c r="CA484" i="1"/>
  <c r="CA485" i="1"/>
  <c r="CA486" i="1"/>
  <c r="CA487" i="1"/>
  <c r="CA488" i="1"/>
  <c r="CA489" i="1"/>
  <c r="CA490" i="1"/>
  <c r="CA491" i="1"/>
  <c r="CA492" i="1"/>
  <c r="CA493" i="1"/>
  <c r="CA494" i="1"/>
  <c r="CA495" i="1"/>
  <c r="CA496" i="1"/>
  <c r="CA497" i="1"/>
  <c r="CA498" i="1"/>
  <c r="CA499" i="1"/>
  <c r="CA500" i="1"/>
  <c r="CA501" i="1"/>
  <c r="CA502" i="1"/>
  <c r="CA503" i="1"/>
  <c r="CA504" i="1"/>
  <c r="CA505" i="1"/>
  <c r="CA506" i="1"/>
  <c r="CA507" i="1"/>
  <c r="CA508" i="1"/>
  <c r="CA509" i="1"/>
  <c r="CA510" i="1"/>
  <c r="CA511" i="1"/>
  <c r="CA512" i="1"/>
  <c r="CA513" i="1"/>
  <c r="CA514" i="1"/>
  <c r="CA515" i="1"/>
  <c r="CA516" i="1"/>
  <c r="CA517" i="1"/>
  <c r="CA518" i="1"/>
  <c r="CA519" i="1"/>
  <c r="CA520" i="1"/>
  <c r="CA521" i="1"/>
  <c r="CA522" i="1"/>
  <c r="CA523" i="1"/>
  <c r="CA524" i="1"/>
  <c r="CA525" i="1"/>
  <c r="CA526" i="1"/>
  <c r="CA527" i="1"/>
  <c r="CA528" i="1"/>
  <c r="CA529" i="1"/>
  <c r="CA530" i="1"/>
  <c r="CA531" i="1"/>
  <c r="CA532" i="1"/>
  <c r="CA533" i="1"/>
  <c r="CA534" i="1"/>
  <c r="CA535" i="1"/>
  <c r="CA536" i="1"/>
  <c r="CA537" i="1"/>
  <c r="CA538" i="1"/>
  <c r="CA539" i="1"/>
  <c r="CA540" i="1"/>
  <c r="CA541" i="1"/>
  <c r="CA542" i="1"/>
  <c r="CA543" i="1"/>
  <c r="CA544" i="1"/>
  <c r="CA545" i="1"/>
  <c r="CA546" i="1"/>
  <c r="CA547" i="1"/>
  <c r="CA548" i="1"/>
  <c r="CA549" i="1"/>
  <c r="CA550" i="1"/>
  <c r="CA551" i="1"/>
  <c r="CA552" i="1"/>
  <c r="CA553" i="1"/>
  <c r="CA554" i="1"/>
  <c r="CA555" i="1"/>
  <c r="CA556" i="1"/>
  <c r="CA557" i="1"/>
  <c r="CA558" i="1"/>
  <c r="CA559" i="1"/>
  <c r="CA560" i="1"/>
  <c r="CA561" i="1"/>
  <c r="CA562" i="1"/>
  <c r="CA563" i="1"/>
  <c r="CA564" i="1"/>
  <c r="CA565" i="1"/>
  <c r="CA566" i="1"/>
  <c r="CA567" i="1"/>
  <c r="CA568" i="1"/>
  <c r="CA569" i="1"/>
  <c r="CA570" i="1"/>
  <c r="CA571" i="1"/>
  <c r="CA572" i="1"/>
  <c r="CA573" i="1"/>
  <c r="CA574" i="1"/>
  <c r="CA575" i="1"/>
  <c r="CA576" i="1"/>
  <c r="CA577" i="1"/>
  <c r="CA578" i="1"/>
  <c r="CA579" i="1"/>
  <c r="CA580" i="1"/>
  <c r="CA581" i="1"/>
  <c r="CA582" i="1"/>
  <c r="CA583" i="1"/>
  <c r="CA584" i="1"/>
  <c r="CA585" i="1"/>
  <c r="CA586" i="1"/>
  <c r="CA587" i="1"/>
  <c r="CA588" i="1"/>
  <c r="CA589" i="1"/>
  <c r="CA590" i="1"/>
  <c r="CA591" i="1"/>
  <c r="CA592" i="1"/>
  <c r="CA593" i="1"/>
  <c r="CA594" i="1"/>
  <c r="CA595" i="1"/>
  <c r="CA596" i="1"/>
  <c r="CA597" i="1"/>
  <c r="CA598" i="1"/>
  <c r="CA599" i="1"/>
  <c r="CA600" i="1"/>
  <c r="CA601" i="1"/>
  <c r="CA602" i="1"/>
  <c r="CA603" i="1"/>
  <c r="CA604" i="1"/>
  <c r="CA605" i="1"/>
  <c r="CA606" i="1"/>
  <c r="CA607" i="1"/>
  <c r="CA608" i="1"/>
  <c r="CA609" i="1"/>
  <c r="CA610" i="1"/>
  <c r="CA611" i="1"/>
  <c r="CA612" i="1"/>
  <c r="CA613" i="1"/>
  <c r="CA614" i="1"/>
  <c r="CA615" i="1"/>
  <c r="CA616" i="1"/>
  <c r="CA617" i="1"/>
  <c r="CA618" i="1"/>
  <c r="CA619" i="1"/>
  <c r="CA620" i="1"/>
  <c r="CA621" i="1"/>
  <c r="CA622" i="1"/>
  <c r="CA623" i="1"/>
  <c r="CA624" i="1"/>
  <c r="CA625" i="1"/>
  <c r="CA626" i="1"/>
  <c r="CA627" i="1"/>
  <c r="CA628" i="1"/>
  <c r="CA629" i="1"/>
  <c r="CA630" i="1"/>
  <c r="CA631" i="1"/>
  <c r="CA632" i="1"/>
  <c r="CA633" i="1"/>
  <c r="CA634" i="1"/>
  <c r="CA635" i="1"/>
  <c r="CA636" i="1"/>
  <c r="CA637" i="1"/>
  <c r="CA638" i="1"/>
  <c r="CA639" i="1"/>
  <c r="CA640" i="1"/>
  <c r="CA641" i="1"/>
  <c r="CA642" i="1"/>
  <c r="CA643" i="1"/>
  <c r="CA644" i="1"/>
  <c r="CA645" i="1"/>
  <c r="CA646" i="1"/>
  <c r="CA647" i="1"/>
  <c r="CA648" i="1"/>
  <c r="CA649" i="1"/>
  <c r="CA650" i="1"/>
  <c r="CA651" i="1"/>
  <c r="CA652" i="1"/>
  <c r="CA653" i="1"/>
  <c r="CA654" i="1"/>
  <c r="CA655" i="1"/>
  <c r="CA656" i="1"/>
  <c r="CA657" i="1"/>
  <c r="CA658" i="1"/>
  <c r="CA659" i="1"/>
  <c r="CA660" i="1"/>
  <c r="CA661" i="1"/>
  <c r="CA662" i="1"/>
  <c r="CA663" i="1"/>
  <c r="CA664" i="1"/>
  <c r="CA665" i="1"/>
  <c r="CA666" i="1"/>
  <c r="CA667" i="1"/>
  <c r="CA668" i="1"/>
  <c r="CA669" i="1"/>
  <c r="CA670" i="1"/>
  <c r="CA671" i="1"/>
  <c r="CA672" i="1"/>
  <c r="CA673" i="1"/>
  <c r="CA674" i="1"/>
  <c r="CA675" i="1"/>
  <c r="CA676" i="1"/>
  <c r="CA677" i="1"/>
  <c r="CA678" i="1"/>
  <c r="CA679" i="1"/>
  <c r="CA680" i="1"/>
  <c r="CA681" i="1"/>
  <c r="CA682" i="1"/>
  <c r="CA683" i="1"/>
  <c r="CA684" i="1"/>
  <c r="CA685" i="1"/>
  <c r="CA686" i="1"/>
  <c r="CA687" i="1"/>
  <c r="CA688" i="1"/>
  <c r="CA689" i="1"/>
  <c r="CA690" i="1"/>
  <c r="CA691" i="1"/>
  <c r="CA692" i="1"/>
  <c r="CA693" i="1"/>
  <c r="CA694" i="1"/>
  <c r="CA695" i="1"/>
  <c r="CA2" i="1"/>
  <c r="C3" i="97"/>
  <c r="P476" i="66"/>
  <c r="K2" i="97" s="1"/>
  <c r="O476" i="66"/>
  <c r="J2" i="97" s="1"/>
  <c r="N476" i="66"/>
  <c r="I2" i="97" s="1"/>
  <c r="F476" i="66"/>
  <c r="F2" i="97" s="1"/>
  <c r="D476" i="66"/>
  <c r="C516" i="66" l="1"/>
  <c r="C514" i="66"/>
  <c r="C512" i="66"/>
  <c r="C515" i="66"/>
  <c r="C513" i="66"/>
  <c r="V74" i="31"/>
  <c r="W73" i="31"/>
  <c r="X73" i="31" l="1"/>
  <c r="BZ3" i="1"/>
  <c r="BZ4" i="1"/>
  <c r="BZ5" i="1"/>
  <c r="BZ6"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BZ208" i="1"/>
  <c r="BZ209" i="1"/>
  <c r="BZ210" i="1"/>
  <c r="BZ211" i="1"/>
  <c r="BZ212" i="1"/>
  <c r="BZ213" i="1"/>
  <c r="BZ214" i="1"/>
  <c r="BZ215" i="1"/>
  <c r="BZ216" i="1"/>
  <c r="BZ217" i="1"/>
  <c r="BZ218" i="1"/>
  <c r="BZ219" i="1"/>
  <c r="BZ220" i="1"/>
  <c r="BZ221" i="1"/>
  <c r="BZ222" i="1"/>
  <c r="BZ223" i="1"/>
  <c r="BZ224" i="1"/>
  <c r="BZ225" i="1"/>
  <c r="BZ226" i="1"/>
  <c r="BZ227" i="1"/>
  <c r="BZ228" i="1"/>
  <c r="BZ229" i="1"/>
  <c r="BZ230" i="1"/>
  <c r="BZ231" i="1"/>
  <c r="BZ232" i="1"/>
  <c r="BZ233" i="1"/>
  <c r="BZ234" i="1"/>
  <c r="BZ235" i="1"/>
  <c r="BZ236" i="1"/>
  <c r="BZ237" i="1"/>
  <c r="BZ238" i="1"/>
  <c r="BZ239" i="1"/>
  <c r="BZ240" i="1"/>
  <c r="BZ241" i="1"/>
  <c r="BZ242" i="1"/>
  <c r="BZ243" i="1"/>
  <c r="BZ244" i="1"/>
  <c r="BZ245" i="1"/>
  <c r="BZ246" i="1"/>
  <c r="BZ247" i="1"/>
  <c r="BZ248" i="1"/>
  <c r="BZ249" i="1"/>
  <c r="BZ250" i="1"/>
  <c r="BZ251" i="1"/>
  <c r="BZ252" i="1"/>
  <c r="BZ253" i="1"/>
  <c r="BZ254" i="1"/>
  <c r="BZ255" i="1"/>
  <c r="BZ256" i="1"/>
  <c r="BZ257" i="1"/>
  <c r="BZ258" i="1"/>
  <c r="BZ259" i="1"/>
  <c r="BZ260" i="1"/>
  <c r="BZ261" i="1"/>
  <c r="BZ262" i="1"/>
  <c r="BZ263" i="1"/>
  <c r="BZ264" i="1"/>
  <c r="BZ265" i="1"/>
  <c r="BZ266" i="1"/>
  <c r="BZ267" i="1"/>
  <c r="BZ268" i="1"/>
  <c r="BZ269" i="1"/>
  <c r="BZ270" i="1"/>
  <c r="BZ271" i="1"/>
  <c r="BZ272" i="1"/>
  <c r="BZ273" i="1"/>
  <c r="BZ274" i="1"/>
  <c r="BZ275" i="1"/>
  <c r="BZ276" i="1"/>
  <c r="BZ277" i="1"/>
  <c r="BZ278" i="1"/>
  <c r="BZ279" i="1"/>
  <c r="BZ280" i="1"/>
  <c r="BZ281" i="1"/>
  <c r="BZ282" i="1"/>
  <c r="BZ283" i="1"/>
  <c r="BZ284" i="1"/>
  <c r="BZ285" i="1"/>
  <c r="BZ286" i="1"/>
  <c r="BZ287" i="1"/>
  <c r="BZ288" i="1"/>
  <c r="BZ289" i="1"/>
  <c r="BZ290" i="1"/>
  <c r="BZ291" i="1"/>
  <c r="BZ292" i="1"/>
  <c r="BZ293" i="1"/>
  <c r="BZ294" i="1"/>
  <c r="BZ295" i="1"/>
  <c r="BZ296" i="1"/>
  <c r="BZ297" i="1"/>
  <c r="BZ298" i="1"/>
  <c r="BZ299" i="1"/>
  <c r="BZ300" i="1"/>
  <c r="BZ301" i="1"/>
  <c r="BZ302" i="1"/>
  <c r="BZ303" i="1"/>
  <c r="BZ304" i="1"/>
  <c r="BZ305" i="1"/>
  <c r="BZ306" i="1"/>
  <c r="BZ307" i="1"/>
  <c r="BZ308" i="1"/>
  <c r="BZ309" i="1"/>
  <c r="BZ310" i="1"/>
  <c r="BZ311" i="1"/>
  <c r="BZ312" i="1"/>
  <c r="BZ313" i="1"/>
  <c r="BZ314" i="1"/>
  <c r="BZ315" i="1"/>
  <c r="BZ316" i="1"/>
  <c r="BZ317" i="1"/>
  <c r="BZ318" i="1"/>
  <c r="BZ319" i="1"/>
  <c r="BZ320" i="1"/>
  <c r="BZ321" i="1"/>
  <c r="BZ322" i="1"/>
  <c r="BZ323" i="1"/>
  <c r="BZ324" i="1"/>
  <c r="BZ325" i="1"/>
  <c r="BZ326" i="1"/>
  <c r="BZ327" i="1"/>
  <c r="BZ328" i="1"/>
  <c r="BZ329" i="1"/>
  <c r="BZ330" i="1"/>
  <c r="BZ331" i="1"/>
  <c r="BZ332" i="1"/>
  <c r="BZ333" i="1"/>
  <c r="BZ334" i="1"/>
  <c r="BZ335" i="1"/>
  <c r="BZ336" i="1"/>
  <c r="BZ337" i="1"/>
  <c r="BZ338" i="1"/>
  <c r="BZ339" i="1"/>
  <c r="BZ340" i="1"/>
  <c r="BZ341" i="1"/>
  <c r="BZ342" i="1"/>
  <c r="BZ343" i="1"/>
  <c r="BZ344" i="1"/>
  <c r="BZ345" i="1"/>
  <c r="BZ346" i="1"/>
  <c r="BZ347" i="1"/>
  <c r="BZ348" i="1"/>
  <c r="BZ349" i="1"/>
  <c r="BZ350" i="1"/>
  <c r="BZ351" i="1"/>
  <c r="BZ352" i="1"/>
  <c r="BZ353" i="1"/>
  <c r="BZ354" i="1"/>
  <c r="BZ355" i="1"/>
  <c r="BZ356" i="1"/>
  <c r="BZ357" i="1"/>
  <c r="BZ358" i="1"/>
  <c r="BZ359" i="1"/>
  <c r="BZ360" i="1"/>
  <c r="BZ361" i="1"/>
  <c r="BZ362" i="1"/>
  <c r="BZ363" i="1"/>
  <c r="BZ364" i="1"/>
  <c r="BZ365" i="1"/>
  <c r="BZ366" i="1"/>
  <c r="BZ367" i="1"/>
  <c r="BZ368" i="1"/>
  <c r="BZ369" i="1"/>
  <c r="BZ370" i="1"/>
  <c r="BZ371" i="1"/>
  <c r="BZ372" i="1"/>
  <c r="BZ373" i="1"/>
  <c r="BZ374" i="1"/>
  <c r="BZ375" i="1"/>
  <c r="BZ376" i="1"/>
  <c r="BZ377" i="1"/>
  <c r="BZ378" i="1"/>
  <c r="BZ379" i="1"/>
  <c r="BZ380" i="1"/>
  <c r="BZ381" i="1"/>
  <c r="BZ382" i="1"/>
  <c r="BZ383" i="1"/>
  <c r="BZ384" i="1"/>
  <c r="BZ385" i="1"/>
  <c r="BZ386" i="1"/>
  <c r="BZ387" i="1"/>
  <c r="BZ388" i="1"/>
  <c r="BZ389" i="1"/>
  <c r="BZ390" i="1"/>
  <c r="BZ391" i="1"/>
  <c r="BZ392" i="1"/>
  <c r="BZ393" i="1"/>
  <c r="BZ394" i="1"/>
  <c r="BZ395" i="1"/>
  <c r="BZ396" i="1"/>
  <c r="BZ397" i="1"/>
  <c r="BZ398" i="1"/>
  <c r="BZ399" i="1"/>
  <c r="BZ400" i="1"/>
  <c r="BZ401" i="1"/>
  <c r="BZ402" i="1"/>
  <c r="BZ403" i="1"/>
  <c r="BZ404" i="1"/>
  <c r="BZ405" i="1"/>
  <c r="BZ406" i="1"/>
  <c r="BZ407" i="1"/>
  <c r="BZ408" i="1"/>
  <c r="BZ409" i="1"/>
  <c r="BZ410" i="1"/>
  <c r="BZ411" i="1"/>
  <c r="BZ412" i="1"/>
  <c r="BZ413" i="1"/>
  <c r="BZ414" i="1"/>
  <c r="BZ415" i="1"/>
  <c r="BZ416" i="1"/>
  <c r="BZ417" i="1"/>
  <c r="BZ418" i="1"/>
  <c r="BZ419" i="1"/>
  <c r="BZ420" i="1"/>
  <c r="BZ421" i="1"/>
  <c r="BZ422" i="1"/>
  <c r="BZ423" i="1"/>
  <c r="BZ424" i="1"/>
  <c r="BZ425" i="1"/>
  <c r="BZ426" i="1"/>
  <c r="BZ427" i="1"/>
  <c r="BZ428" i="1"/>
  <c r="BZ429" i="1"/>
  <c r="BZ430" i="1"/>
  <c r="BZ431" i="1"/>
  <c r="BZ432" i="1"/>
  <c r="BZ433" i="1"/>
  <c r="BZ434" i="1"/>
  <c r="BZ435" i="1"/>
  <c r="BZ436" i="1"/>
  <c r="BZ437" i="1"/>
  <c r="BZ438" i="1"/>
  <c r="BZ439" i="1"/>
  <c r="BZ440" i="1"/>
  <c r="BZ441" i="1"/>
  <c r="BZ442" i="1"/>
  <c r="BZ443" i="1"/>
  <c r="BZ444" i="1"/>
  <c r="BZ445" i="1"/>
  <c r="BZ446" i="1"/>
  <c r="BZ447" i="1"/>
  <c r="BZ448" i="1"/>
  <c r="BZ449" i="1"/>
  <c r="BZ450" i="1"/>
  <c r="BZ451" i="1"/>
  <c r="BZ452" i="1"/>
  <c r="BZ453" i="1"/>
  <c r="BZ454" i="1"/>
  <c r="BZ455" i="1"/>
  <c r="BZ456" i="1"/>
  <c r="BZ457" i="1"/>
  <c r="BZ458" i="1"/>
  <c r="BZ459" i="1"/>
  <c r="BZ460" i="1"/>
  <c r="BZ461" i="1"/>
  <c r="BZ462" i="1"/>
  <c r="BZ463" i="1"/>
  <c r="BZ464" i="1"/>
  <c r="BZ465" i="1"/>
  <c r="BZ466" i="1"/>
  <c r="BZ467" i="1"/>
  <c r="BZ468" i="1"/>
  <c r="BZ469" i="1"/>
  <c r="BZ470" i="1"/>
  <c r="BZ471" i="1"/>
  <c r="BZ472" i="1"/>
  <c r="BZ473" i="1"/>
  <c r="BZ474" i="1"/>
  <c r="BZ475" i="1"/>
  <c r="BZ476" i="1"/>
  <c r="BZ477" i="1"/>
  <c r="BZ478" i="1"/>
  <c r="BZ479" i="1"/>
  <c r="BZ480" i="1"/>
  <c r="BZ481" i="1"/>
  <c r="BZ482" i="1"/>
  <c r="BZ483" i="1"/>
  <c r="BZ484" i="1"/>
  <c r="BZ485" i="1"/>
  <c r="BZ486" i="1"/>
  <c r="BZ487" i="1"/>
  <c r="BZ488" i="1"/>
  <c r="BZ489" i="1"/>
  <c r="BZ490" i="1"/>
  <c r="BZ491" i="1"/>
  <c r="BZ492" i="1"/>
  <c r="BZ493" i="1"/>
  <c r="BZ494" i="1"/>
  <c r="BZ495" i="1"/>
  <c r="BZ496" i="1"/>
  <c r="BZ497" i="1"/>
  <c r="BZ498" i="1"/>
  <c r="BZ499" i="1"/>
  <c r="BZ500" i="1"/>
  <c r="BZ501" i="1"/>
  <c r="BZ502" i="1"/>
  <c r="BZ503" i="1"/>
  <c r="BZ504" i="1"/>
  <c r="BZ505" i="1"/>
  <c r="BZ506" i="1"/>
  <c r="BZ507" i="1"/>
  <c r="BZ508" i="1"/>
  <c r="BZ509" i="1"/>
  <c r="BZ510" i="1"/>
  <c r="BZ511" i="1"/>
  <c r="BZ512" i="1"/>
  <c r="BZ513" i="1"/>
  <c r="BZ514" i="1"/>
  <c r="BZ515" i="1"/>
  <c r="BZ516" i="1"/>
  <c r="BZ517" i="1"/>
  <c r="BZ518" i="1"/>
  <c r="BZ519" i="1"/>
  <c r="BZ520" i="1"/>
  <c r="BZ521" i="1"/>
  <c r="BZ522" i="1"/>
  <c r="BZ523" i="1"/>
  <c r="BZ524" i="1"/>
  <c r="BZ525" i="1"/>
  <c r="BZ526" i="1"/>
  <c r="BZ527" i="1"/>
  <c r="BZ528" i="1"/>
  <c r="BZ529" i="1"/>
  <c r="BZ530" i="1"/>
  <c r="BZ531" i="1"/>
  <c r="BZ532" i="1"/>
  <c r="BZ533" i="1"/>
  <c r="BZ534" i="1"/>
  <c r="BZ535" i="1"/>
  <c r="BZ536" i="1"/>
  <c r="BZ537" i="1"/>
  <c r="BZ538" i="1"/>
  <c r="BZ539" i="1"/>
  <c r="BZ540" i="1"/>
  <c r="BZ541" i="1"/>
  <c r="BZ542" i="1"/>
  <c r="BZ543" i="1"/>
  <c r="BZ544" i="1"/>
  <c r="BZ545" i="1"/>
  <c r="BZ546" i="1"/>
  <c r="BZ547" i="1"/>
  <c r="BZ548" i="1"/>
  <c r="BZ549" i="1"/>
  <c r="BZ550" i="1"/>
  <c r="BZ551" i="1"/>
  <c r="BZ552" i="1"/>
  <c r="BZ553" i="1"/>
  <c r="BZ554" i="1"/>
  <c r="BZ555" i="1"/>
  <c r="BZ556" i="1"/>
  <c r="BZ557" i="1"/>
  <c r="BZ558" i="1"/>
  <c r="BZ559" i="1"/>
  <c r="BZ560" i="1"/>
  <c r="BZ561" i="1"/>
  <c r="BZ562" i="1"/>
  <c r="BZ563" i="1"/>
  <c r="BZ564" i="1"/>
  <c r="BZ565" i="1"/>
  <c r="BZ566" i="1"/>
  <c r="BZ567" i="1"/>
  <c r="BZ568" i="1"/>
  <c r="BZ569" i="1"/>
  <c r="BZ570" i="1"/>
  <c r="BZ571" i="1"/>
  <c r="BZ572" i="1"/>
  <c r="BZ573" i="1"/>
  <c r="BZ574" i="1"/>
  <c r="BZ575" i="1"/>
  <c r="BZ576" i="1"/>
  <c r="BZ577" i="1"/>
  <c r="BZ578" i="1"/>
  <c r="BZ579" i="1"/>
  <c r="BZ580" i="1"/>
  <c r="BZ581" i="1"/>
  <c r="BZ582" i="1"/>
  <c r="BZ583" i="1"/>
  <c r="BZ584" i="1"/>
  <c r="BZ585" i="1"/>
  <c r="BZ586" i="1"/>
  <c r="BZ587" i="1"/>
  <c r="BZ588" i="1"/>
  <c r="BZ589" i="1"/>
  <c r="BZ590" i="1"/>
  <c r="BZ591" i="1"/>
  <c r="BZ592" i="1"/>
  <c r="BZ593" i="1"/>
  <c r="BZ594" i="1"/>
  <c r="BZ595" i="1"/>
  <c r="BZ596" i="1"/>
  <c r="BZ597" i="1"/>
  <c r="BZ598" i="1"/>
  <c r="BZ599" i="1"/>
  <c r="BZ600" i="1"/>
  <c r="BZ601" i="1"/>
  <c r="BZ602" i="1"/>
  <c r="BZ603" i="1"/>
  <c r="BZ604" i="1"/>
  <c r="BZ605" i="1"/>
  <c r="BZ606" i="1"/>
  <c r="BZ607" i="1"/>
  <c r="BZ608" i="1"/>
  <c r="BZ609" i="1"/>
  <c r="BZ610" i="1"/>
  <c r="BZ611" i="1"/>
  <c r="BZ612" i="1"/>
  <c r="BZ613" i="1"/>
  <c r="BZ614" i="1"/>
  <c r="BZ615" i="1"/>
  <c r="BZ616" i="1"/>
  <c r="BZ617" i="1"/>
  <c r="BZ618" i="1"/>
  <c r="BZ619" i="1"/>
  <c r="BZ620" i="1"/>
  <c r="BZ621" i="1"/>
  <c r="BZ622" i="1"/>
  <c r="BZ623" i="1"/>
  <c r="BZ624" i="1"/>
  <c r="BZ625" i="1"/>
  <c r="BZ626" i="1"/>
  <c r="BZ627" i="1"/>
  <c r="BZ628" i="1"/>
  <c r="BZ629" i="1"/>
  <c r="BZ630" i="1"/>
  <c r="BZ631" i="1"/>
  <c r="BZ632" i="1"/>
  <c r="BZ633" i="1"/>
  <c r="BZ634" i="1"/>
  <c r="BZ635" i="1"/>
  <c r="BZ636" i="1"/>
  <c r="BZ637" i="1"/>
  <c r="BZ638" i="1"/>
  <c r="BZ639" i="1"/>
  <c r="BZ640" i="1"/>
  <c r="BZ641" i="1"/>
  <c r="BZ642" i="1"/>
  <c r="BZ643" i="1"/>
  <c r="BZ644" i="1"/>
  <c r="BZ645" i="1"/>
  <c r="BZ646" i="1"/>
  <c r="BZ647" i="1"/>
  <c r="BZ648" i="1"/>
  <c r="BZ649" i="1"/>
  <c r="BZ650" i="1"/>
  <c r="BZ651" i="1"/>
  <c r="BZ652" i="1"/>
  <c r="BZ653" i="1"/>
  <c r="BZ654" i="1"/>
  <c r="BZ655" i="1"/>
  <c r="BZ656" i="1"/>
  <c r="BZ657" i="1"/>
  <c r="BZ658" i="1"/>
  <c r="BZ659" i="1"/>
  <c r="BZ660" i="1"/>
  <c r="BZ661" i="1"/>
  <c r="BZ662" i="1"/>
  <c r="BZ663" i="1"/>
  <c r="BZ664" i="1"/>
  <c r="BZ665" i="1"/>
  <c r="BZ666" i="1"/>
  <c r="BZ667" i="1"/>
  <c r="BZ668" i="1"/>
  <c r="BZ669" i="1"/>
  <c r="BZ670" i="1"/>
  <c r="BZ671" i="1"/>
  <c r="BZ672" i="1"/>
  <c r="BZ673" i="1"/>
  <c r="BZ674" i="1"/>
  <c r="BZ675" i="1"/>
  <c r="BZ676" i="1"/>
  <c r="BZ677" i="1"/>
  <c r="BZ678" i="1"/>
  <c r="BZ679" i="1"/>
  <c r="BZ680" i="1"/>
  <c r="BZ681" i="1"/>
  <c r="BZ682" i="1"/>
  <c r="BZ683" i="1"/>
  <c r="BZ684" i="1"/>
  <c r="BZ685" i="1"/>
  <c r="BZ686" i="1"/>
  <c r="BZ687" i="1"/>
  <c r="BZ688" i="1"/>
  <c r="BZ689" i="1"/>
  <c r="BZ690" i="1"/>
  <c r="BZ691" i="1"/>
  <c r="BZ692" i="1"/>
  <c r="BZ693" i="1"/>
  <c r="BZ694" i="1"/>
  <c r="BZ695" i="1"/>
  <c r="BZ2" i="1"/>
  <c r="K43" i="31"/>
  <c r="C3" i="96"/>
  <c r="E73" i="31" s="1"/>
  <c r="F73" i="31" s="1"/>
  <c r="P475" i="66"/>
  <c r="K2" i="96" s="1"/>
  <c r="O475" i="66"/>
  <c r="J2" i="96" s="1"/>
  <c r="N475" i="66"/>
  <c r="I2" i="96" s="1"/>
  <c r="F475" i="66"/>
  <c r="F2" i="96" s="1"/>
  <c r="E2" i="96"/>
  <c r="D475" i="66"/>
  <c r="W13" i="31" l="1"/>
  <c r="F72" i="31"/>
  <c r="F429" i="66"/>
  <c r="F2" i="66"/>
  <c r="BX3" i="1"/>
  <c r="BX4" i="1"/>
  <c r="BX5" i="1"/>
  <c r="BX6" i="1"/>
  <c r="BX7" i="1"/>
  <c r="BX8" i="1"/>
  <c r="BX9" i="1"/>
  <c r="BX10" i="1"/>
  <c r="BX11" i="1"/>
  <c r="BX12"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9" i="1"/>
  <c r="BX90" i="1"/>
  <c r="BX91" i="1"/>
  <c r="BX92" i="1"/>
  <c r="BX93" i="1"/>
  <c r="BX94" i="1"/>
  <c r="BX95" i="1"/>
  <c r="BX96" i="1"/>
  <c r="BX97" i="1"/>
  <c r="BX98" i="1"/>
  <c r="BX99" i="1"/>
  <c r="BX100" i="1"/>
  <c r="BX101" i="1"/>
  <c r="BX102" i="1"/>
  <c r="BX103" i="1"/>
  <c r="BX104" i="1"/>
  <c r="BX105" i="1"/>
  <c r="BX106" i="1"/>
  <c r="BX107" i="1"/>
  <c r="BX108" i="1"/>
  <c r="BX109" i="1"/>
  <c r="BX110" i="1"/>
  <c r="BX111" i="1"/>
  <c r="BX112" i="1"/>
  <c r="BX113" i="1"/>
  <c r="BX114" i="1"/>
  <c r="BX115" i="1"/>
  <c r="BX116" i="1"/>
  <c r="BX117" i="1"/>
  <c r="BX118" i="1"/>
  <c r="BX119" i="1"/>
  <c r="BX120" i="1"/>
  <c r="BX121" i="1"/>
  <c r="BX122" i="1"/>
  <c r="BX123" i="1"/>
  <c r="BX124" i="1"/>
  <c r="BX125" i="1"/>
  <c r="BX126" i="1"/>
  <c r="BX127" i="1"/>
  <c r="BX128" i="1"/>
  <c r="BX129" i="1"/>
  <c r="BX130" i="1"/>
  <c r="BX131" i="1"/>
  <c r="BX132" i="1"/>
  <c r="BX133" i="1"/>
  <c r="BX134" i="1"/>
  <c r="BX135" i="1"/>
  <c r="BX136" i="1"/>
  <c r="BX137" i="1"/>
  <c r="BX138" i="1"/>
  <c r="BX139" i="1"/>
  <c r="BX140" i="1"/>
  <c r="BX141" i="1"/>
  <c r="BX142" i="1"/>
  <c r="BX143" i="1"/>
  <c r="BX144" i="1"/>
  <c r="BX145" i="1"/>
  <c r="BX146" i="1"/>
  <c r="BX14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BX208" i="1"/>
  <c r="BX209" i="1"/>
  <c r="BX210" i="1"/>
  <c r="BX211" i="1"/>
  <c r="BX212" i="1"/>
  <c r="BX213" i="1"/>
  <c r="BX214" i="1"/>
  <c r="BX215" i="1"/>
  <c r="BX216" i="1"/>
  <c r="BX217" i="1"/>
  <c r="BX218" i="1"/>
  <c r="BX219" i="1"/>
  <c r="BX220" i="1"/>
  <c r="BX221" i="1"/>
  <c r="BX222" i="1"/>
  <c r="BX223" i="1"/>
  <c r="BX224" i="1"/>
  <c r="BX225" i="1"/>
  <c r="BX226" i="1"/>
  <c r="BX227" i="1"/>
  <c r="BX228" i="1"/>
  <c r="BX229" i="1"/>
  <c r="BX230" i="1"/>
  <c r="BX231" i="1"/>
  <c r="BX232" i="1"/>
  <c r="BX233" i="1"/>
  <c r="BX234" i="1"/>
  <c r="BX235" i="1"/>
  <c r="BX236" i="1"/>
  <c r="BX237" i="1"/>
  <c r="BX238" i="1"/>
  <c r="BX239" i="1"/>
  <c r="BX240" i="1"/>
  <c r="BX241" i="1"/>
  <c r="BX242" i="1"/>
  <c r="BX243" i="1"/>
  <c r="BX244" i="1"/>
  <c r="BX245" i="1"/>
  <c r="BX246" i="1"/>
  <c r="BX247" i="1"/>
  <c r="BX248" i="1"/>
  <c r="BX249" i="1"/>
  <c r="BX250" i="1"/>
  <c r="BX251" i="1"/>
  <c r="BX252" i="1"/>
  <c r="BX253" i="1"/>
  <c r="BX254" i="1"/>
  <c r="BX255" i="1"/>
  <c r="BX256" i="1"/>
  <c r="BX257" i="1"/>
  <c r="BX258" i="1"/>
  <c r="BX259" i="1"/>
  <c r="BX260" i="1"/>
  <c r="BX261" i="1"/>
  <c r="BX262" i="1"/>
  <c r="BX263" i="1"/>
  <c r="BX264" i="1"/>
  <c r="BX265" i="1"/>
  <c r="BX266" i="1"/>
  <c r="BX267" i="1"/>
  <c r="BX268" i="1"/>
  <c r="BX269" i="1"/>
  <c r="BX270" i="1"/>
  <c r="BX271" i="1"/>
  <c r="BX272" i="1"/>
  <c r="BX273" i="1"/>
  <c r="BX274" i="1"/>
  <c r="BX275" i="1"/>
  <c r="BX276" i="1"/>
  <c r="BX277" i="1"/>
  <c r="BX278" i="1"/>
  <c r="BX279" i="1"/>
  <c r="BX280" i="1"/>
  <c r="BX281" i="1"/>
  <c r="BX282" i="1"/>
  <c r="BX283" i="1"/>
  <c r="BX284" i="1"/>
  <c r="BX285" i="1"/>
  <c r="BX286" i="1"/>
  <c r="BX287" i="1"/>
  <c r="BX288" i="1"/>
  <c r="BX289" i="1"/>
  <c r="BX290" i="1"/>
  <c r="BX291" i="1"/>
  <c r="BX292" i="1"/>
  <c r="BX293" i="1"/>
  <c r="BX294" i="1"/>
  <c r="BX295" i="1"/>
  <c r="BX296" i="1"/>
  <c r="BX297"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416" i="1"/>
  <c r="BX417" i="1"/>
  <c r="BX418" i="1"/>
  <c r="BX419" i="1"/>
  <c r="BX420" i="1"/>
  <c r="BX421" i="1"/>
  <c r="BX422" i="1"/>
  <c r="BX423" i="1"/>
  <c r="BX424" i="1"/>
  <c r="BX425" i="1"/>
  <c r="BX426" i="1"/>
  <c r="BX427" i="1"/>
  <c r="BX428" i="1"/>
  <c r="BX429" i="1"/>
  <c r="BX430" i="1"/>
  <c r="BX431" i="1"/>
  <c r="BX432" i="1"/>
  <c r="BX433" i="1"/>
  <c r="BX434" i="1"/>
  <c r="BX435" i="1"/>
  <c r="BX436" i="1"/>
  <c r="BX437" i="1"/>
  <c r="BX438" i="1"/>
  <c r="BX439" i="1"/>
  <c r="BX440" i="1"/>
  <c r="BX441" i="1"/>
  <c r="BX442" i="1"/>
  <c r="BX443" i="1"/>
  <c r="BX444" i="1"/>
  <c r="BX445" i="1"/>
  <c r="BX446" i="1"/>
  <c r="BX447" i="1"/>
  <c r="BX448" i="1"/>
  <c r="BX449" i="1"/>
  <c r="BX450" i="1"/>
  <c r="BX451" i="1"/>
  <c r="BX452" i="1"/>
  <c r="BX453" i="1"/>
  <c r="BX454" i="1"/>
  <c r="BX455" i="1"/>
  <c r="BX456" i="1"/>
  <c r="BX457" i="1"/>
  <c r="BX458" i="1"/>
  <c r="BX459" i="1"/>
  <c r="BX460" i="1"/>
  <c r="BX461" i="1"/>
  <c r="BX462" i="1"/>
  <c r="BX463" i="1"/>
  <c r="BX464" i="1"/>
  <c r="BX465" i="1"/>
  <c r="BX466" i="1"/>
  <c r="BX467" i="1"/>
  <c r="BX468" i="1"/>
  <c r="BX469" i="1"/>
  <c r="BX470" i="1"/>
  <c r="BX471" i="1"/>
  <c r="BX472" i="1"/>
  <c r="BX473" i="1"/>
  <c r="BX474" i="1"/>
  <c r="BX475" i="1"/>
  <c r="BX476" i="1"/>
  <c r="BX477" i="1"/>
  <c r="BX478" i="1"/>
  <c r="BX479" i="1"/>
  <c r="BX480" i="1"/>
  <c r="BX481" i="1"/>
  <c r="BX482" i="1"/>
  <c r="BX483" i="1"/>
  <c r="BX484" i="1"/>
  <c r="BX485" i="1"/>
  <c r="BX486" i="1"/>
  <c r="BX487" i="1"/>
  <c r="BX488" i="1"/>
  <c r="BX489" i="1"/>
  <c r="BX490" i="1"/>
  <c r="BX491" i="1"/>
  <c r="BX492" i="1"/>
  <c r="BX493" i="1"/>
  <c r="BX494" i="1"/>
  <c r="BX495" i="1"/>
  <c r="BX496" i="1"/>
  <c r="BX497" i="1"/>
  <c r="BX498" i="1"/>
  <c r="BX499" i="1"/>
  <c r="BX500" i="1"/>
  <c r="BX501" i="1"/>
  <c r="BX502" i="1"/>
  <c r="BX503" i="1"/>
  <c r="BX504" i="1"/>
  <c r="BX505" i="1"/>
  <c r="BX506" i="1"/>
  <c r="BX507" i="1"/>
  <c r="BX508" i="1"/>
  <c r="BX509" i="1"/>
  <c r="BX510" i="1"/>
  <c r="BX511" i="1"/>
  <c r="BX512" i="1"/>
  <c r="BX513" i="1"/>
  <c r="BX514" i="1"/>
  <c r="BX515" i="1"/>
  <c r="BX516" i="1"/>
  <c r="BX517" i="1"/>
  <c r="BX518" i="1"/>
  <c r="BX519" i="1"/>
  <c r="BX520" i="1"/>
  <c r="BX521" i="1"/>
  <c r="BX522" i="1"/>
  <c r="BX523" i="1"/>
  <c r="BX524" i="1"/>
  <c r="BX525" i="1"/>
  <c r="BX526" i="1"/>
  <c r="BX527" i="1"/>
  <c r="BX528" i="1"/>
  <c r="BX529" i="1"/>
  <c r="BX530" i="1"/>
  <c r="BX531" i="1"/>
  <c r="BX532" i="1"/>
  <c r="BX533" i="1"/>
  <c r="BX534" i="1"/>
  <c r="BX535" i="1"/>
  <c r="BX536" i="1"/>
  <c r="BX537" i="1"/>
  <c r="BX538" i="1"/>
  <c r="BX539" i="1"/>
  <c r="BX540" i="1"/>
  <c r="BX541" i="1"/>
  <c r="BX542" i="1"/>
  <c r="BX543" i="1"/>
  <c r="BX544" i="1"/>
  <c r="BX545" i="1"/>
  <c r="BX546" i="1"/>
  <c r="BX547" i="1"/>
  <c r="BX548" i="1"/>
  <c r="BX549" i="1"/>
  <c r="BX550" i="1"/>
  <c r="BX551" i="1"/>
  <c r="BX552" i="1"/>
  <c r="BX553" i="1"/>
  <c r="BX554" i="1"/>
  <c r="BX555" i="1"/>
  <c r="BX556" i="1"/>
  <c r="BX557" i="1"/>
  <c r="BX558" i="1"/>
  <c r="BX559" i="1"/>
  <c r="BX560" i="1"/>
  <c r="BX561" i="1"/>
  <c r="BX562" i="1"/>
  <c r="BX563" i="1"/>
  <c r="BX564" i="1"/>
  <c r="BX565" i="1"/>
  <c r="BX566" i="1"/>
  <c r="BX567" i="1"/>
  <c r="BX568" i="1"/>
  <c r="BX569" i="1"/>
  <c r="BX570" i="1"/>
  <c r="BX571" i="1"/>
  <c r="BX572" i="1"/>
  <c r="BX573" i="1"/>
  <c r="BX574" i="1"/>
  <c r="BX575" i="1"/>
  <c r="BX576" i="1"/>
  <c r="BX577" i="1"/>
  <c r="BX578" i="1"/>
  <c r="BX579" i="1"/>
  <c r="BX580" i="1"/>
  <c r="BX581" i="1"/>
  <c r="BX582" i="1"/>
  <c r="BX583" i="1"/>
  <c r="BX584" i="1"/>
  <c r="BX585" i="1"/>
  <c r="BX586" i="1"/>
  <c r="BX587" i="1"/>
  <c r="BX588" i="1"/>
  <c r="BX589" i="1"/>
  <c r="BX590" i="1"/>
  <c r="BX591" i="1"/>
  <c r="BX592" i="1"/>
  <c r="BX593" i="1"/>
  <c r="BX594" i="1"/>
  <c r="BX595" i="1"/>
  <c r="BX596" i="1"/>
  <c r="BX597" i="1"/>
  <c r="BX598" i="1"/>
  <c r="BX599" i="1"/>
  <c r="BX600" i="1"/>
  <c r="BX601" i="1"/>
  <c r="BX602" i="1"/>
  <c r="BX603" i="1"/>
  <c r="BX604" i="1"/>
  <c r="BX605" i="1"/>
  <c r="BX606" i="1"/>
  <c r="BX607" i="1"/>
  <c r="BX608" i="1"/>
  <c r="BX609" i="1"/>
  <c r="BX610" i="1"/>
  <c r="BX611" i="1"/>
  <c r="BX612" i="1"/>
  <c r="BX613" i="1"/>
  <c r="BX614" i="1"/>
  <c r="BX615" i="1"/>
  <c r="BX616" i="1"/>
  <c r="BX617" i="1"/>
  <c r="BX618" i="1"/>
  <c r="BX619" i="1"/>
  <c r="BX620" i="1"/>
  <c r="BX621" i="1"/>
  <c r="BX622" i="1"/>
  <c r="BX623" i="1"/>
  <c r="BX624" i="1"/>
  <c r="BX625" i="1"/>
  <c r="BX626" i="1"/>
  <c r="BX627" i="1"/>
  <c r="BX628" i="1"/>
  <c r="BX629" i="1"/>
  <c r="BX630" i="1"/>
  <c r="BX631" i="1"/>
  <c r="BX632" i="1"/>
  <c r="BX633" i="1"/>
  <c r="BX634" i="1"/>
  <c r="BX635" i="1"/>
  <c r="BX636" i="1"/>
  <c r="BX637" i="1"/>
  <c r="BX638" i="1"/>
  <c r="BX639" i="1"/>
  <c r="BX640" i="1"/>
  <c r="BX641" i="1"/>
  <c r="BX642" i="1"/>
  <c r="BX643" i="1"/>
  <c r="BX644" i="1"/>
  <c r="BX645" i="1"/>
  <c r="BX646" i="1"/>
  <c r="BX647" i="1"/>
  <c r="BX648" i="1"/>
  <c r="BX649" i="1"/>
  <c r="BX650" i="1"/>
  <c r="BX651" i="1"/>
  <c r="BX652" i="1"/>
  <c r="BX653" i="1"/>
  <c r="BX654" i="1"/>
  <c r="BX655" i="1"/>
  <c r="BX656" i="1"/>
  <c r="BX657" i="1"/>
  <c r="BX658" i="1"/>
  <c r="BX659" i="1"/>
  <c r="BX660" i="1"/>
  <c r="BX661" i="1"/>
  <c r="BX662" i="1"/>
  <c r="BX663" i="1"/>
  <c r="BX664" i="1"/>
  <c r="BX665" i="1"/>
  <c r="BX666" i="1"/>
  <c r="BX667" i="1"/>
  <c r="BX668" i="1"/>
  <c r="BX669" i="1"/>
  <c r="BX670" i="1"/>
  <c r="BX671" i="1"/>
  <c r="BX672" i="1"/>
  <c r="BX673" i="1"/>
  <c r="BX674" i="1"/>
  <c r="BX675" i="1"/>
  <c r="BX676" i="1"/>
  <c r="BX677" i="1"/>
  <c r="BX678" i="1"/>
  <c r="BX679" i="1"/>
  <c r="BX680" i="1"/>
  <c r="BX681" i="1"/>
  <c r="BX682" i="1"/>
  <c r="BX683" i="1"/>
  <c r="BX684" i="1"/>
  <c r="BX685" i="1"/>
  <c r="BX686" i="1"/>
  <c r="BX687" i="1"/>
  <c r="BX688" i="1"/>
  <c r="BX689" i="1"/>
  <c r="BX690" i="1"/>
  <c r="BX691" i="1"/>
  <c r="BX692" i="1"/>
  <c r="BX693" i="1"/>
  <c r="BX694" i="1"/>
  <c r="BX695" i="1"/>
  <c r="BX2" i="1"/>
  <c r="BW3" i="1"/>
  <c r="BW4" i="1"/>
  <c r="BW5" i="1"/>
  <c r="BW6" i="1"/>
  <c r="BW7" i="1"/>
  <c r="BW8" i="1"/>
  <c r="BW9" i="1"/>
  <c r="BW10" i="1"/>
  <c r="BW11" i="1"/>
  <c r="BW12" i="1"/>
  <c r="BW13" i="1"/>
  <c r="BW14" i="1"/>
  <c r="BW15" i="1"/>
  <c r="BW16" i="1"/>
  <c r="BW17" i="1"/>
  <c r="BW18" i="1"/>
  <c r="BW19" i="1"/>
  <c r="BW20" i="1"/>
  <c r="BW21" i="1"/>
  <c r="BW22" i="1"/>
  <c r="BW23" i="1"/>
  <c r="BW24" i="1"/>
  <c r="BW25" i="1"/>
  <c r="BW26" i="1"/>
  <c r="BW27" i="1"/>
  <c r="BW28" i="1"/>
  <c r="BW29" i="1"/>
  <c r="BW30" i="1"/>
  <c r="BW31" i="1"/>
  <c r="BW32" i="1"/>
  <c r="BW33" i="1"/>
  <c r="BW34" i="1"/>
  <c r="BW35" i="1"/>
  <c r="BW36" i="1"/>
  <c r="BW37" i="1"/>
  <c r="BW38" i="1"/>
  <c r="BW39" i="1"/>
  <c r="BW40" i="1"/>
  <c r="BW41" i="1"/>
  <c r="BW42" i="1"/>
  <c r="BW43" i="1"/>
  <c r="BW44" i="1"/>
  <c r="BW45" i="1"/>
  <c r="BW46" i="1"/>
  <c r="BW47" i="1"/>
  <c r="BW48" i="1"/>
  <c r="BW49" i="1"/>
  <c r="BW50" i="1"/>
  <c r="BW51" i="1"/>
  <c r="BW52" i="1"/>
  <c r="BW53" i="1"/>
  <c r="BW54" i="1"/>
  <c r="BW55" i="1"/>
  <c r="BW56" i="1"/>
  <c r="BW57" i="1"/>
  <c r="BW58" i="1"/>
  <c r="BW59" i="1"/>
  <c r="BW60" i="1"/>
  <c r="BW61" i="1"/>
  <c r="BW62" i="1"/>
  <c r="BW63" i="1"/>
  <c r="BW64" i="1"/>
  <c r="BW65" i="1"/>
  <c r="BW66" i="1"/>
  <c r="BW67" i="1"/>
  <c r="BW68" i="1"/>
  <c r="BW69" i="1"/>
  <c r="BW70" i="1"/>
  <c r="BW71" i="1"/>
  <c r="BW72" i="1"/>
  <c r="BW73" i="1"/>
  <c r="BW74" i="1"/>
  <c r="BW75" i="1"/>
  <c r="BW76" i="1"/>
  <c r="BW77" i="1"/>
  <c r="BW78" i="1"/>
  <c r="BW79" i="1"/>
  <c r="BW80" i="1"/>
  <c r="BW81" i="1"/>
  <c r="BW82" i="1"/>
  <c r="BW83" i="1"/>
  <c r="BW84" i="1"/>
  <c r="BW85" i="1"/>
  <c r="BW86" i="1"/>
  <c r="BW87" i="1"/>
  <c r="BW88" i="1"/>
  <c r="BW89" i="1"/>
  <c r="BW90" i="1"/>
  <c r="BW91" i="1"/>
  <c r="BW92" i="1"/>
  <c r="BW93" i="1"/>
  <c r="BW94" i="1"/>
  <c r="BW95" i="1"/>
  <c r="BW96" i="1"/>
  <c r="BW97" i="1"/>
  <c r="BW98" i="1"/>
  <c r="BW99" i="1"/>
  <c r="BW100" i="1"/>
  <c r="BW101" i="1"/>
  <c r="BW102" i="1"/>
  <c r="BW103" i="1"/>
  <c r="BW104" i="1"/>
  <c r="BW105" i="1"/>
  <c r="BW106" i="1"/>
  <c r="BW107" i="1"/>
  <c r="BW108" i="1"/>
  <c r="BW109" i="1"/>
  <c r="BW110" i="1"/>
  <c r="BW111" i="1"/>
  <c r="BW112" i="1"/>
  <c r="BW113" i="1"/>
  <c r="BW114" i="1"/>
  <c r="BW115" i="1"/>
  <c r="BW116" i="1"/>
  <c r="BW117" i="1"/>
  <c r="BW118" i="1"/>
  <c r="BW119" i="1"/>
  <c r="BW120" i="1"/>
  <c r="BW121" i="1"/>
  <c r="BW122" i="1"/>
  <c r="BW123" i="1"/>
  <c r="BW124" i="1"/>
  <c r="BW125" i="1"/>
  <c r="BW126" i="1"/>
  <c r="BW127" i="1"/>
  <c r="BW128" i="1"/>
  <c r="BW129" i="1"/>
  <c r="BW130" i="1"/>
  <c r="BW131" i="1"/>
  <c r="BW132" i="1"/>
  <c r="BW133" i="1"/>
  <c r="BW134" i="1"/>
  <c r="BW135" i="1"/>
  <c r="BW136" i="1"/>
  <c r="BW137" i="1"/>
  <c r="BW138" i="1"/>
  <c r="BW139" i="1"/>
  <c r="BW140" i="1"/>
  <c r="BW141" i="1"/>
  <c r="BW142" i="1"/>
  <c r="BW143" i="1"/>
  <c r="BW144" i="1"/>
  <c r="BW145" i="1"/>
  <c r="BW146" i="1"/>
  <c r="BW147" i="1"/>
  <c r="BW148" i="1"/>
  <c r="BW149" i="1"/>
  <c r="BW150" i="1"/>
  <c r="BW151" i="1"/>
  <c r="BW152" i="1"/>
  <c r="BW153" i="1"/>
  <c r="BW154" i="1"/>
  <c r="BW155" i="1"/>
  <c r="BW156" i="1"/>
  <c r="BW157" i="1"/>
  <c r="BW158" i="1"/>
  <c r="BW159" i="1"/>
  <c r="BW160" i="1"/>
  <c r="BW161" i="1"/>
  <c r="BW162" i="1"/>
  <c r="BW163" i="1"/>
  <c r="BW164" i="1"/>
  <c r="BW165" i="1"/>
  <c r="BW166" i="1"/>
  <c r="BW167" i="1"/>
  <c r="BW168" i="1"/>
  <c r="BW169" i="1"/>
  <c r="BW170"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BW208" i="1"/>
  <c r="BW209" i="1"/>
  <c r="BW210" i="1"/>
  <c r="BW211" i="1"/>
  <c r="BW212" i="1"/>
  <c r="BW213" i="1"/>
  <c r="BW214" i="1"/>
  <c r="BW215" i="1"/>
  <c r="BW216" i="1"/>
  <c r="BW217" i="1"/>
  <c r="BW218" i="1"/>
  <c r="BW219" i="1"/>
  <c r="BW220" i="1"/>
  <c r="BW221" i="1"/>
  <c r="BW222" i="1"/>
  <c r="BW223" i="1"/>
  <c r="BW224" i="1"/>
  <c r="BW225" i="1"/>
  <c r="BW226" i="1"/>
  <c r="BW227" i="1"/>
  <c r="BW228" i="1"/>
  <c r="BW229" i="1"/>
  <c r="BW230" i="1"/>
  <c r="BW231" i="1"/>
  <c r="BW232" i="1"/>
  <c r="BW233" i="1"/>
  <c r="BW234" i="1"/>
  <c r="BW235" i="1"/>
  <c r="BW236" i="1"/>
  <c r="BW237" i="1"/>
  <c r="BW238" i="1"/>
  <c r="BW239" i="1"/>
  <c r="BW240" i="1"/>
  <c r="BW241" i="1"/>
  <c r="BW242" i="1"/>
  <c r="BW243" i="1"/>
  <c r="BW244" i="1"/>
  <c r="BW245" i="1"/>
  <c r="BW246" i="1"/>
  <c r="BW247" i="1"/>
  <c r="BW248" i="1"/>
  <c r="BW249" i="1"/>
  <c r="BW250" i="1"/>
  <c r="BW251" i="1"/>
  <c r="BW252" i="1"/>
  <c r="BW253" i="1"/>
  <c r="BW254" i="1"/>
  <c r="BW255" i="1"/>
  <c r="BW256" i="1"/>
  <c r="BW257" i="1"/>
  <c r="BW258" i="1"/>
  <c r="BW259" i="1"/>
  <c r="BW260" i="1"/>
  <c r="BW261" i="1"/>
  <c r="BW262" i="1"/>
  <c r="BW263" i="1"/>
  <c r="BW264" i="1"/>
  <c r="BW265" i="1"/>
  <c r="BW266" i="1"/>
  <c r="BW267" i="1"/>
  <c r="BW268" i="1"/>
  <c r="BW269" i="1"/>
  <c r="BW270" i="1"/>
  <c r="BW271" i="1"/>
  <c r="BW272" i="1"/>
  <c r="BW273" i="1"/>
  <c r="BW274" i="1"/>
  <c r="BW275" i="1"/>
  <c r="BW276" i="1"/>
  <c r="BW277" i="1"/>
  <c r="BW278" i="1"/>
  <c r="BW279" i="1"/>
  <c r="BW280" i="1"/>
  <c r="BW281" i="1"/>
  <c r="BW282" i="1"/>
  <c r="BW283" i="1"/>
  <c r="BW284" i="1"/>
  <c r="BW285" i="1"/>
  <c r="BW286" i="1"/>
  <c r="BW287" i="1"/>
  <c r="BW288" i="1"/>
  <c r="BW289" i="1"/>
  <c r="BW290" i="1"/>
  <c r="BW291" i="1"/>
  <c r="BW292" i="1"/>
  <c r="BW293" i="1"/>
  <c r="BW294" i="1"/>
  <c r="BW295" i="1"/>
  <c r="BW296" i="1"/>
  <c r="BW297" i="1"/>
  <c r="BW298" i="1"/>
  <c r="BW299" i="1"/>
  <c r="BW300" i="1"/>
  <c r="BW301" i="1"/>
  <c r="BW302" i="1"/>
  <c r="BW303" i="1"/>
  <c r="BW304" i="1"/>
  <c r="BW305" i="1"/>
  <c r="BW306" i="1"/>
  <c r="BW307" i="1"/>
  <c r="BW308" i="1"/>
  <c r="BW309" i="1"/>
  <c r="BW310" i="1"/>
  <c r="BW311" i="1"/>
  <c r="BW312" i="1"/>
  <c r="BW313" i="1"/>
  <c r="BW314" i="1"/>
  <c r="BW315" i="1"/>
  <c r="BW316" i="1"/>
  <c r="BW317" i="1"/>
  <c r="BW318" i="1"/>
  <c r="BW319" i="1"/>
  <c r="BW320" i="1"/>
  <c r="BW321" i="1"/>
  <c r="BW322" i="1"/>
  <c r="BW323" i="1"/>
  <c r="BW324" i="1"/>
  <c r="BW325" i="1"/>
  <c r="BW326" i="1"/>
  <c r="BW327" i="1"/>
  <c r="BW328" i="1"/>
  <c r="BW329" i="1"/>
  <c r="BW330" i="1"/>
  <c r="BW331" i="1"/>
  <c r="BW332" i="1"/>
  <c r="BW333" i="1"/>
  <c r="BW334" i="1"/>
  <c r="BW335" i="1"/>
  <c r="BW336" i="1"/>
  <c r="BW337" i="1"/>
  <c r="BW338" i="1"/>
  <c r="BW339" i="1"/>
  <c r="BW340" i="1"/>
  <c r="BW341" i="1"/>
  <c r="BW342" i="1"/>
  <c r="BW343" i="1"/>
  <c r="BW344" i="1"/>
  <c r="BW345" i="1"/>
  <c r="BW346" i="1"/>
  <c r="BW347" i="1"/>
  <c r="BW348" i="1"/>
  <c r="BW349" i="1"/>
  <c r="BW350" i="1"/>
  <c r="BW351" i="1"/>
  <c r="BW352" i="1"/>
  <c r="BW353" i="1"/>
  <c r="BW354" i="1"/>
  <c r="BW355" i="1"/>
  <c r="BW356" i="1"/>
  <c r="BW357" i="1"/>
  <c r="BW358" i="1"/>
  <c r="BW359" i="1"/>
  <c r="BW360" i="1"/>
  <c r="BW361" i="1"/>
  <c r="BW362" i="1"/>
  <c r="BW363" i="1"/>
  <c r="BW364" i="1"/>
  <c r="BW365" i="1"/>
  <c r="BW366" i="1"/>
  <c r="BW367" i="1"/>
  <c r="BW368" i="1"/>
  <c r="BW369" i="1"/>
  <c r="BW370" i="1"/>
  <c r="BW371" i="1"/>
  <c r="BW372" i="1"/>
  <c r="BW373" i="1"/>
  <c r="BW374" i="1"/>
  <c r="BW375" i="1"/>
  <c r="BW376" i="1"/>
  <c r="BW377" i="1"/>
  <c r="BW378" i="1"/>
  <c r="BW379" i="1"/>
  <c r="BW380" i="1"/>
  <c r="BW381" i="1"/>
  <c r="BW382" i="1"/>
  <c r="BW383" i="1"/>
  <c r="BW384" i="1"/>
  <c r="BW385" i="1"/>
  <c r="BW386" i="1"/>
  <c r="BW387" i="1"/>
  <c r="BW388" i="1"/>
  <c r="BW389" i="1"/>
  <c r="BW390" i="1"/>
  <c r="BW391" i="1"/>
  <c r="BW392" i="1"/>
  <c r="BW393" i="1"/>
  <c r="BW394" i="1"/>
  <c r="BW395" i="1"/>
  <c r="BW396" i="1"/>
  <c r="BW397" i="1"/>
  <c r="BW398" i="1"/>
  <c r="BW399" i="1"/>
  <c r="BW400" i="1"/>
  <c r="BW401" i="1"/>
  <c r="BW402" i="1"/>
  <c r="BW403" i="1"/>
  <c r="BW404" i="1"/>
  <c r="BW405" i="1"/>
  <c r="BW406" i="1"/>
  <c r="BW407" i="1"/>
  <c r="BW408" i="1"/>
  <c r="BW409" i="1"/>
  <c r="BW410" i="1"/>
  <c r="BW411" i="1"/>
  <c r="BW412" i="1"/>
  <c r="BW413" i="1"/>
  <c r="BW414" i="1"/>
  <c r="BW415" i="1"/>
  <c r="BW416" i="1"/>
  <c r="BW417" i="1"/>
  <c r="BW418" i="1"/>
  <c r="BW419" i="1"/>
  <c r="BW420" i="1"/>
  <c r="BW421" i="1"/>
  <c r="BW422" i="1"/>
  <c r="BW423" i="1"/>
  <c r="BW424" i="1"/>
  <c r="BW425" i="1"/>
  <c r="BW426" i="1"/>
  <c r="BW427" i="1"/>
  <c r="BW428" i="1"/>
  <c r="BW429" i="1"/>
  <c r="BW430" i="1"/>
  <c r="BW431" i="1"/>
  <c r="BW432" i="1"/>
  <c r="BW433" i="1"/>
  <c r="BW434" i="1"/>
  <c r="BW435" i="1"/>
  <c r="BW436" i="1"/>
  <c r="BW437" i="1"/>
  <c r="BW438" i="1"/>
  <c r="BW439" i="1"/>
  <c r="BW440" i="1"/>
  <c r="BW441" i="1"/>
  <c r="BW442" i="1"/>
  <c r="BW443" i="1"/>
  <c r="BW444" i="1"/>
  <c r="BW445" i="1"/>
  <c r="BW446" i="1"/>
  <c r="BW447" i="1"/>
  <c r="BW448" i="1"/>
  <c r="BW449" i="1"/>
  <c r="BW450" i="1"/>
  <c r="BW451" i="1"/>
  <c r="BW452" i="1"/>
  <c r="BW453" i="1"/>
  <c r="BW454" i="1"/>
  <c r="BW455" i="1"/>
  <c r="BW456" i="1"/>
  <c r="BW457" i="1"/>
  <c r="BW458" i="1"/>
  <c r="BW459" i="1"/>
  <c r="BW460" i="1"/>
  <c r="BW461" i="1"/>
  <c r="BW462" i="1"/>
  <c r="BW463" i="1"/>
  <c r="BW464" i="1"/>
  <c r="BW465" i="1"/>
  <c r="BW466" i="1"/>
  <c r="BW467" i="1"/>
  <c r="BW468" i="1"/>
  <c r="BW469" i="1"/>
  <c r="BW470" i="1"/>
  <c r="BW471" i="1"/>
  <c r="BW472" i="1"/>
  <c r="BW473" i="1"/>
  <c r="BW474" i="1"/>
  <c r="BW475" i="1"/>
  <c r="BW476" i="1"/>
  <c r="BW477" i="1"/>
  <c r="BW478" i="1"/>
  <c r="BW479" i="1"/>
  <c r="BW480" i="1"/>
  <c r="BW481" i="1"/>
  <c r="BW482" i="1"/>
  <c r="BW483" i="1"/>
  <c r="BW484" i="1"/>
  <c r="BW485" i="1"/>
  <c r="BW486" i="1"/>
  <c r="BW487" i="1"/>
  <c r="BW488" i="1"/>
  <c r="BW489" i="1"/>
  <c r="BW490" i="1"/>
  <c r="BW491" i="1"/>
  <c r="BW492" i="1"/>
  <c r="BW493" i="1"/>
  <c r="BW494" i="1"/>
  <c r="BW495" i="1"/>
  <c r="BW496" i="1"/>
  <c r="BW497" i="1"/>
  <c r="BW498" i="1"/>
  <c r="BW499" i="1"/>
  <c r="BW500" i="1"/>
  <c r="BW501" i="1"/>
  <c r="BW502" i="1"/>
  <c r="BW503" i="1"/>
  <c r="BW504" i="1"/>
  <c r="BW505" i="1"/>
  <c r="BW506" i="1"/>
  <c r="BW507" i="1"/>
  <c r="BW508" i="1"/>
  <c r="BW509" i="1"/>
  <c r="BW510" i="1"/>
  <c r="BW511" i="1"/>
  <c r="BW512" i="1"/>
  <c r="BW513" i="1"/>
  <c r="BW514" i="1"/>
  <c r="BW515" i="1"/>
  <c r="BW516" i="1"/>
  <c r="BW517" i="1"/>
  <c r="BW518" i="1"/>
  <c r="BW519" i="1"/>
  <c r="BW520" i="1"/>
  <c r="BW521" i="1"/>
  <c r="BW522" i="1"/>
  <c r="BW523" i="1"/>
  <c r="BW524" i="1"/>
  <c r="BW525" i="1"/>
  <c r="BW526" i="1"/>
  <c r="BW527" i="1"/>
  <c r="BW528" i="1"/>
  <c r="BW529" i="1"/>
  <c r="BW530" i="1"/>
  <c r="BW531" i="1"/>
  <c r="BW532" i="1"/>
  <c r="BW533" i="1"/>
  <c r="BW534" i="1"/>
  <c r="BW535" i="1"/>
  <c r="BW536" i="1"/>
  <c r="BW537" i="1"/>
  <c r="BW538" i="1"/>
  <c r="BW539" i="1"/>
  <c r="BW540" i="1"/>
  <c r="BW541" i="1"/>
  <c r="BW542" i="1"/>
  <c r="BW543" i="1"/>
  <c r="BW544" i="1"/>
  <c r="BW545" i="1"/>
  <c r="BW546" i="1"/>
  <c r="BW547" i="1"/>
  <c r="BW548" i="1"/>
  <c r="BW549" i="1"/>
  <c r="BW550" i="1"/>
  <c r="BW551" i="1"/>
  <c r="BW552" i="1"/>
  <c r="BW553" i="1"/>
  <c r="BW554" i="1"/>
  <c r="BW555" i="1"/>
  <c r="BW556" i="1"/>
  <c r="BW557" i="1"/>
  <c r="BW558" i="1"/>
  <c r="BW559" i="1"/>
  <c r="BW560" i="1"/>
  <c r="BW561" i="1"/>
  <c r="BW562" i="1"/>
  <c r="BW563" i="1"/>
  <c r="BW564" i="1"/>
  <c r="BW565" i="1"/>
  <c r="BW566" i="1"/>
  <c r="BW567" i="1"/>
  <c r="BW568" i="1"/>
  <c r="BW569" i="1"/>
  <c r="BW570" i="1"/>
  <c r="BW571" i="1"/>
  <c r="BW572" i="1"/>
  <c r="BW573" i="1"/>
  <c r="BW574" i="1"/>
  <c r="BW575" i="1"/>
  <c r="BW576" i="1"/>
  <c r="BW577" i="1"/>
  <c r="BW578" i="1"/>
  <c r="BW579" i="1"/>
  <c r="BW580" i="1"/>
  <c r="BW581" i="1"/>
  <c r="BW582" i="1"/>
  <c r="BW583" i="1"/>
  <c r="BW584" i="1"/>
  <c r="BW585" i="1"/>
  <c r="BW586" i="1"/>
  <c r="BW587" i="1"/>
  <c r="BW588" i="1"/>
  <c r="BW589" i="1"/>
  <c r="BW590" i="1"/>
  <c r="BW591" i="1"/>
  <c r="BW592" i="1"/>
  <c r="BW593" i="1"/>
  <c r="BW594" i="1"/>
  <c r="BW595" i="1"/>
  <c r="BW596" i="1"/>
  <c r="BW597" i="1"/>
  <c r="BW598" i="1"/>
  <c r="BW599" i="1"/>
  <c r="BW600" i="1"/>
  <c r="BW601" i="1"/>
  <c r="BW602" i="1"/>
  <c r="BW603" i="1"/>
  <c r="BW604" i="1"/>
  <c r="BW605" i="1"/>
  <c r="BW606" i="1"/>
  <c r="BW607" i="1"/>
  <c r="BW608" i="1"/>
  <c r="BW609" i="1"/>
  <c r="BW610" i="1"/>
  <c r="BW611" i="1"/>
  <c r="BW612" i="1"/>
  <c r="BW613" i="1"/>
  <c r="BW614" i="1"/>
  <c r="BW615" i="1"/>
  <c r="BW616" i="1"/>
  <c r="BW617" i="1"/>
  <c r="BW618" i="1"/>
  <c r="BW619" i="1"/>
  <c r="BW620" i="1"/>
  <c r="BW621" i="1"/>
  <c r="BW622" i="1"/>
  <c r="BW623" i="1"/>
  <c r="BW624" i="1"/>
  <c r="BW625" i="1"/>
  <c r="BW626" i="1"/>
  <c r="BW627" i="1"/>
  <c r="BW628" i="1"/>
  <c r="BW629" i="1"/>
  <c r="BW630" i="1"/>
  <c r="BW631" i="1"/>
  <c r="BW632" i="1"/>
  <c r="BW633" i="1"/>
  <c r="BW634" i="1"/>
  <c r="BW635" i="1"/>
  <c r="BW636" i="1"/>
  <c r="BW637" i="1"/>
  <c r="BW638" i="1"/>
  <c r="BW639" i="1"/>
  <c r="BW640" i="1"/>
  <c r="BW641" i="1"/>
  <c r="BW642" i="1"/>
  <c r="BW643" i="1"/>
  <c r="BW644" i="1"/>
  <c r="BW645" i="1"/>
  <c r="BW646" i="1"/>
  <c r="BW647" i="1"/>
  <c r="BW648" i="1"/>
  <c r="BW649" i="1"/>
  <c r="BW650" i="1"/>
  <c r="BW651" i="1"/>
  <c r="BW652" i="1"/>
  <c r="BW653" i="1"/>
  <c r="BW654" i="1"/>
  <c r="BW655" i="1"/>
  <c r="BW656" i="1"/>
  <c r="BW657" i="1"/>
  <c r="BW658" i="1"/>
  <c r="BW659" i="1"/>
  <c r="BW660" i="1"/>
  <c r="BW661" i="1"/>
  <c r="BW662" i="1"/>
  <c r="BW663" i="1"/>
  <c r="BW664" i="1"/>
  <c r="BW665" i="1"/>
  <c r="BW666" i="1"/>
  <c r="BW667" i="1"/>
  <c r="BW668" i="1"/>
  <c r="BW669" i="1"/>
  <c r="BW670" i="1"/>
  <c r="BW671" i="1"/>
  <c r="BW672" i="1"/>
  <c r="BW673" i="1"/>
  <c r="BW674" i="1"/>
  <c r="BW675" i="1"/>
  <c r="BW676" i="1"/>
  <c r="BW677" i="1"/>
  <c r="BW678" i="1"/>
  <c r="BW679" i="1"/>
  <c r="BW680" i="1"/>
  <c r="BW681" i="1"/>
  <c r="BW682" i="1"/>
  <c r="BW683" i="1"/>
  <c r="BW684" i="1"/>
  <c r="BW685" i="1"/>
  <c r="BW686" i="1"/>
  <c r="BW687" i="1"/>
  <c r="BW688" i="1"/>
  <c r="BW689" i="1"/>
  <c r="BW690" i="1"/>
  <c r="BW691" i="1"/>
  <c r="BW692" i="1"/>
  <c r="BW693" i="1"/>
  <c r="BW694" i="1"/>
  <c r="BW695" i="1"/>
  <c r="BW2" i="1"/>
  <c r="C3" i="94"/>
  <c r="E71" i="31" s="1"/>
  <c r="F71" i="31" s="1"/>
  <c r="C3" i="93"/>
  <c r="E70" i="31" s="1"/>
  <c r="F70" i="31" s="1"/>
  <c r="P474" i="66"/>
  <c r="K2" i="95" s="1"/>
  <c r="O474" i="66"/>
  <c r="J2" i="95" s="1"/>
  <c r="N474" i="66"/>
  <c r="I2" i="95" s="1"/>
  <c r="F474" i="66"/>
  <c r="F2" i="95" s="1"/>
  <c r="E2" i="95"/>
  <c r="D474" i="66"/>
  <c r="P473" i="66"/>
  <c r="K2" i="94" s="1"/>
  <c r="O473" i="66"/>
  <c r="J2" i="94" s="1"/>
  <c r="F473" i="66"/>
  <c r="F2" i="94" s="1"/>
  <c r="E2" i="94"/>
  <c r="D473" i="66"/>
  <c r="N473" i="66"/>
  <c r="I2" i="94" s="1"/>
  <c r="P472" i="66"/>
  <c r="K2" i="93" s="1"/>
  <c r="O472" i="66"/>
  <c r="J2" i="93" s="1"/>
  <c r="N472" i="66"/>
  <c r="I2" i="93" s="1"/>
  <c r="F472" i="66"/>
  <c r="F2" i="93" s="1"/>
  <c r="E2" i="93"/>
  <c r="D472" i="66"/>
  <c r="K529" i="66" l="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2" i="1"/>
  <c r="C28" i="68"/>
  <c r="E46" i="31" s="1"/>
  <c r="K19" i="68"/>
  <c r="K20" i="68"/>
  <c r="K21" i="68"/>
  <c r="K22" i="68"/>
  <c r="K23" i="68"/>
  <c r="K24" i="68"/>
  <c r="K25" i="68"/>
  <c r="K26" i="68"/>
  <c r="K27" i="68"/>
  <c r="J19" i="68"/>
  <c r="J20" i="68"/>
  <c r="J21" i="68"/>
  <c r="J22" i="68"/>
  <c r="J23" i="68"/>
  <c r="J24" i="68"/>
  <c r="J25" i="68"/>
  <c r="J26" i="68"/>
  <c r="J27" i="68"/>
  <c r="I19" i="68"/>
  <c r="I20" i="68"/>
  <c r="I21" i="68"/>
  <c r="I22" i="68"/>
  <c r="I23" i="68"/>
  <c r="I24" i="68"/>
  <c r="I25" i="68"/>
  <c r="I26" i="68"/>
  <c r="I27" i="68"/>
  <c r="C27" i="34"/>
  <c r="K26" i="34"/>
  <c r="J26" i="34"/>
  <c r="I26" i="34"/>
  <c r="K5" i="72"/>
  <c r="J5" i="72"/>
  <c r="I5" i="72"/>
  <c r="P471" i="66" l="1"/>
  <c r="P470" i="66"/>
  <c r="O471" i="66"/>
  <c r="O470" i="66"/>
  <c r="N471" i="66"/>
  <c r="N470" i="66"/>
  <c r="F471" i="66"/>
  <c r="D471" i="66"/>
  <c r="P469" i="66"/>
  <c r="O469" i="66"/>
  <c r="N469" i="66"/>
  <c r="F469" i="66"/>
  <c r="D469" i="66"/>
  <c r="P468" i="66"/>
  <c r="O468" i="66"/>
  <c r="N468" i="66"/>
  <c r="F468" i="66"/>
  <c r="D468" i="66"/>
  <c r="P467" i="66"/>
  <c r="O467" i="66"/>
  <c r="N467" i="66"/>
  <c r="F467" i="66"/>
  <c r="D467" i="66"/>
  <c r="P466" i="66"/>
  <c r="O466" i="66"/>
  <c r="N466" i="66"/>
  <c r="F466" i="66"/>
  <c r="D466" i="66"/>
  <c r="P465" i="66"/>
  <c r="O465" i="66"/>
  <c r="N465" i="66"/>
  <c r="F465" i="66"/>
  <c r="D465" i="66"/>
  <c r="P464" i="66"/>
  <c r="O464" i="66"/>
  <c r="N464" i="66"/>
  <c r="F464" i="66"/>
  <c r="D464" i="66"/>
  <c r="P463" i="66"/>
  <c r="O463" i="66"/>
  <c r="N463" i="66"/>
  <c r="F463" i="66"/>
  <c r="D463" i="66"/>
  <c r="F470" i="66"/>
  <c r="D470" i="66"/>
  <c r="P462" i="66"/>
  <c r="O462" i="66"/>
  <c r="N462" i="66"/>
  <c r="F462" i="66"/>
  <c r="D462" i="66"/>
  <c r="P461" i="66"/>
  <c r="O461" i="66"/>
  <c r="N461" i="66"/>
  <c r="F461" i="66"/>
  <c r="D461" i="66"/>
  <c r="W66" i="31"/>
  <c r="BV3" i="1" l="1"/>
  <c r="BV4" i="1"/>
  <c r="BV5" i="1"/>
  <c r="BV6" i="1"/>
  <c r="BV7" i="1"/>
  <c r="BV8" i="1"/>
  <c r="BV9" i="1"/>
  <c r="BV10" i="1"/>
  <c r="BV11" i="1"/>
  <c r="BV12" i="1"/>
  <c r="BV13" i="1"/>
  <c r="BV14" i="1"/>
  <c r="BV15" i="1"/>
  <c r="BV16" i="1"/>
  <c r="BV17" i="1"/>
  <c r="BV18" i="1"/>
  <c r="BV19" i="1"/>
  <c r="BV20" i="1"/>
  <c r="BV21" i="1"/>
  <c r="BV22" i="1"/>
  <c r="BV23" i="1"/>
  <c r="BV24" i="1"/>
  <c r="BV25" i="1"/>
  <c r="BV26" i="1"/>
  <c r="BV27" i="1"/>
  <c r="BV28" i="1"/>
  <c r="BV29" i="1"/>
  <c r="BV30" i="1"/>
  <c r="BV31" i="1"/>
  <c r="BV32" i="1"/>
  <c r="BV33" i="1"/>
  <c r="BV34" i="1"/>
  <c r="BV35" i="1"/>
  <c r="BV36" i="1"/>
  <c r="BV37" i="1"/>
  <c r="BV38" i="1"/>
  <c r="BV39" i="1"/>
  <c r="BV40" i="1"/>
  <c r="BV41" i="1"/>
  <c r="BV42" i="1"/>
  <c r="BV43" i="1"/>
  <c r="BV44" i="1"/>
  <c r="BV45" i="1"/>
  <c r="BV46" i="1"/>
  <c r="BV47" i="1"/>
  <c r="BV48" i="1"/>
  <c r="BV49" i="1"/>
  <c r="BV50" i="1"/>
  <c r="BV51" i="1"/>
  <c r="BV52" i="1"/>
  <c r="BV53" i="1"/>
  <c r="BV54" i="1"/>
  <c r="BV55" i="1"/>
  <c r="BV56" i="1"/>
  <c r="BV57" i="1"/>
  <c r="BV58" i="1"/>
  <c r="BV59" i="1"/>
  <c r="BV60" i="1"/>
  <c r="BV61" i="1"/>
  <c r="BV62" i="1"/>
  <c r="BV63" i="1"/>
  <c r="BV64" i="1"/>
  <c r="BV65" i="1"/>
  <c r="BV66" i="1"/>
  <c r="BV67" i="1"/>
  <c r="BV68" i="1"/>
  <c r="BV69" i="1"/>
  <c r="BV70" i="1"/>
  <c r="BV71" i="1"/>
  <c r="BV72" i="1"/>
  <c r="BV73" i="1"/>
  <c r="BV74" i="1"/>
  <c r="BV75" i="1"/>
  <c r="BV76" i="1"/>
  <c r="BV77" i="1"/>
  <c r="BV78" i="1"/>
  <c r="BV79" i="1"/>
  <c r="BV80" i="1"/>
  <c r="BV81" i="1"/>
  <c r="BV82" i="1"/>
  <c r="BV83" i="1"/>
  <c r="BV84" i="1"/>
  <c r="BV85" i="1"/>
  <c r="BV86" i="1"/>
  <c r="BV87" i="1"/>
  <c r="BV88" i="1"/>
  <c r="BV89" i="1"/>
  <c r="BV90" i="1"/>
  <c r="BV91" i="1"/>
  <c r="BV92" i="1"/>
  <c r="BV93" i="1"/>
  <c r="BV94" i="1"/>
  <c r="BV95" i="1"/>
  <c r="BV96" i="1"/>
  <c r="BV97" i="1"/>
  <c r="BV98" i="1"/>
  <c r="BV99" i="1"/>
  <c r="BV100" i="1"/>
  <c r="BV101" i="1"/>
  <c r="BV102" i="1"/>
  <c r="BV103" i="1"/>
  <c r="BV104" i="1"/>
  <c r="BV105" i="1"/>
  <c r="BV106" i="1"/>
  <c r="BV107" i="1"/>
  <c r="BV108" i="1"/>
  <c r="BV109" i="1"/>
  <c r="BV110" i="1"/>
  <c r="BV111" i="1"/>
  <c r="BV112" i="1"/>
  <c r="BV113" i="1"/>
  <c r="BV114" i="1"/>
  <c r="BV115" i="1"/>
  <c r="BV116" i="1"/>
  <c r="BV117" i="1"/>
  <c r="BV118" i="1"/>
  <c r="BV119" i="1"/>
  <c r="BV120" i="1"/>
  <c r="BV121" i="1"/>
  <c r="BV122" i="1"/>
  <c r="BV123" i="1"/>
  <c r="BV124" i="1"/>
  <c r="BV125" i="1"/>
  <c r="BV126" i="1"/>
  <c r="BV127" i="1"/>
  <c r="BV128" i="1"/>
  <c r="BV129" i="1"/>
  <c r="BV130" i="1"/>
  <c r="BV131" i="1"/>
  <c r="BV132" i="1"/>
  <c r="BV133" i="1"/>
  <c r="BV134" i="1"/>
  <c r="BV135" i="1"/>
  <c r="BV136" i="1"/>
  <c r="BV137" i="1"/>
  <c r="BV138" i="1"/>
  <c r="BV139" i="1"/>
  <c r="BV140" i="1"/>
  <c r="BV141" i="1"/>
  <c r="BV142" i="1"/>
  <c r="BV143" i="1"/>
  <c r="BV144" i="1"/>
  <c r="BV145" i="1"/>
  <c r="BV146" i="1"/>
  <c r="BV147" i="1"/>
  <c r="BV148" i="1"/>
  <c r="BV149" i="1"/>
  <c r="BV150" i="1"/>
  <c r="BV151" i="1"/>
  <c r="BV152" i="1"/>
  <c r="BV153" i="1"/>
  <c r="BV154" i="1"/>
  <c r="BV155" i="1"/>
  <c r="BV156" i="1"/>
  <c r="BV157" i="1"/>
  <c r="BV158" i="1"/>
  <c r="BV159" i="1"/>
  <c r="BV160" i="1"/>
  <c r="BV161" i="1"/>
  <c r="BV162" i="1"/>
  <c r="BV163" i="1"/>
  <c r="BV164" i="1"/>
  <c r="BV165" i="1"/>
  <c r="BV166" i="1"/>
  <c r="BV167" i="1"/>
  <c r="BV168" i="1"/>
  <c r="BV169" i="1"/>
  <c r="BV170" i="1"/>
  <c r="BV171" i="1"/>
  <c r="BV172" i="1"/>
  <c r="BV173" i="1"/>
  <c r="BV174" i="1"/>
  <c r="BV175" i="1"/>
  <c r="BV176" i="1"/>
  <c r="BV177" i="1"/>
  <c r="BV178" i="1"/>
  <c r="BV179" i="1"/>
  <c r="BV180" i="1"/>
  <c r="BV181" i="1"/>
  <c r="BV182" i="1"/>
  <c r="BV183" i="1"/>
  <c r="BV184" i="1"/>
  <c r="BV185" i="1"/>
  <c r="BV186" i="1"/>
  <c r="BV187" i="1"/>
  <c r="BV188" i="1"/>
  <c r="BV189" i="1"/>
  <c r="BV190" i="1"/>
  <c r="BV191" i="1"/>
  <c r="BV192" i="1"/>
  <c r="BV193" i="1"/>
  <c r="BV194" i="1"/>
  <c r="BV195" i="1"/>
  <c r="BV196" i="1"/>
  <c r="BV197" i="1"/>
  <c r="BV198" i="1"/>
  <c r="BV199" i="1"/>
  <c r="BV200" i="1"/>
  <c r="BV201" i="1"/>
  <c r="BV202" i="1"/>
  <c r="BV203" i="1"/>
  <c r="BV204" i="1"/>
  <c r="BV205" i="1"/>
  <c r="BV206" i="1"/>
  <c r="BV207" i="1"/>
  <c r="BV208" i="1"/>
  <c r="BV209" i="1"/>
  <c r="BV210" i="1"/>
  <c r="BV211" i="1"/>
  <c r="BV212" i="1"/>
  <c r="BV213" i="1"/>
  <c r="BV214" i="1"/>
  <c r="BV215" i="1"/>
  <c r="BV216" i="1"/>
  <c r="BV217" i="1"/>
  <c r="BV218" i="1"/>
  <c r="BV219" i="1"/>
  <c r="BV220" i="1"/>
  <c r="BV221" i="1"/>
  <c r="BV222" i="1"/>
  <c r="BV223" i="1"/>
  <c r="BV224" i="1"/>
  <c r="BV225" i="1"/>
  <c r="BV226" i="1"/>
  <c r="BV227" i="1"/>
  <c r="BV228" i="1"/>
  <c r="BV229" i="1"/>
  <c r="BV230" i="1"/>
  <c r="BV231" i="1"/>
  <c r="BV232" i="1"/>
  <c r="BV233" i="1"/>
  <c r="BV234" i="1"/>
  <c r="BV235" i="1"/>
  <c r="BV236" i="1"/>
  <c r="BV237" i="1"/>
  <c r="BV238" i="1"/>
  <c r="BV239" i="1"/>
  <c r="BV240" i="1"/>
  <c r="BV241" i="1"/>
  <c r="BV242" i="1"/>
  <c r="BV243" i="1"/>
  <c r="BV244" i="1"/>
  <c r="BV245" i="1"/>
  <c r="BV246" i="1"/>
  <c r="BV247" i="1"/>
  <c r="BV248" i="1"/>
  <c r="BV249" i="1"/>
  <c r="BV250" i="1"/>
  <c r="BV251" i="1"/>
  <c r="BV252" i="1"/>
  <c r="BV253" i="1"/>
  <c r="BV254" i="1"/>
  <c r="BV255" i="1"/>
  <c r="BV256" i="1"/>
  <c r="BV257" i="1"/>
  <c r="BV258" i="1"/>
  <c r="BV259" i="1"/>
  <c r="BV260" i="1"/>
  <c r="BV261" i="1"/>
  <c r="BV262" i="1"/>
  <c r="BV263" i="1"/>
  <c r="BV264" i="1"/>
  <c r="BV265" i="1"/>
  <c r="BV266" i="1"/>
  <c r="BV267" i="1"/>
  <c r="BV268" i="1"/>
  <c r="BV269" i="1"/>
  <c r="BV270" i="1"/>
  <c r="BV271" i="1"/>
  <c r="BV272" i="1"/>
  <c r="BV273" i="1"/>
  <c r="BV274" i="1"/>
  <c r="BV275" i="1"/>
  <c r="BV276" i="1"/>
  <c r="BV277" i="1"/>
  <c r="BV278" i="1"/>
  <c r="BV279" i="1"/>
  <c r="BV280" i="1"/>
  <c r="BV281" i="1"/>
  <c r="BV282" i="1"/>
  <c r="BV283" i="1"/>
  <c r="BV284" i="1"/>
  <c r="BV285" i="1"/>
  <c r="BV286" i="1"/>
  <c r="BV287" i="1"/>
  <c r="BV288" i="1"/>
  <c r="BV289" i="1"/>
  <c r="BV290" i="1"/>
  <c r="BV291" i="1"/>
  <c r="BV292" i="1"/>
  <c r="BV293" i="1"/>
  <c r="BV294" i="1"/>
  <c r="BV295" i="1"/>
  <c r="BV296" i="1"/>
  <c r="BV297" i="1"/>
  <c r="BV298" i="1"/>
  <c r="BV299" i="1"/>
  <c r="BV300" i="1"/>
  <c r="BV301" i="1"/>
  <c r="BV302" i="1"/>
  <c r="BV303" i="1"/>
  <c r="BV304" i="1"/>
  <c r="BV305" i="1"/>
  <c r="BV306" i="1"/>
  <c r="BV307" i="1"/>
  <c r="BV308" i="1"/>
  <c r="BV309" i="1"/>
  <c r="BV310" i="1"/>
  <c r="BV311" i="1"/>
  <c r="BV312" i="1"/>
  <c r="BV313" i="1"/>
  <c r="BV314" i="1"/>
  <c r="BV315" i="1"/>
  <c r="BV316" i="1"/>
  <c r="BV317" i="1"/>
  <c r="BV318" i="1"/>
  <c r="BV319" i="1"/>
  <c r="BV320" i="1"/>
  <c r="BV321" i="1"/>
  <c r="BV322" i="1"/>
  <c r="BV323" i="1"/>
  <c r="BV324" i="1"/>
  <c r="BV325" i="1"/>
  <c r="BV326" i="1"/>
  <c r="BV327" i="1"/>
  <c r="BV328" i="1"/>
  <c r="BV329" i="1"/>
  <c r="BV330" i="1"/>
  <c r="BV331" i="1"/>
  <c r="BV332" i="1"/>
  <c r="BV333" i="1"/>
  <c r="BV334" i="1"/>
  <c r="BV335" i="1"/>
  <c r="BV336" i="1"/>
  <c r="BV337" i="1"/>
  <c r="BV338" i="1"/>
  <c r="BV339" i="1"/>
  <c r="BV340" i="1"/>
  <c r="BV341" i="1"/>
  <c r="BV342" i="1"/>
  <c r="BV343" i="1"/>
  <c r="BV344" i="1"/>
  <c r="BV345" i="1"/>
  <c r="BV346" i="1"/>
  <c r="BV347" i="1"/>
  <c r="BV348" i="1"/>
  <c r="BV349" i="1"/>
  <c r="BV350" i="1"/>
  <c r="BV351" i="1"/>
  <c r="BV352" i="1"/>
  <c r="BV353" i="1"/>
  <c r="BV354" i="1"/>
  <c r="BV355" i="1"/>
  <c r="BV356" i="1"/>
  <c r="BV357" i="1"/>
  <c r="BV358" i="1"/>
  <c r="BV359" i="1"/>
  <c r="BV360" i="1"/>
  <c r="BV361" i="1"/>
  <c r="BV362" i="1"/>
  <c r="BV363" i="1"/>
  <c r="BV364" i="1"/>
  <c r="BV365" i="1"/>
  <c r="BV366" i="1"/>
  <c r="BV367" i="1"/>
  <c r="BV368" i="1"/>
  <c r="BV369" i="1"/>
  <c r="BV370" i="1"/>
  <c r="BV371" i="1"/>
  <c r="BV372" i="1"/>
  <c r="BV373" i="1"/>
  <c r="BV374" i="1"/>
  <c r="BV375" i="1"/>
  <c r="BV376" i="1"/>
  <c r="BV377" i="1"/>
  <c r="BV378" i="1"/>
  <c r="BV379" i="1"/>
  <c r="BV380" i="1"/>
  <c r="BV381" i="1"/>
  <c r="BV382" i="1"/>
  <c r="BV383" i="1"/>
  <c r="BV384" i="1"/>
  <c r="BV385" i="1"/>
  <c r="BV386" i="1"/>
  <c r="BV387" i="1"/>
  <c r="BV388" i="1"/>
  <c r="BV389" i="1"/>
  <c r="BV390" i="1"/>
  <c r="BV391" i="1"/>
  <c r="BV392" i="1"/>
  <c r="BV393" i="1"/>
  <c r="BV394" i="1"/>
  <c r="BV395" i="1"/>
  <c r="BV396" i="1"/>
  <c r="BV397" i="1"/>
  <c r="BV398" i="1"/>
  <c r="BV399" i="1"/>
  <c r="BV400" i="1"/>
  <c r="BV401" i="1"/>
  <c r="BV402" i="1"/>
  <c r="BV403" i="1"/>
  <c r="BV404" i="1"/>
  <c r="BV405" i="1"/>
  <c r="BV406" i="1"/>
  <c r="BV407" i="1"/>
  <c r="BV408" i="1"/>
  <c r="BV409" i="1"/>
  <c r="BV410" i="1"/>
  <c r="BV411" i="1"/>
  <c r="BV412" i="1"/>
  <c r="BV413" i="1"/>
  <c r="BV414" i="1"/>
  <c r="BV415" i="1"/>
  <c r="BV416" i="1"/>
  <c r="BV417" i="1"/>
  <c r="BV418" i="1"/>
  <c r="BV419" i="1"/>
  <c r="BV420" i="1"/>
  <c r="BV421" i="1"/>
  <c r="BV422" i="1"/>
  <c r="BV423" i="1"/>
  <c r="BV424" i="1"/>
  <c r="BV425" i="1"/>
  <c r="BV426" i="1"/>
  <c r="BV427" i="1"/>
  <c r="BV428" i="1"/>
  <c r="BV429" i="1"/>
  <c r="BV430" i="1"/>
  <c r="BV431" i="1"/>
  <c r="BV432" i="1"/>
  <c r="BV433" i="1"/>
  <c r="BV434" i="1"/>
  <c r="BV435" i="1"/>
  <c r="BV436" i="1"/>
  <c r="BV437" i="1"/>
  <c r="BV438" i="1"/>
  <c r="BV439" i="1"/>
  <c r="BV440" i="1"/>
  <c r="BV441" i="1"/>
  <c r="BV442" i="1"/>
  <c r="BV443" i="1"/>
  <c r="BV444" i="1"/>
  <c r="BV445" i="1"/>
  <c r="BV446" i="1"/>
  <c r="BV447" i="1"/>
  <c r="BV448" i="1"/>
  <c r="BV449" i="1"/>
  <c r="BV450" i="1"/>
  <c r="BV451" i="1"/>
  <c r="BV452" i="1"/>
  <c r="BV453" i="1"/>
  <c r="BV454" i="1"/>
  <c r="BV455" i="1"/>
  <c r="BV456" i="1"/>
  <c r="BV457" i="1"/>
  <c r="BV458" i="1"/>
  <c r="BV459" i="1"/>
  <c r="BV460" i="1"/>
  <c r="BV461" i="1"/>
  <c r="BV462" i="1"/>
  <c r="BV463" i="1"/>
  <c r="BV464" i="1"/>
  <c r="BV465" i="1"/>
  <c r="BV466" i="1"/>
  <c r="BV467" i="1"/>
  <c r="BV468" i="1"/>
  <c r="BV469" i="1"/>
  <c r="BV470" i="1"/>
  <c r="BV471" i="1"/>
  <c r="BV472" i="1"/>
  <c r="BV473" i="1"/>
  <c r="BV474" i="1"/>
  <c r="BV475" i="1"/>
  <c r="BV476" i="1"/>
  <c r="BV477" i="1"/>
  <c r="BV478" i="1"/>
  <c r="BV479" i="1"/>
  <c r="BV480" i="1"/>
  <c r="BV481" i="1"/>
  <c r="BV482" i="1"/>
  <c r="BV483" i="1"/>
  <c r="BV484" i="1"/>
  <c r="BV485" i="1"/>
  <c r="BV486" i="1"/>
  <c r="BV487" i="1"/>
  <c r="BV488" i="1"/>
  <c r="BV489" i="1"/>
  <c r="BV490" i="1"/>
  <c r="BV491" i="1"/>
  <c r="BV492" i="1"/>
  <c r="BV493" i="1"/>
  <c r="BV494" i="1"/>
  <c r="BV495" i="1"/>
  <c r="BV496" i="1"/>
  <c r="BV497" i="1"/>
  <c r="BV498" i="1"/>
  <c r="BV499" i="1"/>
  <c r="BV500" i="1"/>
  <c r="BV501" i="1"/>
  <c r="BV502" i="1"/>
  <c r="BV503" i="1"/>
  <c r="BV504" i="1"/>
  <c r="BV505" i="1"/>
  <c r="BV506" i="1"/>
  <c r="BV507" i="1"/>
  <c r="BV508" i="1"/>
  <c r="BV509" i="1"/>
  <c r="BV510" i="1"/>
  <c r="BV511" i="1"/>
  <c r="BV512" i="1"/>
  <c r="BV513" i="1"/>
  <c r="BV514" i="1"/>
  <c r="BV515" i="1"/>
  <c r="BV516" i="1"/>
  <c r="BV517" i="1"/>
  <c r="BV518" i="1"/>
  <c r="BV519" i="1"/>
  <c r="BV520" i="1"/>
  <c r="BV521" i="1"/>
  <c r="BV522" i="1"/>
  <c r="BV523" i="1"/>
  <c r="BV524" i="1"/>
  <c r="BV525" i="1"/>
  <c r="BV526" i="1"/>
  <c r="BV527" i="1"/>
  <c r="BV528" i="1"/>
  <c r="BV529" i="1"/>
  <c r="BV530" i="1"/>
  <c r="BV531" i="1"/>
  <c r="BV532" i="1"/>
  <c r="BV533" i="1"/>
  <c r="BV534" i="1"/>
  <c r="BV535" i="1"/>
  <c r="BV536" i="1"/>
  <c r="BV537" i="1"/>
  <c r="BV538" i="1"/>
  <c r="BV539" i="1"/>
  <c r="BV540" i="1"/>
  <c r="BV541" i="1"/>
  <c r="BV542" i="1"/>
  <c r="BV543" i="1"/>
  <c r="BV544" i="1"/>
  <c r="BV545" i="1"/>
  <c r="BV546" i="1"/>
  <c r="BV547" i="1"/>
  <c r="BV548" i="1"/>
  <c r="BV549" i="1"/>
  <c r="BV550" i="1"/>
  <c r="BV551" i="1"/>
  <c r="BV552" i="1"/>
  <c r="BV553" i="1"/>
  <c r="BV554" i="1"/>
  <c r="BV555" i="1"/>
  <c r="BV556" i="1"/>
  <c r="BV557" i="1"/>
  <c r="BV558" i="1"/>
  <c r="BV559" i="1"/>
  <c r="BV560" i="1"/>
  <c r="BV561" i="1"/>
  <c r="BV562" i="1"/>
  <c r="BV563" i="1"/>
  <c r="BV564" i="1"/>
  <c r="BV565" i="1"/>
  <c r="BV566" i="1"/>
  <c r="BV567" i="1"/>
  <c r="BV568" i="1"/>
  <c r="BV569" i="1"/>
  <c r="BV570" i="1"/>
  <c r="BV571" i="1"/>
  <c r="BV572" i="1"/>
  <c r="BV573" i="1"/>
  <c r="BV574" i="1"/>
  <c r="BV575" i="1"/>
  <c r="BV576" i="1"/>
  <c r="BV577" i="1"/>
  <c r="BV578" i="1"/>
  <c r="BV579" i="1"/>
  <c r="BV580" i="1"/>
  <c r="BV581" i="1"/>
  <c r="BV582" i="1"/>
  <c r="BV583" i="1"/>
  <c r="BV584" i="1"/>
  <c r="BV585" i="1"/>
  <c r="BV586" i="1"/>
  <c r="BV587" i="1"/>
  <c r="BV588" i="1"/>
  <c r="BV589" i="1"/>
  <c r="BV590" i="1"/>
  <c r="BV591" i="1"/>
  <c r="BV592" i="1"/>
  <c r="BV593" i="1"/>
  <c r="BV594" i="1"/>
  <c r="BV595" i="1"/>
  <c r="BV596" i="1"/>
  <c r="BV597" i="1"/>
  <c r="BV598" i="1"/>
  <c r="BV599" i="1"/>
  <c r="BV600" i="1"/>
  <c r="BV601" i="1"/>
  <c r="BV602" i="1"/>
  <c r="BV603" i="1"/>
  <c r="BV604" i="1"/>
  <c r="BV605" i="1"/>
  <c r="BV606" i="1"/>
  <c r="BV607" i="1"/>
  <c r="BV608" i="1"/>
  <c r="BV609" i="1"/>
  <c r="BV610" i="1"/>
  <c r="BV611" i="1"/>
  <c r="BV612" i="1"/>
  <c r="BV613" i="1"/>
  <c r="BV614" i="1"/>
  <c r="BV615" i="1"/>
  <c r="BV616" i="1"/>
  <c r="BV617" i="1"/>
  <c r="BV618" i="1"/>
  <c r="BV619" i="1"/>
  <c r="BV620" i="1"/>
  <c r="BV621" i="1"/>
  <c r="BV622" i="1"/>
  <c r="BV623" i="1"/>
  <c r="BV624" i="1"/>
  <c r="BV625" i="1"/>
  <c r="BV626" i="1"/>
  <c r="BV627" i="1"/>
  <c r="BV628" i="1"/>
  <c r="BV629" i="1"/>
  <c r="BV630" i="1"/>
  <c r="BV631" i="1"/>
  <c r="BV632" i="1"/>
  <c r="BV633" i="1"/>
  <c r="BV634" i="1"/>
  <c r="BV635" i="1"/>
  <c r="BV636" i="1"/>
  <c r="BV637" i="1"/>
  <c r="BV638" i="1"/>
  <c r="BV639" i="1"/>
  <c r="BV640" i="1"/>
  <c r="BV641" i="1"/>
  <c r="BV642" i="1"/>
  <c r="BV643" i="1"/>
  <c r="BV644" i="1"/>
  <c r="BV645" i="1"/>
  <c r="BV646" i="1"/>
  <c r="BV647" i="1"/>
  <c r="BV648" i="1"/>
  <c r="BV649" i="1"/>
  <c r="BV650" i="1"/>
  <c r="BV651" i="1"/>
  <c r="BV652" i="1"/>
  <c r="BV653" i="1"/>
  <c r="BV654" i="1"/>
  <c r="BV655" i="1"/>
  <c r="BV656" i="1"/>
  <c r="BV657" i="1"/>
  <c r="BV658" i="1"/>
  <c r="BV659" i="1"/>
  <c r="BV660" i="1"/>
  <c r="BV661" i="1"/>
  <c r="BV662" i="1"/>
  <c r="BV663" i="1"/>
  <c r="BV664" i="1"/>
  <c r="BV665" i="1"/>
  <c r="BV666" i="1"/>
  <c r="BV667" i="1"/>
  <c r="BV668" i="1"/>
  <c r="BV669" i="1"/>
  <c r="BV670" i="1"/>
  <c r="BV671" i="1"/>
  <c r="BV672" i="1"/>
  <c r="BV673" i="1"/>
  <c r="BV674" i="1"/>
  <c r="BV675" i="1"/>
  <c r="BV676" i="1"/>
  <c r="BV677" i="1"/>
  <c r="BV678" i="1"/>
  <c r="BV679" i="1"/>
  <c r="BV680" i="1"/>
  <c r="BV681" i="1"/>
  <c r="BV682" i="1"/>
  <c r="BV683" i="1"/>
  <c r="BV684" i="1"/>
  <c r="BV685" i="1"/>
  <c r="BV686" i="1"/>
  <c r="BV687" i="1"/>
  <c r="BV688" i="1"/>
  <c r="BV689" i="1"/>
  <c r="BV690" i="1"/>
  <c r="BV691" i="1"/>
  <c r="BV692" i="1"/>
  <c r="BV693" i="1"/>
  <c r="BV694" i="1"/>
  <c r="BV695" i="1"/>
  <c r="BV2" i="1"/>
  <c r="C6" i="92"/>
  <c r="E69" i="31" s="1"/>
  <c r="F69" i="31" s="1"/>
  <c r="K5" i="92"/>
  <c r="J5" i="92"/>
  <c r="I5" i="92"/>
  <c r="K4" i="92"/>
  <c r="J4" i="92"/>
  <c r="I4" i="92"/>
  <c r="K3" i="92"/>
  <c r="J3" i="92"/>
  <c r="I3" i="92"/>
  <c r="K2" i="92"/>
  <c r="J2" i="92"/>
  <c r="I2" i="92"/>
  <c r="P457" i="66" l="1"/>
  <c r="P458" i="66"/>
  <c r="P459" i="66"/>
  <c r="P460" i="66"/>
  <c r="O457" i="66"/>
  <c r="O458" i="66"/>
  <c r="O459" i="66"/>
  <c r="O460" i="66"/>
  <c r="N457" i="66"/>
  <c r="N458" i="66"/>
  <c r="N459" i="66"/>
  <c r="N460" i="66"/>
  <c r="F457" i="66"/>
  <c r="F458" i="66"/>
  <c r="F459" i="66"/>
  <c r="F460" i="66"/>
  <c r="D460" i="66"/>
  <c r="D459" i="66"/>
  <c r="D458" i="66"/>
  <c r="D457" i="66"/>
  <c r="BU3" i="1"/>
  <c r="BU4" i="1"/>
  <c r="BU5" i="1"/>
  <c r="BU6" i="1"/>
  <c r="BU7" i="1"/>
  <c r="BU8" i="1"/>
  <c r="BU9" i="1"/>
  <c r="BU10" i="1"/>
  <c r="BU11" i="1"/>
  <c r="BU12" i="1"/>
  <c r="BU13" i="1"/>
  <c r="BU14" i="1"/>
  <c r="BU15" i="1"/>
  <c r="BU16" i="1"/>
  <c r="BU17" i="1"/>
  <c r="BU18" i="1"/>
  <c r="BU19" i="1"/>
  <c r="BU20" i="1"/>
  <c r="BU21" i="1"/>
  <c r="BU22" i="1"/>
  <c r="BU23" i="1"/>
  <c r="BU24" i="1"/>
  <c r="BU25" i="1"/>
  <c r="BU26" i="1"/>
  <c r="BU27" i="1"/>
  <c r="BU28" i="1"/>
  <c r="BU29" i="1"/>
  <c r="BU30" i="1"/>
  <c r="BU31" i="1"/>
  <c r="BU32" i="1"/>
  <c r="BU33" i="1"/>
  <c r="BU34" i="1"/>
  <c r="BU35" i="1"/>
  <c r="BU36" i="1"/>
  <c r="BU37" i="1"/>
  <c r="BU38" i="1"/>
  <c r="BU39" i="1"/>
  <c r="BU40" i="1"/>
  <c r="BU41" i="1"/>
  <c r="BU42" i="1"/>
  <c r="BU43" i="1"/>
  <c r="BU44" i="1"/>
  <c r="BU45" i="1"/>
  <c r="BU46" i="1"/>
  <c r="BU47" i="1"/>
  <c r="BU48" i="1"/>
  <c r="BU49" i="1"/>
  <c r="BU50" i="1"/>
  <c r="BU51" i="1"/>
  <c r="BU52" i="1"/>
  <c r="BU53" i="1"/>
  <c r="BU54" i="1"/>
  <c r="BU55" i="1"/>
  <c r="BU56" i="1"/>
  <c r="BU57" i="1"/>
  <c r="BU58" i="1"/>
  <c r="BU59" i="1"/>
  <c r="BU60" i="1"/>
  <c r="BU61" i="1"/>
  <c r="BU62" i="1"/>
  <c r="BU63" i="1"/>
  <c r="BU64" i="1"/>
  <c r="BU65" i="1"/>
  <c r="BU66" i="1"/>
  <c r="BU67" i="1"/>
  <c r="BU68" i="1"/>
  <c r="BU69" i="1"/>
  <c r="BU70" i="1"/>
  <c r="BU71" i="1"/>
  <c r="BU72" i="1"/>
  <c r="BU73" i="1"/>
  <c r="BU74" i="1"/>
  <c r="BU75" i="1"/>
  <c r="BU76" i="1"/>
  <c r="BU77" i="1"/>
  <c r="BU78" i="1"/>
  <c r="BU79" i="1"/>
  <c r="BU80" i="1"/>
  <c r="BU81" i="1"/>
  <c r="BU82" i="1"/>
  <c r="BU83" i="1"/>
  <c r="BU84" i="1"/>
  <c r="BU85" i="1"/>
  <c r="BU86" i="1"/>
  <c r="BU87" i="1"/>
  <c r="BU88" i="1"/>
  <c r="BU89" i="1"/>
  <c r="BU90" i="1"/>
  <c r="BU91" i="1"/>
  <c r="BU92" i="1"/>
  <c r="BU93" i="1"/>
  <c r="BU94" i="1"/>
  <c r="BU95" i="1"/>
  <c r="BU96" i="1"/>
  <c r="BU97" i="1"/>
  <c r="BU98" i="1"/>
  <c r="BU99" i="1"/>
  <c r="BU100" i="1"/>
  <c r="BU101" i="1"/>
  <c r="BU102" i="1"/>
  <c r="BU103" i="1"/>
  <c r="BU104" i="1"/>
  <c r="BU105" i="1"/>
  <c r="BU106" i="1"/>
  <c r="BU107" i="1"/>
  <c r="BU108" i="1"/>
  <c r="BU109" i="1"/>
  <c r="BU110" i="1"/>
  <c r="BU111" i="1"/>
  <c r="BU112" i="1"/>
  <c r="BU113" i="1"/>
  <c r="BU114" i="1"/>
  <c r="BU115" i="1"/>
  <c r="BU116" i="1"/>
  <c r="BU117" i="1"/>
  <c r="BU118" i="1"/>
  <c r="BU119" i="1"/>
  <c r="BU120" i="1"/>
  <c r="BU121" i="1"/>
  <c r="BU122" i="1"/>
  <c r="BU123" i="1"/>
  <c r="BU124" i="1"/>
  <c r="BU125" i="1"/>
  <c r="BU126" i="1"/>
  <c r="BU127" i="1"/>
  <c r="BU128" i="1"/>
  <c r="BU129" i="1"/>
  <c r="BU130" i="1"/>
  <c r="BU131" i="1"/>
  <c r="BU132" i="1"/>
  <c r="BU133" i="1"/>
  <c r="BU134" i="1"/>
  <c r="BU135" i="1"/>
  <c r="BU136" i="1"/>
  <c r="BU137" i="1"/>
  <c r="BU138" i="1"/>
  <c r="BU139" i="1"/>
  <c r="BU140" i="1"/>
  <c r="BU141" i="1"/>
  <c r="BU142" i="1"/>
  <c r="BU143" i="1"/>
  <c r="BU144" i="1"/>
  <c r="BU145" i="1"/>
  <c r="BU146" i="1"/>
  <c r="BU147" i="1"/>
  <c r="BU148" i="1"/>
  <c r="BU149" i="1"/>
  <c r="BU150" i="1"/>
  <c r="BU151" i="1"/>
  <c r="BU152" i="1"/>
  <c r="BU153" i="1"/>
  <c r="BU154" i="1"/>
  <c r="BU155" i="1"/>
  <c r="BU156" i="1"/>
  <c r="BU157" i="1"/>
  <c r="BU158" i="1"/>
  <c r="BU159" i="1"/>
  <c r="BU160" i="1"/>
  <c r="BU161" i="1"/>
  <c r="BU162" i="1"/>
  <c r="BU163" i="1"/>
  <c r="BU164" i="1"/>
  <c r="BU165" i="1"/>
  <c r="BU166" i="1"/>
  <c r="BU167" i="1"/>
  <c r="BU168" i="1"/>
  <c r="BU169" i="1"/>
  <c r="BU170" i="1"/>
  <c r="BU171" i="1"/>
  <c r="BU172" i="1"/>
  <c r="BU173" i="1"/>
  <c r="BU174" i="1"/>
  <c r="BU175" i="1"/>
  <c r="BU176" i="1"/>
  <c r="BU177" i="1"/>
  <c r="BU178" i="1"/>
  <c r="BU179" i="1"/>
  <c r="BU180" i="1"/>
  <c r="BU181" i="1"/>
  <c r="BU182" i="1"/>
  <c r="BU183" i="1"/>
  <c r="BU184" i="1"/>
  <c r="BU185" i="1"/>
  <c r="BU186" i="1"/>
  <c r="BU187" i="1"/>
  <c r="BU188" i="1"/>
  <c r="BU189" i="1"/>
  <c r="BU190" i="1"/>
  <c r="BU191" i="1"/>
  <c r="BU192" i="1"/>
  <c r="BU193" i="1"/>
  <c r="BU194" i="1"/>
  <c r="BU195" i="1"/>
  <c r="BU196" i="1"/>
  <c r="BU197" i="1"/>
  <c r="BU198" i="1"/>
  <c r="BU199" i="1"/>
  <c r="BU200" i="1"/>
  <c r="BU201" i="1"/>
  <c r="BU202" i="1"/>
  <c r="BU203" i="1"/>
  <c r="BU204" i="1"/>
  <c r="BU205" i="1"/>
  <c r="BU206" i="1"/>
  <c r="BU207" i="1"/>
  <c r="BU208" i="1"/>
  <c r="BU209" i="1"/>
  <c r="BU210" i="1"/>
  <c r="BU211" i="1"/>
  <c r="BU212" i="1"/>
  <c r="BU213" i="1"/>
  <c r="BU214" i="1"/>
  <c r="BU215" i="1"/>
  <c r="BU216" i="1"/>
  <c r="BU217" i="1"/>
  <c r="BU218" i="1"/>
  <c r="BU219" i="1"/>
  <c r="BU220" i="1"/>
  <c r="BU221" i="1"/>
  <c r="BU222" i="1"/>
  <c r="BU223" i="1"/>
  <c r="BU224" i="1"/>
  <c r="BU225" i="1"/>
  <c r="BU226" i="1"/>
  <c r="BU227" i="1"/>
  <c r="BU228" i="1"/>
  <c r="BU229" i="1"/>
  <c r="BU230" i="1"/>
  <c r="BU231" i="1"/>
  <c r="BU232" i="1"/>
  <c r="BU233" i="1"/>
  <c r="BU234" i="1"/>
  <c r="BU235" i="1"/>
  <c r="BU236" i="1"/>
  <c r="BU237" i="1"/>
  <c r="BU238" i="1"/>
  <c r="BU239" i="1"/>
  <c r="BU240" i="1"/>
  <c r="BU241" i="1"/>
  <c r="BU242" i="1"/>
  <c r="BU243" i="1"/>
  <c r="BU244" i="1"/>
  <c r="BU245" i="1"/>
  <c r="BU246" i="1"/>
  <c r="BU247" i="1"/>
  <c r="BU248" i="1"/>
  <c r="BU249" i="1"/>
  <c r="BU250" i="1"/>
  <c r="BU251" i="1"/>
  <c r="BU252" i="1"/>
  <c r="BU253" i="1"/>
  <c r="BU254" i="1"/>
  <c r="BU255" i="1"/>
  <c r="BU256" i="1"/>
  <c r="BU257" i="1"/>
  <c r="BU258" i="1"/>
  <c r="BU259" i="1"/>
  <c r="BU260" i="1"/>
  <c r="BU261" i="1"/>
  <c r="BU262" i="1"/>
  <c r="BU263" i="1"/>
  <c r="BU264" i="1"/>
  <c r="BU265" i="1"/>
  <c r="BU266" i="1"/>
  <c r="BU267" i="1"/>
  <c r="BU268" i="1"/>
  <c r="BU269" i="1"/>
  <c r="BU270" i="1"/>
  <c r="BU271" i="1"/>
  <c r="BU272" i="1"/>
  <c r="BU273" i="1"/>
  <c r="BU274" i="1"/>
  <c r="BU275" i="1"/>
  <c r="BU276" i="1"/>
  <c r="BU277" i="1"/>
  <c r="BU278" i="1"/>
  <c r="BU279" i="1"/>
  <c r="BU280" i="1"/>
  <c r="BU281" i="1"/>
  <c r="BU282" i="1"/>
  <c r="BU283" i="1"/>
  <c r="BU284" i="1"/>
  <c r="BU285" i="1"/>
  <c r="BU286" i="1"/>
  <c r="BU287" i="1"/>
  <c r="BU288" i="1"/>
  <c r="BU289" i="1"/>
  <c r="BU290" i="1"/>
  <c r="BU291" i="1"/>
  <c r="BU292" i="1"/>
  <c r="BU293" i="1"/>
  <c r="BU294" i="1"/>
  <c r="BU295" i="1"/>
  <c r="BU296" i="1"/>
  <c r="BU297" i="1"/>
  <c r="BU298" i="1"/>
  <c r="BU299" i="1"/>
  <c r="BU300" i="1"/>
  <c r="BU301" i="1"/>
  <c r="BU302" i="1"/>
  <c r="BU303" i="1"/>
  <c r="BU304" i="1"/>
  <c r="BU305" i="1"/>
  <c r="BU306" i="1"/>
  <c r="BU307" i="1"/>
  <c r="BU308" i="1"/>
  <c r="BU309" i="1"/>
  <c r="BU310" i="1"/>
  <c r="BU311" i="1"/>
  <c r="BU312" i="1"/>
  <c r="BU313" i="1"/>
  <c r="BU314" i="1"/>
  <c r="BU315" i="1"/>
  <c r="BU316" i="1"/>
  <c r="BU317" i="1"/>
  <c r="BU318" i="1"/>
  <c r="BU319" i="1"/>
  <c r="BU320" i="1"/>
  <c r="BU321" i="1"/>
  <c r="BU322" i="1"/>
  <c r="BU323" i="1"/>
  <c r="BU324" i="1"/>
  <c r="BU325" i="1"/>
  <c r="BU326" i="1"/>
  <c r="BU327" i="1"/>
  <c r="BU328" i="1"/>
  <c r="BU329" i="1"/>
  <c r="BU330" i="1"/>
  <c r="BU331" i="1"/>
  <c r="BU332" i="1"/>
  <c r="BU333" i="1"/>
  <c r="BU334" i="1"/>
  <c r="BU335" i="1"/>
  <c r="BU336" i="1"/>
  <c r="BU337" i="1"/>
  <c r="BU338" i="1"/>
  <c r="BU339" i="1"/>
  <c r="BU340" i="1"/>
  <c r="BU341" i="1"/>
  <c r="BU342" i="1"/>
  <c r="BU343" i="1"/>
  <c r="BU344" i="1"/>
  <c r="BU345" i="1"/>
  <c r="BU346" i="1"/>
  <c r="BU347" i="1"/>
  <c r="BU348" i="1"/>
  <c r="BU349" i="1"/>
  <c r="BU350" i="1"/>
  <c r="BU351" i="1"/>
  <c r="BU352" i="1"/>
  <c r="BU353" i="1"/>
  <c r="BU354" i="1"/>
  <c r="BU355" i="1"/>
  <c r="BU356" i="1"/>
  <c r="BU357" i="1"/>
  <c r="BU358" i="1"/>
  <c r="BU359" i="1"/>
  <c r="BU360" i="1"/>
  <c r="BU361" i="1"/>
  <c r="BU362" i="1"/>
  <c r="BU363" i="1"/>
  <c r="BU364" i="1"/>
  <c r="BU365" i="1"/>
  <c r="BU366" i="1"/>
  <c r="BU367" i="1"/>
  <c r="BU368" i="1"/>
  <c r="BU369" i="1"/>
  <c r="BU370" i="1"/>
  <c r="BU371" i="1"/>
  <c r="BU372" i="1"/>
  <c r="BU373" i="1"/>
  <c r="BU374" i="1"/>
  <c r="BU375" i="1"/>
  <c r="BU376" i="1"/>
  <c r="BU377" i="1"/>
  <c r="BU378" i="1"/>
  <c r="BU379" i="1"/>
  <c r="BU380" i="1"/>
  <c r="BU381" i="1"/>
  <c r="BU382" i="1"/>
  <c r="BU383" i="1"/>
  <c r="BU384" i="1"/>
  <c r="BU385" i="1"/>
  <c r="BU386" i="1"/>
  <c r="BU387" i="1"/>
  <c r="BU388" i="1"/>
  <c r="BU389" i="1"/>
  <c r="BU390" i="1"/>
  <c r="BU391" i="1"/>
  <c r="BU392" i="1"/>
  <c r="BU393" i="1"/>
  <c r="BU394" i="1"/>
  <c r="BU395" i="1"/>
  <c r="BU396" i="1"/>
  <c r="BU397" i="1"/>
  <c r="BU398" i="1"/>
  <c r="BU399" i="1"/>
  <c r="BU400" i="1"/>
  <c r="BU401" i="1"/>
  <c r="BU402" i="1"/>
  <c r="BU403" i="1"/>
  <c r="BU404" i="1"/>
  <c r="BU405" i="1"/>
  <c r="BU406" i="1"/>
  <c r="BU407" i="1"/>
  <c r="BU408" i="1"/>
  <c r="BU409" i="1"/>
  <c r="BU410" i="1"/>
  <c r="BU411" i="1"/>
  <c r="BU412" i="1"/>
  <c r="BU413" i="1"/>
  <c r="BU414" i="1"/>
  <c r="BU415" i="1"/>
  <c r="BU416" i="1"/>
  <c r="BU417" i="1"/>
  <c r="BU418" i="1"/>
  <c r="BU419" i="1"/>
  <c r="BU420" i="1"/>
  <c r="BU421" i="1"/>
  <c r="BU422" i="1"/>
  <c r="BU423" i="1"/>
  <c r="BU424" i="1"/>
  <c r="BU425" i="1"/>
  <c r="BU426" i="1"/>
  <c r="BU427" i="1"/>
  <c r="BU428" i="1"/>
  <c r="BU429" i="1"/>
  <c r="BU430" i="1"/>
  <c r="BU431" i="1"/>
  <c r="BU432" i="1"/>
  <c r="BU433" i="1"/>
  <c r="BU434" i="1"/>
  <c r="BU435" i="1"/>
  <c r="BU436" i="1"/>
  <c r="BU437" i="1"/>
  <c r="BU438" i="1"/>
  <c r="BU439" i="1"/>
  <c r="BU440" i="1"/>
  <c r="BU441" i="1"/>
  <c r="BU442" i="1"/>
  <c r="BU443" i="1"/>
  <c r="BU444" i="1"/>
  <c r="BU445" i="1"/>
  <c r="BU446" i="1"/>
  <c r="BU447" i="1"/>
  <c r="BU448" i="1"/>
  <c r="BU449" i="1"/>
  <c r="BU450" i="1"/>
  <c r="BU451" i="1"/>
  <c r="BU452" i="1"/>
  <c r="BU453" i="1"/>
  <c r="BU454" i="1"/>
  <c r="BU455" i="1"/>
  <c r="BU456" i="1"/>
  <c r="BU457" i="1"/>
  <c r="BU458" i="1"/>
  <c r="BU459" i="1"/>
  <c r="BU460" i="1"/>
  <c r="BU461" i="1"/>
  <c r="BU462" i="1"/>
  <c r="BU463" i="1"/>
  <c r="BU464" i="1"/>
  <c r="BU465" i="1"/>
  <c r="BU466" i="1"/>
  <c r="BU467" i="1"/>
  <c r="BU468" i="1"/>
  <c r="BU469" i="1"/>
  <c r="BU470" i="1"/>
  <c r="BU471" i="1"/>
  <c r="BU472" i="1"/>
  <c r="BU473" i="1"/>
  <c r="BU474" i="1"/>
  <c r="BU475" i="1"/>
  <c r="BU476" i="1"/>
  <c r="BU477" i="1"/>
  <c r="BU478" i="1"/>
  <c r="BU479" i="1"/>
  <c r="BU480" i="1"/>
  <c r="BU481" i="1"/>
  <c r="BU482" i="1"/>
  <c r="BU483" i="1"/>
  <c r="BU484" i="1"/>
  <c r="BU485" i="1"/>
  <c r="BU486" i="1"/>
  <c r="BU487" i="1"/>
  <c r="BU488" i="1"/>
  <c r="BU489" i="1"/>
  <c r="BU490" i="1"/>
  <c r="BU491" i="1"/>
  <c r="BU492" i="1"/>
  <c r="BU493" i="1"/>
  <c r="BU494" i="1"/>
  <c r="BU495" i="1"/>
  <c r="BU496" i="1"/>
  <c r="BU497" i="1"/>
  <c r="BU498" i="1"/>
  <c r="BU499" i="1"/>
  <c r="BU500" i="1"/>
  <c r="BU501" i="1"/>
  <c r="BU502" i="1"/>
  <c r="BU503" i="1"/>
  <c r="BU504" i="1"/>
  <c r="BU505" i="1"/>
  <c r="BU506" i="1"/>
  <c r="BU507" i="1"/>
  <c r="BU508" i="1"/>
  <c r="BU509" i="1"/>
  <c r="BU510" i="1"/>
  <c r="BU511" i="1"/>
  <c r="BU512" i="1"/>
  <c r="BU513" i="1"/>
  <c r="BU514" i="1"/>
  <c r="BU515" i="1"/>
  <c r="BU516" i="1"/>
  <c r="BU517" i="1"/>
  <c r="BU518" i="1"/>
  <c r="BU519" i="1"/>
  <c r="BU520" i="1"/>
  <c r="BU521" i="1"/>
  <c r="BU522" i="1"/>
  <c r="BU523" i="1"/>
  <c r="BU524" i="1"/>
  <c r="BU525" i="1"/>
  <c r="BU526" i="1"/>
  <c r="BU527" i="1"/>
  <c r="BU528" i="1"/>
  <c r="BU529" i="1"/>
  <c r="BU530" i="1"/>
  <c r="BU531" i="1"/>
  <c r="BU532" i="1"/>
  <c r="BU533" i="1"/>
  <c r="BU534" i="1"/>
  <c r="BU535" i="1"/>
  <c r="BU536" i="1"/>
  <c r="BU537" i="1"/>
  <c r="BU538" i="1"/>
  <c r="BU539" i="1"/>
  <c r="BU540" i="1"/>
  <c r="BU541" i="1"/>
  <c r="BU542" i="1"/>
  <c r="BU543" i="1"/>
  <c r="BU544" i="1"/>
  <c r="BU545" i="1"/>
  <c r="BU546" i="1"/>
  <c r="BU547" i="1"/>
  <c r="BU548" i="1"/>
  <c r="BU549" i="1"/>
  <c r="BU550" i="1"/>
  <c r="BU551" i="1"/>
  <c r="BU552" i="1"/>
  <c r="BU553" i="1"/>
  <c r="BU554" i="1"/>
  <c r="BU555" i="1"/>
  <c r="BU556" i="1"/>
  <c r="BU557" i="1"/>
  <c r="BU558" i="1"/>
  <c r="BU559" i="1"/>
  <c r="BU560" i="1"/>
  <c r="BU561" i="1"/>
  <c r="BU562" i="1"/>
  <c r="BU563" i="1"/>
  <c r="BU564" i="1"/>
  <c r="BU565" i="1"/>
  <c r="BU566" i="1"/>
  <c r="BU567" i="1"/>
  <c r="BU568" i="1"/>
  <c r="BU569" i="1"/>
  <c r="BU570" i="1"/>
  <c r="BU571" i="1"/>
  <c r="BU572" i="1"/>
  <c r="BU573" i="1"/>
  <c r="BU574" i="1"/>
  <c r="BU575" i="1"/>
  <c r="BU576" i="1"/>
  <c r="BU577" i="1"/>
  <c r="BU578" i="1"/>
  <c r="BU579" i="1"/>
  <c r="BU580" i="1"/>
  <c r="BU581" i="1"/>
  <c r="BU582" i="1"/>
  <c r="BU583" i="1"/>
  <c r="BU584" i="1"/>
  <c r="BU585" i="1"/>
  <c r="BU586" i="1"/>
  <c r="BU587" i="1"/>
  <c r="BU588" i="1"/>
  <c r="BU589" i="1"/>
  <c r="BU590" i="1"/>
  <c r="BU591" i="1"/>
  <c r="BU592" i="1"/>
  <c r="BU593" i="1"/>
  <c r="BU594" i="1"/>
  <c r="BU595" i="1"/>
  <c r="BU596" i="1"/>
  <c r="BU597" i="1"/>
  <c r="BU598" i="1"/>
  <c r="BU599" i="1"/>
  <c r="BU600" i="1"/>
  <c r="BU601" i="1"/>
  <c r="BU602" i="1"/>
  <c r="BU603" i="1"/>
  <c r="BU604" i="1"/>
  <c r="BU605" i="1"/>
  <c r="BU606" i="1"/>
  <c r="BU607" i="1"/>
  <c r="BU608" i="1"/>
  <c r="BU609" i="1"/>
  <c r="BU610" i="1"/>
  <c r="BU611" i="1"/>
  <c r="BU612" i="1"/>
  <c r="BU613" i="1"/>
  <c r="BU614" i="1"/>
  <c r="BU615" i="1"/>
  <c r="BU616" i="1"/>
  <c r="BU617" i="1"/>
  <c r="BU618" i="1"/>
  <c r="BU619" i="1"/>
  <c r="BU620" i="1"/>
  <c r="BU621" i="1"/>
  <c r="BU622" i="1"/>
  <c r="BU623" i="1"/>
  <c r="BU624" i="1"/>
  <c r="BU625" i="1"/>
  <c r="BU626" i="1"/>
  <c r="BU627" i="1"/>
  <c r="BU628" i="1"/>
  <c r="BU629" i="1"/>
  <c r="BU630" i="1"/>
  <c r="BU631" i="1"/>
  <c r="BU632" i="1"/>
  <c r="BU633" i="1"/>
  <c r="BU634" i="1"/>
  <c r="BU635" i="1"/>
  <c r="BU636" i="1"/>
  <c r="BU637" i="1"/>
  <c r="BU638" i="1"/>
  <c r="BU639" i="1"/>
  <c r="BU640" i="1"/>
  <c r="BU641" i="1"/>
  <c r="BU642" i="1"/>
  <c r="BU643" i="1"/>
  <c r="BU644" i="1"/>
  <c r="BU645" i="1"/>
  <c r="BU646" i="1"/>
  <c r="BU647" i="1"/>
  <c r="BU648" i="1"/>
  <c r="BU649" i="1"/>
  <c r="BU650" i="1"/>
  <c r="BU651" i="1"/>
  <c r="BU652" i="1"/>
  <c r="BU653" i="1"/>
  <c r="BU654" i="1"/>
  <c r="BU655" i="1"/>
  <c r="BU656" i="1"/>
  <c r="BU657" i="1"/>
  <c r="BU658" i="1"/>
  <c r="BU659" i="1"/>
  <c r="BU660" i="1"/>
  <c r="BU661" i="1"/>
  <c r="BU662" i="1"/>
  <c r="BU663" i="1"/>
  <c r="BU664" i="1"/>
  <c r="BU665" i="1"/>
  <c r="BU666" i="1"/>
  <c r="BU667" i="1"/>
  <c r="BU668" i="1"/>
  <c r="BU669" i="1"/>
  <c r="BU670" i="1"/>
  <c r="BU671" i="1"/>
  <c r="BU672" i="1"/>
  <c r="BU673" i="1"/>
  <c r="BU674" i="1"/>
  <c r="BU675" i="1"/>
  <c r="BU676" i="1"/>
  <c r="BU677" i="1"/>
  <c r="BU678" i="1"/>
  <c r="BU679" i="1"/>
  <c r="BU680" i="1"/>
  <c r="BU681" i="1"/>
  <c r="BU682" i="1"/>
  <c r="BU683" i="1"/>
  <c r="BU684" i="1"/>
  <c r="BU685" i="1"/>
  <c r="BU686" i="1"/>
  <c r="BU687" i="1"/>
  <c r="BU688" i="1"/>
  <c r="BU689" i="1"/>
  <c r="BU690" i="1"/>
  <c r="BU691" i="1"/>
  <c r="BU692" i="1"/>
  <c r="BU693" i="1"/>
  <c r="BU694" i="1"/>
  <c r="BU695" i="1"/>
  <c r="BU2" i="1"/>
  <c r="C3" i="91"/>
  <c r="E11" i="31" s="1"/>
  <c r="F11" i="31" s="1"/>
  <c r="P456" i="66"/>
  <c r="K2" i="91" s="1"/>
  <c r="O456" i="66"/>
  <c r="J2" i="91" s="1"/>
  <c r="N456" i="66"/>
  <c r="I2" i="91" s="1"/>
  <c r="F456" i="66"/>
  <c r="F2" i="91" s="1"/>
  <c r="E2" i="91"/>
  <c r="D456" i="66"/>
  <c r="BT3" i="1"/>
  <c r="BT4" i="1"/>
  <c r="BT5" i="1"/>
  <c r="BT6" i="1"/>
  <c r="BT7" i="1"/>
  <c r="BT8" i="1"/>
  <c r="BT9" i="1"/>
  <c r="BT10" i="1"/>
  <c r="BT11" i="1"/>
  <c r="BT12" i="1"/>
  <c r="BT13" i="1"/>
  <c r="BT14" i="1"/>
  <c r="BT15" i="1"/>
  <c r="BT16" i="1"/>
  <c r="BT17" i="1"/>
  <c r="BT18" i="1"/>
  <c r="BT19" i="1"/>
  <c r="BT20" i="1"/>
  <c r="BT21" i="1"/>
  <c r="BT22" i="1"/>
  <c r="BT23" i="1"/>
  <c r="BT24" i="1"/>
  <c r="BT25" i="1"/>
  <c r="BT26" i="1"/>
  <c r="BT27" i="1"/>
  <c r="BT28" i="1"/>
  <c r="BT29" i="1"/>
  <c r="BT30" i="1"/>
  <c r="BT31" i="1"/>
  <c r="BT32" i="1"/>
  <c r="BT33" i="1"/>
  <c r="BT34" i="1"/>
  <c r="BT35" i="1"/>
  <c r="BT36" i="1"/>
  <c r="BT37" i="1"/>
  <c r="BT38" i="1"/>
  <c r="BT39" i="1"/>
  <c r="BT40" i="1"/>
  <c r="BT41" i="1"/>
  <c r="BT42" i="1"/>
  <c r="BT43" i="1"/>
  <c r="BT44" i="1"/>
  <c r="BT45" i="1"/>
  <c r="BT46" i="1"/>
  <c r="BT47" i="1"/>
  <c r="BT48" i="1"/>
  <c r="BT49" i="1"/>
  <c r="BT50" i="1"/>
  <c r="BT51" i="1"/>
  <c r="BT52" i="1"/>
  <c r="BT53" i="1"/>
  <c r="BT54" i="1"/>
  <c r="BT55" i="1"/>
  <c r="BT56" i="1"/>
  <c r="BT57" i="1"/>
  <c r="BT58" i="1"/>
  <c r="BT59" i="1"/>
  <c r="BT60" i="1"/>
  <c r="BT61" i="1"/>
  <c r="BT62" i="1"/>
  <c r="BT63" i="1"/>
  <c r="BT64" i="1"/>
  <c r="BT65" i="1"/>
  <c r="BT66" i="1"/>
  <c r="BT67" i="1"/>
  <c r="BT68" i="1"/>
  <c r="BT69" i="1"/>
  <c r="BT70" i="1"/>
  <c r="BT71" i="1"/>
  <c r="BT72" i="1"/>
  <c r="BT73" i="1"/>
  <c r="BT74" i="1"/>
  <c r="BT75" i="1"/>
  <c r="BT76" i="1"/>
  <c r="BT77" i="1"/>
  <c r="BT78" i="1"/>
  <c r="BT79" i="1"/>
  <c r="BT80" i="1"/>
  <c r="BT81" i="1"/>
  <c r="BT82" i="1"/>
  <c r="BT83" i="1"/>
  <c r="BT84" i="1"/>
  <c r="BT85" i="1"/>
  <c r="BT86" i="1"/>
  <c r="BT87" i="1"/>
  <c r="BT88" i="1"/>
  <c r="BT89" i="1"/>
  <c r="BT90" i="1"/>
  <c r="BT91" i="1"/>
  <c r="BT92" i="1"/>
  <c r="BT93" i="1"/>
  <c r="BT94" i="1"/>
  <c r="BT95" i="1"/>
  <c r="BT96" i="1"/>
  <c r="BT97" i="1"/>
  <c r="BT98" i="1"/>
  <c r="BT99" i="1"/>
  <c r="BT100" i="1"/>
  <c r="BT101" i="1"/>
  <c r="BT102" i="1"/>
  <c r="BT103" i="1"/>
  <c r="BT104" i="1"/>
  <c r="BT105" i="1"/>
  <c r="BT106" i="1"/>
  <c r="BT107" i="1"/>
  <c r="BT108" i="1"/>
  <c r="BT109" i="1"/>
  <c r="BT110" i="1"/>
  <c r="BT111" i="1"/>
  <c r="BT112" i="1"/>
  <c r="BT113" i="1"/>
  <c r="BT114" i="1"/>
  <c r="BT115" i="1"/>
  <c r="BT116" i="1"/>
  <c r="BT117" i="1"/>
  <c r="BT118" i="1"/>
  <c r="BT119" i="1"/>
  <c r="BT120" i="1"/>
  <c r="BT121" i="1"/>
  <c r="BT122" i="1"/>
  <c r="BT123" i="1"/>
  <c r="BT124" i="1"/>
  <c r="BT125" i="1"/>
  <c r="BT126" i="1"/>
  <c r="BT127" i="1"/>
  <c r="BT128" i="1"/>
  <c r="BT129" i="1"/>
  <c r="BT130" i="1"/>
  <c r="BT131" i="1"/>
  <c r="BT132" i="1"/>
  <c r="BT133" i="1"/>
  <c r="BT134" i="1"/>
  <c r="BT135" i="1"/>
  <c r="BT136" i="1"/>
  <c r="BT137" i="1"/>
  <c r="BT138" i="1"/>
  <c r="BT139" i="1"/>
  <c r="BT140" i="1"/>
  <c r="BT141" i="1"/>
  <c r="BT142" i="1"/>
  <c r="BT143" i="1"/>
  <c r="BT144" i="1"/>
  <c r="BT145" i="1"/>
  <c r="BT146" i="1"/>
  <c r="BT147" i="1"/>
  <c r="BT148" i="1"/>
  <c r="BT149" i="1"/>
  <c r="BT150" i="1"/>
  <c r="BT151" i="1"/>
  <c r="BT152" i="1"/>
  <c r="BT153" i="1"/>
  <c r="BT154" i="1"/>
  <c r="BT155" i="1"/>
  <c r="BT156" i="1"/>
  <c r="BT157" i="1"/>
  <c r="BT158" i="1"/>
  <c r="BT159" i="1"/>
  <c r="BT160" i="1"/>
  <c r="BT161" i="1"/>
  <c r="BT162" i="1"/>
  <c r="BT163" i="1"/>
  <c r="BT164" i="1"/>
  <c r="BT165" i="1"/>
  <c r="BT166" i="1"/>
  <c r="BT167" i="1"/>
  <c r="BT168" i="1"/>
  <c r="BT169" i="1"/>
  <c r="BT170" i="1"/>
  <c r="BT171" i="1"/>
  <c r="BT172" i="1"/>
  <c r="BT173" i="1"/>
  <c r="BT174" i="1"/>
  <c r="BT175" i="1"/>
  <c r="BT176" i="1"/>
  <c r="BT177" i="1"/>
  <c r="BT178" i="1"/>
  <c r="BT179" i="1"/>
  <c r="BT180" i="1"/>
  <c r="BT181" i="1"/>
  <c r="BT182" i="1"/>
  <c r="BT183" i="1"/>
  <c r="BT184" i="1"/>
  <c r="BT185" i="1"/>
  <c r="BT186" i="1"/>
  <c r="BT187" i="1"/>
  <c r="BT188" i="1"/>
  <c r="BT189" i="1"/>
  <c r="BT190" i="1"/>
  <c r="BT191" i="1"/>
  <c r="BT192" i="1"/>
  <c r="BT193" i="1"/>
  <c r="BT194" i="1"/>
  <c r="BT195" i="1"/>
  <c r="BT196" i="1"/>
  <c r="BT197" i="1"/>
  <c r="BT198" i="1"/>
  <c r="BT199" i="1"/>
  <c r="BT200" i="1"/>
  <c r="BT201" i="1"/>
  <c r="BT202" i="1"/>
  <c r="BT203" i="1"/>
  <c r="BT204" i="1"/>
  <c r="BT205" i="1"/>
  <c r="BT206" i="1"/>
  <c r="BT207" i="1"/>
  <c r="BT208" i="1"/>
  <c r="BT209" i="1"/>
  <c r="BT210" i="1"/>
  <c r="BT211" i="1"/>
  <c r="BT212" i="1"/>
  <c r="BT213" i="1"/>
  <c r="BT214" i="1"/>
  <c r="BT215" i="1"/>
  <c r="BT216" i="1"/>
  <c r="BT217" i="1"/>
  <c r="BT218" i="1"/>
  <c r="BT219" i="1"/>
  <c r="BT220" i="1"/>
  <c r="BT221" i="1"/>
  <c r="BT222" i="1"/>
  <c r="BT223" i="1"/>
  <c r="BT224" i="1"/>
  <c r="BT225" i="1"/>
  <c r="BT226" i="1"/>
  <c r="BT227" i="1"/>
  <c r="BT228" i="1"/>
  <c r="BT229" i="1"/>
  <c r="BT230" i="1"/>
  <c r="BT231" i="1"/>
  <c r="BT232" i="1"/>
  <c r="BT233" i="1"/>
  <c r="BT234" i="1"/>
  <c r="BT235" i="1"/>
  <c r="BT236" i="1"/>
  <c r="BT237" i="1"/>
  <c r="BT238" i="1"/>
  <c r="BT239" i="1"/>
  <c r="BT240" i="1"/>
  <c r="BT241" i="1"/>
  <c r="BT242" i="1"/>
  <c r="BT243" i="1"/>
  <c r="BT244" i="1"/>
  <c r="BT245" i="1"/>
  <c r="BT246" i="1"/>
  <c r="BT247" i="1"/>
  <c r="BT248" i="1"/>
  <c r="BT249" i="1"/>
  <c r="BT250" i="1"/>
  <c r="BT251" i="1"/>
  <c r="BT252" i="1"/>
  <c r="BT253" i="1"/>
  <c r="BT254" i="1"/>
  <c r="BT255" i="1"/>
  <c r="BT256" i="1"/>
  <c r="BT257" i="1"/>
  <c r="BT258" i="1"/>
  <c r="BT259" i="1"/>
  <c r="BT260" i="1"/>
  <c r="BT261" i="1"/>
  <c r="BT262" i="1"/>
  <c r="BT263" i="1"/>
  <c r="BT264" i="1"/>
  <c r="BT265" i="1"/>
  <c r="BT266" i="1"/>
  <c r="BT267" i="1"/>
  <c r="BT268" i="1"/>
  <c r="BT269" i="1"/>
  <c r="BT270" i="1"/>
  <c r="BT271" i="1"/>
  <c r="BT272" i="1"/>
  <c r="BT273" i="1"/>
  <c r="BT274" i="1"/>
  <c r="BT275" i="1"/>
  <c r="BT276" i="1"/>
  <c r="BT277" i="1"/>
  <c r="BT278" i="1"/>
  <c r="BT279" i="1"/>
  <c r="BT280" i="1"/>
  <c r="BT281" i="1"/>
  <c r="BT282" i="1"/>
  <c r="BT283" i="1"/>
  <c r="BT284" i="1"/>
  <c r="BT285" i="1"/>
  <c r="BT286" i="1"/>
  <c r="BT287" i="1"/>
  <c r="BT288" i="1"/>
  <c r="BT289" i="1"/>
  <c r="BT290" i="1"/>
  <c r="BT291" i="1"/>
  <c r="BT292" i="1"/>
  <c r="BT293" i="1"/>
  <c r="BT294" i="1"/>
  <c r="BT295" i="1"/>
  <c r="BT296" i="1"/>
  <c r="BT297" i="1"/>
  <c r="BT298" i="1"/>
  <c r="BT299" i="1"/>
  <c r="BT300" i="1"/>
  <c r="BT301" i="1"/>
  <c r="BT302" i="1"/>
  <c r="BT303" i="1"/>
  <c r="BT304" i="1"/>
  <c r="BT305" i="1"/>
  <c r="BT306" i="1"/>
  <c r="BT307" i="1"/>
  <c r="BT308" i="1"/>
  <c r="BT309" i="1"/>
  <c r="BT310" i="1"/>
  <c r="BT311" i="1"/>
  <c r="BT312" i="1"/>
  <c r="BT313" i="1"/>
  <c r="BT314" i="1"/>
  <c r="BT315" i="1"/>
  <c r="BT316" i="1"/>
  <c r="BT317" i="1"/>
  <c r="BT318" i="1"/>
  <c r="BT319" i="1"/>
  <c r="BT320" i="1"/>
  <c r="BT321" i="1"/>
  <c r="BT322" i="1"/>
  <c r="BT323" i="1"/>
  <c r="BT324" i="1"/>
  <c r="BT325" i="1"/>
  <c r="BT326" i="1"/>
  <c r="BT327" i="1"/>
  <c r="BT328" i="1"/>
  <c r="BT329" i="1"/>
  <c r="BT330" i="1"/>
  <c r="BT331" i="1"/>
  <c r="BT332" i="1"/>
  <c r="BT333" i="1"/>
  <c r="BT334" i="1"/>
  <c r="BT335" i="1"/>
  <c r="BT336" i="1"/>
  <c r="BT337" i="1"/>
  <c r="BT338" i="1"/>
  <c r="BT339" i="1"/>
  <c r="BT340" i="1"/>
  <c r="BT341" i="1"/>
  <c r="BT342" i="1"/>
  <c r="BT343" i="1"/>
  <c r="BT344" i="1"/>
  <c r="BT345" i="1"/>
  <c r="BT346" i="1"/>
  <c r="BT347" i="1"/>
  <c r="BT348" i="1"/>
  <c r="BT349" i="1"/>
  <c r="BT350" i="1"/>
  <c r="BT351" i="1"/>
  <c r="BT352" i="1"/>
  <c r="BT353" i="1"/>
  <c r="BT354" i="1"/>
  <c r="BT355" i="1"/>
  <c r="BT356" i="1"/>
  <c r="BT357" i="1"/>
  <c r="BT358" i="1"/>
  <c r="BT359" i="1"/>
  <c r="BT360" i="1"/>
  <c r="BT361" i="1"/>
  <c r="BT362" i="1"/>
  <c r="BT363" i="1"/>
  <c r="BT364" i="1"/>
  <c r="BT365" i="1"/>
  <c r="BT366" i="1"/>
  <c r="BT367" i="1"/>
  <c r="BT368" i="1"/>
  <c r="BT369" i="1"/>
  <c r="BT370" i="1"/>
  <c r="BT371" i="1"/>
  <c r="BT372" i="1"/>
  <c r="BT373" i="1"/>
  <c r="BT374" i="1"/>
  <c r="BT375" i="1"/>
  <c r="BT376" i="1"/>
  <c r="BT377" i="1"/>
  <c r="BT378" i="1"/>
  <c r="BT379" i="1"/>
  <c r="BT380" i="1"/>
  <c r="BT381" i="1"/>
  <c r="BT382" i="1"/>
  <c r="BT383" i="1"/>
  <c r="BT384" i="1"/>
  <c r="BT385" i="1"/>
  <c r="BT386" i="1"/>
  <c r="BT387" i="1"/>
  <c r="BT388" i="1"/>
  <c r="BT389" i="1"/>
  <c r="BT390" i="1"/>
  <c r="BT391" i="1"/>
  <c r="BT392" i="1"/>
  <c r="BT393" i="1"/>
  <c r="BT394" i="1"/>
  <c r="BT395" i="1"/>
  <c r="BT396" i="1"/>
  <c r="BT397" i="1"/>
  <c r="BT398" i="1"/>
  <c r="BT399" i="1"/>
  <c r="BT400" i="1"/>
  <c r="BT401" i="1"/>
  <c r="BT402" i="1"/>
  <c r="BT403" i="1"/>
  <c r="BT404" i="1"/>
  <c r="BT405" i="1"/>
  <c r="BT406" i="1"/>
  <c r="BT407" i="1"/>
  <c r="BT408" i="1"/>
  <c r="BT409" i="1"/>
  <c r="BT410" i="1"/>
  <c r="BT411" i="1"/>
  <c r="BT412" i="1"/>
  <c r="BT413" i="1"/>
  <c r="BT414" i="1"/>
  <c r="BT415" i="1"/>
  <c r="BT416" i="1"/>
  <c r="BT417" i="1"/>
  <c r="BT418" i="1"/>
  <c r="BT419" i="1"/>
  <c r="BT420" i="1"/>
  <c r="BT421" i="1"/>
  <c r="BT422" i="1"/>
  <c r="BT423" i="1"/>
  <c r="BT424" i="1"/>
  <c r="BT425" i="1"/>
  <c r="BT426" i="1"/>
  <c r="BT427" i="1"/>
  <c r="BT428" i="1"/>
  <c r="BT429" i="1"/>
  <c r="BT430" i="1"/>
  <c r="BT431" i="1"/>
  <c r="BT432" i="1"/>
  <c r="BT433" i="1"/>
  <c r="BT434" i="1"/>
  <c r="BT435" i="1"/>
  <c r="BT436" i="1"/>
  <c r="BT437" i="1"/>
  <c r="BT438" i="1"/>
  <c r="BT439" i="1"/>
  <c r="BT440" i="1"/>
  <c r="BT441" i="1"/>
  <c r="BT442" i="1"/>
  <c r="BT443" i="1"/>
  <c r="BT444" i="1"/>
  <c r="BT445" i="1"/>
  <c r="BT446" i="1"/>
  <c r="BT447" i="1"/>
  <c r="BT448" i="1"/>
  <c r="BT449" i="1"/>
  <c r="BT450" i="1"/>
  <c r="BT451" i="1"/>
  <c r="BT452" i="1"/>
  <c r="BT453" i="1"/>
  <c r="BT454" i="1"/>
  <c r="BT455" i="1"/>
  <c r="BT456" i="1"/>
  <c r="BT457" i="1"/>
  <c r="BT458" i="1"/>
  <c r="BT459" i="1"/>
  <c r="BT460" i="1"/>
  <c r="BT461" i="1"/>
  <c r="BT462" i="1"/>
  <c r="BT463" i="1"/>
  <c r="BT464" i="1"/>
  <c r="BT465" i="1"/>
  <c r="BT466" i="1"/>
  <c r="BT467" i="1"/>
  <c r="BT468" i="1"/>
  <c r="BT469" i="1"/>
  <c r="BT470" i="1"/>
  <c r="BT471" i="1"/>
  <c r="BT472" i="1"/>
  <c r="BT473" i="1"/>
  <c r="BT474" i="1"/>
  <c r="BT475" i="1"/>
  <c r="BT476" i="1"/>
  <c r="BT477" i="1"/>
  <c r="BT478" i="1"/>
  <c r="BT479" i="1"/>
  <c r="BT480" i="1"/>
  <c r="BT481" i="1"/>
  <c r="BT482" i="1"/>
  <c r="BT483" i="1"/>
  <c r="BT484" i="1"/>
  <c r="BT485" i="1"/>
  <c r="BT486" i="1"/>
  <c r="BT487" i="1"/>
  <c r="BT488" i="1"/>
  <c r="BT489" i="1"/>
  <c r="BT490" i="1"/>
  <c r="BT491" i="1"/>
  <c r="BT492" i="1"/>
  <c r="BT493" i="1"/>
  <c r="BT494" i="1"/>
  <c r="BT495" i="1"/>
  <c r="BT496" i="1"/>
  <c r="BT497" i="1"/>
  <c r="BT498" i="1"/>
  <c r="BT499" i="1"/>
  <c r="BT500" i="1"/>
  <c r="BT501" i="1"/>
  <c r="BT502" i="1"/>
  <c r="BT503" i="1"/>
  <c r="BT504" i="1"/>
  <c r="BT505" i="1"/>
  <c r="BT506" i="1"/>
  <c r="BT507" i="1"/>
  <c r="BT508" i="1"/>
  <c r="BT509" i="1"/>
  <c r="BT510" i="1"/>
  <c r="BT511" i="1"/>
  <c r="BT512" i="1"/>
  <c r="BT513" i="1"/>
  <c r="BT514" i="1"/>
  <c r="BT515" i="1"/>
  <c r="BT516" i="1"/>
  <c r="BT517" i="1"/>
  <c r="BT518" i="1"/>
  <c r="BT519" i="1"/>
  <c r="BT520" i="1"/>
  <c r="BT521" i="1"/>
  <c r="BT522" i="1"/>
  <c r="BT523" i="1"/>
  <c r="BT524" i="1"/>
  <c r="BT525" i="1"/>
  <c r="BT526" i="1"/>
  <c r="BT527" i="1"/>
  <c r="BT528" i="1"/>
  <c r="BT529" i="1"/>
  <c r="BT530" i="1"/>
  <c r="BT531" i="1"/>
  <c r="BT532" i="1"/>
  <c r="BT533" i="1"/>
  <c r="BT534" i="1"/>
  <c r="BT535" i="1"/>
  <c r="BT536" i="1"/>
  <c r="BT537" i="1"/>
  <c r="BT538" i="1"/>
  <c r="BT539" i="1"/>
  <c r="BT540" i="1"/>
  <c r="BT541" i="1"/>
  <c r="BT542" i="1"/>
  <c r="BT543" i="1"/>
  <c r="BT544" i="1"/>
  <c r="BT545" i="1"/>
  <c r="BT546" i="1"/>
  <c r="BT547" i="1"/>
  <c r="BT548" i="1"/>
  <c r="BT549" i="1"/>
  <c r="BT550" i="1"/>
  <c r="BT551" i="1"/>
  <c r="BT552" i="1"/>
  <c r="BT553" i="1"/>
  <c r="BT554" i="1"/>
  <c r="BT555" i="1"/>
  <c r="BT556" i="1"/>
  <c r="BT557" i="1"/>
  <c r="BT558" i="1"/>
  <c r="BT559" i="1"/>
  <c r="BT560" i="1"/>
  <c r="BT561" i="1"/>
  <c r="BT562" i="1"/>
  <c r="BT563" i="1"/>
  <c r="BT564" i="1"/>
  <c r="BT565" i="1"/>
  <c r="BT566" i="1"/>
  <c r="BT567" i="1"/>
  <c r="BT568" i="1"/>
  <c r="BT569" i="1"/>
  <c r="BT570" i="1"/>
  <c r="BT571" i="1"/>
  <c r="BT572" i="1"/>
  <c r="BT573" i="1"/>
  <c r="BT574" i="1"/>
  <c r="BT575" i="1"/>
  <c r="BT576" i="1"/>
  <c r="BT577" i="1"/>
  <c r="BT578" i="1"/>
  <c r="BT579" i="1"/>
  <c r="BT580" i="1"/>
  <c r="BT581" i="1"/>
  <c r="BT582" i="1"/>
  <c r="BT583" i="1"/>
  <c r="BT584" i="1"/>
  <c r="BT585" i="1"/>
  <c r="BT586" i="1"/>
  <c r="BT587" i="1"/>
  <c r="BT588" i="1"/>
  <c r="BT589" i="1"/>
  <c r="BT590" i="1"/>
  <c r="BT591" i="1"/>
  <c r="BT592" i="1"/>
  <c r="BT593" i="1"/>
  <c r="BT594" i="1"/>
  <c r="BT595" i="1"/>
  <c r="BT596" i="1"/>
  <c r="BT597" i="1"/>
  <c r="BT598" i="1"/>
  <c r="BT599" i="1"/>
  <c r="BT600" i="1"/>
  <c r="BT601" i="1"/>
  <c r="BT602" i="1"/>
  <c r="BT603" i="1"/>
  <c r="BT604" i="1"/>
  <c r="BT605" i="1"/>
  <c r="BT606" i="1"/>
  <c r="BT607" i="1"/>
  <c r="BT608" i="1"/>
  <c r="BT609" i="1"/>
  <c r="BT610" i="1"/>
  <c r="BT611" i="1"/>
  <c r="BT612" i="1"/>
  <c r="BT613" i="1"/>
  <c r="BT614" i="1"/>
  <c r="BT615" i="1"/>
  <c r="BT616" i="1"/>
  <c r="BT617" i="1"/>
  <c r="BT618" i="1"/>
  <c r="BT619" i="1"/>
  <c r="BT620" i="1"/>
  <c r="BT621" i="1"/>
  <c r="BT622" i="1"/>
  <c r="BT623" i="1"/>
  <c r="BT624" i="1"/>
  <c r="BT625" i="1"/>
  <c r="BT626" i="1"/>
  <c r="BT627" i="1"/>
  <c r="BT628" i="1"/>
  <c r="BT629" i="1"/>
  <c r="BT630" i="1"/>
  <c r="BT631" i="1"/>
  <c r="BT632" i="1"/>
  <c r="BT633" i="1"/>
  <c r="BT634" i="1"/>
  <c r="BT635" i="1"/>
  <c r="BT636" i="1"/>
  <c r="BT637" i="1"/>
  <c r="BT638" i="1"/>
  <c r="BT639" i="1"/>
  <c r="BT640" i="1"/>
  <c r="BT641" i="1"/>
  <c r="BT642" i="1"/>
  <c r="BT643" i="1"/>
  <c r="BT644" i="1"/>
  <c r="BT645" i="1"/>
  <c r="BT646" i="1"/>
  <c r="BT647" i="1"/>
  <c r="BT648" i="1"/>
  <c r="BT649" i="1"/>
  <c r="BT650" i="1"/>
  <c r="BT651" i="1"/>
  <c r="BT652" i="1"/>
  <c r="BT653" i="1"/>
  <c r="BT654" i="1"/>
  <c r="BT655" i="1"/>
  <c r="BT656" i="1"/>
  <c r="BT657" i="1"/>
  <c r="BT658" i="1"/>
  <c r="BT659" i="1"/>
  <c r="BT660" i="1"/>
  <c r="BT661" i="1"/>
  <c r="BT662" i="1"/>
  <c r="BT663" i="1"/>
  <c r="BT664" i="1"/>
  <c r="BT665" i="1"/>
  <c r="BT666" i="1"/>
  <c r="BT667" i="1"/>
  <c r="BT668" i="1"/>
  <c r="BT669" i="1"/>
  <c r="BT670" i="1"/>
  <c r="BT671" i="1"/>
  <c r="BT672" i="1"/>
  <c r="BT673" i="1"/>
  <c r="BT674" i="1"/>
  <c r="BT675" i="1"/>
  <c r="BT676" i="1"/>
  <c r="BT677" i="1"/>
  <c r="BT678" i="1"/>
  <c r="BT679" i="1"/>
  <c r="BT680" i="1"/>
  <c r="BT681" i="1"/>
  <c r="BT682" i="1"/>
  <c r="BT683" i="1"/>
  <c r="BT684" i="1"/>
  <c r="BT685" i="1"/>
  <c r="BT686" i="1"/>
  <c r="BT687" i="1"/>
  <c r="BT688" i="1"/>
  <c r="BT689" i="1"/>
  <c r="BT690" i="1"/>
  <c r="BT691" i="1"/>
  <c r="BT692" i="1"/>
  <c r="BT693" i="1"/>
  <c r="BT694" i="1"/>
  <c r="BT695" i="1"/>
  <c r="BT2" i="1"/>
  <c r="F2" i="90"/>
  <c r="E2" i="90"/>
  <c r="C3" i="90"/>
  <c r="E68" i="31" s="1"/>
  <c r="F68" i="31" s="1"/>
  <c r="P455" i="66"/>
  <c r="K2" i="90" s="1"/>
  <c r="O455" i="66"/>
  <c r="J2" i="90" s="1"/>
  <c r="N455" i="66"/>
  <c r="I2" i="90" s="1"/>
  <c r="F455" i="66"/>
  <c r="D455" i="66"/>
  <c r="C7" i="89"/>
  <c r="E67" i="31" s="1"/>
  <c r="F67" i="31" s="1"/>
  <c r="BS3" i="1"/>
  <c r="BS4" i="1"/>
  <c r="BS5" i="1"/>
  <c r="BS6" i="1"/>
  <c r="BS7" i="1"/>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S557" i="1"/>
  <c r="BS558" i="1"/>
  <c r="BS559" i="1"/>
  <c r="BS560" i="1"/>
  <c r="BS561" i="1"/>
  <c r="BS562" i="1"/>
  <c r="BS563" i="1"/>
  <c r="BS564" i="1"/>
  <c r="BS565" i="1"/>
  <c r="BS566" i="1"/>
  <c r="BS567" i="1"/>
  <c r="BS568" i="1"/>
  <c r="BS569" i="1"/>
  <c r="BS570" i="1"/>
  <c r="BS571" i="1"/>
  <c r="BS572" i="1"/>
  <c r="BS573" i="1"/>
  <c r="BS574" i="1"/>
  <c r="BS575" i="1"/>
  <c r="BS576" i="1"/>
  <c r="BS577" i="1"/>
  <c r="BS578" i="1"/>
  <c r="BS579" i="1"/>
  <c r="BS580" i="1"/>
  <c r="BS581" i="1"/>
  <c r="BS582" i="1"/>
  <c r="BS583" i="1"/>
  <c r="BS584" i="1"/>
  <c r="BS585" i="1"/>
  <c r="BS586" i="1"/>
  <c r="BS587" i="1"/>
  <c r="BS588" i="1"/>
  <c r="BS589" i="1"/>
  <c r="BS590" i="1"/>
  <c r="BS591" i="1"/>
  <c r="BS592" i="1"/>
  <c r="BS593" i="1"/>
  <c r="BS594" i="1"/>
  <c r="BS595" i="1"/>
  <c r="BS596" i="1"/>
  <c r="BS597" i="1"/>
  <c r="BS598" i="1"/>
  <c r="BS599" i="1"/>
  <c r="BS600" i="1"/>
  <c r="BS601" i="1"/>
  <c r="BS602" i="1"/>
  <c r="BS603" i="1"/>
  <c r="BS604" i="1"/>
  <c r="BS605" i="1"/>
  <c r="BS606" i="1"/>
  <c r="BS607" i="1"/>
  <c r="BS608" i="1"/>
  <c r="BS609" i="1"/>
  <c r="BS610" i="1"/>
  <c r="BS611" i="1"/>
  <c r="BS612" i="1"/>
  <c r="BS613" i="1"/>
  <c r="BS614" i="1"/>
  <c r="BS615" i="1"/>
  <c r="BS616" i="1"/>
  <c r="BS617" i="1"/>
  <c r="BS618" i="1"/>
  <c r="BS619" i="1"/>
  <c r="BS620" i="1"/>
  <c r="BS621" i="1"/>
  <c r="BS622" i="1"/>
  <c r="BS623" i="1"/>
  <c r="BS624" i="1"/>
  <c r="BS625" i="1"/>
  <c r="BS626" i="1"/>
  <c r="BS627" i="1"/>
  <c r="BS628" i="1"/>
  <c r="BS629" i="1"/>
  <c r="BS630" i="1"/>
  <c r="BS631" i="1"/>
  <c r="BS632" i="1"/>
  <c r="BS633" i="1"/>
  <c r="BS634" i="1"/>
  <c r="BS635" i="1"/>
  <c r="BS636" i="1"/>
  <c r="BS637" i="1"/>
  <c r="BS638" i="1"/>
  <c r="BS639" i="1"/>
  <c r="BS640" i="1"/>
  <c r="BS641" i="1"/>
  <c r="BS642" i="1"/>
  <c r="BS643" i="1"/>
  <c r="BS644" i="1"/>
  <c r="BS645" i="1"/>
  <c r="BS646" i="1"/>
  <c r="BS647" i="1"/>
  <c r="BS648" i="1"/>
  <c r="BS649" i="1"/>
  <c r="BS650" i="1"/>
  <c r="BS651" i="1"/>
  <c r="BS652" i="1"/>
  <c r="BS653" i="1"/>
  <c r="BS654" i="1"/>
  <c r="BS655" i="1"/>
  <c r="BS656" i="1"/>
  <c r="BS657" i="1"/>
  <c r="BS658" i="1"/>
  <c r="BS659" i="1"/>
  <c r="BS660" i="1"/>
  <c r="BS661" i="1"/>
  <c r="BS662" i="1"/>
  <c r="BS663" i="1"/>
  <c r="BS664" i="1"/>
  <c r="BS665" i="1"/>
  <c r="BS666" i="1"/>
  <c r="BS667" i="1"/>
  <c r="BS668" i="1"/>
  <c r="BS669" i="1"/>
  <c r="BS670" i="1"/>
  <c r="BS671" i="1"/>
  <c r="BS672" i="1"/>
  <c r="BS673" i="1"/>
  <c r="BS674" i="1"/>
  <c r="BS675" i="1"/>
  <c r="BS676" i="1"/>
  <c r="BS677" i="1"/>
  <c r="BS678" i="1"/>
  <c r="BS679" i="1"/>
  <c r="BS680" i="1"/>
  <c r="BS681" i="1"/>
  <c r="BS682" i="1"/>
  <c r="BS683" i="1"/>
  <c r="BS684" i="1"/>
  <c r="BS685" i="1"/>
  <c r="BS686" i="1"/>
  <c r="BS687" i="1"/>
  <c r="BS688" i="1"/>
  <c r="BS689" i="1"/>
  <c r="BS690" i="1"/>
  <c r="BS691" i="1"/>
  <c r="BS692" i="1"/>
  <c r="BS693" i="1"/>
  <c r="BS694" i="1"/>
  <c r="BS695" i="1"/>
  <c r="BS2" i="1"/>
  <c r="K3" i="89"/>
  <c r="K4" i="89"/>
  <c r="K5" i="89"/>
  <c r="K6" i="89"/>
  <c r="J3" i="89"/>
  <c r="J4" i="89"/>
  <c r="J5" i="89"/>
  <c r="J6" i="89"/>
  <c r="I3" i="89"/>
  <c r="I4" i="89"/>
  <c r="I5" i="89"/>
  <c r="I6" i="89"/>
  <c r="K2" i="89"/>
  <c r="J2" i="89"/>
  <c r="I2" i="89"/>
  <c r="O450" i="66"/>
  <c r="O451" i="66"/>
  <c r="O452" i="66"/>
  <c r="O453" i="66"/>
  <c r="O454" i="66"/>
  <c r="P450" i="66"/>
  <c r="P451" i="66"/>
  <c r="P452" i="66"/>
  <c r="P453" i="66"/>
  <c r="P454" i="66"/>
  <c r="N450" i="66"/>
  <c r="N451" i="66"/>
  <c r="N452" i="66"/>
  <c r="N453" i="66"/>
  <c r="N454" i="66"/>
  <c r="F450" i="66"/>
  <c r="F451" i="66"/>
  <c r="F452" i="66"/>
  <c r="F453" i="66"/>
  <c r="F454" i="66"/>
  <c r="D450" i="66"/>
  <c r="D451" i="66"/>
  <c r="D452" i="66"/>
  <c r="D453" i="66"/>
  <c r="D454" i="66"/>
  <c r="W8" i="31" l="1"/>
  <c r="BR3" i="1"/>
  <c r="BR4" i="1"/>
  <c r="BR5"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3" i="1"/>
  <c r="BR64" i="1"/>
  <c r="BR65" i="1"/>
  <c r="BR66" i="1"/>
  <c r="BR67" i="1"/>
  <c r="BR68" i="1"/>
  <c r="BR69" i="1"/>
  <c r="BR70" i="1"/>
  <c r="BR71" i="1"/>
  <c r="BR72" i="1"/>
  <c r="BR73" i="1"/>
  <c r="BR74" i="1"/>
  <c r="BR75" i="1"/>
  <c r="BR76" i="1"/>
  <c r="BR77" i="1"/>
  <c r="BR78" i="1"/>
  <c r="BR79" i="1"/>
  <c r="BR80" i="1"/>
  <c r="BR81" i="1"/>
  <c r="BR82" i="1"/>
  <c r="BR83" i="1"/>
  <c r="BR84" i="1"/>
  <c r="BR85"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3"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6"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5"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3" i="1"/>
  <c r="BR494" i="1"/>
  <c r="BR495" i="1"/>
  <c r="BR496" i="1"/>
  <c r="BR497" i="1"/>
  <c r="BR498" i="1"/>
  <c r="BR499" i="1"/>
  <c r="BR500" i="1"/>
  <c r="BR501" i="1"/>
  <c r="BR502" i="1"/>
  <c r="BR503" i="1"/>
  <c r="BR504" i="1"/>
  <c r="BR505" i="1"/>
  <c r="BR506" i="1"/>
  <c r="BR507" i="1"/>
  <c r="BR508" i="1"/>
  <c r="BR509" i="1"/>
  <c r="BR510" i="1"/>
  <c r="BR511" i="1"/>
  <c r="BR512" i="1"/>
  <c r="BR513" i="1"/>
  <c r="BR514" i="1"/>
  <c r="BR515" i="1"/>
  <c r="BR516" i="1"/>
  <c r="BR517" i="1"/>
  <c r="BR518" i="1"/>
  <c r="BR519" i="1"/>
  <c r="BR520" i="1"/>
  <c r="BR521" i="1"/>
  <c r="BR522" i="1"/>
  <c r="BR523" i="1"/>
  <c r="BR524" i="1"/>
  <c r="BR525" i="1"/>
  <c r="BR526" i="1"/>
  <c r="BR527" i="1"/>
  <c r="BR528" i="1"/>
  <c r="BR529" i="1"/>
  <c r="BR530" i="1"/>
  <c r="BR531" i="1"/>
  <c r="BR532" i="1"/>
  <c r="BR533" i="1"/>
  <c r="BR534" i="1"/>
  <c r="BR535" i="1"/>
  <c r="BR536" i="1"/>
  <c r="BR537" i="1"/>
  <c r="BR538" i="1"/>
  <c r="BR539" i="1"/>
  <c r="BR540" i="1"/>
  <c r="BR541" i="1"/>
  <c r="BR542" i="1"/>
  <c r="BR543" i="1"/>
  <c r="BR544" i="1"/>
  <c r="BR545" i="1"/>
  <c r="BR546" i="1"/>
  <c r="BR547" i="1"/>
  <c r="BR548" i="1"/>
  <c r="BR549" i="1"/>
  <c r="BR550" i="1"/>
  <c r="BR551" i="1"/>
  <c r="BR552" i="1"/>
  <c r="BR553" i="1"/>
  <c r="BR554" i="1"/>
  <c r="BR555" i="1"/>
  <c r="BR556" i="1"/>
  <c r="BR557" i="1"/>
  <c r="BR558" i="1"/>
  <c r="BR559" i="1"/>
  <c r="BR560" i="1"/>
  <c r="BR561" i="1"/>
  <c r="BR562" i="1"/>
  <c r="BR563" i="1"/>
  <c r="BR564" i="1"/>
  <c r="BR565" i="1"/>
  <c r="BR566" i="1"/>
  <c r="BR567" i="1"/>
  <c r="BR568" i="1"/>
  <c r="BR569" i="1"/>
  <c r="BR570" i="1"/>
  <c r="BR571" i="1"/>
  <c r="BR572" i="1"/>
  <c r="BR573" i="1"/>
  <c r="BR574" i="1"/>
  <c r="BR575" i="1"/>
  <c r="BR576" i="1"/>
  <c r="BR577" i="1"/>
  <c r="BR578" i="1"/>
  <c r="BR579" i="1"/>
  <c r="BR580" i="1"/>
  <c r="BR581" i="1"/>
  <c r="BR582" i="1"/>
  <c r="BR583" i="1"/>
  <c r="BR584" i="1"/>
  <c r="BR585" i="1"/>
  <c r="BR586" i="1"/>
  <c r="BR587" i="1"/>
  <c r="BR588" i="1"/>
  <c r="BR589" i="1"/>
  <c r="BR590" i="1"/>
  <c r="BR591" i="1"/>
  <c r="BR592" i="1"/>
  <c r="BR593" i="1"/>
  <c r="BR594" i="1"/>
  <c r="BR595" i="1"/>
  <c r="BR596" i="1"/>
  <c r="BR597" i="1"/>
  <c r="BR598" i="1"/>
  <c r="BR599" i="1"/>
  <c r="BR600" i="1"/>
  <c r="BR601" i="1"/>
  <c r="BR602" i="1"/>
  <c r="BR603" i="1"/>
  <c r="BR604" i="1"/>
  <c r="BR605" i="1"/>
  <c r="BR606" i="1"/>
  <c r="BR607" i="1"/>
  <c r="BR608" i="1"/>
  <c r="BR609" i="1"/>
  <c r="BR610" i="1"/>
  <c r="BR611" i="1"/>
  <c r="BR612" i="1"/>
  <c r="BR613" i="1"/>
  <c r="BR614" i="1"/>
  <c r="BR615" i="1"/>
  <c r="BR616" i="1"/>
  <c r="BR617" i="1"/>
  <c r="BR618" i="1"/>
  <c r="BR619" i="1"/>
  <c r="BR620" i="1"/>
  <c r="BR621" i="1"/>
  <c r="BR622" i="1"/>
  <c r="BR623" i="1"/>
  <c r="BR624" i="1"/>
  <c r="BR625" i="1"/>
  <c r="BR626" i="1"/>
  <c r="BR627" i="1"/>
  <c r="BR628" i="1"/>
  <c r="BR629" i="1"/>
  <c r="BR630" i="1"/>
  <c r="BR631" i="1"/>
  <c r="BR632" i="1"/>
  <c r="BR633" i="1"/>
  <c r="BR634" i="1"/>
  <c r="BR635" i="1"/>
  <c r="BR636" i="1"/>
  <c r="BR637" i="1"/>
  <c r="BR638" i="1"/>
  <c r="BR639" i="1"/>
  <c r="BR640" i="1"/>
  <c r="BR641" i="1"/>
  <c r="BR642" i="1"/>
  <c r="BR643" i="1"/>
  <c r="BR644" i="1"/>
  <c r="BR645" i="1"/>
  <c r="BR646" i="1"/>
  <c r="BR647" i="1"/>
  <c r="BR648" i="1"/>
  <c r="BR649" i="1"/>
  <c r="BR650" i="1"/>
  <c r="BR651" i="1"/>
  <c r="BR652" i="1"/>
  <c r="BR653" i="1"/>
  <c r="BR654" i="1"/>
  <c r="BR655" i="1"/>
  <c r="BR656" i="1"/>
  <c r="BR657" i="1"/>
  <c r="BR658" i="1"/>
  <c r="BR659" i="1"/>
  <c r="BR660" i="1"/>
  <c r="BR661" i="1"/>
  <c r="BR662" i="1"/>
  <c r="BR663" i="1"/>
  <c r="BR664" i="1"/>
  <c r="BR665" i="1"/>
  <c r="BR666" i="1"/>
  <c r="BR667" i="1"/>
  <c r="BR668" i="1"/>
  <c r="BR669" i="1"/>
  <c r="BR670" i="1"/>
  <c r="BR671" i="1"/>
  <c r="BR672" i="1"/>
  <c r="BR673" i="1"/>
  <c r="BR674" i="1"/>
  <c r="BR675" i="1"/>
  <c r="BR676" i="1"/>
  <c r="BR677" i="1"/>
  <c r="BR678" i="1"/>
  <c r="BR679" i="1"/>
  <c r="BR680" i="1"/>
  <c r="BR681" i="1"/>
  <c r="BR682" i="1"/>
  <c r="BR683" i="1"/>
  <c r="BR684" i="1"/>
  <c r="BR685" i="1"/>
  <c r="BR686" i="1"/>
  <c r="BR687" i="1"/>
  <c r="BR688" i="1"/>
  <c r="BR689" i="1"/>
  <c r="BR690" i="1"/>
  <c r="BR691" i="1"/>
  <c r="BR692" i="1"/>
  <c r="BR693" i="1"/>
  <c r="BR694" i="1"/>
  <c r="BR695" i="1"/>
  <c r="BR2" i="1"/>
  <c r="C3" i="88"/>
  <c r="E66" i="31" s="1"/>
  <c r="F66" i="31" s="1"/>
  <c r="K2" i="88"/>
  <c r="J2" i="88"/>
  <c r="I2" i="88"/>
  <c r="P449" i="66"/>
  <c r="O449" i="66"/>
  <c r="N449" i="66"/>
  <c r="F449" i="66"/>
  <c r="D449" i="66"/>
  <c r="BQ3" i="1"/>
  <c r="BQ4" i="1"/>
  <c r="BQ5" i="1"/>
  <c r="BQ6" i="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Q105" i="1"/>
  <c r="BQ106" i="1"/>
  <c r="BQ107" i="1"/>
  <c r="BQ108" i="1"/>
  <c r="BQ109" i="1"/>
  <c r="BQ110" i="1"/>
  <c r="BQ111" i="1"/>
  <c r="BQ112" i="1"/>
  <c r="BQ113" i="1"/>
  <c r="BQ114" i="1"/>
  <c r="BQ115" i="1"/>
  <c r="BQ116" i="1"/>
  <c r="BQ117" i="1"/>
  <c r="BQ118" i="1"/>
  <c r="BQ119" i="1"/>
  <c r="BQ120" i="1"/>
  <c r="BQ121" i="1"/>
  <c r="BQ122" i="1"/>
  <c r="BQ123" i="1"/>
  <c r="BQ124" i="1"/>
  <c r="BQ125" i="1"/>
  <c r="BQ126" i="1"/>
  <c r="BQ127" i="1"/>
  <c r="BQ128" i="1"/>
  <c r="BQ129" i="1"/>
  <c r="BQ130" i="1"/>
  <c r="BQ131" i="1"/>
  <c r="BQ132" i="1"/>
  <c r="BQ133" i="1"/>
  <c r="BQ134" i="1"/>
  <c r="BQ135" i="1"/>
  <c r="BQ136" i="1"/>
  <c r="BQ137" i="1"/>
  <c r="BQ138" i="1"/>
  <c r="BQ139"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BQ294" i="1"/>
  <c r="BQ295" i="1"/>
  <c r="BQ296" i="1"/>
  <c r="BQ297" i="1"/>
  <c r="BQ298" i="1"/>
  <c r="BQ299" i="1"/>
  <c r="BQ300" i="1"/>
  <c r="BQ301" i="1"/>
  <c r="BQ302" i="1"/>
  <c r="BQ303" i="1"/>
  <c r="BQ304" i="1"/>
  <c r="BQ305" i="1"/>
  <c r="BQ306" i="1"/>
  <c r="BQ307" i="1"/>
  <c r="BQ308" i="1"/>
  <c r="BQ309" i="1"/>
  <c r="BQ310" i="1"/>
  <c r="BQ311" i="1"/>
  <c r="BQ312" i="1"/>
  <c r="BQ313" i="1"/>
  <c r="BQ314" i="1"/>
  <c r="BQ315" i="1"/>
  <c r="BQ316" i="1"/>
  <c r="BQ317" i="1"/>
  <c r="BQ318" i="1"/>
  <c r="BQ319" i="1"/>
  <c r="BQ320" i="1"/>
  <c r="BQ321" i="1"/>
  <c r="BQ322" i="1"/>
  <c r="BQ323" i="1"/>
  <c r="BQ324" i="1"/>
  <c r="BQ325" i="1"/>
  <c r="BQ326" i="1"/>
  <c r="BQ327" i="1"/>
  <c r="BQ328" i="1"/>
  <c r="BQ329" i="1"/>
  <c r="BQ330" i="1"/>
  <c r="BQ331" i="1"/>
  <c r="BQ332" i="1"/>
  <c r="BQ333" i="1"/>
  <c r="BQ334" i="1"/>
  <c r="BQ335" i="1"/>
  <c r="BQ336" i="1"/>
  <c r="BQ337" i="1"/>
  <c r="BQ338" i="1"/>
  <c r="BQ339" i="1"/>
  <c r="BQ340" i="1"/>
  <c r="BQ341" i="1"/>
  <c r="BQ342" i="1"/>
  <c r="BQ343" i="1"/>
  <c r="BQ344" i="1"/>
  <c r="BQ345" i="1"/>
  <c r="BQ346" i="1"/>
  <c r="BQ347" i="1"/>
  <c r="BQ348" i="1"/>
  <c r="BQ349" i="1"/>
  <c r="BQ350" i="1"/>
  <c r="BQ351" i="1"/>
  <c r="BQ352" i="1"/>
  <c r="BQ353" i="1"/>
  <c r="BQ354" i="1"/>
  <c r="BQ355" i="1"/>
  <c r="BQ356" i="1"/>
  <c r="BQ357" i="1"/>
  <c r="BQ358" i="1"/>
  <c r="BQ359" i="1"/>
  <c r="BQ360" i="1"/>
  <c r="BQ361" i="1"/>
  <c r="BQ362" i="1"/>
  <c r="BQ363" i="1"/>
  <c r="BQ364" i="1"/>
  <c r="BQ365" i="1"/>
  <c r="BQ366" i="1"/>
  <c r="BQ367" i="1"/>
  <c r="BQ368" i="1"/>
  <c r="BQ369" i="1"/>
  <c r="BQ370" i="1"/>
  <c r="BQ371" i="1"/>
  <c r="BQ372" i="1"/>
  <c r="BQ373" i="1"/>
  <c r="BQ374" i="1"/>
  <c r="BQ375" i="1"/>
  <c r="BQ376" i="1"/>
  <c r="BQ377" i="1"/>
  <c r="BQ378" i="1"/>
  <c r="BQ379" i="1"/>
  <c r="BQ380" i="1"/>
  <c r="BQ381" i="1"/>
  <c r="BQ382" i="1"/>
  <c r="BQ383" i="1"/>
  <c r="BQ384" i="1"/>
  <c r="BQ385" i="1"/>
  <c r="BQ386" i="1"/>
  <c r="BQ387" i="1"/>
  <c r="BQ388" i="1"/>
  <c r="BQ389" i="1"/>
  <c r="BQ390" i="1"/>
  <c r="BQ391" i="1"/>
  <c r="BQ392" i="1"/>
  <c r="BQ393" i="1"/>
  <c r="BQ394" i="1"/>
  <c r="BQ395" i="1"/>
  <c r="BQ396" i="1"/>
  <c r="BQ397" i="1"/>
  <c r="BQ398" i="1"/>
  <c r="BQ399" i="1"/>
  <c r="BQ400" i="1"/>
  <c r="BQ401" i="1"/>
  <c r="BQ402" i="1"/>
  <c r="BQ403" i="1"/>
  <c r="BQ404" i="1"/>
  <c r="BQ405" i="1"/>
  <c r="BQ406" i="1"/>
  <c r="BQ407" i="1"/>
  <c r="BQ408" i="1"/>
  <c r="BQ409" i="1"/>
  <c r="BQ410" i="1"/>
  <c r="BQ411" i="1"/>
  <c r="BQ412" i="1"/>
  <c r="BQ413" i="1"/>
  <c r="BQ414" i="1"/>
  <c r="BQ415" i="1"/>
  <c r="BQ416" i="1"/>
  <c r="BQ417" i="1"/>
  <c r="BQ418" i="1"/>
  <c r="BQ419" i="1"/>
  <c r="BQ420" i="1"/>
  <c r="BQ421" i="1"/>
  <c r="BQ422" i="1"/>
  <c r="BQ423" i="1"/>
  <c r="BQ424" i="1"/>
  <c r="BQ425" i="1"/>
  <c r="BQ426" i="1"/>
  <c r="BQ427" i="1"/>
  <c r="BQ428" i="1"/>
  <c r="BQ429" i="1"/>
  <c r="BQ430" i="1"/>
  <c r="BQ431" i="1"/>
  <c r="BQ432" i="1"/>
  <c r="BQ433" i="1"/>
  <c r="BQ434" i="1"/>
  <c r="BQ435" i="1"/>
  <c r="BQ436" i="1"/>
  <c r="BQ437" i="1"/>
  <c r="BQ438" i="1"/>
  <c r="BQ439" i="1"/>
  <c r="BQ440" i="1"/>
  <c r="BQ441" i="1"/>
  <c r="BQ442" i="1"/>
  <c r="BQ443" i="1"/>
  <c r="BQ444" i="1"/>
  <c r="BQ445" i="1"/>
  <c r="BQ446" i="1"/>
  <c r="BQ447" i="1"/>
  <c r="BQ448" i="1"/>
  <c r="BQ449" i="1"/>
  <c r="BQ450" i="1"/>
  <c r="BQ451" i="1"/>
  <c r="BQ452" i="1"/>
  <c r="BQ453" i="1"/>
  <c r="BQ454" i="1"/>
  <c r="BQ455" i="1"/>
  <c r="BQ456" i="1"/>
  <c r="BQ457" i="1"/>
  <c r="BQ458" i="1"/>
  <c r="BQ459" i="1"/>
  <c r="BQ460" i="1"/>
  <c r="BQ461" i="1"/>
  <c r="BQ462" i="1"/>
  <c r="BQ463" i="1"/>
  <c r="BQ464" i="1"/>
  <c r="BQ465" i="1"/>
  <c r="BQ466" i="1"/>
  <c r="BQ467" i="1"/>
  <c r="BQ468" i="1"/>
  <c r="BQ469" i="1"/>
  <c r="BQ470" i="1"/>
  <c r="BQ471" i="1"/>
  <c r="BQ472" i="1"/>
  <c r="BQ473" i="1"/>
  <c r="BQ474" i="1"/>
  <c r="BQ475" i="1"/>
  <c r="BQ476" i="1"/>
  <c r="BQ477" i="1"/>
  <c r="BQ478" i="1"/>
  <c r="BQ479" i="1"/>
  <c r="BQ480" i="1"/>
  <c r="BQ481" i="1"/>
  <c r="BQ482" i="1"/>
  <c r="BQ483" i="1"/>
  <c r="BQ484" i="1"/>
  <c r="BQ485" i="1"/>
  <c r="BQ486" i="1"/>
  <c r="BQ487" i="1"/>
  <c r="BQ488" i="1"/>
  <c r="BQ489" i="1"/>
  <c r="BQ490" i="1"/>
  <c r="BQ491" i="1"/>
  <c r="BQ492" i="1"/>
  <c r="BQ493" i="1"/>
  <c r="BQ494" i="1"/>
  <c r="BQ495" i="1"/>
  <c r="BQ496" i="1"/>
  <c r="BQ497" i="1"/>
  <c r="BQ498" i="1"/>
  <c r="BQ499" i="1"/>
  <c r="BQ500" i="1"/>
  <c r="BQ501" i="1"/>
  <c r="BQ502" i="1"/>
  <c r="BQ503" i="1"/>
  <c r="BQ504" i="1"/>
  <c r="BQ505" i="1"/>
  <c r="BQ506" i="1"/>
  <c r="BQ507" i="1"/>
  <c r="BQ508" i="1"/>
  <c r="BQ509" i="1"/>
  <c r="BQ510" i="1"/>
  <c r="BQ511" i="1"/>
  <c r="BQ512" i="1"/>
  <c r="BQ513" i="1"/>
  <c r="BQ514" i="1"/>
  <c r="BQ515" i="1"/>
  <c r="BQ516" i="1"/>
  <c r="BQ517" i="1"/>
  <c r="BQ518" i="1"/>
  <c r="BQ519" i="1"/>
  <c r="BQ520" i="1"/>
  <c r="BQ521" i="1"/>
  <c r="BQ522" i="1"/>
  <c r="BQ523" i="1"/>
  <c r="BQ524" i="1"/>
  <c r="BQ525" i="1"/>
  <c r="BQ526" i="1"/>
  <c r="BQ527" i="1"/>
  <c r="BQ528" i="1"/>
  <c r="BQ529" i="1"/>
  <c r="BQ530" i="1"/>
  <c r="BQ531" i="1"/>
  <c r="BQ532" i="1"/>
  <c r="BQ533" i="1"/>
  <c r="BQ534" i="1"/>
  <c r="BQ535" i="1"/>
  <c r="BQ536" i="1"/>
  <c r="BQ537" i="1"/>
  <c r="BQ538" i="1"/>
  <c r="BQ539" i="1"/>
  <c r="BQ540" i="1"/>
  <c r="BQ541" i="1"/>
  <c r="BQ542" i="1"/>
  <c r="BQ543" i="1"/>
  <c r="BQ544" i="1"/>
  <c r="BQ545" i="1"/>
  <c r="BQ546" i="1"/>
  <c r="BQ547" i="1"/>
  <c r="BQ548" i="1"/>
  <c r="BQ549" i="1"/>
  <c r="BQ550" i="1"/>
  <c r="BQ551" i="1"/>
  <c r="BQ552" i="1"/>
  <c r="BQ553" i="1"/>
  <c r="BQ554" i="1"/>
  <c r="BQ555" i="1"/>
  <c r="BQ556" i="1"/>
  <c r="BQ557" i="1"/>
  <c r="BQ558" i="1"/>
  <c r="BQ559" i="1"/>
  <c r="BQ560" i="1"/>
  <c r="BQ561" i="1"/>
  <c r="BQ562" i="1"/>
  <c r="BQ563" i="1"/>
  <c r="BQ564" i="1"/>
  <c r="BQ565" i="1"/>
  <c r="BQ566" i="1"/>
  <c r="BQ567" i="1"/>
  <c r="BQ568" i="1"/>
  <c r="BQ569" i="1"/>
  <c r="BQ570" i="1"/>
  <c r="BQ571" i="1"/>
  <c r="BQ572" i="1"/>
  <c r="BQ573" i="1"/>
  <c r="BQ574" i="1"/>
  <c r="BQ575" i="1"/>
  <c r="BQ576" i="1"/>
  <c r="BQ577" i="1"/>
  <c r="BQ578" i="1"/>
  <c r="BQ579" i="1"/>
  <c r="BQ580" i="1"/>
  <c r="BQ581" i="1"/>
  <c r="BQ582" i="1"/>
  <c r="BQ583" i="1"/>
  <c r="BQ584" i="1"/>
  <c r="BQ585" i="1"/>
  <c r="BQ586" i="1"/>
  <c r="BQ587" i="1"/>
  <c r="BQ588" i="1"/>
  <c r="BQ589" i="1"/>
  <c r="BQ590" i="1"/>
  <c r="BQ591" i="1"/>
  <c r="BQ592" i="1"/>
  <c r="BQ593" i="1"/>
  <c r="BQ594" i="1"/>
  <c r="BQ595" i="1"/>
  <c r="BQ596" i="1"/>
  <c r="BQ597" i="1"/>
  <c r="BQ598" i="1"/>
  <c r="BQ599" i="1"/>
  <c r="BQ600" i="1"/>
  <c r="BQ601" i="1"/>
  <c r="BQ602" i="1"/>
  <c r="BQ603" i="1"/>
  <c r="BQ604" i="1"/>
  <c r="BQ605" i="1"/>
  <c r="BQ606" i="1"/>
  <c r="BQ607" i="1"/>
  <c r="BQ608" i="1"/>
  <c r="BQ609" i="1"/>
  <c r="BQ610" i="1"/>
  <c r="BQ611" i="1"/>
  <c r="BQ612" i="1"/>
  <c r="BQ613" i="1"/>
  <c r="BQ614" i="1"/>
  <c r="BQ615" i="1"/>
  <c r="BQ616" i="1"/>
  <c r="BQ617" i="1"/>
  <c r="BQ618" i="1"/>
  <c r="BQ619" i="1"/>
  <c r="BQ620" i="1"/>
  <c r="BQ621" i="1"/>
  <c r="BQ622" i="1"/>
  <c r="BQ623" i="1"/>
  <c r="BQ624" i="1"/>
  <c r="BQ625" i="1"/>
  <c r="BQ626" i="1"/>
  <c r="BQ627" i="1"/>
  <c r="BQ628" i="1"/>
  <c r="BQ629" i="1"/>
  <c r="BQ630" i="1"/>
  <c r="BQ631" i="1"/>
  <c r="BQ632" i="1"/>
  <c r="BQ633" i="1"/>
  <c r="BQ634" i="1"/>
  <c r="BQ635" i="1"/>
  <c r="BQ636" i="1"/>
  <c r="BQ637" i="1"/>
  <c r="BQ638" i="1"/>
  <c r="BQ639" i="1"/>
  <c r="BQ640" i="1"/>
  <c r="BQ641" i="1"/>
  <c r="BQ642" i="1"/>
  <c r="BQ643" i="1"/>
  <c r="BQ644" i="1"/>
  <c r="BQ645" i="1"/>
  <c r="BQ646" i="1"/>
  <c r="BQ647" i="1"/>
  <c r="BQ648" i="1"/>
  <c r="BQ649" i="1"/>
  <c r="BQ650" i="1"/>
  <c r="BQ651" i="1"/>
  <c r="BQ652" i="1"/>
  <c r="BQ653" i="1"/>
  <c r="BQ654" i="1"/>
  <c r="BQ655" i="1"/>
  <c r="BQ656" i="1"/>
  <c r="BQ657" i="1"/>
  <c r="BQ658" i="1"/>
  <c r="BQ659" i="1"/>
  <c r="BQ660" i="1"/>
  <c r="BQ661" i="1"/>
  <c r="BQ662" i="1"/>
  <c r="BQ663" i="1"/>
  <c r="BQ664" i="1"/>
  <c r="BQ665" i="1"/>
  <c r="BQ666" i="1"/>
  <c r="BQ667" i="1"/>
  <c r="BQ668" i="1"/>
  <c r="BQ669" i="1"/>
  <c r="BQ670" i="1"/>
  <c r="BQ671" i="1"/>
  <c r="BQ672" i="1"/>
  <c r="BQ673" i="1"/>
  <c r="BQ674" i="1"/>
  <c r="BQ675" i="1"/>
  <c r="BQ676" i="1"/>
  <c r="BQ677" i="1"/>
  <c r="BQ678" i="1"/>
  <c r="BQ679" i="1"/>
  <c r="BQ680" i="1"/>
  <c r="BQ681" i="1"/>
  <c r="BQ682" i="1"/>
  <c r="BQ683" i="1"/>
  <c r="BQ684" i="1"/>
  <c r="BQ685" i="1"/>
  <c r="BQ686" i="1"/>
  <c r="BQ687" i="1"/>
  <c r="BQ688" i="1"/>
  <c r="BQ689" i="1"/>
  <c r="BQ690" i="1"/>
  <c r="BQ691" i="1"/>
  <c r="BQ692" i="1"/>
  <c r="BQ693" i="1"/>
  <c r="BQ694" i="1"/>
  <c r="BQ695" i="1"/>
  <c r="BQ2" i="1"/>
  <c r="C5" i="87"/>
  <c r="E65" i="31" s="1"/>
  <c r="F65" i="31" s="1"/>
  <c r="F3" i="87"/>
  <c r="F4" i="87"/>
  <c r="F2" i="87"/>
  <c r="E3" i="87"/>
  <c r="E4" i="87"/>
  <c r="E2" i="87"/>
  <c r="P13" i="87"/>
  <c r="O13" i="87"/>
  <c r="N13" i="87"/>
  <c r="P12" i="87"/>
  <c r="O12" i="87"/>
  <c r="N12" i="87"/>
  <c r="P11" i="87"/>
  <c r="O11" i="87"/>
  <c r="N11" i="87"/>
  <c r="P446" i="66"/>
  <c r="K2" i="87" s="1"/>
  <c r="P447" i="66"/>
  <c r="K3" i="87" s="1"/>
  <c r="P448" i="66"/>
  <c r="K4" i="87" s="1"/>
  <c r="O446" i="66"/>
  <c r="J2" i="87" s="1"/>
  <c r="O447" i="66"/>
  <c r="J3" i="87" s="1"/>
  <c r="O448" i="66"/>
  <c r="J4" i="87" s="1"/>
  <c r="N446" i="66"/>
  <c r="I2" i="87" s="1"/>
  <c r="N447" i="66"/>
  <c r="I3" i="87" s="1"/>
  <c r="N448" i="66"/>
  <c r="I4" i="87" s="1"/>
  <c r="F446" i="66"/>
  <c r="F447" i="66"/>
  <c r="F448" i="66"/>
  <c r="D446" i="66"/>
  <c r="D447" i="66"/>
  <c r="D448" i="66"/>
  <c r="BP3" i="1" l="1"/>
  <c r="BP4" i="1"/>
  <c r="BP5" i="1"/>
  <c r="BP6" i="1"/>
  <c r="BP7" i="1"/>
  <c r="BP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P599" i="1"/>
  <c r="BP600" i="1"/>
  <c r="BP601" i="1"/>
  <c r="BP602" i="1"/>
  <c r="BP603" i="1"/>
  <c r="BP604" i="1"/>
  <c r="BP605" i="1"/>
  <c r="BP606" i="1"/>
  <c r="BP607" i="1"/>
  <c r="BP608" i="1"/>
  <c r="BP609" i="1"/>
  <c r="BP610" i="1"/>
  <c r="BP611" i="1"/>
  <c r="BP612" i="1"/>
  <c r="BP613" i="1"/>
  <c r="BP614" i="1"/>
  <c r="BP615" i="1"/>
  <c r="BP616" i="1"/>
  <c r="BP617" i="1"/>
  <c r="BP618" i="1"/>
  <c r="BP619" i="1"/>
  <c r="BP620" i="1"/>
  <c r="BP621" i="1"/>
  <c r="BP622" i="1"/>
  <c r="BP623" i="1"/>
  <c r="BP624" i="1"/>
  <c r="BP625" i="1"/>
  <c r="BP626" i="1"/>
  <c r="BP627" i="1"/>
  <c r="BP628" i="1"/>
  <c r="BP629" i="1"/>
  <c r="BP630" i="1"/>
  <c r="BP631" i="1"/>
  <c r="BP632" i="1"/>
  <c r="BP633" i="1"/>
  <c r="BP634" i="1"/>
  <c r="BP635" i="1"/>
  <c r="BP636" i="1"/>
  <c r="BP637" i="1"/>
  <c r="BP638" i="1"/>
  <c r="BP639" i="1"/>
  <c r="BP640" i="1"/>
  <c r="BP641" i="1"/>
  <c r="BP642" i="1"/>
  <c r="BP643" i="1"/>
  <c r="BP644" i="1"/>
  <c r="BP645" i="1"/>
  <c r="BP646" i="1"/>
  <c r="BP647" i="1"/>
  <c r="BP648" i="1"/>
  <c r="BP649" i="1"/>
  <c r="BP650" i="1"/>
  <c r="BP651" i="1"/>
  <c r="BP652" i="1"/>
  <c r="BP653" i="1"/>
  <c r="BP654" i="1"/>
  <c r="BP655" i="1"/>
  <c r="BP656" i="1"/>
  <c r="BP657" i="1"/>
  <c r="BP658" i="1"/>
  <c r="BP659" i="1"/>
  <c r="BP660" i="1"/>
  <c r="BP661" i="1"/>
  <c r="BP662" i="1"/>
  <c r="BP663" i="1"/>
  <c r="BP664" i="1"/>
  <c r="BP665" i="1"/>
  <c r="BP666" i="1"/>
  <c r="BP667" i="1"/>
  <c r="BP668" i="1"/>
  <c r="BP669" i="1"/>
  <c r="BP670" i="1"/>
  <c r="BP671" i="1"/>
  <c r="BP672" i="1"/>
  <c r="BP673" i="1"/>
  <c r="BP674" i="1"/>
  <c r="BP675" i="1"/>
  <c r="BP676" i="1"/>
  <c r="BP677" i="1"/>
  <c r="BP678" i="1"/>
  <c r="BP679" i="1"/>
  <c r="BP680" i="1"/>
  <c r="BP681" i="1"/>
  <c r="BP682" i="1"/>
  <c r="BP683" i="1"/>
  <c r="BP684" i="1"/>
  <c r="BP685" i="1"/>
  <c r="BP686" i="1"/>
  <c r="BP687" i="1"/>
  <c r="BP688" i="1"/>
  <c r="BP689" i="1"/>
  <c r="BP690" i="1"/>
  <c r="BP691" i="1"/>
  <c r="BP692" i="1"/>
  <c r="BP693" i="1"/>
  <c r="BP694" i="1"/>
  <c r="BP695" i="1"/>
  <c r="BP2" i="1"/>
  <c r="C5" i="86"/>
  <c r="E64" i="31" s="1"/>
  <c r="F64" i="31" s="1"/>
  <c r="F4" i="86"/>
  <c r="E4" i="86"/>
  <c r="F3" i="86"/>
  <c r="E3" i="86"/>
  <c r="F2" i="86"/>
  <c r="E2" i="86"/>
  <c r="P445" i="66"/>
  <c r="K4" i="86" s="1"/>
  <c r="O445" i="66"/>
  <c r="J4" i="86" s="1"/>
  <c r="N445" i="66"/>
  <c r="I4" i="86" s="1"/>
  <c r="F445" i="66"/>
  <c r="D445" i="66"/>
  <c r="P444" i="66"/>
  <c r="K3" i="86" s="1"/>
  <c r="O444" i="66"/>
  <c r="J3" i="86" s="1"/>
  <c r="N444" i="66"/>
  <c r="I3" i="86" s="1"/>
  <c r="F444" i="66"/>
  <c r="D444" i="66"/>
  <c r="P443" i="66"/>
  <c r="K2" i="86" s="1"/>
  <c r="O443" i="66"/>
  <c r="J2" i="86" s="1"/>
  <c r="N443" i="66"/>
  <c r="I2" i="86" s="1"/>
  <c r="F443" i="66"/>
  <c r="D443" i="66"/>
  <c r="F7" i="42"/>
  <c r="BO3" i="1" l="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BO108" i="1"/>
  <c r="BO109" i="1"/>
  <c r="BO110" i="1"/>
  <c r="BO111" i="1"/>
  <c r="BO112" i="1"/>
  <c r="BO113" i="1"/>
  <c r="BO114" i="1"/>
  <c r="BO115" i="1"/>
  <c r="BO116" i="1"/>
  <c r="BO117" i="1"/>
  <c r="BO118" i="1"/>
  <c r="BO119" i="1"/>
  <c r="BO120" i="1"/>
  <c r="BO121" i="1"/>
  <c r="BO122" i="1"/>
  <c r="BO123" i="1"/>
  <c r="BO124" i="1"/>
  <c r="BO125" i="1"/>
  <c r="BO126" i="1"/>
  <c r="BO127" i="1"/>
  <c r="BO128" i="1"/>
  <c r="BO129" i="1"/>
  <c r="BO130" i="1"/>
  <c r="BO131" i="1"/>
  <c r="BO132" i="1"/>
  <c r="BO133" i="1"/>
  <c r="BO134" i="1"/>
  <c r="BO135"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BO294" i="1"/>
  <c r="BO295" i="1"/>
  <c r="BO296" i="1"/>
  <c r="BO297" i="1"/>
  <c r="BO298" i="1"/>
  <c r="BO299" i="1"/>
  <c r="BO300" i="1"/>
  <c r="BO301" i="1"/>
  <c r="BO302" i="1"/>
  <c r="BO303" i="1"/>
  <c r="BO304" i="1"/>
  <c r="BO305"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33" i="1"/>
  <c r="BO334" i="1"/>
  <c r="BO335" i="1"/>
  <c r="BO336" i="1"/>
  <c r="BO337" i="1"/>
  <c r="BO338" i="1"/>
  <c r="BO339" i="1"/>
  <c r="BO340" i="1"/>
  <c r="BO341" i="1"/>
  <c r="BO342" i="1"/>
  <c r="BO343" i="1"/>
  <c r="BO344" i="1"/>
  <c r="BO345" i="1"/>
  <c r="BO346" i="1"/>
  <c r="BO347" i="1"/>
  <c r="BO348" i="1"/>
  <c r="BO349" i="1"/>
  <c r="BO350" i="1"/>
  <c r="BO351" i="1"/>
  <c r="BO352" i="1"/>
  <c r="BO353" i="1"/>
  <c r="BO354" i="1"/>
  <c r="BO355" i="1"/>
  <c r="BO356" i="1"/>
  <c r="BO357" i="1"/>
  <c r="BO358" i="1"/>
  <c r="BO359" i="1"/>
  <c r="BO360" i="1"/>
  <c r="BO361" i="1"/>
  <c r="BO362" i="1"/>
  <c r="BO363" i="1"/>
  <c r="BO364" i="1"/>
  <c r="BO365" i="1"/>
  <c r="BO366" i="1"/>
  <c r="BO367" i="1"/>
  <c r="BO368" i="1"/>
  <c r="BO369" i="1"/>
  <c r="BO370" i="1"/>
  <c r="BO371" i="1"/>
  <c r="BO372" i="1"/>
  <c r="BO373" i="1"/>
  <c r="BO374" i="1"/>
  <c r="BO375" i="1"/>
  <c r="BO376" i="1"/>
  <c r="BO377" i="1"/>
  <c r="BO378" i="1"/>
  <c r="BO379" i="1"/>
  <c r="BO380" i="1"/>
  <c r="BO381" i="1"/>
  <c r="BO382" i="1"/>
  <c r="BO383" i="1"/>
  <c r="BO384" i="1"/>
  <c r="BO385" i="1"/>
  <c r="BO386" i="1"/>
  <c r="BO387" i="1"/>
  <c r="BO388" i="1"/>
  <c r="BO389" i="1"/>
  <c r="BO390" i="1"/>
  <c r="BO391" i="1"/>
  <c r="BO392" i="1"/>
  <c r="BO393" i="1"/>
  <c r="BO394" i="1"/>
  <c r="BO395" i="1"/>
  <c r="BO396" i="1"/>
  <c r="BO397" i="1"/>
  <c r="BO398" i="1"/>
  <c r="BO399" i="1"/>
  <c r="BO400" i="1"/>
  <c r="BO401" i="1"/>
  <c r="BO402" i="1"/>
  <c r="BO403" i="1"/>
  <c r="BO404" i="1"/>
  <c r="BO405" i="1"/>
  <c r="BO406" i="1"/>
  <c r="BO407" i="1"/>
  <c r="BO408" i="1"/>
  <c r="BO409" i="1"/>
  <c r="BO410" i="1"/>
  <c r="BO411" i="1"/>
  <c r="BO412" i="1"/>
  <c r="BO413" i="1"/>
  <c r="BO414" i="1"/>
  <c r="BO415" i="1"/>
  <c r="BO416" i="1"/>
  <c r="BO417" i="1"/>
  <c r="BO418" i="1"/>
  <c r="BO419" i="1"/>
  <c r="BO420" i="1"/>
  <c r="BO421" i="1"/>
  <c r="BO422" i="1"/>
  <c r="BO423" i="1"/>
  <c r="BO424" i="1"/>
  <c r="BO425" i="1"/>
  <c r="BO426" i="1"/>
  <c r="BO427" i="1"/>
  <c r="BO428" i="1"/>
  <c r="BO429" i="1"/>
  <c r="BO430" i="1"/>
  <c r="BO431" i="1"/>
  <c r="BO432" i="1"/>
  <c r="BO433" i="1"/>
  <c r="BO434" i="1"/>
  <c r="BO435" i="1"/>
  <c r="BO436" i="1"/>
  <c r="BO437" i="1"/>
  <c r="BO438" i="1"/>
  <c r="BO439" i="1"/>
  <c r="BO440" i="1"/>
  <c r="BO441" i="1"/>
  <c r="BO442" i="1"/>
  <c r="BO443" i="1"/>
  <c r="BO444" i="1"/>
  <c r="BO445" i="1"/>
  <c r="BO446" i="1"/>
  <c r="BO447" i="1"/>
  <c r="BO448" i="1"/>
  <c r="BO449" i="1"/>
  <c r="BO450" i="1"/>
  <c r="BO451" i="1"/>
  <c r="BO452" i="1"/>
  <c r="BO453" i="1"/>
  <c r="BO454" i="1"/>
  <c r="BO455" i="1"/>
  <c r="BO456" i="1"/>
  <c r="BO457" i="1"/>
  <c r="BO458" i="1"/>
  <c r="BO459" i="1"/>
  <c r="BO460" i="1"/>
  <c r="BO461" i="1"/>
  <c r="BO462" i="1"/>
  <c r="BO463" i="1"/>
  <c r="BO464" i="1"/>
  <c r="BO465" i="1"/>
  <c r="BO466" i="1"/>
  <c r="BO467" i="1"/>
  <c r="BO468" i="1"/>
  <c r="BO469" i="1"/>
  <c r="BO470" i="1"/>
  <c r="BO471" i="1"/>
  <c r="BO472" i="1"/>
  <c r="BO473" i="1"/>
  <c r="BO474" i="1"/>
  <c r="BO475" i="1"/>
  <c r="BO476" i="1"/>
  <c r="BO477" i="1"/>
  <c r="BO478" i="1"/>
  <c r="BO479" i="1"/>
  <c r="BO480" i="1"/>
  <c r="BO481" i="1"/>
  <c r="BO482" i="1"/>
  <c r="BO483" i="1"/>
  <c r="BO484" i="1"/>
  <c r="BO485" i="1"/>
  <c r="BO486" i="1"/>
  <c r="BO487" i="1"/>
  <c r="BO488" i="1"/>
  <c r="BO489" i="1"/>
  <c r="BO490" i="1"/>
  <c r="BO491" i="1"/>
  <c r="BO492" i="1"/>
  <c r="BO493" i="1"/>
  <c r="BO494" i="1"/>
  <c r="BO495" i="1"/>
  <c r="BO496" i="1"/>
  <c r="BO497" i="1"/>
  <c r="BO498" i="1"/>
  <c r="BO499" i="1"/>
  <c r="BO500" i="1"/>
  <c r="BO501" i="1"/>
  <c r="BO502" i="1"/>
  <c r="BO503" i="1"/>
  <c r="BO504" i="1"/>
  <c r="BO505" i="1"/>
  <c r="BO506" i="1"/>
  <c r="BO507" i="1"/>
  <c r="BO508" i="1"/>
  <c r="BO509" i="1"/>
  <c r="BO510" i="1"/>
  <c r="BO511" i="1"/>
  <c r="BO512" i="1"/>
  <c r="BO513" i="1"/>
  <c r="BO514" i="1"/>
  <c r="BO515" i="1"/>
  <c r="BO516" i="1"/>
  <c r="BO517" i="1"/>
  <c r="BO518" i="1"/>
  <c r="BO519" i="1"/>
  <c r="BO520" i="1"/>
  <c r="BO521" i="1"/>
  <c r="BO522" i="1"/>
  <c r="BO523" i="1"/>
  <c r="BO524" i="1"/>
  <c r="BO525" i="1"/>
  <c r="BO526" i="1"/>
  <c r="BO527" i="1"/>
  <c r="BO528" i="1"/>
  <c r="BO529" i="1"/>
  <c r="BO530" i="1"/>
  <c r="BO531" i="1"/>
  <c r="BO532" i="1"/>
  <c r="BO533" i="1"/>
  <c r="BO534" i="1"/>
  <c r="BO535" i="1"/>
  <c r="BO536" i="1"/>
  <c r="BO537" i="1"/>
  <c r="BO538" i="1"/>
  <c r="BO539" i="1"/>
  <c r="BO540" i="1"/>
  <c r="BO541" i="1"/>
  <c r="BO542" i="1"/>
  <c r="BO543" i="1"/>
  <c r="BO544" i="1"/>
  <c r="BO545" i="1"/>
  <c r="BO546" i="1"/>
  <c r="BO547" i="1"/>
  <c r="BO548" i="1"/>
  <c r="BO549" i="1"/>
  <c r="BO550" i="1"/>
  <c r="BO551" i="1"/>
  <c r="BO552" i="1"/>
  <c r="BO553" i="1"/>
  <c r="BO554" i="1"/>
  <c r="BO555" i="1"/>
  <c r="BO556" i="1"/>
  <c r="BO557" i="1"/>
  <c r="BO558" i="1"/>
  <c r="BO559" i="1"/>
  <c r="BO560" i="1"/>
  <c r="BO561" i="1"/>
  <c r="BO562" i="1"/>
  <c r="BO563" i="1"/>
  <c r="BO564" i="1"/>
  <c r="BO565" i="1"/>
  <c r="BO566" i="1"/>
  <c r="BO567" i="1"/>
  <c r="BO568" i="1"/>
  <c r="BO569" i="1"/>
  <c r="BO570" i="1"/>
  <c r="BO571" i="1"/>
  <c r="BO572" i="1"/>
  <c r="BO573" i="1"/>
  <c r="BO574" i="1"/>
  <c r="BO575" i="1"/>
  <c r="BO576" i="1"/>
  <c r="BO577" i="1"/>
  <c r="BO578" i="1"/>
  <c r="BO579" i="1"/>
  <c r="BO580" i="1"/>
  <c r="BO581" i="1"/>
  <c r="BO582" i="1"/>
  <c r="BO583" i="1"/>
  <c r="BO584" i="1"/>
  <c r="BO585" i="1"/>
  <c r="BO586" i="1"/>
  <c r="BO587" i="1"/>
  <c r="BO588" i="1"/>
  <c r="BO589" i="1"/>
  <c r="BO590" i="1"/>
  <c r="BO591" i="1"/>
  <c r="BO592" i="1"/>
  <c r="BO593" i="1"/>
  <c r="BO594" i="1"/>
  <c r="BO595" i="1"/>
  <c r="BO596" i="1"/>
  <c r="BO597" i="1"/>
  <c r="BO598" i="1"/>
  <c r="BO599" i="1"/>
  <c r="BO600" i="1"/>
  <c r="BO601" i="1"/>
  <c r="BO602" i="1"/>
  <c r="BO603" i="1"/>
  <c r="BO604" i="1"/>
  <c r="BO605" i="1"/>
  <c r="BO606" i="1"/>
  <c r="BO607" i="1"/>
  <c r="BO608" i="1"/>
  <c r="BO609" i="1"/>
  <c r="BO610" i="1"/>
  <c r="BO611" i="1"/>
  <c r="BO612" i="1"/>
  <c r="BO613" i="1"/>
  <c r="BO614" i="1"/>
  <c r="BO615" i="1"/>
  <c r="BO616" i="1"/>
  <c r="BO617" i="1"/>
  <c r="BO618" i="1"/>
  <c r="BO619" i="1"/>
  <c r="BO620" i="1"/>
  <c r="BO621" i="1"/>
  <c r="BO622" i="1"/>
  <c r="BO623" i="1"/>
  <c r="BO624" i="1"/>
  <c r="BO625" i="1"/>
  <c r="BO626" i="1"/>
  <c r="BO627" i="1"/>
  <c r="BO628" i="1"/>
  <c r="BO629" i="1"/>
  <c r="BO630" i="1"/>
  <c r="BO631" i="1"/>
  <c r="BO632" i="1"/>
  <c r="BO633" i="1"/>
  <c r="BO634" i="1"/>
  <c r="BO635" i="1"/>
  <c r="BO636" i="1"/>
  <c r="BO637" i="1"/>
  <c r="BO638" i="1"/>
  <c r="BO639" i="1"/>
  <c r="BO640" i="1"/>
  <c r="BO641" i="1"/>
  <c r="BO642" i="1"/>
  <c r="BO643" i="1"/>
  <c r="BO644" i="1"/>
  <c r="BO645" i="1"/>
  <c r="BO646" i="1"/>
  <c r="BO647" i="1"/>
  <c r="BO648" i="1"/>
  <c r="BO649" i="1"/>
  <c r="BO650" i="1"/>
  <c r="BO651" i="1"/>
  <c r="BO652" i="1"/>
  <c r="BO653" i="1"/>
  <c r="BO654" i="1"/>
  <c r="BO655" i="1"/>
  <c r="BO656" i="1"/>
  <c r="BO657" i="1"/>
  <c r="BO658" i="1"/>
  <c r="BO659" i="1"/>
  <c r="BO660" i="1"/>
  <c r="BO661" i="1"/>
  <c r="BO662" i="1"/>
  <c r="BO663" i="1"/>
  <c r="BO664" i="1"/>
  <c r="BO665" i="1"/>
  <c r="BO666" i="1"/>
  <c r="BO667" i="1"/>
  <c r="BO668" i="1"/>
  <c r="BO669" i="1"/>
  <c r="BO670" i="1"/>
  <c r="BO671" i="1"/>
  <c r="BO672" i="1"/>
  <c r="BO673" i="1"/>
  <c r="BO674" i="1"/>
  <c r="BO675" i="1"/>
  <c r="BO676" i="1"/>
  <c r="BO677" i="1"/>
  <c r="BO678" i="1"/>
  <c r="BO679" i="1"/>
  <c r="BO680" i="1"/>
  <c r="BO681" i="1"/>
  <c r="BO682" i="1"/>
  <c r="BO683" i="1"/>
  <c r="BO684" i="1"/>
  <c r="BO685" i="1"/>
  <c r="BO686" i="1"/>
  <c r="BO687" i="1"/>
  <c r="BO688" i="1"/>
  <c r="BO689" i="1"/>
  <c r="BO690" i="1"/>
  <c r="BO691" i="1"/>
  <c r="BO692" i="1"/>
  <c r="BO693" i="1"/>
  <c r="BO694" i="1"/>
  <c r="BO695" i="1"/>
  <c r="BO2" i="1"/>
  <c r="BN3" i="1"/>
  <c r="BN4" i="1"/>
  <c r="BN5" i="1"/>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2" i="1"/>
  <c r="K3" i="85"/>
  <c r="J3" i="85"/>
  <c r="I3" i="85"/>
  <c r="C4" i="85"/>
  <c r="E62" i="31" s="1"/>
  <c r="F62" i="31" s="1"/>
  <c r="K2" i="85"/>
  <c r="J2" i="85"/>
  <c r="I2" i="85"/>
  <c r="C3" i="84"/>
  <c r="E63" i="31" s="1"/>
  <c r="F63" i="31" s="1"/>
  <c r="K2" i="84"/>
  <c r="J2" i="84"/>
  <c r="I2" i="84"/>
  <c r="P442" i="66"/>
  <c r="P441" i="66"/>
  <c r="O442" i="66"/>
  <c r="O441" i="66"/>
  <c r="N442" i="66"/>
  <c r="N441" i="66"/>
  <c r="F442" i="66"/>
  <c r="F441" i="66"/>
  <c r="D442" i="66"/>
  <c r="D441" i="66"/>
  <c r="P440" i="66"/>
  <c r="O440" i="66"/>
  <c r="N440" i="66"/>
  <c r="F440" i="66"/>
  <c r="D440" i="66"/>
  <c r="H49" i="46"/>
  <c r="BL3" i="1"/>
  <c r="BL4" i="1"/>
  <c r="BL5" i="1"/>
  <c r="BL6" i="1"/>
  <c r="BL7" i="1"/>
  <c r="BL8" i="1"/>
  <c r="BL9" i="1"/>
  <c r="BL10" i="1"/>
  <c r="BL11" i="1"/>
  <c r="BL12" i="1"/>
  <c r="BL13" i="1"/>
  <c r="BL14" i="1"/>
  <c r="BL15" i="1"/>
  <c r="BL16" i="1"/>
  <c r="BL17" i="1"/>
  <c r="BL18" i="1"/>
  <c r="BL19" i="1"/>
  <c r="BL20" i="1"/>
  <c r="BL21" i="1"/>
  <c r="BL22" i="1"/>
  <c r="BL23" i="1"/>
  <c r="BL24" i="1"/>
  <c r="BL25" i="1"/>
  <c r="BL26" i="1"/>
  <c r="BL27" i="1"/>
  <c r="BL28" i="1"/>
  <c r="BL29" i="1"/>
  <c r="BL30" i="1"/>
  <c r="BL31" i="1"/>
  <c r="BL32" i="1"/>
  <c r="BL33" i="1"/>
  <c r="BL34" i="1"/>
  <c r="BL35" i="1"/>
  <c r="BL36" i="1"/>
  <c r="BL37" i="1"/>
  <c r="BL38" i="1"/>
  <c r="BL39" i="1"/>
  <c r="BL40" i="1"/>
  <c r="BL41" i="1"/>
  <c r="BL42" i="1"/>
  <c r="BL43" i="1"/>
  <c r="BL44" i="1"/>
  <c r="BL45" i="1"/>
  <c r="BL46" i="1"/>
  <c r="BL47" i="1"/>
  <c r="BL48" i="1"/>
  <c r="BL49" i="1"/>
  <c r="BL50" i="1"/>
  <c r="BL51" i="1"/>
  <c r="BL52" i="1"/>
  <c r="BL53" i="1"/>
  <c r="BL54" i="1"/>
  <c r="BL55" i="1"/>
  <c r="BL56" i="1"/>
  <c r="BL57" i="1"/>
  <c r="BL58" i="1"/>
  <c r="BL59" i="1"/>
  <c r="BL60" i="1"/>
  <c r="BL61" i="1"/>
  <c r="BL62" i="1"/>
  <c r="BL63" i="1"/>
  <c r="BL64" i="1"/>
  <c r="BL65" i="1"/>
  <c r="BL66" i="1"/>
  <c r="BL67" i="1"/>
  <c r="BL68" i="1"/>
  <c r="BL69" i="1"/>
  <c r="BL70" i="1"/>
  <c r="BL71" i="1"/>
  <c r="BL72" i="1"/>
  <c r="BL73" i="1"/>
  <c r="BL74" i="1"/>
  <c r="BL75" i="1"/>
  <c r="BL76" i="1"/>
  <c r="BL77" i="1"/>
  <c r="BL78" i="1"/>
  <c r="BL79" i="1"/>
  <c r="BL80" i="1"/>
  <c r="BL81" i="1"/>
  <c r="BL82" i="1"/>
  <c r="BL83" i="1"/>
  <c r="BL84" i="1"/>
  <c r="BL85" i="1"/>
  <c r="BL86" i="1"/>
  <c r="BL87" i="1"/>
  <c r="BL88" i="1"/>
  <c r="BL89" i="1"/>
  <c r="BL90" i="1"/>
  <c r="BL91" i="1"/>
  <c r="BL92" i="1"/>
  <c r="BL93" i="1"/>
  <c r="BL94" i="1"/>
  <c r="BL95" i="1"/>
  <c r="BL96" i="1"/>
  <c r="BL97" i="1"/>
  <c r="BL98" i="1"/>
  <c r="BL99" i="1"/>
  <c r="BL100" i="1"/>
  <c r="BL101" i="1"/>
  <c r="BL102" i="1"/>
  <c r="BL103" i="1"/>
  <c r="BL104" i="1"/>
  <c r="BL105" i="1"/>
  <c r="BL106" i="1"/>
  <c r="BL107" i="1"/>
  <c r="BL108" i="1"/>
  <c r="BL109" i="1"/>
  <c r="BL110" i="1"/>
  <c r="BL111" i="1"/>
  <c r="BL112" i="1"/>
  <c r="BL113" i="1"/>
  <c r="BL114" i="1"/>
  <c r="BL115" i="1"/>
  <c r="BL116" i="1"/>
  <c r="BL117" i="1"/>
  <c r="BL118" i="1"/>
  <c r="BL119" i="1"/>
  <c r="BL120" i="1"/>
  <c r="BL121" i="1"/>
  <c r="BL122" i="1"/>
  <c r="BL123" i="1"/>
  <c r="BL124" i="1"/>
  <c r="BL125" i="1"/>
  <c r="BL126" i="1"/>
  <c r="BL127" i="1"/>
  <c r="BL128" i="1"/>
  <c r="BL129" i="1"/>
  <c r="BL130" i="1"/>
  <c r="BL131" i="1"/>
  <c r="BL132" i="1"/>
  <c r="BL133" i="1"/>
  <c r="BL134" i="1"/>
  <c r="BL135" i="1"/>
  <c r="BL136" i="1"/>
  <c r="BL137" i="1"/>
  <c r="BL138" i="1"/>
  <c r="BL139" i="1"/>
  <c r="BL140" i="1"/>
  <c r="BL141" i="1"/>
  <c r="BL142" i="1"/>
  <c r="BL143" i="1"/>
  <c r="BL144" i="1"/>
  <c r="BL145" i="1"/>
  <c r="BL146" i="1"/>
  <c r="BL147" i="1"/>
  <c r="BL148" i="1"/>
  <c r="BL149" i="1"/>
  <c r="BL150" i="1"/>
  <c r="BL151" i="1"/>
  <c r="BL152" i="1"/>
  <c r="BL153" i="1"/>
  <c r="BL154" i="1"/>
  <c r="BL155" i="1"/>
  <c r="BL156" i="1"/>
  <c r="BL157" i="1"/>
  <c r="BL158" i="1"/>
  <c r="BL159" i="1"/>
  <c r="BL160" i="1"/>
  <c r="BL161" i="1"/>
  <c r="BL162" i="1"/>
  <c r="BL163" i="1"/>
  <c r="BL164" i="1"/>
  <c r="BL165" i="1"/>
  <c r="BL166" i="1"/>
  <c r="BL167" i="1"/>
  <c r="BL168" i="1"/>
  <c r="BL169" i="1"/>
  <c r="BL170" i="1"/>
  <c r="BL171" i="1"/>
  <c r="BL172" i="1"/>
  <c r="BL173" i="1"/>
  <c r="BL174" i="1"/>
  <c r="BL175" i="1"/>
  <c r="BL176" i="1"/>
  <c r="BL177" i="1"/>
  <c r="BL178" i="1"/>
  <c r="BL179" i="1"/>
  <c r="BL180" i="1"/>
  <c r="BL181" i="1"/>
  <c r="BL182" i="1"/>
  <c r="BL183" i="1"/>
  <c r="BL184" i="1"/>
  <c r="BL185" i="1"/>
  <c r="BL186" i="1"/>
  <c r="BL187" i="1"/>
  <c r="BL188" i="1"/>
  <c r="BL189" i="1"/>
  <c r="BL190" i="1"/>
  <c r="BL191" i="1"/>
  <c r="BL192" i="1"/>
  <c r="BL193" i="1"/>
  <c r="BL194" i="1"/>
  <c r="BL195" i="1"/>
  <c r="BL196" i="1"/>
  <c r="BL197" i="1"/>
  <c r="BL198" i="1"/>
  <c r="BL199" i="1"/>
  <c r="BL200" i="1"/>
  <c r="BL201" i="1"/>
  <c r="BL202" i="1"/>
  <c r="BL203" i="1"/>
  <c r="BL204" i="1"/>
  <c r="BL205" i="1"/>
  <c r="BL206" i="1"/>
  <c r="BL207" i="1"/>
  <c r="BL208" i="1"/>
  <c r="BL209" i="1"/>
  <c r="BL210" i="1"/>
  <c r="BL211" i="1"/>
  <c r="BL212" i="1"/>
  <c r="BL213" i="1"/>
  <c r="BL214" i="1"/>
  <c r="BL215" i="1"/>
  <c r="BL216" i="1"/>
  <c r="BL217" i="1"/>
  <c r="BL218" i="1"/>
  <c r="BL219" i="1"/>
  <c r="BL220" i="1"/>
  <c r="BL221" i="1"/>
  <c r="BL222" i="1"/>
  <c r="BL223" i="1"/>
  <c r="BL224" i="1"/>
  <c r="BL225" i="1"/>
  <c r="BL226" i="1"/>
  <c r="BL227" i="1"/>
  <c r="BL228" i="1"/>
  <c r="BL229" i="1"/>
  <c r="BL230" i="1"/>
  <c r="BL231" i="1"/>
  <c r="BL232" i="1"/>
  <c r="BL233" i="1"/>
  <c r="BL234" i="1"/>
  <c r="BL235" i="1"/>
  <c r="BL236" i="1"/>
  <c r="BL237" i="1"/>
  <c r="BL238" i="1"/>
  <c r="BL239" i="1"/>
  <c r="BL240" i="1"/>
  <c r="BL241" i="1"/>
  <c r="BL242" i="1"/>
  <c r="BL243" i="1"/>
  <c r="BL244" i="1"/>
  <c r="BL245" i="1"/>
  <c r="BL246" i="1"/>
  <c r="BL247" i="1"/>
  <c r="BL248" i="1"/>
  <c r="BL249" i="1"/>
  <c r="BL250" i="1"/>
  <c r="BL251" i="1"/>
  <c r="BL252" i="1"/>
  <c r="BL253" i="1"/>
  <c r="BL254" i="1"/>
  <c r="BL255" i="1"/>
  <c r="BL256" i="1"/>
  <c r="BL257" i="1"/>
  <c r="BL258" i="1"/>
  <c r="BL259" i="1"/>
  <c r="BL260" i="1"/>
  <c r="BL261" i="1"/>
  <c r="BL262" i="1"/>
  <c r="BL263" i="1"/>
  <c r="BL264" i="1"/>
  <c r="BL265" i="1"/>
  <c r="BL266" i="1"/>
  <c r="BL267" i="1"/>
  <c r="BL268" i="1"/>
  <c r="BL269" i="1"/>
  <c r="BL270" i="1"/>
  <c r="BL271" i="1"/>
  <c r="BL272" i="1"/>
  <c r="BL273" i="1"/>
  <c r="BL274" i="1"/>
  <c r="BL275" i="1"/>
  <c r="BL276" i="1"/>
  <c r="BL277" i="1"/>
  <c r="BL278" i="1"/>
  <c r="BL279" i="1"/>
  <c r="BL280" i="1"/>
  <c r="BL281" i="1"/>
  <c r="BL282" i="1"/>
  <c r="BL283" i="1"/>
  <c r="BL284" i="1"/>
  <c r="BL285" i="1"/>
  <c r="BL286" i="1"/>
  <c r="BL287" i="1"/>
  <c r="BL288" i="1"/>
  <c r="BL289" i="1"/>
  <c r="BL290" i="1"/>
  <c r="BL291" i="1"/>
  <c r="BL292" i="1"/>
  <c r="BL293" i="1"/>
  <c r="BL294" i="1"/>
  <c r="BL295" i="1"/>
  <c r="BL296" i="1"/>
  <c r="BL297" i="1"/>
  <c r="BL298" i="1"/>
  <c r="BL299" i="1"/>
  <c r="BL300" i="1"/>
  <c r="BL301" i="1"/>
  <c r="BL302" i="1"/>
  <c r="BL303" i="1"/>
  <c r="BL304" i="1"/>
  <c r="BL305" i="1"/>
  <c r="BL306" i="1"/>
  <c r="BL307" i="1"/>
  <c r="BL308" i="1"/>
  <c r="BL309" i="1"/>
  <c r="BL310" i="1"/>
  <c r="BL311" i="1"/>
  <c r="BL312" i="1"/>
  <c r="BL313" i="1"/>
  <c r="BL314" i="1"/>
  <c r="BL315" i="1"/>
  <c r="BL316" i="1"/>
  <c r="BL317" i="1"/>
  <c r="BL318" i="1"/>
  <c r="BL319" i="1"/>
  <c r="BL320" i="1"/>
  <c r="BL321" i="1"/>
  <c r="BL322" i="1"/>
  <c r="BL323" i="1"/>
  <c r="BL324" i="1"/>
  <c r="BL325" i="1"/>
  <c r="BL326" i="1"/>
  <c r="BL327" i="1"/>
  <c r="BL328" i="1"/>
  <c r="BL329" i="1"/>
  <c r="BL330" i="1"/>
  <c r="BL331" i="1"/>
  <c r="BL332" i="1"/>
  <c r="BL333" i="1"/>
  <c r="BL334" i="1"/>
  <c r="BL335" i="1"/>
  <c r="BL336" i="1"/>
  <c r="BL337" i="1"/>
  <c r="BL338" i="1"/>
  <c r="BL339" i="1"/>
  <c r="BL340" i="1"/>
  <c r="BL341" i="1"/>
  <c r="BL342" i="1"/>
  <c r="BL343" i="1"/>
  <c r="BL344" i="1"/>
  <c r="BL345" i="1"/>
  <c r="BL346" i="1"/>
  <c r="BL347" i="1"/>
  <c r="BL348" i="1"/>
  <c r="BL349" i="1"/>
  <c r="BL350" i="1"/>
  <c r="BL351" i="1"/>
  <c r="BL352" i="1"/>
  <c r="BL353" i="1"/>
  <c r="BL354" i="1"/>
  <c r="BL355" i="1"/>
  <c r="BL356" i="1"/>
  <c r="BL357" i="1"/>
  <c r="BL358" i="1"/>
  <c r="BL359" i="1"/>
  <c r="BL360" i="1"/>
  <c r="BL361" i="1"/>
  <c r="BL362" i="1"/>
  <c r="BL363" i="1"/>
  <c r="BL364" i="1"/>
  <c r="BL365" i="1"/>
  <c r="BL366" i="1"/>
  <c r="BL367" i="1"/>
  <c r="BL368" i="1"/>
  <c r="BL369" i="1"/>
  <c r="BL370" i="1"/>
  <c r="BL371" i="1"/>
  <c r="BL372" i="1"/>
  <c r="BL373" i="1"/>
  <c r="BL374" i="1"/>
  <c r="BL375" i="1"/>
  <c r="BL376" i="1"/>
  <c r="BL377" i="1"/>
  <c r="BL378" i="1"/>
  <c r="BL379" i="1"/>
  <c r="BL380" i="1"/>
  <c r="BL381" i="1"/>
  <c r="BL382" i="1"/>
  <c r="BL383" i="1"/>
  <c r="BL384" i="1"/>
  <c r="BL385" i="1"/>
  <c r="BL386" i="1"/>
  <c r="BL387" i="1"/>
  <c r="BL388" i="1"/>
  <c r="BL389" i="1"/>
  <c r="BL390" i="1"/>
  <c r="BL391" i="1"/>
  <c r="BL392" i="1"/>
  <c r="BL393" i="1"/>
  <c r="BL394" i="1"/>
  <c r="BL395" i="1"/>
  <c r="BL396" i="1"/>
  <c r="BL397" i="1"/>
  <c r="BL398" i="1"/>
  <c r="BL399" i="1"/>
  <c r="BL400" i="1"/>
  <c r="BL401" i="1"/>
  <c r="BL402" i="1"/>
  <c r="BL403" i="1"/>
  <c r="BL404" i="1"/>
  <c r="BL405" i="1"/>
  <c r="BL406" i="1"/>
  <c r="BL407" i="1"/>
  <c r="BL408" i="1"/>
  <c r="BL409" i="1"/>
  <c r="BL410" i="1"/>
  <c r="BL411" i="1"/>
  <c r="BL412" i="1"/>
  <c r="BL413" i="1"/>
  <c r="BL414" i="1"/>
  <c r="BL415" i="1"/>
  <c r="BL416" i="1"/>
  <c r="BL417" i="1"/>
  <c r="BL418" i="1"/>
  <c r="BL419" i="1"/>
  <c r="BL420" i="1"/>
  <c r="BL421" i="1"/>
  <c r="BL422" i="1"/>
  <c r="BL423" i="1"/>
  <c r="BL424" i="1"/>
  <c r="BL425" i="1"/>
  <c r="BL426" i="1"/>
  <c r="BL427" i="1"/>
  <c r="BL428" i="1"/>
  <c r="BL429" i="1"/>
  <c r="BL430" i="1"/>
  <c r="BL431" i="1"/>
  <c r="BL432" i="1"/>
  <c r="BL433" i="1"/>
  <c r="BL434" i="1"/>
  <c r="BL435" i="1"/>
  <c r="BL436" i="1"/>
  <c r="BL437" i="1"/>
  <c r="BL438" i="1"/>
  <c r="BL439" i="1"/>
  <c r="BL440" i="1"/>
  <c r="BL441" i="1"/>
  <c r="BL442" i="1"/>
  <c r="BL443" i="1"/>
  <c r="BL444" i="1"/>
  <c r="BL445" i="1"/>
  <c r="BL446" i="1"/>
  <c r="BL447" i="1"/>
  <c r="BL448" i="1"/>
  <c r="BL449" i="1"/>
  <c r="BL450" i="1"/>
  <c r="BL451" i="1"/>
  <c r="BL452" i="1"/>
  <c r="BL453" i="1"/>
  <c r="BL454" i="1"/>
  <c r="BL455" i="1"/>
  <c r="BL456" i="1"/>
  <c r="BL457" i="1"/>
  <c r="BL458" i="1"/>
  <c r="BL459" i="1"/>
  <c r="BL460" i="1"/>
  <c r="BL461" i="1"/>
  <c r="BL462" i="1"/>
  <c r="BL463" i="1"/>
  <c r="BL464" i="1"/>
  <c r="BL465" i="1"/>
  <c r="BL466" i="1"/>
  <c r="BL467" i="1"/>
  <c r="BL468" i="1"/>
  <c r="BL469" i="1"/>
  <c r="BL470" i="1"/>
  <c r="BL471" i="1"/>
  <c r="BL472" i="1"/>
  <c r="BL473" i="1"/>
  <c r="BL474" i="1"/>
  <c r="BL475" i="1"/>
  <c r="BL476" i="1"/>
  <c r="BL477" i="1"/>
  <c r="BL478" i="1"/>
  <c r="BL479" i="1"/>
  <c r="BL480" i="1"/>
  <c r="BL481" i="1"/>
  <c r="BL482" i="1"/>
  <c r="BL483" i="1"/>
  <c r="BL484" i="1"/>
  <c r="BL485" i="1"/>
  <c r="BL486" i="1"/>
  <c r="BL487" i="1"/>
  <c r="BL488" i="1"/>
  <c r="BL489" i="1"/>
  <c r="BL490" i="1"/>
  <c r="BL491" i="1"/>
  <c r="BL492" i="1"/>
  <c r="BL493" i="1"/>
  <c r="BL494" i="1"/>
  <c r="BL495" i="1"/>
  <c r="BL496" i="1"/>
  <c r="BL497" i="1"/>
  <c r="BL498" i="1"/>
  <c r="BL499" i="1"/>
  <c r="BL500" i="1"/>
  <c r="BL501" i="1"/>
  <c r="BL502" i="1"/>
  <c r="BL503" i="1"/>
  <c r="BL504" i="1"/>
  <c r="BL505" i="1"/>
  <c r="BL506" i="1"/>
  <c r="BL507" i="1"/>
  <c r="BL508" i="1"/>
  <c r="BL509" i="1"/>
  <c r="BL510" i="1"/>
  <c r="BL511" i="1"/>
  <c r="BL512" i="1"/>
  <c r="BL513" i="1"/>
  <c r="BL514" i="1"/>
  <c r="BL515" i="1"/>
  <c r="BL516" i="1"/>
  <c r="BL517" i="1"/>
  <c r="BL518" i="1"/>
  <c r="BL519" i="1"/>
  <c r="BL520" i="1"/>
  <c r="BL521" i="1"/>
  <c r="BL522" i="1"/>
  <c r="BL523" i="1"/>
  <c r="BL524" i="1"/>
  <c r="BL525" i="1"/>
  <c r="BL526" i="1"/>
  <c r="BL527" i="1"/>
  <c r="BL528" i="1"/>
  <c r="BL529" i="1"/>
  <c r="BL530" i="1"/>
  <c r="BL531" i="1"/>
  <c r="BL532" i="1"/>
  <c r="BL533" i="1"/>
  <c r="BL534" i="1"/>
  <c r="BL535" i="1"/>
  <c r="BL536" i="1"/>
  <c r="BL537" i="1"/>
  <c r="BL538" i="1"/>
  <c r="BL539" i="1"/>
  <c r="BL540" i="1"/>
  <c r="BL541" i="1"/>
  <c r="BL542" i="1"/>
  <c r="BL543" i="1"/>
  <c r="BL544" i="1"/>
  <c r="BL545" i="1"/>
  <c r="BL546" i="1"/>
  <c r="BL547" i="1"/>
  <c r="BL548" i="1"/>
  <c r="BL549" i="1"/>
  <c r="BL550" i="1"/>
  <c r="BL551" i="1"/>
  <c r="BL552" i="1"/>
  <c r="BL553" i="1"/>
  <c r="BL554" i="1"/>
  <c r="BL555" i="1"/>
  <c r="BL556" i="1"/>
  <c r="BL557" i="1"/>
  <c r="BL558" i="1"/>
  <c r="BL559" i="1"/>
  <c r="BL560" i="1"/>
  <c r="BL561" i="1"/>
  <c r="BL562" i="1"/>
  <c r="BL563" i="1"/>
  <c r="BL564" i="1"/>
  <c r="BL565" i="1"/>
  <c r="BL566" i="1"/>
  <c r="BL567" i="1"/>
  <c r="BL568" i="1"/>
  <c r="BL569" i="1"/>
  <c r="BL570" i="1"/>
  <c r="BL571" i="1"/>
  <c r="BL572" i="1"/>
  <c r="BL573" i="1"/>
  <c r="BL574" i="1"/>
  <c r="BL575" i="1"/>
  <c r="BL576" i="1"/>
  <c r="BL577" i="1"/>
  <c r="BL578" i="1"/>
  <c r="BL579" i="1"/>
  <c r="BL580" i="1"/>
  <c r="BL581" i="1"/>
  <c r="BL582" i="1"/>
  <c r="BL583" i="1"/>
  <c r="BL584" i="1"/>
  <c r="BL585" i="1"/>
  <c r="BL586" i="1"/>
  <c r="BL587" i="1"/>
  <c r="BL588" i="1"/>
  <c r="BL589" i="1"/>
  <c r="BL590" i="1"/>
  <c r="BL591" i="1"/>
  <c r="BL592" i="1"/>
  <c r="BL593" i="1"/>
  <c r="BL594" i="1"/>
  <c r="BL595" i="1"/>
  <c r="BL596" i="1"/>
  <c r="BL597" i="1"/>
  <c r="BL598" i="1"/>
  <c r="BL599" i="1"/>
  <c r="BL600" i="1"/>
  <c r="BL601" i="1"/>
  <c r="BL602" i="1"/>
  <c r="BL603" i="1"/>
  <c r="BL604" i="1"/>
  <c r="BL605" i="1"/>
  <c r="BL606" i="1"/>
  <c r="BL607" i="1"/>
  <c r="BL608" i="1"/>
  <c r="BL609" i="1"/>
  <c r="BL610" i="1"/>
  <c r="BL611" i="1"/>
  <c r="BL612" i="1"/>
  <c r="BL613" i="1"/>
  <c r="BL614" i="1"/>
  <c r="BL615" i="1"/>
  <c r="BL616" i="1"/>
  <c r="BL617" i="1"/>
  <c r="BL618" i="1"/>
  <c r="BL619" i="1"/>
  <c r="BL620" i="1"/>
  <c r="BL621" i="1"/>
  <c r="BL622" i="1"/>
  <c r="BL623" i="1"/>
  <c r="BL624" i="1"/>
  <c r="BL625" i="1"/>
  <c r="BL626" i="1"/>
  <c r="BL627" i="1"/>
  <c r="BL628" i="1"/>
  <c r="BL629" i="1"/>
  <c r="BL630" i="1"/>
  <c r="BL631" i="1"/>
  <c r="BL632" i="1"/>
  <c r="BL633" i="1"/>
  <c r="BL634" i="1"/>
  <c r="BL635" i="1"/>
  <c r="BL636" i="1"/>
  <c r="BL637" i="1"/>
  <c r="BL638" i="1"/>
  <c r="BL639" i="1"/>
  <c r="BL640" i="1"/>
  <c r="BL641" i="1"/>
  <c r="BL642" i="1"/>
  <c r="BL643" i="1"/>
  <c r="BL644" i="1"/>
  <c r="BL645" i="1"/>
  <c r="BL646" i="1"/>
  <c r="BL647" i="1"/>
  <c r="BL648" i="1"/>
  <c r="BL649" i="1"/>
  <c r="BL650" i="1"/>
  <c r="BL651" i="1"/>
  <c r="BL652" i="1"/>
  <c r="BL653" i="1"/>
  <c r="BL654" i="1"/>
  <c r="BL655" i="1"/>
  <c r="BL656" i="1"/>
  <c r="BL657" i="1"/>
  <c r="BL658" i="1"/>
  <c r="BL659" i="1"/>
  <c r="BL660" i="1"/>
  <c r="BL661" i="1"/>
  <c r="BL662" i="1"/>
  <c r="BL663" i="1"/>
  <c r="BL664" i="1"/>
  <c r="BL665" i="1"/>
  <c r="BL666" i="1"/>
  <c r="BL667" i="1"/>
  <c r="BL668" i="1"/>
  <c r="BL669" i="1"/>
  <c r="BL670" i="1"/>
  <c r="BL671" i="1"/>
  <c r="BL672" i="1"/>
  <c r="BL673" i="1"/>
  <c r="BL674" i="1"/>
  <c r="BL675" i="1"/>
  <c r="BL676" i="1"/>
  <c r="BL677" i="1"/>
  <c r="BL678" i="1"/>
  <c r="BL679" i="1"/>
  <c r="BL680" i="1"/>
  <c r="BL681" i="1"/>
  <c r="BL682" i="1"/>
  <c r="BL683" i="1"/>
  <c r="BL684" i="1"/>
  <c r="BL685" i="1"/>
  <c r="BL686" i="1"/>
  <c r="BL687" i="1"/>
  <c r="BL688" i="1"/>
  <c r="BL689" i="1"/>
  <c r="BL690" i="1"/>
  <c r="BL691" i="1"/>
  <c r="BL692" i="1"/>
  <c r="BL693" i="1"/>
  <c r="BL694" i="1"/>
  <c r="BL695" i="1"/>
  <c r="BL2" i="1"/>
  <c r="BM3" i="1"/>
  <c r="BM4" i="1"/>
  <c r="BM5" i="1"/>
  <c r="BM6" i="1"/>
  <c r="BM7" i="1"/>
  <c r="BM8" i="1"/>
  <c r="BM9" i="1"/>
  <c r="BM10" i="1"/>
  <c r="BM11" i="1"/>
  <c r="BM12" i="1"/>
  <c r="BM13" i="1"/>
  <c r="BM14" i="1"/>
  <c r="BM15" i="1"/>
  <c r="BM16" i="1"/>
  <c r="BM17" i="1"/>
  <c r="BM18" i="1"/>
  <c r="BM19" i="1"/>
  <c r="BM20" i="1"/>
  <c r="BM21" i="1"/>
  <c r="BM22" i="1"/>
  <c r="BM23" i="1"/>
  <c r="BM24" i="1"/>
  <c r="BM25" i="1"/>
  <c r="BM26" i="1"/>
  <c r="BM27" i="1"/>
  <c r="BM28" i="1"/>
  <c r="BM29" i="1"/>
  <c r="BM30" i="1"/>
  <c r="BM31" i="1"/>
  <c r="BM32" i="1"/>
  <c r="BM33" i="1"/>
  <c r="BM34" i="1"/>
  <c r="BM35" i="1"/>
  <c r="BM36" i="1"/>
  <c r="BM37" i="1"/>
  <c r="BM38" i="1"/>
  <c r="BM39" i="1"/>
  <c r="BM40" i="1"/>
  <c r="BM41" i="1"/>
  <c r="BM42" i="1"/>
  <c r="BM43" i="1"/>
  <c r="BM44" i="1"/>
  <c r="BM45" i="1"/>
  <c r="BM46" i="1"/>
  <c r="BM47" i="1"/>
  <c r="BM48" i="1"/>
  <c r="BM49" i="1"/>
  <c r="BM50" i="1"/>
  <c r="BM51" i="1"/>
  <c r="BM52" i="1"/>
  <c r="BM53" i="1"/>
  <c r="BM54" i="1"/>
  <c r="BM55" i="1"/>
  <c r="BM56" i="1"/>
  <c r="BM57" i="1"/>
  <c r="BM58" i="1"/>
  <c r="BM59" i="1"/>
  <c r="BM60" i="1"/>
  <c r="BM61" i="1"/>
  <c r="BM62" i="1"/>
  <c r="BM63" i="1"/>
  <c r="BM64" i="1"/>
  <c r="BM65" i="1"/>
  <c r="BM66" i="1"/>
  <c r="BM67" i="1"/>
  <c r="BM68" i="1"/>
  <c r="BM69" i="1"/>
  <c r="BM70" i="1"/>
  <c r="BM71" i="1"/>
  <c r="BM72" i="1"/>
  <c r="BM73" i="1"/>
  <c r="BM74" i="1"/>
  <c r="BM75" i="1"/>
  <c r="BM76" i="1"/>
  <c r="BM77" i="1"/>
  <c r="BM78" i="1"/>
  <c r="BM79" i="1"/>
  <c r="BM80" i="1"/>
  <c r="BM81" i="1"/>
  <c r="BM82" i="1"/>
  <c r="BM83" i="1"/>
  <c r="BM84" i="1"/>
  <c r="BM85" i="1"/>
  <c r="BM86" i="1"/>
  <c r="BM87" i="1"/>
  <c r="BM88" i="1"/>
  <c r="BM89" i="1"/>
  <c r="BM90" i="1"/>
  <c r="BM91" i="1"/>
  <c r="BM92" i="1"/>
  <c r="BM93" i="1"/>
  <c r="BM94" i="1"/>
  <c r="BM95" i="1"/>
  <c r="BM96" i="1"/>
  <c r="BM97" i="1"/>
  <c r="BM98" i="1"/>
  <c r="BM99" i="1"/>
  <c r="BM100" i="1"/>
  <c r="BM101" i="1"/>
  <c r="BM102" i="1"/>
  <c r="BM103" i="1"/>
  <c r="BM104" i="1"/>
  <c r="BM105" i="1"/>
  <c r="BM106" i="1"/>
  <c r="BM107" i="1"/>
  <c r="BM108" i="1"/>
  <c r="BM109" i="1"/>
  <c r="BM110" i="1"/>
  <c r="BM111" i="1"/>
  <c r="BM112" i="1"/>
  <c r="BM113" i="1"/>
  <c r="BM114" i="1"/>
  <c r="BM115" i="1"/>
  <c r="BM116" i="1"/>
  <c r="BM117" i="1"/>
  <c r="BM118" i="1"/>
  <c r="BM119" i="1"/>
  <c r="BM120" i="1"/>
  <c r="BM121" i="1"/>
  <c r="BM122" i="1"/>
  <c r="BM123" i="1"/>
  <c r="BM124" i="1"/>
  <c r="BM125" i="1"/>
  <c r="BM126" i="1"/>
  <c r="BM127" i="1"/>
  <c r="BM128" i="1"/>
  <c r="BM129" i="1"/>
  <c r="BM130" i="1"/>
  <c r="BM131" i="1"/>
  <c r="BM132" i="1"/>
  <c r="BM133" i="1"/>
  <c r="BM134" i="1"/>
  <c r="BM135" i="1"/>
  <c r="BM136" i="1"/>
  <c r="BM137" i="1"/>
  <c r="BM138" i="1"/>
  <c r="BM139" i="1"/>
  <c r="BM140" i="1"/>
  <c r="BM141" i="1"/>
  <c r="BM142" i="1"/>
  <c r="BM143" i="1"/>
  <c r="BM144" i="1"/>
  <c r="BM145" i="1"/>
  <c r="BM146" i="1"/>
  <c r="BM147" i="1"/>
  <c r="BM148" i="1"/>
  <c r="BM149" i="1"/>
  <c r="BM150" i="1"/>
  <c r="BM151" i="1"/>
  <c r="BM152" i="1"/>
  <c r="BM153" i="1"/>
  <c r="BM154" i="1"/>
  <c r="BM155" i="1"/>
  <c r="BM156" i="1"/>
  <c r="BM157" i="1"/>
  <c r="BM158" i="1"/>
  <c r="BM159" i="1"/>
  <c r="BM160" i="1"/>
  <c r="BM161" i="1"/>
  <c r="BM162" i="1"/>
  <c r="BM163" i="1"/>
  <c r="BM164" i="1"/>
  <c r="BM165" i="1"/>
  <c r="BM166" i="1"/>
  <c r="BM167" i="1"/>
  <c r="BM168" i="1"/>
  <c r="BM169" i="1"/>
  <c r="BM170" i="1"/>
  <c r="BM171" i="1"/>
  <c r="BM172" i="1"/>
  <c r="BM173" i="1"/>
  <c r="BM174" i="1"/>
  <c r="BM175" i="1"/>
  <c r="BM176" i="1"/>
  <c r="BM177" i="1"/>
  <c r="BM178" i="1"/>
  <c r="BM179" i="1"/>
  <c r="BM180" i="1"/>
  <c r="BM181" i="1"/>
  <c r="BM182" i="1"/>
  <c r="BM183" i="1"/>
  <c r="BM184" i="1"/>
  <c r="BM185" i="1"/>
  <c r="BM186" i="1"/>
  <c r="BM187" i="1"/>
  <c r="BM188" i="1"/>
  <c r="BM189" i="1"/>
  <c r="BM190" i="1"/>
  <c r="BM191" i="1"/>
  <c r="BM192" i="1"/>
  <c r="BM193" i="1"/>
  <c r="BM194" i="1"/>
  <c r="BM195" i="1"/>
  <c r="BM196" i="1"/>
  <c r="BM197" i="1"/>
  <c r="BM198" i="1"/>
  <c r="BM199" i="1"/>
  <c r="BM200" i="1"/>
  <c r="BM201" i="1"/>
  <c r="BM202" i="1"/>
  <c r="BM203" i="1"/>
  <c r="BM204" i="1"/>
  <c r="BM205" i="1"/>
  <c r="BM206" i="1"/>
  <c r="BM207" i="1"/>
  <c r="BM208" i="1"/>
  <c r="BM209" i="1"/>
  <c r="BM210" i="1"/>
  <c r="BM211" i="1"/>
  <c r="BM212" i="1"/>
  <c r="BM213" i="1"/>
  <c r="BM214" i="1"/>
  <c r="BM215" i="1"/>
  <c r="BM216" i="1"/>
  <c r="BM217" i="1"/>
  <c r="BM218" i="1"/>
  <c r="BM219" i="1"/>
  <c r="BM220" i="1"/>
  <c r="BM221" i="1"/>
  <c r="BM222" i="1"/>
  <c r="BM223" i="1"/>
  <c r="BM224" i="1"/>
  <c r="BM225" i="1"/>
  <c r="BM226" i="1"/>
  <c r="BM227" i="1"/>
  <c r="BM228" i="1"/>
  <c r="BM229" i="1"/>
  <c r="BM230" i="1"/>
  <c r="BM231" i="1"/>
  <c r="BM232" i="1"/>
  <c r="BM233" i="1"/>
  <c r="BM234" i="1"/>
  <c r="BM235" i="1"/>
  <c r="BM236" i="1"/>
  <c r="BM237" i="1"/>
  <c r="BM238" i="1"/>
  <c r="BM239" i="1"/>
  <c r="BM240" i="1"/>
  <c r="BM241" i="1"/>
  <c r="BM242" i="1"/>
  <c r="BM243" i="1"/>
  <c r="BM244" i="1"/>
  <c r="BM245" i="1"/>
  <c r="BM246" i="1"/>
  <c r="BM247" i="1"/>
  <c r="BM248"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BM294" i="1"/>
  <c r="BM295" i="1"/>
  <c r="BM296" i="1"/>
  <c r="BM297" i="1"/>
  <c r="BM298" i="1"/>
  <c r="BM299" i="1"/>
  <c r="BM300" i="1"/>
  <c r="BM301" i="1"/>
  <c r="BM302" i="1"/>
  <c r="BM303" i="1"/>
  <c r="BM304" i="1"/>
  <c r="BM305"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402" i="1"/>
  <c r="BM403" i="1"/>
  <c r="BM404" i="1"/>
  <c r="BM405" i="1"/>
  <c r="BM406" i="1"/>
  <c r="BM407" i="1"/>
  <c r="BM408" i="1"/>
  <c r="BM409" i="1"/>
  <c r="BM410" i="1"/>
  <c r="BM411" i="1"/>
  <c r="BM412" i="1"/>
  <c r="BM413" i="1"/>
  <c r="BM414" i="1"/>
  <c r="BM415" i="1"/>
  <c r="BM416" i="1"/>
  <c r="BM417" i="1"/>
  <c r="BM418" i="1"/>
  <c r="BM419" i="1"/>
  <c r="BM420" i="1"/>
  <c r="BM421"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2" i="1"/>
  <c r="C3" i="83"/>
  <c r="E60" i="31" s="1"/>
  <c r="F60" i="31" s="1"/>
  <c r="K2" i="83"/>
  <c r="J2" i="83"/>
  <c r="I2" i="83"/>
  <c r="K22" i="34"/>
  <c r="K23" i="34"/>
  <c r="K24" i="34"/>
  <c r="K25" i="34"/>
  <c r="J22" i="34"/>
  <c r="J23" i="34"/>
  <c r="J24" i="34"/>
  <c r="J25" i="34"/>
  <c r="I22" i="34"/>
  <c r="I23" i="34"/>
  <c r="I24" i="34"/>
  <c r="I25" i="34"/>
  <c r="C9" i="82"/>
  <c r="E16" i="31" s="1"/>
  <c r="K8" i="82"/>
  <c r="J8" i="82"/>
  <c r="I8" i="82"/>
  <c r="P439" i="66"/>
  <c r="O439" i="66"/>
  <c r="N439" i="66"/>
  <c r="F439" i="66"/>
  <c r="F25" i="34" s="1"/>
  <c r="D439" i="66"/>
  <c r="P438" i="66"/>
  <c r="O438" i="66"/>
  <c r="N438" i="66"/>
  <c r="F438" i="66"/>
  <c r="F24" i="34" s="1"/>
  <c r="D438" i="66"/>
  <c r="P437" i="66"/>
  <c r="O437" i="66"/>
  <c r="N437" i="66"/>
  <c r="F437" i="66"/>
  <c r="F23" i="34" s="1"/>
  <c r="D437" i="66"/>
  <c r="P436" i="66"/>
  <c r="O436" i="66"/>
  <c r="N436" i="66"/>
  <c r="F436" i="66"/>
  <c r="F22" i="34" s="1"/>
  <c r="D436" i="66"/>
  <c r="P435" i="66"/>
  <c r="O435" i="66"/>
  <c r="N435" i="66"/>
  <c r="F435" i="66"/>
  <c r="D435" i="66"/>
  <c r="P434" i="66" l="1"/>
  <c r="O434" i="66"/>
  <c r="N434" i="66"/>
  <c r="F434" i="66"/>
  <c r="D434" i="66"/>
  <c r="D32" i="46"/>
  <c r="C32" i="46"/>
  <c r="F40" i="31"/>
  <c r="L27" i="46"/>
  <c r="K27" i="46"/>
  <c r="G49" i="46"/>
  <c r="K39" i="46"/>
  <c r="L39" i="46"/>
  <c r="K5" i="82" l="1"/>
  <c r="K6" i="82"/>
  <c r="K7" i="82"/>
  <c r="J5" i="82"/>
  <c r="J6" i="82"/>
  <c r="J7" i="82"/>
  <c r="I5" i="82"/>
  <c r="I6" i="82"/>
  <c r="I7" i="82"/>
  <c r="BI3" i="1"/>
  <c r="BI4"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2" i="1"/>
  <c r="C7" i="81"/>
  <c r="E13" i="31" s="1"/>
  <c r="F13" i="31" s="1"/>
  <c r="K6" i="81"/>
  <c r="J6" i="81"/>
  <c r="K5" i="81"/>
  <c r="J5" i="81"/>
  <c r="I6" i="81"/>
  <c r="I5" i="81"/>
  <c r="BJ3"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2" i="1"/>
  <c r="BK3" i="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2" i="1"/>
  <c r="K4" i="82"/>
  <c r="J4" i="82"/>
  <c r="I4" i="82"/>
  <c r="K3" i="82"/>
  <c r="J3" i="82"/>
  <c r="I3" i="82"/>
  <c r="K2" i="82"/>
  <c r="J2" i="82"/>
  <c r="I2" i="82"/>
  <c r="K4" i="81"/>
  <c r="J4" i="81"/>
  <c r="I4" i="81"/>
  <c r="K3" i="81"/>
  <c r="J3" i="81"/>
  <c r="I3" i="81"/>
  <c r="K2" i="81"/>
  <c r="J2" i="81"/>
  <c r="I2" i="81"/>
  <c r="C3" i="80"/>
  <c r="E12" i="31" s="1"/>
  <c r="F12" i="31" s="1"/>
  <c r="K2" i="80"/>
  <c r="J2" i="80"/>
  <c r="I2" i="80"/>
  <c r="C3" i="79"/>
  <c r="E61" i="31" s="1"/>
  <c r="F61" i="31" s="1"/>
  <c r="K2" i="79"/>
  <c r="J2" i="79"/>
  <c r="I2" i="79"/>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2" i="1"/>
  <c r="K3" i="61"/>
  <c r="J3" i="61"/>
  <c r="I3" i="61"/>
  <c r="C4" i="61"/>
  <c r="F3" i="61"/>
  <c r="E3" i="61"/>
  <c r="O515" i="66"/>
  <c r="P429" i="66"/>
  <c r="O429" i="66"/>
  <c r="O428" i="66"/>
  <c r="O430" i="66"/>
  <c r="O431" i="66"/>
  <c r="O432" i="66"/>
  <c r="O433" i="66"/>
  <c r="P428" i="66"/>
  <c r="P430" i="66"/>
  <c r="P431" i="66"/>
  <c r="P432" i="66"/>
  <c r="P433" i="66"/>
  <c r="N429" i="66"/>
  <c r="N428" i="66"/>
  <c r="N430" i="66"/>
  <c r="N431" i="66"/>
  <c r="N432" i="66"/>
  <c r="N433" i="66"/>
  <c r="F428" i="66"/>
  <c r="F430" i="66"/>
  <c r="F431" i="66"/>
  <c r="F432" i="66"/>
  <c r="F433" i="66"/>
  <c r="D429" i="66"/>
  <c r="D428" i="66"/>
  <c r="D430" i="66"/>
  <c r="D431" i="66"/>
  <c r="D432" i="66"/>
  <c r="D433" i="66"/>
  <c r="P427" i="66"/>
  <c r="O427" i="66"/>
  <c r="N427" i="66"/>
  <c r="F427" i="66"/>
  <c r="D427" i="66"/>
  <c r="P426" i="66"/>
  <c r="O426" i="66"/>
  <c r="N426" i="66"/>
  <c r="F426" i="66"/>
  <c r="D426" i="66"/>
  <c r="P425" i="66"/>
  <c r="O425" i="66"/>
  <c r="N425" i="66"/>
  <c r="F425" i="66"/>
  <c r="D425" i="66"/>
  <c r="P420" i="66" l="1"/>
  <c r="O420" i="66"/>
  <c r="N420" i="66"/>
  <c r="F420" i="66"/>
  <c r="P424" i="66"/>
  <c r="O424" i="66"/>
  <c r="N424" i="66"/>
  <c r="F424" i="66"/>
  <c r="D424" i="66"/>
  <c r="P423" i="66"/>
  <c r="O423" i="66"/>
  <c r="N423" i="66"/>
  <c r="F423" i="66"/>
  <c r="D423" i="66"/>
  <c r="P422" i="66"/>
  <c r="O422" i="66"/>
  <c r="N422" i="66"/>
  <c r="F422" i="66"/>
  <c r="D422" i="66"/>
  <c r="P421" i="66"/>
  <c r="O421" i="66"/>
  <c r="N421" i="66"/>
  <c r="F421" i="66"/>
  <c r="D421" i="66"/>
  <c r="BH695" i="1"/>
  <c r="BG695" i="1"/>
  <c r="BF695" i="1"/>
  <c r="BE695" i="1"/>
  <c r="BD695" i="1"/>
  <c r="BC695" i="1"/>
  <c r="BA695" i="1"/>
  <c r="AZ695" i="1"/>
  <c r="AY695" i="1"/>
  <c r="AW695" i="1"/>
  <c r="AV695" i="1"/>
  <c r="AU695" i="1"/>
  <c r="AT695" i="1"/>
  <c r="AS695" i="1"/>
  <c r="AQ695" i="1"/>
  <c r="AP695" i="1"/>
  <c r="AO695" i="1"/>
  <c r="AN695" i="1"/>
  <c r="AM695" i="1"/>
  <c r="AL695" i="1"/>
  <c r="AK695" i="1"/>
  <c r="AJ695" i="1"/>
  <c r="AI695" i="1"/>
  <c r="AH695" i="1"/>
  <c r="AG695" i="1"/>
  <c r="AF695" i="1"/>
  <c r="AE695" i="1"/>
  <c r="AD695" i="1"/>
  <c r="AC695" i="1"/>
  <c r="AB695" i="1"/>
  <c r="Z695" i="1"/>
  <c r="Y695" i="1"/>
  <c r="X695" i="1"/>
  <c r="W695" i="1"/>
  <c r="V695" i="1"/>
  <c r="U695" i="1"/>
  <c r="T695" i="1"/>
  <c r="S695" i="1"/>
  <c r="R695" i="1"/>
  <c r="Q695" i="1"/>
  <c r="P22" i="31" l="1"/>
  <c r="M7" i="42"/>
  <c r="K18" i="31" s="1"/>
  <c r="L7" i="42"/>
  <c r="L18" i="31" s="1"/>
  <c r="K7" i="42"/>
  <c r="H7" i="42"/>
  <c r="BH694" i="1" l="1"/>
  <c r="BG694" i="1"/>
  <c r="BF694" i="1"/>
  <c r="BE694" i="1"/>
  <c r="BD694" i="1"/>
  <c r="BC694" i="1"/>
  <c r="BA694" i="1"/>
  <c r="AZ694" i="1"/>
  <c r="AY694" i="1"/>
  <c r="AW694" i="1"/>
  <c r="AV694" i="1"/>
  <c r="AU694" i="1"/>
  <c r="AT694" i="1"/>
  <c r="AS694" i="1"/>
  <c r="AQ694" i="1"/>
  <c r="AP694" i="1"/>
  <c r="AO694" i="1"/>
  <c r="AN694" i="1"/>
  <c r="AM694" i="1"/>
  <c r="AL694" i="1"/>
  <c r="AK694" i="1"/>
  <c r="AJ694" i="1"/>
  <c r="AI694" i="1"/>
  <c r="AH694" i="1"/>
  <c r="AG694" i="1"/>
  <c r="AF694" i="1"/>
  <c r="AE694" i="1"/>
  <c r="AD694" i="1"/>
  <c r="AC694" i="1"/>
  <c r="AB694" i="1"/>
  <c r="Z694" i="1"/>
  <c r="Y694" i="1"/>
  <c r="X694" i="1"/>
  <c r="W694" i="1"/>
  <c r="V694" i="1"/>
  <c r="U694" i="1"/>
  <c r="T694" i="1"/>
  <c r="S694" i="1"/>
  <c r="R694" i="1"/>
  <c r="Q694" i="1"/>
  <c r="W72" i="31" l="1"/>
  <c r="K42" i="3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2" i="1"/>
  <c r="BG3" i="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2" i="1"/>
  <c r="BF3" i="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574" i="1"/>
  <c r="BF575" i="1"/>
  <c r="BF576"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2" i="1"/>
  <c r="BE3"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2"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2" i="1"/>
  <c r="K3" i="63"/>
  <c r="J3" i="63"/>
  <c r="I3" i="63"/>
  <c r="C4" i="63"/>
  <c r="C3" i="78"/>
  <c r="E58" i="31" s="1"/>
  <c r="F58" i="31" s="1"/>
  <c r="C3" i="77"/>
  <c r="E59" i="31" s="1"/>
  <c r="F59" i="31" s="1"/>
  <c r="C3" i="76"/>
  <c r="E57" i="31" s="1"/>
  <c r="F57" i="31" s="1"/>
  <c r="C3" i="75"/>
  <c r="E56" i="31" s="1"/>
  <c r="F56" i="31" s="1"/>
  <c r="K2" i="78"/>
  <c r="J2" i="78"/>
  <c r="I2" i="78"/>
  <c r="K2" i="77"/>
  <c r="J2" i="77"/>
  <c r="I2" i="77"/>
  <c r="K2" i="76"/>
  <c r="J2" i="76"/>
  <c r="I2" i="76"/>
  <c r="K2" i="75"/>
  <c r="J2" i="75"/>
  <c r="I2" i="75"/>
  <c r="K3" i="72"/>
  <c r="K4" i="72"/>
  <c r="J3" i="72"/>
  <c r="J4" i="72"/>
  <c r="I3" i="72"/>
  <c r="I4" i="72"/>
  <c r="C12" i="64"/>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2"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2" i="1"/>
  <c r="K11" i="64"/>
  <c r="J11" i="64"/>
  <c r="I11" i="64"/>
  <c r="F11" i="64"/>
  <c r="E11" i="64"/>
  <c r="K5" i="71"/>
  <c r="J5" i="71"/>
  <c r="I5" i="71"/>
  <c r="C6" i="71"/>
  <c r="F4" i="25"/>
  <c r="F5" i="25"/>
  <c r="F6" i="25"/>
  <c r="F7" i="25"/>
  <c r="F8" i="25"/>
  <c r="F9" i="25"/>
  <c r="F10" i="25"/>
  <c r="F11" i="25"/>
  <c r="F12"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F57" i="25"/>
  <c r="F58" i="25"/>
  <c r="F59" i="25"/>
  <c r="F60" i="25"/>
  <c r="F61" i="25"/>
  <c r="F62" i="25"/>
  <c r="F63" i="25"/>
  <c r="F64" i="25"/>
  <c r="F65" i="25"/>
  <c r="F66" i="25"/>
  <c r="F67" i="25"/>
  <c r="F68" i="25"/>
  <c r="F69" i="25"/>
  <c r="F70" i="25"/>
  <c r="F71" i="25"/>
  <c r="F72" i="25"/>
  <c r="F73" i="25"/>
  <c r="F74" i="25"/>
  <c r="F75" i="25"/>
  <c r="F76" i="25"/>
  <c r="F77" i="25"/>
  <c r="F78" i="25"/>
  <c r="F3" i="25"/>
  <c r="E4" i="25"/>
  <c r="E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3" i="25"/>
  <c r="K73" i="25"/>
  <c r="K74" i="25"/>
  <c r="K75" i="25"/>
  <c r="K76" i="25"/>
  <c r="K77" i="25"/>
  <c r="K78" i="25"/>
  <c r="J73" i="25"/>
  <c r="J74" i="25"/>
  <c r="J75" i="25"/>
  <c r="J76" i="25"/>
  <c r="J77" i="25"/>
  <c r="J78" i="25"/>
  <c r="I73" i="25"/>
  <c r="I74" i="25"/>
  <c r="I75" i="25"/>
  <c r="I76" i="25"/>
  <c r="I77" i="25"/>
  <c r="I78" i="25"/>
  <c r="P419" i="66"/>
  <c r="P418" i="66"/>
  <c r="O419" i="66"/>
  <c r="O418" i="66"/>
  <c r="N419" i="66"/>
  <c r="N418" i="66"/>
  <c r="F419" i="66"/>
  <c r="D419" i="66"/>
  <c r="F418" i="66"/>
  <c r="D418" i="66"/>
  <c r="BD686" i="1"/>
  <c r="BD687" i="1"/>
  <c r="BD688" i="1"/>
  <c r="BD689" i="1"/>
  <c r="BD690" i="1"/>
  <c r="BD691" i="1"/>
  <c r="BD692" i="1"/>
  <c r="BD693" i="1"/>
  <c r="BC686" i="1"/>
  <c r="BC687" i="1"/>
  <c r="BC688" i="1"/>
  <c r="BC689" i="1"/>
  <c r="BC690" i="1"/>
  <c r="BC691" i="1"/>
  <c r="BC692" i="1"/>
  <c r="BC693" i="1"/>
  <c r="AZ686" i="1"/>
  <c r="AZ687" i="1"/>
  <c r="AZ688" i="1"/>
  <c r="AZ689" i="1"/>
  <c r="AZ690" i="1"/>
  <c r="AZ691" i="1"/>
  <c r="AZ692" i="1"/>
  <c r="AZ693" i="1"/>
  <c r="AY686" i="1"/>
  <c r="AY687" i="1"/>
  <c r="AY688" i="1"/>
  <c r="AY689" i="1"/>
  <c r="AY690" i="1"/>
  <c r="AY691" i="1"/>
  <c r="AY692" i="1"/>
  <c r="AY693" i="1"/>
  <c r="AW686" i="1"/>
  <c r="AW687" i="1"/>
  <c r="AW688" i="1"/>
  <c r="AW689" i="1"/>
  <c r="AW690" i="1"/>
  <c r="AW691" i="1"/>
  <c r="AW692" i="1"/>
  <c r="AW693" i="1"/>
  <c r="AT686" i="1"/>
  <c r="AT687" i="1"/>
  <c r="AT688" i="1"/>
  <c r="AT689" i="1"/>
  <c r="AT690" i="1"/>
  <c r="AT691" i="1"/>
  <c r="AT692" i="1"/>
  <c r="AT693" i="1"/>
  <c r="AS686" i="1"/>
  <c r="AS687" i="1"/>
  <c r="AS688" i="1"/>
  <c r="AS689" i="1"/>
  <c r="AS690" i="1"/>
  <c r="AS691" i="1"/>
  <c r="AS692" i="1"/>
  <c r="AS693" i="1"/>
  <c r="AQ686" i="1"/>
  <c r="AQ687" i="1"/>
  <c r="AQ688" i="1"/>
  <c r="AQ689" i="1"/>
  <c r="AQ690" i="1"/>
  <c r="AQ691" i="1"/>
  <c r="AQ692" i="1"/>
  <c r="AQ693" i="1"/>
  <c r="AP686" i="1"/>
  <c r="AP687" i="1"/>
  <c r="AP688" i="1"/>
  <c r="AP689" i="1"/>
  <c r="AP690" i="1"/>
  <c r="AP691" i="1"/>
  <c r="AP692" i="1"/>
  <c r="AP693" i="1"/>
  <c r="AO686" i="1"/>
  <c r="AO687" i="1"/>
  <c r="AO688" i="1"/>
  <c r="AO689" i="1"/>
  <c r="AO690" i="1"/>
  <c r="AO691" i="1"/>
  <c r="AO692" i="1"/>
  <c r="AO693" i="1"/>
  <c r="AN686" i="1"/>
  <c r="AN687" i="1"/>
  <c r="AN688" i="1"/>
  <c r="AN689" i="1"/>
  <c r="AN690" i="1"/>
  <c r="AN691" i="1"/>
  <c r="AN692" i="1"/>
  <c r="AN693" i="1"/>
  <c r="AM686" i="1"/>
  <c r="AM687" i="1"/>
  <c r="AM688" i="1"/>
  <c r="AM689" i="1"/>
  <c r="AM690" i="1"/>
  <c r="AM691" i="1"/>
  <c r="AM692" i="1"/>
  <c r="AM693" i="1"/>
  <c r="AL686" i="1"/>
  <c r="AL687" i="1"/>
  <c r="AL688" i="1"/>
  <c r="AL689" i="1"/>
  <c r="AL690" i="1"/>
  <c r="AL691" i="1"/>
  <c r="AL692" i="1"/>
  <c r="AL693" i="1"/>
  <c r="AK686" i="1"/>
  <c r="AK687" i="1"/>
  <c r="AK688" i="1"/>
  <c r="AK689" i="1"/>
  <c r="AK690" i="1"/>
  <c r="AK691" i="1"/>
  <c r="AK692" i="1"/>
  <c r="AK693" i="1"/>
  <c r="AJ686" i="1"/>
  <c r="AJ687" i="1"/>
  <c r="AJ688" i="1"/>
  <c r="AJ689" i="1"/>
  <c r="AJ690" i="1"/>
  <c r="AJ691" i="1"/>
  <c r="AJ692" i="1"/>
  <c r="AJ693" i="1"/>
  <c r="AI686" i="1"/>
  <c r="AI687" i="1"/>
  <c r="AI688" i="1"/>
  <c r="AI689" i="1"/>
  <c r="AI690" i="1"/>
  <c r="AI691" i="1"/>
  <c r="AI692" i="1"/>
  <c r="AI693" i="1"/>
  <c r="AH686" i="1"/>
  <c r="AH687" i="1"/>
  <c r="AH688" i="1"/>
  <c r="AH689" i="1"/>
  <c r="AH690" i="1"/>
  <c r="AH691" i="1"/>
  <c r="AH692" i="1"/>
  <c r="AH693" i="1"/>
  <c r="AG686" i="1"/>
  <c r="AG687" i="1"/>
  <c r="AG688" i="1"/>
  <c r="AG689" i="1"/>
  <c r="AG690" i="1"/>
  <c r="AG691" i="1"/>
  <c r="AG692" i="1"/>
  <c r="AG693" i="1"/>
  <c r="AF686" i="1"/>
  <c r="AF687" i="1"/>
  <c r="AF688" i="1"/>
  <c r="AF689" i="1"/>
  <c r="AF690" i="1"/>
  <c r="AF691" i="1"/>
  <c r="AF692" i="1"/>
  <c r="AF693" i="1"/>
  <c r="AE686" i="1"/>
  <c r="AE687" i="1"/>
  <c r="AE688" i="1"/>
  <c r="AE689" i="1"/>
  <c r="AE690" i="1"/>
  <c r="AE691" i="1"/>
  <c r="AE692" i="1"/>
  <c r="AE693" i="1"/>
  <c r="AD686" i="1"/>
  <c r="AD687" i="1"/>
  <c r="AD688" i="1"/>
  <c r="AD689" i="1"/>
  <c r="AD690" i="1"/>
  <c r="AD691" i="1"/>
  <c r="AD692" i="1"/>
  <c r="AD693" i="1"/>
  <c r="AC686" i="1"/>
  <c r="AC687" i="1"/>
  <c r="AC688" i="1"/>
  <c r="AC689" i="1"/>
  <c r="AC690" i="1"/>
  <c r="AC691" i="1"/>
  <c r="AC692" i="1"/>
  <c r="AC693" i="1"/>
  <c r="AB686" i="1"/>
  <c r="AB687" i="1"/>
  <c r="AB688" i="1"/>
  <c r="AB689" i="1"/>
  <c r="AB690" i="1"/>
  <c r="AB691" i="1"/>
  <c r="AB692" i="1"/>
  <c r="AB693" i="1"/>
  <c r="Z686" i="1"/>
  <c r="Z687" i="1"/>
  <c r="Z688" i="1"/>
  <c r="Z689" i="1"/>
  <c r="Z690" i="1"/>
  <c r="Z691" i="1"/>
  <c r="Z692" i="1"/>
  <c r="Z693" i="1"/>
  <c r="Y686" i="1"/>
  <c r="Y687" i="1"/>
  <c r="Y688" i="1"/>
  <c r="Y689" i="1"/>
  <c r="Y690" i="1"/>
  <c r="Y691" i="1"/>
  <c r="Y692" i="1"/>
  <c r="Y693" i="1"/>
  <c r="X686" i="1"/>
  <c r="X687" i="1"/>
  <c r="X688" i="1"/>
  <c r="X689" i="1"/>
  <c r="X690" i="1"/>
  <c r="X691" i="1"/>
  <c r="X692" i="1"/>
  <c r="X693" i="1"/>
  <c r="W686" i="1"/>
  <c r="W687" i="1"/>
  <c r="W688" i="1"/>
  <c r="W689" i="1"/>
  <c r="W690" i="1"/>
  <c r="W691" i="1"/>
  <c r="W692" i="1"/>
  <c r="W693" i="1"/>
  <c r="V686" i="1"/>
  <c r="V687" i="1"/>
  <c r="V688" i="1"/>
  <c r="V689" i="1"/>
  <c r="V690" i="1"/>
  <c r="V691" i="1"/>
  <c r="V692" i="1"/>
  <c r="V693" i="1"/>
  <c r="U686" i="1"/>
  <c r="U687" i="1"/>
  <c r="U688" i="1"/>
  <c r="U689" i="1"/>
  <c r="U690" i="1"/>
  <c r="U691" i="1"/>
  <c r="U692" i="1"/>
  <c r="U693" i="1"/>
  <c r="S686" i="1"/>
  <c r="S687" i="1"/>
  <c r="S688" i="1"/>
  <c r="S689" i="1"/>
  <c r="S690" i="1"/>
  <c r="S691" i="1"/>
  <c r="S692" i="1"/>
  <c r="S693" i="1"/>
  <c r="R686" i="1"/>
  <c r="R687" i="1"/>
  <c r="R688" i="1"/>
  <c r="R689" i="1"/>
  <c r="R690" i="1"/>
  <c r="R691" i="1"/>
  <c r="R692" i="1"/>
  <c r="R693" i="1"/>
  <c r="Q686" i="1"/>
  <c r="Q687" i="1"/>
  <c r="Q688" i="1"/>
  <c r="Q689" i="1"/>
  <c r="Q690" i="1"/>
  <c r="Q691" i="1"/>
  <c r="Q692" i="1"/>
  <c r="Q693" i="1"/>
  <c r="EG687" i="1"/>
  <c r="F417" i="66"/>
  <c r="D417" i="66"/>
  <c r="P417" i="66"/>
  <c r="O417" i="66"/>
  <c r="N417" i="66"/>
  <c r="P416" i="66"/>
  <c r="O416" i="66"/>
  <c r="N416" i="66"/>
  <c r="F416" i="66"/>
  <c r="D416" i="66"/>
  <c r="P414" i="66"/>
  <c r="P415" i="66"/>
  <c r="O414" i="66"/>
  <c r="O415" i="66"/>
  <c r="N414" i="66"/>
  <c r="N415" i="66"/>
  <c r="F415" i="66"/>
  <c r="D415" i="66"/>
  <c r="F405" i="66"/>
  <c r="F406" i="66"/>
  <c r="F407" i="66"/>
  <c r="F408" i="66"/>
  <c r="F409" i="66"/>
  <c r="F410" i="66"/>
  <c r="F411" i="66"/>
  <c r="F412" i="66"/>
  <c r="F413" i="66"/>
  <c r="F414" i="66"/>
  <c r="D405" i="66"/>
  <c r="D406" i="66"/>
  <c r="D407" i="66"/>
  <c r="D408" i="66"/>
  <c r="D409" i="66"/>
  <c r="D410" i="66"/>
  <c r="D411" i="66"/>
  <c r="D412" i="66"/>
  <c r="D413" i="66"/>
  <c r="D414" i="66"/>
  <c r="P405" i="66"/>
  <c r="P406" i="66"/>
  <c r="P407" i="66"/>
  <c r="P408" i="66"/>
  <c r="P409" i="66"/>
  <c r="P410" i="66"/>
  <c r="P411" i="66"/>
  <c r="P412" i="66"/>
  <c r="P413" i="66"/>
  <c r="O405" i="66"/>
  <c r="O406" i="66"/>
  <c r="O407" i="66"/>
  <c r="O408" i="66"/>
  <c r="O409" i="66"/>
  <c r="O410" i="66"/>
  <c r="O411" i="66"/>
  <c r="O412" i="66"/>
  <c r="O413" i="66"/>
  <c r="N405" i="66"/>
  <c r="N406" i="66"/>
  <c r="N407" i="66"/>
  <c r="N408" i="66"/>
  <c r="N409" i="66"/>
  <c r="N410" i="66"/>
  <c r="N411" i="66"/>
  <c r="N412" i="66"/>
  <c r="N413" i="66"/>
  <c r="P21" i="31"/>
  <c r="P20" i="31"/>
  <c r="P19" i="31"/>
  <c r="P18" i="31"/>
  <c r="P17" i="31"/>
  <c r="X62" i="31" l="1"/>
  <c r="X13" i="31"/>
  <c r="P23" i="31"/>
  <c r="X72" i="31"/>
  <c r="BD683" i="1"/>
  <c r="BD684" i="1"/>
  <c r="BD685" i="1"/>
  <c r="BC683" i="1"/>
  <c r="BC684" i="1"/>
  <c r="BC685" i="1"/>
  <c r="AZ683" i="1"/>
  <c r="AZ684" i="1"/>
  <c r="AZ685" i="1"/>
  <c r="AY683" i="1"/>
  <c r="AY684" i="1"/>
  <c r="AY685" i="1"/>
  <c r="AW683" i="1"/>
  <c r="AW684" i="1"/>
  <c r="AW685" i="1"/>
  <c r="AT683" i="1"/>
  <c r="AT684" i="1"/>
  <c r="AT685" i="1"/>
  <c r="AS683" i="1"/>
  <c r="AS684" i="1"/>
  <c r="AS685" i="1"/>
  <c r="AQ683" i="1"/>
  <c r="AQ684" i="1"/>
  <c r="AQ685" i="1"/>
  <c r="AP683" i="1"/>
  <c r="AP684" i="1"/>
  <c r="AP685" i="1"/>
  <c r="AO683" i="1"/>
  <c r="AO684" i="1"/>
  <c r="AO685" i="1"/>
  <c r="AN683" i="1"/>
  <c r="AN684" i="1"/>
  <c r="AN685" i="1"/>
  <c r="AM683" i="1"/>
  <c r="AM684" i="1"/>
  <c r="AM685" i="1"/>
  <c r="AL683" i="1"/>
  <c r="AL684" i="1"/>
  <c r="AL685" i="1"/>
  <c r="AK683" i="1"/>
  <c r="AK684" i="1"/>
  <c r="AK685" i="1"/>
  <c r="AJ683" i="1"/>
  <c r="AJ684" i="1"/>
  <c r="AJ685" i="1"/>
  <c r="AI683" i="1"/>
  <c r="AI684" i="1"/>
  <c r="AI685" i="1"/>
  <c r="AH683" i="1"/>
  <c r="AH684" i="1"/>
  <c r="AH685" i="1"/>
  <c r="AG683" i="1"/>
  <c r="AG684" i="1"/>
  <c r="AG685" i="1"/>
  <c r="AF683" i="1"/>
  <c r="AF684" i="1"/>
  <c r="AF685" i="1"/>
  <c r="AE683" i="1"/>
  <c r="AE684" i="1"/>
  <c r="AE685" i="1"/>
  <c r="AD683" i="1"/>
  <c r="AD684" i="1"/>
  <c r="AD685" i="1"/>
  <c r="AC683" i="1"/>
  <c r="AC684" i="1"/>
  <c r="AC685" i="1"/>
  <c r="AB683" i="1"/>
  <c r="AB684" i="1"/>
  <c r="AB685" i="1"/>
  <c r="Z683" i="1"/>
  <c r="Z684" i="1"/>
  <c r="Z685" i="1"/>
  <c r="Y683" i="1"/>
  <c r="Y684" i="1"/>
  <c r="Y685" i="1"/>
  <c r="X683" i="1"/>
  <c r="X684" i="1"/>
  <c r="X685" i="1"/>
  <c r="W683" i="1"/>
  <c r="W684" i="1"/>
  <c r="W685" i="1"/>
  <c r="V683" i="1"/>
  <c r="V684" i="1"/>
  <c r="V685" i="1"/>
  <c r="U683" i="1"/>
  <c r="U684" i="1"/>
  <c r="U685" i="1"/>
  <c r="S683" i="1"/>
  <c r="S684" i="1"/>
  <c r="S685" i="1"/>
  <c r="R683" i="1"/>
  <c r="R684" i="1"/>
  <c r="R685" i="1"/>
  <c r="Q683" i="1"/>
  <c r="Q684" i="1"/>
  <c r="Q685" i="1"/>
  <c r="W71" i="31"/>
  <c r="W59" i="31"/>
  <c r="K16" i="31"/>
  <c r="M16" i="31"/>
  <c r="F50" i="31"/>
  <c r="E49" i="31"/>
  <c r="F49" i="31" s="1"/>
  <c r="J19" i="40"/>
  <c r="J18" i="40"/>
  <c r="J17" i="40"/>
  <c r="J16" i="40"/>
  <c r="J15" i="40"/>
  <c r="J14" i="40"/>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2"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2" i="1"/>
  <c r="BC3" i="1"/>
  <c r="BC4" i="1"/>
  <c r="BC5"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2"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2" i="1"/>
  <c r="K2" i="74"/>
  <c r="J2" i="74"/>
  <c r="I2" i="74"/>
  <c r="K2" i="73"/>
  <c r="J2" i="73"/>
  <c r="I2" i="73"/>
  <c r="K2" i="72"/>
  <c r="J2" i="72"/>
  <c r="I2" i="72"/>
  <c r="C3" i="74"/>
  <c r="E53" i="31" s="1"/>
  <c r="F53" i="31" s="1"/>
  <c r="C3" i="73"/>
  <c r="E52" i="31" s="1"/>
  <c r="F52" i="31" s="1"/>
  <c r="G52" i="18"/>
  <c r="E7" i="31" s="1"/>
  <c r="G54" i="18"/>
  <c r="E54" i="31" s="1"/>
  <c r="F54" i="31" s="1"/>
  <c r="G53" i="18"/>
  <c r="E55" i="31" s="1"/>
  <c r="F55" i="31" s="1"/>
  <c r="G51" i="18"/>
  <c r="G50" i="18"/>
  <c r="K40" i="18"/>
  <c r="K41" i="18"/>
  <c r="K42" i="18"/>
  <c r="K43" i="18"/>
  <c r="J40" i="18"/>
  <c r="J41" i="18"/>
  <c r="J42" i="18"/>
  <c r="J43" i="18"/>
  <c r="I40" i="18"/>
  <c r="I41" i="18"/>
  <c r="I42" i="18"/>
  <c r="I43" i="18"/>
  <c r="F40" i="18"/>
  <c r="F41" i="18"/>
  <c r="F42" i="18"/>
  <c r="F43" i="18"/>
  <c r="E40" i="18"/>
  <c r="E41" i="18"/>
  <c r="E42" i="18"/>
  <c r="E43" i="18"/>
  <c r="K4" i="71"/>
  <c r="K3" i="71"/>
  <c r="J4" i="71"/>
  <c r="J3" i="71"/>
  <c r="I4" i="71"/>
  <c r="I3" i="71"/>
  <c r="K2" i="71"/>
  <c r="J2" i="71"/>
  <c r="I2" i="71"/>
  <c r="K2" i="70"/>
  <c r="J2" i="70"/>
  <c r="I2" i="70"/>
  <c r="C3" i="70"/>
  <c r="E48" i="31" s="1"/>
  <c r="F48" i="31" s="1"/>
  <c r="K41" i="31"/>
  <c r="P404" i="66"/>
  <c r="O404" i="66"/>
  <c r="N404" i="66"/>
  <c r="F404" i="66"/>
  <c r="D404" i="66"/>
  <c r="P403" i="66"/>
  <c r="O403" i="66"/>
  <c r="N403" i="66"/>
  <c r="F403" i="66"/>
  <c r="D403" i="66"/>
  <c r="P402" i="66"/>
  <c r="O402" i="66"/>
  <c r="N402" i="66"/>
  <c r="F402" i="66"/>
  <c r="D402" i="66"/>
  <c r="P401" i="66"/>
  <c r="O401" i="66"/>
  <c r="N401" i="66"/>
  <c r="F401" i="66"/>
  <c r="D401" i="66"/>
  <c r="P400" i="66"/>
  <c r="O400" i="66"/>
  <c r="N400" i="66"/>
  <c r="F400" i="66"/>
  <c r="D400" i="66"/>
  <c r="P399" i="66"/>
  <c r="O399" i="66"/>
  <c r="N399" i="66"/>
  <c r="F399" i="66"/>
  <c r="D399" i="66"/>
  <c r="P398" i="66"/>
  <c r="O398" i="66"/>
  <c r="N398" i="66"/>
  <c r="F398" i="66"/>
  <c r="D398" i="66"/>
  <c r="P395" i="66"/>
  <c r="P396" i="66"/>
  <c r="P397" i="66"/>
  <c r="O395" i="66"/>
  <c r="O396" i="66"/>
  <c r="O397" i="66"/>
  <c r="N395" i="66"/>
  <c r="N396" i="66"/>
  <c r="N397" i="66"/>
  <c r="F395" i="66"/>
  <c r="F396" i="66"/>
  <c r="F397" i="66"/>
  <c r="D395" i="66"/>
  <c r="D396" i="66"/>
  <c r="D397" i="66"/>
  <c r="G55" i="18" l="1"/>
  <c r="X71" i="31"/>
  <c r="P394" i="66"/>
  <c r="O394" i="66"/>
  <c r="N394" i="66"/>
  <c r="F394" i="66"/>
  <c r="D394" i="66"/>
  <c r="D709" i="1"/>
  <c r="CB705" i="1" s="1"/>
  <c r="CD705" i="1" s="1"/>
  <c r="AY3" i="1" l="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2" i="1"/>
  <c r="C3" i="69"/>
  <c r="E47" i="31" s="1"/>
  <c r="F47" i="31" s="1"/>
  <c r="K2" i="69"/>
  <c r="J2" i="69"/>
  <c r="I2" i="69"/>
  <c r="F2" i="69"/>
  <c r="E2" i="69"/>
  <c r="O514" i="66"/>
  <c r="O513" i="66"/>
  <c r="P393" i="66" l="1"/>
  <c r="O393" i="66"/>
  <c r="N393" i="66"/>
  <c r="F393" i="66"/>
  <c r="D393" i="66"/>
  <c r="C26" i="43"/>
  <c r="AW682" i="1" l="1"/>
  <c r="AT682" i="1"/>
  <c r="AS682" i="1"/>
  <c r="AQ682" i="1"/>
  <c r="AP682" i="1"/>
  <c r="AO682" i="1"/>
  <c r="AN682" i="1"/>
  <c r="AM682" i="1"/>
  <c r="AL682" i="1"/>
  <c r="AK682" i="1"/>
  <c r="AJ682" i="1"/>
  <c r="AI682" i="1"/>
  <c r="AH682" i="1"/>
  <c r="AG682" i="1"/>
  <c r="AF682" i="1"/>
  <c r="AE682" i="1"/>
  <c r="AD682" i="1"/>
  <c r="AC682" i="1"/>
  <c r="AB682" i="1"/>
  <c r="Z682" i="1"/>
  <c r="Y682" i="1"/>
  <c r="X682" i="1"/>
  <c r="W682" i="1"/>
  <c r="V682" i="1"/>
  <c r="U682" i="1"/>
  <c r="S682" i="1"/>
  <c r="Q682" i="1"/>
  <c r="DR682" i="1"/>
  <c r="AW679" i="1"/>
  <c r="AW680" i="1"/>
  <c r="AW681" i="1"/>
  <c r="AT679" i="1"/>
  <c r="AT680" i="1"/>
  <c r="AT681" i="1"/>
  <c r="AS679" i="1"/>
  <c r="AS680" i="1"/>
  <c r="AS681" i="1"/>
  <c r="AQ679" i="1"/>
  <c r="AQ680" i="1"/>
  <c r="AQ681" i="1"/>
  <c r="AP679" i="1"/>
  <c r="AP680" i="1"/>
  <c r="AP681" i="1"/>
  <c r="AO679" i="1"/>
  <c r="AO680" i="1"/>
  <c r="AO681" i="1"/>
  <c r="AN679" i="1"/>
  <c r="AN680" i="1"/>
  <c r="AN681" i="1"/>
  <c r="AM679" i="1"/>
  <c r="AM680" i="1"/>
  <c r="AM681" i="1"/>
  <c r="AL679" i="1"/>
  <c r="AL680" i="1"/>
  <c r="AL681" i="1"/>
  <c r="AK679" i="1"/>
  <c r="AK680" i="1"/>
  <c r="AK681" i="1"/>
  <c r="AJ679" i="1"/>
  <c r="AJ680" i="1"/>
  <c r="AJ681" i="1"/>
  <c r="AI679" i="1"/>
  <c r="AI680" i="1"/>
  <c r="AI681" i="1"/>
  <c r="AH679" i="1"/>
  <c r="AH680" i="1"/>
  <c r="AH681" i="1"/>
  <c r="AG679" i="1"/>
  <c r="AG680" i="1"/>
  <c r="AG681" i="1"/>
  <c r="AF679" i="1"/>
  <c r="AF680" i="1"/>
  <c r="AF681" i="1"/>
  <c r="AE679" i="1"/>
  <c r="AE680" i="1"/>
  <c r="AE681" i="1"/>
  <c r="AD679" i="1"/>
  <c r="AD680" i="1"/>
  <c r="AD681" i="1"/>
  <c r="AC679" i="1"/>
  <c r="AC680" i="1"/>
  <c r="AC681" i="1"/>
  <c r="AB679" i="1"/>
  <c r="AB680" i="1"/>
  <c r="AB681" i="1"/>
  <c r="Z679" i="1"/>
  <c r="Z680" i="1"/>
  <c r="Z681" i="1"/>
  <c r="Y679" i="1"/>
  <c r="Y680" i="1"/>
  <c r="Y681" i="1"/>
  <c r="X679" i="1"/>
  <c r="X680" i="1"/>
  <c r="X681" i="1"/>
  <c r="W679" i="1"/>
  <c r="W680" i="1"/>
  <c r="W681" i="1"/>
  <c r="V679" i="1"/>
  <c r="V680" i="1"/>
  <c r="V681" i="1"/>
  <c r="U679" i="1"/>
  <c r="U680" i="1"/>
  <c r="U681" i="1"/>
  <c r="S679" i="1"/>
  <c r="S680" i="1"/>
  <c r="S681" i="1"/>
  <c r="Q679" i="1"/>
  <c r="Q680" i="1"/>
  <c r="Q681" i="1"/>
  <c r="K6" i="42"/>
  <c r="K12" i="68" l="1"/>
  <c r="K13" i="68"/>
  <c r="K14" i="68"/>
  <c r="K15" i="68"/>
  <c r="K16" i="68"/>
  <c r="K17" i="68"/>
  <c r="K18" i="68"/>
  <c r="J12" i="68"/>
  <c r="J13" i="68"/>
  <c r="J14" i="68"/>
  <c r="J15" i="68"/>
  <c r="J16" i="68"/>
  <c r="J17" i="68"/>
  <c r="J18" i="68"/>
  <c r="I12" i="68"/>
  <c r="I13" i="68"/>
  <c r="I14" i="68"/>
  <c r="I15" i="68"/>
  <c r="I16" i="68"/>
  <c r="I17" i="68"/>
  <c r="I18" i="68"/>
  <c r="F46" i="31"/>
  <c r="F12" i="68"/>
  <c r="F13" i="68"/>
  <c r="F14" i="68"/>
  <c r="F15" i="68"/>
  <c r="F16" i="68"/>
  <c r="F17" i="68"/>
  <c r="F18" i="68"/>
  <c r="E12" i="68"/>
  <c r="E13" i="68"/>
  <c r="E14" i="68"/>
  <c r="E15" i="68"/>
  <c r="E16" i="68"/>
  <c r="E17" i="68"/>
  <c r="E18" i="68"/>
  <c r="K11" i="68"/>
  <c r="J11" i="68"/>
  <c r="I11" i="68"/>
  <c r="F11" i="68"/>
  <c r="E11" i="68"/>
  <c r="K10" i="68"/>
  <c r="J10" i="68"/>
  <c r="I10" i="68"/>
  <c r="F10" i="68"/>
  <c r="E10" i="68"/>
  <c r="K9" i="68"/>
  <c r="J9" i="68"/>
  <c r="I9" i="68"/>
  <c r="F9" i="68"/>
  <c r="E9" i="68"/>
  <c r="K8" i="68"/>
  <c r="J8" i="68"/>
  <c r="I8" i="68"/>
  <c r="F8" i="68"/>
  <c r="E8" i="68"/>
  <c r="K7" i="68"/>
  <c r="J7" i="68"/>
  <c r="I7" i="68"/>
  <c r="F7" i="68"/>
  <c r="E7" i="68"/>
  <c r="K6" i="68"/>
  <c r="J6" i="68"/>
  <c r="I6" i="68"/>
  <c r="F6" i="68"/>
  <c r="E6" i="68"/>
  <c r="K5" i="68"/>
  <c r="J5" i="68"/>
  <c r="I5" i="68"/>
  <c r="F5" i="68"/>
  <c r="E5" i="68"/>
  <c r="K4" i="68"/>
  <c r="J4" i="68"/>
  <c r="I4" i="68"/>
  <c r="F4" i="68"/>
  <c r="E4" i="68"/>
  <c r="K3" i="68"/>
  <c r="J3" i="68"/>
  <c r="I3" i="68"/>
  <c r="F3" i="68"/>
  <c r="E3" i="68"/>
  <c r="K7" i="64"/>
  <c r="K8" i="64"/>
  <c r="J7" i="64"/>
  <c r="J8" i="64"/>
  <c r="I7" i="64"/>
  <c r="I8" i="64"/>
  <c r="F7" i="64"/>
  <c r="F8" i="64"/>
  <c r="E7" i="64"/>
  <c r="E8" i="64"/>
  <c r="P377" i="66"/>
  <c r="P378" i="66"/>
  <c r="P379" i="66"/>
  <c r="P380" i="66"/>
  <c r="P381" i="66"/>
  <c r="P382" i="66"/>
  <c r="P383" i="66"/>
  <c r="P384" i="66"/>
  <c r="P385" i="66"/>
  <c r="P386" i="66"/>
  <c r="P387" i="66"/>
  <c r="P388" i="66"/>
  <c r="P389" i="66"/>
  <c r="P390" i="66"/>
  <c r="P391" i="66"/>
  <c r="P392" i="66"/>
  <c r="O377" i="66"/>
  <c r="O378" i="66"/>
  <c r="O379" i="66"/>
  <c r="O380" i="66"/>
  <c r="O381" i="66"/>
  <c r="O382" i="66"/>
  <c r="O383" i="66"/>
  <c r="O384" i="66"/>
  <c r="O385" i="66"/>
  <c r="O386" i="66"/>
  <c r="O387" i="66"/>
  <c r="O388" i="66"/>
  <c r="O389" i="66"/>
  <c r="O390" i="66"/>
  <c r="O391" i="66"/>
  <c r="O392" i="66"/>
  <c r="N377" i="66"/>
  <c r="N378" i="66"/>
  <c r="N379" i="66"/>
  <c r="N380" i="66"/>
  <c r="N381" i="66"/>
  <c r="N382" i="66"/>
  <c r="N383" i="66"/>
  <c r="N384" i="66"/>
  <c r="N385" i="66"/>
  <c r="N386" i="66"/>
  <c r="N387" i="66"/>
  <c r="N388" i="66"/>
  <c r="N389" i="66"/>
  <c r="N390" i="66"/>
  <c r="N391" i="66"/>
  <c r="N392" i="66"/>
  <c r="F377" i="66"/>
  <c r="F378" i="66"/>
  <c r="F379" i="66"/>
  <c r="F380" i="66"/>
  <c r="F381" i="66"/>
  <c r="F382" i="66"/>
  <c r="F383" i="66"/>
  <c r="F384" i="66"/>
  <c r="F385" i="66"/>
  <c r="F386" i="66"/>
  <c r="F387" i="66"/>
  <c r="F388" i="66"/>
  <c r="F389" i="66"/>
  <c r="F390" i="66"/>
  <c r="F391" i="66"/>
  <c r="F392" i="66"/>
  <c r="D377" i="66"/>
  <c r="D378" i="66"/>
  <c r="D379" i="66"/>
  <c r="D380" i="66"/>
  <c r="D381" i="66"/>
  <c r="D382" i="66"/>
  <c r="D383" i="66"/>
  <c r="D384" i="66"/>
  <c r="D385" i="66"/>
  <c r="D386" i="66"/>
  <c r="D387" i="66"/>
  <c r="D388" i="66"/>
  <c r="D389" i="66"/>
  <c r="D390" i="66"/>
  <c r="D391" i="66"/>
  <c r="D392" i="66"/>
  <c r="P362" i="66"/>
  <c r="P361" i="66"/>
  <c r="O362" i="66"/>
  <c r="O361" i="66"/>
  <c r="N362" i="66"/>
  <c r="N361" i="66"/>
  <c r="F362" i="66"/>
  <c r="F361" i="66"/>
  <c r="D362" i="66"/>
  <c r="D361" i="66"/>
  <c r="AW678" i="1"/>
  <c r="AT678" i="1"/>
  <c r="AS678" i="1"/>
  <c r="AQ678" i="1"/>
  <c r="AP678" i="1"/>
  <c r="AO678" i="1"/>
  <c r="AN678" i="1"/>
  <c r="AM678" i="1"/>
  <c r="AL678" i="1"/>
  <c r="AK678" i="1"/>
  <c r="AJ678" i="1"/>
  <c r="AI678" i="1"/>
  <c r="AH678" i="1"/>
  <c r="AG678" i="1"/>
  <c r="AF678" i="1"/>
  <c r="AE678" i="1"/>
  <c r="AD678" i="1"/>
  <c r="AC678" i="1"/>
  <c r="AB678" i="1"/>
  <c r="Z678" i="1"/>
  <c r="Y678" i="1"/>
  <c r="X678" i="1"/>
  <c r="W678" i="1"/>
  <c r="V678" i="1"/>
  <c r="J20" i="40" l="1"/>
  <c r="U678" i="1"/>
  <c r="S678" i="1"/>
  <c r="Q678" i="1"/>
  <c r="AW673" i="1"/>
  <c r="AW674" i="1"/>
  <c r="AW675" i="1"/>
  <c r="AW676" i="1"/>
  <c r="AW677" i="1"/>
  <c r="AT673" i="1"/>
  <c r="AT674" i="1"/>
  <c r="AT675" i="1"/>
  <c r="AT676" i="1"/>
  <c r="AT677" i="1"/>
  <c r="AS673" i="1"/>
  <c r="AS674" i="1"/>
  <c r="AS675" i="1"/>
  <c r="AS676" i="1"/>
  <c r="AS677" i="1"/>
  <c r="AQ673" i="1"/>
  <c r="AQ674" i="1"/>
  <c r="AQ675" i="1"/>
  <c r="AQ676" i="1"/>
  <c r="AQ677" i="1"/>
  <c r="AP673" i="1"/>
  <c r="AP674" i="1"/>
  <c r="AP675" i="1"/>
  <c r="AP676" i="1"/>
  <c r="AP677" i="1"/>
  <c r="AO673" i="1"/>
  <c r="AO674" i="1"/>
  <c r="AO675" i="1"/>
  <c r="AO676" i="1"/>
  <c r="AO677" i="1"/>
  <c r="AN673" i="1"/>
  <c r="AN674" i="1"/>
  <c r="AN675" i="1"/>
  <c r="AN676" i="1"/>
  <c r="AN677" i="1"/>
  <c r="AM673" i="1"/>
  <c r="AM674" i="1"/>
  <c r="AM675" i="1"/>
  <c r="AM676" i="1"/>
  <c r="AM677" i="1"/>
  <c r="AL673" i="1"/>
  <c r="AL674" i="1"/>
  <c r="AL675" i="1"/>
  <c r="AL676" i="1"/>
  <c r="AL677" i="1"/>
  <c r="AK673" i="1"/>
  <c r="AK674" i="1"/>
  <c r="AK675" i="1"/>
  <c r="AK676" i="1"/>
  <c r="AK677" i="1"/>
  <c r="AJ673" i="1"/>
  <c r="AJ674" i="1"/>
  <c r="AJ675" i="1"/>
  <c r="AJ676" i="1"/>
  <c r="AJ677" i="1"/>
  <c r="AI673" i="1"/>
  <c r="AI674" i="1"/>
  <c r="AI675" i="1"/>
  <c r="AI676" i="1"/>
  <c r="AI677" i="1"/>
  <c r="AH673" i="1"/>
  <c r="AH674" i="1"/>
  <c r="AH675" i="1"/>
  <c r="AH676" i="1"/>
  <c r="AH677" i="1"/>
  <c r="AG673" i="1"/>
  <c r="AG674" i="1"/>
  <c r="AG675" i="1"/>
  <c r="AG676" i="1"/>
  <c r="AG677" i="1"/>
  <c r="AF673" i="1"/>
  <c r="AF674" i="1"/>
  <c r="AF675" i="1"/>
  <c r="AF676" i="1"/>
  <c r="AF677" i="1"/>
  <c r="AE673" i="1"/>
  <c r="AE674" i="1"/>
  <c r="AE675" i="1"/>
  <c r="AE676" i="1"/>
  <c r="AE677" i="1"/>
  <c r="AD673" i="1"/>
  <c r="AD674" i="1"/>
  <c r="AD675" i="1"/>
  <c r="AD676" i="1"/>
  <c r="AD677" i="1"/>
  <c r="AC673" i="1"/>
  <c r="AC674" i="1"/>
  <c r="AC675" i="1"/>
  <c r="AC676" i="1"/>
  <c r="AC677" i="1"/>
  <c r="AB673" i="1"/>
  <c r="AB674" i="1"/>
  <c r="AB675" i="1"/>
  <c r="AB676" i="1"/>
  <c r="AB677" i="1"/>
  <c r="Z673" i="1"/>
  <c r="Z674" i="1"/>
  <c r="Z675" i="1"/>
  <c r="Z676" i="1"/>
  <c r="Z677" i="1"/>
  <c r="Y673" i="1"/>
  <c r="Y674" i="1"/>
  <c r="Y675" i="1"/>
  <c r="Y676" i="1"/>
  <c r="Y677" i="1"/>
  <c r="X673" i="1"/>
  <c r="X674" i="1"/>
  <c r="X675" i="1"/>
  <c r="X676" i="1"/>
  <c r="X677" i="1"/>
  <c r="W673" i="1"/>
  <c r="W674" i="1"/>
  <c r="W675" i="1"/>
  <c r="W676" i="1"/>
  <c r="W677" i="1"/>
  <c r="V673" i="1"/>
  <c r="V674" i="1"/>
  <c r="V675" i="1"/>
  <c r="V676" i="1"/>
  <c r="V677" i="1"/>
  <c r="U673" i="1"/>
  <c r="U674" i="1"/>
  <c r="U675" i="1"/>
  <c r="U676" i="1"/>
  <c r="U677" i="1"/>
  <c r="S673" i="1"/>
  <c r="S674" i="1"/>
  <c r="S675" i="1"/>
  <c r="S676" i="1"/>
  <c r="S677" i="1"/>
  <c r="Q677" i="1"/>
  <c r="Q676" i="1"/>
  <c r="Q675" i="1"/>
  <c r="Q674" i="1"/>
  <c r="Q673" i="1"/>
  <c r="P24" i="31" l="1"/>
  <c r="M9" i="31"/>
  <c r="W70" i="31"/>
  <c r="P373" i="66"/>
  <c r="P372" i="66"/>
  <c r="O373" i="66"/>
  <c r="O372" i="66"/>
  <c r="N373" i="66"/>
  <c r="F373" i="66"/>
  <c r="F372" i="66"/>
  <c r="D373" i="66"/>
  <c r="D372" i="66"/>
  <c r="K10" i="67"/>
  <c r="K9" i="67"/>
  <c r="J10" i="67"/>
  <c r="J9" i="67"/>
  <c r="I10" i="67"/>
  <c r="I9" i="67"/>
  <c r="F10" i="67"/>
  <c r="F9" i="67"/>
  <c r="E10" i="67"/>
  <c r="E9" i="67"/>
  <c r="AW672" i="1"/>
  <c r="AW671" i="1"/>
  <c r="AT672" i="1"/>
  <c r="AS672" i="1"/>
  <c r="AQ672" i="1"/>
  <c r="AP672" i="1"/>
  <c r="AO672" i="1"/>
  <c r="AN672" i="1"/>
  <c r="AM672" i="1"/>
  <c r="AL672" i="1"/>
  <c r="AK672" i="1"/>
  <c r="AJ672" i="1"/>
  <c r="AI672" i="1"/>
  <c r="AH672" i="1"/>
  <c r="AG672" i="1"/>
  <c r="AF672" i="1"/>
  <c r="AE672" i="1"/>
  <c r="AD672" i="1"/>
  <c r="AC672" i="1"/>
  <c r="AB672" i="1"/>
  <c r="Z672" i="1"/>
  <c r="Y672" i="1"/>
  <c r="X672" i="1"/>
  <c r="W672" i="1"/>
  <c r="V672" i="1"/>
  <c r="U672" i="1"/>
  <c r="S672" i="1"/>
  <c r="Q672" i="1"/>
  <c r="Z671" i="1"/>
  <c r="Y671" i="1"/>
  <c r="X671" i="1"/>
  <c r="W671" i="1"/>
  <c r="V671" i="1"/>
  <c r="AE671" i="1"/>
  <c r="AD671" i="1"/>
  <c r="AC671" i="1"/>
  <c r="AB671" i="1"/>
  <c r="AJ671" i="1"/>
  <c r="AI671" i="1"/>
  <c r="AH671" i="1"/>
  <c r="AG671" i="1"/>
  <c r="AF671" i="1"/>
  <c r="AK671" i="1"/>
  <c r="AL671" i="1"/>
  <c r="AM671" i="1"/>
  <c r="AN671" i="1"/>
  <c r="AO671" i="1"/>
  <c r="AP671" i="1"/>
  <c r="AQ671" i="1"/>
  <c r="AS671" i="1"/>
  <c r="AT671" i="1"/>
  <c r="U671" i="1"/>
  <c r="S671" i="1"/>
  <c r="Q671" i="1"/>
  <c r="X59" i="31" l="1"/>
  <c r="X66" i="31"/>
  <c r="X70" i="31"/>
  <c r="K5" i="67"/>
  <c r="J5" i="67"/>
  <c r="I5" i="67"/>
  <c r="F5" i="67"/>
  <c r="E5" i="67"/>
  <c r="P368" i="66"/>
  <c r="O368" i="66"/>
  <c r="N368" i="66"/>
  <c r="F368" i="66"/>
  <c r="D368" i="66"/>
  <c r="D367" i="66"/>
  <c r="AW670" i="1"/>
  <c r="AT670" i="1"/>
  <c r="AS670" i="1"/>
  <c r="AQ670" i="1"/>
  <c r="AP670" i="1"/>
  <c r="AO670" i="1"/>
  <c r="AN670" i="1"/>
  <c r="AM670" i="1"/>
  <c r="AL670" i="1"/>
  <c r="AK670" i="1"/>
  <c r="AJ670" i="1"/>
  <c r="AI670" i="1"/>
  <c r="AH670" i="1"/>
  <c r="AG670" i="1"/>
  <c r="AF670" i="1"/>
  <c r="AE670" i="1"/>
  <c r="AD670" i="1"/>
  <c r="AC670" i="1"/>
  <c r="AB670" i="1"/>
  <c r="Z670" i="1"/>
  <c r="Y670" i="1"/>
  <c r="X670" i="1"/>
  <c r="W670" i="1"/>
  <c r="V670" i="1"/>
  <c r="U670" i="1"/>
  <c r="S670" i="1"/>
  <c r="Q670" i="1"/>
  <c r="J670"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2" i="1"/>
  <c r="C14" i="67"/>
  <c r="E45" i="31" s="1"/>
  <c r="F45" i="31" s="1"/>
  <c r="K11" i="67"/>
  <c r="K12" i="67"/>
  <c r="K13" i="67"/>
  <c r="J11" i="67"/>
  <c r="J12" i="67"/>
  <c r="J13" i="67"/>
  <c r="I11" i="67"/>
  <c r="I12" i="67"/>
  <c r="I13" i="67"/>
  <c r="F11" i="67"/>
  <c r="F12" i="67"/>
  <c r="F13" i="67"/>
  <c r="E11" i="67"/>
  <c r="E12" i="67"/>
  <c r="E13" i="67"/>
  <c r="K8" i="67"/>
  <c r="J8" i="67"/>
  <c r="I8" i="67"/>
  <c r="F8" i="67"/>
  <c r="E8" i="67"/>
  <c r="K7" i="67"/>
  <c r="J7" i="67"/>
  <c r="I7" i="67"/>
  <c r="F7" i="67"/>
  <c r="E7" i="67"/>
  <c r="K6" i="67"/>
  <c r="J6" i="67"/>
  <c r="I6" i="67"/>
  <c r="F6" i="67"/>
  <c r="E6" i="67"/>
  <c r="K4" i="67"/>
  <c r="J4" i="67"/>
  <c r="I4" i="67"/>
  <c r="F4" i="67"/>
  <c r="E4" i="67"/>
  <c r="K3" i="67"/>
  <c r="J3" i="67"/>
  <c r="I3" i="67"/>
  <c r="F3" i="67"/>
  <c r="E3" i="67"/>
  <c r="K2" i="67"/>
  <c r="J2" i="67"/>
  <c r="I2" i="67"/>
  <c r="F2" i="67"/>
  <c r="E2" i="67"/>
  <c r="K40" i="31"/>
  <c r="K36" i="31"/>
  <c r="P366" i="66"/>
  <c r="P367" i="66"/>
  <c r="P369" i="66"/>
  <c r="P370" i="66"/>
  <c r="P371" i="66"/>
  <c r="P374" i="66"/>
  <c r="P375" i="66"/>
  <c r="P376" i="66"/>
  <c r="O366" i="66"/>
  <c r="O367" i="66"/>
  <c r="O369" i="66"/>
  <c r="O370" i="66"/>
  <c r="O371" i="66"/>
  <c r="O374" i="66"/>
  <c r="O375" i="66"/>
  <c r="O376" i="66"/>
  <c r="N366" i="66"/>
  <c r="N367" i="66"/>
  <c r="N369" i="66"/>
  <c r="N370" i="66"/>
  <c r="N371" i="66"/>
  <c r="N374" i="66"/>
  <c r="N375" i="66"/>
  <c r="N376" i="66"/>
  <c r="F366" i="66"/>
  <c r="F367" i="66"/>
  <c r="F369" i="66"/>
  <c r="F370" i="66"/>
  <c r="F371" i="66"/>
  <c r="F374" i="66"/>
  <c r="F375" i="66"/>
  <c r="F376" i="66"/>
  <c r="D370" i="66"/>
  <c r="D371" i="66"/>
  <c r="D374" i="66"/>
  <c r="D375" i="66"/>
  <c r="D376" i="66"/>
  <c r="D369" i="66"/>
  <c r="D366" i="66"/>
  <c r="P365" i="66"/>
  <c r="O365" i="66"/>
  <c r="N365" i="66"/>
  <c r="F365" i="66" l="1"/>
  <c r="D365" i="66"/>
  <c r="K10" i="64"/>
  <c r="J10" i="64"/>
  <c r="I10" i="64"/>
  <c r="F10" i="64"/>
  <c r="E10" i="64"/>
  <c r="K33" i="31"/>
  <c r="P364" i="66"/>
  <c r="O364" i="66"/>
  <c r="N364" i="66"/>
  <c r="F364" i="66"/>
  <c r="D364" i="66"/>
  <c r="K38" i="31"/>
  <c r="K39" i="31"/>
  <c r="K37" i="31"/>
  <c r="K35" i="31"/>
  <c r="K34" i="31"/>
  <c r="K32" i="31"/>
  <c r="K31" i="31"/>
  <c r="K30" i="31"/>
  <c r="K29" i="31"/>
  <c r="K28" i="31"/>
  <c r="M8" i="42"/>
  <c r="L8" i="42"/>
  <c r="K8" i="42"/>
  <c r="P3" i="66"/>
  <c r="P4" i="66"/>
  <c r="P5" i="66"/>
  <c r="P6" i="66"/>
  <c r="P7" i="66"/>
  <c r="P8" i="66"/>
  <c r="P9" i="66"/>
  <c r="P10" i="66"/>
  <c r="P11" i="66"/>
  <c r="P12" i="66"/>
  <c r="P13" i="66"/>
  <c r="P14" i="66"/>
  <c r="P15" i="66"/>
  <c r="P16" i="66"/>
  <c r="P17" i="66"/>
  <c r="P18" i="66"/>
  <c r="P19" i="66"/>
  <c r="P20" i="66"/>
  <c r="P21" i="66"/>
  <c r="P22" i="66"/>
  <c r="P23" i="66"/>
  <c r="P24" i="66"/>
  <c r="P25" i="66"/>
  <c r="P26" i="66"/>
  <c r="P27" i="66"/>
  <c r="P28" i="66"/>
  <c r="P29" i="66"/>
  <c r="P30" i="66"/>
  <c r="P31" i="66"/>
  <c r="P32" i="66"/>
  <c r="P33" i="66"/>
  <c r="P34" i="66"/>
  <c r="P35" i="66"/>
  <c r="P36" i="66"/>
  <c r="P37" i="66"/>
  <c r="P38" i="66"/>
  <c r="P39" i="66"/>
  <c r="P40" i="66"/>
  <c r="P41" i="66"/>
  <c r="P42" i="66"/>
  <c r="P43" i="66"/>
  <c r="P44" i="66"/>
  <c r="P45" i="66"/>
  <c r="P46" i="66"/>
  <c r="P47" i="66"/>
  <c r="P48" i="66"/>
  <c r="P49" i="66"/>
  <c r="P50" i="66"/>
  <c r="P51" i="66"/>
  <c r="P52" i="66"/>
  <c r="P53" i="66"/>
  <c r="P54" i="66"/>
  <c r="P55" i="66"/>
  <c r="P56" i="66"/>
  <c r="P57" i="66"/>
  <c r="P58" i="66"/>
  <c r="P59" i="66"/>
  <c r="P60" i="66"/>
  <c r="P61" i="66"/>
  <c r="P62" i="66"/>
  <c r="P63" i="66"/>
  <c r="P64" i="66"/>
  <c r="P65" i="66"/>
  <c r="P66" i="66"/>
  <c r="P67" i="66"/>
  <c r="P68" i="66"/>
  <c r="P69" i="66"/>
  <c r="P70" i="66"/>
  <c r="P71" i="66"/>
  <c r="P72" i="66"/>
  <c r="P73" i="66"/>
  <c r="P74" i="66"/>
  <c r="P75" i="66"/>
  <c r="P76" i="66"/>
  <c r="P77" i="66"/>
  <c r="P78" i="66"/>
  <c r="P79" i="66"/>
  <c r="P80" i="66"/>
  <c r="P81" i="66"/>
  <c r="P82" i="66"/>
  <c r="P83" i="66"/>
  <c r="P84" i="66"/>
  <c r="P85" i="66"/>
  <c r="P86" i="66"/>
  <c r="P87" i="66"/>
  <c r="P88" i="66"/>
  <c r="P89" i="66"/>
  <c r="P90" i="66"/>
  <c r="P91" i="66"/>
  <c r="P92" i="66"/>
  <c r="P93" i="66"/>
  <c r="P94" i="66"/>
  <c r="P95" i="66"/>
  <c r="P96" i="66"/>
  <c r="P97" i="66"/>
  <c r="P98" i="66"/>
  <c r="P99" i="66"/>
  <c r="P100" i="66"/>
  <c r="P101" i="66"/>
  <c r="P102" i="66"/>
  <c r="P103" i="66"/>
  <c r="P104" i="66"/>
  <c r="P105" i="66"/>
  <c r="P106" i="66"/>
  <c r="P107" i="66"/>
  <c r="P108" i="66"/>
  <c r="P109" i="66"/>
  <c r="P110" i="66"/>
  <c r="P111" i="66"/>
  <c r="P112" i="66"/>
  <c r="P113" i="66"/>
  <c r="P114" i="66"/>
  <c r="P115" i="66"/>
  <c r="P116" i="66"/>
  <c r="P117" i="66"/>
  <c r="P118" i="66"/>
  <c r="P119" i="66"/>
  <c r="P120" i="66"/>
  <c r="P121" i="66"/>
  <c r="P122" i="66"/>
  <c r="P123" i="66"/>
  <c r="P124" i="66"/>
  <c r="P125" i="66"/>
  <c r="P126" i="66"/>
  <c r="P127" i="66"/>
  <c r="P128" i="66"/>
  <c r="P129" i="66"/>
  <c r="P130" i="66"/>
  <c r="P131" i="66"/>
  <c r="P132" i="66"/>
  <c r="P133" i="66"/>
  <c r="P134" i="66"/>
  <c r="P135" i="66"/>
  <c r="P136" i="66"/>
  <c r="P137" i="66"/>
  <c r="P138" i="66"/>
  <c r="P139" i="66"/>
  <c r="P140" i="66"/>
  <c r="P141" i="66"/>
  <c r="P142" i="66"/>
  <c r="P143" i="66"/>
  <c r="P144" i="66"/>
  <c r="P145" i="66"/>
  <c r="P146" i="66"/>
  <c r="P147" i="66"/>
  <c r="P148" i="66"/>
  <c r="P149" i="66"/>
  <c r="P150" i="66"/>
  <c r="P151" i="66"/>
  <c r="P152" i="66"/>
  <c r="P153" i="66"/>
  <c r="P154" i="66"/>
  <c r="P155" i="66"/>
  <c r="P156" i="66"/>
  <c r="P157" i="66"/>
  <c r="P158" i="66"/>
  <c r="P159" i="66"/>
  <c r="P160" i="66"/>
  <c r="P161" i="66"/>
  <c r="P162" i="66"/>
  <c r="P163" i="66"/>
  <c r="P164" i="66"/>
  <c r="P165" i="66"/>
  <c r="P166" i="66"/>
  <c r="P167" i="66"/>
  <c r="P168" i="66"/>
  <c r="P169" i="66"/>
  <c r="P170" i="66"/>
  <c r="P171" i="66"/>
  <c r="P172" i="66"/>
  <c r="P173" i="66"/>
  <c r="P174" i="66"/>
  <c r="P175" i="66"/>
  <c r="P176" i="66"/>
  <c r="P177" i="66"/>
  <c r="P178" i="66"/>
  <c r="P179" i="66"/>
  <c r="P180" i="66"/>
  <c r="P181" i="66"/>
  <c r="P182" i="66"/>
  <c r="P183" i="66"/>
  <c r="P184" i="66"/>
  <c r="P185" i="66"/>
  <c r="P186" i="66"/>
  <c r="P187" i="66"/>
  <c r="P188" i="66"/>
  <c r="P189" i="66"/>
  <c r="P190" i="66"/>
  <c r="P191" i="66"/>
  <c r="P192" i="66"/>
  <c r="P193" i="66"/>
  <c r="P194" i="66"/>
  <c r="P195" i="66"/>
  <c r="P196" i="66"/>
  <c r="P197" i="66"/>
  <c r="P198" i="66"/>
  <c r="P199" i="66"/>
  <c r="P200" i="66"/>
  <c r="P201" i="66"/>
  <c r="P202" i="66"/>
  <c r="P203" i="66"/>
  <c r="P204" i="66"/>
  <c r="P205" i="66"/>
  <c r="P206" i="66"/>
  <c r="P207" i="66"/>
  <c r="P208" i="66"/>
  <c r="P209" i="66"/>
  <c r="P210" i="66"/>
  <c r="P211" i="66"/>
  <c r="P212" i="66"/>
  <c r="P213" i="66"/>
  <c r="P214" i="66"/>
  <c r="P215" i="66"/>
  <c r="P216" i="66"/>
  <c r="P217" i="66"/>
  <c r="P218" i="66"/>
  <c r="P219" i="66"/>
  <c r="P220" i="66"/>
  <c r="P221" i="66"/>
  <c r="P222" i="66"/>
  <c r="P223" i="66"/>
  <c r="P224" i="66"/>
  <c r="P225" i="66"/>
  <c r="P226" i="66"/>
  <c r="P227" i="66"/>
  <c r="P228" i="66"/>
  <c r="P229" i="66"/>
  <c r="P230" i="66"/>
  <c r="P231" i="66"/>
  <c r="P232" i="66"/>
  <c r="P233" i="66"/>
  <c r="P234" i="66"/>
  <c r="P235" i="66"/>
  <c r="P236" i="66"/>
  <c r="P237" i="66"/>
  <c r="P238" i="66"/>
  <c r="P239" i="66"/>
  <c r="P240" i="66"/>
  <c r="P241" i="66"/>
  <c r="P242" i="66"/>
  <c r="P243" i="66"/>
  <c r="P244" i="66"/>
  <c r="P245" i="66"/>
  <c r="P246" i="66"/>
  <c r="P247" i="66"/>
  <c r="P248" i="66"/>
  <c r="P249" i="66"/>
  <c r="P250" i="66"/>
  <c r="P251" i="66"/>
  <c r="P252" i="66"/>
  <c r="P253" i="66"/>
  <c r="P254" i="66"/>
  <c r="P255" i="66"/>
  <c r="P256" i="66"/>
  <c r="P257" i="66"/>
  <c r="P258" i="66"/>
  <c r="P259" i="66"/>
  <c r="P260" i="66"/>
  <c r="P261" i="66"/>
  <c r="P262" i="66"/>
  <c r="P263" i="66"/>
  <c r="P264" i="66"/>
  <c r="P265" i="66"/>
  <c r="P266" i="66"/>
  <c r="P267" i="66"/>
  <c r="P268" i="66"/>
  <c r="P269" i="66"/>
  <c r="P270" i="66"/>
  <c r="P271" i="66"/>
  <c r="P272" i="66"/>
  <c r="P273" i="66"/>
  <c r="P274" i="66"/>
  <c r="P275" i="66"/>
  <c r="P276" i="66"/>
  <c r="P277" i="66"/>
  <c r="P278" i="66"/>
  <c r="P279" i="66"/>
  <c r="P280" i="66"/>
  <c r="P281" i="66"/>
  <c r="P282" i="66"/>
  <c r="P283" i="66"/>
  <c r="P284" i="66"/>
  <c r="P285" i="66"/>
  <c r="P286" i="66"/>
  <c r="P287" i="66"/>
  <c r="P288" i="66"/>
  <c r="P289" i="66"/>
  <c r="P290" i="66"/>
  <c r="P291" i="66"/>
  <c r="P292" i="66"/>
  <c r="P293" i="66"/>
  <c r="P294" i="66"/>
  <c r="P295" i="66"/>
  <c r="P296" i="66"/>
  <c r="P297" i="66"/>
  <c r="P298" i="66"/>
  <c r="P299" i="66"/>
  <c r="P300" i="66"/>
  <c r="P301" i="66"/>
  <c r="P302" i="66"/>
  <c r="P303" i="66"/>
  <c r="P304" i="66"/>
  <c r="P305" i="66"/>
  <c r="P306" i="66"/>
  <c r="P307" i="66"/>
  <c r="P308" i="66"/>
  <c r="P309" i="66"/>
  <c r="P310" i="66"/>
  <c r="P311" i="66"/>
  <c r="P312" i="66"/>
  <c r="P313" i="66"/>
  <c r="P314" i="66"/>
  <c r="P315" i="66"/>
  <c r="P316" i="66"/>
  <c r="P317" i="66"/>
  <c r="P318" i="66"/>
  <c r="P319" i="66"/>
  <c r="P320" i="66"/>
  <c r="P321" i="66"/>
  <c r="P322" i="66"/>
  <c r="P323" i="66"/>
  <c r="P324" i="66"/>
  <c r="P325" i="66"/>
  <c r="P326" i="66"/>
  <c r="P327" i="66"/>
  <c r="P328" i="66"/>
  <c r="P329" i="66"/>
  <c r="P330" i="66"/>
  <c r="P331" i="66"/>
  <c r="P332" i="66"/>
  <c r="P333" i="66"/>
  <c r="P334" i="66"/>
  <c r="P335" i="66"/>
  <c r="P336" i="66"/>
  <c r="P337" i="66"/>
  <c r="P338" i="66"/>
  <c r="P339" i="66"/>
  <c r="P340" i="66"/>
  <c r="P341" i="66"/>
  <c r="P342" i="66"/>
  <c r="P343" i="66"/>
  <c r="P344" i="66"/>
  <c r="P345" i="66"/>
  <c r="P346" i="66"/>
  <c r="P347" i="66"/>
  <c r="P348" i="66"/>
  <c r="P349" i="66"/>
  <c r="P350" i="66"/>
  <c r="P351" i="66"/>
  <c r="P352" i="66"/>
  <c r="P353" i="66"/>
  <c r="P354" i="66"/>
  <c r="P355" i="66"/>
  <c r="P356" i="66"/>
  <c r="P357" i="66"/>
  <c r="P358" i="66"/>
  <c r="P359" i="66"/>
  <c r="P360" i="66"/>
  <c r="P363" i="66"/>
  <c r="P2" i="66"/>
  <c r="O3" i="66"/>
  <c r="O4" i="66"/>
  <c r="O5" i="66"/>
  <c r="O6" i="66"/>
  <c r="O7" i="66"/>
  <c r="O8" i="66"/>
  <c r="O9" i="66"/>
  <c r="O10" i="66"/>
  <c r="O11" i="66"/>
  <c r="O12" i="66"/>
  <c r="O13" i="66"/>
  <c r="O14" i="66"/>
  <c r="O15" i="66"/>
  <c r="O16" i="66"/>
  <c r="O17" i="66"/>
  <c r="O18" i="66"/>
  <c r="O19" i="66"/>
  <c r="O20" i="66"/>
  <c r="O21" i="66"/>
  <c r="O22" i="66"/>
  <c r="O23" i="66"/>
  <c r="O24" i="66"/>
  <c r="O25" i="66"/>
  <c r="O26" i="66"/>
  <c r="O27" i="66"/>
  <c r="O28" i="66"/>
  <c r="O29" i="66"/>
  <c r="O30" i="66"/>
  <c r="O31" i="66"/>
  <c r="O32" i="66"/>
  <c r="O33" i="66"/>
  <c r="O34" i="66"/>
  <c r="O35" i="66"/>
  <c r="O36" i="66"/>
  <c r="O37" i="66"/>
  <c r="O38" i="66"/>
  <c r="O39" i="66"/>
  <c r="O40" i="66"/>
  <c r="O41" i="66"/>
  <c r="O42" i="66"/>
  <c r="O43" i="66"/>
  <c r="O44" i="66"/>
  <c r="O45" i="66"/>
  <c r="O46" i="66"/>
  <c r="O47" i="66"/>
  <c r="O48" i="66"/>
  <c r="O49" i="66"/>
  <c r="O50" i="66"/>
  <c r="O51" i="66"/>
  <c r="O52" i="66"/>
  <c r="O53" i="66"/>
  <c r="O54" i="66"/>
  <c r="O55" i="66"/>
  <c r="O56" i="66"/>
  <c r="O57" i="66"/>
  <c r="O58" i="66"/>
  <c r="O59" i="66"/>
  <c r="O60" i="66"/>
  <c r="O61" i="66"/>
  <c r="O62" i="66"/>
  <c r="O63" i="66"/>
  <c r="O64" i="66"/>
  <c r="O65" i="66"/>
  <c r="O66" i="66"/>
  <c r="O67" i="66"/>
  <c r="O68" i="66"/>
  <c r="O69" i="66"/>
  <c r="O70" i="66"/>
  <c r="O71" i="66"/>
  <c r="O72" i="66"/>
  <c r="O73" i="66"/>
  <c r="O74" i="66"/>
  <c r="O75" i="66"/>
  <c r="O76" i="66"/>
  <c r="O77" i="66"/>
  <c r="O78" i="66"/>
  <c r="O79" i="66"/>
  <c r="O80" i="66"/>
  <c r="O81" i="66"/>
  <c r="O82" i="66"/>
  <c r="O83" i="66"/>
  <c r="O84" i="66"/>
  <c r="O85" i="66"/>
  <c r="O86" i="66"/>
  <c r="O87" i="66"/>
  <c r="O88" i="66"/>
  <c r="O89" i="66"/>
  <c r="O90" i="66"/>
  <c r="O91" i="66"/>
  <c r="O92" i="66"/>
  <c r="O93" i="66"/>
  <c r="O94" i="66"/>
  <c r="O95" i="66"/>
  <c r="O96" i="66"/>
  <c r="O97" i="66"/>
  <c r="O98" i="66"/>
  <c r="O99" i="66"/>
  <c r="O100" i="66"/>
  <c r="O101" i="66"/>
  <c r="O102" i="66"/>
  <c r="O103" i="66"/>
  <c r="O104" i="66"/>
  <c r="O105" i="66"/>
  <c r="O106" i="66"/>
  <c r="O107" i="66"/>
  <c r="O108" i="66"/>
  <c r="O109" i="66"/>
  <c r="O110" i="66"/>
  <c r="O111" i="66"/>
  <c r="O112" i="66"/>
  <c r="O113" i="66"/>
  <c r="O114" i="66"/>
  <c r="O115" i="66"/>
  <c r="O116" i="66"/>
  <c r="O117" i="66"/>
  <c r="O118" i="66"/>
  <c r="O119" i="66"/>
  <c r="O120" i="66"/>
  <c r="O121" i="66"/>
  <c r="O122" i="66"/>
  <c r="O123" i="66"/>
  <c r="O124" i="66"/>
  <c r="O125" i="66"/>
  <c r="O126" i="66"/>
  <c r="O127" i="66"/>
  <c r="O128" i="66"/>
  <c r="O129" i="66"/>
  <c r="O130" i="66"/>
  <c r="O131" i="66"/>
  <c r="O132" i="66"/>
  <c r="O133" i="66"/>
  <c r="O134" i="66"/>
  <c r="O135" i="66"/>
  <c r="O136" i="66"/>
  <c r="O137" i="66"/>
  <c r="O138" i="66"/>
  <c r="O139" i="66"/>
  <c r="O140" i="66"/>
  <c r="O141" i="66"/>
  <c r="O142" i="66"/>
  <c r="O143" i="66"/>
  <c r="O144" i="66"/>
  <c r="O145" i="66"/>
  <c r="O146" i="66"/>
  <c r="O147" i="66"/>
  <c r="O148" i="66"/>
  <c r="O149" i="66"/>
  <c r="O150" i="66"/>
  <c r="O151" i="66"/>
  <c r="O152" i="66"/>
  <c r="O153" i="66"/>
  <c r="O154" i="66"/>
  <c r="O155" i="66"/>
  <c r="O156" i="66"/>
  <c r="O157" i="66"/>
  <c r="O158" i="66"/>
  <c r="O159" i="66"/>
  <c r="O160" i="66"/>
  <c r="O161" i="66"/>
  <c r="O162" i="66"/>
  <c r="O163" i="66"/>
  <c r="O164" i="66"/>
  <c r="O165" i="66"/>
  <c r="O166" i="66"/>
  <c r="O167" i="66"/>
  <c r="O168" i="66"/>
  <c r="O169" i="66"/>
  <c r="O170" i="66"/>
  <c r="O171" i="66"/>
  <c r="O172" i="66"/>
  <c r="O173" i="66"/>
  <c r="O174" i="66"/>
  <c r="O175" i="66"/>
  <c r="O176" i="66"/>
  <c r="O177" i="66"/>
  <c r="O178" i="66"/>
  <c r="O179" i="66"/>
  <c r="O180" i="66"/>
  <c r="O181" i="66"/>
  <c r="O182" i="66"/>
  <c r="O183" i="66"/>
  <c r="O184" i="66"/>
  <c r="O185" i="66"/>
  <c r="O186" i="66"/>
  <c r="O187" i="66"/>
  <c r="O188" i="66"/>
  <c r="O189" i="66"/>
  <c r="O190" i="66"/>
  <c r="O191" i="66"/>
  <c r="O192" i="66"/>
  <c r="O193" i="66"/>
  <c r="O194" i="66"/>
  <c r="O195" i="66"/>
  <c r="O196" i="66"/>
  <c r="O197" i="66"/>
  <c r="O198" i="66"/>
  <c r="O199" i="66"/>
  <c r="O200" i="66"/>
  <c r="O201" i="66"/>
  <c r="O202" i="66"/>
  <c r="O203" i="66"/>
  <c r="O204" i="66"/>
  <c r="O205" i="66"/>
  <c r="O206" i="66"/>
  <c r="O207" i="66"/>
  <c r="O208" i="66"/>
  <c r="O209" i="66"/>
  <c r="O210" i="66"/>
  <c r="O211" i="66"/>
  <c r="O212" i="66"/>
  <c r="O213" i="66"/>
  <c r="O214" i="66"/>
  <c r="O215" i="66"/>
  <c r="O216" i="66"/>
  <c r="O217" i="66"/>
  <c r="O218" i="66"/>
  <c r="O219" i="66"/>
  <c r="O220" i="66"/>
  <c r="O221" i="66"/>
  <c r="O222" i="66"/>
  <c r="O223" i="66"/>
  <c r="O224" i="66"/>
  <c r="O225" i="66"/>
  <c r="O226" i="66"/>
  <c r="O227" i="66"/>
  <c r="O228" i="66"/>
  <c r="O229" i="66"/>
  <c r="O230" i="66"/>
  <c r="O231" i="66"/>
  <c r="O232" i="66"/>
  <c r="O233" i="66"/>
  <c r="O234" i="66"/>
  <c r="O235" i="66"/>
  <c r="O236" i="66"/>
  <c r="O237" i="66"/>
  <c r="O238" i="66"/>
  <c r="O239" i="66"/>
  <c r="O240" i="66"/>
  <c r="O241" i="66"/>
  <c r="O242" i="66"/>
  <c r="O243" i="66"/>
  <c r="O244" i="66"/>
  <c r="O245" i="66"/>
  <c r="O246" i="66"/>
  <c r="O247" i="66"/>
  <c r="O248" i="66"/>
  <c r="O249" i="66"/>
  <c r="O250" i="66"/>
  <c r="O251" i="66"/>
  <c r="O252" i="66"/>
  <c r="O253" i="66"/>
  <c r="O254" i="66"/>
  <c r="O255" i="66"/>
  <c r="O256" i="66"/>
  <c r="O257" i="66"/>
  <c r="O258" i="66"/>
  <c r="O259" i="66"/>
  <c r="O260" i="66"/>
  <c r="O261" i="66"/>
  <c r="O262" i="66"/>
  <c r="O263" i="66"/>
  <c r="O264" i="66"/>
  <c r="O265" i="66"/>
  <c r="O266" i="66"/>
  <c r="O267" i="66"/>
  <c r="O268" i="66"/>
  <c r="O269" i="66"/>
  <c r="O270" i="66"/>
  <c r="O271" i="66"/>
  <c r="O272" i="66"/>
  <c r="O273" i="66"/>
  <c r="O274" i="66"/>
  <c r="O275" i="66"/>
  <c r="O276" i="66"/>
  <c r="O277" i="66"/>
  <c r="O278" i="66"/>
  <c r="O279" i="66"/>
  <c r="O280" i="66"/>
  <c r="O281" i="66"/>
  <c r="O282" i="66"/>
  <c r="O283" i="66"/>
  <c r="O284" i="66"/>
  <c r="O285" i="66"/>
  <c r="O286" i="66"/>
  <c r="O287" i="66"/>
  <c r="O288" i="66"/>
  <c r="O289" i="66"/>
  <c r="O290" i="66"/>
  <c r="O291" i="66"/>
  <c r="O292" i="66"/>
  <c r="O293" i="66"/>
  <c r="O294" i="66"/>
  <c r="O295" i="66"/>
  <c r="O296" i="66"/>
  <c r="O297" i="66"/>
  <c r="O298" i="66"/>
  <c r="O299" i="66"/>
  <c r="O300" i="66"/>
  <c r="O301" i="66"/>
  <c r="O302" i="66"/>
  <c r="O303" i="66"/>
  <c r="O304" i="66"/>
  <c r="O305" i="66"/>
  <c r="O306" i="66"/>
  <c r="O307" i="66"/>
  <c r="O308" i="66"/>
  <c r="O309" i="66"/>
  <c r="O310" i="66"/>
  <c r="O311" i="66"/>
  <c r="O312" i="66"/>
  <c r="O313" i="66"/>
  <c r="O314" i="66"/>
  <c r="O315" i="66"/>
  <c r="O316" i="66"/>
  <c r="O317" i="66"/>
  <c r="O318" i="66"/>
  <c r="O319" i="66"/>
  <c r="O320" i="66"/>
  <c r="O321" i="66"/>
  <c r="O322" i="66"/>
  <c r="O323" i="66"/>
  <c r="O324" i="66"/>
  <c r="O325" i="66"/>
  <c r="O326" i="66"/>
  <c r="O327" i="66"/>
  <c r="O328" i="66"/>
  <c r="O329" i="66"/>
  <c r="O330" i="66"/>
  <c r="O331" i="66"/>
  <c r="O332" i="66"/>
  <c r="O333" i="66"/>
  <c r="O334" i="66"/>
  <c r="O335" i="66"/>
  <c r="O336" i="66"/>
  <c r="O337" i="66"/>
  <c r="O338" i="66"/>
  <c r="O339" i="66"/>
  <c r="O340" i="66"/>
  <c r="O341" i="66"/>
  <c r="O342" i="66"/>
  <c r="O343" i="66"/>
  <c r="O344" i="66"/>
  <c r="O345" i="66"/>
  <c r="O346" i="66"/>
  <c r="O347" i="66"/>
  <c r="O348" i="66"/>
  <c r="O349" i="66"/>
  <c r="O350" i="66"/>
  <c r="O351" i="66"/>
  <c r="O352" i="66"/>
  <c r="O353" i="66"/>
  <c r="O354" i="66"/>
  <c r="O355" i="66"/>
  <c r="O356" i="66"/>
  <c r="O357" i="66"/>
  <c r="O358" i="66"/>
  <c r="O359" i="66"/>
  <c r="O360" i="66"/>
  <c r="O363" i="66"/>
  <c r="O2" i="66"/>
  <c r="N3" i="66"/>
  <c r="N4" i="66"/>
  <c r="N5" i="66"/>
  <c r="N6" i="66"/>
  <c r="N7" i="66"/>
  <c r="N8" i="66"/>
  <c r="N9" i="66"/>
  <c r="N10" i="66"/>
  <c r="N11" i="66"/>
  <c r="N12" i="66"/>
  <c r="N13" i="66"/>
  <c r="N14" i="66"/>
  <c r="N15" i="66"/>
  <c r="N16" i="66"/>
  <c r="N17" i="66"/>
  <c r="N18" i="66"/>
  <c r="N19" i="66"/>
  <c r="N20" i="66"/>
  <c r="N21" i="66"/>
  <c r="N22" i="66"/>
  <c r="N23" i="66"/>
  <c r="N24" i="66"/>
  <c r="N25" i="66"/>
  <c r="N26" i="66"/>
  <c r="N27" i="66"/>
  <c r="N28" i="66"/>
  <c r="N29" i="66"/>
  <c r="N30" i="66"/>
  <c r="N31" i="66"/>
  <c r="N32" i="66"/>
  <c r="N33" i="66"/>
  <c r="N34" i="66"/>
  <c r="N35" i="66"/>
  <c r="N36" i="66"/>
  <c r="N37" i="66"/>
  <c r="N38" i="66"/>
  <c r="N39" i="66"/>
  <c r="N40" i="66"/>
  <c r="N41" i="66"/>
  <c r="N42" i="66"/>
  <c r="N43" i="66"/>
  <c r="N44" i="66"/>
  <c r="N45" i="66"/>
  <c r="N46" i="66"/>
  <c r="N47" i="66"/>
  <c r="N48" i="66"/>
  <c r="N49" i="66"/>
  <c r="N50" i="66"/>
  <c r="N51" i="66"/>
  <c r="N52" i="66"/>
  <c r="N53" i="66"/>
  <c r="N54" i="66"/>
  <c r="N55" i="66"/>
  <c r="N56" i="66"/>
  <c r="N57" i="66"/>
  <c r="N58" i="66"/>
  <c r="N59" i="66"/>
  <c r="N60" i="66"/>
  <c r="N61" i="66"/>
  <c r="N62" i="66"/>
  <c r="N63" i="66"/>
  <c r="N64" i="66"/>
  <c r="N65" i="66"/>
  <c r="N66" i="66"/>
  <c r="N67" i="66"/>
  <c r="N68" i="66"/>
  <c r="N69" i="66"/>
  <c r="N70" i="66"/>
  <c r="N71" i="66"/>
  <c r="N72" i="66"/>
  <c r="N73" i="66"/>
  <c r="N74" i="66"/>
  <c r="N75" i="66"/>
  <c r="N76" i="66"/>
  <c r="N77" i="66"/>
  <c r="N78" i="66"/>
  <c r="N79" i="66"/>
  <c r="N80" i="66"/>
  <c r="N81" i="66"/>
  <c r="N82" i="66"/>
  <c r="N83" i="66"/>
  <c r="N84" i="66"/>
  <c r="N85" i="66"/>
  <c r="N86" i="66"/>
  <c r="N87" i="66"/>
  <c r="N88" i="66"/>
  <c r="N89" i="66"/>
  <c r="N90" i="66"/>
  <c r="N91" i="66"/>
  <c r="N92" i="66"/>
  <c r="N93" i="66"/>
  <c r="N94" i="66"/>
  <c r="N95" i="66"/>
  <c r="N96" i="66"/>
  <c r="N97" i="66"/>
  <c r="N98" i="66"/>
  <c r="N99" i="66"/>
  <c r="N100" i="66"/>
  <c r="N101" i="66"/>
  <c r="N102" i="66"/>
  <c r="N103" i="66"/>
  <c r="N104" i="66"/>
  <c r="N105" i="66"/>
  <c r="N106" i="66"/>
  <c r="N107" i="66"/>
  <c r="N108" i="66"/>
  <c r="N109" i="66"/>
  <c r="N110" i="66"/>
  <c r="N111" i="66"/>
  <c r="N112" i="66"/>
  <c r="N113" i="66"/>
  <c r="N114" i="66"/>
  <c r="N115" i="66"/>
  <c r="N116" i="66"/>
  <c r="N117" i="66"/>
  <c r="N118" i="66"/>
  <c r="N119" i="66"/>
  <c r="N120" i="66"/>
  <c r="N121" i="66"/>
  <c r="N122" i="66"/>
  <c r="N123" i="66"/>
  <c r="N124" i="66"/>
  <c r="N125" i="66"/>
  <c r="N126" i="66"/>
  <c r="N127" i="66"/>
  <c r="N128" i="66"/>
  <c r="N129" i="66"/>
  <c r="N130" i="66"/>
  <c r="N131" i="66"/>
  <c r="N132" i="66"/>
  <c r="N133" i="66"/>
  <c r="N134" i="66"/>
  <c r="N135" i="66"/>
  <c r="N136" i="66"/>
  <c r="N137" i="66"/>
  <c r="N138" i="66"/>
  <c r="N139" i="66"/>
  <c r="N140" i="66"/>
  <c r="N141" i="66"/>
  <c r="N142" i="66"/>
  <c r="N143" i="66"/>
  <c r="N144" i="66"/>
  <c r="N145" i="66"/>
  <c r="N146" i="66"/>
  <c r="N147" i="66"/>
  <c r="N148" i="66"/>
  <c r="N149" i="66"/>
  <c r="N150" i="66"/>
  <c r="N151" i="66"/>
  <c r="N152" i="66"/>
  <c r="N153" i="66"/>
  <c r="N154" i="66"/>
  <c r="N155" i="66"/>
  <c r="N156" i="66"/>
  <c r="N157" i="66"/>
  <c r="N158" i="66"/>
  <c r="N159" i="66"/>
  <c r="N160" i="66"/>
  <c r="N161" i="66"/>
  <c r="N162" i="66"/>
  <c r="N163" i="66"/>
  <c r="N164" i="66"/>
  <c r="N165" i="66"/>
  <c r="N166" i="66"/>
  <c r="N167" i="66"/>
  <c r="N168" i="66"/>
  <c r="N169" i="66"/>
  <c r="N170" i="66"/>
  <c r="N171" i="66"/>
  <c r="N172" i="66"/>
  <c r="N173" i="66"/>
  <c r="N174" i="66"/>
  <c r="N175" i="66"/>
  <c r="N176" i="66"/>
  <c r="N177" i="66"/>
  <c r="N178" i="66"/>
  <c r="N179" i="66"/>
  <c r="N180" i="66"/>
  <c r="N181" i="66"/>
  <c r="N182" i="66"/>
  <c r="N183" i="66"/>
  <c r="N184" i="66"/>
  <c r="N185" i="66"/>
  <c r="N186" i="66"/>
  <c r="N187" i="66"/>
  <c r="N188" i="66"/>
  <c r="N189" i="66"/>
  <c r="N190" i="66"/>
  <c r="N191" i="66"/>
  <c r="N192" i="66"/>
  <c r="N193" i="66"/>
  <c r="N194" i="66"/>
  <c r="N195" i="66"/>
  <c r="N196" i="66"/>
  <c r="N197" i="66"/>
  <c r="N198" i="66"/>
  <c r="N199" i="66"/>
  <c r="N200" i="66"/>
  <c r="N201" i="66"/>
  <c r="N202" i="66"/>
  <c r="N203" i="66"/>
  <c r="N204" i="66"/>
  <c r="N205" i="66"/>
  <c r="N206" i="66"/>
  <c r="N207" i="66"/>
  <c r="N208" i="66"/>
  <c r="N209" i="66"/>
  <c r="N210" i="66"/>
  <c r="N211" i="66"/>
  <c r="N212" i="66"/>
  <c r="N213" i="66"/>
  <c r="N214" i="66"/>
  <c r="N215" i="66"/>
  <c r="N216" i="66"/>
  <c r="N217" i="66"/>
  <c r="N218" i="66"/>
  <c r="N219" i="66"/>
  <c r="N220" i="66"/>
  <c r="N221" i="66"/>
  <c r="N222" i="66"/>
  <c r="N223" i="66"/>
  <c r="N224" i="66"/>
  <c r="N225" i="66"/>
  <c r="N226" i="66"/>
  <c r="N227" i="66"/>
  <c r="N228" i="66"/>
  <c r="N229" i="66"/>
  <c r="N230" i="66"/>
  <c r="N231" i="66"/>
  <c r="N232" i="66"/>
  <c r="N233" i="66"/>
  <c r="N234" i="66"/>
  <c r="N235" i="66"/>
  <c r="N236" i="66"/>
  <c r="N237" i="66"/>
  <c r="N238" i="66"/>
  <c r="N239" i="66"/>
  <c r="N240" i="66"/>
  <c r="N241" i="66"/>
  <c r="N242" i="66"/>
  <c r="N243" i="66"/>
  <c r="N244" i="66"/>
  <c r="N245" i="66"/>
  <c r="N246" i="66"/>
  <c r="N247" i="66"/>
  <c r="N248" i="66"/>
  <c r="N249" i="66"/>
  <c r="N250" i="66"/>
  <c r="N251" i="66"/>
  <c r="N252" i="66"/>
  <c r="N253" i="66"/>
  <c r="N254" i="66"/>
  <c r="N255" i="66"/>
  <c r="N256" i="66"/>
  <c r="N257" i="66"/>
  <c r="N258" i="66"/>
  <c r="N259" i="66"/>
  <c r="N260" i="66"/>
  <c r="N261" i="66"/>
  <c r="N262" i="66"/>
  <c r="N263" i="66"/>
  <c r="N264" i="66"/>
  <c r="N265" i="66"/>
  <c r="N266" i="66"/>
  <c r="N267" i="66"/>
  <c r="N268" i="66"/>
  <c r="N269" i="66"/>
  <c r="N270" i="66"/>
  <c r="N271" i="66"/>
  <c r="N272" i="66"/>
  <c r="N273" i="66"/>
  <c r="N274" i="66"/>
  <c r="N275" i="66"/>
  <c r="N276" i="66"/>
  <c r="N277" i="66"/>
  <c r="N278" i="66"/>
  <c r="N279" i="66"/>
  <c r="N280" i="66"/>
  <c r="N281" i="66"/>
  <c r="N282" i="66"/>
  <c r="N283" i="66"/>
  <c r="N284" i="66"/>
  <c r="N285" i="66"/>
  <c r="N286" i="66"/>
  <c r="N287" i="66"/>
  <c r="N288" i="66"/>
  <c r="N289" i="66"/>
  <c r="N290" i="66"/>
  <c r="N291" i="66"/>
  <c r="N292" i="66"/>
  <c r="N293" i="66"/>
  <c r="N294" i="66"/>
  <c r="N295" i="66"/>
  <c r="N296" i="66"/>
  <c r="N297" i="66"/>
  <c r="N298" i="66"/>
  <c r="N299" i="66"/>
  <c r="N300" i="66"/>
  <c r="N301" i="66"/>
  <c r="N302" i="66"/>
  <c r="N303" i="66"/>
  <c r="N304" i="66"/>
  <c r="N305" i="66"/>
  <c r="N306" i="66"/>
  <c r="N307" i="66"/>
  <c r="N308" i="66"/>
  <c r="N309" i="66"/>
  <c r="N310" i="66"/>
  <c r="N311" i="66"/>
  <c r="N312" i="66"/>
  <c r="N313" i="66"/>
  <c r="N314" i="66"/>
  <c r="N315" i="66"/>
  <c r="N316" i="66"/>
  <c r="N317" i="66"/>
  <c r="N318" i="66"/>
  <c r="N319" i="66"/>
  <c r="N320" i="66"/>
  <c r="N321" i="66"/>
  <c r="N322" i="66"/>
  <c r="N323" i="66"/>
  <c r="N324" i="66"/>
  <c r="N325" i="66"/>
  <c r="N326" i="66"/>
  <c r="N327" i="66"/>
  <c r="N328" i="66"/>
  <c r="N329" i="66"/>
  <c r="N330" i="66"/>
  <c r="N331" i="66"/>
  <c r="N332" i="66"/>
  <c r="N333" i="66"/>
  <c r="N334" i="66"/>
  <c r="N335" i="66"/>
  <c r="N336" i="66"/>
  <c r="N337" i="66"/>
  <c r="N338" i="66"/>
  <c r="N339" i="66"/>
  <c r="N340" i="66"/>
  <c r="N341" i="66"/>
  <c r="N342" i="66"/>
  <c r="N343" i="66"/>
  <c r="N344" i="66"/>
  <c r="N345" i="66"/>
  <c r="N346" i="66"/>
  <c r="N347" i="66"/>
  <c r="N348" i="66"/>
  <c r="N349" i="66"/>
  <c r="N350" i="66"/>
  <c r="N351" i="66"/>
  <c r="N352" i="66"/>
  <c r="N353" i="66"/>
  <c r="N354" i="66"/>
  <c r="N355" i="66"/>
  <c r="N356" i="66"/>
  <c r="N357" i="66"/>
  <c r="N358" i="66"/>
  <c r="N359" i="66"/>
  <c r="N360" i="66"/>
  <c r="N363" i="66"/>
  <c r="N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3" i="66"/>
  <c r="C532" i="66" l="1"/>
  <c r="C528" i="66"/>
  <c r="C524" i="66"/>
  <c r="C533" i="66"/>
  <c r="C529" i="66"/>
  <c r="C525" i="66"/>
  <c r="C521" i="66"/>
  <c r="C530" i="66"/>
  <c r="C526" i="66"/>
  <c r="C522" i="66"/>
  <c r="C531" i="66"/>
  <c r="C527" i="66"/>
  <c r="C523" i="66"/>
  <c r="P18" i="43"/>
  <c r="K44" i="31"/>
  <c r="L43" i="31" s="1"/>
  <c r="L42" i="31" l="1"/>
  <c r="L41" i="31"/>
  <c r="L40" i="31"/>
  <c r="H18" i="43"/>
  <c r="D9" i="43"/>
  <c r="D18" i="43"/>
  <c r="R9" i="43"/>
  <c r="H9" i="43"/>
  <c r="N18" i="43"/>
  <c r="P9" i="43"/>
  <c r="F9" i="43"/>
  <c r="N9" i="43"/>
  <c r="F18" i="43"/>
  <c r="X9" i="43"/>
  <c r="D3" i="66"/>
  <c r="D4" i="66"/>
  <c r="D5" i="66"/>
  <c r="D6" i="66"/>
  <c r="D7" i="66"/>
  <c r="D8" i="66"/>
  <c r="D9" i="66"/>
  <c r="D10" i="66"/>
  <c r="D11" i="66"/>
  <c r="D12" i="66"/>
  <c r="D13" i="66"/>
  <c r="D14" i="66"/>
  <c r="D15" i="66"/>
  <c r="D16" i="66"/>
  <c r="D17" i="66"/>
  <c r="D18" i="66"/>
  <c r="D19" i="66"/>
  <c r="D20" i="66"/>
  <c r="D21" i="66"/>
  <c r="D22" i="66"/>
  <c r="D23" i="66"/>
  <c r="D24" i="66"/>
  <c r="D25" i="66"/>
  <c r="D26" i="66"/>
  <c r="D27" i="66"/>
  <c r="D28" i="66"/>
  <c r="D29" i="66"/>
  <c r="D30" i="66"/>
  <c r="D31" i="66"/>
  <c r="D32" i="66"/>
  <c r="D33" i="66"/>
  <c r="D34" i="66"/>
  <c r="D35" i="66"/>
  <c r="D36" i="66"/>
  <c r="D37" i="66"/>
  <c r="D38" i="66"/>
  <c r="D39" i="66"/>
  <c r="D40" i="66"/>
  <c r="D41" i="66"/>
  <c r="D42" i="66"/>
  <c r="D43" i="66"/>
  <c r="D44" i="66"/>
  <c r="D45" i="66"/>
  <c r="D46" i="66"/>
  <c r="D47" i="66"/>
  <c r="D48" i="66"/>
  <c r="D49" i="66"/>
  <c r="D50" i="66"/>
  <c r="D51" i="66"/>
  <c r="D52" i="66"/>
  <c r="D53" i="66"/>
  <c r="D54" i="66"/>
  <c r="D55" i="66"/>
  <c r="D56" i="66"/>
  <c r="D57" i="66"/>
  <c r="D58" i="66"/>
  <c r="D59" i="66"/>
  <c r="D60" i="66"/>
  <c r="D61" i="66"/>
  <c r="D62" i="66"/>
  <c r="D63" i="66"/>
  <c r="D64" i="66"/>
  <c r="D65" i="66"/>
  <c r="D66" i="66"/>
  <c r="D67" i="66"/>
  <c r="D68" i="66"/>
  <c r="D69" i="66"/>
  <c r="D70" i="66"/>
  <c r="D71" i="66"/>
  <c r="D72" i="66"/>
  <c r="D73" i="66"/>
  <c r="D74" i="66"/>
  <c r="D75" i="66"/>
  <c r="D76" i="66"/>
  <c r="D77" i="66"/>
  <c r="D78" i="66"/>
  <c r="D79" i="66"/>
  <c r="D80" i="66"/>
  <c r="D81" i="66"/>
  <c r="D82" i="66"/>
  <c r="D83" i="66"/>
  <c r="D84" i="66"/>
  <c r="D85" i="66"/>
  <c r="D86" i="66"/>
  <c r="D87" i="66"/>
  <c r="D88" i="66"/>
  <c r="D89" i="66"/>
  <c r="D90" i="66"/>
  <c r="D91" i="66"/>
  <c r="D92" i="66"/>
  <c r="D93" i="66"/>
  <c r="D94" i="66"/>
  <c r="D95" i="66"/>
  <c r="D96" i="66"/>
  <c r="D97" i="66"/>
  <c r="D98" i="66"/>
  <c r="D99" i="66"/>
  <c r="D100" i="66"/>
  <c r="D101" i="66"/>
  <c r="D102" i="66"/>
  <c r="D103" i="66"/>
  <c r="D104" i="66"/>
  <c r="D105" i="66"/>
  <c r="D106" i="66"/>
  <c r="D107" i="66"/>
  <c r="D108" i="66"/>
  <c r="D109" i="66"/>
  <c r="D110" i="66"/>
  <c r="D111" i="66"/>
  <c r="D112" i="66"/>
  <c r="D113" i="66"/>
  <c r="D114" i="66"/>
  <c r="D115" i="66"/>
  <c r="D116" i="66"/>
  <c r="D117" i="66"/>
  <c r="D118" i="66"/>
  <c r="D119" i="66"/>
  <c r="D120" i="66"/>
  <c r="D121" i="66"/>
  <c r="D122" i="66"/>
  <c r="D123" i="66"/>
  <c r="D124" i="66"/>
  <c r="D125" i="66"/>
  <c r="D126" i="66"/>
  <c r="D127" i="66"/>
  <c r="D128" i="66"/>
  <c r="D129" i="66"/>
  <c r="D130" i="66"/>
  <c r="D131" i="66"/>
  <c r="D132" i="66"/>
  <c r="D133" i="66"/>
  <c r="D134" i="66"/>
  <c r="D135" i="66"/>
  <c r="D136" i="66"/>
  <c r="D137" i="66"/>
  <c r="D138" i="66"/>
  <c r="D139" i="66"/>
  <c r="D140" i="66"/>
  <c r="D141" i="66"/>
  <c r="D142" i="66"/>
  <c r="D143" i="66"/>
  <c r="D144" i="66"/>
  <c r="D145" i="66"/>
  <c r="D146" i="66"/>
  <c r="D147" i="66"/>
  <c r="D148" i="66"/>
  <c r="D149" i="66"/>
  <c r="D150" i="66"/>
  <c r="D151" i="66"/>
  <c r="D152" i="66"/>
  <c r="D153" i="66"/>
  <c r="D154" i="66"/>
  <c r="D155" i="66"/>
  <c r="D156" i="66"/>
  <c r="D157" i="66"/>
  <c r="D158" i="66"/>
  <c r="D159" i="66"/>
  <c r="D160" i="66"/>
  <c r="D161" i="66"/>
  <c r="D162" i="66"/>
  <c r="D163" i="66"/>
  <c r="D164" i="66"/>
  <c r="D165" i="66"/>
  <c r="D166" i="66"/>
  <c r="D167" i="66"/>
  <c r="D168" i="66"/>
  <c r="D169" i="66"/>
  <c r="D170" i="66"/>
  <c r="D171" i="66"/>
  <c r="D172" i="66"/>
  <c r="D173" i="66"/>
  <c r="D174" i="66"/>
  <c r="D175" i="66"/>
  <c r="D176" i="66"/>
  <c r="D177" i="66"/>
  <c r="D178" i="66"/>
  <c r="D179" i="66"/>
  <c r="D180" i="66"/>
  <c r="D181" i="66"/>
  <c r="D182" i="66"/>
  <c r="D183" i="66"/>
  <c r="D184" i="66"/>
  <c r="D185" i="66"/>
  <c r="D186" i="66"/>
  <c r="D187" i="66"/>
  <c r="D188" i="66"/>
  <c r="D189" i="66"/>
  <c r="D190" i="66"/>
  <c r="D191" i="66"/>
  <c r="D192" i="66"/>
  <c r="D193" i="66"/>
  <c r="D194" i="66"/>
  <c r="D195" i="66"/>
  <c r="D196" i="66"/>
  <c r="D197" i="66"/>
  <c r="D198" i="66"/>
  <c r="D199" i="66"/>
  <c r="D200" i="66"/>
  <c r="D201" i="66"/>
  <c r="D202" i="66"/>
  <c r="D203" i="66"/>
  <c r="D204" i="66"/>
  <c r="D205" i="66"/>
  <c r="D206" i="66"/>
  <c r="D207" i="66"/>
  <c r="D208" i="66"/>
  <c r="D209" i="66"/>
  <c r="D210" i="66"/>
  <c r="D211" i="66"/>
  <c r="D212" i="66"/>
  <c r="D213" i="66"/>
  <c r="D214" i="66"/>
  <c r="D215" i="66"/>
  <c r="D216" i="66"/>
  <c r="D217" i="66"/>
  <c r="D218" i="66"/>
  <c r="D219" i="66"/>
  <c r="D220" i="66"/>
  <c r="D221" i="66"/>
  <c r="D222" i="66"/>
  <c r="D223" i="66"/>
  <c r="D224" i="66"/>
  <c r="D225" i="66"/>
  <c r="D226" i="66"/>
  <c r="D227" i="66"/>
  <c r="D228" i="66"/>
  <c r="D229" i="66"/>
  <c r="D230" i="66"/>
  <c r="D231" i="66"/>
  <c r="D232" i="66"/>
  <c r="D233" i="66"/>
  <c r="D234" i="66"/>
  <c r="D235" i="66"/>
  <c r="D236" i="66"/>
  <c r="D237" i="66"/>
  <c r="D238" i="66"/>
  <c r="D239" i="66"/>
  <c r="D240" i="66"/>
  <c r="D241" i="66"/>
  <c r="D242" i="66"/>
  <c r="D243" i="66"/>
  <c r="D244" i="66"/>
  <c r="D245" i="66"/>
  <c r="D246" i="66"/>
  <c r="D247" i="66"/>
  <c r="D248" i="66"/>
  <c r="D249" i="66"/>
  <c r="D250" i="66"/>
  <c r="D251" i="66"/>
  <c r="D252" i="66"/>
  <c r="D253" i="66"/>
  <c r="D254" i="66"/>
  <c r="D255" i="66"/>
  <c r="D256" i="66"/>
  <c r="D257" i="66"/>
  <c r="D258" i="66"/>
  <c r="D259" i="66"/>
  <c r="D260" i="66"/>
  <c r="D261" i="66"/>
  <c r="D262" i="66"/>
  <c r="D263" i="66"/>
  <c r="D264" i="66"/>
  <c r="D265" i="66"/>
  <c r="D266" i="66"/>
  <c r="D267" i="66"/>
  <c r="D268" i="66"/>
  <c r="D269" i="66"/>
  <c r="D270" i="66"/>
  <c r="D271" i="66"/>
  <c r="D272" i="66"/>
  <c r="D273" i="66"/>
  <c r="D274" i="66"/>
  <c r="D275" i="66"/>
  <c r="D276" i="66"/>
  <c r="D277" i="66"/>
  <c r="D278" i="66"/>
  <c r="D279" i="66"/>
  <c r="D280" i="66"/>
  <c r="D281" i="66"/>
  <c r="D282" i="66"/>
  <c r="D283" i="66"/>
  <c r="D284" i="66"/>
  <c r="D285" i="66"/>
  <c r="D286" i="66"/>
  <c r="D287" i="66"/>
  <c r="D288" i="66"/>
  <c r="D289" i="66"/>
  <c r="D290" i="66"/>
  <c r="D291" i="66"/>
  <c r="D292" i="66"/>
  <c r="D293" i="66"/>
  <c r="D294" i="66"/>
  <c r="D295" i="66"/>
  <c r="D296" i="66"/>
  <c r="D297" i="66"/>
  <c r="D298" i="66"/>
  <c r="D299" i="66"/>
  <c r="D300" i="66"/>
  <c r="D301" i="66"/>
  <c r="D302" i="66"/>
  <c r="D303" i="66"/>
  <c r="D304" i="66"/>
  <c r="D305" i="66"/>
  <c r="D306" i="66"/>
  <c r="D307" i="66"/>
  <c r="D308" i="66"/>
  <c r="D309" i="66"/>
  <c r="D310" i="66"/>
  <c r="D311" i="66"/>
  <c r="D312" i="66"/>
  <c r="D313" i="66"/>
  <c r="D314" i="66"/>
  <c r="D315" i="66"/>
  <c r="D316" i="66"/>
  <c r="D317" i="66"/>
  <c r="D318" i="66"/>
  <c r="D319" i="66"/>
  <c r="D320" i="66"/>
  <c r="D321" i="66"/>
  <c r="D322" i="66"/>
  <c r="D323" i="66"/>
  <c r="D324" i="66"/>
  <c r="D325" i="66"/>
  <c r="D326" i="66"/>
  <c r="D327" i="66"/>
  <c r="D328" i="66"/>
  <c r="D329" i="66"/>
  <c r="D330" i="66"/>
  <c r="D331" i="66"/>
  <c r="D332" i="66"/>
  <c r="D333" i="66"/>
  <c r="D334" i="66"/>
  <c r="D335" i="66"/>
  <c r="D336" i="66"/>
  <c r="D337" i="66"/>
  <c r="D338" i="66"/>
  <c r="D339" i="66"/>
  <c r="D340" i="66"/>
  <c r="D341" i="66"/>
  <c r="D342" i="66"/>
  <c r="D343" i="66"/>
  <c r="D344" i="66"/>
  <c r="D345" i="66"/>
  <c r="D346" i="66"/>
  <c r="D347" i="66"/>
  <c r="D348" i="66"/>
  <c r="D349" i="66"/>
  <c r="D350" i="66"/>
  <c r="D351" i="66"/>
  <c r="D352" i="66"/>
  <c r="D353" i="66"/>
  <c r="D354" i="66"/>
  <c r="D355" i="66"/>
  <c r="D356" i="66"/>
  <c r="D357" i="66"/>
  <c r="D358" i="66"/>
  <c r="D359" i="66"/>
  <c r="D360" i="66"/>
  <c r="D363" i="66"/>
  <c r="D2" i="66"/>
  <c r="J515" i="66"/>
  <c r="W69" i="31"/>
  <c r="W68" i="31"/>
  <c r="X68" i="31" s="1"/>
  <c r="E43" i="31"/>
  <c r="F43" i="31" s="1"/>
  <c r="K9" i="64"/>
  <c r="J9" i="64"/>
  <c r="I9" i="64"/>
  <c r="F9" i="64"/>
  <c r="E9" i="64"/>
  <c r="K3" i="64"/>
  <c r="K4" i="64"/>
  <c r="K5" i="64"/>
  <c r="K6" i="64"/>
  <c r="J3" i="64"/>
  <c r="J4" i="64"/>
  <c r="J5" i="64"/>
  <c r="J6" i="64"/>
  <c r="I3" i="64"/>
  <c r="I4" i="64"/>
  <c r="I5" i="64"/>
  <c r="I6" i="64"/>
  <c r="F3" i="64"/>
  <c r="F4" i="64"/>
  <c r="F5" i="64"/>
  <c r="F6" i="64"/>
  <c r="E3" i="64"/>
  <c r="E4" i="64"/>
  <c r="E5" i="64"/>
  <c r="E6" i="64"/>
  <c r="K2" i="64"/>
  <c r="J2" i="64"/>
  <c r="I2" i="64"/>
  <c r="F2" i="64"/>
  <c r="E2" i="64"/>
  <c r="E44" i="31"/>
  <c r="F44" i="31" s="1"/>
  <c r="K2" i="63"/>
  <c r="J2" i="63"/>
  <c r="I2" i="63"/>
  <c r="F2" i="63"/>
  <c r="E2" i="63"/>
  <c r="F513" i="66" l="1"/>
  <c r="F512" i="66"/>
  <c r="X69" i="31"/>
  <c r="C517" i="66" l="1"/>
  <c r="G521" i="66" s="1"/>
  <c r="G523" i="66" s="1"/>
  <c r="F8" i="42" s="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2" i="1"/>
  <c r="K2" i="62"/>
  <c r="J2" i="62"/>
  <c r="I2" i="62"/>
  <c r="F2" i="62"/>
  <c r="E2" i="62"/>
  <c r="C3" i="62"/>
  <c r="E42" i="31" s="1"/>
  <c r="F42" i="31" s="1"/>
  <c r="AS669" i="1"/>
  <c r="AQ669" i="1"/>
  <c r="AP669" i="1"/>
  <c r="AO669" i="1"/>
  <c r="AN669" i="1"/>
  <c r="AM669" i="1"/>
  <c r="AL669" i="1"/>
  <c r="AK669" i="1"/>
  <c r="AJ669" i="1"/>
  <c r="AI669" i="1"/>
  <c r="AH669" i="1"/>
  <c r="AG669" i="1"/>
  <c r="AF669" i="1"/>
  <c r="AE669" i="1"/>
  <c r="AD669" i="1"/>
  <c r="AC669" i="1"/>
  <c r="AB669" i="1"/>
  <c r="Z669" i="1"/>
  <c r="Y669" i="1"/>
  <c r="X669" i="1"/>
  <c r="W669" i="1"/>
  <c r="V669" i="1"/>
  <c r="U669" i="1"/>
  <c r="S669" i="1"/>
  <c r="Q669" i="1"/>
  <c r="J669" i="1"/>
  <c r="W67" i="31"/>
  <c r="X67" i="31"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2" i="1"/>
  <c r="K2" i="59"/>
  <c r="J2" i="59"/>
  <c r="I2" i="59"/>
  <c r="F2" i="59"/>
  <c r="E2" i="59"/>
  <c r="K2" i="61"/>
  <c r="J2" i="61"/>
  <c r="I2" i="61"/>
  <c r="F2" i="61"/>
  <c r="E2" i="61"/>
  <c r="K2" i="60"/>
  <c r="J2" i="60"/>
  <c r="I2" i="60"/>
  <c r="F2" i="60"/>
  <c r="E2" i="60"/>
  <c r="F39" i="31"/>
  <c r="C3" i="60"/>
  <c r="E38" i="31" s="1"/>
  <c r="F38" i="31" s="1"/>
  <c r="C3" i="59"/>
  <c r="E41" i="31" s="1"/>
  <c r="F41" i="31" s="1"/>
  <c r="D521" i="66" l="1"/>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2" i="1"/>
  <c r="K2" i="58"/>
  <c r="J2" i="58"/>
  <c r="I2" i="58"/>
  <c r="F2" i="58"/>
  <c r="E2" i="58"/>
  <c r="C3" i="58"/>
  <c r="E37" i="31" s="1"/>
  <c r="F37" i="31" s="1"/>
  <c r="AO668" i="1"/>
  <c r="AN668" i="1"/>
  <c r="AM668" i="1"/>
  <c r="AL668" i="1"/>
  <c r="AK668" i="1"/>
  <c r="AJ668" i="1"/>
  <c r="AI668" i="1"/>
  <c r="AH668" i="1"/>
  <c r="AG668" i="1"/>
  <c r="AF668" i="1"/>
  <c r="AE668" i="1"/>
  <c r="AD668" i="1"/>
  <c r="AC668" i="1"/>
  <c r="AB668" i="1"/>
  <c r="Z668" i="1"/>
  <c r="Y668" i="1"/>
  <c r="X668" i="1"/>
  <c r="W668" i="1"/>
  <c r="V668" i="1"/>
  <c r="U668" i="1"/>
  <c r="S668" i="1"/>
  <c r="Q668" i="1"/>
  <c r="AO667" i="1"/>
  <c r="AN667" i="1"/>
  <c r="AM667" i="1"/>
  <c r="AL667" i="1"/>
  <c r="AK667" i="1"/>
  <c r="AJ667" i="1"/>
  <c r="AI667" i="1"/>
  <c r="AH667" i="1"/>
  <c r="AG667" i="1"/>
  <c r="AF667" i="1"/>
  <c r="AE667" i="1"/>
  <c r="AD667" i="1"/>
  <c r="AC667" i="1"/>
  <c r="AB667" i="1"/>
  <c r="Z667" i="1"/>
  <c r="Y667" i="1"/>
  <c r="X667" i="1"/>
  <c r="W667" i="1"/>
  <c r="V667" i="1"/>
  <c r="U667" i="1"/>
  <c r="S667" i="1"/>
  <c r="Q667" i="1"/>
  <c r="AO666" i="1"/>
  <c r="AN666" i="1"/>
  <c r="AM666" i="1"/>
  <c r="AL666" i="1"/>
  <c r="AK666" i="1"/>
  <c r="AJ666" i="1"/>
  <c r="AI666" i="1"/>
  <c r="AH666" i="1"/>
  <c r="AG666" i="1"/>
  <c r="AF666" i="1"/>
  <c r="AE666" i="1"/>
  <c r="AD666" i="1"/>
  <c r="AC666" i="1"/>
  <c r="AB666" i="1"/>
  <c r="Z666" i="1"/>
  <c r="Y666" i="1"/>
  <c r="X666" i="1"/>
  <c r="W666" i="1"/>
  <c r="V666" i="1"/>
  <c r="U666" i="1"/>
  <c r="S666" i="1"/>
  <c r="Q666"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2" i="1"/>
  <c r="D13" i="55"/>
  <c r="L12" i="55"/>
  <c r="K12" i="55"/>
  <c r="J12" i="55"/>
  <c r="G12" i="55"/>
  <c r="F12" i="55"/>
  <c r="D6" i="57" l="1"/>
  <c r="E36" i="31" s="1"/>
  <c r="F36" i="31" s="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2" i="1"/>
  <c r="L5" i="57"/>
  <c r="L4" i="57"/>
  <c r="L3" i="57"/>
  <c r="L2" i="57"/>
  <c r="K5" i="57"/>
  <c r="K4" i="57"/>
  <c r="K3" i="57"/>
  <c r="K2" i="57"/>
  <c r="J5" i="57"/>
  <c r="J4" i="57"/>
  <c r="J3" i="57"/>
  <c r="J2" i="57"/>
  <c r="D4" i="56"/>
  <c r="L3" i="56"/>
  <c r="K3" i="56"/>
  <c r="J3" i="56"/>
  <c r="G3" i="56"/>
  <c r="F3" i="56"/>
  <c r="AL665" i="1" l="1"/>
  <c r="AK665" i="1"/>
  <c r="AJ665" i="1"/>
  <c r="AI665" i="1"/>
  <c r="AH665" i="1"/>
  <c r="AG665" i="1"/>
  <c r="AF665" i="1"/>
  <c r="AE665" i="1"/>
  <c r="AD665" i="1"/>
  <c r="AC665" i="1"/>
  <c r="AB665" i="1"/>
  <c r="Z665" i="1"/>
  <c r="Y665" i="1"/>
  <c r="X665" i="1"/>
  <c r="W665" i="1"/>
  <c r="V665" i="1"/>
  <c r="U665" i="1"/>
  <c r="S665" i="1"/>
  <c r="Q665" i="1"/>
  <c r="AL664" i="1" l="1"/>
  <c r="AK664" i="1"/>
  <c r="AJ664" i="1"/>
  <c r="AI664" i="1"/>
  <c r="AH664" i="1"/>
  <c r="AG664" i="1"/>
  <c r="AF664" i="1"/>
  <c r="AE664" i="1"/>
  <c r="AD664" i="1"/>
  <c r="AC664" i="1"/>
  <c r="AB664" i="1"/>
  <c r="Z664" i="1"/>
  <c r="Y664" i="1"/>
  <c r="X664" i="1"/>
  <c r="W664" i="1"/>
  <c r="V664" i="1"/>
  <c r="U664" i="1"/>
  <c r="S664" i="1"/>
  <c r="Q664" i="1"/>
  <c r="E35" i="31" l="1"/>
  <c r="F35" i="31" s="1"/>
  <c r="L2" i="56"/>
  <c r="K2" i="56"/>
  <c r="J2" i="56"/>
  <c r="G2" i="56"/>
  <c r="F2" i="56"/>
  <c r="AL3" i="1" l="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2" i="1"/>
  <c r="C16" i="54"/>
  <c r="E33" i="31" s="1"/>
  <c r="F33" i="31" s="1"/>
  <c r="K13" i="54"/>
  <c r="J13" i="54"/>
  <c r="I13" i="54"/>
  <c r="F13" i="54"/>
  <c r="E13" i="54"/>
  <c r="E34" i="31" l="1"/>
  <c r="F34" i="31" s="1"/>
  <c r="L11" i="55"/>
  <c r="K11" i="55"/>
  <c r="J11" i="55"/>
  <c r="G11" i="55"/>
  <c r="F11" i="55"/>
  <c r="L10" i="55"/>
  <c r="K10" i="55"/>
  <c r="J10" i="55"/>
  <c r="G10" i="55"/>
  <c r="F10" i="55"/>
  <c r="L9" i="55"/>
  <c r="K9" i="55"/>
  <c r="J9" i="55"/>
  <c r="G9" i="55"/>
  <c r="F9" i="55"/>
  <c r="L8" i="55"/>
  <c r="K8" i="55"/>
  <c r="J8" i="55"/>
  <c r="G8" i="55"/>
  <c r="F8" i="55"/>
  <c r="L7" i="55"/>
  <c r="K7" i="55"/>
  <c r="J7" i="55"/>
  <c r="G7" i="55"/>
  <c r="F7" i="55"/>
  <c r="L6" i="55"/>
  <c r="K6" i="55"/>
  <c r="J6" i="55"/>
  <c r="G6" i="55"/>
  <c r="F6" i="55"/>
  <c r="L5" i="55"/>
  <c r="K5" i="55"/>
  <c r="J5" i="55"/>
  <c r="G5" i="55"/>
  <c r="F5" i="55"/>
  <c r="L4" i="55"/>
  <c r="K4" i="55"/>
  <c r="J4" i="55"/>
  <c r="G4" i="55"/>
  <c r="F4" i="55"/>
  <c r="L3" i="55"/>
  <c r="K3" i="55"/>
  <c r="J3" i="55"/>
  <c r="G3" i="55"/>
  <c r="F3" i="55"/>
  <c r="L2" i="55"/>
  <c r="K2" i="55"/>
  <c r="J2" i="55"/>
  <c r="G2" i="55"/>
  <c r="F2" i="55"/>
  <c r="C15" i="54" l="1"/>
  <c r="K3" i="54"/>
  <c r="K4" i="54"/>
  <c r="K5" i="54"/>
  <c r="K6" i="54"/>
  <c r="K7" i="54"/>
  <c r="K8" i="54"/>
  <c r="K9" i="54"/>
  <c r="K10" i="54"/>
  <c r="K11" i="54"/>
  <c r="K12" i="54"/>
  <c r="K2" i="54"/>
  <c r="J3" i="54"/>
  <c r="J4" i="54"/>
  <c r="J5" i="54"/>
  <c r="J6" i="54"/>
  <c r="J7" i="54"/>
  <c r="J8" i="54"/>
  <c r="J9" i="54"/>
  <c r="J10" i="54"/>
  <c r="J11" i="54"/>
  <c r="J12" i="54"/>
  <c r="J2" i="54"/>
  <c r="I3" i="54"/>
  <c r="I4" i="54"/>
  <c r="I5" i="54"/>
  <c r="I6" i="54"/>
  <c r="I7" i="54"/>
  <c r="I8" i="54"/>
  <c r="I9" i="54"/>
  <c r="I10" i="54"/>
  <c r="I11" i="54"/>
  <c r="I12" i="54"/>
  <c r="I2" i="54"/>
  <c r="F12" i="54"/>
  <c r="F11" i="54"/>
  <c r="F10" i="54"/>
  <c r="F9" i="54"/>
  <c r="F8" i="54"/>
  <c r="F7" i="54"/>
  <c r="F6" i="54"/>
  <c r="F5" i="54"/>
  <c r="F4" i="54"/>
  <c r="F3" i="54"/>
  <c r="F2" i="54"/>
  <c r="W61" i="31" l="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2" i="1"/>
  <c r="K4" i="53"/>
  <c r="K3" i="53"/>
  <c r="L4" i="53"/>
  <c r="L3" i="53"/>
  <c r="L2" i="53"/>
  <c r="J4" i="53"/>
  <c r="J3" i="53"/>
  <c r="J2" i="53"/>
  <c r="D5" i="53"/>
  <c r="E32" i="31" s="1"/>
  <c r="F32" i="31" s="1"/>
  <c r="AJ11" i="1"/>
  <c r="M18" i="31" l="1"/>
  <c r="D9" i="51" l="1"/>
  <c r="E30" i="31" s="1"/>
  <c r="F30" i="31" s="1"/>
  <c r="AJ3" i="1" l="1"/>
  <c r="AJ4" i="1"/>
  <c r="AJ5" i="1"/>
  <c r="AJ6" i="1"/>
  <c r="AJ7" i="1"/>
  <c r="AJ8" i="1"/>
  <c r="AJ9" i="1"/>
  <c r="AJ10"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2" i="1"/>
  <c r="D3" i="52"/>
  <c r="E31" i="31" s="1"/>
  <c r="F31" i="31" s="1"/>
  <c r="O8" i="31"/>
  <c r="O7" i="31"/>
  <c r="O6" i="31"/>
  <c r="O4" i="31"/>
  <c r="O5" i="31"/>
  <c r="O3" i="31"/>
  <c r="AI3" i="1" l="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2" i="1"/>
  <c r="L2" i="52"/>
  <c r="K2" i="52"/>
  <c r="J2" i="52"/>
  <c r="L3" i="51"/>
  <c r="L4" i="51"/>
  <c r="L5" i="51"/>
  <c r="L6" i="51"/>
  <c r="L7" i="51"/>
  <c r="L8" i="51"/>
  <c r="L2" i="51"/>
  <c r="K3" i="51"/>
  <c r="K4" i="51"/>
  <c r="K5" i="51"/>
  <c r="K6" i="51"/>
  <c r="K7" i="51"/>
  <c r="K8" i="51"/>
  <c r="K2" i="51"/>
  <c r="J3" i="51"/>
  <c r="J4" i="51"/>
  <c r="J5" i="51"/>
  <c r="J6" i="51"/>
  <c r="J7" i="51"/>
  <c r="J8" i="51"/>
  <c r="J2" i="51"/>
  <c r="AH660" i="1"/>
  <c r="AH661" i="1"/>
  <c r="AH662" i="1"/>
  <c r="AH663" i="1"/>
  <c r="AG660" i="1"/>
  <c r="AG661" i="1"/>
  <c r="AG662" i="1"/>
  <c r="AG663" i="1"/>
  <c r="AF660" i="1"/>
  <c r="AF661" i="1"/>
  <c r="AF662" i="1"/>
  <c r="AF663" i="1"/>
  <c r="AE660" i="1"/>
  <c r="AE661" i="1"/>
  <c r="AE662" i="1"/>
  <c r="AE663" i="1"/>
  <c r="AD660" i="1"/>
  <c r="AD661" i="1"/>
  <c r="AD662" i="1"/>
  <c r="AD663" i="1"/>
  <c r="AC660" i="1"/>
  <c r="AC661" i="1"/>
  <c r="AC662" i="1"/>
  <c r="AC663" i="1"/>
  <c r="AB660" i="1"/>
  <c r="AB661" i="1"/>
  <c r="AB662" i="1"/>
  <c r="AB663" i="1"/>
  <c r="Z660" i="1"/>
  <c r="Z661" i="1"/>
  <c r="Z662" i="1"/>
  <c r="Z663" i="1"/>
  <c r="Y661" i="1"/>
  <c r="Y662" i="1"/>
  <c r="Y663" i="1"/>
  <c r="X662" i="1"/>
  <c r="X663" i="1"/>
  <c r="X661" i="1"/>
  <c r="W663" i="1"/>
  <c r="W662" i="1"/>
  <c r="W661" i="1"/>
  <c r="V663" i="1"/>
  <c r="V662" i="1"/>
  <c r="V661" i="1"/>
  <c r="U663" i="1"/>
  <c r="U662" i="1"/>
  <c r="U661" i="1"/>
  <c r="S663" i="1"/>
  <c r="S662" i="1"/>
  <c r="S661" i="1"/>
  <c r="Q663" i="1"/>
  <c r="Q662" i="1"/>
  <c r="Q661" i="1"/>
  <c r="Y660" i="1"/>
  <c r="X660" i="1"/>
  <c r="W660" i="1"/>
  <c r="V660" i="1"/>
  <c r="U660" i="1"/>
  <c r="S660" i="1"/>
  <c r="Q660" i="1"/>
  <c r="AH659" i="1" l="1"/>
  <c r="AG659" i="1"/>
  <c r="AF659" i="1"/>
  <c r="AE659" i="1"/>
  <c r="AD659" i="1"/>
  <c r="AC659" i="1"/>
  <c r="AB659" i="1"/>
  <c r="Z659" i="1"/>
  <c r="Y659" i="1"/>
  <c r="X659" i="1"/>
  <c r="W659" i="1"/>
  <c r="V659" i="1"/>
  <c r="U659" i="1"/>
  <c r="S659" i="1"/>
  <c r="Q659" i="1"/>
  <c r="AH658" i="1" l="1"/>
  <c r="AG658" i="1"/>
  <c r="AF658" i="1"/>
  <c r="AE658" i="1"/>
  <c r="AD658" i="1"/>
  <c r="AC658" i="1"/>
  <c r="AB658" i="1"/>
  <c r="Z658" i="1"/>
  <c r="Y658" i="1"/>
  <c r="X658" i="1"/>
  <c r="W658" i="1"/>
  <c r="V658" i="1"/>
  <c r="U658" i="1"/>
  <c r="S658" i="1"/>
  <c r="Q658" i="1"/>
  <c r="J658" i="1" l="1"/>
  <c r="O13" i="40" l="1"/>
  <c r="I7" i="42"/>
  <c r="G7" i="42"/>
  <c r="J7" i="42" l="1"/>
  <c r="H20" i="40" l="1"/>
  <c r="D4" i="50" l="1"/>
  <c r="E29" i="31" s="1"/>
  <c r="F29" i="31" s="1"/>
  <c r="E27" i="31"/>
  <c r="E26" i="3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2" i="1"/>
  <c r="L3" i="50"/>
  <c r="L2" i="50"/>
  <c r="K3" i="50"/>
  <c r="K2" i="50"/>
  <c r="J3" i="50"/>
  <c r="J2" i="50"/>
  <c r="M2" i="49"/>
  <c r="L2" i="49"/>
  <c r="K2" i="49"/>
  <c r="M3" i="48"/>
  <c r="M4" i="48"/>
  <c r="M5" i="48"/>
  <c r="M6" i="48"/>
  <c r="M7" i="48"/>
  <c r="M8" i="48"/>
  <c r="M9" i="48"/>
  <c r="M10" i="48"/>
  <c r="M11" i="48"/>
  <c r="M12" i="48"/>
  <c r="M13" i="48"/>
  <c r="M14" i="48"/>
  <c r="M15" i="48"/>
  <c r="M16" i="48"/>
  <c r="M17" i="48"/>
  <c r="M18" i="48"/>
  <c r="M2" i="48"/>
  <c r="L3" i="48"/>
  <c r="L4" i="48"/>
  <c r="L5" i="48"/>
  <c r="L6" i="48"/>
  <c r="L7" i="48"/>
  <c r="L8" i="48"/>
  <c r="L9" i="48"/>
  <c r="L10" i="48"/>
  <c r="L11" i="48"/>
  <c r="L12" i="48"/>
  <c r="L13" i="48"/>
  <c r="L14" i="48"/>
  <c r="L15" i="48"/>
  <c r="L16" i="48"/>
  <c r="L17" i="48"/>
  <c r="L18" i="48"/>
  <c r="L2" i="48"/>
  <c r="K3" i="48"/>
  <c r="K4" i="48"/>
  <c r="K5" i="48"/>
  <c r="K6" i="48"/>
  <c r="K7" i="48"/>
  <c r="K8" i="48"/>
  <c r="K9" i="48"/>
  <c r="K10" i="48"/>
  <c r="K11" i="48"/>
  <c r="K12" i="48"/>
  <c r="K13" i="48"/>
  <c r="K14" i="48"/>
  <c r="K15" i="48"/>
  <c r="K16" i="48"/>
  <c r="K17" i="48"/>
  <c r="K18" i="48"/>
  <c r="K2" i="48"/>
  <c r="M2" i="47"/>
  <c r="L2" i="47"/>
  <c r="F26" i="31" l="1"/>
  <c r="K2" i="47"/>
  <c r="O2" i="41"/>
  <c r="N2" i="41"/>
  <c r="M2" i="41"/>
  <c r="M3" i="37"/>
  <c r="M4" i="37"/>
  <c r="M5" i="37"/>
  <c r="M6" i="37"/>
  <c r="M7" i="37"/>
  <c r="M8" i="37"/>
  <c r="M9" i="37"/>
  <c r="M2" i="37"/>
  <c r="L3" i="37"/>
  <c r="L4" i="37"/>
  <c r="L5" i="37"/>
  <c r="L6" i="37"/>
  <c r="L7" i="37"/>
  <c r="L8" i="37"/>
  <c r="L9" i="37"/>
  <c r="L2" i="37"/>
  <c r="K3" i="37"/>
  <c r="K4" i="37"/>
  <c r="K5" i="37"/>
  <c r="K6" i="37"/>
  <c r="K7" i="37"/>
  <c r="K8" i="37"/>
  <c r="K9" i="37"/>
  <c r="K2" i="37"/>
  <c r="M4" i="38"/>
  <c r="M5" i="38"/>
  <c r="M6" i="38"/>
  <c r="M7" i="38"/>
  <c r="M8" i="38"/>
  <c r="M9" i="38"/>
  <c r="M10" i="38"/>
  <c r="M11" i="38"/>
  <c r="M3" i="38"/>
  <c r="L4" i="38"/>
  <c r="L5" i="38"/>
  <c r="L6" i="38"/>
  <c r="L7" i="38"/>
  <c r="L8" i="38"/>
  <c r="L9" i="38"/>
  <c r="L10" i="38"/>
  <c r="L11" i="38"/>
  <c r="L3" i="38"/>
  <c r="K4" i="38"/>
  <c r="K5" i="38"/>
  <c r="K6" i="38"/>
  <c r="K7" i="38"/>
  <c r="K8" i="38"/>
  <c r="K9" i="38"/>
  <c r="K10" i="38"/>
  <c r="K11" i="38"/>
  <c r="K3" i="38"/>
  <c r="K5" i="33"/>
  <c r="K6" i="33"/>
  <c r="K7" i="33"/>
  <c r="K8" i="33"/>
  <c r="K4" i="33"/>
  <c r="J5" i="33"/>
  <c r="J6" i="33"/>
  <c r="J7" i="33"/>
  <c r="J8" i="33"/>
  <c r="J4" i="33"/>
  <c r="I5" i="33"/>
  <c r="I6" i="33"/>
  <c r="I7" i="33"/>
  <c r="I8" i="33"/>
  <c r="I4" i="33"/>
  <c r="L4" i="29"/>
  <c r="L5" i="29"/>
  <c r="L6" i="29"/>
  <c r="L7" i="29"/>
  <c r="L8" i="29"/>
  <c r="L9" i="29"/>
  <c r="L3" i="29"/>
  <c r="K4" i="29"/>
  <c r="K5" i="29"/>
  <c r="K6" i="29"/>
  <c r="K7" i="29"/>
  <c r="K8" i="29"/>
  <c r="K9" i="29"/>
  <c r="K3" i="29"/>
  <c r="J4" i="29"/>
  <c r="J5" i="29"/>
  <c r="J6" i="29"/>
  <c r="J7" i="29"/>
  <c r="J8" i="29"/>
  <c r="J9" i="29"/>
  <c r="J3" i="29"/>
  <c r="L3" i="23"/>
  <c r="K3" i="23"/>
  <c r="J3" i="23"/>
  <c r="L3" i="22"/>
  <c r="L4" i="22"/>
  <c r="L5" i="22"/>
  <c r="L6" i="22"/>
  <c r="L7" i="22"/>
  <c r="L8" i="22"/>
  <c r="L9" i="22"/>
  <c r="L10" i="22"/>
  <c r="L11" i="22"/>
  <c r="L12" i="22"/>
  <c r="L13" i="22"/>
  <c r="L14" i="22"/>
  <c r="L15" i="22"/>
  <c r="L16" i="22"/>
  <c r="L17" i="22"/>
  <c r="L2" i="22"/>
  <c r="K3" i="22"/>
  <c r="K4" i="22"/>
  <c r="K5" i="22"/>
  <c r="K6" i="22"/>
  <c r="K7" i="22"/>
  <c r="K8" i="22"/>
  <c r="K9" i="22"/>
  <c r="K10" i="22"/>
  <c r="K11" i="22"/>
  <c r="K12" i="22"/>
  <c r="K13" i="22"/>
  <c r="K14" i="22"/>
  <c r="K15" i="22"/>
  <c r="K16" i="22"/>
  <c r="K17" i="22"/>
  <c r="K2" i="22"/>
  <c r="J3" i="22"/>
  <c r="J4" i="22"/>
  <c r="J5" i="22"/>
  <c r="J6" i="22"/>
  <c r="J7" i="22"/>
  <c r="J8" i="22"/>
  <c r="J9" i="22"/>
  <c r="J10" i="22"/>
  <c r="J11" i="22"/>
  <c r="J12" i="22"/>
  <c r="J13" i="22"/>
  <c r="J14" i="22"/>
  <c r="J15" i="22"/>
  <c r="J16" i="22"/>
  <c r="J17" i="22"/>
  <c r="J2" i="22"/>
  <c r="D4" i="21"/>
  <c r="E14" i="31" s="1"/>
  <c r="L3" i="21"/>
  <c r="K3" i="21"/>
  <c r="J3" i="21"/>
  <c r="K3" i="20"/>
  <c r="K4" i="20"/>
  <c r="K2" i="20"/>
  <c r="J3" i="20"/>
  <c r="J4" i="20"/>
  <c r="J2" i="20"/>
  <c r="I3" i="20"/>
  <c r="I4" i="20"/>
  <c r="I2" i="20"/>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3" i="25"/>
  <c r="J4"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3" i="25"/>
  <c r="I4" i="25"/>
  <c r="I5" i="25"/>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3" i="25"/>
  <c r="L4" i="19"/>
  <c r="L5" i="19"/>
  <c r="L6" i="19"/>
  <c r="L7" i="19"/>
  <c r="L8" i="19"/>
  <c r="L9" i="19"/>
  <c r="L10" i="19"/>
  <c r="L11" i="19"/>
  <c r="L3" i="19"/>
  <c r="K4" i="19"/>
  <c r="K5" i="19"/>
  <c r="K6" i="19"/>
  <c r="K7" i="19"/>
  <c r="K8" i="19"/>
  <c r="K9" i="19"/>
  <c r="K10" i="19"/>
  <c r="K11" i="19"/>
  <c r="K3" i="19"/>
  <c r="J4" i="19"/>
  <c r="J5" i="19"/>
  <c r="J6" i="19"/>
  <c r="J7" i="19"/>
  <c r="J8" i="19"/>
  <c r="J9" i="19"/>
  <c r="J10" i="19"/>
  <c r="J11" i="19"/>
  <c r="J3" i="19"/>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46" i="18"/>
  <c r="K30" i="18"/>
  <c r="K31" i="18"/>
  <c r="K32" i="18"/>
  <c r="K33" i="18"/>
  <c r="K34" i="18"/>
  <c r="K35" i="18"/>
  <c r="K36" i="18"/>
  <c r="K44" i="18"/>
  <c r="K37" i="18"/>
  <c r="K38" i="18"/>
  <c r="K39" i="18"/>
  <c r="K45"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46" i="18"/>
  <c r="J30" i="18"/>
  <c r="J31" i="18"/>
  <c r="J32" i="18"/>
  <c r="J33" i="18"/>
  <c r="J34" i="18"/>
  <c r="J35" i="18"/>
  <c r="J36" i="18"/>
  <c r="J44" i="18"/>
  <c r="J37" i="18"/>
  <c r="J38" i="18"/>
  <c r="J39" i="18"/>
  <c r="J45"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46" i="18"/>
  <c r="I30" i="18"/>
  <c r="I31" i="18"/>
  <c r="I32" i="18"/>
  <c r="I33" i="18"/>
  <c r="I34" i="18"/>
  <c r="I35" i="18"/>
  <c r="I36" i="18"/>
  <c r="I44" i="18"/>
  <c r="I37" i="18"/>
  <c r="I38" i="18"/>
  <c r="I39" i="18"/>
  <c r="I45" i="18"/>
  <c r="J3" i="32" l="1"/>
  <c r="J4" i="32"/>
  <c r="J5"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2" i="32"/>
  <c r="K55" i="32"/>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2" i="32"/>
  <c r="I3" i="32"/>
  <c r="I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3" i="32"/>
  <c r="I74" i="32"/>
  <c r="I75" i="32"/>
  <c r="I76" i="32"/>
  <c r="I77" i="32"/>
  <c r="I78" i="32"/>
  <c r="I79" i="32"/>
  <c r="I80" i="32"/>
  <c r="I81" i="32"/>
  <c r="I82" i="32"/>
  <c r="I83" i="32"/>
  <c r="I84" i="32"/>
  <c r="I85" i="32"/>
  <c r="I86" i="32"/>
  <c r="I87" i="32"/>
  <c r="I88" i="32"/>
  <c r="I89" i="32"/>
  <c r="I90" i="32"/>
  <c r="I91" i="32"/>
  <c r="I92" i="32"/>
  <c r="I93" i="32"/>
  <c r="I94" i="32"/>
  <c r="I96" i="32"/>
  <c r="I97" i="32"/>
  <c r="I98" i="32"/>
  <c r="I2" i="32"/>
  <c r="K15" i="31"/>
  <c r="L15" i="31"/>
  <c r="M15" i="31"/>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2" i="32"/>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2" i="1"/>
  <c r="E3" i="49"/>
  <c r="E28" i="31" s="1"/>
  <c r="F28" i="31" s="1"/>
  <c r="AE649" i="1"/>
  <c r="AE650" i="1"/>
  <c r="AE651" i="1"/>
  <c r="AE652" i="1"/>
  <c r="AE653" i="1"/>
  <c r="AE654" i="1"/>
  <c r="AE655" i="1"/>
  <c r="AE656" i="1"/>
  <c r="AE657" i="1"/>
  <c r="AD649" i="1"/>
  <c r="AD650" i="1"/>
  <c r="AD651" i="1"/>
  <c r="AD652" i="1"/>
  <c r="AD653" i="1"/>
  <c r="AD654" i="1"/>
  <c r="AD655" i="1"/>
  <c r="AD656" i="1"/>
  <c r="AD657" i="1"/>
  <c r="AC649" i="1"/>
  <c r="AC650" i="1"/>
  <c r="AC651" i="1"/>
  <c r="AC652" i="1"/>
  <c r="AC653" i="1"/>
  <c r="AC654" i="1"/>
  <c r="AC655" i="1"/>
  <c r="AC656" i="1"/>
  <c r="AC657" i="1"/>
  <c r="AB649" i="1"/>
  <c r="AB650" i="1"/>
  <c r="AB651" i="1"/>
  <c r="AB652" i="1"/>
  <c r="AB653" i="1"/>
  <c r="AB654" i="1"/>
  <c r="AB655" i="1"/>
  <c r="AB656" i="1"/>
  <c r="AB657" i="1"/>
  <c r="Z649" i="1"/>
  <c r="Z650" i="1"/>
  <c r="Z651" i="1"/>
  <c r="Z652" i="1"/>
  <c r="Z653" i="1"/>
  <c r="Z654" i="1"/>
  <c r="Z655" i="1"/>
  <c r="Z656" i="1"/>
  <c r="Z657" i="1"/>
  <c r="Y649" i="1"/>
  <c r="Y650" i="1"/>
  <c r="Y651" i="1"/>
  <c r="Y652" i="1"/>
  <c r="Y653" i="1"/>
  <c r="Y654" i="1"/>
  <c r="Y655" i="1"/>
  <c r="Y656" i="1"/>
  <c r="Y657" i="1"/>
  <c r="X649" i="1"/>
  <c r="X650" i="1"/>
  <c r="X651" i="1"/>
  <c r="X652" i="1"/>
  <c r="X653" i="1"/>
  <c r="X654" i="1"/>
  <c r="X655" i="1"/>
  <c r="X656" i="1"/>
  <c r="X657" i="1"/>
  <c r="W649" i="1"/>
  <c r="W650" i="1"/>
  <c r="W651" i="1"/>
  <c r="W652" i="1"/>
  <c r="W653" i="1"/>
  <c r="W654" i="1"/>
  <c r="W655" i="1"/>
  <c r="W656" i="1"/>
  <c r="W657" i="1"/>
  <c r="V649" i="1"/>
  <c r="V650" i="1"/>
  <c r="V651" i="1"/>
  <c r="V652" i="1"/>
  <c r="V653" i="1"/>
  <c r="V654" i="1"/>
  <c r="V655" i="1"/>
  <c r="V656" i="1"/>
  <c r="V657" i="1"/>
  <c r="U649" i="1"/>
  <c r="U650" i="1"/>
  <c r="U651" i="1"/>
  <c r="U652" i="1"/>
  <c r="U653" i="1"/>
  <c r="U654" i="1"/>
  <c r="U655" i="1"/>
  <c r="U656" i="1"/>
  <c r="U657" i="1"/>
  <c r="S649" i="1"/>
  <c r="S650" i="1"/>
  <c r="S651" i="1"/>
  <c r="S652" i="1"/>
  <c r="S653" i="1"/>
  <c r="S654" i="1"/>
  <c r="S655" i="1"/>
  <c r="S656" i="1"/>
  <c r="S657" i="1"/>
  <c r="Q650" i="1"/>
  <c r="Q651" i="1"/>
  <c r="Q652" i="1"/>
  <c r="Q653" i="1"/>
  <c r="Q654" i="1"/>
  <c r="Q655" i="1"/>
  <c r="Q656" i="1"/>
  <c r="Q657" i="1"/>
  <c r="Q649" i="1"/>
  <c r="Y23" i="1" l="1"/>
  <c r="E25" i="31" l="1"/>
  <c r="F25" i="31" s="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7" i="1"/>
  <c r="U4" i="1"/>
  <c r="U5" i="1"/>
  <c r="U6" i="1"/>
  <c r="U3" i="1"/>
  <c r="U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2"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2" i="1"/>
  <c r="H2" i="47"/>
  <c r="F5" i="33"/>
  <c r="F6" i="33"/>
  <c r="F7" i="33"/>
  <c r="F8" i="33"/>
  <c r="F4" i="33"/>
  <c r="G4" i="29"/>
  <c r="G5" i="29"/>
  <c r="G6" i="29"/>
  <c r="G7" i="29"/>
  <c r="G8" i="29"/>
  <c r="G9" i="29"/>
  <c r="G3" i="29"/>
  <c r="G3" i="23"/>
  <c r="G3" i="22"/>
  <c r="G4" i="22"/>
  <c r="G5" i="22"/>
  <c r="G6" i="22"/>
  <c r="G7" i="22"/>
  <c r="G8" i="22"/>
  <c r="G9" i="22"/>
  <c r="G10" i="22"/>
  <c r="G11" i="22"/>
  <c r="G12" i="22"/>
  <c r="G13" i="22"/>
  <c r="G14" i="22"/>
  <c r="G15" i="22"/>
  <c r="G16" i="22"/>
  <c r="G17" i="22"/>
  <c r="G2" i="22"/>
  <c r="G3" i="21"/>
  <c r="F3" i="20"/>
  <c r="F4" i="20"/>
  <c r="F2" i="20"/>
  <c r="G4" i="19"/>
  <c r="G5" i="19"/>
  <c r="G6" i="19"/>
  <c r="G7" i="19"/>
  <c r="G8" i="19"/>
  <c r="G9" i="19"/>
  <c r="G10" i="19"/>
  <c r="G11" i="19"/>
  <c r="G3" i="19"/>
  <c r="G101" i="32"/>
  <c r="E3" i="31" s="1"/>
  <c r="G100" i="32"/>
  <c r="E4" i="31" s="1"/>
  <c r="E6" i="31"/>
  <c r="E5" i="31"/>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46" i="18"/>
  <c r="F30" i="18"/>
  <c r="F31" i="18"/>
  <c r="F32" i="18"/>
  <c r="F33" i="18"/>
  <c r="F34" i="18"/>
  <c r="F35" i="18"/>
  <c r="F36" i="18"/>
  <c r="F44" i="18"/>
  <c r="F37" i="18"/>
  <c r="F38" i="18"/>
  <c r="F39" i="18"/>
  <c r="F45" i="18"/>
  <c r="F5" i="31" l="1"/>
  <c r="G102" i="32"/>
  <c r="AD646" i="1" l="1"/>
  <c r="AD647" i="1"/>
  <c r="AD648" i="1"/>
  <c r="AC646" i="1"/>
  <c r="AC647" i="1"/>
  <c r="AC648" i="1"/>
  <c r="AB646" i="1"/>
  <c r="AB647" i="1"/>
  <c r="AB648" i="1"/>
  <c r="Z646" i="1"/>
  <c r="Z647" i="1"/>
  <c r="Z648" i="1"/>
  <c r="Y646" i="1"/>
  <c r="Y647" i="1"/>
  <c r="Y648" i="1"/>
  <c r="X646" i="1"/>
  <c r="X647" i="1"/>
  <c r="X648" i="1"/>
  <c r="W646" i="1"/>
  <c r="W647" i="1"/>
  <c r="W648" i="1"/>
  <c r="V646" i="1"/>
  <c r="V647" i="1"/>
  <c r="V648" i="1"/>
  <c r="B40" i="46" l="1"/>
  <c r="B39" i="46"/>
  <c r="B38" i="46"/>
  <c r="B37" i="46"/>
  <c r="C40" i="46"/>
  <c r="C39" i="46"/>
  <c r="C38" i="46"/>
  <c r="C37" i="46"/>
  <c r="D37" i="46"/>
  <c r="D38" i="46"/>
  <c r="D40" i="46"/>
  <c r="D39" i="46" l="1"/>
  <c r="D41" i="46" s="1"/>
  <c r="D19" i="31"/>
  <c r="D15" i="31"/>
  <c r="D10" i="31"/>
  <c r="W7" i="31" l="1"/>
  <c r="AD645" i="1" l="1"/>
  <c r="AC645" i="1"/>
  <c r="AB645" i="1"/>
  <c r="Z645" i="1"/>
  <c r="Y645" i="1"/>
  <c r="X645" i="1"/>
  <c r="W645" i="1"/>
  <c r="L27" i="40" l="1"/>
  <c r="M11" i="40"/>
  <c r="M27" i="40" s="1"/>
  <c r="O12" i="40"/>
  <c r="O11" i="40"/>
  <c r="N13" i="40"/>
  <c r="N12" i="40"/>
  <c r="N11" i="40"/>
  <c r="E22" i="31" l="1"/>
  <c r="E21" i="31"/>
  <c r="I20" i="45" l="1"/>
  <c r="I14" i="45"/>
  <c r="E95" i="44"/>
  <c r="E96" i="44"/>
  <c r="E97" i="44"/>
  <c r="E104" i="44"/>
  <c r="E134" i="44"/>
  <c r="E137" i="44"/>
  <c r="E138" i="44"/>
  <c r="E139" i="44"/>
  <c r="E142" i="44"/>
  <c r="P27" i="43" l="1"/>
  <c r="C27" i="43"/>
  <c r="Q26" i="43"/>
  <c r="P26" i="43"/>
  <c r="D26" i="43"/>
  <c r="Q25" i="43"/>
  <c r="P25" i="43"/>
  <c r="D25" i="43"/>
  <c r="C25" i="43"/>
  <c r="Q24" i="43"/>
  <c r="P24" i="43"/>
  <c r="D24" i="43"/>
  <c r="C24" i="43"/>
  <c r="Q23" i="43"/>
  <c r="P23" i="43"/>
  <c r="D23" i="43"/>
  <c r="C23" i="43"/>
  <c r="Q22" i="43"/>
  <c r="P22" i="43"/>
  <c r="D22" i="43"/>
  <c r="C22" i="43"/>
  <c r="S18" i="43"/>
  <c r="I27" i="43" s="1"/>
  <c r="I18" i="43"/>
  <c r="F27" i="43" s="1"/>
  <c r="T17" i="43"/>
  <c r="J26" i="43" s="1"/>
  <c r="S17" i="43"/>
  <c r="I26" i="43" s="1"/>
  <c r="J17" i="43"/>
  <c r="G26" i="43" s="1"/>
  <c r="I17" i="43"/>
  <c r="F26" i="43" s="1"/>
  <c r="T16" i="43"/>
  <c r="J25" i="43" s="1"/>
  <c r="S16" i="43"/>
  <c r="I25" i="43" s="1"/>
  <c r="J16" i="43"/>
  <c r="G25" i="43" s="1"/>
  <c r="I16" i="43"/>
  <c r="F25" i="43" s="1"/>
  <c r="T15" i="43"/>
  <c r="J24" i="43" s="1"/>
  <c r="S15" i="43"/>
  <c r="I24" i="43" s="1"/>
  <c r="J15" i="43"/>
  <c r="G24" i="43" s="1"/>
  <c r="I15" i="43"/>
  <c r="F24" i="43" s="1"/>
  <c r="T14" i="43"/>
  <c r="J23" i="43" s="1"/>
  <c r="S14" i="43"/>
  <c r="I23" i="43" s="1"/>
  <c r="J14" i="43"/>
  <c r="G23" i="43" s="1"/>
  <c r="I14" i="43"/>
  <c r="F23" i="43" s="1"/>
  <c r="T13" i="43"/>
  <c r="J22" i="43" s="1"/>
  <c r="S13" i="43"/>
  <c r="I22" i="43" s="1"/>
  <c r="J13" i="43"/>
  <c r="G22" i="43" s="1"/>
  <c r="I13" i="43"/>
  <c r="F22" i="43" s="1"/>
  <c r="S9" i="43"/>
  <c r="M27" i="43" s="1"/>
  <c r="I9" i="43"/>
  <c r="T8" i="43"/>
  <c r="N26" i="43" s="1"/>
  <c r="S8" i="43"/>
  <c r="M26" i="43" s="1"/>
  <c r="J8" i="43"/>
  <c r="T7" i="43"/>
  <c r="N25" i="43" s="1"/>
  <c r="S7" i="43"/>
  <c r="M25" i="43" s="1"/>
  <c r="J7" i="43"/>
  <c r="I7" i="43"/>
  <c r="T6" i="43"/>
  <c r="N24" i="43" s="1"/>
  <c r="S6" i="43"/>
  <c r="M24" i="43" s="1"/>
  <c r="J6" i="43"/>
  <c r="I6" i="43"/>
  <c r="T5" i="43"/>
  <c r="N23" i="43" s="1"/>
  <c r="S5" i="43"/>
  <c r="M23" i="43" s="1"/>
  <c r="J5" i="43"/>
  <c r="I5" i="43"/>
  <c r="T4" i="43"/>
  <c r="N22" i="43" s="1"/>
  <c r="S4" i="43"/>
  <c r="M22" i="43" s="1"/>
  <c r="J4" i="43"/>
  <c r="I4" i="43"/>
  <c r="D7" i="42"/>
  <c r="M6" i="42"/>
  <c r="L6" i="42"/>
  <c r="H6" i="42"/>
  <c r="I6" i="42" s="1"/>
  <c r="F6" i="42"/>
  <c r="G6" i="42" s="1"/>
  <c r="D6" i="42"/>
  <c r="M5" i="42"/>
  <c r="L5" i="42"/>
  <c r="K5" i="42"/>
  <c r="H5" i="42"/>
  <c r="I5" i="42" s="1"/>
  <c r="F5" i="42"/>
  <c r="G5" i="42" s="1"/>
  <c r="D5" i="42"/>
  <c r="H4" i="42"/>
  <c r="I4" i="42" s="1"/>
  <c r="F4" i="42"/>
  <c r="G4" i="42" s="1"/>
  <c r="D4" i="42"/>
  <c r="H3" i="42"/>
  <c r="I3" i="42" s="1"/>
  <c r="G3" i="42"/>
  <c r="Q27" i="43" l="1"/>
  <c r="R27" i="43" s="1"/>
  <c r="J3" i="42"/>
  <c r="R22" i="43"/>
  <c r="R23" i="43"/>
  <c r="R24" i="43"/>
  <c r="R25" i="43"/>
  <c r="R26" i="43"/>
  <c r="J5" i="42"/>
  <c r="S22" i="43"/>
  <c r="S23" i="43"/>
  <c r="S24" i="43"/>
  <c r="S25" i="43"/>
  <c r="S26" i="43"/>
  <c r="S27" i="43"/>
  <c r="O22" i="43"/>
  <c r="O23" i="43"/>
  <c r="O24" i="43"/>
  <c r="O25" i="43"/>
  <c r="O26" i="43"/>
  <c r="H22" i="43"/>
  <c r="K22" i="43"/>
  <c r="H23" i="43"/>
  <c r="K23" i="43"/>
  <c r="H24" i="43"/>
  <c r="K24" i="43"/>
  <c r="H25" i="43"/>
  <c r="K25" i="43"/>
  <c r="H26" i="43"/>
  <c r="T22" i="43"/>
  <c r="T23" i="43"/>
  <c r="T24" i="43"/>
  <c r="T25" i="43"/>
  <c r="T26" i="43"/>
  <c r="E22" i="43"/>
  <c r="E23" i="43"/>
  <c r="E24" i="43"/>
  <c r="E25" i="43"/>
  <c r="E26" i="43"/>
  <c r="J4" i="42"/>
  <c r="J6" i="42"/>
  <c r="E10" i="37"/>
  <c r="U25" i="43" l="1"/>
  <c r="T18" i="43"/>
  <c r="J27" i="43" s="1"/>
  <c r="T9" i="43"/>
  <c r="N27" i="43" s="1"/>
  <c r="O27" i="43" s="1"/>
  <c r="J18" i="43"/>
  <c r="G27" i="43" s="1"/>
  <c r="H27" i="43" s="1"/>
  <c r="U23" i="43"/>
  <c r="U26" i="43"/>
  <c r="U24" i="43"/>
  <c r="U22" i="43"/>
  <c r="E24" i="31"/>
  <c r="F24" i="31" s="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219"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 i="1"/>
  <c r="AD218" i="1"/>
  <c r="AC644" i="1"/>
  <c r="AB644" i="1"/>
  <c r="Z644" i="1"/>
  <c r="Y644" i="1"/>
  <c r="X644" i="1"/>
  <c r="W644" i="1"/>
  <c r="AC643" i="1" l="1"/>
  <c r="AB643" i="1"/>
  <c r="Z643" i="1"/>
  <c r="Y643" i="1"/>
  <c r="X643" i="1"/>
  <c r="W643" i="1"/>
  <c r="AB642" i="1"/>
  <c r="AC642" i="1"/>
  <c r="Z642" i="1"/>
  <c r="Y642" i="1"/>
  <c r="X642" i="1"/>
  <c r="W642" i="1"/>
  <c r="L38" i="31" l="1"/>
  <c r="L39" i="31"/>
  <c r="L36" i="31"/>
  <c r="L37" i="31"/>
  <c r="E8" i="42"/>
  <c r="Q24" i="31" s="1"/>
  <c r="W74" i="31"/>
  <c r="AC639" i="1"/>
  <c r="AC640" i="1"/>
  <c r="AC641" i="1"/>
  <c r="AB639" i="1"/>
  <c r="AB640" i="1"/>
  <c r="AB641" i="1"/>
  <c r="Z639" i="1"/>
  <c r="Z640" i="1"/>
  <c r="Z641" i="1"/>
  <c r="Y639" i="1"/>
  <c r="Y640" i="1"/>
  <c r="Y641" i="1"/>
  <c r="X639" i="1"/>
  <c r="X640" i="1"/>
  <c r="X641" i="1"/>
  <c r="W639" i="1"/>
  <c r="W640" i="1"/>
  <c r="W641" i="1"/>
  <c r="X61" i="31" l="1"/>
  <c r="X18" i="31"/>
  <c r="X7" i="31"/>
  <c r="X8" i="31"/>
  <c r="W6" i="31"/>
  <c r="X6" i="31" s="1"/>
  <c r="AC637" i="1"/>
  <c r="AC638" i="1"/>
  <c r="AB637" i="1"/>
  <c r="AB638" i="1"/>
  <c r="Z637" i="1"/>
  <c r="Z638" i="1"/>
  <c r="Y637" i="1"/>
  <c r="Y638" i="1"/>
  <c r="X637" i="1"/>
  <c r="X638" i="1"/>
  <c r="W637" i="1"/>
  <c r="W638" i="1"/>
  <c r="D82" i="31" l="1"/>
  <c r="D83" i="31" l="1"/>
  <c r="DM278" i="1"/>
  <c r="DM277" i="1"/>
  <c r="DM276" i="1"/>
  <c r="DM275" i="1"/>
  <c r="DM274" i="1"/>
  <c r="DM273" i="1"/>
  <c r="DM272" i="1"/>
  <c r="DM271" i="1"/>
  <c r="DM270" i="1"/>
  <c r="DM269" i="1"/>
  <c r="DM268" i="1"/>
  <c r="DM267" i="1"/>
  <c r="DM266" i="1"/>
  <c r="DM265" i="1"/>
  <c r="DM264" i="1"/>
  <c r="DM263" i="1"/>
  <c r="DM262" i="1"/>
  <c r="D84" i="31" l="1"/>
  <c r="DM628" i="1"/>
  <c r="DM620" i="1" l="1"/>
  <c r="DM617" i="1"/>
  <c r="DM610" i="1"/>
  <c r="DM344" i="1"/>
  <c r="DM343" i="1"/>
  <c r="DM342" i="1"/>
  <c r="DM341" i="1"/>
  <c r="DM340" i="1"/>
  <c r="DM339" i="1"/>
  <c r="DM338" i="1"/>
  <c r="DM337" i="1"/>
  <c r="DM336" i="1"/>
  <c r="DM335" i="1"/>
  <c r="DM334" i="1"/>
  <c r="DM333" i="1"/>
  <c r="DM332" i="1"/>
  <c r="DM331" i="1"/>
  <c r="DM330" i="1"/>
  <c r="DM329" i="1"/>
  <c r="DM328" i="1"/>
  <c r="DM327" i="1"/>
  <c r="DM326" i="1"/>
  <c r="DM325" i="1"/>
  <c r="DM324" i="1"/>
  <c r="DM323" i="1"/>
  <c r="DM322" i="1"/>
  <c r="DM321" i="1"/>
  <c r="DM320" i="1"/>
  <c r="DM319" i="1"/>
  <c r="DM318" i="1"/>
  <c r="DM317" i="1"/>
  <c r="DM316" i="1"/>
  <c r="DM315" i="1"/>
  <c r="DM314" i="1"/>
  <c r="DM313" i="1"/>
  <c r="DM312" i="1"/>
  <c r="DM311" i="1"/>
  <c r="DM310" i="1"/>
  <c r="DM309" i="1"/>
  <c r="DM308" i="1"/>
  <c r="DM307" i="1"/>
  <c r="DM306" i="1"/>
  <c r="DM305" i="1"/>
  <c r="DM304" i="1"/>
  <c r="DM303" i="1"/>
  <c r="DM302" i="1"/>
  <c r="DM301" i="1"/>
  <c r="DM300" i="1"/>
  <c r="DM299" i="1"/>
  <c r="AC636" i="1"/>
  <c r="AB636" i="1"/>
  <c r="Z636" i="1"/>
  <c r="Y636" i="1"/>
  <c r="X636" i="1"/>
  <c r="W636" i="1"/>
  <c r="AC3" i="1" l="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2" i="1"/>
  <c r="G8" i="40" l="1"/>
  <c r="G6" i="40"/>
  <c r="G4" i="40"/>
  <c r="G9" i="40"/>
  <c r="G7" i="40"/>
  <c r="G5" i="40"/>
  <c r="F21" i="31"/>
  <c r="E12" i="38"/>
  <c r="O9" i="31" l="1"/>
  <c r="G10" i="40"/>
  <c r="E23" i="31"/>
  <c r="F23" i="31" s="1"/>
  <c r="H628" i="1" l="1"/>
  <c r="H631" i="1"/>
  <c r="H613" i="1"/>
  <c r="H620" i="1"/>
  <c r="H617" i="1"/>
  <c r="H610" i="1"/>
  <c r="H630" i="1" l="1"/>
  <c r="H607" i="1"/>
  <c r="H619" i="1"/>
  <c r="H636" i="1"/>
  <c r="H635" i="1"/>
  <c r="H634" i="1"/>
  <c r="H629" i="1"/>
  <c r="H621" i="1"/>
  <c r="H618" i="1"/>
  <c r="H616" i="1"/>
  <c r="H608" i="1"/>
  <c r="H625" i="1"/>
  <c r="H624" i="1"/>
  <c r="H633" i="1"/>
  <c r="H632" i="1"/>
  <c r="H627" i="1"/>
  <c r="H626" i="1"/>
  <c r="H623" i="1"/>
  <c r="H622" i="1"/>
  <c r="H615" i="1"/>
  <c r="H614" i="1"/>
  <c r="H612" i="1"/>
  <c r="H611" i="1"/>
  <c r="H609" i="1"/>
  <c r="H12" i="1" l="1"/>
  <c r="Z635" i="1" l="1"/>
  <c r="Y635" i="1"/>
  <c r="X635" i="1"/>
  <c r="W635" i="1"/>
  <c r="Z634" i="1"/>
  <c r="Y634" i="1"/>
  <c r="X634" i="1"/>
  <c r="W634" i="1"/>
  <c r="Z633" i="1"/>
  <c r="Y633" i="1"/>
  <c r="X633" i="1"/>
  <c r="W633" i="1"/>
  <c r="Z632" i="1" l="1"/>
  <c r="Y632" i="1"/>
  <c r="X632" i="1"/>
  <c r="W632" i="1"/>
  <c r="C22" i="35" l="1"/>
  <c r="C21" i="35"/>
  <c r="C20" i="35"/>
  <c r="C19" i="35"/>
  <c r="C18" i="35"/>
  <c r="C17" i="35"/>
  <c r="C16" i="35"/>
  <c r="C15" i="35"/>
  <c r="C14" i="35"/>
  <c r="C13" i="35"/>
  <c r="C12" i="35" l="1"/>
  <c r="C9" i="35"/>
  <c r="C8" i="35"/>
  <c r="C7" i="35"/>
  <c r="C6" i="35"/>
  <c r="C5" i="35"/>
  <c r="C4" i="35"/>
  <c r="D27" i="43" l="1"/>
  <c r="J9" i="43"/>
  <c r="D12" i="19"/>
  <c r="E8" i="31" s="1"/>
  <c r="F8" i="31" s="1"/>
  <c r="D10" i="29"/>
  <c r="T27" i="43" l="1"/>
  <c r="U27" i="43" s="1"/>
  <c r="E27" i="43"/>
  <c r="E20" i="31"/>
  <c r="F20" i="31" s="1"/>
  <c r="W607" i="1"/>
  <c r="X607" i="1"/>
  <c r="Y607" i="1"/>
  <c r="Z607" i="1"/>
  <c r="W608" i="1"/>
  <c r="X608" i="1"/>
  <c r="Y608" i="1"/>
  <c r="Z608" i="1"/>
  <c r="W609" i="1"/>
  <c r="X609" i="1"/>
  <c r="Y609" i="1"/>
  <c r="Z609" i="1"/>
  <c r="W610" i="1"/>
  <c r="X610" i="1"/>
  <c r="Y610" i="1"/>
  <c r="Z610" i="1"/>
  <c r="W611" i="1"/>
  <c r="X611" i="1"/>
  <c r="Y611" i="1"/>
  <c r="Z611" i="1"/>
  <c r="W612" i="1"/>
  <c r="X612" i="1"/>
  <c r="Y612" i="1"/>
  <c r="Z612" i="1"/>
  <c r="W613" i="1"/>
  <c r="X613" i="1"/>
  <c r="Y613" i="1"/>
  <c r="Z613" i="1"/>
  <c r="W614" i="1"/>
  <c r="X614" i="1"/>
  <c r="Y614" i="1"/>
  <c r="Z614" i="1"/>
  <c r="W615" i="1"/>
  <c r="X615" i="1"/>
  <c r="Y615" i="1"/>
  <c r="Z615" i="1"/>
  <c r="W616" i="1"/>
  <c r="X616" i="1"/>
  <c r="Y616" i="1"/>
  <c r="Z616" i="1"/>
  <c r="W617" i="1"/>
  <c r="X617" i="1"/>
  <c r="Y617" i="1"/>
  <c r="Z617" i="1"/>
  <c r="W618" i="1"/>
  <c r="X618" i="1"/>
  <c r="Y618" i="1"/>
  <c r="Z618" i="1"/>
  <c r="W619" i="1"/>
  <c r="X619" i="1"/>
  <c r="Y619" i="1"/>
  <c r="Z619" i="1"/>
  <c r="W620" i="1"/>
  <c r="X620" i="1"/>
  <c r="Y620" i="1"/>
  <c r="Z620" i="1"/>
  <c r="W621" i="1"/>
  <c r="X621" i="1"/>
  <c r="Y621" i="1"/>
  <c r="Z621" i="1"/>
  <c r="W622" i="1"/>
  <c r="X622" i="1"/>
  <c r="Y622" i="1"/>
  <c r="Z622" i="1"/>
  <c r="W623" i="1"/>
  <c r="X623" i="1"/>
  <c r="Y623" i="1"/>
  <c r="Z623" i="1"/>
  <c r="W624" i="1"/>
  <c r="X624" i="1"/>
  <c r="Y624" i="1"/>
  <c r="Z624" i="1"/>
  <c r="W625" i="1"/>
  <c r="X625" i="1"/>
  <c r="Y625" i="1"/>
  <c r="Z625" i="1"/>
  <c r="W626" i="1"/>
  <c r="X626" i="1"/>
  <c r="Y626" i="1"/>
  <c r="Z626" i="1"/>
  <c r="W627" i="1"/>
  <c r="X627" i="1"/>
  <c r="Y627" i="1"/>
  <c r="Z627" i="1"/>
  <c r="W628" i="1"/>
  <c r="X628" i="1"/>
  <c r="Y628" i="1"/>
  <c r="Z628" i="1"/>
  <c r="W629" i="1"/>
  <c r="X629" i="1"/>
  <c r="Y629" i="1"/>
  <c r="Z629" i="1"/>
  <c r="W630" i="1"/>
  <c r="X630" i="1"/>
  <c r="Y630" i="1"/>
  <c r="Z630" i="1"/>
  <c r="W631" i="1"/>
  <c r="X631" i="1"/>
  <c r="Y631" i="1"/>
  <c r="Z631" i="1"/>
  <c r="F4" i="34" l="1"/>
  <c r="F5" i="34"/>
  <c r="F6" i="34"/>
  <c r="F7" i="34"/>
  <c r="F8" i="34"/>
  <c r="F9" i="34"/>
  <c r="F10" i="34"/>
  <c r="F11" i="34"/>
  <c r="F12" i="34"/>
  <c r="F13" i="34"/>
  <c r="F14" i="34"/>
  <c r="F15" i="34"/>
  <c r="F16" i="34"/>
  <c r="F17" i="34"/>
  <c r="F18" i="34"/>
  <c r="F19" i="34"/>
  <c r="F20" i="34"/>
  <c r="F21" i="34"/>
  <c r="F3" i="34"/>
  <c r="D4" i="34"/>
  <c r="D5" i="34"/>
  <c r="D6" i="34"/>
  <c r="D7" i="34"/>
  <c r="D8" i="34"/>
  <c r="D9" i="34"/>
  <c r="D10" i="34"/>
  <c r="D11" i="34"/>
  <c r="D12" i="34"/>
  <c r="D13" i="34"/>
  <c r="D14" i="34"/>
  <c r="D15" i="34"/>
  <c r="D16" i="34"/>
  <c r="D17" i="34"/>
  <c r="D18" i="34"/>
  <c r="D19" i="34"/>
  <c r="D20" i="34"/>
  <c r="D21" i="34"/>
  <c r="D3" i="34"/>
  <c r="AA6" i="1" l="1"/>
  <c r="AA10" i="1"/>
  <c r="AA14" i="1"/>
  <c r="AA18" i="1"/>
  <c r="AA22" i="1"/>
  <c r="AA26" i="1"/>
  <c r="AA30" i="1"/>
  <c r="AA34" i="1"/>
  <c r="AA38" i="1"/>
  <c r="AA42" i="1"/>
  <c r="AA46" i="1"/>
  <c r="AA50" i="1"/>
  <c r="AA54" i="1"/>
  <c r="AA58" i="1"/>
  <c r="AA62" i="1"/>
  <c r="AA66" i="1"/>
  <c r="AA70" i="1"/>
  <c r="AA74" i="1"/>
  <c r="AA78" i="1"/>
  <c r="AA82" i="1"/>
  <c r="AA86" i="1"/>
  <c r="AA90" i="1"/>
  <c r="AA94" i="1"/>
  <c r="AA98" i="1"/>
  <c r="AA102" i="1"/>
  <c r="AA106" i="1"/>
  <c r="AA110" i="1"/>
  <c r="AA114" i="1"/>
  <c r="AA118" i="1"/>
  <c r="AA122" i="1"/>
  <c r="AA126" i="1"/>
  <c r="AA130" i="1"/>
  <c r="AA134" i="1"/>
  <c r="AA138" i="1"/>
  <c r="AA142" i="1"/>
  <c r="AA146" i="1"/>
  <c r="AA150" i="1"/>
  <c r="AA154" i="1"/>
  <c r="AA158" i="1"/>
  <c r="AA162" i="1"/>
  <c r="AA166" i="1"/>
  <c r="AA170" i="1"/>
  <c r="AA174" i="1"/>
  <c r="AA178" i="1"/>
  <c r="AA182" i="1"/>
  <c r="AA186" i="1"/>
  <c r="AA190" i="1"/>
  <c r="AA194" i="1"/>
  <c r="AA198" i="1"/>
  <c r="AA202" i="1"/>
  <c r="AA206" i="1"/>
  <c r="AA210" i="1"/>
  <c r="AA214" i="1"/>
  <c r="AA218" i="1"/>
  <c r="AA222" i="1"/>
  <c r="AA226" i="1"/>
  <c r="AA230" i="1"/>
  <c r="AA234" i="1"/>
  <c r="AA238" i="1"/>
  <c r="AA242" i="1"/>
  <c r="AA246" i="1"/>
  <c r="AA250" i="1"/>
  <c r="AA254" i="1"/>
  <c r="AA258" i="1"/>
  <c r="AA262" i="1"/>
  <c r="AA266" i="1"/>
  <c r="AA270" i="1"/>
  <c r="AA274" i="1"/>
  <c r="AA278" i="1"/>
  <c r="AA282" i="1"/>
  <c r="AA286" i="1"/>
  <c r="AA290" i="1"/>
  <c r="AA294" i="1"/>
  <c r="AA298" i="1"/>
  <c r="AA302" i="1"/>
  <c r="AA306" i="1"/>
  <c r="AA310" i="1"/>
  <c r="AA314" i="1"/>
  <c r="AA318" i="1"/>
  <c r="AA322" i="1"/>
  <c r="AA326" i="1"/>
  <c r="AA330" i="1"/>
  <c r="AA334" i="1"/>
  <c r="AA338" i="1"/>
  <c r="AA3" i="1"/>
  <c r="AA7" i="1"/>
  <c r="AA11" i="1"/>
  <c r="AA15" i="1"/>
  <c r="AA19" i="1"/>
  <c r="AA23" i="1"/>
  <c r="AA27" i="1"/>
  <c r="AA31" i="1"/>
  <c r="AA35" i="1"/>
  <c r="AA39" i="1"/>
  <c r="AA43" i="1"/>
  <c r="AA47" i="1"/>
  <c r="AA51" i="1"/>
  <c r="AA55" i="1"/>
  <c r="AA59" i="1"/>
  <c r="AA63" i="1"/>
  <c r="AA67" i="1"/>
  <c r="AA71" i="1"/>
  <c r="AA75" i="1"/>
  <c r="AA79" i="1"/>
  <c r="AA83" i="1"/>
  <c r="AA87" i="1"/>
  <c r="AA91" i="1"/>
  <c r="AA95" i="1"/>
  <c r="AA99" i="1"/>
  <c r="AA103" i="1"/>
  <c r="AA107" i="1"/>
  <c r="AA111" i="1"/>
  <c r="AA115" i="1"/>
  <c r="AA119" i="1"/>
  <c r="AA123" i="1"/>
  <c r="AA127" i="1"/>
  <c r="AA131" i="1"/>
  <c r="AA135" i="1"/>
  <c r="AA139" i="1"/>
  <c r="AA143" i="1"/>
  <c r="AA147" i="1"/>
  <c r="AA151" i="1"/>
  <c r="AA155" i="1"/>
  <c r="AA159" i="1"/>
  <c r="AA163" i="1"/>
  <c r="AA167" i="1"/>
  <c r="AA171" i="1"/>
  <c r="AA175" i="1"/>
  <c r="AA179" i="1"/>
  <c r="AA183" i="1"/>
  <c r="AA187" i="1"/>
  <c r="AA191" i="1"/>
  <c r="AA195" i="1"/>
  <c r="AA199" i="1"/>
  <c r="AA203" i="1"/>
  <c r="AA207" i="1"/>
  <c r="AA211" i="1"/>
  <c r="AA215" i="1"/>
  <c r="AA219" i="1"/>
  <c r="AA223" i="1"/>
  <c r="AA227" i="1"/>
  <c r="AA231" i="1"/>
  <c r="AA235" i="1"/>
  <c r="AA239" i="1"/>
  <c r="AA243" i="1"/>
  <c r="AA247" i="1"/>
  <c r="AA251" i="1"/>
  <c r="AA255" i="1"/>
  <c r="AA259" i="1"/>
  <c r="AA263" i="1"/>
  <c r="AA267" i="1"/>
  <c r="AA271" i="1"/>
  <c r="AA275" i="1"/>
  <c r="AA279" i="1"/>
  <c r="AA283" i="1"/>
  <c r="AA287" i="1"/>
  <c r="AA291" i="1"/>
  <c r="AA295" i="1"/>
  <c r="AA299" i="1"/>
  <c r="AA303" i="1"/>
  <c r="AA307" i="1"/>
  <c r="AA311" i="1"/>
  <c r="AA315" i="1"/>
  <c r="AA319" i="1"/>
  <c r="AA323" i="1"/>
  <c r="AA327" i="1"/>
  <c r="AA331" i="1"/>
  <c r="AA335" i="1"/>
  <c r="AA339" i="1"/>
  <c r="AA5" i="1"/>
  <c r="AA9" i="1"/>
  <c r="AA13" i="1"/>
  <c r="AA17" i="1"/>
  <c r="AA21" i="1"/>
  <c r="AA25" i="1"/>
  <c r="AA29" i="1"/>
  <c r="AA33" i="1"/>
  <c r="AA37" i="1"/>
  <c r="AA41" i="1"/>
  <c r="AA45" i="1"/>
  <c r="AA49" i="1"/>
  <c r="AA53" i="1"/>
  <c r="AA57" i="1"/>
  <c r="AA61" i="1"/>
  <c r="AA65" i="1"/>
  <c r="AA69" i="1"/>
  <c r="AA73" i="1"/>
  <c r="AA77" i="1"/>
  <c r="AA81" i="1"/>
  <c r="AA85" i="1"/>
  <c r="AA89" i="1"/>
  <c r="AA93" i="1"/>
  <c r="AA97" i="1"/>
  <c r="AA101" i="1"/>
  <c r="AA105" i="1"/>
  <c r="AA109" i="1"/>
  <c r="AA113" i="1"/>
  <c r="AA117" i="1"/>
  <c r="AA121" i="1"/>
  <c r="AA125" i="1"/>
  <c r="AA129" i="1"/>
  <c r="AA133" i="1"/>
  <c r="AA137" i="1"/>
  <c r="AA141" i="1"/>
  <c r="AA145" i="1"/>
  <c r="AA149" i="1"/>
  <c r="AA153" i="1"/>
  <c r="AA157" i="1"/>
  <c r="AA161" i="1"/>
  <c r="AA165" i="1"/>
  <c r="AA169" i="1"/>
  <c r="AA173" i="1"/>
  <c r="AA177" i="1"/>
  <c r="AA181" i="1"/>
  <c r="AA185" i="1"/>
  <c r="AA189" i="1"/>
  <c r="AA193" i="1"/>
  <c r="AA197" i="1"/>
  <c r="AA201" i="1"/>
  <c r="AA205" i="1"/>
  <c r="AA209" i="1"/>
  <c r="AA213" i="1"/>
  <c r="AA217" i="1"/>
  <c r="AA221" i="1"/>
  <c r="AA225" i="1"/>
  <c r="AA229" i="1"/>
  <c r="AA233" i="1"/>
  <c r="AA237" i="1"/>
  <c r="AA241" i="1"/>
  <c r="AA245" i="1"/>
  <c r="AA249" i="1"/>
  <c r="AA253" i="1"/>
  <c r="AA257" i="1"/>
  <c r="AA261" i="1"/>
  <c r="AA265" i="1"/>
  <c r="AA269" i="1"/>
  <c r="AA273" i="1"/>
  <c r="AA277" i="1"/>
  <c r="AA281" i="1"/>
  <c r="AA285" i="1"/>
  <c r="AA289" i="1"/>
  <c r="AA293" i="1"/>
  <c r="AA297" i="1"/>
  <c r="AA301" i="1"/>
  <c r="AA305" i="1"/>
  <c r="AA309" i="1"/>
  <c r="AA313" i="1"/>
  <c r="AA317" i="1"/>
  <c r="AA321" i="1"/>
  <c r="AA325" i="1"/>
  <c r="AA329" i="1"/>
  <c r="AA333" i="1"/>
  <c r="AA337" i="1"/>
  <c r="AA341" i="1"/>
  <c r="AA4" i="1"/>
  <c r="AA20" i="1"/>
  <c r="AA36" i="1"/>
  <c r="AA52" i="1"/>
  <c r="AA68" i="1"/>
  <c r="AA84" i="1"/>
  <c r="AA100" i="1"/>
  <c r="AA116" i="1"/>
  <c r="AA132" i="1"/>
  <c r="AA148" i="1"/>
  <c r="AA164" i="1"/>
  <c r="AA180" i="1"/>
  <c r="AA196" i="1"/>
  <c r="AA212" i="1"/>
  <c r="AA228" i="1"/>
  <c r="AA244" i="1"/>
  <c r="AA260" i="1"/>
  <c r="AA276" i="1"/>
  <c r="AA292" i="1"/>
  <c r="AA308" i="1"/>
  <c r="AA324" i="1"/>
  <c r="AA340" i="1"/>
  <c r="AA345" i="1"/>
  <c r="AA349" i="1"/>
  <c r="AA353" i="1"/>
  <c r="AA357" i="1"/>
  <c r="AA361" i="1"/>
  <c r="AA365" i="1"/>
  <c r="AA369" i="1"/>
  <c r="AA373" i="1"/>
  <c r="AA377" i="1"/>
  <c r="AA381" i="1"/>
  <c r="AA385" i="1"/>
  <c r="AA389" i="1"/>
  <c r="AA393" i="1"/>
  <c r="AA397" i="1"/>
  <c r="AA401" i="1"/>
  <c r="AA405" i="1"/>
  <c r="AA409" i="1"/>
  <c r="AA413" i="1"/>
  <c r="AA417" i="1"/>
  <c r="AA421" i="1"/>
  <c r="AA425" i="1"/>
  <c r="AA429" i="1"/>
  <c r="AA433" i="1"/>
  <c r="AA437" i="1"/>
  <c r="AA441" i="1"/>
  <c r="AA445" i="1"/>
  <c r="AA449" i="1"/>
  <c r="AA453" i="1"/>
  <c r="AA457" i="1"/>
  <c r="AA461" i="1"/>
  <c r="AA465" i="1"/>
  <c r="AA469" i="1"/>
  <c r="AA473" i="1"/>
  <c r="AA477" i="1"/>
  <c r="AA481" i="1"/>
  <c r="AA485" i="1"/>
  <c r="AA489" i="1"/>
  <c r="AA493" i="1"/>
  <c r="AA497" i="1"/>
  <c r="AA501" i="1"/>
  <c r="AA505" i="1"/>
  <c r="AA509" i="1"/>
  <c r="AA513" i="1"/>
  <c r="AA517" i="1"/>
  <c r="AA521" i="1"/>
  <c r="AA525" i="1"/>
  <c r="AA529" i="1"/>
  <c r="AA533" i="1"/>
  <c r="AA537" i="1"/>
  <c r="AA541" i="1"/>
  <c r="AA545" i="1"/>
  <c r="AA549" i="1"/>
  <c r="AA553" i="1"/>
  <c r="AA557" i="1"/>
  <c r="AA561" i="1"/>
  <c r="AA565" i="1"/>
  <c r="AA569" i="1"/>
  <c r="AA573" i="1"/>
  <c r="AA577" i="1"/>
  <c r="AA581" i="1"/>
  <c r="AA585" i="1"/>
  <c r="AA589" i="1"/>
  <c r="AA593" i="1"/>
  <c r="AA597" i="1"/>
  <c r="AA601" i="1"/>
  <c r="AA605" i="1"/>
  <c r="AA609" i="1"/>
  <c r="AA613" i="1"/>
  <c r="AA617" i="1"/>
  <c r="AA621" i="1"/>
  <c r="AA625" i="1"/>
  <c r="AA629" i="1"/>
  <c r="AA633" i="1"/>
  <c r="AA637" i="1"/>
  <c r="AA641" i="1"/>
  <c r="AA645" i="1"/>
  <c r="AA649" i="1"/>
  <c r="CF649" i="1" s="1"/>
  <c r="AA653" i="1"/>
  <c r="CF653" i="1" s="1"/>
  <c r="AA657" i="1"/>
  <c r="CF657" i="1" s="1"/>
  <c r="AA661" i="1"/>
  <c r="CF661" i="1" s="1"/>
  <c r="AA665" i="1"/>
  <c r="CF665" i="1" s="1"/>
  <c r="AA669" i="1"/>
  <c r="CF669" i="1" s="1"/>
  <c r="AA673" i="1"/>
  <c r="CF673" i="1" s="1"/>
  <c r="AA677" i="1"/>
  <c r="CF677" i="1" s="1"/>
  <c r="AA681" i="1"/>
  <c r="CF681" i="1" s="1"/>
  <c r="AA685" i="1"/>
  <c r="CF685" i="1" s="1"/>
  <c r="AA689" i="1"/>
  <c r="CF689" i="1" s="1"/>
  <c r="AA693" i="1"/>
  <c r="CF693" i="1" s="1"/>
  <c r="AA8" i="1"/>
  <c r="AA24" i="1"/>
  <c r="AA40" i="1"/>
  <c r="AA56" i="1"/>
  <c r="AA72" i="1"/>
  <c r="AA88" i="1"/>
  <c r="AA104" i="1"/>
  <c r="AA120" i="1"/>
  <c r="AA136" i="1"/>
  <c r="AA152" i="1"/>
  <c r="AA168" i="1"/>
  <c r="AA184" i="1"/>
  <c r="AA200" i="1"/>
  <c r="AA216" i="1"/>
  <c r="AA232" i="1"/>
  <c r="AA248" i="1"/>
  <c r="AA264" i="1"/>
  <c r="AA280" i="1"/>
  <c r="AA296" i="1"/>
  <c r="AA312" i="1"/>
  <c r="AA328" i="1"/>
  <c r="AA342" i="1"/>
  <c r="AA346" i="1"/>
  <c r="AA350" i="1"/>
  <c r="AA354" i="1"/>
  <c r="AA358" i="1"/>
  <c r="AA362" i="1"/>
  <c r="AA366" i="1"/>
  <c r="AA370" i="1"/>
  <c r="AA374" i="1"/>
  <c r="AA378" i="1"/>
  <c r="AA382" i="1"/>
  <c r="AA386" i="1"/>
  <c r="AA390" i="1"/>
  <c r="AA394" i="1"/>
  <c r="AA398" i="1"/>
  <c r="AA402" i="1"/>
  <c r="AA406" i="1"/>
  <c r="AA410" i="1"/>
  <c r="AA414" i="1"/>
  <c r="AA418" i="1"/>
  <c r="AA422" i="1"/>
  <c r="AA426" i="1"/>
  <c r="AA430" i="1"/>
  <c r="AA434" i="1"/>
  <c r="AA438" i="1"/>
  <c r="AA442" i="1"/>
  <c r="AA446" i="1"/>
  <c r="AA450" i="1"/>
  <c r="AA454" i="1"/>
  <c r="AA458" i="1"/>
  <c r="AA462" i="1"/>
  <c r="AA466" i="1"/>
  <c r="AA470" i="1"/>
  <c r="AA474" i="1"/>
  <c r="AA478" i="1"/>
  <c r="AA482" i="1"/>
  <c r="AA486" i="1"/>
  <c r="AA490" i="1"/>
  <c r="AA494" i="1"/>
  <c r="AA498" i="1"/>
  <c r="AA502" i="1"/>
  <c r="AA506" i="1"/>
  <c r="AA510" i="1"/>
  <c r="AA514" i="1"/>
  <c r="AA518" i="1"/>
  <c r="AA522" i="1"/>
  <c r="AA526" i="1"/>
  <c r="AA530" i="1"/>
  <c r="AA534" i="1"/>
  <c r="AA538" i="1"/>
  <c r="AA542" i="1"/>
  <c r="AA546" i="1"/>
  <c r="AA550" i="1"/>
  <c r="AA554" i="1"/>
  <c r="AA558" i="1"/>
  <c r="AA562" i="1"/>
  <c r="AA566" i="1"/>
  <c r="AA570" i="1"/>
  <c r="AA574" i="1"/>
  <c r="AA578" i="1"/>
  <c r="AA582" i="1"/>
  <c r="AA586" i="1"/>
  <c r="AA590" i="1"/>
  <c r="AA594" i="1"/>
  <c r="AA12" i="1"/>
  <c r="AA44" i="1"/>
  <c r="AA76" i="1"/>
  <c r="AA108" i="1"/>
  <c r="AA140" i="1"/>
  <c r="AA172" i="1"/>
  <c r="AA204" i="1"/>
  <c r="AA236" i="1"/>
  <c r="AA268" i="1"/>
  <c r="AA300" i="1"/>
  <c r="AA332" i="1"/>
  <c r="AA347" i="1"/>
  <c r="AA355" i="1"/>
  <c r="AA363" i="1"/>
  <c r="AA371" i="1"/>
  <c r="AA379" i="1"/>
  <c r="AA387" i="1"/>
  <c r="AA395" i="1"/>
  <c r="AA403" i="1"/>
  <c r="AA411" i="1"/>
  <c r="AA419" i="1"/>
  <c r="AA427" i="1"/>
  <c r="AA435" i="1"/>
  <c r="AA443" i="1"/>
  <c r="AA451" i="1"/>
  <c r="AA459" i="1"/>
  <c r="AA467" i="1"/>
  <c r="AA475" i="1"/>
  <c r="AA483" i="1"/>
  <c r="AA491" i="1"/>
  <c r="AA499" i="1"/>
  <c r="AA507" i="1"/>
  <c r="AA515" i="1"/>
  <c r="AA523" i="1"/>
  <c r="AA531" i="1"/>
  <c r="AA539" i="1"/>
  <c r="AA547" i="1"/>
  <c r="AA555" i="1"/>
  <c r="AA563" i="1"/>
  <c r="AA571" i="1"/>
  <c r="AA579" i="1"/>
  <c r="AA587" i="1"/>
  <c r="AA595" i="1"/>
  <c r="AA600" i="1"/>
  <c r="AA606" i="1"/>
  <c r="AA611" i="1"/>
  <c r="AA616" i="1"/>
  <c r="AA622" i="1"/>
  <c r="AA627" i="1"/>
  <c r="AA632" i="1"/>
  <c r="AA638" i="1"/>
  <c r="AA643" i="1"/>
  <c r="AA648" i="1"/>
  <c r="CF648" i="1" s="1"/>
  <c r="AA654" i="1"/>
  <c r="CF654" i="1" s="1"/>
  <c r="AA659" i="1"/>
  <c r="CF659" i="1" s="1"/>
  <c r="AA664" i="1"/>
  <c r="CF664" i="1" s="1"/>
  <c r="AA670" i="1"/>
  <c r="CF670" i="1" s="1"/>
  <c r="AA675" i="1"/>
  <c r="CF675" i="1" s="1"/>
  <c r="AA680" i="1"/>
  <c r="CF680" i="1" s="1"/>
  <c r="AA686" i="1"/>
  <c r="CF686" i="1" s="1"/>
  <c r="AA691" i="1"/>
  <c r="CF691" i="1" s="1"/>
  <c r="AA2" i="1"/>
  <c r="AA16" i="1"/>
  <c r="AA48" i="1"/>
  <c r="AA80" i="1"/>
  <c r="AA112" i="1"/>
  <c r="AA144" i="1"/>
  <c r="AA176" i="1"/>
  <c r="AA208" i="1"/>
  <c r="AA240" i="1"/>
  <c r="AA272" i="1"/>
  <c r="AA304" i="1"/>
  <c r="AA336" i="1"/>
  <c r="AA348" i="1"/>
  <c r="AA356" i="1"/>
  <c r="AA364" i="1"/>
  <c r="AA372" i="1"/>
  <c r="AA380" i="1"/>
  <c r="AA388" i="1"/>
  <c r="AA396" i="1"/>
  <c r="AA404" i="1"/>
  <c r="AA412" i="1"/>
  <c r="AA420" i="1"/>
  <c r="AA428" i="1"/>
  <c r="AA436" i="1"/>
  <c r="AA444" i="1"/>
  <c r="AA452" i="1"/>
  <c r="AA460" i="1"/>
  <c r="AA468" i="1"/>
  <c r="AA476" i="1"/>
  <c r="AA484" i="1"/>
  <c r="AA492" i="1"/>
  <c r="AA500" i="1"/>
  <c r="AA508" i="1"/>
  <c r="AA516" i="1"/>
  <c r="AA524" i="1"/>
  <c r="AA532" i="1"/>
  <c r="AA540" i="1"/>
  <c r="AA548" i="1"/>
  <c r="AA556" i="1"/>
  <c r="AA564" i="1"/>
  <c r="AA572" i="1"/>
  <c r="AA580" i="1"/>
  <c r="AA588" i="1"/>
  <c r="AA596" i="1"/>
  <c r="AA602" i="1"/>
  <c r="AA607" i="1"/>
  <c r="AA612" i="1"/>
  <c r="AA618" i="1"/>
  <c r="AA623" i="1"/>
  <c r="AA628" i="1"/>
  <c r="AA634" i="1"/>
  <c r="AA639" i="1"/>
  <c r="AA644" i="1"/>
  <c r="AA650" i="1"/>
  <c r="CF650" i="1" s="1"/>
  <c r="AA655" i="1"/>
  <c r="CF655" i="1" s="1"/>
  <c r="AA660" i="1"/>
  <c r="CF660" i="1" s="1"/>
  <c r="AA666" i="1"/>
  <c r="CF666" i="1" s="1"/>
  <c r="AA671" i="1"/>
  <c r="CF671" i="1" s="1"/>
  <c r="AA676" i="1"/>
  <c r="CF676" i="1" s="1"/>
  <c r="AA682" i="1"/>
  <c r="CF682" i="1" s="1"/>
  <c r="AA687" i="1"/>
  <c r="CF687" i="1" s="1"/>
  <c r="AA692" i="1"/>
  <c r="CF692" i="1" s="1"/>
  <c r="AA28" i="1"/>
  <c r="AA60" i="1"/>
  <c r="AA92" i="1"/>
  <c r="AA124" i="1"/>
  <c r="AA156" i="1"/>
  <c r="AA188" i="1"/>
  <c r="AA220" i="1"/>
  <c r="AA252" i="1"/>
  <c r="AA284" i="1"/>
  <c r="AA316" i="1"/>
  <c r="AA343" i="1"/>
  <c r="AA351" i="1"/>
  <c r="AA359" i="1"/>
  <c r="AA367" i="1"/>
  <c r="AA375" i="1"/>
  <c r="AA383" i="1"/>
  <c r="AA391" i="1"/>
  <c r="AA399" i="1"/>
  <c r="AA407" i="1"/>
  <c r="AA415" i="1"/>
  <c r="AA423" i="1"/>
  <c r="AA431" i="1"/>
  <c r="AA439" i="1"/>
  <c r="AA447" i="1"/>
  <c r="AA455" i="1"/>
  <c r="AA463" i="1"/>
  <c r="AA471" i="1"/>
  <c r="AA479" i="1"/>
  <c r="AA487" i="1"/>
  <c r="AA495" i="1"/>
  <c r="AA503" i="1"/>
  <c r="AA511" i="1"/>
  <c r="AA519" i="1"/>
  <c r="AA527" i="1"/>
  <c r="AA535" i="1"/>
  <c r="AA543" i="1"/>
  <c r="AA551" i="1"/>
  <c r="AA559" i="1"/>
  <c r="AA567" i="1"/>
  <c r="AA575" i="1"/>
  <c r="AA583" i="1"/>
  <c r="AA591" i="1"/>
  <c r="AA598" i="1"/>
  <c r="AA603" i="1"/>
  <c r="AA608" i="1"/>
  <c r="AA614" i="1"/>
  <c r="AA619" i="1"/>
  <c r="AA624" i="1"/>
  <c r="AA630" i="1"/>
  <c r="AA635" i="1"/>
  <c r="AA640" i="1"/>
  <c r="AA646" i="1"/>
  <c r="CF646" i="1" s="1"/>
  <c r="AA651" i="1"/>
  <c r="CF651" i="1" s="1"/>
  <c r="AA656" i="1"/>
  <c r="CF656" i="1" s="1"/>
  <c r="AA662" i="1"/>
  <c r="CF662" i="1" s="1"/>
  <c r="AA667" i="1"/>
  <c r="CF667" i="1" s="1"/>
  <c r="AA672" i="1"/>
  <c r="CF672" i="1" s="1"/>
  <c r="AA678" i="1"/>
  <c r="CF678" i="1" s="1"/>
  <c r="AA683" i="1"/>
  <c r="CF683" i="1" s="1"/>
  <c r="AA688" i="1"/>
  <c r="CF688" i="1" s="1"/>
  <c r="AA694" i="1"/>
  <c r="CF694" i="1" s="1"/>
  <c r="AA32" i="1"/>
  <c r="AA64" i="1"/>
  <c r="AA96" i="1"/>
  <c r="AA128" i="1"/>
  <c r="AA160" i="1"/>
  <c r="AA192" i="1"/>
  <c r="AA224" i="1"/>
  <c r="AA256" i="1"/>
  <c r="AA288" i="1"/>
  <c r="AA320" i="1"/>
  <c r="AA344" i="1"/>
  <c r="AA352" i="1"/>
  <c r="AA360" i="1"/>
  <c r="AA368" i="1"/>
  <c r="AA376" i="1"/>
  <c r="AA384" i="1"/>
  <c r="AA392" i="1"/>
  <c r="AA400" i="1"/>
  <c r="AA408" i="1"/>
  <c r="AA416" i="1"/>
  <c r="AA424" i="1"/>
  <c r="AA432" i="1"/>
  <c r="AA440" i="1"/>
  <c r="AA448" i="1"/>
  <c r="AA456" i="1"/>
  <c r="AA464" i="1"/>
  <c r="AA472" i="1"/>
  <c r="AA480" i="1"/>
  <c r="AA488" i="1"/>
  <c r="AA496" i="1"/>
  <c r="AA504" i="1"/>
  <c r="AA512" i="1"/>
  <c r="AA520" i="1"/>
  <c r="AA528" i="1"/>
  <c r="AA536" i="1"/>
  <c r="AA544" i="1"/>
  <c r="AA552" i="1"/>
  <c r="AA560" i="1"/>
  <c r="AA568" i="1"/>
  <c r="AA576" i="1"/>
  <c r="AA584" i="1"/>
  <c r="AA592" i="1"/>
  <c r="AA599" i="1"/>
  <c r="AA604" i="1"/>
  <c r="AA610" i="1"/>
  <c r="AA615" i="1"/>
  <c r="AA620" i="1"/>
  <c r="AA626" i="1"/>
  <c r="AA631" i="1"/>
  <c r="AA636" i="1"/>
  <c r="AA642" i="1"/>
  <c r="AA647" i="1"/>
  <c r="CF647" i="1" s="1"/>
  <c r="AA652" i="1"/>
  <c r="CF652" i="1" s="1"/>
  <c r="AA658" i="1"/>
  <c r="CF658" i="1" s="1"/>
  <c r="AA663" i="1"/>
  <c r="CF663" i="1" s="1"/>
  <c r="AA668" i="1"/>
  <c r="CF668" i="1" s="1"/>
  <c r="AA674" i="1"/>
  <c r="CF674" i="1" s="1"/>
  <c r="AA679" i="1"/>
  <c r="CF679" i="1" s="1"/>
  <c r="AA684" i="1"/>
  <c r="CF684" i="1" s="1"/>
  <c r="AA690" i="1"/>
  <c r="CF690" i="1" s="1"/>
  <c r="AA695" i="1"/>
  <c r="CF695" i="1" s="1"/>
  <c r="E689" i="1"/>
  <c r="K21" i="34"/>
  <c r="I21" i="34"/>
  <c r="J21" i="34"/>
  <c r="K19" i="34"/>
  <c r="I19" i="34"/>
  <c r="J19" i="34"/>
  <c r="K17" i="34"/>
  <c r="I17" i="34"/>
  <c r="J17" i="34"/>
  <c r="K15" i="34"/>
  <c r="I15" i="34"/>
  <c r="J15" i="34"/>
  <c r="K13" i="34"/>
  <c r="I13" i="34"/>
  <c r="J13" i="34"/>
  <c r="K11" i="34"/>
  <c r="I11" i="34"/>
  <c r="J11" i="34"/>
  <c r="K9" i="34"/>
  <c r="I9" i="34"/>
  <c r="J9" i="34"/>
  <c r="K7" i="34"/>
  <c r="I7" i="34"/>
  <c r="J7" i="34"/>
  <c r="K5" i="34"/>
  <c r="I5" i="34"/>
  <c r="J5" i="34"/>
  <c r="J3" i="34"/>
  <c r="K3" i="34"/>
  <c r="I3" i="34"/>
  <c r="J20" i="34"/>
  <c r="K20" i="34"/>
  <c r="I20" i="34"/>
  <c r="J18" i="34"/>
  <c r="K18" i="34"/>
  <c r="I18" i="34"/>
  <c r="J16" i="34"/>
  <c r="K16" i="34"/>
  <c r="I16" i="34"/>
  <c r="J14" i="34"/>
  <c r="K14" i="34"/>
  <c r="I14" i="34"/>
  <c r="J12" i="34"/>
  <c r="K12" i="34"/>
  <c r="I12" i="34"/>
  <c r="J10" i="34"/>
  <c r="K10" i="34"/>
  <c r="I10" i="34"/>
  <c r="J8" i="34"/>
  <c r="K8" i="34"/>
  <c r="I8" i="34"/>
  <c r="J6" i="34"/>
  <c r="K6" i="34"/>
  <c r="I6" i="34"/>
  <c r="J4" i="34"/>
  <c r="K4" i="34"/>
  <c r="I4" i="34"/>
  <c r="H606" i="1"/>
  <c r="DL575" i="1"/>
  <c r="E692" i="1" l="1"/>
  <c r="E690" i="1"/>
  <c r="E686" i="1"/>
  <c r="E688" i="1"/>
  <c r="E693" i="1"/>
  <c r="E685" i="1"/>
  <c r="E684" i="1"/>
  <c r="E691" i="1"/>
  <c r="E687" i="1"/>
  <c r="E683" i="1"/>
  <c r="E695" i="1"/>
  <c r="E694" i="1"/>
  <c r="E682" i="1"/>
  <c r="E679" i="1"/>
  <c r="E680" i="1"/>
  <c r="E681" i="1"/>
  <c r="E677" i="1"/>
  <c r="E676" i="1"/>
  <c r="E678" i="1"/>
  <c r="E674" i="1"/>
  <c r="E673" i="1"/>
  <c r="E675" i="1"/>
  <c r="E648" i="1"/>
  <c r="E647" i="1"/>
  <c r="E655" i="1"/>
  <c r="E651" i="1"/>
  <c r="E656" i="1"/>
  <c r="E652" i="1"/>
  <c r="E659" i="1"/>
  <c r="E660" i="1"/>
  <c r="E661" i="1"/>
  <c r="E665" i="1"/>
  <c r="E668" i="1"/>
  <c r="E669" i="1"/>
  <c r="E671" i="1"/>
  <c r="E646" i="1"/>
  <c r="E657" i="1"/>
  <c r="E653" i="1"/>
  <c r="E649" i="1"/>
  <c r="E654" i="1"/>
  <c r="E650" i="1"/>
  <c r="E658" i="1"/>
  <c r="E662" i="1"/>
  <c r="E663" i="1"/>
  <c r="E664" i="1"/>
  <c r="E667" i="1"/>
  <c r="E666" i="1"/>
  <c r="E670" i="1"/>
  <c r="E67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2" i="1"/>
  <c r="C9" i="33" l="1"/>
  <c r="E19" i="31" s="1"/>
  <c r="F19" i="31" s="1"/>
  <c r="Y3" i="1" l="1"/>
  <c r="Y4" i="1"/>
  <c r="Y5" i="1"/>
  <c r="Y6" i="1"/>
  <c r="Y7" i="1"/>
  <c r="Y8" i="1"/>
  <c r="Y9" i="1"/>
  <c r="Y10" i="1"/>
  <c r="Y11" i="1"/>
  <c r="Y12" i="1"/>
  <c r="Y13" i="1"/>
  <c r="Y14" i="1"/>
  <c r="Y15" i="1"/>
  <c r="Y16" i="1"/>
  <c r="Y17" i="1"/>
  <c r="Y18" i="1"/>
  <c r="Y19" i="1"/>
  <c r="Y20" i="1"/>
  <c r="Y21" i="1"/>
  <c r="Y22"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2" i="1"/>
  <c r="V120" i="1"/>
  <c r="CF120" i="1" s="1"/>
  <c r="E120" i="1" l="1"/>
  <c r="E18" i="31"/>
  <c r="F18" i="31" s="1"/>
  <c r="D4" i="23"/>
  <c r="E17" i="31" s="1"/>
  <c r="F17" i="31" s="1"/>
  <c r="D18" i="22"/>
  <c r="E15" i="31" s="1"/>
  <c r="F15" i="31" s="1"/>
  <c r="D5" i="20"/>
  <c r="E9" i="31"/>
  <c r="F9" i="31" s="1"/>
  <c r="H528" i="1"/>
  <c r="H399" i="1"/>
  <c r="H95" i="1"/>
  <c r="H94" i="1"/>
  <c r="H93" i="1"/>
  <c r="H92" i="1"/>
  <c r="F3" i="21" l="1"/>
  <c r="V645" i="1"/>
  <c r="CF645" i="1" s="1"/>
  <c r="V644" i="1"/>
  <c r="CF644" i="1" s="1"/>
  <c r="V643" i="1"/>
  <c r="CF643" i="1" s="1"/>
  <c r="V642" i="1"/>
  <c r="CF642" i="1" s="1"/>
  <c r="V640" i="1"/>
  <c r="CF640" i="1" s="1"/>
  <c r="V639" i="1"/>
  <c r="CF639" i="1" s="1"/>
  <c r="V641" i="1"/>
  <c r="CF641" i="1" s="1"/>
  <c r="V638" i="1"/>
  <c r="CF638" i="1" s="1"/>
  <c r="V637" i="1"/>
  <c r="CF637" i="1" s="1"/>
  <c r="V636" i="1"/>
  <c r="CF636" i="1" s="1"/>
  <c r="V635" i="1"/>
  <c r="CF635" i="1" s="1"/>
  <c r="V634" i="1"/>
  <c r="CF634" i="1" s="1"/>
  <c r="V633" i="1"/>
  <c r="CF633" i="1" s="1"/>
  <c r="V632" i="1"/>
  <c r="CF632" i="1" s="1"/>
  <c r="V607" i="1"/>
  <c r="CF607" i="1" s="1"/>
  <c r="V609" i="1"/>
  <c r="CF609" i="1" s="1"/>
  <c r="V611" i="1"/>
  <c r="CF611" i="1" s="1"/>
  <c r="V614" i="1"/>
  <c r="CF614" i="1" s="1"/>
  <c r="V616" i="1"/>
  <c r="CF616" i="1" s="1"/>
  <c r="V618" i="1"/>
  <c r="CF618" i="1" s="1"/>
  <c r="V620" i="1"/>
  <c r="CF620" i="1" s="1"/>
  <c r="V622" i="1"/>
  <c r="CF622" i="1" s="1"/>
  <c r="V625" i="1"/>
  <c r="CF625" i="1" s="1"/>
  <c r="V628" i="1"/>
  <c r="CF628" i="1" s="1"/>
  <c r="V627" i="1"/>
  <c r="CF627" i="1" s="1"/>
  <c r="V631" i="1"/>
  <c r="CF631" i="1" s="1"/>
  <c r="V613" i="1"/>
  <c r="CF613" i="1" s="1"/>
  <c r="V615" i="1"/>
  <c r="CF615" i="1" s="1"/>
  <c r="V617" i="1"/>
  <c r="CF617" i="1" s="1"/>
  <c r="V619" i="1"/>
  <c r="CF619" i="1" s="1"/>
  <c r="V621" i="1"/>
  <c r="CF621" i="1" s="1"/>
  <c r="V623" i="1"/>
  <c r="CF623" i="1" s="1"/>
  <c r="V629" i="1"/>
  <c r="CF629" i="1" s="1"/>
  <c r="V608" i="1"/>
  <c r="CF608" i="1" s="1"/>
  <c r="V610" i="1"/>
  <c r="CF610" i="1" s="1"/>
  <c r="V612" i="1"/>
  <c r="CF612" i="1" s="1"/>
  <c r="V624" i="1"/>
  <c r="CF624" i="1" s="1"/>
  <c r="V630" i="1"/>
  <c r="CF630" i="1" s="1"/>
  <c r="V626" i="1"/>
  <c r="CF626" i="1" s="1"/>
  <c r="E10" i="31"/>
  <c r="F10" i="31" s="1"/>
  <c r="F14" i="31"/>
  <c r="V6" i="1"/>
  <c r="CF6" i="1" s="1"/>
  <c r="V10" i="1"/>
  <c r="CF10" i="1" s="1"/>
  <c r="V14" i="1"/>
  <c r="CF14" i="1" s="1"/>
  <c r="V18" i="1"/>
  <c r="CF18" i="1" s="1"/>
  <c r="V22" i="1"/>
  <c r="CF22" i="1" s="1"/>
  <c r="V26" i="1"/>
  <c r="CF26" i="1" s="1"/>
  <c r="V30" i="1"/>
  <c r="CF30" i="1" s="1"/>
  <c r="V34" i="1"/>
  <c r="CF34" i="1" s="1"/>
  <c r="V38" i="1"/>
  <c r="CF38" i="1" s="1"/>
  <c r="V42" i="1"/>
  <c r="CF42" i="1" s="1"/>
  <c r="V46" i="1"/>
  <c r="CF46" i="1" s="1"/>
  <c r="V50" i="1"/>
  <c r="CF50" i="1" s="1"/>
  <c r="V54" i="1"/>
  <c r="CF54" i="1" s="1"/>
  <c r="V58" i="1"/>
  <c r="CF58" i="1" s="1"/>
  <c r="V62" i="1"/>
  <c r="CF62" i="1" s="1"/>
  <c r="V66" i="1"/>
  <c r="CF66" i="1" s="1"/>
  <c r="V70" i="1"/>
  <c r="CF70" i="1" s="1"/>
  <c r="V74" i="1"/>
  <c r="CF74" i="1" s="1"/>
  <c r="V78" i="1"/>
  <c r="CF78" i="1" s="1"/>
  <c r="V82" i="1"/>
  <c r="CF82" i="1" s="1"/>
  <c r="V86" i="1"/>
  <c r="CF86" i="1" s="1"/>
  <c r="V90" i="1"/>
  <c r="CF90" i="1" s="1"/>
  <c r="V94" i="1"/>
  <c r="CF94" i="1" s="1"/>
  <c r="V98" i="1"/>
  <c r="CF98" i="1" s="1"/>
  <c r="V102" i="1"/>
  <c r="CF102" i="1" s="1"/>
  <c r="V106" i="1"/>
  <c r="CF106" i="1" s="1"/>
  <c r="V110" i="1"/>
  <c r="CF110" i="1" s="1"/>
  <c r="V114" i="1"/>
  <c r="CF114" i="1" s="1"/>
  <c r="V118" i="1"/>
  <c r="CF118" i="1" s="1"/>
  <c r="V122" i="1"/>
  <c r="CF122" i="1" s="1"/>
  <c r="V126" i="1"/>
  <c r="CF126" i="1" s="1"/>
  <c r="V130" i="1"/>
  <c r="CF130" i="1" s="1"/>
  <c r="V134" i="1"/>
  <c r="CF134" i="1" s="1"/>
  <c r="V138" i="1"/>
  <c r="CF138" i="1" s="1"/>
  <c r="V142" i="1"/>
  <c r="CF142" i="1" s="1"/>
  <c r="V146" i="1"/>
  <c r="CF146" i="1" s="1"/>
  <c r="V150" i="1"/>
  <c r="CF150" i="1" s="1"/>
  <c r="V154" i="1"/>
  <c r="CF154" i="1" s="1"/>
  <c r="V158" i="1"/>
  <c r="CF158" i="1" s="1"/>
  <c r="V162" i="1"/>
  <c r="CF162" i="1" s="1"/>
  <c r="V166" i="1"/>
  <c r="CF166" i="1" s="1"/>
  <c r="V170" i="1"/>
  <c r="CF170" i="1" s="1"/>
  <c r="V174" i="1"/>
  <c r="CF174" i="1" s="1"/>
  <c r="V178" i="1"/>
  <c r="CF178" i="1" s="1"/>
  <c r="V182" i="1"/>
  <c r="CF182" i="1" s="1"/>
  <c r="V186" i="1"/>
  <c r="CF186" i="1" s="1"/>
  <c r="V190" i="1"/>
  <c r="CF190" i="1" s="1"/>
  <c r="V194" i="1"/>
  <c r="CF194" i="1" s="1"/>
  <c r="V198" i="1"/>
  <c r="CF198" i="1" s="1"/>
  <c r="V202" i="1"/>
  <c r="CF202" i="1" s="1"/>
  <c r="V206" i="1"/>
  <c r="CF206" i="1" s="1"/>
  <c r="V210" i="1"/>
  <c r="CF210" i="1" s="1"/>
  <c r="V214" i="1"/>
  <c r="CF214" i="1" s="1"/>
  <c r="V218" i="1"/>
  <c r="CF218" i="1" s="1"/>
  <c r="V222" i="1"/>
  <c r="CF222" i="1" s="1"/>
  <c r="V226" i="1"/>
  <c r="CF226" i="1" s="1"/>
  <c r="V230" i="1"/>
  <c r="CF230" i="1" s="1"/>
  <c r="V234" i="1"/>
  <c r="CF234" i="1" s="1"/>
  <c r="V238" i="1"/>
  <c r="CF238" i="1" s="1"/>
  <c r="V242" i="1"/>
  <c r="CF242" i="1" s="1"/>
  <c r="V246" i="1"/>
  <c r="CF246" i="1" s="1"/>
  <c r="V250" i="1"/>
  <c r="CF250" i="1" s="1"/>
  <c r="V254" i="1"/>
  <c r="CF254" i="1" s="1"/>
  <c r="V258" i="1"/>
  <c r="CF258" i="1" s="1"/>
  <c r="V262" i="1"/>
  <c r="CF262" i="1" s="1"/>
  <c r="V266" i="1"/>
  <c r="CF266" i="1" s="1"/>
  <c r="V270" i="1"/>
  <c r="CF270" i="1" s="1"/>
  <c r="V274" i="1"/>
  <c r="CF274" i="1" s="1"/>
  <c r="V278" i="1"/>
  <c r="CF278" i="1" s="1"/>
  <c r="V282" i="1"/>
  <c r="CF282" i="1" s="1"/>
  <c r="V286" i="1"/>
  <c r="CF286" i="1" s="1"/>
  <c r="V290" i="1"/>
  <c r="CF290" i="1" s="1"/>
  <c r="V294" i="1"/>
  <c r="CF294" i="1" s="1"/>
  <c r="V298" i="1"/>
  <c r="CF298" i="1" s="1"/>
  <c r="V302" i="1"/>
  <c r="CF302" i="1" s="1"/>
  <c r="V306" i="1"/>
  <c r="CF306" i="1" s="1"/>
  <c r="V310" i="1"/>
  <c r="CF310" i="1" s="1"/>
  <c r="V314" i="1"/>
  <c r="CF314" i="1" s="1"/>
  <c r="V318" i="1"/>
  <c r="CF318" i="1" s="1"/>
  <c r="V322" i="1"/>
  <c r="CF322" i="1" s="1"/>
  <c r="V326" i="1"/>
  <c r="CF326" i="1" s="1"/>
  <c r="V330" i="1"/>
  <c r="CF330" i="1" s="1"/>
  <c r="V334" i="1"/>
  <c r="CF334" i="1" s="1"/>
  <c r="V338" i="1"/>
  <c r="CF338" i="1" s="1"/>
  <c r="V342" i="1"/>
  <c r="CF342" i="1" s="1"/>
  <c r="V7" i="1"/>
  <c r="CF7" i="1" s="1"/>
  <c r="V12" i="1"/>
  <c r="CF12" i="1" s="1"/>
  <c r="V17" i="1"/>
  <c r="CF17" i="1" s="1"/>
  <c r="V23" i="1"/>
  <c r="CF23" i="1" s="1"/>
  <c r="V28" i="1"/>
  <c r="CF28" i="1" s="1"/>
  <c r="V33" i="1"/>
  <c r="CF33" i="1" s="1"/>
  <c r="V39" i="1"/>
  <c r="CF39" i="1" s="1"/>
  <c r="V44" i="1"/>
  <c r="CF44" i="1" s="1"/>
  <c r="V49" i="1"/>
  <c r="CF49" i="1" s="1"/>
  <c r="V55" i="1"/>
  <c r="CF55" i="1" s="1"/>
  <c r="V60" i="1"/>
  <c r="CF60" i="1" s="1"/>
  <c r="V65" i="1"/>
  <c r="CF65" i="1" s="1"/>
  <c r="V71" i="1"/>
  <c r="CF71" i="1" s="1"/>
  <c r="V76" i="1"/>
  <c r="CF76" i="1" s="1"/>
  <c r="V81" i="1"/>
  <c r="CF81" i="1" s="1"/>
  <c r="V87" i="1"/>
  <c r="CF87" i="1" s="1"/>
  <c r="V92" i="1"/>
  <c r="CF92" i="1" s="1"/>
  <c r="V97" i="1"/>
  <c r="CF97" i="1" s="1"/>
  <c r="V103" i="1"/>
  <c r="CF103" i="1" s="1"/>
  <c r="V108" i="1"/>
  <c r="CF108" i="1" s="1"/>
  <c r="V113" i="1"/>
  <c r="CF113" i="1" s="1"/>
  <c r="V119" i="1"/>
  <c r="CF119" i="1" s="1"/>
  <c r="V124" i="1"/>
  <c r="CF124" i="1" s="1"/>
  <c r="V129" i="1"/>
  <c r="CF129" i="1" s="1"/>
  <c r="V135" i="1"/>
  <c r="CF135" i="1" s="1"/>
  <c r="V140" i="1"/>
  <c r="CF140" i="1" s="1"/>
  <c r="V145" i="1"/>
  <c r="CF145" i="1" s="1"/>
  <c r="V151" i="1"/>
  <c r="CF151" i="1" s="1"/>
  <c r="V156" i="1"/>
  <c r="CF156" i="1" s="1"/>
  <c r="V161" i="1"/>
  <c r="CF161" i="1" s="1"/>
  <c r="V167" i="1"/>
  <c r="CF167" i="1" s="1"/>
  <c r="V172" i="1"/>
  <c r="CF172" i="1" s="1"/>
  <c r="V177" i="1"/>
  <c r="CF177" i="1" s="1"/>
  <c r="V183" i="1"/>
  <c r="CF183" i="1" s="1"/>
  <c r="V188" i="1"/>
  <c r="CF188" i="1" s="1"/>
  <c r="V193" i="1"/>
  <c r="CF193" i="1" s="1"/>
  <c r="V199" i="1"/>
  <c r="CF199" i="1" s="1"/>
  <c r="V204" i="1"/>
  <c r="CF204" i="1" s="1"/>
  <c r="V209" i="1"/>
  <c r="CF209" i="1" s="1"/>
  <c r="V215" i="1"/>
  <c r="CF215" i="1" s="1"/>
  <c r="V220" i="1"/>
  <c r="CF220" i="1" s="1"/>
  <c r="V225" i="1"/>
  <c r="CF225" i="1" s="1"/>
  <c r="V231" i="1"/>
  <c r="CF231" i="1" s="1"/>
  <c r="V236" i="1"/>
  <c r="CF236" i="1" s="1"/>
  <c r="V241" i="1"/>
  <c r="CF241" i="1" s="1"/>
  <c r="V247" i="1"/>
  <c r="CF247" i="1" s="1"/>
  <c r="V252" i="1"/>
  <c r="CF252" i="1" s="1"/>
  <c r="V257" i="1"/>
  <c r="CF257" i="1" s="1"/>
  <c r="V263" i="1"/>
  <c r="CF263" i="1" s="1"/>
  <c r="V268" i="1"/>
  <c r="CF268" i="1" s="1"/>
  <c r="V273" i="1"/>
  <c r="CF273" i="1" s="1"/>
  <c r="V279" i="1"/>
  <c r="CF279" i="1" s="1"/>
  <c r="V284" i="1"/>
  <c r="CF284" i="1" s="1"/>
  <c r="V289" i="1"/>
  <c r="CF289" i="1" s="1"/>
  <c r="V295" i="1"/>
  <c r="CF295" i="1" s="1"/>
  <c r="V300" i="1"/>
  <c r="CF300" i="1" s="1"/>
  <c r="V305" i="1"/>
  <c r="CF305" i="1" s="1"/>
  <c r="V311" i="1"/>
  <c r="CF311" i="1" s="1"/>
  <c r="V316" i="1"/>
  <c r="CF316" i="1" s="1"/>
  <c r="V321" i="1"/>
  <c r="CF321" i="1" s="1"/>
  <c r="V327" i="1"/>
  <c r="CF327" i="1" s="1"/>
  <c r="V332" i="1"/>
  <c r="CF332" i="1" s="1"/>
  <c r="V337" i="1"/>
  <c r="CF337" i="1" s="1"/>
  <c r="V343" i="1"/>
  <c r="CF343" i="1" s="1"/>
  <c r="V347" i="1"/>
  <c r="CF347" i="1" s="1"/>
  <c r="V351" i="1"/>
  <c r="CF351" i="1" s="1"/>
  <c r="V355" i="1"/>
  <c r="CF355" i="1" s="1"/>
  <c r="V359" i="1"/>
  <c r="CF359" i="1" s="1"/>
  <c r="V363" i="1"/>
  <c r="CF363" i="1" s="1"/>
  <c r="V367" i="1"/>
  <c r="CF367" i="1" s="1"/>
  <c r="V371" i="1"/>
  <c r="CF371" i="1" s="1"/>
  <c r="V375" i="1"/>
  <c r="CF375" i="1" s="1"/>
  <c r="V379" i="1"/>
  <c r="CF379" i="1" s="1"/>
  <c r="V383" i="1"/>
  <c r="CF383" i="1" s="1"/>
  <c r="V387" i="1"/>
  <c r="CF387" i="1" s="1"/>
  <c r="V391" i="1"/>
  <c r="CF391" i="1" s="1"/>
  <c r="V395" i="1"/>
  <c r="CF395" i="1" s="1"/>
  <c r="V399" i="1"/>
  <c r="CF399" i="1" s="1"/>
  <c r="V403" i="1"/>
  <c r="CF403" i="1" s="1"/>
  <c r="V407" i="1"/>
  <c r="CF407" i="1" s="1"/>
  <c r="V411" i="1"/>
  <c r="CF411" i="1" s="1"/>
  <c r="V415" i="1"/>
  <c r="CF415" i="1" s="1"/>
  <c r="V419" i="1"/>
  <c r="CF419" i="1" s="1"/>
  <c r="V423" i="1"/>
  <c r="CF423" i="1" s="1"/>
  <c r="V427" i="1"/>
  <c r="CF427" i="1" s="1"/>
  <c r="V3" i="1"/>
  <c r="CF3" i="1" s="1"/>
  <c r="V8" i="1"/>
  <c r="CF8" i="1" s="1"/>
  <c r="V13" i="1"/>
  <c r="CF13" i="1" s="1"/>
  <c r="V19" i="1"/>
  <c r="CF19" i="1" s="1"/>
  <c r="V24" i="1"/>
  <c r="CF24" i="1" s="1"/>
  <c r="V29" i="1"/>
  <c r="CF29" i="1" s="1"/>
  <c r="V35" i="1"/>
  <c r="CF35" i="1" s="1"/>
  <c r="V40" i="1"/>
  <c r="CF40" i="1" s="1"/>
  <c r="V45" i="1"/>
  <c r="CF45" i="1" s="1"/>
  <c r="V51" i="1"/>
  <c r="CF51" i="1" s="1"/>
  <c r="V56" i="1"/>
  <c r="CF56" i="1" s="1"/>
  <c r="V61" i="1"/>
  <c r="CF61" i="1" s="1"/>
  <c r="V67" i="1"/>
  <c r="CF67" i="1" s="1"/>
  <c r="V72" i="1"/>
  <c r="CF72" i="1" s="1"/>
  <c r="V77" i="1"/>
  <c r="CF77" i="1" s="1"/>
  <c r="V83" i="1"/>
  <c r="CF83" i="1" s="1"/>
  <c r="V88" i="1"/>
  <c r="CF88" i="1" s="1"/>
  <c r="V93" i="1"/>
  <c r="CF93" i="1" s="1"/>
  <c r="V99" i="1"/>
  <c r="CF99" i="1" s="1"/>
  <c r="V104" i="1"/>
  <c r="CF104" i="1" s="1"/>
  <c r="V109" i="1"/>
  <c r="CF109" i="1" s="1"/>
  <c r="V115" i="1"/>
  <c r="CF115" i="1" s="1"/>
  <c r="V125" i="1"/>
  <c r="CF125" i="1" s="1"/>
  <c r="V131" i="1"/>
  <c r="CF131" i="1" s="1"/>
  <c r="V136" i="1"/>
  <c r="CF136" i="1" s="1"/>
  <c r="V141" i="1"/>
  <c r="CF141" i="1" s="1"/>
  <c r="V147" i="1"/>
  <c r="CF147" i="1" s="1"/>
  <c r="V152" i="1"/>
  <c r="CF152" i="1" s="1"/>
  <c r="V157" i="1"/>
  <c r="CF157" i="1" s="1"/>
  <c r="V163" i="1"/>
  <c r="CF163" i="1" s="1"/>
  <c r="V168" i="1"/>
  <c r="CF168" i="1" s="1"/>
  <c r="V173" i="1"/>
  <c r="CF173" i="1" s="1"/>
  <c r="V179" i="1"/>
  <c r="CF179" i="1" s="1"/>
  <c r="V184" i="1"/>
  <c r="CF184" i="1" s="1"/>
  <c r="V189" i="1"/>
  <c r="CF189" i="1" s="1"/>
  <c r="V195" i="1"/>
  <c r="CF195" i="1" s="1"/>
  <c r="V200" i="1"/>
  <c r="CF200" i="1" s="1"/>
  <c r="V205" i="1"/>
  <c r="CF205" i="1" s="1"/>
  <c r="V211" i="1"/>
  <c r="CF211" i="1" s="1"/>
  <c r="V216" i="1"/>
  <c r="CF216" i="1" s="1"/>
  <c r="V221" i="1"/>
  <c r="CF221" i="1" s="1"/>
  <c r="V227" i="1"/>
  <c r="CF227" i="1" s="1"/>
  <c r="V232" i="1"/>
  <c r="CF232" i="1" s="1"/>
  <c r="V237" i="1"/>
  <c r="CF237" i="1" s="1"/>
  <c r="V243" i="1"/>
  <c r="CF243" i="1" s="1"/>
  <c r="V248" i="1"/>
  <c r="CF248" i="1" s="1"/>
  <c r="V253" i="1"/>
  <c r="CF253" i="1" s="1"/>
  <c r="V259" i="1"/>
  <c r="CF259" i="1" s="1"/>
  <c r="V264" i="1"/>
  <c r="CF264" i="1" s="1"/>
  <c r="V269" i="1"/>
  <c r="CF269" i="1" s="1"/>
  <c r="V275" i="1"/>
  <c r="CF275" i="1" s="1"/>
  <c r="V280" i="1"/>
  <c r="CF280" i="1" s="1"/>
  <c r="V285" i="1"/>
  <c r="CF285" i="1" s="1"/>
  <c r="V291" i="1"/>
  <c r="CF291" i="1" s="1"/>
  <c r="V296" i="1"/>
  <c r="CF296" i="1" s="1"/>
  <c r="V301" i="1"/>
  <c r="CF301" i="1" s="1"/>
  <c r="V307" i="1"/>
  <c r="CF307" i="1" s="1"/>
  <c r="V312" i="1"/>
  <c r="CF312" i="1" s="1"/>
  <c r="V317" i="1"/>
  <c r="CF317" i="1" s="1"/>
  <c r="V323" i="1"/>
  <c r="CF323" i="1" s="1"/>
  <c r="V328" i="1"/>
  <c r="CF328" i="1" s="1"/>
  <c r="V333" i="1"/>
  <c r="CF333" i="1" s="1"/>
  <c r="V339" i="1"/>
  <c r="CF339" i="1" s="1"/>
  <c r="V344" i="1"/>
  <c r="CF344" i="1" s="1"/>
  <c r="V348" i="1"/>
  <c r="CF348" i="1" s="1"/>
  <c r="V352" i="1"/>
  <c r="CF352" i="1" s="1"/>
  <c r="V356" i="1"/>
  <c r="CF356" i="1" s="1"/>
  <c r="V360" i="1"/>
  <c r="CF360" i="1" s="1"/>
  <c r="V364" i="1"/>
  <c r="CF364" i="1" s="1"/>
  <c r="V11" i="1"/>
  <c r="CF11" i="1" s="1"/>
  <c r="V21" i="1"/>
  <c r="CF21" i="1" s="1"/>
  <c r="V32" i="1"/>
  <c r="CF32" i="1" s="1"/>
  <c r="V43" i="1"/>
  <c r="CF43" i="1" s="1"/>
  <c r="V53" i="1"/>
  <c r="CF53" i="1" s="1"/>
  <c r="V64" i="1"/>
  <c r="CF64" i="1" s="1"/>
  <c r="V75" i="1"/>
  <c r="CF75" i="1" s="1"/>
  <c r="V85" i="1"/>
  <c r="CF85" i="1" s="1"/>
  <c r="V96" i="1"/>
  <c r="CF96" i="1" s="1"/>
  <c r="V107" i="1"/>
  <c r="CF107" i="1" s="1"/>
  <c r="V117" i="1"/>
  <c r="CF117" i="1" s="1"/>
  <c r="V127" i="1"/>
  <c r="CF127" i="1" s="1"/>
  <c r="V137" i="1"/>
  <c r="CF137" i="1" s="1"/>
  <c r="V148" i="1"/>
  <c r="CF148" i="1" s="1"/>
  <c r="V159" i="1"/>
  <c r="CF159" i="1" s="1"/>
  <c r="V169" i="1"/>
  <c r="CF169" i="1" s="1"/>
  <c r="V180" i="1"/>
  <c r="CF180" i="1" s="1"/>
  <c r="V191" i="1"/>
  <c r="CF191" i="1" s="1"/>
  <c r="V201" i="1"/>
  <c r="CF201" i="1" s="1"/>
  <c r="V212" i="1"/>
  <c r="CF212" i="1" s="1"/>
  <c r="V223" i="1"/>
  <c r="CF223" i="1" s="1"/>
  <c r="V233" i="1"/>
  <c r="CF233" i="1" s="1"/>
  <c r="V244" i="1"/>
  <c r="CF244" i="1" s="1"/>
  <c r="V255" i="1"/>
  <c r="CF255" i="1" s="1"/>
  <c r="V265" i="1"/>
  <c r="CF265" i="1" s="1"/>
  <c r="V276" i="1"/>
  <c r="CF276" i="1" s="1"/>
  <c r="V287" i="1"/>
  <c r="CF287" i="1" s="1"/>
  <c r="V297" i="1"/>
  <c r="CF297" i="1" s="1"/>
  <c r="V308" i="1"/>
  <c r="CF308" i="1" s="1"/>
  <c r="V319" i="1"/>
  <c r="CF319" i="1" s="1"/>
  <c r="V329" i="1"/>
  <c r="CF329" i="1" s="1"/>
  <c r="V340" i="1"/>
  <c r="CF340" i="1" s="1"/>
  <c r="V349" i="1"/>
  <c r="CF349" i="1" s="1"/>
  <c r="V357" i="1"/>
  <c r="CF357" i="1" s="1"/>
  <c r="V365" i="1"/>
  <c r="CF365" i="1" s="1"/>
  <c r="V370" i="1"/>
  <c r="CF370" i="1" s="1"/>
  <c r="V376" i="1"/>
  <c r="CF376" i="1" s="1"/>
  <c r="V381" i="1"/>
  <c r="CF381" i="1" s="1"/>
  <c r="V386" i="1"/>
  <c r="CF386" i="1" s="1"/>
  <c r="V392" i="1"/>
  <c r="CF392" i="1" s="1"/>
  <c r="V397" i="1"/>
  <c r="CF397" i="1" s="1"/>
  <c r="V402" i="1"/>
  <c r="CF402" i="1" s="1"/>
  <c r="V408" i="1"/>
  <c r="CF408" i="1" s="1"/>
  <c r="V413" i="1"/>
  <c r="CF413" i="1" s="1"/>
  <c r="V418" i="1"/>
  <c r="CF418" i="1" s="1"/>
  <c r="V424" i="1"/>
  <c r="CF424" i="1" s="1"/>
  <c r="V429" i="1"/>
  <c r="CF429" i="1" s="1"/>
  <c r="V433" i="1"/>
  <c r="CF433" i="1" s="1"/>
  <c r="V437" i="1"/>
  <c r="CF437" i="1" s="1"/>
  <c r="V441" i="1"/>
  <c r="CF441" i="1" s="1"/>
  <c r="V445" i="1"/>
  <c r="CF445" i="1" s="1"/>
  <c r="V449" i="1"/>
  <c r="CF449" i="1" s="1"/>
  <c r="V453" i="1"/>
  <c r="CF453" i="1" s="1"/>
  <c r="V457" i="1"/>
  <c r="CF457" i="1" s="1"/>
  <c r="V461" i="1"/>
  <c r="CF461" i="1" s="1"/>
  <c r="V465" i="1"/>
  <c r="CF465" i="1" s="1"/>
  <c r="V469" i="1"/>
  <c r="CF469" i="1" s="1"/>
  <c r="V473" i="1"/>
  <c r="CF473" i="1" s="1"/>
  <c r="V477" i="1"/>
  <c r="CF477" i="1" s="1"/>
  <c r="V481" i="1"/>
  <c r="CF481" i="1" s="1"/>
  <c r="V485" i="1"/>
  <c r="CF485" i="1" s="1"/>
  <c r="V489" i="1"/>
  <c r="CF489" i="1" s="1"/>
  <c r="V493" i="1"/>
  <c r="CF493" i="1" s="1"/>
  <c r="V497" i="1"/>
  <c r="CF497" i="1" s="1"/>
  <c r="V501" i="1"/>
  <c r="CF501" i="1" s="1"/>
  <c r="V505" i="1"/>
  <c r="CF505" i="1" s="1"/>
  <c r="V509" i="1"/>
  <c r="CF509" i="1" s="1"/>
  <c r="V513" i="1"/>
  <c r="CF513" i="1" s="1"/>
  <c r="V517" i="1"/>
  <c r="CF517" i="1" s="1"/>
  <c r="V521" i="1"/>
  <c r="CF521" i="1" s="1"/>
  <c r="V525" i="1"/>
  <c r="CF525" i="1" s="1"/>
  <c r="V529" i="1"/>
  <c r="CF529" i="1" s="1"/>
  <c r="V533" i="1"/>
  <c r="CF533" i="1" s="1"/>
  <c r="V537" i="1"/>
  <c r="CF537" i="1" s="1"/>
  <c r="V541" i="1"/>
  <c r="CF541" i="1" s="1"/>
  <c r="V545" i="1"/>
  <c r="CF545" i="1" s="1"/>
  <c r="V549" i="1"/>
  <c r="CF549" i="1" s="1"/>
  <c r="V553" i="1"/>
  <c r="CF553" i="1" s="1"/>
  <c r="V557" i="1"/>
  <c r="CF557" i="1" s="1"/>
  <c r="V561" i="1"/>
  <c r="CF561" i="1" s="1"/>
  <c r="V565" i="1"/>
  <c r="CF565" i="1" s="1"/>
  <c r="V569" i="1"/>
  <c r="CF569" i="1" s="1"/>
  <c r="V573" i="1"/>
  <c r="CF573" i="1" s="1"/>
  <c r="V577" i="1"/>
  <c r="CF577" i="1" s="1"/>
  <c r="V581" i="1"/>
  <c r="CF581" i="1" s="1"/>
  <c r="V585" i="1"/>
  <c r="CF585" i="1" s="1"/>
  <c r="V589" i="1"/>
  <c r="CF589" i="1" s="1"/>
  <c r="V593" i="1"/>
  <c r="CF593" i="1" s="1"/>
  <c r="V597" i="1"/>
  <c r="CF597" i="1" s="1"/>
  <c r="V601" i="1"/>
  <c r="CF601" i="1" s="1"/>
  <c r="V605" i="1"/>
  <c r="CF605" i="1" s="1"/>
  <c r="V4" i="1"/>
  <c r="CF4" i="1" s="1"/>
  <c r="V15" i="1"/>
  <c r="CF15" i="1" s="1"/>
  <c r="V25" i="1"/>
  <c r="CF25" i="1" s="1"/>
  <c r="V36" i="1"/>
  <c r="CF36" i="1" s="1"/>
  <c r="V47" i="1"/>
  <c r="CF47" i="1" s="1"/>
  <c r="V57" i="1"/>
  <c r="CF57" i="1" s="1"/>
  <c r="V68" i="1"/>
  <c r="CF68" i="1" s="1"/>
  <c r="V79" i="1"/>
  <c r="CF79" i="1" s="1"/>
  <c r="V89" i="1"/>
  <c r="CF89" i="1" s="1"/>
  <c r="V100" i="1"/>
  <c r="CF100" i="1" s="1"/>
  <c r="V111" i="1"/>
  <c r="CF111" i="1" s="1"/>
  <c r="V128" i="1"/>
  <c r="CF128" i="1" s="1"/>
  <c r="V139" i="1"/>
  <c r="CF139" i="1" s="1"/>
  <c r="V149" i="1"/>
  <c r="CF149" i="1" s="1"/>
  <c r="V160" i="1"/>
  <c r="CF160" i="1" s="1"/>
  <c r="V171" i="1"/>
  <c r="CF171" i="1" s="1"/>
  <c r="V181" i="1"/>
  <c r="CF181" i="1" s="1"/>
  <c r="V192" i="1"/>
  <c r="CF192" i="1" s="1"/>
  <c r="V203" i="1"/>
  <c r="CF203" i="1" s="1"/>
  <c r="V213" i="1"/>
  <c r="CF213" i="1" s="1"/>
  <c r="V224" i="1"/>
  <c r="CF224" i="1" s="1"/>
  <c r="V235" i="1"/>
  <c r="CF235" i="1" s="1"/>
  <c r="V245" i="1"/>
  <c r="CF245" i="1" s="1"/>
  <c r="V256" i="1"/>
  <c r="CF256" i="1" s="1"/>
  <c r="V267" i="1"/>
  <c r="CF267" i="1" s="1"/>
  <c r="V277" i="1"/>
  <c r="CF277" i="1" s="1"/>
  <c r="V288" i="1"/>
  <c r="CF288" i="1" s="1"/>
  <c r="V299" i="1"/>
  <c r="CF299" i="1" s="1"/>
  <c r="V309" i="1"/>
  <c r="CF309" i="1" s="1"/>
  <c r="V320" i="1"/>
  <c r="CF320" i="1" s="1"/>
  <c r="V331" i="1"/>
  <c r="CF331" i="1" s="1"/>
  <c r="V341" i="1"/>
  <c r="CF341" i="1" s="1"/>
  <c r="V350" i="1"/>
  <c r="CF350" i="1" s="1"/>
  <c r="V358" i="1"/>
  <c r="CF358" i="1" s="1"/>
  <c r="V366" i="1"/>
  <c r="CF366" i="1" s="1"/>
  <c r="V372" i="1"/>
  <c r="CF372" i="1" s="1"/>
  <c r="V377" i="1"/>
  <c r="CF377" i="1" s="1"/>
  <c r="V382" i="1"/>
  <c r="CF382" i="1" s="1"/>
  <c r="V388" i="1"/>
  <c r="CF388" i="1" s="1"/>
  <c r="V393" i="1"/>
  <c r="CF393" i="1" s="1"/>
  <c r="V398" i="1"/>
  <c r="CF398" i="1" s="1"/>
  <c r="V404" i="1"/>
  <c r="CF404" i="1" s="1"/>
  <c r="V409" i="1"/>
  <c r="CF409" i="1" s="1"/>
  <c r="V414" i="1"/>
  <c r="CF414" i="1" s="1"/>
  <c r="V420" i="1"/>
  <c r="CF420" i="1" s="1"/>
  <c r="V425" i="1"/>
  <c r="CF425" i="1" s="1"/>
  <c r="V430" i="1"/>
  <c r="CF430" i="1" s="1"/>
  <c r="V434" i="1"/>
  <c r="CF434" i="1" s="1"/>
  <c r="V438" i="1"/>
  <c r="CF438" i="1" s="1"/>
  <c r="V442" i="1"/>
  <c r="CF442" i="1" s="1"/>
  <c r="V446" i="1"/>
  <c r="CF446" i="1" s="1"/>
  <c r="V450" i="1"/>
  <c r="CF450" i="1" s="1"/>
  <c r="V454" i="1"/>
  <c r="CF454" i="1" s="1"/>
  <c r="V458" i="1"/>
  <c r="CF458" i="1" s="1"/>
  <c r="V462" i="1"/>
  <c r="CF462" i="1" s="1"/>
  <c r="V466" i="1"/>
  <c r="CF466" i="1" s="1"/>
  <c r="V470" i="1"/>
  <c r="CF470" i="1" s="1"/>
  <c r="V474" i="1"/>
  <c r="CF474" i="1" s="1"/>
  <c r="V478" i="1"/>
  <c r="CF478" i="1" s="1"/>
  <c r="V482" i="1"/>
  <c r="CF482" i="1" s="1"/>
  <c r="V486" i="1"/>
  <c r="CF486" i="1" s="1"/>
  <c r="V490" i="1"/>
  <c r="CF490" i="1" s="1"/>
  <c r="V494" i="1"/>
  <c r="CF494" i="1" s="1"/>
  <c r="V498" i="1"/>
  <c r="CF498" i="1" s="1"/>
  <c r="V502" i="1"/>
  <c r="CF502" i="1" s="1"/>
  <c r="V506" i="1"/>
  <c r="CF506" i="1" s="1"/>
  <c r="V510" i="1"/>
  <c r="CF510" i="1" s="1"/>
  <c r="V514" i="1"/>
  <c r="CF514" i="1" s="1"/>
  <c r="V518" i="1"/>
  <c r="CF518" i="1" s="1"/>
  <c r="V522" i="1"/>
  <c r="CF522" i="1" s="1"/>
  <c r="V526" i="1"/>
  <c r="CF526" i="1" s="1"/>
  <c r="V530" i="1"/>
  <c r="CF530" i="1" s="1"/>
  <c r="V534" i="1"/>
  <c r="CF534" i="1" s="1"/>
  <c r="V538" i="1"/>
  <c r="CF538" i="1" s="1"/>
  <c r="V542" i="1"/>
  <c r="CF542" i="1" s="1"/>
  <c r="V546" i="1"/>
  <c r="CF546" i="1" s="1"/>
  <c r="V550" i="1"/>
  <c r="CF550" i="1" s="1"/>
  <c r="V554" i="1"/>
  <c r="CF554" i="1" s="1"/>
  <c r="V558" i="1"/>
  <c r="CF558" i="1" s="1"/>
  <c r="V562" i="1"/>
  <c r="CF562" i="1" s="1"/>
  <c r="V566" i="1"/>
  <c r="CF566" i="1" s="1"/>
  <c r="V570" i="1"/>
  <c r="CF570" i="1" s="1"/>
  <c r="V574" i="1"/>
  <c r="CF574" i="1" s="1"/>
  <c r="V578" i="1"/>
  <c r="CF578" i="1" s="1"/>
  <c r="V582" i="1"/>
  <c r="CF582" i="1" s="1"/>
  <c r="V586" i="1"/>
  <c r="CF586" i="1" s="1"/>
  <c r="V590" i="1"/>
  <c r="CF590" i="1" s="1"/>
  <c r="V594" i="1"/>
  <c r="CF594" i="1" s="1"/>
  <c r="V598" i="1"/>
  <c r="CF598" i="1" s="1"/>
  <c r="V602" i="1"/>
  <c r="CF602" i="1" s="1"/>
  <c r="V606" i="1"/>
  <c r="CF606" i="1" s="1"/>
  <c r="V5" i="1"/>
  <c r="CF5" i="1" s="1"/>
  <c r="V16" i="1"/>
  <c r="CF16" i="1" s="1"/>
  <c r="V27" i="1"/>
  <c r="CF27" i="1" s="1"/>
  <c r="V37" i="1"/>
  <c r="CF37" i="1" s="1"/>
  <c r="V48" i="1"/>
  <c r="CF48" i="1" s="1"/>
  <c r="V59" i="1"/>
  <c r="CF59" i="1" s="1"/>
  <c r="V69" i="1"/>
  <c r="CF69" i="1" s="1"/>
  <c r="V80" i="1"/>
  <c r="CF80" i="1" s="1"/>
  <c r="V91" i="1"/>
  <c r="CF91" i="1" s="1"/>
  <c r="V101" i="1"/>
  <c r="CF101" i="1" s="1"/>
  <c r="V112" i="1"/>
  <c r="CF112" i="1" s="1"/>
  <c r="V121" i="1"/>
  <c r="CF121" i="1" s="1"/>
  <c r="V132" i="1"/>
  <c r="CF132" i="1" s="1"/>
  <c r="V143" i="1"/>
  <c r="CF143" i="1" s="1"/>
  <c r="V153" i="1"/>
  <c r="CF153" i="1" s="1"/>
  <c r="V164" i="1"/>
  <c r="CF164" i="1" s="1"/>
  <c r="V175" i="1"/>
  <c r="CF175" i="1" s="1"/>
  <c r="V41" i="1"/>
  <c r="CF41" i="1" s="1"/>
  <c r="V84" i="1"/>
  <c r="CF84" i="1" s="1"/>
  <c r="V155" i="1"/>
  <c r="CF155" i="1" s="1"/>
  <c r="V187" i="1"/>
  <c r="CF187" i="1" s="1"/>
  <c r="V208" i="1"/>
  <c r="CF208" i="1" s="1"/>
  <c r="V229" i="1"/>
  <c r="CF229" i="1" s="1"/>
  <c r="V251" i="1"/>
  <c r="CF251" i="1" s="1"/>
  <c r="V272" i="1"/>
  <c r="CF272" i="1" s="1"/>
  <c r="V293" i="1"/>
  <c r="CF293" i="1" s="1"/>
  <c r="V315" i="1"/>
  <c r="CF315" i="1" s="1"/>
  <c r="V336" i="1"/>
  <c r="CF336" i="1" s="1"/>
  <c r="V354" i="1"/>
  <c r="CF354" i="1" s="1"/>
  <c r="V369" i="1"/>
  <c r="CF369" i="1" s="1"/>
  <c r="V380" i="1"/>
  <c r="CF380" i="1" s="1"/>
  <c r="V390" i="1"/>
  <c r="CF390" i="1" s="1"/>
  <c r="V401" i="1"/>
  <c r="CF401" i="1" s="1"/>
  <c r="V412" i="1"/>
  <c r="CF412" i="1" s="1"/>
  <c r="V422" i="1"/>
  <c r="CF422" i="1" s="1"/>
  <c r="V432" i="1"/>
  <c r="CF432" i="1" s="1"/>
  <c r="V440" i="1"/>
  <c r="CF440" i="1" s="1"/>
  <c r="V448" i="1"/>
  <c r="CF448" i="1" s="1"/>
  <c r="V456" i="1"/>
  <c r="CF456" i="1" s="1"/>
  <c r="V464" i="1"/>
  <c r="CF464" i="1" s="1"/>
  <c r="V472" i="1"/>
  <c r="CF472" i="1" s="1"/>
  <c r="V480" i="1"/>
  <c r="CF480" i="1" s="1"/>
  <c r="V488" i="1"/>
  <c r="CF488" i="1" s="1"/>
  <c r="V496" i="1"/>
  <c r="CF496" i="1" s="1"/>
  <c r="V504" i="1"/>
  <c r="CF504" i="1" s="1"/>
  <c r="V512" i="1"/>
  <c r="CF512" i="1" s="1"/>
  <c r="V520" i="1"/>
  <c r="CF520" i="1" s="1"/>
  <c r="V528" i="1"/>
  <c r="CF528" i="1" s="1"/>
  <c r="V536" i="1"/>
  <c r="CF536" i="1" s="1"/>
  <c r="V544" i="1"/>
  <c r="CF544" i="1" s="1"/>
  <c r="V552" i="1"/>
  <c r="CF552" i="1" s="1"/>
  <c r="V560" i="1"/>
  <c r="CF560" i="1" s="1"/>
  <c r="V568" i="1"/>
  <c r="CF568" i="1" s="1"/>
  <c r="V576" i="1"/>
  <c r="CF576" i="1" s="1"/>
  <c r="V584" i="1"/>
  <c r="CF584" i="1" s="1"/>
  <c r="V592" i="1"/>
  <c r="CF592" i="1" s="1"/>
  <c r="V600" i="1"/>
  <c r="CF600" i="1" s="1"/>
  <c r="V9" i="1"/>
  <c r="CF9" i="1" s="1"/>
  <c r="V52" i="1"/>
  <c r="CF52" i="1" s="1"/>
  <c r="V95" i="1"/>
  <c r="CF95" i="1" s="1"/>
  <c r="V123" i="1"/>
  <c r="CF123" i="1" s="1"/>
  <c r="V165" i="1"/>
  <c r="CF165" i="1" s="1"/>
  <c r="V196" i="1"/>
  <c r="CF196" i="1" s="1"/>
  <c r="V217" i="1"/>
  <c r="CF217" i="1" s="1"/>
  <c r="V239" i="1"/>
  <c r="CF239" i="1" s="1"/>
  <c r="V260" i="1"/>
  <c r="CF260" i="1" s="1"/>
  <c r="V281" i="1"/>
  <c r="CF281" i="1" s="1"/>
  <c r="V303" i="1"/>
  <c r="CF303" i="1" s="1"/>
  <c r="V324" i="1"/>
  <c r="CF324" i="1" s="1"/>
  <c r="V345" i="1"/>
  <c r="CF345" i="1" s="1"/>
  <c r="V361" i="1"/>
  <c r="CF361" i="1" s="1"/>
  <c r="V373" i="1"/>
  <c r="CF373" i="1" s="1"/>
  <c r="V384" i="1"/>
  <c r="CF384" i="1" s="1"/>
  <c r="V394" i="1"/>
  <c r="CF394" i="1" s="1"/>
  <c r="V405" i="1"/>
  <c r="CF405" i="1" s="1"/>
  <c r="V416" i="1"/>
  <c r="CF416" i="1" s="1"/>
  <c r="V426" i="1"/>
  <c r="CF426" i="1" s="1"/>
  <c r="V435" i="1"/>
  <c r="CF435" i="1" s="1"/>
  <c r="V443" i="1"/>
  <c r="CF443" i="1" s="1"/>
  <c r="V451" i="1"/>
  <c r="CF451" i="1" s="1"/>
  <c r="V459" i="1"/>
  <c r="CF459" i="1" s="1"/>
  <c r="V467" i="1"/>
  <c r="CF467" i="1" s="1"/>
  <c r="V475" i="1"/>
  <c r="CF475" i="1" s="1"/>
  <c r="V483" i="1"/>
  <c r="CF483" i="1" s="1"/>
  <c r="V491" i="1"/>
  <c r="CF491" i="1" s="1"/>
  <c r="V499" i="1"/>
  <c r="CF499" i="1" s="1"/>
  <c r="V507" i="1"/>
  <c r="CF507" i="1" s="1"/>
  <c r="V515" i="1"/>
  <c r="CF515" i="1" s="1"/>
  <c r="V523" i="1"/>
  <c r="CF523" i="1" s="1"/>
  <c r="V531" i="1"/>
  <c r="CF531" i="1" s="1"/>
  <c r="V539" i="1"/>
  <c r="CF539" i="1" s="1"/>
  <c r="V547" i="1"/>
  <c r="CF547" i="1" s="1"/>
  <c r="V555" i="1"/>
  <c r="CF555" i="1" s="1"/>
  <c r="V563" i="1"/>
  <c r="CF563" i="1" s="1"/>
  <c r="V571" i="1"/>
  <c r="CF571" i="1" s="1"/>
  <c r="V579" i="1"/>
  <c r="CF579" i="1" s="1"/>
  <c r="V587" i="1"/>
  <c r="CF587" i="1" s="1"/>
  <c r="V595" i="1"/>
  <c r="CF595" i="1" s="1"/>
  <c r="V603" i="1"/>
  <c r="CF603" i="1" s="1"/>
  <c r="V20" i="1"/>
  <c r="CF20" i="1" s="1"/>
  <c r="V63" i="1"/>
  <c r="CF63" i="1" s="1"/>
  <c r="V105" i="1"/>
  <c r="CF105" i="1" s="1"/>
  <c r="V133" i="1"/>
  <c r="CF133" i="1" s="1"/>
  <c r="V176" i="1"/>
  <c r="CF176" i="1" s="1"/>
  <c r="V197" i="1"/>
  <c r="CF197" i="1" s="1"/>
  <c r="V219" i="1"/>
  <c r="CF219" i="1" s="1"/>
  <c r="V240" i="1"/>
  <c r="CF240" i="1" s="1"/>
  <c r="V261" i="1"/>
  <c r="CF261" i="1" s="1"/>
  <c r="V283" i="1"/>
  <c r="CF283" i="1" s="1"/>
  <c r="V304" i="1"/>
  <c r="CF304" i="1" s="1"/>
  <c r="V325" i="1"/>
  <c r="CF325" i="1" s="1"/>
  <c r="V346" i="1"/>
  <c r="CF346" i="1" s="1"/>
  <c r="V362" i="1"/>
  <c r="CF362" i="1" s="1"/>
  <c r="V374" i="1"/>
  <c r="CF374" i="1" s="1"/>
  <c r="V385" i="1"/>
  <c r="CF385" i="1" s="1"/>
  <c r="V396" i="1"/>
  <c r="CF396" i="1" s="1"/>
  <c r="V406" i="1"/>
  <c r="CF406" i="1" s="1"/>
  <c r="V417" i="1"/>
  <c r="CF417" i="1" s="1"/>
  <c r="V428" i="1"/>
  <c r="CF428" i="1" s="1"/>
  <c r="V436" i="1"/>
  <c r="CF436" i="1" s="1"/>
  <c r="V444" i="1"/>
  <c r="CF444" i="1" s="1"/>
  <c r="V452" i="1"/>
  <c r="CF452" i="1" s="1"/>
  <c r="V460" i="1"/>
  <c r="CF460" i="1" s="1"/>
  <c r="V468" i="1"/>
  <c r="CF468" i="1" s="1"/>
  <c r="V476" i="1"/>
  <c r="CF476" i="1" s="1"/>
  <c r="V484" i="1"/>
  <c r="CF484" i="1" s="1"/>
  <c r="V492" i="1"/>
  <c r="CF492" i="1" s="1"/>
  <c r="V500" i="1"/>
  <c r="CF500" i="1" s="1"/>
  <c r="V508" i="1"/>
  <c r="CF508" i="1" s="1"/>
  <c r="V516" i="1"/>
  <c r="CF516" i="1" s="1"/>
  <c r="V524" i="1"/>
  <c r="CF524" i="1" s="1"/>
  <c r="V532" i="1"/>
  <c r="CF532" i="1" s="1"/>
  <c r="V540" i="1"/>
  <c r="CF540" i="1" s="1"/>
  <c r="V548" i="1"/>
  <c r="CF548" i="1" s="1"/>
  <c r="V556" i="1"/>
  <c r="CF556" i="1" s="1"/>
  <c r="V564" i="1"/>
  <c r="CF564" i="1" s="1"/>
  <c r="V572" i="1"/>
  <c r="CF572" i="1" s="1"/>
  <c r="V580" i="1"/>
  <c r="CF580" i="1" s="1"/>
  <c r="V588" i="1"/>
  <c r="CF588" i="1" s="1"/>
  <c r="V596" i="1"/>
  <c r="CF596" i="1" s="1"/>
  <c r="V604" i="1"/>
  <c r="CF604" i="1" s="1"/>
  <c r="V31" i="1"/>
  <c r="CF31" i="1" s="1"/>
  <c r="V73" i="1"/>
  <c r="CF73" i="1" s="1"/>
  <c r="V116" i="1"/>
  <c r="CF116" i="1" s="1"/>
  <c r="V144" i="1"/>
  <c r="CF144" i="1" s="1"/>
  <c r="V185" i="1"/>
  <c r="CF185" i="1" s="1"/>
  <c r="V207" i="1"/>
  <c r="CF207" i="1" s="1"/>
  <c r="V228" i="1"/>
  <c r="CF228" i="1" s="1"/>
  <c r="V249" i="1"/>
  <c r="CF249" i="1" s="1"/>
  <c r="V271" i="1"/>
  <c r="CF271" i="1" s="1"/>
  <c r="V292" i="1"/>
  <c r="CF292" i="1" s="1"/>
  <c r="V313" i="1"/>
  <c r="CF313" i="1" s="1"/>
  <c r="V335" i="1"/>
  <c r="CF335" i="1" s="1"/>
  <c r="V353" i="1"/>
  <c r="CF353" i="1" s="1"/>
  <c r="V368" i="1"/>
  <c r="CF368" i="1" s="1"/>
  <c r="V378" i="1"/>
  <c r="CF378" i="1" s="1"/>
  <c r="V389" i="1"/>
  <c r="CF389" i="1" s="1"/>
  <c r="V400" i="1"/>
  <c r="CF400" i="1" s="1"/>
  <c r="V410" i="1"/>
  <c r="CF410" i="1" s="1"/>
  <c r="V421" i="1"/>
  <c r="CF421" i="1" s="1"/>
  <c r="V431" i="1"/>
  <c r="CF431" i="1" s="1"/>
  <c r="V439" i="1"/>
  <c r="CF439" i="1" s="1"/>
  <c r="V447" i="1"/>
  <c r="CF447" i="1" s="1"/>
  <c r="V455" i="1"/>
  <c r="CF455" i="1" s="1"/>
  <c r="V463" i="1"/>
  <c r="CF463" i="1" s="1"/>
  <c r="V471" i="1"/>
  <c r="CF471" i="1" s="1"/>
  <c r="V479" i="1"/>
  <c r="CF479" i="1" s="1"/>
  <c r="V487" i="1"/>
  <c r="CF487" i="1" s="1"/>
  <c r="V495" i="1"/>
  <c r="CF495" i="1" s="1"/>
  <c r="V503" i="1"/>
  <c r="CF503" i="1" s="1"/>
  <c r="V511" i="1"/>
  <c r="CF511" i="1" s="1"/>
  <c r="V519" i="1"/>
  <c r="CF519" i="1" s="1"/>
  <c r="V527" i="1"/>
  <c r="CF527" i="1" s="1"/>
  <c r="V535" i="1"/>
  <c r="CF535" i="1" s="1"/>
  <c r="V543" i="1"/>
  <c r="CF543" i="1" s="1"/>
  <c r="V551" i="1"/>
  <c r="CF551" i="1" s="1"/>
  <c r="V559" i="1"/>
  <c r="CF559" i="1" s="1"/>
  <c r="V583" i="1"/>
  <c r="CF583" i="1" s="1"/>
  <c r="V591" i="1"/>
  <c r="CF591" i="1" s="1"/>
  <c r="V567" i="1"/>
  <c r="CF567" i="1" s="1"/>
  <c r="V599" i="1"/>
  <c r="CF599" i="1" s="1"/>
  <c r="V575" i="1"/>
  <c r="CF575" i="1" s="1"/>
  <c r="V2" i="1"/>
  <c r="CF2" i="1" s="1"/>
  <c r="CD703" i="1" l="1"/>
  <c r="CD701" i="1"/>
  <c r="CD702" i="1"/>
  <c r="E599" i="1"/>
  <c r="E39" i="44" s="1"/>
  <c r="E559" i="1"/>
  <c r="E527" i="1"/>
  <c r="E575" i="1"/>
  <c r="E567" i="1"/>
  <c r="E583" i="1"/>
  <c r="E551" i="1"/>
  <c r="E535" i="1"/>
  <c r="E519" i="1"/>
  <c r="I11" i="45" s="1"/>
  <c r="E503" i="1"/>
  <c r="E487" i="1"/>
  <c r="I3" i="45" s="1"/>
  <c r="E471" i="1"/>
  <c r="E12" i="44" s="1"/>
  <c r="E455" i="1"/>
  <c r="E439" i="1"/>
  <c r="E421" i="1"/>
  <c r="E400" i="1"/>
  <c r="E378" i="1"/>
  <c r="E353" i="1"/>
  <c r="E313" i="1"/>
  <c r="E271" i="1"/>
  <c r="E228" i="1"/>
  <c r="E185" i="1"/>
  <c r="E84" i="44" s="1"/>
  <c r="E116" i="1"/>
  <c r="E31" i="1"/>
  <c r="I18" i="45" s="1"/>
  <c r="E596" i="1"/>
  <c r="E580" i="1"/>
  <c r="E564" i="1"/>
  <c r="E41" i="44" s="1"/>
  <c r="E548" i="1"/>
  <c r="E532" i="1"/>
  <c r="E516" i="1"/>
  <c r="E500" i="1"/>
  <c r="E484" i="1"/>
  <c r="E468" i="1"/>
  <c r="E10" i="44" s="1"/>
  <c r="E452" i="1"/>
  <c r="E436" i="1"/>
  <c r="E9" i="44" s="1"/>
  <c r="E417" i="1"/>
  <c r="E396" i="1"/>
  <c r="E125" i="44" s="1"/>
  <c r="E374" i="1"/>
  <c r="E120" i="44" s="1"/>
  <c r="E346" i="1"/>
  <c r="E122" i="44" s="1"/>
  <c r="E304" i="1"/>
  <c r="E109" i="44" s="1"/>
  <c r="E261" i="1"/>
  <c r="E219" i="1"/>
  <c r="E176" i="1"/>
  <c r="E105" i="1"/>
  <c r="E20" i="1"/>
  <c r="E595" i="1"/>
  <c r="E579" i="1"/>
  <c r="E563" i="1"/>
  <c r="E547" i="1"/>
  <c r="E531" i="1"/>
  <c r="E515" i="1"/>
  <c r="E28" i="44" s="1"/>
  <c r="E499" i="1"/>
  <c r="E483" i="1"/>
  <c r="E467" i="1"/>
  <c r="I6" i="45" s="1"/>
  <c r="E451" i="1"/>
  <c r="E16" i="44" s="1"/>
  <c r="E435" i="1"/>
  <c r="E416" i="1"/>
  <c r="E394" i="1"/>
  <c r="E373" i="1"/>
  <c r="E130" i="44" s="1"/>
  <c r="E345" i="1"/>
  <c r="E303" i="1"/>
  <c r="E260" i="1"/>
  <c r="E217" i="1"/>
  <c r="E165" i="1"/>
  <c r="E95" i="1"/>
  <c r="E9" i="1"/>
  <c r="E592" i="1"/>
  <c r="E576" i="1"/>
  <c r="E560" i="1"/>
  <c r="E544" i="1"/>
  <c r="E30" i="44" s="1"/>
  <c r="E528" i="1"/>
  <c r="E512" i="1"/>
  <c r="E496" i="1"/>
  <c r="E480" i="1"/>
  <c r="E464" i="1"/>
  <c r="I8" i="45" s="1"/>
  <c r="E448" i="1"/>
  <c r="E432" i="1"/>
  <c r="E412" i="1"/>
  <c r="E390" i="1"/>
  <c r="E369" i="1"/>
  <c r="E336" i="1"/>
  <c r="E293" i="1"/>
  <c r="E251" i="1"/>
  <c r="E208" i="1"/>
  <c r="E155" i="1"/>
  <c r="E41" i="1"/>
  <c r="E164" i="1"/>
  <c r="E143" i="1"/>
  <c r="E121" i="1"/>
  <c r="E101" i="1"/>
  <c r="E80" i="1"/>
  <c r="E48" i="44" s="1"/>
  <c r="E59" i="1"/>
  <c r="I12" i="45" s="1"/>
  <c r="E37" i="1"/>
  <c r="E16" i="1"/>
  <c r="E606" i="1"/>
  <c r="E598" i="1"/>
  <c r="E590" i="1"/>
  <c r="E582" i="1"/>
  <c r="E574" i="1"/>
  <c r="E566" i="1"/>
  <c r="E558" i="1"/>
  <c r="E550" i="1"/>
  <c r="E542" i="1"/>
  <c r="E534" i="1"/>
  <c r="E526" i="1"/>
  <c r="E518" i="1"/>
  <c r="E510" i="1"/>
  <c r="E502" i="1"/>
  <c r="E32" i="44" s="1"/>
  <c r="E494" i="1"/>
  <c r="E19" i="44" s="1"/>
  <c r="E486" i="1"/>
  <c r="E478" i="1"/>
  <c r="E470" i="1"/>
  <c r="I10" i="45" s="1"/>
  <c r="E462" i="1"/>
  <c r="E454" i="1"/>
  <c r="E20" i="44" s="1"/>
  <c r="E446" i="1"/>
  <c r="E7" i="44" s="1"/>
  <c r="E438" i="1"/>
  <c r="E430" i="1"/>
  <c r="E135" i="44" s="1"/>
  <c r="E420" i="1"/>
  <c r="E409" i="1"/>
  <c r="E398" i="1"/>
  <c r="E388" i="1"/>
  <c r="E377" i="1"/>
  <c r="E366" i="1"/>
  <c r="E350" i="1"/>
  <c r="E126" i="44" s="1"/>
  <c r="E331" i="1"/>
  <c r="E309" i="1"/>
  <c r="E288" i="1"/>
  <c r="E267" i="1"/>
  <c r="E245" i="1"/>
  <c r="E224" i="1"/>
  <c r="E203" i="1"/>
  <c r="E181" i="1"/>
  <c r="E160" i="1"/>
  <c r="E139" i="1"/>
  <c r="E111" i="1"/>
  <c r="E89" i="1"/>
  <c r="E68" i="1"/>
  <c r="E55" i="44" s="1"/>
  <c r="E47" i="1"/>
  <c r="E25" i="1"/>
  <c r="E4" i="1"/>
  <c r="E601" i="1"/>
  <c r="E38" i="44" s="1"/>
  <c r="E593" i="1"/>
  <c r="E40" i="44" s="1"/>
  <c r="E585" i="1"/>
  <c r="E577" i="1"/>
  <c r="E569" i="1"/>
  <c r="E561" i="1"/>
  <c r="E553" i="1"/>
  <c r="E545" i="1"/>
  <c r="E537" i="1"/>
  <c r="E529" i="1"/>
  <c r="E521" i="1"/>
  <c r="E513" i="1"/>
  <c r="E505" i="1"/>
  <c r="E497" i="1"/>
  <c r="E26" i="44" s="1"/>
  <c r="E489" i="1"/>
  <c r="E481" i="1"/>
  <c r="E6" i="44" s="1"/>
  <c r="E473" i="1"/>
  <c r="E465" i="1"/>
  <c r="E18" i="44" s="1"/>
  <c r="E457" i="1"/>
  <c r="E449" i="1"/>
  <c r="E441" i="1"/>
  <c r="E433" i="1"/>
  <c r="E4" i="44" s="1"/>
  <c r="E424" i="1"/>
  <c r="E413" i="1"/>
  <c r="E402" i="1"/>
  <c r="E392" i="1"/>
  <c r="E381" i="1"/>
  <c r="E118" i="44" s="1"/>
  <c r="E370" i="1"/>
  <c r="E357" i="1"/>
  <c r="E340" i="1"/>
  <c r="E319" i="1"/>
  <c r="E297" i="1"/>
  <c r="E276" i="1"/>
  <c r="E92" i="44" s="1"/>
  <c r="E255" i="1"/>
  <c r="E233" i="1"/>
  <c r="E212" i="1"/>
  <c r="E88" i="44" s="1"/>
  <c r="E191" i="1"/>
  <c r="E169" i="1"/>
  <c r="E148" i="1"/>
  <c r="E127" i="1"/>
  <c r="E107" i="1"/>
  <c r="E85" i="1"/>
  <c r="E64" i="1"/>
  <c r="E43" i="1"/>
  <c r="E21" i="1"/>
  <c r="E364" i="1"/>
  <c r="E356" i="1"/>
  <c r="E348" i="1"/>
  <c r="E339" i="1"/>
  <c r="E328" i="1"/>
  <c r="E317" i="1"/>
  <c r="E307" i="1"/>
  <c r="I15" i="45" s="1"/>
  <c r="E296" i="1"/>
  <c r="E285" i="1"/>
  <c r="E275" i="1"/>
  <c r="E264" i="1"/>
  <c r="E253" i="1"/>
  <c r="E243" i="1"/>
  <c r="E232" i="1"/>
  <c r="E221" i="1"/>
  <c r="E211" i="1"/>
  <c r="E200" i="1"/>
  <c r="E189" i="1"/>
  <c r="E179" i="1"/>
  <c r="E168" i="1"/>
  <c r="E85" i="44" s="1"/>
  <c r="E157" i="1"/>
  <c r="E147" i="1"/>
  <c r="E136" i="1"/>
  <c r="E125" i="1"/>
  <c r="E109" i="1"/>
  <c r="E99" i="1"/>
  <c r="E88" i="1"/>
  <c r="E77" i="1"/>
  <c r="E50" i="44" s="1"/>
  <c r="E67" i="1"/>
  <c r="E56" i="1"/>
  <c r="E43" i="44" s="1"/>
  <c r="E45" i="1"/>
  <c r="E35" i="1"/>
  <c r="E24" i="1"/>
  <c r="E144" i="44" s="1"/>
  <c r="E13" i="1"/>
  <c r="E3" i="1"/>
  <c r="E423" i="1"/>
  <c r="E415" i="1"/>
  <c r="E407" i="1"/>
  <c r="E399" i="1"/>
  <c r="E391" i="1"/>
  <c r="E383" i="1"/>
  <c r="E375" i="1"/>
  <c r="E117" i="44" s="1"/>
  <c r="E367" i="1"/>
  <c r="E359" i="1"/>
  <c r="E351" i="1"/>
  <c r="E343" i="1"/>
  <c r="E102" i="44" s="1"/>
  <c r="E332" i="1"/>
  <c r="E110" i="44" s="1"/>
  <c r="E321" i="1"/>
  <c r="E101" i="44" s="1"/>
  <c r="E311" i="1"/>
  <c r="E103" i="44" s="1"/>
  <c r="E300" i="1"/>
  <c r="E289" i="1"/>
  <c r="E98" i="44" s="1"/>
  <c r="E279" i="1"/>
  <c r="E268" i="1"/>
  <c r="E257" i="1"/>
  <c r="E247" i="1"/>
  <c r="E236" i="1"/>
  <c r="E225" i="1"/>
  <c r="E215" i="1"/>
  <c r="E204" i="1"/>
  <c r="E193" i="1"/>
  <c r="E183" i="1"/>
  <c r="E172" i="1"/>
  <c r="E79" i="44" s="1"/>
  <c r="E161" i="1"/>
  <c r="E76" i="44" s="1"/>
  <c r="E151" i="1"/>
  <c r="E140" i="1"/>
  <c r="E129" i="1"/>
  <c r="E119" i="1"/>
  <c r="E108" i="1"/>
  <c r="E97" i="1"/>
  <c r="E87" i="1"/>
  <c r="E76" i="1"/>
  <c r="E61" i="44" s="1"/>
  <c r="E65" i="1"/>
  <c r="E59" i="44" s="1"/>
  <c r="E55" i="1"/>
  <c r="E64" i="44" s="1"/>
  <c r="E44" i="1"/>
  <c r="E33" i="1"/>
  <c r="E23" i="1"/>
  <c r="E12" i="1"/>
  <c r="E342" i="1"/>
  <c r="E334" i="1"/>
  <c r="E326" i="1"/>
  <c r="E107" i="44" s="1"/>
  <c r="E318" i="1"/>
  <c r="E108" i="44" s="1"/>
  <c r="E310" i="1"/>
  <c r="E302" i="1"/>
  <c r="E294" i="1"/>
  <c r="E286" i="1"/>
  <c r="E278" i="1"/>
  <c r="E270" i="1"/>
  <c r="E262" i="1"/>
  <c r="E254" i="1"/>
  <c r="E246" i="1"/>
  <c r="E91" i="44" s="1"/>
  <c r="E238" i="1"/>
  <c r="E230" i="1"/>
  <c r="E222" i="1"/>
  <c r="E87" i="44" s="1"/>
  <c r="E214" i="1"/>
  <c r="E206" i="1"/>
  <c r="E198" i="1"/>
  <c r="E190" i="1"/>
  <c r="E182" i="1"/>
  <c r="E174" i="1"/>
  <c r="E166" i="1"/>
  <c r="E158" i="1"/>
  <c r="E150" i="1"/>
  <c r="E70" i="44" s="1"/>
  <c r="E142" i="1"/>
  <c r="E134" i="1"/>
  <c r="E126" i="1"/>
  <c r="E118" i="1"/>
  <c r="E110" i="1"/>
  <c r="E102" i="1"/>
  <c r="E94" i="1"/>
  <c r="E52" i="44" s="1"/>
  <c r="E86" i="1"/>
  <c r="E54" i="44" s="1"/>
  <c r="E78" i="1"/>
  <c r="E70" i="1"/>
  <c r="E62" i="1"/>
  <c r="E54" i="1"/>
  <c r="E46" i="1"/>
  <c r="E53" i="44" s="1"/>
  <c r="E38" i="1"/>
  <c r="E57" i="44" s="1"/>
  <c r="E30" i="1"/>
  <c r="E145" i="44" s="1"/>
  <c r="E22" i="1"/>
  <c r="E14" i="1"/>
  <c r="E6" i="1"/>
  <c r="E630" i="1"/>
  <c r="E612" i="1"/>
  <c r="E608" i="1"/>
  <c r="E623" i="1"/>
  <c r="E619" i="1"/>
  <c r="E615" i="1"/>
  <c r="E631" i="1"/>
  <c r="E628" i="1"/>
  <c r="E622" i="1"/>
  <c r="E618" i="1"/>
  <c r="E614" i="1"/>
  <c r="E609" i="1"/>
  <c r="E27" i="44" s="1"/>
  <c r="E632" i="1"/>
  <c r="E634" i="1"/>
  <c r="E636" i="1"/>
  <c r="E75" i="44" s="1"/>
  <c r="E638" i="1"/>
  <c r="E639" i="1"/>
  <c r="E642" i="1"/>
  <c r="E644" i="1"/>
  <c r="E591" i="1"/>
  <c r="E35" i="44" s="1"/>
  <c r="E543" i="1"/>
  <c r="E511" i="1"/>
  <c r="E495" i="1"/>
  <c r="E24" i="44" s="1"/>
  <c r="E479" i="1"/>
  <c r="E5" i="44" s="1"/>
  <c r="E463" i="1"/>
  <c r="E11" i="44" s="1"/>
  <c r="E447" i="1"/>
  <c r="E431" i="1"/>
  <c r="E410" i="1"/>
  <c r="E136" i="44" s="1"/>
  <c r="E389" i="1"/>
  <c r="E368" i="1"/>
  <c r="E124" i="44" s="1"/>
  <c r="E335" i="1"/>
  <c r="E112" i="44" s="1"/>
  <c r="E292" i="1"/>
  <c r="E249" i="1"/>
  <c r="E207" i="1"/>
  <c r="E144" i="1"/>
  <c r="E73" i="1"/>
  <c r="I13" i="45" s="1"/>
  <c r="E604" i="1"/>
  <c r="E588" i="1"/>
  <c r="E572" i="1"/>
  <c r="E556" i="1"/>
  <c r="E540" i="1"/>
  <c r="E524" i="1"/>
  <c r="E508" i="1"/>
  <c r="E492" i="1"/>
  <c r="E25" i="44" s="1"/>
  <c r="E476" i="1"/>
  <c r="E460" i="1"/>
  <c r="E444" i="1"/>
  <c r="E428" i="1"/>
  <c r="E143" i="44" s="1"/>
  <c r="E406" i="1"/>
  <c r="E385" i="1"/>
  <c r="E362" i="1"/>
  <c r="E325" i="1"/>
  <c r="E283" i="1"/>
  <c r="E240" i="1"/>
  <c r="E197" i="1"/>
  <c r="E133" i="1"/>
  <c r="E63" i="1"/>
  <c r="E603" i="1"/>
  <c r="E36" i="44" s="1"/>
  <c r="E587" i="1"/>
  <c r="E571" i="1"/>
  <c r="E555" i="1"/>
  <c r="E539" i="1"/>
  <c r="E523" i="1"/>
  <c r="E507" i="1"/>
  <c r="E491" i="1"/>
  <c r="E8" i="44" s="1"/>
  <c r="E475" i="1"/>
  <c r="E459" i="1"/>
  <c r="E443" i="1"/>
  <c r="E426" i="1"/>
  <c r="E133" i="44" s="1"/>
  <c r="E405" i="1"/>
  <c r="E384" i="1"/>
  <c r="E361" i="1"/>
  <c r="E128" i="44" s="1"/>
  <c r="E324" i="1"/>
  <c r="E281" i="1"/>
  <c r="E239" i="1"/>
  <c r="E196" i="1"/>
  <c r="E123" i="1"/>
  <c r="E52" i="1"/>
  <c r="E600" i="1"/>
  <c r="E584" i="1"/>
  <c r="E568" i="1"/>
  <c r="E552" i="1"/>
  <c r="E536" i="1"/>
  <c r="E520" i="1"/>
  <c r="E504" i="1"/>
  <c r="E488" i="1"/>
  <c r="E21" i="44" s="1"/>
  <c r="E472" i="1"/>
  <c r="E456" i="1"/>
  <c r="E440" i="1"/>
  <c r="E422" i="1"/>
  <c r="E401" i="1"/>
  <c r="E140" i="44" s="1"/>
  <c r="E380" i="1"/>
  <c r="E354" i="1"/>
  <c r="E315" i="1"/>
  <c r="E272" i="1"/>
  <c r="E229" i="1"/>
  <c r="E187" i="1"/>
  <c r="E72" i="44" s="1"/>
  <c r="E84" i="1"/>
  <c r="E175" i="1"/>
  <c r="E153" i="1"/>
  <c r="E132" i="1"/>
  <c r="E112" i="1"/>
  <c r="E69" i="44" s="1"/>
  <c r="E91" i="1"/>
  <c r="E69" i="1"/>
  <c r="E48" i="1"/>
  <c r="E27" i="1"/>
  <c r="E5" i="1"/>
  <c r="E602" i="1"/>
  <c r="E594" i="1"/>
  <c r="E586" i="1"/>
  <c r="E37" i="44" s="1"/>
  <c r="E578" i="1"/>
  <c r="E570" i="1"/>
  <c r="E562" i="1"/>
  <c r="E554" i="1"/>
  <c r="E546" i="1"/>
  <c r="E538" i="1"/>
  <c r="E33" i="44" s="1"/>
  <c r="E530" i="1"/>
  <c r="E522" i="1"/>
  <c r="E514" i="1"/>
  <c r="E506" i="1"/>
  <c r="E498" i="1"/>
  <c r="E490" i="1"/>
  <c r="E482" i="1"/>
  <c r="E474" i="1"/>
  <c r="E466" i="1"/>
  <c r="E458" i="1"/>
  <c r="I9" i="45" s="1"/>
  <c r="E450" i="1"/>
  <c r="E442" i="1"/>
  <c r="E2" i="44" s="1"/>
  <c r="E434" i="1"/>
  <c r="E425" i="1"/>
  <c r="E132" i="44" s="1"/>
  <c r="E414" i="1"/>
  <c r="E404" i="1"/>
  <c r="E393" i="1"/>
  <c r="E382" i="1"/>
  <c r="E372" i="1"/>
  <c r="E358" i="1"/>
  <c r="E341" i="1"/>
  <c r="E320" i="1"/>
  <c r="E299" i="1"/>
  <c r="I17" i="45" s="1"/>
  <c r="E277" i="1"/>
  <c r="E256" i="1"/>
  <c r="E235" i="1"/>
  <c r="E213" i="1"/>
  <c r="E192" i="1"/>
  <c r="E171" i="1"/>
  <c r="E149" i="1"/>
  <c r="E128" i="1"/>
  <c r="E100" i="1"/>
  <c r="E79" i="1"/>
  <c r="E57" i="1"/>
  <c r="E36" i="1"/>
  <c r="E15" i="1"/>
  <c r="E605" i="1"/>
  <c r="E597" i="1"/>
  <c r="E42" i="44" s="1"/>
  <c r="E589" i="1"/>
  <c r="E581" i="1"/>
  <c r="E573" i="1"/>
  <c r="E565" i="1"/>
  <c r="E557" i="1"/>
  <c r="E549" i="1"/>
  <c r="E541" i="1"/>
  <c r="E533" i="1"/>
  <c r="E525" i="1"/>
  <c r="E517" i="1"/>
  <c r="E509" i="1"/>
  <c r="E501" i="1"/>
  <c r="E493" i="1"/>
  <c r="E485" i="1"/>
  <c r="E477" i="1"/>
  <c r="E469" i="1"/>
  <c r="E17" i="44" s="1"/>
  <c r="E461" i="1"/>
  <c r="E453" i="1"/>
  <c r="E445" i="1"/>
  <c r="E437" i="1"/>
  <c r="E429" i="1"/>
  <c r="E418" i="1"/>
  <c r="E408" i="1"/>
  <c r="E131" i="44" s="1"/>
  <c r="E397" i="1"/>
  <c r="E386" i="1"/>
  <c r="E376" i="1"/>
  <c r="E365" i="1"/>
  <c r="E349" i="1"/>
  <c r="E329" i="1"/>
  <c r="E308" i="1"/>
  <c r="E287" i="1"/>
  <c r="E265" i="1"/>
  <c r="E244" i="1"/>
  <c r="E86" i="44" s="1"/>
  <c r="E223" i="1"/>
  <c r="E201" i="1"/>
  <c r="E180" i="1"/>
  <c r="E80" i="44" s="1"/>
  <c r="E159" i="1"/>
  <c r="E137" i="1"/>
  <c r="E117" i="1"/>
  <c r="E96" i="1"/>
  <c r="E75" i="1"/>
  <c r="E53" i="1"/>
  <c r="E32" i="1"/>
  <c r="E11" i="1"/>
  <c r="E360" i="1"/>
  <c r="E352" i="1"/>
  <c r="E344" i="1"/>
  <c r="E333" i="1"/>
  <c r="E323" i="1"/>
  <c r="E312" i="1"/>
  <c r="E301" i="1"/>
  <c r="E291" i="1"/>
  <c r="E280" i="1"/>
  <c r="E99" i="44" s="1"/>
  <c r="E269" i="1"/>
  <c r="E259" i="1"/>
  <c r="E248" i="1"/>
  <c r="E237" i="1"/>
  <c r="E227" i="1"/>
  <c r="E216" i="1"/>
  <c r="E89" i="44" s="1"/>
  <c r="E205" i="1"/>
  <c r="E195" i="1"/>
  <c r="E184" i="1"/>
  <c r="E173" i="1"/>
  <c r="E163" i="1"/>
  <c r="E152" i="1"/>
  <c r="E141" i="1"/>
  <c r="E131" i="1"/>
  <c r="E115" i="1"/>
  <c r="E104" i="1"/>
  <c r="E93" i="1"/>
  <c r="E83" i="1"/>
  <c r="E72" i="1"/>
  <c r="E61" i="1"/>
  <c r="E51" i="1"/>
  <c r="E40" i="1"/>
  <c r="E29" i="1"/>
  <c r="E19" i="1"/>
  <c r="E146" i="44" s="1"/>
  <c r="E8" i="1"/>
  <c r="E427" i="1"/>
  <c r="E419" i="1"/>
  <c r="E411" i="1"/>
  <c r="E141" i="44" s="1"/>
  <c r="E403" i="1"/>
  <c r="E395" i="1"/>
  <c r="E127" i="44" s="1"/>
  <c r="E387" i="1"/>
  <c r="E379" i="1"/>
  <c r="E371" i="1"/>
  <c r="E363" i="1"/>
  <c r="E355" i="1"/>
  <c r="E347" i="1"/>
  <c r="E337" i="1"/>
  <c r="E327" i="1"/>
  <c r="E316" i="1"/>
  <c r="E305" i="1"/>
  <c r="E295" i="1"/>
  <c r="E284" i="1"/>
  <c r="E273" i="1"/>
  <c r="E263" i="1"/>
  <c r="E252" i="1"/>
  <c r="E241" i="1"/>
  <c r="E231" i="1"/>
  <c r="E220" i="1"/>
  <c r="E209" i="1"/>
  <c r="E199" i="1"/>
  <c r="E71" i="44" s="1"/>
  <c r="E188" i="1"/>
  <c r="E177" i="1"/>
  <c r="E167" i="1"/>
  <c r="E156" i="1"/>
  <c r="E145" i="1"/>
  <c r="E135" i="1"/>
  <c r="E124" i="1"/>
  <c r="E113" i="1"/>
  <c r="E103" i="1"/>
  <c r="E92" i="1"/>
  <c r="E81" i="1"/>
  <c r="E71" i="1"/>
  <c r="E60" i="44" s="1"/>
  <c r="E60" i="1"/>
  <c r="E46" i="44" s="1"/>
  <c r="E49" i="1"/>
  <c r="E39" i="1"/>
  <c r="E28" i="1"/>
  <c r="E17" i="1"/>
  <c r="E7" i="1"/>
  <c r="E338" i="1"/>
  <c r="E330" i="1"/>
  <c r="E322" i="1"/>
  <c r="E314" i="1"/>
  <c r="E306" i="1"/>
  <c r="E298" i="1"/>
  <c r="E290" i="1"/>
  <c r="E282" i="1"/>
  <c r="E274" i="1"/>
  <c r="E266" i="1"/>
  <c r="E258" i="1"/>
  <c r="E250" i="1"/>
  <c r="E242" i="1"/>
  <c r="E234" i="1"/>
  <c r="E226" i="1"/>
  <c r="E218" i="1"/>
  <c r="E210" i="1"/>
  <c r="E202" i="1"/>
  <c r="E194" i="1"/>
  <c r="E186" i="1"/>
  <c r="E178" i="1"/>
  <c r="E170" i="1"/>
  <c r="E162" i="1"/>
  <c r="E78" i="44" s="1"/>
  <c r="E154" i="1"/>
  <c r="E146" i="1"/>
  <c r="E65" i="44" s="1"/>
  <c r="E138" i="1"/>
  <c r="E130" i="1"/>
  <c r="E122" i="1"/>
  <c r="E114" i="1"/>
  <c r="E106" i="1"/>
  <c r="E98" i="1"/>
  <c r="E90" i="1"/>
  <c r="E82" i="1"/>
  <c r="E74" i="1"/>
  <c r="E66" i="1"/>
  <c r="E58" i="1"/>
  <c r="E50" i="1"/>
  <c r="E47" i="44" s="1"/>
  <c r="E42" i="1"/>
  <c r="E34" i="1"/>
  <c r="E26" i="1"/>
  <c r="E18" i="1"/>
  <c r="E10" i="1"/>
  <c r="I19" i="45" s="1"/>
  <c r="E626" i="1"/>
  <c r="E624" i="1"/>
  <c r="E610" i="1"/>
  <c r="E629" i="1"/>
  <c r="E621" i="1"/>
  <c r="E617" i="1"/>
  <c r="E613" i="1"/>
  <c r="E119" i="44" s="1"/>
  <c r="E627" i="1"/>
  <c r="E625" i="1"/>
  <c r="E620" i="1"/>
  <c r="E616" i="1"/>
  <c r="E611" i="1"/>
  <c r="E607" i="1"/>
  <c r="E633" i="1"/>
  <c r="E635" i="1"/>
  <c r="E637" i="1"/>
  <c r="E641" i="1"/>
  <c r="E640" i="1"/>
  <c r="E643" i="1"/>
  <c r="E645" i="1"/>
  <c r="H2" i="1"/>
  <c r="F707" i="1" l="1"/>
  <c r="CD700" i="1"/>
  <c r="CD704" i="1" s="1"/>
  <c r="CB704" i="1"/>
  <c r="E129" i="44"/>
  <c r="E56" i="44"/>
  <c r="G2" i="47"/>
  <c r="E58" i="44"/>
  <c r="E74" i="44"/>
  <c r="F7" i="19"/>
  <c r="E49" i="44"/>
  <c r="E10" i="32"/>
  <c r="E34" i="32"/>
  <c r="E94" i="32"/>
  <c r="F7" i="22"/>
  <c r="E63" i="44"/>
  <c r="E76" i="32"/>
  <c r="E45" i="44"/>
  <c r="E38" i="18"/>
  <c r="E18" i="32"/>
  <c r="E113" i="44"/>
  <c r="E12" i="32"/>
  <c r="E44" i="44"/>
  <c r="E66" i="44"/>
  <c r="E40" i="32"/>
  <c r="E77" i="44"/>
  <c r="E8" i="32"/>
  <c r="F13" i="22"/>
  <c r="E9" i="18"/>
  <c r="I4" i="45"/>
  <c r="E31" i="44"/>
  <c r="E34" i="44"/>
  <c r="F7" i="29"/>
  <c r="E45" i="18"/>
  <c r="E16" i="18"/>
  <c r="E64" i="32"/>
  <c r="E90" i="44"/>
  <c r="E55" i="32"/>
  <c r="E67" i="32"/>
  <c r="E114" i="44"/>
  <c r="E13" i="44"/>
  <c r="E6" i="32"/>
  <c r="E17" i="18"/>
  <c r="E22" i="44"/>
  <c r="E31" i="32"/>
  <c r="E16" i="32"/>
  <c r="F5" i="22"/>
  <c r="E11" i="18"/>
  <c r="I7" i="45"/>
  <c r="E17" i="32"/>
  <c r="E32" i="18"/>
  <c r="F3" i="22"/>
  <c r="E25" i="18"/>
  <c r="E44" i="32"/>
  <c r="E7" i="18"/>
  <c r="E8" i="33"/>
  <c r="E59" i="32"/>
  <c r="E44" i="18"/>
  <c r="E75" i="32"/>
  <c r="E29" i="44"/>
  <c r="F11" i="22"/>
  <c r="E5" i="33"/>
  <c r="E81" i="44"/>
  <c r="E116" i="44"/>
  <c r="E93" i="32"/>
  <c r="E39" i="18"/>
  <c r="E14" i="44"/>
  <c r="E30" i="32"/>
  <c r="E10" i="18"/>
  <c r="F8" i="22"/>
  <c r="E96" i="32"/>
  <c r="E10" i="54"/>
  <c r="E43" i="32"/>
  <c r="E7" i="33"/>
  <c r="E86" i="32"/>
  <c r="E31" i="18"/>
  <c r="E65" i="32"/>
  <c r="E37" i="18"/>
  <c r="E13" i="18"/>
  <c r="E5" i="54"/>
  <c r="E98" i="32"/>
  <c r="E45" i="32"/>
  <c r="E82" i="32"/>
  <c r="E19" i="18"/>
  <c r="E33" i="18"/>
  <c r="E11" i="54"/>
  <c r="E12" i="18"/>
  <c r="E36" i="32"/>
  <c r="F4" i="29"/>
  <c r="F5" i="29"/>
  <c r="E2" i="54"/>
  <c r="E2" i="32"/>
  <c r="E24" i="18"/>
  <c r="E39" i="32"/>
  <c r="E50" i="32"/>
  <c r="F15" i="22"/>
  <c r="E9" i="54"/>
  <c r="E13" i="32"/>
  <c r="E6" i="18"/>
  <c r="E23" i="18"/>
  <c r="F3" i="19"/>
  <c r="E15" i="18"/>
  <c r="E54" i="32"/>
  <c r="E77" i="32"/>
  <c r="E25" i="32"/>
  <c r="F10" i="19"/>
  <c r="E7" i="54"/>
  <c r="E35" i="18"/>
  <c r="E52" i="32"/>
  <c r="E80" i="32"/>
  <c r="E4" i="32"/>
  <c r="E5" i="18"/>
  <c r="F12" i="22"/>
  <c r="F3" i="23"/>
  <c r="F8" i="19"/>
  <c r="E79" i="32"/>
  <c r="E48" i="32"/>
  <c r="E46" i="32"/>
  <c r="F6" i="29"/>
  <c r="E12" i="54"/>
  <c r="E95" i="32"/>
  <c r="E23" i="44"/>
  <c r="E41" i="32"/>
  <c r="E97" i="32"/>
  <c r="E24" i="32"/>
  <c r="E58" i="32"/>
  <c r="E89" i="32"/>
  <c r="E73" i="44"/>
  <c r="E93" i="44"/>
  <c r="E100" i="44"/>
  <c r="E30" i="18"/>
  <c r="I16" i="45"/>
  <c r="E81" i="32"/>
  <c r="E28" i="18"/>
  <c r="F10" i="22"/>
  <c r="E83" i="44"/>
  <c r="E5" i="32"/>
  <c r="F9" i="22"/>
  <c r="E94" i="44"/>
  <c r="E38" i="32"/>
  <c r="F11" i="19"/>
  <c r="E121" i="44"/>
  <c r="E33" i="32"/>
  <c r="F16" i="22"/>
  <c r="F2" i="22"/>
  <c r="E36" i="18"/>
  <c r="E68" i="32"/>
  <c r="E67" i="44"/>
  <c r="E82" i="44"/>
  <c r="E3" i="54"/>
  <c r="E106" i="44"/>
  <c r="E61" i="32"/>
  <c r="E51" i="44"/>
  <c r="E20" i="32"/>
  <c r="E32" i="32"/>
  <c r="F9" i="19"/>
  <c r="E105" i="44"/>
  <c r="E115" i="44"/>
  <c r="E11" i="32"/>
  <c r="E70" i="32"/>
  <c r="F14" i="22"/>
  <c r="E56" i="32"/>
  <c r="E62" i="44"/>
  <c r="E37" i="32"/>
  <c r="E68" i="44"/>
  <c r="E73" i="32"/>
  <c r="E6" i="33"/>
  <c r="E83" i="32"/>
  <c r="E111" i="44"/>
  <c r="E71" i="32"/>
  <c r="I5" i="45"/>
  <c r="E28" i="32"/>
  <c r="E66" i="32"/>
  <c r="E3" i="44"/>
  <c r="E15" i="32"/>
  <c r="E18" i="18"/>
  <c r="E22" i="32"/>
  <c r="E123" i="44"/>
  <c r="E42" i="32"/>
  <c r="E15" i="44"/>
  <c r="E35" i="32"/>
  <c r="E3" i="18"/>
  <c r="E60" i="32"/>
  <c r="E90" i="32"/>
  <c r="F5" i="19"/>
  <c r="E27" i="18"/>
  <c r="E19" i="32"/>
  <c r="E14" i="18"/>
  <c r="E23" i="32"/>
  <c r="E72" i="32"/>
  <c r="E7" i="32"/>
  <c r="E88" i="32"/>
  <c r="E3" i="20"/>
  <c r="E14" i="32"/>
  <c r="F6" i="22"/>
  <c r="E2" i="20"/>
  <c r="E69" i="32"/>
  <c r="F6" i="19"/>
  <c r="E57" i="32"/>
  <c r="E8" i="18"/>
  <c r="E29" i="32"/>
  <c r="E49" i="32"/>
  <c r="E20" i="18"/>
  <c r="E47" i="32"/>
  <c r="E27" i="32"/>
  <c r="F17" i="22"/>
  <c r="E63" i="32"/>
  <c r="E4" i="20"/>
  <c r="E2" i="18"/>
  <c r="E91" i="32"/>
  <c r="E26" i="18"/>
  <c r="E26" i="32"/>
  <c r="E29" i="18"/>
  <c r="E87" i="32"/>
  <c r="E51" i="32"/>
  <c r="E62" i="32"/>
  <c r="E21" i="18"/>
  <c r="E6" i="54"/>
  <c r="E34" i="18"/>
  <c r="F3" i="29"/>
  <c r="E85" i="32"/>
  <c r="E92" i="32"/>
  <c r="E46" i="18"/>
  <c r="F9" i="29"/>
  <c r="F4" i="19"/>
  <c r="E78" i="32"/>
  <c r="E53" i="32"/>
  <c r="E4" i="33"/>
  <c r="E9" i="32"/>
  <c r="E3" i="32"/>
  <c r="E22" i="18"/>
  <c r="F4" i="22"/>
  <c r="F8" i="29"/>
  <c r="E84" i="32"/>
  <c r="E4" i="54"/>
  <c r="E74" i="32"/>
  <c r="E8" i="54"/>
  <c r="E21" i="32"/>
  <c r="E4" i="18"/>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H3" i="1"/>
  <c r="H4" i="1"/>
  <c r="H5" i="1"/>
  <c r="H6" i="1"/>
  <c r="H7" i="1"/>
  <c r="H8" i="1"/>
  <c r="H9" i="1"/>
  <c r="H10" i="1"/>
  <c r="H11" i="1"/>
  <c r="H13" i="1"/>
  <c r="H14" i="1"/>
  <c r="H15" i="1"/>
  <c r="H16" i="1"/>
  <c r="H17" i="1"/>
  <c r="H18" i="1"/>
  <c r="H19" i="1"/>
  <c r="H20" i="1"/>
  <c r="H21" i="1"/>
  <c r="H22" i="1"/>
  <c r="H23" i="1"/>
  <c r="H24" i="1"/>
  <c r="H25" i="1"/>
  <c r="H26" i="1"/>
  <c r="H27" i="1"/>
  <c r="H28" i="1"/>
  <c r="H29" i="1"/>
  <c r="H30" i="1"/>
  <c r="H31" i="1"/>
  <c r="H32" i="1"/>
  <c r="H33"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79" i="1"/>
  <c r="H280"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553" i="1"/>
  <c r="H186" i="1"/>
  <c r="H187" i="1"/>
  <c r="H188" i="1"/>
  <c r="H189" i="1"/>
  <c r="H190" i="1"/>
  <c r="H191" i="1"/>
  <c r="H192" i="1"/>
  <c r="H193" i="1"/>
  <c r="H194" i="1"/>
  <c r="H195" i="1"/>
  <c r="H196" i="1"/>
  <c r="H197" i="1"/>
  <c r="H198" i="1"/>
  <c r="H199" i="1"/>
  <c r="H200" i="1"/>
  <c r="H201" i="1"/>
  <c r="H202" i="1"/>
  <c r="H203" i="1"/>
  <c r="H204" i="1"/>
  <c r="H205" i="1"/>
  <c r="H206" i="1"/>
  <c r="H207" i="1"/>
  <c r="H185" i="1"/>
  <c r="H176" i="1"/>
  <c r="H177" i="1"/>
  <c r="H178" i="1"/>
  <c r="H179" i="1"/>
  <c r="H180" i="1"/>
  <c r="H181" i="1"/>
  <c r="H182" i="1"/>
  <c r="H183" i="1"/>
  <c r="H175" i="1"/>
  <c r="H160" i="1"/>
  <c r="H161" i="1"/>
  <c r="H162" i="1"/>
  <c r="H163" i="1"/>
  <c r="H164" i="1"/>
  <c r="H165" i="1"/>
  <c r="H166" i="1"/>
  <c r="H167" i="1"/>
  <c r="H168" i="1"/>
  <c r="H169" i="1"/>
  <c r="H170" i="1"/>
  <c r="H171" i="1"/>
  <c r="H172" i="1"/>
  <c r="H173" i="1"/>
  <c r="H159" i="1"/>
  <c r="H174" i="1"/>
  <c r="H150" i="1"/>
  <c r="H151" i="1"/>
  <c r="H152" i="1"/>
  <c r="H153" i="1"/>
  <c r="H154" i="1"/>
  <c r="H155" i="1"/>
  <c r="H156" i="1"/>
  <c r="H157" i="1"/>
  <c r="H158" i="1"/>
  <c r="H149"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96" i="1"/>
  <c r="H148"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184" i="1"/>
  <c r="G707" i="1" l="1"/>
  <c r="I21" i="45"/>
  <c r="E89" i="31" s="1"/>
  <c r="Q18" i="31"/>
  <c r="Q19" i="31"/>
  <c r="Q17" i="31"/>
  <c r="Q20" i="31"/>
  <c r="I23" i="45"/>
  <c r="E91" i="31" s="1"/>
  <c r="I22" i="45"/>
  <c r="E90" i="31" s="1"/>
  <c r="E147" i="44"/>
  <c r="D89" i="31" s="1"/>
  <c r="E149" i="44"/>
  <c r="D91" i="31" s="1"/>
  <c r="E148" i="44"/>
  <c r="D90" i="31" s="1"/>
  <c r="G82" i="31"/>
  <c r="H82" i="31" s="1"/>
  <c r="H605" i="1"/>
  <c r="H604" i="1"/>
  <c r="H60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563"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9" i="1"/>
  <c r="H530" i="1"/>
  <c r="H531" i="1"/>
  <c r="H532" i="1"/>
  <c r="H533" i="1"/>
  <c r="H534" i="1"/>
  <c r="H535" i="1"/>
  <c r="H536" i="1"/>
  <c r="H537" i="1"/>
  <c r="H538" i="1"/>
  <c r="H539" i="1"/>
  <c r="H540" i="1"/>
  <c r="H541" i="1"/>
  <c r="H542" i="1"/>
  <c r="H543" i="1"/>
  <c r="H544" i="1"/>
  <c r="H545" i="1"/>
  <c r="H546" i="1"/>
  <c r="H547" i="1"/>
  <c r="H548" i="1"/>
  <c r="H549" i="1"/>
  <c r="H550" i="1"/>
  <c r="H551" i="1"/>
  <c r="H552" i="1"/>
  <c r="H554" i="1"/>
  <c r="H555" i="1"/>
  <c r="H556" i="1"/>
  <c r="H557" i="1"/>
  <c r="H558" i="1"/>
  <c r="H559" i="1"/>
  <c r="H560" i="1"/>
  <c r="H561" i="1"/>
  <c r="H562" i="1"/>
  <c r="H497"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602" i="1"/>
  <c r="BT42" i="4"/>
  <c r="BU18" i="11"/>
  <c r="Q23" i="31" l="1"/>
  <c r="F91" i="31"/>
  <c r="I24" i="45"/>
  <c r="E88" i="31" s="1"/>
  <c r="E92" i="31" s="1"/>
  <c r="F90" i="31"/>
  <c r="E150" i="44"/>
  <c r="D88" i="31" s="1"/>
  <c r="F89" i="31"/>
  <c r="D93" i="31" l="1"/>
  <c r="D92" i="31"/>
  <c r="F88" i="31"/>
  <c r="F92" i="31" s="1"/>
  <c r="G8" i="42"/>
  <c r="F3" i="31" l="1"/>
  <c r="F79" i="31" s="1"/>
  <c r="E2" i="1" l="1"/>
  <c r="I712" i="1" l="1"/>
  <c r="I710" i="1"/>
  <c r="I708" i="1"/>
  <c r="I706" i="1"/>
  <c r="I704" i="1"/>
  <c r="I702" i="1"/>
  <c r="I700" i="1"/>
  <c r="I711" i="1"/>
  <c r="I709" i="1"/>
  <c r="I707" i="1"/>
  <c r="I705" i="1"/>
  <c r="I703" i="1"/>
  <c r="I701" i="1"/>
  <c r="E704" i="1"/>
  <c r="F708" i="1"/>
  <c r="E702" i="1"/>
  <c r="E703" i="1"/>
  <c r="E700" i="1"/>
  <c r="E701" i="1"/>
  <c r="G708" i="1"/>
  <c r="J700" i="1" l="1"/>
  <c r="K22" i="31"/>
  <c r="F700" i="1"/>
  <c r="F709" i="1"/>
  <c r="G709" i="1" s="1"/>
  <c r="G83" i="31"/>
  <c r="G84" i="31" s="1"/>
  <c r="K21" i="31"/>
  <c r="K23" i="31" l="1"/>
  <c r="F711" i="1"/>
  <c r="H8" i="42" s="1"/>
  <c r="I8" i="42" s="1"/>
  <c r="J8" i="42" s="1"/>
  <c r="H83" i="31"/>
  <c r="E18" i="40"/>
  <c r="E19" i="40"/>
  <c r="E16" i="40"/>
  <c r="E17" i="40"/>
  <c r="E14" i="40"/>
  <c r="E15" i="40"/>
  <c r="E20" i="40" l="1"/>
  <c r="K4" i="42" l="1"/>
  <c r="L4" i="42"/>
  <c r="M4" i="42"/>
  <c r="L35" i="31" l="1"/>
  <c r="L30" i="31"/>
  <c r="L31" i="31"/>
  <c r="L32" i="31"/>
  <c r="L29" i="31"/>
  <c r="L34" i="31"/>
  <c r="L33" i="31"/>
  <c r="L28" i="31"/>
  <c r="L44" i="31" s="1"/>
</calcChain>
</file>

<file path=xl/sharedStrings.xml><?xml version="1.0" encoding="utf-8"?>
<sst xmlns="http://schemas.openxmlformats.org/spreadsheetml/2006/main" count="71130" uniqueCount="14819">
  <si>
    <t>ROLL NO.</t>
  </si>
  <si>
    <t>NAME OF THE STUDENT</t>
  </si>
  <si>
    <t>DATE OF BIRTH</t>
  </si>
  <si>
    <t>AGE</t>
  </si>
  <si>
    <t>CORRESPONDENCE ADDRESS</t>
  </si>
  <si>
    <t>PERMANENT ADDRESS</t>
  </si>
  <si>
    <t>EMAIL ADDRESS (vit.edu.in)</t>
  </si>
  <si>
    <t>EMAIL ADDRESS (gmail.com)</t>
  </si>
  <si>
    <t>LANDLINE / MOBILE NUMBER OF RESIDENCE</t>
  </si>
  <si>
    <t>PERSONAL MOBILE NUMBER</t>
  </si>
  <si>
    <t>PAN CARD NO.</t>
  </si>
  <si>
    <t>AADHAR CARD NO.</t>
  </si>
  <si>
    <t>PASSPORT NO.</t>
  </si>
  <si>
    <t>BRANCH</t>
  </si>
  <si>
    <t>BE COURSE JOINING YEAR</t>
  </si>
  <si>
    <t>YEAR OF GRADUATION</t>
  </si>
  <si>
    <t>SSC : NAME OF THE SCHOOL</t>
  </si>
  <si>
    <t>SSC MARKS</t>
  </si>
  <si>
    <t>SSC %</t>
  </si>
  <si>
    <t>SSC YEAR OF PASSING</t>
  </si>
  <si>
    <t>SSC EXAM BOARD</t>
  </si>
  <si>
    <t>HSC : College Name</t>
  </si>
  <si>
    <t>HSC MARKS</t>
  </si>
  <si>
    <t>HSC % (It should be same as mentioned in the Marksheet)</t>
  </si>
  <si>
    <t>HSC YEAR OF PASSING</t>
  </si>
  <si>
    <t>HSC EXAM BOARD</t>
  </si>
  <si>
    <t>DIPLOMA INSTITUTE NAME</t>
  </si>
  <si>
    <t>DIPLOMA BOARD NAME</t>
  </si>
  <si>
    <t>DIPLOMA FINAL YEAR MARKS</t>
  </si>
  <si>
    <t>DIPLOMA FINAL YEAR %</t>
  </si>
  <si>
    <t>DIPLOMA YEAR OF PASSING</t>
  </si>
  <si>
    <t>DIPLOMA (NO. OF YEARS)</t>
  </si>
  <si>
    <t>DIPLOMA PATTERN</t>
  </si>
  <si>
    <t>DIPLOMA AGGREGATE % (MARKS-WISE) )</t>
  </si>
  <si>
    <t>DIPLOMA AGGREGATE % (PERCENTAGE-WISE) )</t>
  </si>
  <si>
    <t>NO. OF DEAD KT/S IN DIPLOMA</t>
  </si>
  <si>
    <t>BE SEM-1 SGPI</t>
  </si>
  <si>
    <t>BE SEM-2 SGPI</t>
  </si>
  <si>
    <t>BE SEM-3 SGPI</t>
  </si>
  <si>
    <t>BE SEM-4 SGPI</t>
  </si>
  <si>
    <t>BE SEM-5 SGPI</t>
  </si>
  <si>
    <t>BE - TOTAL GRADE OBTAINDED FROM SEM-1 to SEM-6</t>
  </si>
  <si>
    <t>BE - AVERAGE SGPI UP TO SEM-6</t>
  </si>
  <si>
    <t>MAXIMUM TOTAL GRADE</t>
  </si>
  <si>
    <t>TOTAL NO. OF LIVE KT/S in ENGINEERING</t>
  </si>
  <si>
    <t>TOTAL NO. OF DEAD KT/S in ENGINEERING</t>
  </si>
  <si>
    <t>NO. OF YEARS OF GAP BETWEEN 10TH &amp; 12TH</t>
  </si>
  <si>
    <t>NO. OF YEARS OF GAP BETWEEN 12TH &amp; ENGINEERING</t>
  </si>
  <si>
    <t>NO. OF YEARS OF GAP BETWEEN 10TH &amp; DIPLOMA</t>
  </si>
  <si>
    <t>NO. OF YEARS OF GAP BETWEEN DIPLOMA &amp; ENGINEERING</t>
  </si>
  <si>
    <t>ANY DROP IN ENGINEERING COURSE. IF YES, NO. OF YEARS OF DROP</t>
  </si>
  <si>
    <t>DO YOU HAVE ANY DISABILITY..?</t>
  </si>
  <si>
    <t>TYPE OF DISABILITY</t>
  </si>
  <si>
    <t>FATHER'S NAME</t>
  </si>
  <si>
    <t>FATHER'S OCCUPATION</t>
  </si>
  <si>
    <t>MOTHER'S NAME</t>
  </si>
  <si>
    <t>MOTHER'S OCCUPATION</t>
  </si>
  <si>
    <t>ARE YOU INTERESTED IN PLACEMENT..?</t>
  </si>
  <si>
    <t>MENTION CERTIFICATIONS DONE..?</t>
  </si>
  <si>
    <t>MENTION THE TECHNICAL SKILL YOU HAVE ..?</t>
  </si>
  <si>
    <t>ANY CO-CURRICULUM ACTIVITIES....?</t>
  </si>
  <si>
    <t>ANY EXTRA-CURRICULUM ACTIVITIES...?</t>
  </si>
  <si>
    <t>HOBBIES</t>
  </si>
  <si>
    <t>UPLOAD YOUR PASSPORT SIZE PHOTOGRAPH</t>
  </si>
  <si>
    <t>UPLOAD YOUR RESUME / CV</t>
  </si>
  <si>
    <t>URL FOR FACEBOOK ACCOUNT</t>
  </si>
  <si>
    <t>URL FOR LINKEDIN ACCOUNT</t>
  </si>
  <si>
    <t>ANY OTHER INFORMATION</t>
  </si>
  <si>
    <t>BE SEM-6 SGPI</t>
  </si>
  <si>
    <t>aadesh.pawar98925@gmail.com</t>
  </si>
  <si>
    <t>17104B0047</t>
  </si>
  <si>
    <t>Aadesh Sanjay Pawar</t>
  </si>
  <si>
    <t>E-17, Room No. 4, Marol Police Camp, Marol Maroshi Road, Andheri (E), Mumbai-59</t>
  </si>
  <si>
    <t>Same as above</t>
  </si>
  <si>
    <t>aadesh.pawar@vit.edu.in</t>
  </si>
  <si>
    <t>EXGPP0999Q</t>
  </si>
  <si>
    <t>Not applied yet</t>
  </si>
  <si>
    <t>EXTC-2</t>
  </si>
  <si>
    <t>Marol Education Academy's High School</t>
  </si>
  <si>
    <t>MAHARASHTRA STATE BOARD</t>
  </si>
  <si>
    <t>Marol Education Academy's Junior College</t>
  </si>
  <si>
    <t>NA</t>
  </si>
  <si>
    <t>60-for first year admitted student</t>
  </si>
  <si>
    <t>0 Year</t>
  </si>
  <si>
    <t>No</t>
  </si>
  <si>
    <t>Sanjay Pawar</t>
  </si>
  <si>
    <t>Service</t>
  </si>
  <si>
    <t>Shaila Pawar</t>
  </si>
  <si>
    <t>Housewife</t>
  </si>
  <si>
    <t>YES</t>
  </si>
  <si>
    <t xml:space="preserve">Telecom Transmission Technologies – Satellite Communication and OFC (BSNL)
Learn the fundamentals of VHDL and FPGA development 
Complete python boot camp in Python 3
C, C++, Java: A programming mega primer for beginners
Learn Ethical hacking from scratch 
TCS iON Career Edge- Knockdown the Lock down 
</t>
  </si>
  <si>
    <t xml:space="preserve">Coding and Programming
Microsoft Office
Telecommunications
Hardware Verification Tools and Techniques and Hardware Description Language (HDL)
</t>
  </si>
  <si>
    <t>Mini Projects 
Poster Presentation</t>
  </si>
  <si>
    <t>To read books, listen to music, watch movies, gaming, cooking</t>
  </si>
  <si>
    <t>https://drive.google.com/open?id=1F9q-9TqGTgo_8T5sBCxwhkR6RoCSL8ab</t>
  </si>
  <si>
    <t>https://drive.google.com/open?id=1wQoloxdbBltKuxwxIOd8jpthKG4_PYqD</t>
  </si>
  <si>
    <t>https://www.facebook.com/aadesh.pawar98925</t>
  </si>
  <si>
    <t>https://www.linkedin.com/in/aadesh-pawar-355976178/</t>
  </si>
  <si>
    <t>aaditya.jadhav7@gmail.com</t>
  </si>
  <si>
    <t>18103B2009</t>
  </si>
  <si>
    <t>AADITYA NILESH JADHAV</t>
  </si>
  <si>
    <t>12/16/1999</t>
  </si>
  <si>
    <t>5/7, Maratha Hospital Compound, E.S.Patanwala Road, Near New Mayor's Banglow (Rani Baug), Byculla East.
Mumbai Number- 400 027</t>
  </si>
  <si>
    <t>aaditya.jadhav@vit.edu.in</t>
  </si>
  <si>
    <t>BRXPJ7854A</t>
  </si>
  <si>
    <t>4984 3615 2627</t>
  </si>
  <si>
    <t>S2792655</t>
  </si>
  <si>
    <t>EXTC-3</t>
  </si>
  <si>
    <t>I.E.S V.N.SULE KING GEORGE</t>
  </si>
  <si>
    <t>NOT APPLICABLE</t>
  </si>
  <si>
    <t>VIDYALANKAR POLYTECHNIC</t>
  </si>
  <si>
    <t>MAHARASHTRA STATE BOARD OF TECHNICAL EDUCATION</t>
  </si>
  <si>
    <t>3 YEARS DIPLOMA</t>
  </si>
  <si>
    <t>SEMESTER PATTERN</t>
  </si>
  <si>
    <t>30-for Diploma students</t>
  </si>
  <si>
    <t>NILESH RAJARAM JADHAV</t>
  </si>
  <si>
    <t>Worker in M.C.G.M</t>
  </si>
  <si>
    <t>APARNA NILESH JADHAV</t>
  </si>
  <si>
    <t>House Wife</t>
  </si>
  <si>
    <t>Siemens PLC course
L&amp;T Lakshay Course College Level 
Arduino Course 
Udemy MATLAB Course 
Udemy Machine Learning A-Z Python Course
MS-CIT</t>
  </si>
  <si>
    <t>MATLAB
PYTHON 
Hand's on Experience on Beard board
Basic C language</t>
  </si>
  <si>
    <t>Diploma Final Year Project- Smart Car Parking
(Sponsered By L&amp;T)</t>
  </si>
  <si>
    <t>Sports and Dance</t>
  </si>
  <si>
    <t>Traveling, Collecting information about new technologies</t>
  </si>
  <si>
    <t>https://drive.google.com/open?id=1J1dOxbBHgh-dRvo4Uu6sb8OeVQdvEb5M</t>
  </si>
  <si>
    <t>https://drive.google.com/open?id=1oCVYdjAeEtl8ZXKOdOi9PgUDMC0E0HDF</t>
  </si>
  <si>
    <t>https://www.facebook.com/Aadi.J.16</t>
  </si>
  <si>
    <t>https://www.linkedin.com/in/aaditya-jadhav-9558571a0</t>
  </si>
  <si>
    <t>aakashmanjrekar@gmail.com</t>
  </si>
  <si>
    <t>17101A0071</t>
  </si>
  <si>
    <t>Aakash Hemant Manjrekar</t>
  </si>
  <si>
    <t>Building: C-10, Flat No: 7, 1st floor, Dudhsagar Society, Near Ciba road, Goregaon East, Mumbai - 400063</t>
  </si>
  <si>
    <t>aakash.manjrekar@vit.edu.in</t>
  </si>
  <si>
    <t>ETXPM7142B</t>
  </si>
  <si>
    <t>Applied</t>
  </si>
  <si>
    <t>INFT-1</t>
  </si>
  <si>
    <t>Yashodham High School and Junior College</t>
  </si>
  <si>
    <t>Sir Sitaram &amp; Lady Shantabai Patkar College of Arts &amp; Science</t>
  </si>
  <si>
    <t>50-for first year admitted student</t>
  </si>
  <si>
    <t>Hemant</t>
  </si>
  <si>
    <t>Private Job</t>
  </si>
  <si>
    <t>Asmita</t>
  </si>
  <si>
    <t>Government Job</t>
  </si>
  <si>
    <t>1. The Complete 2020 Flutter Development Bootcamp with Dart (Udemy)
2. Learn C++ Programming -Beginner to Advance- Deep Dive in C++ (Udemy)
3. The Web Developer Bootcamp - Colt Steele (Udemy)
4. Learn JavaScript, Get Hired | The Essentials (Udemy)
5. Mobile App Design: From Sketches to Interactive Prototypes (Udemy)
6. How To Create A Website using WordPress (Step by Step) (Udemy)
7. Photoshop In-Depth: Master all of Photoshop's Tools Easily (Udemy)
8. Java Tutorial for Complete Beginners (Udemy)
9. Python Programming Bible | Networking, GUI, Email, XML, CGI (Udemy)
10. Try Django 2.2 - Web Development with Python 3.6+ (Udemy)
11. Deep Learning - deeplearning.ai (Coursera)
12. Neural Networks &amp; Deep Learning (Coursera)
13. AI for Everyone (Coursera)
14. Introduction to TensorFlow for Artificial Intelligence, Machine Learning, and Deep Learning (Coursera)</t>
  </si>
  <si>
    <t>1. Hybrid Mobile App Development
2. Flutter - Dart App Development
3. Website Development
4. Data Science
5. Data Analysis
6. Data Visualization
7. Python programming
8. Firebase, Firestore Database Management
9. MongoDB Database Management
10. Java Android App Development
11. Competitive Programmer</t>
  </si>
  <si>
    <t>1. Participated in Smart India Hackathon 2020
2. Crime Reporting &amp; AIO Security Mobile App (Final Year Project)
3. Voice-Text Controlled Mini-Lift (Mini Project)
4. Library Management System using Tkinter, Python, SQLite (Mini Project)</t>
  </si>
  <si>
    <t>1. Love Programming/Coding
2. Love to play and watch Football
3. Like to play Badminton
4. Love touch-typing
5. Love to develop open-source projects</t>
  </si>
  <si>
    <t>Like collecting &amp; discovering Tech &amp; gadgets, Love reading books, Love playing video games, Love meditating, Like exercising.</t>
  </si>
  <si>
    <t>https://drive.google.com/open?id=1ofOR9jZ6Mj0uNR4893SLnfqw0_4co7jt</t>
  </si>
  <si>
    <t>https://drive.google.com/open?id=1oAQ1FYx4ul4BVtqozpR9ROoJu6yKR0iJ</t>
  </si>
  <si>
    <t>https://www.facebook.com/aakash.manjrekar.39</t>
  </si>
  <si>
    <t>https://www.linkedin.com/in/aakash-manjrekar-b3015815a/</t>
  </si>
  <si>
    <t>18101C2048</t>
  </si>
  <si>
    <t>AANSHUK SURESH KITAWAT</t>
  </si>
  <si>
    <t>11/22/1999</t>
  </si>
  <si>
    <t>C/402,Veena Beena,Sewri,Mumbai-15</t>
  </si>
  <si>
    <t>aanshuk.kitawat@vit.edu.in</t>
  </si>
  <si>
    <t>aanshuk22@gmail.com</t>
  </si>
  <si>
    <t>JLRPK4661J</t>
  </si>
  <si>
    <t>S8311833</t>
  </si>
  <si>
    <t>INFT-3</t>
  </si>
  <si>
    <t>The Dadar Parsee Youths Assembly High School</t>
  </si>
  <si>
    <t>Vivekanand education society's polytechnic</t>
  </si>
  <si>
    <t>Maharashtra State Board of Technical Education</t>
  </si>
  <si>
    <t>Suresh Kitawat</t>
  </si>
  <si>
    <t>Buisness</t>
  </si>
  <si>
    <t>Rasila</t>
  </si>
  <si>
    <t>Home Maker</t>
  </si>
  <si>
    <t>Professional IBM certification in Data Science</t>
  </si>
  <si>
    <t>Web Development</t>
  </si>
  <si>
    <t>Hackathon, Code Sense, SIH</t>
  </si>
  <si>
    <t>Chess,Cricket</t>
  </si>
  <si>
    <t>Travelling</t>
  </si>
  <si>
    <t>https://drive.google.com/open?id=1o-_EnAepXW1s5E9tc0m8IEkVYisMyrHl</t>
  </si>
  <si>
    <t>https://drive.google.com/open?id=17W5l7AGT3PiPLLPuXDC6ACvugKmgsEMe</t>
  </si>
  <si>
    <t>https://www.facebook.com/aanshuk.kitawat</t>
  </si>
  <si>
    <t>https://www.linkedin.com/in/aanshuk-kitawat-7759a01a7/</t>
  </si>
  <si>
    <t>https://aanshuk.com/</t>
  </si>
  <si>
    <t>aartimadane98@gmail.com</t>
  </si>
  <si>
    <t>17101B0031</t>
  </si>
  <si>
    <t>Aarti Ashok Madane</t>
  </si>
  <si>
    <t>6,Madane chwal ,Ramkrishna compound ,M.G.Road,Kandiwali(w),Mumbai 67</t>
  </si>
  <si>
    <t>aarti.madane@vit.edu.in</t>
  </si>
  <si>
    <t>INFT-2</t>
  </si>
  <si>
    <t>DR.T.R.Naravane Vidyalaya</t>
  </si>
  <si>
    <t>Patkar college (Goregaon west)</t>
  </si>
  <si>
    <t>Ashok Nana Madane</t>
  </si>
  <si>
    <t>Business</t>
  </si>
  <si>
    <t>Ujwala Ashok Madane</t>
  </si>
  <si>
    <t>1)Python programming(programming for everybody)by Coursera online certification. 
2) java certification (ofline) by compu brain computer institute.
3) HTML5 online certification by Coursera</t>
  </si>
  <si>
    <t>Java, Python, HTML, SQL</t>
  </si>
  <si>
    <t>mini project in academics such as smart home security mini project based on Iot</t>
  </si>
  <si>
    <t>Sports(National level athelete), A+ in Elementary and Intermidiate drawing exams</t>
  </si>
  <si>
    <t>Travelling, listening music, reading</t>
  </si>
  <si>
    <t>https://drive.google.com/open?id=1jl_zqQnCyF1nD0H7P6jTeMitdZLrS6p6</t>
  </si>
  <si>
    <t>https://drive.google.com/open?id=1D78YnlJYdRsfKWGvtK1nGLBk_Q_rUDvr</t>
  </si>
  <si>
    <t>https://m.facebook.com/home.php</t>
  </si>
  <si>
    <t>https://www.linkedin.com/in/aarti-madane-6895831ab</t>
  </si>
  <si>
    <t>aarti240799@gmail.com</t>
  </si>
  <si>
    <t>17105A0024</t>
  </si>
  <si>
    <t>Aarti Prabhakar Ahire</t>
  </si>
  <si>
    <t>7/24/1999</t>
  </si>
  <si>
    <t>601,Tower-2, Vikas Paradise,LBS Marg, Mulund (W),Mumbai.</t>
  </si>
  <si>
    <t>Same as above.</t>
  </si>
  <si>
    <t>aarti.ahire@vit.edu.in</t>
  </si>
  <si>
    <t>COQPA9776M</t>
  </si>
  <si>
    <t>S 3728260</t>
  </si>
  <si>
    <t>BIOM</t>
  </si>
  <si>
    <t>Holy Angels Marthoma School</t>
  </si>
  <si>
    <t>JAI BHARAT JR. COLLEGE OF ARTS AND SCIENCE</t>
  </si>
  <si>
    <t>Prabhakar Ahire</t>
  </si>
  <si>
    <t>Parvati Ahire</t>
  </si>
  <si>
    <t xml:space="preserve">Patient Safety and quality Improvement -I(Johns Hopkins University)
● Introduction to Relational Database(Coursera Project Network)
● Introduction to Project Management(Coursera Project Network)
● Medical Sales Certification Program
● Career Edge-Knockdown the Lockdown(TCS iON)
● MATLAB Onramp
● Solving nonlinear equations with MATLAB
● Materials in oral health(University of Hongkong)
● Chinese for beginners(Peking University)
● eHealth: More than just an electronic record(University of Sydney)
● ISC2 Training Program
● Introduction to SEO
</t>
  </si>
  <si>
    <t>MS OFFICE,MS WORD,MS POWER POINT,AUTO-CAD,MATLAB,PROTEUS,TECHNICAL WRITING, etc.</t>
  </si>
  <si>
    <t>VOLUNTEERING IN NSS, ARTICLES WRITING,PART OF ICC VIT(Mahila Takrar samiti)</t>
  </si>
  <si>
    <t>POETRY,QUOTES WRITING @YOUR QUOTE ,singing</t>
  </si>
  <si>
    <t>Learning Languages</t>
  </si>
  <si>
    <t>https://drive.google.com/open?id=12_vyCxCEyblgUMdgMdcOrj7ZIX7Ktwb5</t>
  </si>
  <si>
    <t>https://drive.google.com/open?id=16ioI8IpMTiGjbZ63PPhTBp18gApYpoVW</t>
  </si>
  <si>
    <t>https://www.linkedin.com/in/aarti-ahire-50477717b/</t>
  </si>
  <si>
    <t>aarukamble1999@gmail.com</t>
  </si>
  <si>
    <t>18102C2037</t>
  </si>
  <si>
    <t>Aarti Rajendra Kamble</t>
  </si>
  <si>
    <t>Room No, 1624, Bauddha vikas zop. sangh, Ramabai Colony,Ghatkopar(East),Mumbai-400075.</t>
  </si>
  <si>
    <t>aarti.kamble1@vit.edu.in</t>
  </si>
  <si>
    <t>IMRPK9735B</t>
  </si>
  <si>
    <t>CMPN-3</t>
  </si>
  <si>
    <t>S.S.S Multipurpose Technical Highschool.</t>
  </si>
  <si>
    <t>Government Polytechnic,Mumbai.</t>
  </si>
  <si>
    <t>Autonomous</t>
  </si>
  <si>
    <t>1 Year</t>
  </si>
  <si>
    <t>Rajendra Jayram Kamble</t>
  </si>
  <si>
    <t>Worker</t>
  </si>
  <si>
    <t>Neeta</t>
  </si>
  <si>
    <t>1.Course in Software Engineering
2.Course in Python Programming
3.Complete course web page Design using HTML5 And CSS3</t>
  </si>
  <si>
    <t xml:space="preserve">C programming
c++
Data Structure
Java
Python
HTML,CSS
</t>
  </si>
  <si>
    <t>Done mini project(Developed E-commerce website using web Development)</t>
  </si>
  <si>
    <t>Dance
Sports</t>
  </si>
  <si>
    <t>Drawing,Reading,Travel,Cooking.</t>
  </si>
  <si>
    <t>https://drive.google.com/open?id=1eSGPmmWEdqvReORfK7KzJLhF8wJwKSEi</t>
  </si>
  <si>
    <t>https://drive.google.com/open?id=19n5SiA4xuhucrpfMmKBELb4dU3nVJImB</t>
  </si>
  <si>
    <t>https://www.facebook.com/profile.php?id=100012379359252</t>
  </si>
  <si>
    <t>https://www.linkedin.com/in/aarti-kamble-9a85921ab</t>
  </si>
  <si>
    <t>mumbai</t>
  </si>
  <si>
    <t>applied</t>
  </si>
  <si>
    <t>na</t>
  </si>
  <si>
    <t>amadasul@gmail.com</t>
  </si>
  <si>
    <t>15101B0045</t>
  </si>
  <si>
    <t>Abhijeet Mahadeo Adasul</t>
  </si>
  <si>
    <t>2/17/1997</t>
  </si>
  <si>
    <t>A-11, Sanchar Quarters, MTNL Marg, Dadar West Mumbai-400028</t>
  </si>
  <si>
    <t>abhijeet.adasul@vit.edu.in</t>
  </si>
  <si>
    <t>BWCPA9144E</t>
  </si>
  <si>
    <t>S. V. Nabar Guruji Vidyalaya</t>
  </si>
  <si>
    <t>Dr. Antonio Da Silva Technical Junior College</t>
  </si>
  <si>
    <t>2 Years</t>
  </si>
  <si>
    <t>M. S. Adasul</t>
  </si>
  <si>
    <t>Assistant General Manager (BSNL)</t>
  </si>
  <si>
    <t>S. M. Adasul</t>
  </si>
  <si>
    <t>Google Cloud Platform, Introduction to Data Science in Python, Machine Learning Foundations A Case Study Approach, Machine Learning for All, Introduction to Cybersecurity Tools &amp; Cyber Attacks, Software Processes and Agile Practices, Applied Plotting, Charting &amp; Data Representation in Python</t>
  </si>
  <si>
    <t>C, C++, DBMS, Python, web development</t>
  </si>
  <si>
    <t>Arduino based color detector</t>
  </si>
  <si>
    <t>Solving Puzzle</t>
  </si>
  <si>
    <t>https://drive.google.com/open?id=1u1u4KD92czBqkh516XKbo1Iik1LC7oI4</t>
  </si>
  <si>
    <t>https://drive.google.com/open?id=1VoIh9CadpQ1zAS0i6V0wYPT571YDA5n8</t>
  </si>
  <si>
    <t>https://www.facebook.com/abhijeet.adasul</t>
  </si>
  <si>
    <t>https://www.linkedin.com/in/abhijeet-adasul-5854a8107/</t>
  </si>
  <si>
    <t>abhishekarvind12@gmail.com</t>
  </si>
  <si>
    <t>17102B0002</t>
  </si>
  <si>
    <t>Abhishek Arvind</t>
  </si>
  <si>
    <t>3/30/2000</t>
  </si>
  <si>
    <t>B-1201, Eden Garden, Plot No.37, Sector-5, Kharghar, Navi Mumbai</t>
  </si>
  <si>
    <t>abhishek.arvind@vit.edu.in</t>
  </si>
  <si>
    <t>S2756077</t>
  </si>
  <si>
    <t>CMPN-2</t>
  </si>
  <si>
    <t>Bal Bharati Public School</t>
  </si>
  <si>
    <t>CBSE</t>
  </si>
  <si>
    <t>Arvind S</t>
  </si>
  <si>
    <t>Private Company</t>
  </si>
  <si>
    <t>R Vidya</t>
  </si>
  <si>
    <t>Problem Solving (Basic) - HackerRank
Python (Basic) - HackerRank
Convolutional Neural Network - Coursera
Algorithmic Toolbox - Coursera
Data Science Math Skills - Coursera
Python for Everybody Specialization - Coursera
Python for Data Science and Machine Learning Bootcamp - Udemy
Machine Learning Onramp - MathWorks
Object Oriented Programming Using C++ - NIIT</t>
  </si>
  <si>
    <t>Python, C, Machine Learning, Java, HTML, CSS, PHP, SQL</t>
  </si>
  <si>
    <t>Research paper-
Abhishek Arvind, Pradyumna Mahajan, &amp; Rishikesh Chalke. (2020). TOTP Based Authentication Using QR Code For Gateway Entry System. International Journal of Engineering and Computer Science, 9(05), 25023-25028.</t>
  </si>
  <si>
    <t>Cycling, Football, Chess</t>
  </si>
  <si>
    <t>https://drive.google.com/open?id=1BowbKpNrV8u4ils8BAOurATzBNgpjzrS</t>
  </si>
  <si>
    <t>https://drive.google.com/open?id=18MzwqAARRDR5bgyJD5j_V8rRqFXuek_q</t>
  </si>
  <si>
    <t>https://www.linkedin.com/in/abhishek-arvind-402a9a193/</t>
  </si>
  <si>
    <t>abhiyadav9930@gmail.com</t>
  </si>
  <si>
    <t>17102B0055</t>
  </si>
  <si>
    <t>Abhishek Laxman Yadav</t>
  </si>
  <si>
    <t>4/21/1999</t>
  </si>
  <si>
    <t>A/5 Mangal CHS, Shreenagar, Wagle Estate, Thane (w), 400604.</t>
  </si>
  <si>
    <t>abhishek.yadav1@vit.edu.in</t>
  </si>
  <si>
    <t>Vani Vidyalaya school and jr. College</t>
  </si>
  <si>
    <t>Jnana Sarita school and jr. College</t>
  </si>
  <si>
    <t>Na</t>
  </si>
  <si>
    <t>Laxman Yadav</t>
  </si>
  <si>
    <t>Teacher at jr. college</t>
  </si>
  <si>
    <t>Sunita Yadav</t>
  </si>
  <si>
    <t>Programming in python, c/c++ , html css, sql</t>
  </si>
  <si>
    <t>Face recognition based attendance system, movie recommender using python</t>
  </si>
  <si>
    <t>Singing, guitarist, cricket, trekking, skits</t>
  </si>
  <si>
    <t>Playing Guitar and Singing, trekker, reading technical magazines</t>
  </si>
  <si>
    <t>https://drive.google.com/open?id=1xaVHB5xqRPkS4qf1o7e_RoUWB9xKYYX_</t>
  </si>
  <si>
    <t>https://drive.google.com/open?id=1gfySlhHb0gFc78wPHfnnAEUowLQYydoy</t>
  </si>
  <si>
    <t>https://m.facebook.com/?_rdr</t>
  </si>
  <si>
    <t>https://www.linkedin.com/in/abhishek-yadav-0666a4135</t>
  </si>
  <si>
    <t>abhishekpitale1110@gmail.com</t>
  </si>
  <si>
    <t>17104B0054</t>
  </si>
  <si>
    <t>Abhishek Pitale</t>
  </si>
  <si>
    <t>1, Bhavan mansion, Bhavani Shankar road, dadar west Mumbai 400028</t>
  </si>
  <si>
    <t>abhishek.pitale@vit.edu.in</t>
  </si>
  <si>
    <t>FVBPP4207F</t>
  </si>
  <si>
    <t>U3986056</t>
  </si>
  <si>
    <t>The D.P.Y.A High School</t>
  </si>
  <si>
    <t>Ajay Shridhar Pitale</t>
  </si>
  <si>
    <t>Aayushi Ajay Pitale</t>
  </si>
  <si>
    <t>House wife</t>
  </si>
  <si>
    <t>Data Science, Accounts and Finance</t>
  </si>
  <si>
    <t>Java, Python, Sql</t>
  </si>
  <si>
    <t>Reading</t>
  </si>
  <si>
    <t>https://drive.google.com/open?id=1axID6y9q7QYMJ2Vv-ZOC95zSyGWr2Lys</t>
  </si>
  <si>
    <t>https://drive.google.com/open?id=1krh1CuJSTNHAN2b1g9XH0YrKc240oOC5</t>
  </si>
  <si>
    <t>https://www.facebook.com/abhishek.pitale.52/</t>
  </si>
  <si>
    <t>www.linkedin.com/in/abhishek-pitale-193a61153</t>
  </si>
  <si>
    <t>18103B2012</t>
  </si>
  <si>
    <t>Abhishek Ramchandra Patil</t>
  </si>
  <si>
    <t>9/16/1999</t>
  </si>
  <si>
    <t>Room no.2, Kawle Wadi, New Prabhadevi Road , Opp.Prabhadevi Temple, Prabhadevi, Mumbai, Maharashtra, 400025</t>
  </si>
  <si>
    <t>abhishek.patil1@vit.edu.in</t>
  </si>
  <si>
    <t>apatil16n@gmail.com</t>
  </si>
  <si>
    <t>EENPP0193G</t>
  </si>
  <si>
    <t>4863 5795 0833</t>
  </si>
  <si>
    <t>ETRX-2</t>
  </si>
  <si>
    <t>Sharadashram vidyamandir boy's high school</t>
  </si>
  <si>
    <t>Vidyalankar polytechnic</t>
  </si>
  <si>
    <t>MSBTE</t>
  </si>
  <si>
    <t>1700/1209</t>
  </si>
  <si>
    <t>40-for Diploma students</t>
  </si>
  <si>
    <t>Ramchandra Dagdu Patil</t>
  </si>
  <si>
    <t>Sanjivani Ramchandra Patil</t>
  </si>
  <si>
    <t>Basic course on automation</t>
  </si>
  <si>
    <t>Pcb designing, Basic PLC Programming, Matlab</t>
  </si>
  <si>
    <t>Mini projects, udemay online courses</t>
  </si>
  <si>
    <t>Cricket, Coin Collection, Listening songs</t>
  </si>
  <si>
    <t>https://drive.google.com/open?id=1bgv4dQrr6zrHQ-UP2fqXvCHGAcgtBopb</t>
  </si>
  <si>
    <t>https://drive.google.com/open?id=1lVjmwP5GWxtzAsxFFLa1HElZcVkbYfw1</t>
  </si>
  <si>
    <t>https://www.facebook.com/profile.php?id=100021993486683</t>
  </si>
  <si>
    <t>abhkmr30@gmail.com</t>
  </si>
  <si>
    <t>17101A0064</t>
  </si>
  <si>
    <t>Abhishek Singh</t>
  </si>
  <si>
    <t>5/30/2000</t>
  </si>
  <si>
    <t>Room-20,Naval Boys Hostel, Navy Nagar, Colaba , Mumbai-400005</t>
  </si>
  <si>
    <t>C-19, Vishwa Bank Barra, Near KESCO Substation, Kanpur-208027</t>
  </si>
  <si>
    <t>abhishek.singh4@vit.edu.in</t>
  </si>
  <si>
    <t>LPRPS8269A</t>
  </si>
  <si>
    <t>Navy Children School</t>
  </si>
  <si>
    <t>Raj Bahadur Singh</t>
  </si>
  <si>
    <t>Retired</t>
  </si>
  <si>
    <t>Sunita Devi</t>
  </si>
  <si>
    <t>Neural Networks and Deep Learning: - deeplearning.ai
Deep Neural Networks: Hyperparameter tuning, Regularization and Optimization:deeplearning.ai
Data Science Methodology: - IBM
Hands-on Training cum Internship from Basics of Python to Deep Learning- Oyester Training</t>
  </si>
  <si>
    <t>Data Science :- Python / Pandas / Numpy /
Matplotlib / Seaborn
Deep Learning Libraries :- Tensorflow / Keras /
PyTorch / OpenCV
Databases :- MySQL
Data Structure and Algorithms</t>
  </si>
  <si>
    <t>None</t>
  </si>
  <si>
    <t>Basketball, Virtual games</t>
  </si>
  <si>
    <t>https://drive.google.com/open?id=1jbSNoIjInCN3KEyJ7Y_O9erRzHSoLPI5</t>
  </si>
  <si>
    <t>https://drive.google.com/open?id=1JUbaR_TJZA2D1P6uDMQfqD36wb5xiezJ</t>
  </si>
  <si>
    <t>https://www.facebook.com/profile.php?id=100006053823036</t>
  </si>
  <si>
    <t>https://www.linkedin.com/in/abhishek-singh-55a941170/</t>
  </si>
  <si>
    <t>abhishek99104@gmail.com</t>
  </si>
  <si>
    <t>17101B0061</t>
  </si>
  <si>
    <t>Abhishek Sushil Singh</t>
  </si>
  <si>
    <t>C1/604, Panchganga, Lok Upvan(PH-1), Gladys Alvares Road, OFF Pokhran Road no-2, Majiwade, Thane(west)</t>
  </si>
  <si>
    <t>abhishek.singh3@vit.edu.in</t>
  </si>
  <si>
    <t>IVIPS7869J</t>
  </si>
  <si>
    <t>S4479454</t>
  </si>
  <si>
    <t>Vasant Vihar High School</t>
  </si>
  <si>
    <t>Saraswati junior college of science</t>
  </si>
  <si>
    <t>Sushil Singh</t>
  </si>
  <si>
    <t>Sangeeta Singh</t>
  </si>
  <si>
    <t>Teacher</t>
  </si>
  <si>
    <t>Basics of python, Machine Learning, Basics of management, TCS Ion lockdown course</t>
  </si>
  <si>
    <t>Web development, Python, Machine Learning, Team management,</t>
  </si>
  <si>
    <t>Mini projects:- Health Monitoring system using iot, Fire and gas leak detection system, Restaurant website, Ipl statistics site</t>
  </si>
  <si>
    <t>Cricket, Footaball</t>
  </si>
  <si>
    <t>Trekking, Outdoor activities</t>
  </si>
  <si>
    <t>https://drive.google.com/open?id=1gu-juBYapjvlJxXlSA_YYEOgoL44jgaS</t>
  </si>
  <si>
    <t>https://drive.google.com/open?id=1bcbd1woKm9Qq7Y4bo6zAWxiHyML70Es4</t>
  </si>
  <si>
    <t>https://www.facebook.com/profile.php?id=100000301229207</t>
  </si>
  <si>
    <t>https://www.linkedin.com/in/abhishek-singh-96478817b</t>
  </si>
  <si>
    <t>adarshjadhav4@gmail.com</t>
  </si>
  <si>
    <t>17104B0049</t>
  </si>
  <si>
    <t>ADARSH DHANANJAY JADHAV</t>
  </si>
  <si>
    <t>5/26/1999</t>
  </si>
  <si>
    <t>A-201, R.N.A HILLS, MALPA DONGRI, ANDHERI (EAST), MUMBAI-400093</t>
  </si>
  <si>
    <t>adarsh.jadhav1@vit.edu.in</t>
  </si>
  <si>
    <t>BLBPJ3466L</t>
  </si>
  <si>
    <t>3249 1078 7832</t>
  </si>
  <si>
    <t>ORION ICSE HIGH SCHOOL</t>
  </si>
  <si>
    <t>ICSE</t>
  </si>
  <si>
    <t>Nirmala college</t>
  </si>
  <si>
    <t>DHANANJAY BABAJI JADHAV</t>
  </si>
  <si>
    <t>Service (LIC OF INDIA)</t>
  </si>
  <si>
    <t>SUJATA DHANANJAY JADHAV</t>
  </si>
  <si>
    <t>Government service</t>
  </si>
  <si>
    <t>Web development
Blockchain
Data analytics
Customer analytics
Machine learning
SQL</t>
  </si>
  <si>
    <t>C programming
JavaScript programming
Python programming
SQL, MongoDB</t>
  </si>
  <si>
    <t>Programming, Sketching (p5.js), Web Designing
committee: IETE Member</t>
  </si>
  <si>
    <t>Crypto Trading, Crypto Mining, Sketching on p5.js</t>
  </si>
  <si>
    <t>Music, Sports (soccer)</t>
  </si>
  <si>
    <t>https://drive.google.com/open?id=1aJHtK5RYOLn426TD3JoDzKpb5K_mBrP_</t>
  </si>
  <si>
    <t>https://drive.google.com/open?id=1TuJedQFiD1aDCl3MW2mymOuoFlbwxFvB</t>
  </si>
  <si>
    <t>facebook.com/adarsh.jadhav.988926</t>
  </si>
  <si>
    <t>https://www.linkedin.com/in/adarsh-jadhav-a8967b160/</t>
  </si>
  <si>
    <t>My portfolio website can be accessed at: https://howtohow.github.io/trial/index.html</t>
  </si>
  <si>
    <t>tadithya99@gmail.com</t>
  </si>
  <si>
    <t>17102B0051</t>
  </si>
  <si>
    <t>Adithya Thirumalai</t>
  </si>
  <si>
    <t>B-304 Highway Rose Society, Sant Janabai road, vile parle-East, Mumbai-400057.</t>
  </si>
  <si>
    <t>601-Sadashiv co-op hsg soc, Shivaji nagar, Shahaje Raje Marg, Vile Parle-East, Mumbai-400057.</t>
  </si>
  <si>
    <t>adithya.thirumalai.vit.edu.in</t>
  </si>
  <si>
    <t>Dont have</t>
  </si>
  <si>
    <t>T7776164</t>
  </si>
  <si>
    <t>MadhavRao Bhagwat High School</t>
  </si>
  <si>
    <t>Shanti Devi Shukla Junior College of Science</t>
  </si>
  <si>
    <t>Parthasarathy Thirumalai</t>
  </si>
  <si>
    <t>Padmavathy Thirumalai</t>
  </si>
  <si>
    <t>House-Wife</t>
  </si>
  <si>
    <t>1) Project Management - The Basics For Success
2) 'Object Oriented Programming in Java' Specialization consisting of 4 courses
2.1.) Java Programming: Solving Problems with Software
2.2.) Java Programming: Arrays, Lists, and Structured Data
2.3.) Object Oriented Programming in Java
2.4.) Data Structures and Performance</t>
  </si>
  <si>
    <t xml:space="preserve">1) Java
2) C
3) Android Studio
4) MySql
5) Basics of HTML and CSS
</t>
  </si>
  <si>
    <t>1) Quiz App For College
2) Ball Bounce 2D
3) Tic-Tac-Toe game</t>
  </si>
  <si>
    <t>Participated in various combat sports like wrestling, boxing, kick-boxing etc.</t>
  </si>
  <si>
    <t>MMA practitioner</t>
  </si>
  <si>
    <t>https://drive.google.com/open?id=1ae2ecOOBBIXacS9tigGPdpdkK19VoaTt</t>
  </si>
  <si>
    <t>https://drive.google.com/open?id=10tkLsL0lTuXo6iReEScJTTI8qb08_xrh</t>
  </si>
  <si>
    <t>https://www.facebook.com/adithya.thirumalai/</t>
  </si>
  <si>
    <t>https://www.linkedin.com/in/adithya-thirumalai-35299a1b2/</t>
  </si>
  <si>
    <t>adhemane1999@gmail.com</t>
  </si>
  <si>
    <t>17101B0036</t>
  </si>
  <si>
    <t>Aditi Devidas Hemane</t>
  </si>
  <si>
    <t>Sri Sai Visawa Building, Opposite to Ruia College, Dadar East, Matunga- 400014</t>
  </si>
  <si>
    <t>Sant Dyaneshwar Ward, Patwari Colony, Hinganghat- 442301</t>
  </si>
  <si>
    <t>aditi.hemane@vit.edu.in</t>
  </si>
  <si>
    <t>AURPH8473M</t>
  </si>
  <si>
    <t>U3329457</t>
  </si>
  <si>
    <t>St. John's High School CBSE</t>
  </si>
  <si>
    <t>Narayana Junior College</t>
  </si>
  <si>
    <t>Telangana State Board Of Secondary Education</t>
  </si>
  <si>
    <t>Devidas Y. Hemane</t>
  </si>
  <si>
    <t>Government Service</t>
  </si>
  <si>
    <t>Jyoti D. Hemane</t>
  </si>
  <si>
    <t>1)Udemy’s Web Development Certification Course. 
2)Udemy’s Python Certification Course. 
3)Udemy's HR Management Certification course.</t>
  </si>
  <si>
    <t>Programming Language - Python
Database- MySQL 
Web Technologies- HTML, CSS, Bootstrap 
Framework (Web) - Wordpress</t>
  </si>
  <si>
    <t>Online Cosmetics Shopping Website, Smart Pantry System</t>
  </si>
  <si>
    <t>Dance, Drama</t>
  </si>
  <si>
    <t>Reading, Cooking</t>
  </si>
  <si>
    <t>https://drive.google.com/open?id=1rLRzwRN-u4n2LaB0fAzokPRvqWZm14uI</t>
  </si>
  <si>
    <t>https://drive.google.com/open?id=1iJeA3AzfkOHZfChifTggR5t-kU9wvv4a</t>
  </si>
  <si>
    <t>https://www.facebook.com/aditee.hemane</t>
  </si>
  <si>
    <t xml:space="preserve">
https://www.linkedin.com/in/aditi-hemane-6835b1178</t>
  </si>
  <si>
    <t>aditipandey1199@gmail.com</t>
  </si>
  <si>
    <t>17101B0041</t>
  </si>
  <si>
    <t>Aditi Dinesh Pandey</t>
  </si>
  <si>
    <t>7/19/1999</t>
  </si>
  <si>
    <t>258, 4/4, Kariwadi, Korbamithagar, B.A.D. Road, Wadala-East, Mumbai-400037</t>
  </si>
  <si>
    <t>aditi.pandey@vit.edu.in</t>
  </si>
  <si>
    <t>DZFPP0985Q</t>
  </si>
  <si>
    <t>Shri Bansidhar Aggarwal Model School and Junior College</t>
  </si>
  <si>
    <t>SIES College of Arts Science and Commerce</t>
  </si>
  <si>
    <t>Dinesh Pandey</t>
  </si>
  <si>
    <t>DDS Agent</t>
  </si>
  <si>
    <t>Ranjana D. Pandey</t>
  </si>
  <si>
    <t>Ass. Teacher</t>
  </si>
  <si>
    <t>Data Science using Python with Machine Learning and Deep Learning.
Google Cloud Platform Badges.
Crash Course on Python.</t>
  </si>
  <si>
    <t>Python Programming, Web Development, Data Science and Analysis, Machine Learning, MySQL</t>
  </si>
  <si>
    <t>ProSoccer : A Football accessories website developed using HTML, CSS with backend connectivity using PHP.
Voting system : A voting system with GUI using Python. (Tkinter).
Road Racer : An IOT based Car Video Game with a Web Interface.
Price Comparision Website : A mini search engine for E-Commerce websites using API's and a login system.</t>
  </si>
  <si>
    <t>Dance, Singing</t>
  </si>
  <si>
    <t>Dancing, Singing, playing Badminton, etc.</t>
  </si>
  <si>
    <t>https://drive.google.com/open?id=1Tk_BIh20DNnWdsZqIOJWuybbQUwqO7_g</t>
  </si>
  <si>
    <t>https://drive.google.com/open?id=1Xuf5TAxBbcytBLmLV6sXeBTq7k9DnBP5</t>
  </si>
  <si>
    <t>https://www.facebook.com/aditi.pandey.98871174</t>
  </si>
  <si>
    <t>https://www.linkedin.com/in/aditipandey19</t>
  </si>
  <si>
    <t>pawaraditi24@gmail.com</t>
  </si>
  <si>
    <t>18102C2008</t>
  </si>
  <si>
    <t>Aditi Gajanan Pawar</t>
  </si>
  <si>
    <t>5/24/1999</t>
  </si>
  <si>
    <t>F-2/410,Tapi chs, Lokgram, Kalyan east-421306</t>
  </si>
  <si>
    <t>aditi.pawar@vit.edu.in</t>
  </si>
  <si>
    <t>EAZPP5422C</t>
  </si>
  <si>
    <t>U6034924</t>
  </si>
  <si>
    <t>Arya Gurukul</t>
  </si>
  <si>
    <t>Vidyalankar Polytechnic</t>
  </si>
  <si>
    <t>Gajanan Anant Pawar</t>
  </si>
  <si>
    <t>Rachana Gajanan Pawar</t>
  </si>
  <si>
    <t>IoT and Embedded Systems</t>
  </si>
  <si>
    <t>Java, C, HTML, Python and JavaScript</t>
  </si>
  <si>
    <t>Mini project on website development</t>
  </si>
  <si>
    <t>Dance- Contemporary style, Sport- Volleyball and Throwball</t>
  </si>
  <si>
    <t>Gardening</t>
  </si>
  <si>
    <t>https://drive.google.com/open?id=1f01n3A8DkBqP9fKYYIxa2577Wm0-DzwM</t>
  </si>
  <si>
    <t>https://drive.google.com/open?id=1CwJnX7vIqjw56Z9LB0STJWiiCanz3Tai</t>
  </si>
  <si>
    <t>https://www.facebook.com/aditi.pawar.986/</t>
  </si>
  <si>
    <t>https://www.linkedin.com/in/aditi-pawar-73941a192/</t>
  </si>
  <si>
    <t>17101B0054</t>
  </si>
  <si>
    <t>Aditi Nitin Samant</t>
  </si>
  <si>
    <t>2/25/2000</t>
  </si>
  <si>
    <t>16/247, B Adarsh Nagar, near Bengal Chemical, Worli</t>
  </si>
  <si>
    <t>aditi.samant@vit.edu.in</t>
  </si>
  <si>
    <t>aditisamatx@gmail.com</t>
  </si>
  <si>
    <t>JWAPS8798Q</t>
  </si>
  <si>
    <t>Convent Girls' High School</t>
  </si>
  <si>
    <t>Guru Nanak Khalsa College</t>
  </si>
  <si>
    <t>Nitin Samant</t>
  </si>
  <si>
    <t>Maithiliee Samant</t>
  </si>
  <si>
    <t>•Web development from Coursera
•Python from Impetus Coaching Classes</t>
  </si>
  <si>
    <t>Python, web development, c++ programming</t>
  </si>
  <si>
    <t>•Car Parking System
•Weather Monitoring System</t>
  </si>
  <si>
    <t>Best Athlete in Intraschool Competition</t>
  </si>
  <si>
    <t>Reading, listening to music</t>
  </si>
  <si>
    <t>https://drive.google.com/open?id=16qfLra30_ubBQRMhShzTfDFmhAPeFssY</t>
  </si>
  <si>
    <t>https://drive.google.com/open?id=1pD9j9DyJJg-tY0_zvaWdJxZxsYfYHDDZ</t>
  </si>
  <si>
    <t>https://m.facebook.com/aditi.samant.5?ref=bookmarks</t>
  </si>
  <si>
    <t>aditya.keni@gmail.com</t>
  </si>
  <si>
    <t>17102A0011</t>
  </si>
  <si>
    <t>ADITYA AMIT KENI</t>
  </si>
  <si>
    <t>9/26/1999</t>
  </si>
  <si>
    <t>9,Ashirwad,Nath Pai Nagar , Ghatkopar(E) Mumbai- 400077</t>
  </si>
  <si>
    <t>aditya.keni@vit.edu.in</t>
  </si>
  <si>
    <t>JLMPK2732P</t>
  </si>
  <si>
    <t>3190 1143 4111</t>
  </si>
  <si>
    <t>M4116472</t>
  </si>
  <si>
    <t>CMPN-1</t>
  </si>
  <si>
    <t>P.V.G Vidya Bhawan School</t>
  </si>
  <si>
    <t>Swami Ramkrishna Paramhans junior College</t>
  </si>
  <si>
    <t>AMIT H KENI</t>
  </si>
  <si>
    <t>KETKI A KENI</t>
  </si>
  <si>
    <t xml:space="preserve">1. IETE certified course on TOTAL PYTHON WITH OOP, GUI, DATABASE AND PLOTS.
2.IBM certified course on DATA ANALYTICS USING PYTHON .
3.Completed a certified course on WEB DEVELOPER BOOTCAMP course on UDEMY.
4. Completed a certified course on Data Mining and Machine Learning Using Python on 
UDEMY.
5. Completed a certified course on the Complete PHP MYSQL course on UDEMY.
6. Completed a certified course on the MODERN JAVASCRIPT BOOTCAMP course on UDEMY.
7. Completed a certified course on THE BOOTSTRAP 4 BOOTCAMP course on UDEMY.
8. Completed a certified course on THE ULTIMATE MYSQL BOOTCAMP course on UDEMY.
</t>
  </si>
  <si>
    <t>C, Python, PHP, HTML, CSS, Javascript, jquery, node js, mongo db , My Sql ,Bootstrap 4 , Express, GIT</t>
  </si>
  <si>
    <t xml:space="preserve">1. Student Management System using PYTHON TKINTER &amp; SQLITE.
2. Employbility Assesment using Data Analytics.
3. Created the YelpCamp website as part of code along project for Udemy Web Developer Bootcamp using Node.js, Express, MongoDB, Bootstrap, and HTML/CSS/JavaScript .
4. AURORA GROVE Website
Using HTML5 , CSS3,Javascript and Bootstrap 4.
This is a static website for a fictitious camping company called Aurora Grove. Its purpose is to attract outdoor adventure lovers to the camping services provided by the company. It was created with the guidance of The Bootstrap 4 Bootcamp course by Colt Steele.
5. JOIN US Website
Using MYSQL and node.js. 
This is an simple web app that serves as sort of a mailing list for a start up company. With the help of this website we could collect emails and store in MYSQL database before we launch a product .
</t>
  </si>
  <si>
    <t>Sports</t>
  </si>
  <si>
    <t>Coin Collection</t>
  </si>
  <si>
    <t>https://drive.google.com/open?id=1ZGzKWtoG0UCtGSw_t8g21ctjocfZ29hf</t>
  </si>
  <si>
    <t>https://drive.google.com/open?id=1dEJwH6DxdnogFr4SntzkIzE9bjc7X1OC</t>
  </si>
  <si>
    <t>https://www.facebook.com/aditya.keni.14</t>
  </si>
  <si>
    <t>https://www.linkedin.com/in/aditya-keni-b6970318a/</t>
  </si>
  <si>
    <t>mh06an7463@gmail.com</t>
  </si>
  <si>
    <t>17104B0035</t>
  </si>
  <si>
    <t>Aditya Arun Chavan</t>
  </si>
  <si>
    <t>9/26/1998</t>
  </si>
  <si>
    <t>D1/302,Bhimashankar CHS, plot-13, sector-19A,Nerul east, Navi Mumbai</t>
  </si>
  <si>
    <t>aditya.chavan@vit.edu.in</t>
  </si>
  <si>
    <t>4450 8568 2005</t>
  </si>
  <si>
    <t>Delhi Public School</t>
  </si>
  <si>
    <t>Arun Shankar Chavan</t>
  </si>
  <si>
    <t>Professor</t>
  </si>
  <si>
    <t>Vaishali Chavan</t>
  </si>
  <si>
    <t>• Matlab Onramp
• Machine Learning Onramp
• Deep Learning Onramp
• Introduction to Statistical method
• Arduino and C programming
• Raspberry Pi and Python programming
• Interfacing with Arduino
• Personal financial planning by Vinayak K
• Personal financial planning by Rajiv Khatlawala
• Stock market classes by Pranjal Kamra</t>
  </si>
  <si>
    <t>C programming
C++ programming
Arduino programming</t>
  </si>
  <si>
    <t>none</t>
  </si>
  <si>
    <t>• Football
• Basketball
• Hockey
• Meditation
• Acting
• Dancing</t>
  </si>
  <si>
    <t>Football ,Basketball ,Hockey ,Meditation,Acting ,Dancing</t>
  </si>
  <si>
    <t>https://drive.google.com/open?id=1Zr_JTaYRC5dMX4yG1C-0i8TpPKWZdGDf</t>
  </si>
  <si>
    <t>https://drive.google.com/open?id=1T4OYBSocilNptQoBn6jX4yxFkjQKYxPD</t>
  </si>
  <si>
    <t>https://www.facebook.com/aditya.chavan.37051</t>
  </si>
  <si>
    <t>https://www.linkedin.com/aditya.chavan-18a7a0165</t>
  </si>
  <si>
    <t>adi.bangar1254@gmail.com</t>
  </si>
  <si>
    <t>18101C2002</t>
  </si>
  <si>
    <t>Aditya Ashok Bangar</t>
  </si>
  <si>
    <t>T-5, 503, Mahavir Nagari Towers, Khadakpada, Kalyan west - 421301</t>
  </si>
  <si>
    <t>aditya.bangar@vit.edu.in</t>
  </si>
  <si>
    <t>DVLPB2296E</t>
  </si>
  <si>
    <t>S4104073</t>
  </si>
  <si>
    <t>Guru Nanak English High School</t>
  </si>
  <si>
    <t>Dr. D. Y. Patil Polytechnic</t>
  </si>
  <si>
    <t>Ashok Deoram Bangar</t>
  </si>
  <si>
    <t>Bank Employee</t>
  </si>
  <si>
    <t>Anita Ashok Bangar</t>
  </si>
  <si>
    <t>Foundations of Artificial Intelligence (AI) Program
TCS ION - Knockdown the Lockdown
Cloud Computing with AWS
Fundamentals of Python for Data Mining
Cybersecurity and its ten domains
Cybersecurity Compliance Framework &amp; System
Cybersecurity Roles, Processes &amp; Operating
Introduction to cybersecurity tools and cyber attacks
Network Security &amp; Database Vulnerabilities</t>
  </si>
  <si>
    <t>C, C++, Java, Python, HTML, CSS, JS</t>
  </si>
  <si>
    <t>IOT mini projects on Smart helmet on coal mining safety, and Canteen Management System.
Web Mini Project on Bus Reservation System portal, and Music album</t>
  </si>
  <si>
    <t>Sports like cricket, Batminton</t>
  </si>
  <si>
    <t>Riding, Movies, Games</t>
  </si>
  <si>
    <t>https://drive.google.com/open?id=1OrTJWWGb7M823ISqGEj-MuA2emO1NHIN</t>
  </si>
  <si>
    <t>https://drive.google.com/open?id=1iPpyqrfF5_HJID-xeU_VtCLmatA3Xf3N</t>
  </si>
  <si>
    <t>https://www.facebook.com/adi.bangar/</t>
  </si>
  <si>
    <t>https://www.linkedin.com/in/aditya-bangar-88924a12a/</t>
  </si>
  <si>
    <t>Father passed away 3 years ago.</t>
  </si>
  <si>
    <t>adityaandhale81@gmail.com</t>
  </si>
  <si>
    <t>17103A0054</t>
  </si>
  <si>
    <t>Aditya Hari Andhale</t>
  </si>
  <si>
    <t>4/13/1999</t>
  </si>
  <si>
    <t>10/27,3rd floor Tardeo Police Camp,Mumbai Central.Mumbai-400034</t>
  </si>
  <si>
    <t>same as above</t>
  </si>
  <si>
    <t>aditya.andhale@vit.edu.in</t>
  </si>
  <si>
    <t>CWIPA8229B</t>
  </si>
  <si>
    <t>T1867967</t>
  </si>
  <si>
    <t>ETRX-1</t>
  </si>
  <si>
    <t>St Marys High School SSC</t>
  </si>
  <si>
    <t>Jai Hind College</t>
  </si>
  <si>
    <t>Hari Ramdas Andhale</t>
  </si>
  <si>
    <t>Government Servant</t>
  </si>
  <si>
    <t>Meena Hari Andhale</t>
  </si>
  <si>
    <t>housewife</t>
  </si>
  <si>
    <t>core working</t>
  </si>
  <si>
    <t>Fire alarm,Object Counter</t>
  </si>
  <si>
    <t>Played for NCC Maharashtra Football Team,Cricket player</t>
  </si>
  <si>
    <t>Cooking</t>
  </si>
  <si>
    <t>https://drive.google.com/open?id=1ML1BVOleKmzHSdMWPnBWIBRWLMXo9BgS</t>
  </si>
  <si>
    <t>https://drive.google.com/open?id=1VO-YZ8FJM-9VKXgYCzr5aIIU0MjRhUUA</t>
  </si>
  <si>
    <t>https://www.facebook.com/aditya.andhale.92</t>
  </si>
  <si>
    <t>https://www.linkedin.com/in/aditya-andhale-86aa62194</t>
  </si>
  <si>
    <t>adityachawan9997@gmail.com</t>
  </si>
  <si>
    <t>17101A0075</t>
  </si>
  <si>
    <t>Aditya Sanjay Chawan</t>
  </si>
  <si>
    <t>6/18/1999</t>
  </si>
  <si>
    <t>2B/204,Prathamesh Vihar,Thakur Complex,90 ft. rd.,Borivali-E,Mumbai-400066</t>
  </si>
  <si>
    <t>aditya.chawan@vit.edu.in</t>
  </si>
  <si>
    <t>BSXPC1560M</t>
  </si>
  <si>
    <t>Thakur Vidya Mandir High School &amp; Junior College</t>
  </si>
  <si>
    <t>Nirmala Memorial Foundation College of Commerce &amp; Science</t>
  </si>
  <si>
    <t>Sanjay Raghunath Chawan</t>
  </si>
  <si>
    <t>Anagha Sanjay Chawan</t>
  </si>
  <si>
    <t>30 days personality development challenge(3 hrs)
Microsoft excel from beginner to advanced(6 hrs)
Communication Strategies for a virtual age(4 weeks)
The Red Team Blueprint:A unique guide to ethical hacking(30 hrs)
Practical ethical hacking:The complete course(24 hrs)
Learn ethical hacking from scratch(14 hrs)
Software ethical hacking:how to crack software legally(16 hrs)
Python ethical hacking:Build your own tools(10 hrs)
The ultimate dark web, anonymity, privacy and security course(11 hrs)
Linux for network engineers:Practical linux with GNS3(13 hrs)
The complete cybersecurity course:Hackers exposed(12 hrs)
The complete cybersecurity course:Network security(12 hrs)
Make an in-house hacking and pentesting lab(2 hrs)</t>
  </si>
  <si>
    <t>ethical hacking, 
basic malware analysis, 
reverse engineering windows and android apps, 
linux administration, 
bash scripting, 
batch file programming, 
various linux OS's, 
GNS3 in networking</t>
  </si>
  <si>
    <t>Capture the Flag (CTF) in cyber security</t>
  </si>
  <si>
    <t>President of college IT committee
My other Linkedin account URL:
www.linkedin.com/in/cyber-immune-2666091b0</t>
  </si>
  <si>
    <t>Reading books, Watching TED Talks and documentaries</t>
  </si>
  <si>
    <t>https://drive.google.com/open?id=1aApeeMrempu2UBB0j1NqlKYLkDncPQf3</t>
  </si>
  <si>
    <t>https://drive.google.com/open?id=1Qh3VUGWKWu5rhDX6_Tvk5OKoqlMAq1Sd</t>
  </si>
  <si>
    <t>https://www.facebook.com/aditya.chawan.568</t>
  </si>
  <si>
    <t>https://www.linkedin.com/in/aditya-chawan-87858a16a</t>
  </si>
  <si>
    <t>adityasarwankar1999@gmail.com</t>
  </si>
  <si>
    <t>17101B0011</t>
  </si>
  <si>
    <t>Aditya Sanjay Sarwankar</t>
  </si>
  <si>
    <t>10/13/1999</t>
  </si>
  <si>
    <t>26, Villa Berry, Oomar Park, Warden Road, Mumbai - 26</t>
  </si>
  <si>
    <t>aditya.sarwankar@vit.edu.in</t>
  </si>
  <si>
    <t>EVFPS3482G</t>
  </si>
  <si>
    <t>St. Xavier's High School</t>
  </si>
  <si>
    <t>Jai Hind College, Churchgate</t>
  </si>
  <si>
    <t>Sanjay Sarwankar</t>
  </si>
  <si>
    <t>Deepika Sarwankar</t>
  </si>
  <si>
    <t>kaggle - Intro to SQL
Coursera - SqL for Data Science, Bits and Bytes of Comp Networking.
Udemy - Automate Stuff with PYTHON, Data Science 2020 Bootcamp, Java</t>
  </si>
  <si>
    <t>Python, Java, SQL, PHP</t>
  </si>
  <si>
    <t>Mini projects done - https://github.com/adityasarwankar</t>
  </si>
  <si>
    <t>Football, Fitness, Cooking, Riding, Trekking.</t>
  </si>
  <si>
    <t>Video Editing, Gaming.</t>
  </si>
  <si>
    <t>https://drive.google.com/open?id=1tgQn0DgpUDe1QsMnClVG1UwiDehDuDXi</t>
  </si>
  <si>
    <t>https://drive.google.com/open?id=1FHJiKXHD8XxbJZBWZlQSw41kVS-KVlVe</t>
  </si>
  <si>
    <t>https://www.facebook.com/aditya.sarwankar.3</t>
  </si>
  <si>
    <t>https://www.linkedin.com/in/aditya-sarwankar-a39706182/</t>
  </si>
  <si>
    <t>Coding Practice on Hackerrank - https://www.hackerrank.com/addysarwankar
Projects and Concepts on JetBrains - https://hyperskill.org/profile/37392030</t>
  </si>
  <si>
    <t>adityas208@gmail.com</t>
  </si>
  <si>
    <t>17102B0042</t>
  </si>
  <si>
    <t>Aditya Shirish Salvekar</t>
  </si>
  <si>
    <t>10/18/1999</t>
  </si>
  <si>
    <t>401,Lily,Maitri Gardens,Pokhran Rd no.2, Thane(w) 400601</t>
  </si>
  <si>
    <t>aditya.salvekar@vit.edu.in</t>
  </si>
  <si>
    <t>V.G. Vaze college of Arts,Science &amp;Commerce(Kelkar College)</t>
  </si>
  <si>
    <t>Shirish Salvekar</t>
  </si>
  <si>
    <t>Ashvini Shirish Salvekar</t>
  </si>
  <si>
    <t xml:space="preserve">1)TCS ion Knockdown the Lockdown online course
2)TCS ion Business Etiquette
3)TCS ion Communication Skills
4)TCS ion Culture and Email-Writing
5)Coursera Introduction to Applied Machine Learning(amii)
6)Coursera Tables and Forms in Html(Coursera Project Network)
7)Coursera Machine Learning Algorithms:Tip to Tail(amii)
8)Coursera Basic Elements of design:Design Principles and Software Overview(University of Colorado)
9)Coursera Getting started with Sas Programming(sas)
</t>
  </si>
  <si>
    <t>Programming skills</t>
  </si>
  <si>
    <t>Reading,Playing Badminton,Playing Cricket,Table Tennis</t>
  </si>
  <si>
    <t>https://drive.google.com/open?id=14X3s71K4WHF_MrpLpdVoYe5cD9bwzIWX</t>
  </si>
  <si>
    <t>https://drive.google.com/open?id=1hwLDITULosd4Oh1BYXchR5Msl2hIEJqy</t>
  </si>
  <si>
    <t>https://www.linkedin.com/in/aditya-salvekar-8815571a9</t>
  </si>
  <si>
    <t>aditya.baravkar@gmail.com</t>
  </si>
  <si>
    <t>17101A0023</t>
  </si>
  <si>
    <t>Aditya Shrikrishna Baravkar</t>
  </si>
  <si>
    <t>8/13/1999</t>
  </si>
  <si>
    <t>D-34/5, Godrej Hillside Colony, LBS Road, Vikhroli (W), Mumbai 400079</t>
  </si>
  <si>
    <t>Room Number 004, Snehal Park, A-Wing, Ground Floor, Near Harsharaj Nagari, Belavli, Badlapur (W), Thane, Maharashtra - 421503</t>
  </si>
  <si>
    <t>aditya.baravkar@vit.edu.in</t>
  </si>
  <si>
    <t>DKBPB9953H</t>
  </si>
  <si>
    <t>Not applied</t>
  </si>
  <si>
    <t>Suresh Damodar Gadre English Medium School</t>
  </si>
  <si>
    <t>Smt. Chandibhai Himathmal Mansukhani College</t>
  </si>
  <si>
    <t>Shrikrishna Bhanudas Baravkar</t>
  </si>
  <si>
    <t>Private Service</t>
  </si>
  <si>
    <t>Vaishali Shrikrishna Baravkar</t>
  </si>
  <si>
    <t>Python</t>
  </si>
  <si>
    <t>Programming Languages – C, Python, Java, C++(basics)
Database – MySQL(basics)
Web Development (basics) – HTML, CSS
Frameworks and tools - GitHub, WordPress, MS Visual Studio Code</t>
  </si>
  <si>
    <t>1. Mentored teams participated in Smart India Hackathon at WE School,
2. Implemented Bar Code Registration for Tracking during GDPI process at WE School</t>
  </si>
  <si>
    <t>District level Sports - Badminton, Table Tennis</t>
  </si>
  <si>
    <t>Badminton, Coin Collection</t>
  </si>
  <si>
    <t>https://drive.google.com/open?id=1G0zG6dlI3zftzw0sQRTOV0ElMxJr1Q6S</t>
  </si>
  <si>
    <t>https://drive.google.com/open?id=197etHDBMrHxOZcaRKRMpycN8j6KO-x8w</t>
  </si>
  <si>
    <t>https://www.facebook.com/aditya.baravkar/</t>
  </si>
  <si>
    <t>https://www.linkedin.com/in/aditya-baravkar-01aab515b/</t>
  </si>
  <si>
    <t>Internships
Cloud Counselage - July 2019 - May 2020
Trivia Softwares - June 2019 - July 2019</t>
  </si>
  <si>
    <t>advait.maindalkar35@gmail.com</t>
  </si>
  <si>
    <t>18102C2012</t>
  </si>
  <si>
    <t>Advait Amitabh Maindalkar</t>
  </si>
  <si>
    <t>"Shubhada", R. H. E-130, Near Heerai Clinic, Sector-12, Kharghar, Navi Mumbai - 410210</t>
  </si>
  <si>
    <t>advait.maindalkar@vit.edu.in</t>
  </si>
  <si>
    <t>FNEPM6646E</t>
  </si>
  <si>
    <t>Bharati Vidyapeeth Eng. Med. High School</t>
  </si>
  <si>
    <t>Bharati Vidyapeeth Institute of Technology</t>
  </si>
  <si>
    <t>Amitabh Maindalkar</t>
  </si>
  <si>
    <t>Manager</t>
  </si>
  <si>
    <t>Sumedha Maindalkar</t>
  </si>
  <si>
    <t>The Ultimate Guide to Game Development with Unity 2019,
Data Structures and Algorithms</t>
  </si>
  <si>
    <t>Programming in C++, C#, and Python; Game Development; Video Editing</t>
  </si>
  <si>
    <t>2 YouTube Channels with various content</t>
  </si>
  <si>
    <t>Video Editing, Writing, Gaming</t>
  </si>
  <si>
    <t>https://drive.google.com/open?id=1CQqsGciVmPuGfyXL-C0KlR0ZA5oGh0Q6</t>
  </si>
  <si>
    <t>https://drive.google.com/open?id=1eewBrzM7wMvPxAe7XaIBtWkZw42qE6Gd</t>
  </si>
  <si>
    <t>https://www.facebook.com/asquarem35</t>
  </si>
  <si>
    <t>https://in.linkedin.com/in/advait-maindalkar</t>
  </si>
  <si>
    <t>YouTube channels: https://www.youtube.com/user/AsquareMProductions &amp; https://www.youtube.com/channel/UCDlGwVfgfTuRjeV_mC7rv-g
Play Store Game: https://play.google.com/store/apps/details?id=com.AsquareM.LuminuxGame</t>
  </si>
  <si>
    <t>advaitgraut@gmail.com</t>
  </si>
  <si>
    <t>17102A0002</t>
  </si>
  <si>
    <t>Advait Gajanan Raut</t>
  </si>
  <si>
    <t>11/15/1999</t>
  </si>
  <si>
    <t>B/201,Sat Asara chs, Dr.S.S Rao Road, Lalbaug, Mumbai 400012</t>
  </si>
  <si>
    <t>advait.raut@vit.edu.in</t>
  </si>
  <si>
    <t>DMWPR6106P</t>
  </si>
  <si>
    <t>9591 9029 2411</t>
  </si>
  <si>
    <t>S2264000</t>
  </si>
  <si>
    <t>I.E.S Digambar Patkar Vidyalaya</t>
  </si>
  <si>
    <t>Guru Nanak Khalsa College of science commerce and arts</t>
  </si>
  <si>
    <t>Gajanan Ankush Raut</t>
  </si>
  <si>
    <t>Pranaya Gajanan Raut</t>
  </si>
  <si>
    <t>Machine learning specialization Coursera
The complete node.js developer course udemy</t>
  </si>
  <si>
    <t>Node.js
Machine learning</t>
  </si>
  <si>
    <t>Tech head at CESA vit</t>
  </si>
  <si>
    <t>Chess, Gyming</t>
  </si>
  <si>
    <t>https://drive.google.com/open?id=1XDDCRoaOt8Ev6F5VBlMG5IDw-gkihzig</t>
  </si>
  <si>
    <t>https://drive.google.com/open?id=1uo22nOMyKHTeVH12VXlOFt4LD3cFOht1</t>
  </si>
  <si>
    <t>https://www.facebook.com/advait.raut.3/</t>
  </si>
  <si>
    <t>https://www.linkedin.com/in/advait-raut-6a060616b/</t>
  </si>
  <si>
    <t>advaitsmd@gmail.com</t>
  </si>
  <si>
    <t>18104C2019</t>
  </si>
  <si>
    <t>Advait Sanjay Deshpande</t>
  </si>
  <si>
    <t>B/9, Yashoda soc, gawanpada road ,mulund east ,mumbai 81</t>
  </si>
  <si>
    <t>advait.deshpande@vit.edu.in</t>
  </si>
  <si>
    <t>DYAPD1292L</t>
  </si>
  <si>
    <t>INDIAN EDUCATION SOCIETY</t>
  </si>
  <si>
    <t>FR.AGNELS VASHI</t>
  </si>
  <si>
    <t>SANJAY DESHPANDE</t>
  </si>
  <si>
    <t>MANJIRI DESHPANDE</t>
  </si>
  <si>
    <t xml:space="preserve">python course by eduvance
iot course by skillville
uav drone by expertshub
</t>
  </si>
  <si>
    <t>python
arduino</t>
  </si>
  <si>
    <t xml:space="preserve">technocratz competetion
fm radio transmitter circuit
</t>
  </si>
  <si>
    <t>football</t>
  </si>
  <si>
    <t>coin collection</t>
  </si>
  <si>
    <t>https://drive.google.com/open?id=1fYCgiQs6LRZxZp9WrQKnl6nbSLyL1Fuz</t>
  </si>
  <si>
    <t>https://drive.google.com/open?id=1jrI2blBC-2pAFjy_zi2kdSBE0f0QGyV-</t>
  </si>
  <si>
    <t>https://www.facebook.com/advait.deshpande.13</t>
  </si>
  <si>
    <t>https://www.linkedin.com/in/advait-deshpande-48585518a/</t>
  </si>
  <si>
    <t>aishwaryajadhav0306@gmail.com</t>
  </si>
  <si>
    <t>18104A2003</t>
  </si>
  <si>
    <t>AISHWARYA RAVINDRA JADHAV</t>
  </si>
  <si>
    <t>R.no.162 shivshankar nagar, salt pan road,wadala (east) mumbai-400037</t>
  </si>
  <si>
    <t>aishwarya.jadhav1@vit.edu.in</t>
  </si>
  <si>
    <t>BRSPJ1692K</t>
  </si>
  <si>
    <t>EXTC-1</t>
  </si>
  <si>
    <t>I E S V N SULE GURUJI ENGLISH MEDIUM SECONDARY SCHOOL</t>
  </si>
  <si>
    <t>THAKUR POLYTECHNIC</t>
  </si>
  <si>
    <t>RAVINDRA JADHAV</t>
  </si>
  <si>
    <t>BMC -NUISANCE DETECTOR</t>
  </si>
  <si>
    <t>RAVINA JADHAV</t>
  </si>
  <si>
    <t>HOUSEWIFE</t>
  </si>
  <si>
    <t>PYTHON,SQL</t>
  </si>
  <si>
    <t>Project on AR</t>
  </si>
  <si>
    <t>dance,drama</t>
  </si>
  <si>
    <t>baking,cooking</t>
  </si>
  <si>
    <t>https://drive.google.com/open?id=1QjkmEBzCn8IKOjfXG_RqxhoVAMgzs6ES</t>
  </si>
  <si>
    <t>https://drive.google.com/open?id=1fbxstYPDMzKHOB7P_s9hTbOvEKutbDWy</t>
  </si>
  <si>
    <t>https://www.facebook.com/profile.php?id=100006055394988</t>
  </si>
  <si>
    <t>www.linkedin.com/in/aishwarya-jadhav-5235a11b2</t>
  </si>
  <si>
    <t>utaleash2610@gmail.com</t>
  </si>
  <si>
    <t>17101A0055</t>
  </si>
  <si>
    <t>AISHWARYA SUHAS UTALE</t>
  </si>
  <si>
    <t>10/26/1999</t>
  </si>
  <si>
    <t>B/18 Jai Mangal Murti CHS , Indira nagar , Kanjurmarg (EAST),MUMBAI :400042</t>
  </si>
  <si>
    <t>aishwarya.utale@vit.edu.in</t>
  </si>
  <si>
    <t>AIJPU3307P</t>
  </si>
  <si>
    <t>ST .FRANCIS XAVIER'S HIGH SCHOOL</t>
  </si>
  <si>
    <t>V.G.VAZE COLLEGE OF ARTS ,SCIENCE &amp; COMMERCE</t>
  </si>
  <si>
    <t>SUHAS DEVRAM UTALE</t>
  </si>
  <si>
    <t>SERVICE</t>
  </si>
  <si>
    <t>SEEMA SUHAS UTALE</t>
  </si>
  <si>
    <t>HOUSE-WIFE</t>
  </si>
  <si>
    <t>Programming/Scripting Languages and Tools: C, Python, SQL, HTML, CSS, JavaScript, PHP, Postgresql, MS Excel, MS PowerPoint</t>
  </si>
  <si>
    <t xml:space="preserve">1. College Portal Web Application - Ongoing 
2. Website : Online Service Booking System 
3. IOT based MINI Weather Station 
4. IOT based Morse Code Learning device
</t>
  </si>
  <si>
    <t>Teaching , dance</t>
  </si>
  <si>
    <t>https://drive.google.com/open?id=1qZW6hmjkgllDVWROBcwfcOvcYm5-qFES</t>
  </si>
  <si>
    <t>https://drive.google.com/open?id=1f8n8F0aY0ueROxmprB1m3-OWT4HMbONd</t>
  </si>
  <si>
    <t>https://www.facebook.com/ash.utale.5</t>
  </si>
  <si>
    <t>https://www.linkedin.com/in/aishwarya-utale-8b15a71ab/</t>
  </si>
  <si>
    <t xml:space="preserve">QUICK LEARNER , FIREFIGHTER
</t>
  </si>
  <si>
    <t>ingleajay987@gmail.com</t>
  </si>
  <si>
    <t>17101B0024</t>
  </si>
  <si>
    <t>Ajay Manohar Ingle</t>
  </si>
  <si>
    <t>R No 408 New bharat Nagar HP COL RC Marg Vashinaka Chembur Mumbai 400074</t>
  </si>
  <si>
    <t>ajay.ingle@vit.edu.in</t>
  </si>
  <si>
    <t>AGAPI1460Q</t>
  </si>
  <si>
    <t>Chembur Welfare Marathi Shala</t>
  </si>
  <si>
    <t>Swami VIvekanand Jr College</t>
  </si>
  <si>
    <t>Manohar Balappa Ingle</t>
  </si>
  <si>
    <t>Labour (Painter)</t>
  </si>
  <si>
    <t>Bharati Manohar Ingle</t>
  </si>
  <si>
    <t>Web development , java course , data structure and algorithm course .</t>
  </si>
  <si>
    <t>Data Structure and Algorithm and C Lang , Java , SQL , Web Lang (HTML, JS, CSS, REACTJS),</t>
  </si>
  <si>
    <t>web developer in IEEE committee</t>
  </si>
  <si>
    <t>Drama</t>
  </si>
  <si>
    <t>Write blogs on motivation.</t>
  </si>
  <si>
    <t>https://drive.google.com/open?id=1Dj7_30xZ7pnd4X21M9OZfegS8Swc-Pxo</t>
  </si>
  <si>
    <t>https://drive.google.com/open?id=1RPAJVsxpLxc8qITmIUJsgJuo2KtWkKBy</t>
  </si>
  <si>
    <t>https://www.facebook.com/profile.php?id=100009202488675</t>
  </si>
  <si>
    <t>https://www.linkedin.com/in/ajay-ingle-a6127016b</t>
  </si>
  <si>
    <t>akankshasadvelkar@gmail.com</t>
  </si>
  <si>
    <t>18103C2016</t>
  </si>
  <si>
    <t>Akanksha Ashish Sadvelkar</t>
  </si>
  <si>
    <t>4/13/2000</t>
  </si>
  <si>
    <t>401, Shreeji Avenue-1, Gavanpada, Near Fire Brigade, Mulund (E), Mumabi-400081</t>
  </si>
  <si>
    <t>akanksha.sadvelkar@vit.edu.in</t>
  </si>
  <si>
    <t>KCLPS9176N</t>
  </si>
  <si>
    <t>S6838232</t>
  </si>
  <si>
    <t>ETRX-3</t>
  </si>
  <si>
    <t>Indian Education Society (IES), Mulund (E)</t>
  </si>
  <si>
    <t>Veermata Jijabai Technological Institute (VJTI)</t>
  </si>
  <si>
    <t>Ashish Sakharam Sadvelkar</t>
  </si>
  <si>
    <t>Clerk</t>
  </si>
  <si>
    <t>Amrita Ashish Sadvelkar</t>
  </si>
  <si>
    <t>Homemaker</t>
  </si>
  <si>
    <t>Data Analytics using Python</t>
  </si>
  <si>
    <t>Assembly language programming, Circuit designing in Multisim &amp; Proteus, PCB mounting, designing &amp; soldering, Microcontroller, microprocessor, Arduino implementation.</t>
  </si>
  <si>
    <t>Content Writing, Volunteering</t>
  </si>
  <si>
    <t>Reading, writing, sketching, knowing about sci-fi theories</t>
  </si>
  <si>
    <t>https://drive.google.com/open?id=1X5JEcOemjCSSdkQ2hUu7GQQKCibXf24z</t>
  </si>
  <si>
    <t>https://drive.google.com/open?id=1d9XPNhI8wGHAQvMMZnHamFgl4UYDehUF</t>
  </si>
  <si>
    <t>https://www.facebook.com/akanksha.sadvelkar</t>
  </si>
  <si>
    <t>https://www.linkedin.com/in/akanksha-sadvelkar-ba5097190</t>
  </si>
  <si>
    <t>akankshan2000@gmail.com</t>
  </si>
  <si>
    <t>17102A0004</t>
  </si>
  <si>
    <t>Akanksha Sajiv Nath</t>
  </si>
  <si>
    <t>1/31/2000</t>
  </si>
  <si>
    <t>B-1704, Lantana, Mahindra Splendour, LBS Marg, Bhandup(W), Mumbai - 400078</t>
  </si>
  <si>
    <t>akanksha.nath@vit.edu.in</t>
  </si>
  <si>
    <t>CDNPN2698M</t>
  </si>
  <si>
    <t>T6619231</t>
  </si>
  <si>
    <t>Pawar Public School</t>
  </si>
  <si>
    <t>Smt. Sulochanadevi Singhania School</t>
  </si>
  <si>
    <t>Sajiv Ravindran Nath</t>
  </si>
  <si>
    <t>Padmaja Sajiv Nath</t>
  </si>
  <si>
    <t>Web Development Bootcamp
Web Design for Web Developers
What Is Data Science
Open Source Tools for Data Science
Git and Github Crash Course</t>
  </si>
  <si>
    <t>C, Java, Python
Web Development: HTML 5, CSS 3, BOOTSTRAP 4, JAVASCRIPT, JQUERY, NODE JS, MONGO DB</t>
  </si>
  <si>
    <t>Portfolio Link: https://bit.ly/Portfolio_Akanksha</t>
  </si>
  <si>
    <t>Vice-Chairperson at IEEE-VIT(2020-21)
Digital Marketing Head at IEEE-VIT(2019-20)
Workforce Member at IEEE-VIT(2018-19)
Extended Workforce Member in the Student Council(2017-18)</t>
  </si>
  <si>
    <t>Playing the keyboard</t>
  </si>
  <si>
    <t>https://drive.google.com/open?id=1KagZcWaC9fwazKUQeVtO-fc4chAMIAeq</t>
  </si>
  <si>
    <t>https://drive.google.com/open?id=17sqUB1kl6y76PuwLhoQVYNHCSQa4OduW</t>
  </si>
  <si>
    <t>https://www.facebook.com/Akanksha3101/</t>
  </si>
  <si>
    <t>linkedin.com/in/akankshan/</t>
  </si>
  <si>
    <t>akankshasamel11@gmail.com</t>
  </si>
  <si>
    <t>17104B0061</t>
  </si>
  <si>
    <t>AKANKSHA SANJAY SAMEL</t>
  </si>
  <si>
    <t>9/28/1999</t>
  </si>
  <si>
    <t>B9,2nd floor, Om Sai Siddheshwar Chs. , behind ST Workshop,near Siddheshwar Ram Mandir ,Khopat, Thane West</t>
  </si>
  <si>
    <t>akanksha.samel@vit.edu.in</t>
  </si>
  <si>
    <t>EESPS7701Q</t>
  </si>
  <si>
    <t>T6147260</t>
  </si>
  <si>
    <t>SARASWATI EDUCATION SOCIETY'S HIGH SCHOOL &amp; JR.COLLEGE</t>
  </si>
  <si>
    <t>GOODWILL INTERNATIONAL FOUNDATION'S D.D.M. ENGLISH HIGH SCHOOL &amp; JR. COLLEGE</t>
  </si>
  <si>
    <t>SANJAY SURESH SAMEL</t>
  </si>
  <si>
    <t>GOVERNMENT SERVICE (RETIRED)</t>
  </si>
  <si>
    <t>UJWALA SANJAY SAMEL</t>
  </si>
  <si>
    <t>PRDV104: Professional Etiquette
Career Edge - Knockdown theLockdown
Psychological First Aid.
The Fundamentals of DigitalMarketing
Programming for Everybody (GettingStarted with Python)</t>
  </si>
  <si>
    <t>LT SPICE,CADENCE, learning python</t>
  </si>
  <si>
    <t>Mini Project</t>
  </si>
  <si>
    <t>Drama, Anchoring</t>
  </si>
  <si>
    <t>https://drive.google.com/open?id=1ALzWKpGr7dk_hCkc7ZE_6N56q40j29zr</t>
  </si>
  <si>
    <t>https://drive.google.com/open?id=1lkWWUrKYLBhbmBaNzNfxPsue9C9tAU1F</t>
  </si>
  <si>
    <t>https://www.facebook.com/akanksha.samel/</t>
  </si>
  <si>
    <t>www.linkedin.com/in/akanksha-samel-as1339194</t>
  </si>
  <si>
    <t>akankshakhanvilkar1@gmail.com</t>
  </si>
  <si>
    <t>17104B0037</t>
  </si>
  <si>
    <t>AKANKSHA VIDYADHAR KHANVILKAR</t>
  </si>
  <si>
    <t>1B/603, Snehdeep CHS, Old Mhada Colony,Chunabhatti, Mumbai-22</t>
  </si>
  <si>
    <t>akanksha.khanvilkar@vit.edu.in</t>
  </si>
  <si>
    <t>Will apply</t>
  </si>
  <si>
    <t>-</t>
  </si>
  <si>
    <t>Auxilium Convent High School</t>
  </si>
  <si>
    <t>SIES College of Arts, Commerce And Science</t>
  </si>
  <si>
    <t>Vidyadhar Dhanaji Khanvilkar</t>
  </si>
  <si>
    <t>Manisha Vidyadhar Khanvilkar</t>
  </si>
  <si>
    <t>JAVA PROGRAMMING MASTERCLASS FOR SOFTWARE DEVELOPERS
PYTHON FOR EVERYBODY
PYTHON DATA STRUCTURES
PROGRAMMING FOUNDATIONS WITH JAVASCRIPT, HTML, CSS</t>
  </si>
  <si>
    <t>PCB designing on Eagle
Fundamental concepts and techniques used in electronics
Knowledge of database and its management system. Handling data in Java
Coding programs</t>
  </si>
  <si>
    <t>INTERNSHIP OF MAKING A TRAINER KIT
TRAINING AND INTERNSHIP PROGRAM IN BSNL
Making a quadcopter based on Arduino with a transmitter receiver functions
Arduino based Pulse rate monitor that displays pulse from time to time in a 16x2 LCD display</t>
  </si>
  <si>
    <t>Volunteer in Creatives team</t>
  </si>
  <si>
    <t>Drawing, Reading Books, Watching Movies</t>
  </si>
  <si>
    <t>https://drive.google.com/open?id=1dk51NWYNy50EAhzUDd_KPrVScUjS_O1U</t>
  </si>
  <si>
    <t>https://drive.google.com/open?id=1lHjYW2hzm-2clCpLjmoQypuWm5SFHkTG</t>
  </si>
  <si>
    <t>www.linkedin.com/in/akankshavk</t>
  </si>
  <si>
    <t>jadhav.aksh1999@gmail.com</t>
  </si>
  <si>
    <t>17104A0070</t>
  </si>
  <si>
    <t>Akash Ganpat Jadhav</t>
  </si>
  <si>
    <t>1975, aajhad velfar society, mahatma gandhi nagar, comred harbanslal road, near cgs colony, antophill, wadala-400037</t>
  </si>
  <si>
    <t>akash.jadhav2@vit.edu.in</t>
  </si>
  <si>
    <t>Shishuvihar Madhyamik Vidyamandir</t>
  </si>
  <si>
    <t>Ramnivas Ruia JR college</t>
  </si>
  <si>
    <t>Ganpat Ramchandra Jadhav</t>
  </si>
  <si>
    <t>Reshma Ganpat Jadhav</t>
  </si>
  <si>
    <t>Python Bootcamp by Udemy
Web development by Internshala
SQL for datascience by Coursera</t>
  </si>
  <si>
    <t>Python
SQL
Html
Css</t>
  </si>
  <si>
    <t>Aurdino based coin sorting machine
Solar cooker model in inter-school science competition</t>
  </si>
  <si>
    <t>Cricket</t>
  </si>
  <si>
    <t>Playing sports</t>
  </si>
  <si>
    <t>https://drive.google.com/open?id=1WJO9TQTpASC_dWM00zFQlXPD8edageo1</t>
  </si>
  <si>
    <t>https://drive.google.com/open?id=1LJtimfHmkLmbNqzE2r5Sr2l6alEnWOZR</t>
  </si>
  <si>
    <t>https://www.facebook.com/profile.php?id=100009403301162</t>
  </si>
  <si>
    <t>https://www.linkedin.com/in/akash-jadhav-750bab168</t>
  </si>
  <si>
    <t>akashrhamare@gmail.com</t>
  </si>
  <si>
    <t>17102A0029</t>
  </si>
  <si>
    <t>Akash Ravindra Hamare</t>
  </si>
  <si>
    <t>9/19/1999</t>
  </si>
  <si>
    <t>A/101, Thakkar Park Co Op Housing Society ,Near Shree complex chowk , Adharwadi jail Road , Kalyan west</t>
  </si>
  <si>
    <t>akash.hamare@vit.edu.in</t>
  </si>
  <si>
    <t>AUXPH7819P</t>
  </si>
  <si>
    <t>S4503469</t>
  </si>
  <si>
    <t>HAMARE AKASH RAVINDRA</t>
  </si>
  <si>
    <t>Kamaladevi Junior College</t>
  </si>
  <si>
    <t>Ravindra Chintaman Hamare</t>
  </si>
  <si>
    <t>Mangala Ravindra Hamare</t>
  </si>
  <si>
    <t>Excel - Advanced , Data Science , Introduction to financial markets , Introduction to corporate finance , Introduction to Financial Accounting , Rest API and Flask</t>
  </si>
  <si>
    <t>C , Python , HTML ,PHP</t>
  </si>
  <si>
    <t>1.Dynamic Website -Student Repository System using PHP , JavaScript, HTML and MySQL
2.Static Website - Travel Blog website using HTML , CSS , Bootstrap</t>
  </si>
  <si>
    <t>Photography , Reading(Tech)</t>
  </si>
  <si>
    <t>https://drive.google.com/open?id=18eIPJl2qy_zpAb6tHwl1fnDv0tjVUL5U</t>
  </si>
  <si>
    <t>https://drive.google.com/open?id=1hwMsVDE610opxEayCXVADteumUkcP93V</t>
  </si>
  <si>
    <t>https://www.facebook.com/akash.hamare</t>
  </si>
  <si>
    <t>www.linkedin.com/in/akash-hamare-29b9b4160</t>
  </si>
  <si>
    <t>akashkumarsingh689@gmail.com</t>
  </si>
  <si>
    <t>18101C2055</t>
  </si>
  <si>
    <t>Akash Singh</t>
  </si>
  <si>
    <t>Bombay dyeing housing west colony C3/1, Mohopada, Rasayani pincode 410222</t>
  </si>
  <si>
    <t>Rukmani Township BB-15 Butibori opp to Tulsi city, Nagpur 441108</t>
  </si>
  <si>
    <t>akash.singh@vit.edu.in</t>
  </si>
  <si>
    <t>9148 7925 4458</t>
  </si>
  <si>
    <t>SINGH AKASH KUMAR</t>
  </si>
  <si>
    <t>Singh Akash Kumar vinod kumar</t>
  </si>
  <si>
    <t>BHARATI VIDYAPEETH INSTITUTE OF TECHNOLOGY</t>
  </si>
  <si>
    <t>2 YEARS DIPLOMA (AFTER 12TH)</t>
  </si>
  <si>
    <t>Vinod Singh</t>
  </si>
  <si>
    <t>Sudha Singh</t>
  </si>
  <si>
    <t>Web development
Basic knowledge of c++, python, java, js, Android development.</t>
  </si>
  <si>
    <t>1.Facebook Clone (social website)
2.Made an website on car rental.
3.Also web development project a full Responsive page on car rental system.
4. IOT Android app on smart helmet
5.Smart alcohol system</t>
  </si>
  <si>
    <t>1.In love with engines machinery of cars tank ships (mostly fond of cars).
2.Football, pool, badminton, swimming.
3. Love to watch documentaries of historical events.
4. In love with nature and riding/driving in adventurous roads.</t>
  </si>
  <si>
    <t>Dancing, gardening exploring new places .</t>
  </si>
  <si>
    <t>https://drive.google.com/open?id=195Q9J4GRjOwRQQSv0N80t0iMU_5X9mi9</t>
  </si>
  <si>
    <t>https://drive.google.com/open?id=1LOrc-xQlTKoqNFt9UEQFXhEpWfbDBj-i</t>
  </si>
  <si>
    <t>https://www.facebook.com/akashkumar.singh.58</t>
  </si>
  <si>
    <t>https://www.linkedin.com/in/akash-singh-9685251a0</t>
  </si>
  <si>
    <t>akash.u237@gmail.com</t>
  </si>
  <si>
    <t>17102B0057</t>
  </si>
  <si>
    <t>Akash Sunil Upadhyay</t>
  </si>
  <si>
    <t>1B/1006, HDIL Dreams, L.B.S. Marg, Bhandup (West), Mumbai - 400078</t>
  </si>
  <si>
    <t>akash.upadhyay@vit.edu</t>
  </si>
  <si>
    <t>AGYPU4922H</t>
  </si>
  <si>
    <t>S6862229</t>
  </si>
  <si>
    <t>Swami Vivekanand Junior College of Science and Commerce</t>
  </si>
  <si>
    <t>Sunil Upadhyay</t>
  </si>
  <si>
    <t>Chemical Engineer</t>
  </si>
  <si>
    <t>Uma Upadhyay</t>
  </si>
  <si>
    <t>Python for Everybody - Introduction
Python Data Structures
Using Python to Access Web Data
TCS ION - Career Edge</t>
  </si>
  <si>
    <t>Python, HTML</t>
  </si>
  <si>
    <t>Football</t>
  </si>
  <si>
    <t>https://drive.google.com/open?id=1Y8gYIYuEW2UIkBtGhZoZj6u7hj-F5_Df</t>
  </si>
  <si>
    <t>https://drive.google.com/open?id=1313vgEpfNOD27TZODnu62-12cFpQxebS</t>
  </si>
  <si>
    <t>https://www.facebook.com/akash.u237</t>
  </si>
  <si>
    <t>https://www.linkedin.com/in/akash-upadhyay-491b35151</t>
  </si>
  <si>
    <t>akshayashokank@gmail.com</t>
  </si>
  <si>
    <t>17103A0050</t>
  </si>
  <si>
    <t>Akshay Ashok Kottayan</t>
  </si>
  <si>
    <t>7/19/2000</t>
  </si>
  <si>
    <t>Navjeevan A Block Room-204,CGS Colony Sector 5, Antophill, Mumbai 400037</t>
  </si>
  <si>
    <t>akshay.k@vit.edu.in</t>
  </si>
  <si>
    <t>IPVPK2486E</t>
  </si>
  <si>
    <t>Kendriya Vidyalaya Koliwada</t>
  </si>
  <si>
    <t>Ashokan Kottayan</t>
  </si>
  <si>
    <t>CPWD Assistant Engineer</t>
  </si>
  <si>
    <t>Manjula Ashokan</t>
  </si>
  <si>
    <t>House WIfe</t>
  </si>
  <si>
    <t>Basics of Python</t>
  </si>
  <si>
    <t>C,C++,Python,Basic Network Theory</t>
  </si>
  <si>
    <t>In Semester Internship EVM</t>
  </si>
  <si>
    <t>Chess , Lan Gaming</t>
  </si>
  <si>
    <t>https://drive.google.com/open?id=1Z75rhxjKbYnvKSG-H6cNXfHD4FBUfV3o</t>
  </si>
  <si>
    <t>https://drive.google.com/open?id=1eJvqlMvrBOThG1fNSXqmbmbelSXHmHxZ</t>
  </si>
  <si>
    <t>https://www.facebook.com/akshay.ashokan.58</t>
  </si>
  <si>
    <t>https://www.linkedin.com/in/akshay-kottayan-730a63194/</t>
  </si>
  <si>
    <t>akshayavhad21@gmail.com</t>
  </si>
  <si>
    <t>18104C2023</t>
  </si>
  <si>
    <t>Akshay BArku Avhad</t>
  </si>
  <si>
    <t>8/21/1999</t>
  </si>
  <si>
    <t>Room no:13, David Sasun staff quarters,T.H kataria marg ,matunga west:400016</t>
  </si>
  <si>
    <t>akshay.avhad@vit.edu.in</t>
  </si>
  <si>
    <t>DSGPA7629A</t>
  </si>
  <si>
    <t>4869 0535 6720</t>
  </si>
  <si>
    <t>Raja Shivaji Vidyalaya</t>
  </si>
  <si>
    <t>Government Polytechnic Mumbai</t>
  </si>
  <si>
    <t>Barku Kisan Avhad</t>
  </si>
  <si>
    <t>Anita Barku Avhad</t>
  </si>
  <si>
    <t>service</t>
  </si>
  <si>
    <t xml:space="preserve">Python for everybody
html5
css3
</t>
  </si>
  <si>
    <t xml:space="preserve">python
data science
html 
css
pcb designing
microsoft office
</t>
  </si>
  <si>
    <t>Technical paper presentation</t>
  </si>
  <si>
    <t>sports</t>
  </si>
  <si>
    <t>Reading books</t>
  </si>
  <si>
    <t>https://drive.google.com/open?id=1X00kjx9IFf8q8ZDm8d8KxpTeTc9LU7SA</t>
  </si>
  <si>
    <t>https://drive.google.com/open?id=1NaU1P2HZk9IuN__unZsH6ujiHY38rgwB</t>
  </si>
  <si>
    <t>https://www.facebook.com/akshay.avhad.</t>
  </si>
  <si>
    <t>www.linkedin.com/in/akshay-avhad-79687b1ab</t>
  </si>
  <si>
    <t>akmohite1506@gmail.com</t>
  </si>
  <si>
    <t>17101B0012</t>
  </si>
  <si>
    <t>AKSHAY MANOJ MOHITE</t>
  </si>
  <si>
    <t>6/15/1999</t>
  </si>
  <si>
    <t>E-2201 SRA. BUILDING NO.5, JERBAI WADIA ROAD, OPPOSITE INDIAN CANCER SOC.,BHOIWADA, PAREL(e) ,MUMBAI-400012</t>
  </si>
  <si>
    <t xml:space="preserve">R.NO 44, NAVJIVAN HSG. SOC.(b), HANUMAN NGR.(b), PARKSITE VIKHROLI(W), MUMBAI-400079
</t>
  </si>
  <si>
    <t>akshay.mohite@vit.edu.in</t>
  </si>
  <si>
    <t>FGZPM1834G</t>
  </si>
  <si>
    <t>P.V.G.'S VIDYA BHAWAN HIGH SCHOOL, MUMBAI</t>
  </si>
  <si>
    <t>RAMNIVAS RUIA JUNIOR COLLEGE, RUIA</t>
  </si>
  <si>
    <t>Manoj Gopal Mohite</t>
  </si>
  <si>
    <t>SUMEDHA MANOJ MOHITE</t>
  </si>
  <si>
    <t> The Data Science Course 2020: Complete Data Science Bootcamp.
 HTML, CSS and JavaScript for Web Developers-coursera
 GCP Essentials ,GCP Infrastructure ,BigQuery for Machine Learning –Quiklabs
 Java for Android-coursera</t>
  </si>
  <si>
    <t>LANGUAGES - PYTHON ,JAVA,C
SOFTWARE- MySQL, PostgreSQL
PLATFORM-XAMPP
WEB TECHNOLOGIES- HTML,CSS,BOOTSTRAP, PHP</t>
  </si>
  <si>
    <t xml:space="preserve">• BHUKKAD RAJA-A food review website. The website gives users a platform to post their reviews about a restaurant also explore new restaurants and read the reviews from other users.
• HAND-TALK SYSTEM-An Arduino based sign language interpreter that converts sign language to text and speech.
• INTERACTIVE DICTIONARY-A GUI based Python Application.
• BANK OF MOKUJIT-An ATM Web Application hard coded in HTML ,CSS and JavaScript with PHP and MySQL backend.
• INTRUDER ALERT SYSTEM-An Ardunio based intruder alert system that sends SMS to the user in case of intrusion.
</t>
  </si>
  <si>
    <t>● Participated in various environment and social drives in Mumbai with JS Kini’s Gurukul
● ACM VIT-General Secretary | 2019-2020
● ACM VIT-Publicity Workforce | 2018-2019
● STUDENT COUNCIL, RUIA -Events Workforce
● Intra School Chess Competition – GOLD MEDAL | Chess Club-PVG’s Vidya Bhawan</t>
  </si>
  <si>
    <t>CHESS</t>
  </si>
  <si>
    <t>https://drive.google.com/open?id=1By9jFEU8sUGbzXHTOQ6XexaBRyQ_Aup-</t>
  </si>
  <si>
    <t>https://drive.google.com/open?id=1t1-sIz3brc5lhm-WEpdGRQeZ-0r3pf58</t>
  </si>
  <si>
    <t>https://www.facebook.com/akshay.mohite.792/</t>
  </si>
  <si>
    <t>https://www.linkedin.com/in/akshay-mohite-164b90192</t>
  </si>
  <si>
    <t>akshay.deekonda@gmail.com</t>
  </si>
  <si>
    <t>17101B0060</t>
  </si>
  <si>
    <t>Akshaykumar Rahuram Deekonda</t>
  </si>
  <si>
    <t>4/30/2000</t>
  </si>
  <si>
    <t>B.D.D chawl no 115/47, S.S Amrutwar Marg, Worli,Mumbai 400018</t>
  </si>
  <si>
    <t>akshaykumar.deekonda@vit.edu.in</t>
  </si>
  <si>
    <t>FDEPD2535R</t>
  </si>
  <si>
    <t>T6823573</t>
  </si>
  <si>
    <t>The Andhra Education Society's High School</t>
  </si>
  <si>
    <t>Maharshi Dayanand College Of Arts Science And Commerce</t>
  </si>
  <si>
    <t>Raghuram Chinnagangaram Deekonda</t>
  </si>
  <si>
    <t>Watch Repairer</t>
  </si>
  <si>
    <t>Gangalaxmi Raghuram Deekonda</t>
  </si>
  <si>
    <t>Spring Boot Java, Flask Python, React js, Database Management(MySQL, PostgreSQL, Mongo DB) and Version Control(Git, Docker, Circle cli)</t>
  </si>
  <si>
    <t>Value3 Hackathon, 303 Minutes Mahindra Hackathon</t>
  </si>
  <si>
    <t>Cooking, Sketching, Photography and Reading</t>
  </si>
  <si>
    <t>https://drive.google.com/open?id=1ssqCAE8uU_NgDgyf-fwsflRGfujzkhqV</t>
  </si>
  <si>
    <t>https://drive.google.com/open?id=1Ztu48pezYmppGIcmLtwQ2l2z4NhqfeAw</t>
  </si>
  <si>
    <t>https://www.facebook.com/akshay.deekonda.3/</t>
  </si>
  <si>
    <t>https://www.linkedin.com/in/akshaykumar8433/</t>
  </si>
  <si>
    <t>allanmascarenhas4@gmail.com</t>
  </si>
  <si>
    <t>17101A0017</t>
  </si>
  <si>
    <t>Allan Gabriel Mascarenhas</t>
  </si>
  <si>
    <t>1/25/2000</t>
  </si>
  <si>
    <t>203, Tirupati Darshan Building, Behind Abhinav Eng School, Sagarli, Dombivli East</t>
  </si>
  <si>
    <t>allan.mascarenhas@vit.edu.in</t>
  </si>
  <si>
    <t>EOQPM2416L</t>
  </si>
  <si>
    <t>Greens English School</t>
  </si>
  <si>
    <t>S.V. Joshi Junior College</t>
  </si>
  <si>
    <t>Gabriel Bastu Mascrenhas</t>
  </si>
  <si>
    <t>Anjeline Gabriel Mascarenhas</t>
  </si>
  <si>
    <t>C, C++, JAVA, PYTHON, SQL, PHP, HTML, CSS</t>
  </si>
  <si>
    <t>Mini projects</t>
  </si>
  <si>
    <t>ITSA Volunteer</t>
  </si>
  <si>
    <t>Stock Market Trading, Reading</t>
  </si>
  <si>
    <t>https://drive.google.com/open?id=1IFjaYUvLCz3pNSkV2emNHcznHt_KMGsA</t>
  </si>
  <si>
    <t>https://drive.google.com/open?id=1vc2cZu1TB2df-ib2PXigpZxVaQoIP22f</t>
  </si>
  <si>
    <t>https://www.facebook.com/allan.mascarenhas.7583/</t>
  </si>
  <si>
    <t>https://www.linkedin.com/in/allan-mascarenhas-317891189/</t>
  </si>
  <si>
    <t>chauhanaman471@gmail.com</t>
  </si>
  <si>
    <t>17104B0010</t>
  </si>
  <si>
    <t>Aman Amarsingh Chauhan</t>
  </si>
  <si>
    <t>9/25/1999</t>
  </si>
  <si>
    <t>I-203,Chandresh Madhuban Building,Lodha Heaven, Kalyan Shil Road,Dombivli (East),Mumbai-421204</t>
  </si>
  <si>
    <t>aman.chauhan@vit.edu.in</t>
  </si>
  <si>
    <t>BUHPC0675B</t>
  </si>
  <si>
    <t>National Education Society High School</t>
  </si>
  <si>
    <t>National Education Society Junior College</t>
  </si>
  <si>
    <t>Amarsingh Chauhan</t>
  </si>
  <si>
    <t>Sales Manager</t>
  </si>
  <si>
    <t>Usha Chauhan</t>
  </si>
  <si>
    <t>1)Bolt Iot course from Internshala
2)Matlab Onramp course from Mathworks
3)Python for beginners course from coursera
4)Verilog Course from Excel VLSI
5)Internship on Industrial Application of Operational Amplifier
6)Marketting and Graphic Internship from Alter Ego Learning
7)Creating Social Media Graphic on Canva from Coursera</t>
  </si>
  <si>
    <t>Verilog,PCB Designing on Eagle software,Circuit simulation on Cadence Software, Beginner level Python and MATLAB Programming, Graphic Designing</t>
  </si>
  <si>
    <t>1)Mini Project on Ultrasonic Radar using Ardunio
2)Mini Project on Implementing Pulse Amplitude Modulation using IC555
3)Light flow control using ldr</t>
  </si>
  <si>
    <t>1)Creative Head of IETE Committee 2019-2020
2)Creative Member of IETE Committee 2018-2019</t>
  </si>
  <si>
    <t>Sketching, Painting, Trekking, Reading Books,Flute Playing</t>
  </si>
  <si>
    <t>https://drive.google.com/open?id=1QqD7NVBWXa_-e1UaxfItkcVD2_aAwM6S</t>
  </si>
  <si>
    <t>https://drive.google.com/open?id=1ClTZd8rKV6_X95sAXlitcR9rNCD5aFbi</t>
  </si>
  <si>
    <t>https://www.facebook.com/profile.php?id=100009705185255</t>
  </si>
  <si>
    <t>https://www.linkedin.com/in/aman-chauhan-0a3a53166</t>
  </si>
  <si>
    <t>17104B0022</t>
  </si>
  <si>
    <t>Aman Aniruddh Chauhan</t>
  </si>
  <si>
    <t>B-202, Chandresh Regency ,Lodha heaven, Nilje, Dombivali(east), Thane Maharashtra-421204</t>
  </si>
  <si>
    <t>aman.chauhan1@vit.edu.in</t>
  </si>
  <si>
    <t>manishachauhan729.mc@gmail.com</t>
  </si>
  <si>
    <t>BZDPC8011J</t>
  </si>
  <si>
    <t>T6650623</t>
  </si>
  <si>
    <t>Chandresh Lodha Memorial School</t>
  </si>
  <si>
    <t>Hill Spring International Junior College</t>
  </si>
  <si>
    <t>Aniruddh Pradeep Chauhan</t>
  </si>
  <si>
    <t>Manisha Aniruddh Chauhan</t>
  </si>
  <si>
    <t>Verification using System Verilog</t>
  </si>
  <si>
    <t>Verilog, System Verilog, Python, Corel Draw, Modelsim, Quartus prime, CAD</t>
  </si>
  <si>
    <t>Design of digital alarm using Verilog, Verification of memory using System Verilog</t>
  </si>
  <si>
    <t>Sport(table tennis), Photography</t>
  </si>
  <si>
    <t>Gaming, Piano(Keyboard)</t>
  </si>
  <si>
    <t>https://drive.google.com/open?id=106_Hpv8jtg682G46oUWc6f-lpNr0r1wr</t>
  </si>
  <si>
    <t>https://drive.google.com/open?id=1jnoE6xm3S0aLAfLrsRw5sQNkrEm8TG5B</t>
  </si>
  <si>
    <t>https://www.linkedin.com/in/aman-chauhan-658339194/</t>
  </si>
  <si>
    <t>ameyborole50@gmail.com</t>
  </si>
  <si>
    <t>18102B2004</t>
  </si>
  <si>
    <t>Amey Bhupendra Borole</t>
  </si>
  <si>
    <t>3/31/1998</t>
  </si>
  <si>
    <t>404, Indra Heritage, Opp Shivsena office, Kopar, Dombivili west - 421202</t>
  </si>
  <si>
    <t>amey.borole@vit.edu.in</t>
  </si>
  <si>
    <t>CQQPB7567P</t>
  </si>
  <si>
    <t>IES Chandrakant Patkar Vidyalaya,Dombivili</t>
  </si>
  <si>
    <t>MVP K.T.H.M College,Nasik</t>
  </si>
  <si>
    <t>VPM's Polytechnic,Thane</t>
  </si>
  <si>
    <t>Bhupendra Devidas Borole</t>
  </si>
  <si>
    <t>Civil Engineer</t>
  </si>
  <si>
    <t>Savita Bhupendra Borole</t>
  </si>
  <si>
    <t>Core Python, Internet Connection:How to get online?, Introduction and Programming with IOT Boards</t>
  </si>
  <si>
    <t>C, C++, Java, Python</t>
  </si>
  <si>
    <t>State Level Technical Paper Presentation, 4th National Level Project Exhibition Cum Poster Presentation</t>
  </si>
  <si>
    <t>Drama, Volleyball</t>
  </si>
  <si>
    <t>https://drive.google.com/open?id=1jlVgpWebku9PjJ9PWBf6F4HQ5q1jpgav</t>
  </si>
  <si>
    <t>https://drive.google.com/open?id=13tw9TYgfOAuLSL1ced6RgDYKvOH5z2pj</t>
  </si>
  <si>
    <t>https://www.facebook.com/profile.php?id=100005413487188</t>
  </si>
  <si>
    <t>https://www.linkedin.com/in/amey-borole-344a9a126</t>
  </si>
  <si>
    <t>dabholkarr2@gmail.com</t>
  </si>
  <si>
    <t>17105A0009</t>
  </si>
  <si>
    <t>Amey Rajesh Dabholkar</t>
  </si>
  <si>
    <t>1602 16th flr Greenfield Society NM Joshi Marg Desile rd Curry Rd Mumbai 13</t>
  </si>
  <si>
    <t>Sujata B2 Varsha co op society lbs Marg thane west</t>
  </si>
  <si>
    <t>amey.dabholkar@vit.edu.in</t>
  </si>
  <si>
    <t>DHIPD1377P</t>
  </si>
  <si>
    <t>Holy Cross High School</t>
  </si>
  <si>
    <t>Navneet College</t>
  </si>
  <si>
    <t>Rajesh Dattaram Dabholkar</t>
  </si>
  <si>
    <t>Sushma Rajesh Dabholkar</t>
  </si>
  <si>
    <t>Adobe beginner 
Audio editing and mixing
Covid 19 contact tracing
Fundamentals of Digital Marketing
Google Analytics 
Tcs soft skills 
Linux Course
Remote Learning course
Materials in Oral Health
Programming for Everybody 
Wedding Videography
YouTube Marketing
Python Introduction 
Mechanical Ventilation for Covid 19
Learn Web Design</t>
  </si>
  <si>
    <t>Hardworking 
Quick learner
Team managing 
Time management</t>
  </si>
  <si>
    <t>Music changer on Audio 
Analog to digital converter
IR security Alarm</t>
  </si>
  <si>
    <t>Sketching dancing cricket playing drums playing paino</t>
  </si>
  <si>
    <t>https://drive.google.com/open?id=1EXoOng2bg1e_jieUJrthnyIqQGfYCjOO</t>
  </si>
  <si>
    <t>https://drive.google.com/open?id=1v14Rkdpp2dQCcu0RCosc3scajhmn31D-</t>
  </si>
  <si>
    <t>https://www.facebook.com/ameydabholkar.0305</t>
  </si>
  <si>
    <t>https://www.linkedin.com/in/amey-dabholkar-b98b3b1a4</t>
  </si>
  <si>
    <t>amishabaraskar.27@gmail.com</t>
  </si>
  <si>
    <t>17102A0022</t>
  </si>
  <si>
    <t>Amisha Alankar Baraskar</t>
  </si>
  <si>
    <t>5/27/2000</t>
  </si>
  <si>
    <t>Flat no: 1909, Bldg no: 1D, Vighnaharta Society, New Hind Mill Mhada Colony, A. G. Pawar Road, Ghodapdeo, Mumbai- 400 033.</t>
  </si>
  <si>
    <t>11/13 K. K. Modi Chawl, New Papai Wadi, G. D. Ambekar Road, Kalachowki, Mumbai- 400 033.</t>
  </si>
  <si>
    <t>amisha.baraskar@vit.edu.in</t>
  </si>
  <si>
    <t>FCIPB7334D</t>
  </si>
  <si>
    <t>8777 2180 6767</t>
  </si>
  <si>
    <t>Abhyudaya Education Society English High School</t>
  </si>
  <si>
    <t>Navneet Junior College of arts, science and commerce</t>
  </si>
  <si>
    <t>Alankar Bhauram Baraskar</t>
  </si>
  <si>
    <t>Ankita Alankar Baraskar</t>
  </si>
  <si>
    <t>1. The Complete Node js Developer Course
2. Neural Networks
3. Convolutional Neural Networks</t>
  </si>
  <si>
    <t>C, C++, Java, Python, HTML, CSS, Bootstrap, Javascript, Nodejs, Mongodb, Machine learning, Data science, PHP, MySQL</t>
  </si>
  <si>
    <t>1.Won web designing competition in Oscillation Event of Vasantdada Patil College of Engineering
2. Worked as a Web master in CESA committee for 2019-20 academic year.</t>
  </si>
  <si>
    <t>Volunteered for teaching under privileged kids at U&amp;I NGO.</t>
  </si>
  <si>
    <t>Book reading</t>
  </si>
  <si>
    <t>https://drive.google.com/open?id=1MVPzULcYsF0Hb4foEMmCsbf_5jRMp8H2</t>
  </si>
  <si>
    <t>https://drive.google.com/open?id=1Geivu6q8S5fr-0bmPcx0cptgj6Bic90R</t>
  </si>
  <si>
    <t>https://www.facebook.com/amisha.baraskar.754</t>
  </si>
  <si>
    <t>https://www.linkedin.com/in/amisha-baraskar-82938b180/</t>
  </si>
  <si>
    <t>17104B0031</t>
  </si>
  <si>
    <t>Amit Himmat Navare</t>
  </si>
  <si>
    <t>A-10/11, Madhuswapna society, Patilpada, Badlapur(E)</t>
  </si>
  <si>
    <t>amit.navare@vit.edu.in</t>
  </si>
  <si>
    <t>amit.nav9@gmail.com</t>
  </si>
  <si>
    <t>Adarsh Vidyamandir</t>
  </si>
  <si>
    <t>SMT.CHM COLLEGE</t>
  </si>
  <si>
    <t>Himmat Navare</t>
  </si>
  <si>
    <t>Auditor</t>
  </si>
  <si>
    <t>Ashwini Navare</t>
  </si>
  <si>
    <t>Python Programming Bootcamp, DBMS workshop, Data structures and algorithms deep dive using java, SQL masterclasses</t>
  </si>
  <si>
    <t>basic python programming , Java, SQL</t>
  </si>
  <si>
    <t xml:space="preserve">Poster presentation 
</t>
  </si>
  <si>
    <t>State level Throwball Player, Volleyball(college team player), Cricket team player</t>
  </si>
  <si>
    <t>Watching TV series, Making memes</t>
  </si>
  <si>
    <t>https://drive.google.com/open?id=1TIj_4JWzbICxgJ1NdEHY28GSqjNkovxG</t>
  </si>
  <si>
    <t>https://drive.google.com/open?id=161VprRCB6KsUdFkdzI9pdU8Rskr_5DQ0</t>
  </si>
  <si>
    <t>https://www.facebook.com/amit.navare.9</t>
  </si>
  <si>
    <t>https://www.linkedin.com/in/amit-navare-67144b1a0/?originalSubdomain=in</t>
  </si>
  <si>
    <t>singhxamit21@gmail.com</t>
  </si>
  <si>
    <t>18104C2036</t>
  </si>
  <si>
    <t>Amit Kamal Singh</t>
  </si>
  <si>
    <t>11/21/1999</t>
  </si>
  <si>
    <t>Navdurga vikas mandal,room no.49-3-6,9 sewri cross road,near auxillium school,wadala,mumbai,maharashtra 400031.</t>
  </si>
  <si>
    <t>amit.singh@vit.edu.in</t>
  </si>
  <si>
    <t>MEYPS3060Q</t>
  </si>
  <si>
    <t>U2596280</t>
  </si>
  <si>
    <t>South Indian Welfare SocietyHigh School</t>
  </si>
  <si>
    <t>Maharashtra state board of technical education</t>
  </si>
  <si>
    <t>Kamal Singh</t>
  </si>
  <si>
    <t>Private Driver</t>
  </si>
  <si>
    <t>Rekha Singh</t>
  </si>
  <si>
    <t>complete Data science Bootcamp</t>
  </si>
  <si>
    <t>Python,sql.</t>
  </si>
  <si>
    <t>Playing Games</t>
  </si>
  <si>
    <t>https://drive.google.com/open?id=1lcMuDzr2PHmobM0Luq55EY1PJVq8t1G1</t>
  </si>
  <si>
    <t>https://drive.google.com/open?id=1C_pBjdyAcLr3JI2gIWZj8Gx0M5D1pkux</t>
  </si>
  <si>
    <t>https://www.facebook.com/profile.php?id=100003292145907</t>
  </si>
  <si>
    <t>https://www.linkedin.com/in/amit-singh-3a145818b/</t>
  </si>
  <si>
    <t>amoghw2025@gmail.com</t>
  </si>
  <si>
    <t>17101A0069</t>
  </si>
  <si>
    <t>AMOGH GANESH WARKHANDKAR</t>
  </si>
  <si>
    <t>3D/302, 3rd Floor, Ekta CHSL, Vaishali Nagar, K.K. Marg, Sant Gadge Maharaj Chowk, Mahalaxmi (E), Mumbai 400011, Maharashtra, India.</t>
  </si>
  <si>
    <t>amogh.warkhandkar@vit.edu.in</t>
  </si>
  <si>
    <t>ST. TERESA'S HIGH SCHOOL</t>
  </si>
  <si>
    <t>SMT. SHANTI DEVI SHUKLA JUNIOR COLLEGE OF SCIENCE</t>
  </si>
  <si>
    <t>GANESH JANARDAN WARKHANDKAR</t>
  </si>
  <si>
    <t>MANISHA GANESH WARKHANDKAR</t>
  </si>
  <si>
    <t>Machine Learning and Deep Learning Certifications
1. Machine Learning - Stanford University
2. Deep Learning Specialization - deeplearning.ai
3. TensorFlow in Practice Specialization - deeplearning.ai
4. TensorFlow: Data and Deployment Specialization -
deeplearning.ai
Algorithms and Data Structures Certifications
1. Algorithms Specialization - Stanford University
2. Algorithmic Toolbox - University of California San Diego</t>
  </si>
  <si>
    <t>💎 Data Science: Python, Numpy, Pandas, Seaborn, Matplotlib, Scikit-Learn
💎 Deep Learning Libraries: Keras, Tensorflow, PyTorch
💎 DevOps: Docker, CircleCI
💎 Cloud Services: Amazon Web Services, IBM Cloud
💎 Frontend Development: HTML5, CSS3, JavaScript, TypeScript, React.js framework.
💎 Backend Development: Node.js, Express.js.
💎 Databases: MySQL, PostgreSQL, MongoDB
💎 Protocols &amp; APIs: JSON, REST, GraphQL
💎 Source Control Management: git
💎 Operating Systems: Windows, MacOS, Linux (Debian and Arch-based Distros)
💎 Scripting Tools: Vim, Emacs
💎 Scripting Languages: perl, ruby, bash
💎 Typesetting Tools: LaTeX
💎 Soft Skills: Excellent Written and Verbal Communication, Critical Thinking Skills, Strong Interpersonal Skills</t>
  </si>
  <si>
    <t>Publication:
Measuring Performance of Generative Adversarial Networks on Devanagari Script
publication dateJun 18, 2020 publication descriptionInternational Journal of Computer Applications, Foundation of Computer Science (FCS), NY, USA
• Demonstrated the viability of Generative Adversarial Networks on real-life datasets by generating Devanagari script characters.
• Implemented Gaussian Blur and Otsu's Thresholding method along with morphological operations to process the generated characters.
Projects:
COVIDian
• A COVID Tweet Sentiment Visualizer and Analyser which featured a beautiful dashboard with Live Tweet extraction, State and District-wise Sentiment break down and Scikit/Tensorflow trained models for analysis.
• The application was packaged with Docker, continuous integration pipeline was enabled with CircleCI and the containers were deployed on an AWS EC2 Instance with Public API Endpoints for retrieving our analysed data and accessing our deployed models.
• Technologies: Docker, Amazon Web Services, CircleCI, Tensorflow, Scikit-Learn, React.js, Node.js, MongoDB, GraphQL
Object Detection Tool
• React.js web application to experiment with
the COCO Single Shot MultiBox Detection
pre-trained model to detect objects through
the User’sWebcam or another video source.
• Technologies: Tensorflow.js, React.js, Node.js
OCR Magic
• React.js web application for utilizing optical
character recognition techniques to extract
information from documents with database
integration.
• Technologies: React.js, Tesseract.js, Node.js,
Firebase, MongoDB, GraphQL
Digital Wellbeing
• Cross-platform application for keeping track
of moods of the user by interpreting facial
features to assist mental health.
• Technologies: Raspberry Pi, Faceapi.js, React.
js, Socket.io, Node.js, Firebase, MongoDB,
GraphQL
Classic Pong Game
• Python implemented retro game from 1972
with database support including player and
match customization.
• Technologies: Python, Turtle, Tkinter, SQLite
Pluto Railway Registration and Login Portal
• Java implemented registration and login page
with database support.
• Technologies: Java, Swing, MySQL</t>
  </si>
  <si>
    <t>Joined Drama Club in Balbhavan when I was 10 years old.
Won Singing Competition with singing "Jai Jai Maharashtra" in School.</t>
  </si>
  <si>
    <t>Learning Languages (German, Japanese), Origami, Computer Games</t>
  </si>
  <si>
    <t>https://drive.google.com/open?id=1OSYG3Nc4Or7BBPykQNYQOiY9Svxiyuse</t>
  </si>
  <si>
    <t>https://drive.google.com/open?id=1DfMBLw6UvP7S97BFgryhBXQXz1SBmTdV</t>
  </si>
  <si>
    <t>https://www.linkedin.com/in/amogh-w/</t>
  </si>
  <si>
    <t>pandhareamruta23@gmail.com</t>
  </si>
  <si>
    <t>18102B2013</t>
  </si>
  <si>
    <t>Amruta Anant Pandhare</t>
  </si>
  <si>
    <t>2/23/2000</t>
  </si>
  <si>
    <t>A 303, Badridham CHSL, Vasundri Road, Nr. Railway Crossing,Manda,Titwala(W)</t>
  </si>
  <si>
    <t>122 Chandrabhushan Complex, Manda,Titwala(E)</t>
  </si>
  <si>
    <t>amruta.pandhare@vit.edu.in</t>
  </si>
  <si>
    <t>Vidyamandir Manda Titwala</t>
  </si>
  <si>
    <t>Vidya Prasarak Mandal's Polytechnic</t>
  </si>
  <si>
    <t>Anant Shankar Pandhare</t>
  </si>
  <si>
    <t>Anita Anant Pandhare</t>
  </si>
  <si>
    <t>1.Programming for everybody (Getting started with python) by University of Michigan offered through Coursera.
2.Python Data Structure by University of Michigan offered through Coursera.
3.Meditation: A way to achieve your goals in your life by Korea Advanced Institute of Science and Technology (KAIST) offered through Coursera.
4.First Step Korean by Younsei University offered through Coursera.</t>
  </si>
  <si>
    <t>Languages known: Python, Java, HTML, C , C++
Computer Skills: Database,Web Designing</t>
  </si>
  <si>
    <t>1. Diploma Project : Behavioral Analysis: Behavioral Analysis consists of personality questionnaire which access personal behavioral preferences.
Languages used: Java, JSP, CSS
2. Participated in the Inter Collegiate Technical Paper Presentation Competition</t>
  </si>
  <si>
    <t>singing</t>
  </si>
  <si>
    <t>Reading Novels</t>
  </si>
  <si>
    <t>https://drive.google.com/open?id=1h9M4cGv77Pq06urMdPvmVxwZp9_4fT_U</t>
  </si>
  <si>
    <t>https://drive.google.com/open?id=1hSh8uDvwRfEX--WECxe-m4rXzxJ05c3q</t>
  </si>
  <si>
    <t>https://www.facebook.com/amruta.pandhare.16/</t>
  </si>
  <si>
    <t>https://www.linkedin.com/in/amruta-pandhare-283bb91a8/</t>
  </si>
  <si>
    <t>anamikaghosh990@gmail.com</t>
  </si>
  <si>
    <t>17102B0015</t>
  </si>
  <si>
    <t>ANAMIKA GHOSH</t>
  </si>
  <si>
    <t>4/28/1999</t>
  </si>
  <si>
    <t>B-801,Geecee Cloud36,sector-11,ghansoli,Navi Mumbai,Maharashta,400701</t>
  </si>
  <si>
    <t>anamika.ghosh@vit.edu.in</t>
  </si>
  <si>
    <t>COPPG2205C</t>
  </si>
  <si>
    <t>4290 6621 1501</t>
  </si>
  <si>
    <t>S1383216</t>
  </si>
  <si>
    <t>DAV PUBLIC SCHOOL,NERUL</t>
  </si>
  <si>
    <t>Dr. Swapan Kumar Ghosh</t>
  </si>
  <si>
    <t>Chemical Scientist</t>
  </si>
  <si>
    <t>Mrs. Kakali Ghosh</t>
  </si>
  <si>
    <t>1.Certification on Complete Python bootcamp from Zero to Hero in python3 from Udemy.
2.Certification on Data science and machine learning bootcamp with python
3.Certification on machine learning onramp from MathWorks.
4.Certification on completion of 1 month industrial training from Reliance Industries Limited on Data science.
5.Certification on completion of 1 month industrial training from Reliance Jio Infocomm Limited on Machine learning
6.Certification on Python3 from Solo learn.
7.Certificate in Digital transformation Program-Java Enterprise Apps with Devops from NIIT.</t>
  </si>
  <si>
    <t>Python,Java,C++,Data science with Machine Learning,SQL,HTML,CSS,Fundamentals of Algorithm</t>
  </si>
  <si>
    <t>Selected for Smart India Hackathon 2020.</t>
  </si>
  <si>
    <t>Complete 3 years of classical singing from Allahabad University.</t>
  </si>
  <si>
    <t>Music,Dance, Badminton</t>
  </si>
  <si>
    <t>https://drive.google.com/open?id=1CR1fLpO8Wakd7fsE78Fo_P05GSobiT_E</t>
  </si>
  <si>
    <t>https://drive.google.com/open?id=1_gen8wzmudnRMI0QnMmgAxNjNvlbhU3K</t>
  </si>
  <si>
    <t>https://m.facebook.com/anamika.ghosh.9440</t>
  </si>
  <si>
    <t>https://www.linkedin.com/mwlite/in/anamika-ghosh-aa046218a</t>
  </si>
  <si>
    <t>anamika.kundu@vit.edu.in</t>
  </si>
  <si>
    <t>17102B0037</t>
  </si>
  <si>
    <t>Anamika Kundu</t>
  </si>
  <si>
    <t>27/C/508, Chandivali Sunshine CHS , opp. Sakinaka Police station, Powai, Mumbai - 400072,</t>
  </si>
  <si>
    <t>anamika.kundu1110@gmail.com</t>
  </si>
  <si>
    <t>HQZPK3087D</t>
  </si>
  <si>
    <t>P6543434</t>
  </si>
  <si>
    <t>Divine Child High School</t>
  </si>
  <si>
    <t>Chandrabhan Sharma College of Science and Arts</t>
  </si>
  <si>
    <t>Rammoy Kundu</t>
  </si>
  <si>
    <t>Sarama Kundu</t>
  </si>
  <si>
    <t>Data Science  Specialisation - IBM
Fortinet Network security Associate NSE2 
Mathworks - ML onramp
Google Cloud Platform - Baseline ML,AI 
Udemy - JumpStart to Cloud using Golang
AWS - Demystifying Ml with Cloud
IBM - Blockchain Essentials</t>
  </si>
  <si>
    <t>Computer Languages : Python3, Java, C, R 
Backend : Flask Framework
Experience on AWS EC2 cloud sevices 
Databases: MongoDB , PostgreSQL
Tools: MATLAB R2019b
Blockchain Technologies: BigchainDB, Hyperledger Composer, Ethereum
Web Development: HTML, CSS, PHP</t>
  </si>
  <si>
    <t>Global Trade Digitisation Platform:
Initiative to make the Internet a stage where trading procedures like Tender, Quotation, LC, Transactions, etc. will be in a secured environment of Blockchain.
Ion Switching: 
Using EDA for Kaggle Competition. Ion channels are pore-forming proteins present in animals and plants, predicting encoding with signals emitted. 
Tracking in Value Chain
Tracking jute value chain using Blockchain,BigchainDB, MongoDB, Tendermint, Flask. Runners up for I-Hack Esummit IITB. Problem Statement SIH 2020, finalist.
Drugs Counterfeiting
To stop fake drugs circulation, tracking the supply chain using Blockchain Technology. DMCE Hackathon
Diagnosing Breast Cancer
Using K-NN algorithm and R studio.
Land and Vehicle Registration System
Using Blockchain, Hyperledger Fabric , Docker, Angular.js, LevelDB. Finalist for SIH-2019.
Event Management App
Event registration , check-in , mailing using Django, Google AppScript, Python Script.</t>
  </si>
  <si>
    <t>Badminton, Sewing, Drawing, Cooking</t>
  </si>
  <si>
    <t>https://drive.google.com/open?id=17-Ckn8IC9FgI9D-0fn_dn_z4GUKeP-Ru</t>
  </si>
  <si>
    <t>https://drive.google.com/open?id=1bMId6L4f6LuMR5jPpygg2f5ZGOUBiovL</t>
  </si>
  <si>
    <t>https://www.facebook.com/anamika.kundu.123276/</t>
  </si>
  <si>
    <t>https://www.linkedin.com/anamikakundu</t>
  </si>
  <si>
    <t>anandsshukla201@gmail.com</t>
  </si>
  <si>
    <t>18102A2007</t>
  </si>
  <si>
    <t>Anand Sanjay Shukla</t>
  </si>
  <si>
    <t>1/20/2000</t>
  </si>
  <si>
    <t>Varaldevi co-operative housing society 25th A, 3rd floor, near varaldevi temple, bnn college road, dhamankar naka, Bhiwandi - 421305</t>
  </si>
  <si>
    <t>anand.shukla@vit.edu.in</t>
  </si>
  <si>
    <t>KAKPS1087M</t>
  </si>
  <si>
    <t>Navbharat Education Society's English medium school, Bhiwandi</t>
  </si>
  <si>
    <t>Government Polytechnic, Thane</t>
  </si>
  <si>
    <t>Sanjay Shyamnarayan Shukla</t>
  </si>
  <si>
    <t>Marketing Executive</t>
  </si>
  <si>
    <t>Sarita Sanjay Shukla</t>
  </si>
  <si>
    <t>1) Attended a workshop on Google Cloud Platform
organised by PyData Mumbai.
2) Completed Basics of Python from Coursera
3) Completed a course on Java on Sololearn
4) Completed a course on C++ on Sololearn</t>
  </si>
  <si>
    <t>C, C++, JAVA, Data Structures, Databases, HTML, Algorithms, SQL, JavaScript</t>
  </si>
  <si>
    <t>1) Won Internal Hackathon of SIH 2020 at college level.
2) Developed a E-Repository of Notes for interview preparation.
3) Developed a Website for a school as a Final year Diploma Project.
4) Participated in State Level Technical paper presentation.
5) Developed a Notepad like editor using Java Applets.
6) Developed a Scientific calculator in C++.</t>
  </si>
  <si>
    <t>1) Chess Head of VIT (Organised a chess tournament in our college's annual fest VERVE leading a team of 10 students)
2) Won state level Chess Championship twice
3) Participated in various chess tournaments in Mumbai
4) A chess tutor for intermediate students
5) An occasional cricket player</t>
  </si>
  <si>
    <t>Keeping a tab on latest news(Predominantly tech), Watching cricket games, Listening to music</t>
  </si>
  <si>
    <t>https://drive.google.com/open?id=1iSsFqbZFavrgdOMAepH3aaUJKe8TKX5M</t>
  </si>
  <si>
    <t>https://drive.google.com/open?id=1nzXqvz_r02JN4jWQmPjyrjvGh4cTVTKH</t>
  </si>
  <si>
    <t>https://www.facebook.com/profile.php?id=100005261088533</t>
  </si>
  <si>
    <t>https://www.linkedin.com/in/anand-shukla-03aba3190</t>
  </si>
  <si>
    <t>pawaranant196@gmail.com</t>
  </si>
  <si>
    <t>17105A0025</t>
  </si>
  <si>
    <t>Anant Ajit Pawar</t>
  </si>
  <si>
    <t>6/19/1999</t>
  </si>
  <si>
    <t>Build No.3, Panjabrao Deshmukh Hostel, Wadala East, Mumbai, 400037</t>
  </si>
  <si>
    <t>At Post Naichakur, Tal- Omerga, Osmanabad 413606</t>
  </si>
  <si>
    <t>anant.pawar@vit.edu.in</t>
  </si>
  <si>
    <t>EGGPP5232M</t>
  </si>
  <si>
    <t>U1767051</t>
  </si>
  <si>
    <t>Ladkubai Vidyamandir Bhadgaon, Dis-Jalgaon</t>
  </si>
  <si>
    <t>Pratap College Amalner, Dis- Jalgaon</t>
  </si>
  <si>
    <t>Ajit Pawar</t>
  </si>
  <si>
    <t>Farmer</t>
  </si>
  <si>
    <t>Archana Pawar</t>
  </si>
  <si>
    <t>Basic Knowledge of (C,C++,Python,DBMS)</t>
  </si>
  <si>
    <t>Mini Project-1) Saline bottle monitoring system
2)IR security Alarm</t>
  </si>
  <si>
    <t>Sports-Carrom, Badminton</t>
  </si>
  <si>
    <t>https://drive.google.com/open?id=1_qXsJ5uxmX8e0F5rHHJFws2l83lAvJVj</t>
  </si>
  <si>
    <t>https://drive.google.com/open?id=1U2gfIaEhdl2rMcLwvEmuYAHbIS6NCxsC</t>
  </si>
  <si>
    <t>https://www.facebook.com/anant.pawar.988926</t>
  </si>
  <si>
    <t>https://www.linkedin.com/in/anant-pawar-731645180/</t>
  </si>
  <si>
    <t>aniketbshirke07@gmail.com</t>
  </si>
  <si>
    <t>18102c2041</t>
  </si>
  <si>
    <t>ANIKET BHIKAJI SHIRKE</t>
  </si>
  <si>
    <t>5/27/1998</t>
  </si>
  <si>
    <t>Saryoday Shejar Samiti Rampratap Chawl ,
Akurli Rd , Hanuman Nagar , Kandiwali (E). 400101</t>
  </si>
  <si>
    <t>A/P Bouddha Wadi ,Bouddha Vihar , Bahirawali ,Tal- Khed ,District Ratnagiri. 415727</t>
  </si>
  <si>
    <t>aniket.shirke@vit.edu.in</t>
  </si>
  <si>
    <t>KLHPS6409D</t>
  </si>
  <si>
    <t>New English High School ,Tumbad</t>
  </si>
  <si>
    <t>BHIKAJI RAYA SHIRKE</t>
  </si>
  <si>
    <t>PUSHPA BHIKAJI SHIRKE</t>
  </si>
  <si>
    <t>Linux command line mastery, javascript bootcamp</t>
  </si>
  <si>
    <t>linux system,responsive design ,basic photoshop,front end development ,database,Animations</t>
  </si>
  <si>
    <t>Find my fuel(mini project) , Smart Brain(Image recognition project) , E-commerce(fullstack website),Trillo(Hotel Website)</t>
  </si>
  <si>
    <t>cricket ,</t>
  </si>
  <si>
    <t>Movie collection, story Books, travelling</t>
  </si>
  <si>
    <t>https://drive.google.com/open?id=1VNAandmHP8VVo2zosu03RCzQNzC-Ecn_</t>
  </si>
  <si>
    <t>https://drive.google.com/open?id=1SonWB-DsEzgbNztyF2PXicHd30yrnccf</t>
  </si>
  <si>
    <t>https://www.facebook.com/profile.php?id=100052301280208</t>
  </si>
  <si>
    <t>https://www.linkedin.com/in/aniket-shirke-9b75ba12a</t>
  </si>
  <si>
    <t>sawantaniket099@gmail.com</t>
  </si>
  <si>
    <t>18101A2002</t>
  </si>
  <si>
    <t>Aniket Dilip Sawant</t>
  </si>
  <si>
    <t>12/19/1999</t>
  </si>
  <si>
    <t>Room No. A-12, Plot No.AD-12, Sankraman CHS, Veer Savarkar Nagar, Thane West 400606</t>
  </si>
  <si>
    <t>aniket.sawant@vit.edu.in</t>
  </si>
  <si>
    <t>JOEPS0436F</t>
  </si>
  <si>
    <t>Z5794168</t>
  </si>
  <si>
    <t>St. John The Baptist High School Thane</t>
  </si>
  <si>
    <t>KIRAN PATEL TRUST'S EDUCATION SARDAR VALLABHBHAI PATEL POLYTECHNIC</t>
  </si>
  <si>
    <t>MAHARASHTRA STATE BOARD OF TECHINICAL EDUCATION</t>
  </si>
  <si>
    <t>Dilip Sawant</t>
  </si>
  <si>
    <t>Surekha Sawant</t>
  </si>
  <si>
    <t>Programming Languages 
Python 
Java
C++
C 
HTML
SQL
ORCALE</t>
  </si>
  <si>
    <t>Underground Surveillance Vehicle in IOT
Automated Waste Segregrator in Sensor Networking
E-Commerce Website in Internet Programming</t>
  </si>
  <si>
    <t>Cricket, Reading Books, Gaming</t>
  </si>
  <si>
    <t>https://drive.google.com/open?id=1NzZqlgyTHsSteJYQPXEIftvdpYBPYVLS</t>
  </si>
  <si>
    <t>https://drive.google.com/open?id=1xPu0zWCPm_U6NX4T18D7N-2qdWjr8x_z</t>
  </si>
  <si>
    <t>https://www.facebook.com/profile.php?id=100009540624530</t>
  </si>
  <si>
    <t>http://www.linkedin.com/in/aniket19</t>
  </si>
  <si>
    <t>aniketshinde2898@gmail.com</t>
  </si>
  <si>
    <t>17101B0008</t>
  </si>
  <si>
    <t>ANIKET DIPAK SHINDE</t>
  </si>
  <si>
    <t>5/28/1998</t>
  </si>
  <si>
    <t xml:space="preserve">At/Post Sewree, Behind Sunder Towers, room Number3, near Swann mill, Mumbai 400015
</t>
  </si>
  <si>
    <t>at/Post Devrukh, A/3 Prathmesh Appartment, Devrukh, Tal Sangameshwar, dist Ratnagiri. 415804</t>
  </si>
  <si>
    <t>aniket.shinde@vit.edu.in</t>
  </si>
  <si>
    <t>LSRPS9300M</t>
  </si>
  <si>
    <t>Smt. A A Padhye English Medium SChool, Devrukh</t>
  </si>
  <si>
    <t>Abhyankar Kulkarni Junior College, Ratnagiri</t>
  </si>
  <si>
    <t>Dipak Keshav Shinde</t>
  </si>
  <si>
    <t>Marketing Advisor</t>
  </si>
  <si>
    <t>Dipali Dipak Shinde</t>
  </si>
  <si>
    <t>introduction to deep learning
Object Detection with Amazon Sagemaker</t>
  </si>
  <si>
    <t>programming</t>
  </si>
  <si>
    <t>Gui based RESTAURANT BILL MANAGEMENT SYSTEM
WEBSITE FOR ARCHITECTUREs IN MUMBAI
LI-FI BASED encoded communication
RFID based Door security System
AI Based Mouse Cursor</t>
  </si>
  <si>
    <t>Coin Collection,</t>
  </si>
  <si>
    <t>https://drive.google.com/open?id=1Nf3SgzV30ZUKmxIjnKXeiObVkomYcrQ_</t>
  </si>
  <si>
    <t>https://drive.google.com/open?id=1wnO8byaPQcowNgKNFW7Ye8YhGZerfu3P</t>
  </si>
  <si>
    <t>https://www.facebook.com/profile.php?id=100009710911507</t>
  </si>
  <si>
    <t>https://www.linkedin.com/in/aniket-shinde-a35b85191/</t>
  </si>
  <si>
    <t>aniketsuryavanshi4954@gmail.com</t>
  </si>
  <si>
    <t>17101A0041</t>
  </si>
  <si>
    <t>Aniket Mahesh Suryavanshi</t>
  </si>
  <si>
    <t>28,A wing, Bchhaya soc, Kopar Road, Dombivali west, Thane - 421202</t>
  </si>
  <si>
    <t>aniket.suryavanshi@vit.edu.in</t>
  </si>
  <si>
    <t>KIMPS3596H</t>
  </si>
  <si>
    <t>Kidland English High School</t>
  </si>
  <si>
    <t>Hill spring international junior college of science, arts and commerce</t>
  </si>
  <si>
    <t>Mahesh Manohar Suryavanshi</t>
  </si>
  <si>
    <t>Pooja Mahesh Suryavanshi</t>
  </si>
  <si>
    <t>Python core and advanced, Java core and advanced, introduction to cloud computing, Microsoft azure, machine learning, Latex software</t>
  </si>
  <si>
    <t>Programming languages, problem solving, machine learning, web development, data analysis</t>
  </si>
  <si>
    <t>Mini projects, Technical paper presentation</t>
  </si>
  <si>
    <t>Reading, sports</t>
  </si>
  <si>
    <t>https://drive.google.com/open?id=1pMCIhMYrnz1dBoMA-ziWk5S1eZOStrLZ</t>
  </si>
  <si>
    <t>https://drive.google.com/open?id=1OeC7GIMMRSQEMonx0K-muxiLYuJoDnqx</t>
  </si>
  <si>
    <t>https://m.facebook.com/aniket.suryavanshi.986?ref=bookmarks</t>
  </si>
  <si>
    <t>https://www.linkedin.com/in/aniket-suryavanshi-3397a213b</t>
  </si>
  <si>
    <t>bruces1998@gmail.com</t>
  </si>
  <si>
    <t>17101A0037</t>
  </si>
  <si>
    <t>ANIKET SINGH</t>
  </si>
  <si>
    <t>9/19/1998</t>
  </si>
  <si>
    <t>Kalher Thane</t>
  </si>
  <si>
    <t>Khopat Thane</t>
  </si>
  <si>
    <t>aniket.singh@vit.edu.in</t>
  </si>
  <si>
    <t>FZRPS8440H</t>
  </si>
  <si>
    <t>Shivai Vidyalaya English High School</t>
  </si>
  <si>
    <t>MH Junior College</t>
  </si>
  <si>
    <t>Deenanath Singh</t>
  </si>
  <si>
    <t>Tours and Travel</t>
  </si>
  <si>
    <t>Sandhya Singh</t>
  </si>
  <si>
    <t>Statistics with Python Specialization
Python Bootcamp
Django 
Machine Learning with Python
CS50
Sequence Models
Machine Learning by building Projects</t>
  </si>
  <si>
    <t xml:space="preserve">Programming Languages: Python, C
Tools and Libraries: Tensorflow/Keras, Numpy/Pandas, SQLite3, OpenCV
Development: Django - Web, AWS EC2 - Cloud
General: Deep Learning and Image Processing, Git Version Control, Natural Language Processing, Operating System
</t>
  </si>
  <si>
    <t>Blogs, Internships and Projects
link http://www.aniketsingh.xyz</t>
  </si>
  <si>
    <t>Public Speaking</t>
  </si>
  <si>
    <t>Cycling, Reading</t>
  </si>
  <si>
    <t>https://drive.google.com/open?id=1F7D1aTVXVvO3ViqdfJhbKXIPjOYdq9F9</t>
  </si>
  <si>
    <t>https://drive.google.com/open?id=1dC42upaKEwhGQThH5ma8rCEa3KdIfzIv</t>
  </si>
  <si>
    <t>https://www.facebook.com/profile.php?id=100009528694966</t>
  </si>
  <si>
    <t>https://www.linkedin.com/in/aniket-singh-b09168169/</t>
  </si>
  <si>
    <t>Portfolio Website: http://www.aniketsingh.xyz</t>
  </si>
  <si>
    <t>aniketbankar98@gmail.com</t>
  </si>
  <si>
    <t>16103b0040</t>
  </si>
  <si>
    <t>ANIKET VILAS BANKAR</t>
  </si>
  <si>
    <t>10/27/1998</t>
  </si>
  <si>
    <t>prabhat society , c 4, mangal ragho nagar , tisgaon road, kalyan east</t>
  </si>
  <si>
    <t>aniket.bankar@vit.edu.in</t>
  </si>
  <si>
    <t>CUUPB8340J</t>
  </si>
  <si>
    <t>GANESH VIDYA MANDIR</t>
  </si>
  <si>
    <t>vilas ramchandra bankar</t>
  </si>
  <si>
    <t>retired</t>
  </si>
  <si>
    <t>sadhana vilas bankar</t>
  </si>
  <si>
    <t>python ,digital marketing, c</t>
  </si>
  <si>
    <t>coding, pcb designing</t>
  </si>
  <si>
    <t>no</t>
  </si>
  <si>
    <t>sports , new inevtions research</t>
  </si>
  <si>
    <t>https://drive.google.com/open?id=1Z06ZXvenOYj6h2Zh5PIbyiAiMw6c7HxY</t>
  </si>
  <si>
    <t>https://drive.google.com/open?id=1klyrHzYkq0kAgJdnyunIYyC3zz0qG78E</t>
  </si>
  <si>
    <t>https://www.linkedin.com/in/aniket-bankar-052192194/</t>
  </si>
  <si>
    <t>aniketh.m.10@gmail.com</t>
  </si>
  <si>
    <t>17104A0051</t>
  </si>
  <si>
    <t>Aniketh Khandu Manersure</t>
  </si>
  <si>
    <t>7/25/1999</t>
  </si>
  <si>
    <t>Room no 47, building no 10, Railway police quarters, Pantnagar, Ghatkopar East, Mumbai -75</t>
  </si>
  <si>
    <t>aniketh.manersure@vit.edu.in</t>
  </si>
  <si>
    <t>EHCPM7404R</t>
  </si>
  <si>
    <t>DJ Doshi Gurukul English medium high school</t>
  </si>
  <si>
    <t>DG Ruparel College</t>
  </si>
  <si>
    <t>Khandu Manersure</t>
  </si>
  <si>
    <t>Railway police</t>
  </si>
  <si>
    <t>Jayshree</t>
  </si>
  <si>
    <t>Python 3 bootcamp by Udemy
IoT and embedded systems specialisation course
Big data specialization course</t>
  </si>
  <si>
    <t>C ,C++ programing languages
Python
Arduino interfacing
Raspberry Pi
Big data analysis
Embedded systems
Java</t>
  </si>
  <si>
    <t>https://drive.google.com/open?id=1vtTZ7NttzC174IMPwDaG5ZmULt8dx4QG</t>
  </si>
  <si>
    <t>https://drive.google.com/open?id=1od2xhUlKb8nggcD_3viv9Ks41_XjijSz</t>
  </si>
  <si>
    <t>https://www.facebook.com/aniketh.manersure</t>
  </si>
  <si>
    <t>https://www.linkedin.com/in/aniketh-manersure-a1314718a</t>
  </si>
  <si>
    <t>aniruddharsawant@gmail.com</t>
  </si>
  <si>
    <t>17102B0001</t>
  </si>
  <si>
    <t>Aniruddh Ravindra Sawant</t>
  </si>
  <si>
    <t>A/502,Greenwoods,Chikuwadi,Boriwali(w),Mumbai-92</t>
  </si>
  <si>
    <t>aniruddh.sawant@vit.edu.in</t>
  </si>
  <si>
    <t>4630 6479 8046</t>
  </si>
  <si>
    <t>T7644642</t>
  </si>
  <si>
    <t>Swami Vivekanand Internation School and Jr college</t>
  </si>
  <si>
    <t>Alpha Jr college of Science commerce and arts</t>
  </si>
  <si>
    <t>Ravindra Vinod Sawant</t>
  </si>
  <si>
    <t>Manisha Ravindra Sawant</t>
  </si>
  <si>
    <t>IT Security: Defense against the digital dark arts,Using Python to Access Web Data,Python Data Structures,Python Bootcamp,Programming Fundamentals of C</t>
  </si>
  <si>
    <t>communication,creativity,data analysing</t>
  </si>
  <si>
    <t>cooking</t>
  </si>
  <si>
    <t>https://drive.google.com/open?id=1mFwQXtBnPEsz-254qbpJpnPJPj50H-By</t>
  </si>
  <si>
    <t>https://drive.google.com/open?id=1mAK9ATrPCsYk1d8uV_tozjhBFWPGthdX</t>
  </si>
  <si>
    <t>https://www.facebook.com/aniruddha.sawant.562?ref=bookmarks</t>
  </si>
  <si>
    <t>https://www.linkedin.com/in/aniruddh-sawant-5975a81ab/</t>
  </si>
  <si>
    <t>telkikaraa@gmail.com</t>
  </si>
  <si>
    <t>16102B0014</t>
  </si>
  <si>
    <t>Anish Atul Telkikar</t>
  </si>
  <si>
    <t>3/28/1998</t>
  </si>
  <si>
    <t>A-5, Swatantra Sainik Nagar, near Shobha Nagar, Nanded</t>
  </si>
  <si>
    <t>anish.telkikar@vit.edu.in</t>
  </si>
  <si>
    <t>BHVPT9347L</t>
  </si>
  <si>
    <t>Nagarjuna Public School</t>
  </si>
  <si>
    <t>Pratibha Niketan Mahavidyalaya</t>
  </si>
  <si>
    <t>Atul Dattatraya Telkikar</t>
  </si>
  <si>
    <t>Lab Assistant</t>
  </si>
  <si>
    <t>Mohini Atul Telkikar</t>
  </si>
  <si>
    <t>HTML, CSS, Python</t>
  </si>
  <si>
    <t>Blogging, watching and playing sports, watching movies</t>
  </si>
  <si>
    <t>https://drive.google.com/open?id=1ivMlHdCBatyvuuyhIUbcJGJ3UmNhHExc</t>
  </si>
  <si>
    <t>https://drive.google.com/open?id=14JLRsQSnl7b1kTpXZf1Pc8qer3XAzo7E</t>
  </si>
  <si>
    <t>https://www.facebook.com/profile.php?id=100007422525811</t>
  </si>
  <si>
    <t>https://www.linkedin.com/in/anish-telkikar-157351137</t>
  </si>
  <si>
    <t>anish.kumar.1901@gmail.com</t>
  </si>
  <si>
    <t>17101A0045</t>
  </si>
  <si>
    <t>Anish Kumar</t>
  </si>
  <si>
    <t>1/19/2000</t>
  </si>
  <si>
    <t>D-902 Hari Heritage ,Sector 22, Kamothe, Navi Mumbai,Maharashtra</t>
  </si>
  <si>
    <t>S/O Manoj Kumar, Village Bari P.O Lahar Tehsil Nadaun Distt Hamirpur, Bari (21/1),Hamirpur, Himachal Pradesh -177044</t>
  </si>
  <si>
    <t>anish.kumar@vit.edu.in</t>
  </si>
  <si>
    <t>IWHPK1338G</t>
  </si>
  <si>
    <t>Have to apply</t>
  </si>
  <si>
    <t>Kendriya Vidyalaya No. 2 Colaba Mumbai</t>
  </si>
  <si>
    <t>Kendriya Vidyalaya ONGC Panvel</t>
  </si>
  <si>
    <t>Manoj Kumar</t>
  </si>
  <si>
    <t>Senior Engineer at WESEE</t>
  </si>
  <si>
    <t>Poonam</t>
  </si>
  <si>
    <t>Python,
Introduction to Data Science,
MS Excel Skills,
Web Development</t>
  </si>
  <si>
    <t>Python, C++, Java, Data Structures and Algorithms, HTML, CSS, Javascript, MySql, MS Excel</t>
  </si>
  <si>
    <t>Student Management System</t>
  </si>
  <si>
    <t>Football Team,
Event Management,
Sports Council,</t>
  </si>
  <si>
    <t>Singing, Photography</t>
  </si>
  <si>
    <t>https://drive.google.com/open?id=1dLcXIQDqmv_ASoc31x2ak9s0a1HddeLA</t>
  </si>
  <si>
    <t>https://drive.google.com/open?id=18UrSawpFKxa56D9HGmXHxD6DGlktdTlq</t>
  </si>
  <si>
    <t>https://www.facebook.com/anish.kumar.1901/</t>
  </si>
  <si>
    <t>https://www.linkedin.com/in/anish-kumar-467aa31a8/</t>
  </si>
  <si>
    <t>anjusawant2000@gmail.com</t>
  </si>
  <si>
    <t>18104A2004</t>
  </si>
  <si>
    <t>Anjali Machindranath Sawant</t>
  </si>
  <si>
    <t>1/104, Sai pooja Apt, Barrage road, near NG schhol, Badlapur (w).</t>
  </si>
  <si>
    <t>B/20/1, Bhavani CHS, Rameshwadi, Near samartha math, Badlapur (w).</t>
  </si>
  <si>
    <t>anjali.sawant@vit.edu.in</t>
  </si>
  <si>
    <t>JXCPS6180P</t>
  </si>
  <si>
    <t>7806 9908 1612</t>
  </si>
  <si>
    <t>Yet not applied</t>
  </si>
  <si>
    <t>Shrikrishna Khamkar Vidyalaya</t>
  </si>
  <si>
    <t>Government Polytechnic, Mumbai</t>
  </si>
  <si>
    <t>Machindranath Ramchandra Sawant</t>
  </si>
  <si>
    <t>job</t>
  </si>
  <si>
    <t>Asha Machindranath Sawant</t>
  </si>
  <si>
    <t>Pyhton for Everybody by Coursera</t>
  </si>
  <si>
    <t>1) Basics of programming languages : C, 
Python
2) Basics of PCB designing</t>
  </si>
  <si>
    <t>1) Technical Paper Presentations
2) Technical Project Presentation
3) Mini Project : Temperature sensor 
monitoring system</t>
  </si>
  <si>
    <t>Dancing</t>
  </si>
  <si>
    <t>Internet surfing, watching motivational videos</t>
  </si>
  <si>
    <t>https://drive.google.com/open?id=1KPMHrWnxhpNs3BRnnqA5PTeRYYfTeuUy</t>
  </si>
  <si>
    <t>https://drive.google.com/open?id=1UGRapNMW1Uqlq2NQb2KydH5FMX66ftK3</t>
  </si>
  <si>
    <t>https://www.facebook.com/anjali.sawant.75054</t>
  </si>
  <si>
    <t>https://www.linkedin.com/in/anjali-sawant-3834691ab</t>
  </si>
  <si>
    <t>anjalibirhade20@gmail.com</t>
  </si>
  <si>
    <t>18102B2002</t>
  </si>
  <si>
    <t>Anjali Ravindra Birhade</t>
  </si>
  <si>
    <t>2/20/2000</t>
  </si>
  <si>
    <t>601,shree shubh krupa, opposite tarabai sankul, near kirti uday,Katrap road,Badlapur(east)</t>
  </si>
  <si>
    <t>Rm no.104,samadhan building,near post office,ganeshwadi,kolsewadi,kalyan(east)</t>
  </si>
  <si>
    <t>anjali.birhade@vit.efu.in</t>
  </si>
  <si>
    <t>DVEPB5051G</t>
  </si>
  <si>
    <t>I.E.S Katrap Vidyalaya</t>
  </si>
  <si>
    <t>Maharashtra State Board</t>
  </si>
  <si>
    <t>Ravindra Shivlal Birhade</t>
  </si>
  <si>
    <t>Kalpana Ravindra Birhade</t>
  </si>
  <si>
    <t>SAP01 training program,Java(core+advance),Python with data science</t>
  </si>
  <si>
    <t>C,C++,Java,Python,Web development (HTML,CSS,php)</t>
  </si>
  <si>
    <t>Dance,sports</t>
  </si>
  <si>
    <t>Reading,dancing</t>
  </si>
  <si>
    <t>https://drive.google.com/open?id=1ZjdqpO5JRW21UxMeBBisuDvcHeeZ51wn</t>
  </si>
  <si>
    <t>https://drive.google.com/open?id=1S1j93lGaAFbrx7J1i3BDeYsPe9CGe9YG</t>
  </si>
  <si>
    <t>https://www.facebook.com/anjali.birhade.37</t>
  </si>
  <si>
    <t>https://www.linkedin.com/in/anjali-birhade-290879194</t>
  </si>
  <si>
    <t>anjalirahangdale1311@gmail.com</t>
  </si>
  <si>
    <t>17102B0011</t>
  </si>
  <si>
    <t>Anjali Sanjay Rahangdale</t>
  </si>
  <si>
    <t>11/13/1999</t>
  </si>
  <si>
    <t>Sai sadan cooperative society,Raja bhau Desai marg, Prabhadevi-25</t>
  </si>
  <si>
    <t>Angoor bagicha road, beside old nav Chaitanya convent,Gondia</t>
  </si>
  <si>
    <t>anjali.rahangdale@vit.edu.in</t>
  </si>
  <si>
    <t>DNPPR9917E</t>
  </si>
  <si>
    <t>St.Xavier's High school,Gondia</t>
  </si>
  <si>
    <t>Progressive science junior college,gondia</t>
  </si>
  <si>
    <t>Sanjay Rahangdale</t>
  </si>
  <si>
    <t>Senior Clerk</t>
  </si>
  <si>
    <t>Lata Rahangdale</t>
  </si>
  <si>
    <t xml:space="preserve">1.The complete web developer in 2020:Zero to Mastery (UDEMY)
2.Complete python Bootcamp(UDEMY)
3.Machine Learning Onramp (Mathworks)
4.Full stack web and multi-platform mobile app development(Coursera)
5.Python for data science and machine learning Bootcamp(Udemy)
</t>
  </si>
  <si>
    <t>C,Python,Html,Css, JavaScript, Bootstrap 4,Angular6,Machine learning</t>
  </si>
  <si>
    <t>Mini project - Cropdex</t>
  </si>
  <si>
    <t>Dance(flash mob)</t>
  </si>
  <si>
    <t>Manga collection</t>
  </si>
  <si>
    <t>https://drive.google.com/open?id=1LKMFdzcMA55aLDC6kM8-sURipEfYA8ON</t>
  </si>
  <si>
    <t>https://drive.google.com/open?id=18-LAbXTaq0fk-s2BlBm6kX1xFBZ2d_TL</t>
  </si>
  <si>
    <t>https://m.facebook.com/anjali.rahangdale.16</t>
  </si>
  <si>
    <t>https://www.linkedin.com/in/anjalirahangdale</t>
  </si>
  <si>
    <t>ankitk12029@gmail.com</t>
  </si>
  <si>
    <t>17101B0015</t>
  </si>
  <si>
    <t>Ankit Chandrakumar Katre</t>
  </si>
  <si>
    <t>S/O Chandrakumar Katre,near dr.mohan hospital ,Gurunanak Ward ,Ganesh nagar ,Gondia,Maharashtra-441601</t>
  </si>
  <si>
    <t>ankit.katre@vit.edu.in</t>
  </si>
  <si>
    <t>FHVPK7086K</t>
  </si>
  <si>
    <t>U3336379</t>
  </si>
  <si>
    <t>Vivek Mandir High School,Gondia</t>
  </si>
  <si>
    <t>Shree Ganeshan Junior College</t>
  </si>
  <si>
    <t>Chandrakumar Katre</t>
  </si>
  <si>
    <t>Retired lecturer</t>
  </si>
  <si>
    <t>Hemlata Katre</t>
  </si>
  <si>
    <t>IBM certificate on Data Analysis
SkillsNetwork(IBM) CB0105ENv1 Certificate _ Cognitive Class_Node red
Cognitiveclass(Cisco) PY0101EN Certificate _ Cognitive Class_Python data science
coursera -python and statistics for financial analysis</t>
  </si>
  <si>
    <t>Python Programming,data analysis,web development (basic),Data Vizualization</t>
  </si>
  <si>
    <t xml:space="preserve">I had done data analysis project by using python and its corresponding libraries such as mathplotlib, pandas , numpy ,openpyxl.
Missing-directory:-It was a website for the people who want to publish the advertisement for the person who has gone missing and thus to creaete missing person directory.
Canzona:-A music review website containing the review given the people for a particular song.
Prediction of Sepsis:-It was a website which predicts the possibility of a person getting sepsis on basis of certain parameter provided by the paitent.
</t>
  </si>
  <si>
    <t>Skectching</t>
  </si>
  <si>
    <t>https://drive.google.com/open?id=1LVRje4kRatuccyrd76SWMWeFklnPYqpr</t>
  </si>
  <si>
    <t>https://drive.google.com/open?id=1BtyuHgBvh46u6-wo6FusWCl1h_oxDlTd</t>
  </si>
  <si>
    <t>https://www.facebook.com/ankit.katre.35</t>
  </si>
  <si>
    <t>https://www.linkedin.com/in/ankit-katre/</t>
  </si>
  <si>
    <t>shelkeankita90@gmail.com</t>
  </si>
  <si>
    <t>18101B2003</t>
  </si>
  <si>
    <t>Ankita Anandrao Shelke</t>
  </si>
  <si>
    <t>B-1301, Saidarshan SRA CHS S.M.D Road, opp. Antophill post office, Antophill Wadala(E) Mumbai-400037</t>
  </si>
  <si>
    <t>ankita.shelke@vit.edu.in</t>
  </si>
  <si>
    <t>IRZPS8158B</t>
  </si>
  <si>
    <t>Sadhana Vidyalaya Sion</t>
  </si>
  <si>
    <t>Ramnivas Ruia College Matunga</t>
  </si>
  <si>
    <t>Vidyalankar Polytechnic, Wadala</t>
  </si>
  <si>
    <t>Maharashtra State board of technical education</t>
  </si>
  <si>
    <t>Anandrao Malhari Shelke</t>
  </si>
  <si>
    <t>Lalita Anandrao Shelke</t>
  </si>
  <si>
    <t>Front end development, AWS, Networking, Cloud Computing, ML and AI, PHP, Python, Ethical Hacking, Cyber security and Networking, IOT</t>
  </si>
  <si>
    <t>Programming : HTML, CSS, Python, PHP, Java</t>
  </si>
  <si>
    <t>Mini Projects, Poster Presentation</t>
  </si>
  <si>
    <t>Sports, Dance , Drawing</t>
  </si>
  <si>
    <t>Book Club,Yoga, Traveling, Music, Teaching Classes</t>
  </si>
  <si>
    <t>https://drive.google.com/open?id=1HNodNimKHRw2m3es0h2vX5S2U2m87YRd</t>
  </si>
  <si>
    <t>https://drive.google.com/open?id=1FZUcO6vHNAFDn7_K7Q0Bkh83NvE_3VDy</t>
  </si>
  <si>
    <t>https://www.facebook.com/ankita.shelke.129</t>
  </si>
  <si>
    <t>https://www.linkedin.com/in/ankita-shelke-7017721a5</t>
  </si>
  <si>
    <t>ankita.work23@gmail.com</t>
  </si>
  <si>
    <t>18102A2015</t>
  </si>
  <si>
    <t>Ankita Bhupendra Lahamge</t>
  </si>
  <si>
    <t>9/23/1997</t>
  </si>
  <si>
    <t>Tejaswini working women's hostel, sanpada navi mumbai</t>
  </si>
  <si>
    <t>House no 42 , Pat bajar, nagarpatti ,Dhule 424001</t>
  </si>
  <si>
    <t>ankita.lahamge@vit.edu.in</t>
  </si>
  <si>
    <t>BCTPL1141H</t>
  </si>
  <si>
    <t>2018-2019</t>
  </si>
  <si>
    <t>Canossa Convent High School Dhule</t>
  </si>
  <si>
    <t>Zulal bhilaji rao patil college,Dhule</t>
  </si>
  <si>
    <t>S.S.V.P.S's B. S. Deore Polytechnic, Dhule</t>
  </si>
  <si>
    <t>Bhupendra Ashokrao Lahamge</t>
  </si>
  <si>
    <t>Businessman</t>
  </si>
  <si>
    <t>Vaishali Bhupendra Lahamge</t>
  </si>
  <si>
    <t>C, C++ , java</t>
  </si>
  <si>
    <t xml:space="preserve">1. Cyber security n law paper present 
2. Project in diploma made " typing software for typing insituy
</t>
  </si>
  <si>
    <t>National level handball player 
State level basketball player
Miss Maharashtra best physique 2018</t>
  </si>
  <si>
    <t>Dancing , singing , painting</t>
  </si>
  <si>
    <t>https://drive.google.com/open?id=1kIcHuaPWrhkWBRdkckigH5S0cV5ga06q</t>
  </si>
  <si>
    <t>https://drive.google.com/open?id=1IsYQkj_Nb6n0ACMzWe0Wluo-ChjR7Wyr</t>
  </si>
  <si>
    <t>https://www.facebook.com/ankita.lahamge.9</t>
  </si>
  <si>
    <t>https://www.linkedin.com/in/ankita-lahamge-574b59150</t>
  </si>
  <si>
    <t>ankurrathi1398@gmail.com</t>
  </si>
  <si>
    <t>17101B0020</t>
  </si>
  <si>
    <t>ANKUR SINGH</t>
  </si>
  <si>
    <t>9/13/1998</t>
  </si>
  <si>
    <t>Flat B-604,Silver arch,Ceaser Road, Amboli,Andheri West,Mumbai</t>
  </si>
  <si>
    <t>ankur.singh@vit.edu.in</t>
  </si>
  <si>
    <t>ISCPS6900R</t>
  </si>
  <si>
    <t>BSF SR SEC SCHOOL TEKANPUR DABRA GWALIOR</t>
  </si>
  <si>
    <t>Kendriya Vidyalaya BSF MANDORE RD JODHPUR</t>
  </si>
  <si>
    <t>SATBIR SINGH</t>
  </si>
  <si>
    <t>IN BSF</t>
  </si>
  <si>
    <t>BIMLA DEVI</t>
  </si>
  <si>
    <t>Languages-C,JAVA
Database Knowledge-MySQL</t>
  </si>
  <si>
    <t>1)Bank application system-Made application in JAVA and used JDBC to connect it to Database
2)Customer Billing System for pizza in python</t>
  </si>
  <si>
    <t>1)First position in GK quiz competitions
2)Participated in various debate competition
3)Organised events in college</t>
  </si>
  <si>
    <t>Reading books, Watching Esports</t>
  </si>
  <si>
    <t>https://drive.google.com/open?id=1wCc50t_9aRii6ST0nkpLapHItsAYR1Q6</t>
  </si>
  <si>
    <t>https://drive.google.com/open?id=15OpegNrwvdWfeS8t8g0tuPtCIO_0fyEP</t>
  </si>
  <si>
    <t>https://www.facebook.com/ankur.rathi.90</t>
  </si>
  <si>
    <t>https://www.linkedin.com/in/ankur-singh-482083144</t>
  </si>
  <si>
    <t>hazarianushka10@gmail.com</t>
  </si>
  <si>
    <t>17104A0034</t>
  </si>
  <si>
    <t>Anoushka Ajay Hazari</t>
  </si>
  <si>
    <t>B-117/1 Government Colony Bandra East mumbai- 51</t>
  </si>
  <si>
    <t>anoushka.hazari@vit.edu.in</t>
  </si>
  <si>
    <t>ASBPH0216N</t>
  </si>
  <si>
    <t>IES New English School</t>
  </si>
  <si>
    <t>Sathaye College</t>
  </si>
  <si>
    <t>389+1</t>
  </si>
  <si>
    <t>Ajay Hazari</t>
  </si>
  <si>
    <t>Retired Business man</t>
  </si>
  <si>
    <t>Sunita Hazari</t>
  </si>
  <si>
    <t>Government Employe</t>
  </si>
  <si>
    <t>IOT, Network protocols and Architecture</t>
  </si>
  <si>
    <t>IOT based Project</t>
  </si>
  <si>
    <t>Guitar player</t>
  </si>
  <si>
    <t>Graffiti artist</t>
  </si>
  <si>
    <t>https://drive.google.com/open?id=1EvXROJIiSS7O6cQEfHf-_-mpzfKghGxu</t>
  </si>
  <si>
    <t>https://drive.google.com/open?id=110l0ncPhWdGTMIz0rw7ZNMyG9YP4UED9</t>
  </si>
  <si>
    <t>https://www.facebook.com/anushka.hazari</t>
  </si>
  <si>
    <t>https://www.linkedin.com/in/anoushka-hazari-1aba78168</t>
  </si>
  <si>
    <t>anujsawant12051@gmail.com</t>
  </si>
  <si>
    <t>17103A0034</t>
  </si>
  <si>
    <t>Anuj Jaywant Sawant</t>
  </si>
  <si>
    <t>8/23/1999</t>
  </si>
  <si>
    <t>Room Number 6, Officers' Quaters, Juhu Road, Santacruz Police Station Compound, Santacruz (West), Mumbai-400054</t>
  </si>
  <si>
    <t>anuj.sawant@vit.edu.in</t>
  </si>
  <si>
    <t>JVUPS5612G</t>
  </si>
  <si>
    <t>NOT YET APPLIED</t>
  </si>
  <si>
    <t>Sacred Heart Boys' High School</t>
  </si>
  <si>
    <t>DG Ruparel College of Arts, Science &amp; Commerce</t>
  </si>
  <si>
    <t>Jaywant Yashwant Sawant</t>
  </si>
  <si>
    <t>Janhvi Jaywant Sawant</t>
  </si>
  <si>
    <t>Python Programming Language
Data Analytics Using Python 
PLC programming from scratch</t>
  </si>
  <si>
    <t>C Programming
Python Programming
Data Analytics Basics
PLC Programming
8051 Microcontroller</t>
  </si>
  <si>
    <t>PLC Based 4 way Traffic Control System
Bank Transaction Gateway Using Python</t>
  </si>
  <si>
    <t>Cycling</t>
  </si>
  <si>
    <t>https://drive.google.com/open?id=184Y8AaMz1FtzVC2iXXX3xVXrbYhF29SZ</t>
  </si>
  <si>
    <t>https://drive.google.com/open?id=1X6tJO4xOXrOgOWUwwN25L-8-1mKzEL4h</t>
  </si>
  <si>
    <t>https://www.facebook.com/anuj.sawant.330</t>
  </si>
  <si>
    <t>www.linkedin.com/in/anuj-sawant-0a2a26190</t>
  </si>
  <si>
    <t>anupawar900@gmail.com</t>
  </si>
  <si>
    <t>18105A2010</t>
  </si>
  <si>
    <t>Anuja Ashok Pawar</t>
  </si>
  <si>
    <t>2/19/2000</t>
  </si>
  <si>
    <t>Room no.1 Mishra Nagar near Sushant CHS, Bhandup(E), Mumbai-400042</t>
  </si>
  <si>
    <t>anuja.pawar@vit.edu.in</t>
  </si>
  <si>
    <t>B.E.S English High School</t>
  </si>
  <si>
    <t>V.P.M's Polytechnic</t>
  </si>
  <si>
    <t>Ashok Bali Pawar</t>
  </si>
  <si>
    <t>Employed</t>
  </si>
  <si>
    <t>Manisha Ashok Pawar</t>
  </si>
  <si>
    <t>COVID-19: What You Need to Know (CME ELIGIBLE)
Career edge knockdown the Lockdownby TCS iON</t>
  </si>
  <si>
    <t>Trekking, Gardening</t>
  </si>
  <si>
    <t>https://drive.google.com/open?id=1m7mKp0OKc_BZ3uUR6JbRuTSOvmCCGmi-</t>
  </si>
  <si>
    <t>https://drive.google.com/open?id=1x5zAxr_0bP6quuaNg6UQ9TAwZZb8wayF</t>
  </si>
  <si>
    <t>https://www.facebook.com/anuja.pawar.100</t>
  </si>
  <si>
    <t>https://www.linkedin.com/in/anuja-pawar-719315168</t>
  </si>
  <si>
    <t>anujadhanu685@gmail.com</t>
  </si>
  <si>
    <t>18101A2013</t>
  </si>
  <si>
    <t>Anuja Sanjay Dhanu</t>
  </si>
  <si>
    <t>11/434, M.H.B Colony, Mahim West, S.L.Raheja Hospital, Mahim-400016</t>
  </si>
  <si>
    <t>Gurudatta Koli Samaj Sangh, Ramgad, M.H.B Colony, Opp Bldg No.22, Mahim West, Mahim-400016</t>
  </si>
  <si>
    <t>anuja.dhanu@vit.edu.in</t>
  </si>
  <si>
    <t>EDDPD7168C</t>
  </si>
  <si>
    <t>S5739766</t>
  </si>
  <si>
    <t>Canossa High School</t>
  </si>
  <si>
    <t>Sanjay Atmaram Dhanu</t>
  </si>
  <si>
    <t>B.E.S.T. Driver</t>
  </si>
  <si>
    <t>Ranjana Sanjay Dhanu</t>
  </si>
  <si>
    <t>1. Getting Started with AWS Machine Learning | Amazon Web Services
2. Google Cloud Platform Fundamentals for AWS Professionals | Google Cloud
3. Introduction to Programming with MATLAB | Vanderbilt University
4. Build Your First Android App (Project-Centered Course) | Coursera</t>
  </si>
  <si>
    <t>Languages: Java, Python
Web Technologies: HTML, CSS, JavaScript
Database: SQL Server 2008
Operating Systems: Microsoft Windows, Linux</t>
  </si>
  <si>
    <t>1. IoT Based Smart Agriculture
2. Art Gallery Website
3. Movie Success Prediction 
4. IoT Based Smart Refrigerator</t>
  </si>
  <si>
    <t>Badminton, Cricket</t>
  </si>
  <si>
    <t>Gardening, Sketching</t>
  </si>
  <si>
    <t>https://drive.google.com/open?id=1rkGQ_VtxyrMfa2iXeAvw4RmkWcGqHyXp</t>
  </si>
  <si>
    <t>https://drive.google.com/open?id=1ddm5xy3LcxD1pxrtVf2FEtXSP5ARB9KF</t>
  </si>
  <si>
    <t>https://www.facebook.com/anuja.dhanu.7</t>
  </si>
  <si>
    <t>https://www.linkedin.com/in/anuja-dhanu-635119147/</t>
  </si>
  <si>
    <t>anuragparadkar@gmail.com</t>
  </si>
  <si>
    <t>17101A0007</t>
  </si>
  <si>
    <t>Anurag Sameer Paradkar</t>
  </si>
  <si>
    <t>604, A- wing , Hilton , Bhaktipark , Wadala, mumbai - 37</t>
  </si>
  <si>
    <t>anurag.paradkar@vit.edu.in</t>
  </si>
  <si>
    <t>FDFPP2347C</t>
  </si>
  <si>
    <t>8656 04983459</t>
  </si>
  <si>
    <t>Z4302566</t>
  </si>
  <si>
    <t>Our Lady of Perpetual Succour</t>
  </si>
  <si>
    <t>Indian Education society junior college , bandra</t>
  </si>
  <si>
    <t>Sameer Paradkar</t>
  </si>
  <si>
    <t>IT Professional</t>
  </si>
  <si>
    <t>Vaishali Paradkar</t>
  </si>
  <si>
    <t>python Bootcamp , hands on training cum internship program</t>
  </si>
  <si>
    <t>python , java , c , c ++ ,HTML ,MySql , IOT</t>
  </si>
  <si>
    <t>Cab management service
color sorting machine
hotel booking website</t>
  </si>
  <si>
    <t>certified open water scuba diver</t>
  </si>
  <si>
    <t>gardening</t>
  </si>
  <si>
    <t>https://drive.google.com/open?id=1j69_shW6sIIx3aJe0J3jWvb8Wjh1CwF2</t>
  </si>
  <si>
    <t>https://drive.google.com/open?id=1yW_4eBEH6SxJIts4uRexfamsbSAo7UN6</t>
  </si>
  <si>
    <t>https://www.facebook.com/anurag.paradkar</t>
  </si>
  <si>
    <t>https://www.linkedin.com/in/anurag-paradkar-66010b1ab/</t>
  </si>
  <si>
    <t>aparadkar2406@gmail.com</t>
  </si>
  <si>
    <t>17103A0010</t>
  </si>
  <si>
    <t>Anushka Dhananjay Paradkar</t>
  </si>
  <si>
    <t>6/24/1999</t>
  </si>
  <si>
    <t>14/3 Shubhayog Akalpit CHS, Near CityLight Cinema, LJ Road, Mahim Mumbai 400016</t>
  </si>
  <si>
    <t>anushka.paradkar@vit.edu.in</t>
  </si>
  <si>
    <t>FMUPP7566R</t>
  </si>
  <si>
    <t>R8634706</t>
  </si>
  <si>
    <t>IES Manik Vidya Mandir</t>
  </si>
  <si>
    <t>Dhananjay Madhav Paradkar</t>
  </si>
  <si>
    <t>Bussiness</t>
  </si>
  <si>
    <t>Yogini Dhananjay Paradkar</t>
  </si>
  <si>
    <t>Python for everybody by University Of Michigan</t>
  </si>
  <si>
    <t>basics of C , Java and Python</t>
  </si>
  <si>
    <t>Projects: 1) Automatic Plant Watering Machine
2) Alcohol Detection in Cars
3) Seatbelt Detection System</t>
  </si>
  <si>
    <t>Professional Kathhak Dancer- Akhil Bharatiya Gnadharva Mandal (onto Visharad)
Joint Sports Secretary 2019-20
Core Member of the Publicity Team 2018-19
Represents VIT Throwball and Volleyball Team</t>
  </si>
  <si>
    <t>Trekking the Himalayas (Kedarkantha Peak)</t>
  </si>
  <si>
    <t>https://drive.google.com/open?id=1whcNPwGp-edoVNuZunrMPgG_9hqFQRfp</t>
  </si>
  <si>
    <t>https://drive.google.com/open?id=1l_kAgiug8M-GzTWBoDJy_DPMEpf5nAXR</t>
  </si>
  <si>
    <t>https://www.facebook.com/anushka.paradkar</t>
  </si>
  <si>
    <t>https://www.linkedin.com/in/anushka-paradkar-a0a4a81ab/</t>
  </si>
  <si>
    <t>17103A0053</t>
  </si>
  <si>
    <t>Aradhya rahul dubey</t>
  </si>
  <si>
    <t>8/19/1999</t>
  </si>
  <si>
    <t>Lotus A701 hiranandani gardens powai MUMBAI-400076</t>
  </si>
  <si>
    <t>Aradhya.dubey@vit.edu.in</t>
  </si>
  <si>
    <t>Aradhyadubey19@gmail.com</t>
  </si>
  <si>
    <t>FQAPD3764H</t>
  </si>
  <si>
    <t>Z5875492</t>
  </si>
  <si>
    <t>Hiranandani foundation school powai</t>
  </si>
  <si>
    <t>Khaf educational society college of science and commerce</t>
  </si>
  <si>
    <t>Rahul dubey</t>
  </si>
  <si>
    <t>Sheela rahul dubey</t>
  </si>
  <si>
    <t>Python , verilog</t>
  </si>
  <si>
    <t>https://drive.google.com/open?id=1eB8e_94itGJbcBkubEt4SwqQ8P1IuGYl</t>
  </si>
  <si>
    <t>https://drive.google.com/open?id=1KLJOALa-ynZY6DA1iOO10dSAM30C9lnb</t>
  </si>
  <si>
    <t>https://m.facebook.com/aradhya.dubey.1?ref=bookmarks</t>
  </si>
  <si>
    <t>https://www.linkedin.com/mwlite/in/aradhya-dubey-831a62194</t>
  </si>
  <si>
    <t>archisharma037@gmail.com</t>
  </si>
  <si>
    <t>17105A0011</t>
  </si>
  <si>
    <t>Archi Santosh Sharma</t>
  </si>
  <si>
    <t>Room no 206 C wing Subhash Chandra Bose CHS opposite ONGC building Mukund Nagar Sion Bandra Link Road Mumbai-400017</t>
  </si>
  <si>
    <t>Same as Above</t>
  </si>
  <si>
    <t>archi.sharma@vit.edu.in</t>
  </si>
  <si>
    <t>ISVPS0564Q</t>
  </si>
  <si>
    <t>Shikshan Sadhana Mandal's Sadhana Vidyalaya</t>
  </si>
  <si>
    <t>Guru Nanak Khalsa College Of Arts, Science And Commerce</t>
  </si>
  <si>
    <t>Santosh Shivsagar Sharma</t>
  </si>
  <si>
    <t>Bussinessman</t>
  </si>
  <si>
    <t>Vanita Santosh Sharma</t>
  </si>
  <si>
    <t>Artificial intelligence in medicine.
Workshop on Cardiopulmonary resuscitation (CPR).
Online course on materials in oral health.
Course On CoronaVirus 
Google Digital Garage-Fundamentals Of Digital Marketing</t>
  </si>
  <si>
    <t>C++ , MATLAB, AdobePhotoshop ,</t>
  </si>
  <si>
    <t>Mini Project On IC741 Tester.</t>
  </si>
  <si>
    <t xml:space="preserve">STUDENT COUNCIL –Creative Core Member (2018-19) 
NSS VIT-Publicity core Member(2018-19) 
Participated in beach cleaning organized by Beach Please near Chaitya Bhoomi dadar. 
Volunteered in Rally on heart cancer organized by Mumbai University 
</t>
  </si>
  <si>
    <t>Sketching, Drawing, Painting, Dancing</t>
  </si>
  <si>
    <t>https://drive.google.com/open?id=18R8rS24gSX36ecGq--i8Ywy3WxTd7aC9</t>
  </si>
  <si>
    <t>https://drive.google.com/open?id=1ZuKR33ChyeoA6xnTQxi6ICVBWKJwrZnv</t>
  </si>
  <si>
    <t>https://www.facebook.com/archi.sharma.7334</t>
  </si>
  <si>
    <t>https://www.linkedin.com/in/archi-sharma-959828160</t>
  </si>
  <si>
    <t>aritro13@gmail.com</t>
  </si>
  <si>
    <t>18102C2016</t>
  </si>
  <si>
    <t>Aritro Biswas</t>
  </si>
  <si>
    <t>7/21/1997</t>
  </si>
  <si>
    <t>Ambunath Biswas,Near Nazirapara Jall Tanki,
Nazirapara,Radhanagar Road,Krishnanagar
NADIA, WEST BENGAL 741101</t>
  </si>
  <si>
    <t>aritro.biswas@vit.edu.in</t>
  </si>
  <si>
    <t>DBPPB2070E</t>
  </si>
  <si>
    <t>U5598522</t>
  </si>
  <si>
    <t>Atomic Energy Central School</t>
  </si>
  <si>
    <t>Ambunath Biswas</t>
  </si>
  <si>
    <t>Service in L&amp;T</t>
  </si>
  <si>
    <t>Banya Biswas</t>
  </si>
  <si>
    <t>NEO Internship, Machine Learning on Ramp</t>
  </si>
  <si>
    <t> Python3
 Core JAVA 
 Android App Development 
 MySQL 
 Arduino UNO
 C/C++
 Embedded C
 Linux and Shell Scripts
 JavaScript(MEAN Stack)</t>
  </si>
  <si>
    <t>Saline level monitoring system</t>
  </si>
  <si>
    <t>Sketching, Painting, Skating, Podcast</t>
  </si>
  <si>
    <t>https://drive.google.com/open?id=1MhG5iKF1v6e6WX2ZWOs5WAAn2xlyVGtu</t>
  </si>
  <si>
    <t>https://drive.google.com/open?id=1_Hkv1wk-qQbzmN4_RDmeAC1Pv1Yl57G_</t>
  </si>
  <si>
    <t>https://www.facebook.com/aritro.biswas.5458/</t>
  </si>
  <si>
    <t>https://www.linkedin.com/in/aritro-biswas-839051131/</t>
  </si>
  <si>
    <t>https://github.com/aritro13</t>
  </si>
  <si>
    <t>armanali3450@gmail.com</t>
  </si>
  <si>
    <t>17103B0061</t>
  </si>
  <si>
    <t>Arman Ali</t>
  </si>
  <si>
    <t>Room No 1 Marwadi Chawl Near Azad Market Asalfa Village Ghatkopar Mumbai 400084</t>
  </si>
  <si>
    <t>arman.ali@vit.edu.in</t>
  </si>
  <si>
    <t>DGMPA7366G</t>
  </si>
  <si>
    <t>Not Applied</t>
  </si>
  <si>
    <t>Shibpur Ambika Hindi High School, Howrah</t>
  </si>
  <si>
    <t>West Bengal Board</t>
  </si>
  <si>
    <t>Salkia Vikram Vidyalaya, Howrah</t>
  </si>
  <si>
    <t>Md Salauddin</t>
  </si>
  <si>
    <t>Contractor</t>
  </si>
  <si>
    <t>Rabia Khatoon</t>
  </si>
  <si>
    <t>Internet of things, Mobile Application development, Circuit Designing</t>
  </si>
  <si>
    <t>I have done mini projects on Digital Alarm Clock, Smart traffic signal control using Arduino. Python programming language</t>
  </si>
  <si>
    <t>Playing Football</t>
  </si>
  <si>
    <t>Reading Novels, going on educational tours</t>
  </si>
  <si>
    <t>https://drive.google.com/open?id=1wIj5crMSn03o8V9ce4IaKOIEpK5SFdcF</t>
  </si>
  <si>
    <t>https://drive.google.com/open?id=1-cpnaomL8OHlcuPj-4RFSAs341YarYPl</t>
  </si>
  <si>
    <t>https://www.facebook.com/profile.php?id=100007015445702</t>
  </si>
  <si>
    <t>https://www.linkedin.com/in/arman-ali-68726a184</t>
  </si>
  <si>
    <t>arqamchaus.ac@gmail.com</t>
  </si>
  <si>
    <t>18104C2045</t>
  </si>
  <si>
    <t>Arqam Asif Chaus</t>
  </si>
  <si>
    <t>Gulraj Heights H wing room num 1301 opp navre baug dairy road jagruti nagar Kurla east (400024)</t>
  </si>
  <si>
    <t>arqam.chaus@vit.edu.in</t>
  </si>
  <si>
    <t>BUTPC1467K</t>
  </si>
  <si>
    <t>Victoria High School</t>
  </si>
  <si>
    <t>Asif Chaus</t>
  </si>
  <si>
    <t>Self Employed</t>
  </si>
  <si>
    <t>Masuda chaus</t>
  </si>
  <si>
    <t>Basic in PCB DESIGNING
Basic in Programming
Electrical designing and makinh</t>
  </si>
  <si>
    <t>Carrom</t>
  </si>
  <si>
    <t>Bike collection,travelling,adventure.</t>
  </si>
  <si>
    <t>https://drive.google.com/open?id=19rjRrZxeIBNvctZfKK5w936ardiwR9E6</t>
  </si>
  <si>
    <t>https://drive.google.com/open?id=18kAPL5MxE7QltiE9JAIlvhtPmBwTqeQu</t>
  </si>
  <si>
    <t>https://www.facebook.com/arqam.chaus</t>
  </si>
  <si>
    <t>http://linkedin.com/in/arqam-chaus-098369187</t>
  </si>
  <si>
    <t>aryan.r.choudhary@gmail.com</t>
  </si>
  <si>
    <t>17103A0012</t>
  </si>
  <si>
    <t>Aryan Choudhary</t>
  </si>
  <si>
    <t>Flat 401, Building 12, Safal Complex, Sector 19A, Nerul East, Navi Mumbai, 400706</t>
  </si>
  <si>
    <t>aryan.choudhary@vit.edu.in</t>
  </si>
  <si>
    <t>BWBPC4733N</t>
  </si>
  <si>
    <t>Z5021482</t>
  </si>
  <si>
    <t>Apeejay School, Nerul</t>
  </si>
  <si>
    <t>Ravi Ranjan Choudhary</t>
  </si>
  <si>
    <t>Profesional</t>
  </si>
  <si>
    <t>Pallavi Choudhary</t>
  </si>
  <si>
    <t>Professional</t>
  </si>
  <si>
    <t>TensorFlow</t>
  </si>
  <si>
    <t>Programming, Circuit Design, PCB Design, Robotic Simulation</t>
  </si>
  <si>
    <t>Reading, Watching Videos</t>
  </si>
  <si>
    <t>https://drive.google.com/open?id=1ssWJbvKGiA5e_1IDEkL9eW1DemjfDBXM</t>
  </si>
  <si>
    <t>https://drive.google.com/open?id=1MloNtLYKJ2_qopBn90CJpqLwWX5PKd_R</t>
  </si>
  <si>
    <t>https://www.facebook.com/aryan.choudhary.1848</t>
  </si>
  <si>
    <t>https://www.linkedin.com/in/aryan-r-choudhary/</t>
  </si>
  <si>
    <t>ashay.aglawe@gmail.com</t>
  </si>
  <si>
    <t>17103A0032</t>
  </si>
  <si>
    <t>Ashay Laxman Aglawe</t>
  </si>
  <si>
    <t>Classique C 202, Neelkanth Palms, Off G.B. Road Thane(W)</t>
  </si>
  <si>
    <t>ashay.aglawe@vit.edu.in</t>
  </si>
  <si>
    <t>AVSPA0898B</t>
  </si>
  <si>
    <t>N5731225</t>
  </si>
  <si>
    <t>Hiranandani Foundation School</t>
  </si>
  <si>
    <t>Laxman Aglawe</t>
  </si>
  <si>
    <t>Hemangi Aglawe</t>
  </si>
  <si>
    <t>Doctor</t>
  </si>
  <si>
    <t>Machine Learning, Artificial Intelligence, Python, R Programming</t>
  </si>
  <si>
    <t>Various Programming languages</t>
  </si>
  <si>
    <t>Mini Projects</t>
  </si>
  <si>
    <t>Instrument(Keyboard)</t>
  </si>
  <si>
    <t>Cricket, Musical Instruments, Travel</t>
  </si>
  <si>
    <t>https://drive.google.com/open?id=1UjNVE0fccoHrJQEt6xYEGLU9J2MPxfJa</t>
  </si>
  <si>
    <t>https://drive.google.com/open?id=1u83LS5MZzBQxCyWY0O2hY4LSTGAI0TLr</t>
  </si>
  <si>
    <t>https://www.linkedin.com/in/ashay-a-04a96a1a0</t>
  </si>
  <si>
    <t>ashishbhingre@gmail.com</t>
  </si>
  <si>
    <t>17103A0020</t>
  </si>
  <si>
    <t>Ashish Arun Bhingare</t>
  </si>
  <si>
    <t>Behind bld no.13, Dobhi Ghat, Kopri Colony, Thane(E) 400603</t>
  </si>
  <si>
    <t>ashish.bhingare@vit.edu.in</t>
  </si>
  <si>
    <t>DXVPB1455D</t>
  </si>
  <si>
    <t>Sri Ma Bal Niketan</t>
  </si>
  <si>
    <t>M.H. Junior College Thane</t>
  </si>
  <si>
    <t>Arun Dagudu Bhingare</t>
  </si>
  <si>
    <t>Anuradha Arun Bhingare</t>
  </si>
  <si>
    <t>C for everyone(Intermediate)
MySql(Beginner)
Python for beginners(Beginner)</t>
  </si>
  <si>
    <t>C Programming
Python
MySql</t>
  </si>
  <si>
    <t>32x8 Matrix display</t>
  </si>
  <si>
    <t>Karate, Abacus</t>
  </si>
  <si>
    <t>Gaming, Hanging out</t>
  </si>
  <si>
    <t>https://drive.google.com/open?id=1whfYxdwpdwDhw3TUANweh6TmKfqy413N</t>
  </si>
  <si>
    <t>https://drive.google.com/open?id=10Xx6lMaieDOsvlsTTlyuTZ_pYsQx7ufx</t>
  </si>
  <si>
    <t>https://m.facebook.com/ashish.bhingare.3?_rdr</t>
  </si>
  <si>
    <t>https://www.linkedin.com/mwlite/in/ashish-b-42a8a1a2</t>
  </si>
  <si>
    <t>I am working on programming and looking forward to work as a developer.</t>
  </si>
  <si>
    <t>ashokshitole1234@gmail.com</t>
  </si>
  <si>
    <t>17103B2012</t>
  </si>
  <si>
    <t>Ashok Laxman Shitole</t>
  </si>
  <si>
    <t>12/13/1998</t>
  </si>
  <si>
    <t>Flat no. 203 , second floor, A- wing, Building-2, Shiv Sai Dham Residency Phase 2, Nandivali, namaskar bhaba Talk. Kalyan , Dist Thane</t>
  </si>
  <si>
    <t>RN.126, Shahid bhagat singh nagar,BPT gate no 5, Wadala(E),Mumbai</t>
  </si>
  <si>
    <t>ashok.shitole@vit.edu.in</t>
  </si>
  <si>
    <t>HLTPS6260P</t>
  </si>
  <si>
    <t>Dnyaneshwar Vidyalaya</t>
  </si>
  <si>
    <t>Laxman Bhagwan Shitole</t>
  </si>
  <si>
    <t>hausabai Laxman Shitole</t>
  </si>
  <si>
    <t>MATLAB,Netwoking</t>
  </si>
  <si>
    <t>Smart Trolley Using RFID</t>
  </si>
  <si>
    <t>Book Club</t>
  </si>
  <si>
    <t>https://drive.google.com/open?id=1SCXdWd26jGWibhAnqVNW53-aOBlC_3-E</t>
  </si>
  <si>
    <t>https://drive.google.com/open?id=1ncxNun_X-fox2fSRO3TJq0Jem37iv16M</t>
  </si>
  <si>
    <t>https://m.facebook.com/tanmay.ashok.SK?ref=bookmarks</t>
  </si>
  <si>
    <t>https://www.linkedin.com/mwlite/in/ashok-shitole-3a344b18b</t>
  </si>
  <si>
    <t>ashutoshthebist@gmail.com</t>
  </si>
  <si>
    <t>17101B0068</t>
  </si>
  <si>
    <t>Ashutosh Ashish Bist</t>
  </si>
  <si>
    <t>8/28/1999</t>
  </si>
  <si>
    <t>A/306, Shivshrusti, Shivsagar Complex, Ashok Kedare Chowk, Bhandup(West), Mumbai - 400 078</t>
  </si>
  <si>
    <t>K/12, Arunoday, Opp Usha Nagar, Bhandup(West), Mumbai - 400 078</t>
  </si>
  <si>
    <t>ashutosh.bist@vit.edu.in</t>
  </si>
  <si>
    <t>EGUPB3987D</t>
  </si>
  <si>
    <t>APPLIED</t>
  </si>
  <si>
    <t>Pawar Public School, Bhandup(West)</t>
  </si>
  <si>
    <t>Pace Junior Science College, Thane(West)</t>
  </si>
  <si>
    <t>Ashish Bist</t>
  </si>
  <si>
    <t>Banker</t>
  </si>
  <si>
    <t>Kusum Bist</t>
  </si>
  <si>
    <t>The Complete 2020 Web Development Bootcamp by Dr. Angela Yu (Udemy), The Data Science Course 2020: Complete Data Science Bootcamp by 365 Careers (Udemy),Python for Everybody Specialization by Charles Severance (Coursera),Java Tutorial for Beginners by John Purcell (Udemy),</t>
  </si>
  <si>
    <t>C, Python, Java, SQL, Android Studio, Git, Html, CSS, Bootstrap, JavaScript,</t>
  </si>
  <si>
    <t>Hackerank: 5 Star Python Badge;4 Star Problem Solving Badge;5 Star Java Badge.
Participated in SIH, RAIT Hackathon</t>
  </si>
  <si>
    <t>Writing on Quora, Winner of Under 16 Handball DSO Mumbai Suburban District 2014, Runner Up at Under 19 Handball DSO Thane District 2016.</t>
  </si>
  <si>
    <t>Football, Handball, Badminton</t>
  </si>
  <si>
    <t>https://drive.google.com/open?id=1gsAC2Tj5F-OUZqqiDeYDaF9PEVCY1eZY</t>
  </si>
  <si>
    <t>https://drive.google.com/open?id=13oX3z407AnxWV8SPPNU9As5R1Vl-mKVF</t>
  </si>
  <si>
    <t>https://www.facebook.com/profile.php?id=100009144767511</t>
  </si>
  <si>
    <t>https://www.linkedin.com/in/ashutoshbist/</t>
  </si>
  <si>
    <t>arp.ashutosh@gmail.com</t>
  </si>
  <si>
    <t>17102B0006</t>
  </si>
  <si>
    <t>Ashutosh R Pandey</t>
  </si>
  <si>
    <t>9/24/1999</t>
  </si>
  <si>
    <t>Bldg no 21, 102 Siddhivinayak Tower, Vartak Nagar, Pokhran Road no.1,Thane - W</t>
  </si>
  <si>
    <t>ashutosh.pandey1@vit.edu.in</t>
  </si>
  <si>
    <t>Smt Sulochanadevi Singhania School</t>
  </si>
  <si>
    <t>RakeshKumar Pandey</t>
  </si>
  <si>
    <t>Siyamani Pandey</t>
  </si>
  <si>
    <t>Home maker</t>
  </si>
  <si>
    <t>Deep learning specialization By Andrew N G</t>
  </si>
  <si>
    <t>Data Visualization, Scikit-Learn and</t>
  </si>
  <si>
    <t>Runner's up at BVCOE in Technical paper presentation</t>
  </si>
  <si>
    <t>Basketball team member</t>
  </si>
  <si>
    <t>Reading books and new technology</t>
  </si>
  <si>
    <t>https://drive.google.com/open?id=1R-bLDa1I1Lrr4J3znv7QbLzHy0VExKFB</t>
  </si>
  <si>
    <t>https://drive.google.com/open?id=1UgrcyyyXfSvyoNh0i0lo0HCZLHVEOxG-</t>
  </si>
  <si>
    <t>https://m.facebook.com/ashutosh.pandey.33633344</t>
  </si>
  <si>
    <t>https://www.linkedin.com/in/ashutosh-pandey-b1b382199/</t>
  </si>
  <si>
    <t>ashwinanilkumar14@gmail.com</t>
  </si>
  <si>
    <t>17104A0056</t>
  </si>
  <si>
    <t>Ashwin Anilkumar Pottekkat</t>
  </si>
  <si>
    <t>1/14/2000</t>
  </si>
  <si>
    <t>B/8, Lavkush Apt, Chinchpada road, Kalyan E</t>
  </si>
  <si>
    <t>ashwin.pottekkat@vit.edu.in</t>
  </si>
  <si>
    <t>Model English High School, Kalyan E</t>
  </si>
  <si>
    <t>Model College of Science and Commerce,Kalyan E</t>
  </si>
  <si>
    <t>Anilkumar PV</t>
  </si>
  <si>
    <t>Jyothi Anil</t>
  </si>
  <si>
    <t>1)Python course through Udemy.
2)HTML and CSS course through Udemy.
3) Responsive website basics course through Coursera.
4) Machine Learning with Python course through Cognitive Class.
5) Python for Data Science course through Greyatom.
6)SQL for Data Science through Coursera.
7)Career Edge-Knockdown the Lockdown course of TCS-iON.</t>
  </si>
  <si>
    <t>1)Python
2)C
3)SQL
4) HTML and CSS
5) Networking</t>
  </si>
  <si>
    <t>1) Electronic Door bell
2) Home Automation miniproject
3) Audio Amplifier
4) Temperature &amp; Humidity sensor using DHT11 &amp; Arduino.</t>
  </si>
  <si>
    <t>Participated in V-Emperors cricket event.</t>
  </si>
  <si>
    <t>Drawing,Listening to music</t>
  </si>
  <si>
    <t>https://drive.google.com/open?id=1kb4T91z_vYqoBcauLq91DZqAh4dZ-jfC</t>
  </si>
  <si>
    <t>https://drive.google.com/open?id=18aPJUy6oNyglu1ZXizuiC45tZBh06ADI</t>
  </si>
  <si>
    <t>https://www.facebook.com/profile.php?id=100009446840020</t>
  </si>
  <si>
    <t>https://www.linkedin.com/in/ashwin-pottekkat-81b9ab160</t>
  </si>
  <si>
    <t>ashwinhedaoo@gmail.com</t>
  </si>
  <si>
    <t>17104A0010</t>
  </si>
  <si>
    <t>Ashwin Vinay Hedaoo</t>
  </si>
  <si>
    <t>Flat No. 1001, Raheja Majestic, Plot No 161, TPS III, Manmala Tank Road, Next to Star City Cinema, Matunga (West)</t>
  </si>
  <si>
    <t>ashwin.hedaoo@vit.edu.in</t>
  </si>
  <si>
    <t>3611 1629 4311</t>
  </si>
  <si>
    <t>S4578800</t>
  </si>
  <si>
    <t>Ryan International School</t>
  </si>
  <si>
    <t>9.0 CGPA</t>
  </si>
  <si>
    <t>PACE Junior Science College</t>
  </si>
  <si>
    <t>Vinay Hedaoo</t>
  </si>
  <si>
    <t>CGM at SIDBI</t>
  </si>
  <si>
    <t>Swati Hedaoo</t>
  </si>
  <si>
    <t>High Impact Business Writing, Digital Product Management, IOT &amp; Embedded Systems</t>
  </si>
  <si>
    <t>C</t>
  </si>
  <si>
    <t>Athletics</t>
  </si>
  <si>
    <t>PLaying various sports</t>
  </si>
  <si>
    <t>https://drive.google.com/open?id=1GwEnzzmB8cXAxRuKFQtiypVtpklpCiTQ</t>
  </si>
  <si>
    <t>https://drive.google.com/open?id=15zpwGOxXZ_DBvny0npjEkT1lY3z14jRr</t>
  </si>
  <si>
    <t>https://www.facebook.com/ashwinhedaoo33</t>
  </si>
  <si>
    <t>https://www.linkedin.com/in/ashwin-hedaoo-4ba278181/</t>
  </si>
  <si>
    <t>ashwinidrj99@gmail.com</t>
  </si>
  <si>
    <t>17101B0038</t>
  </si>
  <si>
    <t>Ashwini Jadhav</t>
  </si>
  <si>
    <t>5A-16 CISF Colony Sector-10 Vashi, Navi Mumbai, Maharashtra - 400703</t>
  </si>
  <si>
    <t>Ajnad, Dhule, Maharashtra - 425405</t>
  </si>
  <si>
    <t>ashwini.jadhav1@vit.edu.in</t>
  </si>
  <si>
    <t>BPXPJ2087K</t>
  </si>
  <si>
    <t>Kendriya Vidyalaya Ankleshwar</t>
  </si>
  <si>
    <t>Kendriya Vidyalaya OCF Chandigarh</t>
  </si>
  <si>
    <t>Santosh P Jadhav</t>
  </si>
  <si>
    <t>CISF Employee</t>
  </si>
  <si>
    <t>Suman Jadhav</t>
  </si>
  <si>
    <t>1. Python for Data Science, IBM
2. Node-Red : Basics to Bots, IBM
3. Machine Learning using Python (Linear Regression), Skyfi Labs
4. Introduction to Structured Query Language (SQL), Coursera
5. Introduction to Git and GitHub, Coursera
6. Career Edge - Knockdown the Lockdown, TCSiON</t>
  </si>
  <si>
    <t>1. Python
2. MySQL
3. HTML
4. CSS
5. Javascript
6. Php
8. Java
9. Laravel framework (Basics)
10. Bootstrap (Basics)</t>
  </si>
  <si>
    <t>Mini Projects :
Semester 3 :
1. Online Voting Survey using Python (Tkinter)
Semester 4 :
1. E-commerce (Women Clothing shopping) website (HTML, CSS, Javascript, Php) 
2. Smart Mirror(IoT) using Raspberry pi 3 (Python, HTML, CSS, Javascript)</t>
  </si>
  <si>
    <t>Publicity workforce 2017-18, Dance, Sports</t>
  </si>
  <si>
    <t>Singing, Dancing, Sports</t>
  </si>
  <si>
    <t>https://drive.google.com/open?id=1TEOBQh8S56DDorbnlhAShM6Kn4eMddnK</t>
  </si>
  <si>
    <t>https://drive.google.com/open?id=15mvD5DemdVS-LvEH80UVjIKJBW716gAR</t>
  </si>
  <si>
    <t>http://www.facebook.com/profile.php?id=100010392513636</t>
  </si>
  <si>
    <t>http://www.linkedin.com/in/ashwini-jadhav-0b1560137</t>
  </si>
  <si>
    <t>ashwitamidivelli@gmail.com</t>
  </si>
  <si>
    <t>17103A0040</t>
  </si>
  <si>
    <t>Ashwita Satish Midivelli</t>
  </si>
  <si>
    <t>Shastri Nagar, Pratiksha nagar, Sion(W), Mumbai -400022</t>
  </si>
  <si>
    <t>Meeta enterprises, Badlapur</t>
  </si>
  <si>
    <t>ashwita.midivelli@vit.edu.in</t>
  </si>
  <si>
    <t>S.I.E.S College of Science &amp; Commerce</t>
  </si>
  <si>
    <t>Satish Midivelli</t>
  </si>
  <si>
    <t>Labor</t>
  </si>
  <si>
    <t>Kavita Midivelli</t>
  </si>
  <si>
    <t>Core Java - Internshala
Html&amp;Css - University Of Michigan
Javascript - University of Michigan
Visual elements of UI design - CALARTS
UX fundamentals - CALARTS
Responsive Web Design - Udemy
Python for everybody - University of Michigan</t>
  </si>
  <si>
    <t>UI/UX design
Graphic design
Front end web development
Java 
Html &amp; Css
Responsive web design</t>
  </si>
  <si>
    <t>Graphic design(digi) head at Student Council
Events head at IETE.
Mini projects: 
1)Temperature controlled fan
2) PLC controlled traffic &amp; street lights
3) Startup website - Prarambh
(Role: Front-end web developer)
4) Walking Robot
5) Logo design for various companies (insurance, startup)</t>
  </si>
  <si>
    <t>Designing.</t>
  </si>
  <si>
    <t>Book, Design, Art, Gardening</t>
  </si>
  <si>
    <t>https://drive.google.com/open?id=1uCVahD1su1kkIl5kS8Rwuhvj0YJIUVb7</t>
  </si>
  <si>
    <t>https://drive.google.com/open?id=10zT08unlNEBoVvG0S8f-K18y0rrUXv67</t>
  </si>
  <si>
    <t>https://www.linkedin.com/in/ashwita-midivelli-338a83182</t>
  </si>
  <si>
    <t>Currently I'm working with Fraydio as graphic designer.</t>
  </si>
  <si>
    <t>adgadiwan09@gmail.com</t>
  </si>
  <si>
    <t>17101A0056</t>
  </si>
  <si>
    <t>Atharva Dhananjay Gadiwan</t>
  </si>
  <si>
    <t>601- Sai Ganesh Appartment, Wadala east, Wadala-400037</t>
  </si>
  <si>
    <t>Type-A 3189, near Ganesh temple, ozar T/S, Nashik-422207</t>
  </si>
  <si>
    <t>atharva.gadiwan@vit.edu.in</t>
  </si>
  <si>
    <t>CPCPG3370L</t>
  </si>
  <si>
    <t>GES HAL high school and Jr. college</t>
  </si>
  <si>
    <t>Sukhdev Jr. high school and college</t>
  </si>
  <si>
    <t>Dhananjay Harishchandra Gadiwan</t>
  </si>
  <si>
    <t>Madhuri Dhananjay Gadiwan</t>
  </si>
  <si>
    <t>1.Data Science Specialization-University of Michigan(5 courses total)
2.SQL for Data Science- University of California, Davis</t>
  </si>
  <si>
    <t>Programming/Scripting Languages and Tools: C, Python, SQL, Java, Postgresql, HTML, CSS, PHP, JavaScript. Data Structures and Algorithms, Operating Systems, Data Mining, Machine Learning, NLP, Deep learning.</t>
  </si>
  <si>
    <t xml:space="preserve">1) Monitoring Suspicious Discussion on an Online Forum [Capstone Project - on going]
2) Spam message detector- Machine learning Project
3) Student Management System 
4) Web controlled notice board - Internet of Things
5) Website: Hotel booking website
</t>
  </si>
  <si>
    <t>Creative Head- Student Council(2019-2020)</t>
  </si>
  <si>
    <t>1)Teaching- Students’ Teacher at U&amp;I NGO(Volunteering) 2) Trekking</t>
  </si>
  <si>
    <t>https://drive.google.com/open?id=1Z1F_Y87B5tUHd4j7jS0v4DWxNtZQPc5S</t>
  </si>
  <si>
    <t>https://drive.google.com/open?id=1bZSXp7OVQgLgrD3Q6fsgjmxcIHOlqXB5</t>
  </si>
  <si>
    <t>https://www.facebook.com/atharva.gadiwan.1</t>
  </si>
  <si>
    <t>https://www.linkedin.com/in/atharva-gadiwan-13b31a16b/</t>
  </si>
  <si>
    <t>atharva2012@gmail.com</t>
  </si>
  <si>
    <t>17102B0063</t>
  </si>
  <si>
    <t>Atharva Kishor Jadhav</t>
  </si>
  <si>
    <t>12/20/1999</t>
  </si>
  <si>
    <t>903. God's Gift tower chs ltd, N.M.Joshi Marg, Lowerparel, Mumbai - 400013</t>
  </si>
  <si>
    <t>atharva.jadhav@vit.edu.in</t>
  </si>
  <si>
    <t>BSGPJ3904F</t>
  </si>
  <si>
    <t>R5692029</t>
  </si>
  <si>
    <t>I.E.S V.N.Sule Guruji English Medium Secondary School</t>
  </si>
  <si>
    <t>D.G.Ruparel College Of Arts, Science &amp; Commerce</t>
  </si>
  <si>
    <t>Kishor Jadhav</t>
  </si>
  <si>
    <t>Aruna Jadhav</t>
  </si>
  <si>
    <t>Programming for Everybody (Python Programming) - Coursera
Introduction to Data Structures (Python programming) - Coursera</t>
  </si>
  <si>
    <t>Python programming, Web application using PHP, Real-time problem solving</t>
  </si>
  <si>
    <t>Internship in making Videomaker Web application</t>
  </si>
  <si>
    <t>Travelling, Listening to Music, Reading</t>
  </si>
  <si>
    <t>https://drive.google.com/open?id=1KJ2hsup4No0fjQxK9aPPijocp8NvRBs3</t>
  </si>
  <si>
    <t>https://drive.google.com/open?id=1sr5HGQ5c7Eud4otBAPz9_Mhde4S6K6IZ</t>
  </si>
  <si>
    <t>https://www.facebook.com/vedant0710</t>
  </si>
  <si>
    <t>https://www.linkedin.com/in/atharva-jadhav-6508b31b2/</t>
  </si>
  <si>
    <t>atharvanimje@gmail.com</t>
  </si>
  <si>
    <t>17104A0054</t>
  </si>
  <si>
    <t>Atharva Ramesh Nimje</t>
  </si>
  <si>
    <t>3/17/2000</t>
  </si>
  <si>
    <t>D 24 Nalanda, Anushaktinagar, Mumba - 400094</t>
  </si>
  <si>
    <t>atharva.nimje@vit.edu.in</t>
  </si>
  <si>
    <t>BQDPN9876P</t>
  </si>
  <si>
    <t>Atomic Energy Central School 2</t>
  </si>
  <si>
    <t>Atomic Energy Junior College</t>
  </si>
  <si>
    <t>Ramesh Nimje</t>
  </si>
  <si>
    <t>Pooja Nimje</t>
  </si>
  <si>
    <t>Python101 for Data Science, MySQL Bootcamp</t>
  </si>
  <si>
    <t>Python, SQL, C programming, HTML, MATLAB</t>
  </si>
  <si>
    <t>Reading, travelling</t>
  </si>
  <si>
    <t>https://drive.google.com/open?id=10Z2fLG_k2lFE2QvTWHbmiMQT-fl9juVJ</t>
  </si>
  <si>
    <t>https://drive.google.com/open?id=1uFnpuJ7Hjyj6iimIbdBi_2T_H_Rpf9G1</t>
  </si>
  <si>
    <t>https://www.facebook.com/atharva.nimje</t>
  </si>
  <si>
    <t>www.linkedin.com/in/atharva-nimje-0505a9192</t>
  </si>
  <si>
    <t>atharva25699@gmail.com</t>
  </si>
  <si>
    <t>18104B2002</t>
  </si>
  <si>
    <t>ATHARVA SUNIL KULKARNI</t>
  </si>
  <si>
    <t>6/25/1999</t>
  </si>
  <si>
    <t>c/o ashish kulkarni,802 sunshine elegance new thakurli 90 feet road,opposite to don bosco school,thakurli dombivli east 421201</t>
  </si>
  <si>
    <t>new tapadiya nagar, opposite to vitthal rukmini appartment 10, near hanuman mandir, kharap road, akola-444003</t>
  </si>
  <si>
    <t>atharva.kulkarni@vit.edu.in</t>
  </si>
  <si>
    <t>GUOPK4170H</t>
  </si>
  <si>
    <t>R9767415</t>
  </si>
  <si>
    <t>BHARAT VIDYALAYA AKOLA</t>
  </si>
  <si>
    <t>GOVERNMENT POLYTECHNIC SADAR NAGPUR</t>
  </si>
  <si>
    <t>AUTONOMOUS</t>
  </si>
  <si>
    <t>SUNIL SHRIDHAR KULKARNI</t>
  </si>
  <si>
    <t>PRIVATE JOB</t>
  </si>
  <si>
    <t>SADHANA SUNIL KULKARNI</t>
  </si>
  <si>
    <t>HOUSE WIFE</t>
  </si>
  <si>
    <t>C,C++,PYTHON</t>
  </si>
  <si>
    <t>8051 MICROCONTROLLER MINI PROJECTS</t>
  </si>
  <si>
    <t>SPORTS</t>
  </si>
  <si>
    <t>PHOTOGRAPHY, COOKING</t>
  </si>
  <si>
    <t>https://drive.google.com/open?id=1pviCZNglhIVzmsI3LuEp43RcxSAAKrCM</t>
  </si>
  <si>
    <t>https://drive.google.com/open?id=1kRc9XhLXAsyCYU-it0v2bv7-xKtDVV76</t>
  </si>
  <si>
    <t>https://www.facebook.com/atharva.kulkarni.927</t>
  </si>
  <si>
    <t>https://www.linkedin.com/in/atharva-kulkarni-5974098b</t>
  </si>
  <si>
    <t>atharvan.chavan0@gmail.com</t>
  </si>
  <si>
    <t>18101A2001</t>
  </si>
  <si>
    <t>Atharvan Sandesh Chavan</t>
  </si>
  <si>
    <t>6/29/1999</t>
  </si>
  <si>
    <t>103/33 Ratnabhumi bldg , S.K.Bole Road , Dadar Portuguese Church , Mumbai - 400028</t>
  </si>
  <si>
    <t>atharvan.chavan@vit.edu.in</t>
  </si>
  <si>
    <t>Indian Education Society Modern English School</t>
  </si>
  <si>
    <t>Sandesh Chavan</t>
  </si>
  <si>
    <t>Tutor</t>
  </si>
  <si>
    <t>Arya Chavan</t>
  </si>
  <si>
    <t>C , C++ , JAVA , Python , HTML</t>
  </si>
  <si>
    <t>Trekking , Gaming</t>
  </si>
  <si>
    <t>https://drive.google.com/open?id=13qt4nvzggg7jYmO3sP3I3fCh_fRo-9OP</t>
  </si>
  <si>
    <t>https://drive.google.com/open?id=1KVZIBYyeHMneq7k9EUx4eomnO_XA-dGs</t>
  </si>
  <si>
    <t>https://www.facebook.com/atharvan.chavan/</t>
  </si>
  <si>
    <t>www.linkedin.com/in/atharvan-chavan-25b3341ab</t>
  </si>
  <si>
    <t>atulattre@gmail.com</t>
  </si>
  <si>
    <t>17102B0028</t>
  </si>
  <si>
    <t>ATUL KRISHNAKANT YADAV</t>
  </si>
  <si>
    <t>BANDIVALI HILL ROAD,TARA COMPOUND,JOGEHWARI(WEST),MUMBAI-400102</t>
  </si>
  <si>
    <t>atul.yadav@vit.edu.in</t>
  </si>
  <si>
    <t>ASWPY4530H</t>
  </si>
  <si>
    <t>UPASANA LIONS ENGLISH MEDIUM SCHOOL</t>
  </si>
  <si>
    <t>GUJARAT BOARD</t>
  </si>
  <si>
    <t>KRISHNAKANT YADAV</t>
  </si>
  <si>
    <t>GEETA YADAV</t>
  </si>
  <si>
    <t>ALOGORITHM TOOLBOX
PYTHON CRASH COURSE</t>
  </si>
  <si>
    <t>PYTHON,JAVASCIPT,SQL
HTML,CSS
C,JAVA</t>
  </si>
  <si>
    <t>BANQUET HALL BOOKING</t>
  </si>
  <si>
    <t>Playing cricket</t>
  </si>
  <si>
    <t>https://drive.google.com/open?id=1ejkgyOpxPvpq1z0e6EAclBVfMqP3YZ8Q</t>
  </si>
  <si>
    <t>https://drive.google.com/open?id=12a8GE16-9UkRdYjoc6IUITYu3rT_KDUy</t>
  </si>
  <si>
    <t>https://www.facebook.com/profile.php?id=100013973324442</t>
  </si>
  <si>
    <t>https://www.linkedin.com/in/atul-yadav-150a27193</t>
  </si>
  <si>
    <t>atulbhoite662@gmail.com</t>
  </si>
  <si>
    <t>18103c2013</t>
  </si>
  <si>
    <t>Atul umesh bhoite</t>
  </si>
  <si>
    <t>503/504 somewhere society godavari building 90 feet road Dharavi Mumbai</t>
  </si>
  <si>
    <t>Atul.bhoite.vit.edu.in</t>
  </si>
  <si>
    <t>BCRPB4512J</t>
  </si>
  <si>
    <t>Sadhan y</t>
  </si>
  <si>
    <t>Shah &amp; anchor kuttich polytechnic</t>
  </si>
  <si>
    <t>Msbt</t>
  </si>
  <si>
    <t>Umesh mahadev y</t>
  </si>
  <si>
    <t>Bank service</t>
  </si>
  <si>
    <t>Mahananda umesh bhoite</t>
  </si>
  <si>
    <t>Vit intership</t>
  </si>
  <si>
    <t>C language python language electronic gadgets repair</t>
  </si>
  <si>
    <t>Play carrom</t>
  </si>
  <si>
    <t>https://drive.google.com/open?id=1Sb56gdxg6tJM43jDIa8orLlnl4vU4KKW</t>
  </si>
  <si>
    <t>https://drive.google.com/open?id=1CRxT_9_jAlFjU0M3zXN4CMRsJwvD05sN</t>
  </si>
  <si>
    <t>atulbhoite42@gmail.com</t>
  </si>
  <si>
    <t>17102A0045</t>
  </si>
  <si>
    <t>Avinash Vitthal Kokare</t>
  </si>
  <si>
    <t>10/19/1999</t>
  </si>
  <si>
    <t>Omkar Krishna Park - 2, Near Varsha Bunglow, Vichumbe, Panvel (E)</t>
  </si>
  <si>
    <t>avinash.kokare@vit.edu.in</t>
  </si>
  <si>
    <t>avi1999kokare@gmail.com</t>
  </si>
  <si>
    <t>JOLPK4717Q</t>
  </si>
  <si>
    <t>Karmveer Bhaurao Patil, Vidyalaya Juchandra</t>
  </si>
  <si>
    <t>Modern College, Vashi</t>
  </si>
  <si>
    <t>Vitthal Laxman Kokare</t>
  </si>
  <si>
    <t>Employee</t>
  </si>
  <si>
    <t>Nanda Vitthal Kokare</t>
  </si>
  <si>
    <t>Web development - Internshala
Python - usemy
Web development complete bootcamp - udemy</t>
  </si>
  <si>
    <t>C, python,html,css,javascript, reactjs, nodejs, mongodb,mysql</t>
  </si>
  <si>
    <t>Playing Cricket, Travelling</t>
  </si>
  <si>
    <t>https://drive.google.com/open?id=1SUJ-UIU4tVUIAKiyNPjjK3523zGb2Gnn</t>
  </si>
  <si>
    <t>https://drive.google.com/open?id=1orAeo7zZPA7iJHPaM5rkQp8DPy2Jcsva</t>
  </si>
  <si>
    <t>https://www.facebook.com/profile.php?id=100012204219797</t>
  </si>
  <si>
    <t>https://www.linkedin.com/in/avinash-kokare-193a1b1aa/</t>
  </si>
  <si>
    <t>walkebalkrushna3099@gmail.com</t>
  </si>
  <si>
    <t>18101C2057</t>
  </si>
  <si>
    <t>Balkrushna Tukaram Walake</t>
  </si>
  <si>
    <t>5/30/1999</t>
  </si>
  <si>
    <t>46/1/2, More Kirana Stores, Social Nagar, Dharavi, Mumbai - 400017</t>
  </si>
  <si>
    <t>balkrushna.walake@vit.edu.in</t>
  </si>
  <si>
    <t>AFVPW0705L</t>
  </si>
  <si>
    <t>Jijamata Vidyamandir</t>
  </si>
  <si>
    <t>Tukaram Balkrushna Walke</t>
  </si>
  <si>
    <t>Sheetal Tukaram Walke</t>
  </si>
  <si>
    <t>C++, JavaScript, React Native, Web Development, ReactJS</t>
  </si>
  <si>
    <t>Projects: Token system for queue management(IoT), Chatting application in Python</t>
  </si>
  <si>
    <t>Dance</t>
  </si>
  <si>
    <t>Book Reading, Dancing, Listening Music</t>
  </si>
  <si>
    <t>https://drive.google.com/open?id=1JwBKuY1D-jXr8t574beUOOPGx8n0mzjb</t>
  </si>
  <si>
    <t>https://drive.google.com/open?id=1uTbmIUp0U0jkDD4Ga6SjnHVOIuiDFsRt</t>
  </si>
  <si>
    <t>https://www.facebook.com/balkrushna.walke</t>
  </si>
  <si>
    <t>https://www.linkedin.com/in/balkrushna-walke-7455871a8/</t>
  </si>
  <si>
    <t>kamblemj111@gmail.com</t>
  </si>
  <si>
    <t>18103A2007</t>
  </si>
  <si>
    <t>Bhavesh sharad kamble</t>
  </si>
  <si>
    <t>Flat-A-302 plot-106;OMKAR KRISHNA PARK-2. VICHUMBE TAL-PANVEL RAIGADH. 410206</t>
  </si>
  <si>
    <t>Room no. 2, kamgar vasahat wadala sewree cross road opp. Jain mandir wadala Mumbai 
Maharashtra- 400031</t>
  </si>
  <si>
    <t>bhavesh.kamble@vit.edu.in</t>
  </si>
  <si>
    <t>FHHPK6366N</t>
  </si>
  <si>
    <t>Sadhana vidyalaya</t>
  </si>
  <si>
    <t>Government polytechnic mumbai</t>
  </si>
  <si>
    <t>Autonomous institute</t>
  </si>
  <si>
    <t>2017-2018</t>
  </si>
  <si>
    <t>Sharad kamble</t>
  </si>
  <si>
    <t>Government servant</t>
  </si>
  <si>
    <t>Swati kamble</t>
  </si>
  <si>
    <t>PCB Designing, Multisim, proteus,html,css.</t>
  </si>
  <si>
    <t>IoT based mini project, Water level indicator</t>
  </si>
  <si>
    <t>Singing,playing guitar, cricket, content writting,video &amp; photo editing , poet...</t>
  </si>
  <si>
    <t>Drama club</t>
  </si>
  <si>
    <t>https://drive.google.com/open?id=1Yt5OZQBWyJNM3v2XU1NlQAIQx21jfkPD</t>
  </si>
  <si>
    <t>https://drive.google.com/open?id=1npu1KuWythwMuN-L8c2XmnW_-MQo-j00</t>
  </si>
  <si>
    <t>https://www.facebook.com/profile.php?id=100006207888911</t>
  </si>
  <si>
    <t>https://www.linkedin.com/in/bhavesh-kamble-7bb9161ab</t>
  </si>
  <si>
    <t>bhaveshkarkare1137@gmail.com</t>
  </si>
  <si>
    <t>18101C2052</t>
  </si>
  <si>
    <t>Bhavesh Tukaram Karkare</t>
  </si>
  <si>
    <t>10/25/1999</t>
  </si>
  <si>
    <t>Room no 102, Plot No 915/916, Matoshree Nivas Sector 11 Vashi Navi Mumbai 400703</t>
  </si>
  <si>
    <t>bhavesh.karkare@vit.edu.in</t>
  </si>
  <si>
    <t>GOTPK5708G</t>
  </si>
  <si>
    <t>Shishuvihar Madhyamik Vidya Mandir, Dadar</t>
  </si>
  <si>
    <t>Tukaram Waman Karkare</t>
  </si>
  <si>
    <t>Yoginee Tukaram Karkare</t>
  </si>
  <si>
    <t>The Web Development Bootcamp</t>
  </si>
  <si>
    <t>Web development (HTML, CSS, Javascript), basics of C and Python</t>
  </si>
  <si>
    <t>Mini project's</t>
  </si>
  <si>
    <t>Watching web series and movies</t>
  </si>
  <si>
    <t>https://drive.google.com/open?id=1wUbfGFGWA_rK13ZjrKL6mEz_r4eCJNIj</t>
  </si>
  <si>
    <t>https://drive.google.com/open?id=16naXSb8vGDaQ9Y2aRA-FMa5GekNtj2dM</t>
  </si>
  <si>
    <t>https://m.facebook.com/bhavesh.karkare.35?ref=bookmarks</t>
  </si>
  <si>
    <t>https://www.linkedin.com/mwlite/in/bhavesh-karkare-62b7481a0</t>
  </si>
  <si>
    <t>bhaviktelisara1999@gmail.com</t>
  </si>
  <si>
    <t>17103A0025</t>
  </si>
  <si>
    <t>Bhavik Vinod Telisara</t>
  </si>
  <si>
    <t>9/18/1999</t>
  </si>
  <si>
    <t>Ambika Darshan Building, gaothan roadd no 3 ,Chembur, Mumbai - 71</t>
  </si>
  <si>
    <t>bhavik.telisara@vit.edu.in</t>
  </si>
  <si>
    <t>BIGPT5353Q</t>
  </si>
  <si>
    <t>6431 1495 4831</t>
  </si>
  <si>
    <t>General Education Academy</t>
  </si>
  <si>
    <t>SIES college of arts science and commerce</t>
  </si>
  <si>
    <t>Vinod Chandmal Telisara</t>
  </si>
  <si>
    <t>Naina Vinod Telisara</t>
  </si>
  <si>
    <t>Marketing in Digital World
Personal Branding</t>
  </si>
  <si>
    <t>Developing Logic for codes</t>
  </si>
  <si>
    <t>Tantra Vihar Vit (Magnetic stirrer)</t>
  </si>
  <si>
    <t>Football , Drawing, Videography</t>
  </si>
  <si>
    <t>https://drive.google.com/open?id=1ibCxs-uqhjgiBI9767WYTHWHVur-cWJ_</t>
  </si>
  <si>
    <t>https://drive.google.com/open?id=1I45YvPLsQxRdN8k5njb2EwjcK7W5rnA1</t>
  </si>
  <si>
    <t>https://www.facebook.com/bhavik.telisara/</t>
  </si>
  <si>
    <t>https://www.linkedin.com/in/bhavik-telisara-00912317b/</t>
  </si>
  <si>
    <t>bhavikagujare@gmail.com</t>
  </si>
  <si>
    <t>17101A0043</t>
  </si>
  <si>
    <t>Bhavika Vinod Gujare</t>
  </si>
  <si>
    <t>6/28/1999</t>
  </si>
  <si>
    <t>Laxmi Complex, 2nd floor, Ganga Road, Shahapur</t>
  </si>
  <si>
    <t>bhavika.gujare@vit.edu.in</t>
  </si>
  <si>
    <t>CKWPG7550F</t>
  </si>
  <si>
    <t>M6089562</t>
  </si>
  <si>
    <t>JINDAL VIDYA MANDIR, VASIND</t>
  </si>
  <si>
    <t>ARCHANA TRUST JR. COLLEGE OF SCIENCE AND COMMERCE</t>
  </si>
  <si>
    <t>Vinod Chintaman Gujare</t>
  </si>
  <si>
    <t>Netra Vinod Gujare</t>
  </si>
  <si>
    <t>Google - Fundamentals of Digital Marketing
Internshala- Digital Marketing
Udemy - Python Core and Advance
Udemy- The complete python and PostgreSQL
Codegnan - National Level Bootcamp on Python
Codegnan - Microsoft Teams Association certificate For Python</t>
  </si>
  <si>
    <t>Progamming skils- Python, SQL, Database management
Digital Marketing - Marketing tools handling.</t>
  </si>
  <si>
    <t>Dance - Showstealerz , Bioscope</t>
  </si>
  <si>
    <t>Cooking, Reading Books</t>
  </si>
  <si>
    <t>https://drive.google.com/open?id=10x0tvlDld2TqlRbYJn0mW7TJMdUvs-VY</t>
  </si>
  <si>
    <t>https://drive.google.com/open?id=19yNQg5mhZJtFHk4bE7do4rpOZ1X3-3RU</t>
  </si>
  <si>
    <t>https://www.facebook.com/bhavika.gujare</t>
  </si>
  <si>
    <t>https://www.linkedin.com/in/bhavika-gujare-881054170</t>
  </si>
  <si>
    <t>bhavyagajera7@gmail.com</t>
  </si>
  <si>
    <t>17103C2033</t>
  </si>
  <si>
    <t>Bhavya Lakshmanbhai Gajera</t>
  </si>
  <si>
    <t>G-3/308,new misquitta Nagar,v.m.road,dahisar-east</t>
  </si>
  <si>
    <t>As above</t>
  </si>
  <si>
    <t>bhavya.gajera@vit.edu.in</t>
  </si>
  <si>
    <t>BRZPG6771M</t>
  </si>
  <si>
    <t>Applird</t>
  </si>
  <si>
    <t>Poorna Prajna Education Center</t>
  </si>
  <si>
    <t>Sardar vallaabhai Patel polytechnic</t>
  </si>
  <si>
    <t>Lakshmanbhai Gajera</t>
  </si>
  <si>
    <t>Diamond merchant</t>
  </si>
  <si>
    <t>Rasilaben Gajera</t>
  </si>
  <si>
    <t>Knowledge about python and c</t>
  </si>
  <si>
    <t>https://drive.google.com/open?id=1L_SSBVaIRkCi80jTlCYjv2B0MxwIa8dr</t>
  </si>
  <si>
    <t>https://drive.google.com/open?id=1cB0W0chUOMFdWEIPayLhcTagy4NF7w3W</t>
  </si>
  <si>
    <t>linkedin.com/in/bhavya-gajera-321761192/</t>
  </si>
  <si>
    <t>chaitanyadesai12345@gmail.com</t>
  </si>
  <si>
    <t>18101C2021</t>
  </si>
  <si>
    <t>Chaitanya Nitin Desai</t>
  </si>
  <si>
    <t>3B/41, Shushrusha building, MBPT hospital compound, Nadkarni Park, Wadala East</t>
  </si>
  <si>
    <t>chaitanya.desai2@vit.edu.in</t>
  </si>
  <si>
    <t>ENZPD2452R</t>
  </si>
  <si>
    <t>South Indian Welfare Society (S.I.W.S.) High School</t>
  </si>
  <si>
    <t>Guru Nanak Khalsa College of Science Commerce and Arts</t>
  </si>
  <si>
    <t>Maharashtra State Board of Technical Education (MSBTE)</t>
  </si>
  <si>
    <t>Nitin Prabhakar Desai</t>
  </si>
  <si>
    <t>Suchita Nitin Desai</t>
  </si>
  <si>
    <t>Medical</t>
  </si>
  <si>
    <t>C, C++, Java, JavaScript, Python</t>
  </si>
  <si>
    <t>Smart India Hackathon</t>
  </si>
  <si>
    <t>https://drive.google.com/open?id=1VYHhvNuat9lkzI8HFauHaqGG0RysZIXh</t>
  </si>
  <si>
    <t>https://drive.google.com/open?id=1r2uY5iFNs_U3FHeZzBfHa9XFKmsFtxY5</t>
  </si>
  <si>
    <t>https://www.facebook.com/chaitanya.desai.351</t>
  </si>
  <si>
    <t>https://www.linkedin.com/in/chaitanya-desai-0ab052179/</t>
  </si>
  <si>
    <t>chandrakantlambor09@gmail.com</t>
  </si>
  <si>
    <t>18101B2001</t>
  </si>
  <si>
    <t>Chandrakant Rajaram Lambor</t>
  </si>
  <si>
    <t>2/10, Bamanwada Hill, Chakala, Vileparle East, Mumbai 400099</t>
  </si>
  <si>
    <t>At-Manoli, Post-Amba, Tal- Shahuwadi, Dist-Kolhapur 415101</t>
  </si>
  <si>
    <t>chandrakant.lambor@vit.edu.in</t>
  </si>
  <si>
    <t>ANIPL7105L</t>
  </si>
  <si>
    <t>Shri Ambeshwar Madhyamik Vidyalaya Amba</t>
  </si>
  <si>
    <t>Rajaram Bamu Lambor</t>
  </si>
  <si>
    <t>Sonabai Rajaram Lambor</t>
  </si>
  <si>
    <t>Sport</t>
  </si>
  <si>
    <t>https://drive.google.com/open?id=1R1AhMLzoz9oEApyF2_L08Zq-luCw_S8K</t>
  </si>
  <si>
    <t>https://drive.google.com/open?id=1gSEIok1LN6OO4PY-im28qVSTuHG4ifX5</t>
  </si>
  <si>
    <t>https://www.facebook.com/chandrakant.lambor</t>
  </si>
  <si>
    <t>https://www.linkedin.com/in/chandrakant-lambor-8b077b1a5</t>
  </si>
  <si>
    <t>gawalechetan345@gmail.com</t>
  </si>
  <si>
    <t>17104A0016</t>
  </si>
  <si>
    <t>Chetan Shantaram Gawale</t>
  </si>
  <si>
    <t>A-3, 1503, Flora, Mohan Pride, Wayale Nagar, Khadakpada, Kalyan (W). Dist: Thane. 421301</t>
  </si>
  <si>
    <t>chetan.gawale@vit.edu.in</t>
  </si>
  <si>
    <t>CNAPG7858K</t>
  </si>
  <si>
    <t>S4499773</t>
  </si>
  <si>
    <t>St. Thomas High School, Vijay Nagar, Kalyan (E)</t>
  </si>
  <si>
    <t>Laxman Devram Sonawane College of Arts, Commerce and Science, Kalyan (W)</t>
  </si>
  <si>
    <t>Shantaram Laxman Gawale</t>
  </si>
  <si>
    <t>Manisha Shantaram Gawale</t>
  </si>
  <si>
    <t>Courses on Various Topics such as AI, How Computers Work, SQL, Google Cloud to name a few.
Specialization Courses on Python, Deep Learning and Machine Learning.</t>
  </si>
  <si>
    <t>C, C++, Java, Python (Introductory), ML</t>
  </si>
  <si>
    <t>Documentation Co-Head of the IETE-VIT (2018-19) and the Core Member of Documentation at VERVE-Student Chapter 2019-20.
Made Projects on topics such as Voice Controlled LEDs using Bluetooth and Arduino Interfacing, Two Way Intercom Circuits, etc.
Passed the Government Certificate Examination for English, Hindi and Marathi at a speed of 40 WPM.</t>
  </si>
  <si>
    <t>TechSurfing, Reading Books and Articles on Various Topics, Singing</t>
  </si>
  <si>
    <t>Cricket, Badminton, Travelling and Listening to music.</t>
  </si>
  <si>
    <t>https://drive.google.com/open?id=1D5LVsTvPS6Bi9zFoKBWjVYFzu48ENlnp</t>
  </si>
  <si>
    <t>https://drive.google.com/open?id=1AVSe-vJ3UU9ejaukdJRf4dc9Ed-_6yla</t>
  </si>
  <si>
    <t>https://www.facebook.com/chetan.gawale.585/</t>
  </si>
  <si>
    <t>https://www.linkedin.com/in/chetangawale/</t>
  </si>
  <si>
    <t>chinmay.gunishastri@gmail.com</t>
  </si>
  <si>
    <t>17101A0053</t>
  </si>
  <si>
    <t>Chinmay Ashok Gunishastri</t>
  </si>
  <si>
    <t>301, G Wing, Jade Gardens, MIG Colony, Bandra East, Mumbai-40051</t>
  </si>
  <si>
    <t>104, Om Shree Ganesh Apartments, Shraddhanand Road, Vile Parle East, Mumbai-400057</t>
  </si>
  <si>
    <t>chinmay.gunishastri@vit.edu.in</t>
  </si>
  <si>
    <t>CJIPG2132E</t>
  </si>
  <si>
    <t>Shri MAdhavrao Bhagwat High School</t>
  </si>
  <si>
    <t>Alpha Junior College of Science</t>
  </si>
  <si>
    <t>Ashok Parameshwar Gunishastri</t>
  </si>
  <si>
    <t>Mangala Ashok Gunishastri</t>
  </si>
  <si>
    <t>Digital Marketing</t>
  </si>
  <si>
    <t>Python, Web Development, Photoshop, Illustrator</t>
  </si>
  <si>
    <t>Mini Projects, Technical Posters</t>
  </si>
  <si>
    <t>State Level Cricket Player, Flute Player, Blog Writer, Drama</t>
  </si>
  <si>
    <t>Music Club, Drama Club</t>
  </si>
  <si>
    <t>https://drive.google.com/open?id=1EpfbJllJTDPiygmqy7YF2j4lIHmiAH2S</t>
  </si>
  <si>
    <t>https://drive.google.com/open?id=1e7v7za3XwdARJkfmxCzLelkswsmqpqR_</t>
  </si>
  <si>
    <t>https://www.facebook.com/chinmay.gunishastri</t>
  </si>
  <si>
    <t>https://www.linkedin.com/in/chinmay-gunishastri-b3b153193/</t>
  </si>
  <si>
    <t>chinmaypj00@gmail.com</t>
  </si>
  <si>
    <t>17103A0005</t>
  </si>
  <si>
    <t>Chinmay Jaripatke</t>
  </si>
  <si>
    <t>31 Sagardarshan Nawab Tank Road, Mazgaon, Mumbai-400010</t>
  </si>
  <si>
    <t>chinmay.jaripatke@vit.edu.in</t>
  </si>
  <si>
    <t>ELZPP2395M</t>
  </si>
  <si>
    <t>6274 7934 1039</t>
  </si>
  <si>
    <t>IES VN SULE</t>
  </si>
  <si>
    <t>DG RUPAREL COLLEGE</t>
  </si>
  <si>
    <t>Prasad Jaripatke</t>
  </si>
  <si>
    <t>Food Industry -Engineer</t>
  </si>
  <si>
    <t>Madhavi Jaripatke</t>
  </si>
  <si>
    <t>Bombay Port Trust Engineer</t>
  </si>
  <si>
    <t>1) IBM Data Science Professional Certificate
2) Python Programming for Everybody
3) Natural Language Processing using Python
4) Tableau
5) Introduction to Financial Markets
6) Machine Learning using Python
7) Python Data Structures
8) Using Python to Access Web Data</t>
  </si>
  <si>
    <t>TECHNICAL SKILLS:
1) Python Programming
2) Data Science
3) HTML and CSS
4) Machine Learning using Python
5) Tableau</t>
  </si>
  <si>
    <t>1) Prarambh(A Start-up Mentorship Portal)
2) Titanic Survivor Analysis and Prediction
3) Olympic Exploratory Data Analysis
4) Predicting the impact on Sales of a product with respect to a certain media.</t>
  </si>
  <si>
    <t>1) Badminton(National Level Gold Medalist)
2) Table Tennis(State Level Silver Medalist)
3) Bagged Awards in Dramatics and Mono-Acting.
4) Represented School in Gymnastic Competitions.
5) Led a Sponsorship and Marketing Team consisting of 20 members and marketed the College Fest(Sponsorships)
6) An active Member of the NSS Unit.
7) Managed TEDxVIT 2018.</t>
  </si>
  <si>
    <t>1) Trekking 2) Book Reading 3) Sports</t>
  </si>
  <si>
    <t>https://drive.google.com/open?id=1hQ5QEqOpJKnEEsneVoQGqd7VgbUCra6k</t>
  </si>
  <si>
    <t>https://drive.google.com/open?id=1tFQWHCOv3jsRYgD0t4ncfylNmSnQ20xM</t>
  </si>
  <si>
    <t>https://www.facebook.com/profile.php?id=100009175794527</t>
  </si>
  <si>
    <t>https://www.linkedin.com/in/chinmay-jaripatke-244706153/</t>
  </si>
  <si>
    <t>chintanchauhan79@gmail.com</t>
  </si>
  <si>
    <t>18104C2002</t>
  </si>
  <si>
    <t>Chintan Prakash Chauhan</t>
  </si>
  <si>
    <t>1/13/2000</t>
  </si>
  <si>
    <t>1703,17th floor , B2 building , BR rathod marg , tulsiwadi , tardeo , mumbai -34</t>
  </si>
  <si>
    <t>chintan.chauhan@vit.edu.in</t>
  </si>
  <si>
    <t>BTKPC7218J</t>
  </si>
  <si>
    <t>9316 0965 4233</t>
  </si>
  <si>
    <t>S4593566</t>
  </si>
  <si>
    <t>Lady Engineer High School</t>
  </si>
  <si>
    <t>Prakash Chauhan</t>
  </si>
  <si>
    <t>Govt Service</t>
  </si>
  <si>
    <t>Hemlata Chauhan</t>
  </si>
  <si>
    <t>mini projects
tech paper presentation
tech poster presentation</t>
  </si>
  <si>
    <t>sports
volunteering</t>
  </si>
  <si>
    <t>exploring techs</t>
  </si>
  <si>
    <t>https://drive.google.com/open?id=1Sy1mp5TegHr6rWvD_jXubCOTpjIlSPph</t>
  </si>
  <si>
    <t>https://drive.google.com/open?id=12vXzsWFXB8NbtEm2gWVsTz2DT6t34sVn</t>
  </si>
  <si>
    <t>https://www.facebook.com/chintan.chauhan.75054</t>
  </si>
  <si>
    <t>https://www.linkedin.com/in/chintan-chauhan-167517176</t>
  </si>
  <si>
    <t>cardozcuburn99@gmail.com</t>
  </si>
  <si>
    <t>18102C2013</t>
  </si>
  <si>
    <t>Cuburn Lawrence Cardoz</t>
  </si>
  <si>
    <t>10/17/1999</t>
  </si>
  <si>
    <t>27-c, First floor, 15-A, Rear Entrance, Mazgaon Terrace, Nesbit road, Mazgaon, Mumbai 400010.</t>
  </si>
  <si>
    <t>cuburn.cardoz@vit.edu.in</t>
  </si>
  <si>
    <t>BWHPC3934P</t>
  </si>
  <si>
    <t>6320 4157 1217</t>
  </si>
  <si>
    <t>St. Mary's High School SSC</t>
  </si>
  <si>
    <t>MM Babasaheb Gawde Institute of Technology</t>
  </si>
  <si>
    <t>Caietano Rose Cardoz</t>
  </si>
  <si>
    <t>Sabina Cardoz</t>
  </si>
  <si>
    <t>c, html, css, java, mySql, python</t>
  </si>
  <si>
    <t>Pharmacy management system
Quiz website</t>
  </si>
  <si>
    <t>Singing, Drawing , cricket , gaming.</t>
  </si>
  <si>
    <t>https://drive.google.com/open?id=15hdHOMy1aNDUPttlqtje3-n0VJLuEsJx</t>
  </si>
  <si>
    <t>https://drive.google.com/open?id=1UosD9ECXRiiaDA3Izeq5tMe7UWWGn887</t>
  </si>
  <si>
    <t>https://www.facebook.com/cuburn.cardozo</t>
  </si>
  <si>
    <t>https://www.linkedin.com/in/cuburn-cardoz-8227661b7/</t>
  </si>
  <si>
    <t>darpanbhaiya23@gmail.com</t>
  </si>
  <si>
    <t>17103A0063</t>
  </si>
  <si>
    <t>Darpan Mahesh Bhaiya</t>
  </si>
  <si>
    <t>1/26/1999</t>
  </si>
  <si>
    <t>Raksha Medical, Dr. Laddha Hospital, Farshi Road, Khamgaon- 444303(MS)</t>
  </si>
  <si>
    <t>darpan.bhaiya@vit.edu.in</t>
  </si>
  <si>
    <t>DDZPB7827R</t>
  </si>
  <si>
    <t>Emerald Heights School, Akola</t>
  </si>
  <si>
    <t>Adarsh Junior College, Akola</t>
  </si>
  <si>
    <t>Mahesh Ramchandraji Bhaiya</t>
  </si>
  <si>
    <t>Geeta Mahesh Bhaiya</t>
  </si>
  <si>
    <t>1. Google IT Professional Specialization by Google
2. Learn to code Python 3 by Udemy
3. Python for Data Science by IBM
4. Data Analysis using Python by IBM
5. Machine Learning with Python by IBM</t>
  </si>
  <si>
    <t>Arduino, Python, Embedded Systems, Network Engineering, IoT</t>
  </si>
  <si>
    <t>Head of Marketing and Sponsorship Team (Student Council 2019-2020)</t>
  </si>
  <si>
    <t>Mobile Photography, Travelling</t>
  </si>
  <si>
    <t>https://drive.google.com/open?id=1rlm-DXDKUWNvQG9ua8UAW-9WKi6vLVkt</t>
  </si>
  <si>
    <t>https://drive.google.com/open?id=17s5u9Gp1-mJ_eX0UJ0PhO1zi6ZBrhUdj</t>
  </si>
  <si>
    <t>https://facebook.com/darpanbhaiya</t>
  </si>
  <si>
    <t>https://www.linkedin.com/in/darpanbhaiya/</t>
  </si>
  <si>
    <t>solankidarsh@gmail.com</t>
  </si>
  <si>
    <t>17101A0008</t>
  </si>
  <si>
    <t>Darsh Ashish Solanki</t>
  </si>
  <si>
    <t>1/23/1999</t>
  </si>
  <si>
    <t>3/A,Vardhaman,Manav Mandir Road,Malabar Hill,Mumbai-400006 Opposite Manav Mandir School</t>
  </si>
  <si>
    <t>1308/B,Shatrunjay Darshan,Love Lane,Bycula(E),Mumbai-400027 Near Motishah Jain Temple</t>
  </si>
  <si>
    <t>darsh.solanki@vit.edu.in</t>
  </si>
  <si>
    <t>IBYPS4776L</t>
  </si>
  <si>
    <t>R5710579</t>
  </si>
  <si>
    <t>ST. MARY'S SCHOOL ICSE</t>
  </si>
  <si>
    <t>K.C. Kishinchand Chellaram College</t>
  </si>
  <si>
    <t>Ashish Solanki</t>
  </si>
  <si>
    <t>Nikita Solanki</t>
  </si>
  <si>
    <t>Programming,Financial and Fundamental Analysis of Companies</t>
  </si>
  <si>
    <t>Value Investing,Programming</t>
  </si>
  <si>
    <t>https://drive.google.com/open?id=1FBs2zHlr1fzyvzL8foyjOnwFhWqSH511</t>
  </si>
  <si>
    <t>https://drive.google.com/open?id=1XNt13QaaJHzbRzb28XkuVni1ig0JiZvU</t>
  </si>
  <si>
    <t>https://www.linkedin.com/in/darshsolanki/</t>
  </si>
  <si>
    <t>rajputdarshanashok@gmail.com</t>
  </si>
  <si>
    <t>18101C2054</t>
  </si>
  <si>
    <t>Darshan Ashok Rajput</t>
  </si>
  <si>
    <t>Bldg no. 36, 2nd Floor, Manek Dhan Bhavan, 3rd Marine Street, Dhobitalao, Mumbai-400002</t>
  </si>
  <si>
    <t>darshan.rajput@vit.edu.in</t>
  </si>
  <si>
    <t>DNFPR6808J</t>
  </si>
  <si>
    <t>N0394256</t>
  </si>
  <si>
    <t>K. J. Somaiya Polytechnic</t>
  </si>
  <si>
    <t>Ashok Rajput</t>
  </si>
  <si>
    <t>Aarti Rajput</t>
  </si>
  <si>
    <t>Project Management, Presenting, Basic Programming</t>
  </si>
  <si>
    <t>Football, Table Tennis</t>
  </si>
  <si>
    <t>https://drive.google.com/open?id=1qR8j3cZ15hOkmzU_O_H_GQWPJkI7H-aQ</t>
  </si>
  <si>
    <t>https://drive.google.com/open?id=1AYLAOnX5ZDgdMCz85P6_aC6G3HSeb07v</t>
  </si>
  <si>
    <t>https://www.facebook.com/darshan.rajput.336</t>
  </si>
  <si>
    <t>https://www.linkedin.com/in/darshan-rajput-1a26641ab/</t>
  </si>
  <si>
    <t>dbhor123@gmail.com</t>
  </si>
  <si>
    <t>17105A0035</t>
  </si>
  <si>
    <t>Darshan Manohar Bhor</t>
  </si>
  <si>
    <t>Anil Bhavan Rno 18, Hanuman Nagar ,Kalyan(east)-421301</t>
  </si>
  <si>
    <t>Same as above'</t>
  </si>
  <si>
    <t>darshan.bhor@vit.edu.in</t>
  </si>
  <si>
    <t>DUVPB4705H</t>
  </si>
  <si>
    <t>Jawahar Navoday Vidyalaya palghar</t>
  </si>
  <si>
    <t>Manohar Santu Bhor</t>
  </si>
  <si>
    <t>T.T.A. in BSNL</t>
  </si>
  <si>
    <t>Kusum Manohar Bhor</t>
  </si>
  <si>
    <t>1.Beginning Sql server
2.MRI fundamentals
3.The Science of stem cell</t>
  </si>
  <si>
    <t>1. C
2.matlab</t>
  </si>
  <si>
    <t>1.Fire alarm
2.Tumor detection</t>
  </si>
  <si>
    <t>Participated at National level Wrestling competition</t>
  </si>
  <si>
    <t>https://drive.google.com/open?id=1lY4K69G0RLC7CTj_EFViWwNDkUlyGtDr</t>
  </si>
  <si>
    <t>https://drive.google.com/open?id=18GnXSihjb1nIu4np6u9Geh27VwL1lGP5</t>
  </si>
  <si>
    <t>https://www.facebook.com/darsh.bhor</t>
  </si>
  <si>
    <t>www.linkedin.com/in/darshan-bhor1999</t>
  </si>
  <si>
    <t>darshanpunk81@gmail.com</t>
  </si>
  <si>
    <t>17103A0017</t>
  </si>
  <si>
    <t>Darshan Vijay Tawte</t>
  </si>
  <si>
    <t>1/22/1999</t>
  </si>
  <si>
    <t>Vista Arcade , sector-22, plot-31,32, room no-304, Kamothe, Navi Mumbai</t>
  </si>
  <si>
    <t>darshan.tawte@vit.edu.in</t>
  </si>
  <si>
    <t>BQWPT7681P</t>
  </si>
  <si>
    <t>New Horizon Public School</t>
  </si>
  <si>
    <t>Jaipuriar Public School</t>
  </si>
  <si>
    <t>Vijay Shantataram Tawte</t>
  </si>
  <si>
    <t>Electrical Engineer</t>
  </si>
  <si>
    <t>Vishakha Vijay Tawte</t>
  </si>
  <si>
    <t>1. Python bootcamp (udemy and coursera)
2. Web developer bootcamp (Udemy)
3. Data structures and algorithms C++ (Coding blocks (ongoing)
4. Data science and Foundational Machine Learning (PadhAI IIT Madras (ongoing))</t>
  </si>
  <si>
    <t>1. C++ with STL(standard template library)(intermediate)
2. Python,HTML,CSS,Java,Machine Learning(familiar)</t>
  </si>
  <si>
    <t>1. Sudoku solver using backtracking algorithm
2. Shortest path finder
3. Django based chat app(working)</t>
  </si>
  <si>
    <t>Cricket,football,singing</t>
  </si>
  <si>
    <t>Voracious reader,competitive programming</t>
  </si>
  <si>
    <t>https://drive.google.com/open?id=1sTduAREMmTLSmENldGmaejJ_TSaiGlxr</t>
  </si>
  <si>
    <t>https://drive.google.com/open?id=1upUTRUw5kOg3PIOiWSBrwwkhSa2PQV9j</t>
  </si>
  <si>
    <t>https://www.facebook.com/darshan.tawte.54/</t>
  </si>
  <si>
    <t>https://www.linkedin.com/in/darshan-tawte-36a10416b/</t>
  </si>
  <si>
    <t>deepak.misal2350@gmail.com</t>
  </si>
  <si>
    <t>17102A0025</t>
  </si>
  <si>
    <t>Deepak Misal</t>
  </si>
  <si>
    <t>7/31/1999</t>
  </si>
  <si>
    <t>shreyash society room no:17 sector no:15 plot no:A/4 kalamboli navi mumbai-410218</t>
  </si>
  <si>
    <t>deepak.misal@vit.edu.in</t>
  </si>
  <si>
    <t>EOYPM8767L</t>
  </si>
  <si>
    <t>M.E.S Dnyanmandir school</t>
  </si>
  <si>
    <t>Mahatma junior college</t>
  </si>
  <si>
    <t>Chhagan Ashruba Misal</t>
  </si>
  <si>
    <t>Kamal Chhagan Misal</t>
  </si>
  <si>
    <t>House-wife</t>
  </si>
  <si>
    <t>The web developer bootcamp</t>
  </si>
  <si>
    <t>web designing</t>
  </si>
  <si>
    <t>mini projects,technical poster</t>
  </si>
  <si>
    <t>Dance , Sports</t>
  </si>
  <si>
    <t>https://drive.google.com/open?id=1VAgslv-k6j7MEI9j-S5QKdZ7EG6qhaNF</t>
  </si>
  <si>
    <t>https://drive.google.com/open?id=1zNXYr9DuTuSUpY5m8RUdY1kEvb7US97N</t>
  </si>
  <si>
    <t>https://www.facebook.com/deepak.misal.54/</t>
  </si>
  <si>
    <t>https://www.linkedin.com/in/deepak-misal-27a592192/</t>
  </si>
  <si>
    <t>devarshsrivastava7@gmail.com</t>
  </si>
  <si>
    <t>17103A0045</t>
  </si>
  <si>
    <t>Devarsh Srivastava</t>
  </si>
  <si>
    <t>plot no. 21 , sector 16-A , Nerul , Navi mumbai , 400706</t>
  </si>
  <si>
    <t>devarsh.srivastava@vit.edu.in</t>
  </si>
  <si>
    <t>ILPPS0543J</t>
  </si>
  <si>
    <t>T6642621</t>
  </si>
  <si>
    <t>DAV PUBLIC SCHOOL, NERUL</t>
  </si>
  <si>
    <t>DAV PUBLIC SCHOOL , NERUL</t>
  </si>
  <si>
    <t>RAHUL SRIVASTAVA</t>
  </si>
  <si>
    <t>DEAD</t>
  </si>
  <si>
    <t>SUMITA SRIVASTAVA</t>
  </si>
  <si>
    <t>SOFTWARE ENGINEER</t>
  </si>
  <si>
    <t>Building Candlestick Charts with Google Sheets
Decision-Making and Scenarios (University of Pennsylvania WHARTON SCHOOL)
Fundamentals of Visualization with Tableau (University of California, Davis)
Modeling Risk and Realities( University of Pennsylvania WHARTON SCHOOL )
Compare Stock Returns with Google Sheets
What is Data Science? (IBM)
Introduction to Spreadsheets and Models ( University of Pennsylvania WHARTON SCHOOL )
Programming Foundations with JavaScript, HTML and CSS Duke University | Coursera)
Fundamentals of Quantitative Modeling ( University of Pennsylvania WHARTON SCHOOL )
matlab programming (UDEMY)</t>
  </si>
  <si>
    <t>FINANCIAL MODELING , QUANTITATIVE ANALYSIS , MS EXCEL , PLC , HMI, C++, HTML , CSS , STOCK MARKET ANALYSIS , RISK MANAGEMENT</t>
  </si>
  <si>
    <t xml:space="preserve">
1) Compare stock returns with google sheets.
2) Building a candlestick chart with google sheets.
3) Model for risk management in stocks using co-relation.
4) The model which approximates profit and risk for a construction company.
5) Marketing model.
</t>
  </si>
  <si>
    <t xml:space="preserve">MEMBER OF COLLEGE CREATIVES TEAM
MEMBER OF CHESS TEAM
</t>
  </si>
  <si>
    <t>drawing , chess , teaching</t>
  </si>
  <si>
    <t>https://drive.google.com/open?id=1bvDtPDQgb44qVJdVi2wvkX3gnKuJ1wvI</t>
  </si>
  <si>
    <t>https://drive.google.com/open?id=1SzAKCky1qcL8bpEc567gP0S0m0Ai2ZSy</t>
  </si>
  <si>
    <t>https://www.facebook.com/devarsh.srivastav.7/</t>
  </si>
  <si>
    <t>https://www.linkedin.com/in/devarsh-srivastava-86a325192/</t>
  </si>
  <si>
    <t>Devesh1806@gmail.com</t>
  </si>
  <si>
    <t>17101B0021</t>
  </si>
  <si>
    <t>Devesh Deepak Bhangale</t>
  </si>
  <si>
    <t>6/18/1998</t>
  </si>
  <si>
    <t>B-1/503,Gokul C.H.S, Nerul(E),Navi Mumbai ,Maharashtra-400706.</t>
  </si>
  <si>
    <t>C-2/103, Phase-1,Saidham Complex,Amli,Silvassa, D&amp;NH-396230</t>
  </si>
  <si>
    <t>devesh.bhangale@vit.edu.in</t>
  </si>
  <si>
    <t>CLSPB4444A</t>
  </si>
  <si>
    <t>Lions English School</t>
  </si>
  <si>
    <t>Shubham Raje Junior College</t>
  </si>
  <si>
    <t>Deepak Bhangale</t>
  </si>
  <si>
    <t>Prachi Bhangale</t>
  </si>
  <si>
    <t>Udemy's C++ Programming Course</t>
  </si>
  <si>
    <t>Python,C++,Web Development Frontend,Drupal(Web Framework),MySQL</t>
  </si>
  <si>
    <t>Quadcopter,E-commerce Website</t>
  </si>
  <si>
    <t>Watch Collection</t>
  </si>
  <si>
    <t>https://drive.google.com/open?id=1nqCM7U58GxROPsztdQMt7IakNONh1ccQ</t>
  </si>
  <si>
    <t>https://drive.google.com/open?id=1glnpHQltjxV7Dt4AzF4nyZbLk1HypAnQ</t>
  </si>
  <si>
    <t>https://www.facebook.com/bhangale.devesh/</t>
  </si>
  <si>
    <t>www.linkedin.com/in/devesh18</t>
  </si>
  <si>
    <t>deveshsgaykar23@gmail.com</t>
  </si>
  <si>
    <t>17104A0075</t>
  </si>
  <si>
    <t>Devesh Sanjay Gaykar</t>
  </si>
  <si>
    <t>9/23/1999</t>
  </si>
  <si>
    <t>transit camp-A wing-A room no 505 mhada colony Mulund East</t>
  </si>
  <si>
    <t>devesh.gaykar@vit.edu.in</t>
  </si>
  <si>
    <t>CKGP9292Q</t>
  </si>
  <si>
    <t>Wamanrao Muranjan Madhyamik Vidyalaya</t>
  </si>
  <si>
    <t>Wamanrao Muranjan Junior College</t>
  </si>
  <si>
    <t>Sanjay Devram Gaykar</t>
  </si>
  <si>
    <t>Accountant</t>
  </si>
  <si>
    <t>Trupti Sanjay Gaykar</t>
  </si>
  <si>
    <t>house wife</t>
  </si>
  <si>
    <t>c,c++,sql,Ds</t>
  </si>
  <si>
    <t>mini projects</t>
  </si>
  <si>
    <t>video editing,coin collection</t>
  </si>
  <si>
    <t>https://drive.google.com/open?id=1dv6yB8iPFQbkg6h3jTqRHSTd-PjuEHd-</t>
  </si>
  <si>
    <t>https://drive.google.com/open?id=1MDthv_CQz21SKPI58kHxv9OjsuJg94BJ</t>
  </si>
  <si>
    <t>https://www.facebook.com/devesh.gaykar</t>
  </si>
  <si>
    <t>https://www.linkedin.com/in/devesh-gaykar-b232b61a9</t>
  </si>
  <si>
    <t>bhadanedhanashree12@gmail.com</t>
  </si>
  <si>
    <t>18104A2007</t>
  </si>
  <si>
    <t>Dhanshree Gokul Bhadane</t>
  </si>
  <si>
    <t>101, Vakratund apt. near Saya Park, Kharegaon , Kalwa, Thane(400605).</t>
  </si>
  <si>
    <t>dhanshree.bhadane@vit.edu.in</t>
  </si>
  <si>
    <t>DYGPB8942B</t>
  </si>
  <si>
    <t>Not yet Applied</t>
  </si>
  <si>
    <t>Sahakar Vidya Prasarak Mandal Secondary School.</t>
  </si>
  <si>
    <t>Padmashree Dr. D. Y. Patil Polytechnic, Nerul.</t>
  </si>
  <si>
    <t>Gokul Uttam Bhadane</t>
  </si>
  <si>
    <t>Production Officer</t>
  </si>
  <si>
    <t>Darshana Gokul Bhadane</t>
  </si>
  <si>
    <t>Embedded system designing, SAP Training, PCB Designing,Python For Everybody,Smart Device &amp; Mobile Emerging System</t>
  </si>
  <si>
    <t>PCB designing, Embedded system designing</t>
  </si>
  <si>
    <t>Mini Projects, Technical Paper Presentation</t>
  </si>
  <si>
    <t>https://drive.google.com/open?id=1eTrRcyRP_BWBF5FKXyi7ut7aA4qBUV_M</t>
  </si>
  <si>
    <t>https://drive.google.com/open?id=1bA9CQ9Oni4Z-hmCNUKjQc5Pdj3nnwe_G</t>
  </si>
  <si>
    <t>https://www.facebook.com/dhanashree.bhadane.3</t>
  </si>
  <si>
    <t>https://www.linkedin.com/in/dhanashree-bhadane-9155241ab/</t>
  </si>
  <si>
    <t>diksha14nikumbh@gmail.com</t>
  </si>
  <si>
    <t>17104B0053</t>
  </si>
  <si>
    <t>Diksha Rajendra Nikumbh</t>
  </si>
  <si>
    <t>4/14/1999</t>
  </si>
  <si>
    <t>A/ 606, Triveni garden, Aadharwadi Circle, Kalyan West</t>
  </si>
  <si>
    <t>diksha.nikumbh@vit.edu.in</t>
  </si>
  <si>
    <t>BLQPN4047Q</t>
  </si>
  <si>
    <t>Shri Mahavir Jain English High school</t>
  </si>
  <si>
    <t>Birla college of arts,science and commerce</t>
  </si>
  <si>
    <t>Rajendra Nikumbh</t>
  </si>
  <si>
    <t>Engineer</t>
  </si>
  <si>
    <t>Madhuri Nikumbh</t>
  </si>
  <si>
    <t>Cyber security, python, Artificial intelligence</t>
  </si>
  <si>
    <t>Python, c, Microsoft excel, PowerPoint, matlab, scilab</t>
  </si>
  <si>
    <t>Audio tune circuit, home automation system, poster presentation and making, power point presentation, technical paper writing</t>
  </si>
  <si>
    <t>Performing arts, volunteering, painting, reading, web surfing</t>
  </si>
  <si>
    <t>Painting,handicrafts, photography</t>
  </si>
  <si>
    <t>https://drive.google.com/open?id=19-sj27u8fcofBc-CV2TZW4MdBHoGtqzg</t>
  </si>
  <si>
    <t>https://drive.google.com/open?id=14NIBEK5KEEopaQAdl7YDGXHmhcty59wA</t>
  </si>
  <si>
    <t>https://www.linkedin.com/in/diksha-nikumbh-9b98b01a8</t>
  </si>
  <si>
    <t>dilipsable90@gmail.com</t>
  </si>
  <si>
    <t>18102c2024</t>
  </si>
  <si>
    <t>Dilip Anand Sable</t>
  </si>
  <si>
    <t>room no 3 nana bhatt chawl NTM nirmal nagar khar east-400051</t>
  </si>
  <si>
    <t>dilip.sable@vit.edu.in</t>
  </si>
  <si>
    <t>JKBPS8525Q</t>
  </si>
  <si>
    <t>GOVERNMENT POLYTECHNIC MUMBAI</t>
  </si>
  <si>
    <t>1150/950</t>
  </si>
  <si>
    <t>ANAND SABLE</t>
  </si>
  <si>
    <t>RATAN SABLE</t>
  </si>
  <si>
    <t>UX DESGINER BY ACCENTURE</t>
  </si>
  <si>
    <t>PROGRAMMING,UIUX DESIGNING,WEBAND APP DEVELOPMENT</t>
  </si>
  <si>
    <t>POSTER PRESENTATION</t>
  </si>
  <si>
    <t>SPORT KABADDI COLLEGE CORE TIME</t>
  </si>
  <si>
    <t>READING AND PLAYING</t>
  </si>
  <si>
    <t>https://drive.google.com/open?id=190ITf6Qw7JJ8iu_Htg2McSJND-fol3vD</t>
  </si>
  <si>
    <t>https://drive.google.com/open?id=11PBIFXl8o9v0eZOzWNYbX-pjb0a__LHM</t>
  </si>
  <si>
    <t>https://www.facebook.com/profile.php?id=100004576814684</t>
  </si>
  <si>
    <t xml:space="preserve">linkedin.com/in/dilipsable90 </t>
  </si>
  <si>
    <t>udurgesh6@gmail.com</t>
  </si>
  <si>
    <t>17104B0029</t>
  </si>
  <si>
    <t>Durgesh Brahmaprakash Upadhyay</t>
  </si>
  <si>
    <t>E 15/01, Rajeshri Shahunagar, Mahim East, Mumbai-400017</t>
  </si>
  <si>
    <t>durgesh.upadhyay@vit.edu.in</t>
  </si>
  <si>
    <t>AHOPU1328G</t>
  </si>
  <si>
    <t>Saraswati Mandir High School</t>
  </si>
  <si>
    <t>Alpha Junior College of Science and Commerce</t>
  </si>
  <si>
    <t>Brahmaprakash Upadhyay</t>
  </si>
  <si>
    <t>Electrical Contractor</t>
  </si>
  <si>
    <t>Vandana Upadhyay</t>
  </si>
  <si>
    <t>Data Science in R, Machine Learning in R and Matlab, Web Development</t>
  </si>
  <si>
    <t>Programming in Java, Making websites or webapps Api based, Machine Learning with R, Data Science</t>
  </si>
  <si>
    <t>Participated in Technical Projects building.</t>
  </si>
  <si>
    <t>Collecting Old items of considerable value like treasure boxes, axes or other valuable things</t>
  </si>
  <si>
    <t>https://drive.google.com/open?id=14jDfzJVwF169_n42bf-lbJnuSnxef-HV</t>
  </si>
  <si>
    <t>https://drive.google.com/open?id=1eEKGVDxBfve6uKJTnIbTsZF1Zlrw90J6</t>
  </si>
  <si>
    <t>https://m.facebook.com/durgesh.upadhayay.16?ref=bookmarks</t>
  </si>
  <si>
    <t>https://www.linkedin.com/in/durgeshupadhyay</t>
  </si>
  <si>
    <t>eshika.k06@gmail.com</t>
  </si>
  <si>
    <t>17101A0063</t>
  </si>
  <si>
    <t>Eshika Rajesh Khandelwal</t>
  </si>
  <si>
    <t>C/104, Mohan heights, Khadakpada kalyan west</t>
  </si>
  <si>
    <t>eshika.khandelwal@vit.edu.in</t>
  </si>
  <si>
    <t>GABPK3163F</t>
  </si>
  <si>
    <t>8386 0057 2308</t>
  </si>
  <si>
    <t>S4482689</t>
  </si>
  <si>
    <t>Sacred Heart School</t>
  </si>
  <si>
    <t>BK Birla College of Arts, Science &amp; Commerce</t>
  </si>
  <si>
    <t>Rajesh Khandelwal</t>
  </si>
  <si>
    <t>Vandana Khandelwal</t>
  </si>
  <si>
    <t>AI for everyone, Interactivity with JavaScript, Building Web Applications in PHP, Getting started with Application development</t>
  </si>
  <si>
    <t>HTML, CSS, JavaScript, PHP, C, Python, Postgresql</t>
  </si>
  <si>
    <t>Morse code learning device(IoT), Website: Online Service Booking System, Mini weather station(IoT), Student Database Management System (python)</t>
  </si>
  <si>
    <t>College committee</t>
  </si>
  <si>
    <t>Drawing, photography</t>
  </si>
  <si>
    <t>https://drive.google.com/open?id=177f3cSqjAiQdDNzE5m5FDYsOxGwn7-v1</t>
  </si>
  <si>
    <t>https://drive.google.com/open?id=1Y5s2O9VCVnjMIJiy37-kx9FyzEWLdg5O</t>
  </si>
  <si>
    <t>https://www.facebook.com/eshika.khandelwal</t>
  </si>
  <si>
    <t>https://www.linkedin.com/in/eshika-khandelwal-5729411ab</t>
  </si>
  <si>
    <t>falguniwaghela18@gmail.com</t>
  </si>
  <si>
    <t>18104B2012</t>
  </si>
  <si>
    <t>FALGUNI DINESH WAGHELA</t>
  </si>
  <si>
    <t>Room no.002, L-6-B Wing, Sindhudurg C.H.S., Pratiksha Nagar, Sion, Mumbai- 22</t>
  </si>
  <si>
    <t>5/515, Shyamsunder Bldg No. 3,MG No. 89/95, KK Marg, Near Navjivan Society , Mumbai Central, Mumbai-400008</t>
  </si>
  <si>
    <t>falguni.waghela@vit.edu.in</t>
  </si>
  <si>
    <t>ADZPW1486A</t>
  </si>
  <si>
    <t>9099 8865 2258</t>
  </si>
  <si>
    <t>LITTLE ANGELS' HIGH SCHOOL</t>
  </si>
  <si>
    <t>GURU NANAK KHALSA COLLEGE OF SCIENCE ,ARTS, AND COMMERCE</t>
  </si>
  <si>
    <t>DINESH</t>
  </si>
  <si>
    <t>TAILOR</t>
  </si>
  <si>
    <t>HEENA</t>
  </si>
  <si>
    <t>ARDUINO WORKSHOP
PLC WORKSHOP
BARC WORKSHOP
PYTHON</t>
  </si>
  <si>
    <t>PROGRAMMING IN ASSEMBLY LANGUAGE, ARDUINO, C &amp; C++,BASIC OF PYTHON ,COMMUNICATION SKILLS</t>
  </si>
  <si>
    <t>PWM GENERATION USING IC-555
AUTOMATIC STREET LIGHT USING ARDUINO
HOME AUTOMATION USING IOT</t>
  </si>
  <si>
    <t>DANCE, PHOTOGRAPHY</t>
  </si>
  <si>
    <t>DRAMA CLUB, PLAYING CRICKET</t>
  </si>
  <si>
    <t>https://drive.google.com/open?id=1LUu_kY0R3TYdW3WmcKYYdE59LDQx-F9h</t>
  </si>
  <si>
    <t>https://drive.google.com/open?id=1taBWbiiadZYOWKA2PCiBmJTnHi4Pyftu</t>
  </si>
  <si>
    <t>https://www.facebook.com/falguni.waghela.58/</t>
  </si>
  <si>
    <t>https://www.linkedin.com/in/falguni-waghela-b0b5a51ab/</t>
  </si>
  <si>
    <t>freedalissyblessan@gmail.com</t>
  </si>
  <si>
    <t>16105A0053</t>
  </si>
  <si>
    <t>Freeda Blessan</t>
  </si>
  <si>
    <t>6/15/1998</t>
  </si>
  <si>
    <t>116/E,Nathwani park,Achole Road,Near Jaya Palace Hotel, 
Nallasopara (East).</t>
  </si>
  <si>
    <t>freeda.blessan@vit.edu.in</t>
  </si>
  <si>
    <t>CLGPB0733E</t>
  </si>
  <si>
    <t>S1399298</t>
  </si>
  <si>
    <t>St.Aloysius High School</t>
  </si>
  <si>
    <t>83.60℅</t>
  </si>
  <si>
    <t>St.Peters Junior College of Science &amp; Commerce</t>
  </si>
  <si>
    <t>67.54℅</t>
  </si>
  <si>
    <t>Blessan Mathai</t>
  </si>
  <si>
    <t>Stock Manager</t>
  </si>
  <si>
    <t>Lissy Blessan</t>
  </si>
  <si>
    <t>-Internships:1.Nanavati super speciality Hospital for 6 months (15th January 2019 to 14th June 2019).
2.Getinge India pvt. ltd. for 1month (1 Dec, 2019- 31st Dec, 2019).
-Coursera courses:1.Techmed:transdiciplinary education for critical hacks of medical devices
2.Principles of fmri1
3.Leading healthcare quality and safety
4.Patient safety and quality improvement:developing a system view(patient safety 1).
-Attended Fluke medical workshop. 
-Event volunteer for verve</t>
  </si>
  <si>
    <t>Autocad, Anatomy and physiology, Ms office, Matlab</t>
  </si>
  <si>
    <t xml:space="preserve">Mini projects:1.Water level indicator
2.Vacuum Cleaner using plastic bottle
</t>
  </si>
  <si>
    <t>Singing</t>
  </si>
  <si>
    <t>Reading books,listening music</t>
  </si>
  <si>
    <t>https://drive.google.com/open?id=1jGr1sSftShhC_6lGc4bQK6dQ87FJ9yDD</t>
  </si>
  <si>
    <t>https://drive.google.com/open?id=1z6amW8OaNeMAO0YuDF5joRnOW3bRvS9t</t>
  </si>
  <si>
    <t>https://www.facebook.com/freeda.lissyblessan</t>
  </si>
  <si>
    <t>https://www.linkedin.com/in/freeda-blessan-37241b141</t>
  </si>
  <si>
    <t>g.dongre01234@gmail.com</t>
  </si>
  <si>
    <t>18101C2004</t>
  </si>
  <si>
    <t>Ganesh Balasaheb Dongre</t>
  </si>
  <si>
    <t>A/3, Gokulnagar, Ambikanagar, Gograsswadi, Dombivali(East)</t>
  </si>
  <si>
    <t>ganesh.dongre@vit.edu.in</t>
  </si>
  <si>
    <t>ERCPD1987E</t>
  </si>
  <si>
    <t>Manjunatha Vidyalaya School</t>
  </si>
  <si>
    <t>Balasaheb Dongre</t>
  </si>
  <si>
    <t>Ranjana Dongre</t>
  </si>
  <si>
    <t>1. LEARN TO CODE FOR THE WEB offered by University of Leeds and Institute of coding.
2.Introduction to Git and GitHub by Google(coursera).
3.Career Edge - Knockdown the Lockdown offered by TCS ION.</t>
  </si>
  <si>
    <t>Basics of C, Java and Python Programming language</t>
  </si>
  <si>
    <t>1.Participated in Smart India Hackathon(2020).
2.Attended Online Workshop on Latex Software(2020).
3.Attended One Day Workshop on Nuclear Sciences and Engineering Workshop conducted by DAE and BARC(2017).</t>
  </si>
  <si>
    <t>1.Core Member of Technical Council (2019-2020).
2.Member in Cricket and Football team of class.</t>
  </si>
  <si>
    <t>1. Swimming 2. Cricket and Football in Sports.</t>
  </si>
  <si>
    <t>https://drive.google.com/open?id=1c9UTZfSvem-ivX4y7nRn8OGoUQEK-bYz</t>
  </si>
  <si>
    <t>https://drive.google.com/open?id=1f6wnOJ2upUyJ3LceC51Yg8e4X4eG6OLz</t>
  </si>
  <si>
    <t>https://www.facebook.com/ganeshdongre0/</t>
  </si>
  <si>
    <t>https://www.linkedin.com/in/ganesh-dongre/</t>
  </si>
  <si>
    <t>ganeshnm2000@gmail.com</t>
  </si>
  <si>
    <t>17102A0032</t>
  </si>
  <si>
    <t>Ganesh Narsaiah Moota</t>
  </si>
  <si>
    <t>BDD chawl 38/33, Dr GM Bhosle Marg Worli, Mumbai-18</t>
  </si>
  <si>
    <t>ganesh.moota@vit.edu.in</t>
  </si>
  <si>
    <t>FCUPM4298D</t>
  </si>
  <si>
    <t>3136 6885 3250</t>
  </si>
  <si>
    <t>Muktangan School</t>
  </si>
  <si>
    <t>Bhavani Shankar Road Junior College of Science</t>
  </si>
  <si>
    <t>Narsaiah Mallaiah Moota</t>
  </si>
  <si>
    <t>Peon</t>
  </si>
  <si>
    <t>Malleshwari Narsaiah Moota</t>
  </si>
  <si>
    <t>Web development using MERN from Coursera,Android app development from internshala, Flutter and dart bootcamp from Appbrewery, ML and block chain fundamentals from IBM Cognitive AI</t>
  </si>
  <si>
    <t xml:space="preserve">Web development - JavaScript, Bootstrap4, Material UI, Reactjs, Nodejs , Express, Mongodb.
App development - Flutter and dart
Programming languages - C, C++, Java, Python, JavaScript, Dart
Object-Oriented programming,
Competitive programming
</t>
  </si>
  <si>
    <t>Participated in SIH 2020 to build a procurement system using block chain</t>
  </si>
  <si>
    <t>Part of CSI-VIT committee for 2 years ( 2018-2020 )</t>
  </si>
  <si>
    <t>Learning web development skills, playing carrom, football, valleyball, cricket, listening to music</t>
  </si>
  <si>
    <t>https://drive.google.com/open?id=1zIR0pJZifo8gIf6INgFL6b-daaVaEQ3g</t>
  </si>
  <si>
    <t>https://drive.google.com/open?id=1NJPtiLlvBskOFAmwuagPJrZ_f4pnmVxG</t>
  </si>
  <si>
    <t>https://www.facebook.com/ganesh.moota.14</t>
  </si>
  <si>
    <t>linkedin.com/in/ganesh-moota-11062000/</t>
  </si>
  <si>
    <t>https://www.hackerrank.com/ganeshnm2000?hr_r=1</t>
  </si>
  <si>
    <t>mudigonda.ganesh@gmail.com</t>
  </si>
  <si>
    <t>17104B0071</t>
  </si>
  <si>
    <t>Ganesh Ravindra Mudigonda</t>
  </si>
  <si>
    <t>12/28/1999</t>
  </si>
  <si>
    <t>Room no-1104, Bldg no- 5, Sri Sai Sadguru HCS ,Sai Sunder Nagar, Near Kalyandas Udyog Bhavan, Prabhadevi, Mumbai- 400025</t>
  </si>
  <si>
    <t>same as correspondence address</t>
  </si>
  <si>
    <t>ganesh.mudigonda@vit.edu.in</t>
  </si>
  <si>
    <t>4486 0827 4696</t>
  </si>
  <si>
    <t>Andhra Education Society English High School</t>
  </si>
  <si>
    <t>Andhra Education Society Junior College</t>
  </si>
  <si>
    <t>Ravindra Mudigonda</t>
  </si>
  <si>
    <t>Office Assistant</t>
  </si>
  <si>
    <t>Rajasri Ravindra Mudigonda</t>
  </si>
  <si>
    <t>Core Python, Some basic Web Developing</t>
  </si>
  <si>
    <t>Bhagvadgita Chanting,sports.</t>
  </si>
  <si>
    <t>have Scrap book etc</t>
  </si>
  <si>
    <t>https://drive.google.com/open?id=1STcrzSmONqxM4K76SBeNtMjYSuzowjlq</t>
  </si>
  <si>
    <t>https://drive.google.com/open?id=1zJuDtqtFlJzGC0MUjpB4NAwZtr-tl-Ua</t>
  </si>
  <si>
    <t>https://www.facebook.com/ganesh.mudigonda</t>
  </si>
  <si>
    <t>https://www.linkedin.com/in/ganesh-mudigonda-6b010a17b/</t>
  </si>
  <si>
    <t>gaurangip82@gmail.com</t>
  </si>
  <si>
    <t>17103A0042</t>
  </si>
  <si>
    <t>GAURANGI PRASHANT PATIL</t>
  </si>
  <si>
    <t>A-1 New Shanti Bana ,Near S.T.Pius church ,Madan Mohan Malviya Road.
Mulund West. Mumbai 80</t>
  </si>
  <si>
    <t>gaurangi.patil@vit.edu.in</t>
  </si>
  <si>
    <t>EYWPP2537M</t>
  </si>
  <si>
    <t>5715 4807 0349</t>
  </si>
  <si>
    <t>S3748787</t>
  </si>
  <si>
    <t>Lokmanya Tilak English High School</t>
  </si>
  <si>
    <t>Sou Laxmibai Junior College Of Science</t>
  </si>
  <si>
    <t>PRASHANT PATIL</t>
  </si>
  <si>
    <t>PRIYANKA PATIL</t>
  </si>
  <si>
    <t>Goethe-Zertifikat A1 Start Deutsch 1, Python for begineers, Basic SQL and PostGre SQL,Basic Elements of Design</t>
  </si>
  <si>
    <t>Python programming, 8051, autoCAD , MATLAB, VHDL</t>
  </si>
  <si>
    <t>miniprojects</t>
  </si>
  <si>
    <t>sports,dance</t>
  </si>
  <si>
    <t>Gardening, baking,drawing, craft, stiching</t>
  </si>
  <si>
    <t>https://drive.google.com/open?id=1AQWT6QLs623mpGiEZ3cDEs1WQp6udajf</t>
  </si>
  <si>
    <t>https://drive.google.com/open?id=1fxYo4dnJoc0Uw378_Wm258qC1BDbacW5</t>
  </si>
  <si>
    <t>https://www.facebook.com/GaurangiPatil07</t>
  </si>
  <si>
    <t>https://www.linkedin.com/in/gaurangi-patil-2368bb1a5/</t>
  </si>
  <si>
    <t>awadgaurav25@gmail.com</t>
  </si>
  <si>
    <t>18104C2030</t>
  </si>
  <si>
    <t>GAURAV ARUN AWAD</t>
  </si>
  <si>
    <t>5/18/1999</t>
  </si>
  <si>
    <t>Nandadeep Everest co-op society,plot no E21/B,shell colony,chembur,Mumbai -400071 |</t>
  </si>
  <si>
    <t xml:space="preserve">Nandadeep Everest co-op society,plot no E21/B,shell colony,chembur,Mumbai -400071 | 
</t>
  </si>
  <si>
    <t>gaurav.awad@vit.edu.in</t>
  </si>
  <si>
    <t>Apllied</t>
  </si>
  <si>
    <t>SWAMI VIVEKANAND HIGH SCHOOL</t>
  </si>
  <si>
    <t>VEERMATA JIJABAI TECHNOLOGICAL INSTITUTE</t>
  </si>
  <si>
    <t>ARUN AWAD</t>
  </si>
  <si>
    <t>BUSINESS MAN</t>
  </si>
  <si>
    <t>VARSHA AWAD</t>
  </si>
  <si>
    <t>TEACHER</t>
  </si>
  <si>
    <t xml:space="preserve">1)PYTHON DATA STRUCTURES
2)PROGRAMING FOR EVERYBODY(GETTING STARTED WITH PYTHON)
3)INTIATING AND PLANNING PROJECTS
4)CAREER EDGE - KNOCKDOWN THE LOCKDOWN 
5)MANAGING PROJECT RISK AND MANGEMENTS
6)GRAMMAR AND PUNCTUATION
7)CREATE YOUR FIRST CHATBOT WITH RASA AND PYTHON
8)COMPOSE AND PROGRAM MUSIC IN PYTHON USING EARSKETCH
9)AI FOR EVERYONE
10)INTRODUCTION TO CYBERSECURITY TOOLS AND CYBER ATTACKS
</t>
  </si>
  <si>
    <t>Complex problem-solving skills and a methodical mind.
Critical thinking.
Strong interest in technology.
Aptitude for maths.
Communications skills.
Strong IT skills.
Time management and an ability to prioritise and plan work effectively.</t>
  </si>
  <si>
    <t>MINI PROJECTS</t>
  </si>
  <si>
    <t>DANCE</t>
  </si>
  <si>
    <t>GARDENING</t>
  </si>
  <si>
    <t>https://drive.google.com/open?id=1ae6cWkA_6hIMZ_97XimkoskZ54OpRfBu</t>
  </si>
  <si>
    <t>https://drive.google.com/open?id=1dza7WclKZXLn_jIEykTHyXc_3eyQRGzO</t>
  </si>
  <si>
    <t>https://www.facebook.com/gaurav.awad.71</t>
  </si>
  <si>
    <t>https://www.linkedin.com/in/gaurav-awad-1957631a4?lipi=urn%3Ali%3Apage%3Ad_flagship3_profile_view_base_contact_details%3Bk8W9VX%2B1Q5ehBhGpRRdnuQ%3D%3D</t>
  </si>
  <si>
    <t>gauravkale987@gmail.com</t>
  </si>
  <si>
    <t>17101B0049</t>
  </si>
  <si>
    <t>Gaurav Shivaji kale</t>
  </si>
  <si>
    <t>7/18/1999</t>
  </si>
  <si>
    <t>Janseva chawl committee Room no 49 P.P road ambewadi Andheri East Mumbai 400069</t>
  </si>
  <si>
    <t>gaurav.kale@vit.edu.in</t>
  </si>
  <si>
    <t>FYFPK2577A</t>
  </si>
  <si>
    <t>N6908804</t>
  </si>
  <si>
    <t>Shree Ram welfare society high school Andheri west</t>
  </si>
  <si>
    <t>Bharitya Vidya Bhavans Arts and science</t>
  </si>
  <si>
    <t>Shivaji kale</t>
  </si>
  <si>
    <t>Business (Salon)</t>
  </si>
  <si>
    <t>Kavita kale</t>
  </si>
  <si>
    <t>Programming for everybody Python, HTML5,CSS3, JavaScript,Career Edge-Knockdown the Lockdown (TCS ION)</t>
  </si>
  <si>
    <t>C,java,python, HTML,Css , javascript</t>
  </si>
  <si>
    <t>Listening music</t>
  </si>
  <si>
    <t>https://drive.google.com/open?id=1E_kUV34ghD83Vc4ZDS5u0oNcl9Vph8wu</t>
  </si>
  <si>
    <t>https://drive.google.com/open?id=1_mAS5EkYLV5uZ0kccjSTnDzovk0tM3rS</t>
  </si>
  <si>
    <t>https://www.facebook.com/gaurav.kale.96558</t>
  </si>
  <si>
    <t>https://www.linkedin.com/in/gaurav-kale-13a8351a0</t>
  </si>
  <si>
    <t>gauri.soochik30@gmail.com</t>
  </si>
  <si>
    <t>17104B0067</t>
  </si>
  <si>
    <t>Gauri Kailash Soochik</t>
  </si>
  <si>
    <t>7/30/1999</t>
  </si>
  <si>
    <t>D2,103/104,Sai Sankul Ph-2,Khadakpada,Kalyan(W)-421301</t>
  </si>
  <si>
    <t>gauri.soochik@vit.edu.in</t>
  </si>
  <si>
    <t>EVEPS7461E</t>
  </si>
  <si>
    <t>R2933474</t>
  </si>
  <si>
    <t>Don Bosco High School</t>
  </si>
  <si>
    <t>Mohindarsingh Kabalsingh Junior College</t>
  </si>
  <si>
    <t>Kailash Harishankar Soochik</t>
  </si>
  <si>
    <t>Jyotsana Kailash Soochik</t>
  </si>
  <si>
    <t>Web development ,java</t>
  </si>
  <si>
    <t>Programming(beginner)</t>
  </si>
  <si>
    <t>Baking,Cooking,Music,Creatives</t>
  </si>
  <si>
    <t>Guitar</t>
  </si>
  <si>
    <t>https://drive.google.com/open?id=1lIA7q3u2P5nl0B6_MeyfbxdidT4EBZfL</t>
  </si>
  <si>
    <t>https://drive.google.com/open?id=1bPA7KXVgYJB6DctkqKPNhvgFvszjW4LN</t>
  </si>
  <si>
    <t>https://www.facebook.com/gauri.soochik</t>
  </si>
  <si>
    <t>https://www.linkedin.com/mwlite/in/gauri-soochik-16a556183</t>
  </si>
  <si>
    <t>gauri1998@gmail.com</t>
  </si>
  <si>
    <t>17105A0052</t>
  </si>
  <si>
    <t>Gauri Manoj Patwardhan</t>
  </si>
  <si>
    <t>1/28/1998</t>
  </si>
  <si>
    <t>Stanmore D403, Shiv Sai Paradise, Near Fatima Church, Majiwada, Thane (West)</t>
  </si>
  <si>
    <t>gauri.patwardhan@vi.edu.in</t>
  </si>
  <si>
    <t>EGQPP4404K</t>
  </si>
  <si>
    <t>St.Xaviers English High School</t>
  </si>
  <si>
    <t>Ramanand Arya DAV college</t>
  </si>
  <si>
    <t>Manoj Patwardhan</t>
  </si>
  <si>
    <t>Madhavi Patwardhan</t>
  </si>
  <si>
    <t>Art teacher- Freelancer in Fevicol company</t>
  </si>
  <si>
    <t>Materials in oral health care, patient monitoring, Short term training program on Matlab</t>
  </si>
  <si>
    <t>MATLAB, DBMS, MS office, LT spice</t>
  </si>
  <si>
    <t>Water level indicator, Matlab based Car number plate detector</t>
  </si>
  <si>
    <t>singing, playing keyboard</t>
  </si>
  <si>
    <t>Books</t>
  </si>
  <si>
    <t>https://drive.google.com/open?id=1RDAxmyh0NPU8fuZB3HmHRgIvTWVYsnDn</t>
  </si>
  <si>
    <t>https://drive.google.com/open?id=1JNmmknsfefT0sWsM2LDWT3OpdmnwtJmL</t>
  </si>
  <si>
    <t>https://www.facebook.com/gauri.patwardhan.73</t>
  </si>
  <si>
    <t>https://www.linkedin.com/in/gauri-patwardhan-609a72129</t>
  </si>
  <si>
    <t>Internship at Currae Hospital (10 June - 10 July 2019)
Internship at Speedways Electric ( 15th June - current)</t>
  </si>
  <si>
    <t>gaurikolte377@gmail.com</t>
  </si>
  <si>
    <t>17102A0036</t>
  </si>
  <si>
    <t>Gauri Umesh Kolte</t>
  </si>
  <si>
    <t>1/24/2000</t>
  </si>
  <si>
    <t>304, Sankalp cha PD road near shiv send shakha opposite abhyudaya bank dombivali west</t>
  </si>
  <si>
    <t>gauri.kolte@vit.edu.in</t>
  </si>
  <si>
    <t>S4103661</t>
  </si>
  <si>
    <t>Swami Vivekand vidyamandir</t>
  </si>
  <si>
    <t>Hill spring International</t>
  </si>
  <si>
    <t>Umesh Shanntaram Kolte</t>
  </si>
  <si>
    <t>Vice principle</t>
  </si>
  <si>
    <t>Vaishali Umesh Kolte</t>
  </si>
  <si>
    <t>Coursera</t>
  </si>
  <si>
    <t>Mini project</t>
  </si>
  <si>
    <t>Dance,Drama</t>
  </si>
  <si>
    <t>https://drive.google.com/open?id=1Pw9wxXxuu8JxWNELFQm3xQUqsfPxfdeI</t>
  </si>
  <si>
    <t>https://drive.google.com/open?id=1jCkjyKSU1kA95GpevWj18mcmx6jfg8qq</t>
  </si>
  <si>
    <t>gayatrinemade536@gmail.com</t>
  </si>
  <si>
    <t>18102A2005</t>
  </si>
  <si>
    <t>Gayatri Ravindra Nemade</t>
  </si>
  <si>
    <t>8/26/1999</t>
  </si>
  <si>
    <t>03, sai shraddha Apartment near Anand park B-cabin road Ambernath (E) pin code-421501</t>
  </si>
  <si>
    <t>gayatri.nemade@vit.edu.in</t>
  </si>
  <si>
    <t>BOVPN1845L</t>
  </si>
  <si>
    <t>Smt. Suhasini prabhakar Adhikari secondary school</t>
  </si>
  <si>
    <t>Government Polytechnic Thane</t>
  </si>
  <si>
    <t>Ravindra Yashwant Nemade</t>
  </si>
  <si>
    <t>Seema Ravindra Nemade</t>
  </si>
  <si>
    <t>Foundational Artificial intelligence, python for everybody, The data science course 2020:complete data science bootcamp</t>
  </si>
  <si>
    <t>Python, java, HTML5, MySQL, C</t>
  </si>
  <si>
    <t>Participated in National Level Programming competition organized by vande mataram college of arts, commerce and science , attended online quiz on python, c, java, DBMS, Computer Networking organized by padmabhushan vasantdada patil college, Attended online quiz on data structures in pythilon organized by sardar patel institute of Technology</t>
  </si>
  <si>
    <t>2nd prize in Fashion show in Government polytechnic Thane</t>
  </si>
  <si>
    <t>Drawing, dance, listening songs</t>
  </si>
  <si>
    <t>https://drive.google.com/open?id=1qA0dYGvDMvvU6hugHO9xGbS2e7he-ff9</t>
  </si>
  <si>
    <t>https://drive.google.com/open?id=1g5KhfJhBTkxyz1v7EiVegwwcdpED-bmh</t>
  </si>
  <si>
    <t>https://www.facebook.com/gayatri.nemade</t>
  </si>
  <si>
    <t>https://www.linkedin.com/in/gayatri-nemade-1481581ab</t>
  </si>
  <si>
    <t>gayatrimane06@gmail.com</t>
  </si>
  <si>
    <t>18105A2006</t>
  </si>
  <si>
    <t>GAYATRI SANJAY MANE</t>
  </si>
  <si>
    <t>C-wing/404,Sai Leela apt., Nana Nani Park, Near Geetanjali school, Virar(east)</t>
  </si>
  <si>
    <t>gayatri.mane@vit.edu.in</t>
  </si>
  <si>
    <t>Holy Spirit High School</t>
  </si>
  <si>
    <t>VPM'S Polytechnic, Thane</t>
  </si>
  <si>
    <t>Maharashtra</t>
  </si>
  <si>
    <t>SANJAY DADA MANE</t>
  </si>
  <si>
    <t>HEMANGI SANJAY MANE</t>
  </si>
  <si>
    <t>Career Edge - Knockdown the Lockdown</t>
  </si>
  <si>
    <t>Communication Skills</t>
  </si>
  <si>
    <t>Smart Hand Gloves for blind</t>
  </si>
  <si>
    <t>Drawing,Crafts,Cooking</t>
  </si>
  <si>
    <t>https://drive.google.com/open?id=1gPr7_4E0nXlu0hlcvkUgABKV5Nm4K8dQ</t>
  </si>
  <si>
    <t>https://drive.google.com/open?id=1n_U8ftRtyyVXSUxJolyTci1NcEyyLmdv</t>
  </si>
  <si>
    <t>https://www.facebook.com/gayatri.mane.98478</t>
  </si>
  <si>
    <t>https://www.linkedin.com/in/gayatri-mane-01176714a</t>
  </si>
  <si>
    <t>17102B0056</t>
  </si>
  <si>
    <t>Girish Umesh Karkera</t>
  </si>
  <si>
    <t>5/25/2000</t>
  </si>
  <si>
    <t>A-1, 102 Shivchaya chs, Gilbert Hill Road, Andheri West, Mumbai-53</t>
  </si>
  <si>
    <t>Same As Above</t>
  </si>
  <si>
    <t>girish.karkera@vit.edu.in</t>
  </si>
  <si>
    <t>girishkarkera.work@gmail.com</t>
  </si>
  <si>
    <t>HUQPK2588N</t>
  </si>
  <si>
    <t>Bhavans AH Wadia High School</t>
  </si>
  <si>
    <t>Valia College of Arts,Commerce And Science</t>
  </si>
  <si>
    <t>Umesh Karkera</t>
  </si>
  <si>
    <t>Suneeta Karkera</t>
  </si>
  <si>
    <t>Java,Python,Android Certification</t>
  </si>
  <si>
    <t>Software Development, Android Development</t>
  </si>
  <si>
    <t>BMI ANDRIOD APPLICATION
,STUDENT MANAGEMENT SYSTEM, EMPLOYEE MANAGEMENT SYSTEM, LIBRARY MANAGEMENT SYSTEM</t>
  </si>
  <si>
    <t>Swimming</t>
  </si>
  <si>
    <t>Stamp Collection</t>
  </si>
  <si>
    <t>https://drive.google.com/open?id=1vpg0M19jGay9JTNcVJN6i7BAzPLtzFuR</t>
  </si>
  <si>
    <t>https://drive.google.com/open?id=12gjqCf6YBd4rE0Z0BTKq1Rik_qIf4iAA</t>
  </si>
  <si>
    <t xml:space="preserve">https://www.facebook.com/girish.karkera.948 </t>
  </si>
  <si>
    <t>https://www.linkedin.com/in/girish-karkera/</t>
  </si>
  <si>
    <t>gopal.pandhare777@gmail.com</t>
  </si>
  <si>
    <t>18103A2005</t>
  </si>
  <si>
    <t>Gopal Pradip Pandhare</t>
  </si>
  <si>
    <t>Bakriddin chawl, R.No. 4, Parsiwada, Sahar rd., Andheri (E), Mumbai 400099.</t>
  </si>
  <si>
    <t>gopal.pandhare@vit.edu.in</t>
  </si>
  <si>
    <t>CKVPP7718M</t>
  </si>
  <si>
    <t>G.M.E.S. High School</t>
  </si>
  <si>
    <t>Pradip Gopal Pandhare</t>
  </si>
  <si>
    <t>Pratibha Pradip Pandhare</t>
  </si>
  <si>
    <t>Iot Projects</t>
  </si>
  <si>
    <t>Project Competition</t>
  </si>
  <si>
    <t>Hosting</t>
  </si>
  <si>
    <t>Sketching</t>
  </si>
  <si>
    <t>https://drive.google.com/open?id=17tTqwdSkyqx4m4pxo_Jvf3CFNMiMdgtL</t>
  </si>
  <si>
    <t>https://drive.google.com/open?id=1JV-4DO4qdOudRJ_hZAKTYWyNY5ZA2ZTk</t>
  </si>
  <si>
    <t>https://www.facebook.com/gopal.pandhare.12382</t>
  </si>
  <si>
    <t>https://www.linkedin.com/in/gopal-pandhare-33ba131a8/</t>
  </si>
  <si>
    <t>govind.shukla@vit.edu.in</t>
  </si>
  <si>
    <t>17102B0031</t>
  </si>
  <si>
    <t>Govind Santosh Shukla</t>
  </si>
  <si>
    <t>7/15/1998</t>
  </si>
  <si>
    <t>B-17 Navjeevan Chawl Bhaskar Nagar Kalwa(E). thane -400605</t>
  </si>
  <si>
    <t>govindshukla213@gmail.com</t>
  </si>
  <si>
    <t>St Agrasen High School</t>
  </si>
  <si>
    <t>Ramniranjan Jhunjhunwala College</t>
  </si>
  <si>
    <t>Santosh Shukla</t>
  </si>
  <si>
    <t>Security Guard</t>
  </si>
  <si>
    <t>Vandana</t>
  </si>
  <si>
    <t>HouseWife</t>
  </si>
  <si>
    <t>Android programming in kotlin</t>
  </si>
  <si>
    <t>Backend Development,Android,ML</t>
  </si>
  <si>
    <t>Playing Cricket</t>
  </si>
  <si>
    <t>https://drive.google.com/open?id=1sRRJw1DNjd-Q-wsRrCWDbj6Zp6-1-MXN</t>
  </si>
  <si>
    <t>https://drive.google.com/open?id=1pcs2Rl1Up_TG_rv8zasj4Az84hHG_hAV</t>
  </si>
  <si>
    <t>https://www.facebook.com/profile.php?id=100005130376721</t>
  </si>
  <si>
    <t>https://www.linkedin.com/in/govind-shukla-345aa6159/</t>
  </si>
  <si>
    <t>gufraanshaikh01@gmail.com</t>
  </si>
  <si>
    <t>18104C2008</t>
  </si>
  <si>
    <t>GUFRAAN MUKHTAR SHAIKH</t>
  </si>
  <si>
    <t>42, Dimtimkar Road, Aafiyah Heights, 14th Floor, Flat no:. 1407, Off: J.J. Hospital, Mumbai-400008</t>
  </si>
  <si>
    <t>gufraan.shaikh@vit.edu.in</t>
  </si>
  <si>
    <t>JSLPS9187L</t>
  </si>
  <si>
    <t>Sir J J Fort Boys' High School</t>
  </si>
  <si>
    <t>Babasaheb Gawde Institute of Technology</t>
  </si>
  <si>
    <t>M.S.B.T.E.</t>
  </si>
  <si>
    <t>MUKHTAR SHAIKH</t>
  </si>
  <si>
    <t>COMPUTER HARDWARE ENGINEER</t>
  </si>
  <si>
    <t>SHAZNEEN MUKHTAR SHAIKH</t>
  </si>
  <si>
    <t>Front-end &amp; Back-end Web Development, Python, Digital Marketing</t>
  </si>
  <si>
    <t>HTML, CSS, JavaScript, Python, Java, SQL, MATLAB</t>
  </si>
  <si>
    <t>Project:- I create my personal website.</t>
  </si>
  <si>
    <t>Two years played Basketball for VIT team</t>
  </si>
  <si>
    <t>Basketball, Swimming, Calisthenics</t>
  </si>
  <si>
    <t>https://drive.google.com/open?id=1MPMe0dlU6ew_dccdFvBumzIWlJK8Lyrw</t>
  </si>
  <si>
    <t>https://drive.google.com/open?id=13vzpZnBHz8mvuXnGj4qkC74hmSAnxsxr</t>
  </si>
  <si>
    <t>https://www.facebook.com/gufraan.shaikh.146</t>
  </si>
  <si>
    <t>linkedin.com/in/gufraan-shaikh-60330b193</t>
  </si>
  <si>
    <t>whardik123@gmail.com</t>
  </si>
  <si>
    <t>17105A0004</t>
  </si>
  <si>
    <t>HARDIK BHARAT WADIKAR</t>
  </si>
  <si>
    <t>11/27/1999</t>
  </si>
  <si>
    <t>403/1-C, SWADESHI MILL MHADA SANKUL, SWADESHI MILL ROAD, SION CHUNABHATTI, MUMBAI-400022</t>
  </si>
  <si>
    <t>hardik.wadikar@vit.edu.in</t>
  </si>
  <si>
    <t>AFTPW6140H</t>
  </si>
  <si>
    <t>5638 5729 6097</t>
  </si>
  <si>
    <t>OUR LADY OF GOOD COUNSEL HIGH SCHOOL</t>
  </si>
  <si>
    <t>SOUTH INDIANS' WELFARE SOCIETY (SIWS) COLLEGE</t>
  </si>
  <si>
    <t>BHARAT KARSAN WADIKAR</t>
  </si>
  <si>
    <t>KALPANA BHARAT WADIKAR</t>
  </si>
  <si>
    <t>MATLAB ONRAMP, MATLAB FUNDAMENTALS</t>
  </si>
  <si>
    <t>MATLAB, ASSEMBLY LANGUAGE, HTML, ADOBE PHOTOSHOP, MS WORD, MS EXCEL, MS POWERPOINT</t>
  </si>
  <si>
    <t>MINI PROJECTS (DANCING LED, LIGHT WIND, DIGITAL STOPWATCH)</t>
  </si>
  <si>
    <t>Active participation in Art Contests at Inter-School and Inter-College level, 
Head of Creative Team for BMESI-VIT Chapter</t>
  </si>
  <si>
    <t>DRAWING, PAINTING, SKETCHING, DANCING</t>
  </si>
  <si>
    <t>https://drive.google.com/open?id=1wDnViEQXSdOaOuDwB9SQfQdR51PRS7eq</t>
  </si>
  <si>
    <t>https://drive.google.com/open?id=1LN8336Dhj2piaREMS0Py5bofBum1pmbu</t>
  </si>
  <si>
    <t>https://www.facebook.com/hardik.wadikar</t>
  </si>
  <si>
    <t>https://www.linkedin.com/in/hardik-wadikar-b3a5121a0</t>
  </si>
  <si>
    <t>harshadyadav20@gmail.com</t>
  </si>
  <si>
    <t>18102C2027</t>
  </si>
  <si>
    <t>Harshad Vijay Yadav</t>
  </si>
  <si>
    <t>8/20/1998</t>
  </si>
  <si>
    <t>7/525, The City End , old MHB colony, Gorai Road, Borivali(west), Mumbai - 400091</t>
  </si>
  <si>
    <t>harshad.yadav@vit.edu.in</t>
  </si>
  <si>
    <t>APUPY0315B</t>
  </si>
  <si>
    <t>St. Lawrence High School</t>
  </si>
  <si>
    <t>Pravin Patil College of Diploma Engineering &amp; Technology</t>
  </si>
  <si>
    <t>Vijay Yadav</t>
  </si>
  <si>
    <t>Mechanic</t>
  </si>
  <si>
    <t>C, Java, HTML, CSS , Javascript, Node JS</t>
  </si>
  <si>
    <t>mini- project</t>
  </si>
  <si>
    <t>Book</t>
  </si>
  <si>
    <t>https://drive.google.com/open?id=1zR0pZ9_RGa_GL1znjpduHiJCisTJylRv</t>
  </si>
  <si>
    <t>https://drive.google.com/open?id=1lo05-wSsoj1XG12r7pj4y0A7y0ncbhmO</t>
  </si>
  <si>
    <t>https://www.facebook.com/harshad.yadav.58/</t>
  </si>
  <si>
    <t>https://www.linkedin.com/in/harshad-yadav-5525a41ab/</t>
  </si>
  <si>
    <t>harshada7999@gmail.com</t>
  </si>
  <si>
    <t>18105A2015</t>
  </si>
  <si>
    <t>harshada bhushan kini</t>
  </si>
  <si>
    <t>48/A,Gopal Mansion ,turner road,bandra west.</t>
  </si>
  <si>
    <t>harshada.kini@vit.edu.in</t>
  </si>
  <si>
    <t>IHZPK2587N</t>
  </si>
  <si>
    <t>T5469050</t>
  </si>
  <si>
    <t>St.Joseph Convent High School</t>
  </si>
  <si>
    <t>Vidyalankar Polytechniq</t>
  </si>
  <si>
    <t>msbt</t>
  </si>
  <si>
    <t>Bhushan</t>
  </si>
  <si>
    <t>Bhavna</t>
  </si>
  <si>
    <t>php</t>
  </si>
  <si>
    <t>java,c++</t>
  </si>
  <si>
    <t>mini project</t>
  </si>
  <si>
    <t>stamp collection</t>
  </si>
  <si>
    <t>https://drive.google.com/open?id=18S6pNoQu-3R0utD3hMx1cUEkthuM8L1B</t>
  </si>
  <si>
    <t>https://drive.google.com/open?id=1Vk7mIzOeHhCMmXrTTRagl2mZs1IMNC0z</t>
  </si>
  <si>
    <t>harshada kini</t>
  </si>
  <si>
    <t>kadamharsha04@gmail.com</t>
  </si>
  <si>
    <t>18105A2001</t>
  </si>
  <si>
    <t>HARSHADA GANESH KADAM</t>
  </si>
  <si>
    <t>3/13/1998</t>
  </si>
  <si>
    <t>ROOM NO 702 , Z WING RITU WORLD BARADGE ROAD BADLAPUR WEST</t>
  </si>
  <si>
    <t>SAME AS ABOVE</t>
  </si>
  <si>
    <t>harshada.kadam@vit.edu.in</t>
  </si>
  <si>
    <t>ELYPK6420B</t>
  </si>
  <si>
    <t>SADHANA VIDHYALAYA SHIKSHAN MANDAL SION</t>
  </si>
  <si>
    <t>CHETNA COLLEGE OF COMMERCE</t>
  </si>
  <si>
    <t>VEERMATA JIJABAI INSTITUTE OF TECHNOLOGY</t>
  </si>
  <si>
    <t>VJTI</t>
  </si>
  <si>
    <t>1ST SEM= 61; 2ND SEM= 61.14; 3RD SEM = 51.2; 4TH SEM= 60.11; 5TH SEM = 60.40 ; 6TH SEM= 68.10</t>
  </si>
  <si>
    <t>4 Years</t>
  </si>
  <si>
    <t>GANESH</t>
  </si>
  <si>
    <t>SANGEETA</t>
  </si>
  <si>
    <t>HOME MAKER</t>
  </si>
  <si>
    <t>ONLINE COURSE : ELECTRICAL POWER 
NATION ENGINEER OLYMPID
PYTHON</t>
  </si>
  <si>
    <t>COMMUNICATION , TYPING ALL TYPE</t>
  </si>
  <si>
    <t xml:space="preserve">MINI PROJECT : LASER SECURITY ALARM 
SHADOW DETECTOR 
IMAGE EDGE DETECTION
POSTER PRESENTATION : MEDICAL TEXTILE
</t>
  </si>
  <si>
    <t>POETRY 
SPORTS</t>
  </si>
  <si>
    <t>DRAMA CLUB</t>
  </si>
  <si>
    <t>https://drive.google.com/open?id=1CG4-e1wfTDZiwZ5z7CNJMHMYX444qQYg</t>
  </si>
  <si>
    <t>https://drive.google.com/open?id=1piJaERaBzYWwOnh3VWNphvL4oLDQNN4F</t>
  </si>
  <si>
    <t>https://www.facebook.com/harshada.kadam.718</t>
  </si>
  <si>
    <t>https://www.linkedin.com/in/harshada-kadam-b48504145</t>
  </si>
  <si>
    <t>NO</t>
  </si>
  <si>
    <t>harshadakokate2000@gmail.com</t>
  </si>
  <si>
    <t>18101C2050</t>
  </si>
  <si>
    <t>HARSHADA GANGARAM KOKATE</t>
  </si>
  <si>
    <t>08/S, Prathmesh Apartment, Vikas Nagari, Phoolpada Road, Virar-East -401305</t>
  </si>
  <si>
    <t>harshada.kokate@vit.edu.in</t>
  </si>
  <si>
    <t>HEDPK3258A</t>
  </si>
  <si>
    <t>Utkarsha Vidyalaya, Virar</t>
  </si>
  <si>
    <t>Pravin Patil College Of Diploma Engineering and Technology</t>
  </si>
  <si>
    <t>GANGARAM LAXMAN KOKATE</t>
  </si>
  <si>
    <t>MINAL GANGARAM KOKATE</t>
  </si>
  <si>
    <t>INTRODUCTION TO PYTHON, PYTHON FOR EVERYBODY, INTRODUCTION TO JAVA, WEB DEVELOPMENT, FRONT-END FUNDAMENTS, INTRODUCTION TO RELATIONAL DATABASE AND SQL, INTRODUCTION TO ARTIFICIAL INTELLIGENCE, INTRODUCTION TO CLOUD COMPUTING, DIGITAL LITERACY, DIGITAL MARKETING FUNDAMENTALS, AWS CLOUD TRAINING, GOOGLE CLOUD PLATFORM FUNDAMENTALS- CORE INFRASTRUCTURE, GOOGLE ANALYTIC COURSES, AND MANY MORE IN QUIZ COMPETITION WHICH IS RELATED TO PROGRAMMING AND COMPUTER FUNDAMENTAL</t>
  </si>
  <si>
    <t>PYTHON, HTML, CSS, JS, BASICS OF JAVA, DIGITAL MARKETING, CONTENT WRITING, MYSQL, POSTGRESQL, WINDOWS AND LINUX, DOCUMENTATION</t>
  </si>
  <si>
    <t>CURRENTLY WORKING ON E-PULSE POLIO VACCINATION REMAINDER APP PROJECT, MADE ONLINE DOCTOR APPOINTMENT WEB SITE, MADE AN DOOR-BELL AUTHENTICATION MINI PROJECT BASED ON IOT, AN MORTGAGE CALCULATOR USING PYTHON, MADE AN JOB PORTAL WEBSITE</t>
  </si>
  <si>
    <t>HAND CRAFTING, TRAVELLING, LISTENING MUSIC</t>
  </si>
  <si>
    <t>https://drive.google.com/open?id=112ITA032QLK9E--OkeWoYo7DR39NLNOZ</t>
  </si>
  <si>
    <t>https://drive.google.com/open?id=1sJbUbWHDINt8szjLXnhQ8_RTTXwLtWLi</t>
  </si>
  <si>
    <t>https://www.facebook.com/harshada.kokate.73</t>
  </si>
  <si>
    <t>https://www.linkedin.com/in/harshada-kokate-355826193</t>
  </si>
  <si>
    <t>17103A0041</t>
  </si>
  <si>
    <t>Harshal Sanjay Lambade</t>
  </si>
  <si>
    <t>5/20/1999</t>
  </si>
  <si>
    <t>412,E-Wing, Mhada CHS, Swadeshi Mills Road, Chunnabhatti(Sion)</t>
  </si>
  <si>
    <t>C-12, Shree Tirumala Aastha Apt., Chetna Nagar, Nashik</t>
  </si>
  <si>
    <t>harshal.lambade@vit.edu.in</t>
  </si>
  <si>
    <t>harsha;jain1999@gmail.com</t>
  </si>
  <si>
    <t>AWAPL5226D</t>
  </si>
  <si>
    <t>Guru Gobing Singh Public School, Nashik</t>
  </si>
  <si>
    <t>DR.M.S.Gosavi Jr college, RYK Campus, Nashik</t>
  </si>
  <si>
    <t>Sanjay Jinwardas Lambade</t>
  </si>
  <si>
    <t>Optician</t>
  </si>
  <si>
    <t>Rajashree Sanjay Lambade</t>
  </si>
  <si>
    <t>Python Programming - Udemy
Business Sales and Marketing - Smarter Deals</t>
  </si>
  <si>
    <t>Digital Marketing, Graphics Designing, Database Management,etc</t>
  </si>
  <si>
    <t>Member of IEEE-VIT 2019-20.
IOT based home automation project..</t>
  </si>
  <si>
    <t>Gaming, Football, Cricket.</t>
  </si>
  <si>
    <t>https://drive.google.com/open?id=1X21KOzI-A-EPJMrsryZG92R8no8f763l</t>
  </si>
  <si>
    <t>https://drive.google.com/open?id=1cH4OuQ5Np-QIehn2ITw2V2iH4Ac7lGjh</t>
  </si>
  <si>
    <t>https://www.facebook.com/harshal.lambade.1</t>
  </si>
  <si>
    <t>https://www.linkedin.com/in/harshal-jain-b54969171</t>
  </si>
  <si>
    <t>harshalpawaskar09@gmail.com</t>
  </si>
  <si>
    <t>17102A0024</t>
  </si>
  <si>
    <t>Harshal Suryakant Pawaskar</t>
  </si>
  <si>
    <t>B-304, Moreshwar Complex, opp. Ashvita Hotel, sec-18, Kamothe, Navi Mumbai-410206</t>
  </si>
  <si>
    <t>harshal.pawaskar@vit.edu.in</t>
  </si>
  <si>
    <t>CVCPP1981N</t>
  </si>
  <si>
    <t>T4720856</t>
  </si>
  <si>
    <t>Vishwajyot High School</t>
  </si>
  <si>
    <t>Terna Vidyalaya and Junior College</t>
  </si>
  <si>
    <t>Suryakant Narayan Pawaskar</t>
  </si>
  <si>
    <t>LIC and RTO Consultant</t>
  </si>
  <si>
    <t>Sukanti Suryakant Pawaskar</t>
  </si>
  <si>
    <t>Python for Data Science and Machine Learning Bootcamp,
Introduction to Video Games Creation</t>
  </si>
  <si>
    <t>HTML,CSS,C, Python,C#, Java,Unity 3D,Blender,Krita,Machine Learning</t>
  </si>
  <si>
    <t>Gaming,Chess</t>
  </si>
  <si>
    <t>Reading,Gaming</t>
  </si>
  <si>
    <t>https://drive.google.com/open?id=1SM50_gDeG88Ej6M_VW1jelIEvbTT3Kv3</t>
  </si>
  <si>
    <t>https://drive.google.com/open?id=1ltYAGyoc8EEgr2GqT0cy_zNY6gmity8g</t>
  </si>
  <si>
    <t>https://www.facebook.com/profile.php?id=100009418403454</t>
  </si>
  <si>
    <t>www.linkedin.com/in/harshal-pawaskar-482898192</t>
  </si>
  <si>
    <t>harshaligaykar@gmail.com</t>
  </si>
  <si>
    <t>18102B2010</t>
  </si>
  <si>
    <t>Harshali Dilip Gaykar</t>
  </si>
  <si>
    <t>8/21/1998</t>
  </si>
  <si>
    <t>Ganesh Nagar, Salt Pan Road, Wadala (E), Mumbai-400037</t>
  </si>
  <si>
    <t>At Shirshinge, Post Wakawali, Tal Dapoli, Dist- Ratnagiri, Maharashtra</t>
  </si>
  <si>
    <t>harshali.gaykar@vit.edu.in</t>
  </si>
  <si>
    <t>CNIPG6411L</t>
  </si>
  <si>
    <t>Jawahar Navodaya Vidyalaya , Ratnagiri</t>
  </si>
  <si>
    <t>Jawahar Navodaya Vidyalaya, Ratnagiri</t>
  </si>
  <si>
    <t>Government Polytechnic of Mumbai</t>
  </si>
  <si>
    <t>Dilip Shantaram Gaykar</t>
  </si>
  <si>
    <t>Dipali Dilip Gaykar</t>
  </si>
  <si>
    <t>1) Advance Database (Mongo DB)
2)Python Coursers Course (Programming for everybody)</t>
  </si>
  <si>
    <t>Language: C++ , C , Python, Java, HTML,PHP, CSS, JAVA Script</t>
  </si>
  <si>
    <t>Porject - Data Backup System</t>
  </si>
  <si>
    <t>N.A.</t>
  </si>
  <si>
    <t>Reading Books</t>
  </si>
  <si>
    <t>https://drive.google.com/open?id=1qEx1iGUz8N3VDYLjpCxEY_KkMFPLIUGz</t>
  </si>
  <si>
    <t>https://drive.google.com/open?id=1U5m_-hZRZ6UdqmYgB_vz9OW3UA705Ym5</t>
  </si>
  <si>
    <t>https://m.facebook.com/harshali.gaykar.5</t>
  </si>
  <si>
    <t>https://www.linkedin.com/mwlite/in/harshali-gaykar-9386531b1</t>
  </si>
  <si>
    <t>guptaharshit11@gmail.com</t>
  </si>
  <si>
    <t>17104A0073</t>
  </si>
  <si>
    <t>Harshit Sharad Gupta</t>
  </si>
  <si>
    <t xml:space="preserve">NA
</t>
  </si>
  <si>
    <t>7-d,twilite,cosmos horizon,400610,thane west</t>
  </si>
  <si>
    <t>harshit.gupta@vit.edu.in</t>
  </si>
  <si>
    <t>CHLPG0416L</t>
  </si>
  <si>
    <t>S0139778</t>
  </si>
  <si>
    <t>vasant vihar high school &amp; junior college</t>
  </si>
  <si>
    <t>sharad gupta</t>
  </si>
  <si>
    <t>self emplo</t>
  </si>
  <si>
    <t>mamta gupta</t>
  </si>
  <si>
    <t>python,java</t>
  </si>
  <si>
    <t>programming skills,data analysis</t>
  </si>
  <si>
    <t>Presentation</t>
  </si>
  <si>
    <t>https://drive.google.com/open?id=1QoE1qk4kDQ4xPqeh9ZlSiCgxD3uPsdVZ</t>
  </si>
  <si>
    <t>https://drive.google.com/open?id=1seDVpK_tdJ7Uvb1QGIDtG3EN65ygieOZ</t>
  </si>
  <si>
    <t>https://www.facebook.com/harshit.gupta.3720190</t>
  </si>
  <si>
    <t>https://www.linkedin.com/in/harshit-gupta-a502b61a9/</t>
  </si>
  <si>
    <t>harshita.mundhe@gmail.com</t>
  </si>
  <si>
    <t>18102A2006</t>
  </si>
  <si>
    <t>HARSHITA SUBHASH MUNDHE</t>
  </si>
  <si>
    <t>11/29/1999</t>
  </si>
  <si>
    <t>A/105,Nav Ambika Nagar CHS, Kalyan-Murbad Road, Shahad(W.)</t>
  </si>
  <si>
    <t>harshita.mundhe@vit.edu.in</t>
  </si>
  <si>
    <t>EYLPM5488R</t>
  </si>
  <si>
    <t>2627 6265 8480</t>
  </si>
  <si>
    <t>Sarswati Mandir, Kalyan</t>
  </si>
  <si>
    <t>SUBHASH VITHAL MUNDHE</t>
  </si>
  <si>
    <t>VIJAYA SUBHASH MUNDHE</t>
  </si>
  <si>
    <t>The Data Science Course 2020:Complete Data Science Bootcamp.
Foundation of Artificial Intelligence.
Programming For Everybody(Getting Started with Python).</t>
  </si>
  <si>
    <t>C, C++, JAVA,Python.
HTML,CSS, PHP.
MySQL.
Basic knowledge of AI,ML,IOT.</t>
  </si>
  <si>
    <t>Participated in National Level Project Competition held at UCOE.
Participated in Internal Smart India Hackathon held at VIT, Vadala.</t>
  </si>
  <si>
    <t>Member of BeatBreakers Dance Crew which represents college at inter level Dance Competitions.
First prize in dance competition held at Government Polytechnic, Thane.</t>
  </si>
  <si>
    <t>Dancing, Reading books in spare time.</t>
  </si>
  <si>
    <t>https://drive.google.com/open?id=1f3bgNvDmYx3NAfXfKrvwzSusD7kUqgvQ</t>
  </si>
  <si>
    <t>https://drive.google.com/open?id=15wRhJtKuCfH4mycFO9DyhvR1wTTMcWGT</t>
  </si>
  <si>
    <t>https://www.linkedin.com/in/harshita-mundhe-542716192</t>
  </si>
  <si>
    <t>gulhanehetal35.g@gmail.com</t>
  </si>
  <si>
    <t>18101C2040</t>
  </si>
  <si>
    <t>Hetal Vinod Gulhane</t>
  </si>
  <si>
    <t>Ramgad Goshala road sai sadan chawl mulund west mumbai 400080 Maharashtra</t>
  </si>
  <si>
    <t>hetal.gulhanr@vit.edu.in</t>
  </si>
  <si>
    <t>DCYPG6973D</t>
  </si>
  <si>
    <t>SMT Nalinibai Gajanan Purandare High School</t>
  </si>
  <si>
    <t>Navjeevan education society's polytechnic bhandup</t>
  </si>
  <si>
    <t>Maharashtra State Board Of Technical Education</t>
  </si>
  <si>
    <t>Vinod Baliramsa Gulhane</t>
  </si>
  <si>
    <t>Cosmetics jewellery business</t>
  </si>
  <si>
    <t>Vandana Vinod Gulhane</t>
  </si>
  <si>
    <t>Python traning certification</t>
  </si>
  <si>
    <t>C , C++ , Java , python , HTML</t>
  </si>
  <si>
    <t>3rd National level Technical 
presentation Paper Runner up</t>
  </si>
  <si>
    <t>Singing a song</t>
  </si>
  <si>
    <t>https://drive.google.com/open?id=1uiGQ7X0dHMo8P61y8-pfqcY4tVzSkhN3</t>
  </si>
  <si>
    <t>https://drive.google.com/open?id=1O2buMNB7eeLH49rrwpFWl4OeT2g7UQgV</t>
  </si>
  <si>
    <t>https://www.facebook.com/profile.php?id=100009979092492</t>
  </si>
  <si>
    <t>https://www.linkedin.com/in/hetal-gulhane-1152741a6</t>
  </si>
  <si>
    <t>hrishikeshas99@gmail.com</t>
  </si>
  <si>
    <t>17103A0056</t>
  </si>
  <si>
    <t>Hrishikesh Anil Sawant</t>
  </si>
  <si>
    <t>C21, Sarnath, Anushaktinagar, Mumbai 400094</t>
  </si>
  <si>
    <t>202, Pramukh Palace, Pushpa Park, Malad East, Mumbai 400097</t>
  </si>
  <si>
    <t>hrishikesh.sawant1@vit.edu.in</t>
  </si>
  <si>
    <t>IQMPS1005R</t>
  </si>
  <si>
    <t>Atomic Energy Central School No-4</t>
  </si>
  <si>
    <t>Anil Sawant</t>
  </si>
  <si>
    <t>Goverment Service</t>
  </si>
  <si>
    <t>Anagha Sawant</t>
  </si>
  <si>
    <t>Python Core and Advance</t>
  </si>
  <si>
    <t>Python, C++, Java, HTML-CSS</t>
  </si>
  <si>
    <t>Water Level Indicator, Electronic Voting machine with Arduino, Optic Fibre Poster Presentation</t>
  </si>
  <si>
    <t>Cubing ,Drawing</t>
  </si>
  <si>
    <t>Solving Rubik's Cube, Chess, Web Design, Gaming, Table Tennis</t>
  </si>
  <si>
    <t>https://drive.google.com/open?id=1dckG4IeGbtjVM2ndcs_Mo0QghTtINRzZ</t>
  </si>
  <si>
    <t>https://drive.google.com/open?id=14dj5pqhwPORCRHEUDfBe4SIS8v04_4hq</t>
  </si>
  <si>
    <t>https://www.facebook.com/hrishikeshsrb/</t>
  </si>
  <si>
    <t>https://www.linkedin.com/in/hrishikesh-sawant-a71a63194/</t>
  </si>
  <si>
    <t>hrithikghadge56@gmail.com</t>
  </si>
  <si>
    <t>18104B2005</t>
  </si>
  <si>
    <t>HRITHIK MAHENDRA GHADAGE</t>
  </si>
  <si>
    <t>7/14/2000</t>
  </si>
  <si>
    <t>Cement chawl, room no:-5, J J Hospital compound staff qtrs, byculla mumbai:- 08</t>
  </si>
  <si>
    <t>hrithik.ghadage@vit.edu.in</t>
  </si>
  <si>
    <t>CYAPG2468J</t>
  </si>
  <si>
    <t>Hume high school</t>
  </si>
  <si>
    <t>Navjeevan education society polytechnic</t>
  </si>
  <si>
    <t>Maharashtra state board</t>
  </si>
  <si>
    <t>Mahendra shantaram ghadage</t>
  </si>
  <si>
    <t>Madhavi mahendra ghadage</t>
  </si>
  <si>
    <t>Circuit making, Project management</t>
  </si>
  <si>
    <t>PPT presentation, paper presentation</t>
  </si>
  <si>
    <t>Art, sketching, gym, sports</t>
  </si>
  <si>
    <t>Drawing, read motivational books</t>
  </si>
  <si>
    <t>https://drive.google.com/open?id=1CxiRIfQBQW9CHI1p_6BloJB_RTmeUgPT</t>
  </si>
  <si>
    <t>https://drive.google.com/open?id=1qM9uMmb9DIorDepD7NNF7ouhNJuN_u8i</t>
  </si>
  <si>
    <t>https://www.facebook.com/rutik.ghadge.9</t>
  </si>
  <si>
    <t>https://www.linkedin.com/in/hrithik-ghadge-bba216193</t>
  </si>
  <si>
    <t>hrithik09gaikwad@gmail.com</t>
  </si>
  <si>
    <t>17101B0051</t>
  </si>
  <si>
    <t>Hrithik Rajesh Gaikwad</t>
  </si>
  <si>
    <t>B-1304,Landmark Towers, Opposite Wadala Telephone Exchange,Naigaon,Dadar East,Mumbai-400014</t>
  </si>
  <si>
    <t>Room no-144,Bharat Nagar,Sewri Cross Road, Behind Ambedkar College, Wadala, Mumbai-400031</t>
  </si>
  <si>
    <t>hrithik.gaikwad@vit.edu.in</t>
  </si>
  <si>
    <t>CQLPG5866P</t>
  </si>
  <si>
    <t>T6829196</t>
  </si>
  <si>
    <t>Guru Nanak Khalsa College of Arts, Science &amp; Commerce</t>
  </si>
  <si>
    <t>Rajesh Narayan Gaikwad</t>
  </si>
  <si>
    <t>Vanuja Rajesh Gaikwad</t>
  </si>
  <si>
    <t>The Fundamental Of Digital Marketing,Python for Everybody
University of Michigan,Python Programming Bootcamp,Applied Data Science with Python,CS50's Web Programming with Python and JavaScript</t>
  </si>
  <si>
    <t>Python, Data Analysis ,Machine Learning</t>
  </si>
  <si>
    <t>Projects-Machine Learning based IDS, Fire security system</t>
  </si>
  <si>
    <t>Participated in Smart India hackathon</t>
  </si>
  <si>
    <t>Reading-Manga, Manhwa,Manhua, Reviewing -Anime,Movie</t>
  </si>
  <si>
    <t>https://drive.google.com/open?id=1QIHZz3qrSH2mDRbsk6yzMsOe3yybvBPk</t>
  </si>
  <si>
    <t>https://drive.google.com/open?id=16VcG9jZ_j_1w5mBtZ0nL4oD3kiv6WU4A</t>
  </si>
  <si>
    <t>https://www.facebook.com/profile.php?id=100004946386461</t>
  </si>
  <si>
    <t>https://www.linkedin.com/in/hrithikgaikwad</t>
  </si>
  <si>
    <t>hussainkesury@gmail.com</t>
  </si>
  <si>
    <t>18102C2018</t>
  </si>
  <si>
    <t>Hussain Riyaz Kesury</t>
  </si>
  <si>
    <t>2/14/2000</t>
  </si>
  <si>
    <t>01, 1st Floor, Reay Chambers, Opp Dockyard Road, Mazgaon, Mumbai 400010</t>
  </si>
  <si>
    <t>hussain.kesury@vit.edu.in</t>
  </si>
  <si>
    <t>HIGPK7825E</t>
  </si>
  <si>
    <t>S9444589</t>
  </si>
  <si>
    <t>St. Joseph High School</t>
  </si>
  <si>
    <t>Riyaz Kesury</t>
  </si>
  <si>
    <t>Rashida Kesury</t>
  </si>
  <si>
    <t>Node JS, React JS, Python, C++, Java and Android Development courses.</t>
  </si>
  <si>
    <t>Web Development &amp; Mobile App Development. MERN/ MEVN Full Stack Developer.</t>
  </si>
  <si>
    <t>https://drive.google.com/open?id=1s4iCQ1GkeadnBJ0YwHCBmA0PeAuj9wrx</t>
  </si>
  <si>
    <t>https://drive.google.com/open?id=1_K7M6KI2BKGBErXCmbqhfInYYvEGz-V4</t>
  </si>
  <si>
    <t>https://facebook.com/hussain.kesury.714</t>
  </si>
  <si>
    <t>https://www.linkedin.com/in/hussain-kesury-300969182/</t>
  </si>
  <si>
    <t>idrisnalwala123@gmail.com</t>
  </si>
  <si>
    <t>18102C2033</t>
  </si>
  <si>
    <t>Idris Khozaima Nalwala</t>
  </si>
  <si>
    <t>9/22/1997</t>
  </si>
  <si>
    <t>11/12, 1st Floor, 3rd Peerkhan Street, Nagpada, Mumbai-400008.</t>
  </si>
  <si>
    <t>idris.nalwala@vit.edu.in</t>
  </si>
  <si>
    <t>BAXPN3281L</t>
  </si>
  <si>
    <t>Z3843280</t>
  </si>
  <si>
    <t>M.S.B Educational Institue</t>
  </si>
  <si>
    <t>B.J.P.C College of Science &amp; Commerce</t>
  </si>
  <si>
    <t>K.J. Somaiya Institute of Polytechnic</t>
  </si>
  <si>
    <t>Khozaima Nalwala</t>
  </si>
  <si>
    <t>Salesperson</t>
  </si>
  <si>
    <t>Mariyam Nalwala</t>
  </si>
  <si>
    <t>Crash course on Python, Alive &amp; Fearless</t>
  </si>
  <si>
    <t>Css,Html,Bootstrap,Python</t>
  </si>
  <si>
    <t>Sonic shoe, Website development</t>
  </si>
  <si>
    <t>Sports,Swimming</t>
  </si>
  <si>
    <t>Coin Collection,Travelling,Networking,Horseback riding</t>
  </si>
  <si>
    <t>https://drive.google.com/open?id=1T6uMEOgckJJvbJUWO2U385YXIr21dlwv</t>
  </si>
  <si>
    <t>https://drive.google.com/open?id=1IBMM53BgMsujziVhsDu_E6H67asnoaOl</t>
  </si>
  <si>
    <t>https://www.facebook.com/idris.nalwala.9</t>
  </si>
  <si>
    <t>linkedin.com/in/idris-nalwala-05437b198</t>
  </si>
  <si>
    <t>intakhabsheikh786@gmail.com</t>
  </si>
  <si>
    <t>18102C2046</t>
  </si>
  <si>
    <t>INTAKHAB SHAUKAT SHEIKH</t>
  </si>
  <si>
    <t>A 592 Ground Floor Bhartiya Chawl Sant Kakkaya Marg M P Nagar Dhorwada Dharavi Mumbai 400017</t>
  </si>
  <si>
    <t>intakhab.sheikh@vit.edu.in</t>
  </si>
  <si>
    <t>IIHPS1016K</t>
  </si>
  <si>
    <t>Shri Dayanand Balak Vidyalaya</t>
  </si>
  <si>
    <t>37.51‬</t>
  </si>
  <si>
    <t>SHAUKAT SHEIKH</t>
  </si>
  <si>
    <t>Tailor</t>
  </si>
  <si>
    <t>NAJAMA KHATUN</t>
  </si>
  <si>
    <t>Homewife</t>
  </si>
  <si>
    <t>Crash course of Python, Front End Developement On React JS, Git.</t>
  </si>
  <si>
    <t>Python, JavaScript, Java, SQL, ReactJS, NodeJs, HTML, CSS, Wordpress, Adobe Photoshop, Adobe Xd.</t>
  </si>
  <si>
    <t>Mini Projects, Hackathon</t>
  </si>
  <si>
    <t>Playing Cricket, Watching Movies</t>
  </si>
  <si>
    <t>https://drive.google.com/open?id=1r5pFscMxS27W6HfUlpuPSKJ5NrTLMp_o</t>
  </si>
  <si>
    <t>https://drive.google.com/open?id=1rLcvmNW7Sz_5vd0hxZ5MOUeGVkwEoO4H</t>
  </si>
  <si>
    <t>https://www.facebook.com/intakhab.sheikh.779</t>
  </si>
  <si>
    <t>https://www.linkedin.com/in/intakhabsheikh786/</t>
  </si>
  <si>
    <t>iqrakshaikh13@gmail.com</t>
  </si>
  <si>
    <t>18102A2012</t>
  </si>
  <si>
    <t>Iqra Khalil Ahmed Shaikh</t>
  </si>
  <si>
    <t>Bld No:10/E/203 Mangal Murti Complex, Jijabai Bhosle Marg, Mankhurd, Mumbai-43</t>
  </si>
  <si>
    <t>iqra.shaikh@vit.edu.in</t>
  </si>
  <si>
    <t>IURPS7237A</t>
  </si>
  <si>
    <t>T6640174</t>
  </si>
  <si>
    <t>Kumud Vidyamandir English School</t>
  </si>
  <si>
    <t>Shaikh Khalil Ahmed</t>
  </si>
  <si>
    <t>Retired Principal</t>
  </si>
  <si>
    <t>Shaikh Shabana Khalil Ahmed</t>
  </si>
  <si>
    <t>Retired Teacher</t>
  </si>
  <si>
    <t>The Android Oreo Developer Course, Java Gold Badge, Java Level 1, The Fundamentals of Digital Marketing</t>
  </si>
  <si>
    <t>Android Application Development, Java, Kotlin, Python, Data Structures, Adobe XD</t>
  </si>
  <si>
    <t>Technical Content Writing (Blogging)</t>
  </si>
  <si>
    <t>Designing</t>
  </si>
  <si>
    <t>https://drive.google.com/open?id=1HyT6KJsQIOfbyDZEm9TJglQ3OlUo5eEN</t>
  </si>
  <si>
    <t>https://drive.google.com/open?id=1Flh0M90LXvUbisUk9H5XFZ75Hj8njQkY</t>
  </si>
  <si>
    <t>https://www.facebook.com/profile.php?id=100052088830361</t>
  </si>
  <si>
    <t>https://www.linkedin.com/in/iqra-shaikh1304</t>
  </si>
  <si>
    <t>jamesfernandes1999@gmail.com</t>
  </si>
  <si>
    <t>18104C2014</t>
  </si>
  <si>
    <t>James Michael Fernandes</t>
  </si>
  <si>
    <t>2/22/1999</t>
  </si>
  <si>
    <t>3/105, Panchmukhi Seva Sangh, Samarth Nagar Opp Suman Nagar, Sion Trombay Road, Chembur, Mumbai-400071.</t>
  </si>
  <si>
    <t>james.fernandes@vit.edu.in</t>
  </si>
  <si>
    <t>AFBPF2696F</t>
  </si>
  <si>
    <t>2481 4398 4181</t>
  </si>
  <si>
    <t>Rosary English High School</t>
  </si>
  <si>
    <t>Vidyalankar Polytechnic, Mumbai</t>
  </si>
  <si>
    <t>Maharashtra State Board Of Technical Education, Mumbai</t>
  </si>
  <si>
    <t>Michael Fernandes</t>
  </si>
  <si>
    <t>Cicil Michael Fernandes</t>
  </si>
  <si>
    <t>Smart Device &amp; Mobile Emerging Technologies, Excel, Python, etc</t>
  </si>
  <si>
    <t>Microsoft office Word, PowerPoint, Excel, Python, etc</t>
  </si>
  <si>
    <t>Mini projects- power supply, etc</t>
  </si>
  <si>
    <t>Sports(football,basketball),etc</t>
  </si>
  <si>
    <t>Coin collection, playing football, cooking, etc</t>
  </si>
  <si>
    <t>https://drive.google.com/open?id=1LIvY923mYalJvdhNCMWkyclD3r3s0gma</t>
  </si>
  <si>
    <t>https://drive.google.com/open?id=1783mM0T5Rthx67rnpbhALrhbqwKxkCpk</t>
  </si>
  <si>
    <t>https://www.facebook.com/james.fernandes.5454021</t>
  </si>
  <si>
    <t>https://www.linkedin.com/in/james-fernandes-a185981ab</t>
  </si>
  <si>
    <t>janhavighuge@gmail.com</t>
  </si>
  <si>
    <t>17101A0070</t>
  </si>
  <si>
    <t>Janhavi Sunil Ghuge</t>
  </si>
  <si>
    <t>9/13/1999</t>
  </si>
  <si>
    <t>13/303, Neelkanth Park, Wayale nagar, Kalyan (W)-421301</t>
  </si>
  <si>
    <t>janhavi.ghuge@vit.edu.in</t>
  </si>
  <si>
    <t>CIXPG2382J</t>
  </si>
  <si>
    <t>Z5580388</t>
  </si>
  <si>
    <t>Don Bosco High School, Kalyan (w)</t>
  </si>
  <si>
    <t>Birla College</t>
  </si>
  <si>
    <t>Sunil Dnyandev Ghuge</t>
  </si>
  <si>
    <t>Sangita Ghuge</t>
  </si>
  <si>
    <t xml:space="preserve">
Applied Text Mining in Python-University of Michigan,
Introduction to Data Science in Python-University of Michigan, 
Google Ads for Beginners</t>
  </si>
  <si>
    <t>Data Science- (Python, numpy, panda, matpotlib)
Frontend Development (HTML, CSS, JS)
Backend Development (MySQL, Postgresql, PHP)
Other Programming languages- C, Java</t>
  </si>
  <si>
    <t>Mini Projects- Python, IOT, Web Development</t>
  </si>
  <si>
    <t>Dance, Sports</t>
  </si>
  <si>
    <t>Vlogging</t>
  </si>
  <si>
    <t>https://drive.google.com/open?id=1Et3WmsOUkRytJfMy9l7uxuIteYGMTa7X</t>
  </si>
  <si>
    <t>https://drive.google.com/open?id=1IgeRWo9HUPk_Lb530bRC87hQn-M4ocaJ</t>
  </si>
  <si>
    <t>https://www.facebook.com/ghuge.janhavi/</t>
  </si>
  <si>
    <t>https://www.linkedin.com/in/janhavi-ghuge-a9863b1ab/</t>
  </si>
  <si>
    <t>janvishivalkar@gmail.com</t>
  </si>
  <si>
    <t>17104B0034</t>
  </si>
  <si>
    <t>Janvhie Shivalkar</t>
  </si>
  <si>
    <t>12/15/1999</t>
  </si>
  <si>
    <t>F/8, Police Quarters, Bandra West, Mumbai - 400050</t>
  </si>
  <si>
    <t>janvhie.shivalkar@vit.edu.in</t>
  </si>
  <si>
    <t>JLJPS4831L</t>
  </si>
  <si>
    <t>P9061833</t>
  </si>
  <si>
    <t>St. Joseph Convent High School</t>
  </si>
  <si>
    <t>Pace Junior Science College</t>
  </si>
  <si>
    <t>Chandrakant Shivalkar</t>
  </si>
  <si>
    <t>Sujata Shivalkar</t>
  </si>
  <si>
    <t>TCS Communication Course
Matlab Onramp on Mathworks
Machine Learning on Mathworks
Deep learning on Mathworks
Cybersecurity and IoT course on Coursera
IoT and Embedded systems course on Coursera
Python for Everybody Specialization Course on Coursera
Google IT Support Specialization Course on Coursera
Leadership Development for Engineers Specialization Course on Coursera</t>
  </si>
  <si>
    <t>Python, MATLAB, C</t>
  </si>
  <si>
    <t>-Mini Projects:
Anti Bag snatching alarm, Sound amplifier, Christmas lights, Pulse rate sensor and 
designing and building of an electronic device on BJT circuits
-Attended many technical webinars and given many programming tests 
-Conducting workshops as the Vice - Chairperson of IETE under convenor Prof. 
Amit Maurya</t>
  </si>
  <si>
    <t>Dance, Drama, Social acitivities, like NSS, Sports like badminton and basketball</t>
  </si>
  <si>
    <t>Coin Collection, Reading books, Teaching</t>
  </si>
  <si>
    <t>https://drive.google.com/open?id=1yetyGn_uTfCcqgx0-I9U87T72EYOqKkO</t>
  </si>
  <si>
    <t>https://drive.google.com/open?id=1oJbJx4D1sfZplgmeGh1goynk3PGko8Jh</t>
  </si>
  <si>
    <t>https://www.facebook.com/janvhie.shivalkar</t>
  </si>
  <si>
    <t>https://www.linkedin.com/in/janvhie-s-7b468b193</t>
  </si>
  <si>
    <t>Worked as Vice-Chairperson for 1 year ( 2019-2020 ) in IETE - Institution of Electronics and Telecommunications Engineers under convenor Prof. Amit Maurya</t>
  </si>
  <si>
    <t>jamesjasvin5@gmail.com</t>
  </si>
  <si>
    <t>17102A0057</t>
  </si>
  <si>
    <t>Jasvin James Manjaly</t>
  </si>
  <si>
    <t>A Wing Flat 401, Regency Splendor, Chota Mhasoba Maidan, Kalyan West</t>
  </si>
  <si>
    <t>jasvin.manjaly@vit.edu.in</t>
  </si>
  <si>
    <t>ERDPM6089K</t>
  </si>
  <si>
    <t>U4629751</t>
  </si>
  <si>
    <t>Lourdes High School</t>
  </si>
  <si>
    <t>K.M K.M. Agrawal College of Arts, Commerce &amp; Science</t>
  </si>
  <si>
    <t>James Manjaly</t>
  </si>
  <si>
    <t>Railway Serviceman</t>
  </si>
  <si>
    <t>Veena James</t>
  </si>
  <si>
    <t>Introduction to Discrete Maths for Computer Science Specialization, Data Structures, Algorithms on Graphs, Algorithmic Toolbox, Python for Machine Learning &amp; Data Science, Postgres for Beginners, Responsive Web Design, JavaScript Algorithms &amp; Data Structures, Machine Learning &amp; AI</t>
  </si>
  <si>
    <t>Python, Web Scraping, Pandas, PostgreSQL, Data Analytics, C, JavaScript, Unity, Algorithm Design, Discrete Maths</t>
  </si>
  <si>
    <t>Mini Projects {Emotion Recognizer, Attendance Using Face Recognition, Augmented Reality App for Treasure Hunt}, Project Presentation {Best Mini Project Award at Tantravihaar 2018-19}</t>
  </si>
  <si>
    <t>Playing Video Games, Watching Movies, Pro Wrestling, TV Shows, Anime, etc.</t>
  </si>
  <si>
    <t>https://drive.google.com/open?id=1jzocTFGumrlshukS2F5aJjsxv1caDi__</t>
  </si>
  <si>
    <t>https://drive.google.com/open?id=1EOio-Ghg0jafOu47l0Xyxn6zm0OXeKhI</t>
  </si>
  <si>
    <t>https://www.facebook.com/Jasvin.James.Manjaly/</t>
  </si>
  <si>
    <t>https://www.linkedin.com/in/jasvin-j-65aa5b128/</t>
  </si>
  <si>
    <t>jaykdm145@gmail.com</t>
  </si>
  <si>
    <t>17101A0066</t>
  </si>
  <si>
    <t>Jay Ashish Kadam</t>
  </si>
  <si>
    <t>3/13/1999</t>
  </si>
  <si>
    <t>1003 Dosti Olive, Dosti Acres, S.M Road, Antophill Bus Depot, Wadala East, mumbai- 400037</t>
  </si>
  <si>
    <t>jay.kadam@vit.edu.in</t>
  </si>
  <si>
    <t>FRKPK9644E</t>
  </si>
  <si>
    <t>T6801165</t>
  </si>
  <si>
    <t>THE DADAR PARSEE YOUTHS ASSEMBLY HIGH SCHOOL</t>
  </si>
  <si>
    <t>NAVNEET JUNIOR COLLEGE OF ARTS, SCIENCE AND COMMERCE</t>
  </si>
  <si>
    <t>Ashish Kadam</t>
  </si>
  <si>
    <t>IT Profession</t>
  </si>
  <si>
    <t>Akshata Kadam</t>
  </si>
  <si>
    <t>Python Programming,Complete Web Developement</t>
  </si>
  <si>
    <t>C++, Python, Java, HTML5, CSS3, Javascript, SQL</t>
  </si>
  <si>
    <t>Student Council Creatives</t>
  </si>
  <si>
    <t>Table Tennis, Computer Gaming</t>
  </si>
  <si>
    <t>https://drive.google.com/open?id=1242wMAbNcUuHqOoin_sEJUivgy1VmscV</t>
  </si>
  <si>
    <t>https://drive.google.com/open?id=18ELuo4phomqt2oJGPsww730movJQRwvf</t>
  </si>
  <si>
    <t>https://www.facebook.com/profile.php?id=100053329276155</t>
  </si>
  <si>
    <t>www.linkedin.com/in/jay-kadam-27720416a</t>
  </si>
  <si>
    <t>jayeshchhoriya12@gmail.com</t>
  </si>
  <si>
    <t>17101A0015</t>
  </si>
  <si>
    <t>Jayesh Pramod Chhoriya</t>
  </si>
  <si>
    <t>3/29/2000</t>
  </si>
  <si>
    <t>258/259, Tjes, Road No. 19, David S Baretto road, Wadala West, Mumbai</t>
  </si>
  <si>
    <t>Rh No.2, Samarth Co op Soc., Mahale farm, Cidco, Nashik</t>
  </si>
  <si>
    <t>jayesh.chhoriya@vit.edu.in</t>
  </si>
  <si>
    <t>BURPC5859F</t>
  </si>
  <si>
    <t>T2941576</t>
  </si>
  <si>
    <t>Vikhe Patil Memorial School</t>
  </si>
  <si>
    <t>Shri Swaminarayan Junior College</t>
  </si>
  <si>
    <t>Pramod Hiralal Chhoriya</t>
  </si>
  <si>
    <t>Jyoti Pramod Chhoriya</t>
  </si>
  <si>
    <t>Introduction to data science, Applied plotting and charting, Applied machine learning, Flask, Data visualization</t>
  </si>
  <si>
    <t>Data science, ML, Python, Flask, Tableau, Java, HTML, PHP, Django, C, SQL</t>
  </si>
  <si>
    <t>Email System GUI (Python), Student Management System (Python GUI), Smart Drop Box (IOT Project), House price prediction using tensorflow (Coursera), Food Delivering website (prototype)</t>
  </si>
  <si>
    <t>Playing Keyboard</t>
  </si>
  <si>
    <t>https://drive.google.com/open?id=1PnSqxNpYmbR8cCccDUDQMPHvy2ZH2t25</t>
  </si>
  <si>
    <t>https://drive.google.com/open?id=13Ishh0ChMbl5rOIippdrVHS35hcA5od_</t>
  </si>
  <si>
    <t>https://www.facebook.com/jayesh.chhoriya</t>
  </si>
  <si>
    <t>https://www.linkedin.com/in/jayesh-chhoriya-b9874217a/</t>
  </si>
  <si>
    <t>jayeshsarang87@gmail.com</t>
  </si>
  <si>
    <t>18101A2011</t>
  </si>
  <si>
    <t>JAYESH SATAPA SARANG</t>
  </si>
  <si>
    <t>7/28/1999</t>
  </si>
  <si>
    <t>C1/402,New Shree Avenue BCC1 Co-operative Housing Society,Near GCC Club,Mira-Bhayendar Road,Mira Road[East].Thane-401107</t>
  </si>
  <si>
    <t>jayesh.sarang@vit.edu.in</t>
  </si>
  <si>
    <t>NHGPS5428J</t>
  </si>
  <si>
    <t>St.Anthony's High School(Vakola)</t>
  </si>
  <si>
    <t>Maharashtra State Board Of Technical Education(MSBTE)</t>
  </si>
  <si>
    <t>SATAPA KRISHNA SARANG</t>
  </si>
  <si>
    <t>SUREKHA SATAPA SARANG</t>
  </si>
  <si>
    <t>Google Analytics For Beginners,Advanced Google Analytics,Python Programming For Everybody</t>
  </si>
  <si>
    <t>Html,Css,Javascript,Basics of Java,Python</t>
  </si>
  <si>
    <t>Mini Project(Smart Pill Box,Smart Traffic Control System)</t>
  </si>
  <si>
    <t>SINGING,READING ARTICLES &amp; BOOKS</t>
  </si>
  <si>
    <t>CRICKET,GARDENING</t>
  </si>
  <si>
    <t>https://drive.google.com/open?id=1D5mUMlvuwY02Nejw3zttFuQASzGutSOi</t>
  </si>
  <si>
    <t>https://drive.google.com/open?id=1NRsBcEyFEWCUYrxpmanF3fw_Kkhvsdmy</t>
  </si>
  <si>
    <t>https://www.linkedin.com/in/jayesh-sarang-41b766185/</t>
  </si>
  <si>
    <t>jaykrishna.nandagiri@gmail.com</t>
  </si>
  <si>
    <t>18101A2009</t>
  </si>
  <si>
    <t>Jaykrishna Prakash Nandagiri</t>
  </si>
  <si>
    <t>11/30/1999</t>
  </si>
  <si>
    <t xml:space="preserve">Room No:42,B.D.D Chawl No 108,S.S AmrutWar Marg, Worli, Mumbai 400018.
</t>
  </si>
  <si>
    <t>jaykrishna.nandagiri@vit.edu.in</t>
  </si>
  <si>
    <t>BVDPN1508B</t>
  </si>
  <si>
    <t>Nandagiri Jaykrishna Prakash</t>
  </si>
  <si>
    <t>Prakash</t>
  </si>
  <si>
    <t>Laxmi</t>
  </si>
  <si>
    <t xml:space="preserve">Certified Web Development Bootcamp from Udemy .
</t>
  </si>
  <si>
    <t xml:space="preserve">Python,Html,Css,Javascript,Bootstrap,React Js
</t>
  </si>
  <si>
    <t>Mini-Project: 
Art Gallery Website in Internet Programming.
Underground surveillance vehicle in IOT.
Saline Monitoring System in Sensor Networking.</t>
  </si>
  <si>
    <t>Cricket,Volleyball</t>
  </si>
  <si>
    <t>https://drive.google.com/open?id=1a0U16sPTGxJd4rUHQtE10Eyht8fy3SRJ</t>
  </si>
  <si>
    <t>https://drive.google.com/open?id=1kDqYMccykcmqwhCfc81OS7euzSkVDohr</t>
  </si>
  <si>
    <t xml:space="preserve">https://www.facebook.com/profile.php?id=100007285636282
</t>
  </si>
  <si>
    <t xml:space="preserve">www.linkedin.com/in/JaykrishnaNandagiri
</t>
  </si>
  <si>
    <t>mejeet1234@gmail.com</t>
  </si>
  <si>
    <t>18101C2049</t>
  </si>
  <si>
    <t>Jeet Vijay Upadhyaya</t>
  </si>
  <si>
    <t>Opposite Kameshwar mahadev mandir, maratha section-32 station road, Ulhasnagar - 421004</t>
  </si>
  <si>
    <t>jeet.upadhyaya@vit.edu.in</t>
  </si>
  <si>
    <t>AKSPU5886A</t>
  </si>
  <si>
    <t>R.G.S English High School</t>
  </si>
  <si>
    <t>VPMs Polytechnic, Thane</t>
  </si>
  <si>
    <t>Vijay Ramesh Upadhyaya</t>
  </si>
  <si>
    <t>Printing Press</t>
  </si>
  <si>
    <t>Pushpa Vijay Upadhyaya</t>
  </si>
  <si>
    <t>House wifi</t>
  </si>
  <si>
    <t>c, c++, Python, Java, Html, CSS, JavaScript, PHP, Data Structure,</t>
  </si>
  <si>
    <t>career guidance website , Dictionary by using python, Inventary Management System</t>
  </si>
  <si>
    <t>dance, football, beatbox,</t>
  </si>
  <si>
    <t>beatboxing, football, cycling</t>
  </si>
  <si>
    <t>https://drive.google.com/open?id=1imQHmJS2YGK1XQDBOdv5efNeJennUv3H</t>
  </si>
  <si>
    <t>https://drive.google.com/open?id=18XvrDiSHJG1bC1PpqnM_mmMXonF4UNz4</t>
  </si>
  <si>
    <t>https://www.facebook.com/jeet.upadhyay.338/</t>
  </si>
  <si>
    <t>www.linkedin.com/in/jeet-upadhyaya-3956381ab</t>
  </si>
  <si>
    <t>17105B0001</t>
  </si>
  <si>
    <t>Jimit Ketan Kapadia</t>
  </si>
  <si>
    <t>A/1903 Jinku Chs. Ltd., S.V.Road, Opp. Sahaydri Hotel, Kandivali (West), Mumbai-400067</t>
  </si>
  <si>
    <t>jimit.kapadia@vit.edu.in</t>
  </si>
  <si>
    <t>jimit.kapadia99@gmail.com</t>
  </si>
  <si>
    <t>FTHPK9083E</t>
  </si>
  <si>
    <t>U2607324</t>
  </si>
  <si>
    <t>Kapol Vidyanidhi International School</t>
  </si>
  <si>
    <t>Samata Vidya Mandir Junior College Of Commerce and Science</t>
  </si>
  <si>
    <t>Ketan Harivadan Kapadia</t>
  </si>
  <si>
    <t>Rakhi Ketan Kapadia</t>
  </si>
  <si>
    <t>8051 Microcontroller
AutoCad
C
C++
Materials In Oral Healthcare
Matlab OnRamp
Covid-19 Contact Training</t>
  </si>
  <si>
    <t>Knows C/C++, Use of Autocad, Use of Arduino Uno, 8051 Microcontroller</t>
  </si>
  <si>
    <t>Car Number Plate Detection, Water Level Indicator, Burglar Alarm</t>
  </si>
  <si>
    <t>Gaming, Listening to Music</t>
  </si>
  <si>
    <t>https://drive.google.com/open?id=1NCng84ejrXymTh670ebpr-vG5-6IsMez</t>
  </si>
  <si>
    <t>https://drive.google.com/open?id=1FHP-XyjHsR3V7XuESVxMSCLZJGu4xQJx</t>
  </si>
  <si>
    <t>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9062212%26loc_interest_ms%3D%26feeditemid%3D%26param1%3D%26param2%3D&amp;gclid=CjwKCAjwt-L2BRA_EiwAacX32bf4lbMJ1RRjGYFhz7GPyJDQtZ0PNAhfNg1hFACa_cto_81ENPNanRoCcXUQAvD_BwE</t>
  </si>
  <si>
    <t>https://www.linkedin.com/in/jimit-kapadia-0a4926169/</t>
  </si>
  <si>
    <t>jinaldarji600@gmail.com</t>
  </si>
  <si>
    <t>17105A0023</t>
  </si>
  <si>
    <t>Jinal Darji</t>
  </si>
  <si>
    <t>House no.148 ,T.maganlal ,Agashi ,Bhandarwada,Virar(w).Pin-401301</t>
  </si>
  <si>
    <t>jinal.darji@vit.edu</t>
  </si>
  <si>
    <t>ETDPD1779R</t>
  </si>
  <si>
    <t>John XXIII High School</t>
  </si>
  <si>
    <t>Deepak Darji</t>
  </si>
  <si>
    <t>Yogita Darji</t>
  </si>
  <si>
    <t>IT support specialization(conducted by google on Coursera)
Internet of things(Conducted by UCI on Coursera)</t>
  </si>
  <si>
    <t>C,C++,IOT, Biomedical Instrumentation,ASP.net,Arduino, Database management system,Html, JavaScript.</t>
  </si>
  <si>
    <t>Research paper on topic:Recent pandemic outbreak in India-Source and Management strategy.
Different Mini projects.
Smart Healthcare Saline bottles.</t>
  </si>
  <si>
    <t>Dance, Drawing</t>
  </si>
  <si>
    <t>https://drive.google.com/open?id=1KAQo10r76QAfrdyPJI_UCR97xPI7yMFj</t>
  </si>
  <si>
    <t>https://drive.google.com/open?id=1N1Fb3Wy4qa9-c4RWPa5EjEbc7UPpC4gb</t>
  </si>
  <si>
    <t>https://www.facebook.com/jinal.darji.750</t>
  </si>
  <si>
    <t>https://www.linkedin.com/in/jinal-darji-6a2339173</t>
  </si>
  <si>
    <t>jinalkelshikar@gmail.com</t>
  </si>
  <si>
    <t>18102C2042</t>
  </si>
  <si>
    <t>Jinal Janardan kelshikar</t>
  </si>
  <si>
    <t>3/303,Meet apartment, near hollycross school ,kumbharkhanpada, subhash road,dombivli west-421202</t>
  </si>
  <si>
    <t>jinal.kelshikar@vit.edu.in</t>
  </si>
  <si>
    <t>ISWPK7545E</t>
  </si>
  <si>
    <t>7267 2767 9631</t>
  </si>
  <si>
    <t>Shardashram vidyamandir girls high school,dadar</t>
  </si>
  <si>
    <t>Government polytechnic Mumbai, bandra</t>
  </si>
  <si>
    <t>Janardan vishram kelshikar</t>
  </si>
  <si>
    <t>Security service</t>
  </si>
  <si>
    <t>Jayshri Janardan kelshikar</t>
  </si>
  <si>
    <t>Programming training in python, full stack development-html,css,bootstrap,javascript</t>
  </si>
  <si>
    <t>Python,HTMl,CSS,BOOTSTRAP</t>
  </si>
  <si>
    <t>MINI PROJECTS IN WEB DEVELOPMENT</t>
  </si>
  <si>
    <t>DRAWING, SKETCHING</t>
  </si>
  <si>
    <t>Drawing, Sketching, reading</t>
  </si>
  <si>
    <t>https://drive.google.com/open?id=1QL6cd8U9O9_LzcVfkjlZ7az1u2zRnJUX</t>
  </si>
  <si>
    <t>https://drive.google.com/open?id=1Ruv1HzlsWbCS5511WVwDRa8GBIPNkcho</t>
  </si>
  <si>
    <t>Https://www.linkdin.com/in/jinal-kelshikar-9125961ab</t>
  </si>
  <si>
    <t>17103C2020</t>
  </si>
  <si>
    <t>Jiten Pimputkar</t>
  </si>
  <si>
    <t>11/20/1998</t>
  </si>
  <si>
    <t>396 Omsaidham Apt, Sector-4, Ghansoli, 400701</t>
  </si>
  <si>
    <t>301, Hariprasad Apt, Chiplun- 415605</t>
  </si>
  <si>
    <t>jiten.pimputkar@vit.edu.in</t>
  </si>
  <si>
    <t>pimutkarj12@gmail.com</t>
  </si>
  <si>
    <t>DXLPP9790M</t>
  </si>
  <si>
    <t>.</t>
  </si>
  <si>
    <t>UNITED ENGLISH SCHOOL, CHIPLUN</t>
  </si>
  <si>
    <t>SAHYADRI POLYTECHNIC SAWARDE</t>
  </si>
  <si>
    <t>Vilas Pimputkar</t>
  </si>
  <si>
    <t>Darshana Pimputkar</t>
  </si>
  <si>
    <t>Cyber Security by IBM. (Specialization) on Coursera</t>
  </si>
  <si>
    <t>Python, IoT, C++, Assembly</t>
  </si>
  <si>
    <t>Part of technical council.</t>
  </si>
  <si>
    <t>Photography, Filmmaking, Editing</t>
  </si>
  <si>
    <t>Photography</t>
  </si>
  <si>
    <t>https://drive.google.com/open?id=1ikt8Lhq84neJ1p1GND_BO6xycgBJ2yHE</t>
  </si>
  <si>
    <t>https://drive.google.com/open?id=1YuDUz0VwMzilKiwpcAuS2Zd8Lbl5E_HD</t>
  </si>
  <si>
    <t>https://www.facebook.com/jiten.pimputkar/</t>
  </si>
  <si>
    <t>https://www.linkedin.com/in/jiten-pimputkar-91054463/</t>
  </si>
  <si>
    <t>18102C2035</t>
  </si>
  <si>
    <t>Juee Vinod Parte</t>
  </si>
  <si>
    <t>Kussum Ganga Niwas, Plot no: 200/201, Flat No: 402, Sec: 22, Turbhe, Navi Mumbai</t>
  </si>
  <si>
    <t>Bajrang Krupa, Room no: 214, Second Floor, N M Joshi Road, Delisle Road, Lower Parel, Mumbai</t>
  </si>
  <si>
    <t>juee.parte@vit.edu.in</t>
  </si>
  <si>
    <t>juee19parte@gmail.com</t>
  </si>
  <si>
    <t>EBBPP4158N</t>
  </si>
  <si>
    <t>6099 8350 4778</t>
  </si>
  <si>
    <t>Vinod Dagadu Parte</t>
  </si>
  <si>
    <t>Madhuri Vinod Parte</t>
  </si>
  <si>
    <t>Digital Marketing certificate from Google
TCS skill development
Accenture Digital skills: Social Media
JAVA Certification
Web Development from Udemy
Fundamentals of C from Coursera
DialogueFlow from Google Cloud.</t>
  </si>
  <si>
    <t>Basic of C, JAVA, WordPress, HTML,Model Designing</t>
  </si>
  <si>
    <t>Technical Paper presentation in KrushiMitraBot in NLP
Technical paper presentation in BeingProgrammer website
Represented College in Final year Diploma Project in Government Polytechnic,Bandra</t>
  </si>
  <si>
    <t>writing poetries and quotes, Reading, Skating and Badminton</t>
  </si>
  <si>
    <t>Coin collection, Wattpad and Inkitt book club</t>
  </si>
  <si>
    <t>https://drive.google.com/open?id=13FOSQCW9wmr0vXpjsHaP8ZV-gs2aMgfg</t>
  </si>
  <si>
    <t>https://drive.google.com/open?id=1rxGxn420BvoqGsyzyNBEQKWAZnkuC1C-</t>
  </si>
  <si>
    <t>https://www.facebook.com/Juee.Parte</t>
  </si>
  <si>
    <t>https://www.linkedin.com/in/juee-parte-328431192/</t>
  </si>
  <si>
    <t>9969980595t@gmail.com</t>
  </si>
  <si>
    <t>16105A0023</t>
  </si>
  <si>
    <t>JUIE VINAYAK SHELAR</t>
  </si>
  <si>
    <t>8/24/1998</t>
  </si>
  <si>
    <t>A/4,Navsaha jivan,C.H.S,Shivsrushti,Kurla(east),Mumbai-400024</t>
  </si>
  <si>
    <t>juie.shelar@vit.edu.in</t>
  </si>
  <si>
    <t>HDAPS6619K</t>
  </si>
  <si>
    <t>N1259231</t>
  </si>
  <si>
    <t>Swami Vivekanand High School And Junior College</t>
  </si>
  <si>
    <t>Shree S.K. Somaiya Vinay Mandir</t>
  </si>
  <si>
    <t>VINAYAK SHELAR</t>
  </si>
  <si>
    <t>SADHANA SHELAR</t>
  </si>
  <si>
    <t>Courseera Courses:
1)International Hospitality And Healthcare Services marketing.
2)Leading Healthcare Quality and Safety.
3)Patient safety and quality improvement.</t>
  </si>
  <si>
    <t xml:space="preserve">1. Auto-Cad
2. Microsoft Word
3. Microsoft Powerpoint
</t>
  </si>
  <si>
    <t xml:space="preserve">Mini projects:
1) Heart rate pulse monitoring system.
2) Hydraulic Arm.
3) Light following robot. 
</t>
  </si>
  <si>
    <t>Dance, Sketching -Painting</t>
  </si>
  <si>
    <t>https://drive.google.com/open?id=1cuaHDFActeZRCxSIQgeVHAnwMATZ0It9</t>
  </si>
  <si>
    <t>https://drive.google.com/open?id=1hRBgb_Vnl1c5AC5NgWlAJ3q9xlFCBOeI</t>
  </si>
  <si>
    <t>https://www.facebook.com/juie.shelar</t>
  </si>
  <si>
    <t>https://www.linkedin.com/in/juie-shelar-504694137</t>
  </si>
  <si>
    <t>kamblekadambari2000@gmail.com</t>
  </si>
  <si>
    <t>18104C2035</t>
  </si>
  <si>
    <t>KADAMBARI RAVINDRA KAMBLE</t>
  </si>
  <si>
    <t>B/10,BEST COLONY,JERBAI WADIA ROAD,BHOIWADA,PAREL,MUMBAI-400012</t>
  </si>
  <si>
    <t>SAI KRUPA SEVA SOCIETY NO.3,ANANDNAGAR,APPAPADA,MALAD(E),MUMBAI-400097</t>
  </si>
  <si>
    <t>kadambari.kamble@vit.edu.in</t>
  </si>
  <si>
    <t>HXRPK8467G</t>
  </si>
  <si>
    <t>MAHARANI SAIBAI VIDYA MANDIR</t>
  </si>
  <si>
    <t>AUTONOMOUS INSTITUTE</t>
  </si>
  <si>
    <t>RAVINDRA KRUSHNA KAMBLE</t>
  </si>
  <si>
    <t>REKHA RAVINDRA KAMBLE</t>
  </si>
  <si>
    <t>PCB DESIGN,MATLAB WITH IMAGE PROCESSING SYSTEM,DBMS.</t>
  </si>
  <si>
    <t>PCB DESIGN,BASIC PYTHON , basic C++</t>
  </si>
  <si>
    <t>SOLAR BASED LCD SCROLLING DISPLAY Project</t>
  </si>
  <si>
    <t>DRAMA</t>
  </si>
  <si>
    <t>SINGING,SKETCHING</t>
  </si>
  <si>
    <t>https://drive.google.com/open?id=1lFKi4CwCBjV084takzd3__O0Ho4ww4ix</t>
  </si>
  <si>
    <t>https://drive.google.com/open?id=1aDUZFvVSna_AJXdPtljfLWWzn52sMOEH</t>
  </si>
  <si>
    <t>https://m.facebook.com/kadambari.kamble.58?ref=bookmarks</t>
  </si>
  <si>
    <t>https://www.linkedin.com/mwlite/in/kadambari-kamble-32ba91194</t>
  </si>
  <si>
    <t>jainkalpesh123456@gmail.com</t>
  </si>
  <si>
    <t>17101B0013</t>
  </si>
  <si>
    <t>KALPESH ANIL TATED</t>
  </si>
  <si>
    <t>Room 1005, KHS, Kharegaon, Kalwa(W), Thane - 400605</t>
  </si>
  <si>
    <t>kalpesh.tated@vit.edu.in</t>
  </si>
  <si>
    <t>BKIPT1106M</t>
  </si>
  <si>
    <t>6616 4956 1987</t>
  </si>
  <si>
    <t>ST XAVIER'S HIGH SCHOOL AIROLI</t>
  </si>
  <si>
    <t>GIF's DDM English High School &amp; Jr. College</t>
  </si>
  <si>
    <t>ANIL TATED</t>
  </si>
  <si>
    <t>BUSINESSMAN</t>
  </si>
  <si>
    <t>ARUNA TATED</t>
  </si>
  <si>
    <t>Deep Learning Specialization
Game Development
Data Structures &amp; Algorithms</t>
  </si>
  <si>
    <t>Mathematics, Problem-solving, Programming languages</t>
  </si>
  <si>
    <t>Sports - Cricket</t>
  </si>
  <si>
    <t>Reading books, Documentation, Sports</t>
  </si>
  <si>
    <t>https://drive.google.com/open?id=1pJkj_bUvHrZhVtOWygmEjt_1XyXCSGTz</t>
  </si>
  <si>
    <t>https://drive.google.com/open?id=1iXrJ0mYVVfQVbV58841sNLWLpe02F_P-</t>
  </si>
  <si>
    <t>https://www.linkedin.com/in/kalpesh-tated-566241171/</t>
  </si>
  <si>
    <t>vaishya.karan@gmail.com</t>
  </si>
  <si>
    <t>18103C2014</t>
  </si>
  <si>
    <t>Karan Vaishya</t>
  </si>
  <si>
    <t>9/18/1997</t>
  </si>
  <si>
    <t>25th, 2nd Floor, Uma Bldg, Kashinath Dhuru Road, Dadar(West), Mumbai-400028</t>
  </si>
  <si>
    <t>karan.vaishya@vit.edu.in</t>
  </si>
  <si>
    <t>AMOPV5644H</t>
  </si>
  <si>
    <t>9871 2929 0988</t>
  </si>
  <si>
    <t>S2251732</t>
  </si>
  <si>
    <t>Dr. Antonio Da Silva High School</t>
  </si>
  <si>
    <t>Jaiprakash Vaishya</t>
  </si>
  <si>
    <t>Jyoti Vaishya</t>
  </si>
  <si>
    <t>Creative Thinking
Python For Everybody</t>
  </si>
  <si>
    <t>Project Management</t>
  </si>
  <si>
    <t>Council Member, Cinematography</t>
  </si>
  <si>
    <t>Exploring New Places/Traveller</t>
  </si>
  <si>
    <t>https://drive.google.com/open?id=1aWza6t_ir5CQEd56EAPs2zjrTDigdTLf</t>
  </si>
  <si>
    <t>https://drive.google.com/open?id=15dErGlOgmxGMj0UjEXar9w4Prd0KCPjV</t>
  </si>
  <si>
    <t>https://www.facebook.com/vaishya.karan</t>
  </si>
  <si>
    <t>https://www.linkedin.com/in/karan-vaishya-8809191b2</t>
  </si>
  <si>
    <t>jondhalekarkartik@gmail.com</t>
  </si>
  <si>
    <t>17104A0066</t>
  </si>
  <si>
    <t>KARTIK JAYRAM JONDHALEKAR</t>
  </si>
  <si>
    <t>11/20/1999</t>
  </si>
  <si>
    <t>507/5th Floor, Gayatri Society, N.L.Paralkar Marg, Parel Village, Mumbai-400012</t>
  </si>
  <si>
    <t>kartik.jondhalekar@vit.edu.in</t>
  </si>
  <si>
    <t>BPMPJ9786E</t>
  </si>
  <si>
    <t>R1177866</t>
  </si>
  <si>
    <t>Shardashram Vidyamandir International School</t>
  </si>
  <si>
    <t>Jayram Atmaram Jondhalekar</t>
  </si>
  <si>
    <t>Sushmita Jayram Jondhalekar</t>
  </si>
  <si>
    <t>MATLAB Onramp, Introduction to IoT and Embedded Systems, The Arduino Platform and C Programming, Interfacing with the Arduino</t>
  </si>
  <si>
    <t>C, C++, Python programming, PCB designing, MS office, MATLAB, KiCAD</t>
  </si>
  <si>
    <t>Playing cricket, reading facts</t>
  </si>
  <si>
    <t>https://drive.google.com/open?id=1__KDLbQ_2WCocjPnohGeb0JxIVg2Xz0S</t>
  </si>
  <si>
    <t>https://drive.google.com/open?id=1NjG5bBXIDCBmX10oS5Db6aLp9vEpTjub</t>
  </si>
  <si>
    <t>https://www.facebook.com/kartik.jondhalekar.1</t>
  </si>
  <si>
    <t>http://linkedin.com/in/kartik-jondhalekar-36453818b</t>
  </si>
  <si>
    <t>kartikkonje.01@gmail.com</t>
  </si>
  <si>
    <t>18102A2008</t>
  </si>
  <si>
    <t>Kartik Prabhakar Konje</t>
  </si>
  <si>
    <t>10/30/1999</t>
  </si>
  <si>
    <t>47/302 Manisha Nagar, Parijat CHS, Kalwa (West) Thane-400605</t>
  </si>
  <si>
    <t>kartik.konje@vit.edu.in</t>
  </si>
  <si>
    <t>GNMPK6249E</t>
  </si>
  <si>
    <t>Sahkar Vidya Prasarak Mandal Secondary School</t>
  </si>
  <si>
    <t>V.P.M.'s Polytechnic Thane</t>
  </si>
  <si>
    <t>Prabhakar Madhukar Konje</t>
  </si>
  <si>
    <t>Sharmila Prabhakar Konje</t>
  </si>
  <si>
    <t>Course in Java ( Advanced &amp; core )</t>
  </si>
  <si>
    <t>Software Development, Designer, Java, JavaScript, C, Adobe Photoshop</t>
  </si>
  <si>
    <t>Inter College Poster Presentation</t>
  </si>
  <si>
    <t>Music, Art, Dance</t>
  </si>
  <si>
    <t>Singing, Dancing</t>
  </si>
  <si>
    <t>https://drive.google.com/open?id=1r1p8SEXJtSQXn-TYgYOiv1_KFKEV4Dwz</t>
  </si>
  <si>
    <t>https://drive.google.com/open?id=1nrgs7XkbZETKx3UZpJmgGQ6j2fP74TN5</t>
  </si>
  <si>
    <t>https://www.facebook.com/kartik.konje/</t>
  </si>
  <si>
    <t>https://www.linkedin.com/in/kartik-konje-570716192/</t>
  </si>
  <si>
    <t>kaushiknagarajan99@gmail.com</t>
  </si>
  <si>
    <t>17101B0069</t>
  </si>
  <si>
    <t>Kaushik Chandra Nagarajan</t>
  </si>
  <si>
    <t>502, School View Shakti CHS, Plot No 540, 11th Road, Chembur, Mumbai 400071</t>
  </si>
  <si>
    <t>kaushik.nagarajan@vit.edu.in</t>
  </si>
  <si>
    <t>DYLPK4288Q</t>
  </si>
  <si>
    <t>N6143826</t>
  </si>
  <si>
    <t>National Public School, Chennai</t>
  </si>
  <si>
    <t>S NAGARAJAN</t>
  </si>
  <si>
    <t>Chandra Nagarajan</t>
  </si>
  <si>
    <t>ex-Banker</t>
  </si>
  <si>
    <t>Cybersecurity: Hackers exposed (UDEMY), R BASICS(EDX), PYTHON IEEE WORKSHOP, Email Marketing(Amity University), participated in Finding solutions to covid 19 challenges using Arduino held on 27th May 2020</t>
  </si>
  <si>
    <t>SQL, C, C++, R, Python, HTML, Visual Basic</t>
  </si>
  <si>
    <t>Chess, Playing keyboard</t>
  </si>
  <si>
    <t>https://drive.google.com/open?id=12yc8UHn0WX_7mbu6d0I_zWb_dimlD_qB</t>
  </si>
  <si>
    <t>https://drive.google.com/open?id=17Uwu_r7Iim6zFcMUlRv0BR-u5S1lN9D0</t>
  </si>
  <si>
    <t>kaustubhkgupte@gmail.com</t>
  </si>
  <si>
    <t>17104B0019</t>
  </si>
  <si>
    <t>Kaustubh Kiran Gupte</t>
  </si>
  <si>
    <t>16-D Kamet Anushaktinagar, Mumbai-400094</t>
  </si>
  <si>
    <t>kaustubh.gupte@vit.edu.in</t>
  </si>
  <si>
    <t>CMFPG5655L</t>
  </si>
  <si>
    <t>Atomic Energy Central School-2, Anushaktinagar,Mumbai</t>
  </si>
  <si>
    <t>Pace Junior Science College, Nerul</t>
  </si>
  <si>
    <t>Kiran Gupte</t>
  </si>
  <si>
    <t>Scientific Officer at BARC</t>
  </si>
  <si>
    <t>Kavita Gupte</t>
  </si>
  <si>
    <t>1) Embedded Hardware and Operating System from Coursera
2) Programming for everybody (Getting started with Python) from Coursera
3)Bolt IOT Course from Internshala
4)MATLAB Onramp Course from Mathworks
5)Simulink Onramp Course from Mathworks
6)MATLAB Fundamentals Course from Mathworks
7)Internship Program on Autonomous Quadrupled Walking Robot from RGIT
8)Internship on Industrial Application of Op-Amp</t>
  </si>
  <si>
    <t>C programming, Python programming, MATLAB, Eagle, LABVIEW, Database, Contiki and Cooja simulation</t>
  </si>
  <si>
    <t>1)Voice control car
2)Autonomous Quadruped Robot
3) Certificate Verification Website</t>
  </si>
  <si>
    <t>1)Documentation Head of IETE Committee 2019-2020
2)Documentation Member of IETE Committee 2018-2019</t>
  </si>
  <si>
    <t>Playing Guitar, Reading books, Trekking</t>
  </si>
  <si>
    <t>https://drive.google.com/open?id=1oZHRlTnhSSuKWTdBTTpuIqT6irl4F0QK</t>
  </si>
  <si>
    <t>https://drive.google.com/open?id=1MqCU4Rm0f9himxyf-Ai3GRVsvQdZ24Y0</t>
  </si>
  <si>
    <t>https://www.facebook.com/kaustubh.gupte.1</t>
  </si>
  <si>
    <t>https://www.linkedin.com/in/kaustubh-gupte-a26720192</t>
  </si>
  <si>
    <t>kaustubh.chendavankar@gmail.com</t>
  </si>
  <si>
    <t>18101C2026</t>
  </si>
  <si>
    <t>Kaustubh Raju Chendavankar</t>
  </si>
  <si>
    <t>10/28/1999</t>
  </si>
  <si>
    <t>304, 3rd floor, Baba Sharan, Plot no. 60,61, Sector 44, Seawoods (W), Navi Mumbai -400706</t>
  </si>
  <si>
    <t>kaustubh.chendavankar@vit.edu.in</t>
  </si>
  <si>
    <t>BRVPC0177K</t>
  </si>
  <si>
    <t>3645 1929 8250</t>
  </si>
  <si>
    <t>U1647803</t>
  </si>
  <si>
    <t>D.A.V. Public School, Nerul, Navi Mumbai - 400 706</t>
  </si>
  <si>
    <t>Vidyalankar Polytechnic, Wadala, Mumbai - 37</t>
  </si>
  <si>
    <t>Raju V. Chendavankar</t>
  </si>
  <si>
    <t>Manali R. Chendavankar</t>
  </si>
  <si>
    <t>1)Eduvance: Data Analytics using Python.
2)TCS ION: Career Edge - Knockdown the Lockdown.
3)Coursera: Introduction to HTML.</t>
  </si>
  <si>
    <t>UI Designer, Programming Skills : HTML, C, C++, Java, PHP</t>
  </si>
  <si>
    <t>1)Successfully completed an IOT mini project named "SMART BABY CUSHION PAD SYSTEM".
2) Presented a technical paper entitled "Medicine Guide Advanced Solution for Medical System Real Time Processing" at ICIFPA-2020 International E-Conference organized by Sandip University, Nashik.</t>
  </si>
  <si>
    <t>1) Council Core Member at Vidyalankar Polytechnic, VERVE' 18.
2) Football Final Winners Trophy at Vidyalankar Polytechnic, VERVE' 18. 
3) VCC Council Core at VIT VERVE' 19.</t>
  </si>
  <si>
    <t>Photography, Travelling, Exploring new places.</t>
  </si>
  <si>
    <t>https://drive.google.com/open?id=15Gz3N1T75iD3josNFHFZmE26HP0RoQSZ</t>
  </si>
  <si>
    <t>https://drive.google.com/open?id=1JOIKgWtb7ZrXKRZ6dbxovNUG195sa1Lm</t>
  </si>
  <si>
    <t>https://www.facebook.com/kaustubh.chendavankar</t>
  </si>
  <si>
    <t>https://www.linkedin.com/in/kaustubh-chendavankar-826a75195/</t>
  </si>
  <si>
    <t>gomasekavita30@gmail.com</t>
  </si>
  <si>
    <t>18101B2002</t>
  </si>
  <si>
    <t>Kavita Digambar Gomase</t>
  </si>
  <si>
    <t>Room no 704 blding no 2 vithalplaza khambalpada Thakurli east</t>
  </si>
  <si>
    <t>Room no 12 blding no 16/b jeshtha plot no 5/1 Nagari nivara parishad Goregaon East Mumbai</t>
  </si>
  <si>
    <t>kavita.gomase@vit.edu.in</t>
  </si>
  <si>
    <t>CIOPG0164K</t>
  </si>
  <si>
    <t>Gomase Kavita Digambar</t>
  </si>
  <si>
    <t>Government polytechnic</t>
  </si>
  <si>
    <t>Digambar Malhari Gomase</t>
  </si>
  <si>
    <t>Ratnaprabha Digambar Gomase</t>
  </si>
  <si>
    <t>Python &amp; Java</t>
  </si>
  <si>
    <t>Mini project of website named as "Mumbai Darshan" &amp; mini project of Book store</t>
  </si>
  <si>
    <t>Art &amp; Craft , Tracking</t>
  </si>
  <si>
    <t>https://drive.google.com/open?id=1oHzmVw8gwP4cB2jB7P2jCSzaXAtioDl8</t>
  </si>
  <si>
    <t>https://drive.google.com/open?id=1yNbZMXoWi4ju-vhTqrVVrZZThrwoZF4c</t>
  </si>
  <si>
    <t>facebook.com/kavita.gomase.1</t>
  </si>
  <si>
    <t>www.linkedin.com/kavita-gomase</t>
  </si>
  <si>
    <t>porandlakavyad@gmail.com</t>
  </si>
  <si>
    <t>17103A0064</t>
  </si>
  <si>
    <t>Kavya Damodar Porandla</t>
  </si>
  <si>
    <t>11/19/1998</t>
  </si>
  <si>
    <t>984/A Addagatla bldg,R-No 05,1st Floor Sonarpada road padmanagar Bhiwandi,Thane Maharashtra.</t>
  </si>
  <si>
    <t>kavya.porandla@vit.edu.in</t>
  </si>
  <si>
    <t>DVJPP7901J</t>
  </si>
  <si>
    <t>Seth Jugilal Podar English Medium High School.</t>
  </si>
  <si>
    <t>B.N.N College,Bhiwandi.</t>
  </si>
  <si>
    <t>Damodar Narayana Porandla</t>
  </si>
  <si>
    <t>Powerlooms</t>
  </si>
  <si>
    <t>Lavanya Damodar Porandla</t>
  </si>
  <si>
    <t>Introduction to HTML5.
Introduction to CSS3.</t>
  </si>
  <si>
    <t xml:space="preserve">C
DBMS
HTML
CSS
</t>
  </si>
  <si>
    <t>https://drive.google.com/open?id=1uag_AELU7WasCR5ql85F-YffsyxmTuxN</t>
  </si>
  <si>
    <t>https://drive.google.com/open?id=1fa8y4lWXo26GVx_At4fEafZBpLaEkCjm</t>
  </si>
  <si>
    <t>https://www.facebook.com/kavya.p.10441/</t>
  </si>
  <si>
    <t>https://www.linkedin.com/in/kavya-porandla-9bb881194/</t>
  </si>
  <si>
    <t>chendavankarkedar@gmail.com</t>
  </si>
  <si>
    <t>18102B2003</t>
  </si>
  <si>
    <t>Kedar Raju Chendavankar</t>
  </si>
  <si>
    <t>304, Baba Sharan Plot No. 60-61 Sector 44, Seawoods (West), Navi Mumbai- 400706</t>
  </si>
  <si>
    <t>kedar.chendavankar@vit.edu.in</t>
  </si>
  <si>
    <t>BRVPC0178G</t>
  </si>
  <si>
    <t>8968 2035 9899</t>
  </si>
  <si>
    <t>U1641988</t>
  </si>
  <si>
    <t>D.A.V. Public School, Nerul (W), Navi Mumbai - 400 706</t>
  </si>
  <si>
    <t>Vidyalankar Polytechnic, Wadala (E), Mumbai -37</t>
  </si>
  <si>
    <t>1) TCS ION-Career Edge Knockdown the Lockdown 
2) The Fundamentals of Digital Marketing
3) Data Analytics using Python</t>
  </si>
  <si>
    <t>UI Designer, Programming Skills : C, C++, Java, Python.</t>
  </si>
  <si>
    <t>1) Had developed a game named 'Tetris' using Python as a mini project.
2) Presented a technical paper entitled 'Medicine Guide : Advanced Solution for Medical System Real Time Processing' at ICIFPA-2020 International E-Conference organised by Sandip University, Nashik.</t>
  </si>
  <si>
    <t>1) Council Core Member at Vidyalankar Polytechnic VERVE'18. 
2) Cricket Final Winners Trophy at Vidyalankar Polytechnic VERVE'18.</t>
  </si>
  <si>
    <t>Sports, Travelling, Photography.</t>
  </si>
  <si>
    <t>https://drive.google.com/open?id=1B_2fn-AQ2elIXagmZ0mTnkMssK30lsyH</t>
  </si>
  <si>
    <t>https://drive.google.com/open?id=11JIn02WlCbOGpgiF-BjzMhHSt5XBPV22</t>
  </si>
  <si>
    <t>www.facebook.com/kedar.chendavankar</t>
  </si>
  <si>
    <t>www.linkedin.com/in/kedar-chendavankar-415389183</t>
  </si>
  <si>
    <t>ketanmankar00@gmail.com</t>
  </si>
  <si>
    <t>17102A0035</t>
  </si>
  <si>
    <t>KETAN KISHOR MANKAR</t>
  </si>
  <si>
    <t>91/E, Panchavati bldg, 2nd floor, Room no. 20, Koliwadi, Sitaram Poddar Marg, Kalbadevi, Mumai - 400 002.</t>
  </si>
  <si>
    <t>ketan.mankar@vit.edu.in</t>
  </si>
  <si>
    <t>EIGPM4399A</t>
  </si>
  <si>
    <t>7770 7017 2667</t>
  </si>
  <si>
    <t>U6052242</t>
  </si>
  <si>
    <t>St. Teresa's High School</t>
  </si>
  <si>
    <t>Kishor Bandu Mankar</t>
  </si>
  <si>
    <t>Kiran Kishor Mankar</t>
  </si>
  <si>
    <t>Unity3D course by Xamk University</t>
  </si>
  <si>
    <t>Unity3D, Blender, C#, Java, Python</t>
  </si>
  <si>
    <t>Tic Tac Toe in C language, Automate Mail using Selenium and Python</t>
  </si>
  <si>
    <t>Drama Club of College</t>
  </si>
  <si>
    <t>https://drive.google.com/open?id=11Eoz7M9URPXFBupQbXAWOjcoJvDxtfQG</t>
  </si>
  <si>
    <t>https://drive.google.com/open?id=1RrHJxxc8ytVTGOkPIAfsfhto2ULTmFlK</t>
  </si>
  <si>
    <t>https://www.facebook.com/ketan.mankar.79</t>
  </si>
  <si>
    <t>https://www.linkedin.com/in/ketan-mankar/</t>
  </si>
  <si>
    <t>kewalrathod8@gmail.com</t>
  </si>
  <si>
    <t>18101A2003</t>
  </si>
  <si>
    <t>Kewal Hirasing Rathod</t>
  </si>
  <si>
    <t>6/22/2000</t>
  </si>
  <si>
    <t>H-32, Sector-4, Near Datta Medical, Airoli, Navi Mumbai - 400708</t>
  </si>
  <si>
    <t>kewal.rathod@vit.edu.in</t>
  </si>
  <si>
    <t>Shree Ram Vidyalya &amp; Junior College</t>
  </si>
  <si>
    <t>Hirasing Bhikusing Rathod</t>
  </si>
  <si>
    <t>Parvati Hirasing Rathod</t>
  </si>
  <si>
    <t>Ethical Hacking Internshala Internship, Ques10 Internship Certificate, BooksMountain Internship Certificate.</t>
  </si>
  <si>
    <t>Java, 
Python, 
VueJS, 
React-Native, 
ReactJS, 
NodeJS, 
ExpressJS,
MongoDB,
Firebase,
C++, 
Typescript, 
MEAN Stack,
MERN Stack,
LUA Script, 
ROM Development, 
Adobe Photoshop,
Software Testing, 
Kotlin, 
Arduino Programming.</t>
  </si>
  <si>
    <t>Mini Project : Bus Tracking System (IoT), Fishtronex (IoT, Hybrid-Native App), Football Club Website(Plain HTML, CSS, Javascript), vBlogs (Angular Typescript For Council Event), PenInBlack (ReactJS For Council Event).</t>
  </si>
  <si>
    <t>Sports (Football), Website Development &amp; Hybrid-Native App Development ( In Technical Council), Event Head (In Technical Council)</t>
  </si>
  <si>
    <t>Hybrid-Native App Development, Web App Development, Native App Reverse Engineering, Ethical Hacking, Learning Japanese, Football, ROM Development, Gaming, Reading Manga, Watching Anime.</t>
  </si>
  <si>
    <t>https://drive.google.com/open?id=1uzjdiuqJ-lFPwhuH9D1DsdYysqSRyLdo</t>
  </si>
  <si>
    <t>https://drive.google.com/open?id=1BnWuDugWSXcTCM1RBtHwQvYCyaT9Hzxa</t>
  </si>
  <si>
    <t>https://www.facebook.com/kewal9821</t>
  </si>
  <si>
    <t>https://www.linkedin.com/in/kewal-rathod89/</t>
  </si>
  <si>
    <t>17102B0058</t>
  </si>
  <si>
    <t>Kiran Nivruti Mane</t>
  </si>
  <si>
    <t>7/14/1999</t>
  </si>
  <si>
    <t>Flat No.2202,Bldg No.2,Shree Sai Shiv Siddhi, Sadanand Hadu Tandel Marg, Sai Sundar Nagar, New Prabhadevi Road, Mumbai, Prabhadevi, Maharashtra, 400025</t>
  </si>
  <si>
    <t>kiran.mane@vit.edu.in</t>
  </si>
  <si>
    <t>Kiranmane1699@gmail.com</t>
  </si>
  <si>
    <t>EGFPM5086P</t>
  </si>
  <si>
    <t>I.E.S. Digambar Patkar Vidyalaya</t>
  </si>
  <si>
    <t>Kirti M. Doongursee College Of Arts, Science and commerce</t>
  </si>
  <si>
    <t>Nivruti Maruti Mane</t>
  </si>
  <si>
    <t>Ssc</t>
  </si>
  <si>
    <t>Vijaya Nivruti Mane</t>
  </si>
  <si>
    <t>7th</t>
  </si>
  <si>
    <t>Full stack web development</t>
  </si>
  <si>
    <t>Good at Web Development and Optimization</t>
  </si>
  <si>
    <t>https://drive.google.com/open?id=1MiZ1n40WDqHwWS0__OXaw7SD1J3XmC77</t>
  </si>
  <si>
    <t>https://drive.google.com/open?id=1wpcyrIcxZJuLlVnPsiuSJYIPNdWpQ0t3</t>
  </si>
  <si>
    <t>https://www.linkedin.com/in/kiran-mane-7b2100151</t>
  </si>
  <si>
    <t>kirtiroman46@gmail.com</t>
  </si>
  <si>
    <t>Kirti Ashok Roman</t>
  </si>
  <si>
    <t>New b.d.d chawl no.4 room no. 58 
Naigaon dahiwalkar buwa Marg dadar East Mumbai -400014</t>
  </si>
  <si>
    <t>kirti.roman@vit.edu.in</t>
  </si>
  <si>
    <t>EEWPR3829J</t>
  </si>
  <si>
    <t>Navbharat vidyalaya</t>
  </si>
  <si>
    <t>S.I.W.S.</t>
  </si>
  <si>
    <t>4 Year</t>
  </si>
  <si>
    <t>Ashok sukhdeo Roman</t>
  </si>
  <si>
    <t>Police</t>
  </si>
  <si>
    <t>Sangita Ashok Roman</t>
  </si>
  <si>
    <t>Pcb design</t>
  </si>
  <si>
    <t>Home automation using servo motor</t>
  </si>
  <si>
    <t>Book club</t>
  </si>
  <si>
    <t>https://drive.google.com/open?id=1tY0C05R_YVO3sV0vc-Xsf3E3K3J9We3l</t>
  </si>
  <si>
    <t>https://drive.google.com/open?id=14v896zTDYWmdNKmUpNF8dWsi61BSnJqw</t>
  </si>
  <si>
    <t>Kirti.roman</t>
  </si>
  <si>
    <t>https://www.linkedin.com/in/kirti-roman-a577721a5</t>
  </si>
  <si>
    <t>komalkesarkar1@gmail.com</t>
  </si>
  <si>
    <t>18105A2014</t>
  </si>
  <si>
    <t>Komal Uttam Kesarkar</t>
  </si>
  <si>
    <t>Gokulnagar,jarimari areal, opposite side of Navneet motors,old Agra road,Thane west</t>
  </si>
  <si>
    <t>Komal.kesarkar@vit.edu.in</t>
  </si>
  <si>
    <t>EDJPK8873D</t>
  </si>
  <si>
    <t>Shreerang Vidyalaya</t>
  </si>
  <si>
    <t>Vidya prasarak mandal's polytechnic</t>
  </si>
  <si>
    <t>Uttam Maruti Kesarkar</t>
  </si>
  <si>
    <t>Meena Uttam Kesarkar</t>
  </si>
  <si>
    <t>I have completed a course as a solar pannel installation technician</t>
  </si>
  <si>
    <t>https://drive.google.com/open?id=1n0tQMhDVSD_e9PPCf0JJGxyl7BO3PqcN</t>
  </si>
  <si>
    <t>https://drive.google.com/open?id=1WQKNwyvtghlOo5Hhf0tF1SZOMxg7Fcy0</t>
  </si>
  <si>
    <t>https://www.facebook.com/komal.kesarkar.148</t>
  </si>
  <si>
    <t>https://www.linkedin.com/in/komal-kesarkar-9497821a5</t>
  </si>
  <si>
    <t>krina.sheth1@gmail.com</t>
  </si>
  <si>
    <t>17102B0036</t>
  </si>
  <si>
    <t>Kreena Vipul Sheth</t>
  </si>
  <si>
    <t>10/29/1999</t>
  </si>
  <si>
    <t>312 Shree Sai Visawa building opposite to ruia college dadar matunga east-400019</t>
  </si>
  <si>
    <t>55/1 'VRAJKAMAL' yashwant colony ring road jalgaon-425001</t>
  </si>
  <si>
    <t>kreena.sheth@vit.edu.in</t>
  </si>
  <si>
    <t>JPIPS5852G</t>
  </si>
  <si>
    <t>S4604227</t>
  </si>
  <si>
    <t>St.Teresa Convent Higher Secondary School</t>
  </si>
  <si>
    <t>Swami Vivekanand (Moolji Jaitha)</t>
  </si>
  <si>
    <t>Vipul Pravinchandra Sheth</t>
  </si>
  <si>
    <t>Buisnessman</t>
  </si>
  <si>
    <t>Ami Vipul Sheth</t>
  </si>
  <si>
    <t>Machine Learning by MATLAB
Machine Learning by Udemy
Introduction to Data Science by Coursera
Communication Skills by TCSION
Carrer edge - Knockdown the Lockdown by TCSION</t>
  </si>
  <si>
    <t>Machine Learning algorithms , DBMS , C, Python3 , Java(basic) , HTML5 , CSS3</t>
  </si>
  <si>
    <t>Various machine learning projects like Flower prediction , Han written digits prediction , email spam detector
Voice bot using python libraries</t>
  </si>
  <si>
    <t>Dancing , Playing Dodgeball</t>
  </si>
  <si>
    <t>Cooking , Dancing , Playing Badminton</t>
  </si>
  <si>
    <t>https://drive.google.com/open?id=1BcjH9VRhGQDWwkYR38mg30HTIzzppPHd</t>
  </si>
  <si>
    <t>https://drive.google.com/open?id=1FYV3NMtrWCu_IyAVo0lRC8YLwoETt9bL</t>
  </si>
  <si>
    <t>https://www.facebook.com/profile.php?id=100004997384214</t>
  </si>
  <si>
    <t>https://www.linkedin.com/in/kreena-sheth-9abb5316b/</t>
  </si>
  <si>
    <t>krishajaindec23@gmail.com</t>
  </si>
  <si>
    <t>17103B0003</t>
  </si>
  <si>
    <t>Krisha Shripal Jain</t>
  </si>
  <si>
    <t>12/23/1999</t>
  </si>
  <si>
    <t>16/865 vrindavan, Kher Nagar, Bandra East, Mumbai--400 051</t>
  </si>
  <si>
    <t>Krisha.jain@vit.edu.in</t>
  </si>
  <si>
    <t>BPWPJ8904C</t>
  </si>
  <si>
    <t>Apostolic Carmel High School</t>
  </si>
  <si>
    <t>Khar Education Society</t>
  </si>
  <si>
    <t>Shripal Jain</t>
  </si>
  <si>
    <t>Rekha Jain</t>
  </si>
  <si>
    <t>Fundamentals of HTML5 and CSS3, Basics of HTML5, Digital Transformation</t>
  </si>
  <si>
    <t>Basics of HTML5, Basics of CSS3, Basics of Programming language C</t>
  </si>
  <si>
    <t>Travelling, listening to music, dancing, knitting, reading</t>
  </si>
  <si>
    <t>https://drive.google.com/open?id=1X8WHY_5aQoCYhogV3zjP7k9pzRpOEos8</t>
  </si>
  <si>
    <t>https://drive.google.com/open?id=1T3-DKWHCDAMGeYMo5ZtJ2ciRNKwsnC9w</t>
  </si>
  <si>
    <t>https://www.facebook.com/krisha.jain.359</t>
  </si>
  <si>
    <t>https://www.linkedin.com/in/krisha-jain-67b192194</t>
  </si>
  <si>
    <t>kshukla730@gmail.com</t>
  </si>
  <si>
    <t>17105A0054</t>
  </si>
  <si>
    <t>Krishnakant Upendra Shukla</t>
  </si>
  <si>
    <t>7/13/1997</t>
  </si>
  <si>
    <t>4/4 Samrat Ashok Nagar, Chembur, mumbai-400074</t>
  </si>
  <si>
    <t>krishnakant.shukla@vit.edu.in</t>
  </si>
  <si>
    <t>Chembur English High School</t>
  </si>
  <si>
    <t>S.K. Somaiya Vinay Mandir</t>
  </si>
  <si>
    <t>Upendra Shukla</t>
  </si>
  <si>
    <t>Sita Shukla</t>
  </si>
  <si>
    <t>Client servicing</t>
  </si>
  <si>
    <t>Water level indicator
Bioguru</t>
  </si>
  <si>
    <t>Sports 
Football</t>
  </si>
  <si>
    <t>https://drive.google.com/open?id=1eNIlH91BsmggeBLSFLbn_xJLf1GTaQqU</t>
  </si>
  <si>
    <t>https://drive.google.com/open?id=15RV2wQeAmHjz9mpq7ID39fkEWNp2iQM7</t>
  </si>
  <si>
    <t>https://www.linkedin.com/in/krishnakant-shukla-9a55a9158</t>
  </si>
  <si>
    <t>kruti.ramani80@gmail.com</t>
  </si>
  <si>
    <t>18102B2008</t>
  </si>
  <si>
    <t>Kruti Shailesh Ramani</t>
  </si>
  <si>
    <t>B/10 Ajanta apts, Murar road, Mulund(west), Mumbai-400080</t>
  </si>
  <si>
    <t>kruti.ramani@vit.edu.in</t>
  </si>
  <si>
    <t>DTMPR7748A</t>
  </si>
  <si>
    <t>Friends' Co-operative Education Society Ltd.</t>
  </si>
  <si>
    <t>Autonomous Institute</t>
  </si>
  <si>
    <t>Shailesh Ramani</t>
  </si>
  <si>
    <t>Kirti Ramani</t>
  </si>
  <si>
    <t>Microsoft office, HTML CSS, javascript, C, C++</t>
  </si>
  <si>
    <t>Talkbox- A virtual assistant device</t>
  </si>
  <si>
    <t>Drawing</t>
  </si>
  <si>
    <t>https://drive.google.com/open?id=114TE8FnY94eEc3Mr39FJPS3xLVEr6jj3</t>
  </si>
  <si>
    <t>https://drive.google.com/open?id=1wvnw85CVi1SLU86Y7W4dVoi4ZoPAX4P5</t>
  </si>
  <si>
    <t>https://www.facebook.com/kruti.ramani.1</t>
  </si>
  <si>
    <t>https://in.linkedin.com/in/kruti-ramani-89a81a1ab</t>
  </si>
  <si>
    <t>krutik.ci@gmail.com</t>
  </si>
  <si>
    <t>17102B0030</t>
  </si>
  <si>
    <t>Krutik Naresh Chaudhari</t>
  </si>
  <si>
    <t>11/28/1999</t>
  </si>
  <si>
    <t>Neha Park, Plot no. 16, Flat no. 104, MCCH Society, Panvel, Navi Mumbai</t>
  </si>
  <si>
    <t>krutik.chaudhari@vit.edu.in</t>
  </si>
  <si>
    <t>BZMPC4423K</t>
  </si>
  <si>
    <t>Shantiniketan Public School, Panvel</t>
  </si>
  <si>
    <t>Amrita Vidyalayam, Navi Mumbai</t>
  </si>
  <si>
    <t>Naresh Chaudhari</t>
  </si>
  <si>
    <t>Nishigandha Chaudhari</t>
  </si>
  <si>
    <t>Statistics with Python</t>
  </si>
  <si>
    <t>C++, Python, C, Java, Android Development</t>
  </si>
  <si>
    <t>Travelling and exploring different places, Reading about different fields or personal experiences</t>
  </si>
  <si>
    <t>https://drive.google.com/open?id=1hQ8kdqTGCoHoj9K5NudI5Ooe2hEALhVq</t>
  </si>
  <si>
    <t>https://drive.google.com/open?id=1rCXbvu_hhmmyeKXjUMVuU5IAqPIRI9d5</t>
  </si>
  <si>
    <t>facebook.com/iamkrutik</t>
  </si>
  <si>
    <t>linkedin.com/in/krutikchaudhari</t>
  </si>
  <si>
    <t>pawarkuldeepak24377@gmail.com</t>
  </si>
  <si>
    <t>18104C2028</t>
  </si>
  <si>
    <t>Kuldeepak Anand Pawar</t>
  </si>
  <si>
    <t>3/24/2000</t>
  </si>
  <si>
    <t>Shri. Chhatrapati Shivaji G/N Society, Ram Nagar 'A' Part, Shiv Shakti Chawl, Near Shankar Mandir, Amrut Nagar, Ghatkopar (West), Mumbai - 400086.</t>
  </si>
  <si>
    <t>kuldeepak.pawar@vit.edu.in</t>
  </si>
  <si>
    <t>EVTPP5294P</t>
  </si>
  <si>
    <t>Vidyadeep Vidyalaya &amp; Jr. College</t>
  </si>
  <si>
    <t>Government Polytechnic Mumbai (GPM)</t>
  </si>
  <si>
    <t>Autonomous Institute (Government Polytechnic Mumbai)</t>
  </si>
  <si>
    <t>Anand Parshuram Pawar</t>
  </si>
  <si>
    <t>Suvidha Anand Pawar</t>
  </si>
  <si>
    <t>Online Certification of Python &amp; HTML Programming Languages as well as Online Certification of Cyber Security and Arduino Board</t>
  </si>
  <si>
    <t>PCB Designing using Software's like Proteus and Multisim Simulator, Basics of Programming Languages, Electronic Circuit Designing and Mounting.</t>
  </si>
  <si>
    <t>Participated in Project Competition, Mini Projects like Dancing LED, 741 IC Tester</t>
  </si>
  <si>
    <t>Anchoring, Acting, Drama</t>
  </si>
  <si>
    <t>Acting, Reading, Cycling, Watching Movies &amp; Web-series</t>
  </si>
  <si>
    <t>https://drive.google.com/open?id=1rkP61ucCnjUu_Tk-O6baqcfHFYebh27e</t>
  </si>
  <si>
    <t>https://drive.google.com/open?id=1CLE3QXIdJdY-ro5lBZLhxThKvZJvPAS6</t>
  </si>
  <si>
    <t>https://www.facebook.com/kuldeepak.pawar</t>
  </si>
  <si>
    <t>www.linkedin.com/in/kuldeepak-pawar-1178691ab</t>
  </si>
  <si>
    <t>kunalmane87.40@gmail.com</t>
  </si>
  <si>
    <t>17103A0039</t>
  </si>
  <si>
    <t>Kunal anil mane</t>
  </si>
  <si>
    <t>6/14/1999</t>
  </si>
  <si>
    <t>702, sadguru cha, nanepada, Mulund East, mumbai 400081</t>
  </si>
  <si>
    <t>kunal.mane@vit.edu.in</t>
  </si>
  <si>
    <t>DWMPM5906G</t>
  </si>
  <si>
    <t>Vidya prasarak mandal baburao tol English High school</t>
  </si>
  <si>
    <t>Wamanrao muranjan junior college</t>
  </si>
  <si>
    <t>Anil mane</t>
  </si>
  <si>
    <t>Deputy chief engineer</t>
  </si>
  <si>
    <t>Bhavana mane</t>
  </si>
  <si>
    <t>Insurance consultant</t>
  </si>
  <si>
    <t>Microcontrollers, edc</t>
  </si>
  <si>
    <t>Had internship in instrumentation firm</t>
  </si>
  <si>
    <t>Singing insta handle: kunalmanemusic</t>
  </si>
  <si>
    <t>https://drive.google.com/open?id=14g2tDRuJQbisCrpjb1bZxr5Oncsm89VX</t>
  </si>
  <si>
    <t>https://drive.google.com/open?id=1cg5R2NC3KesfoYgH69XvHXcGUPPYW9R6</t>
  </si>
  <si>
    <t>Kunaladude@rediffmail.com</t>
  </si>
  <si>
    <t>https://www.linkedin.com/in/kunal-mane-32599b1b2</t>
  </si>
  <si>
    <t>rkunal3099@gmail.com</t>
  </si>
  <si>
    <t>18103A2001</t>
  </si>
  <si>
    <t>Kunal Balkrishna Raut</t>
  </si>
  <si>
    <t>9/30/1999</t>
  </si>
  <si>
    <t>3A/65 Sagargeet BPT Colony, Worli Villiage , Worli, Mumbai 30</t>
  </si>
  <si>
    <t>kunal.raut1@vit.edu.in</t>
  </si>
  <si>
    <t>DRZPR7687P</t>
  </si>
  <si>
    <t>St. Joseph's High School, Wadala</t>
  </si>
  <si>
    <t>Autonomous Board</t>
  </si>
  <si>
    <t>Balkrishna Vithal Raut</t>
  </si>
  <si>
    <t>Smita Balkrishna Raut</t>
  </si>
  <si>
    <t>The Complete Digital Marketing Course by Daragh Walsh</t>
  </si>
  <si>
    <t>Basic coding knowledge of laguages such as Java, Assembly and Python. Also interested in learning about Microprocessor and controllers. Can work on softwares like Multisim, LtSpice, Proteus.</t>
  </si>
  <si>
    <t>Participated in VJTI Technovanza event and VIT Hackathon event</t>
  </si>
  <si>
    <t>Maintaining a personal diary, content writing, video making and editing, bike riding</t>
  </si>
  <si>
    <t>https://drive.google.com/open?id=1p3KQoa8_cSuMszpKbu6nXQZ6nXg1pHdG</t>
  </si>
  <si>
    <t>https://drive.google.com/open?id=1khXKzsMY-3RjNflnGLL7rCz6TOHGxpPY</t>
  </si>
  <si>
    <t>https://www.facebook.com/kunal.raut.790</t>
  </si>
  <si>
    <t>https://www.linkedin.com/in/kunal-raut-9155b01ab</t>
  </si>
  <si>
    <t>Expertizing in Digital Marketing and sales field, also developing video editing and blog writing skills</t>
  </si>
  <si>
    <t>pillaylakshita@gmail.com</t>
  </si>
  <si>
    <t>17102B0014</t>
  </si>
  <si>
    <t>LAKSHITA JYOTHIRAJ PILLAY</t>
  </si>
  <si>
    <t>Sai Sahara CHS, Plot no 37, Sec 21, Nerul (E), Navi Mumbai</t>
  </si>
  <si>
    <t>lakshita.pillay@vit.edu.in</t>
  </si>
  <si>
    <t>EJRPP8846M</t>
  </si>
  <si>
    <t>S3749733</t>
  </si>
  <si>
    <t>Ryan International School, Kharghar</t>
  </si>
  <si>
    <t>Delhi Public School, Navi Mumbai</t>
  </si>
  <si>
    <t>JYOTHIRAJ PILLAY</t>
  </si>
  <si>
    <t>Service Industry</t>
  </si>
  <si>
    <t>SUDHA JYOTHIRAJ NAMBIAR</t>
  </si>
  <si>
    <t>MERN Stack Front to Back (Brad Traversy - Udemy), Full Stack React, Redux and Node.js (Udemy)</t>
  </si>
  <si>
    <t>Software engineer with 11 months experience in MERN stack (MongoDB, Express.js, React.js and Node.js), building REST APIs, EC2 Instances for deployment, S3 buckets for file management. Skilled in Javascript, C++, Python and C.</t>
  </si>
  <si>
    <t>Won 1st place at Err 404 hackathon conducted by Saboo Siddik College of Engineering. Selected in top 4 teams for SIH 2020 Hardware problem statement BC80 by Ministry of Housing and Urban Affairs. Selected in the top 5 teams in the internal college SIH 2020 Software edition.</t>
  </si>
  <si>
    <t>Wall painting</t>
  </si>
  <si>
    <t>Wall painting, Playing the guitar</t>
  </si>
  <si>
    <t>https://drive.google.com/open?id=1AOuiDahNTOcOjVI3KlyaeVZ5nP4tskpI</t>
  </si>
  <si>
    <t>https://drive.google.com/open?id=1I_H00zazVOpxNS1CcGT4XMM5kl5zeXAe</t>
  </si>
  <si>
    <t>https://www.facebook.com/lakshita.pillay.75</t>
  </si>
  <si>
    <t>https://www.linkedin.com/in/lakshitapillay</t>
  </si>
  <si>
    <t>Dead KTs were due to a medical issue.</t>
  </si>
  <si>
    <t>vasamlalit@gmail.com</t>
  </si>
  <si>
    <t>17104b0065</t>
  </si>
  <si>
    <t>LALIT RAMESH VASAM</t>
  </si>
  <si>
    <t>5/1102 sri sai sadguru chs, shri sai sundar nagar, near kalyandas industry, SH tandel marg, Century Bazaar, Prabhadevi Mumbai 25</t>
  </si>
  <si>
    <t>lalit.vasam@vit.edu.in</t>
  </si>
  <si>
    <t>BINPV2728N</t>
  </si>
  <si>
    <t>THE ANDHRA EDUCATION SOCIETY'S HIGH SCHOOL</t>
  </si>
  <si>
    <t>SIES COLLEGE OF ARTS, SCIENCE &amp; COMMERCE</t>
  </si>
  <si>
    <t>RAMESH LINGAYYA VASAM</t>
  </si>
  <si>
    <t>RENUKA RAMESH VASAM</t>
  </si>
  <si>
    <t>Strong knowledge of circuit and good at understanding circuits and models</t>
  </si>
  <si>
    <t>Fitness, cooking, (training for fitness trainer)</t>
  </si>
  <si>
    <t>Cooking, collecting old gadgets, pc builds</t>
  </si>
  <si>
    <t>https://drive.google.com/open?id=1qWU3p71DSijj3B2s91Yr5zwjEmd2Ydyx</t>
  </si>
  <si>
    <t>https://drive.google.com/open?id=1LrUg2dViK1MzzxZSLIIZYfWyhqHNpj3y</t>
  </si>
  <si>
    <t>www.fb.com/lalitvasam</t>
  </si>
  <si>
    <t>https://www.linkedin.com/in/lalit-vasam-a40aa2141/</t>
  </si>
  <si>
    <t>Doing marketing on social media (instagram) for brands like myntra,roadster</t>
  </si>
  <si>
    <t>laxit99jadhav@gmail.com</t>
  </si>
  <si>
    <t>18102C2025</t>
  </si>
  <si>
    <t>Laxit Anant Jadhav</t>
  </si>
  <si>
    <t>5/15/1999</t>
  </si>
  <si>
    <t>Room no.502, 5th floor, A-4, Prabhakar nagar, Anant ganpat pawar lane, Near mahada colony, Byculla, Mumbai-400027.</t>
  </si>
  <si>
    <t>Bhatia Niwas, 3rd Floor Room no -10, 20 mangesh shenoy street, Fort Mumbai-400001</t>
  </si>
  <si>
    <t>laxit.jadhav@vit.edu.in</t>
  </si>
  <si>
    <t>BSFPJ7686F</t>
  </si>
  <si>
    <t>Barretto High school</t>
  </si>
  <si>
    <t>Anant Shankar Jadhav</t>
  </si>
  <si>
    <t>Ruchi Anant Jadhav</t>
  </si>
  <si>
    <t>Python,php,html,java,C.</t>
  </si>
  <si>
    <t>Participated for internal hackathon for Smart india Hackathon 2022</t>
  </si>
  <si>
    <t>Cricket, Photography</t>
  </si>
  <si>
    <t>https://drive.google.com/open?id=1qcwT5sp6gDQQ0lZ-wmO53_BUoQZ601qV</t>
  </si>
  <si>
    <t>https://drive.google.com/open?id=15ULDAo3ZYQZ5dxSE7W4KqAbjRWs3DZX5</t>
  </si>
  <si>
    <t>https://www.facebook.com/laxit.jadhav.5</t>
  </si>
  <si>
    <t>https://www.linkedin.com/in/laxit-jadhav-317842192</t>
  </si>
  <si>
    <t>kajrolkarlikhit@gmail.com</t>
  </si>
  <si>
    <t>17101A0034</t>
  </si>
  <si>
    <t>Likhit Amol Kajrolkar</t>
  </si>
  <si>
    <t>A/11, MCGM staff quarters, Sardar Nagar no 4, SIon Koliwada, Mumbai-400037</t>
  </si>
  <si>
    <t>likhit.kajrolkar@vit.edu.in</t>
  </si>
  <si>
    <t>GGIPK7988F</t>
  </si>
  <si>
    <t>T2919671</t>
  </si>
  <si>
    <t>Worli Seaface Mun Eng Sec School</t>
  </si>
  <si>
    <t>Amol Laxman Kajrolkar</t>
  </si>
  <si>
    <t>Anagha Amol Kajrolkar</t>
  </si>
  <si>
    <t>Python Course</t>
  </si>
  <si>
    <t>Python Coding, JavaScript.</t>
  </si>
  <si>
    <t xml:space="preserve">• Dice Rolling program Semester 4 Python Miniproject
In this project, “Randint()” function in Python was implemented along with basic implementation of Tkinter library.
• Fitness Tracking System Semester 5 Internet Of things project
A fitness tracking watch was made using Arduino, accelerometer, Lilypad, Bluetooth Module, Arduino IDE.
• Tic Tac Toe Python online course project
This game was created in Python using basic function and control structures.
• Color changing Ball Animation Semester 3 JAVA project
JAVA language was used to create basic GUI for ball shaped animation to change colors.
</t>
  </si>
  <si>
    <t xml:space="preserve">Music : Bansuri(Indian Flute) playing- Won a contest at the college, Performed with groups.
Music Production – Made music on computer using DAW.
Fitness : Amateur Powerlifter .
</t>
  </si>
  <si>
    <t>Music, Reading Books,etc</t>
  </si>
  <si>
    <t>https://drive.google.com/open?id=1LwN9as5BtZ8I5TqHc3g2SqClgnXFHCjo</t>
  </si>
  <si>
    <t>https://drive.google.com/open?id=10INPqX7hrRxz3eQeG136O1LhWiiLHsNj</t>
  </si>
  <si>
    <t>https://www.facebook.com/likhit.kajrolkar</t>
  </si>
  <si>
    <t>www.linkedin.com/in/likhit-kajrolkar-312855192</t>
  </si>
  <si>
    <t>maheshvsabne07@gmail.com</t>
  </si>
  <si>
    <t>18104A2001</t>
  </si>
  <si>
    <t>Mahesh Vishnu Sabne</t>
  </si>
  <si>
    <t>Room No. 707, Kalpana heights, Thane-Belapur road, Digha, Navi Mumbai 400708</t>
  </si>
  <si>
    <t>Gautam Nagar, Umarga, Omerga, Osmanabad, Maharashtra 413606</t>
  </si>
  <si>
    <t>mahesh.sabne@vit.edu.in</t>
  </si>
  <si>
    <t>JMNPS6475R</t>
  </si>
  <si>
    <t>Shree Mahatma basweshwar high school, Omerga</t>
  </si>
  <si>
    <t>Shah &amp; Anchor Kutchhi Polytechnic, Chembur, Mumbai</t>
  </si>
  <si>
    <t>Vishnu Sabne</t>
  </si>
  <si>
    <t>Labour</t>
  </si>
  <si>
    <t>Laxmi Sabne</t>
  </si>
  <si>
    <t>House maker</t>
  </si>
  <si>
    <t>1- C for Everyone - Fundamentals of Programming 
2- My-SQL for Data Analytics &amp; Business Intelligence</t>
  </si>
  <si>
    <t>C, C++, SQL, DBMS , Embedded C</t>
  </si>
  <si>
    <t>1. Microcontroller(GSM) based Vehicle Loan Watcher System[Diploma Final year project]
2. Home automation using Arduino(nano) [Mini Project]</t>
  </si>
  <si>
    <t>Listening Music, Travelling, Playing video games.</t>
  </si>
  <si>
    <t>https://drive.google.com/open?id=1sWzKwxK2SAZO_PdpnSjHUd6iCl9U5gXF</t>
  </si>
  <si>
    <t>https://drive.google.com/open?id=1v37soYiEUaY9IZSUgTqWzkdBakbCf6-n</t>
  </si>
  <si>
    <t>https://www.facebook.com/profile.php?id=100004706358460</t>
  </si>
  <si>
    <t>https://www.linkedin.com/in/mahesh-v-sabne-b4a39b1a4</t>
  </si>
  <si>
    <t>gmanasi1511@gmail.com</t>
  </si>
  <si>
    <t>17101B0028</t>
  </si>
  <si>
    <t>MANASI JAYWANT GOSAVI</t>
  </si>
  <si>
    <t>1505, Vaishnavi Heights, Gandhari, Kalyan (W.), 421301.</t>
  </si>
  <si>
    <t>manasi.gosavi1@vit.edu.in</t>
  </si>
  <si>
    <t>CKPPG0255G</t>
  </si>
  <si>
    <t>HOLY CROSS CONVENT HIGH SCHOOL</t>
  </si>
  <si>
    <t>BIRLA COLLEGE OF ARTS, COMMERCE AND SCIENCE</t>
  </si>
  <si>
    <t>JAYWANT GANPAT GOSAVI</t>
  </si>
  <si>
    <t>SAVITA JAYWANT GOSAVI</t>
  </si>
  <si>
    <t>Data Science course</t>
  </si>
  <si>
    <t>Programming Languages - C, Python 
Database - MYSQL, PostgreSQL 
Web Technologies - HTML, CSS, Bootstrap, PHP, Laravel
Data Science and Machine Learning</t>
  </si>
  <si>
    <t>Court Case management system (for SMART INDIA HACKATHON 2020.) 
Smarty Storage System (completed with IEEE paper) 
ATM machine using Face Recognition (using Python) 
Hotel Management system (using MySQL) 
Designed a Cosmetics Shopping Website. (using HTML &amp; CSS) 
Smart Pantry. (using Arduino UNO) 
Book Recommendation System</t>
  </si>
  <si>
    <t>PR and OUTREACH head of HEARTFUL MIND - an organisation enhancing the importance of Mental Health. 
Managed several events as Event Head for College Fest VERVE.
National level player in Gymnastic and secured a bronze medal at National level in Yoga. 
Successfully completed 3 exams of KATHAK with Distinction.</t>
  </si>
  <si>
    <t>Keen interest in understanding human psychology. Find pleasure in reading books and exploring new music.</t>
  </si>
  <si>
    <t>https://drive.google.com/open?id=1xO4qMol6XuKy01BaZNof3o-ZpspPKJKR</t>
  </si>
  <si>
    <t>https://drive.google.com/open?id=1G8cgHP94Uc_wq0yExbcWnD1wg17fgvzG</t>
  </si>
  <si>
    <t>https://m.facebook.com/manasi.gosavi.52?refid=8</t>
  </si>
  <si>
    <t>www.linkedin.com/in/manasi-gosavi-5069001a5</t>
  </si>
  <si>
    <t>manasigosavi88@gmail.com</t>
  </si>
  <si>
    <t>17102A0026</t>
  </si>
  <si>
    <t>Manasi Satish Gosavi</t>
  </si>
  <si>
    <t>B/43/2,Deonar Municipal Colony,Govandi,Mumbai 400043</t>
  </si>
  <si>
    <t>manasi.gosavi@vit.edu.in</t>
  </si>
  <si>
    <t>CGSPG1355A</t>
  </si>
  <si>
    <t>Kumud Vidya Mandir,Deonar</t>
  </si>
  <si>
    <t>Swami Vivekanand Junior College,Chembur</t>
  </si>
  <si>
    <t>Satish Sabaji Gosavi</t>
  </si>
  <si>
    <t>Suchita Satish Gosavi</t>
  </si>
  <si>
    <t>1.Certification in Python for Data Science
2.Certification in Complete Responsive Web Development
3.Certification in Natural Language Processing (NLP) using Python
4.Certification in Practical PHP
5.Certification in Learn to Program in Javascript</t>
  </si>
  <si>
    <t> HTML 
 CSS 
 JAVASCRIPT 
 MYSQL
 PYTHON 
 PHP</t>
  </si>
  <si>
    <t>1.Airline Management System using PHP
2.Student Management System</t>
  </si>
  <si>
    <t>Music listening</t>
  </si>
  <si>
    <t>https://drive.google.com/open?id=1oCtYe3LuGw9JKwFfncpMJKmFzVdVaMZe</t>
  </si>
  <si>
    <t>https://drive.google.com/open?id=1wQSRMsShNVgYA9wlRP27KjbnO1sdCaRD</t>
  </si>
  <si>
    <t>https://m.facebook.com/manasi.go?ref=bookmarks</t>
  </si>
  <si>
    <t>www.linkedin.com/in/manasi-gosavi-7353a11a4</t>
  </si>
  <si>
    <t>jainmanav2712@gmail.com</t>
  </si>
  <si>
    <t>17104A0004</t>
  </si>
  <si>
    <t>Manav Hasmukhlal Jain</t>
  </si>
  <si>
    <t>12/27/1999</t>
  </si>
  <si>
    <t>8B/02,Modi building, wing 1, KAS Road, matunga, Mumbai -19</t>
  </si>
  <si>
    <t>130/24,Motilal mansion, bhaudaji road, matunga, Mumbai-19</t>
  </si>
  <si>
    <t>manav.jain@vit.edu.in</t>
  </si>
  <si>
    <t>ATQPJ0328R</t>
  </si>
  <si>
    <t>7832 8446 6067</t>
  </si>
  <si>
    <t>L4778504</t>
  </si>
  <si>
    <t>South Indian Education Society(SIES) High school</t>
  </si>
  <si>
    <t>South Indian Education Society(SIES) College of Arts,Science and Commerce</t>
  </si>
  <si>
    <t>Hasmuklal Jain</t>
  </si>
  <si>
    <t>Laxmi Jain</t>
  </si>
  <si>
    <t>1) Data analysis using python 
2) Crash course on Data science 
3) Leadership in 21st century 
4) Crash course in excel 
5)Small Course on AWS 
6) Knockdown the Lockdown by TCS</t>
  </si>
  <si>
    <t>1)Python3 (Beginner)
2)MATLAB(Intermediate) 
3)SCILAB( Beginner) 
4)HTML( Beginner) 
5) C programming language (Beginner)</t>
  </si>
  <si>
    <t>1) Program to display welcome message using 8086 
2) PWM modulation using IC 555
3) Voice controlled LED using Bluetooth</t>
  </si>
  <si>
    <t>Sports-cricket (school level)</t>
  </si>
  <si>
    <t>Playing cricket and football, reading books and watching movies</t>
  </si>
  <si>
    <t>https://drive.google.com/open?id=1425OYdWONeCibaUIJ-a7rWxyM_b2_x_g</t>
  </si>
  <si>
    <t>https://drive.google.com/open?id=1L1ujujO_cUhKRqauznEx_ssgSxz5pokZ</t>
  </si>
  <si>
    <t>https://www.facebook.com/profile.php?id=100009849366502</t>
  </si>
  <si>
    <t>http://linkedin.com/in/manav-jain-226569192</t>
  </si>
  <si>
    <t>manavsaigal22@gmail.com</t>
  </si>
  <si>
    <t>18102B2015</t>
  </si>
  <si>
    <t>Manav Subhash Saigal</t>
  </si>
  <si>
    <t>235/6146, Shivdarshan, Naidu Coloy, Pant Nagar , Ghatkopar (East), Mumbai 400075.</t>
  </si>
  <si>
    <t>manav.saigal@vit.edu.in</t>
  </si>
  <si>
    <t>HIRPS2598F</t>
  </si>
  <si>
    <t>Dominic Savio Vidyalaya</t>
  </si>
  <si>
    <t>Vivekanand Education Society's Polytechnic</t>
  </si>
  <si>
    <t>P3 LD(Learning Disability)</t>
  </si>
  <si>
    <t>Subhash Shyam Saigal</t>
  </si>
  <si>
    <t>Reena Subhash Saigal</t>
  </si>
  <si>
    <t>C, C++, Java(Core and adv), Oracle Database from aptech Ltd.</t>
  </si>
  <si>
    <t>C,C++,Java, JavaScript, HTML/CSS, Python
React JS, Node JS, Visual Studio, Java Fx</t>
  </si>
  <si>
    <t>List of Projects:
Money Managers
Smart Health Prediction System
Jute Value chain</t>
  </si>
  <si>
    <t>English Club-Judge
Student Council Creative Core team
Creative Head for CESA (Computer engineering
students association)</t>
  </si>
  <si>
    <t>Driving ,Working on cars, Karate (Black Belt), Cooking, Swimming</t>
  </si>
  <si>
    <t>https://drive.google.com/open?id=1op7YJ6TlbiCsiCHevB4uZet5tKkbF90P</t>
  </si>
  <si>
    <t>https://drive.google.com/open?id=1bpTSYqVtVi3QUuSeB5cTTkHSgW9GoXSP</t>
  </si>
  <si>
    <t>https://www.facebook.com/manav.saigal</t>
  </si>
  <si>
    <t>https://www.linkedin.com/in/manav-saigal-843356a4/</t>
  </si>
  <si>
    <t>mandarpatil5678@gmail.com</t>
  </si>
  <si>
    <t>17104A0027</t>
  </si>
  <si>
    <t>Mandar Laxmikant Patil</t>
  </si>
  <si>
    <t>3/19/2000</t>
  </si>
  <si>
    <t>Highland Park, Flat no 705, Plot no 447, in front of moraj gate, Takka, Panvel, 401 206</t>
  </si>
  <si>
    <t>mandar.patil1@vit.edu.in</t>
  </si>
  <si>
    <t>EPHPP4708G</t>
  </si>
  <si>
    <t>T4733900</t>
  </si>
  <si>
    <t>Changu Kana Thakur Vidyalaya, New Panvel</t>
  </si>
  <si>
    <t>Mahatma School of Academics &amp; Sports and Junior college of arts, commerce and science</t>
  </si>
  <si>
    <t>Laxmikant Narendra Patil</t>
  </si>
  <si>
    <t>Arati Laxmikant Patil</t>
  </si>
  <si>
    <t>1. Database Management Essentials 2. Introduction to Big data 3. Agile with Atlassian Jira</t>
  </si>
  <si>
    <t>1.Know Python 2. Data visualization with python 3.Database creation and handling using Oracle SQL 4. Web development using Angular framework &amp; HTML/CSS, PHP</t>
  </si>
  <si>
    <t xml:space="preserve">1. AI based Recruitment ChatBot for shortlisting suitable candidate for interview 2. ATM Transaction Gateway 3. Webpage for Solar Rooftop cost estimation 4. Home automation using aurdino and bluetooth control
</t>
  </si>
  <si>
    <t>1.Learning piano 2. Social work: Kerala flood rehabilitation work participation</t>
  </si>
  <si>
    <t>Reading books, Playing Piano, Cricket &amp; Badminton</t>
  </si>
  <si>
    <t>https://drive.google.com/open?id=1yhVmPHX3WddmIviWkxYvu228arhtrOAY</t>
  </si>
  <si>
    <t>https://drive.google.com/open?id=1lITsuodG4Pj9gd8LtGycaiBjz3SDCfY2</t>
  </si>
  <si>
    <t>https://www.facebook.com/profile.php?id=100023219122288</t>
  </si>
  <si>
    <t>www.linkedin.com/in/mandar-patil-302152169</t>
  </si>
  <si>
    <t>mandarmanvi899@gmail.com</t>
  </si>
  <si>
    <t>17104A0071</t>
  </si>
  <si>
    <t>Mandar Milind Manvi</t>
  </si>
  <si>
    <t>1/16/1999</t>
  </si>
  <si>
    <t>A/2/143, A/1, Panchashil Nagar, near Sanskardham College, Goregaon(West), Mumbai - 400104.</t>
  </si>
  <si>
    <t>mandar.manvi@vit.edu.in</t>
  </si>
  <si>
    <t>EOYPM9373E</t>
  </si>
  <si>
    <t>Goregaon English School</t>
  </si>
  <si>
    <t>S.S.&amp; L.S Patkar College</t>
  </si>
  <si>
    <t>Milind Pandurang Manvi</t>
  </si>
  <si>
    <t>Surekha Milind Manvi</t>
  </si>
  <si>
    <t>"Java" from Codecademy.
"Python 3 Programming MasterClass - Beginner to Advanced" &amp; "HTML" from Udemy. 
"Career Edge - Knockdown the Lockdown" by TCS iON.
"The Fundamentals of Digital Marketing" by Google Digital Unlocked.
"Getting Started with AWS Machine Learning" by Amazon Web Services from Coursera.
"Machine Learning for Business Professionals" by Google Cloud from Coursera.
"Databases and SQL for Data Science" by IBM from Coursera.</t>
  </si>
  <si>
    <t>Python3 , JAVA, C, C++, HTML, SQL, Machine Learning, Internet of Things(IoT), Android.</t>
  </si>
  <si>
    <t>Temperature &amp; humidity sensing device (using DHT11 module &amp; Arduino UNO)
Burglar Alarm (using Arduino Nano)
FM Receiver</t>
  </si>
  <si>
    <t>Video Games, Reading, Artificial Intelligence, Android Development</t>
  </si>
  <si>
    <t>https://drive.google.com/open?id=1f89daUXX1e9v7cy0YQzbf-43HyJ-84lv</t>
  </si>
  <si>
    <t>https://drive.google.com/open?id=1GlaZeQXd94qzK3ISFcdIVkN10CQqnU0C</t>
  </si>
  <si>
    <t>https://www.facebook.com/mandar.manvi</t>
  </si>
  <si>
    <t>https://www.linkedin.com/in/mandar-manvi</t>
  </si>
  <si>
    <t>salvim800@gmail.com</t>
  </si>
  <si>
    <t>17101B0058</t>
  </si>
  <si>
    <t>Mandar Vishwanath Salvi</t>
  </si>
  <si>
    <t>4/15/2000</t>
  </si>
  <si>
    <t>Building no 36, Room no 44, B.D.D. Chawls, Dr.G.M.Bhosale Road, Worli, Mumbai 400018</t>
  </si>
  <si>
    <t>Mandar.Salvi@vit.edu.in</t>
  </si>
  <si>
    <t>MTMPS7394N</t>
  </si>
  <si>
    <t>Balmohan Vidyamandir</t>
  </si>
  <si>
    <t>Kirti M. Doongursee College</t>
  </si>
  <si>
    <t>Vishwanath Ganpat Salvi</t>
  </si>
  <si>
    <t>Vrushali Vishwanath Salvi</t>
  </si>
  <si>
    <t>Python For Everybody 
Convolution Neural Networks 
Neural Networks and Deep Learning
Computer Vision A-Z</t>
  </si>
  <si>
    <t>Java, Python,Data Structures &amp; Algorithms, MYSQL, HTML, CSS, JS, Bootstrap, Tensorflow, Keras</t>
  </si>
  <si>
    <t>Hackerank- 5 Star Python Badge, 5 Star Java Badge, 5 Star Problem Solving Badge 3-Star SQL Badge
Participated in SIH, RAIT Hackathon Hackathon</t>
  </si>
  <si>
    <t>Youtube Channel with 1900 Subscribers</t>
  </si>
  <si>
    <t>https://drive.google.com/open?id=1X1UZDHe_kmUHDrG_X0G7rS5gcrjxhkG-</t>
  </si>
  <si>
    <t>https://drive.google.com/open?id=1k-njizrKKSBDPXCeMsE65ll9mzTGeULr</t>
  </si>
  <si>
    <t>https://www.facebook.com/mandarhitesh</t>
  </si>
  <si>
    <t>https://www.linkedin.com/in/mandar800/</t>
  </si>
  <si>
    <t>m.yadav7208@gmail.com</t>
  </si>
  <si>
    <t>18102C2045</t>
  </si>
  <si>
    <t>Manish Chandrika Yadav</t>
  </si>
  <si>
    <t>Himmat Nagar Salt Pan Road Near VIT College Wadala East Mumbai - 37</t>
  </si>
  <si>
    <t>manish.yadav@vit.edu.in</t>
  </si>
  <si>
    <t>ATYPY3704A</t>
  </si>
  <si>
    <t>Will apply soon</t>
  </si>
  <si>
    <t>Chandika Yadav</t>
  </si>
  <si>
    <t>Product Consultant in HUL</t>
  </si>
  <si>
    <t>Parmavati Yadav</t>
  </si>
  <si>
    <t>Crash Course on Python, Front-End Development using Bootstrap-4, Introduction to Data Science in Python</t>
  </si>
  <si>
    <t>Python, JavaScript, PHP, jQuery, SQL, HTML, CSS, Bootstrap, Django, WordPress</t>
  </si>
  <si>
    <t>Hackathons</t>
  </si>
  <si>
    <t>Watching new, listening songs</t>
  </si>
  <si>
    <t>https://drive.google.com/open?id=1MwmSQZUweehc5dOw0KhpKEg7ZKB8zyGS</t>
  </si>
  <si>
    <t>https://drive.google.com/open?id=1fpT14rE4SC4cav9Wh8rcCQGsDwU8ksyG</t>
  </si>
  <si>
    <t>https://www.facebook.com/profile.php?id=100030312669827</t>
  </si>
  <si>
    <t>linkedin.com/in/manish-c-yadav</t>
  </si>
  <si>
    <t>mannalkamble1@gmail.com</t>
  </si>
  <si>
    <t>17104B0026</t>
  </si>
  <si>
    <t>MANNAL RAJESH KAMBLE</t>
  </si>
  <si>
    <t>5/28/1999</t>
  </si>
  <si>
    <t>B - 19, MAYFAIR GARDEN, LITTLE GIBBS ROAD, MALABAR HILL, MUMBAI - 400006</t>
  </si>
  <si>
    <t>mannal.kamble@vit.edu.in</t>
  </si>
  <si>
    <t>GYWPK1804G</t>
  </si>
  <si>
    <t>R2296329</t>
  </si>
  <si>
    <t>Global Indian International School Singapore</t>
  </si>
  <si>
    <t>RAJESH KAMBLE</t>
  </si>
  <si>
    <t>MEENA KAMBLE</t>
  </si>
  <si>
    <t>Data Analysis with python, Trading strategies in Emerging Capital Markets, Fundamentals of Digital Marketing, Managing Big Data with MySQL</t>
  </si>
  <si>
    <t>Python, C++, Java, C, MySQL, MATLAB</t>
  </si>
  <si>
    <t>Photography, Movie directing</t>
  </si>
  <si>
    <t>https://drive.google.com/open?id=1_FFykQvx-PQ1aVofAj05NUPSQceUbTxo</t>
  </si>
  <si>
    <t>https://drive.google.com/open?id=1kW9ZcJez8VeY9gi1jjJtRtVNUbrEaA9V</t>
  </si>
  <si>
    <t>https://www.facebook.com/mk9190</t>
  </si>
  <si>
    <t>https://www.linkedin.com/in/mannal-kamble-53297b153/</t>
  </si>
  <si>
    <t>kanademanoj1999@gmail.com</t>
  </si>
  <si>
    <t>17101A0016</t>
  </si>
  <si>
    <t>Manoj Mohan Kanade</t>
  </si>
  <si>
    <t>2/14/1999</t>
  </si>
  <si>
    <t>102/Bwing Khamdev Nagar Vaibhav CHS Dharavi Mumbai 400017</t>
  </si>
  <si>
    <t>manoj.kanade@vit.edu.in</t>
  </si>
  <si>
    <t>GAZPK5041L</t>
  </si>
  <si>
    <t>3571 8566 2134</t>
  </si>
  <si>
    <t>U2601393</t>
  </si>
  <si>
    <t>PWS HIGH SCHOOL</t>
  </si>
  <si>
    <t>RAMNIWAS RUIA COLLEGE</t>
  </si>
  <si>
    <t>MOHAN KANADE</t>
  </si>
  <si>
    <t>THEATRE ASSISTANT</t>
  </si>
  <si>
    <t>MANORAMA KANADE</t>
  </si>
  <si>
    <t>PYTHON IN DATA SCIENCE</t>
  </si>
  <si>
    <t>PYTHON</t>
  </si>
  <si>
    <t>PLAYING CRICKET</t>
  </si>
  <si>
    <t>https://drive.google.com/open?id=12QUnqU8sxQHs1ku186qgzp8jOGrvX4V8</t>
  </si>
  <si>
    <t>https://drive.google.com/open?id=18VCaMUAxFTBLI1xl8rXho5q8liL4fZqc</t>
  </si>
  <si>
    <t>https://www.facebook.com/manoj.kanade/</t>
  </si>
  <si>
    <t>https://www.linkedin.com/in/manoj-kanade-34871516b/</t>
  </si>
  <si>
    <t>mansiiwairkar1502@gmail.com</t>
  </si>
  <si>
    <t>17101B0042</t>
  </si>
  <si>
    <t>Mansi Dattatray Wairkar</t>
  </si>
  <si>
    <t>11/16/1999</t>
  </si>
  <si>
    <t>room no. 14, wing a/4, 4th floor, bhawanimata CHS. , opposite deepak talkies, elphistone, mum-13</t>
  </si>
  <si>
    <t>mansi.wairkar@vit.edu.in</t>
  </si>
  <si>
    <t>Modern English School</t>
  </si>
  <si>
    <t>Navneet Junior College of Arts, Science and Commerce</t>
  </si>
  <si>
    <t>Dattatray Wairkar</t>
  </si>
  <si>
    <t>government service</t>
  </si>
  <si>
    <t>Akshata Wairkar</t>
  </si>
  <si>
    <t>Nurse</t>
  </si>
  <si>
    <t>Python Course - Udemy
AI For Everyone - Coursera
CNN - Coursera</t>
  </si>
  <si>
    <t>web development, Machine learning, C++</t>
  </si>
  <si>
    <t>ITSA VIT as workforce in creatives, mini projects, poster/ppt presentation, etc</t>
  </si>
  <si>
    <t>Dancing, singing , content creator</t>
  </si>
  <si>
    <t>https://drive.google.com/open?id=1WWzHhKfDd_wTRnf69xM3_K_vHyISaoFl</t>
  </si>
  <si>
    <t>https://drive.google.com/open?id=10lLeW028LSDkHCcj5N3_nTgAubrFPYs5</t>
  </si>
  <si>
    <t>www.linkedin.com/in/mansi-wairkar-6487741a5</t>
  </si>
  <si>
    <t>mansipatil5656@gmail.com</t>
  </si>
  <si>
    <t>18102C2009</t>
  </si>
  <si>
    <t>Mansi Manoj Patil</t>
  </si>
  <si>
    <t>3/28/2000</t>
  </si>
  <si>
    <t>Padamavati Resedency, Plot no-15,Sector-15,Room no-302,kamothe,
navi mumbai-410209</t>
  </si>
  <si>
    <t>mansi.patil@vit.edu.in</t>
  </si>
  <si>
    <t>9413 1697 1270</t>
  </si>
  <si>
    <t>K.E.S English Medium School,Pen-Raigad</t>
  </si>
  <si>
    <t>Government Polytechnic Pen</t>
  </si>
  <si>
    <t>Manoj Nathuram Patil</t>
  </si>
  <si>
    <t>Rekha Manoj Patil</t>
  </si>
  <si>
    <t>Industrial approach towards Big Data,DevOps Technology Workshop.</t>
  </si>
  <si>
    <t>Core Java , Advance Java, C,C++</t>
  </si>
  <si>
    <t>Mini project- TIMER</t>
  </si>
  <si>
    <t>Dancing, Singing, Drawing</t>
  </si>
  <si>
    <t>https://drive.google.com/open?id=16aTPBsCt3llDnK8aXXUCCLp5OfJZGCjw</t>
  </si>
  <si>
    <t>https://drive.google.com/open?id=1QYxqT0gfSQ4eJLrROpfqxL_nEzvOr50c</t>
  </si>
  <si>
    <t>https://m.facebook.com/profile.php?ref=bookmarks</t>
  </si>
  <si>
    <t>https://www.linkedin.com/in/mansi-patil-18a41b192</t>
  </si>
  <si>
    <t>marina21kharbe@gmail.com</t>
  </si>
  <si>
    <t>17102B0047</t>
  </si>
  <si>
    <t>Marina Athar Kharbe</t>
  </si>
  <si>
    <t>9/15/1999</t>
  </si>
  <si>
    <t>105, Sheriar Baug , 'B' block , opposite JJ hospital , gate no. 2, Byculla , Mumbai - 400009</t>
  </si>
  <si>
    <t>House N0. 62, 5th Nizampura , opposite cook well gas agency , Bhiwandi - 421302</t>
  </si>
  <si>
    <t>marina.kharbe@vit.edu.in</t>
  </si>
  <si>
    <t>IWKPK7844G</t>
  </si>
  <si>
    <t>3447 0369 4486</t>
  </si>
  <si>
    <t>M5397895</t>
  </si>
  <si>
    <t>Holy Mary Convent High School</t>
  </si>
  <si>
    <t>St. Wilson College</t>
  </si>
  <si>
    <t>Athar Bashir Kharbe</t>
  </si>
  <si>
    <t>Tauqeer Athar Kharbe</t>
  </si>
  <si>
    <t>1. Image Processing using MATLAB Beginner 
2. Image Processing using MATLAB Advanced 
3. Search Engine Optimization</t>
  </si>
  <si>
    <t>1. C/C++
2. Java
3. MySQL</t>
  </si>
  <si>
    <t>Learning foreign languages , traveling</t>
  </si>
  <si>
    <t>https://drive.google.com/open?id=1R5ArqleKkMLG0tfAJg6VF8VeP95gdBGg</t>
  </si>
  <si>
    <t>https://drive.google.com/open?id=1ABo6ooItT5YkgN9qYL0I4UWXIH8xPFVU</t>
  </si>
  <si>
    <t>https://www.facebook.com/marina.kharbe.5</t>
  </si>
  <si>
    <t>http://linkedin.com/in/marina-kharbe-676a26193</t>
  </si>
  <si>
    <t>18103A2002</t>
  </si>
  <si>
    <t>Mayur Prakash Bhivara</t>
  </si>
  <si>
    <t>House no. 300, Khar Danda, Varin Pada, Khar west, Mumbai-400052.</t>
  </si>
  <si>
    <t>mayur.bhivara@vit.edu.in</t>
  </si>
  <si>
    <t>mayurbhivara@gmail.com</t>
  </si>
  <si>
    <t>CFQPB6994D</t>
  </si>
  <si>
    <t>St. Stanislaus High School</t>
  </si>
  <si>
    <t>R.D. National College</t>
  </si>
  <si>
    <t>Prakash Shravan Bhivara</t>
  </si>
  <si>
    <t>Fisherman</t>
  </si>
  <si>
    <t>Pushpa Prakash Bhivara</t>
  </si>
  <si>
    <t>Android Development</t>
  </si>
  <si>
    <t>Competitive coding, JavaScript development, Android development.</t>
  </si>
  <si>
    <t>Project Presentation and Paper presentation.</t>
  </si>
  <si>
    <t>Marathon Running, Trekking, Open water Swimming.</t>
  </si>
  <si>
    <t>Shoe collection</t>
  </si>
  <si>
    <t>https://drive.google.com/open?id=1ScXOSKAjL6BfOlbQW590lBM2398AwZfa</t>
  </si>
  <si>
    <t>https://drive.google.com/open?id=1gthTGwDOh5w7pUF0nbQI7imKlXWTgfZG</t>
  </si>
  <si>
    <t>https://www.facebook.com/mayurbhivara</t>
  </si>
  <si>
    <t>linkedin.com/in/mayur-bhivara-12b71716a</t>
  </si>
  <si>
    <t>mayurpawar20000318@gmail.com</t>
  </si>
  <si>
    <t>18103C2005</t>
  </si>
  <si>
    <t>Mayur Shriram Pawar</t>
  </si>
  <si>
    <t>3/18/2000</t>
  </si>
  <si>
    <t>A/602 Mercury Dosti Estates, S.M road Wadala East Mumbai 400037</t>
  </si>
  <si>
    <t>mayur.pawar@vit.edu.in</t>
  </si>
  <si>
    <t>EMLPP8721E</t>
  </si>
  <si>
    <t>St Paul High School</t>
  </si>
  <si>
    <t>Maharastra State Board of Technical education</t>
  </si>
  <si>
    <t>Shriram Parvat Pawar</t>
  </si>
  <si>
    <t>Jyoti Shiriam Pawar</t>
  </si>
  <si>
    <t>Office Automation and Graphics
Internet Of Things Course
Certification of Arduino Programming &amp; Development
Certification of D.T.P Desktop Publishing</t>
  </si>
  <si>
    <t xml:space="preserve">Certified IOT skilled
Python Programming Skills
Circuit Designing Software Skills
C Programming 
</t>
  </si>
  <si>
    <t xml:space="preserve">Career Fair 2016 Project Exhibition Runner up
Final Year Project Exhibition Winner
Iot Project Exhibition 
</t>
  </si>
  <si>
    <t>https://drive.google.com/open?id=1e1DIFhR-56ucICm6-qnoXZqJeZ9mJceZ</t>
  </si>
  <si>
    <t>https://drive.google.com/open?id=1VdrfwRf4siIEGtxCKDbCO_X_Tr8AFBot</t>
  </si>
  <si>
    <t>https://www.facebook.com/mayur.CS.fan/</t>
  </si>
  <si>
    <t>https://www.linkedin.com/in/mayur-pawar-64b83b192/</t>
  </si>
  <si>
    <t>mayureshg18@gmail.com</t>
  </si>
  <si>
    <t>17102A0033</t>
  </si>
  <si>
    <t>Mayuresh Gaitonde</t>
  </si>
  <si>
    <t>1/18/2000</t>
  </si>
  <si>
    <t>E-3/304, Rutu Park, Behind Vrindavan Bus Terminus, Thane West - 400601</t>
  </si>
  <si>
    <t>mayuresh.gaitonde@vit.edu.in</t>
  </si>
  <si>
    <t>CQCPG4594D</t>
  </si>
  <si>
    <t>S1390419</t>
  </si>
  <si>
    <t>Vivek Pandurang Gaitonde</t>
  </si>
  <si>
    <t>Aparna Vivek Gaitonde</t>
  </si>
  <si>
    <t>Java, C#, Python, Object Oriented Programming, HTML, CSS, AngularJS, SQL, Backend Development, Machine Learning, Data Science</t>
  </si>
  <si>
    <t>Guitar, Table Tennis, Reading</t>
  </si>
  <si>
    <t>https://drive.google.com/open?id=1C-WCdqhLUlvDKbM_MnCNns8FtiIKARZB</t>
  </si>
  <si>
    <t>https://drive.google.com/open?id=1MzMQWq2NJXr-StyWwHiJidDEXhUejRAW</t>
  </si>
  <si>
    <t>https://www.facebook.com/profile.php?id=100011348440202</t>
  </si>
  <si>
    <t>https://www.linkedin.com/in/mayuresh-gaitonde-744316175/</t>
  </si>
  <si>
    <t>mayureshjoshi2703@gmail.com</t>
  </si>
  <si>
    <t>17101A0022</t>
  </si>
  <si>
    <t>MAYURESH NARENDRA JOSHI</t>
  </si>
  <si>
    <t>3/27/2000</t>
  </si>
  <si>
    <t>10/A, 334, Yoganand society, Vazira naka, Borivali (W)</t>
  </si>
  <si>
    <t>mayuresh.joshi@vit.edu.in</t>
  </si>
  <si>
    <t>BSDPJ7061A</t>
  </si>
  <si>
    <t>Suvidyalaya</t>
  </si>
  <si>
    <t>Nirmala college of science</t>
  </si>
  <si>
    <t>Narendra Madhav Joshi</t>
  </si>
  <si>
    <t>Manali Narendra Joshi</t>
  </si>
  <si>
    <t>Node-Red : Basics to bots,
Machine Learning : ,
Full stack development using react,mongoDB</t>
  </si>
  <si>
    <t>Data analytics, Full stack development</t>
  </si>
  <si>
    <t>Home security mini project</t>
  </si>
  <si>
    <t>Football, playing guitar, sketching</t>
  </si>
  <si>
    <t>https://drive.google.com/open?id=1rY_dNIoY2FIs4wpVikkzX_cee80ebJtg</t>
  </si>
  <si>
    <t>https://drive.google.com/open?id=1qzM8EgKqCw2-iDaODmIIH0apxwooyc9p</t>
  </si>
  <si>
    <t>https://m.facebook.com/mayuresh.joshi.756?ref=bookmarks</t>
  </si>
  <si>
    <t>https://www.linkedin.com/in/mayuresh-joshi-281a6715a</t>
  </si>
  <si>
    <t>mayurimlambhate19@gmail.com</t>
  </si>
  <si>
    <t>18102A2014</t>
  </si>
  <si>
    <t>Mayuri Mahesh Lambhate</t>
  </si>
  <si>
    <t>E-1,Type,Building No.8,Room No.C-4 ,Sector No.3E,Kalamboli,New Mumbai 410218.</t>
  </si>
  <si>
    <t>mayuri.lambhate@vit.edu.in</t>
  </si>
  <si>
    <t>AZQPL5240G</t>
  </si>
  <si>
    <t>2754 7906 3169</t>
  </si>
  <si>
    <t>New English School, Kalamboli.</t>
  </si>
  <si>
    <t>Mahesh Baban Lambhate</t>
  </si>
  <si>
    <t>12th Standard</t>
  </si>
  <si>
    <t>Rupali Mahesh Lambhate</t>
  </si>
  <si>
    <t>10th Standard</t>
  </si>
  <si>
    <t>Certification in Java</t>
  </si>
  <si>
    <t>Web Designing, Database Management</t>
  </si>
  <si>
    <t>Travelling, Painting</t>
  </si>
  <si>
    <t>https://drive.google.com/open?id=1iCJBXy3__WbJSWiuk6XopRzkU9CvchZZ</t>
  </si>
  <si>
    <t>https://drive.google.com/open?id=1ODCprL4dNSbshFVeisH2HdsFpvGNEHfa</t>
  </si>
  <si>
    <t>https://www.linkedin.com/in/mayuri-lambhate-39577a191</t>
  </si>
  <si>
    <t>mayurigaikwad125@gmail.com</t>
  </si>
  <si>
    <t>18101A2008</t>
  </si>
  <si>
    <t>Mayuri Pralhad Gaikwad</t>
  </si>
  <si>
    <t>Block No-306,'F' wing , Omkar Society,Hendrepada,Haridwar Complex,Hendrepada ,Badlapur (w)</t>
  </si>
  <si>
    <t>mayuri.gaikwad@vit.edu.in</t>
  </si>
  <si>
    <t>CONPG2254P</t>
  </si>
  <si>
    <t>Adarsh Vidya Mandir</t>
  </si>
  <si>
    <t>VPM'S Polytechnic Thane</t>
  </si>
  <si>
    <t>Pralhad Narayan Gaikwad</t>
  </si>
  <si>
    <t>BA</t>
  </si>
  <si>
    <t>Kalpana Pralhad Gaikwad</t>
  </si>
  <si>
    <t>10th</t>
  </si>
  <si>
    <t>Machine Learning Beginner and python course</t>
  </si>
  <si>
    <t>react native,python,SQL,PHP,.net c#,HTML/CSS,JAVA</t>
  </si>
  <si>
    <t>AI-Based Tourist guide (BE final year project),Chat-bot,blog App,Diploma Final year project-College App,Daycare web application in PHP</t>
  </si>
  <si>
    <t>Sports-Throw ball ,Publicity Head-ITSA</t>
  </si>
  <si>
    <t>trekking,travelling</t>
  </si>
  <si>
    <t>https://drive.google.com/open?id=1C1U9UEs1pJaRcC9g4Zd9V0nvgOogfNa-</t>
  </si>
  <si>
    <t>https://drive.google.com/open?id=1hobjEYdCUjDWIK-BDz1n5V9wnsB5sj82</t>
  </si>
  <si>
    <t>https://www.facebook.com/profile.php?id=100009211456298</t>
  </si>
  <si>
    <t>https://www.linkedin.com/in/mayuri-gaikwad-97a127184</t>
  </si>
  <si>
    <t>meenumishra2828@gmail.com</t>
  </si>
  <si>
    <t>18104C2039</t>
  </si>
  <si>
    <t>Meenu Ravikant Mishra</t>
  </si>
  <si>
    <t>B/403 cosmos tower, behind IDBI bank,kanakia road,beverly park, Miraroad(east)</t>
  </si>
  <si>
    <t>66,Navshya compound,General AK vaidya marg, malad east , mumbai 400097</t>
  </si>
  <si>
    <t>meenu.mishra@vit.edu.in</t>
  </si>
  <si>
    <t>EUJPM5539K</t>
  </si>
  <si>
    <t>8174 4305 9401</t>
  </si>
  <si>
    <t>ST.xavier's high school</t>
  </si>
  <si>
    <t>Ravikant Mishra</t>
  </si>
  <si>
    <t>Retiered</t>
  </si>
  <si>
    <t>Sita Mishra</t>
  </si>
  <si>
    <t>python, pandas, SQL</t>
  </si>
  <si>
    <t>python, c programming, SQL</t>
  </si>
  <si>
    <t>Techical project competition</t>
  </si>
  <si>
    <t>Classical dance</t>
  </si>
  <si>
    <t>Dancing, singing, Acting</t>
  </si>
  <si>
    <t>https://drive.google.com/open?id=142vyhV1_0clBpmUleUatqHE5Ip_dxXEH</t>
  </si>
  <si>
    <t>https://drive.google.com/open?id=18CN4v8ShG7otL9Qx2IGB2BLijSYCAwKn</t>
  </si>
  <si>
    <t>https://www.facebook.com/meenu.mishra.129794/</t>
  </si>
  <si>
    <t>https://www.linkedin.com/in/meenu-mishra-69a77618b/</t>
  </si>
  <si>
    <t>mehulshankhapal2000@gmail.com</t>
  </si>
  <si>
    <t>17102B0023</t>
  </si>
  <si>
    <t>MEHUL UMESH SHANKHAPAL</t>
  </si>
  <si>
    <t>Sai Agasti, plot no.182, room no.302, Kansai Section, Ambernath (E).</t>
  </si>
  <si>
    <t>mehul.shankhapal@vit.edu.in</t>
  </si>
  <si>
    <t>KGRPS2226F</t>
  </si>
  <si>
    <t>S4476581</t>
  </si>
  <si>
    <t>Smt. Suhasini Prabhakar Adhikari M.V.</t>
  </si>
  <si>
    <t>Ramchand Kimatram Talreja College Of Arts, Science and Commerce</t>
  </si>
  <si>
    <t>UMESH VASANT SHANKHAPAL</t>
  </si>
  <si>
    <t>Quality Checking</t>
  </si>
  <si>
    <t>HARSHALI UMESH SHANKHAPAL</t>
  </si>
  <si>
    <t>Machine Learning, Databases and SQL for Data Science, Python for Data Science and AI, Image Classification with CNNs using Keras, Convolutional Neural Networks.</t>
  </si>
  <si>
    <t>Data Structures and Algorithms, C Programming, JAVA Programming, Python Programming, SQL.</t>
  </si>
  <si>
    <t>Sentiment Analysis through text, Analysis of Page Replacement Algorithms.</t>
  </si>
  <si>
    <t>https://drive.google.com/open?id=19UuqGI6Iu-37AkX8OptX5WTXCS7NdFjk</t>
  </si>
  <si>
    <t>https://drive.google.com/open?id=1oUO2Akp3psWYddLwWHvSdo--x-DnwXeD</t>
  </si>
  <si>
    <t>https://www.facebook.com/profile.php?id=100009652510646</t>
  </si>
  <si>
    <t>https://www.linkedin.com/in/mehul-shankhapal-9a4469150/</t>
  </si>
  <si>
    <t>mihirmainkarm3@gmail.com</t>
  </si>
  <si>
    <t>13118C0074</t>
  </si>
  <si>
    <t>Mihir Milind Mainkar</t>
  </si>
  <si>
    <t>701, Jai santoshi maa tower, pipeline road, louiswadi, Thane(w)- 400604</t>
  </si>
  <si>
    <t>mihir.mainkar@vit.edu.in</t>
  </si>
  <si>
    <t>DKIPM3048D</t>
  </si>
  <si>
    <t>N2942529</t>
  </si>
  <si>
    <t>Sau A.K. Joshi eng med school</t>
  </si>
  <si>
    <t>B.N. Bandodkar college if science</t>
  </si>
  <si>
    <t>3 Years</t>
  </si>
  <si>
    <t>Milind Krishnaji Mainkar</t>
  </si>
  <si>
    <t>Govt. service</t>
  </si>
  <si>
    <t>Manali Milind Mainkar</t>
  </si>
  <si>
    <t>Google certification in digital marketing, ML AI course certification from IIT Roorke, AWS summit certification.</t>
  </si>
  <si>
    <t>Javascript, Java, Html &amp; Css, Python, AR &amp; VR design and development,ML&amp; AI, Android App development, web design and development, Photoshop and Illustrator design and scripting, Adobe software scripting,</t>
  </si>
  <si>
    <t>Football, Social service</t>
  </si>
  <si>
    <t>Sketching, digital art, photography, travel and food, stargazing , book reading, esports, cooking , craft</t>
  </si>
  <si>
    <t>https://drive.google.com/open?id=1Ci52vyVCSkgdctvPms_zNJUt2MwK8z7B</t>
  </si>
  <si>
    <t>https://drive.google.com/open?id=1o8TkhBLbpYzPVcJZDQQY8M2vo0xKTe0E</t>
  </si>
  <si>
    <t>https://m.facebook.com/mihir.mainkar</t>
  </si>
  <si>
    <t>https://www.linkedin.com/mwlite/in/mihir-mainkar-b4697b181</t>
  </si>
  <si>
    <t>Programmer enthusiast,Digital artist and Esports player</t>
  </si>
  <si>
    <t>mita.6025@gmail.com</t>
  </si>
  <si>
    <t>17103A0030</t>
  </si>
  <si>
    <t>Mita Bagul</t>
  </si>
  <si>
    <t>5/13/2000</t>
  </si>
  <si>
    <t>14/A/32,New Mahim Police Colony,SL Raheja Road,Mahim-(w),Mumbai-400016.</t>
  </si>
  <si>
    <t>mita.bagul@vit.edu.in</t>
  </si>
  <si>
    <t>EGSPB3181D</t>
  </si>
  <si>
    <t>S4500451</t>
  </si>
  <si>
    <t>Canossa Convent High School</t>
  </si>
  <si>
    <t>Ramnarain Ruia College</t>
  </si>
  <si>
    <t>Hemkant Prabhakar Bagul</t>
  </si>
  <si>
    <t>Government Servant(Police)</t>
  </si>
  <si>
    <t>Kamini Hemkant Bagul</t>
  </si>
  <si>
    <t>coding</t>
  </si>
  <si>
    <t>drawing</t>
  </si>
  <si>
    <t>listening to various podcasts</t>
  </si>
  <si>
    <t>https://drive.google.com/open?id=14c1QmMCgAF5B1mi8VKWixrmcI5oU1Z-q</t>
  </si>
  <si>
    <t>https://drive.google.com/open?id=1WOcPCX3gQFe7vB5wOtp8t2GJuqjGDICr</t>
  </si>
  <si>
    <t>https://www.facebook.com/mita.bagul</t>
  </si>
  <si>
    <t>https://www.linkedin.com/in/mita-bagul-45992614a</t>
  </si>
  <si>
    <t>miteshpawanarkar1@gmail.com</t>
  </si>
  <si>
    <t>18102A2001</t>
  </si>
  <si>
    <t>MITESH NARENDRA PAWANARKAR</t>
  </si>
  <si>
    <t>B/301, Sadanand villa, Patharli road, near saibaba mandir, Dombivli east.</t>
  </si>
  <si>
    <t>mitesh.pawanarkar@vit.edu.in</t>
  </si>
  <si>
    <t>EMIPP7433J</t>
  </si>
  <si>
    <t>Nill</t>
  </si>
  <si>
    <t>I.E.S Chandrakant Patkar Vidyalaya</t>
  </si>
  <si>
    <t>Government polytechnic thane</t>
  </si>
  <si>
    <t>dte</t>
  </si>
  <si>
    <t>Narendra Pawanarkar</t>
  </si>
  <si>
    <t>Arti Pawanarkar</t>
  </si>
  <si>
    <t>Python,java,MYSQL</t>
  </si>
  <si>
    <t>Python,java, MYSQL</t>
  </si>
  <si>
    <t>Poster presentation,Mini Projects</t>
  </si>
  <si>
    <t>Drawing,Editing</t>
  </si>
  <si>
    <t>Editing</t>
  </si>
  <si>
    <t>https://drive.google.com/open?id=1Obu-rwhPWpVZFFjnHtbbSHr_rxsbEfyI</t>
  </si>
  <si>
    <t>https://drive.google.com/open?id=1MKTMqkLUbdZewH5UEqixIJK10DdWjt-9</t>
  </si>
  <si>
    <t>https://www.facebook.com/mitesh.pawanarkar.1/</t>
  </si>
  <si>
    <t>https://www.linkedin.com/in/mitesh-pawanarkar-77b7a0148</t>
  </si>
  <si>
    <t>Null</t>
  </si>
  <si>
    <t>myjmtm27@gmail.com</t>
  </si>
  <si>
    <t>17102A0073</t>
  </si>
  <si>
    <t>Mohammad Younus Jameel -</t>
  </si>
  <si>
    <t>8/27/1999</t>
  </si>
  <si>
    <t>304 A Sunrise CHS, Plot no 12 Sector 2, Deonar Colony, Govandi Mumbai - 400043</t>
  </si>
  <si>
    <t>mohammad.younus@vit.edu.in</t>
  </si>
  <si>
    <t>BMWPJ0114K</t>
  </si>
  <si>
    <t>M8866307</t>
  </si>
  <si>
    <t>Our Lady of Perpetual Succor High School, Chembur</t>
  </si>
  <si>
    <t>Swami Ramakrishna Paramhans Jr. College, Govandi</t>
  </si>
  <si>
    <t>Mohammad Jameel</t>
  </si>
  <si>
    <t>Humera M. Jameel</t>
  </si>
  <si>
    <t>- Python and Data Science
- 45 Days Applied Machine Learning and Data Science Workshop at IIT Kanpur</t>
  </si>
  <si>
    <t>C, C++, Python, Java, HTML5, CSS3, SQL, Data Structures, Android Development, Data Science, Machine Learning</t>
  </si>
  <si>
    <t>- Creative Team Head at CSI - VIT [2019-20] 
- Member of Creative Team at Computer Society of India (CSI) VIT [2018-19]
- Participated and Organized various Seminars and Workshops</t>
  </si>
  <si>
    <t>Drawing, Mobile Piano</t>
  </si>
  <si>
    <t>https://drive.google.com/open?id=1YKTZePZthZoIUcqOof8iJk-Vs7hGZMTr</t>
  </si>
  <si>
    <t>https://drive.google.com/open?id=1mzvY-4rS5dOiMXtvSHx9nc1Mln1PqQUd</t>
  </si>
  <si>
    <t>https://www.facebook.com/younus.jameel.737</t>
  </si>
  <si>
    <t>www.linkedin.com/in/mohammad-younus-jameel</t>
  </si>
  <si>
    <t>mohdabbas378@gmail.com</t>
  </si>
  <si>
    <t>17102A0056</t>
  </si>
  <si>
    <t>Mohammed Abbas Ali</t>
  </si>
  <si>
    <t>501, Lakdawala Solitaire, Love Lane, Mazagaon, Mumbai - 400010</t>
  </si>
  <si>
    <t>mohammed.ali@vit.edu.in</t>
  </si>
  <si>
    <t>CYAPA6830J</t>
  </si>
  <si>
    <t>T2961534</t>
  </si>
  <si>
    <t>The Indian High School, Dubai</t>
  </si>
  <si>
    <t>9.6 CGPA</t>
  </si>
  <si>
    <t>Nirman High School, Ahmedabad</t>
  </si>
  <si>
    <t>Abbas Ali</t>
  </si>
  <si>
    <t>Fatema Abbas Ali</t>
  </si>
  <si>
    <t>Deep Learning, Machine Learning, Applied Machine Learning, Applied Data Visualization, Intro to Data Science</t>
  </si>
  <si>
    <t>Object Oriented Programming, Test Driven Development, Machine Learning, Deep Learning, Image Processing, Facial Recognition</t>
  </si>
  <si>
    <t>Mini Project: Attendance Using Face Recognition (Won first prize at Tantravihaar '19)</t>
  </si>
  <si>
    <t>Basketball, F1 Racing, Reading</t>
  </si>
  <si>
    <t>https://drive.google.com/open?id=14IqMNpqh6pgb6E6tUJDtAvk_kgWwkJ4n</t>
  </si>
  <si>
    <t>https://drive.google.com/open?id=1mC35U_5VT96U2d4Xoa0jKQH_31NLOwQH</t>
  </si>
  <si>
    <t>https://www.facebook.com/mohammed.abbas.ali.1099</t>
  </si>
  <si>
    <t>https://www.linkedin.com/in/mohammedaali/</t>
  </si>
  <si>
    <t>lakdawalamuzammil@gmail.com</t>
  </si>
  <si>
    <t>17101A0073</t>
  </si>
  <si>
    <t>Mohammed Muzammil Lakdawala</t>
  </si>
  <si>
    <t>803 Akash Apartment, Sane Guruji Marg, Agripada, Mumbai, 400011</t>
  </si>
  <si>
    <t>muzammil.lakdawala@vit.edu.in</t>
  </si>
  <si>
    <t>BDWPL1182N</t>
  </si>
  <si>
    <t>M1828027</t>
  </si>
  <si>
    <t>Christ Church School</t>
  </si>
  <si>
    <t>Shakeel Ahmed Lakdawala</t>
  </si>
  <si>
    <t>Fehmida Lakdawala</t>
  </si>
  <si>
    <t>The Complete Android N Developer Course (Udemy)</t>
  </si>
  <si>
    <t>HTML, CSS, JavaScript, Node.js, C, C++, Python, Java, Angular, Android Development,</t>
  </si>
  <si>
    <t>Internships - Squid Technologies PVT. LTD. (Fort, Mumbai) and RMZ Tech (Alexandria, Egypt)</t>
  </si>
  <si>
    <t>Gaming</t>
  </si>
  <si>
    <t>https://drive.google.com/open?id=1SwC3ebajGixp75eWlvwz-QoFD9DMtbKQ</t>
  </si>
  <si>
    <t>https://drive.google.com/open?id=1mOdAWQVJLiVQpWsLJPwAlBDSbEgwb8Sm</t>
  </si>
  <si>
    <t>https://www.facebook.com/profile.php?id=100009243649057</t>
  </si>
  <si>
    <t>https://www.linkedin.com/in/muzammil-lakdawala/</t>
  </si>
  <si>
    <t>aamermalkani55567@gmail.com</t>
  </si>
  <si>
    <t>18104C2054</t>
  </si>
  <si>
    <t>Mohd Aamer Mohd Arif Malkani</t>
  </si>
  <si>
    <t>7/26/1999</t>
  </si>
  <si>
    <t>13/A ,3rd Floor,Darvesh Mahal building Mohammed Ali road , Mumbai 400003</t>
  </si>
  <si>
    <t>mohd.malkani@vit.edu.in</t>
  </si>
  <si>
    <t>Bharda New high school</t>
  </si>
  <si>
    <t>Jai Hind Collage</t>
  </si>
  <si>
    <t>Mohammad Haji Saboo Siddik Polytechnic</t>
  </si>
  <si>
    <t>Maharashtra state Board of Technical Education</t>
  </si>
  <si>
    <t>Mohd Arif Malkani</t>
  </si>
  <si>
    <t>Tehazeen Mohd Arif Malkani</t>
  </si>
  <si>
    <t>Echoes in space , Matlab Onramp course,Introduction to python</t>
  </si>
  <si>
    <t>I m good in Hardware, and basic of software</t>
  </si>
  <si>
    <t>https://drive.google.com/open?id=17e9SyIgYxWXj5D6AuaYTXbhGLi1Cin9_</t>
  </si>
  <si>
    <t>https://drive.google.com/open?id=1ajxBY-Tn8IMgU7xe65LL6V348J1XYcVm</t>
  </si>
  <si>
    <t>https://www.facebook.com/aamer.malkani</t>
  </si>
  <si>
    <t>http://linkedin.com/in/mohd-aamer-malkani-a038b11b2</t>
  </si>
  <si>
    <t>qureshiaqib4@gmail.com</t>
  </si>
  <si>
    <t>18102C2057</t>
  </si>
  <si>
    <t>MOHD AQIB MOHD JAVED QURESHI</t>
  </si>
  <si>
    <t>12/28/1998</t>
  </si>
  <si>
    <t>ABDULLA HOUSE ROOM NO: 3 1ST FLOOR 'R' BLOCK MODI COMPOUND GHODAPDEV CROSS ROAD NO: 1 MUMBAI:10</t>
  </si>
  <si>
    <t>mohd.qureshi1@vit.edu.in</t>
  </si>
  <si>
    <t>AAYPQ2837R</t>
  </si>
  <si>
    <t>E.E.E SASSOON HIGH SCHOOL</t>
  </si>
  <si>
    <t>MAHARAHTRA COLLEGE</t>
  </si>
  <si>
    <t>VIDYALANKAR POLYTECHNIQUE</t>
  </si>
  <si>
    <t>QURESHI MOHD JAVED</t>
  </si>
  <si>
    <t>SELF EMPLOYED</t>
  </si>
  <si>
    <t>QURESHI REHANA</t>
  </si>
  <si>
    <t>DATA ANALYTICS IN PYTHON, L&amp;T VACATION TRAINING PROGRAMME</t>
  </si>
  <si>
    <t>PROGRAMMING SKILLS IN MULTIPLE LANGUAGES</t>
  </si>
  <si>
    <t>PARTICIPATED IN INTERNAL HACKATHON FOR SMART INDIA HACKATHON</t>
  </si>
  <si>
    <t>WINNER AT INTRA-COLLEGE FOOTBALL COMPETITION IN DIPLOMA, PARTICIPATED IN VARIOUS SPORTS EVENTS</t>
  </si>
  <si>
    <t>CRICKET</t>
  </si>
  <si>
    <t>https://drive.google.com/open?id=1MRWF5HA7LaIpoEy8t6HChMYTIEe2wH0y</t>
  </si>
  <si>
    <t>https://drive.google.com/open?id=1Rj32I63y8GS9AcyehEEIpqs83Ng0ws6O</t>
  </si>
  <si>
    <t xml:space="preserve">https://www.facebook.com/profile.php?id=100005498835380
</t>
  </si>
  <si>
    <t xml:space="preserve">www.linkedin.com/in/
aqib-qureshi-96602617a
</t>
  </si>
  <si>
    <t>tariqin99@gmail.com</t>
  </si>
  <si>
    <t>18101C2036</t>
  </si>
  <si>
    <t>Mohd Tariq Mohd Arif Shaikh</t>
  </si>
  <si>
    <t>Room No. 503 5th Floor Plot CS 181 Shanti CHS, K K krishnan Manan Marg, 90 Feet Road, Mumbai, Maharashtra, 400017</t>
  </si>
  <si>
    <t>shaikh.mohd@vit.edu.in</t>
  </si>
  <si>
    <t>KGLPS2651N</t>
  </si>
  <si>
    <t>U6058882</t>
  </si>
  <si>
    <t>People's Welfare Society High School</t>
  </si>
  <si>
    <t>Mohd Arif Shaikh</t>
  </si>
  <si>
    <t>Self-Employeed</t>
  </si>
  <si>
    <t>Ruksana Shaikh</t>
  </si>
  <si>
    <t>Introduction to Data Science in Python, Career Edge - Knockdown the Lockdown, L&amp;T Vacation Training Program</t>
  </si>
  <si>
    <t>PHP, Java, C, Python, HTML, CSS</t>
  </si>
  <si>
    <t>https://drive.google.com/open?id=12YhrOLIB6iK2rvzDhsQCHsFjNFiLVc27</t>
  </si>
  <si>
    <t>https://drive.google.com/open?id=1eG7jsY8xAAdCgQiysBJzCyj41flEXYMa</t>
  </si>
  <si>
    <t>https://www.facebook.com/?ref=tn_tnmn</t>
  </si>
  <si>
    <t>https://www.linkedin.com/feed/</t>
  </si>
  <si>
    <t>Fvadraiwala@gmail.com</t>
  </si>
  <si>
    <t>18101C2060</t>
  </si>
  <si>
    <t>Mohd.Farooque Abdul Wahab Vadraiwala</t>
  </si>
  <si>
    <t>10/16/1999</t>
  </si>
  <si>
    <t>Aai ashirwad apt, Nizampur rd., Mangaon(402104)-Raigad.</t>
  </si>
  <si>
    <t>farooque.vadraiwala@vit.edu.in</t>
  </si>
  <si>
    <t>ANXPV5314N</t>
  </si>
  <si>
    <t>S.S. Nikam English School</t>
  </si>
  <si>
    <t>M.H. Saboo Siddik Polytechnic</t>
  </si>
  <si>
    <t>Abdul Wahab Vadraiwala</t>
  </si>
  <si>
    <t>Construction</t>
  </si>
  <si>
    <t>Rehana Abdul Wahab Vadraiwala</t>
  </si>
  <si>
    <t>Bits and bytes of Networking, crash course on python and Basics od Artificial intelligence</t>
  </si>
  <si>
    <t>Programming languages - C,Python
Web development - HTML</t>
  </si>
  <si>
    <t>Mini project - printing website using HTML and CSS
Online dictionary using Java</t>
  </si>
  <si>
    <t>Martial arts</t>
  </si>
  <si>
    <t>https://drive.google.com/open?id=1_RYoEQbhE9J0kMwRRa-z77uT4WkJrF_b</t>
  </si>
  <si>
    <t>https://drive.google.com/open?id=18EiMC7BeiQdTwWBubayswc3zhyLS8FGO</t>
  </si>
  <si>
    <t>https://www.linkedin.com/in/farook-vadraiwala-246a57136</t>
  </si>
  <si>
    <t>webuilder23@gmail.com</t>
  </si>
  <si>
    <t>18101C2018</t>
  </si>
  <si>
    <t>Mohit Kailash Kejriwal</t>
  </si>
  <si>
    <t>Bldg No A-7,5th Floor,Room No 503,Kalpak Estate,Antophill,Wadala,Mumbai-37</t>
  </si>
  <si>
    <t>mohit.kejriwal@vit.edu.in</t>
  </si>
  <si>
    <t>IWWPK7496E</t>
  </si>
  <si>
    <t>Little Angels High School</t>
  </si>
  <si>
    <t>Kailash Kejriwal</t>
  </si>
  <si>
    <t>Nirmala Kejriwal</t>
  </si>
  <si>
    <t>PHP Training</t>
  </si>
  <si>
    <t>Java,Python,PHP</t>
  </si>
  <si>
    <t>Participated in Smart India Hackathon 2018</t>
  </si>
  <si>
    <t>Gaming, Reading, Listening to Music</t>
  </si>
  <si>
    <t>https://drive.google.com/open?id=1iukQQBe4bTgIJ-TsExcsVytgkhUElpTg</t>
  </si>
  <si>
    <t>https://drive.google.com/open?id=1IWLlcLbjBzOgcwJXFnvnvXOp64qhhFfw</t>
  </si>
  <si>
    <t>https://www.facebook.com/goosemanb2t/</t>
  </si>
  <si>
    <t>https://www.linkedin.com/in/mohit-kejriwal-1b90ab128/</t>
  </si>
  <si>
    <t>shahmohit266@gmail.com</t>
  </si>
  <si>
    <t>17103B0025</t>
  </si>
  <si>
    <t>Mohit Rajeev Shah</t>
  </si>
  <si>
    <t>49/2, Rehmat bldg, Dr. B.A. Road, Hindmata, Dadar, Mumbai-400014</t>
  </si>
  <si>
    <t>mohit.shah@vit.edu.in</t>
  </si>
  <si>
    <t>MFWPS4406K</t>
  </si>
  <si>
    <t>St. Paul's High School</t>
  </si>
  <si>
    <t>South Indian Education Society</t>
  </si>
  <si>
    <t>Rajeev Shah</t>
  </si>
  <si>
    <t>Security systems</t>
  </si>
  <si>
    <t>Sapna Shah</t>
  </si>
  <si>
    <t>Digital marketing, data analysis</t>
  </si>
  <si>
    <t>Web development, digital marketing, SEO</t>
  </si>
  <si>
    <t>General Secretary of the Student council</t>
  </si>
  <si>
    <t>https://drive.google.com/open?id=1pSpTS6ZF-vFZIkV5pMVFwreJsQMHtIYI</t>
  </si>
  <si>
    <t>https://drive.google.com/open?id=1hlK9oEBA-n-wfZKEB_8PWPSDfnmsfziD</t>
  </si>
  <si>
    <t>https://www.facebook.com/mohit.shah.140</t>
  </si>
  <si>
    <t>https://www.linkedin.com/in/mohit-shah-a41669133</t>
  </si>
  <si>
    <t>monica1551217@gmail.com</t>
  </si>
  <si>
    <t>17103A0024</t>
  </si>
  <si>
    <t>Monika kishor lohar</t>
  </si>
  <si>
    <t>C/302 Panduhari enclave,rai residency,near gaondevi mandir ,Malang tisgaon road ,kalyan (E)</t>
  </si>
  <si>
    <t>monika.lohar@vit.edu.in</t>
  </si>
  <si>
    <t>BBMPL2208M</t>
  </si>
  <si>
    <t>ST Thomas High School</t>
  </si>
  <si>
    <t>K.V.Pendharkar College Of Arts,Science and Commerce</t>
  </si>
  <si>
    <t>Kishor Birjlal Lohar</t>
  </si>
  <si>
    <t>Anita Kishor Lohar</t>
  </si>
  <si>
    <t>PLC,Electric power supply,HTML,CSS5,JavaScript,Python</t>
  </si>
  <si>
    <t>C,Python,HTML,CSS5,JavaScript,VLSI,Circuit Designing</t>
  </si>
  <si>
    <t>Mini project:Automated door locking system,audio voice over circuit,water level detector</t>
  </si>
  <si>
    <t>Bharatnatyam and kathak dancer</t>
  </si>
  <si>
    <t>https://drive.google.com/open?id=1ONYLZLEFq3u3XFQ3dPa0GwWoWpHtQxPx</t>
  </si>
  <si>
    <t>https://drive.google.com/open?id=1-wS3WsaTP1PHsgXf4QKkBeLPda9WnkoG</t>
  </si>
  <si>
    <t>https://www.linkedin.com/in/monika-lohar-561aa2193</t>
  </si>
  <si>
    <t>monikabadugu19@gmail.com</t>
  </si>
  <si>
    <t>18101C2044</t>
  </si>
  <si>
    <t>Monika Sanjeev Badugu</t>
  </si>
  <si>
    <t>379/1/2 Room No 15,Myana Niwas Bldg Navjevan Colony Padmanagar Bhiwandi</t>
  </si>
  <si>
    <t>monika.badugu@vit.edu.in</t>
  </si>
  <si>
    <t>DWFPB9074P</t>
  </si>
  <si>
    <t>Seth Jugilal Podar English Medium High School</t>
  </si>
  <si>
    <t>Arun Muchhala Polytechnic College Thane</t>
  </si>
  <si>
    <t>Sanjeev Satyanarayan Badugu</t>
  </si>
  <si>
    <t>Loom Worker</t>
  </si>
  <si>
    <t>Savita Sanjeev Badugu</t>
  </si>
  <si>
    <t>c,C++,Python,Dbms</t>
  </si>
  <si>
    <t>dancing</t>
  </si>
  <si>
    <t>Dance, Travelling,Cooking</t>
  </si>
  <si>
    <t>https://drive.google.com/open?id=1FewXu3z5zXcuk7BXYSnpP2aQ-reaoF9q</t>
  </si>
  <si>
    <t>https://drive.google.com/open?id=1CX-Gx_RWN3rC0_hbSdeeitro-UYqKlIc</t>
  </si>
  <si>
    <t>https://www.facebook.com/monika.badugu.33</t>
  </si>
  <si>
    <t>www.linkedin.com/in/monika-badugu-4230a018</t>
  </si>
  <si>
    <t>mrudula.ingale24@gmail.com</t>
  </si>
  <si>
    <t>17102A0016</t>
  </si>
  <si>
    <t>Mrudula Ankush Ingale</t>
  </si>
  <si>
    <t>4/24/1999</t>
  </si>
  <si>
    <t>13, 3rd Floor, Raghunath CHS., Shastri Nagar, Old Dombivli Road, Dombivli West.</t>
  </si>
  <si>
    <t>Dilip Sadan, Room no. 4/A, Kelkar Road, Ramnagar, Dombivli East</t>
  </si>
  <si>
    <t>mrudula.ingale@vit.edu.in</t>
  </si>
  <si>
    <t>AGOPI9691K</t>
  </si>
  <si>
    <t>T2937837</t>
  </si>
  <si>
    <t>C.M.S. Secondary School</t>
  </si>
  <si>
    <t>R.V. Nerurkar High School and JR. College</t>
  </si>
  <si>
    <t>Ankush Sitaram Ingale</t>
  </si>
  <si>
    <t>Government Servant (Maharashtra Police)</t>
  </si>
  <si>
    <t>Akshata Ankush Inagle</t>
  </si>
  <si>
    <t>Machine Learning Onramp, Building conversational experience using Dialogflow</t>
  </si>
  <si>
    <t>Programming Laguages like C, C++, Java and Python. Front end development</t>
  </si>
  <si>
    <t>Snakes and Ladder game using C graphics and memory game using pygame library</t>
  </si>
  <si>
    <t>Bharatnatyam dance</t>
  </si>
  <si>
    <t>Playing piano keyboard, drawing</t>
  </si>
  <si>
    <t>https://drive.google.com/open?id=1LjFgbUnF1MvOuroeExqpN5SU6wyODetu</t>
  </si>
  <si>
    <t>https://drive.google.com/open?id=1uw1PTgoXRRFASj6noHA64MmC4Rmw4dIQ</t>
  </si>
  <si>
    <t>https://www.facebook.com/mrudula.ingale.90/</t>
  </si>
  <si>
    <t>https://www.linkedin.com/in/mrudula-ingale-562151193/</t>
  </si>
  <si>
    <t>mrunaljagtap.mj@gmail.com</t>
  </si>
  <si>
    <t>18103C2002</t>
  </si>
  <si>
    <t>Mrunal Sham Jagtap</t>
  </si>
  <si>
    <t>D.N wakrikar marg, BDD chawl 92 room no 03 worli Mumbai 400018</t>
  </si>
  <si>
    <t>mrunal.jagtap@vit.edu.in</t>
  </si>
  <si>
    <t>7265 1643 4069</t>
  </si>
  <si>
    <t>Fatima High School</t>
  </si>
  <si>
    <t>Sham Sahebrao Jagtap</t>
  </si>
  <si>
    <t>Aparna Sham Jagtap</t>
  </si>
  <si>
    <t>Microsoft Designing</t>
  </si>
  <si>
    <t>C,C++,Python</t>
  </si>
  <si>
    <t>Technical Paper Presentation, Mini Project</t>
  </si>
  <si>
    <t>Drama, Dancing, Writing, Reading, Cooking</t>
  </si>
  <si>
    <t>Book Reading, Gardening, Decoration</t>
  </si>
  <si>
    <t>https://drive.google.com/open?id=14PTkP2RcbrfeWMkBxq2euYPYgGFb4xgW</t>
  </si>
  <si>
    <t>https://drive.google.com/open?id=1QflGQOaZEfHgQ7DWVo8s-d54aZB9zsRN</t>
  </si>
  <si>
    <t>https://www.facebook.com/mrunal.jagtap.37</t>
  </si>
  <si>
    <t>https://www.linkedin.com/in/mrunal-jagtap-34bb6a1ab</t>
  </si>
  <si>
    <t>mrunalkatkar12@gmail.com</t>
  </si>
  <si>
    <t>17105A0003</t>
  </si>
  <si>
    <t>Mrunal Umesh Katkar</t>
  </si>
  <si>
    <t>A-303 AJANTA EMPRESS CHS SEC-19 AIROLI NAVI MUMBAI 400708</t>
  </si>
  <si>
    <t>mrunal.katkar@vit.edu.in</t>
  </si>
  <si>
    <t>IPPPK7616G</t>
  </si>
  <si>
    <t>Shree Ram Vidyalaya, Airoli</t>
  </si>
  <si>
    <t>Vani Vidyalaya , Mulund</t>
  </si>
  <si>
    <t>Umesh Gundu Katkar</t>
  </si>
  <si>
    <t>Finance Manager</t>
  </si>
  <si>
    <t>Mangal Umesh Katkar</t>
  </si>
  <si>
    <t>online certification courses :
Psychology from Yale University, 
Introduction to negotiations by Yale University
Data science in python by university of Michigan
Materials in oral Health by university of Hong kong
matlab onramp, simulink onramp , machine learning onramp by Mathworks</t>
  </si>
  <si>
    <t>Programming python, Documentation, 
software in word, excel , power point, matlab, Android Studio</t>
  </si>
  <si>
    <t>Mini project: Smoke alarm, Arduino based message recording, pulse oximeter</t>
  </si>
  <si>
    <t>inter and intra college Drama, Poetry, badminton ,chess,</t>
  </si>
  <si>
    <t>trekking , playing harmonium, singing, novels reading,trekking</t>
  </si>
  <si>
    <t>https://drive.google.com/open?id=1imlHH4r8mA7YauFmK7vP3wsjpgRIlAVg</t>
  </si>
  <si>
    <t>https://drive.google.com/open?id=1r5CirLz75bnPNy5vORvQhra2eXaBeUvc</t>
  </si>
  <si>
    <t>facebook.com/mrunal.katkar.73</t>
  </si>
  <si>
    <t xml:space="preserve">www.linkedin.com/in/mrunal-katkar-1207 </t>
  </si>
  <si>
    <t>mrunali99zore@gmail.com</t>
  </si>
  <si>
    <t>18104C2012</t>
  </si>
  <si>
    <t>Mrunali Manohar Zore</t>
  </si>
  <si>
    <t>11/48,Peru Compound, Dr.Ambedkar Road, Lalbaug, Mumbai: 400012</t>
  </si>
  <si>
    <t>mrunali.zore@vit.edu.in</t>
  </si>
  <si>
    <t>ACLPZ9521C</t>
  </si>
  <si>
    <t>K.M.S.Dr.Shirodkar Highschool, Parel, Mumbai:400012</t>
  </si>
  <si>
    <t>Veermata Jijabai Technological Institute</t>
  </si>
  <si>
    <t>Manohar Bhikaji Zore</t>
  </si>
  <si>
    <t>Minal Manohar Zore</t>
  </si>
  <si>
    <t xml:space="preserve">1. Python and Data Analytics conducted by Eduvance and IBM
2. Introduction of IoT and Embedded systems Course from coursera (Online)
3. Matlab Onramp course (Online)
</t>
  </si>
  <si>
    <t>PCB and antenna designing, Javascript</t>
  </si>
  <si>
    <t xml:space="preserve">Technical Poster Presentation on DVLSI
Mini Projects : Pulse Amplitude Modulation (PAM), Monostable Multivibrator 
</t>
  </si>
  <si>
    <t>Making origami, Playing chess</t>
  </si>
  <si>
    <t>https://drive.google.com/open?id=1nJ1VxNweTtQa9UAexMUU2b7oE_U3KahH</t>
  </si>
  <si>
    <t>https://drive.google.com/open?id=1LgJf1aDv1AQigVku0RH-58nBX8AC2nIR</t>
  </si>
  <si>
    <t>https://www.facebook.com/mrunali.zore.3</t>
  </si>
  <si>
    <t>https://www.linkedin.com/in/mrunali-zore-3822a918a</t>
  </si>
  <si>
    <t>patilmrunali003@gmail.com</t>
  </si>
  <si>
    <t>18102C2040</t>
  </si>
  <si>
    <t>Mrunali Narendra Patil</t>
  </si>
  <si>
    <t>11,Shree Shiv Sai chs.,Nandivali Road,Dombivli(East)421201</t>
  </si>
  <si>
    <t>mrunali.patil@vit.edu.in</t>
  </si>
  <si>
    <t>D.N.C. Multipurpose High School &amp; JR. College</t>
  </si>
  <si>
    <t>Navjeevan Polytechnic.</t>
  </si>
  <si>
    <t>Summer 2018</t>
  </si>
  <si>
    <t>Narendra</t>
  </si>
  <si>
    <t>Auto Driver</t>
  </si>
  <si>
    <t>Sangeeta</t>
  </si>
  <si>
    <t>Introduction to Blockchain Technologies ,
Data Science in Python ,
Career Edge-Knockdown ,
Linux Essentials and AWS Services .</t>
  </si>
  <si>
    <t>c,c++,Java,Advanced Java,HTML,Python</t>
  </si>
  <si>
    <t>Dance,Drawing</t>
  </si>
  <si>
    <t>Travelling,Cooking</t>
  </si>
  <si>
    <t>https://drive.google.com/open?id=1Wfa5vpgY2ssaEhbNiL2UVY63exFCg_nX</t>
  </si>
  <si>
    <t>https://drive.google.com/open?id=1WblAh9hid1Gd98_gekzjK6n2kV4MkDDi</t>
  </si>
  <si>
    <t>https://www.facebook.com/people/Mrunali-Patil/100052169615944</t>
  </si>
  <si>
    <t>https://www.linkedin.com/in/mrunali-patil-2bb047199</t>
  </si>
  <si>
    <t>muskankharwar@gmail.com</t>
  </si>
  <si>
    <t>17104B0050</t>
  </si>
  <si>
    <t>Muskan Ajay Kharwar</t>
  </si>
  <si>
    <t>704, Ajmera heights 1, Yogidham, Kalyan west.</t>
  </si>
  <si>
    <t>muskan.kharwar@vit.edu.in</t>
  </si>
  <si>
    <t>Century Rayon high school</t>
  </si>
  <si>
    <t>New English Junior college</t>
  </si>
  <si>
    <t>Ajay Kharwar</t>
  </si>
  <si>
    <t>Mamata Kharwar</t>
  </si>
  <si>
    <t>C, C++, Python, PCB designing, MATLAB, interpersonal skills(leadership, teamwork, communication skills, presentation skills)</t>
  </si>
  <si>
    <t>Mini projects, presentation</t>
  </si>
  <si>
    <t>sports, cultural committee</t>
  </si>
  <si>
    <t>Drawing, gardening</t>
  </si>
  <si>
    <t>https://drive.google.com/open?id=1BEBxqFVt61IxEvxKKl-9XzIAXRryOIsF</t>
  </si>
  <si>
    <t>https://drive.google.com/open?id=1GcryG-qKDvTidKdcBsyyAQUgxbtAKbCd</t>
  </si>
  <si>
    <t>https://www.linkedin.com/mwlite/in/muskan-k-361a51181</t>
  </si>
  <si>
    <t>mnoorani37@gmail.com</t>
  </si>
  <si>
    <t>18102C2054</t>
  </si>
  <si>
    <t>Mustakim Rashid Noorani</t>
  </si>
  <si>
    <t>5/23/1998</t>
  </si>
  <si>
    <t>Jaffer Suleman Boys Hostel Wadi Bunder 400010</t>
  </si>
  <si>
    <t>A-503 Chistiya Tower New Rander Road Surat 395009</t>
  </si>
  <si>
    <t>mustakim.noorani@vit.edu.in</t>
  </si>
  <si>
    <t>BRSPN1467J</t>
  </si>
  <si>
    <t>N9998927</t>
  </si>
  <si>
    <t>ST Marks Higher Seconday School</t>
  </si>
  <si>
    <t>Gujarat Seconday &amp; Higher Seconday Board Gandhinagar</t>
  </si>
  <si>
    <t>N.G.PATEL POLYTECNIC</t>
  </si>
  <si>
    <t>Gujarat Technological University</t>
  </si>
  <si>
    <t>10 SPI</t>
  </si>
  <si>
    <t>8.57 CPI</t>
  </si>
  <si>
    <t>9.02 CGPA</t>
  </si>
  <si>
    <t>Rashid Noorani</t>
  </si>
  <si>
    <t>Job</t>
  </si>
  <si>
    <t>Batul Noorani</t>
  </si>
  <si>
    <t>Android Course (Tops Technology)
Python Basic course (Coursera)</t>
  </si>
  <si>
    <t>Java
Web Development</t>
  </si>
  <si>
    <t>https://drive.google.com/open?id=1cFpIfNGe0qtOVF9sY2hmcXS_E06dKocw</t>
  </si>
  <si>
    <t>https://drive.google.com/open?id=1rGnl0xKp_IMGL8hgwd8SVWwtb20dr59S</t>
  </si>
  <si>
    <t>https://www.facebook.com/mustakim.noorani.5</t>
  </si>
  <si>
    <t>https://www.linkedin.com/in/mustakim-noorani-2737171a3</t>
  </si>
  <si>
    <t>namanvyas2015@gmail.com</t>
  </si>
  <si>
    <t>18101C2022</t>
  </si>
  <si>
    <t>Naman Rajendra Vyas</t>
  </si>
  <si>
    <t>B-704, Nityanand apartment kajupada Borivali East Mumbai</t>
  </si>
  <si>
    <t>naman.vyas@vit.edu.in</t>
  </si>
  <si>
    <t>5049-2157-3915</t>
  </si>
  <si>
    <t>Oxford Public Senior Secondary school</t>
  </si>
  <si>
    <t>RBSE</t>
  </si>
  <si>
    <t>Sardar Vallabhbhai Patel polytechnic</t>
  </si>
  <si>
    <t>Rajendra Vyas</t>
  </si>
  <si>
    <t>Varsha Vyas</t>
  </si>
  <si>
    <t>Certificate in hackathon</t>
  </si>
  <si>
    <t>Html, CSS, JavaScript, Java, Database</t>
  </si>
  <si>
    <t>Gardening, swimming, cycling</t>
  </si>
  <si>
    <t>https://drive.google.com/open?id=1al_tdy1wCTQZ4DOPDhq4k2tOBKy-KUuB</t>
  </si>
  <si>
    <t>https://drive.google.com/open?id=1wgBpU256Gj0QrpoRJZgtGpRVR_hExelm</t>
  </si>
  <si>
    <t>https://www.linkedin.com/mwlite/in/naman-vyas-b2861a149</t>
  </si>
  <si>
    <t>mohitenamrata843@gmail.com</t>
  </si>
  <si>
    <t>17105A0030</t>
  </si>
  <si>
    <t>NAMRATA BABAN MOHITE</t>
  </si>
  <si>
    <t>ROOM NUMBER 2,IBRAHIM CHAWL,AGARWADI,MANKHURD,MUMBAU -400088</t>
  </si>
  <si>
    <t>namrata.mohite@vit.edu.in</t>
  </si>
  <si>
    <t>don't have it</t>
  </si>
  <si>
    <t>KUMUD VIDYA MANDIR</t>
  </si>
  <si>
    <t>SWAMI VIVEKANAND JUNIOR COLLEGE</t>
  </si>
  <si>
    <t>BABAN KERAPPA MOHITE</t>
  </si>
  <si>
    <t>DRIVER</t>
  </si>
  <si>
    <t>KALPANA BABAN MOHITE</t>
  </si>
  <si>
    <t>1)INTERNET OF THINGS(NPTEL-IIT KHARGPUR)
2)SINGNALS AND SYSTEMS(NPTEL-IIT MADRAS)
3)MATLAB ONRAMP(MATHWORK)
4)MATLAB FUNDAMENTALS(MATHWORK)
5)PROGRAMMING FOR EVERYBODY-PYTHON(COURSERA)
6)HEALTHCARE IN IT(COURSERA)
7)DIGITAL PRODUCT MANAGEMENT(COURSERA)</t>
  </si>
  <si>
    <t>MATLAB,C PROGRAMMING ,PYTHON,PHOTOSHOP,AUTOCAD</t>
  </si>
  <si>
    <t>MINI PROJECT-TUMOUR DETECTION USING MATLAB(BASED ON DIGITAL IMAGE PROCESSING)</t>
  </si>
  <si>
    <t>IEEE CREATIVE'S WORKFORCE MEMBER,BMSA DOCUMENTATION MEMBER</t>
  </si>
  <si>
    <t>DRAWING,READING,PLAYING CHESS AND BADMINTON</t>
  </si>
  <si>
    <t>https://drive.google.com/open?id=1QXL9nscLbXxR-EjI0KIdEUbMKlEQ-krA</t>
  </si>
  <si>
    <t>https://drive.google.com/open?id=149updHxscLNZXGk3plujtFnlrf5mVd9T</t>
  </si>
  <si>
    <t>www.linkedin.com/in/namrata-mohite-42254a170</t>
  </si>
  <si>
    <t>namratasnerkar453@gmail.com</t>
  </si>
  <si>
    <t>15101A0058</t>
  </si>
  <si>
    <t>Namrata Shashikant Nerkar</t>
  </si>
  <si>
    <t>2/20/1998</t>
  </si>
  <si>
    <t>Gambhi nivas,Sec18A, Nerul west, Navi Mumbai</t>
  </si>
  <si>
    <t>30,B,Arjun Nagar, Jalgaon</t>
  </si>
  <si>
    <t>namrata.nerkar@vit.edu.in</t>
  </si>
  <si>
    <t>CDSPN2013F</t>
  </si>
  <si>
    <t>New English School, Jamner</t>
  </si>
  <si>
    <t>M.J.College,Jalgaon</t>
  </si>
  <si>
    <t>Shashikant Ramdas Nerkar</t>
  </si>
  <si>
    <t>Sunanda Shashikant Nerkar</t>
  </si>
  <si>
    <t>C++,Java Script, Html,Css,Ms SQL,Python</t>
  </si>
  <si>
    <t>Final year project: Diabetes Prediction using Neaural Network</t>
  </si>
  <si>
    <t>Playing Chess, Reading Stories ,Making Crafts and diy ,Decorating things</t>
  </si>
  <si>
    <t>https://drive.google.com/open?id=1ZoLDjfvYgrYyB1lQPexvoxLlsphUUabe</t>
  </si>
  <si>
    <t>https://drive.google.com/open?id=1P1lX3HximagOLciZbIW98rwvqNbIFtmc</t>
  </si>
  <si>
    <t>https://www.linkedin.com/mwlite/mynetwork/</t>
  </si>
  <si>
    <t>neelmaniar16@gmail.com</t>
  </si>
  <si>
    <t>17101A0003</t>
  </si>
  <si>
    <t>NEEL DEVANG MANIAR</t>
  </si>
  <si>
    <t>402,Maheshwar Niketan,Opposite Vishal Tower,Kolbad Naka,Thane West,400601</t>
  </si>
  <si>
    <t>neel.maniar@vit.edu.in</t>
  </si>
  <si>
    <t>EBRPM9595Q</t>
  </si>
  <si>
    <t>Sri Ma Vidyalaya</t>
  </si>
  <si>
    <t>Anand Vishwa Gurukul</t>
  </si>
  <si>
    <t>DEVANG</t>
  </si>
  <si>
    <t>IT OFFICER</t>
  </si>
  <si>
    <t>SONAL</t>
  </si>
  <si>
    <t>Prefer Documentation and Source Code of useful libraries</t>
  </si>
  <si>
    <t>Python,JS,UI/UX,AWS,ElasticSearch,React</t>
  </si>
  <si>
    <t>Chemsolver Sem1 MediaHub Sem3</t>
  </si>
  <si>
    <t>Sponsoship Core Member</t>
  </si>
  <si>
    <t>Sports and Automation</t>
  </si>
  <si>
    <t>https://drive.google.com/open?id=1KAXbaQBqNItmFN8pFleL12UJhi7KsbOh</t>
  </si>
  <si>
    <t>https://drive.google.com/open?id=1rB1bZxPUhcxQ7mSZZttI2xBEHsoQ8h0P</t>
  </si>
  <si>
    <t>maniar.neel</t>
  </si>
  <si>
    <t>bhosaleneha1709@gmail.com</t>
  </si>
  <si>
    <t>18102C2047</t>
  </si>
  <si>
    <t>Neha Baban Bhosale</t>
  </si>
  <si>
    <t>9/17/1998</t>
  </si>
  <si>
    <t xml:space="preserve">Room no. 23, Prabhakr Chal, Sahyog Rahivashi Mandal, Jay Bhim Nagar, Goregaon east, Mumbai 400065
</t>
  </si>
  <si>
    <t>neha.bhosale@vit.edu.in</t>
  </si>
  <si>
    <t>DHYPB4312L</t>
  </si>
  <si>
    <t>Harnai vidyalaya</t>
  </si>
  <si>
    <t>Baban</t>
  </si>
  <si>
    <t>retied</t>
  </si>
  <si>
    <t>Shobha</t>
  </si>
  <si>
    <t>Crash course of python By Google On Coursera ;Programming for Everybody (Getting Started with Python) Coursera;
HTML, CSS, and Javascript for Web 
Developers</t>
  </si>
  <si>
    <t>Python, Html, php , wordpress , bootstrap , Javascript, SQL , css, Adobe photoshop, GIF creating</t>
  </si>
  <si>
    <t>Hackthon, mini project</t>
  </si>
  <si>
    <t>Story writing</t>
  </si>
  <si>
    <t>watching movie</t>
  </si>
  <si>
    <t>https://drive.google.com/open?id=1VbY60gH-BMicrizQLemIKxHiUKciYKxB</t>
  </si>
  <si>
    <t>https://drive.google.com/open?id=1_8uJZyecIaVdWztcekOAsmLfkO2-E_8d</t>
  </si>
  <si>
    <t xml:space="preserve">https://www.facebook.com/neha.bhosale.773776
</t>
  </si>
  <si>
    <t xml:space="preserve">https://www.linkedin.com/in/neha-bhosale-b3544412b
</t>
  </si>
  <si>
    <t>adulkarnd@gmail.com</t>
  </si>
  <si>
    <t>17101A0049</t>
  </si>
  <si>
    <t>Neha Deelipkumar Adulkar</t>
  </si>
  <si>
    <t>Shri Saikrupa C.H.S, Room no.B5, Plot no.56, Mhada Vasahat, Sawarkar Nagar, Thane (west)</t>
  </si>
  <si>
    <t>neha.adulkar@vit.edu.in</t>
  </si>
  <si>
    <t>CKZPA6115K</t>
  </si>
  <si>
    <t>Little Flower High School</t>
  </si>
  <si>
    <t>KET’s V. G. Vaze College OF Arts, Science and Commerce</t>
  </si>
  <si>
    <t>Deelipkumar Ramchandra Adulkar</t>
  </si>
  <si>
    <t>Surekha Deelipkumar Adulkar</t>
  </si>
  <si>
    <t>Crash Course on Python by Google on Coursera, Python for Data Science by IBM, Intoduction to Git and Github by Google on Coursera, Python (Basic) by HackerRank, Python 1 Qualification Level by Cambridge Certification Authority (CCA).</t>
  </si>
  <si>
    <t>Coding and Programming</t>
  </si>
  <si>
    <t>IOT based Web Controlled Notice Board, Hotel Management System using SQL, Visitor Management System using CNN algorithm.</t>
  </si>
  <si>
    <t>https://drive.google.com/open?id=1dQ355QdLcLzhkP_ojmWFB-ezppw4yasY</t>
  </si>
  <si>
    <t>https://drive.google.com/open?id=1junp6-s4OY7hVpDhyv-_7wbPvz4l5p0R</t>
  </si>
  <si>
    <t>m.facebook.com/neha.adulkar.5/</t>
  </si>
  <si>
    <t>https://www.linkedin.com/in/neha-adulkar-28670216a/</t>
  </si>
  <si>
    <t>sayalithorat131999@gmail.com</t>
  </si>
  <si>
    <t>18101C2039</t>
  </si>
  <si>
    <t>Neha Dilip Thorat</t>
  </si>
  <si>
    <t>8/31/1999</t>
  </si>
  <si>
    <t>3/331/4031,Tagore Nagar, Vikhroli(East),Mumbai-400083</t>
  </si>
  <si>
    <t>Neha.thorat@vit.edu.in</t>
  </si>
  <si>
    <t>BNOPT1036M</t>
  </si>
  <si>
    <t>Shree Siddhi Vinayagar English High School, Vikhroli</t>
  </si>
  <si>
    <t>Navjeevan Education Society's Polytechnic, Bhandup</t>
  </si>
  <si>
    <t>Dilip Maruti Thorat</t>
  </si>
  <si>
    <t>Goverment Server</t>
  </si>
  <si>
    <t>Sangeeta Dilip Thorat</t>
  </si>
  <si>
    <t>Online Google course and internship in vidyalankar institue of technology.</t>
  </si>
  <si>
    <t>Java,Web development,C,C++</t>
  </si>
  <si>
    <t>Intership, Mini Projects</t>
  </si>
  <si>
    <t>Dance,Sports</t>
  </si>
  <si>
    <t>Reading,Dancing,Singing</t>
  </si>
  <si>
    <t>https://drive.google.com/open?id=1ehbE_HdXdNGGd0nUj3BTcq0XmJ5I8zOe</t>
  </si>
  <si>
    <t>https://drive.google.com/open?id=1NGH59n5qc5RqfkIIpEAe8GWc-xwngUE5</t>
  </si>
  <si>
    <t>neha.thorat.7549</t>
  </si>
  <si>
    <t>https://www.linkedin.com/in/neha-thorat-4a4594199</t>
  </si>
  <si>
    <t>nehagunjal1999@gmail.com</t>
  </si>
  <si>
    <t>18101c2007</t>
  </si>
  <si>
    <t>Neha Namdeo Gunjal</t>
  </si>
  <si>
    <t>303, Shubham heights, plot 15, sector 21, kamothe, khandeshwar, navi mumbai, maharashtra 410209</t>
  </si>
  <si>
    <t>neha.gunjal@vit.edu.in</t>
  </si>
  <si>
    <t>Mahatma school of academic and sports</t>
  </si>
  <si>
    <t>Namdeo Awdaji Gunjal</t>
  </si>
  <si>
    <t>Bhagyashree Namdeo Gunjal</t>
  </si>
  <si>
    <t>Google Analytics power user, Google analytics 360, CCNA, RHCSA, MCSA, C, Ethical Hacking, SAP</t>
  </si>
  <si>
    <t>Web designing, Graphic designing, cloud computing, web developer</t>
  </si>
  <si>
    <t>Mini projects, Technical paper presentation, Technical debugging code, Technical quiz</t>
  </si>
  <si>
    <t>Dance, Singing, Skectching, Football</t>
  </si>
  <si>
    <t>https://drive.google.com/open?id=16iP0pwRBWJXaQ00porGSLL2qpScVpRZw</t>
  </si>
  <si>
    <t>https://drive.google.com/open?id=1nHmq0gGKOhlaCA1UFgjxWwdywr08_uhp</t>
  </si>
  <si>
    <t>https://www.facebook.com/nehagunjal99</t>
  </si>
  <si>
    <t>https://www.linkedin.com/in/neha-gunjal-0330351b3/</t>
  </si>
  <si>
    <t>nehamayekar1999@gmail.com</t>
  </si>
  <si>
    <t>17101A0030</t>
  </si>
  <si>
    <t>Neha Rajendra Mayekar</t>
  </si>
  <si>
    <t>Trishul Apartments,flat no. - 802, near Bank of India, Sector 1, Plot no. 44, Koparkhairane, Navi Mumbai</t>
  </si>
  <si>
    <t>Sai' Near Sai Mandir, Alibag-Revdanda Road, Nagoan, Alibag, Dist- Raigad</t>
  </si>
  <si>
    <t>neha.mayekar@vit.edu.in</t>
  </si>
  <si>
    <t>EHRPM6780H</t>
  </si>
  <si>
    <t>M7425960</t>
  </si>
  <si>
    <t>St. Mary's Convent School</t>
  </si>
  <si>
    <t>R.C.F Junior College, Alibag</t>
  </si>
  <si>
    <t>Rajendra Dattatreya Mayekar</t>
  </si>
  <si>
    <t>Priya Rajendra Mayekar</t>
  </si>
  <si>
    <t>Crash Course on Python By Google
Front-End Web UI Frameworks and Tools- Bootstap4 
Computer Vision - Image Basics with OpenCV and Python</t>
  </si>
  <si>
    <t>Python proficiency
Web Development
Machine Learning</t>
  </si>
  <si>
    <t>Completed one month internship in Miko
Completed virtual internship in JP Morgan
Technical Paper presentation at WRFASE International Technical Conference.
Participated in MHRD online challenge "SAMADHAN"
Published a Data Science course on Udemy</t>
  </si>
  <si>
    <t>Participated in Technical fest "Tantravihar"</t>
  </si>
  <si>
    <t>Painting and Music</t>
  </si>
  <si>
    <t>https://drive.google.com/open?id=1RBnzHlGr02ZR4VQqKdpVbaREAzHq3H_d</t>
  </si>
  <si>
    <t>https://drive.google.com/open?id=1XEmDYqmM69s6gaDckYjXq2VMTUfQEju0</t>
  </si>
  <si>
    <t>https://www.facebook.com/missmayekar</t>
  </si>
  <si>
    <t>https://www.linkedin.com/in/neha-mayekar/</t>
  </si>
  <si>
    <t>niharkoli111@gmail.com</t>
  </si>
  <si>
    <t>17102A0048</t>
  </si>
  <si>
    <t>Nihar Anant Koli</t>
  </si>
  <si>
    <t>6/19/2000</t>
  </si>
  <si>
    <t>E-1-15 / B - wing , Room no:-9 , sector:-14 , New Panvel, Navi Mumbai</t>
  </si>
  <si>
    <t>nihar.koli@vit.edu.in</t>
  </si>
  <si>
    <t>HRXPK9443L</t>
  </si>
  <si>
    <t>Z6061921</t>
  </si>
  <si>
    <t>Changu Kana Thakur Vidyalaya</t>
  </si>
  <si>
    <t>Fr. Agnel Junior college</t>
  </si>
  <si>
    <t>Anant Gopal Koli</t>
  </si>
  <si>
    <t>Retired as Principal of primary school</t>
  </si>
  <si>
    <t>Jayashree Anant Koli</t>
  </si>
  <si>
    <t>Clerk in primary school</t>
  </si>
  <si>
    <t>1. The Complete Android Oreo Developer Course - Udemy
2. Android Material Design - Udemy
3. Machine Learning for Android App Development using ML kit - Udemy
4. Beast Android Development: Advance Android UI - Udemy 
5. Google maps and Directions API for android - Udemy</t>
  </si>
  <si>
    <t>Android App Development
Firebase database and ML kit
Java programming for android
UI designing
C/C++ programming
Python
Machine learning for android</t>
  </si>
  <si>
    <t>1. Smart eyeglasses App for visually impaired people
2. Tech team member of IEEE-VIT student branch (2018-2019 , 2019-2020)</t>
  </si>
  <si>
    <t>Cricket :- Part of cricket team of CMPN-A in V-Emperors</t>
  </si>
  <si>
    <t>Gaming, Listening songs, Travel, Bike riding, Trecking</t>
  </si>
  <si>
    <t>https://drive.google.com/open?id=1ctMmUbInzmaTdICY4QwMtmB3T29vvt6s</t>
  </si>
  <si>
    <t>https://drive.google.com/open?id=1nwOaa_LgmssyQSp0Bq_oAXNAbCkcMHvf</t>
  </si>
  <si>
    <t>www.facebook.com/nihar.koli.9</t>
  </si>
  <si>
    <t>https://www.linkedin.com/in/nihar-k-61121b116/</t>
  </si>
  <si>
    <t>1. Participated in SIH-2020 and stood among top 10 teams in internal hackathon round
2. Took the workshop on Android App Development under IEEE-VIT's flagship event called as VOYAGER
3. Participated and organized various workshops, seminar, fun events in college under IEEE-VIT</t>
  </si>
  <si>
    <t>niharsawa11223@gmail.com</t>
  </si>
  <si>
    <t>18102C2051</t>
  </si>
  <si>
    <t>Nihar Nitin Sawant</t>
  </si>
  <si>
    <t>22, Vasant Nagar, vijapur Road, Solapur -413004</t>
  </si>
  <si>
    <t>nihar.sawant@vit.edu.in</t>
  </si>
  <si>
    <t>JUTPS9866J</t>
  </si>
  <si>
    <t>Shanti English Medium School</t>
  </si>
  <si>
    <t>Government Polytechnic, Solapur</t>
  </si>
  <si>
    <t>Nitin Balkrishna Sawant</t>
  </si>
  <si>
    <t>Namita Nitin Sawant</t>
  </si>
  <si>
    <t>Java, C ,Python,Git,XML</t>
  </si>
  <si>
    <t>Represented state level football for Government Polytechnic, Solapur for 3 years
state level runner 100 meters
represented volleyball,handball for college level</t>
  </si>
  <si>
    <t>Gaming,Streaming</t>
  </si>
  <si>
    <t>https://drive.google.com/open?id=1Qcb-iGbjwYd5c9li3tC3_4ckW7fB_tCu</t>
  </si>
  <si>
    <t>https://drive.google.com/open?id=1ToA4j14uZcdcBH8j-lrR7IDf0ke4QW0b</t>
  </si>
  <si>
    <t>nikhilmusale70@gmail.com</t>
  </si>
  <si>
    <t>17101B0032</t>
  </si>
  <si>
    <t>Nikhil Sunil Musale</t>
  </si>
  <si>
    <t>Kane Nagar. AntopHill, Vadala, mumbai</t>
  </si>
  <si>
    <t>Industrial estate mul road Chandrapur, Maharashtra</t>
  </si>
  <si>
    <t>nikhil.musale@vit.edu.in</t>
  </si>
  <si>
    <t>FXZPM6716E</t>
  </si>
  <si>
    <t>U1434272</t>
  </si>
  <si>
    <t>Mount Carmel Convent High School, Chandrapur</t>
  </si>
  <si>
    <t>Vidyaniketan College, Chandrapur</t>
  </si>
  <si>
    <t>Sunil Musale</t>
  </si>
  <si>
    <t>Harshada Musale</t>
  </si>
  <si>
    <t>Python , C, Java, Adobe Softwares, Microsoft</t>
  </si>
  <si>
    <t>Python, c, Java, Android</t>
  </si>
  <si>
    <t>Mini Project
1) E-learning solution (Selected in tantra-vihar for demo) 
2) safety device for companies and Locality</t>
  </si>
  <si>
    <t>videography</t>
  </si>
  <si>
    <t>Editing videos, Creating animations</t>
  </si>
  <si>
    <t>https://drive.google.com/open?id=1Q8W8LRFHpVX13I9EZstx_i9cSmvSGhD3</t>
  </si>
  <si>
    <t>https://drive.google.com/open?id=1FA-t_nWoZXrTtEHT6DjX-LHYL4i75N5E</t>
  </si>
  <si>
    <t>https://www.facebook.com/nikhil.musale.359/</t>
  </si>
  <si>
    <t>https://www.linkedin.com/in/nikhil--musale</t>
  </si>
  <si>
    <t>nikhilteli1601@gmail.com</t>
  </si>
  <si>
    <t>17104A0041</t>
  </si>
  <si>
    <t>Nikhil Yashwant Teli</t>
  </si>
  <si>
    <t>607, B-4, B-Wing, Devgiri, Atmaram Nagar, Lokgram, Kalyan-East, Pin-421306</t>
  </si>
  <si>
    <t>nikhil.teli@vit.edu.in</t>
  </si>
  <si>
    <t>BMQPT8086C</t>
  </si>
  <si>
    <t>Lok Kalyan Public School</t>
  </si>
  <si>
    <t>K.M.Agrawal College</t>
  </si>
  <si>
    <t>Yashwant Shankar Teli</t>
  </si>
  <si>
    <t>Shopkeeper</t>
  </si>
  <si>
    <t>Shubhangi Yashwant Teli</t>
  </si>
  <si>
    <t>1) Internet Of Things &amp; Machine Learning
2) Introduction To The Internet Of Things And Embedded Systems
3) The Arduino Platform And C Programming
4) Interfacing With The Arduino</t>
  </si>
  <si>
    <t>1) VLSI (Intermediate Level)
2) C-Programming (Intermediate Level)
3) Embedded Systems and IoT Systems (Beginner Level)
4) Python Programming (Beginner Level)</t>
  </si>
  <si>
    <t>A National Cadet Corps(NCC) Cadet (1 MAH NAVAL UNIT NCC) - 3rd Year</t>
  </si>
  <si>
    <t>Playing Video-games, Football</t>
  </si>
  <si>
    <t>https://drive.google.com/open?id=1qoPRAcRYJX81B3faWiaDuVqfJiwrme6K</t>
  </si>
  <si>
    <t>https://drive.google.com/open?id=16ElJwf8JMSmOfspqMjMYA1YeTFz42BQN</t>
  </si>
  <si>
    <t>https://www.facebook.com/nikhil.teli.12</t>
  </si>
  <si>
    <t>https://www.linkedin.com/in/nikhil-teli-b6b6591ab/</t>
  </si>
  <si>
    <t>nikitanirmal27@gmail.com</t>
  </si>
  <si>
    <t>18102C2039</t>
  </si>
  <si>
    <t>Nikita Chandrakant Nirmal</t>
  </si>
  <si>
    <t>6/27/1999</t>
  </si>
  <si>
    <t>4/4 Sagargeet nagar Mumbai port trust colony Worligaon Mumbai 400030</t>
  </si>
  <si>
    <t>nikita.nirmal@vit.edu.in</t>
  </si>
  <si>
    <t>IES Modern English School</t>
  </si>
  <si>
    <t>Chandrakant Soma Nirmal</t>
  </si>
  <si>
    <t>Madhavi Chandrakant Nirmal</t>
  </si>
  <si>
    <t xml:space="preserve">1. Participation certificate in Cyberfrat Organized by Vidyalankar Institute of Technology.
2. Participation certificate in Android App Development Workshop Organized by IEEE Vidyalankar Institute of Technology.
</t>
  </si>
  <si>
    <t xml:space="preserve">1. PROGRAMMING IN C, C++
2. PROGRAMMING IN JAVA, PYTHON.
3. HTML5, CSS3, XML
4. DATABASE (MYSQL, POSTGRESS) 
5. CONCEPTS OF OOPS, LINUX
</t>
  </si>
  <si>
    <t xml:space="preserve">1. E-commerce website for crockery (final year project of diploma) 
2. ATM Machine Database Management System. (mini project)
3. Online notepad editor (mini project)
4. 7 Segment Display. (mini project)
5. Canteen Management System (mini project)
</t>
  </si>
  <si>
    <t xml:space="preserve">1.Represented Vidyalankar institute of technology in dance team at national level at bits Hyderabad 
2.1st place in group dance competition at TISS.
</t>
  </si>
  <si>
    <t>dancing ,swimming</t>
  </si>
  <si>
    <t>https://drive.google.com/open?id=1ozg_SORWL2yqYFzxxeYWHgydYnE9nRSF</t>
  </si>
  <si>
    <t>https://drive.google.com/open?id=1aU1jPj4wo5p33FETVWmBISIg8FrLNZFq</t>
  </si>
  <si>
    <t>https://www.facebook.com/nikita.nirmal.12</t>
  </si>
  <si>
    <t xml:space="preserve">linkedin.com/in/nikita-n-540635108 </t>
  </si>
  <si>
    <t>nikitaausarkar06@gmail.com</t>
  </si>
  <si>
    <t>18101C2011</t>
  </si>
  <si>
    <t>Nikita Nilesh Ausarkar</t>
  </si>
  <si>
    <t>B301,Hariom Tower,Near Durgamata Mandir,Ganeshwadi,Kalyan(East)-421306</t>
  </si>
  <si>
    <t>Nilesh Ausarkar,At Post Taluka Vikramgad, District Palghar-401605</t>
  </si>
  <si>
    <t>nikita.ausarkar@vit.edu.in</t>
  </si>
  <si>
    <t>St.Jude's High School, Kalyan</t>
  </si>
  <si>
    <t>Navjeevan Education Society's Polytechnic,Bhandup</t>
  </si>
  <si>
    <t>Maharashtra State Board of Technical Education,Mumbai</t>
  </si>
  <si>
    <t>Nilesh Vasant Ausarkar</t>
  </si>
  <si>
    <t>Nisha Nilesh Ausarkar</t>
  </si>
  <si>
    <t>Training in Python with Data Science</t>
  </si>
  <si>
    <t>C,C++Java,Python,Sql,Web Development</t>
  </si>
  <si>
    <t>Runner up National level Technical Paper Presentation</t>
  </si>
  <si>
    <t>Trekking</t>
  </si>
  <si>
    <t>https://drive.google.com/open?id=1RiM6X6Osv8tYYdQXL1YVOeydPTKqNAog</t>
  </si>
  <si>
    <t>https://drive.google.com/open?id=1uG3vNXtu8RI70xQE76uugo_SAp7SInRX</t>
  </si>
  <si>
    <t>https://www.facebook.com/nikita.ausarkar.1</t>
  </si>
  <si>
    <t>https://www.linkedin.com/in/nikita-ausarkar-6b52ba185</t>
  </si>
  <si>
    <t>nikitapawar20999@gmail.com</t>
  </si>
  <si>
    <t>18103C2001</t>
  </si>
  <si>
    <t>Nikita Vaman Pawar</t>
  </si>
  <si>
    <t>9/20/1999</t>
  </si>
  <si>
    <t>C-2/402, Twinkle Apartment , Gaondevi Nagar, Kalyan- east</t>
  </si>
  <si>
    <t>nikita.pawar1@vit.edu.in</t>
  </si>
  <si>
    <t>EYMPP4483G</t>
  </si>
  <si>
    <t>4505 2440 3553</t>
  </si>
  <si>
    <t>Surya Marathi Highschool</t>
  </si>
  <si>
    <t>Vaman Ramchandra Pawar</t>
  </si>
  <si>
    <t>Babytai Vaman Pawar</t>
  </si>
  <si>
    <t>Completed online course " python for everybody" on coursera</t>
  </si>
  <si>
    <t>python programming, circuit simulation using multisim</t>
  </si>
  <si>
    <t>Internship project on " IoT based Temperature Monitoring system using Raspberry Pi"</t>
  </si>
  <si>
    <t>participated in college dance competition</t>
  </si>
  <si>
    <t>sketching, listening to music</t>
  </si>
  <si>
    <t>https://drive.google.com/open?id=16Nz5mDZZhIleKdLm01SEPPXFB6VdPkGQ</t>
  </si>
  <si>
    <t>https://drive.google.com/open?id=1xMTtNxLJETUKbzWlrh54vtjydQIP44g-</t>
  </si>
  <si>
    <t>https://www.facebook.com/nikita.pawar.754570</t>
  </si>
  <si>
    <t>https://www.linkedin.com/in/nikita-pawar-48b726192</t>
  </si>
  <si>
    <t>nilamsawant58@gmail.com</t>
  </si>
  <si>
    <t>18102C2034</t>
  </si>
  <si>
    <t>Nilam Ravindra Sawant</t>
  </si>
  <si>
    <t>12/17/1998</t>
  </si>
  <si>
    <t>B-202,swastik apt, sec-19, plot 41, Airoli, Navi Mumbai 400708</t>
  </si>
  <si>
    <t>nilam.sawant@vit.edu.in</t>
  </si>
  <si>
    <t>JBJPS4673G</t>
  </si>
  <si>
    <t>I'LL BE APPLYING SOON</t>
  </si>
  <si>
    <t>Shreeram Vidyalaya</t>
  </si>
  <si>
    <t>L&amp;T Intitute of Technology</t>
  </si>
  <si>
    <t>Maharastra State Board of Technical Education</t>
  </si>
  <si>
    <t>4 YEARS DIPLOMA</t>
  </si>
  <si>
    <t>Ravindra Shantaram Sawant</t>
  </si>
  <si>
    <t>worker</t>
  </si>
  <si>
    <t>Rajashree Ravindra Sawant</t>
  </si>
  <si>
    <t>python programming course - udemy</t>
  </si>
  <si>
    <t>html
java
C
C++
python</t>
  </si>
  <si>
    <t>Baking, play badmintion</t>
  </si>
  <si>
    <t>https://drive.google.com/open?id=1kCmySjyQBD_EEkaSCaJfTki9xG-6xNVB</t>
  </si>
  <si>
    <t>https://drive.google.com/open?id=1MXb78yThZCPHYNrXNnOjsY4Nv1wJ7eFJ</t>
  </si>
  <si>
    <t>https://www.facebook.com/nilam.sawant.5095</t>
  </si>
  <si>
    <t>https://www.linkedin.com/in/nilam-sawant-a9186a194</t>
  </si>
  <si>
    <t>ninadveer19@gmail.com</t>
  </si>
  <si>
    <t>18103A2006</t>
  </si>
  <si>
    <t>Ninad Mahendra Veer</t>
  </si>
  <si>
    <t>1/13/1999</t>
  </si>
  <si>
    <t>3, Ushashree CHS, Mahavir Nagar, Kulgaon Badlapur (West)</t>
  </si>
  <si>
    <t>ninad.veer@vit.edu.in</t>
  </si>
  <si>
    <t>BNXPV3991A</t>
  </si>
  <si>
    <t>Don Bosco English High School</t>
  </si>
  <si>
    <t>Mahendra Kashinath Veer</t>
  </si>
  <si>
    <t>Leena Mahendra Veer</t>
  </si>
  <si>
    <t>Microcontroller Programming, Python and C language</t>
  </si>
  <si>
    <t>Video Gaming</t>
  </si>
  <si>
    <t>https://drive.google.com/open?id=1G9d5sdPSjFwmgdehTxex_bcBt1lSHSHQ</t>
  </si>
  <si>
    <t>https://drive.google.com/open?id=16wXOBdAI63JGiKEh1dsdvSuUbnmXWfqi</t>
  </si>
  <si>
    <t>https://www.facebook.com/ninad.veer</t>
  </si>
  <si>
    <t>https://www.linkedin.com/in/ninad-veer-9584b01ab/</t>
  </si>
  <si>
    <t>nishaingale72@gmail.com</t>
  </si>
  <si>
    <t>18102B2007</t>
  </si>
  <si>
    <t>Nisha Girjappa Ingale</t>
  </si>
  <si>
    <t>5/31/2000</t>
  </si>
  <si>
    <t>A 60 4/5 indira nagar no. 3 opposite new police station dharavi Mumbai 400017</t>
  </si>
  <si>
    <t>nisha.ingale@vit.edu.in</t>
  </si>
  <si>
    <t>AJEPI4814K</t>
  </si>
  <si>
    <t>Shree Ganesh Vidya Mandir High School</t>
  </si>
  <si>
    <t>Girjappa Sonaji Ingale</t>
  </si>
  <si>
    <t>Anita Girjappa Ingale</t>
  </si>
  <si>
    <t>C# course</t>
  </si>
  <si>
    <t>C, C++, JAVA, HTML, CSS, SQL, Python</t>
  </si>
  <si>
    <t>Mini project on tourism</t>
  </si>
  <si>
    <t>https://drive.google.com/open?id=1f6oJPjolVqTX_qTPt6W-8zDRLG9ItH6_</t>
  </si>
  <si>
    <t>https://drive.google.com/open?id=1PXiHiMvmTgvcwcQ8ry1VhRB-z_nTmjoV</t>
  </si>
  <si>
    <t>https://www.facebook.com/nisha.ingale.562</t>
  </si>
  <si>
    <t>https://www.linkedin.com/in/nisha-ingale-97987a194</t>
  </si>
  <si>
    <t>17102A0005</t>
  </si>
  <si>
    <t>Nishant Shashikant Jadhav</t>
  </si>
  <si>
    <t>B-802 Sagar Garden bldg,L.B.S Road, Mulund (W), Mumbai-80</t>
  </si>
  <si>
    <t>nishant.jadhav@vit.edu.in</t>
  </si>
  <si>
    <t>nishantjadhav369@gmail.com</t>
  </si>
  <si>
    <t>BDRPJ3279B</t>
  </si>
  <si>
    <t>J8883004</t>
  </si>
  <si>
    <t>ST PIUS X HIGH SCHOOL</t>
  </si>
  <si>
    <t>Friends Jr. College</t>
  </si>
  <si>
    <t>SHASHIKANT JADHAV</t>
  </si>
  <si>
    <t>CONSULTING ENGINEER</t>
  </si>
  <si>
    <t>SARITA JADHAV</t>
  </si>
  <si>
    <t>Natural Language Processing ,Sequence Models,Statistics for Data Science and Business Analytics, Machine Learning</t>
  </si>
  <si>
    <t>Natural Language Processing , Python , Deep Learning , Data Visualisation , OOP, Flask , PHP , Bootstrap , HTML/CSS</t>
  </si>
  <si>
    <t>IEEE-VIT TECH-WEB HEAD , StackOverflow Assistant Chatbot , English to French Translator , Food-bazaar Website</t>
  </si>
  <si>
    <t>Table Tennis , Chess</t>
  </si>
  <si>
    <t>Physical Workout , Spirituality</t>
  </si>
  <si>
    <t>https://drive.google.com/open?id=1u91lofz-e2VDzQOFeP-rSMU1WNOPxJPe</t>
  </si>
  <si>
    <t>https://drive.google.com/open?id=1WcUrUc76W3VpR9K3ywk100dWnwiRiba8</t>
  </si>
  <si>
    <t>https://www.facebook.com/nishant.jadhav.946</t>
  </si>
  <si>
    <t>https://www.linkedin.com/in/nishantjadhav369/</t>
  </si>
  <si>
    <t>pawar.nishant05@gmail.com</t>
  </si>
  <si>
    <t>17103B2008</t>
  </si>
  <si>
    <t>NISHANT SUBHASH PAWAR</t>
  </si>
  <si>
    <t>OLD B.D.D CHAWL NO 17,ROOM NO 65, M.J.PHULE ROAD,NAIGOAN,DADAR (E),MUMBAI:400014</t>
  </si>
  <si>
    <t>nishant.pawar@vit.edu.in</t>
  </si>
  <si>
    <t>CVEPP1115L</t>
  </si>
  <si>
    <t>GURU NANAK HIGH SCHOOL</t>
  </si>
  <si>
    <t>S.V.M JR COLLEGE (MCVC)</t>
  </si>
  <si>
    <t>SUBHASH NAMDEO PAWAR</t>
  </si>
  <si>
    <t>EMPLOYEE</t>
  </si>
  <si>
    <t>SNEHAL SUBHASH PAWAR</t>
  </si>
  <si>
    <t>HOUSEWIVES</t>
  </si>
  <si>
    <t>INTRODUCTION TO PYTHON PROG &amp; OPEN CV
QUANTUM COMPUTING
PCB DESIGNING</t>
  </si>
  <si>
    <t>C,C++,VISUAL BASIC(BEGINNER LEVEL),KEIL,MATLAB</t>
  </si>
  <si>
    <t>MINI PROJECT 
1.AUDIO COMMUNICATION USING FIBER OPTICS
2.LED DENSITY CONTROL BY AUDIO FREQ</t>
  </si>
  <si>
    <t>SPORTS,DANCE,GYMING</t>
  </si>
  <si>
    <t>READING BOOKS,LEARNING NEW THING</t>
  </si>
  <si>
    <t>https://drive.google.com/open?id=1ySwUlV53eXrpETqcQC-7ET_BQMVT0E66</t>
  </si>
  <si>
    <t>https://drive.google.com/open?id=11EQBn0lT0d61AeX03TxhXgfs9nPK8tW_</t>
  </si>
  <si>
    <t>facebook.com/nishant.pawar.338863</t>
  </si>
  <si>
    <t>https://www.linkedin.com/in/nishant-pawar-523863144</t>
  </si>
  <si>
    <t>nkounder888@gmail.com</t>
  </si>
  <si>
    <t>18104C2052</t>
  </si>
  <si>
    <t>Nishanth Subramani</t>
  </si>
  <si>
    <t>D 36, Sharadha Hotel, Matunga Labour Camp, Mumbai 400019</t>
  </si>
  <si>
    <t>nishanth.subramani@vit.edu.in</t>
  </si>
  <si>
    <t>JYGPS9612P</t>
  </si>
  <si>
    <t>Gandhi Memorial English High school</t>
  </si>
  <si>
    <t>Subramani</t>
  </si>
  <si>
    <t>Hotel Worker</t>
  </si>
  <si>
    <t>Sushila</t>
  </si>
  <si>
    <t>Python Programming
Siemens Automation Course</t>
  </si>
  <si>
    <t>Project management
Data analysis
Circuit Designing</t>
  </si>
  <si>
    <t>https://drive.google.com/open?id=1jkZEn2hEZM1ixEDw4CE0Jb95x2xt18p9</t>
  </si>
  <si>
    <t>https://drive.google.com/open?id=1PAO5vwFXpHI76F1Vu3r3a0s71jK01hrR</t>
  </si>
  <si>
    <t>https://m.facebook.com/nishanth.s.nkounder</t>
  </si>
  <si>
    <t>https://www.linkedin.com/in/nishanth-subramani-001674131</t>
  </si>
  <si>
    <t>girinitin36@gmail.com</t>
  </si>
  <si>
    <t>17102B0017</t>
  </si>
  <si>
    <t>Nitin Rajendra Giri</t>
  </si>
  <si>
    <t>9/22/1999</t>
  </si>
  <si>
    <t>B-208 Seeta Vihar B, God Deo Fatak Road, Bhayander East</t>
  </si>
  <si>
    <t>Village + PO - Moap Kalan, Dist- Bhojpur</t>
  </si>
  <si>
    <t>nitin.giri@vit.edu.in</t>
  </si>
  <si>
    <t>CNJPG2511C</t>
  </si>
  <si>
    <t>S6845477</t>
  </si>
  <si>
    <t>Sardar Vallabhbhai Patel Vidyalaya</t>
  </si>
  <si>
    <t>Rustomjee International School and Junior College</t>
  </si>
  <si>
    <t>Rajendra Kumar Giri</t>
  </si>
  <si>
    <t>Government Employee (Indian Railways)</t>
  </si>
  <si>
    <t>Suman Giri</t>
  </si>
  <si>
    <t>1)Dart and Flutter : The Complete Developer's Guide(Udemy)
2)Android &amp; Java - The Complete Android Development (Udemy)
3)Machine Learning by Andrew NG (Coursera)
4)Machine learning onramp(Mathworks)</t>
  </si>
  <si>
    <t>C, Python, Java, Dart, Android and Flutter Development, React Native</t>
  </si>
  <si>
    <t>1) Joint General Secretary of CSI-VIT
2) Intern at Commutec - Android and Flutter Developer Intern
3) Intern at MadAhead - Marketing Intern
4) Participated in Quiz and Debate Competitions actively</t>
  </si>
  <si>
    <t>Singing, Football</t>
  </si>
  <si>
    <t>Cooking, Gaming</t>
  </si>
  <si>
    <t>https://drive.google.com/open?id=1N3Eo-UtQeRnOCV_uhBJIFFsEywqKf9BB</t>
  </si>
  <si>
    <t>https://drive.google.com/open?id=1yh5MgICMHdD1X5Q4kZElMr5Osm9xODPP</t>
  </si>
  <si>
    <t>https://www.facebook.com/profile.php?id=100009828515305</t>
  </si>
  <si>
    <t>linkedin.com/in/nitin-giri-863036182</t>
  </si>
  <si>
    <t>github.com/CodeMaster36 - GITHUB
https://www.hackerrank.com/girinitin36?hr_r=1 - HACKERRANK</t>
  </si>
  <si>
    <t>nupoordode@gmail.com</t>
  </si>
  <si>
    <t>17101A0048</t>
  </si>
  <si>
    <t>Nupoor Rajesh Dode</t>
  </si>
  <si>
    <t>A/6 Swati C.H.S, Indraprast Park, 90 feet road, Mulund east, Mumbai 81</t>
  </si>
  <si>
    <t>nupoor.dode@vit.edu.in</t>
  </si>
  <si>
    <t>FDHPD7017M</t>
  </si>
  <si>
    <t>6104 8567 7682</t>
  </si>
  <si>
    <t>Omkar International School</t>
  </si>
  <si>
    <t>Rajesh Dode</t>
  </si>
  <si>
    <t>Self-Employed</t>
  </si>
  <si>
    <t>Shweta Dode</t>
  </si>
  <si>
    <t>C, C++, Python, HTML, CSS, Javascript, Angularjs, Nodejs, PHP, Numpy, Pandas, Matplotlib, Seaborn, Scikit learn</t>
  </si>
  <si>
    <t>Mini Project, Technical Presentation, Technical Poster Presentation</t>
  </si>
  <si>
    <t>Bharatnatyam, Solving Puzzle Games, Cooking, Drawing</t>
  </si>
  <si>
    <t>https://drive.google.com/open?id=1Kh7bW5MEWM0ZOAt_6SWA2N16psHFnP3d</t>
  </si>
  <si>
    <t>https://drive.google.com/open?id=1-2lLHThN0Yg8OlRXL4CrR1R-aXkwLlBX</t>
  </si>
  <si>
    <t>https://www.facebook.com/NupoorDode</t>
  </si>
  <si>
    <t>https://www.linkedin.com/in/nupoor-dode-184833185</t>
  </si>
  <si>
    <t>omeshwari.attarde@gmail.com</t>
  </si>
  <si>
    <t>Omeshwari Ravindra Attarde</t>
  </si>
  <si>
    <t>1/17/2000</t>
  </si>
  <si>
    <t>606, C Wing, Malhar Park, Chinchpada RD, Kalyan (East)</t>
  </si>
  <si>
    <t>omeshwari.attarde@vit.edu.in</t>
  </si>
  <si>
    <t>Not Applied Yet</t>
  </si>
  <si>
    <t>5752 6353 0995</t>
  </si>
  <si>
    <t>Not Applied yet</t>
  </si>
  <si>
    <t>Model English High School</t>
  </si>
  <si>
    <t>Model College of Science and Commerce</t>
  </si>
  <si>
    <t>Ravindra Shravan Attarde</t>
  </si>
  <si>
    <t>Savita Ravindra Attarde</t>
  </si>
  <si>
    <t>Coursera Courses:
1)Introduction to Web Development: University of California, Davis
2)Google Cloud Platform Fundamentals: Core Infrastructure
Google Cloud
3)Internet of Things: University of California San Diego
4)Object Oriented Java Programming: Data Structures and Beyond
University of California San Diego
5)Google IT Support: Google
6)Getting and Cleaning Data: Johns Hopkins University
7)Internet of Things: Sensing and Actuation From Devices: University of California San Diego
8)Introduction to Virtual Reality: University of London</t>
  </si>
  <si>
    <t>C, Python, C++, Matlab, MySQL, Java, PCB Designing</t>
  </si>
  <si>
    <t>Mini Projects:
1)Text to Speech converter using Ardiuno
2)Sound Amplifier using LM386
3)Chirstmas lights using LDR</t>
  </si>
  <si>
    <t>Reading fictional books, Paper art, Walking in rains, Trekking</t>
  </si>
  <si>
    <t>https://drive.google.com/open?id=1owPDkgTWkiRS7wP6ZO4sZ4KHtRTvdA6f</t>
  </si>
  <si>
    <t>https://drive.google.com/open?id=14O-vHllHf9ajZH4TghcUSk3JsXJPPn_a</t>
  </si>
  <si>
    <t>https://www.facebook.com/omeshwari.attarde</t>
  </si>
  <si>
    <t>www.linkedin.com/in/omeshwari-attarde-84b059170</t>
  </si>
  <si>
    <t>omieblablablu2996@gmail.com</t>
  </si>
  <si>
    <t>17101A0044</t>
  </si>
  <si>
    <t>Omkar Baban Bhambure</t>
  </si>
  <si>
    <t>2/23/1998</t>
  </si>
  <si>
    <t>A/201, Vasant Aradhana Tower, Mahavir Nagar, Kandivali West, Mumbai - 67</t>
  </si>
  <si>
    <t>omkar.bhambure@vit.edu.in</t>
  </si>
  <si>
    <t>CLVPB8871Q</t>
  </si>
  <si>
    <t>S4598438</t>
  </si>
  <si>
    <t>Gurukul English Medium School, Lonavala</t>
  </si>
  <si>
    <t>Pace Junior Science College,Borivali</t>
  </si>
  <si>
    <t>Baban Nivrutti Bhambure</t>
  </si>
  <si>
    <t>Sulochana Baban Bhambure</t>
  </si>
  <si>
    <t>Deep Learning Specialization - deeplearning.ai
TensorFlow in Practice Specialization - deeplearning.ai
TensorFlow: Data and Deployment Specialization - deeplearning.ai
Algorithms Specialization - Stanford University</t>
  </si>
  <si>
    <t>Data Science, Machine Learning Libraries, Frontend Development, Backend Development, Databases, Protocols and APIs</t>
  </si>
  <si>
    <t>Paper published in IJCA,Hackathon Project,IoT Mini project,Personal Projects</t>
  </si>
  <si>
    <t>Origami, Reading, Writing, Standup</t>
  </si>
  <si>
    <t>https://drive.google.com/open?id=1qAUp5kvGJsrbljVxKtcI1auQoT51_tM7</t>
  </si>
  <si>
    <t>https://drive.google.com/open?id=1_PEEsaMJDyh5cw5Biy6UePKZy0_FgD4O</t>
  </si>
  <si>
    <t>https://www.linkedin.com/in/omkar-b-7375b1189</t>
  </si>
  <si>
    <t>omkar12.ot@gmail.com</t>
  </si>
  <si>
    <t>17105A0006</t>
  </si>
  <si>
    <t>Omkar Dilip Thakur</t>
  </si>
  <si>
    <t>13/100, open plot, sahajeevan society,shivai nagar, pokhran road-1 
Thane(W)-400606</t>
  </si>
  <si>
    <t>omkar.thakur@vit.edu.in</t>
  </si>
  <si>
    <t>BJXPT0319J</t>
  </si>
  <si>
    <t>Smt Sulochanadevi Singhania school</t>
  </si>
  <si>
    <t>Vasant Vihar High school and jr college</t>
  </si>
  <si>
    <t>Dilip Sabaji Thakur</t>
  </si>
  <si>
    <t>Deepali Dilip Thakur</t>
  </si>
  <si>
    <t>Html coding , c and java coding, database management.</t>
  </si>
  <si>
    <t>Basketball and football .</t>
  </si>
  <si>
    <t>Singing , gardening .</t>
  </si>
  <si>
    <t>https://drive.google.com/open?id=1MHmBWXhcJ1uyK2GE1B3tQ48g4nLdmfP1</t>
  </si>
  <si>
    <t>https://drive.google.com/open?id=1Nijqx_E-TW0DxDrmAE92ekWwPUWGZBXj</t>
  </si>
  <si>
    <t>https://m.facebook.com/omkar.thakur.9404?ref=bookmarks</t>
  </si>
  <si>
    <t>https://www.linkedin.com/in/omkar-thakur-66032a17b</t>
  </si>
  <si>
    <t>zemseom10@gmail.com</t>
  </si>
  <si>
    <t>17102A0042</t>
  </si>
  <si>
    <t>Omkar Mahesh Zemse</t>
  </si>
  <si>
    <t>605, Rahul Residence ,Ganpati Chawk, Mohone , Ambivali (E), Kalyan</t>
  </si>
  <si>
    <t>omkar.zemse1@vit.edu.in</t>
  </si>
  <si>
    <t>Patil Bal Mandir</t>
  </si>
  <si>
    <t>Laxman Devram Sonawane Jr. college</t>
  </si>
  <si>
    <t>Mahesh Zemse</t>
  </si>
  <si>
    <t>Chhaya Zemse</t>
  </si>
  <si>
    <t>Full-stack web development in React, 
Python for Data Science,
Neural Networks and Deep Learning,
Programming in Java</t>
  </si>
  <si>
    <t>C, Core Java, Python, ReactJS, Mobile App Development(React-native), NodeJS, SQL</t>
  </si>
  <si>
    <t>Best mini-project in Tantravihar 2019 (Attendance using face recognition in Python)</t>
  </si>
  <si>
    <t>https://drive.google.com/open?id=1ryiaOQ6mtFKtsmdU53vvZovLFiN4rCRH</t>
  </si>
  <si>
    <t>https://drive.google.com/open?id=1HYmTZOBAtr7SOvI-LVtO8bsXB1Yzfc8p</t>
  </si>
  <si>
    <t>https://www.facebook.com/omiizemse/</t>
  </si>
  <si>
    <t>https://www.linkedin.com/in/omkar-zemse-6b2bb11a0/</t>
  </si>
  <si>
    <t>jadhavomkar321999@gmail.com</t>
  </si>
  <si>
    <t>16105A0048</t>
  </si>
  <si>
    <t>Omkar Nandkumar jadhav</t>
  </si>
  <si>
    <t>Room no.7, Shivsahyadri building dattaram khamkar marg chinchpokli mumbai 400012</t>
  </si>
  <si>
    <t>omkar.jadhav@vit.edu.in</t>
  </si>
  <si>
    <t>BIDPJ8545B</t>
  </si>
  <si>
    <t>Balmohan vidyamandir</t>
  </si>
  <si>
    <t>D.G.Ruparel college</t>
  </si>
  <si>
    <t>Nandkumar Gangaram jadhav</t>
  </si>
  <si>
    <t>Prachi Nandkumar jadhav</t>
  </si>
  <si>
    <t>1)intership at Nanavati superspeciality hospital 2)internship at getinge india pvt.ltd3)Medical device quality assurance training of ventilator, patient monitor by fluke biomedical</t>
  </si>
  <si>
    <t>Microsoft word,excel,PowerPoint, MATLABj,java</t>
  </si>
  <si>
    <t>mini project:1)mini audio amplifier 2) Light following robot 3)Hyadrulic arm</t>
  </si>
  <si>
    <t>1)work in sports council 2)finished runner up position in inter school and college cricket tournament</t>
  </si>
  <si>
    <t>1)playing Cricket 2) Reading newspaper</t>
  </si>
  <si>
    <t>https://drive.google.com/open?id=1v3_l2lEwCSHPcJZVfE2OsM2d5fMupSg2</t>
  </si>
  <si>
    <t>https://drive.google.com/open?id=1cltFdccxUjOxddfVpxcFNEXDXc9UH6Lg</t>
  </si>
  <si>
    <t>https://www.facebook.com/profile.php?id=100008013852815</t>
  </si>
  <si>
    <t>https://www.linkedin.com/in/omkar-jadhav-a9260b138</t>
  </si>
  <si>
    <t>aradhyashinde57@gmail.com</t>
  </si>
  <si>
    <t>17101A0014</t>
  </si>
  <si>
    <t>Omkar Nitin Shinde</t>
  </si>
  <si>
    <t>10/57 New B.D.D Chawl, Govindji Keni Road, Naigaon, Mumbai - 400014</t>
  </si>
  <si>
    <t>omkar.shinde@vit.edu.in</t>
  </si>
  <si>
    <t>KPBPS9198B</t>
  </si>
  <si>
    <t>S2751622</t>
  </si>
  <si>
    <t>St. Paul High School</t>
  </si>
  <si>
    <t>Nitin Baburao Shinde</t>
  </si>
  <si>
    <t>Service(Police)</t>
  </si>
  <si>
    <t>Laxmi Nitin Shinde</t>
  </si>
  <si>
    <t>1. Python with Data Science
2. Google Cloud Platform Fundamentals: Core Infrastructure
3. AWS Fundamentals: Going Cloud-Native
4. Introduction to Big Data
5. Machine Learning A-Z™: Hands-On Python &amp; R in Data Science</t>
  </si>
  <si>
    <t>C, C++, Python, SQL, R Programming, Data Structures, Database management system (DBMS), PHP, Machine Learning.</t>
  </si>
  <si>
    <t>Selected as Technical support mentor at Prin. L.N. Welingkar Institute of Management Development and Research, Mumbai, for Smart India Hackathon , organized by MHRD Ministry, Govt of India.(January 2020).
Mini Projects: Student management system, Cab management system (Python and Java), Hotel Website (HTML, CSS, PHP).</t>
  </si>
  <si>
    <t>Playing cricket, chess.</t>
  </si>
  <si>
    <t>Listening music.</t>
  </si>
  <si>
    <t>https://drive.google.com/open?id=1pHsBnr_qqS9YMF9D56-GTeL-5XraH6eA</t>
  </si>
  <si>
    <t>https://drive.google.com/open?id=12IBQFG-QSVeEMwCZIrkZy_Dz3Ezt2RdI</t>
  </si>
  <si>
    <t>https://www.facebook.com/omkar.shinde03/</t>
  </si>
  <si>
    <t>www.linkedin.com/in/omkar-shinde03</t>
  </si>
  <si>
    <t>omkarvaity1995@gmail.com</t>
  </si>
  <si>
    <t>18102B2005</t>
  </si>
  <si>
    <t>OMKAR NITIN VAITY</t>
  </si>
  <si>
    <t>3/14/2000</t>
  </si>
  <si>
    <t>11/440, Mahim Fishermen Colony, SL Raheja Marg, Mahim-West, Mumbai-400016</t>
  </si>
  <si>
    <t>omkar.vaity@vit.edu.in</t>
  </si>
  <si>
    <t>BMOPV7908M</t>
  </si>
  <si>
    <t>S6858382</t>
  </si>
  <si>
    <t>IES Manik Vidyamandir</t>
  </si>
  <si>
    <t>NITIN SHRAVAN VAITY</t>
  </si>
  <si>
    <t>NAMRATA NITIN VAITY</t>
  </si>
  <si>
    <t>Web Development, Python.</t>
  </si>
  <si>
    <t>Java, Python</t>
  </si>
  <si>
    <t>nil</t>
  </si>
  <si>
    <t>https://drive.google.com/open?id=11IYmNC6zOp43L2vboB_l1iFdssXr8uPh</t>
  </si>
  <si>
    <t>https://drive.google.com/open?id=1rqm1el6okpSR2YJleB7dr5gUpJuBID0f</t>
  </si>
  <si>
    <t>https://www.facebook.com/omkar.vaity.10</t>
  </si>
  <si>
    <t>www.linkedin.com/in/omkar-vaity-266432190</t>
  </si>
  <si>
    <t>omkarj102@gmail.com</t>
  </si>
  <si>
    <t>17101B0007</t>
  </si>
  <si>
    <t>Omkar Prabhakar Joshi</t>
  </si>
  <si>
    <t>A/102 Sunflower, Raheja complex, Near patri pool, Kalyan West (421301)</t>
  </si>
  <si>
    <t>omkar.joshi2@vit.edu.in</t>
  </si>
  <si>
    <t>BPEPJ2668M</t>
  </si>
  <si>
    <t>S2271844</t>
  </si>
  <si>
    <t>Prabhakar Joshi</t>
  </si>
  <si>
    <t>Savita Joshi</t>
  </si>
  <si>
    <t>The Blockchain, Introduction to data science in python, Programming for everybody, Python Data structures, AI for everyone, Introduction to psychology</t>
  </si>
  <si>
    <t>C, Java, Python, Go programming language, SQL, android studio, Web development, Microsoft office</t>
  </si>
  <si>
    <t>Student management system using java and hibernate , Android app to keep track of BMI</t>
  </si>
  <si>
    <t>CSI-VIT (Documentation head ) , CSI-VIT (Publicity Core) , Student Council (Literary Core) , Student Council (Event volunteer)</t>
  </si>
  <si>
    <t>Reading about Psychology, taking glances of NIFTY and SENSEX , Outdoor activity like Swimming, Volleyball and long walks</t>
  </si>
  <si>
    <t>https://drive.google.com/open?id=1rpFSt4o5PKRPiP5manBiDL3vLdnkYPlV</t>
  </si>
  <si>
    <t>https://drive.google.com/open?id=1tvcWNwiPy87W2UPZaH8YMZIZCnqGJm47</t>
  </si>
  <si>
    <t>https://www.facebook.com/profile.php?id=100009458791485</t>
  </si>
  <si>
    <t>http://www.linkedin.com/in/omkar-joshi-51a641156/</t>
  </si>
  <si>
    <t>17103C2002</t>
  </si>
  <si>
    <t>Omkar Tukaram Velankar</t>
  </si>
  <si>
    <t>C/6,N.M.Khan chawl, dattawadi, J.M.road, opp. Abhyudaya bank, sardar pratap Singh marg, Bhandup west, Mumbai 400078</t>
  </si>
  <si>
    <t>Omkar.velankar@vit.edu.in</t>
  </si>
  <si>
    <t>Omkarvelankar6622@gmail.com</t>
  </si>
  <si>
    <t>BRWPV9125P</t>
  </si>
  <si>
    <t>Sahyadri vidyamandir bhandup</t>
  </si>
  <si>
    <t>Vidya Prasarak mandal's polytechnic thane</t>
  </si>
  <si>
    <t>Tukaram</t>
  </si>
  <si>
    <t>Anjali</t>
  </si>
  <si>
    <t>Housewif</t>
  </si>
  <si>
    <t>Circuit making</t>
  </si>
  <si>
    <t>Hardware testing and assembly, electronic hardware design</t>
  </si>
  <si>
    <t>Mini projets</t>
  </si>
  <si>
    <t>Photography, sports</t>
  </si>
  <si>
    <t>https://drive.google.com/open?id=1b4YUAJCAw2CssRNpiGW0FGyIDICQj_pw</t>
  </si>
  <si>
    <t>https://drive.google.com/open?id=1axgoDlMAaSIuOhNca7Xql6C1ghQV7vwr</t>
  </si>
  <si>
    <t>https://www.facebook.com/omkar.velankar.7</t>
  </si>
  <si>
    <t>https://www.linkedin.com/in/omkar-velankar-3a0987167</t>
  </si>
  <si>
    <t>onkarchavhan001@gmail.com</t>
  </si>
  <si>
    <t>17104A0055</t>
  </si>
  <si>
    <t>ONKAR ANIL CHAVHAN</t>
  </si>
  <si>
    <t>Dattu Patil Chawl, Sahakar Nagar, Mohone, Ambivali(E)</t>
  </si>
  <si>
    <t>onkar.chavhan@vit.edu.in</t>
  </si>
  <si>
    <t>CFDPC3573C</t>
  </si>
  <si>
    <t>2657 4321 1386</t>
  </si>
  <si>
    <t>Seth Hirachand Mutha College</t>
  </si>
  <si>
    <t>Anil Ganpat Chavhan</t>
  </si>
  <si>
    <t>Meera Anil Chavhan</t>
  </si>
  <si>
    <t>"Matlab Onramp" from MathWorks.
"Python 3 Programming" 5 Course specialization from Coursera.
"SQL for Data Science" from Coursera.
"Smart Devices &amp; Mobile Emerging Technolgies" from Coursera.</t>
  </si>
  <si>
    <t>Basic knowledge of Programming languages like C , Python. 
SQL, 
MATLAB software.</t>
  </si>
  <si>
    <t>Transducer charger , Piezoelectric Transducer for Vehicle Speed detection , Stereo Audio Amplifier</t>
  </si>
  <si>
    <t>Teaching , Trekking</t>
  </si>
  <si>
    <t>https://drive.google.com/open?id=1hIHFyM-r_wDduaUO06avnjJs1XIqC8jL</t>
  </si>
  <si>
    <t>https://drive.google.com/open?id=1ppiSKWeuqjlQQVz4N8pFhs0CKLyvGFdb</t>
  </si>
  <si>
    <t>https://m.facebook.com/onkar.chavhan.75</t>
  </si>
  <si>
    <t>https://www.linkedin.com/in/onkar-chavhan-b54151169</t>
  </si>
  <si>
    <t>onkarnikam9@gmail.com</t>
  </si>
  <si>
    <t>17104A0061</t>
  </si>
  <si>
    <t>ONKAR DHANANJAY NIKAM</t>
  </si>
  <si>
    <t>Falt no. 11,Neera building,Shiva Shakti nagar,Bcabin road,ambernath(east),pin:421501</t>
  </si>
  <si>
    <t>onkar.nikam@vit.edu.in</t>
  </si>
  <si>
    <t>BREPN9866M</t>
  </si>
  <si>
    <t>R5566515</t>
  </si>
  <si>
    <t>P.M.M Rotary School &amp; Junior College</t>
  </si>
  <si>
    <t>Royal Junior College</t>
  </si>
  <si>
    <t>DHANANJAY RAJARAM NIKAM</t>
  </si>
  <si>
    <t>SUVARNA RAJARAM NIKAM</t>
  </si>
  <si>
    <t>Python, Cybersecurity &amp; IoT,Programming foundation with HTML,CSS,JavaScript</t>
  </si>
  <si>
    <t>C,C++,Python,HTML,CSS,Javascript ,MATLAB,Image Processing</t>
  </si>
  <si>
    <t>Singing,gaming,Ukelele</t>
  </si>
  <si>
    <t>Travel for food,cooking</t>
  </si>
  <si>
    <t>https://drive.google.com/open?id=1jA5lSU3bDP7BLI5haI1-mAGtSKueYZjR</t>
  </si>
  <si>
    <t>https://drive.google.com/open?id=1uIajax1YRmpTpjNKpMW9GbN-M9B9FGSh</t>
  </si>
  <si>
    <t>https://www.facebook.com/onkar.nikam.75</t>
  </si>
  <si>
    <t>https://www.linkedin.com/in/onkar-nikam-b04494169</t>
  </si>
  <si>
    <t>onkarchaudhari28@gmail.com</t>
  </si>
  <si>
    <t>18102C2029</t>
  </si>
  <si>
    <t>Onkar Suresh Chaudhari</t>
  </si>
  <si>
    <t>L4,Telephone Colony, Matunga west, Mumbai -400016</t>
  </si>
  <si>
    <t>Onkar.chaudhari@vit.edu.in</t>
  </si>
  <si>
    <t>BWOPC7384Q</t>
  </si>
  <si>
    <t>6086 1405 8520</t>
  </si>
  <si>
    <t>Nap</t>
  </si>
  <si>
    <t>Suresh Chaudhari</t>
  </si>
  <si>
    <t>Geeta Chaudhari</t>
  </si>
  <si>
    <t>Network security specialist</t>
  </si>
  <si>
    <t>C, C++,Java, basic html, oracle</t>
  </si>
  <si>
    <t>Day trading</t>
  </si>
  <si>
    <t>https://drive.google.com/open?id=1zxABx11gqcrLqFhy08qi7ke8wTW6TKbT</t>
  </si>
  <si>
    <t>https://drive.google.com/open?id=1d_rukZWg5A0WOwzRBtUuay_6KgAsBwfi</t>
  </si>
  <si>
    <t>https://www.facebook.com/onkar.chaudhari.98</t>
  </si>
  <si>
    <t>http://www.linkedin.com/in/onkar-chaudhari-1148b71b2</t>
  </si>
  <si>
    <t>bagdep12@gmail.com</t>
  </si>
  <si>
    <t>18103A2004</t>
  </si>
  <si>
    <t>PALLAVI KAILAS BAGDE</t>
  </si>
  <si>
    <t>6/19/1997</t>
  </si>
  <si>
    <t>Kamal B/16 DAE Quarters,New mandala, Anushakti nagar , mumbai 400094</t>
  </si>
  <si>
    <t>AT. post satargaon, taluka- nandgaon khandeswar ,district- Amravati</t>
  </si>
  <si>
    <t>pallavi.bagde@vit.edu.in</t>
  </si>
  <si>
    <t>ELRPB1933H</t>
  </si>
  <si>
    <t>Nutan Vidya Mandir</t>
  </si>
  <si>
    <t>Government Polytechnic Mumbai (Autonomous)</t>
  </si>
  <si>
    <t>KAILAS ANANDRAO BAGDE</t>
  </si>
  <si>
    <t>SUMAN KAILAS BAGDE</t>
  </si>
  <si>
    <t>1) Completed Internship on the project “IoT based Temperature Monitoring using 
Raspberry Pi”.
2) Completed online course on the topic " Python Data Structures"
3) Completed online course on the topic "Programming For Everybody (Getting 
Started with Python)"
4) Completed Inplant training in EMU carshed, Kurla</t>
  </si>
  <si>
    <t>java</t>
  </si>
  <si>
    <t>1)Participated in the “3rd National Level Technical Paper Presentation” 
2)Participated in the “4th National Level Project Exhibition Cum Poster 
Presentation”
3)Attended webinar with certification.</t>
  </si>
  <si>
    <t>Gardening , Listening to music</t>
  </si>
  <si>
    <t>https://drive.google.com/open?id=13h3WaMcK_94H6HxVJfWMWh9HSI3Jpxnh</t>
  </si>
  <si>
    <t>https://drive.google.com/open?id=1xiXZmuUIjCwNEBC2PqsQqXWZu6xLI3K9</t>
  </si>
  <si>
    <t>https://www.facebook.com/pallavi.bagde.184</t>
  </si>
  <si>
    <t>https://www.linkedin.com/in/pallavi-bagde-693b04134/</t>
  </si>
  <si>
    <t>completed MSCIT</t>
  </si>
  <si>
    <t>pllvsisodiya@gmail.com</t>
  </si>
  <si>
    <t>17104B0002</t>
  </si>
  <si>
    <t>Pallavi Kishor Sisodiya</t>
  </si>
  <si>
    <t>Purna - 1002, Worlisagar CHS, Sir Pochkhanwala Road, Worli, Mumbai - 400030</t>
  </si>
  <si>
    <t>pallavi.sisodiya@vit.edu.in</t>
  </si>
  <si>
    <t>IKIPS0718F</t>
  </si>
  <si>
    <t>Walsingham House School</t>
  </si>
  <si>
    <t>Kishor Sisodiya</t>
  </si>
  <si>
    <t>Consultant</t>
  </si>
  <si>
    <t>Poonamkuwar Sisodiya</t>
  </si>
  <si>
    <t>C, C++, Python, Java, Web Development, Ionic, Flutter, Firebase, Github</t>
  </si>
  <si>
    <t>Google's Women Techmakers Engineering Fellow (2 year scholarship program)</t>
  </si>
  <si>
    <t>Tennis player</t>
  </si>
  <si>
    <t>Mandala artist</t>
  </si>
  <si>
    <t>https://drive.google.com/open?id=10x12Z1H6wVR0sLdEIA_TnjroAoSuMo4A</t>
  </si>
  <si>
    <t>https://drive.google.com/open?id=1gqcQZospqz5btMSthVT_PSGhzGpIrQ0p</t>
  </si>
  <si>
    <t>https://www.linkedin.com/in/pllvsis/</t>
  </si>
  <si>
    <t>pankajdeshmukh865@gmail.com</t>
  </si>
  <si>
    <t>18104A2005</t>
  </si>
  <si>
    <t>Pankaj arun deshmukh</t>
  </si>
  <si>
    <t>F4/105 om sai dham soc, simplex sector-7 ghansoli navi mumbai- 400701</t>
  </si>
  <si>
    <t>pankaj.deshmukh@vit.edu.in</t>
  </si>
  <si>
    <t>DZPPD3943G</t>
  </si>
  <si>
    <t>Appied</t>
  </si>
  <si>
    <t>Asp convent english high school</t>
  </si>
  <si>
    <t>D.Y patil polytechnic</t>
  </si>
  <si>
    <t>Msbte</t>
  </si>
  <si>
    <t>Arun laxman deshmukh</t>
  </si>
  <si>
    <t>Ex army man</t>
  </si>
  <si>
    <t>Sujata arun deshmukh</t>
  </si>
  <si>
    <t>Python for everybody on corsera</t>
  </si>
  <si>
    <t>I have done mini project on smoke director</t>
  </si>
  <si>
    <t>https://drive.google.com/open?id=1j2dkp4R6vF5P1hhFi1W-DAhqDvmdHFc5</t>
  </si>
  <si>
    <t>https://drive.google.com/open?id=1udIhaqk_q1VeynUorl-DrHdoHpSevCgL</t>
  </si>
  <si>
    <t>https://www.facebook.com/pankaj.deshmukh.370515</t>
  </si>
  <si>
    <t>https://www.linkedin.com/in/pankaj-deshmukh-8918561a0</t>
  </si>
  <si>
    <t>pankajvyadav1@gmail.com</t>
  </si>
  <si>
    <t>17104B0039</t>
  </si>
  <si>
    <t>Pankaj Vijaykumar Yadav</t>
  </si>
  <si>
    <t>5/5, Sadbhavana Nagar,Mb.p.t colony,Wadala East,Mumbai-400037</t>
  </si>
  <si>
    <t>pankaj.yadav1@vit.edu.in</t>
  </si>
  <si>
    <t>AZHPY2103Q</t>
  </si>
  <si>
    <t>I.E.S V.N Sule Guruji English Medium Secondary School.</t>
  </si>
  <si>
    <t>Vijaykumar Yadav</t>
  </si>
  <si>
    <t>Paranadevi Yadav</t>
  </si>
  <si>
    <t>Intermediate level in Python,
Basic of DBMS,Postgre SQL.</t>
  </si>
  <si>
    <t>Sports,Gaming, Listening to music</t>
  </si>
  <si>
    <t>https://drive.google.com/open?id=1vRguL_X3LRjzyqWG-_Ifq4Mmbcz5V3AE</t>
  </si>
  <si>
    <t>https://drive.google.com/open?id=1cZTiOFn0yIYzhS6B59ptHTDSnu0dQDwz</t>
  </si>
  <si>
    <t>https://www.facebook.com/Pankaj.Yadav99</t>
  </si>
  <si>
    <t>https://www.linkedin.com/in/pankaj-yadav-3763211a0</t>
  </si>
  <si>
    <t>payalvgaikwad05@gmail.com</t>
  </si>
  <si>
    <t>18101C2025</t>
  </si>
  <si>
    <t>Payal Vilas Gaikwad</t>
  </si>
  <si>
    <t>602,9/A wing,Mansarovar Complex,sec-34,kamothe,navi mumbai-410209</t>
  </si>
  <si>
    <t>payal.gaikwad@vit.edu.in</t>
  </si>
  <si>
    <t>CWDPG6844F</t>
  </si>
  <si>
    <t>Sushma Patil Vidayalya,kamothe</t>
  </si>
  <si>
    <t>Dr.D.Y.Patil polytechnic,nerul</t>
  </si>
  <si>
    <t>Vilas Babu Gaikwad</t>
  </si>
  <si>
    <t>Pramila Vilas Gaikwad</t>
  </si>
  <si>
    <t>Programming langauge</t>
  </si>
  <si>
    <t>https://drive.google.com/open?id=1ChvsntcG-xuGZDq_phd3TtJada_En7Dg</t>
  </si>
  <si>
    <t>https://drive.google.com/open?id=13VG__1-UvV2f_FgCTpoXQtv4hWZ1ZPKC</t>
  </si>
  <si>
    <t>https://www.facebook.com/payal.gaikwad.18041</t>
  </si>
  <si>
    <t>https://www.linkedin.com/in/payal-gaikwad-0a13461aa/</t>
  </si>
  <si>
    <t>poojaachavan.24@gmail.com</t>
  </si>
  <si>
    <t>17102A0020</t>
  </si>
  <si>
    <t>Pooja Devendra Chavan</t>
  </si>
  <si>
    <t>501, E-wing, Om Palace, Rambaug lane no. 4 end, chikanghar, kalyan(west)</t>
  </si>
  <si>
    <t>pooja.chavan1@vit.edu.in</t>
  </si>
  <si>
    <t>BQEPC8459C</t>
  </si>
  <si>
    <t>T2900651</t>
  </si>
  <si>
    <t>Birla College of Arts, Science and Commerce.</t>
  </si>
  <si>
    <t>Devendra Tukaram Chavan</t>
  </si>
  <si>
    <t>Rupali Devendra Chavan</t>
  </si>
  <si>
    <t>Lab Technician</t>
  </si>
  <si>
    <t xml:space="preserve">1. IETE certified Python programming with OOP, GUI, database.
2. Data Analytics using python by IBM
3. Data Mining and Machine learning using python by Udemy. 
4. Data Structures and Algorithms by Udemy. 
5. The professional PHP course by Udemy.
6. The ultimate MySQL Bootcamp by Udemy. 
7. Neural Networks and Deep learning by Coursera. 
</t>
  </si>
  <si>
    <t>C, Java, Python, Html, CSS, Javascript, PHP, MYSQL, Data Analytics.</t>
  </si>
  <si>
    <t>1. Student Management CRUD Application using Tkinter and SQlite database. 
2. Two level Banking Application using python and SMTP. 
3. Employbility Assessment Tool using Data Analytics python.</t>
  </si>
  <si>
    <t>Travelling, studying.</t>
  </si>
  <si>
    <t>https://drive.google.com/open?id=1j4II40z2i6LvvdRz4GJK9mBd4tbTPtAQ</t>
  </si>
  <si>
    <t>https://drive.google.com/open?id=1EM8cJwa3X02HTNtMWwj7tlBAw6-G_bIx</t>
  </si>
  <si>
    <t>https://m.facebook.com/profile.php?id=100008726136601</t>
  </si>
  <si>
    <t>https://www.linkedin.com/in/pooja-chavan-02270418a</t>
  </si>
  <si>
    <t>poojarathod.vit@gmail.com</t>
  </si>
  <si>
    <t>17101B0055</t>
  </si>
  <si>
    <t>Pooja Gopal Rathod</t>
  </si>
  <si>
    <t>1/26/2000</t>
  </si>
  <si>
    <t>Karamshi Bhuvan Agra road Kalyan west</t>
  </si>
  <si>
    <t>pooja.rathod@vit.edu.in</t>
  </si>
  <si>
    <t>DOHPR0263A</t>
  </si>
  <si>
    <t>8141 5341 6801</t>
  </si>
  <si>
    <t>U4326195</t>
  </si>
  <si>
    <t>Holy Cross Convent High School</t>
  </si>
  <si>
    <t>New English High school and Jr.College</t>
  </si>
  <si>
    <t>Gopal Rathod</t>
  </si>
  <si>
    <t>Pallavi Rathod</t>
  </si>
  <si>
    <t>Devops, pschyology, learning how to learn, TCS career edge</t>
  </si>
  <si>
    <t>Basics of programming languages like c, java, python and html, css, php, android language</t>
  </si>
  <si>
    <t>Insyllabus mini projects</t>
  </si>
  <si>
    <t>Elocution</t>
  </si>
  <si>
    <t>Stock exchange, cooking, reading psychological books</t>
  </si>
  <si>
    <t>https://drive.google.com/open?id=1eZK3CG7PxC8OP7IlxSlXyakzUYgVqjaw</t>
  </si>
  <si>
    <t>https://drive.google.com/open?id=1Ri950qNHUApT0vJ9VYnxtx71muQ9bCDl</t>
  </si>
  <si>
    <t>https://www.linkedin.com/in/pooja-rathod-95332b194</t>
  </si>
  <si>
    <t>18104A2009</t>
  </si>
  <si>
    <t>POOJA JAINDRA CHAVAN</t>
  </si>
  <si>
    <t>A:1:3, Shivanjali, plot no.9.1, sector - 2, Sanpada east, Navi Mumbai- 400705</t>
  </si>
  <si>
    <t>pooja.chavan@vit.edu.in</t>
  </si>
  <si>
    <t>chavan.j.pooja@gmail.com</t>
  </si>
  <si>
    <t>BXVPC3629Q</t>
  </si>
  <si>
    <t>FR. AGNEL MULTIPURPOSE SCHOOL</t>
  </si>
  <si>
    <t>VIVEKANAND EDUCATION SOCIETY'S POLYTECHNIC</t>
  </si>
  <si>
    <t>MSBTE- MAHARASHTRA STATE BOARD OF TECHNICAL EDUCATION</t>
  </si>
  <si>
    <t>JAINDRA CHAVAN</t>
  </si>
  <si>
    <t>SAYALI CHAVAN</t>
  </si>
  <si>
    <t>1. CRO WORKSHOP TRAINING PROGRAM AT CLEAR POINT INSTRUMENTATION PVT.LTD.
2. SPOKEN TUTORIAL (PROGRAMMING IN C) 
3. PROTEUS 8 PROFESSIONAL WORKSHOP
4. PCB DESIGNING WORKSHOP
5. ARDUINO WORKSHOP
6. SAP TRAINING PROGRAM
7. IN-PLANT TRAINING IN CENTRAL RAILWAY
8. ON SITE TRAINING AT AUTODATA (CONTROL SYSTEMS)
9. SUMMER INDUSTRIAL TRAINING AND INTERNSHIP PROGRAM ON DATA ANALYTICS USING PYTHON BY EDUVANCE</t>
  </si>
  <si>
    <t>EMBEDDED CODING
HANDS ON PRACTICAL EXPERIENCE OF CADENCE SOFTWARE
PROJECT PLANNING
TASK MANAGEMENT 
DATA ANALYTICS
TECHNICAL PAPER PRESENTATION</t>
  </si>
  <si>
    <t>PROJECTS
1. DIPLOMA FINAL YEAR PROJECT - BIOMETRIC ATTENDANCE SYSTEM USING FINGERPRINT SCANNER
2. MINI PROJECT IN OSTC - ARDUINO BASED MORSE CODE GENERATOR
3. MINI PROJECTS IN PCE - LED LIGHT DIMMER USING IC555
4. MAJOR PROJECT FOR INTERNSHIP PROGRAM ON DATA ANALYTICS USING PYTHON
• Web scrapping engine using BS4 (Beautiful soup 4), requests
• Image processing tool using Pillow
• Two level security banking app using SMTP (Simple mail transfer protocol)
• Employability assessment tool by data analytics.
1. ORGANIZED FOLLOWING WORKSHOPS AS TECHNICAL HEAD AT IETE ( THE INSTITUTE OF ELECTRONICS AND TELECOMMUNICATION ENGINEERING)
• PCB DESIGNING WORKSHOP
• FABRICATION AND DEVELOPMENT OF MICROSTRIP ANTENNAS
• DATABASE MANAGEMENT SYSTEM WORKSHOP
• LABVIEW WORKSHOP
2. 1ST PLACE IN ELECTRO GUN COMPETITION HELD BY ISA (INTERNATIONAL SOCIETY OF AUTOMATION )-VESP
3. WINNER IN CIRCUIT MANIA COMPETITION HELD BY ISA-RAIT
4. 2ND PLACE IN TECHNICAL PAPER PRESENTATION (TPP) AT VESP
5. PARTICIPATED IN 4TH NATIONAL LEVEL TECHNICAL PAPER PRESENTATION 2017 ASSOCIATED BY I.E.T.E., I.S.F., C.S.I., I.S.A.
6. PARTICIPATED IN STATE LEVEL TECHNICAL QUIZ COMPETITION ASSOCIATED BY MSBTE
7. PARTICIPATED IN STATE LEVEL TPP AND QUIZ COMPETITION AT AGNEL POLYTECHNIC, VASHI
8. PARTICIPATED IN NATIONAL LEVEL TECHNICAL PAPER PRESENTATION COMPETITION IN 2018</t>
  </si>
  <si>
    <t>• TAEKWONDO DISTRICT LEVEL GOLD MEDALLIST. 
• I HAVE ORGANIZED SPORTS FEST SPHURTI 2017-18 AS A GENERAL SECRETARY AT VESP.</t>
  </si>
  <si>
    <t>COOKING, READING</t>
  </si>
  <si>
    <t>https://drive.google.com/open?id=1eP6buLilU0ZKYyLFF8j0mA-BF33YOZ3Z</t>
  </si>
  <si>
    <t>https://drive.google.com/open?id=1w9_hrtbePT1A2qZW0QdEuEzwBtFgLiCR</t>
  </si>
  <si>
    <t>https://www.facebook.com/pooja.chavan.9615566/</t>
  </si>
  <si>
    <t>https://www.linkedin.com/in/pooja-chavan-018391107/</t>
  </si>
  <si>
    <t>ps3444743@gmail.com</t>
  </si>
  <si>
    <t>17104B0030</t>
  </si>
  <si>
    <t>Pooja Nishiprakash Sharma</t>
  </si>
  <si>
    <t>4/29/1999</t>
  </si>
  <si>
    <t>312,shree Sai Visawa building , Ruia college area, Mumbai (Dadar-east).</t>
  </si>
  <si>
    <t>B-16, Piyush Park, Khote Nagar, beside Vatika Ashram, Jalgaon</t>
  </si>
  <si>
    <t>pooja.sharma1@vit.edu.in</t>
  </si>
  <si>
    <t>IQQPS4212C</t>
  </si>
  <si>
    <t>5938 0673 5897</t>
  </si>
  <si>
    <t>St. Joseph convent high school, Jalgaon</t>
  </si>
  <si>
    <t>Moolji Jaitha college , Jalgaon</t>
  </si>
  <si>
    <t>Nishiprakash Sharma</t>
  </si>
  <si>
    <t>Sadhana Sharma</t>
  </si>
  <si>
    <t>1.Python course on Udemy
2.MYSQL course on Udemy
3.Web development course done on Coursera
4.Machine learning course done on Udemy
5.Big-Data course done on Coursera.
6.Communication skills course done on TCSicon</t>
  </si>
  <si>
    <t>1.Python
2.Data bases (SQL, MYSQL)
3.Data Base management system(DBMS)
4.Web development (HTML, CSS, Java-script, Bootstrap, Php) 
5.Java (oops)
6.Arduino and Raspberry pi</t>
  </si>
  <si>
    <t>1.Worked on Text to speech converter 
2.Worked on Audio Amplifier
3.Worked on website development (internship).</t>
  </si>
  <si>
    <t>Sketching, Singing, Playing Badminton, Drama</t>
  </si>
  <si>
    <t>Cooking new dishes, Collection of Photos</t>
  </si>
  <si>
    <t>https://drive.google.com/open?id=1BDj2V6UVlWPYnMKBpZQBWHLXULbXgB0q</t>
  </si>
  <si>
    <t>https://drive.google.com/open?id=1N6psFfMDsLCxoVagx3eLFdJ9VGNrFhgM</t>
  </si>
  <si>
    <t>https://www.facebook.com/profile.php?id=100009419500727</t>
  </si>
  <si>
    <t>www.linkedin.com/in/pooja-sharma-0551b7192</t>
  </si>
  <si>
    <t>poojanimbare1998@gmail.com</t>
  </si>
  <si>
    <t>18103A2019</t>
  </si>
  <si>
    <t>Pooja Vasant Nimbare</t>
  </si>
  <si>
    <t>Sainath Nagar Road,Behind k.v.k high school,Laxmibai chawl ,Ghatkopar(w),M-86</t>
  </si>
  <si>
    <t>pooja.nimbare@vit.edu.in</t>
  </si>
  <si>
    <t>BRNPN7398P</t>
  </si>
  <si>
    <t>Pune vidyarthi griha's vidya bhawan no.2</t>
  </si>
  <si>
    <t>Shah and Anchor Kutchhi Polytechnic</t>
  </si>
  <si>
    <t>Vasant Dhondu Nimbare</t>
  </si>
  <si>
    <t>Painter</t>
  </si>
  <si>
    <t>Vijaya Vasant Nimbare</t>
  </si>
  <si>
    <t>Arduino worshop, Multisim worshop,Technical paper presentation,PCB and circuit Design</t>
  </si>
  <si>
    <t>PCB Design and Circuit Design</t>
  </si>
  <si>
    <t>Mini projects,Technical paper presentation</t>
  </si>
  <si>
    <t>Gardening,ticktes collection</t>
  </si>
  <si>
    <t>https://drive.google.com/open?id=1dMuYrmQbCx7spD_QU_Lea5OeRwD209X4</t>
  </si>
  <si>
    <t>https://drive.google.com/open?id=1LS9SOMkPv7h-D5Ph23HL3Pgb9FFoWawK</t>
  </si>
  <si>
    <t>https://www.facebook.com/pooja.nimbare.79</t>
  </si>
  <si>
    <t>https://www.linkedin.com/in/pooja-nimbare-521b14194</t>
  </si>
  <si>
    <t>pradnyadeshmukh116@gmail.com</t>
  </si>
  <si>
    <t>18102A2004</t>
  </si>
  <si>
    <t>Pradnya Deepak Deshmukh</t>
  </si>
  <si>
    <t>102 , A wing Niramaya Height, pranji garden road, Katrap, Badlapur (E)</t>
  </si>
  <si>
    <t>pradnya.deshmukh@vit.edu.in</t>
  </si>
  <si>
    <t>GDFPD0090H</t>
  </si>
  <si>
    <t>Wisdom English High School</t>
  </si>
  <si>
    <t>Deepak Raghunath Deshmukh</t>
  </si>
  <si>
    <t>Manisha Deepak Deshmukh</t>
  </si>
  <si>
    <t>Python course</t>
  </si>
  <si>
    <t>Python, Java , c programming</t>
  </si>
  <si>
    <t>Student Feedback system (mini project)</t>
  </si>
  <si>
    <t>Bharatnatyam Dance</t>
  </si>
  <si>
    <t>https://drive.google.com/open?id=1AKvr43d00_DuI8lhGIr65uRW40evM9lD</t>
  </si>
  <si>
    <t>https://drive.google.com/open?id=1xqFh0TGcYp7t720bdwM08xZKe6kJ0Tsu</t>
  </si>
  <si>
    <t>https://www.facebook.com/pradnya.deshmukh.7186896</t>
  </si>
  <si>
    <t xml:space="preserve">http://www.linkedin.com/in/pradnyadeshmukh1009 </t>
  </si>
  <si>
    <t>pradyumnam9@gmail.com</t>
  </si>
  <si>
    <t>17102B0019</t>
  </si>
  <si>
    <t>Pradyumna Prabhakar Mahajan</t>
  </si>
  <si>
    <t>A-5, Sadhana Building, Ramwadi, Naupada, Thane 400602</t>
  </si>
  <si>
    <t>pradyumna.mahajan@vit.edu.in</t>
  </si>
  <si>
    <t>P2020600</t>
  </si>
  <si>
    <t>D.A.V. Public School, Thane</t>
  </si>
  <si>
    <t>Ratanbai Walbai Junior College of Science, Mulund</t>
  </si>
  <si>
    <t>Prabhakar Mahajan</t>
  </si>
  <si>
    <t>Shobhana Mahajan</t>
  </si>
  <si>
    <t>Object-Oriented Data Structures in C++</t>
  </si>
  <si>
    <t>ReactJS, React Native, JavaScript, NodeJS, C++, Python, Java, HTML5, CSS3, PostgreSQL</t>
  </si>
  <si>
    <t>Research paper - TOTP Based Authentication Using QR Code For Gateway   Entry System,
Projects - TOTP Based Gateway Authentication system, 
Crop Classification App, 
Movie Recommendation system, 
Discord Bot to prevent toxic messages, 
Sorting Visualiser</t>
  </si>
  <si>
    <t>https://drive.google.com/open?id=1cTdJYhYnvmp3-cCOIdXaoDqKqFT1LN_c</t>
  </si>
  <si>
    <t>https://drive.google.com/open?id=19Yq9369ErHVBVXS8Li9U57u34DKcTf-F</t>
  </si>
  <si>
    <t>https://www.linkedin.com/in/pradyumnamahajan/</t>
  </si>
  <si>
    <t>Internship - Logyana Solutions - Web development internship, 3 months</t>
  </si>
  <si>
    <t>prajaktagarud1998@gmail.com</t>
  </si>
  <si>
    <t>18102C2007</t>
  </si>
  <si>
    <t>Prajakta Chandrakant Garud</t>
  </si>
  <si>
    <t>Jyoti Apartment 304, Near New Kalwa High School, Old Belapur Road, Kalwa (w), Thane - 400605</t>
  </si>
  <si>
    <t>prajakta.garud@vit.edu.in</t>
  </si>
  <si>
    <t>BAIPG9875Q</t>
  </si>
  <si>
    <t>New English School Kalwa</t>
  </si>
  <si>
    <t>Government Polytechnic of Mumbai, Bandra</t>
  </si>
  <si>
    <t>Chandrakant Devram Garud</t>
  </si>
  <si>
    <t>Ratnaprabha Chandrakant Garud</t>
  </si>
  <si>
    <t>SAP course , Internship at Suven Consultants and Technology Pvt.Ltd, Devops workshop</t>
  </si>
  <si>
    <t>Java, python, software testing, system testing</t>
  </si>
  <si>
    <t>https://drive.google.com/open?id=1bmLL__rW-rIU0pVBcUlld6LUqYIUopJ6</t>
  </si>
  <si>
    <t>https://drive.google.com/open?id=1OHfL1lbAFz3-otlLCHQBkMRkFVU5L8CM</t>
  </si>
  <si>
    <t>https://www.linkedin.com/in/prajakta-garud-3459b5142</t>
  </si>
  <si>
    <t>prajaktared20@gmail.com</t>
  </si>
  <si>
    <t>17105A0027</t>
  </si>
  <si>
    <t>Prajakta Premchand Kalbande</t>
  </si>
  <si>
    <t>8/14/1999</t>
  </si>
  <si>
    <t>A-302 Gandhar Building Bolinj Virar West</t>
  </si>
  <si>
    <t>Prajakta.kalbande@vit.edu.in</t>
  </si>
  <si>
    <t>St. Mary's High School</t>
  </si>
  <si>
    <t>Premchand Kalbande</t>
  </si>
  <si>
    <t>Graphic Designer</t>
  </si>
  <si>
    <t>Pankaja Kalbande</t>
  </si>
  <si>
    <t>Freelancer</t>
  </si>
  <si>
    <t>Basics in Robotics, Graphic Designing, Materials in Healthcare.</t>
  </si>
  <si>
    <t>AutoCAD</t>
  </si>
  <si>
    <t>Posters, Mini Projects and currently working on a project based on Unity</t>
  </si>
  <si>
    <t>Wrapper collecting, Digital drawing</t>
  </si>
  <si>
    <t>https://drive.google.com/open?id=1O_gauBR6OtMhPK_ELQZ_5_JOxeJdrfi5</t>
  </si>
  <si>
    <t>https://drive.google.com/open?id=1GdfhzxTirQ0YmffP2EKd5uXDft66t0NU</t>
  </si>
  <si>
    <t>https://www.facebook.com/prajaktared20</t>
  </si>
  <si>
    <t>https://www.linkedin.com/in/prajakta-kalbande-bb3b6b17b</t>
  </si>
  <si>
    <t>dalvipranali2@gmail.com</t>
  </si>
  <si>
    <t>18103A2008</t>
  </si>
  <si>
    <t>Pranali Janardhan Dalvi</t>
  </si>
  <si>
    <t>flat no 403, b-wing, rekhi sai tulip, sector 06, plot no 07, ghansoli, navi mumbai 400701</t>
  </si>
  <si>
    <t>pranali.dalvi@vit.edu.in</t>
  </si>
  <si>
    <t>CIGPD0479Q</t>
  </si>
  <si>
    <t>ST.SEBASTIAN'S HIGH SCHOOL</t>
  </si>
  <si>
    <t>SWAMI VIVEKANAND EDUCATION JUNIOR COLLEGE</t>
  </si>
  <si>
    <t>SWAMI VIVEKANAND EDUCATION SOCIETY'S POLYTECHNIC</t>
  </si>
  <si>
    <t>MAHARASTRA STATE BOARD OF TECHNICAL EDUCATION</t>
  </si>
  <si>
    <t>Janardhan Shantaram Dalvi</t>
  </si>
  <si>
    <t>Senior Medical Assitant at TATA POWER COMPANY</t>
  </si>
  <si>
    <t>Shweta Janardhan Dalvi</t>
  </si>
  <si>
    <t>CCNA , JAVA</t>
  </si>
  <si>
    <t>testing</t>
  </si>
  <si>
    <t>Technical Paper Presentation , Technical Quiz , Diplomads Enterpreneurship Development Program</t>
  </si>
  <si>
    <t>sports , swimming</t>
  </si>
  <si>
    <t>foodblogger</t>
  </si>
  <si>
    <t>https://drive.google.com/open?id=1f4o6agSb2FD4SHn6tWGdaRegG7DZ2kAU</t>
  </si>
  <si>
    <t>https://drive.google.com/open?id=19Yci7ERp2HeTv6lfF3vumeP31Gzer6gw</t>
  </si>
  <si>
    <t>https://www.facebook.com/pranali.dalvi.96/</t>
  </si>
  <si>
    <t>https://www.linkedin.com/in/pranali-dalvi-9238801ab</t>
  </si>
  <si>
    <t>pranalibhujbal02@gmail.com</t>
  </si>
  <si>
    <t>18104A2006</t>
  </si>
  <si>
    <t>PRANALI SANJAY BHUJBAL</t>
  </si>
  <si>
    <t>3/20/2000</t>
  </si>
  <si>
    <t>B/207 ,sohan tower, opposite shivsena office khopat Thane(w) 400601</t>
  </si>
  <si>
    <t>B/207, sohan tower ,opposite shivsena office khopat Thane(w) 400601</t>
  </si>
  <si>
    <t>pranali.bhujbal@vit.edu.in</t>
  </si>
  <si>
    <t>P5426672</t>
  </si>
  <si>
    <t>Saraswati Education Society High School and juniour college</t>
  </si>
  <si>
    <t>Bharati Vidyapeeth Institute of Techology</t>
  </si>
  <si>
    <t>Maharastra State Board OF Technical Education</t>
  </si>
  <si>
    <t>Sanjay Madhukar Bhujbal</t>
  </si>
  <si>
    <t>Suvarna Sanjay Bhujbal</t>
  </si>
  <si>
    <t>1. PCB Designing workshop
2. Antenna designing workshop
3. SAP training
4. Diploma in German language</t>
  </si>
  <si>
    <t>1. I have elementary knowledge of programming.
2. PCB designing.
3. Assembly language programming.</t>
  </si>
  <si>
    <t>Mini projects: 
1. Pulse width modulation using IC 741.
2. Morse code generator using ardiuno.
3. IC tester using NAND gate.</t>
  </si>
  <si>
    <t>Part of INTRA Dance team of VIT</t>
  </si>
  <si>
    <t>Dancing, Drawing</t>
  </si>
  <si>
    <t>https://drive.google.com/open?id=1b9GUsFZbaAyRq_vfjHKxLJ6Px9BOS0vO</t>
  </si>
  <si>
    <t>https://drive.google.com/open?id=1R6Vhb81we8ncnH2PFHA7FU5qDPOg0mn_</t>
  </si>
  <si>
    <t>https://www.facebook.com/pranali.bhujbal.9</t>
  </si>
  <si>
    <t>https://www.linkedin.com/in/pranali-bhujbal-2698121ab</t>
  </si>
  <si>
    <t>kamblepranav460@gmail.com</t>
  </si>
  <si>
    <t>18101c2046</t>
  </si>
  <si>
    <t>Pranav Ashok Kamble</t>
  </si>
  <si>
    <t>Room no 001, ground floor vastu dattu sajan chs ltd, umeshnagar dombivali(w), thane 421202</t>
  </si>
  <si>
    <t>At post- aarey, baudhawadi, tal-devgad, dist- sindhudurga.</t>
  </si>
  <si>
    <t>pranav.kamble@vit.edu.in</t>
  </si>
  <si>
    <t>JEPPK8729Q</t>
  </si>
  <si>
    <t>S M G high school devgad</t>
  </si>
  <si>
    <t>Government Polytechnic, Pen</t>
  </si>
  <si>
    <t>Ashok Ramchandra Kamble</t>
  </si>
  <si>
    <t>Diseased</t>
  </si>
  <si>
    <t>Reshma Ashok Kamble</t>
  </si>
  <si>
    <t>Completed internship on web development in home revise education pvt ltd.</t>
  </si>
  <si>
    <t>C 
C++
Java 
Php
React native 
MySQL, PostgreSql
HTML, CSS, JS</t>
  </si>
  <si>
    <t>Gamming, planting trees</t>
  </si>
  <si>
    <t>https://drive.google.com/open?id=1otxZEA3SPtaCJog51RIgQ3yQ3UTH_sBs</t>
  </si>
  <si>
    <t>https://drive.google.com/open?id=1ummA9zHvXcFYdmmzYqVE2wfADaiwbp3B</t>
  </si>
  <si>
    <t>facebook.com/pranav.kamble.311</t>
  </si>
  <si>
    <t>linkedin.com/in/pranav-kamble-4077091a2</t>
  </si>
  <si>
    <t>pranaybane2000@gmail.com</t>
  </si>
  <si>
    <t>18104C2027</t>
  </si>
  <si>
    <t>Pranay.Dilip.Bane</t>
  </si>
  <si>
    <t>156 1/5,Achary Atre Nagar,Shri Niwas Chawl,S.M.D.Road Antophill,wadala(E)</t>
  </si>
  <si>
    <t>pranay.bane@vit.edu.in</t>
  </si>
  <si>
    <t>DPMPB2160A</t>
  </si>
  <si>
    <t>T5426089</t>
  </si>
  <si>
    <t>South Indian Welfare Society High School</t>
  </si>
  <si>
    <t>DILIP</t>
  </si>
  <si>
    <t>DIPALI</t>
  </si>
  <si>
    <t>ARDUINO PROGRAMMING &amp; DEVELOPMENT</t>
  </si>
  <si>
    <t>ARDUINO PROGRAMMING</t>
  </si>
  <si>
    <t>MINI PROJECT</t>
  </si>
  <si>
    <t>COIN COLLECTION</t>
  </si>
  <si>
    <t>https://drive.google.com/open?id=1dG5io8G5qERMbZhHryd-xHPrJLzs4TfV</t>
  </si>
  <si>
    <t>https://drive.google.com/open?id=1FshcFF8FKQiGSiajGpNZXJb96Do4JdhU</t>
  </si>
  <si>
    <t>pranitasonawadekar@gmail.com</t>
  </si>
  <si>
    <t>18101C2001</t>
  </si>
  <si>
    <t>Pranita Jagjivan Sonawadekar</t>
  </si>
  <si>
    <t>C/49, Sagar Mahim CHS, Jehangir Baug Near Shivaji Park Mahim West Mumbai-16</t>
  </si>
  <si>
    <t>pranita.sonawadekar@vit.edu.in</t>
  </si>
  <si>
    <t>JFYPS4925A</t>
  </si>
  <si>
    <t>7407 7292 1915</t>
  </si>
  <si>
    <t>St. Joseph's Convent High School</t>
  </si>
  <si>
    <t>Pranita Sonawadekar</t>
  </si>
  <si>
    <t>Jagjivan</t>
  </si>
  <si>
    <t>Suman</t>
  </si>
  <si>
    <t>DB, HTML, SDLC</t>
  </si>
  <si>
    <t>Beach Cleaning and Regular Blood Donor</t>
  </si>
  <si>
    <t>Staying fit</t>
  </si>
  <si>
    <t>https://drive.google.com/open?id=1HiG0rXqIB_qzcLiqNmBY1atDNHHYTLeF</t>
  </si>
  <si>
    <t>https://drive.google.com/open?id=1EF6DIbkeM6BijC_hoJOtq5sYqc-YuE5n</t>
  </si>
  <si>
    <t>https://www.facebook.com/pranita.sonawadekar</t>
  </si>
  <si>
    <t>https://www.linkedin.com/in/pranita-s-a0a14a126</t>
  </si>
  <si>
    <t>pranitanaik2015@gmail.com</t>
  </si>
  <si>
    <t>18101C2034</t>
  </si>
  <si>
    <t>Pranita Pradip Naik</t>
  </si>
  <si>
    <t>B-wing,Room no-515,5th floor,Om Shiv Sai Society,V.N Marg Sion(E) Mumbai-400022,Near Omkar And Runwal Esquare Or JoglekarWadi.</t>
  </si>
  <si>
    <t>pranita.naik@vit.edu.in</t>
  </si>
  <si>
    <t>AZNP8754C</t>
  </si>
  <si>
    <t>N9475960</t>
  </si>
  <si>
    <t>Sadhana Vidyalaya Sion(E)</t>
  </si>
  <si>
    <t>S.I.W.S collage ,Wadala</t>
  </si>
  <si>
    <t>VIdyalankar Polytechnic,Wadala</t>
  </si>
  <si>
    <t>Pradip Naik</t>
  </si>
  <si>
    <t>Deepa Naik</t>
  </si>
  <si>
    <t>Foundation Program In Full Stack Software Engineering,Mysql with Pl/Sql</t>
  </si>
  <si>
    <t>C++,Java,Mysql</t>
  </si>
  <si>
    <t>Taking Tuition Classes</t>
  </si>
  <si>
    <t>https://drive.google.com/open?id=1kmPfdKdt_MODqDKogct0FYA028Hobzw3</t>
  </si>
  <si>
    <t>https://drive.google.com/open?id=1nVUoLxHpjsb2MZP-Q0xpdux9GpyhHKcA</t>
  </si>
  <si>
    <t>https://m.facebook.com/campaign/landing.php?campaign_id=1653993517&amp;extra_1=s%7Cm%7C318504238004%7Ce%7Cfacebook+login%7C&amp;placement&amp;creative=318504238004&amp;keyword=facebook+login&amp;partner_id=googlesem&amp;extra_2=campaignid%3D1653993517%26adgroupid%3D63066388443%26matchtype%3De%26network%3Dg%26source%3Dmobile%26search_or_content%3Ds%26device%3Dm%26devicemodel%3D%26adposition%3D%26target%3D%26targetid%3Dkwd-1409285535%26loc_physical_ms%3D9062244%26loc_interest_ms%3D%26feeditemid%3D%26param1%3D%26param2%3D&amp;gclid=Cj0KCQjw6ar4BRDnARIsAITGzlDA4dHH1ohWY5Qy2AGO9eDU17OBdmH-WxJ2YDR1WJHL49rT50tsT5IaAvqLEALw_wcB</t>
  </si>
  <si>
    <t>bambarkarprasad@gmail.com</t>
  </si>
  <si>
    <t>17104B0021</t>
  </si>
  <si>
    <t>Prasad Ganesh Bambarkar</t>
  </si>
  <si>
    <t>Nagesh patil wadi no 2 behind vitthal Mandir, Ghatla, chembur Mumbai. 400071</t>
  </si>
  <si>
    <t>prasad.bambarkar@vit.edu.in</t>
  </si>
  <si>
    <t>DGGPB7527C</t>
  </si>
  <si>
    <t>Chembur Karnataka High School</t>
  </si>
  <si>
    <t>Swami Ramkrishna paramhans</t>
  </si>
  <si>
    <t>Ganesh Bambarkar</t>
  </si>
  <si>
    <t>Vidya Bambarkar</t>
  </si>
  <si>
    <t>C, C++, python, dbms, html, CSS</t>
  </si>
  <si>
    <t>Voice control Car</t>
  </si>
  <si>
    <t>Bodybuilding</t>
  </si>
  <si>
    <t>Drone piloting</t>
  </si>
  <si>
    <t>https://drive.google.com/open?id=1NIWpfXb1Ikc47cQoanj73UTDbG6pA-vH</t>
  </si>
  <si>
    <t>https://drive.google.com/open?id=1cNORpqjRFoI81iE4OMIEsxB2dieP3ya6</t>
  </si>
  <si>
    <t>https://www.facebook.com/profile.php?id=100007384061265</t>
  </si>
  <si>
    <t>https://www.linkedin.com/in/prasad-bambarkar-153a21121</t>
  </si>
  <si>
    <t>prasad.s.jagdale1@gmail.com</t>
  </si>
  <si>
    <t>17103B0034</t>
  </si>
  <si>
    <t>prasad suresh jagdale</t>
  </si>
  <si>
    <t>rh-2 type, s-9, sector-6, vashi, navi mumbai, 400703</t>
  </si>
  <si>
    <t>prasad.jagdale@vit.edu.in</t>
  </si>
  <si>
    <t>BPEPJ7534Q</t>
  </si>
  <si>
    <t>3363 4049 7149</t>
  </si>
  <si>
    <t>U1098566</t>
  </si>
  <si>
    <t>navi mumbai high school</t>
  </si>
  <si>
    <t>swami vivekananda junior college chembur</t>
  </si>
  <si>
    <t>suresh jagdale</t>
  </si>
  <si>
    <t>rekha jagdale</t>
  </si>
  <si>
    <t>professor</t>
  </si>
  <si>
    <t>mentioned in resume</t>
  </si>
  <si>
    <t>• Listening to music • Reading news papers • Social networking • Swimming • Running • Cycling</t>
  </si>
  <si>
    <t>https://drive.google.com/open?id=1WqtcQWMpGJtJMn9xOppATwwPmt6OyaMZ</t>
  </si>
  <si>
    <t>https://drive.google.com/open?id=1yDSpycpG_KQeTsGocgrN4ynxcKzY60He</t>
  </si>
  <si>
    <t>https://www.facebook.com/prasad.jagdale.507/</t>
  </si>
  <si>
    <t>https://www.linkedin.com/in/prasad-jagdale-98328b1ab</t>
  </si>
  <si>
    <t>18104C2024</t>
  </si>
  <si>
    <t>Prashant Vivek Khochare</t>
  </si>
  <si>
    <t>3C / 1406 Mhada Sankool cotton green Mumbai 400033</t>
  </si>
  <si>
    <t>299/D Botawala Chawl R.B. Marge Mazgoan Mumbai 400010</t>
  </si>
  <si>
    <t>prashant.khochare@vit.edu.in</t>
  </si>
  <si>
    <t>Khochareprashant@gmail.com</t>
  </si>
  <si>
    <t>Abhuydaya Education Society High School</t>
  </si>
  <si>
    <t>Maharashtra State Board Of Education</t>
  </si>
  <si>
    <t>Vivek Mahadev Khochare</t>
  </si>
  <si>
    <t>Not Alived</t>
  </si>
  <si>
    <t>Vinita Vivek khochare</t>
  </si>
  <si>
    <t>House hold maid</t>
  </si>
  <si>
    <t>1) Echose in space
2) Edunoix Learning solution</t>
  </si>
  <si>
    <t>1) Matlab
2) Basic python</t>
  </si>
  <si>
    <t>1) Solar Car
2) Voice Controlled Car</t>
  </si>
  <si>
    <t>Watching cricket match</t>
  </si>
  <si>
    <t>https://drive.google.com/open?id=13_CmwZusrrjLDbGiz-tfEYcNAtAbBbT6</t>
  </si>
  <si>
    <t>https://drive.google.com/open?id=1pAQ4bBxs3qTHb2xmZ5mA1Bm5i1SaAP8L</t>
  </si>
  <si>
    <t>https://www.facebook.com/prashant.khochare.90</t>
  </si>
  <si>
    <t>http://linkedin.com/in/prashant-khochare-8a75191ab</t>
  </si>
  <si>
    <t>patchavan7@gmail.com</t>
  </si>
  <si>
    <t>18101C2010</t>
  </si>
  <si>
    <t>Prathamesh Prashant Chavan</t>
  </si>
  <si>
    <t>Room.No-1723,Building.No-32,Khernagar,Bandra(E),Mumbai 400051.</t>
  </si>
  <si>
    <t>prathamesh.chavan@vit.edu.in</t>
  </si>
  <si>
    <t>BZBPC9989F</t>
  </si>
  <si>
    <t>3733 5898 3167</t>
  </si>
  <si>
    <t>St.Stanislaus.High.School</t>
  </si>
  <si>
    <t>Prashant Chavan</t>
  </si>
  <si>
    <t>Accounts Manager</t>
  </si>
  <si>
    <t>Anuradha Chavan</t>
  </si>
  <si>
    <t>ITO</t>
  </si>
  <si>
    <t>Web page designing,android app development,</t>
  </si>
  <si>
    <t>Attended workshops,seminars,participated in hackathons</t>
  </si>
  <si>
    <t>Music,Travelling,Cooking</t>
  </si>
  <si>
    <t>https://drive.google.com/open?id=1nwxXDSMxwFPcxZ08CqPJE7UAjOwDiPP6</t>
  </si>
  <si>
    <t>https://drive.google.com/open?id=1HSWhAkcJMeJWgs1IK-nXl_W46AuctF4a</t>
  </si>
  <si>
    <t>https://www.facebook.com/prathamesh.chavan.587268/</t>
  </si>
  <si>
    <t>https://www.linkedin.com/in/prathamesh-chavan-8bb8b41b2</t>
  </si>
  <si>
    <t>prathameshwarankar@gmail.com</t>
  </si>
  <si>
    <t>17104B0024</t>
  </si>
  <si>
    <t>PRATHAMESH SUDESH WARANKAR</t>
  </si>
  <si>
    <t>76/C RATAN TERRACE, T. H. KATARIA MARG, MATUNGA ROAD, MUMBAI - 400016</t>
  </si>
  <si>
    <t>prathamesh.warankar@vit.edu.in</t>
  </si>
  <si>
    <t>ACHPW3039J</t>
  </si>
  <si>
    <t>4428 7909 4654</t>
  </si>
  <si>
    <t>N0323297</t>
  </si>
  <si>
    <t>Dr. Antonio da Silva Technical High School</t>
  </si>
  <si>
    <t>Ramnivas Ruia College</t>
  </si>
  <si>
    <t>SUDESH BHASKAR WARANKAR</t>
  </si>
  <si>
    <t>SUMEDHA SUDESH WARANKAR</t>
  </si>
  <si>
    <t>Google IT Support Certificates
1) Technical Support Fundamentals
2) The bits and bytes of computer networking
3) Operating Systems
4) IT security
Applied Data Science in python 
1) Introduction to Data Science
2) Applied plotting, charting and data representation
3) Applied Machine learning
4) Applied Text Mining
MATLAB
1) MATLAB Onramp
2) Simulink Onramp
3) MATLAB Fundamentals
4) Machine Learning
Languages 
1) Python
2) Java
3) JavaScript</t>
  </si>
  <si>
    <t>Python, Java, C++, C, MATLAB, HTML, CSS, Eagle</t>
  </si>
  <si>
    <t>Certificate Verification Project
Voice Controlled Car</t>
  </si>
  <si>
    <t>ETSA General Secretary 2019-2020</t>
  </si>
  <si>
    <t>Reading, Trekking, Drawing</t>
  </si>
  <si>
    <t>https://drive.google.com/open?id=13SrOpkew0W_ZUtUcce4HFPWUaSsHMJo4</t>
  </si>
  <si>
    <t>https://drive.google.com/open?id=150Qe-N_C5txpkvPk36BMigSpAaWFYnIr</t>
  </si>
  <si>
    <t>https://www.facebook.com/profile.php?id=100008544967603</t>
  </si>
  <si>
    <t>https://www.linkedin.com/in/prathamesh-warankar-15405bb0</t>
  </si>
  <si>
    <t>prathmesh3199@gmail.com</t>
  </si>
  <si>
    <t>17101B0004</t>
  </si>
  <si>
    <t>Prathmesh Sandeep Gawande</t>
  </si>
  <si>
    <t>B - 204, Shivner Plaza, Sector - 15, Sanpada, Navi Mumbai - 400705</t>
  </si>
  <si>
    <t>prathmesh.gawande@vit.edu.in</t>
  </si>
  <si>
    <t>CHKPG6115M</t>
  </si>
  <si>
    <t>U2556573</t>
  </si>
  <si>
    <t>Seventh Day Adventist English High School</t>
  </si>
  <si>
    <t>Sadhu Vaswani Junior College</t>
  </si>
  <si>
    <t>Sandeep Balu Gawande</t>
  </si>
  <si>
    <t>Mangal Sandeep Gawande</t>
  </si>
  <si>
    <t>The Complete Data Science Bootcamp (Udemy)
Google IT Support Specialization (Coursera)
Google IT Automation with Python (Coursera)
Cloud Engineering with Google Cloud (Coursera)
Introduction to Bash Shell Scripting (Coursera)</t>
  </si>
  <si>
    <t>Python, Javascript, SQL, Bash Scripting</t>
  </si>
  <si>
    <t>Bank Gateway with OTP Verification using Python</t>
  </si>
  <si>
    <t>Badminton, Cricket, Football, Cue Sports</t>
  </si>
  <si>
    <t>https://drive.google.com/open?id=14zEbvrfxyzjGk2gP6EwijwFdLEVfzZFt</t>
  </si>
  <si>
    <t>https://drive.google.com/open?id=13dorPYxG5utOpstN24csMyocAIHfdjXr</t>
  </si>
  <si>
    <t>https://www.facebook.com/prathmesh.gawande.9</t>
  </si>
  <si>
    <t>https://www.linkedin.com/in/prathmeshgawande/</t>
  </si>
  <si>
    <t>18103C2008</t>
  </si>
  <si>
    <t>Pratik Bharat Jagtap</t>
  </si>
  <si>
    <t>5/17/1997</t>
  </si>
  <si>
    <t>5/84Nalanda Chs , shell colony road , sahakar Nagar 5 , chembur Mumbai 400071</t>
  </si>
  <si>
    <t>Pratik.jagtap@vit.edu.in</t>
  </si>
  <si>
    <t>Pratiekjagtap@gmail.com</t>
  </si>
  <si>
    <t>BFQPJ2891L</t>
  </si>
  <si>
    <t>General education academy</t>
  </si>
  <si>
    <t>Bharat Kashinath Jagtap</t>
  </si>
  <si>
    <t>Sangita Jagtap</t>
  </si>
  <si>
    <t>Digital communications</t>
  </si>
  <si>
    <t>Did my final year diploma project under LTI</t>
  </si>
  <si>
    <t>Stamp collection and coin collection</t>
  </si>
  <si>
    <t>https://drive.google.com/open?id=1CKZYE-5oyVoNm3k7P-rixibU9ZaBR7YU</t>
  </si>
  <si>
    <t>https://drive.google.com/open?id=1hQsUCO2gQ5FRIZmcrWuDkZ8H3-dNGvae</t>
  </si>
  <si>
    <t>https://www.facebook.com/pratik.jagtap.9887</t>
  </si>
  <si>
    <t>http://linkedin.com/in/pratik-jagtap-0747701a5</t>
  </si>
  <si>
    <t>pratikwadekar1629@gmail.com</t>
  </si>
  <si>
    <t>18102A2010</t>
  </si>
  <si>
    <t>Pratik Dnyaneshwar Wadekar</t>
  </si>
  <si>
    <t>4/16/1999</t>
  </si>
  <si>
    <t>A-504 Vrundavan Plaza Suresh Nagar Dica-east Thane 400612</t>
  </si>
  <si>
    <t>pratik.wadekar@vit.edu.in</t>
  </si>
  <si>
    <t>Shri D.J Doshi gurukul english medium high school</t>
  </si>
  <si>
    <t>Dnyaneshwar Wadekar</t>
  </si>
  <si>
    <t>Driver</t>
  </si>
  <si>
    <t>Nalini Wadekar</t>
  </si>
  <si>
    <t>peun</t>
  </si>
  <si>
    <t>Internship in digital marketing and application development using java and sql</t>
  </si>
  <si>
    <t>Java Programming</t>
  </si>
  <si>
    <t>Participated in project presentation at state level and national level</t>
  </si>
  <si>
    <t>Watching movies, tvshows,cricket</t>
  </si>
  <si>
    <t>https://drive.google.com/open?id=1Opd5PMua_1V8w1_w4f79gT1Z5sfU0Oy9</t>
  </si>
  <si>
    <t>https://drive.google.com/open?id=1KxnwTpnEuAoFUHZFNe4Tw58N1_U4Jr6K</t>
  </si>
  <si>
    <t>https://www.facebook.com/pratik.wadekar.731/</t>
  </si>
  <si>
    <t>https://www.linkedin.com/in/pratik-wadekar-b966081a4/</t>
  </si>
  <si>
    <t>pratikkoli951@gmail.com</t>
  </si>
  <si>
    <t>18104B2008</t>
  </si>
  <si>
    <t>Pratik Manoj Koli</t>
  </si>
  <si>
    <t>12/26/1998</t>
  </si>
  <si>
    <t>Room no.182/B, Dhola Bhagat Lane, Dharavi Koliwada, Mumbai-400017</t>
  </si>
  <si>
    <t>pratik.koli@vit.edu.in</t>
  </si>
  <si>
    <t>FBTPK8770E</t>
  </si>
  <si>
    <t>Sadhana Vidyalaya High School</t>
  </si>
  <si>
    <t>Kirti M Dongursee</t>
  </si>
  <si>
    <t>Dr. Dy Patil Polytechnic</t>
  </si>
  <si>
    <t>Manoj Kashinath Koli</t>
  </si>
  <si>
    <t>Kavita Manoj Koli</t>
  </si>
  <si>
    <t>JAVA, PYTHON, Embedded/Iot</t>
  </si>
  <si>
    <t>CODING &amp; Circuit Simulation</t>
  </si>
  <si>
    <t>Text to Speech Converter mini project</t>
  </si>
  <si>
    <t>Travelling, Swimming</t>
  </si>
  <si>
    <t>https://drive.google.com/open?id=1p85VCgCRfZ4hQVFpOk35NU5wl1Nd-9gB</t>
  </si>
  <si>
    <t>https://drive.google.com/open?id=1_tjknkVA-wSP44cHoyOs1WGrhb0DGWIX</t>
  </si>
  <si>
    <t>https://www.facebook.com/pratik.koli.71</t>
  </si>
  <si>
    <t>https://www.linkedin.com/in/pratik-koli-714a3418b</t>
  </si>
  <si>
    <t>prat12jan@gmail.com</t>
  </si>
  <si>
    <t>17103A0043</t>
  </si>
  <si>
    <t>Pratik Sumedh Mhaske</t>
  </si>
  <si>
    <t>A-303 Shree Meadows, Behind Water supply office, Belavali, Badlapur(west)</t>
  </si>
  <si>
    <t>pratik.mhaske@vit.edu.in</t>
  </si>
  <si>
    <t>ETBPM0705G</t>
  </si>
  <si>
    <t>T4059018</t>
  </si>
  <si>
    <t>I.E.S Katap Vidyalaya</t>
  </si>
  <si>
    <t>V. G. Vaze college of Arts, science and commerce</t>
  </si>
  <si>
    <t>Sumedh Yamaji Mhaske</t>
  </si>
  <si>
    <t>Snehal Sumedh Mhaske</t>
  </si>
  <si>
    <t>NA.</t>
  </si>
  <si>
    <t xml:space="preserve">Python for Data Science and Machine Learning -Udemy
Python BootCamp: From Zero to Hero - Udemy
Entrepreneurship Strategy: From Ideation to Exit- (HEC PARIS (Coursera))
Robotics ( Wireless Robots) -Embedded Technosolutions - India
MKCL Certified C programmer
Spoken English Proficiency Program Advance Level -Lets talk Academy
</t>
  </si>
  <si>
    <t>Python Prograaming, API testing using Soap UI, C programming</t>
  </si>
  <si>
    <t xml:space="preserve">Propeller Clock (Partially Worked) using Arduino NANO
Water Level Indicator
Height Measurement using Arduino UNO and Ultrasonic Sensor
Sinusoidal PWM using IC741
Morse Code Transmitter and Reciever
Metal Detector
Solar Phone Charger
TIC TAC TOE game in Python.
</t>
  </si>
  <si>
    <t>Was General Secretary for IEEE-VIT in third year (refer resume for more)</t>
  </si>
  <si>
    <t>https://drive.google.com/open?id=1CSu6itFWbpaLrDMAZIdXq0PpgSaN2eNP</t>
  </si>
  <si>
    <t>https://drive.google.com/open?id=1WybGAr03mVA5KgMVaEmEJkIar1e1kI3e</t>
  </si>
  <si>
    <t>https://www.facebook.com/pratik.mhaske.104</t>
  </si>
  <si>
    <t>https://www.linkedin.com/in/pratik-mhaske-401a1b162/</t>
  </si>
  <si>
    <t>phallepratik@gmail.com</t>
  </si>
  <si>
    <t>17101A0012</t>
  </si>
  <si>
    <t>Pratik Vikas Phalle</t>
  </si>
  <si>
    <t>A-203 Tharwani Heritage,Sector-7 Kharghar Navi Mumbai</t>
  </si>
  <si>
    <t>pratik.phalle@vit.edu.in</t>
  </si>
  <si>
    <t>ESCPP9786A</t>
  </si>
  <si>
    <t>3543 2950 6266</t>
  </si>
  <si>
    <t>S4585908</t>
  </si>
  <si>
    <t>Apeejay School Kharghar</t>
  </si>
  <si>
    <t>Jaipuriar School</t>
  </si>
  <si>
    <t>Vikas Phalle</t>
  </si>
  <si>
    <t>Mrinal Phalle</t>
  </si>
  <si>
    <t>Coursera-Python Data Structures,The Bits and Bytes of Computer Networking,Programming for Everybody,Introduction to Data Science in Python,Cybrary-Introduction to IT and Cybersecurity,Datacamp-Introduction to Shell,Introduction to SQL,Udemy-Leaning Ethical Hacking From Scratch</t>
  </si>
  <si>
    <t>Tools-Python,C,SQL,java.
Cyber Security
Ethical Hacking, Networking
Machine Learning
Data Science, Image Processing</t>
  </si>
  <si>
    <t>Image Processing
Context in Images and Face recognition(Project and Internship)</t>
  </si>
  <si>
    <t>Dance, Table Tennis, Swimming.</t>
  </si>
  <si>
    <t>Writing and Thinking Philosophical Theories of my own</t>
  </si>
  <si>
    <t>https://drive.google.com/open?id=1-szf2m2jWkJ9KZ2WvfueuvwQ-gBJt8oT</t>
  </si>
  <si>
    <t>https://drive.google.com/open?id=1L64eooow3lLbaOVHu9YWFeLyepHRW_6z</t>
  </si>
  <si>
    <t>https://www.linkedin.com/in/pratik-phalle-a47a99193</t>
  </si>
  <si>
    <t>Pratikjethe93@gmail.com</t>
  </si>
  <si>
    <t>17102A0072</t>
  </si>
  <si>
    <t>Pratik Vivek Jethe</t>
  </si>
  <si>
    <t>Parerl, bhoiwada, bhatianiwas 2/10, G.K Road, mumbai 400012</t>
  </si>
  <si>
    <t>Pratik.jethe@vit.edu.in</t>
  </si>
  <si>
    <t>BVEPJ8424P</t>
  </si>
  <si>
    <t>Guru nanak khalsa college</t>
  </si>
  <si>
    <t>Vivek pralhad jethe</t>
  </si>
  <si>
    <t>Rashmi vivek jethe</t>
  </si>
  <si>
    <t>Flutter(app development)</t>
  </si>
  <si>
    <t>C, Python, Dart, Javascript, Flutter, MERN, Firebase, NoSql, RESTapi</t>
  </si>
  <si>
    <t>N.A</t>
  </si>
  <si>
    <t>N. A</t>
  </si>
  <si>
    <t>https://drive.google.com/open?id=1ijP1ugwAaxL3dhgWYOZiQyKhYW5oKpIJ</t>
  </si>
  <si>
    <t>https://drive.google.com/open?id=1joEEG0jBqqUIfxtVJeeyzwG0LHhxa15C</t>
  </si>
  <si>
    <t>https://www.facebook.com/pratik.jethe.3</t>
  </si>
  <si>
    <t>https://www.linkedin.com/in/pratik-jethe-b211a5162</t>
  </si>
  <si>
    <t>prats0599@gmail.com</t>
  </si>
  <si>
    <t>17101B0056</t>
  </si>
  <si>
    <t>Pratyusha Parashar</t>
  </si>
  <si>
    <t>5/23/1999</t>
  </si>
  <si>
    <t>A103, Rbi officers quarters, TMC, Dr.ambedker Road, Parel(East), Mumbai-400014</t>
  </si>
  <si>
    <t>pratyusha.parashar@vit.edu.in</t>
  </si>
  <si>
    <t>R1181747</t>
  </si>
  <si>
    <t>Purnendu Kumar</t>
  </si>
  <si>
    <t>Service(RBI)</t>
  </si>
  <si>
    <t>Sangita SIngh</t>
  </si>
  <si>
    <t xml:space="preserve">Machine Learning by Andrew NG(from Stanford), fastai's Machine Learning, fastai's Practical Deep Learning for Coders, fastai's Deep Learning from the foundations, Scrapy: Powerful Web Scraping &amp; Crawling with Python from udemy, Machine Learning A-Z from udemy, Computer vision using OpenCV from udemy.
</t>
  </si>
  <si>
    <t>Machine Learning, Deep learning, Data Science, Web Scraping, Automation, Web development, Microsoft Excel</t>
  </si>
  <si>
    <t>Chess, Badminton</t>
  </si>
  <si>
    <t>Trekking, Reading books, movies, tv shows, working out</t>
  </si>
  <si>
    <t>https://drive.google.com/open?id=1qh4dyaHid2Yx5Z-7_87tr2Vn26By9b28</t>
  </si>
  <si>
    <t>https://drive.google.com/open?id=1PoVsrQPSaTFOjSyCL9j2mIUD1JqGxSpF</t>
  </si>
  <si>
    <t>https://www.facebook.com/pratyush.599/</t>
  </si>
  <si>
    <t>https://www.linkedin.com/in/pratyushaparashar/</t>
  </si>
  <si>
    <t>GRE Score: 324/340 Q:168 V:156</t>
  </si>
  <si>
    <t>nadarpravin001@gmail.com</t>
  </si>
  <si>
    <t>17103B0051</t>
  </si>
  <si>
    <t>Pravin Thangaraj Nadar</t>
  </si>
  <si>
    <t>Room No - 711, A wing, Laxmi Aashirwad Cooperative housing Society, Plot No 23, Sector - 25, Opposite Khandeshwar Railway Station, Navi Mumbai - 410209</t>
  </si>
  <si>
    <t>pravin.nadar@vit.edu.in</t>
  </si>
  <si>
    <t>3988 5239 3889</t>
  </si>
  <si>
    <t>Lokmanya Tilak High School</t>
  </si>
  <si>
    <t>..</t>
  </si>
  <si>
    <t>Thangaraj Nadar</t>
  </si>
  <si>
    <t>Geetha Thangaraj Nadar</t>
  </si>
  <si>
    <t>Python 
Digital marketing
C++</t>
  </si>
  <si>
    <t>C++,python,excel</t>
  </si>
  <si>
    <t>Writing songs</t>
  </si>
  <si>
    <t>Fitness, reading ,Cricket</t>
  </si>
  <si>
    <t>https://drive.google.com/open?id=1g9gtAbF10CQZ7vkG9Fw_WJK5CVxVUFLV</t>
  </si>
  <si>
    <t>https://drive.google.com/open?id=1sa2BbtwMcuhaoOhUj43mwearFTSyi74G</t>
  </si>
  <si>
    <t>https://www.linkedin.com/in/pravin-nadar-2543b81aa</t>
  </si>
  <si>
    <t>17102A0047</t>
  </si>
  <si>
    <t>Pravina Narendra Bhalerao</t>
  </si>
  <si>
    <t>5/25/1999</t>
  </si>
  <si>
    <t>A/603,om narmada ,sheetal nagar ,mira road east ,thane -401107</t>
  </si>
  <si>
    <t>pravina.bhalerao@vit.edu.in</t>
  </si>
  <si>
    <t>pravinabhalerao5@gmail.com</t>
  </si>
  <si>
    <t>DIAPB1239K</t>
  </si>
  <si>
    <t>M5241132</t>
  </si>
  <si>
    <t>St.Xavier's high school</t>
  </si>
  <si>
    <t>Royal college of arts ,commerce and science</t>
  </si>
  <si>
    <t>NARENDRA BHALERAO</t>
  </si>
  <si>
    <t>ASHWINI BHALERAO</t>
  </si>
  <si>
    <t>Coursera:Neural network and Deep learning</t>
  </si>
  <si>
    <t>C,Python</t>
  </si>
  <si>
    <t>1)mini project:Attendance Management System using html,CSS,php
2)1 month internship at ONGC</t>
  </si>
  <si>
    <t>Arangetrum in Bharat Natyam,Drawing</t>
  </si>
  <si>
    <t>Listening Music ,Binge watching,Reading Comics</t>
  </si>
  <si>
    <t>https://drive.google.com/open?id=1GiwXapQASz9rI3d5STXtdLfwCL9lISAx</t>
  </si>
  <si>
    <t>https://drive.google.com/open?id=1iPOWMMkj3Z2lFu9hVTKEpVGZRl5wNDEl</t>
  </si>
  <si>
    <t>www.linkedin.com/in/pravina-bhalerao-a3093216b</t>
  </si>
  <si>
    <t>premvaity007@gmail.com</t>
  </si>
  <si>
    <t>18101B2012</t>
  </si>
  <si>
    <t>Prem prabhakar vaity</t>
  </si>
  <si>
    <t>krishna bai sadan,mahul village,chembur,mumbai</t>
  </si>
  <si>
    <t>prem.vaity@vit.edu.in</t>
  </si>
  <si>
    <t>shree sanatan dharam vidyalaya</t>
  </si>
  <si>
    <t>Prem</t>
  </si>
  <si>
    <t>vidyalankar polytechnic</t>
  </si>
  <si>
    <t>Prabhakar Vaity</t>
  </si>
  <si>
    <t>Kavita Vaity</t>
  </si>
  <si>
    <t>Figma UI UX</t>
  </si>
  <si>
    <t>UI UX Designing,SMM</t>
  </si>
  <si>
    <t>https://drive.google.com/open?id=1g44PAGMK4TQZGoqQnvPtlG1AcIktdaSb</t>
  </si>
  <si>
    <t>https://drive.google.com/open?id=1PnzBy2M2SWIX5yJ9zREJcnl8f4oAtzR_</t>
  </si>
  <si>
    <t>https://www.facebook.com/prem.vaity.71/</t>
  </si>
  <si>
    <t>gothanepreyash@gmail.com</t>
  </si>
  <si>
    <t>17102A0019</t>
  </si>
  <si>
    <t>Preyash Keshav Gothane</t>
  </si>
  <si>
    <t>8/16/1999</t>
  </si>
  <si>
    <t>403/A Bright Lands, Phase 2, Yashasvi Nagar, Balkum, Thane (W)</t>
  </si>
  <si>
    <t>preyash.gothane@vit.edu.in</t>
  </si>
  <si>
    <t>CHZPG2730F</t>
  </si>
  <si>
    <t>9791 7652 1206</t>
  </si>
  <si>
    <t>R7633427</t>
  </si>
  <si>
    <t>Lok Puram Public School</t>
  </si>
  <si>
    <t>Shubhamraje Jr College</t>
  </si>
  <si>
    <t>Keshav Gothane</t>
  </si>
  <si>
    <t>Anjali Gothane</t>
  </si>
  <si>
    <t>Blockchain Essential, Scalable Data Science, Advanced Machine Learning, Microsoft Certification Java, ML on Ramp Matlab, MongoDB University Cluster Administration</t>
  </si>
  <si>
    <t>Python, Java, C, SQL, MongoDB, R, BigchainDB, Hyperledger Composer, Data Structure, AWS EC2, Php</t>
  </si>
  <si>
    <t>1st Runner Up in IIT Bombay E-Summit Blockchain Hackathon, Selection in SIH 2019 Finals, Selection in SIH 2020 Finals</t>
  </si>
  <si>
    <t>Chairperson at Computer Engineering Students Association</t>
  </si>
  <si>
    <t>Video Editing, Recording and Stream On Youtube, Web Development, Attending various Technical Community Events, Designing of logos, technical posters etc,Travel and Food</t>
  </si>
  <si>
    <t>https://drive.google.com/open?id=1Iwdf-X_7xePmclOA-WF-xF9Tb6UYNK8O</t>
  </si>
  <si>
    <t>https://drive.google.com/open?id=1EnnaYSc9tqnC3lwRKltxSJ1fnvMwB7zU</t>
  </si>
  <si>
    <t>https://www.facebook.com/preyash.gothane/</t>
  </si>
  <si>
    <t>https://www.linkedin.com/in/preyashgothane/</t>
  </si>
  <si>
    <t>pritam.lamkhade@vit.edu.in</t>
  </si>
  <si>
    <t>17102B0032</t>
  </si>
  <si>
    <t>PRITAM SAMBHAJI LAMKHADE</t>
  </si>
  <si>
    <t>5/29/1999</t>
  </si>
  <si>
    <t>3,Hutatma Babu Genu Nagar,
Ghodapdeo Road,
D.P wadi,Mumbai 400033</t>
  </si>
  <si>
    <t>Jawala,Tal- Parner, Dist-Ahamadnagar</t>
  </si>
  <si>
    <t>lamkhadepritam2905@gmail.com</t>
  </si>
  <si>
    <t>ATEPL8299D</t>
  </si>
  <si>
    <t>Shri Dharmanath Vidyalaya, Jawale, Ahamadnagar</t>
  </si>
  <si>
    <t>Vidyadham junior college of science, Shirur,Pune</t>
  </si>
  <si>
    <t>SAMBHAJI SHIVAJI LAMKHADE</t>
  </si>
  <si>
    <t>VITTHABAI LAMKHADE</t>
  </si>
  <si>
    <t>FARMER</t>
  </si>
  <si>
    <t>1.Python course certification by udemy
2.Basic java certification by sololearn
3. Matlab onramp certification by mathwork
4.Machine learning onramp certification by mathwork
5.Virtual hackathon participation certificate by HackJaipur(MLH)
6.Certificate of appreciation for volunteering Progate event</t>
  </si>
  <si>
    <t>1.Python ,C
2. Machine learning
3. Data structure and algorithm
4.Html, CSS
5.PostgreSQL(DBMS)</t>
  </si>
  <si>
    <t>1.Virtual hackathon participation certificate by HackJaipur(MLH)
2.Internship at OLIO solutions agency</t>
  </si>
  <si>
    <t>1.Volunteered at ConnectFor NGO
2.Virtually volunteering for Progate team</t>
  </si>
  <si>
    <t>Gardening/Farming, Drawing</t>
  </si>
  <si>
    <t>https://drive.google.com/open?id=1pbqhwtcSDaQ3Ikx-dJTsJLbEp12POJkY</t>
  </si>
  <si>
    <t>https://drive.google.com/open?id=1LRtIfGTb989D2sfwWIucnl4bVNwEAOpc</t>
  </si>
  <si>
    <t>https://www.facebook.com/pritam.lamkhade/</t>
  </si>
  <si>
    <t>https://www.linkedin.com/in/pritamlamkhade/</t>
  </si>
  <si>
    <t>priyankachrs130799@gmail.com</t>
  </si>
  <si>
    <t>17101B0027</t>
  </si>
  <si>
    <t>Priyanka SureshKumar Chaurasia</t>
  </si>
  <si>
    <t>7/13/1999</t>
  </si>
  <si>
    <t>Lokmanya Nagar, pada no 4, Thane West 400606.</t>
  </si>
  <si>
    <t>priyanka.chaurasia1@vit.edu.in</t>
  </si>
  <si>
    <t>BQJPC2655M</t>
  </si>
  <si>
    <t>Gyanodaya Vidya Mandir</t>
  </si>
  <si>
    <t>Vani Vidyalaya junior college</t>
  </si>
  <si>
    <t>SureshKumar Chaurasia</t>
  </si>
  <si>
    <t>Gangotri Chaurasia</t>
  </si>
  <si>
    <t>C, Python, SQL, HTML, CSS, Bootstrap, PHP, Django, Java.</t>
  </si>
  <si>
    <t>Hacker Rank Challenges, Smart India Hackathon Participation, Technical core member of Verve VIT, Software Development for Personal interests, Marketing Experience.</t>
  </si>
  <si>
    <t>Inter College Dance Team, Elocution Competition.</t>
  </si>
  <si>
    <t>Reading Startup Stories, Doodling, Dance.</t>
  </si>
  <si>
    <t>https://drive.google.com/open?id=1Gov8LS08eBze-_UeDVM1CmDE3RdPqNx5</t>
  </si>
  <si>
    <t>https://drive.google.com/open?id=1NN7rMmjw2OfSkhKTJ4o0bxvXYQOz4XVY</t>
  </si>
  <si>
    <t>https://m.facebook.com/priyanka.chaurasia.9421</t>
  </si>
  <si>
    <t>https://www.linkedin.com/mwlite/in/priyanka-chaurasia-232222183</t>
  </si>
  <si>
    <t>18102C2006</t>
  </si>
  <si>
    <t>PRUTHA HARESHWAR TANDEL</t>
  </si>
  <si>
    <t>5/548 SHIVSHASTRI MACHHIMAR NAGAR ,CAPT. PRAKASH PETHE MARG,COLABA,CUFF-PARADE,MUMBAI 400 005</t>
  </si>
  <si>
    <t>prutha.tandel@vit.edu.in</t>
  </si>
  <si>
    <t>pruthatandel12@gmail.com</t>
  </si>
  <si>
    <t>Chikitsak Samuha's Shirolkar High School</t>
  </si>
  <si>
    <t>HARESHWAR MADAN TANDEL</t>
  </si>
  <si>
    <t>FISHING</t>
  </si>
  <si>
    <t>SHEETAL HARESHWAR TANDEL</t>
  </si>
  <si>
    <t>TESTING SKILLS, CODING</t>
  </si>
  <si>
    <t>COOKING ,PARTICIPATE IN SPORTS, LISTEN TO THE NATURE</t>
  </si>
  <si>
    <t>https://drive.google.com/open?id=1noQ9e_H30BqtkBgx37I971GYGVbdVIom</t>
  </si>
  <si>
    <t>https://drive.google.com/open?id=1Epv0LoV45JEYDc52P0hCbJRIMGmTqGw4</t>
  </si>
  <si>
    <t xml:space="preserve">https://www.facebook.com/prutha.tandel.1 </t>
  </si>
  <si>
    <t>https://www.linkedin.com/in/prutha-tandel-557208178</t>
  </si>
  <si>
    <t>purvak1999@gmail.com</t>
  </si>
  <si>
    <t>17102A0031</t>
  </si>
  <si>
    <t>Purva Kulkarni</t>
  </si>
  <si>
    <t>304 , RX-34 , Sonaleea , MIDC , Dombivli(E)</t>
  </si>
  <si>
    <t>purva.kulkarni@vit.edu.in</t>
  </si>
  <si>
    <t>GBXPK4804A</t>
  </si>
  <si>
    <t>P1322117</t>
  </si>
  <si>
    <t>Birla School</t>
  </si>
  <si>
    <t>471/500</t>
  </si>
  <si>
    <t>Makarand Prabhakar Kulkarni</t>
  </si>
  <si>
    <t>Private service</t>
  </si>
  <si>
    <t>Jyoti Makarand Kulkarni</t>
  </si>
  <si>
    <t>Neural networks and deep learning , Web development</t>
  </si>
  <si>
    <t>Python , HTML-CSS , Wordpress , Java , C , PHP</t>
  </si>
  <si>
    <t>Online attendance system , internship ( web development)</t>
  </si>
  <si>
    <t>UCMAS (National level) , Basketball ( District level)</t>
  </si>
  <si>
    <t>Dance covers , fictional book reading and writing</t>
  </si>
  <si>
    <t>https://drive.google.com/open?id=1GfAd5VFyRql82WO5rynbLEBCajckH9ZM</t>
  </si>
  <si>
    <t>https://drive.google.com/open?id=1Lbhp5fuFLKl3KZCUo2mjlwpoKSwT1p2L</t>
  </si>
  <si>
    <t>https://www.facebook.com/purva.kulkarni.182</t>
  </si>
  <si>
    <t>https://www.linkedin.com/in/purva-kulkarni-ab5732175/</t>
  </si>
  <si>
    <t>deshmukhpushkar99@gmail.com</t>
  </si>
  <si>
    <t>17102B0035</t>
  </si>
  <si>
    <t>Pushkar Abhijeet Deshmukh</t>
  </si>
  <si>
    <t>403, Shree Rama CHS, sec 44A, Seawoods, Navi Mumbai 400706</t>
  </si>
  <si>
    <t>pushkar.deshmukh@vit.edu.in</t>
  </si>
  <si>
    <t>EDYPD8683M</t>
  </si>
  <si>
    <t>SBOA Public School</t>
  </si>
  <si>
    <t>ABHIJEET KASHIRAO DESHMUKH</t>
  </si>
  <si>
    <t>Abhijeet Deshmukh</t>
  </si>
  <si>
    <t>Sr. Engineer</t>
  </si>
  <si>
    <t>Manjusha Deshmukh</t>
  </si>
  <si>
    <t>Python, JAVA.</t>
  </si>
  <si>
    <t>Developing a Dynamic Face recognition based security system for campus.</t>
  </si>
  <si>
    <t>Swimmer, Violin.</t>
  </si>
  <si>
    <t>Occational Writer.</t>
  </si>
  <si>
    <t>https://drive.google.com/open?id=1lpHJyMG0j_xGZ0jyRTh18cl_oJyQmvGL</t>
  </si>
  <si>
    <t>https://drive.google.com/open?id=1u7BlCajRVfhYj1dMAOOfD90hv-Z430A7</t>
  </si>
  <si>
    <t>https://www.facebook.com/profile.php?id=100009583600051</t>
  </si>
  <si>
    <t>https://www.linkedin.com/in/pushkar-deshmukh-54528a170/</t>
  </si>
  <si>
    <t>Writer on Quora, Intrested in stock trading and investments.</t>
  </si>
  <si>
    <t>17102b0010</t>
  </si>
  <si>
    <t>Qaiser azdani shaikh</t>
  </si>
  <si>
    <t>12/18/1998</t>
  </si>
  <si>
    <t>SVP road wadi bander, Mumbai</t>
  </si>
  <si>
    <t>Naregaon ,Aurangabad</t>
  </si>
  <si>
    <t>qaiser.shaikh@vit.edu.in</t>
  </si>
  <si>
    <t>Shaikhqaiser9404@gmail.com</t>
  </si>
  <si>
    <t>Foster English high school</t>
  </si>
  <si>
    <t>Sarosh junior college of science</t>
  </si>
  <si>
    <t>Azdani</t>
  </si>
  <si>
    <t>Qurshan bee</t>
  </si>
  <si>
    <t>Coding</t>
  </si>
  <si>
    <t>Projects</t>
  </si>
  <si>
    <t>https://drive.google.com/open?id=11YAavs3wWZV2UDGPeZbFl4OFsaWrfsAd</t>
  </si>
  <si>
    <t>https://drive.google.com/open?id=1X3w3ZGLIX4qlEP73KOHlTlHwW9EGPW_m</t>
  </si>
  <si>
    <t>https://m.facebook.com/qaiser.shaikh.357</t>
  </si>
  <si>
    <t>https://www.linkedin.com/in/qaiser-shaikh-7325a21b2</t>
  </si>
  <si>
    <t>radhikatoravi15@gmail.com</t>
  </si>
  <si>
    <t>17104A0003</t>
  </si>
  <si>
    <t>Radhika Jitendra Toravi</t>
  </si>
  <si>
    <t>8/15/1999</t>
  </si>
  <si>
    <t>E/401, Amazon chs, Jairaj Nagar, Borivali(west), Mumbai-400091</t>
  </si>
  <si>
    <t>radhika.toravi@vit.edu.in</t>
  </si>
  <si>
    <t>M4751532</t>
  </si>
  <si>
    <t>S.P.S Suvidyalaya</t>
  </si>
  <si>
    <t>Jitendra Ramchandra Toravi</t>
  </si>
  <si>
    <t>Professor at Vidyalankar Institute Of Technology</t>
  </si>
  <si>
    <t>Arati Jitendra Toravi</t>
  </si>
  <si>
    <t>Assistant Engineer (civil) at MCGM</t>
  </si>
  <si>
    <t>1. Machine Learning Onramp by MathWorks
2. Python for Data Science and Machine Learning Bootcamp by Udemy
3. TensorFlow in practice by deeplearning.ai by coursera (ongoing)
4. Web Development EDX (ongoing)</t>
  </si>
  <si>
    <t xml:space="preserve">
Programming languages:C, C++, Java, Python
Operating Systems: Windows, Linux
Software Packages: Git, Microsoft Visual Studio
Mobile app development: Ionic, Cordova
Databases:MySQL, PostgreSQL
Web Technologies:HTML, JavaScript, Django
</t>
  </si>
  <si>
    <t>Attended workshop on Datascience at IIT Bombay</t>
  </si>
  <si>
    <t>1. Worked as a extended in Student Council 2017-18
2. Member of cultural committee in Student Council 2018-19
3. Member of inter class dodgeball team and throw ball team.</t>
  </si>
  <si>
    <t>Painting, Travelling, Adventure sports</t>
  </si>
  <si>
    <t>https://drive.google.com/open?id=1gvlghMuQa9p8uKFFIXgr5qpg0DmtMQeT</t>
  </si>
  <si>
    <t>https://drive.google.com/open?id=1rV_RzSIGv9I7Jwmri8e5d7Pa9D9cygi9</t>
  </si>
  <si>
    <t>https://www.facebook.com/radhika.toravi/</t>
  </si>
  <si>
    <t>17102A0037</t>
  </si>
  <si>
    <t>Rahul Ajay Jawale</t>
  </si>
  <si>
    <t>402/A Pragati Society, Gawanpada ,Behind Bank of Baroda ,Mulund(E),Mumbai 400081</t>
  </si>
  <si>
    <t>1B/06 Sai Shradha CHS,Behind Lions Club,Rohidas Nagar, Mulund (W),Mumbai 400080</t>
  </si>
  <si>
    <t>rahul.jawale@vit.edu.in</t>
  </si>
  <si>
    <t>BYCPJ0243F</t>
  </si>
  <si>
    <t>Indian Education of Society King George Mulund (E)</t>
  </si>
  <si>
    <t>V.G. Vaze College of Arts, Science and Commerce Mulund(E)</t>
  </si>
  <si>
    <t>Ajay Dinkar Jawale</t>
  </si>
  <si>
    <t>Rani Ajay Jawale</t>
  </si>
  <si>
    <t>Python 101 for Data Science ,Flutter Development Bootcamp Using DART ( The App Brewery ) ,JavaScript Tutorial course (SOLOLEARN) ,Android App Development Training-INTERNSHALA.</t>
  </si>
  <si>
    <t>C,HTML-CSS,JavaScript,Dart,Python,Firebase,Data Science,Flutter(Application Development)</t>
  </si>
  <si>
    <t>Personal projects-
Application to Store URL,Username,Password.
Application to Manage Personal and Group Expense .
Application that scrapes details about searched product from Amazon and flipkart to compare them.</t>
  </si>
  <si>
    <t>https://drive.google.com/open?id=1VwitzGnr-bg9JpG0j8VxCrlfe9ei-sj7</t>
  </si>
  <si>
    <t>https://drive.google.com/open?id=1uOpGQ_UhpFoY4Dry1ACIY3QqNWqn69W3</t>
  </si>
  <si>
    <t>facebook.com/rahul.jawale.12979</t>
  </si>
  <si>
    <t>www.linkedin.com/in/rahul-jawale-984415192</t>
  </si>
  <si>
    <t>rahuladepu1999@gmail.com</t>
  </si>
  <si>
    <t>17102A0018</t>
  </si>
  <si>
    <t>RAHUL RAJAGANGADHAR ADEPU</t>
  </si>
  <si>
    <t>BDD CHAWL NO. 111, ROOM NO. 27, 1ST FLOOR, WORLI BBD CHAWLS, WORLI, MUMBAI 400018</t>
  </si>
  <si>
    <t>rahul.adepu1@vit.edu.in</t>
  </si>
  <si>
    <t>CQGPA7560K</t>
  </si>
  <si>
    <t>WORLI SEAFACE BMC HIGH SCHOOL</t>
  </si>
  <si>
    <t>BHAVANI SHANKAR ROAD JUNIOR COLLEGE OF SCIENCE</t>
  </si>
  <si>
    <t>RAJAGANGADHAR ADEPU</t>
  </si>
  <si>
    <t>SELF-EMPLOYED</t>
  </si>
  <si>
    <t>GANGAJAMUNA ADEPU</t>
  </si>
  <si>
    <t>1.Front-End Web UI Frameworks and Tools:Bootstrap 4 
2.Front-End Web UI Frameworks and Tools: REACT
3.The Complete Android Oreo Developer Course
4.What is Data Science</t>
  </si>
  <si>
    <t>WEB DEVELOPMENT</t>
  </si>
  <si>
    <t>7 SEGMENT DISPLAY IN C</t>
  </si>
  <si>
    <t>DANCE AND VOLUNTEERING</t>
  </si>
  <si>
    <t>TRAVELLING, CURRENCY COLLECTION, ART AND CRAFT, STOCK TRADING</t>
  </si>
  <si>
    <t>https://drive.google.com/open?id=1dS3ApZtiAeni-1wHZGG0xxDDhJCewWf2</t>
  </si>
  <si>
    <t>https://drive.google.com/open?id=1gqTcb7LVcopRdwiEbLBEo-p588oI-yaZ</t>
  </si>
  <si>
    <t>https://www.facebook.com/rahul.adepu.121</t>
  </si>
  <si>
    <t>https://www.linkedin.com/in/rahul-adepu-614603151</t>
  </si>
  <si>
    <t>rahulmunj16@gmail.com</t>
  </si>
  <si>
    <t>18103A2021</t>
  </si>
  <si>
    <t>Rahul Santosh Munj</t>
  </si>
  <si>
    <t>10/27/1999</t>
  </si>
  <si>
    <t>19/A Nityasukhadham Dr.s.s. rao Road Tawripada lalbaug mumbai- 400012</t>
  </si>
  <si>
    <t>rahul.munj@vit.edu.in</t>
  </si>
  <si>
    <t>EFOPM7856B</t>
  </si>
  <si>
    <t>U4613502</t>
  </si>
  <si>
    <t>Autonomus</t>
  </si>
  <si>
    <t>Santosh Vitthal Munj</t>
  </si>
  <si>
    <t>Smita Santosh Munj</t>
  </si>
  <si>
    <t>IOT course</t>
  </si>
  <si>
    <t>Circuit Simulation</t>
  </si>
  <si>
    <t>Painting</t>
  </si>
  <si>
    <t>https://drive.google.com/open?id=1oLxFAZ0aApSaaeNq9VsZ-EsTLaQKNrmR</t>
  </si>
  <si>
    <t>https://drive.google.com/open?id=1hguINXvSGWBcGRwhsFYrxDYCbyREgANx</t>
  </si>
  <si>
    <t>https://www.facebook.com/rahul.munj.5</t>
  </si>
  <si>
    <t>https://www.linkedin.com/in/rahul-munj-553881194</t>
  </si>
  <si>
    <t>rahukamble55@gmail.com</t>
  </si>
  <si>
    <t>17104A0059</t>
  </si>
  <si>
    <t>RAHUL SHASHIKANT KAMBLE</t>
  </si>
  <si>
    <t>5/28/2000</t>
  </si>
  <si>
    <t>B-95/7, Government Colony , Bandra (East) , Mumbai 400051</t>
  </si>
  <si>
    <t>rahul.kamble1@vit.edu.in</t>
  </si>
  <si>
    <t>IES New English Secondary High School</t>
  </si>
  <si>
    <t>D.G. Ruparel College of Arts, Science and Commerce</t>
  </si>
  <si>
    <t>SHASHIKANT BHUPAL KAMBLE</t>
  </si>
  <si>
    <t>PRAMILA SHASHIKANT KAMBLE</t>
  </si>
  <si>
    <t>• Career Edge – Knockdown the Lockdown online course offered by TCS iON
• Introduction to Structured Query Language (SQL) Course Authorized by University of Michigan and offered by Coursera
• Introduction to Web Development Course Authorized by University of California, Davis and offered by Coursera
• IT Support Specialist Professional Course Authorized by Google and offered by Coursera
1) Technical Support Fundamentals
2) The Bits and Bytes of Computer Networking
3) Operating Systems and You: Becoming a Power User
4) System Administration and IT Infrastructure Services
5) IT Security : Defence against the digital dark arts
• Python Programming Specialization Courses
1) Programming for Everybody (Getting started with Python) Course Authorized by University of Michigan and offered by Coursera
2) Python Data Structures Course Authorized by University of Michigan and offered by Coursera 
3) Using Python to access web data Course Authorized by University of Michigan and offered by Coursera
4) Complete Python Bootcamp: Go from zero to hero in python 3 online course offered by Udemy
5) Python Developer Program of LetsUpgrade Free Coding School offered by ITM Edutech Trainings Pvt. Ltd.
• Internet Of Things
1) Internet of Things Course Authorized by University of California, Irvine and offered by Coursera.
2) Complete Guide to complete Internet of Things from Scratch to Market offered by Udemy</t>
  </si>
  <si>
    <t>• Python Programming
• Web Development
• SQL
• C Programming
• C++ Programming
• Assembly Language Programming 
• PCB Designing
• Internet of Things</t>
  </si>
  <si>
    <t>Event Management Co-Head in ETSA-VIT
Mini Project-
Water Level Indicator
Intruder Detector System Using Arduino
Automatic Car Parking System</t>
  </si>
  <si>
    <t xml:space="preserve">Represented My Class EXTC-A in football competitions.
</t>
  </si>
  <si>
    <t>Traveling , Playing Chess , Reading Books.</t>
  </si>
  <si>
    <t>https://drive.google.com/open?id=1Wy76vdO0JA7TuvWDA8bwnHgF_yNwOOxK</t>
  </si>
  <si>
    <t>https://drive.google.com/open?id=1Wfe24ot1A-ODwI96Z2Dseh5QDPws3dgS</t>
  </si>
  <si>
    <t>https://www.facebook.com/profile.php?id=100009324749439</t>
  </si>
  <si>
    <t>https://www.linkedin.com/in/rahul-kamble-b645a9192/</t>
  </si>
  <si>
    <t>kadamrahul45@gmail.com</t>
  </si>
  <si>
    <t>17101A0002</t>
  </si>
  <si>
    <t>Rahul Sunil Kadam</t>
  </si>
  <si>
    <t>504/H-1, Harmony Society, Pratiksha Nagar, Sion (E), Mumbai-400022</t>
  </si>
  <si>
    <t>rahul.kadam1@vit.edu.in</t>
  </si>
  <si>
    <t>S2236663</t>
  </si>
  <si>
    <t>Indian Education Society's V.N. Sule Guruji English Medium School</t>
  </si>
  <si>
    <t>D. G. Ruparel College of Arts, Science and Commerce</t>
  </si>
  <si>
    <t>Sunil Nana Kadam</t>
  </si>
  <si>
    <t>Sub-Engineer in MCGM</t>
  </si>
  <si>
    <t>Sujata Sunil Kadam</t>
  </si>
  <si>
    <t>Superitendant in assessment and collection department in MCGM</t>
  </si>
  <si>
    <t>C, Python, Java, HTML, CSS, SQL</t>
  </si>
  <si>
    <t>Reading books, Listening to music, Football</t>
  </si>
  <si>
    <t>https://drive.google.com/open?id=1CeUuzkVijJDRDttlMJ_wu5rqa99iwLyK</t>
  </si>
  <si>
    <t>https://drive.google.com/open?id=111J8bLuU5-y86LzhHywTPRf-6Sme5xpn</t>
  </si>
  <si>
    <t>https://www.facebook.com/rahul.kadam.7773631</t>
  </si>
  <si>
    <t>https://www.linkedin.com/in/rahul-kadam6399/</t>
  </si>
  <si>
    <t>rahulprabhu14@gmail.com</t>
  </si>
  <si>
    <t>17104B0023</t>
  </si>
  <si>
    <t>Rahul Umesh Prabhu</t>
  </si>
  <si>
    <t>B/502 Kalpana Darshan mg road tilak nagar road no 3 goregaon west mumbai-400104</t>
  </si>
  <si>
    <t>rahul.prabhu@vit.edu.in</t>
  </si>
  <si>
    <t>DXXPP3307L</t>
  </si>
  <si>
    <t>S7515794</t>
  </si>
  <si>
    <t>ST Thomas Academy</t>
  </si>
  <si>
    <t>Mithibai college</t>
  </si>
  <si>
    <t>Umesh Prabhu</t>
  </si>
  <si>
    <t>Retired from service</t>
  </si>
  <si>
    <t>Chitra Prabhu</t>
  </si>
  <si>
    <t>Had done python certificate course on coursera</t>
  </si>
  <si>
    <t>Had done robotics internship</t>
  </si>
  <si>
    <t>Had done a robot in an internship</t>
  </si>
  <si>
    <t>Playing chess</t>
  </si>
  <si>
    <t>Listening to music and playing chess</t>
  </si>
  <si>
    <t>https://drive.google.com/open?id=1FLRbMTB5AHCAH_oa9DlRcy0RYblL10Ok</t>
  </si>
  <si>
    <t>https://drive.google.com/open?id=1i2qiZq5eq_hoHmhhqCalmy_WbknNVJ54</t>
  </si>
  <si>
    <t>https://www.facebook.com/rahul.prabhu.73/</t>
  </si>
  <si>
    <t>https://www.linkedin.com/in/rahul-prabhu-09b826160/</t>
  </si>
  <si>
    <t>rajdedhia10@gmail.com</t>
  </si>
  <si>
    <t>17101A0072</t>
  </si>
  <si>
    <t>Raj Manoj Dedhia</t>
  </si>
  <si>
    <t>7, Akanksha Purti, Shiv Mandir Road, Ram Nagar, Dombivli (East), Thane - 421201</t>
  </si>
  <si>
    <t>raj.dedhia@vit.edu.in</t>
  </si>
  <si>
    <t>ECHPD0203B</t>
  </si>
  <si>
    <t>U2557296</t>
  </si>
  <si>
    <t>Vidya Niketan</t>
  </si>
  <si>
    <t>S.K. Somaiya Vinay Mandir Jr. College</t>
  </si>
  <si>
    <t>Manoj Dedhia</t>
  </si>
  <si>
    <t>Heena Dedhia</t>
  </si>
  <si>
    <t>Data Science Math Skills - Duke University - Coursera
Machine Learning for All - University of London - Coursera
Machine Learning A-Z™: Hands-On Python &amp; R In Data Science - Udemy
Algorithmic Toolbox - University of California San Diego &amp; National Research University Higher School of Economics - Coursera
Computer Vision Basics - University at Buffalo, State University of New York - Coursera
Blockchain Basics - University at Buffalo, State University of New York - Coursera
Interactive Coding for Beginners: What is CSS, HTML &amp; Web Development - BitDegree
CS50x - Harverd University (pursuing)
Machine Learning - Andrew Ng - Coursera (pursuing)</t>
  </si>
  <si>
    <t>Languages- C, C++, Python
Data Science- Python, numPy, pandas, sklearn, seaborn
Front end development- HTML, CSS
Databases- SQLite, PostgreSQL
Source Control Management- git
Scripting languages- bash</t>
  </si>
  <si>
    <t>In process of filing a patent in Banking sector
Internship at Doordarshan Kendra, Worli (Dec 2019)
Speaker and Presenter at Calculator Workshop for FE students
Technical paper titled "Investigating Performance of Player using Data Analytics for Jigsaw Puzzle" submitted to Springer ERCICA (Under Process)
Image Compression using K-Means - Program to compress images using Machine Learning Clustering Algorithm K-Means
Performance analysis of player for Jigsaw Puzzle - Designed a system to analyze performance of a player for a self-made Jigsaw Puzzle web-app using Python, Numpy, Pandas.
IMDbinContextMenu - Program to automate the searching of a movie on IMDb that you have on your system
Batmobile Racer Game - Racing game developed in Scratch by MIT
Chrome Dino bot - Designed a bot using Python, pyAutoGUI, numPy to automate the Chrome Dino game</t>
  </si>
  <si>
    <t>Junior Member - XDA developers (Jan 2016 - Present)
Participant at Dombivli-Together: Creating world's largest Jigsaw Puzzle
Cricket at Club Level</t>
  </si>
  <si>
    <t>Matchbox Collection of 3000 different covers, Solving puzzles</t>
  </si>
  <si>
    <t>https://drive.google.com/open?id=1ZiVcY0SEKTnOulrvh8HohdkpRlAF6ou-</t>
  </si>
  <si>
    <t>https://drive.google.com/open?id=1ebJA7RdKlNr8pAYYeJDbk39_MiUTuWnP</t>
  </si>
  <si>
    <t>www.facebook.com/rajdedhia10/</t>
  </si>
  <si>
    <t>www.linkedin.com/in/rajdedhia10/</t>
  </si>
  <si>
    <t>rabhoi12@gmail.com</t>
  </si>
  <si>
    <t>17103A0029</t>
  </si>
  <si>
    <t>Rajdeep Adesh Bhoi</t>
  </si>
  <si>
    <t>201-A, Shiv Shambo Apartments, Green Valley Road, Vichumbe, New Panvel</t>
  </si>
  <si>
    <t>rajdeep.bhoi@vit.edu.in</t>
  </si>
  <si>
    <t>DXGPB1577R</t>
  </si>
  <si>
    <t>T4642417</t>
  </si>
  <si>
    <t>Fr. Agnel Multipurpose School and Jr College</t>
  </si>
  <si>
    <t>Adesh Narayan Bhoi</t>
  </si>
  <si>
    <t>retired government service</t>
  </si>
  <si>
    <t>Kalpesha Adesh Bhoi</t>
  </si>
  <si>
    <t>autocad
database management
keil4 and keil5
cadence</t>
  </si>
  <si>
    <t>poster presentation in Digital communication ,and Electronic devices and circuits</t>
  </si>
  <si>
    <t>Sports : Football, Fencing, Athletics</t>
  </si>
  <si>
    <t>Sketching and playing csgo</t>
  </si>
  <si>
    <t>https://drive.google.com/open?id=1BvwKZoFTWGosZyYruj-spAYKoypzFlqr</t>
  </si>
  <si>
    <t>https://drive.google.com/open?id=132x4NOSdkBqYR4zfZL8Rv-xMOeNJlnv8</t>
  </si>
  <si>
    <t>https://www.facebook.com/rajdeep.bhoi</t>
  </si>
  <si>
    <t>https://www.linkedin.com/in/rajdeep-bhoi-071967173/</t>
  </si>
  <si>
    <t>rameen.tungekar@vit.edu.in</t>
  </si>
  <si>
    <t>17103B0005</t>
  </si>
  <si>
    <t>Rameen Md Rahim Tungekar</t>
  </si>
  <si>
    <t>14/A, Meenakshi Apartments, Dockyard Road, Mazgaon, Mumbai-10</t>
  </si>
  <si>
    <t>rameent8889@gmail.com</t>
  </si>
  <si>
    <t>T6699706</t>
  </si>
  <si>
    <t>Gloria Convent High School</t>
  </si>
  <si>
    <t>Md Rahim Tungekar</t>
  </si>
  <si>
    <t>Faiza Tungekar</t>
  </si>
  <si>
    <t>Web Development using HTML
Introduction to Scripting in Python Specialization
Cloud Computing Basics (Cloud 101)
Retrieve Data using Single-Table SQL Queries Project</t>
  </si>
  <si>
    <t>Coding, Sql, Hardware Knowledge</t>
  </si>
  <si>
    <t>Robotics &amp; Iot Workshop at IIT, PCB designing</t>
  </si>
  <si>
    <t>Reading, Writing, Singing</t>
  </si>
  <si>
    <t>Singing, Writing</t>
  </si>
  <si>
    <t>https://drive.google.com/open?id=1vDLembrEQWSX39uYY0pKh5EBqFByZNJW</t>
  </si>
  <si>
    <t>https://drive.google.com/open?id=103KLjWMWi7drQlAyf3m0U9xSEJdvaHRt</t>
  </si>
  <si>
    <t>www.facebook.com/rameen.tungekar.1</t>
  </si>
  <si>
    <t>www.linkedin.com/in/rameentungekar</t>
  </si>
  <si>
    <t>prasadrane6291@gmail.com</t>
  </si>
  <si>
    <t>17104A0037</t>
  </si>
  <si>
    <t>RANE PRASAD GANESH</t>
  </si>
  <si>
    <t>H-11,Naigaon new police colony,G.D.Ambekar road,Parel,Mumbai-12</t>
  </si>
  <si>
    <t>prasad.rane@vit.edu.in</t>
  </si>
  <si>
    <t>DGGPR1179N</t>
  </si>
  <si>
    <t>U1097745</t>
  </si>
  <si>
    <t>GANESH PANDURANG RANE</t>
  </si>
  <si>
    <t>POLICE</t>
  </si>
  <si>
    <t>RACHANA GANESH RANE</t>
  </si>
  <si>
    <t>Data Analytics in TakenMind Global Internship Program.
Career Edge Online Course from TCS ION.
Data Analytics for Business from Coursera.</t>
  </si>
  <si>
    <t>Data Analysis
Python(Beginner)
JAVA
Matlab(Beginner)</t>
  </si>
  <si>
    <t>Digital Train Clock Indicator.
Face Mask Detection and Attendence system.
Wireless Attendence Monitoring system.</t>
  </si>
  <si>
    <t>Sports,Drawing</t>
  </si>
  <si>
    <t>Gardening,Yoga,Gym</t>
  </si>
  <si>
    <t>https://drive.google.com/open?id=13E5pELGZIVPxELv59qHnLwsvUtWH1LDc</t>
  </si>
  <si>
    <t>https://drive.google.com/open?id=1tylVLQyOZOqc6CK32wTPYFbTvQ7VsGMd</t>
  </si>
  <si>
    <t>https://www.facebook.com/prasad.rane.58152</t>
  </si>
  <si>
    <t>https://www.linkedin.com/in/prasad-rane-76a12b183</t>
  </si>
  <si>
    <t>rasikahankare99@gmail.com</t>
  </si>
  <si>
    <t>18101B2007</t>
  </si>
  <si>
    <t>Rasika Anand Hankare</t>
  </si>
  <si>
    <t>A/105 'Shiv-Geeta' Apt Anand Nagar Vasai (w)</t>
  </si>
  <si>
    <t>rasika.hankare@vit.edu.in</t>
  </si>
  <si>
    <t>AOPPH1840A</t>
  </si>
  <si>
    <t>Carmelite Convent English High School</t>
  </si>
  <si>
    <t>Pravin Patil College of Diploma Engineering and Technology</t>
  </si>
  <si>
    <t>Anand Ishwar Hankare</t>
  </si>
  <si>
    <t>Sarika Anand Hankare</t>
  </si>
  <si>
    <t>Fundamentals of Digital Marketing
TCS Career edge</t>
  </si>
  <si>
    <t xml:space="preserve">
Common operating systems
Software proficiency</t>
  </si>
  <si>
    <t>Technical Paper Presentation
Technical poster Presentation</t>
  </si>
  <si>
    <t>Dance
Badminton</t>
  </si>
  <si>
    <t>Feeding Stray dogs, dog keeping</t>
  </si>
  <si>
    <t>https://drive.google.com/open?id=15uUIeujHxePmEfSprAkSGwvDn-oifR0S</t>
  </si>
  <si>
    <t>https://drive.google.com/open?id=1vLYy7RhIVcLn7En3vCmIykXXjHSsrMtG</t>
  </si>
  <si>
    <t>https://www.linkedin.com/in/rasika-hankare-119324189</t>
  </si>
  <si>
    <t>rasika.rajadhyaksha05@gmail.com</t>
  </si>
  <si>
    <t>17102B0052</t>
  </si>
  <si>
    <t>Rasika Rajiv Rajadhyaksha</t>
  </si>
  <si>
    <t>5/29/2000</t>
  </si>
  <si>
    <t>Gagangiri Park CHS, Samata Nagar, Thane west. (400604)</t>
  </si>
  <si>
    <t>rasika.rajadhyaksha@vit.edu.in</t>
  </si>
  <si>
    <t>NA yet</t>
  </si>
  <si>
    <t>Saraswati Education Society, Panch pakhadi, Thane west</t>
  </si>
  <si>
    <t>M. H. College</t>
  </si>
  <si>
    <t>402/600</t>
  </si>
  <si>
    <t>Rajiv</t>
  </si>
  <si>
    <t>Nilima</t>
  </si>
  <si>
    <t>Python language</t>
  </si>
  <si>
    <t>Ongoing mini project for Sentiment analysis and reputation monitoring; mechanically made bluetooth automated door (semester 1 workshop project)</t>
  </si>
  <si>
    <t>Singing, Reading, Drawing, Painting, writing, Badminton, digital art</t>
  </si>
  <si>
    <t>https://drive.google.com/open?id=1DnOLgwg3Mr2Li-gs6eD3b-3tJC_RnTmU</t>
  </si>
  <si>
    <t>https://drive.google.com/open?id=1aLNfsB-Xmv3lyjNJwksS2aHFE8HMenXc</t>
  </si>
  <si>
    <t>https://www.facebook.com/rasika.rajadhyaksha</t>
  </si>
  <si>
    <t>www.linkedin.com/in/rasika-r-rajadhyaksha</t>
  </si>
  <si>
    <t>17102B0062</t>
  </si>
  <si>
    <t>Raunak Singh Chhabra</t>
  </si>
  <si>
    <t>11 Namdar Manzil,4th Pasta Lane,Colaba,Mumbai-400005</t>
  </si>
  <si>
    <t>raunak.chhabra@vit.edu.in</t>
  </si>
  <si>
    <t>raunaakk.singh@gmail.com</t>
  </si>
  <si>
    <t>BWFPC9639D</t>
  </si>
  <si>
    <t>Pace Junior Science College Dadar</t>
  </si>
  <si>
    <t>Harmeet Singh</t>
  </si>
  <si>
    <t>Jasbir Saluja</t>
  </si>
  <si>
    <t>Machine Learning by Andrew Ng</t>
  </si>
  <si>
    <t>Java,c++,python,html</t>
  </si>
  <si>
    <t>Web Scraping Engine using Beautiful Soup 4,Image Processing Tool using pillow, Two level security Banking App using SMTP, Employability Assessment Tool</t>
  </si>
  <si>
    <t>football,gym,billiards</t>
  </si>
  <si>
    <t>https://drive.google.com/open?id=1ZinH-Ii9N6t-4oJ0ebyvcTHdqIgl7Wjr</t>
  </si>
  <si>
    <t>https://drive.google.com/open?id=1IdIDOLfjsaAAxwqDaambtVlPU8p-Tcjq</t>
  </si>
  <si>
    <t>https://www.facebook.com/raunderscoretwelve/</t>
  </si>
  <si>
    <t>www.linkedin.com/in/raunak-singh-28b66b1b2</t>
  </si>
  <si>
    <t>rehan.mukadam135@gmail.com</t>
  </si>
  <si>
    <t>18104A2002</t>
  </si>
  <si>
    <t>Rehan Mukadam</t>
  </si>
  <si>
    <t>D/705 shree sai seva krupa chsl nehru nagar kurla east near kurla east railway station mumbai 400024</t>
  </si>
  <si>
    <t>rehan.mukadam@vit.edu.in</t>
  </si>
  <si>
    <t>EARPM4987B</t>
  </si>
  <si>
    <t>U2589747</t>
  </si>
  <si>
    <t>K.V.P's English High School</t>
  </si>
  <si>
    <t>M.S.B.T.E</t>
  </si>
  <si>
    <t>Hatim Mukadam</t>
  </si>
  <si>
    <t>Sameena Kausar Hatim Mukadam</t>
  </si>
  <si>
    <t>Programming in Embedded and microcontroller</t>
  </si>
  <si>
    <t>https://drive.google.com/open?id=10OYgdYHlnQtOYDJT06W_yN8M-OyEt67m</t>
  </si>
  <si>
    <t>https://drive.google.com/open?id=1HRwLSeDDZz2MfOk8UH_DlAqWXclHI5Af</t>
  </si>
  <si>
    <t>https://www.facebook.com/Rehan.Mukadam99</t>
  </si>
  <si>
    <t>https://www.linkedin.com/in/rehan-mukadam-146a661a0</t>
  </si>
  <si>
    <t>renukakom31@gmail.com</t>
  </si>
  <si>
    <t>16101A0021</t>
  </si>
  <si>
    <t>RENUKA GANPAT KOM</t>
  </si>
  <si>
    <t>7/31/1998</t>
  </si>
  <si>
    <t>House no- 1508, Dehane (Khumarpada), At post-Vangaon, Tal.- Dahanu, Dist.- Palghar, Pin code- 401103, Maharashtra.</t>
  </si>
  <si>
    <t>renuka.kom@vit.edu.in</t>
  </si>
  <si>
    <t>HOTPK9519A</t>
  </si>
  <si>
    <t>Tarapur Vidya Mandir and Jr. College</t>
  </si>
  <si>
    <t>Ganpat Barkya Kom</t>
  </si>
  <si>
    <t>Savita Ganpat Kom</t>
  </si>
  <si>
    <t>Programming With Python
Web Development</t>
  </si>
  <si>
    <t>Python, HTML, CSS, JavaScript, 
Database- SQL</t>
  </si>
  <si>
    <t>Mini Project, Technical Poster Presentation</t>
  </si>
  <si>
    <t>Sports, Dance</t>
  </si>
  <si>
    <t>Photography, Gardening</t>
  </si>
  <si>
    <t>https://drive.google.com/open?id=143_yg8IdoRo4ux3xiN4QKABSYlcjAJrN</t>
  </si>
  <si>
    <t>https://drive.google.com/open?id=17KJTec4aU7eXcrInM9Uww09wtqzBGz8q</t>
  </si>
  <si>
    <t>https://www.facebook.com/profile.php?id=100005018176846</t>
  </si>
  <si>
    <t>https://www.linkedin.com/in/renuka-kom-a3553a161/</t>
  </si>
  <si>
    <t>rashgund1810@gmail.com</t>
  </si>
  <si>
    <t>18101C2047</t>
  </si>
  <si>
    <t>Reshmi Santosh Gund</t>
  </si>
  <si>
    <t>Ganesh chawl krantinagar near lokhandwala complex kandivali east Mumbai 400101</t>
  </si>
  <si>
    <t>rashmi.gund@vit.edu.in</t>
  </si>
  <si>
    <t>CPZPG9135E</t>
  </si>
  <si>
    <t>Anudatta vidyalaya</t>
  </si>
  <si>
    <t>Government polytechnic Mumbai</t>
  </si>
  <si>
    <t>YEARLY PATTERN</t>
  </si>
  <si>
    <t>Santosh Gund</t>
  </si>
  <si>
    <t>Swati gund</t>
  </si>
  <si>
    <t>c++,mongodb,responsive web design</t>
  </si>
  <si>
    <t>C,c++,html, CSS JavaScript, arduino</t>
  </si>
  <si>
    <t>Poetry</t>
  </si>
  <si>
    <t>Poetry, reading books and fictional stories</t>
  </si>
  <si>
    <t>https://drive.google.com/open?id=1DZejSHPVuvv3L4hplVODtMQGPKdqY5JG</t>
  </si>
  <si>
    <t>https://drive.google.com/open?id=1yP8P2_bWvnt28ysUixwfmlwB7_-6DNtw</t>
  </si>
  <si>
    <t>https://www.facebook.com/abhishekmane747</t>
  </si>
  <si>
    <t>https://www.linkedin.com/in/rashg18</t>
  </si>
  <si>
    <t>rihanshum@gmail.com</t>
  </si>
  <si>
    <t>17102B0039</t>
  </si>
  <si>
    <t>Rihanshu Vilas Mahajan</t>
  </si>
  <si>
    <t>4/13/1998</t>
  </si>
  <si>
    <t>Sanyukt Ekjuth chs b wing 609 near wadala fish market Wadala (W) 400031</t>
  </si>
  <si>
    <t>Sai Shraddha 6 nisarg gardens pangre mala near sapna talkies shivaji chowk nashik 422009</t>
  </si>
  <si>
    <t>rihanshu.mahajan@vit.edu.in</t>
  </si>
  <si>
    <t>DKZPM0539J</t>
  </si>
  <si>
    <t>Symbiosis School Nashik</t>
  </si>
  <si>
    <t>H.P.T. Arts &amp; R.Y.K. Science College</t>
  </si>
  <si>
    <t>Vilas Mahajan</t>
  </si>
  <si>
    <t>Government job</t>
  </si>
  <si>
    <t>Snehal Mahajan</t>
  </si>
  <si>
    <t>Al for everyone
Crash course on python
Introduction to css3
Introduction to html5
Interactivity with Javascript
Python Data Structures
Python Programming
Programming for everybody</t>
  </si>
  <si>
    <t>Python
Java
C
HTML
CSS 
Javascript</t>
  </si>
  <si>
    <t xml:space="preserve">Participated in coding competition "COD-IT" in DBIT Mumbai
Attended Webinar on Digital Profiling
Attended seminar on Cyber Security 
</t>
  </si>
  <si>
    <t>Videography
Youtube video editing</t>
  </si>
  <si>
    <t>Playing Cricket, Listening music, Trekking, Cooking</t>
  </si>
  <si>
    <t>https://drive.google.com/open?id=1ZxRvD80c4OH-coRjKQnixbwnCdnOankK</t>
  </si>
  <si>
    <t>https://drive.google.com/open?id=1kz6uvLYAh6pBssyjbqOI37ikhsX4bHYp</t>
  </si>
  <si>
    <t>https://www.facebook.com/mahajanrihanshu</t>
  </si>
  <si>
    <t>https://www.linkedin.com/in/rihanshu-mahajan-281283141</t>
  </si>
  <si>
    <t>jainrishabh991.rj@gmail.com</t>
  </si>
  <si>
    <t>17101A0035</t>
  </si>
  <si>
    <t>Rishabh Deepak Jain</t>
  </si>
  <si>
    <t>102/A,Shatrunjay Darshan,Lovelane,Byculla,Mumbai-400027</t>
  </si>
  <si>
    <t>rishabh.jain1@vit.edu.in</t>
  </si>
  <si>
    <t>BNOPJ1391M</t>
  </si>
  <si>
    <t>M9160170</t>
  </si>
  <si>
    <t>CHRIST CHURCH SCHOOL</t>
  </si>
  <si>
    <t>KISHANCHAND CHELLARAM COLLEGE</t>
  </si>
  <si>
    <t>DEEPAK JAIN</t>
  </si>
  <si>
    <t>BUSINESS</t>
  </si>
  <si>
    <t>VARSHA JAIN</t>
  </si>
  <si>
    <t>Neural networks and Deep learning(Coursera),
Machine learning.(Stanford University [Coursera] ),
Sequence Models (Coursera),
Convolution Neural Networks (Coursera),
Structuring Machine Learning Projects (Coursera),
Natural Language Processing in Tensorflow (Coursera)</t>
  </si>
  <si>
    <t>PYTHON,C PROGRAMMING, DEEP LEARNING, SQL,JAVA(BASIC)</t>
  </si>
  <si>
    <t>AUTOMATIC BOARD CLEANER(IOT), RESUME GENERATOR(WEBSITE)</t>
  </si>
  <si>
    <t>FOOTBALL V-EMPERORS</t>
  </si>
  <si>
    <t>COIN COLLECTION, PEN COLLECTION</t>
  </si>
  <si>
    <t>https://drive.google.com/open?id=1hGXHKAoaEkiBMCMqwoV0CJT0lujv0geq</t>
  </si>
  <si>
    <t>https://drive.google.com/open?id=1PfMlrNREyG27vdmsu0lV7Vq6s6Ew-DJx</t>
  </si>
  <si>
    <t>https://www.facebook.com/profile.php?id=100002060056478&amp;sk=about&amp;section=work&amp;force-refresh</t>
  </si>
  <si>
    <t>www.linkedin.com/in/rishabh-jain-60759016a</t>
  </si>
  <si>
    <t>rishabhjaiswal0111@gmail.com</t>
  </si>
  <si>
    <t>17101A0011</t>
  </si>
  <si>
    <t>Rishabh Santosh Jaiswal</t>
  </si>
  <si>
    <t>304/2B Pragati Mandal, Golibar Road, Santacruz East, Mumbai -400055</t>
  </si>
  <si>
    <t>rishabh.jaiswal@vit.edu.in</t>
  </si>
  <si>
    <t>BPOPJ3475A</t>
  </si>
  <si>
    <t>Cardinal Gracias High School</t>
  </si>
  <si>
    <t>Nirmala Memorial Foundation Junior College for Commerce and Science</t>
  </si>
  <si>
    <t>Santosh Jaiswal</t>
  </si>
  <si>
    <t>Sheela Jaiswal</t>
  </si>
  <si>
    <t>Applied Text Mining in python</t>
  </si>
  <si>
    <t>Python ,SQL</t>
  </si>
  <si>
    <t>Documentation Co-Head for ITSA</t>
  </si>
  <si>
    <t>https://drive.google.com/open?id=1mF4FGEQ71-gYs_KTzP6TODBafYvNvrMT</t>
  </si>
  <si>
    <t>https://drive.google.com/open?id=1d2eLTQyZ8yEeN6AK0QJnYZ8Uw61lCkH3</t>
  </si>
  <si>
    <t>https://www.facebook.com/rishabh.jaiswal.716</t>
  </si>
  <si>
    <t>https://www.linkedin.com/in/rishabh-jaiswal-a873b0183/</t>
  </si>
  <si>
    <t>rishipandya44@gmail.com</t>
  </si>
  <si>
    <t>17101B0022</t>
  </si>
  <si>
    <t>Rishi Ketan Pandya</t>
  </si>
  <si>
    <t>9/14/1999</t>
  </si>
  <si>
    <t>701, Midtown Avenue, 556/A, Adenwala Road, Matunga, Mumbai 400019.</t>
  </si>
  <si>
    <t>rishi.pandya@vit.edu.in</t>
  </si>
  <si>
    <t>4221 9299 0962</t>
  </si>
  <si>
    <t>P5568124</t>
  </si>
  <si>
    <t>PACE Junior Science College, Dadar</t>
  </si>
  <si>
    <t>Ketan Pandya</t>
  </si>
  <si>
    <t>Asha Pandya</t>
  </si>
  <si>
    <t>1. Internshala’s Web Development Certification Course.
2. Udemy’s MongoDB- Complete Developer Certification Course.
3. Udemy’s Complete Data Science Bootcamp Certification Course.</t>
  </si>
  <si>
    <t>Programming Languages- Python, C
Database- MongoDB, MySQL
Web Technologies- HTML, CSS,Bootstrap, PHP
Data Science- Jupyter, Statsmodels, Pandas, Numpy
Data Visualization – Matplotlib, Seaborn</t>
  </si>
  <si>
    <t>Mini Projects, Technical Paper Presentation, Technical Poster Presentation</t>
  </si>
  <si>
    <t>https://drive.google.com/open?id=15DO6m7H4XJkECYPeI2RsoxxHSs1-jV75</t>
  </si>
  <si>
    <t>https://drive.google.com/open?id=1YNsUS7smgmhKhQjKe-pcJ-A-9ZIVjNU0</t>
  </si>
  <si>
    <t>https://www.facebook.com/rishi.pandya.395/</t>
  </si>
  <si>
    <t>linked.com/in/rishipandya-80604216b</t>
  </si>
  <si>
    <t>rishikeshchalke2207@gmail.com</t>
  </si>
  <si>
    <t>18102b2006</t>
  </si>
  <si>
    <t>RISHIKESH ABHAY CHALKE</t>
  </si>
  <si>
    <t>7/22/1998</t>
  </si>
  <si>
    <t>A-403, Royal Galaxy , Behind Navnit Motors , Gokul Nagar , Thane(W)-400601</t>
  </si>
  <si>
    <t>rishikesh.chalke@vit.edu.in</t>
  </si>
  <si>
    <t>BFWPC9917E</t>
  </si>
  <si>
    <t>R3599295</t>
  </si>
  <si>
    <t>Vasant Vihar High School and Jr College</t>
  </si>
  <si>
    <t>Larsen and Toubro Institute of Technology</t>
  </si>
  <si>
    <t>Abhay Chalke</t>
  </si>
  <si>
    <t>Bhagyashree Chalke</t>
  </si>
  <si>
    <t>1- Business English by Cambridge language Assessment ( Elementary)
2- Analytics in Business by IIM-Bx</t>
  </si>
  <si>
    <t>Java,Networks,DBMS</t>
  </si>
  <si>
    <t>Published a paper in IJECS : Abhishek Arvind, Pradyumna Mahajan, &amp; Rishikesh Chalke. (2020). TOTP Based Authentication Using QR Code For Gateway Entry System. International Journal of Engineering and Computer Science, 9(05), 25023-25028</t>
  </si>
  <si>
    <t>Table Tennis - Head(19-20)</t>
  </si>
  <si>
    <t>https://drive.google.com/open?id=1kqvkAch5aft8sNvXO7F6F6PyKozyeSzT</t>
  </si>
  <si>
    <t>https://drive.google.com/open?id=1-FiZmhADwFLk5B9nrp7hQSUZht-8pMz0</t>
  </si>
  <si>
    <t>https://www.facebook.com/rishikesh.chalke.5</t>
  </si>
  <si>
    <t>http://linkedin.com/in/rishikesh-chalke-183089190</t>
  </si>
  <si>
    <t>rishikeshgorule@gmail.com</t>
  </si>
  <si>
    <t>18101C2035</t>
  </si>
  <si>
    <t>Rishikesh Kamlakar Gorule</t>
  </si>
  <si>
    <t>7, Suresh Niwas, Adarsh Lane, Jawahar Nagar, Khar(E)</t>
  </si>
  <si>
    <t>rishikesh.gorule@vit.edu.in</t>
  </si>
  <si>
    <t>CTGPG2428F</t>
  </si>
  <si>
    <t>Shree MumbaDevi Vidya Mandir</t>
  </si>
  <si>
    <t>Vidyalankar</t>
  </si>
  <si>
    <t>Kamlakar Gorule</t>
  </si>
  <si>
    <t>Ashwini Gorule</t>
  </si>
  <si>
    <t>Python, Java, SQL, Swift</t>
  </si>
  <si>
    <t>Gaming, Reading, Drawing</t>
  </si>
  <si>
    <t>https://drive.google.com/open?id=1jbB76pg4XxmPDxepGbCthBCjzLAeKYY4</t>
  </si>
  <si>
    <t>https://drive.google.com/open?id=1lEfblAW8nymoCb0yePGE1zsnOfiOsSa4</t>
  </si>
  <si>
    <t>https://www.facebook.com/rishikesh.gorule/</t>
  </si>
  <si>
    <t>https://www.linkedin.com/in/rishikesh-gorule-826110163/</t>
  </si>
  <si>
    <t>gawderishikesh@gmail.com</t>
  </si>
  <si>
    <t>17101A0010</t>
  </si>
  <si>
    <t>Rishikesh Narsinh Gawde</t>
  </si>
  <si>
    <t>6/22/1999</t>
  </si>
  <si>
    <t>A-3 Mutual CHS Mogal Lane Mahim Mumbai-16</t>
  </si>
  <si>
    <t>rishikesh.gawde.vit.edu.in</t>
  </si>
  <si>
    <t>CGCPG6146F</t>
  </si>
  <si>
    <t>P8492136</t>
  </si>
  <si>
    <t>Our Lady of Salvation High School</t>
  </si>
  <si>
    <t>D.G Ruparel</t>
  </si>
  <si>
    <t>Narsinh</t>
  </si>
  <si>
    <t>Namrata</t>
  </si>
  <si>
    <t>IBM Data Science (Coursera) –June 18
Machine Learning with Python (Coursera) –July 18
Neural Networks and Deep Learning (Coursera) –March 20</t>
  </si>
  <si>
    <t>C, C++, C#, JAVA (SE), JAVA (ME), Python, Javascript, HTML, CSS, PHP, VHDL,
Data Structures, Operating Systems, Computer Networks (ns-1,ns-2) &amp; Security.</t>
  </si>
  <si>
    <t>Created a Ticketing Window System using JAVA and SQL &amp;
connected the forms with oracle database.
Created a Cab Management Service using Python, pycharm, Postgres &amp; linked the GUI with the database created on Postgres</t>
  </si>
  <si>
    <t>Student Council - Salvation High school
Football, Baseball, Handball team- Salvation High school
Information Technology Students Association (Event Head) - VIT</t>
  </si>
  <si>
    <t>Drama club, Sneaker Collector, Car Entusiast</t>
  </si>
  <si>
    <t>https://drive.google.com/open?id=1L4zwAP3dpkM1Ax53XhvLT2YZ8ImOh8Iq</t>
  </si>
  <si>
    <t>https://drive.google.com/open?id=1QdAB53hKni-vAmWjzMWNCRRf_gfK7opp</t>
  </si>
  <si>
    <t>https://www.facebook.com/rishikesh.gawde.12/</t>
  </si>
  <si>
    <t>linkedin.com/in/rishikesh-g-039395107</t>
  </si>
  <si>
    <t>riteshzope113@gmail.com</t>
  </si>
  <si>
    <t>17103A0035</t>
  </si>
  <si>
    <t>Ritesh Pravin Zope</t>
  </si>
  <si>
    <t>301,ashadeep apt, ramchandranagar ,dombivli(east)</t>
  </si>
  <si>
    <t>ritesh.zope@vit.edu.in</t>
  </si>
  <si>
    <t>ACDPZ4570B</t>
  </si>
  <si>
    <t>4952 6333 5069</t>
  </si>
  <si>
    <t>MODEL ENGLISH SCHOOL</t>
  </si>
  <si>
    <t>RV NERURKAR</t>
  </si>
  <si>
    <t>Pravin</t>
  </si>
  <si>
    <t>Yogita</t>
  </si>
  <si>
    <t>core java certification,web developement certification</t>
  </si>
  <si>
    <t>java ,c,front end web developement</t>
  </si>
  <si>
    <t>mini projects,presentation</t>
  </si>
  <si>
    <t>gaming,travelling,trekking,reading</t>
  </si>
  <si>
    <t>https://drive.google.com/open?id=16iLdsRlibBGh83giis_MxYTUGu_2RnPN</t>
  </si>
  <si>
    <t>https://drive.google.com/open?id=1Bwn5pDTVZjiiGXXUZH3CBKJ5SmTYRNqj</t>
  </si>
  <si>
    <t>https://m.facebook.com/</t>
  </si>
  <si>
    <t>https://www.linkedin.com/in/ritesh-zope-890465189</t>
  </si>
  <si>
    <t>ritikul11@gmail.com</t>
  </si>
  <si>
    <t>17102B0003</t>
  </si>
  <si>
    <t>RITIK RAGHAVENDRA KULKARNI</t>
  </si>
  <si>
    <t>A-1001, Jupiter CHS, Suncity, ADS-Marg, Powai, Mumbai - 400 076</t>
  </si>
  <si>
    <t>ritik.kulkarni@vit.edu.in</t>
  </si>
  <si>
    <t>6929 8362 3776</t>
  </si>
  <si>
    <t>Kendriya Vidyalaya IIT Powai</t>
  </si>
  <si>
    <t>Chandrabhan Sharma College Of Arts, Science And Commerce</t>
  </si>
  <si>
    <t>RAGHAVENDRA KULKARNI</t>
  </si>
  <si>
    <t>JAYASREE KULKARNI</t>
  </si>
  <si>
    <t>1 - Python 101 for Data Science</t>
  </si>
  <si>
    <t>Python, PostgreSQL, HTML, CSS</t>
  </si>
  <si>
    <t>Mini Projects - Shop Management System, Web Scrapper</t>
  </si>
  <si>
    <t>Intra-College Table Tennis Competition; Served as a Member of CSI(Computer Society of India) from 2019-2020 and helped organise multiple events such as seminars,talks,etc.</t>
  </si>
  <si>
    <t>Gaming, Reading</t>
  </si>
  <si>
    <t>https://drive.google.com/open?id=1Rc9V3Sa2wsAnReeOHRgj-DPhCUGIeWwk</t>
  </si>
  <si>
    <t>https://drive.google.com/open?id=1IQp-I0Xfb1frcLjKwlwkxK0dsQteIWW5</t>
  </si>
  <si>
    <t>https://www.facebook.com/ritik.kulkarni.754</t>
  </si>
  <si>
    <t>https://www.linkedin.com/in/ritik-kulkarni-83328218b/</t>
  </si>
  <si>
    <t>ritikamali1999@gmail.com</t>
  </si>
  <si>
    <t>18103B2005</t>
  </si>
  <si>
    <t>Ritika Anant Mali</t>
  </si>
  <si>
    <t>1004,58-B,Ashatavinayak soc,ekta nagar ,new mhada,kandivali (w),Mumbai -67</t>
  </si>
  <si>
    <t>Near Shankar mandir, dumping road cross line, vitthal dhole chawl, gutam nagar,mulund (W),Mumbai-80</t>
  </si>
  <si>
    <t>ritika.mali@vit.edu.in</t>
  </si>
  <si>
    <t>ESCPM9131A</t>
  </si>
  <si>
    <t>Smt.N.G. Purandare High School</t>
  </si>
  <si>
    <t>Autonomous status granted by government of maharashtra</t>
  </si>
  <si>
    <t>Anant Jagannath Mali</t>
  </si>
  <si>
    <t>Surekha Anant Mali</t>
  </si>
  <si>
    <t>Nse certifications, webinars certifications, TCS certification</t>
  </si>
  <si>
    <t>Python, SQL language</t>
  </si>
  <si>
    <t>Mini projects, diploma final year project</t>
  </si>
  <si>
    <t>Collection of different gift papers and chocolate rappers.</t>
  </si>
  <si>
    <t>https://drive.google.com/open?id=1zEHuI6vTvklTOUol8OJPZ1esQyeCHS23</t>
  </si>
  <si>
    <t>https://drive.google.com/open?id=1bubckLcSGY_92tApt8j0duH5If4mpOIR</t>
  </si>
  <si>
    <t>https://www.facebook.com/ritika.mali.31105</t>
  </si>
  <si>
    <t>https://www.linkedin.com/in/ritika-mali-6b88071ab</t>
  </si>
  <si>
    <t>mritwik369@gmail.com</t>
  </si>
  <si>
    <t>18101C2020</t>
  </si>
  <si>
    <t>Ritwik Shankar Mukherjee</t>
  </si>
  <si>
    <t>2/24/2000</t>
  </si>
  <si>
    <t>Bldg no. 3, room no. 501, Chakravarthi Ashok CHS,JB Nagar, Andheri (E), Mumbai 99</t>
  </si>
  <si>
    <t>ritwik.mujherjee@vit.edu.in</t>
  </si>
  <si>
    <t>Bombay Cambridge International School</t>
  </si>
  <si>
    <t>IGCSE</t>
  </si>
  <si>
    <t>Navjeevan Education Society's Polytechnic</t>
  </si>
  <si>
    <t>Souma Shankar Mukherjee</t>
  </si>
  <si>
    <t>Namrata Mukherjee</t>
  </si>
  <si>
    <t>Business Woman</t>
  </si>
  <si>
    <t>ECMA script 9, typescript, java, linux, systemd, docker,
vsftpd, amqp, haskell, sh, C, C++, Lua</t>
  </si>
  <si>
    <t>Hackathons, mini-projects</t>
  </si>
  <si>
    <t>Music Production, Music Composition</t>
  </si>
  <si>
    <t>Piano</t>
  </si>
  <si>
    <t>https://drive.google.com/open?id=1jCXZPAoxfP8Gk9ce07k3f_c9KI-uyPWJ</t>
  </si>
  <si>
    <t>https://drive.google.com/open?id=1LiOfu4KXh0aE_hap2M1qNdZeyth9vsOZ</t>
  </si>
  <si>
    <t>https://www.facebook.com/ritwik.mukherjee.969/</t>
  </si>
  <si>
    <t>https://www.linkedin.com/in/ritwik-mukherjee-70a47a185/</t>
  </si>
  <si>
    <t>rohankadlak@gmail.com</t>
  </si>
  <si>
    <t>18103C2020</t>
  </si>
  <si>
    <t>Rohan Vilas kadlak</t>
  </si>
  <si>
    <t>10/16/1997</t>
  </si>
  <si>
    <t>604/ building no.1/ Ashtavinayak vastu prakalp phase 2 near Carmel school badlapur east</t>
  </si>
  <si>
    <t>rohan.kadlak@vit.edu.in</t>
  </si>
  <si>
    <t>T8025941</t>
  </si>
  <si>
    <t>Vivekanand Education Society's Polytechnic College</t>
  </si>
  <si>
    <t>Vilas Shankar Kadlak</t>
  </si>
  <si>
    <t>Rohini Vilas Kadlak</t>
  </si>
  <si>
    <t xml:space="preserve">Python
Matlab
Proteus
</t>
  </si>
  <si>
    <t xml:space="preserve">Soldering
PCB designing
Ms office
Ms Excel
Ms Powerpoint
SketchUp
Blender
</t>
  </si>
  <si>
    <t>Drama, Dance, Guitar, Sketch, Poetry</t>
  </si>
  <si>
    <t>Sketching, poetry, I used to do trump card collection.</t>
  </si>
  <si>
    <t>https://drive.google.com/open?id=17BC8kLuGUENUYNH61ZGEBDL-ecU5jkq3</t>
  </si>
  <si>
    <t>https://drive.google.com/open?id=1iVhdWiGm8EDSUdRRxAsjZq9sdfT-Ih7z</t>
  </si>
  <si>
    <t>https://m.facebook.com/rohan.kadlak.7</t>
  </si>
  <si>
    <t>https://www.linkedin.com/in/rohan-v-kadlak-87ab871a0</t>
  </si>
  <si>
    <t>rohit.doltade4052@gmail.com</t>
  </si>
  <si>
    <t>17101A0018</t>
  </si>
  <si>
    <t>Rohit Dadaso Doltade</t>
  </si>
  <si>
    <t>Kalamboli -410218</t>
  </si>
  <si>
    <t>rohit.doltade@vit.edu.in</t>
  </si>
  <si>
    <t>EPNPD5390N</t>
  </si>
  <si>
    <t>MES Dnyanmandir kalamboli</t>
  </si>
  <si>
    <t>VK JR college of Panvel</t>
  </si>
  <si>
    <t>Dadaso</t>
  </si>
  <si>
    <t>Sulochana</t>
  </si>
  <si>
    <t>Web development</t>
  </si>
  <si>
    <t>https://drive.google.com/open?id=12S_XCEvFZYPikiU68gUCDRri6vY6Bikf</t>
  </si>
  <si>
    <t>https://drive.google.com/open?id=1lOhTOoLU79-gFdlZBOiKJ1idAeOWDiKI</t>
  </si>
  <si>
    <t>https://www.facebook.com/rohit.doltade</t>
  </si>
  <si>
    <t>https://www.linkedin.com/in/rohit-doltade-972b2b165</t>
  </si>
  <si>
    <t>rg03021998@gmail.com</t>
  </si>
  <si>
    <t>17101B0026</t>
  </si>
  <si>
    <t>ROHIT GUPTA</t>
  </si>
  <si>
    <t>Flat NO. 102, Plot-44, Sector-21, Suyash CHS, Nerul East, Navi Mumbai, Maharastra</t>
  </si>
  <si>
    <t>9, Balkeshwar Kunj, Balkeshwar Road, Agra</t>
  </si>
  <si>
    <t>rohit.gupta@vit.edu.in</t>
  </si>
  <si>
    <t>CGGPG1747L</t>
  </si>
  <si>
    <t>Sumeet Rahul Goel Memorial Senior Secondary School</t>
  </si>
  <si>
    <t>Pradeep Gupta</t>
  </si>
  <si>
    <t>Neha Gupta</t>
  </si>
  <si>
    <t>Complete Python Bootcamp (Udemy)
Python For Data Science And Machine Learning Bootcamp (Udemy)
The_Web_Developer_Bootcamp (Udemy)
Web Design (Coursera)</t>
  </si>
  <si>
    <t>PROGRAMMING LANGUAGE- C, Python 3
DATABASE- MYSQL
WEB DEVELOPMENT-HTML, CSS, JS, PHP
DATA STRUCTURE</t>
  </si>
  <si>
    <t>IEEE PAPER(Cricket Score Prediction)
INTERNSHIP ON WEB DEVELOPMENT IN VIT</t>
  </si>
  <si>
    <t>Watching Cricket</t>
  </si>
  <si>
    <t>https://drive.google.com/open?id=1MZQVanDfOqrNVeiuZbcyCq_1bIvPRBUk</t>
  </si>
  <si>
    <t>https://drive.google.com/open?id=1-RccYMDHcXkYsTCvFODiRuDL0tijs4Ft</t>
  </si>
  <si>
    <t>https://www.facebook.com/people/Rohit-Gupta/100008724167928</t>
  </si>
  <si>
    <t>https://www.linkedin.com/in/rohit-gupta-9a3656170</t>
  </si>
  <si>
    <t>rohit28071999@gmail.com</t>
  </si>
  <si>
    <t>17103A0057</t>
  </si>
  <si>
    <t>Rohit Rajaram Chaudhari</t>
  </si>
  <si>
    <t>Shree Ameya C.H.S., Plot no. 06, Flat no.C/5, Sector-21, Kharghar, Navi Mumbai-410210</t>
  </si>
  <si>
    <t>Same as abobve</t>
  </si>
  <si>
    <t>rohit.chaudhari@vit.edu.in</t>
  </si>
  <si>
    <t>ATFPC0199L</t>
  </si>
  <si>
    <t>Bharti Vidya Peeth Prashala &amp; Jr. College</t>
  </si>
  <si>
    <t>Rajaram Babulal Chaudhari</t>
  </si>
  <si>
    <t>Bank-Clerk</t>
  </si>
  <si>
    <t>Pushpa Rajaram Chaudhari</t>
  </si>
  <si>
    <t>1)Basics Of PLA (Tata Steel)
2)Career edge knowdown the lockdown (TCS-iOn)</t>
  </si>
  <si>
    <t>1) C programmimg 
2) Cadence Software
3) Basics of DBMS</t>
  </si>
  <si>
    <t>MIni Project ( Electronic Voting Machine)</t>
  </si>
  <si>
    <t>E-Sports</t>
  </si>
  <si>
    <t>Indian History, Watching Japanese Anime ( Cartoons)</t>
  </si>
  <si>
    <t>https://drive.google.com/open?id=1BoUTUoMqM7qykltKWvcp6fIo0kbz3OML</t>
  </si>
  <si>
    <t>https://drive.google.com/open?id=1We-fdmE4TjUuOohEPEh3uCUW6AF0DIa0</t>
  </si>
  <si>
    <t>rohitg4692786@gmail.com</t>
  </si>
  <si>
    <t>18102C2015</t>
  </si>
  <si>
    <t>Rohit Rakesh Gupta</t>
  </si>
  <si>
    <t>6/28/1998</t>
  </si>
  <si>
    <t>Vijit Niwas blg, B/2, Gokhale Society Lane, Parel, Mumbai :- 400012</t>
  </si>
  <si>
    <t>rohit.gupta1@vit.edu.in</t>
  </si>
  <si>
    <t>CTGPG2126L</t>
  </si>
  <si>
    <t>8770 2383 6120</t>
  </si>
  <si>
    <t>St. Pauls High School</t>
  </si>
  <si>
    <t>Maharshi Dayanand College</t>
  </si>
  <si>
    <t>Rakesh Gupta</t>
  </si>
  <si>
    <t>Sudha Gupta</t>
  </si>
  <si>
    <t>Data Analytics using Python
Digital Marketing</t>
  </si>
  <si>
    <t>C, C++, Java, Python, Shell Scripting</t>
  </si>
  <si>
    <t>diploma project : Software tool for kali linux distribution
Vacation internship:- Data analytics project</t>
  </si>
  <si>
    <t>https://drive.google.com/open?id=1PA22QRx8_L8B-h-x7FaLq2_JT_1bPzxb</t>
  </si>
  <si>
    <t>https://drive.google.com/open?id=1j9IRfb6UeThEdHYafMrhP4iRXOG0U4u2</t>
  </si>
  <si>
    <t>https://www.facebook.com/profile.php?id=100003483527669</t>
  </si>
  <si>
    <t>https://www.linkedin.com/in/rohit-gupta-ba9459171/</t>
  </si>
  <si>
    <t>rohitrane500@gmail.com</t>
  </si>
  <si>
    <t>17103B0016</t>
  </si>
  <si>
    <t>Rohit Satyawan Rane</t>
  </si>
  <si>
    <t>604/A,Duttguru CHS,Ceaser Road,Amboli,Andheri West,Mumbai 400058.</t>
  </si>
  <si>
    <t>rohit.rane@vit.edu.in</t>
  </si>
  <si>
    <t>CYIPR2866P</t>
  </si>
  <si>
    <t>U16222021</t>
  </si>
  <si>
    <t>Shivaji Memorial Highschool</t>
  </si>
  <si>
    <t>D.G.Ruparel College</t>
  </si>
  <si>
    <t>Satyawan Laxman Rane</t>
  </si>
  <si>
    <t>Snehal Satyawan Rane</t>
  </si>
  <si>
    <t>Matlab Simulink</t>
  </si>
  <si>
    <t>Digital Circuit design,PCB Design, Embedded Systems,Python Language,C language, MATLAB,Cadence Software</t>
  </si>
  <si>
    <t>Participation in Hackathon</t>
  </si>
  <si>
    <t>Cricket, Chess, Anime</t>
  </si>
  <si>
    <t>https://drive.google.com/open?id=1ZnU4i-jCIm2q4MDZqtVqm4SQK4GUp6lX</t>
  </si>
  <si>
    <t>https://drive.google.com/open?id=1-VGcMnj_3CeuSRQ-JPG_XCIn3XYYdWiW</t>
  </si>
  <si>
    <t>https://www.facebook.com/rohit.rane.5249</t>
  </si>
  <si>
    <t>https://www.linkedin.com/in/rohit-rane-a453a2183</t>
  </si>
  <si>
    <t>vardamrohit123@gmail.com</t>
  </si>
  <si>
    <t>17102A0010</t>
  </si>
  <si>
    <t>Rohit Uday Vardam</t>
  </si>
  <si>
    <t>Flat No.2, 1ST FLR, Krupa BLDG, Bhagat Lane, Mahim, Mumbai-400016.</t>
  </si>
  <si>
    <t>rohit.vardam@vit.edu.in</t>
  </si>
  <si>
    <t>BFVPV9087H</t>
  </si>
  <si>
    <t>Z4236036</t>
  </si>
  <si>
    <t>Bombay Scottish School</t>
  </si>
  <si>
    <t>Ramnivas Ruia Junior College</t>
  </si>
  <si>
    <t>Uday Atmaram Vardam</t>
  </si>
  <si>
    <t>Sadhana Uday Vardam</t>
  </si>
  <si>
    <t>Cyber Security Course on Udemy</t>
  </si>
  <si>
    <t>Google Assistant Action Development Using Node.js</t>
  </si>
  <si>
    <t>Mini Project done on Tracking Movement in Images</t>
  </si>
  <si>
    <t>Reading Light Novels</t>
  </si>
  <si>
    <t>https://drive.google.com/open?id=1wXk0MksbrJt20IIFSCou1zAvtFlDHaxX</t>
  </si>
  <si>
    <t>https://drive.google.com/open?id=1AtFRA4efHwqg2tsgUSN1ZoEW7XoZgKd3</t>
  </si>
  <si>
    <t>https://www.facebook.com/rohitvardam/</t>
  </si>
  <si>
    <t>https://www.linkedin.com/in/rohit-vardam-05a2b3192/</t>
  </si>
  <si>
    <t>Interned at LetsAlign and developed Google Actions for the Google Assistant</t>
  </si>
  <si>
    <t>romeosal59@gmail.com</t>
  </si>
  <si>
    <t>18104C2009</t>
  </si>
  <si>
    <t>ROMIT SANJAY SALI</t>
  </si>
  <si>
    <t>8/17/1999</t>
  </si>
  <si>
    <t>B-2/08 DATTATRYA BLDG.DAXATA POL.SOC,RAMABAI AMBEDKAR NAGAR ,GHATKOPAR (E).MUMBAI-400075</t>
  </si>
  <si>
    <t>B-2/08 DATTATRYA BLDG.DAXATA POL.SOC,RAMABAI AMBEDKAR NAGAR,GHATKOPAR (E).MUMBAI-400075</t>
  </si>
  <si>
    <t>romit.sali2@vit.edu.in</t>
  </si>
  <si>
    <t>KOQPS7973A</t>
  </si>
  <si>
    <t>ST.DOMINIC SAVIO VIDYALAYALA</t>
  </si>
  <si>
    <t>SANJAY PRABHAKAR SALI</t>
  </si>
  <si>
    <t>SERVICE MAN</t>
  </si>
  <si>
    <t>KIRAN SANJAY SALI</t>
  </si>
  <si>
    <t>MATLAB DESIGN
ALISON</t>
  </si>
  <si>
    <t>DESIGN OF CIRCUITS</t>
  </si>
  <si>
    <t xml:space="preserve">MINI PROJECT
</t>
  </si>
  <si>
    <t>ALL CULTURAL ACTIVITES</t>
  </si>
  <si>
    <t>https://drive.google.com/open?id=11k10K72lI0XOzE-Rl-4U-gc4RhIz4_se</t>
  </si>
  <si>
    <t>https://drive.google.com/open?id=1rUk5DV7bf-jNWPzLns2yZtpSXLXJ0ebk</t>
  </si>
  <si>
    <t>https://www.facebook.com/romit.sali.3</t>
  </si>
  <si>
    <t>www.linkedin.com/in/romit-sali-40b6561a0</t>
  </si>
  <si>
    <t>roshya1107@gmail.com</t>
  </si>
  <si>
    <t>18103B2006</t>
  </si>
  <si>
    <t>Roshani vinod telgote</t>
  </si>
  <si>
    <t>Manik patil chawl, sandap gaon, manapda diva road, Dombivali east , thane 421204</t>
  </si>
  <si>
    <t>roshani.telgote@vit.edu.in</t>
  </si>
  <si>
    <t>BSNPT6059G</t>
  </si>
  <si>
    <t>Shantaram bhiwa waze school</t>
  </si>
  <si>
    <t>Vinod sukhdev telgote</t>
  </si>
  <si>
    <t>Chhaya vinod telgote</t>
  </si>
  <si>
    <t>Webinar certifications ,tcs certificate NSE certification, TCS lockdown certificate</t>
  </si>
  <si>
    <t>Python ,SQl</t>
  </si>
  <si>
    <t>Mini protect</t>
  </si>
  <si>
    <t>Collecting different types of stones</t>
  </si>
  <si>
    <t>https://drive.google.com/open?id=1EnCdJURxYXRih2bHL8Wp91f9GtVm0LAC</t>
  </si>
  <si>
    <t>https://drive.google.com/open?id=1Fg-0tmyDSPl8H2HUJrL9h1lBUuu0rO32</t>
  </si>
  <si>
    <t>https://www.facebook.com/roshani.telgote</t>
  </si>
  <si>
    <t>https://www.linkedin.com/in/first-information-1338061ab</t>
  </si>
  <si>
    <t>roshnibhandary.rb@gmail.com</t>
  </si>
  <si>
    <t>17102B0065</t>
  </si>
  <si>
    <t>ROSHNI RAVINDRANATH BHANDARY</t>
  </si>
  <si>
    <t>5/27/1999</t>
  </si>
  <si>
    <t>B/204 JOAQUIM'S PALM AVENUE KEVNI PADA AMBOLI,ANDHERI WEST 400102</t>
  </si>
  <si>
    <t>roshni.bhandary@vit.edu.in</t>
  </si>
  <si>
    <t>BDEPB6323H</t>
  </si>
  <si>
    <t>P1202120</t>
  </si>
  <si>
    <t>BOMBAY CAMBRIDGE SCHOOL</t>
  </si>
  <si>
    <t>BHAVANS COLLEGE</t>
  </si>
  <si>
    <t>RAVINDRANATH BHANDARY</t>
  </si>
  <si>
    <t>PADMAKEERTHI BHANDARY</t>
  </si>
  <si>
    <t>Certification in Python from Kamal classes
Certification in Machine Learning on MATLAB</t>
  </si>
  <si>
    <t>Python
C++
HTML</t>
  </si>
  <si>
    <t xml:space="preserve">DSA project on hotel room booking
Workshop project on Automatic Door Lock
Python project on tic tac toe game
Web development project on Hotel Booking
</t>
  </si>
  <si>
    <t>Represented Vidyalankar in various Dance competition also, BITS Pilani Hyderabad a National Dance competition
Black Belt holder from Japan Karate Association</t>
  </si>
  <si>
    <t>Working out.Drawing</t>
  </si>
  <si>
    <t>https://drive.google.com/open?id=1Pnr-Rfibe0FrBAQSeqRPIoiyf-x5sDJZ</t>
  </si>
  <si>
    <t>https://drive.google.com/open?id=1SV6rktD-tp-WwpZ-R1xRrzrzs99fC41I</t>
  </si>
  <si>
    <t>https://www.facebook.com/profile.php?id=100009915151935</t>
  </si>
  <si>
    <t>https://www.linkedin.com/in/roshni-bhandary-42280b1ab/</t>
  </si>
  <si>
    <t>dangerucha52@gmail.com</t>
  </si>
  <si>
    <t>17103A0027</t>
  </si>
  <si>
    <t>Rucha Ravindra Dange</t>
  </si>
  <si>
    <t>9/21/1999</t>
  </si>
  <si>
    <t>204,Digvijay Building Mahatma Phule Road Dombivli(West)</t>
  </si>
  <si>
    <t>rucha.dange@vit.edu.in</t>
  </si>
  <si>
    <t>FFUPD8485J</t>
  </si>
  <si>
    <t>U2558576</t>
  </si>
  <si>
    <t>R.V.Nerurkar</t>
  </si>
  <si>
    <t>Ravindra Dange</t>
  </si>
  <si>
    <t>Chief loco Inspector,Railway</t>
  </si>
  <si>
    <t>Rashmi Dange</t>
  </si>
  <si>
    <t>Python Certification from IBM.</t>
  </si>
  <si>
    <t>Python Skills</t>
  </si>
  <si>
    <t>Reading,playing batminton,playing harmonium</t>
  </si>
  <si>
    <t>https://drive.google.com/open?id=1KbcCJu73Gcqt78DlX5D3FgU9PiAfUDvP</t>
  </si>
  <si>
    <t>https://drive.google.com/open?id=15SMj2E7PohLvHk873Tm2PaPR9spl0siX</t>
  </si>
  <si>
    <t>https://www.facebook.com/rucha.dange.9/</t>
  </si>
  <si>
    <t>https://www.linkedin.com/in/rucha-dange-1488701ab/</t>
  </si>
  <si>
    <t>18102C2003</t>
  </si>
  <si>
    <t>RUCHA VIJAY KALKE</t>
  </si>
  <si>
    <t>12/27/1998</t>
  </si>
  <si>
    <t>BLD N0-16, ROOM NO-13, SAHAKAR NAGAR, OPP ROYAL IND ESTATE, WADALA (W)- 400031</t>
  </si>
  <si>
    <t>rucha.kalke@vit.edu.in</t>
  </si>
  <si>
    <t>rucha.kalke@gmail.com</t>
  </si>
  <si>
    <t>BHBPK2316Q</t>
  </si>
  <si>
    <t>M4512486</t>
  </si>
  <si>
    <t>THE J B VACHHA HIGH SCHOOL FOR PARSI GIRLS</t>
  </si>
  <si>
    <t>SOPHIA COLLEGE FOR WOMEN</t>
  </si>
  <si>
    <t>VIJAY EKNATH KALKE</t>
  </si>
  <si>
    <t>SANJIVANI VIJAY KALKE</t>
  </si>
  <si>
    <t>CRASH COURSE ON PYTHON - authorized by GOOGLE offered by COURSERA
• USING PYTHON TO INTERACT WITH OPERATING SYSTEM - authorized by GOOGLE offered by COURSERA
• INTRODUCTION TO GIT AND GITHUB - authorized by GOOGLE offered by COURSERA
• TROUBLESHOOTING AND DEBUGGING TECHNIQUES - authorized by GOOGLE offered by COURSERA
• CONFIGURATION MANAGEMENT AND THE CLOUD - authorized by GOOGLE offered by COURSERA
• AUTOMATING REAL WORLD TASKS WITH PYTHON - authorized by GOOGLE offered by COURSERA
• GOOGLE IT AUTOMATION WITH PYTHON - authorized by GOOGLE offered by COURSERA
• MACHINE LEARNING ON RAMP - offered by Math Works
• VACATION TRAINING PROGRAM IN INFORMATION TECHNOLOGY – conducted by Larsen &amp; Toubro -June 2017
• ANDROID APPLICATION DEVELOPMENT (4 DAYS TRAINING &amp; INTERNSHIP) – conducted by GNU IT Solutions &amp; Services Pvt Ltd.
• C PROGRAMMING FOR BEGINNERS- MASTER THE C LANGUAGE- authorized by Tim Buchalka offered by UDEMY
• FUNDAMENTALS OF DIGITAL MARKETING- by GOOGLE Digital Garage</t>
  </si>
  <si>
    <t>PROGRAMMING LANGUAGES: C, Java, Python, OOP
FRAMEWORKS: SQL, Database, Juypter Notebook, Qwiklabs, Bash Scripting, Git &amp; GitHub, Cloud Services- SaaS, PaaS, IaaS.</t>
  </si>
  <si>
    <t>--POSTER PRESENTATION COMPETITION (RUNNER UP) conducted by Vidyalankar Polytechnic - February 2018
--ONLINE VENUE BOOKING SYSTEM-Web Application
--PREVENTING SYSTEM DATA USING HONEYWORDS - System Security
--ONLINE EXAMINATION PORTAL - Web Application</t>
  </si>
  <si>
    <t xml:space="preserve">o Elected as the Class Representative in Diploma (2017-2018)
o Elected as the Class Representative in Degree (2019-2021)
o Member of the Literary Council [VIT Student Council] (2019-2020)
o Taken Part in Various college debates and literary events.
o Member of VIT CSI(Computer Society of India)
o Been a MOC (Master of Ceremonies) for various events in college and outside college.
o Served as a Secretary (Term- July- Dec 2019) at Mumbai Toastmasters Club(Toastmasters 
International) 
o Served as a Vice President Public Relations (Term Jan – Jun 2020) at Mumbai Toastmasters (Toastmasters International) 
</t>
  </si>
  <si>
    <t>Swimming, Yoga, Meditation, Drawing, Painting, Reading books, MOC-Public speaking.</t>
  </si>
  <si>
    <t>https://drive.google.com/open?id=1oTKLiYfGWuPsVG2aevD954De_JS-ZG5V</t>
  </si>
  <si>
    <t>https://drive.google.com/open?id=1AJqXbOwJI6xRdNify1_ZI55qycFDgVwe</t>
  </si>
  <si>
    <t>https://www.facebook.com/profile.php?id=100005908666960</t>
  </si>
  <si>
    <t>www.linkedin.com/in/rucha-kalke-13048bb3</t>
  </si>
  <si>
    <t>ruchikapunekar27@gmail.com</t>
  </si>
  <si>
    <t>17101B0018</t>
  </si>
  <si>
    <t>Ruchika Ramesh Punekar</t>
  </si>
  <si>
    <t>Room no. 9, Parijat Bld, CSD Estate, Golibar Road, Behind Sarvodaya Hospital, Ghatkopar- west, Mumbai-86</t>
  </si>
  <si>
    <t>ruchika.punekar@vit.edu.in</t>
  </si>
  <si>
    <t>EBKPP9257B</t>
  </si>
  <si>
    <t>Kendriya Vidyalaya Bhandup</t>
  </si>
  <si>
    <t>Ramesh Punekar</t>
  </si>
  <si>
    <t>Accountant (Defence)</t>
  </si>
  <si>
    <t>Varsha Ramesh Punekar</t>
  </si>
  <si>
    <t>Learn Python Programming Masterclass (Udemy), 
Python for Data Science and Machine Learning Bootcamp (Udemy),
Support Vector Machine Classification in Python (Coursera),
Social Media Data Analytics (Coursera)</t>
  </si>
  <si>
    <t>Programming Languages : C, Python 
Database : ORACLE, MYSQL
Web Technologies : HTML, CSS, Laravel framework, basics of Javascript
Operating System : Windows XP, 7, 10, Ubuntu with linux</t>
  </si>
  <si>
    <t>Music System (Web application), 
Pill dispenser(IoT mini project),
Complaint Management System (Python project)
Hotel Management System ( DBMS)
Cyberbullying Detection in Social Media using ML (Final year project)</t>
  </si>
  <si>
    <t>Worked as an extended for Creatives team under Student council 2017,
Worked as Core for Creatives team under Student council 2018,
Worked as core for ACM 2018</t>
  </si>
  <si>
    <t>Sketching and Painting, Reading</t>
  </si>
  <si>
    <t>https://drive.google.com/open?id=1WWOoObvAOCGc46Uu__zsDWqZr6-4Lyyf</t>
  </si>
  <si>
    <t>https://drive.google.com/open?id=1nRtKoFBXaDud_SlqJRhbwOHqpdxjpFus</t>
  </si>
  <si>
    <t>https://www.facebook.com/ruchika.punekar/</t>
  </si>
  <si>
    <t>www.linkedin.com/in/ruchika-punekar-3616891a5</t>
  </si>
  <si>
    <t>ruchir.tayshete@gmail.com</t>
  </si>
  <si>
    <t>18103C2041</t>
  </si>
  <si>
    <t>Ruchir Ramakant Tayshete</t>
  </si>
  <si>
    <t>24/B-208 SUNBEAM CHSL RAHEJA VIHAR POWAI</t>
  </si>
  <si>
    <t>ruchir.tayshete@vit.edu.in</t>
  </si>
  <si>
    <t>BHFPT6313L</t>
  </si>
  <si>
    <t>S3748322</t>
  </si>
  <si>
    <t>Indian Education Society</t>
  </si>
  <si>
    <t>Ramakanat Tayshete</t>
  </si>
  <si>
    <t>Minal Tayshete</t>
  </si>
  <si>
    <t>Information Security</t>
  </si>
  <si>
    <t>https://drive.google.com/open?id=14rwqUh14RR9Dl7usVTL7-YCW3LPyZHGy</t>
  </si>
  <si>
    <t>https://drive.google.com/open?id=1w5C7WLsZcd61R6GLvH0Tya0G8AzfHC8n</t>
  </si>
  <si>
    <t>https://www.facebook.com/ruchir.tayshete.27/</t>
  </si>
  <si>
    <t>www.linkedin.com/in/ruchir-tayshete-8a3133139</t>
  </si>
  <si>
    <t>pruchita99@gmail.com</t>
  </si>
  <si>
    <t>18102C2038</t>
  </si>
  <si>
    <t>RUCHITA SUBHASH PATIL</t>
  </si>
  <si>
    <t>R. No. 13, Third Floor, Shri Krishna Co-op Housing Society, Near Aruna General Stores, Shivaji Colony, Kolsewadi, Kalyan East.</t>
  </si>
  <si>
    <t>ruchita.patil@vit.edu.in</t>
  </si>
  <si>
    <t>FIAPP1780B</t>
  </si>
  <si>
    <t>Ganesh Vidya Mandir, Kalyan East</t>
  </si>
  <si>
    <t>S.H.Jondhale Polytechnic, Dombivli</t>
  </si>
  <si>
    <t>Subhash Popat Patil</t>
  </si>
  <si>
    <t>Damyanti Subhash Patil</t>
  </si>
  <si>
    <t>Java for Android -coursera
Build Your First Android App - coursera
Getting started with AWS machine learning - coursera
Cloud computing basics - coursera</t>
  </si>
  <si>
    <t>Programming
JAVA, advance JAVA
C, C++
HTML, CSS</t>
  </si>
  <si>
    <t>Sketching and painting</t>
  </si>
  <si>
    <t>https://drive.google.com/open?id=197UjSGlVSyFsHP8lTI_52FrG1XiN3_c4</t>
  </si>
  <si>
    <t>https://drive.google.com/open?id=16vVl5oDzBZZydIK3vQUWLdaIfx_A7HRO</t>
  </si>
  <si>
    <t>https://www.facebook.com/ruchita.patil.9828</t>
  </si>
  <si>
    <t>https://www.linkedin.com/in/ruchita-patil-a6b549136</t>
  </si>
  <si>
    <t>rupskore10@gmail.com</t>
  </si>
  <si>
    <t>17103B0011</t>
  </si>
  <si>
    <t>Rupali Uday Kore</t>
  </si>
  <si>
    <t>Narmada CHS, room no.4/55, Shivainagar, Thane(W)</t>
  </si>
  <si>
    <t>rupali.kore@vit.edu.in</t>
  </si>
  <si>
    <t>GLCPK1823C</t>
  </si>
  <si>
    <t>V.G.Vaze(Kelkar) College of Arts , Science and Commerce.</t>
  </si>
  <si>
    <t>Uday Shankar Kore</t>
  </si>
  <si>
    <t>Government</t>
  </si>
  <si>
    <t>Geeta Uday Kore</t>
  </si>
  <si>
    <t>IBM - node red basics to bots
IBM - python for data science
Cloud computing basics</t>
  </si>
  <si>
    <t>C,Java,DBMS, Python</t>
  </si>
  <si>
    <t>Reading books, playing piano, trekking, movies</t>
  </si>
  <si>
    <t>https://drive.google.com/open?id=1kJVqIYxZ8UB9WtrCsE2J47a9ZuqshisZ</t>
  </si>
  <si>
    <t>https://drive.google.com/open?id=1st41xy63mT0L3xsqB-SX89bLKUoI2BOB</t>
  </si>
  <si>
    <t>https://www.facebook.com/rupali.kore.04</t>
  </si>
  <si>
    <t>https://www.linkedin.com/in/rupali-kore-403a471aa</t>
  </si>
  <si>
    <t>18103A2015</t>
  </si>
  <si>
    <t>Rupesh Yashwant Akhade</t>
  </si>
  <si>
    <t>9/24/1998</t>
  </si>
  <si>
    <t>Jagdamba niwas chawl devipada borivali east mumbai 400066</t>
  </si>
  <si>
    <t>rupesh.akhade@vit.edu.in</t>
  </si>
  <si>
    <t>rupeshakhade1998@gmail.com</t>
  </si>
  <si>
    <t>CRZPA2209M</t>
  </si>
  <si>
    <t>Chogle HIghschool borivali</t>
  </si>
  <si>
    <t>Yashwant Janu Akhade</t>
  </si>
  <si>
    <t>Arti</t>
  </si>
  <si>
    <t>Multisim, proteus Software, pcb designng</t>
  </si>
  <si>
    <t>diploma final year project - spy cam using raspberry pi</t>
  </si>
  <si>
    <t>play piano , Readings Books</t>
  </si>
  <si>
    <t>https://drive.google.com/open?id=1TZKjIPOeo49Kpy5ppaRZRIP5jptmVQjv</t>
  </si>
  <si>
    <t>https://drive.google.com/open?id=1RPQOTe6a5i6uxyO5w4177qZVp0ZJYH4j</t>
  </si>
  <si>
    <t>https://www.facebook.com/rupesh.akhade.39</t>
  </si>
  <si>
    <t>https://www.linkedin.com/in/rupesh-akhade-b66ab8113/</t>
  </si>
  <si>
    <t>rushiwap7@gmail.com</t>
  </si>
  <si>
    <t>18104C2050</t>
  </si>
  <si>
    <t>RUSHIKESH PRAMOD YADAV</t>
  </si>
  <si>
    <t>WORLI POLICE CAMP SIRPOCHKHANAWLA ROAD 
MUMBAI:400030</t>
  </si>
  <si>
    <t>rushikesh.yadav@vit.edu.in</t>
  </si>
  <si>
    <t>ASQPY4130P</t>
  </si>
  <si>
    <t>SACRED HEART HIGH SCHOOL</t>
  </si>
  <si>
    <t>ANTONIO DASILVA TECHNICAL HIGH SCHOOL AND JUNIOR COLLEGE</t>
  </si>
  <si>
    <t>PRAMOD KRISHNAJI YADAV</t>
  </si>
  <si>
    <t>MAHARASHTRA POLICE</t>
  </si>
  <si>
    <t>NIRMALA PRAMOD YADAV</t>
  </si>
  <si>
    <t xml:space="preserve">A) RHYME
IMAGE DENOISING USING AUTO ENCODER IN KERAS AND PYTHON
B)GOOGLE 
TECHNICAL FUNDAMENTAL SUPPORT
BITS AND BYTE IN COMPUTER NETWORK
C) MATLAB
MACHINE LEARNING
MATLAB ONRAMP
MATLAB SIMULINK ON RAMP
D) IBM
NETWORK SECURITY AND DATABASE VULNERABILITY
</t>
  </si>
  <si>
    <t>1)BASIC KNOWLEDGE OF HTML
2) INTERMIDIATE KNOWLEDGE OF MATLAB
3) BASIC KNOWLEDGE OF DREAMWEAVER
4) ADEPT WITH MICROSOFT (WORD,EXCEL, POWER POINT)&amp; PHOTOSHOP</t>
  </si>
  <si>
    <t>PROJECT: SMART CITY</t>
  </si>
  <si>
    <t>CRICKET (COLLEGE TEAM)</t>
  </si>
  <si>
    <t>https://drive.google.com/open?id=1uDyKmb6NyNFfwHrcGOFaCIRJi0T80rLD</t>
  </si>
  <si>
    <t>https://drive.google.com/open?id=1fatDzW1dhT6R1dtu5qG6iYxYiU-Jfnlz</t>
  </si>
  <si>
    <t>https://m.facebook.com/rushikesh.yadav.378537?ref=dbl</t>
  </si>
  <si>
    <t>https://www.linkedin.com/in/rushikesh-yadav-486b0b1a7/</t>
  </si>
  <si>
    <t>rutikpanchal58@gmail.com</t>
  </si>
  <si>
    <t>17103A0062</t>
  </si>
  <si>
    <t>Rutik Ashwin Panchal</t>
  </si>
  <si>
    <t xml:space="preserve">C/5,72 municipal tenaments,vitthal chavan marg,near shirodkar mandai,parel,mumbai 400012
</t>
  </si>
  <si>
    <t>rutik.panchal@vit.edu.in</t>
  </si>
  <si>
    <t>EQHPP7128H</t>
  </si>
  <si>
    <t>T6633607</t>
  </si>
  <si>
    <t>Shardashram Vidyamandir High School</t>
  </si>
  <si>
    <t>Guru Nanak Khalsa College of arts science &amp; commerce</t>
  </si>
  <si>
    <t>Ashwin Dattaram Panchal</t>
  </si>
  <si>
    <t>Pradnya Ashwin Panchal</t>
  </si>
  <si>
    <t>python</t>
  </si>
  <si>
    <t>python ,html,css,javascript,wordpress,sql</t>
  </si>
  <si>
    <t>Football,video games</t>
  </si>
  <si>
    <t>https://drive.google.com/open?id=19RxzwoW9QZSGOGgEJvnA7f7YDmzR2XpW</t>
  </si>
  <si>
    <t>https://drive.google.com/open?id=1pIsr-OA5z4b8o6idf3ICH6wudOqcoYGL</t>
  </si>
  <si>
    <t>https://www.facebook.com/rutik.0506/</t>
  </si>
  <si>
    <t>https://www.linkedin.com/in/rutik-panchal-b9a059184/</t>
  </si>
  <si>
    <t>rutujaka.22@gmail.com</t>
  </si>
  <si>
    <t>17101B0046</t>
  </si>
  <si>
    <t>Rutuja Kailas Avhad</t>
  </si>
  <si>
    <t>3/13, Police Officer's Quarter's , Jawahar Road ,Ghatkopar (East) , Mumbai-77</t>
  </si>
  <si>
    <t>rutuja.avhad@vit.edu.in</t>
  </si>
  <si>
    <t>Pune Vidyarthi Griha's Vidya Bhawan</t>
  </si>
  <si>
    <t>Ramnarain Ruia Junior college</t>
  </si>
  <si>
    <t>Kailas Nivrutti Avhad</t>
  </si>
  <si>
    <t>Jyoti Kailas Avhad</t>
  </si>
  <si>
    <t>C++ , Java , html ,css</t>
  </si>
  <si>
    <t>IOT based Automatic rain sensing wiper , website using Html ,css, javascript</t>
  </si>
  <si>
    <t>Reading , drawing</t>
  </si>
  <si>
    <t>https://drive.google.com/open?id=1slV8DGMWLvMfsJjVJHYzL3OSNy1yzId9</t>
  </si>
  <si>
    <t>https://drive.google.com/open?id=1j9eZ2XKfJgDus_TwAGNtuLQpWaaXpOQE</t>
  </si>
  <si>
    <t>https://www.facebook.com/rutuja.avhad.568</t>
  </si>
  <si>
    <t>https://www.linkedin.com/in/rutuja-avhad-72a33919a</t>
  </si>
  <si>
    <t>rutwikmhatre99@gmail.com</t>
  </si>
  <si>
    <t>17104A0043</t>
  </si>
  <si>
    <t>RUTWIK PRASHANT MHATRE</t>
  </si>
  <si>
    <t>B.E.S.T Officers Quarters, A WIng, Floor No.6, Flat No.7, P.N.Kotnis Road, Mahim,Mumbai-400016</t>
  </si>
  <si>
    <t>Poornanand Gaon-Nale Padhai, Taluka-Vasai, District-Palghar,Nale,Palghar, Maharashtra-401203</t>
  </si>
  <si>
    <t>rutwik.mhatre@vit.edu.in</t>
  </si>
  <si>
    <t>FGKPM0389D</t>
  </si>
  <si>
    <t>Shardashram Vidyamandir English Medium High School</t>
  </si>
  <si>
    <t>PRASHANT</t>
  </si>
  <si>
    <t>KARUNA</t>
  </si>
  <si>
    <t>1. Programming with C. (NPTEL)
2. Joy of computing using Python.(NPTEL)
3. Python for everybody.(Coursera)
4. Accessing Web Data using Python.(Coursera)
6.Introduction to data science using Python.(Coursera)
7. Applied Plotting, Charting and Visualization using Python.(Coursera)
8. Applied Machine Learning with Python.(Coursera)
9. Applied Text Mining with Python.(Coursera)</t>
  </si>
  <si>
    <t>1. Data Analysis
2. Data Visualization
3. Problem Solving
4. HTML
5. CSS
6. UnityEngine</t>
  </si>
  <si>
    <t>Mini project: Wireless Notice Board Display using Arduino</t>
  </si>
  <si>
    <t>Taekwondo, Guitar, Game Development</t>
  </si>
  <si>
    <t>Reading books on Indian and Greek Mythology</t>
  </si>
  <si>
    <t>https://drive.google.com/open?id=1tlm2u-oGIvUyRUpYPm7_tFk5sopjIXzS</t>
  </si>
  <si>
    <t>https://drive.google.com/open?id=1ELuTRbTH-dbqo-rer-wy3zpAajptJoDw</t>
  </si>
  <si>
    <t>https://www.facebook.com/rutwik.mhatre.5</t>
  </si>
  <si>
    <t>https://www.linkedin.com/in/rutwik-mhatre-1a2640157/</t>
  </si>
  <si>
    <t>sachin.pathak2000.sp@gmail.com</t>
  </si>
  <si>
    <t>17104A0038</t>
  </si>
  <si>
    <t>Sachin Pathak</t>
  </si>
  <si>
    <t>Room no.17, street no.1, chikhalwadi,sangam nagar,Antophill wadala (E),Mum 037</t>
  </si>
  <si>
    <t>sachin.pathak@vit.edu.in</t>
  </si>
  <si>
    <t>EUTPP2529G</t>
  </si>
  <si>
    <t>Shree Sanatan Dharm High School and Jr. College</t>
  </si>
  <si>
    <t>SIES college Of Arts Science and commerce</t>
  </si>
  <si>
    <t>Umesh Pathak</t>
  </si>
  <si>
    <t>Bank employee</t>
  </si>
  <si>
    <t>Nirmala Pathak</t>
  </si>
  <si>
    <t>IOT certification by Skillville, GC IIOT Basics, IIOT specialization by Boulder Coursera</t>
  </si>
  <si>
    <t>c,c++,python,kicad,Cloud,Single Board Computers, Basics of OS,DS, Networking.</t>
  </si>
  <si>
    <t>Radio Receiver,AudioAmplifier,smart home.</t>
  </si>
  <si>
    <t>Drama,poetry, NSS.</t>
  </si>
  <si>
    <t>drama,travelling</t>
  </si>
  <si>
    <t>https://drive.google.com/open?id=1258mlJxF4357FcRpVzcKds5zyjkl0gyb</t>
  </si>
  <si>
    <t>https://drive.google.com/open?id=11rhAYc1LzwMM1o9XKnAC8dDacE1n7jRE</t>
  </si>
  <si>
    <t>https://www.facebook.com/profile.php?id=100009504319655</t>
  </si>
  <si>
    <t>https://www.linkedin.com/in/sachin-pathak-629ba9168</t>
  </si>
  <si>
    <t>17101B0017</t>
  </si>
  <si>
    <t>Sachin sarvesh mishra</t>
  </si>
  <si>
    <t>2/7, Rukmini chawl, shivaji colony, kolsewadi, kalyan east, thane, maharashtra</t>
  </si>
  <si>
    <t>Sachin.mishra@vit.edu.in</t>
  </si>
  <si>
    <t>Mishrasachin213@gmail.com</t>
  </si>
  <si>
    <t>FSYPM6934E</t>
  </si>
  <si>
    <t>Nutan hindi high school</t>
  </si>
  <si>
    <t>Ram niranjan jhunjhunwala college</t>
  </si>
  <si>
    <t>Sarvesh mishra</t>
  </si>
  <si>
    <t>Taxi driver</t>
  </si>
  <si>
    <t>Meera mishra</t>
  </si>
  <si>
    <t>copywriting pro certification, marketing sales</t>
  </si>
  <si>
    <t>Video editing, website making, content writing</t>
  </si>
  <si>
    <t>Mini project- solar mobile charger, even co- head at ACM committee in the college.</t>
  </si>
  <si>
    <t>Watching movies, learning new skills, travelling</t>
  </si>
  <si>
    <t>https://drive.google.com/open?id=1Ma26nNk-MXtRxSRKRR1yGVNSLj3DPFpu</t>
  </si>
  <si>
    <t>https://drive.google.com/open?id=18OrBXk_GKels7qAaiKJK-7lRzDA9XwN6</t>
  </si>
  <si>
    <t>https://www.facebook.com/profile.php?id=100017457853988</t>
  </si>
  <si>
    <t>https://www.linkedin.com/in/sachin-mishra-8800a7190</t>
  </si>
  <si>
    <t>I am forth year inft engineering student and I am part time working as a teacher for 10th, 11th, 12th science student, and working as a Youtuber, blogger, content writer, copywriter, website maker etc</t>
  </si>
  <si>
    <t>ksadaf800@gmail.com</t>
  </si>
  <si>
    <t>18101B2008</t>
  </si>
  <si>
    <t>Sadaf Imtiyaz Ahmed Khan</t>
  </si>
  <si>
    <t>5/26/2000</t>
  </si>
  <si>
    <t>2/7, mominpura patra chawl, Tank Pakhadi road, Byculla 400011</t>
  </si>
  <si>
    <t>sadaf.khan@vit.edu.in</t>
  </si>
  <si>
    <t>HLAPK1594K</t>
  </si>
  <si>
    <t>St. John Convent High School</t>
  </si>
  <si>
    <t>M.H.Saboo Siddik Polytechnic</t>
  </si>
  <si>
    <t>Khan Imtiyaz Ahmed</t>
  </si>
  <si>
    <t>Service Job</t>
  </si>
  <si>
    <t>Khan Shahina Bano</t>
  </si>
  <si>
    <t>Web Development
Computer Hardware and Networking</t>
  </si>
  <si>
    <t>c
c++
java
python
mysql
networking
html
css
javascript</t>
  </si>
  <si>
    <t>Iot Car Parking System
Automated Vehicle Parking System
Employee Database and Import Process Implementation
E-recipe prediction
Technical Paper Presentation(IJSER Paper)
Technical Poster Presentation (e-recipe prediction)</t>
  </si>
  <si>
    <t>Reading Books, Drawing, Cooking</t>
  </si>
  <si>
    <t>https://drive.google.com/open?id=1to9GxENt8OXkoi54-ahuW7Wt8NmX0XCw</t>
  </si>
  <si>
    <t>https://drive.google.com/open?id=1hhyoxyosTdvLr08T0dM0nzMesJffLK0g</t>
  </si>
  <si>
    <t>https://www.facebook.com/khan.sadaf989/</t>
  </si>
  <si>
    <t>https://www.linkedin.com/in/sadaf-khan-b19675176/</t>
  </si>
  <si>
    <t>sadhvip101@gmail.com</t>
  </si>
  <si>
    <t>17104A0040</t>
  </si>
  <si>
    <t>Sadhvi Sudhir Pugaonkar</t>
  </si>
  <si>
    <t>Dwarka Villa, Shree Gulmohar Co.Ho.Society.Ltd., A-wing, 401, Plot No-18D,19B,19C, Sec-13, Near Ayyappa Mandir, New Panvel - 410206</t>
  </si>
  <si>
    <t>sadhvi.pugaonkar@vit.edu.in</t>
  </si>
  <si>
    <t>ENDPP2924Q</t>
  </si>
  <si>
    <t>R3608109</t>
  </si>
  <si>
    <t>St. Joseph's High School</t>
  </si>
  <si>
    <t>Khimji Palan Chheda College</t>
  </si>
  <si>
    <t>Sudhir Kashinath Pugaonkar</t>
  </si>
  <si>
    <t>Vaishali Sudhir Pugaonkar</t>
  </si>
  <si>
    <t>Machine Learning , Introduction to Programming with MATLAB , Python Programming : A Concise Introduction , Getting Started with AWS Machine Learning , Career Edge - Knockdown the Lockdown , Databases and SQL for Data Science</t>
  </si>
  <si>
    <t>C, C++, Python , LT Spice, MATLAB , HTML , SQL</t>
  </si>
  <si>
    <t>Smart India Hackathon 2020 , Development of Sensors for Atmospheric Field Measurements Project</t>
  </si>
  <si>
    <t xml:space="preserve">NSS Volunteer , Event Volunteer for Student Council
</t>
  </si>
  <si>
    <t>Book Reading , Learning new Languages , Stamp Collection</t>
  </si>
  <si>
    <t>https://drive.google.com/open?id=1pa1ubTJqF4R3BQBPqimHD80kbb4-0IPl</t>
  </si>
  <si>
    <t>https://drive.google.com/open?id=1M5A9f1KUtroHBXe8ePbWNED5nnIyYZi0</t>
  </si>
  <si>
    <t>https://m.facebook.com/sadhvi.pugaonkar.9?ref=bookmarks</t>
  </si>
  <si>
    <t>https://www.linkedin.com/in/sadhvi-pugaonkar-6b62b5169/</t>
  </si>
  <si>
    <t>saeemkadiri@gmail.com</t>
  </si>
  <si>
    <t>18104C2044</t>
  </si>
  <si>
    <t>SAEEM SAYYED AHMED KADIRI</t>
  </si>
  <si>
    <t>M.B.P.T Colony , Rajes Nagar ,Cotton Green , Bld No:- 5, Room No :-177, 2nd floor , Cotton Green East , Mumbai, Maharashtra, Mumbai No :-400033</t>
  </si>
  <si>
    <t>saeem.kadiri@vit.edu.in</t>
  </si>
  <si>
    <t>HXCPK5079M</t>
  </si>
  <si>
    <t>ANJUMAN I ISLAM ALLANA ENGLISH HIGH SCHOOL</t>
  </si>
  <si>
    <t>SAYYED AHMED KADIRI</t>
  </si>
  <si>
    <t>M.B.P.T EMPLOYEE</t>
  </si>
  <si>
    <t>SHIRIN SAYYED AHMED KADIRI</t>
  </si>
  <si>
    <t>COMPLETE CERTIFICATION COURCE OF ARDINO</t>
  </si>
  <si>
    <t>I love to design circuit board , interfacing and programming ardino</t>
  </si>
  <si>
    <t>Yaa I have done project on " RFID BASED RATION CARD READER "</t>
  </si>
  <si>
    <t>RIDING CAR and travelling</t>
  </si>
  <si>
    <t>https://drive.google.com/open?id=1-qz8Cj_EJax23vSO_xzB8xkZtVEtY_1_</t>
  </si>
  <si>
    <t>https://drive.google.com/open?id=1pnAsKe6tVU0H-1x-I4AxTl-H8KUQJo4k</t>
  </si>
  <si>
    <t>https://www.facebook.com/profile.php?id=100008222612112</t>
  </si>
  <si>
    <t>https://www.linkedin.com/in/saeem-kadiri-31a9851b2</t>
  </si>
  <si>
    <t>safaldawankar@gmail.com</t>
  </si>
  <si>
    <t>17104A0062</t>
  </si>
  <si>
    <t>Safal Swaroop Dawankar</t>
  </si>
  <si>
    <t>B/104, Shivam Building, Gopi Tank Road, City Light Cinema, Mahim, Mumbai-400016</t>
  </si>
  <si>
    <t>safal.dawankar@vit.edu.in</t>
  </si>
  <si>
    <t>DZLPD6428Q</t>
  </si>
  <si>
    <t>4749 7378 5590</t>
  </si>
  <si>
    <t>N7813453</t>
  </si>
  <si>
    <t>Swaroop Nandkumar Dawankar</t>
  </si>
  <si>
    <t>Development Officer</t>
  </si>
  <si>
    <t>Saili Swaroop Dawankar</t>
  </si>
  <si>
    <t>HTML and CSS for Beginners - Build a Website &amp; Launch ONLINE 
Google Crash Course on Python
Neural Networks and Deep Learning
Structuring Machine Learning Projects
Sequence Models
Convolutional Neural Networks
Natural Language Processing in TensorFlow</t>
  </si>
  <si>
    <t>Programming Skills- Python , Basics of Web Development, Basics of Machine Learning, Natural Language Processing</t>
  </si>
  <si>
    <t>Hackathon 2020</t>
  </si>
  <si>
    <t>Cooking, Listening to music, Essay Writing</t>
  </si>
  <si>
    <t>https://drive.google.com/open?id=12qg8rGhNMGOpScUr041OyTUG57QrRVBH</t>
  </si>
  <si>
    <t>https://drive.google.com/open?id=107O9PAecXLOw5DLWJeZ4mQdaOuAdCoi0</t>
  </si>
  <si>
    <t>https://www.facebook.com/safal.dawankar</t>
  </si>
  <si>
    <t>www.linkedin.com/in/safal-dawankar</t>
  </si>
  <si>
    <t>ladsagar919@gmail.com</t>
  </si>
  <si>
    <t>18101B2011</t>
  </si>
  <si>
    <t>Sagar Bhaskar Lad</t>
  </si>
  <si>
    <t>8/13/1996</t>
  </si>
  <si>
    <t>Siddhivinayak Store,N.S.S rd,Asalpha Village, Ghatkopar(west),Mumbai-400084</t>
  </si>
  <si>
    <t>sagar.lad@vit.edu.in</t>
  </si>
  <si>
    <t>ANTPL1655Q</t>
  </si>
  <si>
    <t>All India Education Society High School</t>
  </si>
  <si>
    <t>Bhavans College, Andheri</t>
  </si>
  <si>
    <t>Vivekanand Education Society, Chembur</t>
  </si>
  <si>
    <t>Maaharashtra State Board Of Technical Education</t>
  </si>
  <si>
    <t>Bhaskar Lad</t>
  </si>
  <si>
    <t>Bharti Lad</t>
  </si>
  <si>
    <t>Python, Django,Javascript, ReactJs</t>
  </si>
  <si>
    <t>MIni Projects</t>
  </si>
  <si>
    <t>Chess, Poetry</t>
  </si>
  <si>
    <t>Books, Movies</t>
  </si>
  <si>
    <t>https://drive.google.com/open?id=1DQSZCUdHkbo2sDb9_DVcOQgPXgqeftWd</t>
  </si>
  <si>
    <t>https://drive.google.com/open?id=1-ok5xVjKE5qrDltkNqUQQ-sRENw1kUc1</t>
  </si>
  <si>
    <t>sagar.lad.399@facebook.com</t>
  </si>
  <si>
    <t>www.linkedin.com/in/sagar-lad-8968531b6</t>
  </si>
  <si>
    <t>samgb378@gmail.com</t>
  </si>
  <si>
    <t>17104A0077</t>
  </si>
  <si>
    <t>SAGAR GAJANAN BHARNE</t>
  </si>
  <si>
    <t>B-113, Siddhivinayak Soc., Sahar rd, koldongri, Sambhajinagar, Andheri East, Mumbai-400069</t>
  </si>
  <si>
    <t>sagar.bharne@vit.edu.in</t>
  </si>
  <si>
    <t>DIGPB2927C</t>
  </si>
  <si>
    <t>U6047951</t>
  </si>
  <si>
    <t>Vile Parle Mahila Sangh Shri Madhavrao Bhagwat High school</t>
  </si>
  <si>
    <t>Shri Vile Parle Kelavani Mandal's Chauhan Institute of Science</t>
  </si>
  <si>
    <t>Gajanan Laxman Bharne</t>
  </si>
  <si>
    <t>Vijaya Gajanan Bharne</t>
  </si>
  <si>
    <t xml:space="preserve">Completed internship in Signal &amp; Telecommunication branch &amp; Repair centre of Mumbai Central Railway.
Data Collection and Processing with Python
HTML5 and CSS3 fundamentals
Basic Relational database in SQL Server Management Studio
Introduction to Relational database in SQL
</t>
  </si>
  <si>
    <t>Python, Java, SQL, HTML, CSS, C, Matlab</t>
  </si>
  <si>
    <t xml:space="preserve">Did a project in Sem 2 on vibrational to mechanical energy conversion using Piezoelectric discs.
Did a project in Sem 5 on Home automation (IOT) using esp8266 wifi module.
Ongoing final year project on smart traffic light management system with ML technology.
Did a project in sem 5 in Machine/low level language on password authentication.
</t>
  </si>
  <si>
    <t>Volleyball, football, sketching</t>
  </si>
  <si>
    <t>Solving various Rubik’s cube like 2x2,3x3,4x4, pyramorphix, megaminx etc</t>
  </si>
  <si>
    <t>https://drive.google.com/open?id=1w-OCwz_EgrFKjrXg0o5BCiBoQPct4gQs</t>
  </si>
  <si>
    <t>https://drive.google.com/open?id=16bn1Opvko2fnflHn-NYLTRDkvEVRl91v</t>
  </si>
  <si>
    <t>https://www.facebook.com/sagar.bharne.94</t>
  </si>
  <si>
    <t>https://www.linkedin.com/in/sagar-bharne-10605b183</t>
  </si>
  <si>
    <t>sagarikashinde99@gmail.com</t>
  </si>
  <si>
    <t>17102B0041</t>
  </si>
  <si>
    <t>Sagarika Ravikumar Shinde</t>
  </si>
  <si>
    <t>38, Wilson House, MB.P.T. Officers Quarters, Dumayne Road, Colaba, Mumbai 400005</t>
  </si>
  <si>
    <t>sagarika.shinde@vit.edu.in</t>
  </si>
  <si>
    <t>2829 4859 3436</t>
  </si>
  <si>
    <t>K7565172</t>
  </si>
  <si>
    <t>St. Anne's High School, Fort</t>
  </si>
  <si>
    <t>Ravikumar Laxmanrao Shinde</t>
  </si>
  <si>
    <t>Mrs. Sheetal R Shinde</t>
  </si>
  <si>
    <t>Python 
Full Stack Web Development</t>
  </si>
  <si>
    <t>HTML, CSS, JavaScript, Python, JQuery, NodeJs</t>
  </si>
  <si>
    <t>Dancing, Badminton</t>
  </si>
  <si>
    <t>Dancing, Making reusable products from waste</t>
  </si>
  <si>
    <t>https://drive.google.com/open?id=1X0c2Li8L7C43DGSbUnAR0fYOcIh2MO_h</t>
  </si>
  <si>
    <t>https://drive.google.com/open?id=1lH2KzcwtC7m4J5BGuCC6RsetaJmz1LkJ</t>
  </si>
  <si>
    <t>https://www.facebook.com/sagarika.shinde.969</t>
  </si>
  <si>
    <t>www.linkedin.com/in/sagarika-shinde-47a5881b2</t>
  </si>
  <si>
    <t>sahilpadvi25@gmail.com</t>
  </si>
  <si>
    <t>17102A0027</t>
  </si>
  <si>
    <t>Sahil Krishna Padvi</t>
  </si>
  <si>
    <t>B/206, New Mathuresh, near Shani Mandir, Laxmiben Chedda Marg, Nallasopara west</t>
  </si>
  <si>
    <t>sahil.padvi@vit.edu.in</t>
  </si>
  <si>
    <t>EESPP8023N</t>
  </si>
  <si>
    <t>T6811267</t>
  </si>
  <si>
    <t>Sacred Heart High School</t>
  </si>
  <si>
    <t>Utkarsha Vidyalaya And Junior College</t>
  </si>
  <si>
    <t>Krishna Rebu Padvi</t>
  </si>
  <si>
    <t>Suman Krishna Padvi</t>
  </si>
  <si>
    <t>Front-End Web UI Frameworks and Tools:Bootstrap 4,
Flutter Development Bootcamp with Dart
The Complete Javascript Course For Web Development Beginners</t>
  </si>
  <si>
    <t>C, Python, PHP, MySQL, Dart, HTML, CSS, Bootstrap, Javascript</t>
  </si>
  <si>
    <t>https://drive.google.com/open?id=14GZvhcI4hboaDPcoWHxWBa58l0lcVvMs</t>
  </si>
  <si>
    <t>https://drive.google.com/open?id=1A8RK3f450DjKPJp5kU9DqONyr1eOHgR_</t>
  </si>
  <si>
    <t>https://www.facebook.com/sahil.padvi.39545</t>
  </si>
  <si>
    <t>https://www.linkedin.com/in/sahil-padvi-996828190/</t>
  </si>
  <si>
    <t>17101A0024</t>
  </si>
  <si>
    <t>SAHIL RAVINDRA MIRGAL</t>
  </si>
  <si>
    <t>10/21/1998</t>
  </si>
  <si>
    <t>Re 4,10 Riddhi Siddhi CHS ,Opp Dombivli Gymkhana, Dombivli East.</t>
  </si>
  <si>
    <t>sahil.mirgal@vit.edu.in</t>
  </si>
  <si>
    <t>sahilmirgal97@gmail.com</t>
  </si>
  <si>
    <t>EZHPM3189J</t>
  </si>
  <si>
    <t>U4639729</t>
  </si>
  <si>
    <t>SISTER NIVEDITA ENGLISH MEDIUM SCHOOL</t>
  </si>
  <si>
    <t>RAVINDRA DATTARAM MIRGAL</t>
  </si>
  <si>
    <t>RAJITA RAVINDRA MIRGAL</t>
  </si>
  <si>
    <t>Introduction to Data Science- EDX ,Crash Course on Python -COURSERA</t>
  </si>
  <si>
    <t>Python,SQL,Dart</t>
  </si>
  <si>
    <t>Information Technology Student Association at Vidyalankar Institute of Technology</t>
  </si>
  <si>
    <t>Cycling,Video Gaming,Cricket.</t>
  </si>
  <si>
    <t>https://drive.google.com/open?id=1O2E06as_KDhY_Yy-S0PUvFnXiLptZRUz</t>
  </si>
  <si>
    <t>https://drive.google.com/open?id=1-uiOMyVV9ymBcGy1xCf2Iv7MYb3KeJnC</t>
  </si>
  <si>
    <t>https://www.facebook.com/profile.php?id=100002716661802</t>
  </si>
  <si>
    <t>https://www.linkedin.com/in/sahil-mirgal-787622168/</t>
  </si>
  <si>
    <t>sahilrumani1234@gmail.com</t>
  </si>
  <si>
    <t>18104C2055</t>
  </si>
  <si>
    <t>Sahil Saeed Rumani</t>
  </si>
  <si>
    <t>3/30/1999</t>
  </si>
  <si>
    <t>orchid apt, A/704 , sukhlaji street , near city center, mumbai 400008</t>
  </si>
  <si>
    <t>sahil.rumani@vit.edu.in</t>
  </si>
  <si>
    <t>CUJPR4187E</t>
  </si>
  <si>
    <t>SIR JACOB SASSOON HIGH SCHOOL</t>
  </si>
  <si>
    <t>M.H SABOO SIDDIK POLYTECHNIC</t>
  </si>
  <si>
    <t>SAEED ABBAS RUMANI</t>
  </si>
  <si>
    <t>SURAIYA SAEED RUMANI</t>
  </si>
  <si>
    <t>python, fundamentals of java, video editing course from coursera</t>
  </si>
  <si>
    <t>good technical knowledge about electronics and communication and basic knowledge about java</t>
  </si>
  <si>
    <t>smart dustbin project in diploma, poster presentation at universal college of engineering , participated in many technical paper presentation at various institutes in Mumbai .</t>
  </si>
  <si>
    <t>good at sports , have many certificates of 100meter and 200 meter race.</t>
  </si>
  <si>
    <t>coin collection, collected around 50+ countries coins like hina, Singapore, Japan, Australia etc.,</t>
  </si>
  <si>
    <t>https://drive.google.com/open?id=1jBR-p3oHA5X2EyPefflXOxV1oi9ecBQ7</t>
  </si>
  <si>
    <t>https://drive.google.com/open?id=1fb6mRUocA77kT4K8R791d7JB7_ndN9wd</t>
  </si>
  <si>
    <t>https://www.facebook.com/sahil.rumani32</t>
  </si>
  <si>
    <t>https://www.linkedin.com/in/sahil-rumani-a11a93184</t>
  </si>
  <si>
    <t>sahilkothawale26@gmail.com</t>
  </si>
  <si>
    <t>17104B0005</t>
  </si>
  <si>
    <t>Sahil Suresh Kothawale</t>
  </si>
  <si>
    <t>12/22/1999</t>
  </si>
  <si>
    <t>B-3/101, Shree Pimpaleshwar Hsc, Mahadev Palav Marg, Currey Road, Mumbai - 400013</t>
  </si>
  <si>
    <t>sahil.kothawale@vit.edu.in</t>
  </si>
  <si>
    <t>EAJPK2438F</t>
  </si>
  <si>
    <t>2966 7797 5630</t>
  </si>
  <si>
    <t>Suresh Kothawale</t>
  </si>
  <si>
    <t>Sangeeta Kothawale</t>
  </si>
  <si>
    <t>1) Bolt IOT Course from Internshala
2) MATLAB Onramp Course from Mathworks
3)Getting started with programming(Python) - Coursera
3) Internship Program on Autonomous Quadrupled Walking Robot from RGIT
4) Internship on Industrial Application of Op-amp</t>
  </si>
  <si>
    <t>C, Python, Eagle, DBMS, HTML,CSS, Arduino IDE</t>
  </si>
  <si>
    <t>Voice Controlled Robot Car,
4 legged quadruped robot</t>
  </si>
  <si>
    <t>ETSA Documentation Co-head
Member of Robocon Team</t>
  </si>
  <si>
    <t>Reading, Trekking, Chess</t>
  </si>
  <si>
    <t>https://drive.google.com/open?id=1yAjn-ACgELaFYJINKFXstX0Fxcbb5tVS</t>
  </si>
  <si>
    <t>https://drive.google.com/open?id=1A6toqkIc-oO_6HfdvpnQAEHlZDEysEpU</t>
  </si>
  <si>
    <t>https://www.facebook.com/profile.php?id=100018915420633</t>
  </si>
  <si>
    <t>https://www.linkedin.com/mwlite/in/sahil-kothawale-a2a720192</t>
  </si>
  <si>
    <t>saileesawant1519@gmail.com</t>
  </si>
  <si>
    <t>18103C2030</t>
  </si>
  <si>
    <t>Sailee Rajendra Sawant</t>
  </si>
  <si>
    <t>1106roomno, 11th floor, Rehab Building , Ganesh mandir marg, Sewri cross road,wadala[w]-31</t>
  </si>
  <si>
    <t>same as</t>
  </si>
  <si>
    <t>sailee.sawant@vit.edu.in</t>
  </si>
  <si>
    <t>KFOPS6062D</t>
  </si>
  <si>
    <t>not applied</t>
  </si>
  <si>
    <t>I.E.S V.N.SULE Guruji English Medium School</t>
  </si>
  <si>
    <t>Rajendra Ganpat Sawant</t>
  </si>
  <si>
    <t>WORK as Instructor in VJTI college</t>
  </si>
  <si>
    <t>Rashmi Rajendra Sawant</t>
  </si>
  <si>
    <t>work as staff in IES School</t>
  </si>
  <si>
    <t>MAC IOS</t>
  </si>
  <si>
    <t>web design 
python</t>
  </si>
  <si>
    <t>Final Year Repostory mini project</t>
  </si>
  <si>
    <t>I like to Gardening</t>
  </si>
  <si>
    <t>https://drive.google.com/open?id=1H3Hf1tPfrjHk36GfMYR1Pj-qvIYiID6D</t>
  </si>
  <si>
    <t>https://drive.google.com/open?id=1HqQWlJCrl42vpgfGhZwaRCN9_YnhJTMp</t>
  </si>
  <si>
    <t>https://www.facebook.com/profile.php?id=100008831145862</t>
  </si>
  <si>
    <t>www.linkedin.com/in/sailee-sawant-37a42419b</t>
  </si>
  <si>
    <t>dhatraksakshi08@gmail.com</t>
  </si>
  <si>
    <t>18103A2013</t>
  </si>
  <si>
    <t>SAKSHI GANESH DHATRAK</t>
  </si>
  <si>
    <t>T-10/room no.-305,pratiksha nagar, sion koliwada, mumbai-400022</t>
  </si>
  <si>
    <t>sakshi.dhatrak@vit.edu.in</t>
  </si>
  <si>
    <t>Dharmaprakash shrinivasyya high school,sion</t>
  </si>
  <si>
    <t>Veermata jijabai technological institute,matunga</t>
  </si>
  <si>
    <t>autonmous</t>
  </si>
  <si>
    <t>Ganesh Dhondiba Dhatrak</t>
  </si>
  <si>
    <t>Manda Ganesh Dhatrak</t>
  </si>
  <si>
    <t>IOT using raspberry pi temperature monitoring system</t>
  </si>
  <si>
    <t>reading news papers</t>
  </si>
  <si>
    <t>https://drive.google.com/open?id=16ByC0FleX4it_k6c_6O4HLc3O369-2X9</t>
  </si>
  <si>
    <t>https://drive.google.com/open?id=1JyCiuxRnY2S5hVIiVGkkO-o9CpgcwkdW</t>
  </si>
  <si>
    <t>https://www.facebook.com/sakshi.dhatrak.79/</t>
  </si>
  <si>
    <t>linkedin.com/in/sakshi-dhatrak-2268a8138</t>
  </si>
  <si>
    <t>samarthjogadia99@gmail.com</t>
  </si>
  <si>
    <t>18103A2003</t>
  </si>
  <si>
    <t>samarth jogadia</t>
  </si>
  <si>
    <t>Room no. 41 blk.3 cgs colonRoom y sector 7 Antophill wadala east Mumbai 400037</t>
  </si>
  <si>
    <t>samarth.jogadia@vit.edu.in</t>
  </si>
  <si>
    <t>BWBPJ5973P</t>
  </si>
  <si>
    <t>Shri bansidhar Aggarwal model school</t>
  </si>
  <si>
    <t>VESP</t>
  </si>
  <si>
    <t>Jitendra Jogadia</t>
  </si>
  <si>
    <t>Hetal Jogadia</t>
  </si>
  <si>
    <t>PCB designing</t>
  </si>
  <si>
    <t>PCB designing, PLC SCADA,Embedded system basics of C language, Python</t>
  </si>
  <si>
    <t>Mini project: RFID door lock system, water level indicator</t>
  </si>
  <si>
    <t>Sports: boxing state bronze medal holder, swimming 3rd place</t>
  </si>
  <si>
    <t>collection of gold colour coin of Rs.5</t>
  </si>
  <si>
    <t>https://drive.google.com/open?id=1EsvxcIWjhwRTqVDeiNetliCRjR7PgWaO</t>
  </si>
  <si>
    <t>https://drive.google.com/open?id=1dLAKVCH0MVGtrWVpMRF_B-k2KA2dpeIm</t>
  </si>
  <si>
    <t>https://www.facebook.com/</t>
  </si>
  <si>
    <t>sameekshakadu1999@gmail.com</t>
  </si>
  <si>
    <t>18101B2004</t>
  </si>
  <si>
    <t>Sameeksha Sunil Kadu</t>
  </si>
  <si>
    <t>3/391, Govt. colony, Bandra (E), Mumbai - 400051.</t>
  </si>
  <si>
    <t>sameeksha.kadu@vit.edu.in</t>
  </si>
  <si>
    <t>GGIPK8841M</t>
  </si>
  <si>
    <t>U6054230</t>
  </si>
  <si>
    <t>Sunil Shankar Kadu</t>
  </si>
  <si>
    <t>Anita Sunil Kadu</t>
  </si>
  <si>
    <t>Web Development, IOT.</t>
  </si>
  <si>
    <t>Programming- HTML,CSS, PHP, Bootstrap, MySQL, Javascript, Python, C, C++</t>
  </si>
  <si>
    <t>Mini Projects, Technical Poster Presentation.</t>
  </si>
  <si>
    <t>Mandala Art Sketching, Knitting, Making Crafty Artworks</t>
  </si>
  <si>
    <t>https://drive.google.com/open?id=1e_lyQPCzJrpuy50OFjkw68JDSsNGyJJe</t>
  </si>
  <si>
    <t>https://drive.google.com/open?id=15pqvBSggNnhF_Sjvrg6TYE0o5LJFGcPc</t>
  </si>
  <si>
    <t>https://www.facebook.com/sameeksha.kadu.92</t>
  </si>
  <si>
    <t xml:space="preserve">https://www.linkedin.com/in/sameeksha-kadu-2148901a3 </t>
  </si>
  <si>
    <t>sampadampatil@gmail.com</t>
  </si>
  <si>
    <t>18102A2003</t>
  </si>
  <si>
    <t>sampada milind patil</t>
  </si>
  <si>
    <t>A 402, ba;arajeshwar building, retibunder road, motagaon, dombivli west</t>
  </si>
  <si>
    <t>sampada.patil@vit.edu.in</t>
  </si>
  <si>
    <t>DWZPP4742J</t>
  </si>
  <si>
    <t>Don Bosco High school</t>
  </si>
  <si>
    <t>Rk junior college</t>
  </si>
  <si>
    <t>S H Jondhale polytechnic</t>
  </si>
  <si>
    <t>Milind shantaram patil</t>
  </si>
  <si>
    <t>Chhaya Milind Patil</t>
  </si>
  <si>
    <t>python from ITVEDANT</t>
  </si>
  <si>
    <t>C,C++,OOPS,JAVA,PYTHON, PL SQL</t>
  </si>
  <si>
    <t>PLAYNG BADMINTON</t>
  </si>
  <si>
    <t>https://drive.google.com/open?id=1WkfBxIi-ggbX52yT9L9-ijl-fDXVVGeq</t>
  </si>
  <si>
    <t>https://drive.google.com/open?id=1e9euQhPoo4TjCaanhIk7um681K6yaN-S</t>
  </si>
  <si>
    <t>https://www.facebook.com/sampada.patil.5011</t>
  </si>
  <si>
    <t>https://www.linkedin.com/in/sampada-patil-603717192/</t>
  </si>
  <si>
    <t>samruddhikedare@gmail.com</t>
  </si>
  <si>
    <t>18101B2005</t>
  </si>
  <si>
    <t>SAMRUDDHI RAJENDRA KEDAR</t>
  </si>
  <si>
    <t>Room 2, Shree Gurukrupa society, near new Vithhal Mandir,Jimmibaugh,kolsewadi,Kalyan East</t>
  </si>
  <si>
    <t>Wadala wa,wadala wakhari,Deola, Nashik-423102</t>
  </si>
  <si>
    <t>samruddhi.kedare@vit.edu.in</t>
  </si>
  <si>
    <t>IJMPK3981H</t>
  </si>
  <si>
    <t>Jijamata Kanya Vidyalaya,Deola,Nashik</t>
  </si>
  <si>
    <t>Rajendra Fakira Kedare</t>
  </si>
  <si>
    <t>Agriculturist</t>
  </si>
  <si>
    <t>Sunanda Rajendra Kedare</t>
  </si>
  <si>
    <t xml:space="preserve">An Introduction to Interactive Programming in Python (Part 1)
An Introduction to Interactive Programming in Python (Part 2)
</t>
  </si>
  <si>
    <t>Java,python,c++,Data Structure,DBMS, SQL,Operating System,Computer Networks,Html,css.</t>
  </si>
  <si>
    <t>project competition</t>
  </si>
  <si>
    <t>Debate Competition</t>
  </si>
  <si>
    <t>Reading,Cooking,Listening Music</t>
  </si>
  <si>
    <t>https://drive.google.com/open?id=11YJrO6FsmJetlYP7toOy1FfTImzWXgGb</t>
  </si>
  <si>
    <t>https://drive.google.com/open?id=1Vs-PCu4pDL24Kaj5Ix8zEV2X9EOQdMRe</t>
  </si>
  <si>
    <t>https://www.facebook.com/samruddhi.kedare.1</t>
  </si>
  <si>
    <t>https://www.linkedin.com/in/samruddhi-kedare-88340a181/</t>
  </si>
  <si>
    <t>samruddhigawande38@gmail.com</t>
  </si>
  <si>
    <t>17102B0059</t>
  </si>
  <si>
    <t>Samruddhi Suresh Gawande</t>
  </si>
  <si>
    <t>Basilia- 603, Acme Ozone, Near Khewra Circle Marg, Manpada, Thane(west) - 400607</t>
  </si>
  <si>
    <t>samruddhi.gawande@vit.edu.in</t>
  </si>
  <si>
    <t>CMHPG2452H</t>
  </si>
  <si>
    <t>M5399320</t>
  </si>
  <si>
    <t>Saraswati Education Society's High School &amp; Junior College</t>
  </si>
  <si>
    <t>ShubhamRaje Junior College</t>
  </si>
  <si>
    <t>Suresh Ganeshrao Gawande</t>
  </si>
  <si>
    <t>Manisha Suresh Gawande</t>
  </si>
  <si>
    <t>Python with Data Science 
Java 14</t>
  </si>
  <si>
    <t>Python 
Java</t>
  </si>
  <si>
    <t>Attended Google CrowdSource seminar</t>
  </si>
  <si>
    <t>Publicity Head of Computer Society of India
Organized events as member of Student Council</t>
  </si>
  <si>
    <t>Reading, Writing, Travelling , Music</t>
  </si>
  <si>
    <t>https://drive.google.com/open?id=1t8F2lTPTuHDbZrLzSUZcxUVK3UydUG9h</t>
  </si>
  <si>
    <t>https://drive.google.com/open?id=1SjSXvNlKO0NRRS4hbSZ5dbNdV89t469s</t>
  </si>
  <si>
    <t>https://www.facebook.com/sassy.sam.99</t>
  </si>
  <si>
    <t>linkedin.com/in/samruddhi-gawande-32586819b</t>
  </si>
  <si>
    <t>samruddhisawant726@gmail.com</t>
  </si>
  <si>
    <t>17101B0050</t>
  </si>
  <si>
    <t>Samruddhi Vinod Sawant</t>
  </si>
  <si>
    <t>12/20/1998</t>
  </si>
  <si>
    <t>B-8,The Dadar Co-OP housing society, Bhawani Shankar road, Dadar-west,Mumbai-28</t>
  </si>
  <si>
    <t>LYMPS0909R</t>
  </si>
  <si>
    <t>IES MODERN ENGLISH HIGH SCHOOL</t>
  </si>
  <si>
    <t>JAIHIND COLLEGE</t>
  </si>
  <si>
    <t>VINOD SAWANT</t>
  </si>
  <si>
    <t>RETIRED</t>
  </si>
  <si>
    <t>VINITA SAWANT</t>
  </si>
  <si>
    <t>COURSERA PYTHON</t>
  </si>
  <si>
    <t>C,PYTHON</t>
  </si>
  <si>
    <t>BAG TRACKER IOT, FACIAL EXPRESSION MUSICAL PLAYER , WEDDING MANAGEMENT WEBSITE.</t>
  </si>
  <si>
    <t>DRAMA, ART</t>
  </si>
  <si>
    <t>GARDENING, MODELING</t>
  </si>
  <si>
    <t>https://drive.google.com/open?id=1JxT_L2Sna8qtaz5CmThYShIsEL8aRFsW</t>
  </si>
  <si>
    <t>https://drive.google.com/open?id=1ePFKm7CbREGOD3VA_6yyqnUrYuLmz3z8</t>
  </si>
  <si>
    <t>https://www.linkedin.com/in/samruddhi-sawant-76a460150/</t>
  </si>
  <si>
    <t>sanikaajit@gmail.com</t>
  </si>
  <si>
    <t>17104B0043</t>
  </si>
  <si>
    <t>SANIKA AJIT KALE</t>
  </si>
  <si>
    <t>E/5, Indravadan CHS, Padmabai Thakkar Road, Near Shiv Sena Bhavan, Mahim West, Mahim H.O, Mumbai, Maharashtra - 400016</t>
  </si>
  <si>
    <t>sanika.kale@vit.edu.in</t>
  </si>
  <si>
    <t>FUEPK4645E</t>
  </si>
  <si>
    <t>S4488128</t>
  </si>
  <si>
    <t>Pace Junior Science College,Dadar</t>
  </si>
  <si>
    <t>AJIT SHRIKANT KALE</t>
  </si>
  <si>
    <t>SUPRIYA AJIT KALE</t>
  </si>
  <si>
    <t>Certification of technical training for Course on Data Analytics using Python
SQL – MySQL for Data Analytics and Business Intelligence
Introduction to Big Data
Big Data Modeling and Management System</t>
  </si>
  <si>
    <t>Postgre SQL for database
python programming</t>
  </si>
  <si>
    <t>Pulse width modulator using IC555
Audio amplifier
Automatic Traffic lights
ASK Modulator using IC555</t>
  </si>
  <si>
    <t>Drawing 
VIT VERVE 2017-2018 Extended workforce (hospitality)
VIT VERVE 2018-2019 Literary Council Core</t>
  </si>
  <si>
    <t>listening to music</t>
  </si>
  <si>
    <t>https://drive.google.com/open?id=1xAOAiXui5UVdUayYT422WljJRufiS-QJ</t>
  </si>
  <si>
    <t>https://drive.google.com/open?id=1kLNbxgqjEkyR93opT8pl2iCInM7KLvKY</t>
  </si>
  <si>
    <t>https://www.facebook.com/sanika.kale.180072</t>
  </si>
  <si>
    <t>http://www.linkedin.com/in/sanika-kale-6a86381aa</t>
  </si>
  <si>
    <t>sanika2809@gmail.com</t>
  </si>
  <si>
    <t>17103B0054</t>
  </si>
  <si>
    <t>SANIKA SANTOSH SAWANT</t>
  </si>
  <si>
    <t>9/28/1998</t>
  </si>
  <si>
    <t>H5/42, Godrej Hillside Colony, Pirojshanagar, LBS Marg,Vikhroli(W), Mumbai -400079</t>
  </si>
  <si>
    <t>sanika.sawant1@vit.edu.in</t>
  </si>
  <si>
    <t>IIGPS9813D</t>
  </si>
  <si>
    <t>Udayachal High School</t>
  </si>
  <si>
    <t>Ramnivas Ruia Jr College</t>
  </si>
  <si>
    <t>SANTOSH JAIRAM SAWANT</t>
  </si>
  <si>
    <t>SAMPADA SANTOSH SAWANT</t>
  </si>
  <si>
    <t>Programming Fundamentals (Duke University)
SQL for Data Science ( IBM )
Node-Red: Basics to bots (IBM )
Python 101 for Data Science (IBM)
Design and make Infographics- Project centered course (Michigan State University)
Cameras, Exposure and Photography (Michigan State University)
Programming for Everybody (Getting Started with Python) (University of Michigan)
Python Data Structures (University of Michigan)
Using Python to Access Web Data (University of Michigan)
Using Databases with Python (University of Michigan)
PCAP: Programming Essentials in Python (Trident Academy of Creative Technology (TACT))
The Complete SQL Bootcamp 2020: From zero to hero (Udemy)
Career Edge: Knockdown the Lockdown (TCS ion)
Introduction to HTML5
Introduction to CSS3
Introduction to JS
Responsive Web Design
WordPress Guided Project</t>
  </si>
  <si>
    <t>C
Sqlite3
SQL
PostgreSQL
Python3
HTML
CSS
JavaScript
Bootstrap4
Tableau
PowerBI
mySQL
React
WordPress</t>
  </si>
  <si>
    <t xml:space="preserve">Virtual Experience:
1. Deloitte Technology Consulting Virtual Internship
2. JP Morgan Chase SDE
</t>
  </si>
  <si>
    <t>Food Blogging, Painting.</t>
  </si>
  <si>
    <t>Cooking, Photography</t>
  </si>
  <si>
    <t>https://drive.google.com/open?id=1kQxks6JGHp0a9O6LoR-0htYZS9eO4Rf8</t>
  </si>
  <si>
    <t>https://drive.google.com/open?id=1jLKC5DciJChPdI5pj3OFus1JBOVtIa4p</t>
  </si>
  <si>
    <t>https://www.facebook.com/sanika.sawant.12</t>
  </si>
  <si>
    <t>https://www.linkedin.com/in/sanikasawant2809/</t>
  </si>
  <si>
    <t>sanikaraul06@gmail.com</t>
  </si>
  <si>
    <t>17101A0006</t>
  </si>
  <si>
    <t>Sanika Vidyadhar Raul</t>
  </si>
  <si>
    <t>04/Star Apartment ,A.V. Nagvekar Road, Old Prabhadevi ,Mumbai 400025</t>
  </si>
  <si>
    <t>sanika.raul@vit.edu.in</t>
  </si>
  <si>
    <t>DRKPR3007J</t>
  </si>
  <si>
    <t>The D.G.Ruparel College</t>
  </si>
  <si>
    <t>Vidyadhar Yeshwant Raul</t>
  </si>
  <si>
    <t>Central government Servant (Navy)</t>
  </si>
  <si>
    <t>Asmita Vidyadhar Raul</t>
  </si>
  <si>
    <t>Server side development with NodeJS,Express,MongoDB
by Jogesh K. Muppala (Coursera)
Angular and NodeJS MEAN stack guide[2020 Edition] 
by Maximillian schwarzmuller(Udemy)
The Web Developer Bootcamp
by Colt Steele (Udemy)
Complete Python Bootcamp.Go from Zero to Hero 
by Jose Portilla (Udemy)
Hackerrank skills certificates
https://www.hackerrank.com/sanikaraul06</t>
  </si>
  <si>
    <t>Programming Languages:
Python, Javascript, c
FrontEnd Technologies:
HTML5, CSS3, Bootstrap,Angularjs framework,Typescript
BackendTechnologies:
Node.js,Express.js
Database:
MongoDB,MySql
Source control Management:
Git</t>
  </si>
  <si>
    <t xml:space="preserve">Mini Projects
Covid-19 Tracker- Angular 9
Technologies used: Bootstrap,Jquery,NGX-charts,chart.js,countup
Node.js chatbot
Technologies used: Node.js,Express.js,javascript,Web speech API
Weather project
Technologies used: Node.js,Express.jsopenweathermap Api,HTML,CSS
IOT home security system
Technologies used: Arduino software ,GSM 
Technical co-head (april 2019 - present)
(information technology student association )
participated in smart india hackathon 2020
selected in top 5% of students in coding competition conducted by Virtusa NeuralHack .
</t>
  </si>
  <si>
    <t xml:space="preserve">Blog on self-written poems
sanikaraul.blogspot.com
Volunteer at RHA(Robinhood Army)
Jan 2019 - Jan 2020
</t>
  </si>
  <si>
    <t>https://drive.google.com/open?id=1122pG9gtOZNhljhv3nqehVMS7SlPTQsT</t>
  </si>
  <si>
    <t>https://drive.google.com/open?id=1sbP9QPLbiPFjJkxHJQjLhfpkr0xrbmxd</t>
  </si>
  <si>
    <t>https://www.facebook.com/sanika.raul.3/</t>
  </si>
  <si>
    <t>https://www.linkedin.com/in/sanika-raul-a46061154/</t>
  </si>
  <si>
    <t>sanjay.gera.41@gmail.com</t>
  </si>
  <si>
    <t>18104C2042</t>
  </si>
  <si>
    <t>Sanju Premkumar Gera</t>
  </si>
  <si>
    <t>barack no.1570, Room No.06, section: 27 ,near Satramdas hospital , Ulhasnagar-421004</t>
  </si>
  <si>
    <t>sanju.gera@vit.edu.in</t>
  </si>
  <si>
    <t>CEMPG7253K</t>
  </si>
  <si>
    <t>Shri Gangaram Sind National English Medium School</t>
  </si>
  <si>
    <t>Shri Gangaram Sind National Junior College</t>
  </si>
  <si>
    <t>Premkumar Dwarkadas Gera</t>
  </si>
  <si>
    <t>fast food corner</t>
  </si>
  <si>
    <t>Neha Premkumar Gera</t>
  </si>
  <si>
    <t>SAP01 TRAINING
ARDUINO HARDWARE AND PROGRAMMING
MATLAB ONRAMP
MATLAB SIMULINK
MOBILE HARDWARE REPAIRING AND SOFTWARE TESTING
CATHODE RAY OSCILLOSCOPE CALIBRATION
PYTHON PROGRAMMING</t>
  </si>
  <si>
    <t>ARDUINO
PYTHON
HTML5
CSS3
EMBEDDED SYSTEM
WINDOWS OS
UNIX OS
PCB DESIGNING</t>
  </si>
  <si>
    <t>ARDUINO BASED AGRICULTURE DRONE
HOME AUTOMATION SYSTEM USING ARDUINO
PCB DESIGNING FOR 8051 MICROCONTOLLER
STATE LEVEL TECHNICAL PAPER PRESENTATION</t>
  </si>
  <si>
    <t>CRICKET
KABADDI
ONLINE GAMING
WRITING QUOTES
SINGING RAP MUSIC
Nature Photography</t>
  </si>
  <si>
    <t>READING NOVELS,LEARNING ABOUT LATEST TECHNOLOGIES,LISTENING RAP MUSIC, Photography</t>
  </si>
  <si>
    <t>https://drive.google.com/open?id=1VTwM-gcpkBCxfM-1OIc_zKsPUJAtYAEC</t>
  </si>
  <si>
    <t>https://drive.google.com/open?id=1uyZYqGwcMRlb5tPYesk6ZMlciujJ8c7l</t>
  </si>
  <si>
    <t>https://www.facebook.com/sgera5</t>
  </si>
  <si>
    <t>https://www.linkedin.com/in/sanju-gera-178932156/</t>
  </si>
  <si>
    <t>To obtain a job with in my chosen field that will challenge me and allow me to use my Educational skills and experiences in a way that is mutually beneficial to both myself and and my employer and I have a positive attitude which makes me confident and hardworking.</t>
  </si>
  <si>
    <t>sanketrhande1998@gmail.com</t>
  </si>
  <si>
    <t>17103A0067</t>
  </si>
  <si>
    <t>Sanket Hande</t>
  </si>
  <si>
    <t>10/28/1998</t>
  </si>
  <si>
    <t>505, Citi-Enclave, plot-9 , sec-2A , koparkhairne, Navi Mumbai-400709</t>
  </si>
  <si>
    <t>sanket.hande@vit.edu</t>
  </si>
  <si>
    <t>t applied</t>
  </si>
  <si>
    <t>St Mary's multipurpose high school</t>
  </si>
  <si>
    <t>St Mary's Jr college</t>
  </si>
  <si>
    <t>Ramesh Hande</t>
  </si>
  <si>
    <t>Aruna Hande</t>
  </si>
  <si>
    <t>Matlab onramp , python</t>
  </si>
  <si>
    <t>Matlab , python, SQL</t>
  </si>
  <si>
    <t>Mini project on max matrix running led</t>
  </si>
  <si>
    <t>Football, athlete</t>
  </si>
  <si>
    <t>Playing video games , football, cricket, practicing kick boxing</t>
  </si>
  <si>
    <t>https://drive.google.com/open?id=1AFtRBGyx_zlNCROo-TYQiqmJIhvxPGu6</t>
  </si>
  <si>
    <t>https://drive.google.com/open?id=182_2jFk1GtBibU_RzbSiCKs8s1uTxiUl</t>
  </si>
  <si>
    <t>https://m.facebook.com/sanket.hande.54</t>
  </si>
  <si>
    <t>https://www.linkedin.com/mwlite/in/sanket-hande-478153167</t>
  </si>
  <si>
    <t>bhuwads99@gmail.com</t>
  </si>
  <si>
    <t>18103A2020</t>
  </si>
  <si>
    <t>SANKET SANTOSH BHUWAD</t>
  </si>
  <si>
    <t>7/16/1999</t>
  </si>
  <si>
    <t>52-3/4, Shree Ram Seva mandal, shivdi cross road, behind Ambedkar college, wadala(west) ,mumbai-31</t>
  </si>
  <si>
    <t>Sanket.bhuwad@vit.edu.in</t>
  </si>
  <si>
    <t>G.J. Vartak Vidyalaya</t>
  </si>
  <si>
    <t>Shah and anchor kutchhi polytechnic</t>
  </si>
  <si>
    <t>Santosh Yashwant Bhuwad</t>
  </si>
  <si>
    <t>Shilpa Santosh Bhuwad</t>
  </si>
  <si>
    <t>Poster presentation</t>
  </si>
  <si>
    <t>Programming</t>
  </si>
  <si>
    <t>https://drive.google.com/open?id=1c0CK2viAycHkiZjlZSj4rFl_l9LMsyiy</t>
  </si>
  <si>
    <t>https://drive.google.com/open?id=1rfbwkVSFM4XgF_QweFZvjmuaaEzGu8nE</t>
  </si>
  <si>
    <t>https://m.facebook.com/Sankhetbhuvad31?ref=bookmarks</t>
  </si>
  <si>
    <t>https://www.linkedin.com/in/sanket-bhuwad-432b19145</t>
  </si>
  <si>
    <t>17105A0016</t>
  </si>
  <si>
    <t>Sanskruti Ramkrishna Acharya</t>
  </si>
  <si>
    <t>10/23/1999</t>
  </si>
  <si>
    <t xml:space="preserve">A-1 Satyam Coop. Housing Society Ltd., Flat No C- 202, Station Road, Opp. Axis Bank, Nallasopara (W), Vasai-Virar City, (Mumbai) Maharashtra – 401203.
</t>
  </si>
  <si>
    <t xml:space="preserve">Same as above
</t>
  </si>
  <si>
    <t>sanskruti.acharya@vit.edu.in</t>
  </si>
  <si>
    <t>acharyasanskruti@39gmail.com</t>
  </si>
  <si>
    <t>DOGPA5956G</t>
  </si>
  <si>
    <t>8331 4044 5997</t>
  </si>
  <si>
    <t>U2560355</t>
  </si>
  <si>
    <t>St. Mary's English High School</t>
  </si>
  <si>
    <t>St .Peter's College of Science &amp; Commerce</t>
  </si>
  <si>
    <t>Ramkrishna Acharya</t>
  </si>
  <si>
    <t>Self employed</t>
  </si>
  <si>
    <t>Uma Acharya</t>
  </si>
  <si>
    <t>1. NPTEL Certification on Principles Of Signals And Systems (IIT Kanpur) 
2.Materials in Oral Health (The University of Hong Kong)
3.MATLAB onramp course
4.Programming for Everybody :Getting started with Python (University of Michigan)
5.Web Design for Everybody:Basics of web development and coding (University of Michigan)</t>
  </si>
  <si>
    <t xml:space="preserve">1.Awareness and operation of various medical devices
2.Programming skill 
</t>
  </si>
  <si>
    <t>Mini Projects
1.Water Level Indicator
2.Terrarium-Miniature Garden
3.Darkness Detector/Light Detector
4.Clap Detector Circuit</t>
  </si>
  <si>
    <t xml:space="preserve">1. Publicity member in Biomedical Engineering Society of India (BMESI)
2.Event organization member in Biomedical Student Association (BMSA)
3.Member in Girls Chess team
</t>
  </si>
  <si>
    <t>Playing Chess, Playing badminton, Swimming</t>
  </si>
  <si>
    <t>https://drive.google.com/open?id=1fNSdNESV6r3AgBCAX5ZXj5NWT7rWKh8T</t>
  </si>
  <si>
    <t>https://drive.google.com/open?id=1OyYgX-R0jSOKPyVt0sA8MA5HJ6a7eyYC</t>
  </si>
  <si>
    <t>https://www.facebook.com/sanskruti.acharya.3</t>
  </si>
  <si>
    <t>https://www.linkedin.com/in/sanskruti-acharya-636aba196</t>
  </si>
  <si>
    <t>sapnaagrahari017@gmail.com</t>
  </si>
  <si>
    <t>18102c2028</t>
  </si>
  <si>
    <t>Sapna Shyamsunder Agrahari</t>
  </si>
  <si>
    <t>21st Floor , Room No-2107 Mamta SRA Near Vitthal Mandir in the lane of TB Hospital Sewri Mumbai - 40015</t>
  </si>
  <si>
    <t>sapna.agrahari@vit.edu.in</t>
  </si>
  <si>
    <t>DCYPA7614H</t>
  </si>
  <si>
    <t>Our Lady Of Fatima High School</t>
  </si>
  <si>
    <t>Shyamsunder Ramlal Agrahari</t>
  </si>
  <si>
    <t>Business Man</t>
  </si>
  <si>
    <t>Manorama Shyamsunder Agrahari</t>
  </si>
  <si>
    <t>Bootstrap4 ,Python For Everybody ,Python DataStructure</t>
  </si>
  <si>
    <t>Python, Bootstrap4 , Django(beginner) , Php ,etc</t>
  </si>
  <si>
    <t>Internal Hackathon</t>
  </si>
  <si>
    <t>Event Co-ordinator of Fest in Final year of Diploma</t>
  </si>
  <si>
    <t>Dancing , Reading</t>
  </si>
  <si>
    <t>https://drive.google.com/open?id=14vjW5aAEXuKdiGozGesQFxzL9mtjSEOt</t>
  </si>
  <si>
    <t>https://drive.google.com/open?id=1wOboYlV8kRuiyyx9V68-B46r5AHZnbxi</t>
  </si>
  <si>
    <t>https://www.facebook.com/profile.php?id=100016998307293</t>
  </si>
  <si>
    <t>https://www.linkedin.com/in/sapna-agrahari-3712b2185/</t>
  </si>
  <si>
    <t>ssaran720@gmail.com</t>
  </si>
  <si>
    <t>17101B0030</t>
  </si>
  <si>
    <t>Saranjeetsingh Ranbirsingh Saluja</t>
  </si>
  <si>
    <t>203, Sheetal Chhayya, Sitladevi Temple Road, Mahim-Mumbai-400016</t>
  </si>
  <si>
    <t>saranjeet.saluja@vit.edu.in</t>
  </si>
  <si>
    <t>JUHPS7313N</t>
  </si>
  <si>
    <t>S4505406</t>
  </si>
  <si>
    <t>IES Jr. College</t>
  </si>
  <si>
    <t>Ranbir Singh Saluja</t>
  </si>
  <si>
    <t>Dentist</t>
  </si>
  <si>
    <t>Barkha Saluja</t>
  </si>
  <si>
    <t>Home-maker</t>
  </si>
  <si>
    <t xml:space="preserve">Python for Data Science and ML-Udemy
Introduction to Data Science in Python -Coursera
Applied ML in Python - Coursera
Neural Networks and Deep Learning -Coursera
Spanish Vocabulary: Meeting People-Coursera
Spanish Vocabulary: CulturalExperience - Coursera
</t>
  </si>
  <si>
    <t>Programming Languages: C,Python.
Web Technologies: HTML, CSS.
Frameworks: Laravel.
Data Science and Visualization: Jupyter, Scikit-learn,TensorFlow, Pandas, numpy, seaborn, matplotlib</t>
  </si>
  <si>
    <t xml:space="preserve">Projects:
Loan Eligibility Prediction
Life Expectancy Prediction
House Price Prediction: Advanced Regression Techniques
NLP: Fake News Detector
Cardiac Disease Prediction
Digit Recognizer
Image Classifier
</t>
  </si>
  <si>
    <t>Captain of Team BMVM for MDFA 2nd Division 2019-20. 
&gt;Volunteer for the Publicity Department of the Student Council.</t>
  </si>
  <si>
    <t>Foreign Language Learning ,Trekking</t>
  </si>
  <si>
    <t>https://drive.google.com/open?id=1lMOoRytQSEV2UShZpnvpaCX65A6yLzcH</t>
  </si>
  <si>
    <t>https://drive.google.com/open?id=1fxafY7Z16-uyMQgIya-lDnJJ0eukjH-3</t>
  </si>
  <si>
    <t>facebook.com/saran.saluja.1/</t>
  </si>
  <si>
    <t>https://www.linkedin.com/in/saran-saluja-503078172/</t>
  </si>
  <si>
    <t>saranshkotha15@gmail.com</t>
  </si>
  <si>
    <t>17102A0017</t>
  </si>
  <si>
    <t>Saransh Kotha</t>
  </si>
  <si>
    <t>C-208, Second Floor, Omkar Raga Housing Society Shell Colony, Chembur, Mumbai-400071</t>
  </si>
  <si>
    <t>RZ-14, First Floor, Indra Park, Uttam Nagar, New Delhi-110059</t>
  </si>
  <si>
    <t>saransh.kotha@vit.edu.in</t>
  </si>
  <si>
    <t>GIMPK7792B</t>
  </si>
  <si>
    <t>9703 4153 2290</t>
  </si>
  <si>
    <t>P9671544</t>
  </si>
  <si>
    <t>ST. PETER'S CONVENT</t>
  </si>
  <si>
    <t>ST. CECILIA'S PUBLIC SCHOOL</t>
  </si>
  <si>
    <t>Mr. Sanjay kotha</t>
  </si>
  <si>
    <t>Mrs. Reeta Kotha</t>
  </si>
  <si>
    <t>1. Bitcoins and Cryptocurrency
2. Blockchain: Understanding its uses and implications
3. Cryptozombie
4. Cryptocurrency and Python
5. Python Basics
6. Swift Programming Basics
7. Blockchain Specialisation and Implementation
8. FRCRCE Blockchain Course</t>
  </si>
  <si>
    <t>Python, C, Java</t>
  </si>
  <si>
    <t>1. Snakes and Ladders Game 
2. VCOINS (Cryptocurrency Basic)
3. Research Paper on the topic: BLOCKCHAIN IN DEPTH</t>
  </si>
  <si>
    <t>1. Winner of SIH(Smart India Hackathon) Internal hackathon
2. Part of College Cricket Team
3. Part of ACM VIT
4. Part of Student Council</t>
  </si>
  <si>
    <t>Playing Outdoor Sports, Workout, Researching Web, Singing, Arts and Craft</t>
  </si>
  <si>
    <t>https://drive.google.com/open?id=1X1BlRZazseH-E64MmeGJXW_0QOAYleLn</t>
  </si>
  <si>
    <t>https://drive.google.com/open?id=1nICbzH5b4SKE_rIGLjtX5x34Bn4sbZ6a</t>
  </si>
  <si>
    <t>https://www.facebook.com/saransh.kotha.9/</t>
  </si>
  <si>
    <t>sarveshshinde551@gmail.com</t>
  </si>
  <si>
    <t>17101B0067</t>
  </si>
  <si>
    <t>Sarvesh Chandrashekhar shinde</t>
  </si>
  <si>
    <t>7/13 shivakrupa chawl, shanti nagar ,golibar road, ghatkopar west mumbai 400086</t>
  </si>
  <si>
    <t>sarvesh.shinde@vit.edu.in</t>
  </si>
  <si>
    <t>JQTPS9611H</t>
  </si>
  <si>
    <t>4457 3871 4231</t>
  </si>
  <si>
    <t>north mumbai welfare society high School</t>
  </si>
  <si>
    <t>Ramniranjan junjunwala college</t>
  </si>
  <si>
    <t>Chandrashekhar vitthal shinde</t>
  </si>
  <si>
    <t>lic agent</t>
  </si>
  <si>
    <t>Rajashri chandrashekhar shinde</t>
  </si>
  <si>
    <t>All</t>
  </si>
  <si>
    <t>playing cricket, swimming</t>
  </si>
  <si>
    <t>https://drive.google.com/open?id=1Ymj-39a2G6SVd1wgUNk1eLuxlUeg49GN</t>
  </si>
  <si>
    <t>https://drive.google.com/open?id=13POBm0dj-3nC1dj1nfZoM_SXID0de2I-</t>
  </si>
  <si>
    <t>https://www.facebook.com/profile.php?id=100006258978578</t>
  </si>
  <si>
    <t>https://www.linkedin.com/in/sarvesh-shinde-45285a1b6/</t>
  </si>
  <si>
    <t>sarveshkulkarni6@gmail.com</t>
  </si>
  <si>
    <t>17104A0074</t>
  </si>
  <si>
    <t>Sarvesh Mangesh Kulkarni</t>
  </si>
  <si>
    <t>B9/8, Satya Darshan CHS, Malpa Dongri No 3, Andheri East, Mumbai - 400093</t>
  </si>
  <si>
    <t>sarvesh.kulkarni@vit.edu.in</t>
  </si>
  <si>
    <t>GSDPK4289Q</t>
  </si>
  <si>
    <t>S2229655</t>
  </si>
  <si>
    <t>Parle Tilak Vidyalaya English Medium School</t>
  </si>
  <si>
    <t>Mangesh Bhalchandra Kulkarni</t>
  </si>
  <si>
    <t>Rashmi Mangesh Kulkarni</t>
  </si>
  <si>
    <t>Crash Course on Python, SQL for Data Science, Introduction to Web Development.</t>
  </si>
  <si>
    <t>Programming Languages - C, Python, Assembly Level Language, Java, Database Management System. Web Development - HTML, CSS, JavaScript</t>
  </si>
  <si>
    <t>Participated in E Yantra Competition, Password Authentication using 8086 Microprocessor.</t>
  </si>
  <si>
    <t>Travelling &amp; Exploring World, Managing Trips, Watching Movies, Listening Music, Playing Cricket.</t>
  </si>
  <si>
    <t>https://drive.google.com/open?id=1Y9WiMFa1YYgsN49BpvLJBW6DPF8h7cRv</t>
  </si>
  <si>
    <t>https://drive.google.com/open?id=11Sz840ql2ClI5bgcCObKEbrmLouQI87I</t>
  </si>
  <si>
    <t xml:space="preserve">
https://www.facebook.com/sarvesh.kulkarni.585</t>
  </si>
  <si>
    <t>https://www.linkedin.com/in/sarvesh-kulkarni-9804251a9</t>
  </si>
  <si>
    <t>sarveshkhandagale@gmail.com</t>
  </si>
  <si>
    <t>16103A0047</t>
  </si>
  <si>
    <t>SARVESH PRADEEP KHANDAGALE</t>
  </si>
  <si>
    <t>11/25/1998</t>
  </si>
  <si>
    <t>GRISHMA - 7
NEW MANDALA
ANUSHAKTINAGAR
MUMBAI 4000094</t>
  </si>
  <si>
    <t>sarvesh.khandagale@vit.edu.in</t>
  </si>
  <si>
    <t>FXAPK9091</t>
  </si>
  <si>
    <t>ATOMIC ENERGY CENTRAL SCHOOL 5 , MUMBAI</t>
  </si>
  <si>
    <t>ATOMIC ENERGY JUNIOR COLLEGE , MUMBAI</t>
  </si>
  <si>
    <t>PRADEEP GANPAT KHANDAGALE</t>
  </si>
  <si>
    <t>VISHAKHA PRADEEP KHANDAGALE</t>
  </si>
  <si>
    <t>INTERNSHIP AT INDIAN RAILWAYS</t>
  </si>
  <si>
    <t xml:space="preserve">AVR PROGRAMMING
ARDUINO PROGRAMMING
ELECTRONICS
PNEUMATICS
EAGLE PCB DESIGNING
SOLID WORKS BASICS
</t>
  </si>
  <si>
    <t xml:space="preserve">
ABU ROBOCON 2017 &amp; 2018</t>
  </si>
  <si>
    <t>BASKETBALL CORE COMMITTEE</t>
  </si>
  <si>
    <t>https://drive.google.com/open?id=10XtdhP26ibmFggaJtKiZoOCXSY9m8erK</t>
  </si>
  <si>
    <t>https://drive.google.com/open?id=10AvpXKDm0ER6AbLRop6M1dE20xBCFP10</t>
  </si>
  <si>
    <t>https://www.facebook.com/sarvesh47</t>
  </si>
  <si>
    <t>https://www.linkedin.com/in/sarvesh-khandagale-0904a1138</t>
  </si>
  <si>
    <t>17101B0003</t>
  </si>
  <si>
    <t>Sarvesh Satish Kharche</t>
  </si>
  <si>
    <t>26, Sagar Darshan, MbPT Officer's Quarters, Nawab Tank Bridge, Dockyard Road(E), Mazgaon, Mumbai-400010.</t>
  </si>
  <si>
    <t>sarvesh.kharche@vit.edu.in</t>
  </si>
  <si>
    <t>kharchesarvesh@gmail.com</t>
  </si>
  <si>
    <t>GBPPK9261M</t>
  </si>
  <si>
    <t>M7099425</t>
  </si>
  <si>
    <t>Satish Kharche</t>
  </si>
  <si>
    <t>Aparna Kharche</t>
  </si>
  <si>
    <t>Complete Data Science Bootcamp (Udemy),
Introduction to Data Science in Python-University of Michigan (Coursera),
Applied Machine Learning in Python-University of Michigan (Coursera),
Interactivity with JavaScript-University of Michigan (Coursera),
Introduction to Git and GitHub-Google (Coursera).</t>
  </si>
  <si>
    <t>Python, Machine Learning, HTML/CSS, JavaScript, Tensorflow.</t>
  </si>
  <si>
    <t>Sports Enthusiast, listening to music, watching Movies and TV Shows.</t>
  </si>
  <si>
    <t>https://drive.google.com/open?id=1WpKxWP7eymUZu_hPQwctG0_f9Uht-ikJ</t>
  </si>
  <si>
    <t>https://drive.google.com/open?id=17AHOPkZL3rmgCdbqEnY3ka8PTEvw4e9i</t>
  </si>
  <si>
    <t>https://www.facebook.com/sarvesh.kharche</t>
  </si>
  <si>
    <t>https://www.linkedin.com/in/sarvesh-kharche/</t>
  </si>
  <si>
    <t>sarveshgaonkar2102@gmail.com</t>
  </si>
  <si>
    <t>18104C2048</t>
  </si>
  <si>
    <t>SARVESH SUHAS GAONKAR</t>
  </si>
  <si>
    <t>2/21/1999</t>
  </si>
  <si>
    <t>BLDG NO. 93, R.NO. 2635, SWAPNAGANDHA CHSL, KANNAMWAR NAGAR -2, VIKHROLI EAST, MUMBAI-400083.</t>
  </si>
  <si>
    <t>sarvesh.gaonkar@vit.edu.in</t>
  </si>
  <si>
    <t>CGXPG7456D</t>
  </si>
  <si>
    <t>5338 2385 2715</t>
  </si>
  <si>
    <t>U4324162</t>
  </si>
  <si>
    <t>CHANDRESH LODHA MEMORIAL SCHOOL</t>
  </si>
  <si>
    <t>SUHAS DATTARAM GAONKAR</t>
  </si>
  <si>
    <t>SERVICE MEN</t>
  </si>
  <si>
    <t>SNEHA SUHAS GAONKAR</t>
  </si>
  <si>
    <t>STAFF NURSE</t>
  </si>
  <si>
    <t>DATABASE MANAGEMENT SYSTEM, DIGITAL MARKETING, IOT AND BOARD INTERFACING.</t>
  </si>
  <si>
    <t>PRIOR KNOWLEDGE IN DBMS, PYTHON.</t>
  </si>
  <si>
    <t>GESTURE BASE HOME AUTOMATION, TPP:- HOT SOLAR CELL, RAIN ALARM SYSTEM.</t>
  </si>
  <si>
    <t>RUNNING</t>
  </si>
  <si>
    <t>WATCHING HORROR MOVIES, PLAYING GAMES, GYMING.</t>
  </si>
  <si>
    <t>https://drive.google.com/open?id=197_rNcmb1hXW1yHr58F-lNHIDj7Acz6L</t>
  </si>
  <si>
    <t>https://drive.google.com/open?id=1biQlWaErcNFJLazklI9Z0SH0dkcBFwQs</t>
  </si>
  <si>
    <t>https://www.facebook.com/sarvesh.gaonkar.1232760/</t>
  </si>
  <si>
    <t>https://www.linkedin.com/in/sarvesh-gaonkar-75588a195</t>
  </si>
  <si>
    <t>sashmitapanigrahi0@gmail.com</t>
  </si>
  <si>
    <t>17101B0064</t>
  </si>
  <si>
    <t>SASHMITA KALU PANIGRAHI</t>
  </si>
  <si>
    <t>3-E/1307,Dr Babasaheb Ambedkar Nagar Co-Operative Housing Society ,Senapati Bapat Road, Near Indiabulls Finance Centre , Prabhadevi(West), Mumbai Maharashtra-400028.</t>
  </si>
  <si>
    <t>sashmita.panigrahi@vit.edu.in</t>
  </si>
  <si>
    <t>DVPPP3728D</t>
  </si>
  <si>
    <t>Central Railway Employees Education High School</t>
  </si>
  <si>
    <t>Kishinchand Chellaram College</t>
  </si>
  <si>
    <t>KALU BISWANATH PANIGRAHI</t>
  </si>
  <si>
    <t>NAVAL DOCKYARD</t>
  </si>
  <si>
    <t>SAVITA KALU PANIGRAHI</t>
  </si>
  <si>
    <t xml:space="preserve">Programming Fundamentals, Programming for Everybody, HTML5, CSS3, Javascript, Advanced Styling with Responsive Design, Career Edge-Knockdown the Lockdown (TCS iON) , Big Data and Machine Learning.
</t>
  </si>
  <si>
    <t xml:space="preserve">HTML, CSS, JAVASCRIPT, C, JAVA, PYTHON,POSTGRES SQL ,MYSQL, ORACLE.
</t>
  </si>
  <si>
    <t>Technical Poster Presentation-SEPM
Mini Projects-USB Rubber Ducky</t>
  </si>
  <si>
    <t>Singing,Sports</t>
  </si>
  <si>
    <t>Gardening,Book Club,Painting</t>
  </si>
  <si>
    <t>https://drive.google.com/open?id=1CdJUCxgSZ2F2n4Nn-EGexp6w-EQaA9wi</t>
  </si>
  <si>
    <t>https://drive.google.com/open?id=1izP1xrJdUvxL7iLt7yPzJCp00_oBLyJZ</t>
  </si>
  <si>
    <t>https://www.facebook.com/profile.php?id=100009364089361</t>
  </si>
  <si>
    <t>www.linkedin.com/in/sashmita-panigrahi-196b6b143</t>
  </si>
  <si>
    <t>thesatwaj@gmail.com</t>
  </si>
  <si>
    <t>17102A0049</t>
  </si>
  <si>
    <t>Satwaj Hanumant Dhavale</t>
  </si>
  <si>
    <t>4/15/1999</t>
  </si>
  <si>
    <t>17 A G1 Madhavi Building, Near Indian Oil Nagar, Govandi, Mumbai 400043</t>
  </si>
  <si>
    <t>satwaj.dhavale@vit.edu.in</t>
  </si>
  <si>
    <t>GHDPD3594N</t>
  </si>
  <si>
    <t>U1642134</t>
  </si>
  <si>
    <t>Our Lady of Perpetual Succor High School</t>
  </si>
  <si>
    <t>K.J Somaiya College of Science and Commerce</t>
  </si>
  <si>
    <t>Hanumant Dhavale</t>
  </si>
  <si>
    <t>Chhaya Dhavale</t>
  </si>
  <si>
    <t>Deep learning Specialization (5 courses from deeplearning.ai), Machine Learning (Stanford University), Data Science with Python + Data Analytics + Machine Learning (IBM)</t>
  </si>
  <si>
    <t>Deep Learning, Artificial Intelligence, Data Analytics</t>
  </si>
  <si>
    <t>Mini Projects: Attendance using Face Recognition, Emotion Recognition</t>
  </si>
  <si>
    <t>Completionist</t>
  </si>
  <si>
    <t>https://drive.google.com/open?id=1FyZU9BHrJ9zI6fnYxzOE8RKzWQ6kNlMJ</t>
  </si>
  <si>
    <t>https://drive.google.com/open?id=1s46dOTG0SWiKyuXlC_nIw_zfAtvYGbOt</t>
  </si>
  <si>
    <t>https://www.facebook.com/satwaj.dhavale.3</t>
  </si>
  <si>
    <t>https://www.linkedin.com/in/satwaj-dhavale-7300281a2/</t>
  </si>
  <si>
    <t>https://github.com/Satwaj-Dhavale</t>
  </si>
  <si>
    <t>satyamsawant46@gmail.com</t>
  </si>
  <si>
    <t>18103C2007</t>
  </si>
  <si>
    <t>Satyam Sanjay Sawant</t>
  </si>
  <si>
    <t>167/1333, Road No.2, Motilal Nagar No.1, Goregaon West, Mumbai- 400104</t>
  </si>
  <si>
    <t>satyam.sawant@vit.edu.in</t>
  </si>
  <si>
    <t>JBUPS5349G</t>
  </si>
  <si>
    <t>R6246603</t>
  </si>
  <si>
    <t>A.B Goregaonkar English School</t>
  </si>
  <si>
    <t>Babasaheb Gawde Institute Of Technology</t>
  </si>
  <si>
    <t>Sanjay Madhukar Sawant</t>
  </si>
  <si>
    <t>Sayali Sanjay Sawant</t>
  </si>
  <si>
    <t>Python, Google IT support, Web Development, Data Science, IoT</t>
  </si>
  <si>
    <t>Python, HTML, CSS, JavaScript, IT Support, IoT</t>
  </si>
  <si>
    <t>Technical Paper Presentation</t>
  </si>
  <si>
    <t>Reading, Music, Swimming</t>
  </si>
  <si>
    <t>https://drive.google.com/open?id=1toraASPM35QN6EcpixdTsM_Twrnc-l-s</t>
  </si>
  <si>
    <t>https://drive.google.com/open?id=1CPLelyAyo6caei-5xpAZLVELjVcwsRNn</t>
  </si>
  <si>
    <t>https://www.facebook.com/satyam.sawant.90</t>
  </si>
  <si>
    <t>https://www.linkedin.com/in/satyam-sawant-5403b3183/</t>
  </si>
  <si>
    <t>saujas1@gmail.com</t>
  </si>
  <si>
    <t>18103A2023</t>
  </si>
  <si>
    <t>SAUJAS SANJY KAMBLI</t>
  </si>
  <si>
    <t>SHREEJIVILLA ,23RD FLOOR , ROOM NO : 2305, TH KATARIA MARG , MATUNGA WEST , MUMBAI-16</t>
  </si>
  <si>
    <t>saujas.kambli@vit.edu.in</t>
  </si>
  <si>
    <t>GNCPK6067G</t>
  </si>
  <si>
    <t>7890 6537 0483</t>
  </si>
  <si>
    <t>APPLY</t>
  </si>
  <si>
    <t>SARASWATI MANDIR HIGH SCHOOL</t>
  </si>
  <si>
    <t>SHAH AND ANCHOR KUTTCHI POLYTHECHINC</t>
  </si>
  <si>
    <t>SANJAY KAMBLI</t>
  </si>
  <si>
    <t>LIC ADVISOR</t>
  </si>
  <si>
    <t>SEJAL KAMBLI</t>
  </si>
  <si>
    <t>Implant Training in S&amp;T Branch Mumbai of Mumbai Division at Central Railway.</t>
  </si>
  <si>
    <t>C, C++, Java, Matlab, Multisim , kicad, keil.</t>
  </si>
  <si>
    <t>Participated and Secured ranks in National and state level Project and
Paper presentations , mini projects , final year projects.</t>
  </si>
  <si>
    <t>secured ranks and have achivement as Percussionist, singer,
dancer , actor , cratf , Sports,Event management , Social works.</t>
  </si>
  <si>
    <t>SINGING , DANCING , SPORTS , ETC</t>
  </si>
  <si>
    <t>https://drive.google.com/open?id=1OIrx2bPsZtMY02kVpK3a3azibIUQIIMN</t>
  </si>
  <si>
    <t>https://drive.google.com/open?id=1vaMpIejJwrZh4qtcF2gMQd8DA6TT78WO</t>
  </si>
  <si>
    <t>https://www.facebook.com/saujas.kambli</t>
  </si>
  <si>
    <t>https://www.linkedin.com/in/saujas-kambli-a167341ab/</t>
  </si>
  <si>
    <t>naiksaurabhd@gmail.com</t>
  </si>
  <si>
    <t>17101A0050</t>
  </si>
  <si>
    <t>Saurabh Dinanath Naik</t>
  </si>
  <si>
    <t>c-204 Balaji Splendour, Adai, New-Panvel, Raigad</t>
  </si>
  <si>
    <t>saurabh.naik@vit.edu.in</t>
  </si>
  <si>
    <t>BWIPN3058G</t>
  </si>
  <si>
    <t>8351 6810 1210</t>
  </si>
  <si>
    <t>R.C.F School , Raigad</t>
  </si>
  <si>
    <t>R.C.F Junior college, Raigad</t>
  </si>
  <si>
    <t>Dinanath Pandurang naik</t>
  </si>
  <si>
    <t>Darshana dinanath Naik</t>
  </si>
  <si>
    <t xml:space="preserve">Deep Learning Specialization Coursera MOOC 
deeplearning.ai 
Taught by: Prof. Andrew Ng 
• Course 1: Neural Networks and Deep Learning. 
• Course 2: Deep Neural Networks: Hyperparameter tuning, Regularization and Optimization. 
• Course 3: Structuring Machine Learning Projects. 
• Course 4: Convolutional Neural Networks.
• Course 5: Natural Language Processing.
</t>
  </si>
  <si>
    <t xml:space="preserve">• Basics Knowledge in C, Python, Django, ML, Deep learning, Java 
• Data Structures, Database management system (DBMS)
• Data Science: Python, NumPy, Pandas, Seaborn, Matplotlib
</t>
  </si>
  <si>
    <t>1. Voice control MS PowerPoint slideshow.
2. Speech-based glossary list.
3. Voice control YouTube and google searcher.
4. Hindi text reader (text to speech).
5. Speech analyzer.</t>
  </si>
  <si>
    <t xml:space="preserve">playing various sports.
</t>
  </si>
  <si>
    <t>Reading Books, watching varied movies</t>
  </si>
  <si>
    <t>https://drive.google.com/open?id=1u8QEUJmMx375GMQdKesnB8LzITX4Fu4H</t>
  </si>
  <si>
    <t>https://drive.google.com/open?id=1FfZyRA1wD2d6gd9rZH8VYxzqpRzWWZJX</t>
  </si>
  <si>
    <t>facebook.com/saurabh.naik.108</t>
  </si>
  <si>
    <t>www.linkedin.com/in/saurabh-naik-981b611a3</t>
  </si>
  <si>
    <t>saurabh17399@gmail.com</t>
  </si>
  <si>
    <t>17103B0027</t>
  </si>
  <si>
    <t>Saurabh Kishor Jagtap</t>
  </si>
  <si>
    <t>3/17/1999</t>
  </si>
  <si>
    <t>Bldg no.67/B/502, Tilak nagar, Chembur, Mumbai-400089</t>
  </si>
  <si>
    <t>saurabh.jagtap@vit.edu.in</t>
  </si>
  <si>
    <t>CDMPJ3135Q</t>
  </si>
  <si>
    <t>Do not have</t>
  </si>
  <si>
    <t>S K Somaiya Vinay Mandir</t>
  </si>
  <si>
    <t>Kishor Jagtap</t>
  </si>
  <si>
    <t>Swati Jagtap</t>
  </si>
  <si>
    <t>IOT, Pyhton Developer, AI for everyone, Digital Marketing, Introduction to SEO</t>
  </si>
  <si>
    <t>INTRA DANCE TEAM</t>
  </si>
  <si>
    <t>https://drive.google.com/open?id=18tBDM0EQW-jiubpZPMNkEOOIC8gsuAAV</t>
  </si>
  <si>
    <t>https://drive.google.com/open?id=1QQfMCurxFtRR8aMJo9-roLfGFkGUMQvf</t>
  </si>
  <si>
    <t>https://www.facebook.com/saurabh.jagtap.16144/</t>
  </si>
  <si>
    <t>https://www.linkedin.com/in/saurabh-jagtap-1590621b0</t>
  </si>
  <si>
    <t>saurabhjadh@gmail.com</t>
  </si>
  <si>
    <t>18104C2034</t>
  </si>
  <si>
    <t>SAURABH SAKHARAM JADHAV</t>
  </si>
  <si>
    <t>Room no 49 Siddharth colony Chembur Mumbai Maharashtra pin code 400071</t>
  </si>
  <si>
    <t>saurabh.jadhav@vit.edu</t>
  </si>
  <si>
    <t>CBVPJ1739F</t>
  </si>
  <si>
    <t>Chembur high school</t>
  </si>
  <si>
    <t>Bhartividyapeeth institute of technology</t>
  </si>
  <si>
    <t>SAKHARAM JADHAV</t>
  </si>
  <si>
    <t>SUKESHANI JADHAV</t>
  </si>
  <si>
    <t>Microcontroller based projects</t>
  </si>
  <si>
    <t>Song listening</t>
  </si>
  <si>
    <t>https://drive.google.com/open?id=1eReWEyc8A0zmVQ9SJ3IDvj09mLku4cw2</t>
  </si>
  <si>
    <t>https://drive.google.com/open?id=1VUT8FRNKiECpCGYFTM7_yqfPr2fZUYgS</t>
  </si>
  <si>
    <t>https://www.facebook.com/arya.ekdivana.5</t>
  </si>
  <si>
    <t>https://www.linkedin.com/in/saurabh-jadhav-6220201b2</t>
  </si>
  <si>
    <t>saurabh.phansekar16@gmail.com</t>
  </si>
  <si>
    <t>18101C2032</t>
  </si>
  <si>
    <t>Saurabh Sandeep Phansekar</t>
  </si>
  <si>
    <t>2/16/2000</t>
  </si>
  <si>
    <t>616/ Mahatma Sadan, Jerbai Wadia Road, Bhoiwada Mumbai 400012</t>
  </si>
  <si>
    <t>saurabh.phansekar@vit.edu.in</t>
  </si>
  <si>
    <t>ERYPP6515G</t>
  </si>
  <si>
    <t>R. M. Bhatt High School Parel</t>
  </si>
  <si>
    <t>Sandeep Shashikant Phansekar</t>
  </si>
  <si>
    <t>Vrunda Sandeep Phansekar</t>
  </si>
  <si>
    <t>C, C++, Java, Python, HTML, PHP, MYSQL</t>
  </si>
  <si>
    <t>Internal Hackathon for SIH2020, IoT Mini Project, Web Page Designing Mini Project</t>
  </si>
  <si>
    <t>https://drive.google.com/open?id=1Bv1vxPi8e8IAPeqIlvbSwIvry0lVIECp</t>
  </si>
  <si>
    <t>https://drive.google.com/open?id=1pFISSGNt_qF4w7nhKmqZByvd8_J-ZXHf</t>
  </si>
  <si>
    <t>https://www.facebook.com/profile.php?id=100012243000637</t>
  </si>
  <si>
    <t>https://www.linkedin.com/in/saurabh-phansekar-9237b8191</t>
  </si>
  <si>
    <t>saurabh.takle@gmail.com</t>
  </si>
  <si>
    <t>17101A0067</t>
  </si>
  <si>
    <t>Saurabh Sandesh Takle</t>
  </si>
  <si>
    <t>211, F/2, TAPI C.H.S., LOKGRAM, KALYAN(E), Thane-421306</t>
  </si>
  <si>
    <t>saurabh.takle@vit.edu.in</t>
  </si>
  <si>
    <t>U4614827</t>
  </si>
  <si>
    <t>K. M. Agrawal College</t>
  </si>
  <si>
    <t>Sandesh Takle</t>
  </si>
  <si>
    <t>Samidha Takle</t>
  </si>
  <si>
    <t>Machine Learning -by Stanford University(Coursera)</t>
  </si>
  <si>
    <t>Language Proficiency - Python, C, CPP, HTML, React
Version control - git</t>
  </si>
  <si>
    <t>Twitter API, MNIST handwritten-digit classification, College Portal</t>
  </si>
  <si>
    <t>Sports - Football committee core member</t>
  </si>
  <si>
    <t>https://drive.google.com/open?id=1Y1I70oBc4IbLqKaEUVhaj_j5jfwbZF2r</t>
  </si>
  <si>
    <t>https://drive.google.com/open?id=1bHaSjEhFdv0uxKD2rMtMlqF2u8S51Vlr</t>
  </si>
  <si>
    <t>https://www.facebook.com/saurabh.takle1999/</t>
  </si>
  <si>
    <t>https://www.linkedin.com/in/saurabh-takle-a6420116a/</t>
  </si>
  <si>
    <t>saurabhlad34@gmail.com</t>
  </si>
  <si>
    <t>18102A2009</t>
  </si>
  <si>
    <t>Saurabh Satish Lad</t>
  </si>
  <si>
    <t>5/22/1999</t>
  </si>
  <si>
    <t>Jay Ganesh Chawl, Chawl no:b3,room no:4,Mumbra devi colony,diva (east)</t>
  </si>
  <si>
    <t>saurabh.lad@vit.edu.in</t>
  </si>
  <si>
    <t>AUSPL0037G</t>
  </si>
  <si>
    <t>Shree Ganesh Vidya Mandir</t>
  </si>
  <si>
    <t>Government polytechnic Thane</t>
  </si>
  <si>
    <t>Satish Lad</t>
  </si>
  <si>
    <t>driver</t>
  </si>
  <si>
    <t>Sadhana</t>
  </si>
  <si>
    <t>Internship in desktop application using Java and SQL database</t>
  </si>
  <si>
    <t>Java,html,css</t>
  </si>
  <si>
    <t>Pop quiz system</t>
  </si>
  <si>
    <t>Play Outdoor game</t>
  </si>
  <si>
    <t>https://drive.google.com/open?id=1cM39ZLmy6SgiuRnOIzlzRlV3SgL73P3k</t>
  </si>
  <si>
    <t>https://drive.google.com/open?id=1agmzItZ5zjiGfIiI8fBYau4TyU1nyY1I</t>
  </si>
  <si>
    <t>https://www.facebook.com/saurabh.lad.927</t>
  </si>
  <si>
    <t>https://www.linkedin.com/in/saurabh-lad-a053b2193</t>
  </si>
  <si>
    <t>sayalim42@gmail.com</t>
  </si>
  <si>
    <t>18104C2003</t>
  </si>
  <si>
    <t>Sayali Gajanan More</t>
  </si>
  <si>
    <t>3/16/1997</t>
  </si>
  <si>
    <t>Prakash Bhoir Chawl,Room no-1,Govandi gao,Mumbai-88</t>
  </si>
  <si>
    <t>sayali.more1@vit.edu.in</t>
  </si>
  <si>
    <t>DCWPM6653J</t>
  </si>
  <si>
    <t>Chembur Karnatak High School</t>
  </si>
  <si>
    <t>Bharati Vidyapeeth Institute Of Technology</t>
  </si>
  <si>
    <t>Gajanan Kashiram More</t>
  </si>
  <si>
    <t>Snehal Gajanan More</t>
  </si>
  <si>
    <t>1)Introduction to Computer networking.
2)Matlab Onramp.</t>
  </si>
  <si>
    <t>Basic Knowledge Of Programming.</t>
  </si>
  <si>
    <t>https://drive.google.com/open?id=1psg4wiE1oy-AyGZqvXKb_YgOwRMe1_Ta</t>
  </si>
  <si>
    <t>https://drive.google.com/open?id=1_QBqt7bIf04nF-UmvXJtKY6E3mrXuq6m</t>
  </si>
  <si>
    <t>https://www.facebook.com/sayali.1603</t>
  </si>
  <si>
    <t>chaudharisayali12@gmail.com</t>
  </si>
  <si>
    <t>17102A0059</t>
  </si>
  <si>
    <t>Sayali Rajesh Chaudhari</t>
  </si>
  <si>
    <t>12/14/1999</t>
  </si>
  <si>
    <t>B -1 / flat no - 303 , Shankheshwar kiran , Wayale nagar , Khadakpada , Kalyan (w)</t>
  </si>
  <si>
    <t>sayali.chaudhari1@vit.edu.in</t>
  </si>
  <si>
    <t>not applied yet</t>
  </si>
  <si>
    <t>Z5146873</t>
  </si>
  <si>
    <t>Don Bosco High School , Kalyan(w)</t>
  </si>
  <si>
    <t>Birla College of Arts , Science and Commerce , Kalyan</t>
  </si>
  <si>
    <t>Rajesh</t>
  </si>
  <si>
    <t>Anita</t>
  </si>
  <si>
    <t>machine learning on udemy , machine learning onramp by mathworks, dialogflow by coursera , AI for everyone , intro to tensorflow</t>
  </si>
  <si>
    <t>C programming , python , machine learning , SQL , PHP , HTML / CSS</t>
  </si>
  <si>
    <t>worked on automation of gmail in python , library management system using php, currently working on automation of HR interviews</t>
  </si>
  <si>
    <t>dance</t>
  </si>
  <si>
    <t>Listening songs</t>
  </si>
  <si>
    <t>https://drive.google.com/open?id=1eyNOI2gJh6MVC2mollm3T2nTCxqOBt_n</t>
  </si>
  <si>
    <t>https://drive.google.com/open?id=136cfJNRpAFPmYwC_03OqyKgev7qnEBmA</t>
  </si>
  <si>
    <t>inkedin.com/in/sayali-chaudhari-14ab7a1b2</t>
  </si>
  <si>
    <t>sayalibole05@gmail.com</t>
  </si>
  <si>
    <t>18104B2004</t>
  </si>
  <si>
    <t>Sayali Vijay Bole</t>
  </si>
  <si>
    <t>Ganesh Chawl, Indira nagar, Prabhat Vyayamshala Rd, Santacruz (E) Mumbai 400055</t>
  </si>
  <si>
    <t>sayali.bole@vit.edu.in</t>
  </si>
  <si>
    <t>Vijay Narayan Bole</t>
  </si>
  <si>
    <t>Vishakha Vijay Bole</t>
  </si>
  <si>
    <t>C, Python, SQL</t>
  </si>
  <si>
    <t>Python Programming with SQL database</t>
  </si>
  <si>
    <t xml:space="preserve">Mini Projects related to automation 
</t>
  </si>
  <si>
    <t>Reading and Baking</t>
  </si>
  <si>
    <t>https://drive.google.com/open?id=17KI7W0akXBxSXvZjioSEATMGAY5HHVcc</t>
  </si>
  <si>
    <t>https://drive.google.com/open?id=1kx24Dq_256mvrJjc6ilRoGVKM-kVZ5rR</t>
  </si>
  <si>
    <t>https://www.facebook.com/sayli.bole</t>
  </si>
  <si>
    <t>https://www.linkedin.com/in/sayali-bole-216558183/</t>
  </si>
  <si>
    <t>18105A2020</t>
  </si>
  <si>
    <t>Sayli Rajendra Patil</t>
  </si>
  <si>
    <t>Baba Building b wing near alankar tower mumbai pune road kalwa pin code 400605</t>
  </si>
  <si>
    <t>sayli.patil2@vit.edu.in</t>
  </si>
  <si>
    <t>Saylipatil2050@gmail.com</t>
  </si>
  <si>
    <t>FJMPP8484H</t>
  </si>
  <si>
    <t>Sahakar Vidya Prasarak Mandal's kalwa</t>
  </si>
  <si>
    <t>Vidya Prasarak Mandal's polytechnic</t>
  </si>
  <si>
    <t>Rajendra Krishna Patil</t>
  </si>
  <si>
    <t>Government servant (police Naik)</t>
  </si>
  <si>
    <t>Pratibha Rajendra Patil</t>
  </si>
  <si>
    <t>House Wi-Fi</t>
  </si>
  <si>
    <t>1.programming foundations in JavaScript HTML and CSS. 
2.introduction to structured query language. 
3.programming for everybody (getting started with python)</t>
  </si>
  <si>
    <t>Knowledge of basic electronics and programming</t>
  </si>
  <si>
    <t>Smart hand gloves interpreter 
Machine gun 
Touch plate switch</t>
  </si>
  <si>
    <t>https://drive.google.com/open?id=1gAF0YYZrhw21o4_jVei6EvaVOAz4S_KO</t>
  </si>
  <si>
    <t>https://drive.google.com/open?id=1DxVFEXcqN2w39VmwbTyvPh2sq82GjdLG</t>
  </si>
  <si>
    <t>https://www.linkedin.com/in/sayli-patil-50376a17b</t>
  </si>
  <si>
    <t>sebastinben2000@gmail.com</t>
  </si>
  <si>
    <t>17102A0058</t>
  </si>
  <si>
    <t>Sebastin Benjamin Thomas</t>
  </si>
  <si>
    <t>E-1/402, Dhavalgiri Lokdhara CHS Ltd., Near Lokgram, Netivali, Kalyan East</t>
  </si>
  <si>
    <t>sebastin.thomas@vit.edu.in</t>
  </si>
  <si>
    <t>BMMPT7282G</t>
  </si>
  <si>
    <t>To apply</t>
  </si>
  <si>
    <t>K. M. Agrawal College of Arts, Commerce and Science</t>
  </si>
  <si>
    <t>Benjamin Peter Thomas</t>
  </si>
  <si>
    <t>Executive Assistant</t>
  </si>
  <si>
    <t>Sally Benjamin Thomas</t>
  </si>
  <si>
    <t>Headmistress</t>
  </si>
  <si>
    <t>Web, programming skills, problem solving, communication</t>
  </si>
  <si>
    <t>Member of the Documentation and Publicity team of IEEE-VIT student chapter</t>
  </si>
  <si>
    <t>Rapping, sketching</t>
  </si>
  <si>
    <t>https://drive.google.com/open?id=1AAKjvb1Tm7k4dZjkOY3eLhzv0Ah5uNEJ</t>
  </si>
  <si>
    <t>https://drive.google.com/open?id=1hsrG1-P29DmKNn5TXOpYFXLyFXi5G76Y</t>
  </si>
  <si>
    <t>https://www.facebook.com/sebastin.benjamin.7</t>
  </si>
  <si>
    <t xml:space="preserve">https://www.linkedin.com/in/sebastin-benjamin-36677b188 </t>
  </si>
  <si>
    <t>shankar.shedge1999@gmail.com</t>
  </si>
  <si>
    <t>18104B2007</t>
  </si>
  <si>
    <t>Shankar Nana Shedge</t>
  </si>
  <si>
    <t>2/15/1999</t>
  </si>
  <si>
    <t>10/310 swayam seva society vartak nagar Thane(w) 400606</t>
  </si>
  <si>
    <t>Same</t>
  </si>
  <si>
    <t>shankar.shedge@vit.edu.in</t>
  </si>
  <si>
    <t>Little flower high school</t>
  </si>
  <si>
    <t>Nana</t>
  </si>
  <si>
    <t>SUPRIYA</t>
  </si>
  <si>
    <t>Python Programming</t>
  </si>
  <si>
    <t xml:space="preserve">C++: BASIC
JAVA:Basic
Python
</t>
  </si>
  <si>
    <t xml:space="preserve">Vidyalankar Polytechnic ( CAREER FAIR 2016) PARTICIPATION CERTIFICATE
Mini Project on Water level indicator 
</t>
  </si>
  <si>
    <t>https://drive.google.com/open?id=1lD8X35AQJydzBZpSECbKUTU1-hXfbigi</t>
  </si>
  <si>
    <t>https://drive.google.com/open?id=16gaf67st5C7rqbyPsRlv7xcVYGnutFAa</t>
  </si>
  <si>
    <t>https://www.facebook.com/profile.php?id=100009502426616</t>
  </si>
  <si>
    <t>https://www.linkedin.com/in/shankar-shedge-2895a51ab</t>
  </si>
  <si>
    <t>sharminshaikh23@gmail.com</t>
  </si>
  <si>
    <t>18101C2017</t>
  </si>
  <si>
    <t>Sharmin Hanif Shaikh</t>
  </si>
  <si>
    <t>B-48 1/2, Himalaya Co-op.HSG.SOC.,Anand Gadh, Near Nirdhasth Mandal Gym, Parksite Vikhroli(West), Mumbai-400079.</t>
  </si>
  <si>
    <t>sharmin.shaikh@vit.edu.in</t>
  </si>
  <si>
    <t>IYLPS0374E</t>
  </si>
  <si>
    <t>St.Joseph's High School</t>
  </si>
  <si>
    <t>M.H. Saboo Siddik Polytechnique</t>
  </si>
  <si>
    <t>Hanif Papa Shaikh</t>
  </si>
  <si>
    <t>Rehana Hanif Shaikh</t>
  </si>
  <si>
    <t>CCNA R&amp;S</t>
  </si>
  <si>
    <t>Python, Networking, Java, C++, MySQL,HTML,CSS, Javascript</t>
  </si>
  <si>
    <t>IoT Smart Irrigation System, Cardiac Arrest Monitoring System, Employee DB &amp; Import Process Implementation, Technical Paper Presentation (IJSER Paper) , Technical Poster Presentation (IoT).</t>
  </si>
  <si>
    <t>Drawing, Reading Books,Watching K-Drama</t>
  </si>
  <si>
    <t>https://drive.google.com/open?id=1Diz-ZBNbYqDrL_GJA7Oe7Uo5x7j9BI9Z</t>
  </si>
  <si>
    <t>https://drive.google.com/open?id=1hfp8KSTIJLYlFE5Wzmz_lFE5HLDr_-UC</t>
  </si>
  <si>
    <t>https://www.facebook.com/sharmin.shaikh.9484941</t>
  </si>
  <si>
    <t>https://www.linkedin.com/in/sharmin-shaikh-bb52621a6/</t>
  </si>
  <si>
    <t>18103C2017</t>
  </si>
  <si>
    <t>Shashank Vijaybahadur Gupta</t>
  </si>
  <si>
    <t>8/22/1999</t>
  </si>
  <si>
    <t>Room no. 17, Dr. Baba saheb ambedkar nagar-2, Sion-panvel highway, Mankhurd,Mumbai, 400043</t>
  </si>
  <si>
    <t>Shashank.gupta@vit.edu.in</t>
  </si>
  <si>
    <t>Shashankg355@gmail.com</t>
  </si>
  <si>
    <t>CREPG5797B</t>
  </si>
  <si>
    <t>Shree vinod shukla high school &amp; jr. college</t>
  </si>
  <si>
    <t>Tulsi Technical Institute of Mumbai</t>
  </si>
  <si>
    <t>Vijaybahadur Gupta</t>
  </si>
  <si>
    <t>Nita Vijaybahadur Gupta</t>
  </si>
  <si>
    <t>Arduino programming, PCB Designing, Analog and Digital ckt, C, python</t>
  </si>
  <si>
    <t>IOT Based air pollution monitoring system, IOT using Home automation, Water level detector</t>
  </si>
  <si>
    <t>Intrenship in Maverick den SYTM Robotics PVT LTD</t>
  </si>
  <si>
    <t>Cricket, Programming</t>
  </si>
  <si>
    <t>https://drive.google.com/open?id=1lb4koxiJljbV1Yc8xTY6CtXb8kRVIF8-</t>
  </si>
  <si>
    <t>https://drive.google.com/open?id=1thXqDzHJ4U533IAyHRLWY2aH0B8CgP_J</t>
  </si>
  <si>
    <t>https://www.facebook.com/profile.php?id=100008360940775</t>
  </si>
  <si>
    <t>https://www.linkedin.com/in/shashank-gupta-b16b3b188</t>
  </si>
  <si>
    <t>shashwat.pan200@gmail.com</t>
  </si>
  <si>
    <t>17101A0038</t>
  </si>
  <si>
    <t>Shashwat Rishikesh Pandya</t>
  </si>
  <si>
    <t>A/6, 304, Kanchanjanga, Lokdhara, Kalyan (E) - 421306</t>
  </si>
  <si>
    <t>shashwat.pandya@vit.edu.in</t>
  </si>
  <si>
    <t>EJKPP6789L</t>
  </si>
  <si>
    <t>B2888762</t>
  </si>
  <si>
    <t>Royal Junior College of Science and Commerce</t>
  </si>
  <si>
    <t>Rishikesh Pandya</t>
  </si>
  <si>
    <t>Senior Consultant</t>
  </si>
  <si>
    <t>Varsha Pandya</t>
  </si>
  <si>
    <t>Machine learning, data science and deep learning with python</t>
  </si>
  <si>
    <t>C, C++, Java, Python, SQL, HTML, CSS, JS, algorithms and analysis</t>
  </si>
  <si>
    <t>Water Supply management system in Python, smart garbage monitoring system using IoT</t>
  </si>
  <si>
    <t>Table tennis, Trekking, Cricket, Badminton</t>
  </si>
  <si>
    <t>https://drive.google.com/open?id=1ZOFJ2ur9ADkKdccEEUU_mC3NfadUaFrD</t>
  </si>
  <si>
    <t>https://drive.google.com/open?id=1_jtNxXvv6-64cIp_zd8frDo0xTVLLd_z</t>
  </si>
  <si>
    <t>https://www.facebook.com/shashwat.pan200</t>
  </si>
  <si>
    <t>https://www.linkedin.com/in/shashwat-pandya-8628321ab</t>
  </si>
  <si>
    <t>shaunakdivati@gmail.com</t>
  </si>
  <si>
    <t>17102B0007</t>
  </si>
  <si>
    <t>Shaunak Hemant Divati</t>
  </si>
  <si>
    <t>12/31/1999</t>
  </si>
  <si>
    <t>A/1004, Emgee Greens CHS, MTV Road, Wadala (East), Mumbai - 400037</t>
  </si>
  <si>
    <t>shaunak.divati@vit.edu.in</t>
  </si>
  <si>
    <t>ELZPD1186C</t>
  </si>
  <si>
    <t>R0576380</t>
  </si>
  <si>
    <t>Hemant Divati</t>
  </si>
  <si>
    <t>Daksha Divati</t>
  </si>
  <si>
    <t>Computer Vision Basics, Machine Learning using MATLAB, Cloud Computing Basics</t>
  </si>
  <si>
    <t>MATLAB, Node.js, React.js</t>
  </si>
  <si>
    <t>Chess</t>
  </si>
  <si>
    <t>Chess, Gaming</t>
  </si>
  <si>
    <t>https://drive.google.com/open?id=1K1XvF0zW79J_m8hpU6_WDXLW5SuUP0I_</t>
  </si>
  <si>
    <t>https://drive.google.com/open?id=1V5Wnya7IC0do1yW5Dy53slP7pfQkC7mH</t>
  </si>
  <si>
    <t>https://www.facebook.com/spidey.web.58</t>
  </si>
  <si>
    <t>https://www.linkedin.com/in/shaunak-divati-79ba59194/</t>
  </si>
  <si>
    <t>jangalesheetal416@gmail.com</t>
  </si>
  <si>
    <t>17104A0017</t>
  </si>
  <si>
    <t>Sheetal Prakash Jangale</t>
  </si>
  <si>
    <t>Jijamata society, hariom nagar near hiranandani hospital Powai mumbai 400076</t>
  </si>
  <si>
    <t>sheetal.jangale@vit.edu.in</t>
  </si>
  <si>
    <t>BQVPJ0524Q</t>
  </si>
  <si>
    <t>S2749438</t>
  </si>
  <si>
    <t>IIT Campus school JR college</t>
  </si>
  <si>
    <t>IIT Campus school &amp; JR college</t>
  </si>
  <si>
    <t>Prakash Sonu Jangale</t>
  </si>
  <si>
    <t>Pooja Prakash Jangale</t>
  </si>
  <si>
    <t>Digital Marketing
Marketing analytics
Tcs digital certification
Graphical designing
C Programming
PCB designing
Matlab
Python</t>
  </si>
  <si>
    <t>Drawing, chess</t>
  </si>
  <si>
    <t>Travelling, Cooking</t>
  </si>
  <si>
    <t>https://drive.google.com/open?id=1L2ZploQKDkeY46B8aCLno2B4BywMwFNl</t>
  </si>
  <si>
    <t>https://drive.google.com/open?id=1TsWrVvUqmt7F0a9LTfVHtChg3YBxMgRx</t>
  </si>
  <si>
    <t>https://www.facebook.com/sheetal.jangale.71</t>
  </si>
  <si>
    <t>https://www.linkedin.com/in/sheetal-jangale-3161141a0</t>
  </si>
  <si>
    <t>sheffinshajit@gmail.com</t>
  </si>
  <si>
    <t>17101B0002</t>
  </si>
  <si>
    <t>Shefin Shajit</t>
  </si>
  <si>
    <t>101, Balaji Kalash CHS, Sector 28, Plot No. 28 &amp; 29, Nerul West, Navi Mumbai, Maharashtra -400706</t>
  </si>
  <si>
    <t>shefin.shajit@vit.edu.in</t>
  </si>
  <si>
    <t>KRXPS9256J</t>
  </si>
  <si>
    <t>U2559261</t>
  </si>
  <si>
    <t>Guardian School</t>
  </si>
  <si>
    <t>Shajit Bhaskaran</t>
  </si>
  <si>
    <t>Government Servant (Indian Railways)</t>
  </si>
  <si>
    <t>Srija Shajit</t>
  </si>
  <si>
    <t>School Teacher</t>
  </si>
  <si>
    <t xml:space="preserve">1. Python Certificate from Cisco Network Academy.
2. Certificate of Technical Training from IBM on Data Analytics.
3. The Data Science Course 2020: Complete Data Science Bootcamp
4. Neural Networks and Deep Learning
5. Java for Android
6. HTML, CSS and JavaScript for Web Developers
</t>
  </si>
  <si>
    <t>C, Python, Java and HTML</t>
  </si>
  <si>
    <t>1. Food Review website :
2. HandTalk IoT System :
3. Bank Gateway in Python:
4. GUI Based Interactive dictionary in Python.
5. Grocery Store in Java.
6. Automated Teller Machine (Web Development Project):</t>
  </si>
  <si>
    <t>Writing and Singing</t>
  </si>
  <si>
    <t>https://drive.google.com/open?id=1r26Ym2nE7nAtsyy9NiV6pn9ocLRGgQKZ</t>
  </si>
  <si>
    <t>https://drive.google.com/open?id=1-962It3niwY0YzBudtpqWw9GuP9cyai2</t>
  </si>
  <si>
    <t>https://www.facebook.com/profile.php?id=100014741170695</t>
  </si>
  <si>
    <t>https://www.linkedin.com/in/shefin-shajit-46b259168/</t>
  </si>
  <si>
    <t>17101b0063</t>
  </si>
  <si>
    <t>Shehzad Abdul Aziz khan</t>
  </si>
  <si>
    <t>6/13/1999</t>
  </si>
  <si>
    <t>Kapadia nagar C.S.T road Kurla west 17/b204 mumbai 4000070</t>
  </si>
  <si>
    <t>Shehzad.khan@vit.edu.in</t>
  </si>
  <si>
    <t>Shehzadkhan10m@gmail.com</t>
  </si>
  <si>
    <t>St Mary's High school</t>
  </si>
  <si>
    <t>Sk Somaiya vinayamandir</t>
  </si>
  <si>
    <t>Abdul aziz</t>
  </si>
  <si>
    <t>Shamina</t>
  </si>
  <si>
    <t>School teacher</t>
  </si>
  <si>
    <t>Java python</t>
  </si>
  <si>
    <t>Shoes collection</t>
  </si>
  <si>
    <t>https://drive.google.com/open?id=1vxQ7IpK5lDxRniZt-tJ3DzNZRUuFFLps</t>
  </si>
  <si>
    <t>https://drive.google.com/open?id=1BCS4wlVNPKWJwYgjJQg2_iRqR0BrO9tp</t>
  </si>
  <si>
    <t>https://www.facebook.com/profile.php?id=100019073074506</t>
  </si>
  <si>
    <t>17104B0062</t>
  </si>
  <si>
    <t>Shivam Giri</t>
  </si>
  <si>
    <t>2/17/1999</t>
  </si>
  <si>
    <t>B-3 Khandwala Apartment, Vakola Pipe line , Santacruz (EAST)
MUMBAI -400055</t>
  </si>
  <si>
    <t>shivam.giri@vit.edu.in</t>
  </si>
  <si>
    <t>shivamgiri17@gmail.in</t>
  </si>
  <si>
    <t>CIKPG0689R</t>
  </si>
  <si>
    <t>St.Anthony High School</t>
  </si>
  <si>
    <t>R.D. Nationals College</t>
  </si>
  <si>
    <t>Krishnadev Giri</t>
  </si>
  <si>
    <t>Seema Giri</t>
  </si>
  <si>
    <t>python programming</t>
  </si>
  <si>
    <t>programming, telecommunication</t>
  </si>
  <si>
    <t xml:space="preserve">distance measurement using arduino,
</t>
  </si>
  <si>
    <t>football, cricket</t>
  </si>
  <si>
    <t>gaming</t>
  </si>
  <si>
    <t>https://drive.google.com/open?id=1ugb2F8Nz1HYLPaIbASv6V6qM-CaSYIDf</t>
  </si>
  <si>
    <t>https://drive.google.com/open?id=1_GKXKY8x99OO1I8VHDJ7g35qnlLqufMk</t>
  </si>
  <si>
    <t xml:space="preserve">www.linkedin.com/in/shivam-giri-389558183
</t>
  </si>
  <si>
    <t>shivam13nichat@gmail.com</t>
  </si>
  <si>
    <t>16102B0026</t>
  </si>
  <si>
    <t>Shivam Manohar Nichat</t>
  </si>
  <si>
    <t>15, Vidyalankar Hostel, Lane No. 1, Sector 17, Nerul, Navi Mumbai - 400706</t>
  </si>
  <si>
    <t>12, Lahari Kripa Society, Khamla, Nagpur 440025</t>
  </si>
  <si>
    <t>shivam.nichat@vit.edu.in</t>
  </si>
  <si>
    <t>AURPN2418A</t>
  </si>
  <si>
    <t>7482 2394 3083</t>
  </si>
  <si>
    <t>N2520955</t>
  </si>
  <si>
    <t>Somalwar High School, Nikalas Branch, Nagpur</t>
  </si>
  <si>
    <t>Santaji Mahavidyalaya, Nagpur</t>
  </si>
  <si>
    <t>Manohar Nichat</t>
  </si>
  <si>
    <t>Bhagyashri Nichat</t>
  </si>
  <si>
    <t>C Programming</t>
  </si>
  <si>
    <t>C, Python, Linux</t>
  </si>
  <si>
    <t>Mini Project: Online Compiler</t>
  </si>
  <si>
    <t>Football, Reading</t>
  </si>
  <si>
    <t>https://drive.google.com/open?id=1b1DGzuGAKUY156rdiRBn1YfM2eusCiGO</t>
  </si>
  <si>
    <t>https://drive.google.com/open?id=1HPZlCI_dugbLXN9YfmdiruEVo7Wodq3H</t>
  </si>
  <si>
    <t>https://www.facebook.com/shivam.nichat</t>
  </si>
  <si>
    <t>http://www.linkedin.com/in/shivamnichat</t>
  </si>
  <si>
    <t>shivam121820@gmail.com</t>
  </si>
  <si>
    <t>18102A2016</t>
  </si>
  <si>
    <t>Shivam Rajendra Kharde</t>
  </si>
  <si>
    <t>lot no. 212, flat no. 202 , swami pranavanandaji marg, Sector-31A, krishna nivas, near kashmir
bhavan, vashi gaon, vashi, new mumbai, Maharashtra-400703</t>
  </si>
  <si>
    <t>shivam.kharde@vit.edu.in</t>
  </si>
  <si>
    <t>IWRPK6815C</t>
  </si>
  <si>
    <t>AFAC English School</t>
  </si>
  <si>
    <t>Navjeevan Education society's polytechnic</t>
  </si>
  <si>
    <t>Rajendra Basweshwar Kharde</t>
  </si>
  <si>
    <t>Worker in J. KUMAR industry</t>
  </si>
  <si>
    <t>Sangita Rajendra Kharde</t>
  </si>
  <si>
    <t>Programming in java, JavaScript(backend and front end) , php
Coding bash scripts for small tasks, 
Comfortable with SQL and NOSQL databases, 
Handling servers, devops, 
Android development</t>
  </si>
  <si>
    <t>Built an webapp for skin care clinic</t>
  </si>
  <si>
    <t>Reading books, drawing, chalk art, music production</t>
  </si>
  <si>
    <t>https://drive.google.com/open?id=1U7suMxDhgD7RpfRfp9vgU_8yXSkKkxHA</t>
  </si>
  <si>
    <t>https://drive.google.com/open?id=14MTqAyjAt4aFeKMHaDEffRi7OwXcYyS8</t>
  </si>
  <si>
    <t>https://m.facebook.com/shivam.kharde.399</t>
  </si>
  <si>
    <t>https://www.linkedin.com/in/shivam-kharde-00059514b</t>
  </si>
  <si>
    <t>Github Link:
https://github.com/shivamkharde</t>
  </si>
  <si>
    <t>shivamyadav182000@gmail.com</t>
  </si>
  <si>
    <t>17104A0064</t>
  </si>
  <si>
    <t>Shivam Shyam Yadav</t>
  </si>
  <si>
    <t>Room No.5, Chawl No.4, Sarthak Chawl, Omkar Nagar, Behind Global School, Diva Agason Road, Diva(E), Thane - 400612</t>
  </si>
  <si>
    <t>Room No.5, Radhe Mohan Tiwari chawl, Poddarwadi, Koldongri, Tejpal Scheme Road No.5, Vile Parle(E), Mumbai - 400057</t>
  </si>
  <si>
    <t>shivam,yadav@vit.edu.in</t>
  </si>
  <si>
    <t>AXUPY9338G</t>
  </si>
  <si>
    <t>Yet to Apply</t>
  </si>
  <si>
    <t>Brijmohan Laxminarayan Ruia High School</t>
  </si>
  <si>
    <t>Narondas Marondas Institute of Science</t>
  </si>
  <si>
    <t>Shyamnayan Yadav</t>
  </si>
  <si>
    <t>Sushila Yadav</t>
  </si>
  <si>
    <t>AI with Deep Learning, Machine Learning, Internet of Things, Embedded System</t>
  </si>
  <si>
    <t>Python, Machine Learning, Deep Learning, Data Structure and Algorithm</t>
  </si>
  <si>
    <t>AI Recruiter Chatbot, Event Recommender System, Smart Door, Predicting Human Life Expectancy of Country</t>
  </si>
  <si>
    <t>Cricket, Trekking</t>
  </si>
  <si>
    <t>Video Games</t>
  </si>
  <si>
    <t>https://drive.google.com/open?id=1K2eJQRdG8XsyEawDcalJXY_QRK3fVeLS</t>
  </si>
  <si>
    <t>https://drive.google.com/open?id=14cmdRshsBfcr3aegBp7AsQrvW9FdRbr1</t>
  </si>
  <si>
    <t>https://www.facebook.com/profile.php?id=100007968066720</t>
  </si>
  <si>
    <t>https://www.linkedin.com/in/shivay01/</t>
  </si>
  <si>
    <t>ambavaneshivani8@gmail.com</t>
  </si>
  <si>
    <t>18101B2009</t>
  </si>
  <si>
    <t>Shivani Jitendra Ambavane</t>
  </si>
  <si>
    <t>5/19/1999</t>
  </si>
  <si>
    <t>Naupada, near Deodhar Hospital,Thane(w)</t>
  </si>
  <si>
    <t>Vani Ali , Ambavane chowk, wada, Dist- palghar</t>
  </si>
  <si>
    <t>shivani.ambavane@vit.edu.in</t>
  </si>
  <si>
    <t>CKAPA2113C</t>
  </si>
  <si>
    <t>7645 0199 9736</t>
  </si>
  <si>
    <t>Little Angel's English Medium School</t>
  </si>
  <si>
    <t>Vidya Prasarak Mandal's Polytechnic,Thane</t>
  </si>
  <si>
    <t>Jitendra Dinanath Ambavane</t>
  </si>
  <si>
    <t>Transport</t>
  </si>
  <si>
    <t>Kavita Jitendra Ambavane</t>
  </si>
  <si>
    <t>Python, SQL</t>
  </si>
  <si>
    <t>Communication Skills, Presentation Skills</t>
  </si>
  <si>
    <t>Paper Presentation</t>
  </si>
  <si>
    <t>Writing Quotes,public Speaking</t>
  </si>
  <si>
    <t>https://drive.google.com/open?id=13Yp6Pa2_88zw4bO5QbLcaQ596M2C4Za7</t>
  </si>
  <si>
    <t>https://drive.google.com/open?id=1RDV1KYJlufJAWDJyjQAL561pXUokYgbN</t>
  </si>
  <si>
    <t>https://www.facebook.com/Shivani.Ambavane19</t>
  </si>
  <si>
    <t>https://www.linkedin.com/in/shivani-ambavane-b1b7711a5</t>
  </si>
  <si>
    <t>shivanigholap44@gmail.com</t>
  </si>
  <si>
    <t>18102C2058</t>
  </si>
  <si>
    <t>Shivani Mangesh Gholap</t>
  </si>
  <si>
    <t>7/24/1997</t>
  </si>
  <si>
    <t>Wing -j2 / room no- 106 , Mohan suburbia, phase 2, ambarnath (west)</t>
  </si>
  <si>
    <t>shivani.gholap@vit.edu.in</t>
  </si>
  <si>
    <t>DDOPG6053H</t>
  </si>
  <si>
    <t>Mangesh Madhukar Gholap</t>
  </si>
  <si>
    <t>Rakhi Mangesh Gholap</t>
  </si>
  <si>
    <t>1.Complete 4 week SAP 001 Training program organized at institute
2.Attended 1 day cyberfrat a cyber security conference
3.Attending 3 days Training On INTERNET OF THINGS
4.Completed Career Edges- Knockdown the Lockdown online course offered by TCS iON</t>
  </si>
  <si>
    <t>Programming language - C,C++, JAVA, python
• PostgressSQL, MySQL, HTML
• Soft skills - Teamwork, Communication</t>
  </si>
  <si>
    <t>Playing badminton</t>
  </si>
  <si>
    <t>Cooking, Travelling , Watering the plants</t>
  </si>
  <si>
    <t>https://drive.google.com/open?id=1q6dnSRrwTX6Oce6PVEp4CM2utAuO7efJ</t>
  </si>
  <si>
    <t>https://drive.google.com/open?id=1HSEL81qMw-wH-SohmIojllUp1K-w0jyQ</t>
  </si>
  <si>
    <t>https://www.facebook.com/shivani.gholap.14</t>
  </si>
  <si>
    <t>https://www.linkedin.com/in/shivani-gholap-17a3a3193</t>
  </si>
  <si>
    <t>shlok.chowke@gmail.com</t>
  </si>
  <si>
    <t>18101B2006</t>
  </si>
  <si>
    <t>shloak chowke</t>
  </si>
  <si>
    <t>5/17/1996</t>
  </si>
  <si>
    <t>m4,A wing, Roomno :-603,praijat bldg, pratiksha nagar,sion(E)</t>
  </si>
  <si>
    <t xml:space="preserve">Room no 1143,3 floor Navratna co-op societ sion(East)
</t>
  </si>
  <si>
    <t>shloak.chowke@vit.edu.in</t>
  </si>
  <si>
    <t>BCIPC0236P</t>
  </si>
  <si>
    <t>Little Angel"s High School</t>
  </si>
  <si>
    <t>Andhra education society</t>
  </si>
  <si>
    <t>L&amp;T Institute Of Technology-LTIT(Industry.Integrated)</t>
  </si>
  <si>
    <t>SHANKAR LINGAM CHOWKE</t>
  </si>
  <si>
    <t>L&amp;T Construction(Saftey Manager)</t>
  </si>
  <si>
    <t>LATA SHANKAR CHOWKE</t>
  </si>
  <si>
    <t>The Data Scientist’s Toolbox(coursera)</t>
  </si>
  <si>
    <t>Java ,Mysql, HTML, CSS</t>
  </si>
  <si>
    <t>Mini project Smart Dustbin based on IOT</t>
  </si>
  <si>
    <t xml:space="preserve">1:-Photography (VCC-CollegeFestival)
2:- Developed Website for G.N.Entersrises as a freelancer..
3:-Worked as a student volunteer at INTEGRATE 2014 at L&amp;T Institute of 
Technology.
</t>
  </si>
  <si>
    <t>Playing Multiplayer Games,Cooking</t>
  </si>
  <si>
    <t>https://drive.google.com/open?id=189BWf4ujeR5VaDe5Z-cp4O9g1A0LvfOX</t>
  </si>
  <si>
    <t>https://drive.google.com/open?id=15NgYAwiSp9ADZVZOD0NpByQMPRFAuJkq</t>
  </si>
  <si>
    <t>https://www.facebook.com/shlok.chowke</t>
  </si>
  <si>
    <t>17104B0064</t>
  </si>
  <si>
    <t>SHOUNAK MUKUND SANGLI</t>
  </si>
  <si>
    <t>403, SARVODAY SHILP CHS., Patharli Road NR.SHIV MANDIR, Dombivli East</t>
  </si>
  <si>
    <t>Shounak.sangli@vit.edu.in</t>
  </si>
  <si>
    <t>SHOUNAK1199@gmail.com</t>
  </si>
  <si>
    <t>JMYPS9001J</t>
  </si>
  <si>
    <t>U4614581</t>
  </si>
  <si>
    <t>TILAK NAGAR VIDYA MANDIR</t>
  </si>
  <si>
    <t>K.V. COLLEGE OF ARTS, SCIENCE AND COMMERCE (Jr.)</t>
  </si>
  <si>
    <t>MUKUND VASUDEO SANGLI</t>
  </si>
  <si>
    <t>SANDHYA MUKUND SANGLI</t>
  </si>
  <si>
    <t>SELF EMPLOYEED</t>
  </si>
  <si>
    <t>Certification of Technical Training for course on Data Analytics using Python by IBM conducted by Eduvance,
Machine Learning A-Z™: Hands-On Python &amp; R In Data Science,
Neural Networks and Deep Learning,
Introduction to Data Science in Python,
Applied Plotting, Charting &amp; Data Representation in Python,
Applied Machine Learning in Python</t>
  </si>
  <si>
    <t>Pro-efficient in Python Programming, Machine learning, Data Visualisation using python</t>
  </si>
  <si>
    <t>Pulse width modulator using IC555,
Audio amplifier,
Automatic Traffic lights,
ASK Modulator using IC555.</t>
  </si>
  <si>
    <t>Sports (Carrom),
VIT VERVE 2017-2018 Extended workforce (Literary Council),
VIT VERVE 2018-2019 Literary Council Core Team.</t>
  </si>
  <si>
    <t>GAMING, SPORTS(CARROM)</t>
  </si>
  <si>
    <t>https://drive.google.com/open?id=12PFg3St6IwJF-2ga7xAuzBzbNV2b3WBc</t>
  </si>
  <si>
    <t>https://drive.google.com/open?id=10T5j5-LjTU-ClpspQkT208NFJ8-Vm4_g</t>
  </si>
  <si>
    <t>https://www.facebook.com/shounak.sangli</t>
  </si>
  <si>
    <t>https://www.linkedin.com/in/shounak-sangli-263b58150/</t>
  </si>
  <si>
    <t>shraddhagurav1699@gmail.com</t>
  </si>
  <si>
    <t>18101A2014</t>
  </si>
  <si>
    <t>Shraddha Chandrakant Gurav</t>
  </si>
  <si>
    <t>2/16/1999</t>
  </si>
  <si>
    <t>Naik Niwas , Samarth Nagar , Bhandup(w) Mumbai</t>
  </si>
  <si>
    <t>A.P - Wagheri , Tail - kankavli , Dis - Sindhudurg</t>
  </si>
  <si>
    <t>shraddha.gurav@vit.edu.in</t>
  </si>
  <si>
    <t>CUBPG0702L</t>
  </si>
  <si>
    <t>New English School Phondaghat</t>
  </si>
  <si>
    <t>Vidyavardhini's Bhausaheb Vartak Polytechnic</t>
  </si>
  <si>
    <t>Chandrakant Sadashiv Gurav</t>
  </si>
  <si>
    <t>Mamta Chandrakant Gurav</t>
  </si>
  <si>
    <t>Bootstrap Framework course</t>
  </si>
  <si>
    <t>HTML,CSS</t>
  </si>
  <si>
    <t>Drawing, visiting new places</t>
  </si>
  <si>
    <t>https://drive.google.com/open?id=1BB-uJFZX3s7soazKLBPClLntpbhO4Exm</t>
  </si>
  <si>
    <t>https://drive.google.com/open?id=1c4_-CySJi2OvEgWqXQlrea0vA3utVVqW</t>
  </si>
  <si>
    <t>https://m.facebook.com/profile.php?id=100052057181859</t>
  </si>
  <si>
    <t>https://www.linkedin.com/in/shraddha-gurav-b85608185</t>
  </si>
  <si>
    <t>s24bijotkar@gmail.com</t>
  </si>
  <si>
    <t>17101A0046</t>
  </si>
  <si>
    <t>SHRADDHA NARAYAN BIJOTKAR</t>
  </si>
  <si>
    <t>205/A , Mamta Apt., Near Ashirwad Hosp., Ulhasnagar-421004,
Thane, Maharashtra.</t>
  </si>
  <si>
    <t>shraddha.bijotkar@vit.edu.in</t>
  </si>
  <si>
    <t>DJSPB1891Q</t>
  </si>
  <si>
    <t>Ulhas Vidyalaya</t>
  </si>
  <si>
    <t>Chandibai Himmatmal Mansukhani college</t>
  </si>
  <si>
    <t>NARAYAN EKNATH BIJOTKAR</t>
  </si>
  <si>
    <t>CHITRA NARAYAN BIJOTKAR</t>
  </si>
  <si>
    <t>Server-side Development with NodeJS, Express and MongoDB certified course by Coursera,
AngularJs certified course by coursera</t>
  </si>
  <si>
    <t xml:space="preserve">C / C++ , Python, Java, HTML , CSS , Javascript , PHP, Bootstrap, AngularJS, Node.js, JSON, MongoDB, MySQL
</t>
  </si>
  <si>
    <t>Digital publicity co-head of ITSA
Accomplishments: Team work, Video editing, Social media marketing, confidence</t>
  </si>
  <si>
    <t>Reading fiction, cooking</t>
  </si>
  <si>
    <t>https://drive.google.com/open?id=1U2EE26ZeM7M-tQN0cONSrETtBv_2f2TA</t>
  </si>
  <si>
    <t>https://drive.google.com/open?id=1yzjkjAAmRVGld3Zt_GhQE8ydunp-0aOP</t>
  </si>
  <si>
    <t xml:space="preserve">https://www.facebook.com/shraddha.bijotkar
</t>
  </si>
  <si>
    <t>https://www.linkedin.com/in/shraddha-bijotkar-155649177</t>
  </si>
  <si>
    <t>18102B2011</t>
  </si>
  <si>
    <t>Shraddha Purushotam Narkhede</t>
  </si>
  <si>
    <t>M/295, Reserve bank colony, S.T. road, chembur, Mumbai 71</t>
  </si>
  <si>
    <t>A/403 , Jai ma saptashrungi apartment housing society, Devkar wadi, kolshe wadi, kalyan east, Mumbai</t>
  </si>
  <si>
    <t>Shraddha.narkhede@vit.edu.in</t>
  </si>
  <si>
    <t>Shraddha.narkhede288@gmail.com</t>
  </si>
  <si>
    <t>BMLPN6585M</t>
  </si>
  <si>
    <t>AFAC English school, chembur</t>
  </si>
  <si>
    <t>Swami Vivekanand education society, chembur</t>
  </si>
  <si>
    <t>Purushotam Narkhede</t>
  </si>
  <si>
    <t>Pallavi Narkhede</t>
  </si>
  <si>
    <t>Housemaker</t>
  </si>
  <si>
    <t>Web development certification by udemy 
Ui/ux certification by udemy</t>
  </si>
  <si>
    <t>Html5
Css
Javascript
Frontend development 
Python 
User interface 
Java
Photoshop</t>
  </si>
  <si>
    <t>Profile card using html and css 
Online food delivery responsive website 
Portfolio using html and css</t>
  </si>
  <si>
    <t>Reading articles, internet surfing, drawing</t>
  </si>
  <si>
    <t>https://drive.google.com/open?id=1dH51nSBMEsInDaHNCGCbF8meR_EfPrRd</t>
  </si>
  <si>
    <t>https://drive.google.com/open?id=1kGdtlVecDQn-o4PPkIf2--kPOmU73vM2</t>
  </si>
  <si>
    <t>https://www.facebook.com/shraddha.narkhede288</t>
  </si>
  <si>
    <t>http://www.linkedin.com/in/shraddha-narkhede288</t>
  </si>
  <si>
    <t>shraddhasinha00@gmail.com</t>
  </si>
  <si>
    <t>17104B0017</t>
  </si>
  <si>
    <t>Shraddha Raj Sinha</t>
  </si>
  <si>
    <t>B-47/33 Shivaji Chowk Sec-12 Kharghar Navi Mumbai 410210</t>
  </si>
  <si>
    <t>2/36 Sec-8 Artist Village C.B.D Belapur Navi Mumbai 400614</t>
  </si>
  <si>
    <t>shraddha.sinha@vit.edu.in</t>
  </si>
  <si>
    <t>JKSPS8402R</t>
  </si>
  <si>
    <t>People's Education Society Central School</t>
  </si>
  <si>
    <t>Vasantrao Naik Mahavidyalaya</t>
  </si>
  <si>
    <t>Amrendra Kumar Sinha</t>
  </si>
  <si>
    <t>Neelu Sinha</t>
  </si>
  <si>
    <t>Communication Skills, HTML5, CSS, JavaScript, Bootstrap</t>
  </si>
  <si>
    <t>HTML5, CSS, JavaScript, Bootstrap, PCB Designing, Soldering, C, OOPJ, Circuit Implementation, Eagle, AutoCad</t>
  </si>
  <si>
    <t>Mini Projects- Christmas Dancing Light, Audio Amplifier, BJT Biasing Trainer Kit, Text to Speech Converter</t>
  </si>
  <si>
    <t>Participated in various sports activites- Table Tennis, Cricket, Dodge Ball, Throw Ball. Bollywood Quiz competition.</t>
  </si>
  <si>
    <t>Watching TV Series&amp; Movies, Listening Music,Cycling, Singing, Playing indoor as well as outdoor games.</t>
  </si>
  <si>
    <t>https://drive.google.com/open?id=1H9AxIcAwsRbtk7-cSTmHvXxARf0e6G2U</t>
  </si>
  <si>
    <t>https://drive.google.com/open?id=1VnR_ZeVNOw5MLGGgofJ6PNPd-r0ggmp6</t>
  </si>
  <si>
    <t>https://www.facebook.com/shraddha.sinha2/</t>
  </si>
  <si>
    <t>https://www.linkedin.com/in/shraddha-sinha-675813177</t>
  </si>
  <si>
    <t>kegadeshravan@gmail.com</t>
  </si>
  <si>
    <t>17101B0052</t>
  </si>
  <si>
    <t>Shravan Sandeep Kegade</t>
  </si>
  <si>
    <t>1/4 Haffkine Compound, Dr.Ernest Borges Road, Parel, Mumbai-400012</t>
  </si>
  <si>
    <t>shravan.kegade@vit.edu.in</t>
  </si>
  <si>
    <t>FUKPK7860P</t>
  </si>
  <si>
    <t>P1651734</t>
  </si>
  <si>
    <t>St.Joseph's High School, Wadala</t>
  </si>
  <si>
    <t>Sandeep Vasant Kegade</t>
  </si>
  <si>
    <t>Government Officer</t>
  </si>
  <si>
    <t>Namrata Sandeep Kegade</t>
  </si>
  <si>
    <t>Convolutional Neural Network, Technical Support Fundamentals</t>
  </si>
  <si>
    <t>Smart Gardening System,Hotel Management Website,Health Monitoring system,Bill Generator with GUI using Tkinter,Moving House using Applets in Java,GUI for Database Management System</t>
  </si>
  <si>
    <t>Basketball, Table tennis, Athlete(Runner at Nike Run Club)</t>
  </si>
  <si>
    <t>Writing,Gardening, Cooking,Playing Guitar</t>
  </si>
  <si>
    <t>https://drive.google.com/open?id=1M5ECEt8QIBBnQcEHT3fnljGfUYQmHOCF</t>
  </si>
  <si>
    <t>https://drive.google.com/open?id=1uXsjXUqstp7oOGOTrgFHrhXfoVrneQM9</t>
  </si>
  <si>
    <t>https://www.facebook.com/shravan.kegade.3</t>
  </si>
  <si>
    <t>https://www.linkedin.com/in/shravan-kegade-43896016b/</t>
  </si>
  <si>
    <t>shrey1798@gmail.com</t>
  </si>
  <si>
    <t>16101B0025</t>
  </si>
  <si>
    <t>Shrey mathur</t>
  </si>
  <si>
    <t>7/17/1998</t>
  </si>
  <si>
    <t>1204 Burlington, Hiranandani estate, thane west-400607</t>
  </si>
  <si>
    <t>Shrey.mathur@vit.edu.in</t>
  </si>
  <si>
    <t>Z3816246</t>
  </si>
  <si>
    <t>ISC</t>
  </si>
  <si>
    <t>Sharad mathur</t>
  </si>
  <si>
    <t>Deepali mathur</t>
  </si>
  <si>
    <t>Web development- verzio ; business communication- internshala; python-coursera</t>
  </si>
  <si>
    <t>Java, c++, SQL, python, javascript</t>
  </si>
  <si>
    <t>Colour detection using IOT, heart rate monitor using IOT</t>
  </si>
  <si>
    <t>Weight lifting, outdoor sports, Guitar, keyboard</t>
  </si>
  <si>
    <t>Weight lifting, grooming, football, table-tennis</t>
  </si>
  <si>
    <t>https://drive.google.com/open?id=1L2qEW0W9Dtt_jokZGD986xLOfcRBCoHF</t>
  </si>
  <si>
    <t>https://drive.google.com/open?id=1xrzo8WhMZ3fhNwHZgysbQnsFOpYUdVpM</t>
  </si>
  <si>
    <t>Facebook.com/Shreymathur69</t>
  </si>
  <si>
    <t>www.linkedin.com/in/shrey-mathur69</t>
  </si>
  <si>
    <t>shreyamali101@gmail.com</t>
  </si>
  <si>
    <t>17102B0004</t>
  </si>
  <si>
    <t>Shreya Govind Mali</t>
  </si>
  <si>
    <t>301, Building No.2 Vasant Lawns, Viviana Mall Service Road, Majiwada, Thane(W)- 400601.</t>
  </si>
  <si>
    <t>shreya.mali@vit.edu.in</t>
  </si>
  <si>
    <t>FUOPM1135B</t>
  </si>
  <si>
    <t>S3750482</t>
  </si>
  <si>
    <t>Shrimati Sulochanadevi Singhania School</t>
  </si>
  <si>
    <t>People's Education Society's English Medium High School &amp; Junior College</t>
  </si>
  <si>
    <t>Govind Shivaji Mali</t>
  </si>
  <si>
    <t>Assistant professor</t>
  </si>
  <si>
    <t>Seema Govind Mali</t>
  </si>
  <si>
    <t>Web Development, Knock Down the Lockdown by TCS, Introduction to AI</t>
  </si>
  <si>
    <t>HTML/CSS, JavaScript, SQL</t>
  </si>
  <si>
    <t>Self(In-progress): Music Streaming Website</t>
  </si>
  <si>
    <t>Playing sports- Volleyball, Throw ball, Dodge ball, Basketball</t>
  </si>
  <si>
    <t>Swimming, Cycling, Skating, Cooking, Playing sports- Volleyball, Dodge ball, Throw ball, Basketball, Badminton</t>
  </si>
  <si>
    <t>https://drive.google.com/open?id=1fNU8SHs48Fu-GlmJkXAZ6vlLssRarqmg</t>
  </si>
  <si>
    <t>https://drive.google.com/open?id=1yE5xW0YO8DeHjPC_lIPuqNYRgOvemo6V</t>
  </si>
  <si>
    <t>https://www.facebook.com/shreya.mali.33483</t>
  </si>
  <si>
    <t>https://www.linkedin.com/in/shreya-mali-1a6456191</t>
  </si>
  <si>
    <t>shreya.pattewar1999@gmail.com</t>
  </si>
  <si>
    <t>17101A0033</t>
  </si>
  <si>
    <t>Shreya Pradeep Pattewar</t>
  </si>
  <si>
    <t>B-401, Kalpvrux C.H.S, Plot No. 4, Sector-9, Khanda Colony, Panvel, Navi Mumbai, Maharashtra-410206</t>
  </si>
  <si>
    <t>Flat no. 802, Labheshwar Pratham HCS, Plot No. 117/118, Sector-14, Phase 1, Taloja Panchnand, Navi Mumbai, Maharashtra-410208</t>
  </si>
  <si>
    <t>shreya.pattewar@vit.edu.in</t>
  </si>
  <si>
    <t>EFUPP2203H</t>
  </si>
  <si>
    <t>9175 8114 3963</t>
  </si>
  <si>
    <t>Mahatma school of Academics and sports</t>
  </si>
  <si>
    <t>K.P.C Jr. College of Science &amp; Commerce</t>
  </si>
  <si>
    <t>Pradeep Balajirao Pattewar</t>
  </si>
  <si>
    <t>Pratima Pradeep Pattewar</t>
  </si>
  <si>
    <t>Verified badge in python by IBM, Google crash course on Python, 3 courses on neural networks</t>
  </si>
  <si>
    <t>Python, C++, SQL</t>
  </si>
  <si>
    <t>Published 2 courses on Udemy and 1 technical paper in WRFASE conference.</t>
  </si>
  <si>
    <t>https://drive.google.com/open?id=1FHtyBxSkw6eVsKrpyV4lF3L0gHbMiQol</t>
  </si>
  <si>
    <t>https://drive.google.com/open?id=17Vg_kp7iYED8xwcpcFEiKyKf-g3SINet</t>
  </si>
  <si>
    <t>https://www.facebook.com/shreya.pattewar.1</t>
  </si>
  <si>
    <t>https://www.linkedin.com/in/shreya-pattewar</t>
  </si>
  <si>
    <t>shrikantraut965@gmail.com</t>
  </si>
  <si>
    <t>17104A0031</t>
  </si>
  <si>
    <t>Shrikant anil raut</t>
  </si>
  <si>
    <t>6/26/1998</t>
  </si>
  <si>
    <t>80, vivekanand nagar behind sai mandir, wardha road,Nagpur</t>
  </si>
  <si>
    <t>shrikant.raut@vit.edu.in</t>
  </si>
  <si>
    <t>CTHPR0536A</t>
  </si>
  <si>
    <t>Narayana vidyalayam</t>
  </si>
  <si>
    <t>Centre point school</t>
  </si>
  <si>
    <t>Anil raut</t>
  </si>
  <si>
    <t>Rajshree raut</t>
  </si>
  <si>
    <t xml:space="preserve">1. Python workshop organized by ISTE (certificate of participation)(2017)
2. E-cell VIT , the Entrepreneurship cell, IIT BOMBAY,ENVOYAGE(certificate of participation)(2017)
3. Events core member for ACM committee (certificate of appreciation)(2018-19)
4. Workshop on Cyber security in layered architecture (certificate of appreciation 2019)
</t>
  </si>
  <si>
    <t>C,C++, python (basic), java(basic)</t>
  </si>
  <si>
    <t>Mini projects in first and third year 
Poster presentation in 1st 2nd and 3rd year</t>
  </si>
  <si>
    <t xml:space="preserve">1. Core member for sports council (certificate of appreciation) (2017-18)
2. V-EMPERORS champions in basketball (certificate of merit) (2017-18)
3. Basketball head (certificate of appreciation) (2018-19)
4. V-EMPERORS champions (certificate of merit) (2018-19)
5. SPORTSMANIA runners up (certificate of merit)(2019)
6. Sports secretary for the academic year 2019-20
7. SPORTSMANIA runners up (certificate of merit 2020)
8. Winners at JJ medical college basketball tournament (certificate of merit 2020)
9. Student council badge bearer (certificate of appreciation 2019-20)
</t>
  </si>
  <si>
    <t>Coin collection</t>
  </si>
  <si>
    <t>https://drive.google.com/open?id=1P44pPTFfaNmWKJUuzTo_5i88tmK82P63</t>
  </si>
  <si>
    <t>https://drive.google.com/open?id=1d-erQ9_Q54nt1zjpcC5bLOuhx6Bcu-yj</t>
  </si>
  <si>
    <t>https://www.facebook.com/shrikant.raut.522</t>
  </si>
  <si>
    <t>https://www.linkedin.com/in/shrikant-raut-6155051ab</t>
  </si>
  <si>
    <t>shripad2608@gmail.com</t>
  </si>
  <si>
    <t>17101A0009</t>
  </si>
  <si>
    <t>Shripad Bhushan Kulkarni</t>
  </si>
  <si>
    <t>4/302,Millennium Park, Hari om nagar, Mulund east, mumbai 400081</t>
  </si>
  <si>
    <t>shripad.kulkarni@vit.edu.in</t>
  </si>
  <si>
    <t>HIRPK0670N</t>
  </si>
  <si>
    <t>Nalanda Public School</t>
  </si>
  <si>
    <t>PEST HIGH SCHOOL,THANE</t>
  </si>
  <si>
    <t>BHUSHAN KULKARNI</t>
  </si>
  <si>
    <t>Pranita Kulkarni</t>
  </si>
  <si>
    <t>home maker</t>
  </si>
  <si>
    <t>digital Marketing</t>
  </si>
  <si>
    <t>management skills</t>
  </si>
  <si>
    <t>all sem mini projects</t>
  </si>
  <si>
    <t>sports - cricket and volleyball</t>
  </si>
  <si>
    <t>https://drive.google.com/open?id=1YW_ASB6eiMIWnU_6Y_KHAM4LkLJQSyUJ</t>
  </si>
  <si>
    <t>https://drive.google.com/open?id=1yYx_eY5F3AA7tO7iOPrlwG8DJEmVfuSg</t>
  </si>
  <si>
    <t>https://www.facebook.com/shripad.kulkarni.3701</t>
  </si>
  <si>
    <t>desaishriraj@gmail.com</t>
  </si>
  <si>
    <t>16101B0015</t>
  </si>
  <si>
    <t>Shriraj Purshottam Desai</t>
  </si>
  <si>
    <t>8/16/1998</t>
  </si>
  <si>
    <t>B-33 Tarang vihar BSNL staff quarters, Rafi ahmed road, Wadala West</t>
  </si>
  <si>
    <t>shriraj.desai@vit.edu.in</t>
  </si>
  <si>
    <t>COGPD0369K</t>
  </si>
  <si>
    <t>P6223185</t>
  </si>
  <si>
    <t>Shantiniketan , Kolhapur</t>
  </si>
  <si>
    <t>Dr.Dy.Patil Jr college, Kolhapur</t>
  </si>
  <si>
    <t>Purshottam Desai</t>
  </si>
  <si>
    <t>Assistant General manager (BSNL)</t>
  </si>
  <si>
    <t>Sunetra Desai</t>
  </si>
  <si>
    <t>Cloud computing, Machine learning, Software testing</t>
  </si>
  <si>
    <t>Web development, Software testing, Python</t>
  </si>
  <si>
    <t>Solar panel sun tracker using Arduino, Patient Monitoring system using arduino</t>
  </si>
  <si>
    <t>Tennis championship at inter-school level, Cricket</t>
  </si>
  <si>
    <t>Video editing, Cinematography</t>
  </si>
  <si>
    <t>https://drive.google.com/open?id=1jgvFkyuBV4VqxOSYLWRj2LQvkhOHSqEL</t>
  </si>
  <si>
    <t>https://drive.google.com/open?id=1oa_Ow0wyZrne_pwQctNqCzywokihhhHh</t>
  </si>
  <si>
    <t>https://www.facebook.com/shriraj.desai.58</t>
  </si>
  <si>
    <t>https://in.linkedin.com/in/shriraj-desai-87758a137</t>
  </si>
  <si>
    <t>shriyasohani1999@gmail.com</t>
  </si>
  <si>
    <t>17105A0053</t>
  </si>
  <si>
    <t>Shriya Sunil Sohani</t>
  </si>
  <si>
    <t>12/30/1999</t>
  </si>
  <si>
    <t>46/A702 Suryamukhi chs. Nehru Nagar Kurla East. Mumbai-24</t>
  </si>
  <si>
    <t>shriya.sohani@vit.edu.in</t>
  </si>
  <si>
    <t>5978 3818 1228</t>
  </si>
  <si>
    <t>R2703273</t>
  </si>
  <si>
    <t>St Anthony's girl's High school</t>
  </si>
  <si>
    <t>Ramnivas Ruia college</t>
  </si>
  <si>
    <t>413/650</t>
  </si>
  <si>
    <t>Sunil Eknath Sohani</t>
  </si>
  <si>
    <t>Vaishali Sunil Sohani</t>
  </si>
  <si>
    <t>Introduction to psychology</t>
  </si>
  <si>
    <t xml:space="preserve">C
Java
Matlab
</t>
  </si>
  <si>
    <t xml:space="preserve">Burglar alarm
Heart beat sensor
</t>
  </si>
  <si>
    <t>Completed 120 hours of social service</t>
  </si>
  <si>
    <t>Reading and music</t>
  </si>
  <si>
    <t>https://drive.google.com/open?id=1U3bN6hHSBYeVGVrQjTt-7gAN_UbVSdHi</t>
  </si>
  <si>
    <t>https://drive.google.com/open?id=1Wj2a2AvtyR99HmOBxHkZrZe6klmc6PDD</t>
  </si>
  <si>
    <t>https://www.linkedin.com/mwlite/in/shriya-sohani-8b2324163</t>
  </si>
  <si>
    <t>shrushtic26@gmail.com</t>
  </si>
  <si>
    <t>18102C2019</t>
  </si>
  <si>
    <t>Shrushti Vijay Chavan</t>
  </si>
  <si>
    <t>3-51,Spring mill compound,G.D.Ambekar Marg,Naigaon,Dadar(E),Mumbai 400014</t>
  </si>
  <si>
    <t>shrushti.chavan@vit.edu.in</t>
  </si>
  <si>
    <t>BVYPC4981Q</t>
  </si>
  <si>
    <t>I.E.S.Digambar patkar vidyalaya,Hindu colony,Dadar(E)</t>
  </si>
  <si>
    <t>Government polytechnic mumbai,Bandra</t>
  </si>
  <si>
    <t>Autonoums institute</t>
  </si>
  <si>
    <t>Vijay Namdeo Chavan</t>
  </si>
  <si>
    <t>Shubhangi Vijay Chavan</t>
  </si>
  <si>
    <t>Python for everybody,C</t>
  </si>
  <si>
    <t>python,c,c++,html,wordpress</t>
  </si>
  <si>
    <t>dance,sports</t>
  </si>
  <si>
    <t>Driving</t>
  </si>
  <si>
    <t>https://drive.google.com/open?id=1Z6bCKh8L9UxWdBwJUfEO3ulWut6cki5L</t>
  </si>
  <si>
    <t>https://drive.google.com/open?id=1utzNtYiaRAwOiIRMZphOBVlhqc0yaeRz</t>
  </si>
  <si>
    <t>https://www.facebook.com/shrushti.chavan.549</t>
  </si>
  <si>
    <t>https://www.linkedin.com/in/shrushti-chavan-b01842192</t>
  </si>
  <si>
    <t>shrutipatil822@gmail.com</t>
  </si>
  <si>
    <t>17103A0051</t>
  </si>
  <si>
    <t>Shruti Anant Patil</t>
  </si>
  <si>
    <t>7/20/1998</t>
  </si>
  <si>
    <t>RH- 42,Shri ganpati ashish CHS LTD, MIDC phase-2,Dombivli east</t>
  </si>
  <si>
    <t>shruti.patil@vit.edu.in</t>
  </si>
  <si>
    <t>EATPP0146M</t>
  </si>
  <si>
    <t>U1088302</t>
  </si>
  <si>
    <t>SISTER NIVEDITA ENGLISH SCHOOL</t>
  </si>
  <si>
    <t>ROYAL JUNIOR COLLEGE</t>
  </si>
  <si>
    <t>ANANT PATIL</t>
  </si>
  <si>
    <t>WORKS IN BANK</t>
  </si>
  <si>
    <t>PRADNYA PATIL</t>
  </si>
  <si>
    <t>WORKS IN MIDC</t>
  </si>
  <si>
    <t>DATA SCIENCE,AI,PYTHON,MATLAB</t>
  </si>
  <si>
    <t>C,C++,PYTHON,VLSI,AUTOCAD,VHDL,HTML,MATLAB</t>
  </si>
  <si>
    <t>MINI PROJECTS, CURRENTLY WORKING MAPPING ROBOT USING SLAM</t>
  </si>
  <si>
    <t>DANCE,SPORTS</t>
  </si>
  <si>
    <t>DANCE TEAM MEMBER</t>
  </si>
  <si>
    <t>https://drive.google.com/open?id=14H2e9yRLXdTNF_1j-0lRZJ8n7jkUa1vR</t>
  </si>
  <si>
    <t>https://drive.google.com/open?id=1os9LTGSE2MKgxP5R8GVPlSJzfgpNIqsH</t>
  </si>
  <si>
    <t>https://www.linkedin.com/in/shruti-patil-809a62194/</t>
  </si>
  <si>
    <t>shrutipardeshi92@gmail.com</t>
  </si>
  <si>
    <t>17104B0041</t>
  </si>
  <si>
    <t>SHRUTI PRAVIN PARDESHI</t>
  </si>
  <si>
    <t>5/22/2000</t>
  </si>
  <si>
    <t>B/504,Bait Ul Saba C.H.S Wadala Antop Hill Road,Mumbai-400037</t>
  </si>
  <si>
    <t>shruti.pardeshi@vit.edu.in</t>
  </si>
  <si>
    <t>EOEPP1514J</t>
  </si>
  <si>
    <t>6060 6207 1870</t>
  </si>
  <si>
    <t>S4469780</t>
  </si>
  <si>
    <t>S.I.W.S Jr.College Of Science and Economics</t>
  </si>
  <si>
    <t>PRAVIN R.PARDESHI</t>
  </si>
  <si>
    <t>SUNITA PRAVIN PARDESHI</t>
  </si>
  <si>
    <t>MATLAB FUNDAMENTALS
MATLAB ONRAMP
INTRODUCTION TO GAME DEVELOPMENT
TCS iON-Career Edge</t>
  </si>
  <si>
    <t>C,SQL,PYTHON</t>
  </si>
  <si>
    <t>AUTOMATIC TRAFIIC LIGHT CONTROL USING ARUDINO
PWM GENERATION USING IC-555
SMOKE DETECTOR USING IC-555
AUDIO EQUILIAZER</t>
  </si>
  <si>
    <t>DANCING,READING,SWIMMING</t>
  </si>
  <si>
    <t>https://drive.google.com/open?id=1MKj7ea71S11YYDXYG15e6PNfsa-YQf3a</t>
  </si>
  <si>
    <t>https://drive.google.com/open?id=1bQASUhmG2PsD3-Ra6kTg5A0524dDTNgn</t>
  </si>
  <si>
    <t>https://www.facebook.com/shruti.pardeshi.1029</t>
  </si>
  <si>
    <t>www.linkedin.com/in/shruti-pravin-pardeshi-3764131aa</t>
  </si>
  <si>
    <t>shrutigonga24@gmail.com</t>
  </si>
  <si>
    <t>18104C2001</t>
  </si>
  <si>
    <t>Shruti Sandipkumar Gonga</t>
  </si>
  <si>
    <t>BLDG NO: T-41,ROOM NO:101, PRATIKSHA NAGAR ,SION, MUMBAI-400022</t>
  </si>
  <si>
    <t>BLDG NO: J-14, ROOM NO:305, LOK AMBAR, AMBERNATH, THANE -421501</t>
  </si>
  <si>
    <t>shruti.gonga@vit.edu.in</t>
  </si>
  <si>
    <t>CMDPG7189P</t>
  </si>
  <si>
    <t>SOUTH INDIAN EDUCATION SOCIETY HIGH SCHOOL</t>
  </si>
  <si>
    <t>SANDIPKUMAR NARAYAN GONGA</t>
  </si>
  <si>
    <t>CLERK AT BMC</t>
  </si>
  <si>
    <t>UMA SANDIPKUMAR GONGA</t>
  </si>
  <si>
    <t>IOT AND EMBEDDED SYSTEM on coursera
graphic designing 
Pcb designing
data analytics using python
Data Base Management System</t>
  </si>
  <si>
    <t>python
matlab
proteus
keil
cadence</t>
  </si>
  <si>
    <t>energy measurement device using solar panel.
741 ic tester
Pulse Width modulator</t>
  </si>
  <si>
    <t>drama, drawing mandala fine designs</t>
  </si>
  <si>
    <t>trying new cuisines , gardening, reading frictional books</t>
  </si>
  <si>
    <t>https://drive.google.com/open?id=1D6Mad5K6vWr15hIXJ7fCq-oOA4pI162c</t>
  </si>
  <si>
    <t>https://drive.google.com/open?id=1r96FQClLdFddcVfNtBLVnhoPbvSKqmx_</t>
  </si>
  <si>
    <t>https://www.facebook.com/shrutigonga24</t>
  </si>
  <si>
    <t>https://www.linkedin.com/in/shruti-gonga-3b0684177</t>
  </si>
  <si>
    <t>mhatreshrutika5@gmail.com</t>
  </si>
  <si>
    <t>17104A0022</t>
  </si>
  <si>
    <t>Shrutika Sunil Mhatre</t>
  </si>
  <si>
    <t>11/18/1999</t>
  </si>
  <si>
    <t xml:space="preserve">I-1203, Mayuresh Park, Lake Road, Bhandup (W), Mumbai-400078.
</t>
  </si>
  <si>
    <t>shrutika.mhatre@vit.edu.in</t>
  </si>
  <si>
    <t>EOSPM0228G</t>
  </si>
  <si>
    <t>National Education Society's High School, Bhandup, Mumbai-78.</t>
  </si>
  <si>
    <t>Vinayak Ganesh Vaze Kelkar College of Arts, Science and Commerce</t>
  </si>
  <si>
    <t>Sunil Gopinath Mhatre</t>
  </si>
  <si>
    <t>Sugandha Sunil Mhatre</t>
  </si>
  <si>
    <t xml:space="preserve">JAVA
Internet of Things
MATLAB Onramp
Introduction to Artificial Intelligence
French for beginers.The complete Methode.Course 1
</t>
  </si>
  <si>
    <t xml:space="preserve">java
python
c
MATLAB
hands on expirence on IoT
</t>
  </si>
  <si>
    <t>mini projects on -speed control of dc motor, aurdino and bolt IoT based weather monitoring system, frequency modulation kit.</t>
  </si>
  <si>
    <t>Poetry,Playing Guitar</t>
  </si>
  <si>
    <t>https://drive.google.com/open?id=1rkMj3iA_rF2jTZ37deYTMRNm3nUJgyYk</t>
  </si>
  <si>
    <t>https://drive.google.com/open?id=1DEPPxZOdnlX1y_shPUZm9IspE-Wg_mJw</t>
  </si>
  <si>
    <t>--</t>
  </si>
  <si>
    <t>https://www.linkedin.com/in/shrutika-mhatre-b88568192</t>
  </si>
  <si>
    <t>ankit.prajapati26@gmail.com</t>
  </si>
  <si>
    <t>17104B0056</t>
  </si>
  <si>
    <t>Shrvankumar Suresh Prajapati</t>
  </si>
  <si>
    <t>kshitij heights,7th floor,room no 703,navakal lane,khadilkar road,cp tank,mum-400004</t>
  </si>
  <si>
    <t>shrvankumar.prajapati@vit.edu.in</t>
  </si>
  <si>
    <t>Hvb Global Academy</t>
  </si>
  <si>
    <t>kishinchand chellaram college</t>
  </si>
  <si>
    <t>Suresh prajapati</t>
  </si>
  <si>
    <t>businessman</t>
  </si>
  <si>
    <t>ramila prajapati</t>
  </si>
  <si>
    <t>beginner in python coding</t>
  </si>
  <si>
    <t>cricket</t>
  </si>
  <si>
    <t>https://drive.google.com/open?id=1LCfK_xP4P8gmA0UZ09Xshu1lZp1MebNy</t>
  </si>
  <si>
    <t>https://drive.google.com/open?id=1rntM6Vya4PJ3ssRPFS4unMCCmSIXVbnU</t>
  </si>
  <si>
    <t>https://www.linkedin.com/in/shravan-prajapati-41640a192/</t>
  </si>
  <si>
    <t>shubhamgavatade@gmail.com</t>
  </si>
  <si>
    <t>17102A0003</t>
  </si>
  <si>
    <t>Shubham Arvind Gavatade</t>
  </si>
  <si>
    <t>303, Shantinathji Apratment, Bhavani Shankar road, Dadar (West), Mumbai 400028</t>
  </si>
  <si>
    <t>shubham.gavatade@vit.edu.in</t>
  </si>
  <si>
    <t>CIQPG6323J</t>
  </si>
  <si>
    <t>9414 3453 0308</t>
  </si>
  <si>
    <t>U2584345</t>
  </si>
  <si>
    <t>Bhavani Shankar road Junior College of Science</t>
  </si>
  <si>
    <t>Arvind Ramchandra Gavatade</t>
  </si>
  <si>
    <t>Apurva Arvind Gavatade</t>
  </si>
  <si>
    <t>Python , Deep Learning and Neural Networks by deeplearning.ai - Coursera</t>
  </si>
  <si>
    <t>Deep Learning, Python-flask, Python - data science</t>
  </si>
  <si>
    <t>Web head at CESA-VIT</t>
  </si>
  <si>
    <t>Drawing and Painting</t>
  </si>
  <si>
    <t>https://drive.google.com/open?id=1AfXNY9pVx-jD02Zjbw8nhpEuZNOaxRQG</t>
  </si>
  <si>
    <t>https://drive.google.com/open?id=15KGKlAInyvaLIKhPnJ3z3XLKCZCwkUZf</t>
  </si>
  <si>
    <t>https://www.facebook.com/shubham.gavatade</t>
  </si>
  <si>
    <t>https://www.linkedin.com/in/shubham-gavatade-49296817a/</t>
  </si>
  <si>
    <t>shubhamambre94@gmail.com</t>
  </si>
  <si>
    <t>17101B0062</t>
  </si>
  <si>
    <t>Shubham Devendra Ambre</t>
  </si>
  <si>
    <t>394/9, Mint Colony, Ambekar marg, parel, mumbai-12</t>
  </si>
  <si>
    <t>B/310 Star Regency, Navghar Road, Bhayander [East]</t>
  </si>
  <si>
    <t>shubham.ambre@vit.edu.in</t>
  </si>
  <si>
    <t>CWQPA5633P</t>
  </si>
  <si>
    <t>Lokamanya Vidyamandir</t>
  </si>
  <si>
    <t>Navneet Junior College</t>
  </si>
  <si>
    <t>Devendra Ambre</t>
  </si>
  <si>
    <t>Deepali Ambre</t>
  </si>
  <si>
    <t>1.Network Programming using python.
2. Bits and Bytes of computer networking
3. Operating Systems
4. Google IT automation with python
5.Data Science and Machine Learning </t>
  </si>
  <si>
    <t>Python, Java, HTML, CSS, JavaScript, C#, SQL</t>
  </si>
  <si>
    <t>1) Building review website
2) Smart plant watering system
3) Password Protected file hider
4) Snake game using python and sql</t>
  </si>
  <si>
    <t>1) Blender 
2) Making games on unity</t>
  </si>
  <si>
    <t>Driving, Gaming, Cycling, Cricket</t>
  </si>
  <si>
    <t>https://drive.google.com/open?id=1LCH2V88vUWpLh94ykrRUFB9gHeNxUuJf</t>
  </si>
  <si>
    <t>https://drive.google.com/open?id=1URSVKYN3GOXVELIrGb0kNKYwhsgZCwRd</t>
  </si>
  <si>
    <t>https://www.facebook.com/shubham.ambre.35</t>
  </si>
  <si>
    <t>https://www.linkedin.com/in/shubham-ambre-521508193/</t>
  </si>
  <si>
    <t>csshubham1998@gmail.com</t>
  </si>
  <si>
    <t>18103C2009</t>
  </si>
  <si>
    <t>Shubham Motilal Chaurasiya</t>
  </si>
  <si>
    <t>Meenatai Chawl, Shankar Nagar, Chinchpada, Airoli, Navi mumbai-400708</t>
  </si>
  <si>
    <t>shubham.chaurasiya@vit.edu.in</t>
  </si>
  <si>
    <t>Appiled</t>
  </si>
  <si>
    <t>Mahatma Gandhi hindi high school</t>
  </si>
  <si>
    <t>Smt Sushiladevi Deshmukh Vidyalaya &amp; Jr College</t>
  </si>
  <si>
    <t>Shah &amp; Anchor Kutchhi Polytechnic</t>
  </si>
  <si>
    <t>MSBTE (Maharashtra State Board of Technical Education</t>
  </si>
  <si>
    <t>Motilal Chaurasiya</t>
  </si>
  <si>
    <t>Salesman</t>
  </si>
  <si>
    <t>Anita Chaurasiya</t>
  </si>
  <si>
    <t>Circuit Design, Oop Python</t>
  </si>
  <si>
    <t>Technical Paper Presentation, Technical Quiz</t>
  </si>
  <si>
    <t>Technical Project Exhibition</t>
  </si>
  <si>
    <t>Listening Music, TT, Badminton</t>
  </si>
  <si>
    <t>https://drive.google.com/open?id=16MihmL3TW8-gAf9Tp_KAR9qkIvJQ2YtC</t>
  </si>
  <si>
    <t>https://drive.google.com/open?id=1W_ksx_Ujp0g3Wjwnq3WuawrP5sqaWvhI</t>
  </si>
  <si>
    <t>https://www.facebook.com/csshubham1998</t>
  </si>
  <si>
    <t>https://www.linkedin.com/in/shubham-chaurasiya-2025741a2</t>
  </si>
  <si>
    <t>shubhamgawand.555@gmail.com</t>
  </si>
  <si>
    <t>18104A2011</t>
  </si>
  <si>
    <t>SHUBHAM PRASHANT GAWAND</t>
  </si>
  <si>
    <t>21/752, Gurukrupa chs. A wing, 6th floor, Tilak nagar, Chembur, Mumbai 400089</t>
  </si>
  <si>
    <t>shubham.gawand@vit.edu.in</t>
  </si>
  <si>
    <t>CSBPG6874R</t>
  </si>
  <si>
    <t>4930 5318 2077</t>
  </si>
  <si>
    <t>PVG's Vidya Bhawan</t>
  </si>
  <si>
    <t>Prashant Arjun Gawand</t>
  </si>
  <si>
    <t>Priya Prashant Gawand</t>
  </si>
  <si>
    <t>Data Analytics Using Industrial Python Programming</t>
  </si>
  <si>
    <t>Mobile Hardware Repairing
PCB Designing 
Basic Computer Skills</t>
  </si>
  <si>
    <t>Project competition</t>
  </si>
  <si>
    <t>Watching Electronic gadgets videos &amp; REviews, Video Games</t>
  </si>
  <si>
    <t>https://drive.google.com/open?id=17SdH--GZbwk42-SPaw9tFyHDkHqHQjY0</t>
  </si>
  <si>
    <t>https://drive.google.com/open?id=1swYjLpSlWPFJ2q-0rnNMNUhWEA-K0kxL</t>
  </si>
  <si>
    <t>https://www.facebook.com/shubham.gawand.55/</t>
  </si>
  <si>
    <t>https://www.linkedin.com/in/shubham-gawand-3032a818a/</t>
  </si>
  <si>
    <t>17101A0026</t>
  </si>
  <si>
    <t>Shubham Sadashiv Patole</t>
  </si>
  <si>
    <t>Hanuman seva society, Khardev nagar ghatla, Chembur, Mumbai -400071</t>
  </si>
  <si>
    <t>Shubahm.patole@vit.edu.in</t>
  </si>
  <si>
    <t>Patoleshubham55@gmail.com</t>
  </si>
  <si>
    <t>EMWPP0780E</t>
  </si>
  <si>
    <t>Swami muktanand high school</t>
  </si>
  <si>
    <t>Swami Vivekananda Jr college</t>
  </si>
  <si>
    <t>Sadashiv Bapu Patole</t>
  </si>
  <si>
    <t>Shashikala Sadashiv Patole</t>
  </si>
  <si>
    <t>Mscit</t>
  </si>
  <si>
    <t>Basic knowledge of python, Java and data analytics</t>
  </si>
  <si>
    <t>Mini projects
1.voice control car
2.8×8 LED Matrix MAX7219 Tutorial with Scrolling Text &amp; Android Control via Bluetooth</t>
  </si>
  <si>
    <t>Drama, Music - Tabla, I have successfully completed 2 years in NSS</t>
  </si>
  <si>
    <t>https://drive.google.com/open?id=1mxJ4ca99aB5TEtlma7qlc3CSxgQ25QPd</t>
  </si>
  <si>
    <t>https://drive.google.com/open?id=1ElK5y2wqXQhiEmnYOnljkDc7Jh7UoItN</t>
  </si>
  <si>
    <t>https://www.linkedin.com/profile/view</t>
  </si>
  <si>
    <t>shubhamgurav24@gmail.com</t>
  </si>
  <si>
    <t>17104B0055</t>
  </si>
  <si>
    <t>SHUBHAM SANDEEP GURAV</t>
  </si>
  <si>
    <t>36 EKDANT CO-OP HSG SOCIETY, VAKOLA MASJID SANTACRUZ EAST, BEHIND NEW MUNICIPAL MARKET, VAKOLA SANTACRUZ EAST. MUMBAI-400055</t>
  </si>
  <si>
    <t>shubham.gurav@vit.edu.in</t>
  </si>
  <si>
    <t>CUXPG2929K</t>
  </si>
  <si>
    <t>ST. ANTHONY'S HIGH SCHOOL</t>
  </si>
  <si>
    <t>BHARATIYA VIDYA BHAVAN, BHAVAN'S COLLEGE ANDHERI</t>
  </si>
  <si>
    <t>382/650</t>
  </si>
  <si>
    <t>SANDEEP NARAYAN GURAV</t>
  </si>
  <si>
    <t>SNEHA SANDEEP GURAV</t>
  </si>
  <si>
    <t>1. Complete Python bootcamp in Python 3
2. Fundamentals of VHDL And FPGA Development
3. Matlab Onramp
4. Carrer edge (TCS)</t>
  </si>
  <si>
    <t>Beginner in Python
Beginner in SQL</t>
  </si>
  <si>
    <t>Poster presentation of mini projects</t>
  </si>
  <si>
    <t>Cricket,Soccer, E-Sports, Dance</t>
  </si>
  <si>
    <t>Reading books, Dance, Movies, Outdoor Games, Video games</t>
  </si>
  <si>
    <t>https://drive.google.com/open?id=12NHAJQ3nYuLK4r2-_0Ajc_7czy8Dz3xl</t>
  </si>
  <si>
    <t>https://drive.google.com/open?id=1lsAPsjIorRvwcl7UBurv8U9jk5njBMXB</t>
  </si>
  <si>
    <t>https://www.facebook.com/shubham.gurav.927</t>
  </si>
  <si>
    <t>https://www.linkedin.com/in/shubham-gurav-24b851184</t>
  </si>
  <si>
    <t>shubhamdudhal49@gmail.com</t>
  </si>
  <si>
    <t>17104A0048</t>
  </si>
  <si>
    <t>SHUBHAM SANJAY DUDHAL</t>
  </si>
  <si>
    <t>A-52/04, SAINATH CHS, SECTOR-5E, KALAMBOLI, NEW MUMBAI, PIN CODE-410218.</t>
  </si>
  <si>
    <t>shubham.dudhal@vit.edu.in</t>
  </si>
  <si>
    <t>DVUPD4196Q</t>
  </si>
  <si>
    <t>NEW ENGLISH SCHOOL KALAMBOLI</t>
  </si>
  <si>
    <t>MAHATMA SCHOOL OF ACADEMICS &amp; SPORTS JUNIOR COLLEGE OF ARTS, SCIENCE AND COMMERCE</t>
  </si>
  <si>
    <t>SANJAY DASHARATH DUDHAL</t>
  </si>
  <si>
    <t>RETIRED FROM JOB</t>
  </si>
  <si>
    <t>SANGITA SANJAY DUDHAL</t>
  </si>
  <si>
    <t xml:space="preserve">1.Internship program with Kairos Informatics on Software Development and Software Testing.
2.Certificate course and Technical Training on Data Analytics using Python conducted by Eduvance Collaborated with IBM.
3.Internship program on Data Analytics using Python conducted by Eduvance.
4.Industrial Training in Telecom Transmission Technologies - Satellite communication and OFC conducted by Bharat Sanchar Nigam Limited (BSNL) Satellite Earth Station , Yeur, Thane
5.Completed course Agile with Atlassian Jira on Coursera
6.Programming Essentials in Python from Cisco Networking Academy
7.Certificate Course in Node-RED: Basics to Bots (Cognitive Class)
8.Maharashtra State Certificate In Information Technology (MSCIT)
</t>
  </si>
  <si>
    <t>Programming Languages Like Python, C , JAVA
Web Development Using HTML, PHP, CSS</t>
  </si>
  <si>
    <t>Bank Transaction Gateway using Python.
Employability Assessment Tool using Python.
Arduino Based Heart Beat monitoring system.</t>
  </si>
  <si>
    <t>Martial Arts(Karate)</t>
  </si>
  <si>
    <t>Gardening, Teaching, Reading</t>
  </si>
  <si>
    <t>https://drive.google.com/open?id=1zWenwMRWO0EwpVVQtKesz81G2V8g5YS4</t>
  </si>
  <si>
    <t>https://drive.google.com/open?id=19vD403i998y8Q9Yfbw6Da2zTd2KFuIR8</t>
  </si>
  <si>
    <t>https://www.facebook.com/shubham.dudhal.71</t>
  </si>
  <si>
    <t>https://www.linkedin.com/in/shubham-dudhal-3b72b4169/</t>
  </si>
  <si>
    <t>shubhamadsul364@gmail.com</t>
  </si>
  <si>
    <t>18104C2031</t>
  </si>
  <si>
    <t>Shubham Sanjay Nanaware</t>
  </si>
  <si>
    <t>Room no 602 'd' wing shubhas chandra bose chs ,opp to ONGC tower ,sion West Mumbai -17</t>
  </si>
  <si>
    <t>Sane</t>
  </si>
  <si>
    <t>shubham.nanaware@vit.edu.in</t>
  </si>
  <si>
    <t>BSPN8678A</t>
  </si>
  <si>
    <t>Little Angels high school</t>
  </si>
  <si>
    <t>Elphinstone college</t>
  </si>
  <si>
    <t>Sanjay sopan Nanaware</t>
  </si>
  <si>
    <t>Chhaya Sanjay Nanaware</t>
  </si>
  <si>
    <t>Pcb design and embedded coding</t>
  </si>
  <si>
    <t>Gaming and reading book</t>
  </si>
  <si>
    <t>https://drive.google.com/open?id=1h7OdnN1hHHW4tu5hqNtEfgDZo9p_MTSH</t>
  </si>
  <si>
    <t>https://drive.google.com/open?id=1AOCALUzaTzkUwlsO4xSNrMFQaqNrQZZc</t>
  </si>
  <si>
    <t>https://m.facebook.com/sham.n.3150?ref=bookmarks</t>
  </si>
  <si>
    <t>https://www.linkedin.com/in/shubham-adsul-3458031b2</t>
  </si>
  <si>
    <t>shubhamshikari241999@gmail.com</t>
  </si>
  <si>
    <t>Shubham Sanjay Shikari</t>
  </si>
  <si>
    <t>8/24/1999</t>
  </si>
  <si>
    <t>Ambika Niwas, Room no.- 2024, Behind Ashapura bldg., Near Shivsena Shikha, Jagtap wadi, Tisgaon Rd., Kalyan(E)-421306.</t>
  </si>
  <si>
    <t>shubham.shikari@vit.edu.in</t>
  </si>
  <si>
    <t>JHLPS3205N</t>
  </si>
  <si>
    <t>4895-1172-5871</t>
  </si>
  <si>
    <t>Ganesh Vidya Mandir</t>
  </si>
  <si>
    <t>Sanjay Raghunath Shikari</t>
  </si>
  <si>
    <t>Retired person</t>
  </si>
  <si>
    <t>Jyoti Sanjay Shikari</t>
  </si>
  <si>
    <t>1.Google Cloud Platform Big Data and Machine Learning Fundamentals 
2.Linear Regression with Python 
3.Google Analytics for Beginners
4.Python 101 for Data Science powered by IBM 
5.Communication Skills offered by TCS-ION</t>
  </si>
  <si>
    <t>PHP, PYTHON, DATABASE, HTML, CSS, JS, Graphic Designing</t>
  </si>
  <si>
    <t>Website designing , Pill dispenser machine &amp; Car parking system with IOT technology</t>
  </si>
  <si>
    <t>State level Dodgeball player, KPL(Kalyan Premiere League) runner-up, serve vice captaincy in cricket and kabaddi, Intraschool chess champion for 2 years, dancer.</t>
  </si>
  <si>
    <t>Playing outdoor as well as indoor games, coins collection, reading biopics</t>
  </si>
  <si>
    <t>https://drive.google.com/open?id=1-Y-dbFY-VnHzwAtndlycoPLrT2aoF7l5</t>
  </si>
  <si>
    <t>https://drive.google.com/open?id=1Nogx52jd3hZvP-0X5yexADQ2w5B3W6kj</t>
  </si>
  <si>
    <t>https://www.facebook.com/shubham.shikari.94/</t>
  </si>
  <si>
    <t>https://www.linkedin.com/in/shubham-shikari-31567a193</t>
  </si>
  <si>
    <t>shubham17040@gmail.com</t>
  </si>
  <si>
    <t>18104C2015</t>
  </si>
  <si>
    <t>Shubham Shamrao Kadam</t>
  </si>
  <si>
    <t>4/17/2000</t>
  </si>
  <si>
    <t>B-101, Saishyam Apt.,
Om Himgiri-Saishyam CHS,
Manvelpada road, Virar (E)
Virar - 401305.</t>
  </si>
  <si>
    <t>shubham.kadam@vit.edu.in</t>
  </si>
  <si>
    <t>IPRPK0466N</t>
  </si>
  <si>
    <t>5758 4479 3112</t>
  </si>
  <si>
    <t>National English High School</t>
  </si>
  <si>
    <t>Government Autonomous</t>
  </si>
  <si>
    <t>Shamrao Narayan Kadam</t>
  </si>
  <si>
    <t>Surekha Shamrao Kadam</t>
  </si>
  <si>
    <t>1. Semiconductor Physics(Advanced) :- University of Colorado
2. Diode - PN Junction and Semiconductor Metal contact(Advanced) :-
University of Colorado
3. Transistor - FET &amp; BJT (Advanced ) :- University of Colorado
3. Industry 4.0 :- TATA Steel
4. Transformers :- TATA Steel
5. Advanced Excel :- TATA Steel</t>
  </si>
  <si>
    <t>Basics of VHDL / Verilog
Python Programming
Java Programming
Arduino Programming</t>
  </si>
  <si>
    <t>1. VLSI Internship on Custom IC Design. (Ongoing)
2. Internship at Ador Welding,Ltd., Pune
3. Attended STTP on Global Navigational Satellite Systems at SVNIT, Surat
4. Tennis Ball Collector (Internship Project)
5. Automated Plant Irrigation System (Diploma</t>
  </si>
  <si>
    <t>Reading, Teaching</t>
  </si>
  <si>
    <t>https://drive.google.com/open?id=1_Z3To-eik8GKgCiFMbZvbbhJsNYYprcd</t>
  </si>
  <si>
    <t>https://drive.google.com/open?id=1cZIPgyecOhv1ltVpTCyN3P4E-t3x70aa</t>
  </si>
  <si>
    <t>https://www.facebook.com/profile.php?id=100009990690660</t>
  </si>
  <si>
    <t>https://www.linkedin.com/in/shubham-kadam-a8b53613b</t>
  </si>
  <si>
    <t>shubhamspatil30@gmail.com</t>
  </si>
  <si>
    <t>17101A0027</t>
  </si>
  <si>
    <t>SHUBHAM SHIVAJI PATIL</t>
  </si>
  <si>
    <t>416/B, Govardhan Society, 4th Floor N.M.Joshi Marg, Near Bawala Masjid, Delisle Road(Curry Road) Mumbai-400013</t>
  </si>
  <si>
    <t>shubham.patil2@vit.edu.in</t>
  </si>
  <si>
    <t>EGJPP0053B</t>
  </si>
  <si>
    <t>Bhavani Shankar Road Junior College Of Science</t>
  </si>
  <si>
    <t>Shivaji Maruti Patil</t>
  </si>
  <si>
    <t>Shubhangi Shivaji Patil</t>
  </si>
  <si>
    <t>Front-End Web UI Frameworks and Tools: Bootstrap 4
Neural Networks and Deep Learning
Crash Course on Python
The Complete Machine Learning Course with Python
Basic Digital Marketing Course
HackerRank(Python Basic)</t>
  </si>
  <si>
    <t>Proficient in Python
Good Programming skills
Basics of Computer Vision
Web Development
Basics of Deep Learning
Basics of Machine Learning
Basics of Digital Marketing</t>
  </si>
  <si>
    <t>Presented Technical Paper WRFASE International Conference
Presented Mini Project(Voice Controlled Car) in TANTRAVIHAR 2018
Represented Apli.ai(Internship company) in Techfest at IIT Bombay 
Published Data Science Course on Udemy
Published Digital Image Processing Course on Udemy</t>
  </si>
  <si>
    <t>Playing Kabaddi for College Team
Playing Tabala
social Working</t>
  </si>
  <si>
    <t>Playing Badminton and swimming, Drama,Social Working</t>
  </si>
  <si>
    <t>https://drive.google.com/open?id=1iNiJ1v3_A0nogiQ0ssWhSCDrLr1_w_Qq</t>
  </si>
  <si>
    <t>https://drive.google.com/open?id=1CwIuu9dEcXaoBRnR9dwrdm6V2_wLLyRk</t>
  </si>
  <si>
    <t>https://www.facebook.com/profile.php?id=100006832158793</t>
  </si>
  <si>
    <t>https://www.linkedin.com/in/shubham-patil-1924b0185</t>
  </si>
  <si>
    <t>18102C2004</t>
  </si>
  <si>
    <t>Shubham Suresh Darekar</t>
  </si>
  <si>
    <t>9/27/1998</t>
  </si>
  <si>
    <t>1/158, Government Colony, Bandra East , Mumbai-400051.</t>
  </si>
  <si>
    <t>shubham.darekar@vit.edu.in</t>
  </si>
  <si>
    <t>shubhamdarekar89@gmail.com</t>
  </si>
  <si>
    <t>CFTPD5346G</t>
  </si>
  <si>
    <t>Vidyalanar Polytechnic</t>
  </si>
  <si>
    <t>Suresh Darekar</t>
  </si>
  <si>
    <t>Shweta Darekar</t>
  </si>
  <si>
    <t>Python,Java,C,html, css</t>
  </si>
  <si>
    <t>Poster presentation in technomantra(2018)
First year Induction Presentation
Mini projects- System security using honeyword.</t>
  </si>
  <si>
    <t>Sports council member(chess)</t>
  </si>
  <si>
    <t>Photography , coding</t>
  </si>
  <si>
    <t>https://drive.google.com/open?id=1YtX4DOJnQLmsFJnjfpEfV5WQGgwroV3B</t>
  </si>
  <si>
    <t>https://drive.google.com/open?id=1m_jAe6fQYyJ0nIDK5ZJ9gFmGrqm4Rngs</t>
  </si>
  <si>
    <t>https://www.facebook.com/shubham.darekar.566</t>
  </si>
  <si>
    <t>https://www.linkedin.com/in/shubham-darekar-3439a7153</t>
  </si>
  <si>
    <t>raksheshubham542@gmail.com</t>
  </si>
  <si>
    <t>17103B0030</t>
  </si>
  <si>
    <t>SHUBHAM SURESH RAKSHE</t>
  </si>
  <si>
    <t>Sector1, Build no.134, House no.1206,cges colony, kalpak , Antophill ,mumbai-400037.</t>
  </si>
  <si>
    <t>Sector1,B-404,Radhakrishna complex,Indrayaninagar, Bhosari, Pune-411039.</t>
  </si>
  <si>
    <t>shubham.rakshe@vit.edu.in</t>
  </si>
  <si>
    <t>DYAPR5358R</t>
  </si>
  <si>
    <t>Shri Swami Samarth Vidyamandir.</t>
  </si>
  <si>
    <t>Gayatri english medium school &amp; college.</t>
  </si>
  <si>
    <t>SURESH DAGADU RAKSHE</t>
  </si>
  <si>
    <t>SAVITA SURESH RAKSHE</t>
  </si>
  <si>
    <t>Deep Learning &amp; Machine Learning</t>
  </si>
  <si>
    <t>To play Kabaddi</t>
  </si>
  <si>
    <t>https://drive.google.com/open?id=1lF8rI-Czzi5hmHFyqmP3AdHUZbF8Y7Rb</t>
  </si>
  <si>
    <t>https://drive.google.com/open?id=1bIg5vt9rF2Mi6Mv0uxumxryhuMp4umfD</t>
  </si>
  <si>
    <t>https://www.linkedin.com/in/shubham-rakshe-861842193</t>
  </si>
  <si>
    <t>shubhamdesai303@gmail.com</t>
  </si>
  <si>
    <t>17101A0025</t>
  </si>
  <si>
    <t>Shubham Vasudeo Desai</t>
  </si>
  <si>
    <t>B-13 Kartik Darshan,Sant Namdeo Path,Opp Krishna Mandir,Gograsswadi,Dombivli East,Thane-421201</t>
  </si>
  <si>
    <t>shubham.desai@vit.edu.in</t>
  </si>
  <si>
    <t>CVQPD2817R</t>
  </si>
  <si>
    <t>Sister Nivedita English Medium School,Dombivli East</t>
  </si>
  <si>
    <t>Royal Junior College of Science and Commerce,Dombivli East</t>
  </si>
  <si>
    <t>Vasudeo Balwant Desai</t>
  </si>
  <si>
    <t>Bank Manager</t>
  </si>
  <si>
    <t>Vijaya Vasudeo Desai</t>
  </si>
  <si>
    <t>Coursera-Convolutional Neural Network,
Coursera-Google Cloud-Intro to Tensorflow,
Coursera-Aws Fundamentals-Going Cloud Native,
Coursera-Natural Language Processing in Tensorflow</t>
  </si>
  <si>
    <t>PYTHON, SQL, HTML, CSS, IOT</t>
  </si>
  <si>
    <t>https://drive.google.com/open?id=1bzm09cchyMngpC5F9QYq-f4Q5g-GbYi7</t>
  </si>
  <si>
    <t>https://drive.google.com/open?id=1TfIlUgaKZrPRHnewAZa_90peEWDXyxgl</t>
  </si>
  <si>
    <t>https://www.facebook.com/shubham.desai.7545/</t>
  </si>
  <si>
    <t xml:space="preserve">
www.linkedin.com/in/shubham-desai-6564a31ab</t>
  </si>
  <si>
    <t>shubham.pandey2119@gmail.com</t>
  </si>
  <si>
    <t>17102A0062</t>
  </si>
  <si>
    <t>SHUBHAM VEDPRAKASH PANDEY</t>
  </si>
  <si>
    <t>1/21/1999</t>
  </si>
  <si>
    <t>A-104,Ekvira Sawli Apartment,Behind 50 50 Dhaba,Haji Malang Road,Kalyan(E)</t>
  </si>
  <si>
    <t>R-no-1/4,Zuri Yadav Chawl,Sahayadri Nagar,Bhandup-(W),Mumbai-400078</t>
  </si>
  <si>
    <t>shubham.pandey@vit.edu.in</t>
  </si>
  <si>
    <t>ECQPP9609J</t>
  </si>
  <si>
    <t>5662 1754 3042</t>
  </si>
  <si>
    <t>Shivram Singh Sanman Singh English High School</t>
  </si>
  <si>
    <t>Ramniranjan Jhunjhunwala Junior College</t>
  </si>
  <si>
    <t>Vedprakash Pandey</t>
  </si>
  <si>
    <t>Kusum</t>
  </si>
  <si>
    <t xml:space="preserve">Complete Python Course:Go From Beginner To Expert(Udemy)
</t>
  </si>
  <si>
    <t>Javascript,Python,HTML,CSS,Jquery,Bootstrap,JS Frameworks(ReactJS,NodeJS,ExpressJS,AngularJS),Python Frameworks(Django),
Database(Mongodb,SQL)</t>
  </si>
  <si>
    <t>Mini Projects like (Instagram-Clone,Shopkeeper Management System)</t>
  </si>
  <si>
    <t>Sports (Cricket)</t>
  </si>
  <si>
    <t>Reading Books,Trekking,Hiking</t>
  </si>
  <si>
    <t>https://drive.google.com/open?id=1scFxzRnH_qnLYJ5VzYzVfGgm5DCtn8Zx</t>
  </si>
  <si>
    <t>https://drive.google.com/open?id=1-ywDWfQg2oAAmN-eDaNACJ9V0DTobqg_</t>
  </si>
  <si>
    <t>https://www.facebook.com/shubham.pandey.1293</t>
  </si>
  <si>
    <t>https://www.linkedin.com/in/shubham-pandey-b1b9731ab/</t>
  </si>
  <si>
    <t>waghshubham84@gmail.com</t>
  </si>
  <si>
    <t>18102C2059</t>
  </si>
  <si>
    <t>Shubham Vijay Wagh</t>
  </si>
  <si>
    <t>3/20/1998</t>
  </si>
  <si>
    <t>138,Rajiv Gandhi Nagar, Behind Court, Niphad,Tal:Niphad Dist:Nashik State:Maharashtra</t>
  </si>
  <si>
    <t>shubham.wagh@vit.edu.in</t>
  </si>
  <si>
    <t>ADXPW9532F</t>
  </si>
  <si>
    <t>Vainateya Vidyalaya Niphad Dist: Nashik</t>
  </si>
  <si>
    <t>Vainateya Jr. College of Science Niphad, Nashik</t>
  </si>
  <si>
    <t>Vijay Nathu Wagh</t>
  </si>
  <si>
    <t>Sapna Vijay Wagh</t>
  </si>
  <si>
    <t>Machine Learning Onramp Course</t>
  </si>
  <si>
    <t>C, C++, JAVA, Python,PHP,Java Script,MySQL,PostgreSQL,Django,OpenCV</t>
  </si>
  <si>
    <t>Mini Project:
1. Virtual Police Station using Speech Recognition System and Digital Signature
2. Institute Live Project - Web based Project Repository System
3. Web based Basic File System
3. Final Year Project - Automated Attendance Management System using Face Recognition</t>
  </si>
  <si>
    <t>Member of Computer Engineering Students’ Association - CESA (July 2019 To July 2020)</t>
  </si>
  <si>
    <t>Competitive Programming, Learning new Technology, Car Driving, Playing Cricket, Listening Music.</t>
  </si>
  <si>
    <t>https://drive.google.com/open?id=1H5orrHInp0_KHQIhPP22-hUIoVIfRRZP</t>
  </si>
  <si>
    <t>https://drive.google.com/open?id=1xuxEZlb2SS3GeRU4rXSgmK8kSF3fCg8S</t>
  </si>
  <si>
    <t>https://www.facebook.com/shubham.wagh.355</t>
  </si>
  <si>
    <t>linkedin.com/in/shubham-wagh-5a21a4180/</t>
  </si>
  <si>
    <t>vishwakarmashweta091@gmail.com</t>
  </si>
  <si>
    <t>18103C2004</t>
  </si>
  <si>
    <t>shweta devnath vishwakarma</t>
  </si>
  <si>
    <t>3/26/1999</t>
  </si>
  <si>
    <t>Mauli Darshan, flat no-704, gharkul, sector-15, kharghar, navi mumbai-410210, maharashtra, india</t>
  </si>
  <si>
    <t>shweta.vishwakarma@vit.edu.in</t>
  </si>
  <si>
    <t>BPIPV8588N</t>
  </si>
  <si>
    <t>Bharati Vidyapeeth English School</t>
  </si>
  <si>
    <t>Saraswati Institute of Technology</t>
  </si>
  <si>
    <t>Devnath vishwakarma</t>
  </si>
  <si>
    <t>Sangeeta vishwakarma</t>
  </si>
  <si>
    <t>PCB desinging,</t>
  </si>
  <si>
    <t>c,c++,java,python programming,PCBdesining ,IOT</t>
  </si>
  <si>
    <t>mini projects, technical presentation, state level technical competition</t>
  </si>
  <si>
    <t>dance, drama, volleyball,singing, tennis</t>
  </si>
  <si>
    <t>gardening, reading,travelling ,tennis</t>
  </si>
  <si>
    <t>https://drive.google.com/open?id=1cbZyDmQNKUfW2UGc__pFXNEmQ3_M9FmQ</t>
  </si>
  <si>
    <t>https://drive.google.com/open?id=1m2vfyTInWziHWDqwDdfWDUGOoE4kkAt2</t>
  </si>
  <si>
    <t xml:space="preserve">https://www.linkedin.com/mwlite/in/shweta-vishwakarma-2595831b2
</t>
  </si>
  <si>
    <t>shwetapugaonkar@gmail.com</t>
  </si>
  <si>
    <t>18101C2015</t>
  </si>
  <si>
    <t>Shweta Suresh Pugaonkar</t>
  </si>
  <si>
    <t>10/14/1997</t>
  </si>
  <si>
    <t>N L 1 A 24/6, Kapil Vastu Apt,Sector-10 ,Nerul ,Navi Mumbai.</t>
  </si>
  <si>
    <t>Same a above</t>
  </si>
  <si>
    <t>shweta.pugaonkar@vit.edu.in</t>
  </si>
  <si>
    <t>CYWPP5801L</t>
  </si>
  <si>
    <t>Ratanbuv77a Patil Madhyamik Vidyamandir,Lodha heaven,Dombivali</t>
  </si>
  <si>
    <t>Bharti Vidyapeeth Information Technology,kharghar</t>
  </si>
  <si>
    <t>Suresh Krishnna Pugaonkar</t>
  </si>
  <si>
    <t>Geeta Suresh Pugaonkar</t>
  </si>
  <si>
    <t>SAP01 Training Certificate,Certificateof IIT Bombay C++ Complition ,Google Analytics Course Cimplition Certificate,Certicateof ^ language online test conducting in Vasantdada Patil Engineering College,Certificate of Participating different webinar</t>
  </si>
  <si>
    <t>Programming Language like C,C++,Python,JAVA,HTML,CSS,JS,PHP,SQL</t>
  </si>
  <si>
    <t>Diploma Final year project is Automatic Number Plate Recognition.
Mini project like created Hospital Management Website,IOT created Clap Based Home Automation System,Sensor Network Acquiring Electricity Assumption</t>
  </si>
  <si>
    <t>Participate in college flash mob,Dance</t>
  </si>
  <si>
    <t>Travelling,Music</t>
  </si>
  <si>
    <t>https://drive.google.com/open?id=1YU3NSqQ8LsNY1hxM-4JYptFLBOb7FjQm</t>
  </si>
  <si>
    <t>https://drive.google.com/open?id=1LfgE2obYdkFvVF3DFWSLyZ2ge_kkuAB1</t>
  </si>
  <si>
    <t>https://www.facebook.com/shweta.pugaonkar.1</t>
  </si>
  <si>
    <t>https://www.linkedin.com/in/shweta-pugaonkar-98b9261b2/</t>
  </si>
  <si>
    <t>sbagat73@gmail.com</t>
  </si>
  <si>
    <t>17101B0044</t>
  </si>
  <si>
    <t>SIDDHANT SHIVAJIRAO BAGAT</t>
  </si>
  <si>
    <t>Shivdham Regency Co-op. Hsg.soc. A.301, 3rd Floor, Birla college Road, Opp Sahyadri Hospital, Kalyan West-421301</t>
  </si>
  <si>
    <t>siddhant.bagat@vit.edu.in</t>
  </si>
  <si>
    <t>General Education Institute, Dadar, Mumbai's High school, Kalyan</t>
  </si>
  <si>
    <t>Birla college of arts, science and commerce, Kalyan</t>
  </si>
  <si>
    <t>NSA</t>
  </si>
  <si>
    <t>SHIVAJIRAO BABURAO BAGAT</t>
  </si>
  <si>
    <t>Goverment Servant</t>
  </si>
  <si>
    <t>SUNITA SHIVAJIRAO BAGAT</t>
  </si>
  <si>
    <t>8051 Microcontroller, ARM Microcontroller, Machine Learning A-Z hands on python &amp; R in Data Science, Python for Everybody</t>
  </si>
  <si>
    <t>Projects:- Smart Irrigation system using Arduino IDE, Smart Parking system in python using GUI and Database, Cybercafe management using HTML5, CSS3 and Database using php and xampp.</t>
  </si>
  <si>
    <t>Verve Core Committee member held in 2018-19</t>
  </si>
  <si>
    <t>Trekking,Cricket</t>
  </si>
  <si>
    <t>https://drive.google.com/open?id=1QX_XK_Z9i4SP4gPdzpPYY8ZGcN_FgY5X</t>
  </si>
  <si>
    <t>https://drive.google.com/open?id=12Y0obDFA8l4ijsHluxxXFhiMFHXV1Anj</t>
  </si>
  <si>
    <t>https://www.facebook.com/siddhant.bagat/</t>
  </si>
  <si>
    <t>https://www.linkedin.com/in/siddhant-bagat-7b9883195/</t>
  </si>
  <si>
    <t>siddhantkesarkar99@gmail.com</t>
  </si>
  <si>
    <t>17104A0018</t>
  </si>
  <si>
    <t>Siddhant Shrikant Kesarkar</t>
  </si>
  <si>
    <t>Flat No 1, KrishnaKunj CHS, Old Thana Naka Road, Opp Govt Colony, Near Shree Sai Blood Bank, Panvel(West)-410206</t>
  </si>
  <si>
    <t>siddhant.kesarkar@vit.edu.in</t>
  </si>
  <si>
    <t>GMKPK5286G</t>
  </si>
  <si>
    <t>Changu Kana Thakur Vidyalaya , New Panvel</t>
  </si>
  <si>
    <t>Changu Kana Thakur Arts, Commerce &amp; Science Jr. College</t>
  </si>
  <si>
    <t>Shrikant Damodar Kesarkar</t>
  </si>
  <si>
    <t>Service at Silver Shield Energy</t>
  </si>
  <si>
    <t>Shipra Shrikant Kesarkar</t>
  </si>
  <si>
    <t>Working as Center Head and Career Counselor at Knowledge Institute of Skill and Jobs(Distance Education)</t>
  </si>
  <si>
    <t>• Knowledge ++ Certified Course in C Programming
• Smart Skill Council Certified Course in C++ Programming</t>
  </si>
  <si>
    <t>C Programming
C++ Programming
Java(Basic) Programming
ARDUINO
HTML
CSS 
Microsoft Word
Microsoft Power Point</t>
  </si>
  <si>
    <t>Home Automation System Using Bluetooth Module
Flashing Circuit using IC 555
Brightness Controller using IC 555
AI Recruiter Chatbot</t>
  </si>
  <si>
    <t xml:space="preserve">Marathon Runner (10Km)
Badminton
Cycling enthusiast
Swimming
Basketball
</t>
  </si>
  <si>
    <t>Drawing, Sketching</t>
  </si>
  <si>
    <t>https://drive.google.com/open?id=1LkGljV76VOikCUKWOxdYG6mV-YiJAFao</t>
  </si>
  <si>
    <t>https://drive.google.com/open?id=12wIjxiTYp3nsj9gA1nx52FWuMLFk6mmD</t>
  </si>
  <si>
    <t>https://www.facebook.com/siddhant.kesarkar/</t>
  </si>
  <si>
    <t>https://www.linkedin.com/in/siddhant-kesarkar-077888192/</t>
  </si>
  <si>
    <t>siddharthpadmanabhan99@gmail.com</t>
  </si>
  <si>
    <t>18101C2016</t>
  </si>
  <si>
    <t>Siddharth Padmanabhan</t>
  </si>
  <si>
    <t>Flat no.4-B,4th Floor,JUNIPER Bldg,Eden Woods Complex,Gladys Alwares Road Pokhran Road No 2,Thane West 400610</t>
  </si>
  <si>
    <t>siddharth.padmanabhan@vit.edu.in</t>
  </si>
  <si>
    <t>IJDPS7309G</t>
  </si>
  <si>
    <t>P9377881</t>
  </si>
  <si>
    <t>Fatima High School,Vidyavihar</t>
  </si>
  <si>
    <t>PADMANABHAN V</t>
  </si>
  <si>
    <t>PREMA PADMANABHAN</t>
  </si>
  <si>
    <t>HOMEMAKER</t>
  </si>
  <si>
    <t>TCS iON-Career Edge - Knockdown the Lockdown,Crash Course on Python-Google</t>
  </si>
  <si>
    <t>C,C++,Python,Web Programming-HTML</t>
  </si>
  <si>
    <t>Participated in Smart India Hackathon 2020</t>
  </si>
  <si>
    <t>Sports-Cricket,Swimming,Cycling</t>
  </si>
  <si>
    <t>Travelling,Internet Surfing</t>
  </si>
  <si>
    <t>https://drive.google.com/open?id=11jN1Plw5cSR0CciDpZc947JkxnJhUHd8</t>
  </si>
  <si>
    <t>https://drive.google.com/open?id=1yVYPJkMCI1LlLZArIplAhgzpyhRySaHn</t>
  </si>
  <si>
    <t>https://www.facebook.com/siddharth.padmanabhan.3/</t>
  </si>
  <si>
    <t>www.linkedin.com/in/siddharth-padmanabhan-4900b414b</t>
  </si>
  <si>
    <t>siddheshmahadik58@gmail.com</t>
  </si>
  <si>
    <t>18102C2031</t>
  </si>
  <si>
    <t>Siddhesh Ankush Mahadik</t>
  </si>
  <si>
    <t>501/ C wing ,Chandraprabha society ,bhandup East,Mumbai -400042</t>
  </si>
  <si>
    <t>siddhesh.mahadik@vit.edu.in</t>
  </si>
  <si>
    <t>FWIPM2679N</t>
  </si>
  <si>
    <t>IES bhandup</t>
  </si>
  <si>
    <t>Ankush Mahadik</t>
  </si>
  <si>
    <t>Head Master</t>
  </si>
  <si>
    <t>Surekha Mahadik</t>
  </si>
  <si>
    <t>C,c++,java</t>
  </si>
  <si>
    <t>https://drive.google.com/open?id=1FrT3UadjuipGBgXg31v0RIoivRmSM3Lr</t>
  </si>
  <si>
    <t>https://drive.google.com/open?id=1MO_ZNURrGHb5nmN8VrcrhKEVBoUN5bTj</t>
  </si>
  <si>
    <t>https://www.facebook.com/siddhesh.mahadik.92</t>
  </si>
  <si>
    <t>https://www.linkedin.com/in/siddhesh-mahadik-90b8b31b2</t>
  </si>
  <si>
    <t>ksiddhesh99@gmail.com</t>
  </si>
  <si>
    <t>17101A0031</t>
  </si>
  <si>
    <t>Siddhesh Babli Kanse</t>
  </si>
  <si>
    <t>2/8 , Deviniwas Chawl , Jamil Nagar , Bhandup - (West ) , Mumbai - 400078</t>
  </si>
  <si>
    <t>siddhesh.kanse@vit.edu.in</t>
  </si>
  <si>
    <t>GOLPK4565P</t>
  </si>
  <si>
    <t>5766 5284 0436</t>
  </si>
  <si>
    <t>Cosmos English High School</t>
  </si>
  <si>
    <t>NES Ratnam Junior College of Science</t>
  </si>
  <si>
    <t>Babli Shantaram Kanse</t>
  </si>
  <si>
    <t>Akshata Babli Kanse</t>
  </si>
  <si>
    <t>Python with Data Science</t>
  </si>
  <si>
    <t>C , Python , HTML , CSS</t>
  </si>
  <si>
    <t>Participated in Tantravihar ( Technical Festival at VIT , Mumbai )</t>
  </si>
  <si>
    <t>Travelling and Tourism</t>
  </si>
  <si>
    <t>https://drive.google.com/open?id=1o6vgex1FVZsbAIGOQDwBu90e5IZ1FNtF</t>
  </si>
  <si>
    <t>https://drive.google.com/open?id=1KxQ1AkXT-ysvVxjvGrnpELf2BjFlGKPy</t>
  </si>
  <si>
    <t>https://www.facebook.com/sid.kanse</t>
  </si>
  <si>
    <t>https://www.linkedin.com/in/siddhesh-kanse-0451251a5</t>
  </si>
  <si>
    <t>siddheshmane00@gmail.com</t>
  </si>
  <si>
    <t>18102C2021</t>
  </si>
  <si>
    <t>Siddhesh Gorakh Mane</t>
  </si>
  <si>
    <t>shri sai society anandgad parksite vikhroli west</t>
  </si>
  <si>
    <t>siddhesh.mane1@vit.edu.in</t>
  </si>
  <si>
    <t>EVBPM6293P</t>
  </si>
  <si>
    <t>Vivek Vidyalaya</t>
  </si>
  <si>
    <t>Navjeevan Education Society polytechnic</t>
  </si>
  <si>
    <t>Gorakh Mane</t>
  </si>
  <si>
    <t>service/ job</t>
  </si>
  <si>
    <t>Bhagyashala Mane</t>
  </si>
  <si>
    <t>problem solving , critical thinking , coding</t>
  </si>
  <si>
    <t>project compititions</t>
  </si>
  <si>
    <t>https://drive.google.com/open?id=15hUhuDW1J1Mdd9gpC4aDdTjmRSpdUGNA</t>
  </si>
  <si>
    <t>https://drive.google.com/open?id=1eo8DKFgrb50uooJsrpzN-BBnvzYeVQcw</t>
  </si>
  <si>
    <t>https://www.facebook.com/siddhesh.mane.1428/</t>
  </si>
  <si>
    <t>https://www.linkedin.com/in/siddhesh-mane-453843192/</t>
  </si>
  <si>
    <t>siddheshsovitkar@gmail.com</t>
  </si>
  <si>
    <t>17102B0009</t>
  </si>
  <si>
    <t>Siddhesh Pratim Sovitkar</t>
  </si>
  <si>
    <t>6/26/1999</t>
  </si>
  <si>
    <t>A/10, Mansi CHS, Near Shreenagar Vidyamandir, Shreenagar, Wagle Estate, Thane West, 400604</t>
  </si>
  <si>
    <t>siddhesh.sovitkar@vit.edu.in</t>
  </si>
  <si>
    <t>T5465722</t>
  </si>
  <si>
    <t>St. George High School</t>
  </si>
  <si>
    <t>S.M.P.R.S Junior College</t>
  </si>
  <si>
    <t>Pratim Sovitkar</t>
  </si>
  <si>
    <t>monitor and television repair services</t>
  </si>
  <si>
    <t>Namrata Sovitkar</t>
  </si>
  <si>
    <t>Python, ReactJS, NodeJS, React Native, C/C++, Java, SQL , MongoDB, Deep Learning , Machine Learning</t>
  </si>
  <si>
    <t>Events Head at CSI-VIT</t>
  </si>
  <si>
    <t>Intra-College Debate Competition</t>
  </si>
  <si>
    <t>https://drive.google.com/open?id=1pk5r8ybZMalsV8xSvoIzvkkmfShZsz4R</t>
  </si>
  <si>
    <t>https://drive.google.com/open?id=1SGbDQQsowEaXotH_2gsl-gEjtZrkTdn4</t>
  </si>
  <si>
    <t>https://www.facebook.com/siddhesh.sovitkar</t>
  </si>
  <si>
    <t>https://www.linkedin.com/in/siddhesh-sovitkar-199a9a193/</t>
  </si>
  <si>
    <t>siddheshshivgan2306@gmail.com</t>
  </si>
  <si>
    <t>18101A2007</t>
  </si>
  <si>
    <t>Siddhesh Rajan Shivgan</t>
  </si>
  <si>
    <t>6/23/1999</t>
  </si>
  <si>
    <t>103, C/1,Asha C.H.S. LTD.,Sector 8
Shanti Nagar ,Mira Road (East), Thane- 401107</t>
  </si>
  <si>
    <t>siddhesh.shivgan@vit.edu.in</t>
  </si>
  <si>
    <t>DPLPS2260R</t>
  </si>
  <si>
    <t>S4496388</t>
  </si>
  <si>
    <t>Bhausaheb Vartak Polytechnic</t>
  </si>
  <si>
    <t>RAJAN GANGARAM SHIVGAN</t>
  </si>
  <si>
    <t>INVESTMENT ADVISOR</t>
  </si>
  <si>
    <t>RESHMA RAJAN SHIVGAN</t>
  </si>
  <si>
    <t>Getting Started with AWS Machine Learning by Coursera
Google Analytics for Beginners by Google
Foundational Artificial Intelligence by SkillUp Online
Career Edge - Knockdown the Lockdown by TCS ION</t>
  </si>
  <si>
    <t>C, C++, JAVA, PYTHON, DART(FLUTTER)
HTML, CSS, JS, PHP, BOOTSTRAP, FLASK, 
DATA VISUALIZATION WITH PANDAS, SEABORN, ETC</t>
  </si>
  <si>
    <t>1st runner up in State Level Technical Quiz Competition
Participated in Technical Paper Presentation
Participated in Smart India Hackathon 2020</t>
  </si>
  <si>
    <t>Member of Technical Council of VIT 2019-20</t>
  </si>
  <si>
    <t>Photography, Cooking, Gaming</t>
  </si>
  <si>
    <t>https://drive.google.com/open?id=10Ei_Y0n6q5H55bbMuFl7H6XxGgfv78Ua</t>
  </si>
  <si>
    <t>https://drive.google.com/open?id=1gTtPEX1MEpe8WvWA0-DrZhRYcT-f0gR4</t>
  </si>
  <si>
    <t>https://www.facebook.com/sidd.shivgan/</t>
  </si>
  <si>
    <t>https://www.linkedin.com/in/siddhesh-shivgan-0054a6196/</t>
  </si>
  <si>
    <t>stodkar53@gmail.com</t>
  </si>
  <si>
    <t>17101A0039</t>
  </si>
  <si>
    <t>Siddhesh Rajendra Todkar</t>
  </si>
  <si>
    <t>4/29/2000</t>
  </si>
  <si>
    <t>2/43, B. D. D. Chawl, N. M. Joshi marg, Lower parel, Mumbai-400013</t>
  </si>
  <si>
    <t>siddhesh.todkar@vit.edu.in</t>
  </si>
  <si>
    <t>BVBPT3111N</t>
  </si>
  <si>
    <t>Sharadashram vidyamandir, Dadar</t>
  </si>
  <si>
    <t>Navneet jr. college of arts, science and commerce</t>
  </si>
  <si>
    <t>Rajendra jalinder Todkar</t>
  </si>
  <si>
    <t>Uma Rajendra Todkar</t>
  </si>
  <si>
    <t>Hoisewife</t>
  </si>
  <si>
    <t>machine learning A-Z hands-on python and R in data science by udemy, wordpress course on elementor by udemy</t>
  </si>
  <si>
    <t>I have experience of coding in languages such as python, C, C++, java, R, sql, HTML, css, php. I also have basic knowledge of wordpress.</t>
  </si>
  <si>
    <t>Smart streetlighting system, Water supply management system using python and sql, bhatkanti- tourism website using html, css, js and php.</t>
  </si>
  <si>
    <t>watching movies, playing games, listening music</t>
  </si>
  <si>
    <t>https://drive.google.com/open?id=1cTRklkxN6bZbF82nmsILzpF3pFLoWVoe</t>
  </si>
  <si>
    <t>https://drive.google.com/open?id=1291lxsLZYXzPD5jjWCbVGEolgGF1HOiO</t>
  </si>
  <si>
    <t>https://www.facebook.com/sahil.todkar</t>
  </si>
  <si>
    <t>https://www.linkedin.com/in/siddhesh-todkar-4085841ab</t>
  </si>
  <si>
    <t>jsiddhesh70@gmail.com</t>
  </si>
  <si>
    <t>18102C2030</t>
  </si>
  <si>
    <t>Siddhesh Sadashiv Jadhav</t>
  </si>
  <si>
    <t>859,Janta Colony,Sai Krupa Seva Mandal,Behind BPT Compund,Worli Village ,Mumbai 400030</t>
  </si>
  <si>
    <t>siddhesh.jadhav@vit.edu.in</t>
  </si>
  <si>
    <t>BEXPJ4037G</t>
  </si>
  <si>
    <t>Adarsh English High School</t>
  </si>
  <si>
    <t>The Wilson College</t>
  </si>
  <si>
    <t>Sadashiv Mahadev Jadhav</t>
  </si>
  <si>
    <t>Sarita Sadashiv Jadhav</t>
  </si>
  <si>
    <t>Data Analytics Using Python,Android
Application Development Training Certificate</t>
  </si>
  <si>
    <t>Python3,Java,C,MYSQL,HTML,CSS,PHP</t>
  </si>
  <si>
    <t>Projects:
Course Management Using QRcode ,Web Application to Provide Study Material,Emergency Service Care.
Participate in Internal Hackathon for Smart India Hackathon 2020</t>
  </si>
  <si>
    <t>Cooking,Carrom</t>
  </si>
  <si>
    <t>https://drive.google.com/open?id=1r9x1G992DXqcPKx97nVUEYYQ6WDqZTAq</t>
  </si>
  <si>
    <t>https://drive.google.com/open?id=1rsxbkroVBfIp2jE_mhLXUhj4fGYkbJ-X</t>
  </si>
  <si>
    <t>https://www.facebook.com/siddhesh.jadhav.944</t>
  </si>
  <si>
    <t>https://www.linkedin.com/in/siddhesh-jadhav-b069b1145/</t>
  </si>
  <si>
    <t>Pursuing a machine Learning Course from Udemy.
Develop a website which will provide students mumbai univerisity syllabus,question papers,solutions.It will also provide ebooks to all the students.
The website will be hosted in coming next two weeks from this date</t>
  </si>
  <si>
    <t>siddheshsk99@gmail.com</t>
  </si>
  <si>
    <t>18101C2059</t>
  </si>
  <si>
    <t>SIDDHESH SANJAY KSHIRSAGAR</t>
  </si>
  <si>
    <t>BLDG. NO.5, FLAT NO.109, GEETANJALI, PRATIKSHA NAGAR, SION, MUMBAI-400022</t>
  </si>
  <si>
    <t>siddhesh.kshirsagar@vit.edu.in</t>
  </si>
  <si>
    <t>I.E.S. RAJA SHIVAJI VIDYALAYA</t>
  </si>
  <si>
    <t>SARDAR VALLABHBHAI PATEL POLYTECHNIC</t>
  </si>
  <si>
    <t>SANJAY SUDHAKAR KSHIRSAGAR</t>
  </si>
  <si>
    <t>VIDYA SANJAY KSHIRSAGAR</t>
  </si>
  <si>
    <t>JAVA PROGRAMMING</t>
  </si>
  <si>
    <t>HTML, CSS, PHP, JAVASCRIPT, JAVA, C, PYTHON</t>
  </si>
  <si>
    <t>PLAYING CRICKET, DRAWING.</t>
  </si>
  <si>
    <t>https://drive.google.com/open?id=1oKlBIriyDRiXAuphwne5w9rq0czG0eeK</t>
  </si>
  <si>
    <t>https://drive.google.com/open?id=1hl-5mdjEgeXjJ3Fw3SL0JQhlIvJWYtCx</t>
  </si>
  <si>
    <t>https://www.facebook.com/profile.php?id=100005732146969</t>
  </si>
  <si>
    <t>sidpawar2398@gmail.com</t>
  </si>
  <si>
    <t>17102A0043</t>
  </si>
  <si>
    <t>Siddhesh sanjay pawar</t>
  </si>
  <si>
    <t>11/23/1998</t>
  </si>
  <si>
    <t>Shreeram residency R-3 404, near panvelkar plaza, station road, Ambernath(E) Thane</t>
  </si>
  <si>
    <t>siddhesh.pawar@vit.edu.in</t>
  </si>
  <si>
    <t>CYKPP0379P</t>
  </si>
  <si>
    <t>N2941788</t>
  </si>
  <si>
    <t>RCT's Pratapsingh Morarji Memorial rotary school, Ambernath, Thane</t>
  </si>
  <si>
    <t>Seva Sadan's R. K. Talreja College, Ulhasnagar, Thane</t>
  </si>
  <si>
    <t>Sanjay pawar</t>
  </si>
  <si>
    <t>Hemlata pawar</t>
  </si>
  <si>
    <t>Machine learning datacamp</t>
  </si>
  <si>
    <t>Python, Data structures algorithms, java, C</t>
  </si>
  <si>
    <t>Miniprojects</t>
  </si>
  <si>
    <t>Reading, cricket</t>
  </si>
  <si>
    <t>https://drive.google.com/open?id=1QBfm_mBd4QBcvqU3pX2VjDlaUXc8JQta</t>
  </si>
  <si>
    <t>https://drive.google.com/open?id=1Y95KDkFyRzJmxbjXY_pNfMl2Nrymtt2X</t>
  </si>
  <si>
    <t>https://www.facebook.com/siddhesh.pawar.505960</t>
  </si>
  <si>
    <t>www.linkedin.com/in/siddhesh-pawar-09b9b81a8</t>
  </si>
  <si>
    <t>siddhirevadkar8@gmail.com</t>
  </si>
  <si>
    <t>18101C2029</t>
  </si>
  <si>
    <t>siddhi prakash revadkar</t>
  </si>
  <si>
    <t>10/24/1999</t>
  </si>
  <si>
    <t>2/6 mamu chawl,pipe line, khar east, mumbai,maharashtra 400051</t>
  </si>
  <si>
    <t>siddhi.revadkar@vit.edu.in</t>
  </si>
  <si>
    <t>DEUPR2414J</t>
  </si>
  <si>
    <t>9346 4732 3943</t>
  </si>
  <si>
    <t>Anuyog Vidyalay school</t>
  </si>
  <si>
    <t>maharashtra state board of education</t>
  </si>
  <si>
    <t>Prakash revadkar</t>
  </si>
  <si>
    <t>Pranali revadkar</t>
  </si>
  <si>
    <t>c , c++, html, css, js, java, python</t>
  </si>
  <si>
    <t>mini projects- smart luggage based on iot
mini projects- smart kitchen based on wireless network</t>
  </si>
  <si>
    <t>writing</t>
  </si>
  <si>
    <t>https://drive.google.com/open?id=1zI6fb61_U6wtyMXcgwVlo1WZfIS_JhZg</t>
  </si>
  <si>
    <t>https://drive.google.com/open?id=1NjiKSgKTPZ9oVZ73o9IA1TyX8YOCwXg1</t>
  </si>
  <si>
    <t>https://www.facebook.com/siddhi.revadkar.37</t>
  </si>
  <si>
    <t>https://www.linkedin.com/in/siddhi-revadkar-a059471ab</t>
  </si>
  <si>
    <t>kelaskarsiddhi1315@gmail.com</t>
  </si>
  <si>
    <t>18102A2011</t>
  </si>
  <si>
    <t>Siddhi Pramod Kelaskar.</t>
  </si>
  <si>
    <t>Chandrabai Niwas,Airoli Goan,Akvira Chowk,Near ZP School,Airoli,Navi Mumbai,400708.</t>
  </si>
  <si>
    <t>siddhi.kelaskar@vit.edu.in</t>
  </si>
  <si>
    <t>HHSPK9286C</t>
  </si>
  <si>
    <t>Shreeram Vidyalaya.</t>
  </si>
  <si>
    <t>Navjeevan Educational Society's Polytechnic</t>
  </si>
  <si>
    <t>Pramod Kashinath Kelaskar.</t>
  </si>
  <si>
    <t>Job in private company</t>
  </si>
  <si>
    <t>Sangeeta Pramod Kelaskar.</t>
  </si>
  <si>
    <t>Machine learning Onramp,SAP 01 Training Program,Writing Professional E-mail Writing in English.</t>
  </si>
  <si>
    <t>Programming, Manual testing ,Document related work</t>
  </si>
  <si>
    <t>part of Nss</t>
  </si>
  <si>
    <t>Cooking,Dancing,Drawing</t>
  </si>
  <si>
    <t>https://drive.google.com/open?id=1YNRfhdiT6oixobn7y4kij2XJx_uNCN3X</t>
  </si>
  <si>
    <t>https://drive.google.com/open?id=1oe0YiEH5C9ah9Mefh5P4BNvE_O-JWqtp</t>
  </si>
  <si>
    <t>https://www.facebook.com/siddhi.kelaskar.777</t>
  </si>
  <si>
    <t>https://www.linkedin.com/in/siddhi-kelaskar-013801190/</t>
  </si>
  <si>
    <t>alagsiddhi14@gmail.com</t>
  </si>
  <si>
    <t>17105A0050</t>
  </si>
  <si>
    <t>Siddhi Premprakash Alag</t>
  </si>
  <si>
    <t>6/23/2000</t>
  </si>
  <si>
    <t>70/1 , Hindustan chowk , Mulund Colony , Mulund west , Mumbai 400082</t>
  </si>
  <si>
    <t>siddhi.alag@vit.edu.in</t>
  </si>
  <si>
    <t>DHIP A9515C</t>
  </si>
  <si>
    <t>3619 0404 9745</t>
  </si>
  <si>
    <t>J.J. ACADEMY</t>
  </si>
  <si>
    <t>Jai Bharat High School and Jr. College of Commerce</t>
  </si>
  <si>
    <t>Premprakash Alag</t>
  </si>
  <si>
    <t>Rajani Alag</t>
  </si>
  <si>
    <t>. Code Yourself! An Introduction to Programming from Coursera
• Introduction to Relational Database and SQL from Coursera
• Beginning SQL Server from Coursera
• Career Edge –Knockdown the Lockdown from Tata Consultancy Services
• Mechanical Ventilation for COVID-19 from Harvard Medical School
• SQL Fundamentals course from Sololearn
• Coronavirus Disease 2019 course offered by AACC Learning Lab for Laboratory Medicine on NEJM Knowledge+
• Materials in Oral Health from Coursera
• Solving Nonlinear Equation with MATLAB from MathWorks
• MATLAB Onramp from MathWorks
• CCC Course (Course on Computer Concept) from National Institute Electronics and Information Technology(NIELIT).</t>
  </si>
  <si>
    <t>• Microsoft office
• Basics - C++ ,HTML,CSS
• SQL Fundamentals</t>
  </si>
  <si>
    <t>Notes and coins collection</t>
  </si>
  <si>
    <t>https://drive.google.com/open?id=1sys-ZHmy57ChlcleAFrEzBOuJcceN7vn</t>
  </si>
  <si>
    <t>https://drive.google.com/open?id=1l6aUMaIzlH84r-8P3o5tm_cDT3PDnuiQ</t>
  </si>
  <si>
    <t>https://www.facebook.com/siddhi.alag</t>
  </si>
  <si>
    <t>http://www.linkedin.com/in/siddhi-alag-74b76517b</t>
  </si>
  <si>
    <t>siddhinagap.sn@gmail.com</t>
  </si>
  <si>
    <t>17104B0045</t>
  </si>
  <si>
    <t>Siddhi Subhash Nagap</t>
  </si>
  <si>
    <t>604, Sai Apartment , Opp. Shivsena Shakha , Parel Village , Mumbai - 12</t>
  </si>
  <si>
    <t>siddhi.nagap@vit.edu.in</t>
  </si>
  <si>
    <t>BLLPN7115G</t>
  </si>
  <si>
    <t>St Paul's Convent High School</t>
  </si>
  <si>
    <t>Pace Junior Science College , Dadar</t>
  </si>
  <si>
    <t>Subhash Shantaram Nagap</t>
  </si>
  <si>
    <t>Susmita Subhash Nagap</t>
  </si>
  <si>
    <t>Python , React</t>
  </si>
  <si>
    <t>Python , React , C programming, Javascript , HTML , CSS, IoT</t>
  </si>
  <si>
    <t>Automated Home System , Tic-Tac-Toe game , Online food ordering website</t>
  </si>
  <si>
    <t>Literature , Music</t>
  </si>
  <si>
    <t>https://drive.google.com/open?id=1LP6pCn2b33ngeI1zqifG-gnI2WTViHYR</t>
  </si>
  <si>
    <t>https://drive.google.com/open?id=1ON9_EMRbGjGuec2yQT-dToRMMw05QSP4</t>
  </si>
  <si>
    <t>https://www.facebook.com/siddhi.nagap.7</t>
  </si>
  <si>
    <t>https://www.linkedin.com/in/siddhi-nagap-a806aa145</t>
  </si>
  <si>
    <t>vartaksimran@gmail.com</t>
  </si>
  <si>
    <t>18101C2037</t>
  </si>
  <si>
    <t>Simran Sandip Vartak</t>
  </si>
  <si>
    <t>eshak manzil, 4th floor , room no. 41- 42, D.B.Marg, near apsara cinema</t>
  </si>
  <si>
    <t>simran.vartak@vit.edu.in</t>
  </si>
  <si>
    <t>BBZPV0290E</t>
  </si>
  <si>
    <t>St. Columba High School</t>
  </si>
  <si>
    <t>Sandip Vartak</t>
  </si>
  <si>
    <t>Hemangi Vartak</t>
  </si>
  <si>
    <t>Project management, Presenting, Basic of programming</t>
  </si>
  <si>
    <t>Watching series, exploring new food places</t>
  </si>
  <si>
    <t>https://drive.google.com/open?id=1GSAzdXzaPABTZT1cOPuvf3ySas1xVhaH</t>
  </si>
  <si>
    <t>https://drive.google.com/open?id=1TPLco-YKEkK695RITIUl5_eZ8Z0tYmj8</t>
  </si>
  <si>
    <t>https://www.facebook.com/simran.vartak.1/</t>
  </si>
  <si>
    <t>https://www.linkedin.com/in/simran-vartak-6a82731ab/</t>
  </si>
  <si>
    <t>snehagkalvitkar132@gmail.com</t>
  </si>
  <si>
    <t>18102A2013</t>
  </si>
  <si>
    <t>Sneha Gopal Kalvitkar</t>
  </si>
  <si>
    <t>2/13/2000</t>
  </si>
  <si>
    <t>G/101,1st floor ,Vishal Nagari, Amrai police chowki ,vijay nagar kalyan east</t>
  </si>
  <si>
    <t>sneha.kalvitkar@vit.edu.in</t>
  </si>
  <si>
    <t>HCAPK3397D</t>
  </si>
  <si>
    <t>Maharashtra State Board of Technical Education, Mumbai</t>
  </si>
  <si>
    <t>Gopal Vithoba Kalvitkar</t>
  </si>
  <si>
    <t>B.A</t>
  </si>
  <si>
    <t>Suvarna Gopal Kalvitkar</t>
  </si>
  <si>
    <t>SSC</t>
  </si>
  <si>
    <t xml:space="preserve">Completed a Online course on Android App Development on Coursera. 
Completed a Online course on Multiplatform Mobile App Development with React Native on Coursera.
.Completed course on Google cloud platform fundamentals:core Infrastructure by Cousera.
Completed a Online Lab on introduction to Google clouds offered by Qwiklabs.
</t>
  </si>
  <si>
    <t xml:space="preserve">• PROGRAMMING LANGUAGES : C, JAVA, ,C++ 
• WEB DEVELOPMENT : HTML , CSS 
• ANDROID DEVELOPMENT:JAVA ,REACT NATIVE 
• DATABASES : MYSQL 
</t>
  </si>
  <si>
    <t>Participated in National level Technical Paper Presentation in Bluetooth Technology organized by Universal Collegeo Of Engineering .</t>
  </si>
  <si>
    <t xml:space="preserve">• Technical head of CESA, VIT. 
• Participating and submitting a project in the 30 days of Kotlin campaign during 
May-June 2020 orgainzed by Google Developers.
• Attended online quiz on C , Java , Computer Networks orgainzed by 
Padmabushan Vasantdada Patil College in association with 9LEDGE PRO.
• Volunteering currently for the Event Management for Amazon Community Day 
Mumbai 2019 at VIT, Wadala. 
• Member of Intra Dance Crew to which performed at annual college festival. 
• First Grade Akhil Bharatiya Gandharya Mahavidyalaya Mandal In 
Bharatanatyam Classical Dance Form, Mumbai. 
• Participated in the 4th RSAM-Maharashtra State Rope Skipping Championship. 
• Participated in the 7th Maharashtra State sub Junior Dodgeball Championship
</t>
  </si>
  <si>
    <t>Dancing, Sports : Dodgeball , Rope Skipping</t>
  </si>
  <si>
    <t>https://drive.google.com/open?id=1C8pH5mNmnC9J86Z9X-F93wCVvXORvMPB</t>
  </si>
  <si>
    <t>https://drive.google.com/open?id=1v4yGfFpg126FmBkI6Zv7kzaxl46-sMr7</t>
  </si>
  <si>
    <t>https://www.facebook.com/sneha.kalvitkar.7</t>
  </si>
  <si>
    <t>https://www.linkedin.com/in/sneha-kalvitkar-72210818b/</t>
  </si>
  <si>
    <t>snehaprabhu10@gmail.com</t>
  </si>
  <si>
    <t>17104A0011</t>
  </si>
  <si>
    <t>Sneha Sunil Prabhu</t>
  </si>
  <si>
    <t>Flat No. 6, Suparshva apt,Jay Prakash Nagar,Road No.5,Goregaon East,Mumbai -400063</t>
  </si>
  <si>
    <t>sneha.prabhu@vit.edu.in</t>
  </si>
  <si>
    <t>CIPPP5913E</t>
  </si>
  <si>
    <t>S0154396</t>
  </si>
  <si>
    <t>Pradnya Bodhini High School</t>
  </si>
  <si>
    <t>Alpha Junior College Of Science And Commerce</t>
  </si>
  <si>
    <t>SUNIL PRABHU</t>
  </si>
  <si>
    <t>VEENA PRABHU</t>
  </si>
  <si>
    <t>I have completed 1 month internship with Tata Technologies and worked on the below
1 Power Bi software 
2 I have learnt about the network of working of company and analysis of the data of the company 
Also i have completed below cources
1 Python language course 
2 Communication skills course 
3 Game development using PyGame
4 Java language course 
5 HTML AND CSS coding course</t>
  </si>
  <si>
    <t>I have learnt the given below languages 
1 C language 
2 C++ language
3 Java language 
4 Python language 
5 PyGame- Game development 
6 HTML and CSS coding</t>
  </si>
  <si>
    <t xml:space="preserve">1. RF- Transmitter Receiver
2. Temperature sensor using arduino
3. Frequency Shif Keying Modulation using IC555
</t>
  </si>
  <si>
    <t>Awarded with certificates for following activities 
1. I have appeared and cleared Kathak
Level Four - under guidance of Pandit Apoorva Wadke (Akhil Bharatiya Gandharva Mahavidyalay Mumbai )
2. Have appeared for UCMAS exams - level 5
3. Have attended acting workshops by Ashish Nevalkar and received the prizes for the same 
4. Have received 2nd prize for monoacting at district level 
5. Have actively participated in terrace gardening 
6.Have cleared all Rashtra Bhasha exams conducted by Mumbai Prantiya Rashtrabhasha Sabha</t>
  </si>
  <si>
    <t>1. Dance 2. Drawing</t>
  </si>
  <si>
    <t>https://drive.google.com/open?id=18vfU2tebJRUvKH3U2n4IFEoSOBOhiCrp</t>
  </si>
  <si>
    <t>https://drive.google.com/open?id=13Aa5bSU_HH0NIy9WTW8GHW9tlLtiGUms</t>
  </si>
  <si>
    <t>https://m.facebook.com/sneha.prabhu.58?tsid=0.4270884277043785&amp;source=result</t>
  </si>
  <si>
    <t>www.linkedin.com/in/sneha-prabhu-5880031a9</t>
  </si>
  <si>
    <t>chitalkar310@gmail.com</t>
  </si>
  <si>
    <t>17102B0029</t>
  </si>
  <si>
    <t>Snehal Prakash Chitalkar</t>
  </si>
  <si>
    <t>A1,Asha nagar,road no2,Pestom Sagar,Prakash Flower Shop,Chembur,Mumbai89.</t>
  </si>
  <si>
    <t>snehal.chitalkar@vit.edu.in</t>
  </si>
  <si>
    <t>Applying</t>
  </si>
  <si>
    <t>KJ Somaiya College of Science and Commerce</t>
  </si>
  <si>
    <t>Prakash Anna Chitalkar</t>
  </si>
  <si>
    <t>Shopkeeper Flower Shop</t>
  </si>
  <si>
    <t>Rajashree Prakash Chitalkar</t>
  </si>
  <si>
    <t>Python in Data Science(NPTEL)
Python Bootcamp (UDEMY)
Machine Learning Onramp(Mathworks)</t>
  </si>
  <si>
    <t>C,C++,Python,Basic Java
Web Designing using HTML,CSS,Javascript,PHP
Basic Data Science Commands using Python
Database-MySQL,POSTGRESQL
Operating System-Windows,Linux
Basic Data Structure Algorithm</t>
  </si>
  <si>
    <t>Online Movie Ticket Booking System using C,C++,Computer Graphics
"ATM Software System" using Python with GUI
Handling Cancer Patient Data using Data Science
"Hospital Management System" using Postgresql</t>
  </si>
  <si>
    <t>Worked as Volunteer in Cultural Committee
Participated in Dance</t>
  </si>
  <si>
    <t>Listening to Music,Cooking,Watching Motivional Vedios ,reading poetries</t>
  </si>
  <si>
    <t>https://drive.google.com/open?id=18UNLaDe702uBw-Rhj9Q0hlW-KYjukufy</t>
  </si>
  <si>
    <t>https://drive.google.com/open?id=1lhHUA5EqxO3m8OzUxFfjRYA7U-N7IDxo</t>
  </si>
  <si>
    <t>https://www.facebook.com/home.php?ref=wizard</t>
  </si>
  <si>
    <t>www.linkedin.com/in/snehal-chitalkar-445968193/</t>
  </si>
  <si>
    <t>snehalparkhe0@gmail.com</t>
  </si>
  <si>
    <t>18102C2053</t>
  </si>
  <si>
    <t>Snehal suresh parkhe</t>
  </si>
  <si>
    <t>608,Revati apartment, Bhatwadi, ghatkopar west, mumbai 400084</t>
  </si>
  <si>
    <t>snehal.parkhe@vit.edu.in</t>
  </si>
  <si>
    <t>EIRPP1559L</t>
  </si>
  <si>
    <t>PVG vidya bhawan high school</t>
  </si>
  <si>
    <t>VES polytechnic</t>
  </si>
  <si>
    <t>Suresh vitthal Parkhe</t>
  </si>
  <si>
    <t>Meena suresh Parkhe</t>
  </si>
  <si>
    <t>Online courses of technical language</t>
  </si>
  <si>
    <t>C, c++, java, html, python</t>
  </si>
  <si>
    <t>https://drive.google.com/open?id=1qmwK3y-uGxkhFzqAywVTuecCUGK9IXrA</t>
  </si>
  <si>
    <t>https://drive.google.com/open?id=1DrdNHmnHfwWG2DSvkiYP-Gux1cuWntDC</t>
  </si>
  <si>
    <t>https://www.facebook.com/snehal.parkhe.1614</t>
  </si>
  <si>
    <t>https://www.linkedin.com/in/snehal-parkhe-9628571a0</t>
  </si>
  <si>
    <t>snigdharanjith27@gmail.com</t>
  </si>
  <si>
    <t>17102A0065</t>
  </si>
  <si>
    <t>Snigdha Ranjith</t>
  </si>
  <si>
    <t>7/27/1999</t>
  </si>
  <si>
    <t>465, Building 42, Sector 2, CGS Colony, Kane Nagar, Antop Hill, Mumbai 400037</t>
  </si>
  <si>
    <t>snigdha.ranjith@vit.edu.in</t>
  </si>
  <si>
    <t>Oxford Public School</t>
  </si>
  <si>
    <t>Pace Junior Science College, Borivali</t>
  </si>
  <si>
    <t>Ranjith P A</t>
  </si>
  <si>
    <t>Sr Audit Officer</t>
  </si>
  <si>
    <t>Deepa Unny</t>
  </si>
  <si>
    <t>Data Analysis, Machine Learning</t>
  </si>
  <si>
    <t>Project on Psychometric Analysis using Machine Learning</t>
  </si>
  <si>
    <t>https://drive.google.com/open?id=1dHOrV49EDwjxhHmN0AqpPC0hMmGSSNh7</t>
  </si>
  <si>
    <t>https://drive.google.com/open?id=1J1zEtRT4qxRrjHzm-swS5EU90W62AObw</t>
  </si>
  <si>
    <t>linkedin.com/in/snigdha-ranjith</t>
  </si>
  <si>
    <t>Website url: https://www.codespeedy.com/author/snigdha/</t>
  </si>
  <si>
    <t>dandekarsoham274@gmail.com</t>
  </si>
  <si>
    <t>17102A0052</t>
  </si>
  <si>
    <t>Soham Anjan Dandekar</t>
  </si>
  <si>
    <t>B/31 Rajat C.H.S, Natuparanjpe Colony, Near Siddhivinayak Temple, Mithbunder Road, Thane-(E) 400603.</t>
  </si>
  <si>
    <t>soham.dandekar@vit.edu.in</t>
  </si>
  <si>
    <t>GDFPD0022K</t>
  </si>
  <si>
    <t>People Education Society's English Medium High School</t>
  </si>
  <si>
    <t>Shubhamraje Jr. College</t>
  </si>
  <si>
    <t>Anjan H. Dandekar</t>
  </si>
  <si>
    <t>Anupriya A.Dandekar</t>
  </si>
  <si>
    <t>Flutter Development Course(Udemy), Introduction To Recommender Systems(Coursera), HTML(Sololearn), CSS(Sololearn), Javascript(Sololearn), Career Edge - Knockdown The Lockdown(TCS ion)</t>
  </si>
  <si>
    <t>C, Python, Flutter, Java, HTML, CSS, SQL</t>
  </si>
  <si>
    <t>Implemented Clima(weather app), Flash Chat(messaging app), ToDoey(to-do list app), Bitcoin Ticker (app to check live price of cryptocurrencies) using Flutter.</t>
  </si>
  <si>
    <t>Gaming, Swimming, Cycling.</t>
  </si>
  <si>
    <t>https://drive.google.com/open?id=1R6dHmtYKlv8C_vJtIlBdmBTr8R0M7NI9</t>
  </si>
  <si>
    <t>https://drive.google.com/open?id=1mZTQh2lt8yLs-WcAYq1RvD1kPz7gDVM-</t>
  </si>
  <si>
    <t>https://www.facebook.com/soham.dandekar.7</t>
  </si>
  <si>
    <t>https://www.linkedin.com/in/sohamdandekar</t>
  </si>
  <si>
    <t>sohamsardesai0207@gmail.com</t>
  </si>
  <si>
    <t>17103A0019</t>
  </si>
  <si>
    <t>Soham Raveendra Sardesai</t>
  </si>
  <si>
    <t>A2 Aasara building gulmohar lane sion trombay road chunabhatti mumbai 400022</t>
  </si>
  <si>
    <t>soham.sardesai@vit.edu.in</t>
  </si>
  <si>
    <t>SIES High School</t>
  </si>
  <si>
    <t>Raveendra Dattatrey Sardesai</t>
  </si>
  <si>
    <t>Service in Pharma Company</t>
  </si>
  <si>
    <t>Savita Raveendra Sardesai</t>
  </si>
  <si>
    <t>C C++ programming course
PLC course on Udemy</t>
  </si>
  <si>
    <t>C C++ programming, DBMS using postgreSQL ,PLC programming</t>
  </si>
  <si>
    <t>Internship as a project intern at digital systems for 1 month
6 months part time internship at Fraydio an app based startup as a Marketing Intern</t>
  </si>
  <si>
    <t>Playing Football Drawing</t>
  </si>
  <si>
    <t>Reading business journals listening to Case studies</t>
  </si>
  <si>
    <t>https://drive.google.com/open?id=1V5IvJ1085eaNcgDpQtIwePXJAPfW7j-A</t>
  </si>
  <si>
    <t>https://drive.google.com/open?id=1Egw_6frIL2ibwAMStSkdSQpd76CzjsZz</t>
  </si>
  <si>
    <t>https://www.facebook.com/soham.sardesai.718/about</t>
  </si>
  <si>
    <t>https://www.linkedin.com/in/soham-sardesai-842a8b18b/</t>
  </si>
  <si>
    <t>soham.narve@gmail.com</t>
  </si>
  <si>
    <t>17104B0070</t>
  </si>
  <si>
    <t>SOHAM SAMIR NARVEKAR</t>
  </si>
  <si>
    <t>8/18/1999</t>
  </si>
  <si>
    <t>304- SHILP 2, THE RESIDENCY, LBS MARG, THANE(W),400604</t>
  </si>
  <si>
    <t>soham.narvekar@vit.edu.in</t>
  </si>
  <si>
    <t>BNAPN0846F</t>
  </si>
  <si>
    <t>R8630572</t>
  </si>
  <si>
    <t>P.E.Society English Medium High School and Junior College</t>
  </si>
  <si>
    <t>Samir</t>
  </si>
  <si>
    <t>Nandita</t>
  </si>
  <si>
    <t>Block Chain Baics
Python Basics</t>
  </si>
  <si>
    <t>C++, Python</t>
  </si>
  <si>
    <t>Water Seers, RFID DOOR LOCK SYSTEM</t>
  </si>
  <si>
    <t>SWIMMING, ART(Painting),Reading</t>
  </si>
  <si>
    <t>https://drive.google.com/open?id=14AaLWtAZTmGFcOb-1JQcnS0bkdEqYp_6</t>
  </si>
  <si>
    <t>https://drive.google.com/open?id=1NMpe_1WvvocNcMuaYQVp-md5pR7QdNad</t>
  </si>
  <si>
    <t>https://www.facebook.com/soham.narvekar.9</t>
  </si>
  <si>
    <t>https://www.linkedin.com/in/soham-narvekar-30240a192kar</t>
  </si>
  <si>
    <t>sohamshinde2300@gmail.com</t>
  </si>
  <si>
    <t>17105A0007</t>
  </si>
  <si>
    <t>Soham Sunil Shinde</t>
  </si>
  <si>
    <t>4/23/2000</t>
  </si>
  <si>
    <t>B-103, Vidya Niketan CHS, RH-35, MIDC Residential Area Phase-2, Dombivli (East)-421203</t>
  </si>
  <si>
    <t>soham.shinde@vit.edu.in</t>
  </si>
  <si>
    <t>LLOPS1477B</t>
  </si>
  <si>
    <t>2755 9010 1376</t>
  </si>
  <si>
    <t>Vidya Niketan School</t>
  </si>
  <si>
    <t>Hill Spring International Jr College</t>
  </si>
  <si>
    <t>Sunil Vasant Shinde</t>
  </si>
  <si>
    <t>Industry service</t>
  </si>
  <si>
    <t>Sukhada Sunil Shinde</t>
  </si>
  <si>
    <t>Familiar with languages</t>
  </si>
  <si>
    <t>Trekking and Climbing</t>
  </si>
  <si>
    <t>https://drive.google.com/open?id=1wbJeNlDcnlC5Odn3TaGzCqdzItJQ2z8f</t>
  </si>
  <si>
    <t>https://drive.google.com/open?id=1tPxWzR4nM9cWCwm1GGYPcU-FesmRa7LS</t>
  </si>
  <si>
    <t>https://www.facebook.com/soham.shinde.7106</t>
  </si>
  <si>
    <t>https://www.linkedin.com/in/soham-shinde-892a91167</t>
  </si>
  <si>
    <t>sohamchury@gmail.com</t>
  </si>
  <si>
    <t>17104A0012</t>
  </si>
  <si>
    <t>Soham Tushar Chury</t>
  </si>
  <si>
    <t>71,New Indradhanu,h.m patil marg,near Shivaji park telephone exchange, dadar Mumbai-28</t>
  </si>
  <si>
    <t>Soham.chury@vit.edu.in</t>
  </si>
  <si>
    <t>BREPC3832J</t>
  </si>
  <si>
    <t>K6756285</t>
  </si>
  <si>
    <t>I.E.S MODERN ENGLISH SCHOOL</t>
  </si>
  <si>
    <t>Shardashram vidyamandir jr college of sci voc</t>
  </si>
  <si>
    <t>Tushar Madhukar</t>
  </si>
  <si>
    <t>Private</t>
  </si>
  <si>
    <t>Reshma Tushar chury</t>
  </si>
  <si>
    <t>Python programming,pcb designing</t>
  </si>
  <si>
    <t>Home automation using iot</t>
  </si>
  <si>
    <t>Reddit,music,UFC, boxing, football</t>
  </si>
  <si>
    <t>https://drive.google.com/open?id=1DcW5A1QCGIqXbTvNY-y4X3c7mb-haFSu</t>
  </si>
  <si>
    <t>https://drive.google.com/open?id=1GO6-_2aMxy6jcFF6pGpDm-MQ4QRjbk-n</t>
  </si>
  <si>
    <t>https://www.facebook.com/soham.chury</t>
  </si>
  <si>
    <t>https://www.linkedin.com/in/soham-chury-6b68801a3</t>
  </si>
  <si>
    <t>sohil.gurung@vit.edu.in</t>
  </si>
  <si>
    <t>18101C2042</t>
  </si>
  <si>
    <t>Sohil Suresh Gurung</t>
  </si>
  <si>
    <t>Room 226, New Kapaswadi, Near J.V.P.D Bus Depot, Vile Parle (West), Mumbai-400049</t>
  </si>
  <si>
    <t>sohilgurung59@gmail.com</t>
  </si>
  <si>
    <t>CEXPG5610P</t>
  </si>
  <si>
    <t>Applied but Rejected</t>
  </si>
  <si>
    <t>K.K.Raj Popat School</t>
  </si>
  <si>
    <t>Vidyanidhi Jr. College of Science</t>
  </si>
  <si>
    <t>Suresh Shreeman Amar Gurung</t>
  </si>
  <si>
    <t>Electrician</t>
  </si>
  <si>
    <t>Parvati Shreeman Gurung</t>
  </si>
  <si>
    <t>Core Java, Python, C and C++, DBMS, Operating System, Networking</t>
  </si>
  <si>
    <t>Subject related mini projects</t>
  </si>
  <si>
    <t>Driving, Music, Travelling</t>
  </si>
  <si>
    <t>https://drive.google.com/open?id=16qX5wt_F9RMQ6c9WzJHx1wr8p37UMMwD</t>
  </si>
  <si>
    <t>https://drive.google.com/open?id=1rDOT40StVHwRUuVNcFyqyhZWDbxTCM4-</t>
  </si>
  <si>
    <t>https://www.facebook.com/profile.php?id=100006390153606</t>
  </si>
  <si>
    <t>https://www.linkedin.com/in/sohil-gurung-798695137/</t>
  </si>
  <si>
    <t>A very humble person who gives equal weightage to LIFE and WORK and always ready to help others with my skills. Worked as a system engineer at RAC IT Solutions Pvt Ltd along side my Diploma in Computer Engineering and now I am pursuing my BE in Information technology, the field I love and i meant for. I am a person who loves to explore and experience new things and in pursue to experience life in a better way.</t>
  </si>
  <si>
    <t>sonalichavan1199@gmail.com</t>
  </si>
  <si>
    <t>17105A0036</t>
  </si>
  <si>
    <t>Sonali Ram Chavan</t>
  </si>
  <si>
    <t>11/24/1999</t>
  </si>
  <si>
    <t>Bldg no. 16, Room no. 840, Vrindavan CHS, Khernagar, Bandra East</t>
  </si>
  <si>
    <t>sonali.chavan@vit.edu.in</t>
  </si>
  <si>
    <t>D.G. Ruparel College</t>
  </si>
  <si>
    <t>late Ram Anant Chavan</t>
  </si>
  <si>
    <t>Supriya Ram Chavan</t>
  </si>
  <si>
    <t>Introduction to Data Analytics for Business - Coursera
Career edge - TCS ion</t>
  </si>
  <si>
    <t>DBMS, Data Analysis, C, Java, HTML</t>
  </si>
  <si>
    <t>Faraday Cage, Gas sensing system</t>
  </si>
  <si>
    <t>Poetry, Short story writing</t>
  </si>
  <si>
    <t>Playing Guitar, Singing</t>
  </si>
  <si>
    <t>https://drive.google.com/open?id=1w8VmFIf4kGtOR7bnLBy3kBfntEO634EP</t>
  </si>
  <si>
    <t>https://drive.google.com/open?id=1GqguBC3ritPXHs1ubQzPdBSv_arL8lwh</t>
  </si>
  <si>
    <t>https://m.facebook.com/sonali.chavan.7564?ref=bookmarks</t>
  </si>
  <si>
    <t>https://www.linkedin.com/in/sonali-chavan-7a932917b</t>
  </si>
  <si>
    <t>11sjpardeshi@gmail.com</t>
  </si>
  <si>
    <t>17102A0039</t>
  </si>
  <si>
    <t>Sourabh Jitendra Pardeshi</t>
  </si>
  <si>
    <t>8/25/1999</t>
  </si>
  <si>
    <t>Jasmine A-302,Sector-9, Plot no. 1,2,3, New Panvel</t>
  </si>
  <si>
    <t>sourabh.pardeshi@vit.edu.in</t>
  </si>
  <si>
    <t>EWLPP1316M</t>
  </si>
  <si>
    <t>U2566335</t>
  </si>
  <si>
    <t>Dayanand Anglo Vedic Public School</t>
  </si>
  <si>
    <t>Jitendra Yuvrajsingh Pardeshi</t>
  </si>
  <si>
    <t>Rajlaxmi Jitendra Pardeshi</t>
  </si>
  <si>
    <t>1. PCAP: Programming Essentials in Python
2. Basics of data analytics</t>
  </si>
  <si>
    <t>Python, Algorithms, Data Structures, C, DBMS, Java, PHP, Deep learning</t>
  </si>
  <si>
    <t>Participation:
-Smart India Hackathon 2020
-Codeshastra: D.J. Sanghavi Hackathon 2020</t>
  </si>
  <si>
    <t>Gaming, sports</t>
  </si>
  <si>
    <t>https://drive.google.com/open?id=1IQz6oA-5LTXAlN1ebbY7G-W1hDgvLIoR</t>
  </si>
  <si>
    <t>https://drive.google.com/open?id=1Gyb98Bji8rmLxJDDSNR45IgKXaq6RsYw</t>
  </si>
  <si>
    <t>https://www.facebook.com/sourabh.pardeshi.7798</t>
  </si>
  <si>
    <t>www.linkedin.com/in/sourabh-pardeshi-5a95b6181</t>
  </si>
  <si>
    <t>sparsharora49@gmail.com</t>
  </si>
  <si>
    <t>17101B0005</t>
  </si>
  <si>
    <t>Sparsh Deepak Arora</t>
  </si>
  <si>
    <t>B-10/303, Kalpak Estate, Antop Hill, S.M.Road, Mumbai-400037</t>
  </si>
  <si>
    <t>sparsh.arora@vit.edu.in</t>
  </si>
  <si>
    <t>CXUPA7548A</t>
  </si>
  <si>
    <t>U2575975</t>
  </si>
  <si>
    <t>A M Kewalramani Premier High School</t>
  </si>
  <si>
    <t>SIES College of Arts, Science and Commerce</t>
  </si>
  <si>
    <t>NNA</t>
  </si>
  <si>
    <t>DEEPAK MEHARCHAND ARORA</t>
  </si>
  <si>
    <t>KIRAN DEEPAK ARORA</t>
  </si>
  <si>
    <t>Python, Machine Learning, HTML, Java, C, CSS</t>
  </si>
  <si>
    <t>Writing poems</t>
  </si>
  <si>
    <t>https://drive.google.com/open?id=1G6W7ylgpguHlHOOgrRbrq3Ws1TM5BnTi</t>
  </si>
  <si>
    <t>https://drive.google.com/open?id=10_imk_84ZLnsIBJQuFS6YTbnf2gLffk8</t>
  </si>
  <si>
    <t>https://www.facebook.com/Sparsharora02</t>
  </si>
  <si>
    <t>https://www.linkedin.com/mwlite/in/s parsh-arora-223683170</t>
  </si>
  <si>
    <t>spoortiaraganji@gmail.com</t>
  </si>
  <si>
    <t>17102A0023</t>
  </si>
  <si>
    <t>Spoorti Shivanand Araganji</t>
  </si>
  <si>
    <t>3/21/2000</t>
  </si>
  <si>
    <t>Shri sai Apt vidyanagar Alibag</t>
  </si>
  <si>
    <t>Shraddhananda Mahilashram matunga mumbai.</t>
  </si>
  <si>
    <t>spoorti.araganji@vit.edu.in</t>
  </si>
  <si>
    <t>CVWPA2745M</t>
  </si>
  <si>
    <t>RCF secondary and higher secondary School.</t>
  </si>
  <si>
    <t>Rcf college kurul.</t>
  </si>
  <si>
    <t>Shivanand Araganji</t>
  </si>
  <si>
    <t>Mahananda Araganji</t>
  </si>
  <si>
    <t>Python.Java.Data analytics</t>
  </si>
  <si>
    <t>C,C++,Java,Python.</t>
  </si>
  <si>
    <t>Weather detection mini project.</t>
  </si>
  <si>
    <t>Dance,Poetry writing</t>
  </si>
  <si>
    <t>Swimming,Dancing,Playing chess,Writing short blogs</t>
  </si>
  <si>
    <t>https://drive.google.com/open?id=12QA3SkkuNzd4coJfeNcI1WJQJO53_VyL</t>
  </si>
  <si>
    <t>https://drive.google.com/open?id=1ZWKgIrzQ-LAz0KwSvWIvFp-QYM8Z4_JE</t>
  </si>
  <si>
    <t>https://www.linkedin.com/in/spoorti-araganji679034165</t>
  </si>
  <si>
    <t>srishtiagrawal02@gmail.com</t>
  </si>
  <si>
    <t>17104B0001</t>
  </si>
  <si>
    <t>Srishti Shekhar Agrawal</t>
  </si>
  <si>
    <t>Akashdeep building, 8A/802, Damodar Park, LBS Marg, Ghatkopar West, Opposite Maruti Suzuki showroom, Mumbai 400086.</t>
  </si>
  <si>
    <t>srishti.agrawal@vit.edu.in</t>
  </si>
  <si>
    <t>CSQPA6098A</t>
  </si>
  <si>
    <t>N8907459</t>
  </si>
  <si>
    <t>Shekhar Suresh Agrawal</t>
  </si>
  <si>
    <t>Sujata Shekhar Agrawal</t>
  </si>
  <si>
    <t>House-maker</t>
  </si>
  <si>
    <t>- Blockchain Programming with Hyperledger Composer and Fabric, We2Blocks - Blockchain, Udemy
- Elements of Design, University of Colorado Boulder, Coursera.
- First steap Korean, Yonsei University, Coursera.
- Machine Learning Foundations: A case study approach, University of Washington, Coursera.
- Digital Copywriring and content creation guide, IIDE, Udemy.
- Google Adwords, IIDE, Udemy.
- 1 month online training on Python by MyCaptain (Climber), IIMB incubated company.
- 1 month online training on Entrepreneurship by MyCaptain (Climber).
- 1 month online training on web development by MyCaptain (Climber).
- Blockchain Basics, University at Buffalo, Coursera.
- 6 weeks online complete web development training, Internshala.
- 1 week FDP on Blockchain technology at VJTI.</t>
  </si>
  <si>
    <t>- Languages: C, C++, Python
- Web technology: HTML5, CSS3, JavaScript, MySQL.
- Blockchain technology (Hyperledger)</t>
  </si>
  <si>
    <t>- Presented a research paper at International Conference of Innovative Trends in Engineering Research, which is to be published in Google scholar and UGC approved journals.
- Conducted an online certification training on web development for 180+ students and professionals pan India for CyberFrat organisation.
- India lead at CyberFrat ambassador Programme.
- Chairperson of CSI-VIT, 2019-20.
- Participated in Smart India Hackathon (SIH 2020-21) and won internal hackathon round in college.
- Won Smart India Hackathon (SIH 2019-20) at Udaipur, India.</t>
  </si>
  <si>
    <t>- State level silver medalist Archer.
- Won an honorable mention at the international techfest MUN, IITB as the delegate of Republic of Colombia in UNW.
- Certified A1 in German language from Max Muller Institute.
- Certified Ratna in Hindi language.
- Certified graphologist and signature analyst from IOGR, India.
- Won the best delegate award at DTMUN, Pune, as the delegate of New Zealand, ECOFIN.
- Participated and won in several elocution, debate and public speaking competitions at school and college level.</t>
  </si>
  <si>
    <t>learning new languages (German, Korean, etc), skating, dancing, sketching, painting.</t>
  </si>
  <si>
    <t>https://drive.google.com/open?id=13YjkZmKMf8rOQjIWj8LE1rIgUdzD3KHE</t>
  </si>
  <si>
    <t>https://drive.google.com/open?id=1ZV9PrF6CUsNCTLx94e58n4rSb8DIqJ3y</t>
  </si>
  <si>
    <t>https://www.facebook.com/profile.php?id=100009432814675</t>
  </si>
  <si>
    <t>https://www.linkedin.com/in/srishti-agrawal-328827160</t>
  </si>
  <si>
    <t>psd777a@gmail.com</t>
  </si>
  <si>
    <t>17104A0007</t>
  </si>
  <si>
    <t>Srivatsa Datta Prakki</t>
  </si>
  <si>
    <t>13-Mohana, Anushaktinagar Mumbai-94</t>
  </si>
  <si>
    <t>srivatsa.prakki@vit.edu.in</t>
  </si>
  <si>
    <t>EWXPP1612N</t>
  </si>
  <si>
    <t>P9060783</t>
  </si>
  <si>
    <t>Atomic Energy Central School-4</t>
  </si>
  <si>
    <t>Swami Ramakrishna Pramhans Junior College of Arts, Science &amp; Commerce</t>
  </si>
  <si>
    <t>Suryanarayana Prakki</t>
  </si>
  <si>
    <t>Scientific Officer-G, Bhabha Atomic Research Centre</t>
  </si>
  <si>
    <t>Bhagya Lakshmi Prakki</t>
  </si>
  <si>
    <t>Python for Data Science
Applied Data Science using Python-Level 2
ML using Python
Excel Essentials
SQL Bootcamp</t>
  </si>
  <si>
    <t>Python (Numpy, Pandas, Matplotlib, Seaborn, Scikit-Learn)
Excel, Word, Powerpoint
MySQL</t>
  </si>
  <si>
    <t>Home Automation using Bluetooth, AI Recruiter Chatbot using IBM Watson</t>
  </si>
  <si>
    <t>Chess
Powerpoint Podcasts</t>
  </si>
  <si>
    <t>https://drive.google.com/open?id=12PYqqjAQIDEAZzSGWGbjvcXfP4JW6DlB</t>
  </si>
  <si>
    <t>https://drive.google.com/open?id=1I_9W1HGX3AlZ4YGFbfGY5Nbyh_bKNofY</t>
  </si>
  <si>
    <t>https://www.facebook.com/srivatsadatta.prakki.9</t>
  </si>
  <si>
    <t>https://www.linkedin.com/in/srivatsa-datta-prakki-a222a3169/</t>
  </si>
  <si>
    <t>khotsukrut@gmail.com</t>
  </si>
  <si>
    <t>17103A0006</t>
  </si>
  <si>
    <t>Sukrut Hemant Khot</t>
  </si>
  <si>
    <t>2702, Bldg No 61, Gandhi Nagar, Bandra East, Mumbai 400051.</t>
  </si>
  <si>
    <t>B/715, Ashapura C.H.S., Near Guru Nanak Hosp., Bandra East, Mumbai 400051</t>
  </si>
  <si>
    <t>sukrut.khot@vit.edu.in</t>
  </si>
  <si>
    <t>FDGPK4868C</t>
  </si>
  <si>
    <t>D. G. Ruparel College</t>
  </si>
  <si>
    <t>Hemant Ramchandra Khot</t>
  </si>
  <si>
    <t>Namrata Hemant Khot</t>
  </si>
  <si>
    <t>Python for Everybody Specialization from Michigan
University, Coursera.
Mastering Data Structures &amp; Algorithms using C and C++,
Udemy.
Ai for Everyone, Deeplearning.ai, Coursera
IT Fundamentals for Cybersecurity Specialization, IBM,
Coursera
Python for Data Science and Machine Learning Bootcamp,
Udemy</t>
  </si>
  <si>
    <t>Basics of ICT
Languages:
Python Programming,C&amp;C++,
HTML, CSS &amp; PHP
Databases:
MySQL, MongoDB
Other:
Data Structures &amp;
Algorithms</t>
  </si>
  <si>
    <t>Start-Up Mentorship Portal (Ongoing)
Alcohol Detection in Cars
People Counter using Arduino
Seat-Belt Detection
Automatic Plant Watering System</t>
  </si>
  <si>
    <t>Trekked Kedarkantha Mountain(3800m),Himalayas.
Volunteered as extended for Student Council 2017-2018.
Worked for Student Council 2018-2019 as sports core
member.
Was the part of NSS unit-VIT for 2017-2018.</t>
  </si>
  <si>
    <t>Trekking, Riding, Cooking.</t>
  </si>
  <si>
    <t>https://drive.google.com/open?id=14mYGh-vzwLkliC7eoht3HyJtKEwqIA14</t>
  </si>
  <si>
    <t>https://drive.google.com/open?id=1ce2Tokj_G6sl4a4GIRlz5jgLN2gMO9aX</t>
  </si>
  <si>
    <t>https://www.facebook.com/sukrut.khot/</t>
  </si>
  <si>
    <t>www.linkedin.com/in/sukrutkhot</t>
  </si>
  <si>
    <t>sumeetshinde686@gmail.com</t>
  </si>
  <si>
    <t>18103A2010</t>
  </si>
  <si>
    <t>Sumeet Vishnu Shinde</t>
  </si>
  <si>
    <t>4/19/1999</t>
  </si>
  <si>
    <t>Om guru datta building, sec-5, sanpada Navi Mumbai-400 705</t>
  </si>
  <si>
    <t>sumeet.shinde1@vit.edu.in</t>
  </si>
  <si>
    <t>KILPS1653A</t>
  </si>
  <si>
    <t>2665 0740 1993</t>
  </si>
  <si>
    <t>Vivekananda Sankul High School</t>
  </si>
  <si>
    <t>MSBTE(Maharashtra State Board of Technical Education)</t>
  </si>
  <si>
    <t>Vishnu Dagadu Shinde</t>
  </si>
  <si>
    <t>Mukta Vishnu Shinde</t>
  </si>
  <si>
    <t>PCB circuit making, Circuit Designing</t>
  </si>
  <si>
    <t>Embedded programming, PCB designing, familiar with java, Reverse engineering circuits.</t>
  </si>
  <si>
    <t>Solar Concentrator, Arduino Programming, Home Automation</t>
  </si>
  <si>
    <t>Running, Reading, Cricket</t>
  </si>
  <si>
    <t>https://drive.google.com/open?id=1hm91Xfdi3hDSoywRNihBqXRuhKM63dgM</t>
  </si>
  <si>
    <t>https://drive.google.com/open?id=1INt-WyyEvFNIldV8bmEWkFckCxBMJMek</t>
  </si>
  <si>
    <t>https://m.facebook.com/sumit.shinde.79?ref=bookmarks</t>
  </si>
  <si>
    <t>https://www.linkedin.com/mwlite/in/sumeet-shinde-b13880194</t>
  </si>
  <si>
    <t>17103B0041</t>
  </si>
  <si>
    <t>Sumit Jayvant Dupate</t>
  </si>
  <si>
    <t>11/19/1999</t>
  </si>
  <si>
    <t>Room No.307, Sindhudurg Apartment Talvali Gaon Ghansoli Navi Mumbai-400701</t>
  </si>
  <si>
    <t>At Kapil-Goleshwar Tal. Karad Dist. Satara</t>
  </si>
  <si>
    <t>sumit.duapte@vit.edu.in</t>
  </si>
  <si>
    <t>Sumitdupate19@gmail.com</t>
  </si>
  <si>
    <t>EGCPD2198N</t>
  </si>
  <si>
    <t>Saraswati Vidya Niketan</t>
  </si>
  <si>
    <t>Jayvant J Dupate</t>
  </si>
  <si>
    <t>Surekha J Dupate</t>
  </si>
  <si>
    <t>HTML5, CSS3, Blogging, Plot Writing, Python</t>
  </si>
  <si>
    <t>C Programming, DSA, HTML, CSS, PCB Design</t>
  </si>
  <si>
    <t>Mini Project-Light Dimmer</t>
  </si>
  <si>
    <t>Railway Ticket Collection, Coin Collection, Listening Songs</t>
  </si>
  <si>
    <t>https://drive.google.com/open?id=1XLDRo_EdTlSYXWtQRVrw9omAoj-0SuBW</t>
  </si>
  <si>
    <t>https://drive.google.com/open?id=1Uj-3rLwR2mBilu_edUfHzSTHM7tohS_x</t>
  </si>
  <si>
    <t>https://www.facebook.com/sumit.dupate.3/</t>
  </si>
  <si>
    <t>www.linkedin.com/in/sumit-dupate</t>
  </si>
  <si>
    <t>sunnynagarji46@gmail.com</t>
  </si>
  <si>
    <t>17103A0071</t>
  </si>
  <si>
    <t>Sunny namraj nagarji</t>
  </si>
  <si>
    <t>Shree ganesh nagar R.K apt Bwing 7th flr rm no.709 ganesh mandir lane behind uganda petrol pump wadala (w) mum-31</t>
  </si>
  <si>
    <t>sunny.nagarji@vit.edu.in</t>
  </si>
  <si>
    <t>CAFPN5247R</t>
  </si>
  <si>
    <t>7882 7993 3067</t>
  </si>
  <si>
    <t>South Indian Welfare Society(S.I.W.S) High School</t>
  </si>
  <si>
    <t>S.I.W.S College</t>
  </si>
  <si>
    <t>Namraj birju nagarji</t>
  </si>
  <si>
    <t>Rita namraj nagarji</t>
  </si>
  <si>
    <t>Basics of C, microcontroller, Social Media marketing</t>
  </si>
  <si>
    <t>Led control using app, function generator</t>
  </si>
  <si>
    <t>Taekwondo Black Belt, State level Silver medalist, National Player</t>
  </si>
  <si>
    <t>Drawing, sketching, cycling</t>
  </si>
  <si>
    <t>https://drive.google.com/open?id=1Jq912M3jj87cd89CFfO4MV_uASHmCe-s</t>
  </si>
  <si>
    <t>https://drive.google.com/open?id=1sa7gsEuV-6PlqRYZmGt7HefHfR3XYess</t>
  </si>
  <si>
    <t>https://m.facebook.com/sunny.nagarji.7</t>
  </si>
  <si>
    <t>https://www.linkedin.com/in/sunny-nagarji-60a880194</t>
  </si>
  <si>
    <t>supriyav1110@gmail.com</t>
  </si>
  <si>
    <t>17105A0010</t>
  </si>
  <si>
    <t>Supriya Narsayya Vuradi</t>
  </si>
  <si>
    <t>Flat No. I-2206, "I" Wing, 22nd Floor, Mahalaxmi CHSL, Gopal Nagar, P.B.Marg, Worli, Mumbai-400030.</t>
  </si>
  <si>
    <t>Room No. 49, BDD Chawl No. 59, 2nd Floor, Dr. G.M.Bhosle Marg, Worli, Mumbai-400018.</t>
  </si>
  <si>
    <t>supriya.vuradi@vit.edu.in</t>
  </si>
  <si>
    <t>BJMPV2314N</t>
  </si>
  <si>
    <t>THE ANDHRA EDUCATION SOCIETY'S JUNIOR COLLEGE</t>
  </si>
  <si>
    <t>Narsayya Narayan Vuradi</t>
  </si>
  <si>
    <t>Godavari Narsayya Vuradi</t>
  </si>
  <si>
    <t>1. MATLAB Certification on MATLAB Onramp Course
2. Certification Course on Project Management Essentials
3. Solo Learn Course on HTML
4. Certification Course on The Fundamentals of Digital Marketing on Google Digital Garage</t>
  </si>
  <si>
    <t>C language, HTML, SQL</t>
  </si>
  <si>
    <t>1. Participated in Case Study Challenge Competition organized by Techno Main, Salt Lake.
2. Participated in Draftora: Article Writing Competition organized by Counsel Lab
3. Mini Project: Stenography</t>
  </si>
  <si>
    <t>1. Hospitality Core in Biomedical Student Association (BMSA)
2. Documentation Core in Biomedical Engineering Society of India (BMESI)</t>
  </si>
  <si>
    <t>Cooking, Mobile Photography</t>
  </si>
  <si>
    <t>https://drive.google.com/open?id=1yerd7m-_IAZICL9rxo3CVhyCoHgLFoti</t>
  </si>
  <si>
    <t>https://drive.google.com/open?id=1i7BTILTDayP8XxWikPorj2n9tTx7NQqT</t>
  </si>
  <si>
    <t>https://www.facebook.com/supriya.m.75098</t>
  </si>
  <si>
    <t>https://www.linkedin.com/in/supriya-vuradi-68131317b</t>
  </si>
  <si>
    <t>1. Secured 1st Runner up in Ideathon Competition organized by Furenergy-Grid through Dare2Compete platform
2. Secured 1st rank in Ideathon with article explanation competition organized by NSS VIT on Environment Week.
3. Secured 14th rank among 400 entries in National level Case study organized by Jaika Hospitality Ventures through Dare2compete platform.</t>
  </si>
  <si>
    <t>surajbalvanshi1@gmail.com</t>
  </si>
  <si>
    <t>17101B0066</t>
  </si>
  <si>
    <t>Suraj Balvanshi</t>
  </si>
  <si>
    <t>R.no. 469, Bldg.no. 24, New MBPT Colony, Nadkarni Park, Wadala East, Mumbai-400037</t>
  </si>
  <si>
    <t>suraj.balvanshi@vit.edu.in</t>
  </si>
  <si>
    <t>DSZPB7844F</t>
  </si>
  <si>
    <t>Matunga Lions Pioneer English School</t>
  </si>
  <si>
    <t>Andhra Education Society Jr. College</t>
  </si>
  <si>
    <t>Arvinda Balvanshi</t>
  </si>
  <si>
    <t>Sr. Nursing Sister</t>
  </si>
  <si>
    <t>Python, Java, Networking, IOT</t>
  </si>
  <si>
    <t>Python Web Scraper for best deals,
IOT Lab Monitoring System,
MyWatchList Anime Review Website</t>
  </si>
  <si>
    <t>Reading, Swimming, Football</t>
  </si>
  <si>
    <t>https://drive.google.com/open?id=1ixpj2BPlV8PjCyntQk2UN5vgn80dQIzh</t>
  </si>
  <si>
    <t>https://drive.google.com/open?id=1tS-1OQKLYEXdl0MsgBl2N0o-6_RTFad9</t>
  </si>
  <si>
    <t>Facebook.com/balvanshi1</t>
  </si>
  <si>
    <t>Linkedin.com/surajbalvanshi</t>
  </si>
  <si>
    <t>17101A0054</t>
  </si>
  <si>
    <t>SURAJ RAJESH CHODANKAR</t>
  </si>
  <si>
    <t>507-B,Hansa, Saraswati Baug, Jogeshwari East,Mumbai-400060</t>
  </si>
  <si>
    <t>suraj.chodankar@vit.edu.in</t>
  </si>
  <si>
    <t>surachox2src@gmail.com</t>
  </si>
  <si>
    <t>CFEPC9072D</t>
  </si>
  <si>
    <t>R0564530</t>
  </si>
  <si>
    <t>Satheye College</t>
  </si>
  <si>
    <t>Rajesh Chodankar</t>
  </si>
  <si>
    <t>Supriya Chodankar</t>
  </si>
  <si>
    <t>1.Introduction to TensorFlow for Artificial Intelligence, Machine Learning, and Deep 2.Learning by Deeplearning.ai
3.AI For Everyone by coursera
4.Convolutional Neural Networks in TensorFlow by Deeplearning.ai
5.Machine Learning by Stanford University
6.Neural Networks and Deep Learning by Deeplearning.ai
7.Modern JavaScript (from Novice to Ninja) by Udemy</t>
  </si>
  <si>
    <t>C++,C,python, Machine learning, CNN, NLP, Node.js,Javascript,Heroku,HTML,CSS</t>
  </si>
  <si>
    <t>Sports,Drama</t>
  </si>
  <si>
    <t>Football, Coding</t>
  </si>
  <si>
    <t>https://drive.google.com/open?id=1e8pcMHrhbZPuzcVZlXpfxjkQ4LCN3mcI</t>
  </si>
  <si>
    <t>https://drive.google.com/open?id=1I0ZD8NvqIDt4Yxh0l17PgGwI_L6TeOzo</t>
  </si>
  <si>
    <t>https://www.facebook.com/suraj.chodankar.14</t>
  </si>
  <si>
    <t>https://www.linkedin.com/in/suraj-chodankar-5185b415b/</t>
  </si>
  <si>
    <t>sushant.kulkarni@vit.edu.in</t>
  </si>
  <si>
    <t>17101B0001</t>
  </si>
  <si>
    <t>Sushant Ravindra Kulkarni</t>
  </si>
  <si>
    <t>202 ,RM25 ,Kasturi Shilp ,Milap Nagar ,MIDC ,Dombivli(East)-421203</t>
  </si>
  <si>
    <t>kulkarnisushant0408@gmail.com</t>
  </si>
  <si>
    <t>S0141260</t>
  </si>
  <si>
    <t>Pace Science Junior College Thane</t>
  </si>
  <si>
    <t>Ravindra Kulkarni</t>
  </si>
  <si>
    <t>Swati Kulkarni</t>
  </si>
  <si>
    <t>Government employee</t>
  </si>
  <si>
    <t> Python for Data Science and Machine Learning Bootcamp- Udemy
 Neural Networks and Deep learning -Coursera
 HTML CSS and JavaScript for Web Developers- Coursera
 Java for Android- Coursera
 GCP Essentials ,GCP Infrastructure ,BigQuery for Machine Learning -Quiklabs</t>
  </si>
  <si>
    <t>Operating Systems: Windows, Linux
Known Languages: C, Java, Python, HTML, CSS, JavaScript ,PHP ,SQL
Cloud: Google Cloud Platform</t>
  </si>
  <si>
    <t xml:space="preserve">PROJECTS:
 BUKKHAD RAJA- A restaurant review website, hard coded in HTML ,CSS and JavaScript.
 Bank of Mokujit – An ATM Web Application hard coded in HTML ,CSS and JavaScript with PHP and MySQL backend. 
 HANDTALK-IOT based Sign Language to text and voice convertor using flex sensors and Arduino.
 Python based interactive word dictionary.
 RFID door lock system using Arduino.
</t>
  </si>
  <si>
    <t xml:space="preserve"> Was part of Sponsorship and Marketing Workforce of the Student Council in Vidyalankar Institute of Technology, 2017-18.
 Was part of the ACM (Association of Computing Machinery) Events Workforce in Vidyalankar Institute of Technology, 2018-19.
 Was the Co-Chairperson ACM (Association of Computing Machinery) Student Chapter in Vidyalankar Institute of Technology, 2019-20.
</t>
  </si>
  <si>
    <t> Playing Football, Cricket, Chess and Table Tennis.  Making Paper Mache pop culture art.</t>
  </si>
  <si>
    <t>https://drive.google.com/open?id=1R4TauAALdyP9vISfJ-H2jEJfjui3CSiE</t>
  </si>
  <si>
    <t>https://drive.google.com/open?id=1Rgq1KG07P3EzFQFy8CQTTfXMebUwkiVw</t>
  </si>
  <si>
    <t>https://www.facebook.com/sushant.kulkarni.54943</t>
  </si>
  <si>
    <t>https://www.linkedin.com/in/sushant-k-934a40107/</t>
  </si>
  <si>
    <t>swapnaliwakale1918@gmail.com</t>
  </si>
  <si>
    <t>18101C2027</t>
  </si>
  <si>
    <t>SWAPNALI VINOD WAKALE</t>
  </si>
  <si>
    <t>ROOM NO 106 A WING SANT ROHIDAS CHS NEAR SHASTRINAGAR DHARAVI MUMBAI 400017</t>
  </si>
  <si>
    <t>ROOM NO 95/314 GANESH VIKAS MANDAL MG ROAD DHARAVI MUMBAI 400017</t>
  </si>
  <si>
    <t>swapnali.wakale@vit.edu.in</t>
  </si>
  <si>
    <t>AFHPW7844L</t>
  </si>
  <si>
    <t>APPIED</t>
  </si>
  <si>
    <t>D S HIGH SCHOOL</t>
  </si>
  <si>
    <t>VINOD ROHIDAS WAKALE</t>
  </si>
  <si>
    <t>LATA VINOD WAKALE</t>
  </si>
  <si>
    <t>DESIGNING, CODING</t>
  </si>
  <si>
    <t>MINI PROJECT- WEBSITE OF TRAVEL AGENT (HARD CODING)</t>
  </si>
  <si>
    <t>COOKING</t>
  </si>
  <si>
    <t>https://drive.google.com/open?id=17U-8lhKq22hWuTAqyV8FIvMAALEMG9mD</t>
  </si>
  <si>
    <t>https://drive.google.com/open?id=1vJR1Bmy5_0R65TzJh49Nq4w-XDKzprrR</t>
  </si>
  <si>
    <t>https://m.facebook.com/swapnali.wakale.39?ref=bookmarks</t>
  </si>
  <si>
    <t>18102C2044</t>
  </si>
  <si>
    <t>Swapnil Balu Bhosale</t>
  </si>
  <si>
    <t>near ganesh mandir , sainath nager road ,room n0 3, hirawani chawl, ganesh nager , ghatkopar west , Mumbai Maharashtra 400086</t>
  </si>
  <si>
    <t>swapnil.bhosale@vit.edu.in</t>
  </si>
  <si>
    <t>swapnilb921@gmail.com</t>
  </si>
  <si>
    <t>DHYPB4644H</t>
  </si>
  <si>
    <t>Vikas Vidayalaya</t>
  </si>
  <si>
    <t>Balu Pandurang Bhosale</t>
  </si>
  <si>
    <t>Lata Balu Bhosale</t>
  </si>
  <si>
    <t>Housewives</t>
  </si>
  <si>
    <t>1) Python 3  Programming  
2) Machine Learning  with Python
3) Data Analysis with  Python  
4) IBM Data Science  
5) AWS Fundamentals
6) Database and SQL for Data Science</t>
  </si>
  <si>
    <t>1) Python Programming  
2) Data Analysis  
3) Data Visualization  
4) Machine Learning   
5) Java Fundamentals  
6) C Fundamentals</t>
  </si>
  <si>
    <t>● Stock Market Prediction 
● Sentiment Analysis  
● Image Classification with CNNs using Keras  
● Movie Recommendations
● The Best Classifier 
● Build a Regression Model in Keras </t>
  </si>
  <si>
    <t>Playing mobile games</t>
  </si>
  <si>
    <t>https://drive.google.com/open?id=1YtnegAihN2i8dG4xgs9LQvTKVQ_DSEM6</t>
  </si>
  <si>
    <t>https://drive.google.com/open?id=1vSad43WobS72SplwcasJ42qb1jmqeIdB</t>
  </si>
  <si>
    <t>https://www.facebook.com/swapnil.bhosale.568089</t>
  </si>
  <si>
    <t>www.linkedin.com/in/swapiii </t>
  </si>
  <si>
    <t>swapii.121@gmail.com</t>
  </si>
  <si>
    <t>18103A2011</t>
  </si>
  <si>
    <t>Swapnil Ramesh Barasakale</t>
  </si>
  <si>
    <t>1/24/1997</t>
  </si>
  <si>
    <t>Room no.301, plot no.384/387, Sai deep society (apposite Maruti prasad society), sector 31A, Vashi gaon, Navi Mumbai, 400703</t>
  </si>
  <si>
    <t>Swapnil.barasakale@vit.edu.in</t>
  </si>
  <si>
    <t>CCSPB4041E</t>
  </si>
  <si>
    <t>Kendriya vidyalaya</t>
  </si>
  <si>
    <t>Hema higher secondary school</t>
  </si>
  <si>
    <t>Ramesh Barasakale</t>
  </si>
  <si>
    <t>Government employe</t>
  </si>
  <si>
    <t>Jayashree Barasakale</t>
  </si>
  <si>
    <t>State level technical event, Arduino workshop, workshop on solar energy, multisim, winner in electronics engineering Institute level project exhibition</t>
  </si>
  <si>
    <t>Circuit building competition</t>
  </si>
  <si>
    <t>Drawing, tracking, gaming, electronic repairing</t>
  </si>
  <si>
    <t>https://drive.google.com/open?id=1dGgIKC-gWfbLpop3UllWQW_0-PPhgx--</t>
  </si>
  <si>
    <t>https://drive.google.com/open?id=1T_siAjAaQKOXrJME3un3VvoBR84v-P5Q</t>
  </si>
  <si>
    <t>https://www.facebook.com/Swapnil2345</t>
  </si>
  <si>
    <t>http://linkedin.com/in/swapnil-barasakale-9a0003191</t>
  </si>
  <si>
    <t>swapniltalpade41@gmail.com</t>
  </si>
  <si>
    <t>17102A0034</t>
  </si>
  <si>
    <t>Swapnil Suresh Talpade</t>
  </si>
  <si>
    <t>Rajeshwari Park, Phase-2, B-304, Near Chetna High School, Kalyan(East). Kalyan-421306</t>
  </si>
  <si>
    <t>swapnil.talpade@vit.edu.in</t>
  </si>
  <si>
    <t>BPDPT1770B</t>
  </si>
  <si>
    <t>St Mary's High School</t>
  </si>
  <si>
    <t>Hill Spring International Junior College Of Science &amp; Commerce</t>
  </si>
  <si>
    <t>Suresh Ganpat Talpade</t>
  </si>
  <si>
    <t>Shaila Suresh Talpade</t>
  </si>
  <si>
    <t>Front-End Web UI Frameworks and Tools: Bootstrap 4 , Android App Development , The Complete Javascript Course For Web Development Beginners.</t>
  </si>
  <si>
    <t>C,Python, PHP , MySQL, Dart , HTML, CSS Bootstrap ,JavaScript,Django,Flask.</t>
  </si>
  <si>
    <t>Website for Ambika Coaching Classes, Website for Kalyan Sports Foundation, Web Application for Kalyan Sports Foundation.</t>
  </si>
  <si>
    <t>Sketching.</t>
  </si>
  <si>
    <t>Sketching , Painting.</t>
  </si>
  <si>
    <t>https://drive.google.com/open?id=1boeP1xhieGZPw1SQ3GbLePSeNdWlzdEb</t>
  </si>
  <si>
    <t>https://drive.google.com/open?id=1GOYBYjURq_RY5c3mrYdr2Mq6jMo3MagC</t>
  </si>
  <si>
    <t>https://www.facebook.com/swapnil.talpade.33</t>
  </si>
  <si>
    <t>https://www.linkedin.com/in/swapnil-talpade-3b329318b/</t>
  </si>
  <si>
    <t>swapnilghule112@gmail.com</t>
  </si>
  <si>
    <t>17102A0030</t>
  </si>
  <si>
    <t>Swapnil Vijay Ghule</t>
  </si>
  <si>
    <t>31,MJP boys hostel, Opp. Meghwadi Police station, Jogeshwari East Mumbai</t>
  </si>
  <si>
    <t>03, Rachana Society Udyog bhavan, Sinnar, Nashik</t>
  </si>
  <si>
    <t>swapnil.ghule@vit.edu.in</t>
  </si>
  <si>
    <t>BWPPG0101E</t>
  </si>
  <si>
    <t>LSB Waje Vidyalaya Sinnar, Maharashtra</t>
  </si>
  <si>
    <t>SBNES Dodi, SInnar, Maharashtra</t>
  </si>
  <si>
    <t>Vijay</t>
  </si>
  <si>
    <t>Tara</t>
  </si>
  <si>
    <t>Docker essentials, Python data science tools-numpy, pandas,etc, Java by sololearn,Database management systems</t>
  </si>
  <si>
    <t>Blockchain, Web development using django , flask, FastAPI. Frontend frameworks like react js. Frontend tools like bootstrap, select2 and materialize css. Devops tools like Docker and kubernetes. I have strong hold on linux and bash scripting.</t>
  </si>
  <si>
    <t>Won blockchain hackathon at IIT Bombay E summit 2020. Finalist for Smart India Hackathon 2020 to be held in August 2020. I have done competitive programming for a while and 3 star on codechef.com. I have also won some college level hackathons.</t>
  </si>
  <si>
    <t>I can solve rubik's cube within 20 seconds.</t>
  </si>
  <si>
    <t>I have collection of ancient Indian currencies as well as some british Indian currency.</t>
  </si>
  <si>
    <t>https://drive.google.com/open?id=1yS7phZP0nVBBUU1FjCEzoggbgNdgPuVd</t>
  </si>
  <si>
    <t>https://drive.google.com/open?id=1Q8HS26K9GAo_MFkZaXVjUNNXG0CxDqEK</t>
  </si>
  <si>
    <t>https://www.facebook.com/swapnil.ghule.370/</t>
  </si>
  <si>
    <t>https://www.linkedin.com/in/swapnilghule112/</t>
  </si>
  <si>
    <t>swarnimapatole@gmail.com</t>
  </si>
  <si>
    <t>17104B0076</t>
  </si>
  <si>
    <t>SWARNIMA KISHOR PATOLE</t>
  </si>
  <si>
    <t>12/21/1998</t>
  </si>
  <si>
    <t>404/C2, 4th floor, VeenaSagar Co. Op. Housing Society, Veena Nagar, LBS Marg, Mulund (West), Mumbai-400080.</t>
  </si>
  <si>
    <t>swarnima.patole@vit.edu.in</t>
  </si>
  <si>
    <t>EHIPP3159J</t>
  </si>
  <si>
    <t>J.J. Academy School</t>
  </si>
  <si>
    <t>V.G.Vaze Gajanan College of Science, Commerce and Arts</t>
  </si>
  <si>
    <t>KISHOR PATOLE</t>
  </si>
  <si>
    <t>KISHORI PATOLE</t>
  </si>
  <si>
    <t>BSNL Telecom transmission technologies-Satellite Communication and OFC, Udemy courses on VHDL Programming ang FPGA Board Development,C,C++,Java,TCS course for placement</t>
  </si>
  <si>
    <t>Mini projects- Room heater, Electric Doorbell, Heartbeat rate monitor, Digital Protractor using gyroscope</t>
  </si>
  <si>
    <t>Painting, sketching, dancing, writing</t>
  </si>
  <si>
    <t>Cooking, Book club</t>
  </si>
  <si>
    <t>https://drive.google.com/open?id=1e8dF17lVV5K8uEjyNunKodQh6FinGyWT</t>
  </si>
  <si>
    <t>https://drive.google.com/open?id=1IW-5H_hMSQQeeciz5om8XQkPZEGg0OGo</t>
  </si>
  <si>
    <t>https://m.facebook.com/swarnima.patole?ref=bookmarks</t>
  </si>
  <si>
    <t>https://www.linkedin.com/in/swarnima-patole-bb9b67170</t>
  </si>
  <si>
    <t>shahtabssum789@gmail.com</t>
  </si>
  <si>
    <t>18105A2007</t>
  </si>
  <si>
    <t>Tabassum shakeel Shah</t>
  </si>
  <si>
    <t>Bhavani Apartment B wing G/5 Kamla park mahim road palghar</t>
  </si>
  <si>
    <t>tabassum.shah@vit.edu.in</t>
  </si>
  <si>
    <t>JMNPS0909G</t>
  </si>
  <si>
    <t>Bhavani Vidya Niketan Hindi High School</t>
  </si>
  <si>
    <t>V.P.M's polytechnic Thane</t>
  </si>
  <si>
    <t>Mohd Shakeel A Shah</t>
  </si>
  <si>
    <t>Jaitunnisha Shah</t>
  </si>
  <si>
    <t>career edge-knockdown the lockdown
communication skill
Healthcare delivery in Healthcare organization</t>
  </si>
  <si>
    <t>Teamwork
Attention to detail
Educational commitment
Communication</t>
  </si>
  <si>
    <t>Project in diploma final year</t>
  </si>
  <si>
    <t>Books,Cooking,doodling</t>
  </si>
  <si>
    <t>https://drive.google.com/open?id=1ATkbC95oWk430ExYPAUsmKRt60cfLaA3</t>
  </si>
  <si>
    <t>https://drive.google.com/open?id=1dANfbNbQsvZCKpHeGiyPL-cYJCiOQ_Em</t>
  </si>
  <si>
    <t>https://www.facebook.com/tabassum.shah.90</t>
  </si>
  <si>
    <t>https://www.linkedin.com/in/tabassum-shah-8730411a2</t>
  </si>
  <si>
    <t>mtqrey@gmail.com</t>
  </si>
  <si>
    <t>17104B0060</t>
  </si>
  <si>
    <t>Taha Mohiuddin Qureshi</t>
  </si>
  <si>
    <t>239,Nagdevi Street ,Crawford Market, Mumbai -3</t>
  </si>
  <si>
    <t>SAME AS ABOUVE</t>
  </si>
  <si>
    <t>taha.qureshi@vit.edu.in</t>
  </si>
  <si>
    <t>ABCPQ6321R</t>
  </si>
  <si>
    <t>R4082863</t>
  </si>
  <si>
    <t>The Scholar High School</t>
  </si>
  <si>
    <t>Mohiuddin Qureshi</t>
  </si>
  <si>
    <t>Business - Travel Agency</t>
  </si>
  <si>
    <t>Rashida Qureshi</t>
  </si>
  <si>
    <t xml:space="preserve">1. CARRER EDGE SKILLS BY TCS-ion(Tata Consultancy Services) – 15 day long course which teaches from basic to advance communication and etiquettes to be followed in corporate environment.
2. ICSI UK Network Security - 30 days long course which gives holistic view of modern network security including operating system hardening, firewalls, intrusion-detection systems, VPNs and Encryption. Physical Security, Standards, System Security and Security Policies.
3. Certificate short- course from Amity University Online on “Cyber-Security”
4. Certificate course from Z Security on Ethical Hacking from Scratch.(In-progress)
5. Certificate course from Coursera on Python 3.
</t>
  </si>
  <si>
    <t>Python 3 , Computer Networking(CCNA)</t>
  </si>
  <si>
    <t xml:space="preserve">1. Cleared all exams which are conducted by "Padmabhushan VasantDada Patil Pratishthan's College of Engineering" during lock down in association with 9Legde Pro, which include:
1.DATA STRUCTURES 2.PYTHON 3.COMPUTER NETWORK 
4.DATABASE MANAGEMENT SYSTEM
2. Certificate of Participation SPARK 2020 – National Level Electrical Engineering Quiz 
3. Certificate of Participation on Python with 84% percentage held by NSS-VIT.
4. Virtual Experience Program at ANZ via InsideSherpa(Online) :
Social Engineering Investigation – Performed social engineering Investigation on set of emails to find out they were malicious or safe.
Digital Investigations using Wireshark ,in order to analyse data packets and extracting information from them.
</t>
  </si>
  <si>
    <t xml:space="preserve">Inter Debate at Cathedral Model of United Nations 2015
</t>
  </si>
  <si>
    <t>Football , Gaming</t>
  </si>
  <si>
    <t>https://drive.google.com/open?id=1kTMk2FVOHxTG0NG5QY5bAgxm2xaPBzyK</t>
  </si>
  <si>
    <t>https://drive.google.com/open?id=1Q_OWfK-lq33ul_djf5PCwQndetUT5Rbz</t>
  </si>
  <si>
    <t>https://www.facebook.com/mtqrey</t>
  </si>
  <si>
    <t>https://www.linkedin.com/in/taha-q-945594102/</t>
  </si>
  <si>
    <t>tanayshah027@gmail.com</t>
  </si>
  <si>
    <t>17104A0008</t>
  </si>
  <si>
    <t>Tanay Alay Shah</t>
  </si>
  <si>
    <t>7/11 Kalyan Building, Khadilkar Road, Mumbai -4</t>
  </si>
  <si>
    <t>tanay.shah@vit.edu.in</t>
  </si>
  <si>
    <t>IUEPS3492C</t>
  </si>
  <si>
    <t>Army Public School, Mumbai</t>
  </si>
  <si>
    <t>Alay Shah</t>
  </si>
  <si>
    <t>Rajul Shah</t>
  </si>
  <si>
    <t>Python for Everybody- 5 Course Specialization.
Machine Learning - Standford University.
Applied Data Science 3 Courses.
Introduction to Tensorflow.
Grand Master in SIP Program.</t>
  </si>
  <si>
    <t>Embedded Systems
Machine Learning
Python
SQL
C
Web Hosting
Database</t>
  </si>
  <si>
    <t>Development Of Sensors for Atmospheric Field Measurement in association with Indian Institute of Geomagnetism
Traffic Control System for Emergency Vehicles
MNIST Handwritten Digit Recognition</t>
  </si>
  <si>
    <t>NSS Volunteer,
Street Plays,
Intra-college Basketball and Volleyball,
Reading- Mystery Novels</t>
  </si>
  <si>
    <t>https://drive.google.com/open?id=18f2bKunLTW60ZTDi5WGQy04L1KJyscSC</t>
  </si>
  <si>
    <t>https://drive.google.com/open?id=1csKP6KnNCej7iD6nSBdP8jl-0yegRmFe</t>
  </si>
  <si>
    <t>https://www.facebook.com/tanay.shah.9883</t>
  </si>
  <si>
    <t>linkedin.com/in/tanay-shah-95235314b</t>
  </si>
  <si>
    <t>https://github.com/Tanay-27</t>
  </si>
  <si>
    <t>ambekartanmay@gmail.com</t>
  </si>
  <si>
    <t>18101C2051</t>
  </si>
  <si>
    <t>Tanmay Atul Ambekar</t>
  </si>
  <si>
    <t>E/03 Adinath Chs,Near Antophill Post Office,S.M.D Road,Wadala -East,Mumbai:-400037.</t>
  </si>
  <si>
    <t>tanmay.ambekar@vit.edu.in</t>
  </si>
  <si>
    <t>BL7P72127A</t>
  </si>
  <si>
    <t>8388 0716 5955</t>
  </si>
  <si>
    <t>H6897651</t>
  </si>
  <si>
    <t>Maharashtra State Board of Technical Education.</t>
  </si>
  <si>
    <t>Atul Ambekar</t>
  </si>
  <si>
    <t>Ruchira Ambekar</t>
  </si>
  <si>
    <t>Teacher.</t>
  </si>
  <si>
    <t>Full Stack Developer.</t>
  </si>
  <si>
    <t>Coding and Programming,Project Management,Social Media Management &amp; Digital Marketing.</t>
  </si>
  <si>
    <t>Drama.</t>
  </si>
  <si>
    <t>Drama Club.</t>
  </si>
  <si>
    <t>https://drive.google.com/open?id=1YuVMIu-fxZyLmp53B4Y4Fx0mgn8e_7Yx</t>
  </si>
  <si>
    <t>https://drive.google.com/open?id=1FYzKHrmk9pL97-80eZ3sE4L1Qzlhrcdo</t>
  </si>
  <si>
    <t>www.linkedin.com/in/tanmay-ambekar-00214b1ab</t>
  </si>
  <si>
    <t>tanmaydhamdhere11@gmail.com</t>
  </si>
  <si>
    <t>17102B0054</t>
  </si>
  <si>
    <t>Tanmay Bhushan Dhamdhere</t>
  </si>
  <si>
    <t>A/2,Balaka society,swastik park,Chembur-71</t>
  </si>
  <si>
    <t>E/3,Balaka society,swastik park,Chembur-71</t>
  </si>
  <si>
    <t>tanmay.dhamdhere@vit.edu.in</t>
  </si>
  <si>
    <t>FRXPD7479B</t>
  </si>
  <si>
    <t>T6800334</t>
  </si>
  <si>
    <t>Olps high school</t>
  </si>
  <si>
    <t>SRP College</t>
  </si>
  <si>
    <t>Bhushan Dhamdhere</t>
  </si>
  <si>
    <t>Snehal Dhamdhere</t>
  </si>
  <si>
    <t>Neural networks 
Ai
Ooen cv
Machine learning</t>
  </si>
  <si>
    <t>Python ,html,css,C</t>
  </si>
  <si>
    <t>2nd prize in National technical paper presentation for Data mining</t>
  </si>
  <si>
    <t>Dance ,Sports</t>
  </si>
  <si>
    <t>Basketball,Football</t>
  </si>
  <si>
    <t>https://drive.google.com/open?id=1V4FHTHSq9ELwHbXLysVfAGqMl1Nqa4OA</t>
  </si>
  <si>
    <t>https://drive.google.com/open?id=1TqyqX1qxRdK9_Rpm2xCwQjWSkOdI9hkA</t>
  </si>
  <si>
    <t>https://www.facebook.com/tanmay.dhamdhere</t>
  </si>
  <si>
    <t>https://www.linkedin.com/in/tanmay-dhamdhere-585b41199</t>
  </si>
  <si>
    <t>tanmaydzope@gmail.com</t>
  </si>
  <si>
    <t>17104A0014</t>
  </si>
  <si>
    <t>TANMAY DILIP ZOPE</t>
  </si>
  <si>
    <t>B-3/104/INDRAPRASTHA SANKUL/BEHIND GOLDEN PARK-2/BETURKARPADA/KALYAN(WEST).</t>
  </si>
  <si>
    <t>tanmay.zope@vit.edu.in</t>
  </si>
  <si>
    <t>ACOPZ6708L</t>
  </si>
  <si>
    <t>SMT. KANTABEN CHANDULAL GANDHI ENGLISH SCHOOL</t>
  </si>
  <si>
    <t>BIRLA COLLEGE OF ARTS,SCIENCE &amp; COMMERCE</t>
  </si>
  <si>
    <t>DILIP AMRUTRAO ZOPE</t>
  </si>
  <si>
    <t>SERVICE ENGINEER</t>
  </si>
  <si>
    <t>LALITA DILIP ZOPE</t>
  </si>
  <si>
    <t xml:space="preserve">1. INTERNSHIP PROGRAM ON PYTHON FOR DATA SCIENCE CONDUCTED BY EDUVANCE IN COLLABORATION WITH IBM
2. 4 MONTHS IOT PROGRAM CONDUCTED BY SKILLVILLE
</t>
  </si>
  <si>
    <t>COMFORTABLE WITH THE FOLLOWING:
PYTHON
BASICS OF JAVA,C
ARDUINO,RASPBERRY PI</t>
  </si>
  <si>
    <t xml:space="preserve">BANKING TRANSACTION USING PYTHON
WEATHER MONITORING SYSTEM USING IOT
HEART RATE MONITORING SYSTEM USING IOT
</t>
  </si>
  <si>
    <t>PLAYING BASKETBALL SINCE SCHOOL
VOLUNTEERED FOR STUDENT'S COUNCIL IN 1ST YEAR
CORE MEMBER OF CREATIVE'S TEAM OF STUDENT'S COUNCIL in 2d year</t>
  </si>
  <si>
    <t>PLAYING OUTDOOR GAMES, READING, MEDITATION.</t>
  </si>
  <si>
    <t>https://drive.google.com/open?id=1_hVKKi8EcPRrDk436FkyaLe6mLIZRmdb</t>
  </si>
  <si>
    <t>https://drive.google.com/open?id=1Ztbh5_0HC-QPhvH1Y3XWc-dGyXE_kJqP</t>
  </si>
  <si>
    <t>https://m.facebook.com/tanmay.zope?ref=bookmarks</t>
  </si>
  <si>
    <t>https://www.linkedin.com/in/tanmay-zope-20a2941a6</t>
  </si>
  <si>
    <t>tanvisayyed02@gmail.com</t>
  </si>
  <si>
    <t>17101B0033</t>
  </si>
  <si>
    <t>Tanvi Asif Sayyed</t>
  </si>
  <si>
    <t>A-1204, Rustomjee Athena, Majiwada, Thane west- 400601</t>
  </si>
  <si>
    <t>tanvi.sayyed@vit.edu.in</t>
  </si>
  <si>
    <t>KABPS8703K</t>
  </si>
  <si>
    <t>Lodha World School</t>
  </si>
  <si>
    <t>Asif Sayyed</t>
  </si>
  <si>
    <t>Tasnim Sayyed</t>
  </si>
  <si>
    <t>Social Media Text Analysis, Cs50, Data Science</t>
  </si>
  <si>
    <t>Python, Java , HTML, CSS, Bootstrap</t>
  </si>
  <si>
    <t>Smart Mirror</t>
  </si>
  <si>
    <t>Publicity head in ACM, and the Publicity and PR head for Student Council</t>
  </si>
  <si>
    <t>Painting, sketching</t>
  </si>
  <si>
    <t>https://drive.google.com/open?id=1Tc97Zy2rUu_4XbN9wz-FflE1W5PEIfVF</t>
  </si>
  <si>
    <t>https://drive.google.com/open?id=1R7o1nWHBzIkwAt8Cb6VCO3HGFVdtXspV</t>
  </si>
  <si>
    <t>https://www.facebook.com/tanvi.sayyed.77</t>
  </si>
  <si>
    <t>https://www.linkedin.com/in/tanvi-sayyed-4a57891a5</t>
  </si>
  <si>
    <t>vanjaretejal@gmail.com</t>
  </si>
  <si>
    <t>17103C2052</t>
  </si>
  <si>
    <t>Tejal Vishnu Vanjare</t>
  </si>
  <si>
    <t>8/19/1997</t>
  </si>
  <si>
    <t>Shobha Niwas, Malpa dongri no 2, Andheri East Mumbai 400093</t>
  </si>
  <si>
    <t>tejal.vanjare@vit.edu .in</t>
  </si>
  <si>
    <t>BJAPV7077G</t>
  </si>
  <si>
    <t>3179 7625 9942</t>
  </si>
  <si>
    <t>St Arnold's High school</t>
  </si>
  <si>
    <t>Shri G.P.M Degree College</t>
  </si>
  <si>
    <t>MSBET</t>
  </si>
  <si>
    <t>Vishnu Babaji Vanjare</t>
  </si>
  <si>
    <t>Veena Vishnu Vanjare</t>
  </si>
  <si>
    <t>Digital learning</t>
  </si>
  <si>
    <t>Digital learning with Google unlocked</t>
  </si>
  <si>
    <t>Debate</t>
  </si>
  <si>
    <t>Singing and drawing</t>
  </si>
  <si>
    <t>Gardening cooking reading</t>
  </si>
  <si>
    <t>https://drive.google.com/open?id=1A5sJscVEBLvSAsoeNfwaVegvHSC1hLqV</t>
  </si>
  <si>
    <t>https://drive.google.com/open?id=1H-pAXcyAAilWaVH9ooCZkFdpq50XOIDZ</t>
  </si>
  <si>
    <t>https://www.facebook.com/tejal.vanjare.31</t>
  </si>
  <si>
    <t>tejasj59@gmail.com</t>
  </si>
  <si>
    <t>17102B0034</t>
  </si>
  <si>
    <t>Tejas Hansraj Jambhule</t>
  </si>
  <si>
    <t xml:space="preserve">Sector 1 new panvel
</t>
  </si>
  <si>
    <t>Naginabagh chandrapur</t>
  </si>
  <si>
    <t>tejas.jambhule@vit.edu.in</t>
  </si>
  <si>
    <t>St.michael english school</t>
  </si>
  <si>
    <t>Janata Mahavidyalay</t>
  </si>
  <si>
    <t>Hansraj rambhau jambhule</t>
  </si>
  <si>
    <t>Vijaya hansraj Jambhule</t>
  </si>
  <si>
    <t>python,C,Java,web development,data structure,database.</t>
  </si>
  <si>
    <t>coding,web develpoment,video and photo editing,react</t>
  </si>
  <si>
    <t>smart brain,automated project management sysytem,movie ticket booking</t>
  </si>
  <si>
    <t>Singing,football,Photography</t>
  </si>
  <si>
    <t>Coding,web development,gaming ,youtuber,travelling,photography</t>
  </si>
  <si>
    <t>https://drive.google.com/open?id=1xnsgKurKHnPXtfLEwoSHIaU78bLa90Mo</t>
  </si>
  <si>
    <t>https://drive.google.com/open?id=1FVeJqs6-jtzrGpuPzw32w8FG9KBSRe1W</t>
  </si>
  <si>
    <t>https://www.linkedin.com/in/tejas-jambhule-750a26193/</t>
  </si>
  <si>
    <t>18102C2023</t>
  </si>
  <si>
    <t>Tejas Ramakant Mhadgut</t>
  </si>
  <si>
    <t>5/17/2000</t>
  </si>
  <si>
    <t>room no-102,Building:-L8/C-wing,pratiksha nagar depot,sion,mumbai(400022)</t>
  </si>
  <si>
    <t>tejas.mhadgut2@vit.edu.in</t>
  </si>
  <si>
    <t>tejasmhadgut@gmail.com</t>
  </si>
  <si>
    <t>FNRPM1249C</t>
  </si>
  <si>
    <t>Suvidyalaya Highschool</t>
  </si>
  <si>
    <t>Ramakant Mhadgut</t>
  </si>
  <si>
    <t>Nivedita Mhadgut</t>
  </si>
  <si>
    <t>industrial training and internship program done on data analytics using python,AI for everyone(coursera),Support vector machine with scikit-learn,7 days hands on webinar of natural language processing,L&amp;T vacation Training Program, Appreciation letter given by the Head Of the Department of Computer Engineering for developing a working project of Alumni Directory and Filter website for the Computer Department of Vidyalankar Institute of Technology</t>
  </si>
  <si>
    <t>c,c++,java,sql,php,ajax,python,numpy,pandas,matplotlib</t>
  </si>
  <si>
    <t>Sponsored Project:-Developed a Working and scalable project of Alumni Management System for the Computer Department of Vidyalankar institute of Technology
Mini Projects:-Data Science web app using streamlight and python,
Sentiment analysis to classify ham and spam mails using python libraries such as scikit-learn,pandas,matplotlib,
Face Detection using SVM-Based classification</t>
  </si>
  <si>
    <t>Part Of Chess core Team of VIT sports council</t>
  </si>
  <si>
    <t>Guitar,Art,Poetry,philosophy</t>
  </si>
  <si>
    <t>https://drive.google.com/open?id=1MhE2l9O7X-nmW9Th_A8nugNVhF8bkMHe</t>
  </si>
  <si>
    <t>https://drive.google.com/open?id=1A82gc2u1n4Kc-QI5QbuPXPSm-pRoZgED</t>
  </si>
  <si>
    <t>https://www.facebook.com/tejas.mhadgut.986</t>
  </si>
  <si>
    <t>https://www.linkedin.com/in/tejas-mhadgut-a29959178/</t>
  </si>
  <si>
    <t>tejas1418@gmail.com</t>
  </si>
  <si>
    <t>18102B2001</t>
  </si>
  <si>
    <t>Tejas Ramesh Tirlotkar</t>
  </si>
  <si>
    <t>Room no-102, Opp Pratap Nagar, Ashok Baug, Amardham Road, Panvel-410206</t>
  </si>
  <si>
    <t>tejas.tirlotkar@vit.edu.in</t>
  </si>
  <si>
    <t>5045 4258 5261</t>
  </si>
  <si>
    <t>Konkan Education Society Indubai A. Wajekar English Medium School</t>
  </si>
  <si>
    <t>Pillai's Polytechnic, New Panvel</t>
  </si>
  <si>
    <t>Ramseh Narayan Tirlotkar</t>
  </si>
  <si>
    <t>Ravina Ramesh Tirlotkar</t>
  </si>
  <si>
    <t>Python Data Analytics by IBM, AWS(Amazon Web Services), Hadoop, Node res basics to bots, Python 101 and Data science.</t>
  </si>
  <si>
    <t>Data analytics, Machine learning, Hadoop, Data processing, Research and analytics</t>
  </si>
  <si>
    <t>GKey (Gesture Keyboard), Vehical number plate detection</t>
  </si>
  <si>
    <t>Sports (Cricket and Kabbadi)</t>
  </si>
  <si>
    <t>https://drive.google.com/open?id=1_BUjy9Id8kPS6F9K1lnPCJYZ_wk6KrYg</t>
  </si>
  <si>
    <t>https://drive.google.com/open?id=1nt7V_4ILqo-xpLaKCKSqKWE8qwBmyVFF</t>
  </si>
  <si>
    <t>https://www.facebook.com/tejas1418/</t>
  </si>
  <si>
    <t>https://www.linkedin.com/in/tejas-tirlotkar-0b3029191/</t>
  </si>
  <si>
    <t>tjnakka@gmail.com</t>
  </si>
  <si>
    <t>17101B0009</t>
  </si>
  <si>
    <t>TEJAS SHRINIVAS NAKKA</t>
  </si>
  <si>
    <t>5/21/1998</t>
  </si>
  <si>
    <t>115/56 B.D.D CHWALS, S.S AMRUTWAR MARG, WORLI, MUMBAI - 400 018.</t>
  </si>
  <si>
    <t>tejas.nakka@vit.edu.in</t>
  </si>
  <si>
    <t>BKDPN3395R</t>
  </si>
  <si>
    <t>6491 3664 9387</t>
  </si>
  <si>
    <t>T6798809</t>
  </si>
  <si>
    <t>LITTLE STARS ENGLISH HIGH SCHOOL</t>
  </si>
  <si>
    <t>MUMBAI JUNIOR COLLEGE</t>
  </si>
  <si>
    <t>SHRINIVAS NARSAYYA NAKKA</t>
  </si>
  <si>
    <t>CLERK</t>
  </si>
  <si>
    <t>BHARTI SHRINIVAS NAKKA</t>
  </si>
  <si>
    <t>REACTJS, JAVA, PYTHON, C++, JAVASCRIPT, HTML/CSS, SCRIPTING</t>
  </si>
  <si>
    <t>TEEN PATTI GAME, POWERSHELL SCRIPT, AI BASED ANALYTICS</t>
  </si>
  <si>
    <t>GAMING, COOKING</t>
  </si>
  <si>
    <t>https://drive.google.com/open?id=1oM6Dzb5CGmysD_fLZETjs5J5wug1Oury</t>
  </si>
  <si>
    <t>https://drive.google.com/open?id=1MBR_GNDqepBMgkUW8WDLl177p-Kae5xq</t>
  </si>
  <si>
    <t>facebook.com/tejas.nakka</t>
  </si>
  <si>
    <t>linkedin.com/in/tjnakka</t>
  </si>
  <si>
    <t>tchelekar@gmail.com</t>
  </si>
  <si>
    <t>18104C2038</t>
  </si>
  <si>
    <t>TEJASHREE ASHOK CHELEKAR</t>
  </si>
  <si>
    <t>COLABA POLICE QUARTERS, OPP TO ELECTRIC HOUSE, GROUND FLOOR, ROOM NO 6, COLABA, MUMBAI- 400001</t>
  </si>
  <si>
    <t>tejashree.chelekar@vit.edu</t>
  </si>
  <si>
    <t>BUXPC7640G</t>
  </si>
  <si>
    <t>5249 7953 9992</t>
  </si>
  <si>
    <t>S2787412</t>
  </si>
  <si>
    <t>HOLY NAME HIGH SCHOOL</t>
  </si>
  <si>
    <t>AGNEL POLYTECHNIC</t>
  </si>
  <si>
    <t>ASHOK HANUMAN CHELEKAR</t>
  </si>
  <si>
    <t>POLICE MAN</t>
  </si>
  <si>
    <t>SUVARNA ASHOK CHELEKAR</t>
  </si>
  <si>
    <t>TCS career edge
Database management course workshop</t>
  </si>
  <si>
    <t>Familiar with My SQL</t>
  </si>
  <si>
    <t>Listening music and exercise</t>
  </si>
  <si>
    <t>https://drive.google.com/open?id=1FkgKdF5nXcylOg0Yyhn59sgXEoqlDx0z</t>
  </si>
  <si>
    <t>https://drive.google.com/open?id=1nZw-sZ6GXx2GAMq_GFi4gMTZke3VlYdj</t>
  </si>
  <si>
    <t>https://www.facebook.com/tejashree.chelekar.3</t>
  </si>
  <si>
    <t>https://www.linkedin.com/in/tejashree-chelekar-8445461ab</t>
  </si>
  <si>
    <t>tejasbhosle179@gmail.com</t>
  </si>
  <si>
    <t>17101A0061</t>
  </si>
  <si>
    <t>Tejaswini Pandharinath Bhosle</t>
  </si>
  <si>
    <t>9/17/1999</t>
  </si>
  <si>
    <t>KH4-4-704, Celebration CHS, sector-17, Kharghar, Navi Mumbai, 410210</t>
  </si>
  <si>
    <t>tejaswini.bhosle@vit.edu.in</t>
  </si>
  <si>
    <t>EOZPB3114K</t>
  </si>
  <si>
    <t>will apply</t>
  </si>
  <si>
    <t>St. Xavier's High School and Jr. College</t>
  </si>
  <si>
    <t>Pandharinath Bhosle</t>
  </si>
  <si>
    <t>Sadhana Pandharinath Bhosle</t>
  </si>
  <si>
    <t>DeepLearning.ai specialization [coursera]
Leadership and emotional intelligence [coursera]
Python for everybody (Getting started with Python) [coursera]</t>
  </si>
  <si>
    <t>Mini Project:
1. Iot based morse code learning device [Arduino]
2. Python based Website for "Online Service Booking"
3. "Student Database Management" Python
Final Year Project:
Email Classification using Neural Network</t>
  </si>
  <si>
    <t>Canvas Painting</t>
  </si>
  <si>
    <t>https://drive.google.com/open?id=1DAC933ZWQjlteZPlPDJJvyoKx2vdSLNs</t>
  </si>
  <si>
    <t>https://drive.google.com/open?id=12CUSw_7cXsp8CjfTNzmvOPkVy2F9Y5HW</t>
  </si>
  <si>
    <t>https://www.facebook.com/tejaswini.bhosle.92/</t>
  </si>
  <si>
    <t>www.linkedin.com/in/tejaswini-bhosle-349689170</t>
  </si>
  <si>
    <t>thanushwarya.08091999@gmail.com</t>
  </si>
  <si>
    <t>17105A0042</t>
  </si>
  <si>
    <t>THANUSHWARYA SARAVANAN</t>
  </si>
  <si>
    <t>B-2/204,RUTU ESTATE,GHODBUNDER ROAD,THANE WEST-400607</t>
  </si>
  <si>
    <t>thanushwarya.saravanan@vit.edu.in</t>
  </si>
  <si>
    <t>3805 9219 4916</t>
  </si>
  <si>
    <t>Z3891161</t>
  </si>
  <si>
    <t>LOK PURAM PUBLIC SCHOOL,THANE</t>
  </si>
  <si>
    <t>NEW HORIZON PUBLIC SCHOOL,AIROLI</t>
  </si>
  <si>
    <t>G.SARAVANAN</t>
  </si>
  <si>
    <t>SELF EMPLOYED(TEXTILES)</t>
  </si>
  <si>
    <t>P.M SANTHIPPON</t>
  </si>
  <si>
    <t>BANK EMPLOYEE</t>
  </si>
  <si>
    <t>1.Programming for Everybody
(Getting started with Python)
University of Michigan
2.Programming for Everybody
(Python Data structures)
University of Michigan
3.Fundamentals of Digital Marketing
Google</t>
  </si>
  <si>
    <t>1.Python basics
2.c++
3.Java
4.MATLAB
5.AutoCAD
6.Microsoft Office</t>
  </si>
  <si>
    <t>MINI PROJECT
1.GAS LEAK SENSOR
2.ELECTRIC DOOR BELL</t>
  </si>
  <si>
    <t>VICE PRESIDENT IN BIO-MEDICAL STUDENT ASSOCIATION COMMITTEE(BMSA) 2019-2020</t>
  </si>
  <si>
    <t>1.READING 2.COOKING</t>
  </si>
  <si>
    <t>https://drive.google.com/open?id=1uz-C-OUWnB32s-KTIRKLuAfUlLRz_Jij</t>
  </si>
  <si>
    <t>https://drive.google.com/open?id=100eH0rDObYVPIAcevgrUzxl9ub0owXRb</t>
  </si>
  <si>
    <t>https://www.facebook.com/thanushwarya.saravanan/</t>
  </si>
  <si>
    <t>: https://www.linkedin.com/in/thanushwarya-saravanan-74877b145</t>
  </si>
  <si>
    <t>truptichaudhari2000@gmail.com</t>
  </si>
  <si>
    <t>17104A0052</t>
  </si>
  <si>
    <t>TRUPTI SHRIKANT CHAUDHARI</t>
  </si>
  <si>
    <t>4/20/2000</t>
  </si>
  <si>
    <t>101,Ajinta CHS Near Shivaji Path no.1, Ganesh Nagar, Dombivli-421202</t>
  </si>
  <si>
    <t>trupti.chaudhari@vit.edu.in</t>
  </si>
  <si>
    <t>CFIPC7940C</t>
  </si>
  <si>
    <t>IES Chandrakant Patkar Vidyalaya (Dombivli)</t>
  </si>
  <si>
    <t>Royal Junior College of Science and Commerce (Dombivli)</t>
  </si>
  <si>
    <t>SHRIKANT RAMKRISHNA CHAUDHARI</t>
  </si>
  <si>
    <t>BHAVANA SHRIKANT CHAUDHARI</t>
  </si>
  <si>
    <t>IoT course by Internshala,
Python3 bootcamp course by Udemy,
Technical support fundamentals Course by Coursera,
Bits and bytes of computer networking course by coursera,
Introduction to Data Science Course by Coursera.</t>
  </si>
  <si>
    <t>C,C++,Python,Java,HTML,DBMS</t>
  </si>
  <si>
    <t>1)Made a Project for clearing Traffic for emergency vehicle. We used Machine Vision using Python, MAP API, NodeMCU-ESP8266 in this project. 
2)Certificate Verification System- web base User Interface for an organization to generate and verify certificates.</t>
  </si>
  <si>
    <t>https://drive.google.com/open?id=1MkkbfKC9zRCexV57NKVtLSf67o0r8I2q</t>
  </si>
  <si>
    <t>https://drive.google.com/open?id=1f_yc496TfwnOt0FNwPqH_EhNkD5pxqAD</t>
  </si>
  <si>
    <t>https://www.facebook.com/trupti.chaudhari.3591</t>
  </si>
  <si>
    <t>https://www.linkedin.com/in/trupti-chaudhari-040494169</t>
  </si>
  <si>
    <t>tsingh1897@gmail.com</t>
  </si>
  <si>
    <t>17103A0052</t>
  </si>
  <si>
    <t>Tushar Awadhesh Singh</t>
  </si>
  <si>
    <t>BAL.C.H.S,BUILDING NO.G-1,ROOM NO.201 ,SECTOR-10,NEAR GURUDWARA, KALAMBOLI, NAVI MUMBAI-410218.</t>
  </si>
  <si>
    <t>tushar.singh@vit.edu.in</t>
  </si>
  <si>
    <t>LWNPS4882A</t>
  </si>
  <si>
    <t>NOT APPLIED</t>
  </si>
  <si>
    <t>CARMEL CONVENT HIGH SCHOOL</t>
  </si>
  <si>
    <t>PACE JUNIOR SCIENCE COLLEGE</t>
  </si>
  <si>
    <t>AWADHESH NARAYAN SINGH</t>
  </si>
  <si>
    <t>STATION INCHARGE</t>
  </si>
  <si>
    <t>ABHA AWADHESH SINGH</t>
  </si>
  <si>
    <t>Stanford Machine Learning,IBM Professional Data Science certification,Deeplearning.ai by coursera full course,Data Structures and Algorithm UC San Diego,R programming Udemy,NLP using Tensorflow Coursera</t>
  </si>
  <si>
    <t>Python,R programming,C++,Machine Learning,NLP,Computer Vision ,Data Analytics,Algorithms ,Data structure,Statistical programming,Numpy,SQL,GNU octave,Matlab,IBM WATSON,LDA,PCA,Tableau</t>
  </si>
  <si>
    <t>SIH</t>
  </si>
  <si>
    <t>Badminton,Cricket,Reading</t>
  </si>
  <si>
    <t>Audiophile</t>
  </si>
  <si>
    <t>https://drive.google.com/open?id=1hhqdq9ApyCKy_S8mfg2qRkGt_KpmLc35</t>
  </si>
  <si>
    <t>https://drive.google.com/open?id=1DEpWg-AZnLqe0QQV_fIGi2zI5zYU18MA</t>
  </si>
  <si>
    <t>https://www.facebook.com/profile.php?id=100019067584923</t>
  </si>
  <si>
    <t>https://www.linkedin.com/in/tushar-singh-4326b7188/</t>
  </si>
  <si>
    <t>urmilabhagwat38072@gmail.com</t>
  </si>
  <si>
    <t>18102C2026</t>
  </si>
  <si>
    <t>Urmila Rajkumar Bhagwat</t>
  </si>
  <si>
    <t>2/23/1999</t>
  </si>
  <si>
    <t>Bldg No. 10/204, Amrutdham society, near yogidham, Kalyan(w).</t>
  </si>
  <si>
    <t>urmila.bhagwat@vit.edu.in</t>
  </si>
  <si>
    <t>DGNPB3066F</t>
  </si>
  <si>
    <t>Saraswati Mandir, Kalyan west.</t>
  </si>
  <si>
    <t>Navjeevan Education Society's of Polytechnic, Bhandup</t>
  </si>
  <si>
    <t>Rajkumar Vitthal Bhagwat</t>
  </si>
  <si>
    <t>Sunita Rajkumar Bhagwat</t>
  </si>
  <si>
    <t xml:space="preserve">Introduction to blockchain at coursera 
lntroduction to Data science with python at coursera
Career Edge-knockdown with lockdown by tcs 
6 hrs training on IOT by cyberfrat
</t>
  </si>
  <si>
    <t>C, C++, JAVA, Python</t>
  </si>
  <si>
    <t>Drawing, Cooking, like to play indoor game</t>
  </si>
  <si>
    <t>https://drive.google.com/open?id=1OvEnW64XF0f0-a6zN4Abp42UKgsjiBKZ</t>
  </si>
  <si>
    <t>https://drive.google.com/open?id=1Jw69x6s3CSf9keX174vh7sppiZyac8ZP</t>
  </si>
  <si>
    <t>https://www.facebook.com/urmila.bhagwat.12</t>
  </si>
  <si>
    <t>https://www.linkedin.com/in/urmila-bhagwat-69a841192</t>
  </si>
  <si>
    <t>naikusharvi33@gmail.com</t>
  </si>
  <si>
    <t>17101B0040</t>
  </si>
  <si>
    <t>Usharvi Sachin Naik</t>
  </si>
  <si>
    <t>B1/103, Bee Jumbo Darshan ,Dk Angre Marg,Andheri East,Mumbai 69</t>
  </si>
  <si>
    <t>usharvi.naik@vit.edu.in</t>
  </si>
  <si>
    <t>BPKPN0351K</t>
  </si>
  <si>
    <t>Shri Madhav Rao Bhagwat high School</t>
  </si>
  <si>
    <t>sathaye</t>
  </si>
  <si>
    <t>Sachin</t>
  </si>
  <si>
    <t>Siddhi</t>
  </si>
  <si>
    <t>software Processes and Agile Practices</t>
  </si>
  <si>
    <t>java,Python ,sql</t>
  </si>
  <si>
    <t>website on Automatic Paper Generation</t>
  </si>
  <si>
    <t>Dance,Reading</t>
  </si>
  <si>
    <t>https://drive.google.com/open?id=1W17JMeMzkJMXqrvP7BIXm5MiiO9EyB-2</t>
  </si>
  <si>
    <t>https://drive.google.com/open?id=1S8zy0E20Km1XBY-hrl6kI32RdAiK44eP</t>
  </si>
  <si>
    <t>https://www.facebook.com/usharvi.naik</t>
  </si>
  <si>
    <t>https://www.linkedin.com/in/usharvi-naik-5436911a5</t>
  </si>
  <si>
    <t>Internship done at Oil and Natural Gas Corporation</t>
  </si>
  <si>
    <t>msutkarsha@gmail.com</t>
  </si>
  <si>
    <t>18102C2010</t>
  </si>
  <si>
    <t>Utkarsha Jalindar Kshirsagar</t>
  </si>
  <si>
    <t>"OM Shanti" CHS, flat no:03,Plot no:8/10/12,road no:04,sec:11,New Panvel</t>
  </si>
  <si>
    <t>utkarsha.kshirsagar@vit.edu.in</t>
  </si>
  <si>
    <t>GLGPK3847A</t>
  </si>
  <si>
    <t>4696 0037 2351</t>
  </si>
  <si>
    <t>St Jospehs High School</t>
  </si>
  <si>
    <t>Governmanet Polytechnic Pen</t>
  </si>
  <si>
    <t>Jalindar Kshirsagar</t>
  </si>
  <si>
    <t>Lecturer</t>
  </si>
  <si>
    <t>Priya Kshirsagar</t>
  </si>
  <si>
    <t xml:space="preserve">
Research Proposal University of California ,Davis,
Building Conversational Experiences with
Dialogflow,Google Cloud
TCS Career Edge</t>
  </si>
  <si>
    <t>C,C++,JAVA,Python,Market research,Web Development</t>
  </si>
  <si>
    <t>Published Paper titled"Krushi Mitra: A Review of Agriculture Bots" in of Computer Sciences and Engineering Vol8 (6) June 2020. Deployed a project alumni directory for computer department ,VIT .Deployed TIMER software to Transparency Lights</t>
  </si>
  <si>
    <t>Chair Person of Alila cultural community 2019-2020
Digital Marketing Head of CSI VIT 2019-2020
Management crew of college fest 2019
Trained bharatnatyam Dancer with honors
3 years trained fusion style dancer won many dance competitions and holder of 5 trophies in field of lavni,fusion and classical.</t>
  </si>
  <si>
    <t>Doodling,cartoons,coin collection,dance club,swimming</t>
  </si>
  <si>
    <t>https://drive.google.com/open?id=1LgSWStwZ0cvDtPA_drfmaOqoV6481Nd1</t>
  </si>
  <si>
    <t>https://drive.google.com/open?id=1KWjIYSYUnpRESLmG-xXtgwWBI6DDTjPb</t>
  </si>
  <si>
    <t>https://www.facebook.com/profile.php?id=100010388832339</t>
  </si>
  <si>
    <t>https://www.linkedin.com/in/utkarsha-kshirsagar-34b0bb170/</t>
  </si>
  <si>
    <t>Internships:
Internship at True Ode ,Digital Marketing Internship (May 2020)
Internship at Dataconomy (Mumbai 2018) 
Industrial training at ISTC, Pune (Winter 2017)</t>
  </si>
  <si>
    <t>ansariuuzair9699@gmail.com</t>
  </si>
  <si>
    <t>18102C2001</t>
  </si>
  <si>
    <t>Uzair Mohammed Ali Ansari</t>
  </si>
  <si>
    <t>604, 6th floor, irfan palace, sankali street, byculla 400008</t>
  </si>
  <si>
    <t>Room 32, 80/h, chikal pads, RS Nimkar marg, 400008</t>
  </si>
  <si>
    <t>uzair.ansari@vit.edu.in</t>
  </si>
  <si>
    <t>Antonio De souza High School</t>
  </si>
  <si>
    <t>Mohammed Ali</t>
  </si>
  <si>
    <t>Fabrication Business</t>
  </si>
  <si>
    <t>Tabassum</t>
  </si>
  <si>
    <t>Programming, web development, mini projects</t>
  </si>
  <si>
    <t>Web development projects using node</t>
  </si>
  <si>
    <t>Baking, cooking, basketball</t>
  </si>
  <si>
    <t>Coin collection, gardening</t>
  </si>
  <si>
    <t>https://drive.google.com/open?id=1cu2kfIergwwO-9WcoTP_Xseizz3Oxyg5</t>
  </si>
  <si>
    <t>https://drive.google.com/open?id=1BC4EUm1ImfwUGYWaBT4o6bzgbd7hXaJY</t>
  </si>
  <si>
    <t>https://www.linkedin.com/in/uzair-ansari-b3241b192</t>
  </si>
  <si>
    <t>vaibhavsingh2607@gmail.com</t>
  </si>
  <si>
    <t>17102B0049</t>
  </si>
  <si>
    <t>Vaibhav Ashok Singh</t>
  </si>
  <si>
    <t>4/26/1999</t>
  </si>
  <si>
    <t>65, Mahavir Bldg, Senapati bapat marg road, Lower Parel, Mumbai--400013</t>
  </si>
  <si>
    <t>vaibhav.singh@vit.edu.in</t>
  </si>
  <si>
    <t>JWAPS6590E</t>
  </si>
  <si>
    <t>Navneet jr. college</t>
  </si>
  <si>
    <t>Ashok Singh</t>
  </si>
  <si>
    <t>Poonam Singh</t>
  </si>
  <si>
    <t>1. Python Data Structures from UNIVERSITY OF MICHIGAN
2. Using Python to Access Web Data from UNIVERSITY OF MICHIGAN
3. Using Databases with Python from UNIVERSITY OF MICHIGAN
4. Python Classes and Inheritance from UNIVERSITY OF MICHIGAN
5. Project Management from from UNIVERSITY OF CALIFORNIA, IRVINE
6. Introduction to Python from UDEMY
7. Complete Python Developer 2020 from UDEMY
8. Digital Marketing from NORTH STORM ACADEMY</t>
  </si>
  <si>
    <t>1. Python 3
2.</t>
  </si>
  <si>
    <t>1. ABBA
2. IMOAIMPACT
3. QUIZ APP for University (Ongoing)</t>
  </si>
  <si>
    <t>STATE LEVEL BADMINTON PLAYER</t>
  </si>
  <si>
    <t>Playing Guitar, Singing, Travelling, Exploring</t>
  </si>
  <si>
    <t>https://drive.google.com/open?id=14pg9EyolkEUWVoylzzCW_odRX19sY_Ay</t>
  </si>
  <si>
    <t>https://drive.google.com/open?id=1zv5lEJE89yvC6Ef__fkQJUeAQZLBwfJt</t>
  </si>
  <si>
    <t>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9062269%26loc_interest_ms%3D%26feeditemid%3D%26param1%3D%26param2%3D&amp;gclid=CjwKCAjwjLD4BRAiEiwAg5NBFlycAEL7FD209GVW9RlkltqnktdJ_K6ngpGK9jl64AwKRc8qM-rX0xoCgnUQAvD_BwE</t>
  </si>
  <si>
    <t>https://www.linkedin.com/in/vaibhav-singh-a00b61133/</t>
  </si>
  <si>
    <t>vaibhavpatil362000@gmail.com</t>
  </si>
  <si>
    <t>17104B0040</t>
  </si>
  <si>
    <t>Vaibhav Dnyaneshwar Patil</t>
  </si>
  <si>
    <t>2/65, Chhatrapati Shahu sadan, currey road, Mahdev palav marg, Mumbai - 400 013</t>
  </si>
  <si>
    <t>vaibhav.patil@vit.edu.in</t>
  </si>
  <si>
    <t>EPCPP6173N</t>
  </si>
  <si>
    <t>N. M. Joshi Marg municipal Secondary Highschool</t>
  </si>
  <si>
    <t>Bhavani Shankar Road junior college of science</t>
  </si>
  <si>
    <t>Dnyaneshwar Ganpat Patil</t>
  </si>
  <si>
    <t>Security head</t>
  </si>
  <si>
    <t>Vimal Dnyaneshwar Patil</t>
  </si>
  <si>
    <t>Kabaddi head and kabaddi team captain for last 2 years</t>
  </si>
  <si>
    <t>Playing different sports</t>
  </si>
  <si>
    <t>https://drive.google.com/open?id=1PU38NfPDeZSiQq1R4PUXazxqCgUYv-FW</t>
  </si>
  <si>
    <t>https://drive.google.com/open?id=148eZGzP8otzNedS_JEy-3Q22Ita4rNud</t>
  </si>
  <si>
    <t>https://www.facebook.com/profile.php?id=100010500302019</t>
  </si>
  <si>
    <t>https://www.linkedin.com/in/vaibhav-patil-b83ba319b</t>
  </si>
  <si>
    <t>vaibhavdhavade555@gmail.com</t>
  </si>
  <si>
    <t>17103A0022</t>
  </si>
  <si>
    <t>Vaibhav Suresh Dhavade</t>
  </si>
  <si>
    <t>12/14/1998</t>
  </si>
  <si>
    <t>AT/POST-WATUL,TAL-RAJAPUR,DIST-RATNAGIRI</t>
  </si>
  <si>
    <t>vaibhav.dhavade@vit.edu.in</t>
  </si>
  <si>
    <t>Adarsh Vidyamandir,Watul</t>
  </si>
  <si>
    <t>Navjeevan highschool &amp;Junior college ,Rajapur</t>
  </si>
  <si>
    <t>Suresh Hari Dhavade</t>
  </si>
  <si>
    <t>Sugandha Suresh Dhavade</t>
  </si>
  <si>
    <t>networking based , IOT based ,PYTHON, MATLAB</t>
  </si>
  <si>
    <t>Imagination on the working model</t>
  </si>
  <si>
    <t>Mini PROJECT</t>
  </si>
  <si>
    <t>https://drive.google.com/open?id=124WtUvwZBbpvqpiTN3T_dliMJsEbT-IZ</t>
  </si>
  <si>
    <t>https://drive.google.com/open?id=1o874FPJd2WdbTNe2SDv1UM7fxyUjAdgp</t>
  </si>
  <si>
    <t>https://www.facebook.com/vaibhav.dhawade.92</t>
  </si>
  <si>
    <t>https://www.linkedin.com/in/vaibhav-dhavade-141aa2193</t>
  </si>
  <si>
    <t>vaibhaviprabhulkar08@gmail.com</t>
  </si>
  <si>
    <t>17101A0013</t>
  </si>
  <si>
    <t>Vaibhavi Prasad Prabhulkar</t>
  </si>
  <si>
    <t>B/33, Pushparaj, 6th Lane, Pandurang Wadi, Goregaon East, Mumbai-400063.</t>
  </si>
  <si>
    <t>vaibhavi.prabhulkar@vit.edu.in</t>
  </si>
  <si>
    <t>ESHPP7083R</t>
  </si>
  <si>
    <t>Z4782479</t>
  </si>
  <si>
    <t>Yashodham High School &amp; Junior College</t>
  </si>
  <si>
    <t>Prakash Vidyalaya &amp; Junior College</t>
  </si>
  <si>
    <t>Prasad Dinanath Prabhulkar</t>
  </si>
  <si>
    <t>Rashmi Prasad Prabhulkar</t>
  </si>
  <si>
    <t>Python for Data Science, The Complete Digital Marketing Course - 12 Courses in 1</t>
  </si>
  <si>
    <t>HTML5, CSS3, Python, Digital Marketing</t>
  </si>
  <si>
    <t>Mini Project: Student Management System using Python</t>
  </si>
  <si>
    <t>Digital Publicity Head for Information Technology Students Association (ITSA) 2019-20</t>
  </si>
  <si>
    <t>Travel Blogging, Lawn Tennis, Cooking.</t>
  </si>
  <si>
    <t>https://drive.google.com/open?id=1_JsXIcIoI0pfGJA2pFh21tC4KS3G08vU</t>
  </si>
  <si>
    <t>https://drive.google.com/open?id=1Q72uBcTGj62j7At4lplZtthimjkTFGvr</t>
  </si>
  <si>
    <t xml:space="preserve">https://www.facebook.com/profile.php?id=100008846380091
</t>
  </si>
  <si>
    <t>https://www.linkedin.com/in/vaibhavi-prabhulkar-9547641a0</t>
  </si>
  <si>
    <t>vaidehichalke1999@gmail.com</t>
  </si>
  <si>
    <t>17104B0057</t>
  </si>
  <si>
    <t>VAIDEHI SUNIL CHALKE</t>
  </si>
  <si>
    <t>DREAMS COMPLEX 1B-305, BHANDUP WEST</t>
  </si>
  <si>
    <t>vaidehi.chalke@vit.edu.in</t>
  </si>
  <si>
    <t>BTRPC3324E</t>
  </si>
  <si>
    <t>M6320804</t>
  </si>
  <si>
    <t>PAWAR PUBLIC SCHOOL</t>
  </si>
  <si>
    <t>KJ SOMAIYA COLLEGE OF SCIENCE AND COMMERCE</t>
  </si>
  <si>
    <t>SUNIL CHALKE</t>
  </si>
  <si>
    <t>NEELAM CHALKE</t>
  </si>
  <si>
    <t>MS OFFICE,PPT,BASIC PYTHON,LABVIEW</t>
  </si>
  <si>
    <t>MINI PROJECTS,POSTERS,PPT</t>
  </si>
  <si>
    <t>DANCE,SPORTS,POETRY</t>
  </si>
  <si>
    <t>PHOTOGRAPHY,READING,DANCING</t>
  </si>
  <si>
    <t>https://drive.google.com/open?id=1j4Tp47bQGlQiPlWcVs9e42wCn31-cP8J</t>
  </si>
  <si>
    <t>https://drive.google.com/open?id=1Y10xK7B-Tb7YmEch7VSR91H4GqgKTvBA</t>
  </si>
  <si>
    <t>https://www.facebook.com/EverYthinGVaidZz</t>
  </si>
  <si>
    <t>https://www.linkedin.com/mwlite/in/vaidehi-chalke-04259a1ab</t>
  </si>
  <si>
    <t>vaishnaviaditi9@gmail.com</t>
  </si>
  <si>
    <t>18103c2026</t>
  </si>
  <si>
    <t>Vaishnavi anil sugdare</t>
  </si>
  <si>
    <t>11/29/1998</t>
  </si>
  <si>
    <t>Sai Milan Co. Society, 
B wing, Flat no 405, 
4th floor, G.k.marg, 
Worli, mumbai 400018.</t>
  </si>
  <si>
    <t>vaishnavi.sugdare@vit.edu.in</t>
  </si>
  <si>
    <t>s5743032</t>
  </si>
  <si>
    <t>Convent girls high school</t>
  </si>
  <si>
    <t>Gurunanak khalsa college</t>
  </si>
  <si>
    <t>Anil</t>
  </si>
  <si>
    <t>Aditi</t>
  </si>
  <si>
    <t>Technical writing, data analysis programming languages</t>
  </si>
  <si>
    <t>Mini projects, technical presentations</t>
  </si>
  <si>
    <t>Art, poetry, singing, reading</t>
  </si>
  <si>
    <t>Writing poetry, making music, painting</t>
  </si>
  <si>
    <t>https://drive.google.com/open?id=1vQ0QxdfqhvcJ8TIn13f0s-51RRFMxznO</t>
  </si>
  <si>
    <t>https://drive.google.com/open?id=1ygSlB1cStHdC8iRl8THymrdgYZV6MB8a</t>
  </si>
  <si>
    <t>https://www.facebook.com/vaishnavi.aditi.39</t>
  </si>
  <si>
    <t>https://www.linkedin.com/in/vaishnavi-sugdare-15bb631aa</t>
  </si>
  <si>
    <t>vaishnavisarpatil@gmail.com</t>
  </si>
  <si>
    <t>18101A2005</t>
  </si>
  <si>
    <t>VAISHNAVI JAGDISH SARPATIL</t>
  </si>
  <si>
    <t>D-1A NIKUNJ CHS KHARGHAR SECTOR NO -4 NAVI MUMBAI 410210</t>
  </si>
  <si>
    <t>AT POST SHIVAJI NAGAR KOLIWADA MURUD JANJIRA ,RAIGAD 402401</t>
  </si>
  <si>
    <t>vaishnavi.sarpatil@vit.edu.in</t>
  </si>
  <si>
    <t>KDTPS7906F</t>
  </si>
  <si>
    <t>SIR.S.A.HIGHSCHOOL MURUD-JANJIRA</t>
  </si>
  <si>
    <t>INSTITUTE OF PETROCHEMICAL ENGINEERING ,LONERE RAIGAD</t>
  </si>
  <si>
    <t>DR.BABASAHEB AMBEDKAR TECHNOLOGICAL UNIVERSITY</t>
  </si>
  <si>
    <t>JAGDISH NARAYAN SARPATIL</t>
  </si>
  <si>
    <t>FISHERMAN</t>
  </si>
  <si>
    <t>ANITA JAGDISH SARPATIL</t>
  </si>
  <si>
    <t xml:space="preserve">Did a course on Basic of C &amp; C++ programming Language.
Did a Online course on Core Python &amp; IOT in udemy.
</t>
  </si>
  <si>
    <t>C , C++ Programing
Boostrap 
Core python 
PHP
HTML5 
SQL SERVER
CSS3.</t>
  </si>
  <si>
    <t>Mini Projects:-
1)create diploma level project product managment system.
2)create hospital managment sytem using IOT.
3)create website for Agriculture .
4)create andriod application in social Awareness.</t>
  </si>
  <si>
    <t xml:space="preserve">
Sport</t>
  </si>
  <si>
    <t>Playing Moblies Game, Carrom, Making Mehndi , Rangoli.</t>
  </si>
  <si>
    <t>https://drive.google.com/open?id=1T3jgPqn3NURcC6WsjtOBttwOnysrylGn</t>
  </si>
  <si>
    <t>https://drive.google.com/open?id=1K4sq3nbK5YEaSKakl0IdOhBq2291mJKP</t>
  </si>
  <si>
    <t>https://www.facebook.com/profile.php?id=100009408184991</t>
  </si>
  <si>
    <t>https://www.linkedin.com/in/vaishnavi-sarpatil-b1201418b/</t>
  </si>
  <si>
    <t>vaishnavipatil853@gmail.com</t>
  </si>
  <si>
    <t>17102A0051</t>
  </si>
  <si>
    <t>Vaishnavi Jayavant Patil</t>
  </si>
  <si>
    <t>604,Silver Plaza, Near Nitin Company Signal,Thane(W)</t>
  </si>
  <si>
    <t>vaishnavi.patil1@vit.edu.in</t>
  </si>
  <si>
    <t>EKRPP4511E</t>
  </si>
  <si>
    <t>T2908465</t>
  </si>
  <si>
    <t>Saraswati Education Society's High School</t>
  </si>
  <si>
    <t>P.E.Society's English Medium High School and Junior College of Science</t>
  </si>
  <si>
    <t>Jayavant Patil</t>
  </si>
  <si>
    <t>Asha Patil</t>
  </si>
  <si>
    <t>Data Science Training
Introduction to Programming using Python
Introduction to TensorFlow
Google Cloud Platform Big Data and Machine Learning Fundamentals
From data to insights with Google Cloud Specialization
AI for everyone
Python Flask Bootcamp
Classes and Inheritance in Python</t>
  </si>
  <si>
    <t>Web Development
Data Science
Python
C
SQL
Flask</t>
  </si>
  <si>
    <t>Volunteer at Dharma Bhartiya Mission</t>
  </si>
  <si>
    <t>https://drive.google.com/open?id=15q3Fj2sHRYTJ7ZidZVVTpChJhBuaSy-J</t>
  </si>
  <si>
    <t>https://drive.google.com/open?id=1DqROcNX6sA0CtemoEg6IvQPAJsFEi4Nr</t>
  </si>
  <si>
    <t>https://www.linkedin.com/in/vaishnavi-patil-93579816b/</t>
  </si>
  <si>
    <t>vaishnevi.phutane@vit.edu.in</t>
  </si>
  <si>
    <t>17105A0026</t>
  </si>
  <si>
    <t>VAISHNEVI NARESH PHUTANE</t>
  </si>
  <si>
    <t>401, Heritage View, Dadabhai cross road No.3, Vile Parle (West), Mumbai-400056</t>
  </si>
  <si>
    <t>vaishneviphutane@gmail.com</t>
  </si>
  <si>
    <t>EDRPP8776G</t>
  </si>
  <si>
    <t>R6224027</t>
  </si>
  <si>
    <t>CHATRABHUJ NARSEE MEMORIAL SCHOOL, MUMBAI</t>
  </si>
  <si>
    <t>SMT. GOKALIBAI P.P. HIGH SCHOOL &amp; ACHARYA AMBALAL V. PATEL JR. COLLEGE</t>
  </si>
  <si>
    <t>NARESH KRISHNA PHUTANE</t>
  </si>
  <si>
    <t>Air Conditioning Mechanic</t>
  </si>
  <si>
    <t>VAISHALI NARESH PHUTANE</t>
  </si>
  <si>
    <t xml:space="preserve">• Programming for Everybody (Getting Started with Python)- University of 
Michigan | 5 May 2020
• COVID-19 Contact Tracing- John Hopkins University | 29 May 2020
• The Challenges of Global Health- Duke University 6 May 2020
• Data and Health Indicators in Public Health Practice- John Hopkins University| 
19 May 2020
• Materials in Oral Health-University of Hong Kong | 2 May 2020
• Patient Safety and Quality Improvement: Developing a Systems View (Patient 
Safety I) - John Hopkins University | 5 May 2020
• Introduction to Psychology- Yale University | 19 May 2020
• Python for Genomic Data Science- John Hopkins University | 8 May 2020
• Systems Thinking In Public Health- John Hopkins University | 21 May 2020
• Machine Learning Onramp- Mathworks | Training Service | 14 May 2020
• Matlab Onramp- Mathworks | Training Service | 19 March 2020
• Mechanical Ventilation for COVID-19- Harvard Medical School | 9 May 2020
• Work Smarter, Not Harder Time Management for Personal &amp; Professional 
Productivity- UCI Division of Continuing Education | 9 June 2020
</t>
  </si>
  <si>
    <t xml:space="preserve">AutoCAD
Multisim
C language
LT Spice
HTML
OpenCV
Python
OOPM
LabView
Ardiuno Programming
Matlab
Microsoft Office
</t>
  </si>
  <si>
    <t xml:space="preserve">1.STEGANOGRAPHY &amp; RETRIVING
UNIVERSITY OF MUMBAI | THIRD YEAR MINI PROJECT
2.PORTABLE VEIN LOCATING DEVICE
UNIVERSITY OF MUMBAI | THIRD YEAR MINI PROJECT
3.PULSEOXYMETER
UNIVERSITY OF MUMBAI | SECOND YEAR MINI PROJECT
4.SYSTEMIC &amp; PULMONARY CIRCULATION
UNIVERSITY OF MUMBAI | FIRST YEAR MINI PROJECT
5.VEHICLE DRIVER’S NODDING DETECTOR
UNIVERSITY OF MUMBAI | FIRST YEAR MINI PROJECT
</t>
  </si>
  <si>
    <t>Activities
1.Was elected as Publicity &amp; P.R. Head of BMSA at Vidyalankar Institute of Technology for year 2019-20.
2.Was elected as Workforce of IEEE MUMBAI CHAPTER at Vidyalankar Institute of Technology for year 2018-19.
3.Was elected as Extended Workforce of IEEE MUMBAI CHAPTER at Vidyalankar Institute of Technology for year 2017-18.
Internships
1.GETINGE MEDICAL INDIA | BIOMEDICAL DEPARTMENT
02nd December - 24th December, 2019 | Mumbai, India
2.PERFECT MEDICAL SOLUTION | PHILIPS RESPIRONICS FACTORY APPRD. SERVICE CENTRE
3.NANAVATI SUPER SPECIALILTY HOSPITAL | BIOMEDICAL DEPARTMENT
18th December, 2018 – 18th January, 2019 | Mumbai, India</t>
  </si>
  <si>
    <t>Dancing, Singing, Drama, Cooking</t>
  </si>
  <si>
    <t>https://drive.google.com/open?id=127BGFGLCMpRurj-1TjR9XMjGa-KzZebt</t>
  </si>
  <si>
    <t>https://drive.google.com/open?id=1eYpg5tmfBkdkeKJ13JnxHPN1tgj9TY-I</t>
  </si>
  <si>
    <t>https://www.facebook.com/vaishnavi.phutane</t>
  </si>
  <si>
    <t>https://www.linkedin.com/in/vaishnevi-phutane-7a1a08160/</t>
  </si>
  <si>
    <t>vanshika.parkar99@gmail.com</t>
  </si>
  <si>
    <t>17104B0066</t>
  </si>
  <si>
    <t>VANSHIKA VIJAYCHANDRA PARKAR</t>
  </si>
  <si>
    <t>7/17/1999</t>
  </si>
  <si>
    <t>4/20, Bawla Bldg, D.N.Lad Marg, Chinchpokli(E), Mumbai-400012.</t>
  </si>
  <si>
    <t>vanshika.parkar@vit.edu.in</t>
  </si>
  <si>
    <t>IES V N Sule Guruji Vidyalay</t>
  </si>
  <si>
    <t>D G Ruparel</t>
  </si>
  <si>
    <t>Viajaychandra Parkar</t>
  </si>
  <si>
    <t>NAVAL OFFICER INDIAN NAVY</t>
  </si>
  <si>
    <t>Vishwaja Parkar</t>
  </si>
  <si>
    <t>Sales Representative</t>
  </si>
  <si>
    <t>Internship course at BSNL Thane 
Python Programming Course on Udemy 
Fundamentals of VHDL and FPGA Development Course on Udemy</t>
  </si>
  <si>
    <t>AutoCAD, Cadence, C++, Python, Java, VHDL.
Project management, Data Analysis, SoC
Windows operating system and MS Office</t>
  </si>
  <si>
    <t>Cinematography</t>
  </si>
  <si>
    <t>https://drive.google.com/open?id=1MJBaq-hKDT39Ds1betHS_jAdPeWCOrq1</t>
  </si>
  <si>
    <t>https://drive.google.com/open?id=1qfxA9qhpR-iyf79N0DWd_UAszlrDZ86c</t>
  </si>
  <si>
    <t>https://www.facebook.com/vanshika.parkar.3</t>
  </si>
  <si>
    <t>http://linkedin.com/in/vanshika-parkar-9bb338194</t>
  </si>
  <si>
    <t>vrushali2608@gmail.com</t>
  </si>
  <si>
    <t>18103C2006</t>
  </si>
  <si>
    <t>VARSHA MADHUKAR SONAWANE</t>
  </si>
  <si>
    <t>8/26/1997</t>
  </si>
  <si>
    <t>7/A , ABHIVANDAN TOWER , SAI CHOWK , KHADKPADA , KALYAN(WEST)421301</t>
  </si>
  <si>
    <t>varsha.sonawane@vit.edu.in</t>
  </si>
  <si>
    <t>GWQPS7217K</t>
  </si>
  <si>
    <t>Capt. Ravindra Madhav Oak High School</t>
  </si>
  <si>
    <t>Varsha</t>
  </si>
  <si>
    <t>MADHUKAR VITTHAL SONAWANE</t>
  </si>
  <si>
    <t>VANDANA MADHUKAR SONAWANE</t>
  </si>
  <si>
    <t>WINDOWS SERVER 2012 BY INTERFACING
BASIC NETWORK CONCEPTS
PRGRAMING</t>
  </si>
  <si>
    <t>C , C++ ,PYTHON</t>
  </si>
  <si>
    <t>MINI PROJECT , TECHINICAL PAPER PRESENTATION</t>
  </si>
  <si>
    <t>DANCE ,READING ,MEHNDI , RANGOLI, DRAMA, MUSIC</t>
  </si>
  <si>
    <t>GARDNING , DECORATION</t>
  </si>
  <si>
    <t>https://drive.google.com/open?id=1s9sJtLIJHlGUbrG-32PnnqYQigmZEvHd</t>
  </si>
  <si>
    <t>https://drive.google.com/open?id=1Jj7ilEFGXnhNgipbZRdxJO9ahUg4tmVN</t>
  </si>
  <si>
    <t>https://www.facebook.com/VrShU</t>
  </si>
  <si>
    <t>https://www.linkedin.com/in/varsha-sonawane-517726192</t>
  </si>
  <si>
    <t>varshaghote02@gmail.com</t>
  </si>
  <si>
    <t>18104A2010</t>
  </si>
  <si>
    <t>VARSHA PRALHAD GHOTE</t>
  </si>
  <si>
    <t>E-10 , Devidas Niwas ,Balaram Gaikwad Chawl, Vinayak Chowk, Kolsewadi, Kalyan East - 421306</t>
  </si>
  <si>
    <t>varsha.ghote@vit.edu.in</t>
  </si>
  <si>
    <t>DBQPG1612A</t>
  </si>
  <si>
    <t>Nutan Dnyan Mandir</t>
  </si>
  <si>
    <t>VPM's Polytechnic</t>
  </si>
  <si>
    <t>Pralhad Sakharam Ghote</t>
  </si>
  <si>
    <t>Retired BSNL employee</t>
  </si>
  <si>
    <t>Parvati Pralhad Ghote</t>
  </si>
  <si>
    <t>Basics in PCB desining</t>
  </si>
  <si>
    <t>participate in mini project on ardiuno</t>
  </si>
  <si>
    <t>https://drive.google.com/open?id=1ASfyD5M_UEAfz5vYZ0EDYPRN1t9GHn9a</t>
  </si>
  <si>
    <t>https://drive.google.com/open?id=1UJCK5fV05gIA1iV92n2hRiO-o6HMTEmX</t>
  </si>
  <si>
    <t>https://www.facebook.com/profile.php?id=100010534926669</t>
  </si>
  <si>
    <t>https://www.linkedin.com/in/varsha-ghote-4968b91b2/</t>
  </si>
  <si>
    <t>vatssrajput@gmail.com</t>
  </si>
  <si>
    <t>17104B0042</t>
  </si>
  <si>
    <t>Vats Rajesh Rajput</t>
  </si>
  <si>
    <t>1/11 Bharat bldg 2nd floor room no 39 mss lane chirabazar Mumbai 400002</t>
  </si>
  <si>
    <t>vats.rajput@vit.edu.in</t>
  </si>
  <si>
    <t>Ddypr7733F</t>
  </si>
  <si>
    <t>Blossoms sunderbai thackersey English High school</t>
  </si>
  <si>
    <t>Kishinchand chellaram</t>
  </si>
  <si>
    <t>Rajesh Rajput</t>
  </si>
  <si>
    <t>Shubhangi rajput</t>
  </si>
  <si>
    <t>Python , c , SQL , pcb designig</t>
  </si>
  <si>
    <t>Mini projects in sem 4 and 5</t>
  </si>
  <si>
    <t>Cricket , football , table tennis</t>
  </si>
  <si>
    <t>https://drive.google.com/open?id=1bnVsJ9v6QOZJ97Q2NB-yTHJIKW9OisQn</t>
  </si>
  <si>
    <t>https://drive.google.com/open?id=1LsaLEGeSMb43OBEbwtRiwfJ51b8XngZs</t>
  </si>
  <si>
    <t>https://www.facebook.com/vats.rajput.7</t>
  </si>
  <si>
    <t>https://www.linkedin.com/in/vats-rajput-8b892b1ab</t>
  </si>
  <si>
    <t>vedantgharat123@gmail.com</t>
  </si>
  <si>
    <t>17102A0021</t>
  </si>
  <si>
    <t>Vedant Kesarinath Gharat</t>
  </si>
  <si>
    <t>8/25/2020</t>
  </si>
  <si>
    <t>CGS Colony Sector 6, Antop Hill , Wadala - Mumbai , 400037</t>
  </si>
  <si>
    <t>23, Shubham Karoti Bunglow, Dalibaug- Vidyanagar, Alibag-Raigad , 402201- Maharahtra</t>
  </si>
  <si>
    <t>vedant.gharat@vit.edu.in</t>
  </si>
  <si>
    <t>CSJPG0600B</t>
  </si>
  <si>
    <t>K.E.S English Medium School ,Alibag</t>
  </si>
  <si>
    <t>R.C.F Juniour College , Alibag</t>
  </si>
  <si>
    <t>Kesarinath Anant Gharat</t>
  </si>
  <si>
    <t>Bhavana Kesarinath Gharat</t>
  </si>
  <si>
    <t>Introduction to Artificial Intelligence (IBM):-Coursera
Python for Data Science and AI (IBM):-Coursera
Data Analysis with Python (IBM):-Coursera
Data Science Training (Internshala Trainings):-Internshala</t>
  </si>
  <si>
    <t>Python Programming , C programming, Web Scraping ,Data Science , Machine Learning</t>
  </si>
  <si>
    <t>Creatives Head at Computer Engineering Student's Association</t>
  </si>
  <si>
    <t>Painting , Sports (Cricket, Carrom)</t>
  </si>
  <si>
    <t>Cooking, Painting , Gaming</t>
  </si>
  <si>
    <t>https://drive.google.com/open?id=1604MVFV8eFplir_A7Q5G0uHwRrUo2TYK</t>
  </si>
  <si>
    <t>https://drive.google.com/open?id=1B91oit8cUAvWXSZ831GUrd_q7tV2kxqD</t>
  </si>
  <si>
    <t>https://www.facebook.com/vedant.gharat.52</t>
  </si>
  <si>
    <t>https://www.linkedin.com/in/vedant-gharat</t>
  </si>
  <si>
    <t>vedant.nandoskar@gmail.com</t>
  </si>
  <si>
    <t>17101B0023</t>
  </si>
  <si>
    <t>Vedant Vikrant Nandoskar</t>
  </si>
  <si>
    <t>E-116, Reserve Bank of India Staff Quarters, Chembur, Mumbai - 71</t>
  </si>
  <si>
    <t>vedant.nandoskar@vit.edu.in</t>
  </si>
  <si>
    <t>BGAPN0929C</t>
  </si>
  <si>
    <t>R2710669</t>
  </si>
  <si>
    <t>Swami Vivekanand High School</t>
  </si>
  <si>
    <t>Swami Ramkrishna Paramhans Junior College</t>
  </si>
  <si>
    <t>Vikrant Nandoskar</t>
  </si>
  <si>
    <t>Neela Nandoskar</t>
  </si>
  <si>
    <t>Web Development, ReactJS, NodeJS, Data Science, Raspberry Pi</t>
  </si>
  <si>
    <t>Web Development (NodeJS, ReactJS, React Native, AngularJS, HTML, CSS, JS), 
Data Science (Tensorflow, PyTorch, Scikit-learn, Machine Learning, Deep Learning, Natural Language Processing, Computer Vision), 
Databases (MySQL, PostgreSQL, MongoDB, Redis, Cassandra)
Cloud Services (Amazon Web Services, Google Cloud Platform, Microsoft Azure)
System Administration (Ubuntu, Debian, Fedora)
IoT (Raspberry Pi, Arduino)</t>
  </si>
  <si>
    <t>Quadcopter, 
Smart Blind Stick, 
Laptop Ecommerce Site, 
Object Detector, 
Sepsis Predictor,
Missing person directory, 
Machine Learning projects,
ACM-VIT website,
To - Do Application,
Clothing Ecommerce</t>
  </si>
  <si>
    <t>Sports, Football</t>
  </si>
  <si>
    <t>Astronomy, Reading, Swimming, Cycling</t>
  </si>
  <si>
    <t>https://drive.google.com/open?id=1axyqPzgReun4GH89SB5SXiWYjztwplo7</t>
  </si>
  <si>
    <t>https://drive.google.com/open?id=1rG0xvHm3RARMqmsIh6VO8xxAoHP-rJvM</t>
  </si>
  <si>
    <t>https://www.facebook.com/vedant.nn</t>
  </si>
  <si>
    <t>https://www.linkedin.com/in/vedant-nandoskar-692824169/</t>
  </si>
  <si>
    <t>Personal Website: https://vedantnandoskar.herokuapp.com</t>
  </si>
  <si>
    <t>vedant1899@gmail.com</t>
  </si>
  <si>
    <t>17104B0027</t>
  </si>
  <si>
    <t>VEDANT VINAYAK KULKARNI</t>
  </si>
  <si>
    <t>7/3 SAHAKR NAGAR,BEHIND WADALA BUS DEPOT,ROAD NO.26,WADALA(W),MUMBAI:400031</t>
  </si>
  <si>
    <t>vedant.kulkarni@vit.edu.in</t>
  </si>
  <si>
    <t>HJPPK2466H</t>
  </si>
  <si>
    <t>S6840323</t>
  </si>
  <si>
    <t>ST.JOSEPH'S HIGH SCHOOL WADALA</t>
  </si>
  <si>
    <t>MUMBAI JUNIOR COLLEGE OF ARTS,SCIENCE AND COMMERCE</t>
  </si>
  <si>
    <t>VINAYAK KULKARNI</t>
  </si>
  <si>
    <t>HOSPITAL ADMINISTRATOR</t>
  </si>
  <si>
    <t>MANISHA KULKARNI</t>
  </si>
  <si>
    <t>HOME-MAKER</t>
  </si>
  <si>
    <t>PYTHON,C,HTML</t>
  </si>
  <si>
    <t>FLOOR CLEANING MACHINE,ULTRASONIC GLASSES FOR BLIND</t>
  </si>
  <si>
    <t>DEBATES</t>
  </si>
  <si>
    <t>READING</t>
  </si>
  <si>
    <t>https://drive.google.com/open?id=1iKh1zKr_S1A4KawyVNQqgVmiZ1KRoSuI</t>
  </si>
  <si>
    <t>https://drive.google.com/open?id=1UnS2V3D_fKoZy4iiS6QLdTaTLGv72Tm_</t>
  </si>
  <si>
    <t>https://www.facebook.com/vedant.kulkarni.5851/</t>
  </si>
  <si>
    <t>https://www.linkedin.com/in/vedant-kulkarni-020075173/</t>
  </si>
  <si>
    <t>sanapvibha@gmail.com</t>
  </si>
  <si>
    <t>17101A0020</t>
  </si>
  <si>
    <t>VIBHA BHAUSAHEB SANAP</t>
  </si>
  <si>
    <t>1/28/1999</t>
  </si>
  <si>
    <t>4/407, BRAHMA BUILDING, N.M. JOSHI MARG, BYCULLA(WEST), MUMBAI - 400 011</t>
  </si>
  <si>
    <t>vibha.sanap@vit.edu.in</t>
  </si>
  <si>
    <t>EENPS0399K</t>
  </si>
  <si>
    <t>N4743085</t>
  </si>
  <si>
    <t>ST. AGNES HIGH SCHOOL</t>
  </si>
  <si>
    <t>D.G. RUPAREL COLLEGE OF ARTS, SCIENCE AND COMMERCE</t>
  </si>
  <si>
    <t>BHAUSAHEB KISAN SANAP</t>
  </si>
  <si>
    <t>COMPUTER ENGINEER</t>
  </si>
  <si>
    <t>MEENAKSHI BHAUSAHEB SANAP</t>
  </si>
  <si>
    <t>WEB DEVELOPMENT COURSE</t>
  </si>
  <si>
    <t>PROGRAMMING LANGUAGES</t>
  </si>
  <si>
    <t>TRAVELLING, MUSIC, PAINTING</t>
  </si>
  <si>
    <t>https://drive.google.com/open?id=1iAlSK2GIO5v6OzType4PcYpbub3VhWEs</t>
  </si>
  <si>
    <t>https://drive.google.com/open?id=1u2RBvJxixvrsDqXZXIF4pQvRkutbf-hn</t>
  </si>
  <si>
    <t>https://www.facebook.com/vibha.sanap</t>
  </si>
  <si>
    <t>https://www.linkedin.com/in/vibha-sanap-442b911a8</t>
  </si>
  <si>
    <t>vibhutik.gawand@gmail.com</t>
  </si>
  <si>
    <t>17104A0030</t>
  </si>
  <si>
    <t>Vibhuti Krishna Gawand</t>
  </si>
  <si>
    <t>A-501, Sadashiv-1 C.H.S, opp Godrej Plaza, Tilak Road, Old Panvel</t>
  </si>
  <si>
    <t>vibhuti.gawand@vit.edu.in</t>
  </si>
  <si>
    <t>BSAPG7876H</t>
  </si>
  <si>
    <t>3436 7793 4972</t>
  </si>
  <si>
    <t>R3598416</t>
  </si>
  <si>
    <t>New Horizon Public School,New Panvel</t>
  </si>
  <si>
    <t>Amrita Vidyalayam, Juinagar</t>
  </si>
  <si>
    <t>Krishna Gawand</t>
  </si>
  <si>
    <t>SHUBHANGI GAWAND</t>
  </si>
  <si>
    <t>Data Analytics with Python by Eduvance, IoT and Embedded Systems on Coursera, Database Management Essentials on Coursera</t>
  </si>
  <si>
    <t>C, Python, DBMS(MySQL)</t>
  </si>
  <si>
    <t>RF Transmitter and Receiver MiniProject</t>
  </si>
  <si>
    <t>https://drive.google.com/open?id=1fX4KjPpK-PcA0w3WYMp9mu77C5DDyt-r</t>
  </si>
  <si>
    <t>https://drive.google.com/open?id=1llcaZbdFJPWstf1sbbQBonbDPeXl3h90</t>
  </si>
  <si>
    <t>https://www.facebook.com/vibhuti.gawand.3</t>
  </si>
  <si>
    <t>https://www.linkedin.com/in/vibhuti-gawand-23167918b/</t>
  </si>
  <si>
    <t>vidhimukesh99@gmail.com</t>
  </si>
  <si>
    <t>17104B0044</t>
  </si>
  <si>
    <t>VIDHI MUKESH DAVE</t>
  </si>
  <si>
    <t>108-B,Rajiv Niwas, Laxmi Colony,R.C Marg,Chembur,Mumbai-400074</t>
  </si>
  <si>
    <t>vidhi.dave@vit.edu.in</t>
  </si>
  <si>
    <t>FQQPD5436L</t>
  </si>
  <si>
    <t>3498 9392 8136</t>
  </si>
  <si>
    <t>St.Anthony Girls High School</t>
  </si>
  <si>
    <t>S.I.E.S College of Arts,Science and Commerce</t>
  </si>
  <si>
    <t>MUKESH DAVE</t>
  </si>
  <si>
    <t>DOCTOR</t>
  </si>
  <si>
    <t>NISHA DAVE</t>
  </si>
  <si>
    <t>Basics of python
Introduction to database management systems</t>
  </si>
  <si>
    <t>Skilled in MS Word,Powerpoint,Excel
Basic Python coding
Worked with softwares like Postgre SQL, Matlab, LabView, AutoCAD</t>
  </si>
  <si>
    <t>Technical poster presentation in class</t>
  </si>
  <si>
    <t>singing,dancing and drama</t>
  </si>
  <si>
    <t>https://drive.google.com/open?id=1pvzwKGA4OxP070Xber_lUuirs-ja72wR</t>
  </si>
  <si>
    <t>https://drive.google.com/open?id=1tuvj2wq2l0ykSuHMqCdaJZU4TgdarL0I</t>
  </si>
  <si>
    <t>https://www.facebook.com/vidhi.dave.758</t>
  </si>
  <si>
    <t>https://www.linkedin.com/in/vidhi-dave-66344b1a0/</t>
  </si>
  <si>
    <t>18103A2009</t>
  </si>
  <si>
    <t>Vidyadhar Hanmant Jogi</t>
  </si>
  <si>
    <t>Maruti vartekar building, Sec-10, Kharghar, Navi Mumbai-410 210</t>
  </si>
  <si>
    <t>vidyadhar.jogi@vit.edu.in</t>
  </si>
  <si>
    <t>vidydharjogi101@gmail.com</t>
  </si>
  <si>
    <t>BOKPJ1689H</t>
  </si>
  <si>
    <t>4682 5990 6256</t>
  </si>
  <si>
    <t>Sudhagad Education Society High School</t>
  </si>
  <si>
    <t>Shah and Anchor Kutchhi polytechnic</t>
  </si>
  <si>
    <t>MSBTE (Maharashtra State Board of Technical Education)</t>
  </si>
  <si>
    <t>Hanmant Gopinath Jogi</t>
  </si>
  <si>
    <t>Construction worker</t>
  </si>
  <si>
    <t>Anita Hanmant Jogi</t>
  </si>
  <si>
    <t>java android master class</t>
  </si>
  <si>
    <t>Android Programming, Java Programminig, Power supply design and troubleshooting ,Embedded programming ,PCB designing.</t>
  </si>
  <si>
    <t>Android programming, Smart control app, Covid-19 app</t>
  </si>
  <si>
    <t>Cycling, Trekking, Electronics and electrical appliance's repairing</t>
  </si>
  <si>
    <t>https://drive.google.com/open?id=1rMniiN2sFdG0JL0-FdZN7K8jxj_wkTib</t>
  </si>
  <si>
    <t>https://drive.google.com/open?id=17NUrBC_CZHF-opDLJJfXHyRMxM96t1wQ</t>
  </si>
  <si>
    <t>https://www.facebook.com/vidyadhar.jogi</t>
  </si>
  <si>
    <t>https://www.linkedin.com/in/vidyadhar-jogi-514881194/</t>
  </si>
  <si>
    <t>17104B0008</t>
  </si>
  <si>
    <t>Vigneshkumaran Muthuraj Nainar</t>
  </si>
  <si>
    <t>5/17/1999</t>
  </si>
  <si>
    <t>H Type 42/6, Ordnance Estate, Ambernath (W)</t>
  </si>
  <si>
    <t>vigneshkumaran.nainar@vit.edu.in</t>
  </si>
  <si>
    <t>vigneshkumaran.nainar@gmail.com</t>
  </si>
  <si>
    <t>CFFPN2635J</t>
  </si>
  <si>
    <t>Muthuraj Nainar</t>
  </si>
  <si>
    <t>Mathiarasi Muthuraj</t>
  </si>
  <si>
    <t>Technical Support Fundamentals, The Bits and Bytes of Computer Networking, Operating Systems: Becoming a Power User, Introduction to Game Development, Principles of Game Design, Game Development for Modern Platforms, Complete Python Bootcamp, Introduction to Data Science in Python, Internet of Things, Machine Learning Onramp, MATLAB Fundamentals, Simulink Onramp</t>
  </si>
  <si>
    <t>Python, C, C++, Java, HTML, CSS, Machine Learning (Intermediate), Game Development using Unity3D, Database Management System, MATLAB, Data Science (Intermediate)</t>
  </si>
  <si>
    <t xml:space="preserve">1. LED Cube – Controlling the patterns of a LEDs arranged in a 4×4 3D cube using Arduino
2. Systematic Linear Block Codes – System was designed in such a way that it accepts a message in bits and generates output which consisted of hamming distance, error correction capabilities, etc.
3. Certificate Verification System- Website for an organisation to generate and verify certificates which will also act as a storage of certificates for students.
4. Active Dual Axis Solar Tracker with Cleaning Mechanism
</t>
  </si>
  <si>
    <t>Sketching, Painting and Black &amp; White Art</t>
  </si>
  <si>
    <t>https://drive.google.com/open?id=1_NLCmJJX_Vz5zVh-hMX0au8RtpcgjoYQ</t>
  </si>
  <si>
    <t>https://drive.google.com/open?id=1GxiMqS8NiBiAIJEdR20wO5t6Jr526jQU</t>
  </si>
  <si>
    <t>https://www.facebook.com/vigneshk.nainar/</t>
  </si>
  <si>
    <t>www.linkedin.com/in/vigneshkumaran-nainar-382760146</t>
  </si>
  <si>
    <t>vjmudaliar99@gmail.com</t>
  </si>
  <si>
    <t>17104B0014</t>
  </si>
  <si>
    <t>Vijay Annadurai Mudaliar</t>
  </si>
  <si>
    <t>F-107,Subhash nagar, Opp. Ganpati Mandir,Ulhasnagar-2,Thane,Maharashtra 421002</t>
  </si>
  <si>
    <t>vijay.mudaliar@vit.edu.in</t>
  </si>
  <si>
    <t>EMZPM5538L</t>
  </si>
  <si>
    <t>Applies</t>
  </si>
  <si>
    <t>Kendriya Vidyalaya O.F Ambernath</t>
  </si>
  <si>
    <t>Annadurai Mudaliar</t>
  </si>
  <si>
    <t>Government Employee</t>
  </si>
  <si>
    <t>Lalitha Mudaliar</t>
  </si>
  <si>
    <t>Coding in C,C++,PCB Designing(Proteus software)</t>
  </si>
  <si>
    <t>Smart goggle for blind using Arduino</t>
  </si>
  <si>
    <t>VIT Cricket team player</t>
  </si>
  <si>
    <t>Reading books,Playing guitar and singing</t>
  </si>
  <si>
    <t>https://drive.google.com/open?id=1UNElOZh8esJY4DUT3jQh-Y03_I9vcih4</t>
  </si>
  <si>
    <t>https://drive.google.com/open?id=15e1xNIOQOttBGS4OS2N0xa5-5yxHCg9b</t>
  </si>
  <si>
    <t>https://www.facebook.com/vijaymudaliar99/</t>
  </si>
  <si>
    <t>https://www.linkedin.com/in/vijay-mudaliar-b407b51b2/</t>
  </si>
  <si>
    <t>vijayamishra1709@gmail.com</t>
  </si>
  <si>
    <t>17102B0050</t>
  </si>
  <si>
    <t>Vijaya Mishra</t>
  </si>
  <si>
    <t>9/17/2000</t>
  </si>
  <si>
    <t>1002, Dosti Tulip, Dosti Acres, Antop Hill, Wadala (E), Mumbai-400037</t>
  </si>
  <si>
    <t>vijaya.mishra@vit.edu.in</t>
  </si>
  <si>
    <t>FOGPM3782A</t>
  </si>
  <si>
    <t>St. Patrick's Sr. Sec. School</t>
  </si>
  <si>
    <t>St. Patrick'sSr. Sec. School</t>
  </si>
  <si>
    <t>Laxmishankar Mishra</t>
  </si>
  <si>
    <t>Sangita Mishra</t>
  </si>
  <si>
    <t>The Complete Web Developer in 2020, Complete Python Bootcamp, Scrum - The Basics, Automating the Boring Stuff with Python, Python (Basics) on Hackerrank</t>
  </si>
  <si>
    <t>Programming in Java, Python3, C and C++. Machine Learning and AI.</t>
  </si>
  <si>
    <t>Library Management System mini-project in C, a shopping list in JavaScript, Titanic Survivors in ML mini-project</t>
  </si>
  <si>
    <t>Campus Hero at GirlScript Foundation; Membership Head at IEEE-VIT Student Branch 2019-2020; Student Mentor at IEEE-WIE; Technical Team Workforce at CESA-VIT; Global Ambassador at WomenTech Network</t>
  </si>
  <si>
    <t>Painting, Sketching, Reading, Cooking, Bird Watching, Gardening</t>
  </si>
  <si>
    <t>https://drive.google.com/open?id=1ox6EqlIEErJK8KOTrpwUZ3C8eXEiVkVE</t>
  </si>
  <si>
    <t>https://drive.google.com/open?id=1G6soRIZbZRkIKsjuZV2IDZ0NOVvzq9Ur</t>
  </si>
  <si>
    <t>https://www.facebook.com/vijaya1700</t>
  </si>
  <si>
    <t>https://www.linkedin.com/in/vijayamishra9/</t>
  </si>
  <si>
    <t>Participated in HackJaipur Hackathon, Community Member for Women Techmakers Community</t>
  </si>
  <si>
    <t>vinaygovekar24@gmail.com</t>
  </si>
  <si>
    <t>18101A2004</t>
  </si>
  <si>
    <t>VINAY BALKRISHNA GOVEKAR</t>
  </si>
  <si>
    <t>D-2, ARUNA APT, SAI BABA NAGAR, NAVGHAR ROAD, BHAYANDAR EAST, THANE 401105</t>
  </si>
  <si>
    <t>vinay.govekar@vit.edu.in</t>
  </si>
  <si>
    <t>CRDPG7656J</t>
  </si>
  <si>
    <t>FATHER JOSEPH ENGLISH HIGH SCHOOL</t>
  </si>
  <si>
    <t>BALKRISHNA MOHANDAS GOVEKAR</t>
  </si>
  <si>
    <t>APEKSHA BALKRISHNA GOVEKAR</t>
  </si>
  <si>
    <t>BOOTCAMP FOR DATA SCIENCE USING PYTHON</t>
  </si>
  <si>
    <t>Web development, software development, game development, database programming, networking</t>
  </si>
  <si>
    <t>PycreepTool, Bus Tracking System, etc
Participated in Smart India Hackathon 2020</t>
  </si>
  <si>
    <t>Event Head for Tech Fest in Government Polytechnic Mumbai, 2nd Prize in drawing competition in Father Joseph English High School</t>
  </si>
  <si>
    <t>Gaming, Reading Books, ect</t>
  </si>
  <si>
    <t>https://drive.google.com/open?id=13rPIuvQliOBpGYRpSHaQgLUq31gH6rzr</t>
  </si>
  <si>
    <t>https://drive.google.com/open?id=1OPTDt63aMoHDiopZNA3Z60KCOCm9chbb</t>
  </si>
  <si>
    <t>https://www.facebook.com/vinay.govekar.10</t>
  </si>
  <si>
    <t>https://www.linkedin.com/in/vinay-govekar-8321191ab/</t>
  </si>
  <si>
    <t>17103C2045</t>
  </si>
  <si>
    <t>Vipul Pravin Gawad</t>
  </si>
  <si>
    <t>7/29/1997</t>
  </si>
  <si>
    <t>Pandurang niwas, r.p.road, gaothan, dahisar west, mumbai - 400068</t>
  </si>
  <si>
    <t>Vipul.gawad@vit.edu.in</t>
  </si>
  <si>
    <t>Vipulgawad7@gmail.com</t>
  </si>
  <si>
    <t>BXVPG0323D</t>
  </si>
  <si>
    <t>Bhavans college</t>
  </si>
  <si>
    <t>Viva college of diploma engineering and technology</t>
  </si>
  <si>
    <t>Pravin Anant Gawad</t>
  </si>
  <si>
    <t>Vandana Pravin Gawad</t>
  </si>
  <si>
    <t>Industrial training and internship on embedded system and iot.</t>
  </si>
  <si>
    <t>Knowledge of embedded system and it's programming.
Wokred on psoc and cypress semiconductor.
Knows various programming language.</t>
  </si>
  <si>
    <t>Multi-level car parking system using 8051</t>
  </si>
  <si>
    <t>Head of event management of EESA.</t>
  </si>
  <si>
    <t>Badminton, cooking, video games.</t>
  </si>
  <si>
    <t>https://drive.google.com/open?id=1rtTCEOdT6DnjKbMljBtSvbsXnoGpP2Nh</t>
  </si>
  <si>
    <t>https://drive.google.com/open?id=1af_FguMg6eS5b5Q1pkDSdmom3-pw7Hj_</t>
  </si>
  <si>
    <t>https://www.facebook.com/vipul.gawad</t>
  </si>
  <si>
    <t>https://www.linkedin.com/in/vipul-gawad-4436bb171</t>
  </si>
  <si>
    <t>virajchogle@gmail.com</t>
  </si>
  <si>
    <t>17101B0016</t>
  </si>
  <si>
    <t>Viraj Rajendra Chogle</t>
  </si>
  <si>
    <t>201/202, Prarthana Ekta CHS, Bhatt Lane, Poisar, Kandivli(West), Mumbai-400067</t>
  </si>
  <si>
    <t>viraj.chogle@vit.edu.in</t>
  </si>
  <si>
    <t>BRQPC8563C</t>
  </si>
  <si>
    <t>Z5593527</t>
  </si>
  <si>
    <t>Our Lady of Remedy High School</t>
  </si>
  <si>
    <t>Shri Tikamdas Purshottam Bhatia College of Science</t>
  </si>
  <si>
    <t>Rajendra Pandurang Chogle</t>
  </si>
  <si>
    <t>Varsha Rajendra Chogle</t>
  </si>
  <si>
    <t>Udemy- Web Development Bootcamp
Udemy - Automate the boring stuff with Python
Udemy- Practical Ethical Hacking
Udemy- Java Programming</t>
  </si>
  <si>
    <t>Web Development including HTML, CSS, Bootstrap, Javascript, React, Express, Flask and Mongo DB. 
Competitive Programming using C++. 
Well versed in Machine Learning and Data analysis. 
Languages known: C, C++, Python, Javascript, Java, PHP.</t>
  </si>
  <si>
    <t>Projects:
1) Canzona: Music Review Website
2) Melathion: Webscraping app for Chemistry
3) YelpCamp : Camping Website</t>
  </si>
  <si>
    <t>Sports : Football and Table Tennis
Student Council: Head of Sponsorship ans Marketing</t>
  </si>
  <si>
    <t>Playing and watching football and other sports</t>
  </si>
  <si>
    <t>https://drive.google.com/open?id=12jqIhGvtem70G6DujM3gcSYRLK0M8eII</t>
  </si>
  <si>
    <t>https://drive.google.com/open?id=1k-rs54GU-LgGUgCfMCLl-t2K3uddsUDF</t>
  </si>
  <si>
    <t>https://www.linkedin.com/in/viraj-chogle-a85688179</t>
  </si>
  <si>
    <t>vishakhatahasildar1999@gmail.com</t>
  </si>
  <si>
    <t>18101A2006</t>
  </si>
  <si>
    <t>Vishakha Vinayak Tahasildar</t>
  </si>
  <si>
    <t>room no.104,indrayani App, sec-20/b,Airoli,Navi mumbai 400708</t>
  </si>
  <si>
    <t>vishakha.tahasildar@vit.edu.in</t>
  </si>
  <si>
    <t>BWBPT5748N</t>
  </si>
  <si>
    <t>ShreeRam Vidyalaya</t>
  </si>
  <si>
    <t>Vinayak Santosh Tahasildar</t>
  </si>
  <si>
    <t>Shaila Vinayak Tahasildar</t>
  </si>
  <si>
    <t>Did a course on basics of Web Development and Android Development from cloud conslage. Did a workshop on IOT And Android. Did a course on google analytic (beginner and advanced)</t>
  </si>
  <si>
    <t>Html ,css, php ,basic android etc.</t>
  </si>
  <si>
    <t>participating in project competition</t>
  </si>
  <si>
    <t>participating in sports</t>
  </si>
  <si>
    <t>reading books,travelling, play various game,Tree plantation etc.</t>
  </si>
  <si>
    <t>https://drive.google.com/open?id=1uA5LEuhyz3A7w3fjKBYfm4me76oaeKbV</t>
  </si>
  <si>
    <t>https://drive.google.com/open?id=1Adc6kZSlLBNQjXMkBo5X_n2lCGUJsu68</t>
  </si>
  <si>
    <t>https://www.facebook.com/profile.php?id=100010364384792</t>
  </si>
  <si>
    <t>https://www.linkedin.com/in/vishakha-tahasildar-34b46b1a2/</t>
  </si>
  <si>
    <t>itzdabgotra@gmail.com</t>
  </si>
  <si>
    <t>17102A0014</t>
  </si>
  <si>
    <t>Vishal Dabgotra</t>
  </si>
  <si>
    <t>11/26/1999</t>
  </si>
  <si>
    <t>641 , Building No. 23, Sector 7, CGS Colony, Antop Hill, Wadala East, Mumbai, Maharashtra - 400037</t>
  </si>
  <si>
    <t>Hno 62, Subash Nagar, Digiana, Jammu, J&amp;K - 180010</t>
  </si>
  <si>
    <t>vishal.dabgotra@vit.edu.in</t>
  </si>
  <si>
    <t>EFIPD6037R</t>
  </si>
  <si>
    <t>BSF Senior Secondary School, Jammu, J&amp;K.</t>
  </si>
  <si>
    <t>BSF Senior Secondary School, Jammu, J&amp;K</t>
  </si>
  <si>
    <t>Jaswant Ram</t>
  </si>
  <si>
    <t>Defence Personnel</t>
  </si>
  <si>
    <t>Kamlesh Kumari</t>
  </si>
  <si>
    <t>Google Certified Digital Marketing expert, Google Certified Beginnner of Google Analytics, Passed 9LedgePro Certification exam on Python Programming, Passed 9LedgePro Certification exam on C Programming, Passed 9LedgePro Certification exam on Java Programming, Passed 9LedgePro Certification exam on DBMS .</t>
  </si>
  <si>
    <t>Python, C++, C, HTML5, CSS.</t>
  </si>
  <si>
    <t>Research Paper Published in IRJET on topic " Leveraging the Efficiency of the Customer Retention Process: A Deep Learning Approach.</t>
  </si>
  <si>
    <t>Football, Badminton.</t>
  </si>
  <si>
    <t>Updating Current Affairs &amp; General Knowledge on a regular basis..</t>
  </si>
  <si>
    <t>https://drive.google.com/open?id=1Kv0PtzKsoPEhxoUS1VV8O1VW7uR6E7L8</t>
  </si>
  <si>
    <t>https://drive.google.com/open?id=11KjHwI82WZzpnJbZVmxA5wEhO_-MJ2KR</t>
  </si>
  <si>
    <t>https://www.facebook.com/profile.php?id=100007406010664</t>
  </si>
  <si>
    <t>https://www.linkedin.com/in/vishaldabgotra/</t>
  </si>
  <si>
    <t>vishalpadhy99@gmail.com</t>
  </si>
  <si>
    <t>17103B0007</t>
  </si>
  <si>
    <t>Vishal Sukesh Padhy</t>
  </si>
  <si>
    <t>211, b wing, 2nd floor, parnakuty housing society, near crime branch, Antophill church, Mumbai-400037</t>
  </si>
  <si>
    <t>vishal.padhy@vit.edu.in</t>
  </si>
  <si>
    <t>ERJPP4870F</t>
  </si>
  <si>
    <t>Little Angel's High School</t>
  </si>
  <si>
    <t>Sukesh Kumar Padhy</t>
  </si>
  <si>
    <t>Babita Sukesh Padhy</t>
  </si>
  <si>
    <t>Digital Marketing
Operations Manager at TOP 7</t>
  </si>
  <si>
    <t>Programming (C++, python)</t>
  </si>
  <si>
    <t>Technical secretary at EESA VIT</t>
  </si>
  <si>
    <t>Dance, sports</t>
  </si>
  <si>
    <t>Reading, gaming</t>
  </si>
  <si>
    <t>https://drive.google.com/open?id=1wbAd-yVlwRLU9vwIoQXXnwBUBMiUnV2b</t>
  </si>
  <si>
    <t>https://drive.google.com/open?id=18Z8rMUcBfcuaBtztfLaK-WPAm8cljdre</t>
  </si>
  <si>
    <t>https://www.facebook.com/profile.php?id=100008700226693</t>
  </si>
  <si>
    <t>https://www.linkedin.com/in/vishal-padhy-60148a194</t>
  </si>
  <si>
    <t>chavanvismit@gmail.com</t>
  </si>
  <si>
    <t>17102A0075</t>
  </si>
  <si>
    <t>Vismit Vishram Chavan</t>
  </si>
  <si>
    <t>B501 Altia New Cuffe Parade, Wadala Truck Terminal road, Antop hill, Wadala east, Mumbai - 37</t>
  </si>
  <si>
    <t>vismit.chavan@vit.edu.in</t>
  </si>
  <si>
    <t>Z5022086</t>
  </si>
  <si>
    <t>Pace Junior Science College, Dadar</t>
  </si>
  <si>
    <t>Vishram Chavan</t>
  </si>
  <si>
    <t>Smita Chavan</t>
  </si>
  <si>
    <t>Teaching</t>
  </si>
  <si>
    <t>Machine learning, Big data analysis, Cloud computing</t>
  </si>
  <si>
    <t>Machine Learning, Data analysis, Data structures, C, Python</t>
  </si>
  <si>
    <t>Project on bank transactions using machine learning</t>
  </si>
  <si>
    <t>District level footballer, Public speaking, Poetry, etc</t>
  </si>
  <si>
    <t>Gardening, FPS gaming, Social clubs</t>
  </si>
  <si>
    <t>https://drive.google.com/open?id=1YSjrVb1bA1MAhSqNVwrrDWjVxGu1nGEA</t>
  </si>
  <si>
    <t>https://drive.google.com/open?id=1DfumwRKUXR2MnDAsV6PmNaPmy5rAyxKF</t>
  </si>
  <si>
    <t>https://www.facebook.com/vismit.chavan/</t>
  </si>
  <si>
    <t>https://www.linkedin.com/in/vismitchavan/</t>
  </si>
  <si>
    <t>khadevivek25@gmail.com</t>
  </si>
  <si>
    <t>18101C2041</t>
  </si>
  <si>
    <t>VIVEK RAJU KHADE</t>
  </si>
  <si>
    <t>6/25/1998</t>
  </si>
  <si>
    <t>210/1, NEW SHIVNERI, C.H.S. L.T.D. GOVANDI (E), MUMBAI - 400088.</t>
  </si>
  <si>
    <t>vivek.khade@vit.edu.in</t>
  </si>
  <si>
    <t>EPDPK8958F</t>
  </si>
  <si>
    <t>7091 8404 3136</t>
  </si>
  <si>
    <t>KUMUD VIDYA MANIR, DEONAR</t>
  </si>
  <si>
    <t>PUNE VIDYA BHAVAN, GHATKOPAR</t>
  </si>
  <si>
    <t>RAJU RAGHUNATH KHADE</t>
  </si>
  <si>
    <t>SHRADDHA KHADE</t>
  </si>
  <si>
    <t>PLAYING FOOTBALL</t>
  </si>
  <si>
    <t>PHOTOGRAPHY, PLYING PIANO</t>
  </si>
  <si>
    <t>https://drive.google.com/open?id=1LfgdoKmM8WShquIvzcXY6DcJz-NguiJQ</t>
  </si>
  <si>
    <t>https://drive.google.com/open?id=14akylwkYYKMBRz1XTDfHewRCFSTRX381</t>
  </si>
  <si>
    <t>https://www.facebook.com/vivek.khade.161</t>
  </si>
  <si>
    <t>www.linkedin.com/in/vivek- khade-2237151a3</t>
  </si>
  <si>
    <t>yadyneshnandane2734@gmail.com</t>
  </si>
  <si>
    <t>18101C2030</t>
  </si>
  <si>
    <t>Yadynesh Laxman Nandane</t>
  </si>
  <si>
    <t>7/20/1999</t>
  </si>
  <si>
    <t>Patil Lane, Behind Sangam Nagar, Chunnabhatti, Mumbai - 400022</t>
  </si>
  <si>
    <t>Near Light Transformer, Balaji Nagar, Ramnagar, Jalna - 431203</t>
  </si>
  <si>
    <t>yadynesh.nandane@vit.edu.in</t>
  </si>
  <si>
    <t>CBGPN4177A</t>
  </si>
  <si>
    <t>Saint Mary's High School, Jalna - 431203</t>
  </si>
  <si>
    <t>Government Polytechnic, Jalna</t>
  </si>
  <si>
    <t>Laxman. P. Nandane</t>
  </si>
  <si>
    <t>Mamata. L. Nandane</t>
  </si>
  <si>
    <t>Python, Data Analytics Using Python</t>
  </si>
  <si>
    <t>C, C++, Java, Python, HTML5, CSS3</t>
  </si>
  <si>
    <t>Attended Technical Competition - Visiotech at Nanded,
Participated in Smart India Hackathon 2019</t>
  </si>
  <si>
    <t>Participated in Interschool/Intercollege Football tournaments - Shaley, Shubroto</t>
  </si>
  <si>
    <t>https://drive.google.com/open?id=1PrHU-AZcU9GMi7pJlffbotxbc3bP48x6</t>
  </si>
  <si>
    <t>https://drive.google.com/open?id=12NcQJYzO8Jf2XSyBcMfQgA3zX31uvfU5</t>
  </si>
  <si>
    <t>https://www.facebook.com/profile.php?id=100006879766160</t>
  </si>
  <si>
    <t>https://www.linkedin.com/in/yadynesh-nandane-341a53166</t>
  </si>
  <si>
    <t>yswairagade95@gmail.com</t>
  </si>
  <si>
    <t>17102B0022</t>
  </si>
  <si>
    <t>Yash Ajay Wairagade</t>
  </si>
  <si>
    <t>Cgs colony Sector2 Kane Nagar, Antop Hill, Mumbai</t>
  </si>
  <si>
    <t>Balaji Ward No.2 Behind Gopal Krushn Mandir Chandrapur</t>
  </si>
  <si>
    <t>yash.wairagade@vit.edu.in</t>
  </si>
  <si>
    <t>AFFPW6205F</t>
  </si>
  <si>
    <t>U1441243</t>
  </si>
  <si>
    <t>Mount Carmel Convent High School</t>
  </si>
  <si>
    <t>Major Hemant Jakate Vidyaniketan</t>
  </si>
  <si>
    <t>Ajay Wairagade</t>
  </si>
  <si>
    <t>Social Worker</t>
  </si>
  <si>
    <t>Kalpana Wairagade</t>
  </si>
  <si>
    <t>Machine learning
Fundamentals of Digital Marketing
Portfolio and Risk Management</t>
  </si>
  <si>
    <t>C programming
Python</t>
  </si>
  <si>
    <t>Video Editing, Playing Games</t>
  </si>
  <si>
    <t>https://drive.google.com/open?id=1OJSvdw1IE3k7jtT2X1D1jbHdFJduN9dM</t>
  </si>
  <si>
    <t>https://drive.google.com/open?id=1aA91Yh8syWAvQj3sa0tMOEDlfeLdw_Sa</t>
  </si>
  <si>
    <t>www.facebook.com/yash.wairagade</t>
  </si>
  <si>
    <t>www.linkedin.com/in/yash-wairagade</t>
  </si>
  <si>
    <t>yashkudale29@gmail.com</t>
  </si>
  <si>
    <t>18104B2003</t>
  </si>
  <si>
    <t>YASH ARVIND KUDALE</t>
  </si>
  <si>
    <t>12/29/1999</t>
  </si>
  <si>
    <t>701,Nandpark CHS,opp.Laxmipark Phase 2,Thane(w)400606</t>
  </si>
  <si>
    <t>yash.kudale@vit.edu.in</t>
  </si>
  <si>
    <t>JEYPK8240F</t>
  </si>
  <si>
    <t>7347 4546 9011</t>
  </si>
  <si>
    <t>LOK PURAM PUBLIC SCHOOL</t>
  </si>
  <si>
    <t>DR.D.Y.PATIL POLYTECHNIC,NERUL</t>
  </si>
  <si>
    <t>ARVIND D KUDALE</t>
  </si>
  <si>
    <t>PRATIBHA A KUDALE</t>
  </si>
  <si>
    <t>Cyber securuty and attacks by IBM
Google course of Python
State level technical project competition</t>
  </si>
  <si>
    <t>Programming in C,C++,python(learning),Matlab
Pcb designing
Game developing</t>
  </si>
  <si>
    <t>Mini projects and inter college project competition</t>
  </si>
  <si>
    <t>Singing,reading,sports.</t>
  </si>
  <si>
    <t>Playing football,meditating,grasping new skills,exploring wildlife and nature</t>
  </si>
  <si>
    <t>https://drive.google.com/open?id=1UQw62-9TdOHwpIhjPbY_OVI_SPGsq1C-</t>
  </si>
  <si>
    <t>https://drive.google.com/open?id=1E-njO1X_5sk1JrwfOhEyqrUvQpP9ZTkK</t>
  </si>
  <si>
    <t>https://www.facebook.com/kudaleyash</t>
  </si>
  <si>
    <t>https://www.linkedin.com/in/yash-kudale-09b380182</t>
  </si>
  <si>
    <t>yash1299@gmail.com</t>
  </si>
  <si>
    <t>17104B0007</t>
  </si>
  <si>
    <t>Yash Ashok Shetty</t>
  </si>
  <si>
    <t>A/2,303,Rutu Enclave,OPP. Muchhala College,G.b Road ,Thane West</t>
  </si>
  <si>
    <t>yash.shetty@vit.edu.in</t>
  </si>
  <si>
    <t>JOIPS5166G</t>
  </si>
  <si>
    <t>T2911810</t>
  </si>
  <si>
    <t>VASANT VIHAR HIGH SCHOOL</t>
  </si>
  <si>
    <t>SARASWATI VIDYALAYA AND JUNIOR COLLEGE</t>
  </si>
  <si>
    <t>Ashok Narayan Shetty</t>
  </si>
  <si>
    <t>Service Sector</t>
  </si>
  <si>
    <t>Meeta Ashok Shetty</t>
  </si>
  <si>
    <t>Machine Learning ,Python Bootcamp 2020 Build 15 working Applications and Games</t>
  </si>
  <si>
    <t>python,c,c++,html,matlab,css</t>
  </si>
  <si>
    <t>led cube,certificate verification system</t>
  </si>
  <si>
    <t>cricket,football,tennis,travelling</t>
  </si>
  <si>
    <t>https://drive.google.com/open?id=11eSMA53UFO0Q-j3uU004E2ILpmzhXi3c</t>
  </si>
  <si>
    <t>https://drive.google.com/open?id=1p1rF7mOMq4ycW_s-zd_ODbLUrJQqfViQ</t>
  </si>
  <si>
    <t>https://www.facebook.com/yash.shetty.330</t>
  </si>
  <si>
    <t>https://www.linkedin.com/in/yash-shetty-a59721192</t>
  </si>
  <si>
    <t>yashgupta1109@gmail.com</t>
  </si>
  <si>
    <t>17104B0075</t>
  </si>
  <si>
    <t>Yash Dinanath Gupta</t>
  </si>
  <si>
    <t>3rd floor, Laxmi Krupa building M.G ROAD Ghatkopar (west) Mumbai - 400086</t>
  </si>
  <si>
    <t>yash.gupta@vit.edu.in</t>
  </si>
  <si>
    <t>CKAPG6412J</t>
  </si>
  <si>
    <t>S1381619</t>
  </si>
  <si>
    <t>MD BHATIA ENGLISH MEDIUM HIGH SCHOOL</t>
  </si>
  <si>
    <t>SK SOMAIYA</t>
  </si>
  <si>
    <t>Dinanath</t>
  </si>
  <si>
    <t>Sunita</t>
  </si>
  <si>
    <t>Python bootcamp</t>
  </si>
  <si>
    <t>Python3</t>
  </si>
  <si>
    <t>Volleyball</t>
  </si>
  <si>
    <t>https://drive.google.com/open?id=1vZrMYeHcH1A7qVzhEgDxdKviXxOMtSRT</t>
  </si>
  <si>
    <t>https://drive.google.com/open?id=1NUutTiVNwq2HovZ-LCBWrfBK804hpdlO</t>
  </si>
  <si>
    <t>https://www.facebook.com/profile.php?id=100002776387339</t>
  </si>
  <si>
    <t>https://www.linkedin.com/in/yashgupta1109</t>
  </si>
  <si>
    <t>yashjsalian@gmail.com</t>
  </si>
  <si>
    <t>17103A0023</t>
  </si>
  <si>
    <t>YASH JAYAKAR SALIAN</t>
  </si>
  <si>
    <t>B wing Second floor, flat number 08, Nand Dham CHS, opp ICICI bank ATM, near Tarte Plaza, Gandhinagar, Dombivli (E) - 421201</t>
  </si>
  <si>
    <t>yash.salian@vit.edu.in</t>
  </si>
  <si>
    <t>JRRPS8888B</t>
  </si>
  <si>
    <t>GUARDIAN SCHOOL</t>
  </si>
  <si>
    <t>M.H. HIGH SCHOOL AND JUNIOR COLLEGE</t>
  </si>
  <si>
    <t>JAYAKAR K SALIAN</t>
  </si>
  <si>
    <t>PRAMILA J SALIAN</t>
  </si>
  <si>
    <t>Node with React: Full Stack Web Development, Programming for Everybody (Getting Started with Python), Python Data Structures, AWS Fundamentals Specialization, React, NodeJS, Express, MongoDB: The MERN Full Stack Guide, Front-End Web Development With React, Web Developer Bootcamp, Machine Learning A-Z</t>
  </si>
  <si>
    <t>Full stack web development, frontend development, Javascript, nodeJs, React js, redux, mongoDb, HTML, CSS and Bootstrap, Heroku, AWS, Machine Learning, Python, Algorithms and Data Structures</t>
  </si>
  <si>
    <t>Projects: 
1) Survey App (web app)
2) Prarambh (web app and data analysis)
3) CampOOO (Web app)
4) Breast Cancer Prediction Model (Machine Learning model)
5) Guess the Number mobile app</t>
  </si>
  <si>
    <t>Food Blogging on Zomato</t>
  </si>
  <si>
    <t>Cooking and reading crime thrillers</t>
  </si>
  <si>
    <t>https://drive.google.com/open?id=1nyyCTlEKICvo5a5TO2tjYzs1wKvqZFz5</t>
  </si>
  <si>
    <t>https://drive.google.com/open?id=1i9IfcTacyOnmnRfFDVXDE1df5kCoXp8O</t>
  </si>
  <si>
    <t>https://www.facebook.com/yash.salian.376/</t>
  </si>
  <si>
    <t>https://www.linkedin.com/in/yash-salian-0b9818153/</t>
  </si>
  <si>
    <t>yashkhedekar27@gmail.com</t>
  </si>
  <si>
    <t>17104B0074</t>
  </si>
  <si>
    <t>Yash Nitin Khedekar</t>
  </si>
  <si>
    <t>B-305,laxmi nagar co_op hsg, vartak nagar, Thane</t>
  </si>
  <si>
    <t>yah.khedekar@vit.edu.in</t>
  </si>
  <si>
    <t>FKMPK4118L</t>
  </si>
  <si>
    <t>2762 4726 7513</t>
  </si>
  <si>
    <t>P9662118</t>
  </si>
  <si>
    <t>Smt Sulochanadevi Singhania</t>
  </si>
  <si>
    <t>Peoples Education Society</t>
  </si>
  <si>
    <t>Nitin Khedekar</t>
  </si>
  <si>
    <t>Accounts</t>
  </si>
  <si>
    <t>Neha Khedekar</t>
  </si>
  <si>
    <t>python udemy</t>
  </si>
  <si>
    <t>c,c++,python programming</t>
  </si>
  <si>
    <t>mini project on automatic sanitizer dispenser,</t>
  </si>
  <si>
    <t>cricket,chess,singing</t>
  </si>
  <si>
    <t>https://drive.google.com/open?id=1KTlwE8KUnxad1aU_RYQJNmcl7UB9jMHa</t>
  </si>
  <si>
    <t>https://drive.google.com/open?id=1VTWGmZtaaLX3jwt079_T1gl-x9SZ0DMM</t>
  </si>
  <si>
    <t>https://www.facebook.com/yash.khedekar.7/</t>
  </si>
  <si>
    <t>https://www.linkedin.com/in/yash-khedekar-602a791a0</t>
  </si>
  <si>
    <t>yashdavkhar@gmail.com</t>
  </si>
  <si>
    <t>18101A2012</t>
  </si>
  <si>
    <t>Yash Sunil Davkhar</t>
  </si>
  <si>
    <t>1/104 Anthony dmello apts, Ganeshwadi, Bhandup[East], Mumbai-[400042]</t>
  </si>
  <si>
    <t>yash.davkhar@vit.edu.in</t>
  </si>
  <si>
    <t>ELWPD8277F</t>
  </si>
  <si>
    <t>9853 9237 9003</t>
  </si>
  <si>
    <t>St.Francis.Xaviers.High.School</t>
  </si>
  <si>
    <t>Sunil Sudam Davkhar</t>
  </si>
  <si>
    <t>Priyanka Sunil Davkhar</t>
  </si>
  <si>
    <t>Best Cooperative Housing Society-Officer</t>
  </si>
  <si>
    <t xml:space="preserve">• AWS Fundamentals: Going Cloud-Native
• AWS Fundamentals: Addressing Security Risk
• AWS Fundamentals: Migrating to the Cloud
• AWS Fundamentals: Building Serverless Applications
• Big Data Integration and Processing
• Introduction to Big Data
• Big Data Modeling and Management Systems
• Cybersecurity and Mobility
• Continuous Delivery &amp; DevOps
• IT Project Management
• Software Processes and Agile Practices
• Fundamentals of Network Communication
• Cybersecurity and Its Ten Domains
• Cybersecurity and the X-Factor
• International Cyber Conflicts
</t>
  </si>
  <si>
    <t>Html,Css,Javascript,Basics of Java,Python,Mysql</t>
  </si>
  <si>
    <t>miniproject -smart pill box
smart traffic control system</t>
  </si>
  <si>
    <t>swimming</t>
  </si>
  <si>
    <t>cycling</t>
  </si>
  <si>
    <t>https://drive.google.com/open?id=1oROaRRsMFTCzP0roaeYt_3XkfC0IkONl</t>
  </si>
  <si>
    <t>https://drive.google.com/open?id=1U1cZVIR7rR_la0znpcuSixunTlLRnzHC</t>
  </si>
  <si>
    <t>https://www.facebook.com/yash.davkhar</t>
  </si>
  <si>
    <t>https://www.linkedin.com/in/yash-davkhar-487bb51a8/</t>
  </si>
  <si>
    <t>yash.bagal99@gmail.com</t>
  </si>
  <si>
    <t>17103B0009</t>
  </si>
  <si>
    <t>YASH VITTHAL BAGAL</t>
  </si>
  <si>
    <t>C5 / 107, 108 PRABHAKAR NAGAR SAHAKARI GRUHNIRMAN SANSTHA MARYADIT, A.G. PAWAR LANE, BYCULLA EAST, MUMBAI - 400027</t>
  </si>
  <si>
    <t>yash.bagal@vit.edu.in</t>
  </si>
  <si>
    <t>DEZPB3826M</t>
  </si>
  <si>
    <t>3903 7299 9966</t>
  </si>
  <si>
    <t>Z4403626</t>
  </si>
  <si>
    <t>Pace Junior College</t>
  </si>
  <si>
    <t>VITTHAL</t>
  </si>
  <si>
    <t>MANISHA</t>
  </si>
  <si>
    <t>• Machine learning Onramp
• Training -Data Science
• Machine Learning: Internshala
• Foundational Artificial Intelligence: SSC NASSCOM Foundation.
• The Fundamentals of Digital Marketing: Google Digital Garage
• Google Analytics for Beginners: Google analytics Academy
• Elements of Artificial Intelligence: Reaktors
Green Revolution Global Program (2019-2020) with A+ grade: International Centre for Culture and Education-NGO</t>
  </si>
  <si>
    <t>Python,Java</t>
  </si>
  <si>
    <t xml:space="preserve">• Paper publication on Garbage Management Using IOT in International Journal of Computer Engineering and Applications.
• Runner up at National Level Technical Paper Presentation-2019.
• Participated In National Level Project Competition -XhibiTech-2020
• Attended and volunteered at Cyber Security Conference
• Runner up at TECHNEXT 17
</t>
  </si>
  <si>
    <t xml:space="preserve">• Publicity Core at Student Council (2018-19) 
• Publicity Head at CSI-VIT (2019-20) 
• Events Team at CSI -VIT-2018-19
</t>
  </si>
  <si>
    <t>Cricket, Football, Basketball, Reading books, Drama</t>
  </si>
  <si>
    <t>https://drive.google.com/open?id=10u2D6TDDY8JrqaBED_QxvodIqHyd9XQx</t>
  </si>
  <si>
    <t>https://drive.google.com/open?id=1ihdjUao05xUKKadZI-sOF99vSeRpVRdX</t>
  </si>
  <si>
    <t>https://www.facebook.com/manisha.bagal.3367</t>
  </si>
  <si>
    <t>https://www.linkedin.com/in/yash-bagal-24a70418a/</t>
  </si>
  <si>
    <t>yashwantborate8@gmail.com</t>
  </si>
  <si>
    <t>18102C2049</t>
  </si>
  <si>
    <t>Yashwant Pandurang Borate</t>
  </si>
  <si>
    <t>Room No 4809 Bldg no 142/A-Wing neheru Nagar Police Line Kurla East Mumbai 400024</t>
  </si>
  <si>
    <t>Room no 7 Chal no 8 Shri Samrath chawl,Shivneri Nagar, Mohite Patil , Mankhurd 
Mumbai 400043</t>
  </si>
  <si>
    <t>yashwant.borate.@vit.edu.in</t>
  </si>
  <si>
    <t>DBWPB7912L</t>
  </si>
  <si>
    <t>I.E.S. Secondary School Marol Mumbai 400072</t>
  </si>
  <si>
    <t>Kala Vidyamandir Institute of technology polytechnic Malad</t>
  </si>
  <si>
    <t>Pandurang Tukaram Borate</t>
  </si>
  <si>
    <t>Goverment Servent</t>
  </si>
  <si>
    <t>Asha Pandurang Borate</t>
  </si>
  <si>
    <t xml:space="preserve">1.Complete course of SQL database Programming 
2. Java Programming fundamentals
3.Programming with python :handsOn introduction for beginners
4.google analytics for beginners
5.A Complete Guide to the Flutter SDK &amp; Flutter Framework for building native iOS and Android apps
</t>
  </si>
  <si>
    <t>1)Competitive Programming
2)Web Development
3)Android App development( using Flutter [learning])</t>
  </si>
  <si>
    <t>swimming ,</t>
  </si>
  <si>
    <t>travel and visit the new places ,</t>
  </si>
  <si>
    <t>https://drive.google.com/open?id=1lFmQcJ_N8BrunTupf6t9kogJWnvxNLDH</t>
  </si>
  <si>
    <t>https://drive.google.com/open?id=14hOuMoLBOhStzXtRe_F2n9vpa1k0kv7P</t>
  </si>
  <si>
    <t>https://www.facebook.com/yashwant.borate.9/</t>
  </si>
  <si>
    <t>https://www.linkedin.com/in/yashwant-borate-6211481ab/</t>
  </si>
  <si>
    <t>mishray1520@gmail.com</t>
  </si>
  <si>
    <t>17104A0028</t>
  </si>
  <si>
    <t>YOGESH R S MISHRA</t>
  </si>
  <si>
    <t>3/15/2000</t>
  </si>
  <si>
    <t>B-701, Mercury, Patel's Planet, Chichpada, Ambarnath West, Thane, 421501</t>
  </si>
  <si>
    <t>yogesh.mishra@vit.edu.in</t>
  </si>
  <si>
    <t>ETZPM5617K</t>
  </si>
  <si>
    <t>Z5589605</t>
  </si>
  <si>
    <t>KENDRIYA VIDYALAYA NASIK ROAD CAMP</t>
  </si>
  <si>
    <t>New English High School and Jr. College</t>
  </si>
  <si>
    <t>R S MISHRA</t>
  </si>
  <si>
    <t>Retired Army Personnel</t>
  </si>
  <si>
    <t>ASHA MISHRA</t>
  </si>
  <si>
    <t>1. Python Programming
2. Introduction to Data Science in Python
3. Applied Plotting Charting &amp; Data Representation in Python.
4. Applied Machine Learning in Python
5. SQL for Data Science
6. MATLAB Onramp
7. MS- EXCEL Essentials.
8. Tableau Basics</t>
  </si>
  <si>
    <t>1. Languages Known: Python, SQL, MATLAB,C.
2. Python Libraries such as Tkinter and Kivy for GUI development
3. Data Analysis
4. Data Visualization
5. Data Science libraries such as Pandas, Numpy, Sci-kit Learn, Matplotlib, Seaborn.
5. Supervised Machine Learning.
7. Data Base : PostgreSQL, SQLite
8. Microsoft Office</t>
  </si>
  <si>
    <t>1. Participated and Cleared Round 1 of SIH 2020
2. Completed Data Analytics Intenship at The Shaadi Times.
3. I created GUI which can be used in Book Stores or libraries to keep record of books.
4. I did Covid-19 Data Visualization to give insights of daily wise trends as well as Districts wise total cases.</t>
  </si>
  <si>
    <t>1. I was Student Leader of NSS-VIT 2019-20
2. I have worked as NSS Volunteer for 2 years and have completed my 240 hours of required work successfully from 2018 to 2020.
3. I was Documentation team member of IETE in 2018-19.
4. I worked as a event volunteer in Students Council in 2017-18.</t>
  </si>
  <si>
    <t>Cooking, Trekking, Reading about Military History.</t>
  </si>
  <si>
    <t>https://drive.google.com/open?id=1E40b0fEp8ktfmnHJ09P66HsKEqszyp2p</t>
  </si>
  <si>
    <t>https://drive.google.com/open?id=1oc27ort8YEpdcuYU-DmrjvD7bvoRUiCA</t>
  </si>
  <si>
    <t>https://www.facebook.com/iammishra1503/</t>
  </si>
  <si>
    <t>https://www.linkedin.com/in/yogesh-mishra1503/</t>
  </si>
  <si>
    <t>kanakiyogesh07@gmail.com</t>
  </si>
  <si>
    <t>18101C2008</t>
  </si>
  <si>
    <t>Yogesh Shankar Kanaki</t>
  </si>
  <si>
    <t>7/21/1999</t>
  </si>
  <si>
    <t>CGS Colony, Sector 5,Antop Hill,Mumbai-37</t>
  </si>
  <si>
    <t>143 Rajendra chowk, Solapur-413005</t>
  </si>
  <si>
    <t>yogesh.kanaki@viy.edu.in</t>
  </si>
  <si>
    <t>GBIPK4280H</t>
  </si>
  <si>
    <t>Shri.Siddheshwar High School, Solpaur.</t>
  </si>
  <si>
    <t>Solapur Education Society's polytechnic, Solapur</t>
  </si>
  <si>
    <t>Shankar Tipanna Kanaki</t>
  </si>
  <si>
    <t>Savitra</t>
  </si>
  <si>
    <t>C,C++,Java,Php</t>
  </si>
  <si>
    <t>Keyless piano in iOT,School portal website using Php</t>
  </si>
  <si>
    <t>collecting coins and notes</t>
  </si>
  <si>
    <t>https://drive.google.com/open?id=1mxKnZnGWJTScAbTyMFUyaXVE2zxyDg1g</t>
  </si>
  <si>
    <t>https://drive.google.com/open?id=1A34MHmkEYIKrwHywIR14R2bk3SbFH6Xp</t>
  </si>
  <si>
    <t>https://www.facebook.com/yogesh.kanaki.798</t>
  </si>
  <si>
    <t>https://www.linkedin.com/in/yogesh-k-840285115/</t>
  </si>
  <si>
    <t>yoginisonawane081@gmail.com</t>
  </si>
  <si>
    <t>18102C2005</t>
  </si>
  <si>
    <t>Yogini Devendra Sonawane</t>
  </si>
  <si>
    <t>Shahad Fatak,A Block Road,Near E.M.T Company,Ulhasnagar 1</t>
  </si>
  <si>
    <t>yogini.sonawane@vit.edu.in</t>
  </si>
  <si>
    <t>Maharashtra Mitra Mandal</t>
  </si>
  <si>
    <t>Devendra Bhimrao Sonawane</t>
  </si>
  <si>
    <t>Jaya Devendra Sonawane</t>
  </si>
  <si>
    <t>Cyber Frat</t>
  </si>
  <si>
    <t>Programming skills Java,C,C++</t>
  </si>
  <si>
    <t>Project on Blind-Indicator,car parking</t>
  </si>
  <si>
    <t>Gardening,Painting</t>
  </si>
  <si>
    <t>https://drive.google.com/open?id=1hU22RqHYps3IOvOQBQj2zWIIOs4_TbbE</t>
  </si>
  <si>
    <t>https://drive.google.com/open?id=11ASTIQibrRN4ZQxzCRGyxwUZwaN1YRY1</t>
  </si>
  <si>
    <t>https://www.facebook.com/yogini.sonawane.33</t>
  </si>
  <si>
    <t>https://www.linkedin.com/in/yogini-sonawane-9b45a21a3</t>
  </si>
  <si>
    <t>18104C2006</t>
  </si>
  <si>
    <t>Yogita dhondibhau bhoir</t>
  </si>
  <si>
    <t>6/21/1996</t>
  </si>
  <si>
    <t>Ramgad Nagar goshala road mulund West</t>
  </si>
  <si>
    <t>Yogita. bhoir@vit.edu.in</t>
  </si>
  <si>
    <t>Yogitabhoir211996@gmail.com</t>
  </si>
  <si>
    <t>4585 4205 1530</t>
  </si>
  <si>
    <t>N g purandre high school</t>
  </si>
  <si>
    <t>Veermata Jijabai technical Institute</t>
  </si>
  <si>
    <t>Dhondibhau tukaram bhoir</t>
  </si>
  <si>
    <t>Taee dhondibhau bhoir</t>
  </si>
  <si>
    <t>Soldering</t>
  </si>
  <si>
    <t>Writting. Reading</t>
  </si>
  <si>
    <t>https://drive.google.com/open?id=1dCnfK5wA7WGfHSRFjSSCOhBlFbXKVsc-</t>
  </si>
  <si>
    <t>https://drive.google.com/open?id=15TP36btXgJgwKhvM6FzpCt8sOQC1jcwg</t>
  </si>
  <si>
    <t>yogitajatla@gmail.com</t>
  </si>
  <si>
    <t>18101C2003</t>
  </si>
  <si>
    <t>Yogita Ravindra Jatla</t>
  </si>
  <si>
    <t>101, Yogini society jai mata di complex, kasheli, bhiwandi 421302</t>
  </si>
  <si>
    <t>304, kailash darshan E wing, near shankar dying narpoli, bhiwandi 421302</t>
  </si>
  <si>
    <t>yogita.jatla@vit.edu.in</t>
  </si>
  <si>
    <t>N6700436</t>
  </si>
  <si>
    <t>Seth Jugilal Podar English medium high school</t>
  </si>
  <si>
    <t>Dr. D Y Patil Polytechnic</t>
  </si>
  <si>
    <t>Ravindra Musalappa Jatla</t>
  </si>
  <si>
    <t>Daily wages</t>
  </si>
  <si>
    <t>Lata Ravindra Jatla</t>
  </si>
  <si>
    <t>Programming language - C , DBMS and python.</t>
  </si>
  <si>
    <t>Technical poster presentation</t>
  </si>
  <si>
    <t>Sports and Poetry</t>
  </si>
  <si>
    <t>Reading books and Cooking</t>
  </si>
  <si>
    <t>https://drive.google.com/open?id=114bY4ObxY7DVRS4w0a7KPnlf8Ux7LMO-</t>
  </si>
  <si>
    <t>https://drive.google.com/open?id=1ik66SkQMqYHwWXn-NcCiONO1-qkaola9</t>
  </si>
  <si>
    <t>Sr. No.</t>
  </si>
  <si>
    <t>12th + Engineering without any live KT</t>
  </si>
  <si>
    <t>12th + Engineering with live KT</t>
  </si>
  <si>
    <t>Diploma + Direct second year engineering without any live KT</t>
  </si>
  <si>
    <t>Diploma + Direct second year engineering with live KT</t>
  </si>
  <si>
    <t>No student in this category</t>
  </si>
  <si>
    <t>18102C2028</t>
  </si>
  <si>
    <t>NAME OF THE COMPANY PLACED</t>
  </si>
  <si>
    <t>12th + Engineering without live KT</t>
  </si>
  <si>
    <t>Diploma  + Direct Second Year Engineering without live KT</t>
  </si>
  <si>
    <t>Diploma  + Direct Second Year Engineering with live KT</t>
  </si>
  <si>
    <t>17101B0019</t>
  </si>
  <si>
    <t>Direct Second Year Engineering without live KT</t>
  </si>
  <si>
    <t>Direct Second Year Engineering with live KT</t>
  </si>
  <si>
    <t>18103C2019</t>
  </si>
  <si>
    <t>Code</t>
  </si>
  <si>
    <t>Category</t>
  </si>
  <si>
    <t>12EWKT(INFT1)</t>
  </si>
  <si>
    <t>12EWOKT(INFT1)</t>
  </si>
  <si>
    <t>D+DSYWOKT(INFT1)</t>
  </si>
  <si>
    <t>D+DSYWKT(INFT1)</t>
  </si>
  <si>
    <t>12EWKT(INFT2)</t>
  </si>
  <si>
    <t>12EWOKT(INFT2)</t>
  </si>
  <si>
    <t>D+DSYWOKT(INFT2)</t>
  </si>
  <si>
    <t>D+DSYWKT(INFT2)</t>
  </si>
  <si>
    <t>DSYWOKT(INFT3)</t>
  </si>
  <si>
    <t>DSYWKT(INFT3)</t>
  </si>
  <si>
    <t>12EWKT(CMPN1)</t>
  </si>
  <si>
    <t>12EWOKT(CMPN1)</t>
  </si>
  <si>
    <t>D+DSYWOKT(CMPN1)</t>
  </si>
  <si>
    <t>D+DSYWKT(CMPN1)</t>
  </si>
  <si>
    <t>12EWKT(CMPN2)</t>
  </si>
  <si>
    <t>12EWOKT(CMPN2)</t>
  </si>
  <si>
    <t>D+DSYWOKT(CMPN2)</t>
  </si>
  <si>
    <t>12EWKT(ETRX1)</t>
  </si>
  <si>
    <t>12EWOKT(ETRX1)</t>
  </si>
  <si>
    <t>D+DSYWOKT(ETRX1)</t>
  </si>
  <si>
    <t>D+DSYWKT(ETRX1)</t>
  </si>
  <si>
    <t>12EWKT(ETRX2)</t>
  </si>
  <si>
    <t>12EWOKT(ETRX2)</t>
  </si>
  <si>
    <t>D+DSYWOKT(ETRX2)</t>
  </si>
  <si>
    <t>D+DSYWKT(ETRX2)</t>
  </si>
  <si>
    <t>DSYWOKT(ETRX3)</t>
  </si>
  <si>
    <t>DSYWKT(ETRX3)</t>
  </si>
  <si>
    <t>12EWKT(EXTC1)</t>
  </si>
  <si>
    <t>12EWOKT(EXTC1)</t>
  </si>
  <si>
    <t>D+DSYWOKT(EXTC1)</t>
  </si>
  <si>
    <t>D+DSYWKT(EXTC1)</t>
  </si>
  <si>
    <t>12EWKT(EXTC2)</t>
  </si>
  <si>
    <t>12EWOKT(EXTC2)</t>
  </si>
  <si>
    <t>D+DSYWOKT(EXTC2)</t>
  </si>
  <si>
    <t>D+DSYWKT(EXTC2)</t>
  </si>
  <si>
    <t>DSYWOKT(EXTC3)</t>
  </si>
  <si>
    <t>DSYWKT(EXTC3)</t>
  </si>
  <si>
    <t>12EWKT(BIOM)</t>
  </si>
  <si>
    <t>12EWOKT(BIOM)</t>
  </si>
  <si>
    <t>D+DSYWOKT(BIOM)</t>
  </si>
  <si>
    <t>D+DSYWKT(BIOM)</t>
  </si>
  <si>
    <t>DSYWOKT(BIOM)</t>
  </si>
  <si>
    <t>DSYWKT(BIOM)</t>
  </si>
  <si>
    <t>Gayatri Sanjay Mane</t>
  </si>
  <si>
    <t>Hardik Bharat Wadikar</t>
  </si>
  <si>
    <t>Harshada Bhushan Kini</t>
  </si>
  <si>
    <t>Harshada Ganesh Kadam</t>
  </si>
  <si>
    <t>Juie Vinayak Shelar</t>
  </si>
  <si>
    <t>Namrata Baban Mohite</t>
  </si>
  <si>
    <t>Omkar Nandkumar Jadhav</t>
  </si>
  <si>
    <t>Tabassum Shakeel Shah</t>
  </si>
  <si>
    <t>Thanushwarya Saravanan</t>
  </si>
  <si>
    <t>Vaishnevi Naresh Phutane</t>
  </si>
  <si>
    <t>Aditya Amit Keni</t>
  </si>
  <si>
    <t>Harshita Subhash Mundhe</t>
  </si>
  <si>
    <t>Ketan Kishor Mankar</t>
  </si>
  <si>
    <t>Mitesh Narendra Pawanarkar</t>
  </si>
  <si>
    <t>Rahul Rajagangadhar Adepu</t>
  </si>
  <si>
    <t>Sampada Milind Patil</t>
  </si>
  <si>
    <t>Shubham Vedprakash Pandey</t>
  </si>
  <si>
    <t>Siddhesh Sanjay Pawar</t>
  </si>
  <si>
    <t>Anamika Ghosh</t>
  </si>
  <si>
    <t>Atul Krishnakant Yadav</t>
  </si>
  <si>
    <t>Lakshita Jyothiraj Pillay</t>
  </si>
  <si>
    <t>Mehul Umesh Shankhapal</t>
  </si>
  <si>
    <t>Omkar Nitin Vaity</t>
  </si>
  <si>
    <t>Pritam Sambhaji Lamkhade</t>
  </si>
  <si>
    <t>Qaiser Azdani Shaikh</t>
  </si>
  <si>
    <t>Rishikesh Abhay Chalke</t>
  </si>
  <si>
    <t>Ritik Raghavendra Kulkarni</t>
  </si>
  <si>
    <t>Roshni Ravindranath Bhandary</t>
  </si>
  <si>
    <t>Yash Vitthal Bagal</t>
  </si>
  <si>
    <t>Aniket Bhikaji Shirke</t>
  </si>
  <si>
    <t>Intakhab Shaukat Sheikh</t>
  </si>
  <si>
    <t>Jinal Janardan Kelshikar</t>
  </si>
  <si>
    <t>Mohd Aqib Mohd Javed Qureshi</t>
  </si>
  <si>
    <t>Prutha Hareshwar Tandel</t>
  </si>
  <si>
    <t>Rucha Vijay Kalke</t>
  </si>
  <si>
    <t>Ruchita Subhash Patil</t>
  </si>
  <si>
    <t>Snehal Suresh Parkhe</t>
  </si>
  <si>
    <t>Aradhya Rahul Dubey</t>
  </si>
  <si>
    <t>Bhavesh Sharad Kamble</t>
  </si>
  <si>
    <t>Gaurangi Prashant Patil</t>
  </si>
  <si>
    <t>Kunal Anil Mane</t>
  </si>
  <si>
    <t>Monika Kishor Lohar</t>
  </si>
  <si>
    <t>Pallavi Kailas Bagde</t>
  </si>
  <si>
    <t>Sakshi Ganesh Dhatrak</t>
  </si>
  <si>
    <t>Sanket Santosh Bhuwad</t>
  </si>
  <si>
    <t>Sarvesh Pradeep Khandagale</t>
  </si>
  <si>
    <t>Saujas Sanjy Kambli</t>
  </si>
  <si>
    <t>Sunny Namraj Nagarji</t>
  </si>
  <si>
    <t>Yash Jayakar Salian</t>
  </si>
  <si>
    <t>Aniket Vilas Bankar</t>
  </si>
  <si>
    <t>Nishant Subhash Pawar</t>
  </si>
  <si>
    <t>Prasad Suresh Jagdale</t>
  </si>
  <si>
    <t>Roshani Vinod Telgote</t>
  </si>
  <si>
    <t>Sanika Santosh Sawant</t>
  </si>
  <si>
    <t>Shubham Suresh Rakshe</t>
  </si>
  <si>
    <t>Rohan Vilas Kadlak</t>
  </si>
  <si>
    <t>Shweta Devnath Vishwakarma</t>
  </si>
  <si>
    <t>Vaishnavi Anil Sugdare</t>
  </si>
  <si>
    <t>Varsha Madhukar Sonawane</t>
  </si>
  <si>
    <t>Aishwarya Ravindra Jadhav</t>
  </si>
  <si>
    <t>Kartik Jayram Jondhalekar</t>
  </si>
  <si>
    <t>Onkar Anil Chavhan</t>
  </si>
  <si>
    <t>Onkar Dhananjay Nikam</t>
  </si>
  <si>
    <t>Pankaj Arun Deshmukh</t>
  </si>
  <si>
    <t>Pooja Jaindra Chavan</t>
  </si>
  <si>
    <t>Pranali Sanjay Bhujbal</t>
  </si>
  <si>
    <t>Rahul Shashikant Kamble</t>
  </si>
  <si>
    <t>Rane Prasad Ganesh</t>
  </si>
  <si>
    <t>Rutwik Prashant Mhatre</t>
  </si>
  <si>
    <t>Sagar Gajanan Bharne</t>
  </si>
  <si>
    <t>Shrikant Anil Raut</t>
  </si>
  <si>
    <t>Shubham Sanjay Dudhal</t>
  </si>
  <si>
    <t>Tanmay Dilip Zope</t>
  </si>
  <si>
    <t>Trupti Shrikant Chaudhari</t>
  </si>
  <si>
    <t>Varsha Pralhad Ghote</t>
  </si>
  <si>
    <t>Yogesh R S Mishra</t>
  </si>
  <si>
    <t>Adarsh Dhananjay Jadhav</t>
  </si>
  <si>
    <t>Akanksha Sanjay Samel</t>
  </si>
  <si>
    <t>Akanksha Vidyadhar Khanvilkar</t>
  </si>
  <si>
    <t>Atharva Sunil Kulkarni</t>
  </si>
  <si>
    <t>Falguni Dinesh Waghela</t>
  </si>
  <si>
    <t>Hrithik Mahendra Ghadage</t>
  </si>
  <si>
    <t>Lalit Ramesh Vasam</t>
  </si>
  <si>
    <t>Mannal Rajesh Kamble</t>
  </si>
  <si>
    <t>Prathamesh Sudesh Warankar</t>
  </si>
  <si>
    <t>Sanika Ajit Kale</t>
  </si>
  <si>
    <t>Shounak Mukund Sangli</t>
  </si>
  <si>
    <t>Shruti Pravin Pardeshi</t>
  </si>
  <si>
    <t>Shubham Sandeep Gurav</t>
  </si>
  <si>
    <t>Soham Samir Narvekar</t>
  </si>
  <si>
    <t>Swarnima Kishor Patole</t>
  </si>
  <si>
    <t>Vaidehi Sunil Chalke</t>
  </si>
  <si>
    <t>Vanshika Vijaychandra Parkar</t>
  </si>
  <si>
    <t>Vedant Vinayak Kulkarni</t>
  </si>
  <si>
    <t>Vidhi Mukesh Dave</t>
  </si>
  <si>
    <t>Yash Arvind Kudale</t>
  </si>
  <si>
    <t>Aaditya Nilesh Jadhav</t>
  </si>
  <si>
    <t>Akshay Barku Avhad</t>
  </si>
  <si>
    <t>Atul Umesh Bhoite</t>
  </si>
  <si>
    <t>Gaurav Arun Awad</t>
  </si>
  <si>
    <t>Gufraan Mukhtar Shaikh</t>
  </si>
  <si>
    <t>Kadambari Ravindra Kamble</t>
  </si>
  <si>
    <t>Romit Sanjay Sali</t>
  </si>
  <si>
    <t>Rushikesh Pramod Yadav</t>
  </si>
  <si>
    <t>Saeem Sayyed Ahmed Kadiri</t>
  </si>
  <si>
    <t>Sarvesh Suhas Gaonkar</t>
  </si>
  <si>
    <t>Saurabh Sakharam Jadhav</t>
  </si>
  <si>
    <t>Shubham Prashant Gawand</t>
  </si>
  <si>
    <t>Tejashree Ashok Chelekar</t>
  </si>
  <si>
    <t>Yogita Dhondibhau Bhoir</t>
  </si>
  <si>
    <t>Aishwarya Suhas Utale</t>
  </si>
  <si>
    <t>Amogh Ganesh Warkhandkar</t>
  </si>
  <si>
    <t>Jayesh Satapa Sarang</t>
  </si>
  <si>
    <t>Mayuresh Narendra Joshi</t>
  </si>
  <si>
    <t>Neel Devang Maniar</t>
  </si>
  <si>
    <t>Renuka Ganpat Kom</t>
  </si>
  <si>
    <t>Sahil Ravindra Mirgal</t>
  </si>
  <si>
    <t>Shraddha Narayan Bijotkar</t>
  </si>
  <si>
    <t>Shubham Shivaji Patil</t>
  </si>
  <si>
    <t>Suraj Rajesh Chodankar</t>
  </si>
  <si>
    <t>Vaishnavi Jagdish Sarpatil</t>
  </si>
  <si>
    <t>Vibha Bhausaheb Sanap</t>
  </si>
  <si>
    <t>Vinay Balkrishna Govekar</t>
  </si>
  <si>
    <t>Akshay Manoj Mohite</t>
  </si>
  <si>
    <t>Aniket Dipak Shinde</t>
  </si>
  <si>
    <t>Gaurav Shivaji Kale</t>
  </si>
  <si>
    <t>Kalpesh Anil Tated</t>
  </si>
  <si>
    <t>Manasi Jaywant Gosavi</t>
  </si>
  <si>
    <t>Prem Prabhakar Vaity</t>
  </si>
  <si>
    <t>Priyanka Sureshkumar Chaurasia</t>
  </si>
  <si>
    <t>Rohit Gupta</t>
  </si>
  <si>
    <t>Sachin Sarvesh Mishra</t>
  </si>
  <si>
    <t>Samruddhi Rajendra Kedar</t>
  </si>
  <si>
    <t>Sarvesh Chandrashekhar Shinde</t>
  </si>
  <si>
    <t>Sashmita Kalu Panigrahi</t>
  </si>
  <si>
    <t>Shehzad Abdul Aziz Khan</t>
  </si>
  <si>
    <t>Siddhant Shivajirao Bagat</t>
  </si>
  <si>
    <t>Tejas Shrinivas Nakka</t>
  </si>
  <si>
    <t>Aanshuk Suresh Kitawat</t>
  </si>
  <si>
    <t>Harshada Gangaram Kokate</t>
  </si>
  <si>
    <t>Siddhesh Sanjay Kshirsagar</t>
  </si>
  <si>
    <t>Siddhi Prakash Revadkar</t>
  </si>
  <si>
    <t>Swapnali Vinod Wakale</t>
  </si>
  <si>
    <t>Vivek Raju Khade</t>
  </si>
  <si>
    <t>DSYWKT(CMPN3)</t>
  </si>
  <si>
    <t>DSYWOKT(CMPN3)</t>
  </si>
  <si>
    <t>D+DSYWKT(CMPN2)</t>
  </si>
  <si>
    <t>Jawahar Navoday Vidyalaya Palghar</t>
  </si>
  <si>
    <t>Our Lady Of Good Counsel High School</t>
  </si>
  <si>
    <t>Sadhana Vidhyalaya Shikshan Mandal Sion</t>
  </si>
  <si>
    <t>John Xxiii High School</t>
  </si>
  <si>
    <t>Kumud Vidya Mandir</t>
  </si>
  <si>
    <t>Sahakar Vidya Prasarak Mandal's Kalwa</t>
  </si>
  <si>
    <t>St Anthony's Girl's High School</t>
  </si>
  <si>
    <t>J.J. Academy</t>
  </si>
  <si>
    <t>Lok Puram Public School,Thane</t>
  </si>
  <si>
    <t>Chatrabhuj Narsee Memorial School, Mumbai</t>
  </si>
  <si>
    <t>Hamare Akash Ravindra</t>
  </si>
  <si>
    <t>Navbharat Education Society's English Medium School, Bhiwandi</t>
  </si>
  <si>
    <t>M.E.S Dnyanmandir School</t>
  </si>
  <si>
    <t>Swami Vivekand Vidyamandir</t>
  </si>
  <si>
    <t>Smt. Suhasini Prabhakar Adhikari Secondary School</t>
  </si>
  <si>
    <t>Our Lady Of Perpetual Succor High School, Chembur</t>
  </si>
  <si>
    <t>St Pius X High School</t>
  </si>
  <si>
    <t>St.Xavier's High School</t>
  </si>
  <si>
    <t>Indian Education Of Society King George Mulund (E)</t>
  </si>
  <si>
    <t>Worli Seaface Bmc High School</t>
  </si>
  <si>
    <t>St. Peter's Convent</t>
  </si>
  <si>
    <t>Don Bosco High School , Kalyan(W)</t>
  </si>
  <si>
    <t>Afac English School</t>
  </si>
  <si>
    <t>Rct's Pratapsingh Morarji Memorial Rotary School, Ambernath, Thane</t>
  </si>
  <si>
    <t>Rcf Secondary And Higher Secondary School.</t>
  </si>
  <si>
    <t>Lsb Waje Vidyalaya Sinnar, Maharashtra</t>
  </si>
  <si>
    <t>Bsf Senior Secondary School, Jammu, J&amp;K.</t>
  </si>
  <si>
    <t>Vani Vidyalaya School And Jr. College</t>
  </si>
  <si>
    <t>Madhavrao Bhagwat High School</t>
  </si>
  <si>
    <t>Ies Chandrakant Patkar Vidyalaya,Dombivili</t>
  </si>
  <si>
    <t>Dav Public School,Nerul</t>
  </si>
  <si>
    <t>Swami Vivekanand Internation School And Jr College</t>
  </si>
  <si>
    <t>St.Xavier's High School,Gondia</t>
  </si>
  <si>
    <t>Upasana Lions English Medium School</t>
  </si>
  <si>
    <t>Bhavans Ah Wadia High School</t>
  </si>
  <si>
    <t>Friends' Co-Operative Education Society Ltd.</t>
  </si>
  <si>
    <t>Ies Manik Vidyamandir</t>
  </si>
  <si>
    <t>Sboa Public School</t>
  </si>
  <si>
    <t>Foster English High School</t>
  </si>
  <si>
    <t>Saraswati Education Society, Panch Pakhadi, Thane West</t>
  </si>
  <si>
    <t>Vasant Vihar High School And Jr College</t>
  </si>
  <si>
    <t>Kendriya Vidyalaya Iit Powai</t>
  </si>
  <si>
    <t>Bombay Cambridge School</t>
  </si>
  <si>
    <t>Afac English School, Chembur</t>
  </si>
  <si>
    <t>Olps High School</t>
  </si>
  <si>
    <t>St.Michael English School</t>
  </si>
  <si>
    <t>Ies Vn Sule</t>
  </si>
  <si>
    <t>St. Mary's High School Ssc</t>
  </si>
  <si>
    <t>Shardashram Vidyamandir Girls High School,Dadar</t>
  </si>
  <si>
    <t>Barretto High School</t>
  </si>
  <si>
    <t>E.E.E Sassoon High School</t>
  </si>
  <si>
    <t>D.N.C. Multipurpose High School &amp; Jr. College</t>
  </si>
  <si>
    <t>St Marks Higher Seconday School</t>
  </si>
  <si>
    <t>Harnai Vidyalaya</t>
  </si>
  <si>
    <t>Ies Modern English School</t>
  </si>
  <si>
    <t>Ies Manik Vidya Mandir</t>
  </si>
  <si>
    <t>Shri D.J Doshi Gurukul English Medium High School</t>
  </si>
  <si>
    <t>The J B Vachha High School For Parsi Girls</t>
  </si>
  <si>
    <t>I.E.S V.N.Sule Guruji English Medium School</t>
  </si>
  <si>
    <t>Our Lady Of Perpetual Succor High School</t>
  </si>
  <si>
    <t>I.E.S.Digambar Patkar Vidyalaya,Hindu Colony,Dadar(E)</t>
  </si>
  <si>
    <t>Ies Bhandup</t>
  </si>
  <si>
    <t>Pvg Vidya Bhawan High School</t>
  </si>
  <si>
    <t>Saraswati Mandir, Kalyan West.</t>
  </si>
  <si>
    <t>Antonio De Souza High School</t>
  </si>
  <si>
    <t>St Marys High School Ssc</t>
  </si>
  <si>
    <t>Hiranandani Foundation School Powai</t>
  </si>
  <si>
    <t>Sadhana Vidyalaya</t>
  </si>
  <si>
    <t>Dav Public School, Nerul</t>
  </si>
  <si>
    <t>Vidya Prasarak Mandal Baburao Tol English High School</t>
  </si>
  <si>
    <t>St Thomas High School</t>
  </si>
  <si>
    <t>St.Sebastian's High School</t>
  </si>
  <si>
    <t>Model English School</t>
  </si>
  <si>
    <t>Chogle Highschool Borivali</t>
  </si>
  <si>
    <t>Dharmaprakash Shrinivasyya High School,Sion</t>
  </si>
  <si>
    <t>Shri Bansidhar Aggarwal Model School</t>
  </si>
  <si>
    <t>St Mary's Multipurpose High School</t>
  </si>
  <si>
    <t>Atomic Energy Central School 5 , Mumbai</t>
  </si>
  <si>
    <t>Sister Nivedita English School</t>
  </si>
  <si>
    <t>Sies High School</t>
  </si>
  <si>
    <t>Kendriya Vidyalaya</t>
  </si>
  <si>
    <t>Carmel Convent High School</t>
  </si>
  <si>
    <t>Sharadashram Vidyamandir Boy's High School</t>
  </si>
  <si>
    <t>Guru Nanak High School</t>
  </si>
  <si>
    <t>Navi Mumbai High School</t>
  </si>
  <si>
    <t>Shantaram Bhiwa Waze School</t>
  </si>
  <si>
    <t>Indian Education Society (Ies), Mulund (E)</t>
  </si>
  <si>
    <t>United English School, Chiplun</t>
  </si>
  <si>
    <t>Navbharat Vidyalaya</t>
  </si>
  <si>
    <t>Sahyadri Vidyamandir Bhandup</t>
  </si>
  <si>
    <t>Shree Vinod Shukla High School &amp; Jr. College</t>
  </si>
  <si>
    <t>Mahatma Gandhi Hindi High School</t>
  </si>
  <si>
    <t>St Arnold's High School</t>
  </si>
  <si>
    <t>Convent Girls High School</t>
  </si>
  <si>
    <t>I E S V N Sule Guruji English Medium Secondary School</t>
  </si>
  <si>
    <t>Dj Doshi Gurukul English Medium High School</t>
  </si>
  <si>
    <t>Ies New English School</t>
  </si>
  <si>
    <t>Vasant Vihar High School &amp; Junior College</t>
  </si>
  <si>
    <t>Shree Mahatma Basweshwar High School, Omerga</t>
  </si>
  <si>
    <t>South Indian Education Society(Sies) High School</t>
  </si>
  <si>
    <t>Asp Convent English High School</t>
  </si>
  <si>
    <t>Fr. Agnel Multipurpose School</t>
  </si>
  <si>
    <t>Saraswati Education Society High School And Juniour College</t>
  </si>
  <si>
    <t>Ies New English Secondary High School</t>
  </si>
  <si>
    <t>Shree Sanatan Dharm High School And Jr. College</t>
  </si>
  <si>
    <t>Vile Parle Mahila Sangh Shri Madhavrao Bhagwat High School</t>
  </si>
  <si>
    <t>Iit Campus School Jr College</t>
  </si>
  <si>
    <t>Narayana Vidyalayam</t>
  </si>
  <si>
    <t>New English School Kalamboli</t>
  </si>
  <si>
    <t>I.E.S Modern English School</t>
  </si>
  <si>
    <t>Smt. Kantaben Chandulal Gandhi English School</t>
  </si>
  <si>
    <t>Ies Chandrakant Patkar Vidyalaya (Dombivli)</t>
  </si>
  <si>
    <t>Kendriya Vidyalaya Nasik Road Camp</t>
  </si>
  <si>
    <t>Orion Icse High School</t>
  </si>
  <si>
    <t>Saraswati Education Society's High School &amp; Jr.College</t>
  </si>
  <si>
    <t>Bharat Vidyalaya Akola</t>
  </si>
  <si>
    <t>Shri Mahavir Jain English High School</t>
  </si>
  <si>
    <t>Little Angels' High School</t>
  </si>
  <si>
    <t>Hume High School</t>
  </si>
  <si>
    <t>Century Rayon High School</t>
  </si>
  <si>
    <t>St. Joseph Convent High School, Jalgaon</t>
  </si>
  <si>
    <t>Pune Vidyarthi Griha's Vidya Bhawan No.2</t>
  </si>
  <si>
    <t>Dr. Antonio Da Silva Technical High School</t>
  </si>
  <si>
    <t>St Thomas Academy</t>
  </si>
  <si>
    <t>Tilak Nagar Vidya Mandir</t>
  </si>
  <si>
    <t>St. Anthony's High School</t>
  </si>
  <si>
    <t>N. M. Joshi Marg Municipal Secondary Highschool</t>
  </si>
  <si>
    <t>Ies V N Sule Guruji Vidyalay</t>
  </si>
  <si>
    <t>Blossoms Sunderbai Thackersey English High School</t>
  </si>
  <si>
    <t>St.Joseph's High School Wadala</t>
  </si>
  <si>
    <t>Md Bhatia English Medium High School</t>
  </si>
  <si>
    <t>I.E.S V.N.Sule King George</t>
  </si>
  <si>
    <t>South Indian Welfare Societyhigh School</t>
  </si>
  <si>
    <t>Sadhan Y</t>
  </si>
  <si>
    <t>Maharani Saibai Vidya Mandir</t>
  </si>
  <si>
    <t>Bharda New High School</t>
  </si>
  <si>
    <t>Gandhi Memorial English High School</t>
  </si>
  <si>
    <t>St.Dominic Savio Vidyalayala</t>
  </si>
  <si>
    <t>Anjuman I Islam Allana English High School</t>
  </si>
  <si>
    <t>Sir Jacob Sassoon High School</t>
  </si>
  <si>
    <t>Chembur High School</t>
  </si>
  <si>
    <t>South Indian Education Society High School</t>
  </si>
  <si>
    <t>Pvg's Vidya Bhawan</t>
  </si>
  <si>
    <t>Holy Name High School</t>
  </si>
  <si>
    <t>N G Purandre High School</t>
  </si>
  <si>
    <t>Yashodham High School And Junior College</t>
  </si>
  <si>
    <t>St .Francis Xavier's High School</t>
  </si>
  <si>
    <t>Our Lady Of Perpetual Succour</t>
  </si>
  <si>
    <t>Ges Hal High School And Jr. College</t>
  </si>
  <si>
    <t>Jindal Vidya Mandir, Vasind</t>
  </si>
  <si>
    <t>Shri Madhavrao Bhagwat High School</t>
  </si>
  <si>
    <t>St. Mary's School Icse</t>
  </si>
  <si>
    <t>Don Bosco High School, Kalyan (W)</t>
  </si>
  <si>
    <t>Pws High School</t>
  </si>
  <si>
    <t>Our Lady Of Salvation High School</t>
  </si>
  <si>
    <t>Mes Dnyanmandir Kalamboli</t>
  </si>
  <si>
    <t>Sister Nivedita English Medium School</t>
  </si>
  <si>
    <t>Mahatma School Of Academics And Sports</t>
  </si>
  <si>
    <t>Swami Muktanand High School</t>
  </si>
  <si>
    <t>Sharadashram Vidyamandir, Dadar</t>
  </si>
  <si>
    <t>Sir.S.A.Highschool Murud-Janjira</t>
  </si>
  <si>
    <t>St. Agnes High School</t>
  </si>
  <si>
    <t>Father Joseph English High School</t>
  </si>
  <si>
    <t>Dr.T.R.Naravane Vidyalaya</t>
  </si>
  <si>
    <t>St. John's High School Cbse</t>
  </si>
  <si>
    <t>Shri Bansidhar Aggarwal Model School And Junior College</t>
  </si>
  <si>
    <t>P.V.G.'S Vidya Bhawan High School, Mumbai</t>
  </si>
  <si>
    <t>Smt. A A Padhye English Medium School, Devrukh</t>
  </si>
  <si>
    <t>Bsf Sr Sec School Tekanpur Dabra Gwalior</t>
  </si>
  <si>
    <t>Shree Ram Welfare Society High School Andheri West</t>
  </si>
  <si>
    <t>St Xavier's High School Airoli</t>
  </si>
  <si>
    <t>Sau A.K. Joshi Eng Med School</t>
  </si>
  <si>
    <t>Shree Sanatan Dharam Vidyalaya</t>
  </si>
  <si>
    <t>Nutan Hindi High School</t>
  </si>
  <si>
    <t>Ies Modern English High School</t>
  </si>
  <si>
    <t>North Mumbai Welfare Society High School</t>
  </si>
  <si>
    <t>Little Angel"S High School</t>
  </si>
  <si>
    <t>General Education Institute, Dadar, Mumbai's High School, Kalyan</t>
  </si>
  <si>
    <t>Little Stars English High School</t>
  </si>
  <si>
    <t>Shri Madhav Rao Bhagwat High School</t>
  </si>
  <si>
    <t>Our Lady Of Remedy High School</t>
  </si>
  <si>
    <t>Singh Akash Kumar</t>
  </si>
  <si>
    <t>Smt Nalinibai Gajanan Purandare High School</t>
  </si>
  <si>
    <t>Oxford Public Senior Secondary School</t>
  </si>
  <si>
    <t>Mahatma School Of Academic And Sports</t>
  </si>
  <si>
    <t>Sushma Patil Vidayalya,Kamothe</t>
  </si>
  <si>
    <t>S M G High School Devgad</t>
  </si>
  <si>
    <t>Anudatta Vidyalaya</t>
  </si>
  <si>
    <t>Shree Mumbadevi Vidya Mandir</t>
  </si>
  <si>
    <t>Ratanbuv77a Patil Madhyamik Vidyamandir,Lodha Heaven,Dombivali</t>
  </si>
  <si>
    <t>I.E.S. Raja Shivaji Vidyalaya</t>
  </si>
  <si>
    <t>Anuyog Vidyalay School</t>
  </si>
  <si>
    <t>D S High School</t>
  </si>
  <si>
    <t>St. Xavier's High School And Jr. College</t>
  </si>
  <si>
    <t>Kumud Vidya Manir, Deonar</t>
  </si>
  <si>
    <t>Jai Bharat Jr. College Of Arts And Science</t>
  </si>
  <si>
    <t>St.Peters Junior College Of Science &amp; Commerce</t>
  </si>
  <si>
    <t>Ramanand Arya Dav College</t>
  </si>
  <si>
    <t>South Indians' Welfare Society (Siws) College</t>
  </si>
  <si>
    <t>Chetna College Of Commerce</t>
  </si>
  <si>
    <t>Samata Vidya Mandir Junior College Of Commerce And Science</t>
  </si>
  <si>
    <t>Swami Vivekanand Junior College</t>
  </si>
  <si>
    <t>St .Peter's College Of Science &amp; Commerce</t>
  </si>
  <si>
    <t>Jai Bharat High School And Jr. College Of Commerce</t>
  </si>
  <si>
    <t>The Andhra Education Society's Junior College</t>
  </si>
  <si>
    <t>New Horizon Public School,Airoli</t>
  </si>
  <si>
    <t>Smt. Gokalibai P.P. High School &amp; Acharya Ambalal V. Patel Jr. College</t>
  </si>
  <si>
    <t>Guru Nanak Khalsa College Of Science Commerce And Arts</t>
  </si>
  <si>
    <t>Navneet Junior College Of Arts, Science And Commerce</t>
  </si>
  <si>
    <t>Zulal Bhilaji Rao Patil College,Dhule</t>
  </si>
  <si>
    <t>Mahatma Junior College</t>
  </si>
  <si>
    <t>Hill Spring International</t>
  </si>
  <si>
    <t>Terna Vidyalaya And Junior College</t>
  </si>
  <si>
    <t>K.M K.M. Agrawal College Of Arts, Commerce &amp; Science</t>
  </si>
  <si>
    <t>R.V. Nerurkar High School And Jr. College</t>
  </si>
  <si>
    <t>Fr. Agnel Junior College</t>
  </si>
  <si>
    <t>Laxman Devram Sonawane Jr. College</t>
  </si>
  <si>
    <t>Birla College Of Arts, Science And Commerce.</t>
  </si>
  <si>
    <t>Royal College Of Arts ,Commerce And Science</t>
  </si>
  <si>
    <t>V.G. Vaze College Of Arts, Science And Commerce Mulund(E)</t>
  </si>
  <si>
    <t>Rk Junior College</t>
  </si>
  <si>
    <t>St. Cecilia's Public School</t>
  </si>
  <si>
    <t>Birla College Of Arts , Science And Commerce , Kalyan</t>
  </si>
  <si>
    <t>K. M. Agrawal College Of Arts, Commerce And Science</t>
  </si>
  <si>
    <t>Rcf College Kurul.</t>
  </si>
  <si>
    <t>Sbnes Dodi, Sinnar, Maharashtra</t>
  </si>
  <si>
    <t>P.E.Society's English Medium High School And Junior College Of Science</t>
  </si>
  <si>
    <t>Bsf Senior Secondary School, Jammu, J&amp;K</t>
  </si>
  <si>
    <t>Jnana Sarita School And Jr. College</t>
  </si>
  <si>
    <t>Shanti Devi Shukla Junior College Of Science</t>
  </si>
  <si>
    <t>V.G. Vaze College Of Arts,Science &amp;Commerce(Kelkar College)</t>
  </si>
  <si>
    <t>Swami Vivekanand Junior College Of Science And Commerce</t>
  </si>
  <si>
    <t>Mvp K.T.H.M College,Nasik</t>
  </si>
  <si>
    <t>Chandrabhan Sharma College Of Science And Arts</t>
  </si>
  <si>
    <t>Alpha Jr College Of Science Commerce And Arts</t>
  </si>
  <si>
    <t>Progressive Science Junior College,Gondia</t>
  </si>
  <si>
    <t>Valia College Of Arts,Commerce And Science</t>
  </si>
  <si>
    <t>Kirti M. Doongursee College Of Arts, Science And Commerce</t>
  </si>
  <si>
    <t>Ramchand Kimatram Talreja College Of Arts, Science And Commerce</t>
  </si>
  <si>
    <t>Rustomjee International School And Junior College</t>
  </si>
  <si>
    <t>Bk Birla College Of Arts, Science &amp; Commerce</t>
  </si>
  <si>
    <t>Ratanbai Walbai Junior College Of Science, Mulund</t>
  </si>
  <si>
    <t>Vidyadham Junior College Of Science, Shirur,Pune</t>
  </si>
  <si>
    <t>Abhijeet Kashirao Deshmukh</t>
  </si>
  <si>
    <t>Sarosh Junior College Of Science</t>
  </si>
  <si>
    <t>D. G. Ruparel College Of Arts, Science And Commerce</t>
  </si>
  <si>
    <t>Bhavans College</t>
  </si>
  <si>
    <t>Shubhamraje Junior College</t>
  </si>
  <si>
    <t>Kj Somaiya College Of Science And Commerce</t>
  </si>
  <si>
    <t>Srp College</t>
  </si>
  <si>
    <t>Navneet Jr. College</t>
  </si>
  <si>
    <t>St. Patrick'ssr. Sec. School</t>
  </si>
  <si>
    <t>Nirmala Memorial Foundation College Of Commerce &amp; Science</t>
  </si>
  <si>
    <t>B.J.P.C College Of Science &amp; Commerce</t>
  </si>
  <si>
    <t>Maharahtra College</t>
  </si>
  <si>
    <t>Sophia College For Women</t>
  </si>
  <si>
    <t>K.J Somaiya College Of Science And Commerce</t>
  </si>
  <si>
    <t>Vainateya Jr. College Of Science Niphad, Nashik</t>
  </si>
  <si>
    <t>Dg Ruparel College Of Arts, Science &amp; Commerce</t>
  </si>
  <si>
    <t>Dg Ruparel College</t>
  </si>
  <si>
    <t>Khaf Educational Society College Of Science And Commerce</t>
  </si>
  <si>
    <t>S.I.E.S College Of Science &amp; Commerce</t>
  </si>
  <si>
    <t>Sies College Of Arts Science And Commerce</t>
  </si>
  <si>
    <t>Dav Public School , Nerul</t>
  </si>
  <si>
    <t>Dr.M.S.Gosavi Jr College, Ryk Campus, Nashik</t>
  </si>
  <si>
    <t>K.V.Pendharkar College Of Arts,Science And Commerce</t>
  </si>
  <si>
    <t>Swami Vivekanand Education Junior College</t>
  </si>
  <si>
    <t>V. G. Vaze College Of Arts, Science And Commerce</t>
  </si>
  <si>
    <t>Fr. Agnel Multipurpose School And Jr College</t>
  </si>
  <si>
    <t>Rv Nerurkar</t>
  </si>
  <si>
    <t>Guru Nanak Khalsa College Of Arts Science &amp; Commerce</t>
  </si>
  <si>
    <t>St Mary's Jr College</t>
  </si>
  <si>
    <t>Atomic Energy Junior College , Mumbai</t>
  </si>
  <si>
    <t>Hema Higher Secondary School</t>
  </si>
  <si>
    <t>Navjeevan Highschool &amp;Junior College ,Rajapur</t>
  </si>
  <si>
    <t>M.H. High School And Junior College</t>
  </si>
  <si>
    <t>S.V.M Jr College (Mcvc)</t>
  </si>
  <si>
    <t>Swami Vivekananda Junior College Chembur</t>
  </si>
  <si>
    <t>V.G.Vaze(Kelkar) College Of Arts , Science And Commerce.</t>
  </si>
  <si>
    <t>Gayatri English Medium School &amp; College.</t>
  </si>
  <si>
    <t>Tulsi Technical Institute Of Mumbai</t>
  </si>
  <si>
    <t>Gurunanak Khalsa College</t>
  </si>
  <si>
    <t>Model College Of Science And Commerce,Kalyan E</t>
  </si>
  <si>
    <t>Laxman Devram Sonawane College Of Arts, Commerce And Science, Kalyan (W)</t>
  </si>
  <si>
    <t>Guru Nanak Khalsa College Of Arts, Science &amp; Commerce</t>
  </si>
  <si>
    <t>South Indian Education Society(Sies) College Of Arts,Science And Commerce</t>
  </si>
  <si>
    <t>Mahatma School Of Academics &amp; Sports And Junior College Of Arts, Commerce And Science</t>
  </si>
  <si>
    <t>D.G. Ruparel College Of Arts, Science And Commerce</t>
  </si>
  <si>
    <t>Shri Vile Parle Kelavani Mandal's Chauhan Institute Of Science</t>
  </si>
  <si>
    <t>Iit Campus School &amp; Jr College</t>
  </si>
  <si>
    <t>Narondas Marondas Institute Of Science</t>
  </si>
  <si>
    <t>Centre Point School</t>
  </si>
  <si>
    <t>Vinayak Ganesh Vaze Kelkar College Of Arts, Science And Commerce</t>
  </si>
  <si>
    <t>Mahatma School Of Academics &amp; Sports Junior College Of Arts, Science And Commerce</t>
  </si>
  <si>
    <t>Shardashram Vidyamandir Jr College Of Sci Voc</t>
  </si>
  <si>
    <t>Swami Ramakrishna Pramhans Junior College Of Arts, Science &amp; Commerce</t>
  </si>
  <si>
    <t>Birla College Of Arts,Science &amp; Commerce</t>
  </si>
  <si>
    <t>Royal Junior College Of Science And Commerce (Dombivli)</t>
  </si>
  <si>
    <t>New English High School And Jr. College</t>
  </si>
  <si>
    <t>Nirmala College</t>
  </si>
  <si>
    <t>Goodwill International Foundation's D.D.M. English High School &amp; Jr. College</t>
  </si>
  <si>
    <t>Sies College Of Arts, Commerce And Science</t>
  </si>
  <si>
    <t>Smt.Chm College</t>
  </si>
  <si>
    <t>Birla College Of Arts,Science And Commerce</t>
  </si>
  <si>
    <t>Guru Nanak Khalsa College Of Science ,Arts, And Commerce</t>
  </si>
  <si>
    <t>Sies College Of Arts, Science &amp; Commerce</t>
  </si>
  <si>
    <t>New English Junior College</t>
  </si>
  <si>
    <t>Model College Of Science And Commerce</t>
  </si>
  <si>
    <t>Moolji Jaitha College , Jalgaon</t>
  </si>
  <si>
    <t>Swami Ramkrishna Paramhans</t>
  </si>
  <si>
    <t>Mithibai College</t>
  </si>
  <si>
    <t>K.V. College Of Arts, Science And Commerce (Jr.)</t>
  </si>
  <si>
    <t>S.I.W.S Jr.College Of Science And Economics</t>
  </si>
  <si>
    <t>Bharatiya Vidya Bhavan, Bhavan's College Andheri</t>
  </si>
  <si>
    <t>P.E.Society English Medium High School And Junior College</t>
  </si>
  <si>
    <t>V.G.Vaze Gajanan College Of Science, Commerce And Arts</t>
  </si>
  <si>
    <t>Kishinchand Chellaram</t>
  </si>
  <si>
    <t>Mumbai Junior College Of Arts,Science And Commerce</t>
  </si>
  <si>
    <t>S.I.E.S College Of Arts,Science And Commerce</t>
  </si>
  <si>
    <t>Saraswati Vidyalaya And Junior College</t>
  </si>
  <si>
    <t>Sk Somaiya</t>
  </si>
  <si>
    <t>Antonio Dasilva Technical High School And Junior College</t>
  </si>
  <si>
    <t>Elphinstone College</t>
  </si>
  <si>
    <t>Kishanchand Chellaram College</t>
  </si>
  <si>
    <t>Sir Sitaram &amp; Lady Shantabai Patkar College Of Arts &amp; Science</t>
  </si>
  <si>
    <t>V.G.Vaze College Of Arts ,Science &amp; Commerce</t>
  </si>
  <si>
    <t>Smt. Shanti Devi Shukla Junior College Of Science</t>
  </si>
  <si>
    <t>Hill Spring International Junior College Of Science, Arts And Commerce</t>
  </si>
  <si>
    <t>Mh Junior College</t>
  </si>
  <si>
    <t>Kendriya Vidyalaya Ongc Panvel</t>
  </si>
  <si>
    <t>Indian Education Society Junior College , Bandra</t>
  </si>
  <si>
    <t>Sukhdev Jr. High School And College</t>
  </si>
  <si>
    <t>Archana Trust Jr. College Of Science And Commerce</t>
  </si>
  <si>
    <t>Alpha Junior College Of Science</t>
  </si>
  <si>
    <t>Ramniwas Ruia College</t>
  </si>
  <si>
    <t>Nirmala College Of Science</t>
  </si>
  <si>
    <t>Ket’s V. G. Vaze College Of Arts, Science And Commerce</t>
  </si>
  <si>
    <t>Tarapur Vidya Mandir And Jr. College</t>
  </si>
  <si>
    <t>Nirmala Memorial Foundation Junior College For Commerce And Science</t>
  </si>
  <si>
    <t>Vk Jr College Of Panvel</t>
  </si>
  <si>
    <t>R.C.F Junior College, Raigad</t>
  </si>
  <si>
    <t>Royal Junior College Of Science And Commerce</t>
  </si>
  <si>
    <t>Chandibai Himmatmal Mansukhani College</t>
  </si>
  <si>
    <t>K.P.C Jr. College Of Science &amp; Commerce</t>
  </si>
  <si>
    <t>Pest High School,Thane</t>
  </si>
  <si>
    <t>Swami Vivekananda Jr College</t>
  </si>
  <si>
    <t>Royal Junior College Of Science And Commerce,Dombivli East</t>
  </si>
  <si>
    <t>Nes Ratnam Junior College Of Science</t>
  </si>
  <si>
    <t>Navneet Jr. College Of Arts, Science And Commerce</t>
  </si>
  <si>
    <t>Patkar College (Goregaon West)</t>
  </si>
  <si>
    <t>Saraswati Junior College Of Science</t>
  </si>
  <si>
    <t>Swami Vivekanand Jr College</t>
  </si>
  <si>
    <t>Ramnivas Ruia Junior College, Ruia</t>
  </si>
  <si>
    <t>Kendriya Vidyalaya Bsf Mandore Rd Jodhpur</t>
  </si>
  <si>
    <t>Kendriya Vidyalaya Ocf Chandigarh</t>
  </si>
  <si>
    <t>Bharitya Vidya Bhavans Arts And Science</t>
  </si>
  <si>
    <t>Gif's Ddm English High School &amp; Jr. College</t>
  </si>
  <si>
    <t>Birla College Of Arts, Commerce And Science</t>
  </si>
  <si>
    <t>B.N. Bandodkar College If Science</t>
  </si>
  <si>
    <t>New English High School And Jr.College</t>
  </si>
  <si>
    <t>Vani Vidyalaya Junior College</t>
  </si>
  <si>
    <t>Ramnarain Ruia Junior College</t>
  </si>
  <si>
    <t>Ram Niranjan Jhunjhunwala College</t>
  </si>
  <si>
    <t>Jaihind College</t>
  </si>
  <si>
    <t>Ies Jr. College</t>
  </si>
  <si>
    <t>Ramniranjan Junjunwala College</t>
  </si>
  <si>
    <t>Sk Somaiya Vinayamandir</t>
  </si>
  <si>
    <t>Andhra Education Society</t>
  </si>
  <si>
    <t>Dr.Dy.Patil Jr College, Kolhapur</t>
  </si>
  <si>
    <t>Birla College Of Arts, Science And Commerce, Kalyan</t>
  </si>
  <si>
    <t>Sies College Of Arts, Science And Commerce</t>
  </si>
  <si>
    <t>Mumbai Junior College</t>
  </si>
  <si>
    <t>Sathaye</t>
  </si>
  <si>
    <t>Shri Tikamdas Purshottam Bhatia College Of Science</t>
  </si>
  <si>
    <t>Singh Akash Kumar Vinod Kumar</t>
  </si>
  <si>
    <t>S.I.W.S Collage ,Wadala</t>
  </si>
  <si>
    <t>Vidyanidhi Jr. College Of Science</t>
  </si>
  <si>
    <t>Pune Vidya Bhavan, Ghatkopar</t>
  </si>
  <si>
    <t>Candidate Name</t>
  </si>
  <si>
    <t>Branch</t>
  </si>
  <si>
    <t>CT20182411894</t>
  </si>
  <si>
    <t>CT20203141154</t>
  </si>
  <si>
    <t>CT20203106576</t>
  </si>
  <si>
    <t>CT20203138137</t>
  </si>
  <si>
    <t>CT20203136825</t>
  </si>
  <si>
    <t>CT20203138044</t>
  </si>
  <si>
    <t>CT20182480061</t>
  </si>
  <si>
    <t>Shubham Anil Chaudhari</t>
  </si>
  <si>
    <t>CT20203314875</t>
  </si>
  <si>
    <t>CT20203123978</t>
  </si>
  <si>
    <t>DT20195208527</t>
  </si>
  <si>
    <t>CT20203097894</t>
  </si>
  <si>
    <t>CT20203098592</t>
  </si>
  <si>
    <t>DT20207081843</t>
  </si>
  <si>
    <t>CT20203139677</t>
  </si>
  <si>
    <t>CT20203228258</t>
  </si>
  <si>
    <t>CT20192670731</t>
  </si>
  <si>
    <t>Mohammed Muzammil Shakeel Ahmed Lakdawala</t>
  </si>
  <si>
    <t>CT20192946787</t>
  </si>
  <si>
    <t>CT20203253770</t>
  </si>
  <si>
    <t>DT20206588404</t>
  </si>
  <si>
    <t>CT20203410477</t>
  </si>
  <si>
    <t>CT20203304741</t>
  </si>
  <si>
    <t>CT20203187446</t>
  </si>
  <si>
    <t>CT20203097640</t>
  </si>
  <si>
    <t>CT20203118247</t>
  </si>
  <si>
    <t>CT20203415174</t>
  </si>
  <si>
    <t>CT20203415477</t>
  </si>
  <si>
    <t>CT20203113666</t>
  </si>
  <si>
    <t>CT20203138076</t>
  </si>
  <si>
    <t>Name</t>
  </si>
  <si>
    <t>CT Ref</t>
  </si>
  <si>
    <t>CT20203138127</t>
  </si>
  <si>
    <t>Aditi Hemane</t>
  </si>
  <si>
    <t>CT20203101781</t>
  </si>
  <si>
    <t>CT20203143751</t>
  </si>
  <si>
    <t>Hussain Kesury</t>
  </si>
  <si>
    <t>CT20203125127</t>
  </si>
  <si>
    <t>CT20182592049</t>
  </si>
  <si>
    <t>CT20203141919</t>
  </si>
  <si>
    <t>DT20195213329</t>
  </si>
  <si>
    <t>CT20192670735</t>
  </si>
  <si>
    <t>Roll No</t>
  </si>
  <si>
    <t>TCS (Ninja Offer)</t>
  </si>
  <si>
    <t>TCS (Digital Offer)</t>
  </si>
  <si>
    <t>Company</t>
  </si>
  <si>
    <t>Gender</t>
  </si>
  <si>
    <t>Email ID</t>
  </si>
  <si>
    <t>Clearance Level</t>
  </si>
  <si>
    <t>Information Technology</t>
  </si>
  <si>
    <t>Level 1</t>
  </si>
  <si>
    <t>Level 2</t>
  </si>
  <si>
    <t>Pearl Dhiren Patel</t>
  </si>
  <si>
    <t>pearl207@gmail.com</t>
  </si>
  <si>
    <t>Anamika Sarama Kundu</t>
  </si>
  <si>
    <t>Atharva Dhanajay Gadiwan</t>
  </si>
  <si>
    <t>Shraddha Ravindra Parkhe</t>
  </si>
  <si>
    <t>shraddhapar21@gmail.com</t>
  </si>
  <si>
    <t>Aniket Deenanath Singh</t>
  </si>
  <si>
    <t>LTI</t>
  </si>
  <si>
    <t>Sr No</t>
  </si>
  <si>
    <t>17102A0077</t>
  </si>
  <si>
    <t>TCS</t>
  </si>
  <si>
    <t>17102A0071</t>
  </si>
  <si>
    <t>18102A2002</t>
  </si>
  <si>
    <t>Sr No.</t>
  </si>
  <si>
    <t>Name of the students</t>
  </si>
  <si>
    <t>Swapnil Ghule</t>
  </si>
  <si>
    <t>Siddhesh Sovitkar</t>
  </si>
  <si>
    <t>Lakhshita Jyotiraj Pillay</t>
  </si>
  <si>
    <t>Pearl Patel</t>
  </si>
  <si>
    <t>Devesh bhangale</t>
  </si>
  <si>
    <t>Omkar Bhambure</t>
  </si>
  <si>
    <t>Anjali Rahangdale</t>
  </si>
  <si>
    <t>Sanika Raul</t>
  </si>
  <si>
    <t>Omkar Shinde</t>
  </si>
  <si>
    <t>Kalpesh Tated</t>
  </si>
  <si>
    <t>Vidhi Dave</t>
  </si>
  <si>
    <t>EXTC</t>
  </si>
  <si>
    <t>Ketan Mankar</t>
  </si>
  <si>
    <t>Tanay Shah</t>
  </si>
  <si>
    <t>Priyanka Chaurasia</t>
  </si>
  <si>
    <t>Bhagyashree Deshmukh</t>
  </si>
  <si>
    <t>Srishti Agrawal</t>
  </si>
  <si>
    <t>Mohit Shah</t>
  </si>
  <si>
    <t>Akanksha Khanvilkar</t>
  </si>
  <si>
    <t>Diksha Nikumbh</t>
  </si>
  <si>
    <t>17104A0015</t>
  </si>
  <si>
    <t>S.No.</t>
  </si>
  <si>
    <t xml:space="preserve">ROLL NO </t>
  </si>
  <si>
    <t>Adit Milind Pawar</t>
  </si>
  <si>
    <t>17104B0016</t>
  </si>
  <si>
    <t>aditpawar007@gmail.com</t>
  </si>
  <si>
    <t>Purva Makarand Kulkarni</t>
  </si>
  <si>
    <t>Mayuresh Vivek Gaitonde</t>
  </si>
  <si>
    <t>Saranjeet Singh Ranbir Singh Saluja</t>
  </si>
  <si>
    <t>Adarsh Dhananjay jadhav</t>
  </si>
  <si>
    <t>yash jayakar salian</t>
  </si>
  <si>
    <t>saurabh dinanath naik</t>
  </si>
  <si>
    <t>Manav Hasmukh Jain</t>
  </si>
  <si>
    <t>Mohammad Younus -</t>
  </si>
  <si>
    <t>ANIKET Deenanath SINGH</t>
  </si>
  <si>
    <t>PRASAD GANESH RANE</t>
  </si>
  <si>
    <t>Chinmay Prasad Jaripatke</t>
  </si>
  <si>
    <t>Aryan Ravi Choudhary</t>
  </si>
  <si>
    <t>Jaro</t>
  </si>
  <si>
    <t>Company Name</t>
  </si>
  <si>
    <t>Capgemini</t>
  </si>
  <si>
    <t>Interactive Brokers</t>
  </si>
  <si>
    <t>Carwale</t>
  </si>
  <si>
    <t>REL Jio</t>
  </si>
  <si>
    <t>Sciative Sol</t>
  </si>
  <si>
    <t>JARO</t>
  </si>
  <si>
    <t>Total</t>
  </si>
  <si>
    <t xml:space="preserve">Shubham Anil Chaudhari </t>
  </si>
  <si>
    <t xml:space="preserve">Adit Milind Pawar </t>
  </si>
  <si>
    <t>30/07/1999</t>
  </si>
  <si>
    <t>20/07/1999</t>
  </si>
  <si>
    <t>21/09/1998</t>
  </si>
  <si>
    <t>25/08/1999</t>
  </si>
  <si>
    <t>A-302, Vrundavan Complex, Rajunagar, Dombivli West.</t>
  </si>
  <si>
    <t>Shubham.chaudhari@vit.edu.in</t>
  </si>
  <si>
    <t>Contact.shubham.c@gmail.com</t>
  </si>
  <si>
    <t>BPNPC0136A</t>
  </si>
  <si>
    <t>I.E.S. Chandrakant Patkar Vidyalaya, Dombivli East.</t>
  </si>
  <si>
    <t>Maharashtra State Board Of Secondary and Higher Secondary Education</t>
  </si>
  <si>
    <t>Royal Junior College Science &amp; Commerce, Dombivli East.</t>
  </si>
  <si>
    <t>N/A</t>
  </si>
  <si>
    <t>Anil T Chaudhari</t>
  </si>
  <si>
    <t>Central Railway</t>
  </si>
  <si>
    <t>Tarkeshwari Anil Chaudhari</t>
  </si>
  <si>
    <t>Yes</t>
  </si>
  <si>
    <t>Deep Learning Specialization (5 courses), Tensorflow Developer Specialization (4 courses), Finacial Markets with Honors, Machine Learning with Python, Python for Data Science, IBM Blockchain Essentials, Blockchain Basics, Smart Contracts, SQL for Data Science, Covid-19 Contact Tracing, Algorithmic Toolbox</t>
  </si>
  <si>
    <t>(Proficient in :) Python, Tensorflow, OpenCV, Keras, Flask, Heroku. (Beginner to Intermediate/ Worked on:) C, Java, CSS, HTML, php MySQL, postgreSQL, bootstrap, javascript, jQuery, Kotlin, Solidity, tkinter. Android Studio, Arduino, Web Crawlers</t>
  </si>
  <si>
    <t>Member of multiple college committees</t>
  </si>
  <si>
    <t>Participated in State Level Hackaton</t>
  </si>
  <si>
    <t>Gardening, Cooking</t>
  </si>
  <si>
    <t>https://drive.google.com/file/d/1kK1NHHOsuJa-ATwiU2J86kj8hH0_0bH-/view?usp=sharing</t>
  </si>
  <si>
    <t>https://drive.google.com/file/d/1BCExTnXc1o7uBO2e9zdjky6gMZVGOlKO/view?usp=sharing</t>
  </si>
  <si>
    <t>https://www.linkedin.com/in/shubham-chaudhari-26536415b/</t>
  </si>
  <si>
    <t>Director's Bungalow, VJTI, H R Mahajani Rd., Matunga, Mumbai</t>
  </si>
  <si>
    <t>B-1104, Shobhan Residency, Vesu, Surat</t>
  </si>
  <si>
    <t>pearl.patel@vit.edu.in</t>
  </si>
  <si>
    <t>C. C. Shah Sarvajanik English High School</t>
  </si>
  <si>
    <t>Gujarat Secondary and Higher Secondary Education Board</t>
  </si>
  <si>
    <t>St. Xavier's High School, Surat</t>
  </si>
  <si>
    <t>Dhiren Patel</t>
  </si>
  <si>
    <t>Dimple Patel</t>
  </si>
  <si>
    <t>https://drive.google.com/file/d/1EmPmepvXu6nRisC7qV96TieuTs6LBM7u/view?usp=drivesdk</t>
  </si>
  <si>
    <t>https://www.linkedin.com/in/pearl-patel-20799/</t>
  </si>
  <si>
    <t>107,Kailash Shopping Complex,Kailash nagar,Vadavli section,Ambernath(east)421501</t>
  </si>
  <si>
    <t>shraddha.parkhe@vit.edu.in</t>
  </si>
  <si>
    <t>DIFPP9658P</t>
  </si>
  <si>
    <t>Gokhale Rahalkar Vidyalaya</t>
  </si>
  <si>
    <t>L &amp; T Institute of Technology</t>
  </si>
  <si>
    <t>Semester</t>
  </si>
  <si>
    <t>Ravindra Mahadev Parkhe</t>
  </si>
  <si>
    <t>Pushpa Ravindra Parkhe</t>
  </si>
  <si>
    <t>Software Testing - Black-Box Strategies and White-Box Testing by Alison, Java Tutorial for Complete Beginners course from Skillzcafe</t>
  </si>
  <si>
    <t>C programming, C++, JAVA, HTML, SQL</t>
  </si>
  <si>
    <t>Participated in Drawing Competition held by m-Indicator in 2020 &amp; I am owning a YouTube channel named as Bhatukali related to Indian cuisine.</t>
  </si>
  <si>
    <t>Mehndi art &amp; Cooking</t>
  </si>
  <si>
    <t>https://drive.google.com/file/d/1wlyOyEDcZ4jgG7_uq31I9gQrC6exzEIU/view?usp=sharing</t>
  </si>
  <si>
    <t>https://drive.google.com/file/d/1grGMMwgmFVKY-lRDSO29SnsjVy_SX3yJ/view?usp=sharing</t>
  </si>
  <si>
    <t>https://www.facebook.com/settings?tab=account&amp;section=username</t>
  </si>
  <si>
    <t>https://www.linkedin.com/in/shraddha-parkhe-b6b716192/</t>
  </si>
  <si>
    <t>1702, G J Kapoor ICT Faculty Tower, ICT Matunga - 400019</t>
  </si>
  <si>
    <t>bhagyashree.deshmukh@vit.edu.in</t>
  </si>
  <si>
    <t>br.deshmukh8@gmail.com</t>
  </si>
  <si>
    <t>FAIPD3130D</t>
  </si>
  <si>
    <t>G. N. Khalsa College</t>
  </si>
  <si>
    <t>Rajendrasing Rajesing Deshmukh</t>
  </si>
  <si>
    <t>Rajeshwary Rajendrasing Deshmukh</t>
  </si>
  <si>
    <t>BOLT IOT, Data Science : Introduction using R (5 cources) , Web development, Python</t>
  </si>
  <si>
    <t>C, Python, HTML, CSS, R</t>
  </si>
  <si>
    <t>Event volunteer at CSI</t>
  </si>
  <si>
    <t>https://drive.google.com/file/d/1XmWjtWzP9gG1HfKdsRJ4_GQgr0hOqFOI/view?usp=drivesdk</t>
  </si>
  <si>
    <t>E-2 Kohinoor Jasmine, Flat No. 301, Bal Govindas Road, Opp. Ruparel College, Dadar, Mumbai-400028</t>
  </si>
  <si>
    <t>adit.pawar@vit.edu.in</t>
  </si>
  <si>
    <t>EHMPP6447P</t>
  </si>
  <si>
    <t>8529 3951 3672</t>
  </si>
  <si>
    <t>L3062323</t>
  </si>
  <si>
    <t>IES MANIK VIDYA MANDIR</t>
  </si>
  <si>
    <t>HSC</t>
  </si>
  <si>
    <t>MILIND JAYANT PAWAR</t>
  </si>
  <si>
    <t>TANUJA MILIND PAWAR</t>
  </si>
  <si>
    <t>RAILWAY'S INTERNSHIP</t>
  </si>
  <si>
    <t>C, PYTHON, JAVA, SQL</t>
  </si>
  <si>
    <t>STUDENT COUNCIL</t>
  </si>
  <si>
    <t>FOOTBALL, FOOD BLOGGER</t>
  </si>
  <si>
    <t>WRITING BLOGS, FOOTBALL, COOKING</t>
  </si>
  <si>
    <t>https://m.facebook.com/adit.pawar.9</t>
  </si>
  <si>
    <t>https://www.linkedin.com/in/adit-pawar-7984331a0</t>
  </si>
  <si>
    <t>Hexaware Technologies</t>
  </si>
  <si>
    <t>Yash Wairagade</t>
  </si>
  <si>
    <t>Snehal parkhe</t>
  </si>
  <si>
    <t>TCS - Digital</t>
  </si>
  <si>
    <t xml:space="preserve">Offers </t>
  </si>
  <si>
    <t xml:space="preserve">Company  </t>
  </si>
  <si>
    <t xml:space="preserve">Remarks </t>
  </si>
  <si>
    <t>CTC</t>
  </si>
  <si>
    <t>Div</t>
  </si>
  <si>
    <t>CMPN</t>
  </si>
  <si>
    <t>DIV</t>
  </si>
  <si>
    <t>ETRX</t>
  </si>
  <si>
    <t>INFT</t>
  </si>
  <si>
    <t>18101C2007</t>
  </si>
  <si>
    <t>Ugam Solutions</t>
  </si>
  <si>
    <t>Axis bank</t>
  </si>
  <si>
    <t>Allan Mascarenhas</t>
  </si>
  <si>
    <t>Mayuri Gaikwad</t>
  </si>
  <si>
    <t>Siddhi Nagap</t>
  </si>
  <si>
    <t>Sarvesh Kharche</t>
  </si>
  <si>
    <t>Iqra Shaikh</t>
  </si>
  <si>
    <t>Business System Analyst</t>
  </si>
  <si>
    <t>Developer </t>
  </si>
  <si>
    <t>Axis Banks</t>
  </si>
  <si>
    <r>
      <t>Pradyumna Prabhakar Mahajan</t>
    </r>
    <r>
      <rPr>
        <b/>
        <sz val="11"/>
        <color rgb="FF201F1E"/>
        <rFont val="Inherit"/>
      </rPr>
      <t> </t>
    </r>
  </si>
  <si>
    <t>TCS - Ninja</t>
  </si>
  <si>
    <t>CT20192670267</t>
  </si>
  <si>
    <t>CT20203381727</t>
  </si>
  <si>
    <t>CT20192671626</t>
  </si>
  <si>
    <t>CT20203410365</t>
  </si>
  <si>
    <t>CT20203198567</t>
  </si>
  <si>
    <t>CT20203100567</t>
  </si>
  <si>
    <t>CT20203180711</t>
  </si>
  <si>
    <t>CT20192767714</t>
  </si>
  <si>
    <t>CT20192669277</t>
  </si>
  <si>
    <t>CT20192771598</t>
  </si>
  <si>
    <t>DT20207076400</t>
  </si>
  <si>
    <t>CT20203123931</t>
  </si>
  <si>
    <t>DT20206491100</t>
  </si>
  <si>
    <t>DT20206573025</t>
  </si>
  <si>
    <t>CT20203141176</t>
  </si>
  <si>
    <t>CT20203111991</t>
  </si>
  <si>
    <t>CT20203151289</t>
  </si>
  <si>
    <t>CT20203348988</t>
  </si>
  <si>
    <t>CT20203181431</t>
  </si>
  <si>
    <t>CT20203115680</t>
  </si>
  <si>
    <t>CT20203410726</t>
  </si>
  <si>
    <t>CT20203138087</t>
  </si>
  <si>
    <t>CT20203118310</t>
  </si>
  <si>
    <t>DT20206559489</t>
  </si>
  <si>
    <t>CT20203116334</t>
  </si>
  <si>
    <t>DT20195293535</t>
  </si>
  <si>
    <t>CT20192671820</t>
  </si>
  <si>
    <t>CT20203140820</t>
  </si>
  <si>
    <t>CT20192668701</t>
  </si>
  <si>
    <t>CT20203174073</t>
  </si>
  <si>
    <t>CT20203140048</t>
  </si>
  <si>
    <t>CT20192671613</t>
  </si>
  <si>
    <t>CT20203140377</t>
  </si>
  <si>
    <t>CT20203141418</t>
  </si>
  <si>
    <t>CT20203229068</t>
  </si>
  <si>
    <t>CT20203300736</t>
  </si>
  <si>
    <t>CT20203010868</t>
  </si>
  <si>
    <t>CT20203188734</t>
  </si>
  <si>
    <t>CT20203147610</t>
  </si>
  <si>
    <t>CT20203078288</t>
  </si>
  <si>
    <t>DT20206566980</t>
  </si>
  <si>
    <t>CT20203248568</t>
  </si>
  <si>
    <t>CT20203115191</t>
  </si>
  <si>
    <t>CT20192668942</t>
  </si>
  <si>
    <t>DT20207373714</t>
  </si>
  <si>
    <t>CT20203243327</t>
  </si>
  <si>
    <t>DT20206552260</t>
  </si>
  <si>
    <t>CT20203140688</t>
  </si>
  <si>
    <t>CT20203363450</t>
  </si>
  <si>
    <t>CT20203169067</t>
  </si>
  <si>
    <t>CT20203350077</t>
  </si>
  <si>
    <t>CT20192671828</t>
  </si>
  <si>
    <t>CT20203138230</t>
  </si>
  <si>
    <t>CT20203398608</t>
  </si>
  <si>
    <t>CT20203294314</t>
  </si>
  <si>
    <t>CT20203155147</t>
  </si>
  <si>
    <t>CT20203114372</t>
  </si>
  <si>
    <t>CT20203412904</t>
  </si>
  <si>
    <t>CT20203146868</t>
  </si>
  <si>
    <t>CT20192665425</t>
  </si>
  <si>
    <t>CT20203224116</t>
  </si>
  <si>
    <t>Axis</t>
  </si>
  <si>
    <t>LTI - GET I</t>
  </si>
  <si>
    <t>LTI - GET II New</t>
  </si>
  <si>
    <t>Min</t>
  </si>
  <si>
    <t>Max</t>
  </si>
  <si>
    <t>Montran</t>
  </si>
  <si>
    <t>Vaibhav Suresh Shitap</t>
  </si>
  <si>
    <t>17103B0012</t>
  </si>
  <si>
    <t>9820573327</t>
  </si>
  <si>
    <t>Durga Shankar Patil</t>
  </si>
  <si>
    <t>18102C2056</t>
  </si>
  <si>
    <t>17101B0045</t>
  </si>
  <si>
    <t>Sameer Sanjay Bhosale</t>
  </si>
  <si>
    <t>17104A0045</t>
  </si>
  <si>
    <t>Prachi Pramod Gujar</t>
  </si>
  <si>
    <t>17101B0048</t>
  </si>
  <si>
    <t>Deepsagar CHS, type C bldg 9, 1st floor 3rd room, Sector 18, Nerul, Navi Mumbai -400706</t>
  </si>
  <si>
    <t>B-503,Maruti Darshan,Opp. I.I.T.Maingate,Powai,Mumbai-400076</t>
  </si>
  <si>
    <t>prachi.gujar@vit.edu.in</t>
  </si>
  <si>
    <t>prachigujar05@gmail.com</t>
  </si>
  <si>
    <t>CMHPG3076R</t>
  </si>
  <si>
    <t>Z4780851</t>
  </si>
  <si>
    <t>442/500</t>
  </si>
  <si>
    <t>Bunts Sanghas S.M.Shetty High School and Jr. College</t>
  </si>
  <si>
    <t>524/650</t>
  </si>
  <si>
    <t>Mr.Pramod Shankar Gujar</t>
  </si>
  <si>
    <t>Mumbai Police</t>
  </si>
  <si>
    <t>Mrs.Sunita Pramod Gujar</t>
  </si>
  <si>
    <t>Google course : System Administration &amp; IT Infrastructure services by Coursera. ● Google course : Google Cloud Platform: Core Infrastructure by Coursera. ● IBM course : Enterprise Computing by Coursera. ● Python Programming by Internshala. ● Java Programming by Aptech</t>
  </si>
  <si>
    <t>C, C++, HTML, H5P, Python, Java</t>
  </si>
  <si>
    <t>https://drive.google.com/file/d/1eCK7aL7TT2NJphU567bpJ3RUCjbthmdl/view?usp=sharing</t>
  </si>
  <si>
    <t>https://drive.google.com/file/d/1x1yO4SLTwciyD5UFrJ3gfGqfYd9SWCzh/view?usp=sharing</t>
  </si>
  <si>
    <t>https://www.facebook.com/prachi.gujar05/</t>
  </si>
  <si>
    <t>www.linkedin.com/in/prachi-gujar05</t>
  </si>
  <si>
    <t>17101B0053</t>
  </si>
  <si>
    <t>B-302 Pride Presidency Luxuria near R-mall opp Lawkim Company Ghodbunder road Thane West</t>
  </si>
  <si>
    <t>mehul.gupta@vit.edu.in</t>
  </si>
  <si>
    <t>mehulgupta813@gmail.com</t>
  </si>
  <si>
    <t>CZSPG4659N</t>
  </si>
  <si>
    <t>R2938624</t>
  </si>
  <si>
    <t>Arunodaya Public School</t>
  </si>
  <si>
    <t>408/500</t>
  </si>
  <si>
    <t>446/650</t>
  </si>
  <si>
    <t>Surendra Gupta</t>
  </si>
  <si>
    <t>Banking head</t>
  </si>
  <si>
    <t>Pratima Gupta</t>
  </si>
  <si>
    <t>Data science from Coursera, Python from Coursera</t>
  </si>
  <si>
    <t>Data analysis and Data visualisation</t>
  </si>
  <si>
    <t>Music, Sports, Traveling</t>
  </si>
  <si>
    <t>https://drive.google.com/file/d/1PpYmOTvZ8Foaao9hReUvgH0LppZcILjm/view?usp=drivesdk</t>
  </si>
  <si>
    <t>https://drive.google.com/file/d/1AKzayFuZPWFGHsOHmJ2-XU0qA5nG8sgI/view?usp=drivesdk</t>
  </si>
  <si>
    <t>https://m.facebook.com/mehul.gupta.1023611</t>
  </si>
  <si>
    <t>https://www.linkedin.com/in/mehul-gupta-83a695170</t>
  </si>
  <si>
    <t>Semester Pattern</t>
  </si>
  <si>
    <t>Hridaya Surendra Murudkar</t>
  </si>
  <si>
    <t>17104B0051</t>
  </si>
  <si>
    <t>23-04-1999</t>
  </si>
  <si>
    <t>3,B Ground Floor Rose Villa  fitwala road opp Elphinstone Station Mumbai 400013</t>
  </si>
  <si>
    <t>hridaya.murudkar@vit.edu.in</t>
  </si>
  <si>
    <t>murudkar.hridaya1999@gmail.com</t>
  </si>
  <si>
    <t>AQXPM8244P</t>
  </si>
  <si>
    <t>R8652813</t>
  </si>
  <si>
    <t>The J.B.Vachha High School , Dadar</t>
  </si>
  <si>
    <t>451/500</t>
  </si>
  <si>
    <t xml:space="preserve">Jai Hind College , Churchgate </t>
  </si>
  <si>
    <t>464/650</t>
  </si>
  <si>
    <t>SURENDRA MURUDKAR</t>
  </si>
  <si>
    <t>VIJAYALAXMI MURUDKAR</t>
  </si>
  <si>
    <t>SERVICE(BANK OF BARODA)</t>
  </si>
  <si>
    <t xml:space="preserve">Verilog, vhdl,CIrcuit designing on Kicad, Eagle, Xilinx, Keil Softwares, Programming languages like c++, Python, PHP,HTML, Hands on Knowledge about Adobe softwares </t>
  </si>
  <si>
    <t>Class representative, Creatives core head at (Electronic Engineer Students Association)</t>
  </si>
  <si>
    <t>Photography, Badminton , painting etc</t>
  </si>
  <si>
    <t xml:space="preserve">Reading, DIY's , planting </t>
  </si>
  <si>
    <t>https://drive.google.com/file/d/1ywotMUlgwxXwOhbERcWjFmKC6LAbfp6I/view?usp=sharing</t>
  </si>
  <si>
    <t>https://drive.google.com/file/d/15wKmljBT7HJAnpCJ1XH0tIT9xoPk96cn/view?usp=sharing</t>
  </si>
  <si>
    <t>https://www.facebook.com/hridaya.murudka</t>
  </si>
  <si>
    <r>
      <rPr>
        <u/>
        <sz val="11"/>
        <color rgb="FF1155CC"/>
        <rFont val="Calibri"/>
        <family val="2"/>
      </rPr>
      <t>https://www.linkedin.com/in/hridaya-murudkar-675353196</t>
    </r>
    <r>
      <rPr>
        <sz val="11"/>
        <color theme="1"/>
        <rFont val="Calibri"/>
        <family val="2"/>
        <scheme val="minor"/>
      </rPr>
      <t>6</t>
    </r>
  </si>
  <si>
    <t>17101B0057</t>
  </si>
  <si>
    <t>1003-1004,A-25, Happy Valley,
Chitalsar Manpada, Thane(w)</t>
  </si>
  <si>
    <t>bhavesh.bhagria@vit.edu.in</t>
  </si>
  <si>
    <t>bhavesh.bhagria@gmail.com</t>
  </si>
  <si>
    <t>022-4123 2502</t>
  </si>
  <si>
    <t>DQRPB9968Q</t>
  </si>
  <si>
    <t>5621 0859 2154</t>
  </si>
  <si>
    <t>N1815688</t>
  </si>
  <si>
    <t>340/500</t>
  </si>
  <si>
    <t>Sarasvati Vidyalaya, Gb. Road</t>
  </si>
  <si>
    <t>404/650</t>
  </si>
  <si>
    <t>Manjit Bhagria</t>
  </si>
  <si>
    <t>Bhawna Bhagria</t>
  </si>
  <si>
    <t xml:space="preserve">▪ Successfully completed an online course on Machine Learning certified by Stanford University from coursera.com
▪ Successfully completed an online specialization course on Python for Everybody certified by Michigan University from coursera.com
▪ Successfully completed an online course on Complete Financial Analysis certified by Udemy.com.
▪ Successfully completed an online course on Accounting and Finance for IT Professionals certified by ISB (Indian School of Business) from coursera.com        
▪ Successfully completed an online course on Understanding Financial Markets certified by University of Geneva from coursera.com
</t>
  </si>
  <si>
    <t xml:space="preserve">▪ Software Programming: Fluent in JAVA and Python 
▪ Backend Programming: Fluent in MySQL &amp; PostgreSQL. 
▪ Website Development: Fluent in HTML, CSS, JavaScript and PHP
▪ Machine Learning and Image Processing: GNU Octave and MATLAB
i) Microsoft Word
ii) Microsoft PowerPoint (Capable of building professional PowerPoint presentations, creating graphs and pie charts with real time Excel data.) 
iii) Microsoft Excel (well-versed with all mathematical functions, financial functions and shortcuts necessary for operating an Excel file.)
</t>
  </si>
  <si>
    <t xml:space="preserve">1. Swimming 2. Cycling  3. Playing Piano
</t>
  </si>
  <si>
    <t>https://drive.google.com/file/d/1k12qe_JFeTu7KQumnIrgX4ksGa7YCbqi/view?usp=sharing</t>
  </si>
  <si>
    <t>https://drive.google.com/file/d/1BziK5MCMDFXdVzFwgi5i-goWYqhTAFtg/view?usp=sharing</t>
  </si>
  <si>
    <t>: linkedin.com/in/bhavesh-bhagria-6b1777187/</t>
  </si>
  <si>
    <t xml:space="preserve">Bhushan Ravindra Ghodke </t>
  </si>
  <si>
    <t>18101B2010</t>
  </si>
  <si>
    <t>29-09-1998</t>
  </si>
  <si>
    <t>404-B wing, Building no:-07,
Vaishnavi sai complex,Chandansar Road,Virar(East)</t>
  </si>
  <si>
    <t>bhushan.ghodke@vit.edu.in</t>
  </si>
  <si>
    <t>bhushanghodke29@gmail.com</t>
  </si>
  <si>
    <t>U6045774</t>
  </si>
  <si>
    <t>St Peter's High School</t>
  </si>
  <si>
    <t>6.34 SGPI</t>
  </si>
  <si>
    <t xml:space="preserve">Orthopaedically </t>
  </si>
  <si>
    <t>Ravindra</t>
  </si>
  <si>
    <t>Private Sector</t>
  </si>
  <si>
    <t>Jyotsna</t>
  </si>
  <si>
    <t>1)Programming Foundations with JavaScript, HTML
and CSS                                         2)Programming for Everybody (Getting Started with Python            3)Fundamentals of digital marketing</t>
  </si>
  <si>
    <t>1)Web designing with HTMl and CSS
2)Languages C,C++, Basic of Java &amp; Python
3)Working with Arduino Boards</t>
  </si>
  <si>
    <t>1)Photography Head of ACM(Association for Computing Machinery) VIT for year(2019-20)
2)Core Member of V-Calibre clickers (VIT) During Annual function Verve(2020)</t>
  </si>
  <si>
    <t>1)Participant of 3rd National level paper presentation held in Universal collage of engginering2017</t>
  </si>
  <si>
    <t>1)Traveling
 2)Cricket 
3)Clicking Pictures</t>
  </si>
  <si>
    <t>https://drive.google.com/file/d/1rAt1ZWIm_ATjqY0b6OSvcBEDjyI0WBtE/view?usp=sharing</t>
  </si>
  <si>
    <t>https://drive.google.com/file/d/1Fn2k5deYZLmLCAZoNQOFuo0RuAgnE7-_/view?usp=sharing</t>
  </si>
  <si>
    <t>www.linkedin.com/in/bhushan-ghodke-966156193</t>
  </si>
  <si>
    <t>Prashant Suryakant Sonavane</t>
  </si>
  <si>
    <t>18102C2002</t>
  </si>
  <si>
    <t>Lala Wazir Chawl,Ram Nagar,Tembhipada,Bhandup(w),Mumbai 400 078</t>
  </si>
  <si>
    <t>SAME AS CORRESPONDENCE</t>
  </si>
  <si>
    <t>prashant.sonavane@vit.edu.in</t>
  </si>
  <si>
    <t>prashantsonavane2000@gmail.com</t>
  </si>
  <si>
    <t>JXHPS0965K</t>
  </si>
  <si>
    <t>9356 9465 8332</t>
  </si>
  <si>
    <t>T7761666</t>
  </si>
  <si>
    <t xml:space="preserve">NAVJEEVAN VIDYA MANDIR </t>
  </si>
  <si>
    <t>NAVJEEVAN EDUCATION SOCIETY'S POLYTECHNIC</t>
  </si>
  <si>
    <t>SEMESTER</t>
  </si>
  <si>
    <t>SURYAKANT</t>
  </si>
  <si>
    <t>JOB</t>
  </si>
  <si>
    <t>JAVA,C,C++,HTML,SQL</t>
  </si>
  <si>
    <t>COLLECTION OF PHOTOS AND VIDEOS</t>
  </si>
  <si>
    <t>https://drive.google.com/file/d/1D-_acTuS5BhhLIu2oMkHSNY_IzwWig8w/view?usp=sharing</t>
  </si>
  <si>
    <t>https://drive.google.com/file/d/1E27h9pw15HwrFq55SIRwO_iS_V8HqhcL/view?usp=sharing</t>
  </si>
  <si>
    <t xml:space="preserve">MEMBER OF SHREE  FOUNDATION  </t>
  </si>
  <si>
    <t>Akshay Ashok Karande</t>
  </si>
  <si>
    <t>18104A2014</t>
  </si>
  <si>
    <t>13/02/2000</t>
  </si>
  <si>
    <t>Room no-03, karmayogi chawl, 
Gopal Krishan Nagar,
Poonalink Road, Chakki naka, 
Kalyan East 421306</t>
  </si>
  <si>
    <t>akshay.karande@vit.edu.in</t>
  </si>
  <si>
    <t>karandeakshay043@gmail.com</t>
  </si>
  <si>
    <t>HKSPK4485A</t>
  </si>
  <si>
    <t>495325410713</t>
  </si>
  <si>
    <t>Nutan Dayan Mandir High School</t>
  </si>
  <si>
    <t xml:space="preserve">Vivekananda Education society 
of Polytechnical College </t>
  </si>
  <si>
    <t xml:space="preserve">3 Years </t>
  </si>
  <si>
    <t>Ashok 
Raghunath 
Karande</t>
  </si>
  <si>
    <t xml:space="preserve">Private service </t>
  </si>
  <si>
    <t>Pushpa 
Ashok 
Karande</t>
  </si>
  <si>
    <t xml:space="preserve">Housewife </t>
  </si>
  <si>
    <t xml:space="preserve">Embedded system Desinging 
python programming language </t>
  </si>
  <si>
    <t xml:space="preserve">
</t>
  </si>
  <si>
    <t xml:space="preserve">Dancing 
swimming </t>
  </si>
  <si>
    <t>https://www.facebook.com/profile.php
?id=100008622219767</t>
  </si>
  <si>
    <t>https://www.linkedin.com/in/akshay
-karande-393376201</t>
  </si>
  <si>
    <t>Divya Deepak Kocharekar</t>
  </si>
  <si>
    <t>18102C2011</t>
  </si>
  <si>
    <t>R.No.52,2nd Flr, Nemtullabai Building,BJ road, Jecab Circle,Saatrasta,Mumbai-400011</t>
  </si>
  <si>
    <t>divya.kocharekar@vit.edu.in</t>
  </si>
  <si>
    <t>dkocharekar09@gmail.com</t>
  </si>
  <si>
    <t>HJSPK9947Q</t>
  </si>
  <si>
    <t>Kocharekar Divya Deepak</t>
  </si>
  <si>
    <t>Maharashtra State Board of Secondary and Higher Secondary</t>
  </si>
  <si>
    <t>Sardar Vallabhbhai Patel Polytechnic,Mumbai</t>
  </si>
  <si>
    <t>Maharashtra State Board of Technical Education </t>
  </si>
  <si>
    <t>Deepak Gunawant Kocharekar</t>
  </si>
  <si>
    <t>Neeta Deepak Kocharekar</t>
  </si>
  <si>
    <t xml:space="preserve">Android Application Development on Android Studio   Programming with Python                                                                                                 </t>
  </si>
  <si>
    <t xml:space="preserve">Java, C, Python, Html, Css, React-native, Postgresql </t>
  </si>
  <si>
    <t xml:space="preserve">Online Yoga Website in python mini project   Hotel System Management Mini project in DBMS  </t>
  </si>
  <si>
    <t>Participated in Dance and Sports</t>
  </si>
  <si>
    <t>https://drive.google.com/file/d/17ZZGrvcj232PTXIIJ-Yf0pMoO0iLdffV/view?usp=sharing</t>
  </si>
  <si>
    <t>https://drive.google.com/file/d/1WC8WG3ElPLPMMlnafBcQwI6hy4T9rSH4/view?usp=sharing</t>
  </si>
  <si>
    <t>https://www.facebook.com/divya.kocharekar.948</t>
  </si>
  <si>
    <t>https://www.linkedin.com/in/divya-kocharekar-1794a71a0/</t>
  </si>
  <si>
    <t xml:space="preserve"> NA</t>
  </si>
  <si>
    <t>Bhairavi Sandeep Jagtap</t>
  </si>
  <si>
    <t>17103A0031</t>
  </si>
  <si>
    <t>Room no-001,C wing ,Neel Akash society, Veersavarkar nagar, Jail road, Nashik-422101</t>
  </si>
  <si>
    <t>Room no-001,C wing ,Neel Akash society, Veersavarkar nagar, jail road, nashik-422101</t>
  </si>
  <si>
    <t>bhairavi.jagtap@vit.edu.in</t>
  </si>
  <si>
    <t>bhairavijagtap1210@gmail.com</t>
  </si>
  <si>
    <t>9284011063/9970072802</t>
  </si>
  <si>
    <t>BPRPJ5291K</t>
  </si>
  <si>
    <t>477948670774g</t>
  </si>
  <si>
    <t>HOLY FLOWER ENGLISH HIGH SCHOOL</t>
  </si>
  <si>
    <t>RNC Arts, JDB Commerce and NSC Science College</t>
  </si>
  <si>
    <t>Pune University</t>
  </si>
  <si>
    <t>Sandeep Vishwas Jagtap</t>
  </si>
  <si>
    <t>Nisha Sandeep Jagtap</t>
  </si>
  <si>
    <t>Java,Sql,Digital Marketing</t>
  </si>
  <si>
    <t>Python,Java,My Sql</t>
  </si>
  <si>
    <t>Attend webinars: Design thinking, Industrial apporach to big data</t>
  </si>
  <si>
    <t>Drawing, Craft,Playing,Sewing, Traveling</t>
  </si>
  <si>
    <t>https://drive.google.com/drive/folders/1tFDh0DuRvedcuRbHqW1p9O-Hd7yTJGyl?usp=sharing</t>
  </si>
  <si>
    <t>https://www.facebook.com/profile.php?id=100006042286728</t>
  </si>
  <si>
    <t>https://www.linkedin.com/in/bhairavi-jagtap617473193</t>
  </si>
  <si>
    <t>17104A0050</t>
  </si>
  <si>
    <t xml:space="preserve">EXTC </t>
  </si>
  <si>
    <t>Rno. 107, Shraddha Saburi CHS. LTD. Tower C-1, old belapur road, Vitava</t>
  </si>
  <si>
    <t>Rno. 17, Ruturang Apt., Behind rui hospital, opp. Municipal Water tank, M.I.D.C, Baramati</t>
  </si>
  <si>
    <t>preetam.rane@vit.edu.in</t>
  </si>
  <si>
    <t>preetamrane2114@gmail.com</t>
  </si>
  <si>
    <t>DJAPR5812M</t>
  </si>
  <si>
    <t>8554 0926 4509</t>
  </si>
  <si>
    <t>vidya pratishthan's english medium school</t>
  </si>
  <si>
    <t>tuljaram chaturchand college</t>
  </si>
  <si>
    <t>Vasant Rane</t>
  </si>
  <si>
    <t>Police office</t>
  </si>
  <si>
    <t>Vaishali Rane</t>
  </si>
  <si>
    <t>TensorFlow in Practice Specialization</t>
  </si>
  <si>
    <t>Participating in Programmig contests</t>
  </si>
  <si>
    <t>Blogging</t>
  </si>
  <si>
    <t>https://drive.google.com/file/d/1FowRGjTpvzXgqvoST-ljcvznBdi_L7uW/view?usp=sharing</t>
  </si>
  <si>
    <t>https://www.facebook.com/preetam.rane.39</t>
  </si>
  <si>
    <t>https://www.linkedin.com/in/preetam-rane-4b0524165/</t>
  </si>
  <si>
    <t>Github link - https://github.com/Preetam2114</t>
  </si>
  <si>
    <t>18102C2022</t>
  </si>
  <si>
    <t>Bhavesh Parandham Annam</t>
  </si>
  <si>
    <t>18-09-1999</t>
  </si>
  <si>
    <t>Prabhadevi Railway Station,Mumbai - 400013</t>
  </si>
  <si>
    <t>bhavesh.annam@vit.edu.in</t>
  </si>
  <si>
    <t>bhaveshannam@gmail.com</t>
  </si>
  <si>
    <t>DCAPA9747M</t>
  </si>
  <si>
    <t>249653932289</t>
  </si>
  <si>
    <t>Shardashram Vidya Mandir</t>
  </si>
  <si>
    <t>semester</t>
  </si>
  <si>
    <t>Parandham</t>
  </si>
  <si>
    <t>VIJAYA</t>
  </si>
  <si>
    <t>1:COMPLETE WEB DEVELOPMENT.2:ANDROID DEVELOPMENT.</t>
  </si>
  <si>
    <t>JAVA,C,PYTHON,HTML,CSS, JAVASCRIPT, BOOTSTRAP, JQUERY,</t>
  </si>
  <si>
    <t>PLAYED CRICKET FOR MUMBAI CRICKET ASSOCIATION CAMP</t>
  </si>
  <si>
    <t>CRICKET, SWIMMING</t>
  </si>
  <si>
    <t>Siddhant Ravindra Ahire</t>
  </si>
  <si>
    <t>18101C2053</t>
  </si>
  <si>
    <t>B-404,Natraj Darshan,Ganeshnager ,Dombivali(West)</t>
  </si>
  <si>
    <t>siddhant.ahire@vit.edu.in</t>
  </si>
  <si>
    <t>siddhantahire1234@gmail.com</t>
  </si>
  <si>
    <t>DALPA4784D</t>
  </si>
  <si>
    <t>4178 1445 3208</t>
  </si>
  <si>
    <t>smt savitri basappa heballi vidyalaya</t>
  </si>
  <si>
    <t>Ravindra Supadu Ahire</t>
  </si>
  <si>
    <t>Vidya Ravindra Ahire</t>
  </si>
  <si>
    <t xml:space="preserve">Gaming </t>
  </si>
  <si>
    <t>https://www.facebook.com/siddhant.ahire.526</t>
  </si>
  <si>
    <t>https://www.linkedin.com/in/siddhant-ahire-b825a816a</t>
  </si>
  <si>
    <t>Shraddha Shailesh Bhosale</t>
  </si>
  <si>
    <t>18101C2056</t>
  </si>
  <si>
    <t>1505/1E new hind, millmhada ram, bhau bhogle, marg byculla east 33</t>
  </si>
  <si>
    <t>301/C1 karmyog housing soc, opp to podar international , school pimpri pune 18</t>
  </si>
  <si>
    <t>shraddha.bhosale@vit.edu.in</t>
  </si>
  <si>
    <t>shraddhabhosale999@gmail.com</t>
  </si>
  <si>
    <t>BKIPB9689K</t>
  </si>
  <si>
    <t>H.A.School pimpri pune 18</t>
  </si>
  <si>
    <t>M.M.polytechnic Thergaon pune</t>
  </si>
  <si>
    <t>sem</t>
  </si>
  <si>
    <t>o</t>
  </si>
  <si>
    <t>Shailesh Bhosale</t>
  </si>
  <si>
    <t>business</t>
  </si>
  <si>
    <t>Vanita Bhosale</t>
  </si>
  <si>
    <t>yes</t>
  </si>
  <si>
    <t>c,c++,SQL,Basic java</t>
  </si>
  <si>
    <t>Photography member in vcc</t>
  </si>
  <si>
    <t>Cooking, Dancing, Music, Travel</t>
  </si>
  <si>
    <t>https://drive.google.com/folderview?id=1Db5cTdX4UgIY2jvh76gGqAGrFyhIrZOm</t>
  </si>
  <si>
    <t>https://www.facebook.com/shraddha.bhosale.1650</t>
  </si>
  <si>
    <t>https://www.linkedin.com/in/shraddha-bhosale-3a45a31ab</t>
  </si>
  <si>
    <t xml:space="preserve">MAHARASHTRA STATE BOARD </t>
  </si>
  <si>
    <t>Sourav Shrikant Shetye</t>
  </si>
  <si>
    <t>17102A0009</t>
  </si>
  <si>
    <t>g-2 shivprabha r.k.vaidya road Dadar Mumbai 400028</t>
  </si>
  <si>
    <t>royal tusk bhavani Shankar road Dadar Mumbai 400028</t>
  </si>
  <si>
    <t>sourav.shetye@vit.edu.in</t>
  </si>
  <si>
    <t>souravshetye@gmail.com</t>
  </si>
  <si>
    <t>Ruia</t>
  </si>
  <si>
    <t>State board</t>
  </si>
  <si>
    <t>Shrikant</t>
  </si>
  <si>
    <t>Shubhada</t>
  </si>
  <si>
    <t>c c++ java python HTML dbms</t>
  </si>
  <si>
    <t>sports cricket</t>
  </si>
  <si>
    <t>editing</t>
  </si>
  <si>
    <t>https://www.facebook.com/sourav.shetye</t>
  </si>
  <si>
    <t>https://www.linkedin.com/in/sourav-shetye-940aa6193</t>
  </si>
  <si>
    <t>18101A2010</t>
  </si>
  <si>
    <t>Worli B.D.D Chawl no.89/Room no.34, D.N Wakrikar Marg ,Mumbai-40018</t>
  </si>
  <si>
    <t>sneha.mane@vit.edu.in</t>
  </si>
  <si>
    <t>snehamane004@gmail.com</t>
  </si>
  <si>
    <t>Sneha Gautam Mane</t>
  </si>
  <si>
    <t>Preetam Vasant Rane</t>
  </si>
  <si>
    <t>CILPM0012M</t>
  </si>
  <si>
    <t>2450 6026 1953</t>
  </si>
  <si>
    <t>S9469513</t>
  </si>
  <si>
    <t>I.E.S V.N Sule Guruji, English Medium School</t>
  </si>
  <si>
    <t>Maharashtra state Board</t>
  </si>
  <si>
    <t>A</t>
  </si>
  <si>
    <t>Gautam Mane</t>
  </si>
  <si>
    <t>Retried From police dept</t>
  </si>
  <si>
    <t>Sanjivani Mane</t>
  </si>
  <si>
    <t>Python, PHP, Digitial Marketing, java</t>
  </si>
  <si>
    <t>java,python,c++,php,html</t>
  </si>
  <si>
    <t>Girls Head of Sports Council</t>
  </si>
  <si>
    <t>reading horror novels, cooking</t>
  </si>
  <si>
    <t>https://drive.google.com/file/d/1BeudoPPxIKrMGPRrJm_r7eRio-167kOE/view?usp=sharing</t>
  </si>
  <si>
    <t>https://drive.google.com/file/d/12aTVumSq21_tI0I8APbXyXUhCuJ_aMgP/view?usp=sharing</t>
  </si>
  <si>
    <t>Anirudha Ramakant Kale</t>
  </si>
  <si>
    <t>18101C2006</t>
  </si>
  <si>
    <t>418, Vrundavan no.1, Opp.jaihind cinema, Dr Ambedkar road, Mumbai-400012</t>
  </si>
  <si>
    <t>anirudha.kale@vit.edu.in</t>
  </si>
  <si>
    <t>kaleanirudha9@gmail.com</t>
  </si>
  <si>
    <t>022-23740788</t>
  </si>
  <si>
    <t>GQIPK6138P</t>
  </si>
  <si>
    <t>St. Paul's high school</t>
  </si>
  <si>
    <t xml:space="preserve">V.E.S. polytechnic </t>
  </si>
  <si>
    <t>Ramakant kale</t>
  </si>
  <si>
    <t xml:space="preserve">Retired </t>
  </si>
  <si>
    <t>Shaila Kale</t>
  </si>
  <si>
    <t>full Linux , Testing</t>
  </si>
  <si>
    <t>18101C2043</t>
  </si>
  <si>
    <t>327,b-3-d,shiv krupa housing socity  (W)-Mumbai(78)</t>
  </si>
  <si>
    <t>327,b-3-d,shiv krupa housing socity nahur (W)-Mumbai(78)</t>
  </si>
  <si>
    <t>komal.pawar@vit.edu.in</t>
  </si>
  <si>
    <t>pawarkomal6699@gmail.com</t>
  </si>
  <si>
    <t>FWIPP7328k</t>
  </si>
  <si>
    <t>Nirmal Vidyalay</t>
  </si>
  <si>
    <t>2014-15</t>
  </si>
  <si>
    <t>Vidyalankar Polytechnic Wadala</t>
  </si>
  <si>
    <t>Vasant Pawar</t>
  </si>
  <si>
    <t>Shobha Pawar</t>
  </si>
  <si>
    <t>House Maker</t>
  </si>
  <si>
    <t xml:space="preserve">Singing </t>
  </si>
  <si>
    <t>https://drive.google.com/file/d/1xb843RupSiy4TvfsuOD-TZxmmnm32Z98/view?usp=sharing</t>
  </si>
  <si>
    <t>https://drive.google.com/file/d/1SuOp1xCorUf7tPX8T-TTnpS9KTd0hOLx/view?usp=sharing</t>
  </si>
  <si>
    <t xml:space="preserve">Krishna Ramappa Mhatre </t>
  </si>
  <si>
    <t>18104C2049</t>
  </si>
  <si>
    <t>15,Sangram Nagar,Sion :400017</t>
  </si>
  <si>
    <t>krishna.mhatre@vit.edu.in</t>
  </si>
  <si>
    <t>mhatrekrishna21@gmail.com</t>
  </si>
  <si>
    <t>7195 6098 0275</t>
  </si>
  <si>
    <t>K.N.P VIDYALAYA</t>
  </si>
  <si>
    <t>Dr .Antonio Da silva college</t>
  </si>
  <si>
    <t>Vidyalankar Polytechnics</t>
  </si>
  <si>
    <t>B</t>
  </si>
  <si>
    <t>Ramappa Mhatre</t>
  </si>
  <si>
    <t>Kavita Mhatre</t>
  </si>
  <si>
    <t>Basic Automation</t>
  </si>
  <si>
    <t>Learning</t>
  </si>
  <si>
    <t>Omkar Sanjay Pomendkar</t>
  </si>
  <si>
    <t>18102C2032</t>
  </si>
  <si>
    <t>15-03-2000</t>
  </si>
  <si>
    <t>6/48 Sunder Nagar Mahakali Caves Road Andheri East Mumbi -400093</t>
  </si>
  <si>
    <t>omkar.pomendkar@vit.edu.in</t>
  </si>
  <si>
    <t>omkarpomendkar100@gmail.com</t>
  </si>
  <si>
    <t>EOYPP3426M</t>
  </si>
  <si>
    <t>9531 3308 9989</t>
  </si>
  <si>
    <t>St Arnold High School &amp; Degree College</t>
  </si>
  <si>
    <t>MAHARASHTRA BOARD</t>
  </si>
  <si>
    <t>KVMIT</t>
  </si>
  <si>
    <t>Sanjay</t>
  </si>
  <si>
    <t>Shraddha</t>
  </si>
  <si>
    <t>REACT</t>
  </si>
  <si>
    <t>Playing Carrom</t>
  </si>
  <si>
    <t>https://photos.google.com/photo/AF1QipMzPdBwtYQAG4jPhPi4nurYohJ5sAbOIJlpB95R</t>
  </si>
  <si>
    <t>https://docs.google.com/document/d/1N48lQnnYaAjI9Rtk_VFw4zn1Citun_DXFvWjTPIqHyk/edit?usp=sharing</t>
  </si>
  <si>
    <t>https://www.facebook.com/omkar.pomendkar.1</t>
  </si>
  <si>
    <t>https://www.linkedin.com/feed/?trk=homepage-basic_signin-form_submit</t>
  </si>
  <si>
    <t>Suraj Manohar More</t>
  </si>
  <si>
    <t>18103B2011</t>
  </si>
  <si>
    <t>Kapreshwar krupa, umesh salunke marg,a wing,7 floor,703, godpadev,dp wadi, mumbai 33</t>
  </si>
  <si>
    <t>At Post Kapare Warchi Wadi Tal -Chiplun Dist -Ratnagiri</t>
  </si>
  <si>
    <t>suraj.more1@vit.edu.in</t>
  </si>
  <si>
    <t>mores5458@gmail.com</t>
  </si>
  <si>
    <t>416615042430</t>
  </si>
  <si>
    <t>Christ Jyoti Convent High School</t>
  </si>
  <si>
    <t>KOKAN DIVISIONAL BOARD</t>
  </si>
  <si>
    <t>MANOHAR</t>
  </si>
  <si>
    <t>SHALINI</t>
  </si>
  <si>
    <t xml:space="preserve">1)CRICKET </t>
  </si>
  <si>
    <t>https://drive.google.com/file/d/1-T5BKKz7-_R0CuBoYDQD45gct-NS904a/view?usp=drivesdk</t>
  </si>
  <si>
    <t>https://drive.google.com/file/d/0B0qekK3R3zT4YVBtSGE0c3R4R19WRUhDRUlqekRHNzVRSUlz/view?usp=drivesdk</t>
  </si>
  <si>
    <t>https://www.linkedin.com/in/suraj-more-b1089a1ba</t>
  </si>
  <si>
    <t>C-401,Pari Plaza ,Lodha Heaven, Dombivali</t>
  </si>
  <si>
    <t>durga.patil@vit.edu.in</t>
  </si>
  <si>
    <t>durgapatil124@gmail.com</t>
  </si>
  <si>
    <t>S.H.Jondhale Polytechnic, Dombivali</t>
  </si>
  <si>
    <t>Maharashtra State Board Of Techinal Education</t>
  </si>
  <si>
    <t>SHANKAR PATIL</t>
  </si>
  <si>
    <t>CONSTRUCTION</t>
  </si>
  <si>
    <t>NEETA PATIL</t>
  </si>
  <si>
    <t>C &amp; JAVA</t>
  </si>
  <si>
    <t>LEARNER VERIFICATION IN HTML/CSS3 AND CYBERFRAT CONFERENCE ON CLOUD COMPUTING</t>
  </si>
  <si>
    <t>STATE LEVEL TECHNICAL PAPER PRESENTATION</t>
  </si>
  <si>
    <t>READING AND WRITING</t>
  </si>
  <si>
    <t>17104B0059</t>
  </si>
  <si>
    <t>Address - f wing , model house , ground floor , opp edubrige international school , Sv marg , Mumbai-400004</t>
  </si>
  <si>
    <t>Prerna.upadhye@vit.edu.in</t>
  </si>
  <si>
    <t>prerna.upadhyescience@gmail.com</t>
  </si>
  <si>
    <t>AIPPU1676F</t>
  </si>
  <si>
    <t>R0588903</t>
  </si>
  <si>
    <t>st.columbia high school for girls</t>
  </si>
  <si>
    <t xml:space="preserve">KC COLLEGE </t>
  </si>
  <si>
    <t xml:space="preserve">STATE BOARD </t>
  </si>
  <si>
    <t>Rupali Upadhye</t>
  </si>
  <si>
    <t xml:space="preserve">c++ , java </t>
  </si>
  <si>
    <t xml:space="preserve">debate </t>
  </si>
  <si>
    <t>public speaking</t>
  </si>
  <si>
    <t>https://mail.google.com/mail/u/0?ui=2&amp;ik=83b3abbebe&amp;attid=0.1&amp;permmsgid=msg-f:1685265764048886416&amp;th=176344489242da90&amp;view=att&amp;disp=safe</t>
  </si>
  <si>
    <t>https://m.facebook.com/prerna.upadhye</t>
  </si>
  <si>
    <t>http://linkedin.com/in/prerna-upadhye-bb48531a0</t>
  </si>
  <si>
    <t>Proprieter</t>
  </si>
  <si>
    <t>Prashant Upadhye</t>
  </si>
  <si>
    <t>209,Ashirwad C.H.S.,Shantinagar,Vakola Pipeline,Santacruz East,Mumbai-400055</t>
  </si>
  <si>
    <t xml:space="preserve">same as permanent </t>
  </si>
  <si>
    <t>sameer.bhosale@vit.edu.in</t>
  </si>
  <si>
    <t>sameerbhosale1999@gmail.com</t>
  </si>
  <si>
    <t>DFBPB4996H</t>
  </si>
  <si>
    <t>T0234693</t>
  </si>
  <si>
    <t>Cardinal gracias High School</t>
  </si>
  <si>
    <t>461/500</t>
  </si>
  <si>
    <t>Maharashtra board</t>
  </si>
  <si>
    <t>DG.Ruparel College</t>
  </si>
  <si>
    <t>516/650</t>
  </si>
  <si>
    <t>Maharashtra Board</t>
  </si>
  <si>
    <t>Sanjay Bhosale</t>
  </si>
  <si>
    <t>Snehal Bhosale</t>
  </si>
  <si>
    <t>Data Collection and Processing with Python(Coursera). Python Project: pillow, tesseract, and OpenCV(Coursera). Complete Data Science bootcamp 2020(Udemy). Data Visualization using Tableau(Udemy). Introduction to Big Data(Coursera)</t>
  </si>
  <si>
    <t>Machine Learning, Statistics, Deep Learning. SQL, DBMS, Image Processing, Python, C, Big Data,Java,IOT.</t>
  </si>
  <si>
    <t>Facial Recognition based security system-Mini Project</t>
  </si>
  <si>
    <t>Conducted a Seminar on Calculator for First year students on behalf of ITSA community.</t>
  </si>
  <si>
    <t>https://www.dropbox.com/s/0etm59t4urcnq3w/New%20Doc%202019-05-29%2022.15.54_2.jpg?dl=0</t>
  </si>
  <si>
    <t>https://www.dropbox.com/s/y14lp9bx1v07zqv/sameer%20bhosale%20resume%2017104A0045-TCS.pdf?dl=0</t>
  </si>
  <si>
    <t>https://www.facebook.com/profile.php?id=100009866645477</t>
  </si>
  <si>
    <t>https://www.linkedin.com/in/sameer-bhosale-600716156/</t>
  </si>
  <si>
    <t>P.G Nagar Near Nityanand Baug, R.C Marg , Chembur Camp, Chembur Colony, Mumbai-74</t>
  </si>
  <si>
    <t>25-08-1999</t>
  </si>
  <si>
    <t>vaibhav.shitap.89@gmail.com</t>
  </si>
  <si>
    <t>93.8</t>
  </si>
  <si>
    <t>85.85</t>
  </si>
  <si>
    <t>7045633952</t>
  </si>
  <si>
    <t>31-07-1999</t>
  </si>
  <si>
    <t>9820414033</t>
  </si>
  <si>
    <t>Shahshrey203@YAHOO.COM</t>
  </si>
  <si>
    <t>A-203 Sai Aasha Deep Bldg,S.L Road Mulund West</t>
  </si>
  <si>
    <t>81.6</t>
  </si>
  <si>
    <t>70.4</t>
  </si>
  <si>
    <t>DEEPAK</t>
  </si>
  <si>
    <t>NAMRATA</t>
  </si>
  <si>
    <t>SURESH</t>
  </si>
  <si>
    <t>SHWETA</t>
  </si>
  <si>
    <t>Placed</t>
  </si>
  <si>
    <t>PLACEMENT STATUS</t>
  </si>
  <si>
    <t>No of Offers</t>
  </si>
  <si>
    <t>Not Placed</t>
  </si>
  <si>
    <t>Offers</t>
  </si>
  <si>
    <t>Rahul Kamble</t>
  </si>
  <si>
    <t>Sagar Lad</t>
  </si>
  <si>
    <t>Sparsh Arora</t>
  </si>
  <si>
    <t>Gaurangi Patil</t>
  </si>
  <si>
    <t>Mayur Bhivara</t>
  </si>
  <si>
    <t>Siddhesh Jadhav</t>
  </si>
  <si>
    <t>Pritam Lamkhade</t>
  </si>
  <si>
    <t>Rihanshu Mahajan</t>
  </si>
  <si>
    <t>Sahil Mirgal</t>
  </si>
  <si>
    <t>Sarvesh Shinde</t>
  </si>
  <si>
    <t>Siddhant Ahire</t>
  </si>
  <si>
    <t>Ugam</t>
  </si>
  <si>
    <t>17104B0032</t>
  </si>
  <si>
    <t>Shreya Deepak Shah</t>
  </si>
  <si>
    <t>18103C2013</t>
  </si>
  <si>
    <t>Jinal Deepak Darji</t>
  </si>
  <si>
    <t>Deepak Chhagan Misal</t>
  </si>
  <si>
    <t>Saransh Sanjay Kotha</t>
  </si>
  <si>
    <t>Vishal Jaswantram Dabgotra</t>
  </si>
  <si>
    <t>Bhagyashree Rajendrasing Deshmukh</t>
  </si>
  <si>
    <t>Anamika Swapan Ghosh</t>
  </si>
  <si>
    <t>Anamika Rammoy Kundu</t>
  </si>
  <si>
    <t>Ashutosh Rakesh Kumar Pandey</t>
  </si>
  <si>
    <t>Vijaya Laxmishankar Mishra</t>
  </si>
  <si>
    <t>Siddhi Pramod Kelaskar</t>
  </si>
  <si>
    <t>Devarsh Rahul Srivastava</t>
  </si>
  <si>
    <t>Mita Hemkant Bagul</t>
  </si>
  <si>
    <t>Samarth Jitendra Jogadia</t>
  </si>
  <si>
    <t>Sanket Ramesh Hande</t>
  </si>
  <si>
    <t>Karan Jaiprakash Vaishya</t>
  </si>
  <si>
    <t>Jiten Vilas Pimputkar</t>
  </si>
  <si>
    <t>Prasad Ganesh Rane</t>
  </si>
  <si>
    <t>Rehan Hatim Mukadam</t>
  </si>
  <si>
    <t>Sachin Umesh Pathak</t>
  </si>
  <si>
    <t>Abhishek Ajay Pitale</t>
  </si>
  <si>
    <t>Janvhie Chandrakant Shivalkar</t>
  </si>
  <si>
    <t>Pranay Dilip Bane</t>
  </si>
  <si>
    <t>Anish Manoj Kumar</t>
  </si>
  <si>
    <t>Ankur Satbir Singh</t>
  </si>
  <si>
    <t>Ashwini Santosh Jadhav</t>
  </si>
  <si>
    <t>Shloak Shankar Chowke</t>
  </si>
  <si>
    <t>Shrey Sharad Mathur</t>
  </si>
  <si>
    <t>Akash Kumar Singh</t>
  </si>
  <si>
    <t>Mehul Surendra Gupta</t>
  </si>
  <si>
    <t>Bhavesh Manjit Bhagria</t>
  </si>
  <si>
    <t>Komal Vasant Pawar</t>
  </si>
  <si>
    <t>Prerna Prashant Upadhye</t>
  </si>
  <si>
    <t>Name of the Company</t>
  </si>
  <si>
    <t>Branches</t>
  </si>
  <si>
    <t>ALL</t>
  </si>
  <si>
    <t xml:space="preserve">Yes </t>
  </si>
  <si>
    <t>Gboxz</t>
  </si>
  <si>
    <t>Google</t>
  </si>
  <si>
    <t>Ganesh Moota</t>
  </si>
  <si>
    <t>Aditya Baravkar</t>
  </si>
  <si>
    <t>Kreena Sheth</t>
  </si>
  <si>
    <t>Krutik Chaudhari</t>
  </si>
  <si>
    <t>Atul Yadav</t>
  </si>
  <si>
    <t>Shubham Gavatade</t>
  </si>
  <si>
    <t>Shubham Patil</t>
  </si>
  <si>
    <t>1. Secured 1st Runner up in Ideathon Competition organized by Furenergy-Grid through Dare2Compete platform
2. Secured 1st rank in Ideathon with article explanation competition organized by NSS VIT on Environment Week.
3. Secured 14th rank among 400 entries in National level Case study organized by Jaika Hospitality Ventures through Dare2compete platform.</t>
  </si>
  <si>
    <t>1. Participated in SIH-2020 and stood among top 10 teams in internal hackathon round
2. Took the workshop on Android App Development under IEEE-VIT's flagship event called as VOYAGER
3. Participated and organized various workshops, seminar, fun events in college under IEEE-VIT</t>
  </si>
  <si>
    <t>Interned at LetsAlign and developed 
Google Actions for the Google Assistant</t>
  </si>
  <si>
    <t>I am forth year inft engineering student and I am part time working as a teacher for 
10th, 11th, 12th science student, and working as a Youtuber, blogger, content writer, copywriter, website maker etc</t>
  </si>
  <si>
    <t>To obtain a job with in my chosen field that will challenge me and 
allow me to use my Educational skills and experiences in a way that is mutually beneficial to both myself 
and and my employer and I have a positive attitude which makes me confident and hardworking.</t>
  </si>
  <si>
    <t>Manali Dilipkumar Yadav</t>
  </si>
  <si>
    <t>18101C2045</t>
  </si>
  <si>
    <t>Building no.2,Room number.6,Siddheshwar CHS,Kamgar nagar,Kurla (E),Mumbai-400024</t>
  </si>
  <si>
    <t>manali.yadav@vit.edu.in</t>
  </si>
  <si>
    <t>manaliyadav81099@gmail.com</t>
  </si>
  <si>
    <t>AUGPY9716M</t>
  </si>
  <si>
    <t>Digmbar Patkar Vidyalaya</t>
  </si>
  <si>
    <t>Vivekanand Education Society Polytechnic</t>
  </si>
  <si>
    <t>Dilipkumar Chandrarao Yadav</t>
  </si>
  <si>
    <t>Supriya Yadav</t>
  </si>
  <si>
    <t>Cyber Security and X-factor,Google analytic,computer fundamentals</t>
  </si>
  <si>
    <t>python,web development,c,c++</t>
  </si>
  <si>
    <t>Decoration team</t>
  </si>
  <si>
    <t>Dancing,Drawing</t>
  </si>
  <si>
    <t>https://drive.google.com/file/d/1EulALERnmHrYqWg4J61sN9uezESvqzRC/view?usp=sharing</t>
  </si>
  <si>
    <t>https://drive.google.com/file/d/16vBH8h2VmeotfjeMrmDDnbWJFAGqdEQc/view?usp=sharing</t>
  </si>
  <si>
    <t>https://www.facebook.com/manali.yadav.810</t>
  </si>
  <si>
    <t>https://www.linkedin.com/in/manali-yadav-33710b1ab</t>
  </si>
  <si>
    <t>Completed Internship in web development</t>
  </si>
  <si>
    <t>https://www.linkedin.com/in/gaurang-shirsat-0499911a8</t>
  </si>
  <si>
    <t>https://www.facebook.com/gaurang.shirsat.19</t>
  </si>
  <si>
    <t>https://drive.google.com/file/d/1FgNPeZGnAHjK34u4CArrZii1nsu6dpOD/view?usp=sharing</t>
  </si>
  <si>
    <t>https://drive.google.com/file/d/1DIhJV9w03Rrv40yAeFtNWpKRX0wKaPHK/view?usp=sharing</t>
  </si>
  <si>
    <t>Driving, Coding</t>
  </si>
  <si>
    <t>VCC team</t>
  </si>
  <si>
    <t>java, python,web development,c,c++</t>
  </si>
  <si>
    <t>Mrunal Dilip Shirsat</t>
  </si>
  <si>
    <t>Dilip Vasant Shirsat</t>
  </si>
  <si>
    <t>JQAPS9950L</t>
  </si>
  <si>
    <t>shirsatgd@gmail.com</t>
  </si>
  <si>
    <t>gaurang.shirsat@vit.edu.in</t>
  </si>
  <si>
    <t>202/A Sakar shilp, Digvijay Society, Nandivali road, Dombivli (E)</t>
  </si>
  <si>
    <t>18101C2012</t>
  </si>
  <si>
    <t>Gaurang Dilip Shirsat</t>
  </si>
  <si>
    <t>Swami Vivekanand Vidyamandir Dattanagar, Dombivli E</t>
  </si>
  <si>
    <t>https://www.facebook.com/ajinkyanikam10</t>
  </si>
  <si>
    <t>https://drive.google.com/file/d/1rnsMmmQMr7bAjshaUMhHNs1YMe9yfOSw/view?usp=drivesdk</t>
  </si>
  <si>
    <t>https://drive.google.com/file/d/1yolKPhjALR9eKQwFZ2A5HAH2zv30z42H/view?usp=drivesdk</t>
  </si>
  <si>
    <t xml:space="preserve">managing events </t>
  </si>
  <si>
    <t>cricket , football</t>
  </si>
  <si>
    <t>Hadoop , Cassandra, Spark , hive , pig , apache storm ,mysql,Map reduce script , java , c , python</t>
  </si>
  <si>
    <t>ecosystem of Hadoop</t>
  </si>
  <si>
    <t>Anjali R Nikam</t>
  </si>
  <si>
    <t>labour</t>
  </si>
  <si>
    <t>Ravindra S Nikam</t>
  </si>
  <si>
    <t>direct second year</t>
  </si>
  <si>
    <t>Computer engineering</t>
  </si>
  <si>
    <t>maharashtra state board</t>
  </si>
  <si>
    <t>Vikas High School</t>
  </si>
  <si>
    <t>AIHPN4180F</t>
  </si>
  <si>
    <t>nikamajinkya13@gmail.com</t>
  </si>
  <si>
    <t>ajinkya.nikam@vit.edu.in</t>
  </si>
  <si>
    <t>182/6541 A wing , kannamwar nagar 2, Vikhroli east, mumbaj 83</t>
  </si>
  <si>
    <t>18102C2020</t>
  </si>
  <si>
    <t>Ajinkya Ravindra Nikam</t>
  </si>
  <si>
    <t>Parag Patel</t>
  </si>
  <si>
    <t>18102C2036</t>
  </si>
  <si>
    <t>HOUSE NO 1088, JAY BRAHMAN DEV NAGAR MURDHA KHADI UTTAN ROAD BHY WEST</t>
  </si>
  <si>
    <t>D'SILVA HIGH SCHOOL</t>
  </si>
  <si>
    <t>MAHARASHTRA STATE BOARD OF SECONDARY AND HIGHER EDUCATION</t>
  </si>
  <si>
    <t xml:space="preserve"> m.s.b of tec edu</t>
  </si>
  <si>
    <t>Harichandra</t>
  </si>
  <si>
    <t>Alka</t>
  </si>
  <si>
    <t>java,c,c++</t>
  </si>
  <si>
    <t>https://mail.google.com/mail/u/0/#inbox?projector=1</t>
  </si>
  <si>
    <t>parag.patel.vit.edu.in</t>
  </si>
  <si>
    <t>paragpatel824@gmail..com</t>
  </si>
  <si>
    <t>Sneha Motilal Kate</t>
  </si>
  <si>
    <t>18102C2014</t>
  </si>
  <si>
    <t>20.10.1998</t>
  </si>
  <si>
    <t>1404,14th Floor, Tower A,Metro Residency ,Near Metro Mall,Netivali,Kalyan East 421306</t>
  </si>
  <si>
    <t>sneha.kate@vit.edu.in</t>
  </si>
  <si>
    <t>snehakate20@gmail.com</t>
  </si>
  <si>
    <t>IMBPK7595B</t>
  </si>
  <si>
    <t>. 627419637274</t>
  </si>
  <si>
    <t>Ganesh Vidya Mandir,Kalyan</t>
  </si>
  <si>
    <t>Maharashtra State Board Of Secondary Education and Higher Secondary Education</t>
  </si>
  <si>
    <t>L &amp; T Institute Of Technology Industry Integrated</t>
  </si>
  <si>
    <t>Semester wise</t>
  </si>
  <si>
    <t>Motilal Tukaram Kate</t>
  </si>
  <si>
    <t>Kusum Motilal Kate</t>
  </si>
  <si>
    <t>Coursera Programming for Everybody(Getting Started With Python)</t>
  </si>
  <si>
    <t>Java,C,C++,Python,MySQL,Software Testing</t>
  </si>
  <si>
    <t>Cooking,Doodle Art,Mandala Art,Playing Badminton</t>
  </si>
  <si>
    <t>https://drive.google.com/file/d/1EOC7q0cA3xfu0zBUVAqpW9KlxzN18QZZ/view?usp=sharing</t>
  </si>
  <si>
    <t>https://drive.google.com/file/d/1YCRT_trscN7omBORtELcVnXsmd8sfEjS/view?usp=sharing</t>
  </si>
  <si>
    <t>https://www.facebook.com/snehakate20</t>
  </si>
  <si>
    <t>https://www.linkedin.com/in/sneha-kate-634011165</t>
  </si>
  <si>
    <t>12th + Engineering without Live KT</t>
  </si>
  <si>
    <t>Diploma + Direct Second Year Engineering with Live KT</t>
  </si>
  <si>
    <t>ETRX - 2</t>
  </si>
  <si>
    <t>12th + Engineering without Live KT </t>
  </si>
  <si>
    <t>CMPN -1</t>
  </si>
  <si>
    <t>Diploma + Direct Second Year Engineering without Live KT</t>
  </si>
  <si>
    <t>Diploma Plus Direct Second Year Engineering Without Live Kt</t>
  </si>
  <si>
    <t>Financial Services</t>
  </si>
  <si>
    <t>Automotive</t>
  </si>
  <si>
    <t>Telecommunications</t>
  </si>
  <si>
    <t>Banking</t>
  </si>
  <si>
    <t>Shrey Deepak Shah</t>
  </si>
  <si>
    <t>Pushpa  Ashok Karande</t>
  </si>
  <si>
    <t>12th + Engineering with Live KT</t>
  </si>
  <si>
    <t>Vismit Chavan</t>
  </si>
  <si>
    <t>Sushant Kulkarni</t>
  </si>
  <si>
    <t>Zeus Learning</t>
  </si>
  <si>
    <t>17104B0065</t>
  </si>
  <si>
    <t>Sector</t>
  </si>
  <si>
    <t>IT</t>
  </si>
  <si>
    <t>Telecom</t>
  </si>
  <si>
    <t>Software Developer</t>
  </si>
  <si>
    <t>Ashutosh Bist</t>
  </si>
  <si>
    <t>Siddhesh Mane</t>
  </si>
  <si>
    <t>Zeus - Quality Engineer</t>
  </si>
  <si>
    <t>Zeus - Software Developer</t>
  </si>
  <si>
    <t>Quality Engineer</t>
  </si>
  <si>
    <t>Edutech</t>
  </si>
  <si>
    <t>BE - AVERAGE % UPTO SEM - 6</t>
  </si>
  <si>
    <t>45 .34</t>
  </si>
  <si>
    <t>Female</t>
  </si>
  <si>
    <t>Male</t>
  </si>
  <si>
    <t xml:space="preserve">Eligiblity Male Female Ratio </t>
  </si>
  <si>
    <t xml:space="preserve">Placed  Male Female Ratio </t>
  </si>
  <si>
    <t>Row Labels</t>
  </si>
  <si>
    <t>Grand Total</t>
  </si>
  <si>
    <t>Count of PLACEMENT STATUS</t>
  </si>
  <si>
    <t>%</t>
  </si>
  <si>
    <t xml:space="preserve">Nos Placed </t>
  </si>
  <si>
    <t xml:space="preserve">Mean </t>
  </si>
  <si>
    <t>Sectors</t>
  </si>
  <si>
    <t xml:space="preserve">Placement Status </t>
  </si>
  <si>
    <t>Nitesh Vijaykumar Chalwadi</t>
  </si>
  <si>
    <t>Rajesh Bharat Thorat</t>
  </si>
  <si>
    <t>17101B0025</t>
  </si>
  <si>
    <t>15101B0018</t>
  </si>
  <si>
    <t>13-08-1997</t>
  </si>
  <si>
    <t>18103A2018</t>
  </si>
  <si>
    <t>17103A0011</t>
  </si>
  <si>
    <t>Jiten Kisan Turalkar</t>
  </si>
  <si>
    <t>Kaveri Konde</t>
  </si>
  <si>
    <t xml:space="preserve">Yashas Rajesh Dhanmeher </t>
  </si>
  <si>
    <t>27/7/1999</t>
  </si>
  <si>
    <t>Salary Package Category</t>
  </si>
  <si>
    <t>No. of students placed in 2019</t>
  </si>
  <si>
    <t>Target for 2020 Batch</t>
  </si>
  <si>
    <t>No. of students placed till date for 2020 Batch*</t>
  </si>
  <si>
    <t>Target for 2021 Batch</t>
  </si>
  <si>
    <t>No. of students placed till date for 2021 Batch*</t>
  </si>
  <si>
    <t>421*</t>
  </si>
  <si>
    <t>Placed Nos BO 2019</t>
  </si>
  <si>
    <t>Placed Nos BO 2020</t>
  </si>
  <si>
    <t>Placed Nos till date BO 2021</t>
  </si>
  <si>
    <t>4,51,000 to 7,00,000</t>
  </si>
  <si>
    <t>7,01,000 to 10,00,000</t>
  </si>
  <si>
    <t>10,01,000 to 20,00,000</t>
  </si>
  <si>
    <t xml:space="preserve">20,00,000 &amp; Above </t>
  </si>
  <si>
    <t>Below 2,99,000</t>
  </si>
  <si>
    <t>3,00,000 to 4,50,000</t>
  </si>
  <si>
    <t>http://linkedin.com/in/isha-ghogale-600b2417b</t>
  </si>
  <si>
    <t xml:space="preserve">https://docs.google.com/document/d/15P4UMwy06DY3hctvxZFopgO4dedwnN7JKWfwNvBP2VU/edit?usp=sharing </t>
  </si>
  <si>
    <t>Debating, Community service , management activities, speech .</t>
  </si>
  <si>
    <t>c , c++, basics of python, computer basics, microsoft basics.</t>
  </si>
  <si>
    <t xml:space="preserve">1.Essentials in Clinical Simulations across health Profession. 2. Onramp in Matlab. </t>
  </si>
  <si>
    <t>Manjusha Ghogale</t>
  </si>
  <si>
    <t>Security Service</t>
  </si>
  <si>
    <t>Girish Nhanu Ghogale</t>
  </si>
  <si>
    <t>Maharashtra State Board Of Secondary And Higher Secondary Education</t>
  </si>
  <si>
    <t>St Rocks college of commerce and science</t>
  </si>
  <si>
    <t>The Saraswati Vidyalaya</t>
  </si>
  <si>
    <t>9247 9612 0476</t>
  </si>
  <si>
    <t>CKPPG0976A</t>
  </si>
  <si>
    <t>isha.ghogale33@gmail.com</t>
  </si>
  <si>
    <t>isha.ghogale@vit.edu.in</t>
  </si>
  <si>
    <t>E 230 Om pushpak chs , BP cross road, Bhayander East , Thane 401105</t>
  </si>
  <si>
    <t>17105A0028</t>
  </si>
  <si>
    <t>Isha Ghogale</t>
  </si>
  <si>
    <t>BIOM A</t>
  </si>
  <si>
    <t>www.linkedin.com/in/rahul-khopkar-ab5938150/</t>
  </si>
  <si>
    <t>Sports - Chess, Cricket, table-Tennis. Reading Business Journals</t>
  </si>
  <si>
    <t>Online certifications as mentioned</t>
  </si>
  <si>
    <t>C programming - Intermediate, PLC programming, Digital Marketing,  Python Programming - Basic</t>
  </si>
  <si>
    <t>Python Bootcamp - Udemy, Operations Management - Coursera, Business Foundations - Coursera</t>
  </si>
  <si>
    <t>Sneha</t>
  </si>
  <si>
    <t>Private - Sales and Marketing</t>
  </si>
  <si>
    <t>Sunil</t>
  </si>
  <si>
    <t>KJ Somaiya college of science &amp; commerce</t>
  </si>
  <si>
    <t>St. John the baptist high school</t>
  </si>
  <si>
    <t>3061 8097 2575</t>
  </si>
  <si>
    <t>GKFPK0223J</t>
  </si>
  <si>
    <t>rahulkhopkar10@gmail.com</t>
  </si>
  <si>
    <t>rahul.khopkar@vit.edu.in</t>
  </si>
  <si>
    <t>Same as correspondence</t>
  </si>
  <si>
    <t>B-504, Yogeshwar CHS, Behind Ginger Hotel, Castle Mill Naka, Thane West, 400601</t>
  </si>
  <si>
    <t>17103A0066</t>
  </si>
  <si>
    <t>Rahul Khopkar</t>
  </si>
  <si>
    <t>Rishabh Jain</t>
  </si>
  <si>
    <t>17104B0073</t>
  </si>
  <si>
    <t>31/10/1999</t>
  </si>
  <si>
    <t>201,Vishram Bldg,2nd floor,room no -2 ,opp 3rd kumbharwada,mumbai -400004</t>
  </si>
  <si>
    <t>rishabh.jain@vit.edu.in</t>
  </si>
  <si>
    <t>rishabhjain20156@gmail.com</t>
  </si>
  <si>
    <t>BPEPJ6742Q</t>
  </si>
  <si>
    <t>S4493204</t>
  </si>
  <si>
    <t>Chanda Ramji High School</t>
  </si>
  <si>
    <t>Ramesh</t>
  </si>
  <si>
    <t>Peena</t>
  </si>
  <si>
    <t>Python,MySql,Machine learning</t>
  </si>
  <si>
    <t>Sports,Music,Reading</t>
  </si>
  <si>
    <t>linkedin.com/in/rishabh-jain-0595061a4</t>
  </si>
  <si>
    <t>Endurance</t>
  </si>
  <si>
    <t>Male &amp; Placed</t>
  </si>
  <si>
    <t>Chetan Gawale</t>
  </si>
  <si>
    <t>BO</t>
  </si>
  <si>
    <t>Batch Size</t>
  </si>
  <si>
    <t>Eligible Students</t>
  </si>
  <si>
    <t xml:space="preserve">No of offers </t>
  </si>
  <si>
    <t xml:space="preserve"> offers %</t>
  </si>
  <si>
    <t xml:space="preserve">Students Placed </t>
  </si>
  <si>
    <t>Students Placed  %</t>
  </si>
  <si>
    <t>Variation in Offers &amp; Actual Placed</t>
  </si>
  <si>
    <t>Highest CTC</t>
  </si>
  <si>
    <t>Average CTC</t>
  </si>
  <si>
    <t>Lowest CTC</t>
  </si>
  <si>
    <t>INFT - 2</t>
  </si>
  <si>
    <t>INFT - 3</t>
  </si>
  <si>
    <t>EXTC - 1</t>
  </si>
  <si>
    <t>EXTC - 2</t>
  </si>
  <si>
    <t>EXTC - 3</t>
  </si>
  <si>
    <t xml:space="preserve">Actual </t>
  </si>
  <si>
    <t xml:space="preserve">Placed </t>
  </si>
  <si>
    <t>CMPN - 1</t>
  </si>
  <si>
    <t>CMPN - 2</t>
  </si>
  <si>
    <t>CMPN - 3</t>
  </si>
  <si>
    <t>ETRX - 1</t>
  </si>
  <si>
    <t>ETRX - 3</t>
  </si>
  <si>
    <t>% Placed</t>
  </si>
  <si>
    <t>Total no of students</t>
  </si>
  <si>
    <t>Female and Placed</t>
  </si>
  <si>
    <t>INFT 1</t>
  </si>
  <si>
    <t>INFT 2</t>
  </si>
  <si>
    <t>CMPN 1</t>
  </si>
  <si>
    <t>ETRX 2</t>
  </si>
  <si>
    <t>EXTC 1</t>
  </si>
  <si>
    <t>18103A2012</t>
  </si>
  <si>
    <t>16103B0050</t>
  </si>
  <si>
    <t>Sharad Vijay Dasari</t>
  </si>
  <si>
    <t xml:space="preserve">13105A0052 </t>
  </si>
  <si>
    <t>Ateessa Deepak Shradhey</t>
  </si>
  <si>
    <t>Pranay Tanaji Ghatkar</t>
  </si>
  <si>
    <t>Shubham subhas pawaskar</t>
  </si>
  <si>
    <t>Priyanka Arjun Kurale</t>
  </si>
  <si>
    <t>Suraj Santosh Tiwari</t>
  </si>
  <si>
    <t>Sejal Hanuman Chaurasia</t>
  </si>
  <si>
    <t>Apurva Ravindra Nene</t>
  </si>
  <si>
    <t>Kashmira Kiran Dhas</t>
  </si>
  <si>
    <t>Amit Vinay Pandey</t>
  </si>
  <si>
    <t>Bala Uttam Mulik</t>
  </si>
  <si>
    <t>Not Registered &amp; Not Placed</t>
  </si>
  <si>
    <t>acharyasanskruti39@gmail.com</t>
  </si>
  <si>
    <t>balamulik814@gmail.com</t>
  </si>
  <si>
    <t>18104C2017</t>
  </si>
  <si>
    <t>login4priyankakurale@gmail.com</t>
  </si>
  <si>
    <t>18104C2004</t>
  </si>
  <si>
    <t>Shubhampawaskar55@gmail.com</t>
  </si>
  <si>
    <t>18104C2016</t>
  </si>
  <si>
    <t>shubhampawaskar55@gmail.com</t>
  </si>
  <si>
    <t>18104C2037</t>
  </si>
  <si>
    <t xml:space="preserve">Kadambari Ravindra Kamble </t>
  </si>
  <si>
    <t>yogitabhoir211996@gmail.com</t>
  </si>
  <si>
    <t>18104c2006</t>
  </si>
  <si>
    <t>pamit1687@gmail.com</t>
  </si>
  <si>
    <t>18104C2020</t>
  </si>
  <si>
    <t>Shubham Prashnat Gawand</t>
  </si>
  <si>
    <t>omeshwari.attadrde@gmail.com</t>
  </si>
  <si>
    <t xml:space="preserve">Yash Ashok Shetty </t>
  </si>
  <si>
    <t xml:space="preserve">Sahil Suresh Kothawale </t>
  </si>
  <si>
    <t xml:space="preserve">HRIDAYA SURENDRA MURUDKAR </t>
  </si>
  <si>
    <t>vicky.jeswin@gmail.com</t>
  </si>
  <si>
    <t>poojachavan2810@gmail.com</t>
  </si>
  <si>
    <t>kashmira.dhas21@gmail.com</t>
  </si>
  <si>
    <t>17104A0053</t>
  </si>
  <si>
    <t xml:space="preserve">Kartik Jayram Jondhalekar </t>
  </si>
  <si>
    <t>pratiekjagtap@gmail.com</t>
  </si>
  <si>
    <t xml:space="preserve">Pratik Bharat Jagtap </t>
  </si>
  <si>
    <t>apurva.nene@vit.edu.in</t>
  </si>
  <si>
    <t>17103B0010</t>
  </si>
  <si>
    <t>sejalhc2000@gmail.com</t>
  </si>
  <si>
    <t>18103B2019</t>
  </si>
  <si>
    <t>tiwarisuraj5769@gmail.com</t>
  </si>
  <si>
    <t>18103B2013</t>
  </si>
  <si>
    <t>aradhyadubey19@gmail.com</t>
  </si>
  <si>
    <t>Devarsh srivastava</t>
  </si>
  <si>
    <t>18102c2018</t>
  </si>
  <si>
    <t>Aniket Bhikaji shirke</t>
  </si>
  <si>
    <t>shubham.darekar12345@gmail.com</t>
  </si>
  <si>
    <t>ruchakalke@gmail.com</t>
  </si>
  <si>
    <t>18102c2003</t>
  </si>
  <si>
    <t>girishkarkera25@gmail.com</t>
  </si>
  <si>
    <t>sidnag1999@gmail.com</t>
  </si>
  <si>
    <t xml:space="preserve">Siddhi Subhash Nagap </t>
  </si>
  <si>
    <t>shraddha.narkhede288@gmail.com</t>
  </si>
  <si>
    <t xml:space="preserve">Shraddha purushotam Narkhede </t>
  </si>
  <si>
    <t>mayankpawanarkar@gmail.com</t>
  </si>
  <si>
    <t xml:space="preserve">Omkar Mahesh Zemse </t>
  </si>
  <si>
    <t xml:space="preserve">Sebastin Benjamin Thomas </t>
  </si>
  <si>
    <t>jawale204@gmail.com</t>
  </si>
  <si>
    <t>nish123453@gmail.com</t>
  </si>
  <si>
    <t xml:space="preserve">Sameeksha Sunil Kadu </t>
  </si>
  <si>
    <t>aditisamantx@gmail.com</t>
  </si>
  <si>
    <t xml:space="preserve">Ankita Anandrao Shelke </t>
  </si>
  <si>
    <t>shreyu3107@gmail.com</t>
  </si>
  <si>
    <t>Aarti  Ashok  Madane</t>
  </si>
  <si>
    <t>vishakha.j.t@gmail.com</t>
  </si>
  <si>
    <t>vishakha vinayak tahasildar</t>
  </si>
  <si>
    <t>Bhavika Gujare</t>
  </si>
  <si>
    <t>STATUS</t>
  </si>
  <si>
    <t>Name of the Student</t>
  </si>
  <si>
    <t>Roll No.</t>
  </si>
  <si>
    <t xml:space="preserve">Students of 2021 Batch  who have paid the fees for Aptitude Test Training by SMARTWAYZ </t>
  </si>
  <si>
    <t>Mobile No.</t>
  </si>
  <si>
    <t>Opted for</t>
  </si>
  <si>
    <t>Status</t>
  </si>
  <si>
    <t>Smartwayz</t>
  </si>
  <si>
    <t>Safal Dawankar</t>
  </si>
  <si>
    <t>Rishabh deepak jain</t>
  </si>
  <si>
    <t>Saransh kotha</t>
  </si>
  <si>
    <t>sharad.dasari@vit.edu.in</t>
  </si>
  <si>
    <t>Aishwarya ravindra jadhav</t>
  </si>
  <si>
    <t>Tabassum shakeel shah</t>
  </si>
  <si>
    <t>adshradhey@gmail.com</t>
  </si>
  <si>
    <t xml:space="preserve">Training Data </t>
  </si>
  <si>
    <t>CC</t>
  </si>
  <si>
    <t>SW</t>
  </si>
  <si>
    <t>Registered for Training</t>
  </si>
  <si>
    <t>Reg for Trg</t>
  </si>
  <si>
    <t xml:space="preserve">Placed Till date </t>
  </si>
  <si>
    <t xml:space="preserve">Target </t>
  </si>
  <si>
    <t>BO 2021</t>
  </si>
  <si>
    <t>BO 2020</t>
  </si>
  <si>
    <t>Placed Nos</t>
  </si>
  <si>
    <t>BO 2019</t>
  </si>
  <si>
    <t>Placed Nos.</t>
  </si>
  <si>
    <t>Target</t>
  </si>
  <si>
    <t>DK</t>
  </si>
  <si>
    <t>SS</t>
  </si>
  <si>
    <t>Accenture</t>
  </si>
  <si>
    <t>Acevin</t>
  </si>
  <si>
    <t>Acevin Solutions</t>
  </si>
  <si>
    <t>Alpha Electronz</t>
  </si>
  <si>
    <t>Amdos</t>
  </si>
  <si>
    <t>Atos Syntel</t>
  </si>
  <si>
    <t>Datamatics</t>
  </si>
  <si>
    <t>Dr. Pillai Global Academy</t>
  </si>
  <si>
    <t>Hi - Tech Surgical Systems</t>
  </si>
  <si>
    <t>MITR</t>
  </si>
  <si>
    <t>Nitya Innovations LLP</t>
  </si>
  <si>
    <t>NSE</t>
  </si>
  <si>
    <t>Orient Technologies Pvt. Ltd.</t>
  </si>
  <si>
    <t>Ormed Systems</t>
  </si>
  <si>
    <t>Quality Kiosk</t>
  </si>
  <si>
    <t>Soft-Tech Computers PVT LTD</t>
  </si>
  <si>
    <t>Tres Vista</t>
  </si>
  <si>
    <t>Vphrase</t>
  </si>
  <si>
    <t>Remaining</t>
  </si>
  <si>
    <t>Unknown salary package of 19 companies</t>
  </si>
  <si>
    <t>Aniket Vaman Navale</t>
  </si>
  <si>
    <t>18101C2019</t>
  </si>
  <si>
    <t>706, Jai Hanuman Society, Opposite Ruparel College, Bal Govindas Road, Dadar West - 400028</t>
  </si>
  <si>
    <t>515, C Wing, Sankalp Building, Opposite Ganesh Talkies, Sane Guruji Marg, Lalbaug - 400012</t>
  </si>
  <si>
    <t>aniket.navale@vit.edu.in</t>
  </si>
  <si>
    <t>itsaniketnavale@gmail.com</t>
  </si>
  <si>
    <t>BSHPN6028B</t>
  </si>
  <si>
    <t>Digambar Patkar Vidyalaya</t>
  </si>
  <si>
    <t>Vaman Navale</t>
  </si>
  <si>
    <t>Mandakini Navale</t>
  </si>
  <si>
    <t>HTML, C, C++, Java, Python</t>
  </si>
  <si>
    <t>https://drive.google.com/file/d/1s7TIbFCBns9fvOEMK3Yfbt8vBLBP2XZH/view?usp=sharing</t>
  </si>
  <si>
    <t>https://www.linkedin.com/in/aniket-navale-b8386a1ab</t>
  </si>
  <si>
    <t>EduTech</t>
  </si>
  <si>
    <t>Trainees</t>
  </si>
  <si>
    <t>YOY</t>
  </si>
  <si>
    <t>Axis Bank</t>
  </si>
  <si>
    <t>Reliance Jio</t>
  </si>
  <si>
    <t xml:space="preserve">Sector </t>
  </si>
  <si>
    <t xml:space="preserve">Companies </t>
  </si>
  <si>
    <t xml:space="preserve">Nos </t>
  </si>
  <si>
    <t xml:space="preserve">Jaro </t>
  </si>
  <si>
    <t xml:space="preserve"> Zeus Learning </t>
  </si>
  <si>
    <t xml:space="preserve">Capgemini </t>
  </si>
  <si>
    <t xml:space="preserve"> LTI </t>
  </si>
  <si>
    <t xml:space="preserve">TCS Digital </t>
  </si>
  <si>
    <t xml:space="preserve">TCS Ninja </t>
  </si>
  <si>
    <t xml:space="preserve">Sciative Solution </t>
  </si>
  <si>
    <t>XL Dynamics</t>
  </si>
  <si>
    <t>Wonder Biz</t>
  </si>
  <si>
    <t>Lemon VB</t>
  </si>
  <si>
    <t xml:space="preserve">TSS Consultancy </t>
  </si>
  <si>
    <t>Microsoft</t>
  </si>
  <si>
    <t xml:space="preserve">Hexaware Technolgies (Pool Campus) </t>
  </si>
  <si>
    <t>BlueConch</t>
  </si>
  <si>
    <t>Interactive Brokers (BE &amp; ME)</t>
  </si>
  <si>
    <t xml:space="preserve">Wipro's Elite NLTH </t>
  </si>
  <si>
    <t>MNC - Bitwise</t>
  </si>
  <si>
    <t>IndoStar Capital Finance Ltd</t>
  </si>
  <si>
    <t>Sciative Solutions Pvt Ltd</t>
  </si>
  <si>
    <t>LineData</t>
  </si>
  <si>
    <t>Kalgudi</t>
  </si>
  <si>
    <t>TietoEVRY</t>
  </si>
  <si>
    <t>Ingram Micro India SSC Pvt Ltd</t>
  </si>
  <si>
    <t>Iksula</t>
  </si>
  <si>
    <t>PRINCIPAL</t>
  </si>
  <si>
    <t>Evosys (Now Mastek Ltd) Pool Campus</t>
  </si>
  <si>
    <t>Cvent</t>
  </si>
  <si>
    <t>Miko (Aspiring Minds)</t>
  </si>
  <si>
    <t>Chegg India</t>
  </si>
  <si>
    <t>Neebal Technologies</t>
  </si>
  <si>
    <t>Swabhav Techlabs</t>
  </si>
  <si>
    <t>MyAnatomy (Global Edge Software)</t>
  </si>
  <si>
    <t>LDS Infotech Pvt Ltd</t>
  </si>
  <si>
    <t>Seclore Technologies</t>
  </si>
  <si>
    <t>Icon Resources</t>
  </si>
  <si>
    <t>Sciative Solutions</t>
  </si>
  <si>
    <t>Ambab Infotech</t>
  </si>
  <si>
    <t>TCS Digital</t>
  </si>
  <si>
    <t>TCS Ninja</t>
  </si>
  <si>
    <t>5,00,00 to 7,00,000</t>
  </si>
  <si>
    <t>3,50,000 to 4,99,000</t>
  </si>
  <si>
    <t>0 to 3,49,000</t>
  </si>
  <si>
    <t>7,01,000 &amp; Above</t>
  </si>
  <si>
    <t xml:space="preserve">Range </t>
  </si>
  <si>
    <t>Avg CTC</t>
  </si>
  <si>
    <t>Ashwini Sudhir Gawade</t>
  </si>
  <si>
    <t>209,A-wing,Datta Niwas Building,near Datta mandir,sector 31,Vashi Gaon,Vashi,Navi Mumbai,400703</t>
  </si>
  <si>
    <t>Harshal Sanjay Shirke</t>
  </si>
  <si>
    <t>18101C2038</t>
  </si>
  <si>
    <t>Jayesh Arun Matkar</t>
  </si>
  <si>
    <t>17103A0049</t>
  </si>
  <si>
    <t>B/12, first floor, Gilder Lane BMC colony, Mumbai Central, Mumbai-400008</t>
  </si>
  <si>
    <t>A/602 Sai Ganesh CHS, Bhatwadi ,Ghatkopar(W)</t>
  </si>
  <si>
    <t>751, kankewadi, Math, Taluka-Vengurla,Dist-Sindhudurg,416516</t>
  </si>
  <si>
    <t>ashwini.gawade@vit.edu.in</t>
  </si>
  <si>
    <t>harshal.shirke@vit.edu.in</t>
  </si>
  <si>
    <t>jayesh.matkar@vit.edu.in</t>
  </si>
  <si>
    <t>ashwini.gawade07@gmail.com</t>
  </si>
  <si>
    <t>jayeshmatkar1999@gmail.com</t>
  </si>
  <si>
    <t>buddycooper01@gmail.com</t>
  </si>
  <si>
    <t>CQOPG4447F</t>
  </si>
  <si>
    <t>DVWPM0870E</t>
  </si>
  <si>
    <t>HVGPS0165C</t>
  </si>
  <si>
    <t>3603 6715 4408</t>
  </si>
  <si>
    <t>T0211483</t>
  </si>
  <si>
    <t>Vengurla High School, Vengurla</t>
  </si>
  <si>
    <t>https://www.linkedin.com/in/ashwini-gawade-5b84151ba</t>
  </si>
  <si>
    <t>https://drive.google.com/file/d/1NIi2hp5Ge3Cwocv3Mcgq6HYmpKhY46IC/view?usp=sharing</t>
  </si>
  <si>
    <t>https://drive.google.com/file/d/1-CFOVHIEsf3FWoeBM3mzI3iPkTj4fCGS/view?usp=sharing</t>
  </si>
  <si>
    <t>Sketching, Dancing</t>
  </si>
  <si>
    <t>EESA- General Secretary, Verve.</t>
  </si>
  <si>
    <t>PCB Designing , C Programming</t>
  </si>
  <si>
    <t>PCB Designing, Arduino Course</t>
  </si>
  <si>
    <t>Sukhada Sudhir Gawade</t>
  </si>
  <si>
    <t>Government Servent</t>
  </si>
  <si>
    <t>Sudhir Vasant Gawade</t>
  </si>
  <si>
    <t xml:space="preserve">playing, Traveling on bike, Drawing cartoons, </t>
  </si>
  <si>
    <t>volunteer in student council</t>
  </si>
  <si>
    <t>python, html,css</t>
  </si>
  <si>
    <t>MANJUSHA</t>
  </si>
  <si>
    <t>PROFESSOR</t>
  </si>
  <si>
    <t>ARUN</t>
  </si>
  <si>
    <t>VIDYA BHAWAN HIGH SCHOOL AND JUNIOR COLLEGE</t>
  </si>
  <si>
    <t>www.linkedin.com/in/harshal-shirke-5105101b3</t>
  </si>
  <si>
    <t>Listening to Music, Cricket, Reading</t>
  </si>
  <si>
    <t>Training of Ethical Hacking and Penetration Testing at Pristine Info Solution (BKC).</t>
  </si>
  <si>
    <t>Kalpana</t>
  </si>
  <si>
    <t>Sem</t>
  </si>
  <si>
    <t>MM Babasheb Gawde Institute of Technlology</t>
  </si>
  <si>
    <t>Sir C.J. High School</t>
  </si>
  <si>
    <t>Eligible</t>
  </si>
  <si>
    <t xml:space="preserve">Abhishek Raj Bahadur Singh </t>
  </si>
  <si>
    <t>Devesh Gaykar</t>
  </si>
  <si>
    <t>Mohd Aquib Qureshi</t>
  </si>
  <si>
    <t>Sagar Bharne</t>
  </si>
  <si>
    <t>Tejas Tirlotkar</t>
  </si>
  <si>
    <t>Shubham Dudhal</t>
  </si>
  <si>
    <t>Sashmita Panigrahi</t>
  </si>
  <si>
    <t>http://linkedin.com/yash-anjara-48513853</t>
  </si>
  <si>
    <t>https://drive.google.com/file/d/1mAjh5LrUrP3q2ntx6A7CcwEwEWLKD9MV/view?usp=sharing</t>
  </si>
  <si>
    <t>swimming , meditation,  yoga</t>
  </si>
  <si>
    <t xml:space="preserve">Digital marketing,  SEO </t>
  </si>
  <si>
    <t>Web development, Seo , digital marketing,  Python ,java, wordpress</t>
  </si>
  <si>
    <t>IBM - Machine learning using python , Digital marketing -udemy , coursera - ethical hacking and penetration testing</t>
  </si>
  <si>
    <t>champa</t>
  </si>
  <si>
    <t>Mahesh</t>
  </si>
  <si>
    <t>BGIT</t>
  </si>
  <si>
    <t xml:space="preserve">Maharashtra state board of secondary and higher education </t>
  </si>
  <si>
    <t>Salvation Army</t>
  </si>
  <si>
    <t>CPGPA4835Q</t>
  </si>
  <si>
    <t xml:space="preserve">anjara.yash@gmail.com </t>
  </si>
  <si>
    <t>yash.anjara@vit.edu.in</t>
  </si>
  <si>
    <t>Mumbai Central</t>
  </si>
  <si>
    <t>Dadar Mumbai</t>
  </si>
  <si>
    <t>12-11‐1999</t>
  </si>
  <si>
    <t>18101C2005</t>
  </si>
  <si>
    <t>Cricket and Badminton</t>
  </si>
  <si>
    <t>Antenna Design</t>
  </si>
  <si>
    <t>Anusaya Ajinath Kute</t>
  </si>
  <si>
    <t>Driver in BEST Buses</t>
  </si>
  <si>
    <t>Ajinath Navnath Kute</t>
  </si>
  <si>
    <t>F.G. Naik College</t>
  </si>
  <si>
    <t>R.F. Naik School</t>
  </si>
  <si>
    <t>HCMPK2600B</t>
  </si>
  <si>
    <t>vijaykute55@gmail.com</t>
  </si>
  <si>
    <t>vijay.kute@vit.edu.in</t>
  </si>
  <si>
    <t>Room No. 885, Sector-15,  Koparkhirane, Navi Mumbai-400709</t>
  </si>
  <si>
    <t>Vijay Ajinath Kute</t>
  </si>
  <si>
    <t>17104A0046</t>
  </si>
  <si>
    <t>https://www.linkedin.com/in/shubham-idekar-8231b0208/</t>
  </si>
  <si>
    <t>https://drive.google.com/file/d/1fbOZrhv0HsC6gw4e8BV1xtBjeha6AOUx/view?usp=sharing</t>
  </si>
  <si>
    <t>https://drive.google.com/file/d/1UHHX94k0ZzcoWqfIzrqDoNMXt_E0JijP/view?usp=sharing</t>
  </si>
  <si>
    <t>Playing</t>
  </si>
  <si>
    <t>Football player, Traveller, Event Managements, Trekking, Youth council of Colony.</t>
  </si>
  <si>
    <t>Java,c, c++, python, dbms</t>
  </si>
  <si>
    <t>https://drive.google.com/file/d/19lo52zprX2wPheM-uK5XNw-64eWzCjw4/view?usp=sharing</t>
  </si>
  <si>
    <t>Shireesh</t>
  </si>
  <si>
    <t>Milind</t>
  </si>
  <si>
    <t>State Board</t>
  </si>
  <si>
    <t>Pace Junior College of Science</t>
  </si>
  <si>
    <t>557673249612</t>
  </si>
  <si>
    <t>AKIPI2555E</t>
  </si>
  <si>
    <t>02225540183</t>
  </si>
  <si>
    <t>shubhamidekar667@gmail.com</t>
  </si>
  <si>
    <t>shubham.idekar@vit.edu.in</t>
  </si>
  <si>
    <t>C-207, Sai Arpan, near Mysore colony monorail stn., Anik Chembur, Mumbai - 400074</t>
  </si>
  <si>
    <t>Shubham Idekar</t>
  </si>
  <si>
    <t>17102B0053</t>
  </si>
  <si>
    <t>https://www.linkedin.com/in/priyanka-dhatrak-7b3210143/</t>
  </si>
  <si>
    <t>https://www.facebook.com/profile.php?id=100009206115880</t>
  </si>
  <si>
    <t>https://drive.google.com/file/d/1x0fpU5kRkjAGuRHlqUTRoCiKN55zTyZE/view?usp=sharing</t>
  </si>
  <si>
    <t>https://drive.google.com/file/d/1lXlCHQAxY-U-uO7Yd7ZYXgJEVjbp2Ba0/view?usp=sharing</t>
  </si>
  <si>
    <t>Singing, Swimming, playing sports, playing instruments.</t>
  </si>
  <si>
    <t>Singing, Dance, Sports.</t>
  </si>
  <si>
    <t xml:space="preserve">technical quiz, code debugging competition </t>
  </si>
  <si>
    <t>c/cpp, java, sql, python</t>
  </si>
  <si>
    <t>Chhaya Dhatrak</t>
  </si>
  <si>
    <t>Sanjay Dhatrak</t>
  </si>
  <si>
    <t>D</t>
  </si>
  <si>
    <t>3089/4900</t>
  </si>
  <si>
    <t xml:space="preserve">semester </t>
  </si>
  <si>
    <t>1250/1700</t>
  </si>
  <si>
    <t xml:space="preserve">Maharashtra State Board of Technical Education </t>
  </si>
  <si>
    <t>Maharashtra State Board of Secondary and Higher Secondary Education</t>
  </si>
  <si>
    <t>374/500</t>
  </si>
  <si>
    <t>Wees English High School</t>
  </si>
  <si>
    <t>IND</t>
  </si>
  <si>
    <t>T4723635</t>
  </si>
  <si>
    <t>8026 9897 5331</t>
  </si>
  <si>
    <t>EBAPD8404A</t>
  </si>
  <si>
    <t>priyankadhatrak56@gmail.com</t>
  </si>
  <si>
    <t>priyanka.dhatrak@vit.edu.in</t>
  </si>
  <si>
    <t>same as before.</t>
  </si>
  <si>
    <t>13, Sumitra Sadan, Shanti Nagar, Wagle Estate, Thane-4.</t>
  </si>
  <si>
    <t>Priyanka Dhatrak</t>
  </si>
  <si>
    <t>18101C2009</t>
  </si>
  <si>
    <t>listening muisc,watching movies</t>
  </si>
  <si>
    <t xml:space="preserve">Playing Carrom </t>
  </si>
  <si>
    <t>Embedded C,LT spice,Cadence,basics in logic gate design,basics of VLSI,Control sysems</t>
  </si>
  <si>
    <t>Hemalata</t>
  </si>
  <si>
    <t>Yellayya Samala</t>
  </si>
  <si>
    <t xml:space="preserve">Maharashtra </t>
  </si>
  <si>
    <t>maharashtra</t>
  </si>
  <si>
    <t>The Andhra education society high school</t>
  </si>
  <si>
    <t>NQLPS3062J</t>
  </si>
  <si>
    <t>pranaysamala06@gmail.com</t>
  </si>
  <si>
    <t>pranay.samala@vit.edu.in</t>
  </si>
  <si>
    <t>C/21 ,Gandhinagar ,D.S.Road, Worli Mumbai-18</t>
  </si>
  <si>
    <t>3/308 Parel shivsandesh chs, Kasturba gandhinagar,Worli Mumbai-18</t>
  </si>
  <si>
    <t>Pranay Yellayya Samala</t>
  </si>
  <si>
    <t>17104A0063</t>
  </si>
  <si>
    <t>https://www.linkedin.com/in/nikhil-ramane-b648a2105</t>
  </si>
  <si>
    <t>https://www.facebook.com/profile.php?id=100009264494472</t>
  </si>
  <si>
    <t>https://drive.google.com/file/d/1jFk3KkEGqat1ZNyOa_aSR0kaFJ-ExkOj/view?usp=drivesdk</t>
  </si>
  <si>
    <t>https://drive.google.com/file/d/1jA9edwqJlrh9usZcTZ6yDZwbLp1Stv0G/view?usp=drivesdk</t>
  </si>
  <si>
    <t>reading, dancing</t>
  </si>
  <si>
    <t>participated in poster presentation competition</t>
  </si>
  <si>
    <t>java by great learning ,C#</t>
  </si>
  <si>
    <t>Archana</t>
  </si>
  <si>
    <t>Chandrakant</t>
  </si>
  <si>
    <t>G</t>
  </si>
  <si>
    <t xml:space="preserve">Dnyanprakash vidyalaya </t>
  </si>
  <si>
    <t>DQTPR9918G</t>
  </si>
  <si>
    <t>nramane794@gmail.com</t>
  </si>
  <si>
    <t>nikhil.ramane@vit.edu.in</t>
  </si>
  <si>
    <t>9/5, shivsagar rahivasi sangh,bhatwadi, ghatkopar (w),M-84</t>
  </si>
  <si>
    <t>18/06/2000</t>
  </si>
  <si>
    <t xml:space="preserve">Nikhil Ramane </t>
  </si>
  <si>
    <t>18101C2033</t>
  </si>
  <si>
    <t>https://www.linkedin.com/in/pandey-amit-ba1641191</t>
  </si>
  <si>
    <t>Reading and Coding</t>
  </si>
  <si>
    <t>COMBACT SPORTS</t>
  </si>
  <si>
    <t>Python,C,Mysql,HTML,CSS</t>
  </si>
  <si>
    <t>Rekha Pandey</t>
  </si>
  <si>
    <t>Vinay Pandey</t>
  </si>
  <si>
    <t>6,77</t>
  </si>
  <si>
    <t>Gscheem</t>
  </si>
  <si>
    <t>Maharashtra State Board of Technical education</t>
  </si>
  <si>
    <t>Maharashtra state board of secondary and higher secondary education</t>
  </si>
  <si>
    <t>Fatima High School,Sewri</t>
  </si>
  <si>
    <t>FPFPP7820L</t>
  </si>
  <si>
    <t>amit.pandey@vit.edu.in</t>
  </si>
  <si>
    <t>Ramtekdi path, Sewri</t>
  </si>
  <si>
    <t>Sewri,Mumbai</t>
  </si>
  <si>
    <t>14-051999</t>
  </si>
  <si>
    <t>Amit pandey</t>
  </si>
  <si>
    <t>LISTENING MUSIC .WATCHING MOVIES</t>
  </si>
  <si>
    <t>EMBEDDED C,LT SPICE,CADENCE,BASIC IN LOGIC GATE DESIGN, C,C++,BASIC IN PHYTHON</t>
  </si>
  <si>
    <t>POOJA ITTE</t>
  </si>
  <si>
    <t>LAB TECHNITION</t>
  </si>
  <si>
    <t>SHANKAR ITTE</t>
  </si>
  <si>
    <t>c</t>
  </si>
  <si>
    <t>MAHARASHTRANA</t>
  </si>
  <si>
    <t>ANDHRA EDUCATION JUNIOR COLLAGE</t>
  </si>
  <si>
    <t>MAHARASHTRA</t>
  </si>
  <si>
    <t>ANDHRA EDUCATION SOCIETY HIGH SCHOOL</t>
  </si>
  <si>
    <t>848071773300</t>
  </si>
  <si>
    <t>AHWPI4499J</t>
  </si>
  <si>
    <t>abhishekitte11@gmail.com</t>
  </si>
  <si>
    <t>abhishek.itte@vit.edu.in</t>
  </si>
  <si>
    <t>FLAT NO 601,GAJANAN NIWAS ,SANGVHI EVANA,GK MARG LOWER PAREL MUMBAI 13</t>
  </si>
  <si>
    <t>FLAT NO 6O1,GAJANAN NIWAS,SANGHVI EVANA ,GK MARG LOWER PAREL,MUMBAI 13</t>
  </si>
  <si>
    <t>18/02/1999</t>
  </si>
  <si>
    <t>ABHISHEK ITTE</t>
  </si>
  <si>
    <t>17104B0068</t>
  </si>
  <si>
    <t>https://www.linkedin.com/in/ashi-chaurasia-215612139/</t>
  </si>
  <si>
    <t xml:space="preserve">NA </t>
  </si>
  <si>
    <t>https://drive.google.com/drive/folders/1X1Iojd8GdIHh8WbWz6xSHiCvfMhBhn1I?usp=sharing</t>
  </si>
  <si>
    <t>https://drive.google.com/drive/folders/1U2QIgkGFBvCnpPeX4s0rub3bA2M4Vf-A?usp=sharing</t>
  </si>
  <si>
    <t>Playing Musical Instrument, Learing Chess</t>
  </si>
  <si>
    <t xml:space="preserve">C, C++, Java , MySQL, MATLAB, Python </t>
  </si>
  <si>
    <t>Matlatb Onramp, Python Bootcamp, L&amp;T Tranning Programe</t>
  </si>
  <si>
    <t xml:space="preserve">Sumitra Chuarasia </t>
  </si>
  <si>
    <t xml:space="preserve">Central Government Service </t>
  </si>
  <si>
    <t xml:space="preserve">Om Prakash Chaurasia </t>
  </si>
  <si>
    <t xml:space="preserve">3 years </t>
  </si>
  <si>
    <t>608/800</t>
  </si>
  <si>
    <t xml:space="preserve">Maharashtra State Board of Technical Educaation </t>
  </si>
  <si>
    <t xml:space="preserve">Vidyalankar Polytechnic </t>
  </si>
  <si>
    <t>339/500</t>
  </si>
  <si>
    <t xml:space="preserve">St. Agns High School </t>
  </si>
  <si>
    <t>9432 4744 7394</t>
  </si>
  <si>
    <t>CCVPC3390N</t>
  </si>
  <si>
    <t>aashichuarasia1432@gmail.com</t>
  </si>
  <si>
    <t>ashi.chaurasia@vit.edu.in</t>
  </si>
  <si>
    <t>3/27, Star Building, Central Railway Officers Quarters, Nesbit Road, Byculla Mumbai 400010</t>
  </si>
  <si>
    <t xml:space="preserve">Ashi Chaurasia </t>
  </si>
  <si>
    <t>18103C2043</t>
  </si>
  <si>
    <t>Cell No</t>
  </si>
  <si>
    <t>Email Id (Vit)</t>
  </si>
  <si>
    <t>Email Id (Gmail)</t>
  </si>
  <si>
    <t>vaibhav.shitap@vit.edu.in</t>
  </si>
  <si>
    <t>shrey.shah@vit.edu.in</t>
  </si>
  <si>
    <t>18103B2002</t>
  </si>
  <si>
    <t>Akansha Sanjay Samel</t>
  </si>
  <si>
    <t>Rishabh Jaiswal</t>
  </si>
  <si>
    <t>Gocomet</t>
  </si>
  <si>
    <t>Gocomet (Web Crawler)</t>
  </si>
  <si>
    <t>Logistics &amp; Supply Chain</t>
  </si>
  <si>
    <t>Automation Test</t>
  </si>
  <si>
    <t>Functional Test</t>
  </si>
  <si>
    <t>Email id (Gmail)</t>
  </si>
  <si>
    <t>Email id (Vit)</t>
  </si>
  <si>
    <t>adithya.thirumalai@vit.edu.in</t>
  </si>
  <si>
    <t>nitesh.chalwadi@vit.edu.in</t>
  </si>
  <si>
    <t>rajesh.thorat@vit.edu.in</t>
  </si>
  <si>
    <t>jiten.turalkar@vit.edu.in</t>
  </si>
  <si>
    <t>kaveri.konde@vit.edu.in</t>
  </si>
  <si>
    <t>yashas.dhanmeher@vit.edu.in</t>
  </si>
  <si>
    <t>Quality Kiosks</t>
  </si>
  <si>
    <t>Zeus Learning  (Quality Engineer)</t>
  </si>
  <si>
    <t>Zeus Learning (Software Developer)</t>
  </si>
  <si>
    <t>Gocomet (Project Management Trainee)</t>
  </si>
  <si>
    <t>QualityKiosk  (Functional Test)</t>
  </si>
  <si>
    <t>Quality Kiosk  (Automation Test)</t>
  </si>
  <si>
    <t>18101B2013</t>
  </si>
  <si>
    <t>Tooba Naaz Azizur Rehman Ansari</t>
  </si>
  <si>
    <t>5/22, Shaikh gafoor chawl, Dattatray road, santacruz west</t>
  </si>
  <si>
    <t>tooba.ansari@vit.edu.in</t>
  </si>
  <si>
    <t>toobanaaz99@gmail.com</t>
  </si>
  <si>
    <t>CXTPA8264Q</t>
  </si>
  <si>
    <t>P0555316</t>
  </si>
  <si>
    <t>Anjuman Gitls High School</t>
  </si>
  <si>
    <t>mumbai divisional board</t>
  </si>
  <si>
    <t>SEM</t>
  </si>
  <si>
    <t>Azizzur Rehman Ansari</t>
  </si>
  <si>
    <t>Reshma Bi</t>
  </si>
  <si>
    <t>IBM Python Machine learning</t>
  </si>
  <si>
    <t>Web development , Digital Marketing, SEO , Wordpress,Long term Thinking</t>
  </si>
  <si>
    <t>Basketball District Level Winner</t>
  </si>
  <si>
    <t>Basketball,Cycling, Travelling, Cricket, Technology,Computer research</t>
  </si>
  <si>
    <t>https://drive.google.com/file/d/1m7cRgJLzgqvlvXg2xSeLk_spRTNkWpf2/view?usp=sharing</t>
  </si>
  <si>
    <t>https://drive.google.com/file/d/1m2OfL4WZEP-LZDX2KZQ39oIqX0B0SeZr/view</t>
  </si>
  <si>
    <t>https://www.facebook.com/trisha.dixit.35</t>
  </si>
  <si>
    <t>LEARNING,YOGA,DANCING,PLAYING BADMINTON</t>
  </si>
  <si>
    <t>DATABASE MANAGEMENT SYSTEM</t>
  </si>
  <si>
    <t>DBMS COURSE CERTIFICATE, SECURED 1 RANK AMONG DIPLOMA STUDENT</t>
  </si>
  <si>
    <t>POOJA DIXIT</t>
  </si>
  <si>
    <t>ARTIST</t>
  </si>
  <si>
    <t>KIRAN DIXIT</t>
  </si>
  <si>
    <t>St. Pauls Convent High School</t>
  </si>
  <si>
    <t>5425 6599 3033</t>
  </si>
  <si>
    <t>GOWPD4863Q</t>
  </si>
  <si>
    <t>trishapdixit18@gmail.com</t>
  </si>
  <si>
    <t>trisha.dixit@vit.edu.in</t>
  </si>
  <si>
    <t>116/B wing , Suryadarshan bldg ,behind nirlep house , G.D ambekar marg , Parel Village -12</t>
  </si>
  <si>
    <t>18104C2058</t>
  </si>
  <si>
    <t>Trisha KIran Dixit</t>
  </si>
  <si>
    <t>Ingram Micro</t>
  </si>
  <si>
    <t>www.linkedin.com/in/ashish-sawant-b42ba1167</t>
  </si>
  <si>
    <t>https://www.facebook.com/ashish.sawant.372/</t>
  </si>
  <si>
    <t xml:space="preserve">Judo, Karate, Gymming ,Reading </t>
  </si>
  <si>
    <t>I have represented Maharastra at National Level Judo Competetion also I have won a Silver Medal at State Judo Competetion Also I have won a Bronze medal at the National karate championship Twice</t>
  </si>
  <si>
    <t xml:space="preserve">Internship in Data Analysis using Python by EduVance </t>
  </si>
  <si>
    <t>Python, C, C++, Java,  Design and Coding,Data Analysis</t>
  </si>
  <si>
    <t>Secured a B+ grage on Data Analystics using Python conducted by EduVance</t>
  </si>
  <si>
    <t>Swati Sawant</t>
  </si>
  <si>
    <t>Vijay Sawant</t>
  </si>
  <si>
    <t>Universal High,  ICSE</t>
  </si>
  <si>
    <t>S4591063</t>
  </si>
  <si>
    <t>JGUPS5140A</t>
  </si>
  <si>
    <t>sawantashish75@gmail.com</t>
  </si>
  <si>
    <t>ashish.sawant@vit.edu.in</t>
  </si>
  <si>
    <t>V-15/101, Shivneri CHS, Ashokvan, Shiv Vallabh Road,Borivali East,Mumbai, Maharashtra-400066</t>
  </si>
  <si>
    <t>V-15/101, Shivneri CHS, Ashokvan, Shiv Vallabh Road,Borivali East Mumbai 400066</t>
  </si>
  <si>
    <t>Ashish Vijay Sawant</t>
  </si>
  <si>
    <t>17103B0052</t>
  </si>
  <si>
    <t>Chess, Musical Instrument,</t>
  </si>
  <si>
    <t>Creative Head IEEE-VIT, Student Council</t>
  </si>
  <si>
    <t>SIH Runner up for 2019</t>
  </si>
  <si>
    <t>ML architecture, RISC-V Core design, 5G antenna design</t>
  </si>
  <si>
    <t>Financial Analysis from Wharton UPENN, Strategy from University of Maxmillan Zurich, standard python,web developement from Udemy, Udacity and Coursera</t>
  </si>
  <si>
    <t>Principal of School</t>
  </si>
  <si>
    <t>Neelam Pravin Shelar</t>
  </si>
  <si>
    <t>Electrical Technitian at RIL NMD</t>
  </si>
  <si>
    <t>Pravin Dasharath Shelar</t>
  </si>
  <si>
    <t>HSC Maharashtra</t>
  </si>
  <si>
    <t>J.H. Ambani Petrochemicals Vidyamandir Nagothane</t>
  </si>
  <si>
    <t>SSC Maharashtra</t>
  </si>
  <si>
    <t>KCMPS6120K</t>
  </si>
  <si>
    <t>nachiket.business@gmail.com</t>
  </si>
  <si>
    <t>nachiket.shelar@vit.edu.in</t>
  </si>
  <si>
    <t>B-205, Janasusha Apt Shantinagar, opp Kacheri school, Nagothane</t>
  </si>
  <si>
    <t>F-28, Maheshwar Ashish, VP Road, Pendsenagar, Dombivli East 421201</t>
  </si>
  <si>
    <t>Nachiket Pravin Shelar</t>
  </si>
  <si>
    <t>17103B0028</t>
  </si>
  <si>
    <t>https://www.linkedin.com/feed/?trk=guest_homepage-basic_nav-header-signin</t>
  </si>
  <si>
    <t>Mini Project on PID Controller using Op-Amps</t>
  </si>
  <si>
    <t>Knowledge of Python and C programming languages</t>
  </si>
  <si>
    <t>Data analysis using Python</t>
  </si>
  <si>
    <t>Madhu</t>
  </si>
  <si>
    <t>Santosh Tiwari</t>
  </si>
  <si>
    <t>Semester pattern</t>
  </si>
  <si>
    <t>DY Patil Polytechnic, Nerul</t>
  </si>
  <si>
    <t>Manjunath Vidyalaya</t>
  </si>
  <si>
    <t>2151-2802-9326</t>
  </si>
  <si>
    <t>BSJPT8900L</t>
  </si>
  <si>
    <t>suraj.tiwari@vit.edu.in</t>
  </si>
  <si>
    <r>
      <t>2-907, Trilok Heights, Behind Laxmi Park, 90 Feet Road, Thakurli East</t>
    </r>
    <r>
      <rPr>
        <b/>
        <sz val="12"/>
        <color theme="1"/>
        <rFont val="Calibri"/>
        <family val="2"/>
        <scheme val="minor"/>
      </rPr>
      <t xml:space="preserve">                 </t>
    </r>
  </si>
  <si>
    <t>Python (Intermediate level) ,C &amp; C++ (Intermediate level) ,PCB Designing using KiKad,Designing Integrated Circuits Using MultiSim &amp; LTSpice,Fundamentals of Electronic Product Designing, MS-Office, Windows 7,8,10, XP&amp; Linux ,MATLAB (Intermediate level)</t>
  </si>
  <si>
    <t>Python, Electronic Product Design</t>
  </si>
  <si>
    <t>Jayashree Suryakant Kadam</t>
  </si>
  <si>
    <t>Suryakant Narayan Kadam</t>
  </si>
  <si>
    <t>478/650</t>
  </si>
  <si>
    <t>472/500</t>
  </si>
  <si>
    <t>N.E.S HIGH SCHOOL</t>
  </si>
  <si>
    <t>Z6146939</t>
  </si>
  <si>
    <t>GREPK9021A</t>
  </si>
  <si>
    <t>kedar.kadam@vit.edu.in</t>
  </si>
  <si>
    <t>2/7 New Sanjay Niwas, Draksha baug, bhandup west, mumbai 400078</t>
  </si>
  <si>
    <t>17103B0058</t>
  </si>
  <si>
    <t>DePronto Infotech</t>
  </si>
  <si>
    <t>Kedar Kadam</t>
  </si>
  <si>
    <t>Ingram Micro India</t>
  </si>
  <si>
    <t>Yallamanchili</t>
  </si>
  <si>
    <t>Reliance Retail</t>
  </si>
  <si>
    <t>Rohit Rane</t>
  </si>
  <si>
    <t>Retail</t>
  </si>
  <si>
    <t>Rohit Pradeep Gupta</t>
  </si>
  <si>
    <t>18102A1008</t>
  </si>
  <si>
    <t>Aamer Arif Malkani</t>
  </si>
  <si>
    <t>Aman AmarSingh Chauhan</t>
  </si>
  <si>
    <t>Mohd Tariq Shaikh</t>
  </si>
  <si>
    <t>Bright Champs</t>
  </si>
  <si>
    <t>sankhep7@gmail.com</t>
  </si>
  <si>
    <t>pranjali.sankhe@vit.edu.in</t>
  </si>
  <si>
    <t>Pranjali Dinesh (ME STUDENT)</t>
  </si>
  <si>
    <t>ME</t>
  </si>
  <si>
    <t>BE</t>
  </si>
  <si>
    <t>Neosoft Technologies</t>
  </si>
  <si>
    <t>Shivam Yadav</t>
  </si>
  <si>
    <t>Nihar Koli</t>
  </si>
  <si>
    <t>Qureshi Aqib</t>
  </si>
  <si>
    <t>Trupti Chaudhari</t>
  </si>
  <si>
    <t>kedarkadam342@gmail.com</t>
  </si>
  <si>
    <t>(All)</t>
  </si>
  <si>
    <t>Mehul Shankhapal</t>
  </si>
  <si>
    <t>Infosys</t>
  </si>
  <si>
    <t>sandipvirkar555@gmail.com</t>
  </si>
  <si>
    <t>sandip.virkar@vit.edu.in</t>
  </si>
  <si>
    <t>R-10,CH-95,Fakir Mohammed Chwal  
Takiya ward,kurla(W),M-400070</t>
  </si>
  <si>
    <t>R-10,CH-95,Fakir Mohammed Chwal Takiya ward,kurla(W),M-400070</t>
  </si>
  <si>
    <t>Sandip Dnyaneshwar Virkar</t>
  </si>
  <si>
    <t>17104A0067</t>
  </si>
  <si>
    <t>Maharastra borad</t>
  </si>
  <si>
    <t>Maharastra Borad</t>
  </si>
  <si>
    <t>S.K.Pantwalavlkar school</t>
  </si>
  <si>
    <t>BHRPV4292G</t>
  </si>
  <si>
    <t>https://www.linkedin.com/in/sandip-virkar-3419011a0</t>
  </si>
  <si>
    <t>https://www.facebook.com/profile.php?id=100009162593283</t>
  </si>
  <si>
    <t>Kabaddi,reading Histricol book</t>
  </si>
  <si>
    <t>HTML,CSS,JAVASCRIPT,PYTHON</t>
  </si>
  <si>
    <t>bhamabai</t>
  </si>
  <si>
    <t>Dnyaneshwar</t>
  </si>
  <si>
    <t>https://www.linkedin.com/in/pranay-ghatkar-57b1181a0</t>
  </si>
  <si>
    <t>https://www.facebook.com/pranay.ghatkar</t>
  </si>
  <si>
    <t xml:space="preserve">reading, coding </t>
  </si>
  <si>
    <t>core java, c, python</t>
  </si>
  <si>
    <t>Completed Programming with Python from INTERNSHALA TRANINGS with 80%</t>
  </si>
  <si>
    <t>housekeeping</t>
  </si>
  <si>
    <t>Priyanka Tanaji Ghatkar</t>
  </si>
  <si>
    <t>Not Alive</t>
  </si>
  <si>
    <t>Tanaji Dhondu Ghatkar</t>
  </si>
  <si>
    <t xml:space="preserve">Semister wise </t>
  </si>
  <si>
    <t>933/1250</t>
  </si>
  <si>
    <t xml:space="preserve">Autonomous </t>
  </si>
  <si>
    <t>Governmet Polytechnic Mumbai</t>
  </si>
  <si>
    <t>Maharashtra State Board of Secondary &amp; Higher Secondary Education, Pune</t>
  </si>
  <si>
    <t>373/500</t>
  </si>
  <si>
    <t>Patuck Technical Highschool</t>
  </si>
  <si>
    <t>COCPG7525J</t>
  </si>
  <si>
    <t>pranay29699@gmail.com</t>
  </si>
  <si>
    <t>pranay.ghatkar@vit.edu.in</t>
  </si>
  <si>
    <t>Dawari Nagar, Gate No. 4, Murgiwala Chawl, Santacruz ( E ), Mumbai No. 400055</t>
  </si>
  <si>
    <t>29/06/1999</t>
  </si>
  <si>
    <t>Cerelabs Pvt Ltd</t>
  </si>
  <si>
    <t>Cerelabs</t>
  </si>
  <si>
    <t>Pratik Vitthal Shinde</t>
  </si>
  <si>
    <t>17103B0035</t>
  </si>
  <si>
    <t>7 Bhumik APT, Suryanagar,vitawa,thane-400605</t>
  </si>
  <si>
    <t>pratik.shinde1@vit.edu.in</t>
  </si>
  <si>
    <t>pratikshinde664@gmail.com</t>
  </si>
  <si>
    <t>JPNPS1562G</t>
  </si>
  <si>
    <t>G.A.Ranade Vidyalaya</t>
  </si>
  <si>
    <t>Wilson College</t>
  </si>
  <si>
    <t>Vitthal</t>
  </si>
  <si>
    <t>Pushpa</t>
  </si>
  <si>
    <t>Python, Graphical User Interface</t>
  </si>
  <si>
    <t>Riding</t>
  </si>
  <si>
    <t>PRIYANKA ARJUN KURALE</t>
  </si>
  <si>
    <t>FEMALE</t>
  </si>
  <si>
    <t xml:space="preserve"> MOHAN NAIK SOCIETY NO:-3,1ST FLOOR,ROOM NO-113,AMBEKAR MARG DADAR MUM-400014</t>
  </si>
  <si>
    <t>priyanka.kurale@vit.edu.in</t>
  </si>
  <si>
    <t>FMYPK0567D</t>
  </si>
  <si>
    <t>DR.D.B.KULKARNI VIDYALAYA</t>
  </si>
  <si>
    <t>458/550</t>
  </si>
  <si>
    <t>GURU NANAK KHALSA COLLEGE,MUMBAI-19</t>
  </si>
  <si>
    <t>377/650</t>
  </si>
  <si>
    <t>BHARTI VIDYAPEETH OF POLYTECHNIC,KHARGHAR</t>
  </si>
  <si>
    <t>MUMBAI UNIVERSITY</t>
  </si>
  <si>
    <t>637/800</t>
  </si>
  <si>
    <t>ARJUN KISAN KURALE</t>
  </si>
  <si>
    <t>TRANSPORT BUISNESS</t>
  </si>
  <si>
    <t>MEENA ARJUN KURALE</t>
  </si>
  <si>
    <t xml:space="preserve">SAP </t>
  </si>
  <si>
    <t>CODING</t>
  </si>
  <si>
    <t>ART</t>
  </si>
  <si>
    <t>Hrutuja Nipanikar</t>
  </si>
  <si>
    <t>17105A0021</t>
  </si>
  <si>
    <t>22/06/1999</t>
  </si>
  <si>
    <t>H24/402, Indraprastha CHS, Pratikshanagar Depot, Sion</t>
  </si>
  <si>
    <t xml:space="preserve">702, Sarita CHS, Y.R.Tawade, Near Dahisar Bridge. Dahisar(W) </t>
  </si>
  <si>
    <t>hrutuja.nipanikar@vit.edu.in</t>
  </si>
  <si>
    <t>hrutujanipanikar22@gmail.com</t>
  </si>
  <si>
    <t>BVRPN1547A</t>
  </si>
  <si>
    <t>Rani Parvatidevi High School, Sawantwadi</t>
  </si>
  <si>
    <t>Ravindra Nipanikar</t>
  </si>
  <si>
    <t>Shruti Nipanikar</t>
  </si>
  <si>
    <t>Workshop on ‘Current Challenges in diagnosis and radiotherapy of Cancer’, Workshop on ‘Android Application Controlled Robotics’, Ongoing online course on ‘Computational Neuroscience,Ongoing online course of ‘Python’ on Coursera</t>
  </si>
  <si>
    <t>MS OFFICE, C, C++, HTML, Kivy, Basic knowledge of JavaScript, JAVA and Python, MATLAB, SIMULINK, SQL, DBMS</t>
  </si>
  <si>
    <t>Student Council Documentation Secretary (2019-2020)
• Biomedical Engineering Society Events Head (2019-2020)
• Volunteer and Core member at NSS- VIT
• Indian Society for Technical Education Core Member
• Student Council Documentation Core Member</t>
  </si>
  <si>
    <t>Reading, Playing Guitar</t>
  </si>
  <si>
    <t>https://www.facebook.com/hrutuja.nipanikar.96</t>
  </si>
  <si>
    <t>https://www.linkedin.com/in/hrutuja-nipanikar-220699/</t>
  </si>
  <si>
    <t>Vertiv Energy</t>
  </si>
  <si>
    <t>Electrical Equipment</t>
  </si>
  <si>
    <t>Anuj Sawant (Off Campus)</t>
  </si>
  <si>
    <t>Mita Bagul (Off Campus)</t>
  </si>
  <si>
    <t>Growisto</t>
  </si>
  <si>
    <t>Marketing &amp; Advertising</t>
  </si>
  <si>
    <t>Acidaes Solution (CRMNEXT)</t>
  </si>
  <si>
    <t>Vertiv Energy (Off Campus)</t>
  </si>
  <si>
    <t>Acidaes Solutions (Off Campus)</t>
  </si>
  <si>
    <t>Aniket Ghosh</t>
  </si>
  <si>
    <t>9.9 Mediaworx - Digit</t>
  </si>
  <si>
    <t>17105A0044</t>
  </si>
  <si>
    <t>302 , BHARAT APT , BHADRAN NAGAR -2 , OPP. MILAP CINEMA , MALAD ( WEST ) , MUMBAI - 400064</t>
  </si>
  <si>
    <t>A/601 , HIGHLAND OCEAN,  M.G. ROAD , NEAR CHARKOP VILLAGE , KANDIVALI WEST , MUMBAI-67</t>
  </si>
  <si>
    <t>aniketghosh112@gmail.com</t>
  </si>
  <si>
    <t>aniket.ghosh@vit.edu.in</t>
  </si>
  <si>
    <t>ST. JOSEPH'S SCHOOL</t>
  </si>
  <si>
    <t>Maharashta State Board</t>
  </si>
  <si>
    <t>Shri T P Bhatia College</t>
  </si>
  <si>
    <t>Media Production</t>
  </si>
  <si>
    <t>Harshal Pawaskar</t>
  </si>
  <si>
    <t>Vistaar Systems Pvt Ltd</t>
  </si>
  <si>
    <t>Course 5i</t>
  </si>
  <si>
    <t>Management Consulting</t>
  </si>
  <si>
    <t>Data Processing</t>
  </si>
  <si>
    <t>Survey programming</t>
  </si>
  <si>
    <t xml:space="preserve">9.9 Mediaworx Digit </t>
  </si>
  <si>
    <t>Sanika Vidyadhar Raul (Ninja -&gt; Digital)</t>
  </si>
  <si>
    <t>Aditi Devidas Hemane (Ninja -&gt; Digital)</t>
  </si>
  <si>
    <t>9.9 Mediaworx-Digit</t>
  </si>
  <si>
    <t>CNNPG2323Q</t>
  </si>
  <si>
    <t>Z6149905</t>
  </si>
  <si>
    <t>AVIJIT GHOSH</t>
  </si>
  <si>
    <t xml:space="preserve">DOLLY GHOSH </t>
  </si>
  <si>
    <t>www.linkedin.com/in/aniket-ghosh-48652a168/</t>
  </si>
  <si>
    <t>Placed at 9.9 Mediaworx on 20th April 2021</t>
  </si>
  <si>
    <t>Mail Id (Vit)</t>
  </si>
  <si>
    <t>Mail Id (Personal)</t>
  </si>
  <si>
    <t>Aditi Hemane (Ninja -&gt; Digital)</t>
  </si>
  <si>
    <t>Meenu Mishra</t>
  </si>
  <si>
    <t>Amisha Baraskar</t>
  </si>
  <si>
    <t>Swapnil Bhosale</t>
  </si>
  <si>
    <t>Raj Dedhia</t>
  </si>
  <si>
    <t>Ashutosh Pandey</t>
  </si>
  <si>
    <t>Rupali Kore</t>
  </si>
  <si>
    <t>Omkar Joshi</t>
  </si>
  <si>
    <t>Sameer Bhosale</t>
  </si>
  <si>
    <t>Shubham Ambre</t>
  </si>
  <si>
    <t>Viraj Chogle</t>
  </si>
  <si>
    <t>Aniket Suryavanshi</t>
  </si>
  <si>
    <t>Nitin Giri</t>
  </si>
  <si>
    <t>Amit Navare</t>
  </si>
  <si>
    <t>Younus Mohammad</t>
  </si>
  <si>
    <t>Intakhab Sheikh</t>
  </si>
  <si>
    <t>Shubham Desai</t>
  </si>
  <si>
    <t>Yash Shetty</t>
  </si>
  <si>
    <t>Vedant Nandoskar</t>
  </si>
  <si>
    <t>Ruchika Punekar</t>
  </si>
  <si>
    <t>Vibhuti Gawand</t>
  </si>
  <si>
    <t>Harshali Gaykar</t>
  </si>
  <si>
    <t>Aniket Singh</t>
  </si>
  <si>
    <t>Shrutika Mhatre</t>
  </si>
  <si>
    <t>Aditi Pawar</t>
  </si>
  <si>
    <t>Juee Parte</t>
  </si>
  <si>
    <t>Ganesh Dongre</t>
  </si>
  <si>
    <t>Tushar Singh</t>
  </si>
  <si>
    <t>Kedar Chendavankar</t>
  </si>
  <si>
    <t>Pooja Chavan</t>
  </si>
  <si>
    <t>Shrey Shah</t>
  </si>
  <si>
    <t>Manav Jain</t>
  </si>
  <si>
    <t>Ajay Ingle</t>
  </si>
  <si>
    <t>Harshita Mundhe</t>
  </si>
  <si>
    <t>Namrata Mohite</t>
  </si>
  <si>
    <t>Ashwin Pottekkat</t>
  </si>
  <si>
    <t>Amey Borole</t>
  </si>
  <si>
    <t>Sneha Kalvitkar</t>
  </si>
  <si>
    <t>Pravin Nadar</t>
  </si>
  <si>
    <t>Sumit Dupate</t>
  </si>
  <si>
    <t>Aditya Bangar</t>
  </si>
  <si>
    <t>Kaustubh Chendavankar</t>
  </si>
  <si>
    <t>Durga Patil</t>
  </si>
  <si>
    <t>Rahul Jawale</t>
  </si>
  <si>
    <t>Snehal Chitalkar</t>
  </si>
  <si>
    <t>Neha Bhosale</t>
  </si>
  <si>
    <t>Siddhesh Pawar</t>
  </si>
  <si>
    <t>Atharva Gadiwan</t>
  </si>
  <si>
    <t>Govind Shukla</t>
  </si>
  <si>
    <t>Vaibhav Shitap</t>
  </si>
  <si>
    <t>Ankit Katre</t>
  </si>
  <si>
    <t>Preyash Gothane</t>
  </si>
  <si>
    <t>Onkar Nikam</t>
  </si>
  <si>
    <t>Pradyumna Prabhakar Mahajan </t>
  </si>
  <si>
    <t>Devesh Bhangale</t>
  </si>
  <si>
    <t>Snehal Parkhe</t>
  </si>
  <si>
    <t xml:space="preserve">Vertiv Energy </t>
  </si>
  <si>
    <t>Aniket Ghosh (Off Campus)</t>
  </si>
  <si>
    <t>MAX</t>
  </si>
  <si>
    <t>AVG</t>
  </si>
  <si>
    <t>MIN</t>
  </si>
  <si>
    <t>No of offers</t>
  </si>
  <si>
    <t>Branch &amp; Division</t>
  </si>
  <si>
    <t>Count</t>
  </si>
  <si>
    <t>INFT 3</t>
  </si>
  <si>
    <t>CMPN 2</t>
  </si>
  <si>
    <t>CMPN 3</t>
  </si>
  <si>
    <t>ETRX 1</t>
  </si>
  <si>
    <t>ETRX 3</t>
  </si>
  <si>
    <t>EXTC 2</t>
  </si>
  <si>
    <t>EXTC 3</t>
  </si>
  <si>
    <t>ID</t>
  </si>
  <si>
    <t xml:space="preserve">Grade </t>
  </si>
  <si>
    <t>Industry / Sector</t>
  </si>
  <si>
    <t>DOI</t>
  </si>
  <si>
    <t>11.11.2020</t>
  </si>
  <si>
    <t>No Training Offered</t>
  </si>
  <si>
    <t>10.11.2020</t>
  </si>
  <si>
    <t>26.09.2020</t>
  </si>
  <si>
    <t>20.10.2020</t>
  </si>
  <si>
    <t>3 Months - 25,000 / Month</t>
  </si>
  <si>
    <t>05.09.2020</t>
  </si>
  <si>
    <t>6 Months - 25,000 / Month</t>
  </si>
  <si>
    <t>27.07.2020</t>
  </si>
  <si>
    <t>17.08.2020</t>
  </si>
  <si>
    <t>09.09.2020</t>
  </si>
  <si>
    <t>29.08.2020</t>
  </si>
  <si>
    <t>3 Months - 10,000 / Month</t>
  </si>
  <si>
    <t>09.11.2020</t>
  </si>
  <si>
    <t>6 Months - 15,000 / Month</t>
  </si>
  <si>
    <t>25.11.2020</t>
  </si>
  <si>
    <t>No update received from the company</t>
  </si>
  <si>
    <t>08.12.2020</t>
  </si>
  <si>
    <t>6 Months - No Stipend Mentioned</t>
  </si>
  <si>
    <t>Zeus Learning (Quality Engineer)</t>
  </si>
  <si>
    <t>12.12.2020</t>
  </si>
  <si>
    <t>3 Months - No Stipend Mentioned</t>
  </si>
  <si>
    <t>Zeus Learning (Software Engineer)</t>
  </si>
  <si>
    <t>30.12.2020</t>
  </si>
  <si>
    <t>25.01.2021</t>
  </si>
  <si>
    <t>12.02.2021</t>
  </si>
  <si>
    <t>3 - 6 Months - No Stipend Mentioned</t>
  </si>
  <si>
    <t>Quality Kiosk (Automation)</t>
  </si>
  <si>
    <t>22.02.2021</t>
  </si>
  <si>
    <t>24 Months - No Stipend Mentioned</t>
  </si>
  <si>
    <t>19.01.2021</t>
  </si>
  <si>
    <t>Quality Kiosk (Functional)</t>
  </si>
  <si>
    <t>13.03.2021</t>
  </si>
  <si>
    <t>03.03.2021</t>
  </si>
  <si>
    <t>16.03.2021</t>
  </si>
  <si>
    <t>12 Months - No Stipend Mentioned</t>
  </si>
  <si>
    <t>21.03.2021</t>
  </si>
  <si>
    <t>12 Months - 41,666 / Month</t>
  </si>
  <si>
    <t>26.03.2021</t>
  </si>
  <si>
    <t>20.03.2021</t>
  </si>
  <si>
    <t>Payment provided depending upon the no of hours devoted with min 4hrs - No Fix Salary - No Probation Period</t>
  </si>
  <si>
    <t>30.03.2021</t>
  </si>
  <si>
    <t>Infosys (Systems Engineer Specialist)</t>
  </si>
  <si>
    <t>27.11.2020</t>
  </si>
  <si>
    <t>12 Months - Salary will be offered</t>
  </si>
  <si>
    <t>29.10.2020</t>
  </si>
  <si>
    <t>06.04.2021</t>
  </si>
  <si>
    <t>Mehul Umesh Shankhapal (Off Campus)</t>
  </si>
  <si>
    <t>Manish Chandrika Yadav (Off Campus)</t>
  </si>
  <si>
    <t>Joined as an intern since July 2020. 
No selection process involved</t>
  </si>
  <si>
    <t>Electrical Manufacturing</t>
  </si>
  <si>
    <t>27.04.2021</t>
  </si>
  <si>
    <t>Course 5i (Data Processing)</t>
  </si>
  <si>
    <t>Course 5i (Survey Programming)</t>
  </si>
  <si>
    <t>12 Months - Stipend - 330000/-</t>
  </si>
  <si>
    <t>20.04.2021</t>
  </si>
  <si>
    <t>23.04.2021</t>
  </si>
  <si>
    <t>24.03.2021</t>
  </si>
  <si>
    <t>14 Days Training Over</t>
  </si>
  <si>
    <t>15.02.2021</t>
  </si>
  <si>
    <t>12 Months Training - Stipend 450000</t>
  </si>
  <si>
    <t>25.03.2021</t>
  </si>
  <si>
    <t>Aaditya Jadhav</t>
  </si>
  <si>
    <t>Chintan Chauhan</t>
  </si>
  <si>
    <t>Guarav Awad</t>
  </si>
  <si>
    <t>Khan Abdullah</t>
  </si>
  <si>
    <t>Lalit vasam</t>
  </si>
  <si>
    <t>Rahul Prabhu</t>
  </si>
  <si>
    <t>Reethik Kothari</t>
  </si>
  <si>
    <t>Rupesh Hogade</t>
  </si>
  <si>
    <r>
      <t>Radiant Appliances and Electronics Pvt. Ltd.    </t>
    </r>
    <r>
      <rPr>
        <sz val="11"/>
        <color rgb="FF500050"/>
        <rFont val="Arial"/>
        <family val="2"/>
      </rPr>
      <t>         </t>
    </r>
  </si>
  <si>
    <t>Manufacturing</t>
  </si>
  <si>
    <t>19103B2014</t>
  </si>
  <si>
    <t>18103B0034</t>
  </si>
  <si>
    <t>18104C2011</t>
  </si>
  <si>
    <t>Sahil Rumani</t>
  </si>
  <si>
    <t>Shankar Shedge</t>
  </si>
  <si>
    <t>Krishna Ramappa Mhatre</t>
  </si>
  <si>
    <t>Rushikesh Yadav</t>
  </si>
  <si>
    <t>03.05.2021</t>
  </si>
  <si>
    <t>12 Months - Stipend - 5000/Month</t>
  </si>
  <si>
    <t>Stipend - 13000 / month</t>
  </si>
  <si>
    <t>Radiant Appliances &amp; Electronics Pvt Ltd</t>
  </si>
  <si>
    <t>Radiant Appliances  &amp; Electronics Pvt Ltd</t>
  </si>
  <si>
    <t>https://drive.google.com/file/d/1qmV2E4266lFVizeouiCU8TZoYtizeuNj/view?usp=drivesdk</t>
  </si>
  <si>
    <t>https://drive.google.com/file/d/1C9o57fqHapDCZPwOK1lEXe_jHD2f-_8R/view?usp=drivesdk</t>
  </si>
  <si>
    <t>Circuit Making</t>
  </si>
  <si>
    <t>Mohibunnisa Khan</t>
  </si>
  <si>
    <t>Buisnessmen</t>
  </si>
  <si>
    <t>Azizuddin Khan</t>
  </si>
  <si>
    <t>Shah N Anchor</t>
  </si>
  <si>
    <t>C.B.S.E</t>
  </si>
  <si>
    <t>Al Barkat M.M.I.E.H School</t>
  </si>
  <si>
    <t>IAPPK9164N</t>
  </si>
  <si>
    <t>ka4539768@gmail.com</t>
  </si>
  <si>
    <t>abdullah.khan@vit.edu.in</t>
  </si>
  <si>
    <t>20/21 Imtiyaz Manzil Behind Wahid Hotel, Pipe road Kurla West Mumbai 400070</t>
  </si>
  <si>
    <t>Syed Manzil room no 12/13, Pipe road Kurla west Mumabi 400070</t>
  </si>
  <si>
    <t>RUPESH RAJU HOGADE</t>
  </si>
  <si>
    <t>MALE</t>
  </si>
  <si>
    <t>J J HOSPITAL A BLOCK 2ND FLOOR ROOM NO 70 BYCULLA MUMBAI</t>
  </si>
  <si>
    <t>rupesh.hogade@vit.edu.in</t>
  </si>
  <si>
    <t>hogaderupesh@gmail.com</t>
  </si>
  <si>
    <t>Reetik Dinesh kothari</t>
  </si>
  <si>
    <t>Cwing 1st ganesh bhavan mahim station road mahim west 400016</t>
  </si>
  <si>
    <t>1st room no 9 futnani estate svs marg mahim west 400016</t>
  </si>
  <si>
    <t>kotharireetik@gmail.com</t>
  </si>
  <si>
    <t>APKPH9716B</t>
  </si>
  <si>
    <t>HUME HIGH SCHOOL</t>
  </si>
  <si>
    <t>NAVJEEVAN POLYTECHNIC</t>
  </si>
  <si>
    <t>REGULAR</t>
  </si>
  <si>
    <t>RAJU B HOGADE</t>
  </si>
  <si>
    <t xml:space="preserve"> SAVITA RAJU HOGADE</t>
  </si>
  <si>
    <t>INSTITUTE LEVEL</t>
  </si>
  <si>
    <t>C LANGUAGE</t>
  </si>
  <si>
    <t>RUPESH HOGADE</t>
  </si>
  <si>
    <t>SPPDSM SCHOOL</t>
  </si>
  <si>
    <t>MITHIBAI COLLEGE</t>
  </si>
  <si>
    <t>NIL</t>
  </si>
  <si>
    <t>Zero</t>
  </si>
  <si>
    <t>Nil</t>
  </si>
  <si>
    <t>NIl</t>
  </si>
  <si>
    <t xml:space="preserve">Dinesh kothari </t>
  </si>
  <si>
    <t xml:space="preserve">veena kothari </t>
  </si>
  <si>
    <t xml:space="preserve">HTML5,CSS3,Web development </t>
  </si>
  <si>
    <t>Total No of Student Placed</t>
  </si>
  <si>
    <t>17102A0066</t>
  </si>
  <si>
    <t>Rohit Lakhotia</t>
  </si>
  <si>
    <t>VMKB Hostel near 5 gardens, Matunga, Mumbai</t>
  </si>
  <si>
    <t>A9, 5th floor Sarada Apartment, near suretech hospital, Dhantoli, Nagpur 440012</t>
  </si>
  <si>
    <t>rohit.lakhotia@vit.edu.in</t>
  </si>
  <si>
    <t>rohitlakh99@gmail.com</t>
  </si>
  <si>
    <t>AYIPL4052F</t>
  </si>
  <si>
    <t>Delhi Public School, Nagpur</t>
  </si>
  <si>
    <t>C.P. Berar Junior College</t>
  </si>
  <si>
    <t>Brijratan</t>
  </si>
  <si>
    <t>Shalaka</t>
  </si>
  <si>
    <t>Project Management, Nodejs, Django, HTML, CSS, Javascript, JQuery, Caddy, NGINX, Apache, PostgreSQL, AWS, S3, EC2, Wordpress, Java, Android App Development.</t>
  </si>
  <si>
    <t>Interning with FLO Mobility for handling their whole backend technology</t>
  </si>
  <si>
    <r>
      <rPr>
        <sz val="11"/>
        <color theme="1"/>
        <rFont val="Calibri"/>
        <family val="2"/>
        <scheme val="minor"/>
      </rPr>
      <t xml:space="preserve">Created multiple project for problems that I faced. Some of them are </t>
    </r>
    <r>
      <rPr>
        <u/>
        <sz val="11"/>
        <color rgb="FF1155CC"/>
        <rFont val="Arial"/>
        <family val="2"/>
      </rPr>
      <t>domainport.io</t>
    </r>
    <r>
      <rPr>
        <sz val="11"/>
        <color theme="1"/>
        <rFont val="Calibri"/>
        <family val="2"/>
        <scheme val="minor"/>
      </rPr>
      <t xml:space="preserve">  a web app which creates your domain protfolio in just 3 steps, Writtenly which is an android app for taking notes while reading.</t>
    </r>
  </si>
  <si>
    <t>Apart from playing football, cricket and pool and I love read books and interacting with people to know their story.</t>
  </si>
  <si>
    <t>https://rohitlakhotia.com/rohit_lakhotia.jpeg</t>
  </si>
  <si>
    <t>https://rohitlakhotia.com/rohit_lakhotia_resume.pdf</t>
  </si>
  <si>
    <t>https://www.facebook.com/rohit.lakhotia.39</t>
  </si>
  <si>
    <t>https://www.linkedin.com/in/rohit-lakhotia/</t>
  </si>
  <si>
    <r>
      <rPr>
        <sz val="11"/>
        <color theme="1"/>
        <rFont val="Calibri"/>
        <family val="2"/>
        <scheme val="minor"/>
      </rPr>
      <t xml:space="preserve">Personal website: </t>
    </r>
    <r>
      <rPr>
        <u/>
        <sz val="11"/>
        <color rgb="FF1155CC"/>
        <rFont val="Arial"/>
        <family val="2"/>
      </rPr>
      <t>rohitlakhotia.com</t>
    </r>
    <r>
      <rPr>
        <sz val="11"/>
        <color theme="1"/>
        <rFont val="Calibri"/>
        <family val="2"/>
        <scheme val="minor"/>
      </rPr>
      <t xml:space="preserve"> </t>
    </r>
  </si>
  <si>
    <t>18104C2005</t>
  </si>
  <si>
    <t>A,104 Mangal Neel society ambedkar chowk badlapur east</t>
  </si>
  <si>
    <t>sayali.tambe1@vit.edu.in</t>
  </si>
  <si>
    <t>sayali761@gmail.com</t>
  </si>
  <si>
    <t>BVGPT6175F</t>
  </si>
  <si>
    <t>Maharashtra state board of secondary and higher secondary education,pune</t>
  </si>
  <si>
    <t>Vidya Prasarak Mandals Polytechnic,thane</t>
  </si>
  <si>
    <t>subhash tambe</t>
  </si>
  <si>
    <t>sadhana tambe</t>
  </si>
  <si>
    <t>MS-cit, implant training in S&amp;T(cental railway)</t>
  </si>
  <si>
    <t>first prize in diploma for skit competition</t>
  </si>
  <si>
    <t>Cooking,listening music</t>
  </si>
  <si>
    <t>https://www.facebook.com/sayali.tambe.7771586</t>
  </si>
  <si>
    <t>https://www.linkedin.com/in/sayali-tambe-1b63441aa</t>
  </si>
  <si>
    <t>17103A0059</t>
  </si>
  <si>
    <t>male</t>
  </si>
  <si>
    <t>AT POST Dambhurni near grampanchayat , tal yawal, dist jalgaon 425302</t>
  </si>
  <si>
    <t>shubham.phalak@vit.edi.in</t>
  </si>
  <si>
    <t>phalakshubham20@gmail.com</t>
  </si>
  <si>
    <t>R.R. vidyalaya</t>
  </si>
  <si>
    <t>maharashtra state</t>
  </si>
  <si>
    <t>M.J.college</t>
  </si>
  <si>
    <t>Tarachand phalak</t>
  </si>
  <si>
    <t>farmer</t>
  </si>
  <si>
    <t>kanchan</t>
  </si>
  <si>
    <t>phython,c,java,pandas,matplotlib,sql</t>
  </si>
  <si>
    <t>treaking</t>
  </si>
  <si>
    <t>linkedin.com/in/shubham-phalak-682a63194</t>
  </si>
  <si>
    <t>18104c2051</t>
  </si>
  <si>
    <t>Pooja Govind Palkar</t>
  </si>
  <si>
    <t>BEST colony. Sai baba path marg. Buil.no L 6 , Parel Mum 400012</t>
  </si>
  <si>
    <t>pooja.palkar@vit.edu.in</t>
  </si>
  <si>
    <t>poojapalkar01@gmail.com</t>
  </si>
  <si>
    <t>EQSPP6812B</t>
  </si>
  <si>
    <t>Dr.shirodkar high school</t>
  </si>
  <si>
    <t xml:space="preserve">Maharshi Dayanand col.
</t>
  </si>
  <si>
    <t>Maharashtra ,pune</t>
  </si>
  <si>
    <t>Govind Palkar</t>
  </si>
  <si>
    <t>Neeta Palkar</t>
  </si>
  <si>
    <t>ms-cit.</t>
  </si>
  <si>
    <t>1st prize for highest attedance , skit in vit</t>
  </si>
  <si>
    <t>cooking, drawings</t>
  </si>
  <si>
    <t>https://www.facebook.com/profile.php?id=100004761017549</t>
  </si>
  <si>
    <t>17104A0047</t>
  </si>
  <si>
    <t>Shivakrishna Srinivas Dasari</t>
  </si>
  <si>
    <t>Type2B, bldg no.23/room no.191,Brahmagiri Hillside, IIT Campus,Powai, Mumbai-76</t>
  </si>
  <si>
    <t>shivakrishna.dasari@vit.edu.in</t>
  </si>
  <si>
    <t>shivadasari008@gmail.com</t>
  </si>
  <si>
    <t>356/500</t>
  </si>
  <si>
    <t>Pace Jr. College Powai</t>
  </si>
  <si>
    <t xml:space="preserve">HSC </t>
  </si>
  <si>
    <t>A+</t>
  </si>
  <si>
    <t>Srinivas Dasari</t>
  </si>
  <si>
    <t>Sujatha Dasari</t>
  </si>
  <si>
    <t>Treasurer in Students Council,Operartion head in ISTE, Logistic head in Students Council</t>
  </si>
  <si>
    <t>Basketball Player,Intermediate level Snooker Player</t>
  </si>
  <si>
    <t xml:space="preserve">Listening to Music </t>
  </si>
  <si>
    <t>https://drive.google.com/file/d/1f4VEPRy_XHtA5DTFxE7v8e7pK5cdDn6r/view?usp=sharing</t>
  </si>
  <si>
    <t>https://www.linkedin.com/in/shivakrishna-dasari-29a86b96/</t>
  </si>
  <si>
    <t>Sayali subhash tambe</t>
  </si>
  <si>
    <t>Shubham phalak</t>
  </si>
  <si>
    <t>Remarks 1</t>
  </si>
  <si>
    <t>16101A0037</t>
  </si>
  <si>
    <t>Shivani Dhananjay Shirole</t>
  </si>
  <si>
    <t>Gruhalaxmi-02, Vedant Ro-houses, Behind Central Bank of India, akash Petrol Pump stop, Swadhyay Nagar, Dindori Road, Mhasrul, Nashik-422004</t>
  </si>
  <si>
    <t>shivani.shirole@vit.edu.in</t>
  </si>
  <si>
    <t>shivanishirole666@gmail.com</t>
  </si>
  <si>
    <t>GRKPS7539P</t>
  </si>
  <si>
    <t>S8274127</t>
  </si>
  <si>
    <t>Rasbihari International School</t>
  </si>
  <si>
    <t>ssc</t>
  </si>
  <si>
    <t>K.V.N. Naik</t>
  </si>
  <si>
    <t>Yes, 1</t>
  </si>
  <si>
    <t>Dhananjay Shirole</t>
  </si>
  <si>
    <t>Land Developer</t>
  </si>
  <si>
    <t>Dhanashree Dhananjay Shirole</t>
  </si>
  <si>
    <t>Excel skills for business- Essential (https://www.coursera.org/account/accomplishments/certificate/LPB62KYUD72L)</t>
  </si>
  <si>
    <t>Microsoft office , Android Studio, HTML, CSS</t>
  </si>
  <si>
    <t>1.Cultural secretary (2019-20) -Being responsible for a core team of 20 members and 16 very enthusiastic extended family along with 4 performing arts teams with 15-20 members each, managed entire college cultural fest, Verve, single handily which had an approximate budget of 18 lakhs and footfall of 5k people each day.
2. Organized inter-college volleyball competition (2017-19)
3. Core member (2017-18) for managing various college events throughout the year.
4. Logistics head of hospitality (2016-17)
5. Part of various dance shows both classical and western
6. Hosted various school and college events.</t>
  </si>
  <si>
    <t>1)District level sports- Football.    2)Volleyball Women’s team captain with winning achievement in 3 inter-college competitions.</t>
  </si>
  <si>
    <t>1. Sports (volleyball, football, etc.)
2. Classical dancing (Professionally trained)
3. Traveling and Trekking</t>
  </si>
  <si>
    <t>https://drive.google.com/file/d/1yPlVWY-57E0fdpEP9ktkHFotaY1QQUrX/view?usp=sharing</t>
  </si>
  <si>
    <t>https://www.facebook.com/shivani.shirole/</t>
  </si>
  <si>
    <t>https://www.linkedin.com/in/shivani-shirole- 21110013b/</t>
  </si>
  <si>
    <t>Omeshwari Attarde</t>
  </si>
  <si>
    <t>Akshay Avhad</t>
  </si>
  <si>
    <t>Aniruddh Sawant</t>
  </si>
  <si>
    <t>Shreya Mali</t>
  </si>
  <si>
    <t>Tanmay Dilip Zope </t>
  </si>
  <si>
    <t>Tooba Naaz</t>
  </si>
  <si>
    <t>Atos Global</t>
  </si>
  <si>
    <t>Shrvankumar Prajapati</t>
  </si>
  <si>
    <t>Bhavesh Annam</t>
  </si>
  <si>
    <t>Offers  includes 1 ME Offer</t>
  </si>
  <si>
    <t>Offers  includes 4 ME Offers</t>
  </si>
  <si>
    <t>18104C2018</t>
  </si>
  <si>
    <t>Sujit Suresh Waghmare</t>
  </si>
  <si>
    <t>11/28, Century Mill Kamgar Niwas, P.B. Marg Worli,Mumbai-400030</t>
  </si>
  <si>
    <t>sujit.waghmare@vit.edu.in</t>
  </si>
  <si>
    <t>sujitwaghmare27@gmail.com</t>
  </si>
  <si>
    <t>Sharadashram Vidyamandir Boys High Scholl</t>
  </si>
  <si>
    <t>280/500</t>
  </si>
  <si>
    <t>MSB</t>
  </si>
  <si>
    <t>Sharadashram Vidyamandir Technical Jr. Collage</t>
  </si>
  <si>
    <t>364/600</t>
  </si>
  <si>
    <t>1156/1700</t>
  </si>
  <si>
    <t>G schem</t>
  </si>
  <si>
    <t>2 year</t>
  </si>
  <si>
    <t>Suresh Waghmare</t>
  </si>
  <si>
    <t>Jyotsn</t>
  </si>
  <si>
    <t>18103B2023</t>
  </si>
  <si>
    <t>Venkateshwaran Muthukrishnan</t>
  </si>
  <si>
    <t>Near National bakery M.K.fashion tailor shop no 36, shell colony road Chembur Mumbai 400071</t>
  </si>
  <si>
    <t>404/4th floor Gulmohar building kamghar Nagar, opps to TilakNagar station, Mumbai 400071</t>
  </si>
  <si>
    <t>venkateshwaran.m@vit.edu.in</t>
  </si>
  <si>
    <t>venkatesmk9@gmail.com</t>
  </si>
  <si>
    <t>FLWPM7184R</t>
  </si>
  <si>
    <t>542/800</t>
  </si>
  <si>
    <t>semister pattern</t>
  </si>
  <si>
    <t>No gap</t>
  </si>
  <si>
    <t>no gap</t>
  </si>
  <si>
    <t>P. Muthukrishnan</t>
  </si>
  <si>
    <t xml:space="preserve">Tailor </t>
  </si>
  <si>
    <t>Subbulaxmi. Muthukrishnan</t>
  </si>
  <si>
    <t>Introduction to TCP/IP , Network couses price in touchRex Biped Robot</t>
  </si>
  <si>
    <t>music, video games</t>
  </si>
  <si>
    <t>https://www.linkedin.com/in/venkatesh-muthukrishnan-ab3270194</t>
  </si>
  <si>
    <t>17103B0039</t>
  </si>
  <si>
    <t>Ashish Pradhan</t>
  </si>
  <si>
    <t>SS-05/702, Naushakti Vihar, Meghadripeta colony, Visakhapatnam, Andhra Pardesh - 530008</t>
  </si>
  <si>
    <t>Vill - Chattragarh, Po - Naval base Chilka, Dist -khordha, Odisha - 752037</t>
  </si>
  <si>
    <t>ashish.pradhan@vit.edu.in</t>
  </si>
  <si>
    <t>ashishad14@gmail.com</t>
  </si>
  <si>
    <t>FPZPP80766J</t>
  </si>
  <si>
    <t>KENDRIYA VIDYALAYA NO.2, COLABA</t>
  </si>
  <si>
    <t>Arjun Pradhan</t>
  </si>
  <si>
    <t>Central Government Employee</t>
  </si>
  <si>
    <t>Saudamini Pradhan</t>
  </si>
  <si>
    <t xml:space="preserve"> Data Science and Python</t>
  </si>
  <si>
    <t>Data Science, Programing (Python, C++/C, Matlab)</t>
  </si>
  <si>
    <t>Sports (Marathon Runner) and Swimmer</t>
  </si>
  <si>
    <t>Art and Culture, Sports, Sailing (open sea)</t>
  </si>
  <si>
    <t>ASHISH PRADHAN | LinkedIn</t>
  </si>
  <si>
    <t>16103B0060</t>
  </si>
  <si>
    <t>Nachiket Dhuri</t>
  </si>
  <si>
    <t>22/348, Harikripa CHS, Sardar Nagar No. 4, Sion Koliwada, Sion East, Mumbai-37</t>
  </si>
  <si>
    <t>nachiket.dhuri@vit.edu.in</t>
  </si>
  <si>
    <t>nachiket.dhuri123@gmail.com</t>
  </si>
  <si>
    <t>FEXPD2269L</t>
  </si>
  <si>
    <t>3642 9124 4984</t>
  </si>
  <si>
    <t>Z4783237</t>
  </si>
  <si>
    <t>Dr. Antonio da Silva High School</t>
  </si>
  <si>
    <t>Rajendra</t>
  </si>
  <si>
    <t>Rasika</t>
  </si>
  <si>
    <t>Business Communication</t>
  </si>
  <si>
    <t>Python, HTML, CSS, Java Script, Matlab, Assembly Language</t>
  </si>
  <si>
    <t>Playing Football, Pool, Organising Trips.</t>
  </si>
  <si>
    <t>Travelling, Playing.</t>
  </si>
  <si>
    <t>https://www.facebook.com/nachiket.dhuri.58</t>
  </si>
  <si>
    <t>https://www.linkedin.com/in/nachiket-dhuri-869a4213b</t>
  </si>
  <si>
    <t>Worked in Thomas Cook India as CSA(sales)</t>
  </si>
  <si>
    <t>Bhairavi Jagtap</t>
  </si>
  <si>
    <t>Saama Technologies</t>
  </si>
  <si>
    <t>01.05.2021</t>
  </si>
  <si>
    <t>12 months - 20000 / month. No stipend mentioned</t>
  </si>
  <si>
    <t>Students Placed (BE)</t>
  </si>
  <si>
    <t>No of Offers (BE)</t>
  </si>
  <si>
    <t>No of Offer (ME)</t>
  </si>
  <si>
    <t>Total No Of Offers</t>
  </si>
  <si>
    <t>Students Placed (ME)</t>
  </si>
  <si>
    <t>Total Students Placed</t>
  </si>
  <si>
    <t>2 Months Training</t>
  </si>
  <si>
    <t>Multiplier Solutions</t>
  </si>
  <si>
    <t>25.05.2021</t>
  </si>
  <si>
    <t>GEP</t>
  </si>
  <si>
    <t>29.05.2021</t>
  </si>
  <si>
    <t>01.04.2021</t>
  </si>
  <si>
    <t>Gaurav Awad (Off Campus)</t>
  </si>
  <si>
    <t>Akansha Sanjay Samel (Off Campus)</t>
  </si>
  <si>
    <t>Endurance International Group</t>
  </si>
  <si>
    <t>Swapnil Talpade</t>
  </si>
  <si>
    <t>Newgen</t>
  </si>
  <si>
    <t>Health Care</t>
  </si>
  <si>
    <t>BIOM -A</t>
  </si>
  <si>
    <t>Level 3</t>
  </si>
  <si>
    <t>Sushant Ravindra Kulkarni L1 -&gt;L1 (ICC)</t>
  </si>
  <si>
    <t>Siddhesh Sanjay Pawar L2-&gt;L1 (ICC)</t>
  </si>
  <si>
    <t>Aniket Deenanath Singh L2-&gt;L3 (ICC)</t>
  </si>
  <si>
    <t>LTI ICC</t>
  </si>
  <si>
    <t>LTI ICC Level 3</t>
  </si>
  <si>
    <t>LTI ICC Level 1</t>
  </si>
  <si>
    <t>19.05.2021</t>
  </si>
  <si>
    <t>45 days training - Payment Offered 10000/-</t>
  </si>
  <si>
    <t>6 Months Training - No stipend but salary offered</t>
  </si>
  <si>
    <t>6 Months Training - 20,000 / month</t>
  </si>
  <si>
    <t>31.05.2021</t>
  </si>
  <si>
    <t>3 Months Training - No Stipend Offered</t>
  </si>
  <si>
    <t>3 Months Training - 7000 / Month</t>
  </si>
  <si>
    <t>12 MonthsTraining - Payment offered 102625/-</t>
  </si>
  <si>
    <t>LTI - GET III</t>
  </si>
  <si>
    <t>2 Months Training - No stipend mentioned</t>
  </si>
  <si>
    <t>https://www.linkedin.com/in/azeem-thakur-005840192</t>
  </si>
  <si>
    <t>https://www.facebook.com/thakur.azeem</t>
  </si>
  <si>
    <t>Reading books, playing cricket football and carrom, collecting antique coins</t>
  </si>
  <si>
    <t>Participation certificate in  Iploma project and Certificate of PLC basic course</t>
  </si>
  <si>
    <t>Sahanaz Fazal Thakur</t>
  </si>
  <si>
    <t>Fazal Thakur</t>
  </si>
  <si>
    <t>yearly</t>
  </si>
  <si>
    <t>azeemthakur4646@gmail.com</t>
  </si>
  <si>
    <t>azeem.thakur@vit.edu.in</t>
  </si>
  <si>
    <t>Room no. 25, 13/15 belveder, near Philomena bakery, opp zam zam tower, dongar baba chawl, Mazgoan, Mumbai 400010</t>
  </si>
  <si>
    <t>General</t>
  </si>
  <si>
    <t>Azeem Fazal Thakur</t>
  </si>
  <si>
    <t>18103C2039</t>
  </si>
  <si>
    <t>https://www.linkedin.com/in/preshita-more-9315211ab</t>
  </si>
  <si>
    <t>https://www.facebook.com/morepreshita315</t>
  </si>
  <si>
    <t>Craft, Painting, Cooking,Sports</t>
  </si>
  <si>
    <t>Participated in many drawing and craft compitions</t>
  </si>
  <si>
    <t>Participation in poster making compitition</t>
  </si>
  <si>
    <t>HTML, CSS</t>
  </si>
  <si>
    <t>Rohini More</t>
  </si>
  <si>
    <t>Pradip More</t>
  </si>
  <si>
    <t>G.V.S.mandal Aamchi Shala</t>
  </si>
  <si>
    <t>6205 9343 5946</t>
  </si>
  <si>
    <t>FEKPM9244B</t>
  </si>
  <si>
    <t>morepreshita315@gmail.com</t>
  </si>
  <si>
    <t>preshita.more@vit.edu.in</t>
  </si>
  <si>
    <t>Same as co. add.</t>
  </si>
  <si>
    <t>Roon no.620, bldg no. 3, gauri shankar,masrani lane, halav pool,kurla(w),mumbai-70</t>
  </si>
  <si>
    <t>NT-B</t>
  </si>
  <si>
    <t>Preshita Pradip More</t>
  </si>
  <si>
    <t>18101C2024</t>
  </si>
  <si>
    <t>https://www.linkedin.com/in/devesh-sherlekar-8b65211ab</t>
  </si>
  <si>
    <t>https://www.facebook.com/profile.php?id=100009304424231</t>
  </si>
  <si>
    <t xml:space="preserve">Sketching,photography,decoration </t>
  </si>
  <si>
    <t>Team member Of VCC(Photography team), participated in many art related compititions</t>
  </si>
  <si>
    <t xml:space="preserve">Participation in poster making compititions , diploma final year project selected for national level project compitition </t>
  </si>
  <si>
    <t>Testing, front end developing using HTML CSS</t>
  </si>
  <si>
    <t>Deepa Sherlekar</t>
  </si>
  <si>
    <t>Dattakumar Sherlekar</t>
  </si>
  <si>
    <t>S</t>
  </si>
  <si>
    <t xml:space="preserve">V.E.S. Polytechnic </t>
  </si>
  <si>
    <t xml:space="preserve">Maharashtra State Board </t>
  </si>
  <si>
    <t>Sane Guruji Vidyalaya</t>
  </si>
  <si>
    <t>6476 7274 6678</t>
  </si>
  <si>
    <t>MSOPS2911Q</t>
  </si>
  <si>
    <t>deveshsherlekar87@gmail.com</t>
  </si>
  <si>
    <t>devesh.sherlekar@vit.edu.in</t>
  </si>
  <si>
    <t>Same As Co.Add.</t>
  </si>
  <si>
    <t>61/C Wani Chawl, room no. 21,new prabhadevi road, mumbai 25</t>
  </si>
  <si>
    <t>OBC</t>
  </si>
  <si>
    <t>Devesh Dattakumar Sherlekar</t>
  </si>
  <si>
    <t>18101C2023</t>
  </si>
  <si>
    <t>6 Months Training - 25000 / month</t>
  </si>
  <si>
    <t>6 Months Training - No Stipend Mentioned</t>
  </si>
  <si>
    <t>3D Incredible</t>
  </si>
  <si>
    <t xml:space="preserve">12 Months Training - Stipend 264000/- </t>
  </si>
  <si>
    <t>Mehul Gupta</t>
  </si>
  <si>
    <t>Raja Software labs</t>
  </si>
  <si>
    <t>Raja Software Labs</t>
  </si>
  <si>
    <t>Gaurav Kale</t>
  </si>
  <si>
    <t>Wipro</t>
  </si>
  <si>
    <t>3 Months Training - No Stipend Mentioned</t>
  </si>
  <si>
    <t>https://www.linkedin.com/in/ankita-nikalje-1739451ab</t>
  </si>
  <si>
    <t>https://drive.google.com/file/d/1-M7D8IX_zQMX8PsrrX-tJcm-vLggpQhk/view?usp=sharing</t>
  </si>
  <si>
    <t>https://drive.google.com/file/d/1vlv-QGv5hVnIN1mnFYI5n1J7tmEgB9MM/view?usp=sharing</t>
  </si>
  <si>
    <t>Sketching and Drawing,Dancing</t>
  </si>
  <si>
    <t>Volunteer in Student council</t>
  </si>
  <si>
    <t>Circuit disigning and analysis, Frontend development for website</t>
  </si>
  <si>
    <t>Aruna</t>
  </si>
  <si>
    <t>Amarsinh</t>
  </si>
  <si>
    <t>State Board Of Maharashtra</t>
  </si>
  <si>
    <t>Smt.Chandibai Himathmal Mansukhani Junior College</t>
  </si>
  <si>
    <t>Chhatrapati Rajarshi Shahu Maharaj Vidyalaya</t>
  </si>
  <si>
    <t>BVBPN4226J</t>
  </si>
  <si>
    <t>nikaljeankita00@gmail.com</t>
  </si>
  <si>
    <t>ankita.nikalje@vit.edu.in</t>
  </si>
  <si>
    <t>103,Subharambh so. M.K.Patil road jadhav colony,Belavali Badlapur(W)</t>
  </si>
  <si>
    <t>female</t>
  </si>
  <si>
    <t>Ankita Amarsinh Nikalje</t>
  </si>
  <si>
    <t>17103A0058</t>
  </si>
  <si>
    <t>https://drive.google.com/file/d/1SMGgTnJbvdq0W4h5X6R4PxdfXi5AP-8v/view?usp=drivesdk</t>
  </si>
  <si>
    <t>trekking, sports</t>
  </si>
  <si>
    <t>outdoor sports</t>
  </si>
  <si>
    <t>Event coordinator</t>
  </si>
  <si>
    <t>Electrical circuit designing</t>
  </si>
  <si>
    <t>sneha sanjay surve</t>
  </si>
  <si>
    <t>sanjay sitaram surve</t>
  </si>
  <si>
    <t>Maharashtra State board</t>
  </si>
  <si>
    <t xml:space="preserve">I.E.S. Raja shivaji vidyalaya </t>
  </si>
  <si>
    <t>KHCPS6186L</t>
  </si>
  <si>
    <t>sarveshsurve99@gmail.com</t>
  </si>
  <si>
    <t>sarvesh.surve1@vit.edu.in</t>
  </si>
  <si>
    <t>Room no.4,baithi chawl no 2,haffkine compound,EB Road,parel,mumbai 400012</t>
  </si>
  <si>
    <t>Room no. 4,baithi chawl no. 2,haffkine compound,EB Road,parel,mumbai 400012</t>
  </si>
  <si>
    <t>Sarvesh sanjay surve</t>
  </si>
  <si>
    <t>18104A2008</t>
  </si>
  <si>
    <t>https://www.linkedin.com/in/soham-khedekar-8b0866205/</t>
  </si>
  <si>
    <t>https://www.facebook.com/soham.khedekar.92</t>
  </si>
  <si>
    <t>Government Staff</t>
  </si>
  <si>
    <t>Surekha Khedekar</t>
  </si>
  <si>
    <t>Patient</t>
  </si>
  <si>
    <t>Sandeep Khedekar</t>
  </si>
  <si>
    <t>MSBSHSE</t>
  </si>
  <si>
    <t>R M Bhatt High School</t>
  </si>
  <si>
    <t>HFYPK3109C</t>
  </si>
  <si>
    <t>sohamkhedekar26@gmail.com</t>
  </si>
  <si>
    <t>soham.khedekar@vit.edu.in</t>
  </si>
  <si>
    <t>70, Rohidas Rahiwashi sangh, B M Marg, Elphistone, Mumbai - 400013</t>
  </si>
  <si>
    <t>Soham Sandeep Khedekar</t>
  </si>
  <si>
    <t>18104B2011</t>
  </si>
  <si>
    <t>https://www.linkedin.com/in/radhesh-kumre-a0902414b/</t>
  </si>
  <si>
    <t>Facebook\Radhesh Kumre</t>
  </si>
  <si>
    <t>https://drive.google.com/file/d/11H-05lBIW2b_X-Bagg7YRQT0Q5FOxEBB/view?usp=sharing</t>
  </si>
  <si>
    <t>Cycling, reading books and be updated with aal new technologies</t>
  </si>
  <si>
    <t>iam an Associate Member and Volunteer at Yogi Devine Socity</t>
  </si>
  <si>
    <t>college fast events participations</t>
  </si>
  <si>
    <t>Electronics, IOT, Morden tech</t>
  </si>
  <si>
    <t xml:space="preserve">Matlab Onramp </t>
  </si>
  <si>
    <t xml:space="preserve">Vaishali Vijay Kumre </t>
  </si>
  <si>
    <t>Vijay Dwarkanath Kumre</t>
  </si>
  <si>
    <t>Ramnarayan Ruia College</t>
  </si>
  <si>
    <t>HINDI HIGH SCHOOL</t>
  </si>
  <si>
    <t>2251 4747 9734</t>
  </si>
  <si>
    <t>GEZPK7709R</t>
  </si>
  <si>
    <t>radheshkumre2899@gmail.com</t>
  </si>
  <si>
    <t>Reshamwala Chawl, Jivdya lane, M.G Road, ghatkopar west,Mumbai 400086</t>
  </si>
  <si>
    <t>Radhesh Vijay Kumre</t>
  </si>
  <si>
    <t>17103B0024</t>
  </si>
  <si>
    <t>www.linkedin.com/in/vedantg13</t>
  </si>
  <si>
    <t>https://www.facebook.com/ii.vedant.gaikwad.11/</t>
  </si>
  <si>
    <t>Performing Arts (Singing/Dancing)</t>
  </si>
  <si>
    <t>Embedded Systems, MATLAB, Circuit Designing</t>
  </si>
  <si>
    <t>Arduino Robot Workshops</t>
  </si>
  <si>
    <t>Suvarna Gaikwad</t>
  </si>
  <si>
    <t>Floral Decoration/Logistics</t>
  </si>
  <si>
    <t>Shivaji Gaikwad</t>
  </si>
  <si>
    <t>HALF YEARLY SEMESTER</t>
  </si>
  <si>
    <t>1294/1700</t>
  </si>
  <si>
    <t>506/600</t>
  </si>
  <si>
    <t>CROPG7524C</t>
  </si>
  <si>
    <t>vgaikwad1999@gmail.com</t>
  </si>
  <si>
    <t>vedant.gaikwad@vit.edu.in</t>
  </si>
  <si>
    <t>C/74, Kamal Mansion, C Block, Colaba, Mumbai - 400005</t>
  </si>
  <si>
    <t>Vedant S Gaikwad</t>
  </si>
  <si>
    <t>18105A2018</t>
  </si>
  <si>
    <t>https://drive.google.com/file/d/19GxDSyC_X2JTG-Fca3I-3GEU_mhUySTQ/view?usp=sharing</t>
  </si>
  <si>
    <t>https://drive.google.com/file/d/12QaGGBOimvRvhuETlw_CrHS5Tsl48xlQ/view?usp=drivesdk</t>
  </si>
  <si>
    <t>Internship On Iot And Interfacing Board</t>
  </si>
  <si>
    <t>CHHAYA KHANDARE</t>
  </si>
  <si>
    <t>DILIP KHANDARE</t>
  </si>
  <si>
    <t>sem pattern</t>
  </si>
  <si>
    <t>Shah And Anchor Kutchhi Polytechnic</t>
  </si>
  <si>
    <t>Dyansampda High</t>
  </si>
  <si>
    <t>540168608024</t>
  </si>
  <si>
    <t>HBDPK1936C</t>
  </si>
  <si>
    <t>akashkhandare264@gmail.com</t>
  </si>
  <si>
    <t>akash.khandare@vit.edu.in</t>
  </si>
  <si>
    <t>shree ji kuttir,room no-404,sector-22,plot no-71B,kamothe,khandeshwar,navi mumbai -410209</t>
  </si>
  <si>
    <t>AKASH DILIP KHANDARE</t>
  </si>
  <si>
    <t>18104C2047</t>
  </si>
  <si>
    <t>https://www.linkedin.com/in/deepali-avhad-a6176917b</t>
  </si>
  <si>
    <t>https://www.facebook.com/deepaliavhad09</t>
  </si>
  <si>
    <t>deepali resume new.docx</t>
  </si>
  <si>
    <t xml:space="preserve">dance music </t>
  </si>
  <si>
    <t>troubleshooting of machine</t>
  </si>
  <si>
    <t>inernship for 1 month in surgikare india</t>
  </si>
  <si>
    <t>homemaker</t>
  </si>
  <si>
    <t>chitrakala</t>
  </si>
  <si>
    <t>indian railways -trackman</t>
  </si>
  <si>
    <t>V.P.M's polytechnic thane</t>
  </si>
  <si>
    <t>M.H high school thane</t>
  </si>
  <si>
    <t>DWXPA2401P</t>
  </si>
  <si>
    <t>deepaliavhad892@gmail.com</t>
  </si>
  <si>
    <t>deepali.avhad@vit.edu.in</t>
  </si>
  <si>
    <t>room no 760 phoolwala chawl near aranav  pathalogy  patlipada g.b.road thane west (400607)</t>
  </si>
  <si>
    <t>Deepali Ananda Avahd</t>
  </si>
  <si>
    <t>18105A2005</t>
  </si>
  <si>
    <t>CV_2021-06-15-052351.pdf</t>
  </si>
  <si>
    <t>photooo.jpg</t>
  </si>
  <si>
    <t>music event</t>
  </si>
  <si>
    <t>paper persentation</t>
  </si>
  <si>
    <t>eagle software,tinkercard(iot)</t>
  </si>
  <si>
    <t>don’t have</t>
  </si>
  <si>
    <t>sushma hiwale</t>
  </si>
  <si>
    <t>vinod hiwale</t>
  </si>
  <si>
    <t>SHAH AND ANCHOR KUTCHHI POLYTECHNIC</t>
  </si>
  <si>
    <t>MAHARASHTRA SSC BOARD</t>
  </si>
  <si>
    <t xml:space="preserve">s.k.p high school kurla </t>
  </si>
  <si>
    <t>5834 0855 5254</t>
  </si>
  <si>
    <t xml:space="preserve"> -</t>
  </si>
  <si>
    <t>hiwaleneha9988@gmail.com</t>
  </si>
  <si>
    <t>neha.hiwale@vit.edu.in</t>
  </si>
  <si>
    <t>same as it is</t>
  </si>
  <si>
    <t>shamim tower b/506 nehru nagar kurla east mumbai 400024</t>
  </si>
  <si>
    <t>Neha Vinod  Hiwale</t>
  </si>
  <si>
    <t>17103C2007</t>
  </si>
  <si>
    <t>Perch Technologies</t>
  </si>
  <si>
    <t>Design</t>
  </si>
  <si>
    <t>05.04.2021</t>
  </si>
  <si>
    <t>13.04.2021</t>
  </si>
  <si>
    <t>15.05.2021</t>
  </si>
  <si>
    <t>29.04.2021</t>
  </si>
  <si>
    <t>06.05.2021</t>
  </si>
  <si>
    <t>14.06.2021</t>
  </si>
  <si>
    <t>reetik.kothari@vit.edu.in</t>
  </si>
  <si>
    <t>Reetik Kothari</t>
  </si>
  <si>
    <t>11.06.2021</t>
  </si>
  <si>
    <t>12 Months Training - 330000</t>
  </si>
  <si>
    <t>Gocomet (2) + GEP (4)</t>
  </si>
  <si>
    <t>BOM A</t>
  </si>
  <si>
    <t xml:space="preserve">Accenture </t>
  </si>
  <si>
    <t>Accenture (Associate Software Engineer)</t>
  </si>
  <si>
    <t>Accenture (Full Stack Developer)</t>
  </si>
  <si>
    <t>Associate Software Engineer</t>
  </si>
  <si>
    <t>Full Stack Developer</t>
  </si>
  <si>
    <t>BO 2021 : 419 Offers includes 1 ME Offer</t>
  </si>
  <si>
    <t xml:space="preserve">Perch Technologies </t>
  </si>
  <si>
    <t>17103B0037</t>
  </si>
  <si>
    <t>Hemant Manoj Jain</t>
  </si>
  <si>
    <t>28/11/1999</t>
  </si>
  <si>
    <t>9/B,Ganesh Bhavan, tulsipipe road, opposite Mahim railway station</t>
  </si>
  <si>
    <t>hemant.jain1@vit.edu.in</t>
  </si>
  <si>
    <t>hemantmallesha@gmail.com</t>
  </si>
  <si>
    <t>BOXPJ1514G</t>
  </si>
  <si>
    <t>RD National College</t>
  </si>
  <si>
    <t>Manoj M Jain</t>
  </si>
  <si>
    <t>Mayuri M Jain</t>
  </si>
  <si>
    <t>Javascript and Python Gui</t>
  </si>
  <si>
    <t>BO 2020 : 469 Offers includes 4 ME Offers</t>
  </si>
  <si>
    <t>TomTom (Apple)</t>
  </si>
  <si>
    <t>15104A0055</t>
  </si>
  <si>
    <t>Akshay Sardar Rathod</t>
  </si>
  <si>
    <t>Divya Jyoti Society Plot no 43 Room no C5 Savarkar nagar Opposite Denis Compound Thane West-400606</t>
  </si>
  <si>
    <t>Same as correspondence address</t>
  </si>
  <si>
    <t>akshay.rathod@vit.edu.in</t>
  </si>
  <si>
    <t>akshayrathod2269@gmail.com</t>
  </si>
  <si>
    <t>CLLPR2731K</t>
  </si>
  <si>
    <t>2131 0148 6178</t>
  </si>
  <si>
    <t>RJ THAKUR ENGLISH MEDIUM SCHOOL</t>
  </si>
  <si>
    <t>437/550</t>
  </si>
  <si>
    <t>B N Bandodkar College of Science</t>
  </si>
  <si>
    <t>Sardar Rathod</t>
  </si>
  <si>
    <t>Suman Rathod</t>
  </si>
  <si>
    <t>MATLAB,EXCEL,POWERPOINT,WORD</t>
  </si>
  <si>
    <t>Listening Music, Singing, Watching and Playing Cricket</t>
  </si>
  <si>
    <t>https://drive.google.com/file/d/1PRTtET7TOj6VYGzw2XtU7hcidGQuysMO/view?usp=drivesdk</t>
  </si>
  <si>
    <t>https://drive.google.com/file/d/1PAKiJHG2wdVJJ8dh7Rv8icVDXS3ZtMQb/view?usp=drivesdk</t>
  </si>
  <si>
    <t>https://www.facebook.com/profile.php?id=100004268896089</t>
  </si>
  <si>
    <t>https://www.linkedin.com/in/akshay-rathod-92a5a911b</t>
  </si>
  <si>
    <t>Nikhil Musale</t>
  </si>
  <si>
    <t>Morning Star</t>
  </si>
  <si>
    <t>23.06.2021</t>
  </si>
  <si>
    <t>Training will be conducted - No stipend - CTC 6,50,000/-</t>
  </si>
  <si>
    <t>25.06.2021</t>
  </si>
  <si>
    <t>Flexiloans</t>
  </si>
  <si>
    <t>Sparsh Arora (Off Campus)</t>
  </si>
  <si>
    <t>One Month Training - No Stipend</t>
  </si>
  <si>
    <t>28.06.2021</t>
  </si>
  <si>
    <t>Thirdware Solution Ltd</t>
  </si>
  <si>
    <t>2 Months Training - 20,000/- Stipend / month</t>
  </si>
  <si>
    <t>8.6.2021</t>
  </si>
  <si>
    <t>CRMNEXT</t>
  </si>
  <si>
    <t>18104C2051</t>
  </si>
  <si>
    <t>Tescom</t>
  </si>
  <si>
    <t>16.5.2021</t>
  </si>
  <si>
    <t>Thirdware Solution</t>
  </si>
  <si>
    <t>Flexiloan</t>
  </si>
  <si>
    <t>Total (Average CTC)</t>
  </si>
  <si>
    <t>CRM Next</t>
  </si>
  <si>
    <t>Trisha Kiran Dixit</t>
  </si>
  <si>
    <t>Sapna Agrahari</t>
  </si>
  <si>
    <t>Cogno AI</t>
  </si>
  <si>
    <t>29.6.2021</t>
  </si>
  <si>
    <t>3.6.2021</t>
  </si>
  <si>
    <t>Rishabh Ramesh Jain</t>
  </si>
  <si>
    <t>Training provided. Duration not mentioned. Stipend - 22000 / month</t>
  </si>
  <si>
    <t>4 or 8 Weeks Training. No Stipend</t>
  </si>
  <si>
    <t>ABM Knowledgeware</t>
  </si>
  <si>
    <t>13.5.2021</t>
  </si>
  <si>
    <t>Concerto Software</t>
  </si>
  <si>
    <t>16.6.2021</t>
  </si>
  <si>
    <t>Concerto software</t>
  </si>
  <si>
    <t>My Captain</t>
  </si>
  <si>
    <t>18.6.2021</t>
  </si>
  <si>
    <t>3 Months Training - Stipend 18000/-</t>
  </si>
  <si>
    <t>Finoux Solutions</t>
  </si>
  <si>
    <t>Finoux Solution</t>
  </si>
  <si>
    <t>MITR Learning</t>
  </si>
  <si>
    <t>03.06.2021</t>
  </si>
  <si>
    <t>24 Months Training - First 3 Months - 20,000/-. Next 9 Months - 30,000. Next 12 Months - 35,000/-</t>
  </si>
  <si>
    <t>Nisha Ingle</t>
  </si>
  <si>
    <t>Yash Davakhar</t>
  </si>
  <si>
    <t>Ankita Shelke</t>
  </si>
  <si>
    <t>Arti Kamble</t>
  </si>
  <si>
    <t>Komal Pawar</t>
  </si>
  <si>
    <t>Nucsoft</t>
  </si>
  <si>
    <t>06.07.2021</t>
  </si>
  <si>
    <t>2 Months Training - No Stipend Mentioned</t>
  </si>
  <si>
    <t>Paras Cadd</t>
  </si>
  <si>
    <t>17.06.2021</t>
  </si>
  <si>
    <t>3 Months Training - Stipend 20000/-</t>
  </si>
  <si>
    <t>Sailee Rajendra Sawant (Off Campus)</t>
  </si>
  <si>
    <t>ICICI Securities</t>
  </si>
  <si>
    <t>01.07.2021</t>
  </si>
  <si>
    <t>Interactive Brokers (1) + Morning Star (5) + Flexiloans (1) +
 ICICI Securities (1)</t>
  </si>
  <si>
    <t>Archi Sharma</t>
  </si>
  <si>
    <t>Sanskruti Acharya</t>
  </si>
  <si>
    <t>Anant Pawar</t>
  </si>
  <si>
    <t>Siddhi Alag</t>
  </si>
  <si>
    <t>CitiusTech</t>
  </si>
  <si>
    <t>12.07.2021</t>
  </si>
  <si>
    <t>Citius Tech</t>
  </si>
  <si>
    <t>3 Months Training. No Stipend</t>
  </si>
  <si>
    <t>9 - 12 Months Training. No Stipend</t>
  </si>
  <si>
    <t>26.07.2021</t>
  </si>
  <si>
    <t>19.06.2021</t>
  </si>
  <si>
    <t>45 Days Training - No Stipend</t>
  </si>
  <si>
    <t>Shivani Ambavane</t>
  </si>
  <si>
    <t>Anjali Sawant</t>
  </si>
  <si>
    <t>Jinal Kelshikar</t>
  </si>
  <si>
    <t>Kiran Mane</t>
  </si>
  <si>
    <t>Vaibhav Patil</t>
  </si>
  <si>
    <t>BIOM 1</t>
  </si>
  <si>
    <t>Count of Placed Students Divisionwise</t>
  </si>
  <si>
    <t>Count Of Placed Students Branchwise</t>
  </si>
  <si>
    <t>Buzzy Brains</t>
  </si>
  <si>
    <t>Siddhesh Shivgan</t>
  </si>
  <si>
    <t>Decimal Point</t>
  </si>
  <si>
    <t>Siddhi Kelaskar</t>
  </si>
  <si>
    <t>Sankey Business Solutions</t>
  </si>
  <si>
    <t>6 Months Training - Salary Provided For 6 Months - 1,80,000/-</t>
  </si>
  <si>
    <t>Sankey business Solutions</t>
  </si>
  <si>
    <t>Akansha Samel</t>
  </si>
  <si>
    <t>Nangia &amp; Co LLP</t>
  </si>
  <si>
    <t>Professional Services</t>
  </si>
  <si>
    <t>24.07.2021</t>
  </si>
  <si>
    <t>16.07.2021</t>
  </si>
  <si>
    <t>28.07.2021</t>
  </si>
  <si>
    <t>15.07.2021</t>
  </si>
  <si>
    <t>6 Months Training - 20,000/- Month</t>
  </si>
  <si>
    <t>Nangia &amp; Co Ltd</t>
  </si>
  <si>
    <t>FIS Solutions India Pvt Ltd</t>
  </si>
  <si>
    <t>Delta Technology and Management Services Pvt Ltd</t>
  </si>
  <si>
    <t>Vaibhavi Prabhulkar</t>
  </si>
  <si>
    <t>Yash Mahesh Anjara</t>
  </si>
  <si>
    <t>Vaibhav Singh</t>
  </si>
  <si>
    <t>Soham Sardesai</t>
  </si>
  <si>
    <t>Saurabh Jagtap</t>
  </si>
  <si>
    <t>Ashi Chaurasia</t>
  </si>
  <si>
    <t>Mayur Pawar</t>
  </si>
  <si>
    <t>Hridaya Murudkar</t>
  </si>
  <si>
    <t>Sayali More</t>
  </si>
  <si>
    <t>30.07.2021</t>
  </si>
  <si>
    <t>Delta Technology &amp; Management Services</t>
  </si>
  <si>
    <t xml:space="preserve">Delta Technology &amp; Management Services </t>
  </si>
  <si>
    <t>Siddhant Shivaji Bagat</t>
  </si>
  <si>
    <t>Application Development Associate</t>
  </si>
  <si>
    <t>Accenture (Application Development Software)</t>
  </si>
  <si>
    <t>20.08.2021</t>
  </si>
  <si>
    <t>Suraj Tiwari</t>
  </si>
  <si>
    <t xml:space="preserve">Sachin Mishra </t>
  </si>
  <si>
    <t xml:space="preserve">Viraj Pramod Dandekar </t>
  </si>
  <si>
    <t>17104A0035</t>
  </si>
  <si>
    <t>Espoir Networks</t>
  </si>
  <si>
    <t>viraj.dandekar@vit.edu.in</t>
  </si>
  <si>
    <t>dandekarviraj7@gmail.com</t>
  </si>
  <si>
    <t>6 Months Training - 28000/- month</t>
  </si>
  <si>
    <t>Jaro (9) + Zeus Learning (9) + Bright Champs (12) +                 My Captain (3) + MITR Learning (1)</t>
  </si>
  <si>
    <t xml:space="preserve">1 Month Training - </t>
  </si>
  <si>
    <t>Harshada Kokate</t>
  </si>
  <si>
    <t>Servosys</t>
  </si>
  <si>
    <t>18 Months Training - Salary 4,08,000/-</t>
  </si>
  <si>
    <t>28.08.2021</t>
  </si>
  <si>
    <t>3 Months Training - 15,000/month</t>
  </si>
  <si>
    <t>Vijay Mudaliar</t>
  </si>
  <si>
    <t>Ribbon Communications</t>
  </si>
  <si>
    <t>24.08.2021</t>
  </si>
  <si>
    <t xml:space="preserve">Capgemini (77) + LTI (45) + Montran (8) + Sciative Solution (1) + TCS Digital (14) + TCS Ninja (83) + Endurance (1) + Hexaware Technologies (7) +Ugam Solutions (23) + Neosoft Technologies (11) + Infosys (2) + Cerelabs (4) + DePronto (1) + Ingram (7) + Lemon VB (1) +Quality Kiosk (17) + Swabhav Techlabs (1) + Vistaar (2) + Neebal Technologies (1) + Atos Global (16) + Saama Technologies (1) + Newgen (1) + Endurance International Group (1) + Accenture (5) +                                 Raja Software Labs (1) + Wipro (1) + Perch Technologies (1) CRMNext (2) + Thirdware Solution Ltd (1) + Cogno AI (1) + Concerto Software (2) + ABM Knowledgeware (1) + Finoux Solutions (3) + Nucsoft (5) + Paras Cadd (1) + Citius Tech (4)
+ Ugam Solution(1) + Atos Global (9) + Buzzy Brains (1) + FIS Soltions India Pvt Ltd (1) + Delta Technology &amp; Management Services (15) + Sankey Business Solutions (2) + Servosys (3) </t>
  </si>
  <si>
    <t>Reliance Jio (16) + Tescom (7) + Espoir Networks (9) + 
Ribbon Communications (2)</t>
  </si>
  <si>
    <t>Servosys Solutions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</si>
</sst>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 #,##0.00_ ;_ * \-#,##0.00_ ;_ * &quot;-&quot;??_ ;_ @_ "/>
    <numFmt numFmtId="165" formatCode="_ * #,##0_ ;_ * \-#,##0_ ;_ * &quot;-&quot;??_ ;_ @_ "/>
    <numFmt numFmtId="166" formatCode="00000"/>
    <numFmt numFmtId="167" formatCode="_ * #,##0.0_ ;_ * \-#,##0.0_ ;_ * &quot;-&quot;??_ ;_ @_ "/>
    <numFmt numFmtId="168" formatCode="[$-409]mmmm\ d\,\ yyyy;@"/>
  </numFmts>
  <fonts count="102">
    <font>
      <sz val="11"/>
      <color theme="1"/>
      <name val="Calibri"/>
      <family val="2"/>
      <scheme val="minor"/>
    </font>
    <font>
      <b/>
      <sz val="11"/>
      <color theme="1"/>
      <name val="Calibri"/>
      <family val="2"/>
      <scheme val="minor"/>
    </font>
    <font>
      <u/>
      <sz val="11"/>
      <color theme="10"/>
      <name val="Calibri"/>
      <family val="2"/>
      <scheme val="minor"/>
    </font>
    <font>
      <b/>
      <sz val="10"/>
      <color theme="1"/>
      <name val="Arial"/>
      <family val="2"/>
    </font>
    <font>
      <sz val="10"/>
      <color theme="1"/>
      <name val="Arial"/>
      <family val="2"/>
    </font>
    <font>
      <b/>
      <sz val="16"/>
      <color theme="1"/>
      <name val="Arial"/>
      <family val="2"/>
    </font>
    <font>
      <sz val="10"/>
      <color rgb="FF000000"/>
      <name val="Arial"/>
      <family val="2"/>
    </font>
    <font>
      <sz val="11"/>
      <color rgb="FF000000"/>
      <name val="Calibri"/>
      <family val="2"/>
      <scheme val="minor"/>
    </font>
    <font>
      <b/>
      <sz val="9"/>
      <color theme="0"/>
      <name val="Trebuchet MS"/>
      <family val="2"/>
    </font>
    <font>
      <sz val="9"/>
      <color indexed="8"/>
      <name val="Trebuchet MS"/>
      <family val="2"/>
    </font>
    <font>
      <b/>
      <sz val="12"/>
      <color theme="0"/>
      <name val="Arial"/>
      <family val="2"/>
    </font>
    <font>
      <sz val="12"/>
      <color theme="1"/>
      <name val="Arial"/>
      <family val="2"/>
    </font>
    <font>
      <sz val="12"/>
      <color rgb="FF000000"/>
      <name val="Arial"/>
      <family val="2"/>
    </font>
    <font>
      <b/>
      <sz val="10"/>
      <color rgb="FF000000"/>
      <name val="Arial"/>
      <family val="2"/>
    </font>
    <font>
      <sz val="10"/>
      <color theme="1"/>
      <name val="Calibri"/>
      <family val="2"/>
      <scheme val="minor"/>
    </font>
    <font>
      <sz val="11"/>
      <color rgb="FF333333"/>
      <name val="Calibri"/>
      <family val="2"/>
      <scheme val="minor"/>
    </font>
    <font>
      <b/>
      <sz val="11"/>
      <color rgb="FF201F1E"/>
      <name val="Calibri"/>
      <family val="2"/>
    </font>
    <font>
      <b/>
      <sz val="11"/>
      <color rgb="FF000000"/>
      <name val="Calibri"/>
      <family val="2"/>
    </font>
    <font>
      <sz val="11"/>
      <color rgb="FF000000"/>
      <name val="Calibri"/>
      <family val="2"/>
    </font>
    <font>
      <b/>
      <sz val="10"/>
      <color indexed="9"/>
      <name val="Helvetica"/>
      <family val="3"/>
    </font>
    <font>
      <sz val="10"/>
      <name val="Helvetica"/>
      <family val="3"/>
    </font>
    <font>
      <b/>
      <sz val="11"/>
      <color rgb="FF000000"/>
      <name val="Calibri"/>
      <family val="2"/>
      <scheme val="minor"/>
    </font>
    <font>
      <u/>
      <sz val="11"/>
      <color rgb="FF0563C1"/>
      <name val="Calibri"/>
      <family val="2"/>
    </font>
    <font>
      <u/>
      <sz val="11"/>
      <color rgb="FF1155CC"/>
      <name val="Calibri"/>
      <family val="2"/>
    </font>
    <font>
      <u/>
      <sz val="10"/>
      <color rgb="FF0563C1"/>
      <name val="Arial"/>
      <family val="2"/>
    </font>
    <font>
      <u/>
      <sz val="10"/>
      <color rgb="FF1155CC"/>
      <name val="Arial"/>
      <family val="2"/>
    </font>
    <font>
      <sz val="10"/>
      <color rgb="FF202124"/>
      <name val="Arial"/>
      <family val="2"/>
    </font>
    <font>
      <u/>
      <sz val="10"/>
      <color rgb="FF000000"/>
      <name val="Arial"/>
      <family val="2"/>
    </font>
    <font>
      <u/>
      <sz val="10"/>
      <color theme="10"/>
      <name val="Arial"/>
      <family val="2"/>
    </font>
    <font>
      <sz val="10"/>
      <name val="Arial"/>
      <family val="2"/>
    </font>
    <font>
      <b/>
      <sz val="11"/>
      <color theme="0"/>
      <name val="Calibri"/>
      <family val="2"/>
      <scheme val="minor"/>
    </font>
    <font>
      <b/>
      <sz val="10"/>
      <color theme="0"/>
      <name val="Arial"/>
      <family val="2"/>
    </font>
    <font>
      <b/>
      <sz val="11"/>
      <color rgb="FF333333"/>
      <name val="Calibri"/>
      <family val="2"/>
      <scheme val="minor"/>
    </font>
    <font>
      <sz val="11"/>
      <color theme="1"/>
      <name val="Calibri"/>
      <family val="2"/>
      <scheme val="minor"/>
    </font>
    <font>
      <sz val="8"/>
      <name val="Calibri"/>
      <family val="2"/>
      <scheme val="minor"/>
    </font>
    <font>
      <b/>
      <sz val="11"/>
      <color rgb="FF201F1E"/>
      <name val="Inherit"/>
    </font>
    <font>
      <u/>
      <sz val="11"/>
      <color rgb="FF000000"/>
      <name val="Calibri"/>
      <family val="2"/>
    </font>
    <font>
      <sz val="11"/>
      <color rgb="FF202124"/>
      <name val="Calibri"/>
      <family val="2"/>
      <scheme val="minor"/>
    </font>
    <font>
      <u/>
      <sz val="11"/>
      <color rgb="FF000000"/>
      <name val="Calibri"/>
      <family val="2"/>
    </font>
    <font>
      <sz val="11"/>
      <color theme="1"/>
      <name val="Calibri Light"/>
      <family val="1"/>
      <scheme val="major"/>
    </font>
    <font>
      <sz val="11"/>
      <name val="Calibri"/>
      <family val="2"/>
    </font>
    <font>
      <sz val="11"/>
      <color rgb="FF000000"/>
      <name val="Calibri"/>
      <family val="2"/>
    </font>
    <font>
      <u/>
      <sz val="11"/>
      <color indexed="4"/>
      <name val="Calibri"/>
      <family val="2"/>
    </font>
    <font>
      <u/>
      <sz val="11"/>
      <color theme="10"/>
      <name val="Calibri"/>
      <family val="2"/>
    </font>
    <font>
      <u/>
      <sz val="11"/>
      <color theme="10"/>
      <name val="Calibri"/>
      <family val="2"/>
    </font>
    <font>
      <u/>
      <sz val="10"/>
      <color rgb="FF0000FF"/>
      <name val="Arial"/>
      <family val="2"/>
    </font>
    <font>
      <u/>
      <sz val="11"/>
      <color theme="1"/>
      <name val="Calibri"/>
      <family val="2"/>
      <scheme val="minor"/>
    </font>
    <font>
      <b/>
      <sz val="11"/>
      <name val="Calibri"/>
      <family val="2"/>
      <scheme val="minor"/>
    </font>
    <font>
      <b/>
      <sz val="11"/>
      <color rgb="FF000000"/>
      <name val="Calibri Light"/>
      <family val="2"/>
    </font>
    <font>
      <sz val="11"/>
      <color rgb="FF000000"/>
      <name val="Calibri Light"/>
      <family val="2"/>
    </font>
    <font>
      <sz val="11"/>
      <color theme="1"/>
      <name val="Segoe UI"/>
      <family val="2"/>
    </font>
    <font>
      <sz val="11"/>
      <name val="Calibri"/>
      <family val="2"/>
      <scheme val="minor"/>
    </font>
    <font>
      <sz val="9"/>
      <color theme="1"/>
      <name val="Segoe UI"/>
      <family val="2"/>
    </font>
    <font>
      <sz val="9"/>
      <name val="Segoe UI"/>
      <family val="2"/>
    </font>
    <font>
      <u/>
      <sz val="11"/>
      <color rgb="FF1155CC"/>
      <name val="Calibri"/>
      <family val="2"/>
      <scheme val="minor"/>
    </font>
    <font>
      <sz val="11"/>
      <color theme="1"/>
      <name val="Calibri"/>
      <family val="2"/>
    </font>
    <font>
      <sz val="11"/>
      <color theme="1"/>
      <name val="Arial"/>
      <family val="2"/>
    </font>
    <font>
      <u/>
      <sz val="11"/>
      <color rgb="FF000000"/>
      <name val="Arial"/>
      <family val="2"/>
    </font>
    <font>
      <sz val="9"/>
      <color theme="1"/>
      <name val="Arial"/>
      <family val="2"/>
    </font>
    <font>
      <sz val="12"/>
      <color rgb="FF000000"/>
      <name val="Calibri"/>
      <family val="2"/>
      <scheme val="minor"/>
    </font>
    <font>
      <sz val="11"/>
      <color rgb="FF006100"/>
      <name val="Calibri"/>
      <family val="2"/>
      <scheme val="minor"/>
    </font>
    <font>
      <sz val="11"/>
      <color rgb="FF9C0006"/>
      <name val="Calibri"/>
      <family val="2"/>
      <scheme val="minor"/>
    </font>
    <font>
      <sz val="11"/>
      <color rgb="FF000000"/>
      <name val="Segoe UI"/>
      <family val="2"/>
    </font>
    <font>
      <b/>
      <sz val="11"/>
      <color rgb="FF000000"/>
      <name val="Segoe UI"/>
      <family val="2"/>
    </font>
    <font>
      <b/>
      <sz val="9"/>
      <color theme="0"/>
      <name val="Calibri"/>
      <family val="2"/>
      <scheme val="minor"/>
    </font>
    <font>
      <b/>
      <sz val="9"/>
      <color theme="0"/>
      <name val="Arial"/>
      <family val="2"/>
    </font>
    <font>
      <sz val="9"/>
      <color theme="1"/>
      <name val="Calibri"/>
      <family val="2"/>
      <scheme val="minor"/>
    </font>
    <font>
      <b/>
      <sz val="12"/>
      <color rgb="FF000000"/>
      <name val="Arial"/>
      <family val="2"/>
    </font>
    <font>
      <b/>
      <sz val="10"/>
      <color rgb="FF000000"/>
      <name val="Segoe UI"/>
      <family val="2"/>
    </font>
    <font>
      <b/>
      <sz val="10"/>
      <color theme="0"/>
      <name val="Calibri"/>
      <family val="2"/>
      <scheme val="minor"/>
    </font>
    <font>
      <sz val="11"/>
      <color theme="1"/>
      <name val="Segoi ui"/>
    </font>
    <font>
      <sz val="14"/>
      <color theme="1"/>
      <name val="Calibri"/>
      <family val="2"/>
      <scheme val="minor"/>
    </font>
    <font>
      <sz val="11"/>
      <color rgb="FF9C5700"/>
      <name val="Calibri"/>
      <family val="2"/>
      <scheme val="minor"/>
    </font>
    <font>
      <b/>
      <sz val="14"/>
      <color rgb="FF9C5700"/>
      <name val="Calibri"/>
      <family val="2"/>
      <scheme val="minor"/>
    </font>
    <font>
      <b/>
      <sz val="24"/>
      <color theme="1"/>
      <name val="Sugoe UI"/>
    </font>
    <font>
      <b/>
      <sz val="11"/>
      <color theme="1"/>
      <name val="Segoe UI"/>
      <family val="2"/>
    </font>
    <font>
      <sz val="11"/>
      <color theme="10"/>
      <name val="Segoe UI"/>
      <family val="2"/>
    </font>
    <font>
      <b/>
      <sz val="11"/>
      <color rgb="FF000000"/>
      <name val="Arial"/>
      <family val="2"/>
    </font>
    <font>
      <sz val="11"/>
      <color rgb="FF000000"/>
      <name val="Arial"/>
      <family val="2"/>
    </font>
    <font>
      <b/>
      <sz val="10"/>
      <color theme="1"/>
      <name val="Calibri"/>
      <family val="2"/>
      <scheme val="minor"/>
    </font>
    <font>
      <b/>
      <sz val="9"/>
      <color theme="1"/>
      <name val="Calibri"/>
      <family val="2"/>
      <scheme val="minor"/>
    </font>
    <font>
      <b/>
      <sz val="10"/>
      <name val="Calibri"/>
      <family val="2"/>
      <scheme val="minor"/>
    </font>
    <font>
      <b/>
      <sz val="8"/>
      <color theme="1"/>
      <name val="Calibri"/>
      <family val="2"/>
      <scheme val="minor"/>
    </font>
    <font>
      <b/>
      <sz val="11"/>
      <color rgb="FF201F1E"/>
      <name val="Segoe UI"/>
      <family val="2"/>
    </font>
    <font>
      <u/>
      <sz val="11"/>
      <color rgb="FF1155CC"/>
      <name val="Arial"/>
      <family val="2"/>
    </font>
    <font>
      <u/>
      <sz val="11"/>
      <color theme="1"/>
      <name val="Arial"/>
      <family val="2"/>
    </font>
    <font>
      <sz val="12"/>
      <color theme="1"/>
      <name val="Calibri"/>
      <family val="2"/>
      <scheme val="minor"/>
    </font>
    <font>
      <b/>
      <sz val="18"/>
      <color theme="1"/>
      <name val="Sugoe UI"/>
    </font>
    <font>
      <sz val="9"/>
      <color theme="0"/>
      <name val="Calibri"/>
      <family val="2"/>
      <scheme val="minor"/>
    </font>
    <font>
      <b/>
      <sz val="12"/>
      <color theme="1"/>
      <name val="Calibri"/>
      <family val="2"/>
      <scheme val="minor"/>
    </font>
    <font>
      <sz val="11"/>
      <color theme="1"/>
      <name val="Calibri"/>
      <family val="2"/>
      <scheme val="minor"/>
    </font>
    <font>
      <sz val="11"/>
      <color rgb="FF201F1E"/>
      <name val="Calibri"/>
      <family val="2"/>
    </font>
    <font>
      <sz val="12"/>
      <color rgb="FF000000"/>
      <name val="Calibri Light"/>
      <family val="2"/>
    </font>
    <font>
      <b/>
      <sz val="9"/>
      <color theme="0"/>
      <name val="Segoe UI"/>
      <family val="2"/>
    </font>
    <font>
      <sz val="9"/>
      <color rgb="FF000000"/>
      <name val="Segoe UI"/>
      <family val="2"/>
    </font>
    <font>
      <sz val="11"/>
      <color rgb="FF500050"/>
      <name val="Arial"/>
      <family val="2"/>
    </font>
    <font>
      <b/>
      <sz val="11"/>
      <color theme="0"/>
      <name val="Segoe UI"/>
      <family val="2"/>
    </font>
    <font>
      <b/>
      <sz val="9"/>
      <color theme="1"/>
      <name val="Segoe UI"/>
      <family val="2"/>
    </font>
    <font>
      <b/>
      <sz val="9"/>
      <name val="Segoe UI"/>
      <family val="2"/>
    </font>
    <font>
      <b/>
      <sz val="11"/>
      <color theme="1"/>
      <name val="Calibri"/>
      <family val="2"/>
    </font>
    <font>
      <b/>
      <sz val="11"/>
      <name val="Calibri"/>
      <family val="2"/>
    </font>
    <font>
      <b/>
      <sz val="11"/>
      <name val="Segoe UI"/>
      <family val="2"/>
    </font>
  </fonts>
  <fills count="39">
    <fill>
      <patternFill patternType="none"/>
    </fill>
    <fill>
      <patternFill patternType="gray125"/>
    </fill>
    <fill>
      <patternFill patternType="solid">
        <fgColor rgb="FFFF0000"/>
        <bgColor indexed="64"/>
      </patternFill>
    </fill>
    <fill>
      <patternFill patternType="solid">
        <fgColor rgb="FF002060"/>
        <bgColor indexed="64"/>
      </patternFill>
    </fill>
    <fill>
      <patternFill patternType="solid">
        <fgColor rgb="FF002060"/>
        <bgColor indexed="0"/>
      </patternFill>
    </fill>
    <fill>
      <patternFill patternType="solid">
        <fgColor rgb="FFFFFF00"/>
        <bgColor indexed="64"/>
      </patternFill>
    </fill>
    <fill>
      <patternFill patternType="solid">
        <fgColor rgb="FFFFFFFF"/>
        <bgColor indexed="64"/>
      </patternFill>
    </fill>
    <fill>
      <patternFill patternType="solid">
        <fgColor rgb="FFBDD7EE"/>
        <bgColor indexed="64"/>
      </patternFill>
    </fill>
    <fill>
      <patternFill patternType="solid">
        <fgColor theme="0"/>
        <bgColor indexed="64"/>
      </patternFill>
    </fill>
    <fill>
      <patternFill patternType="solid">
        <fgColor indexed="21"/>
      </patternFill>
    </fill>
    <fill>
      <patternFill patternType="solid">
        <fgColor theme="0"/>
        <bgColor rgb="FFFFFFFF"/>
      </patternFill>
    </fill>
    <fill>
      <patternFill patternType="solid">
        <fgColor theme="4" tint="0.59999389629810485"/>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FFFF"/>
        <bgColor rgb="FFFFFFFF"/>
      </patternFill>
    </fill>
    <fill>
      <patternFill patternType="solid">
        <fgColor rgb="FFC6EFCE"/>
      </patternFill>
    </fill>
    <fill>
      <patternFill patternType="solid">
        <fgColor rgb="FFFFC7CE"/>
      </patternFill>
    </fill>
    <fill>
      <patternFill patternType="solid">
        <fgColor theme="2" tint="-0.249977111117893"/>
        <bgColor indexed="64"/>
      </patternFill>
    </fill>
    <fill>
      <patternFill patternType="solid">
        <fgColor rgb="FFC6D9F1"/>
        <bgColor indexed="64"/>
      </patternFill>
    </fill>
    <fill>
      <patternFill patternType="solid">
        <fgColor rgb="FFE36C0A"/>
        <bgColor indexed="64"/>
      </patternFill>
    </fill>
    <fill>
      <patternFill patternType="solid">
        <fgColor rgb="FFE26B0A"/>
        <bgColor indexed="64"/>
      </patternFill>
    </fill>
    <fill>
      <patternFill patternType="solid">
        <fgColor rgb="FF76923C"/>
        <bgColor indexed="64"/>
      </patternFill>
    </fill>
    <fill>
      <patternFill patternType="solid">
        <fgColor theme="5" tint="0.79998168889431442"/>
        <bgColor indexed="64"/>
      </patternFill>
    </fill>
    <fill>
      <patternFill patternType="solid">
        <fgColor theme="5"/>
        <bgColor indexed="64"/>
      </patternFill>
    </fill>
    <fill>
      <patternFill patternType="solid">
        <fgColor theme="8" tint="-0.499984740745262"/>
        <bgColor indexed="64"/>
      </patternFill>
    </fill>
    <fill>
      <patternFill patternType="solid">
        <fgColor theme="5" tint="0.39997558519241921"/>
        <bgColor indexed="64"/>
      </patternFill>
    </fill>
    <fill>
      <patternFill patternType="solid">
        <fgColor rgb="FFFFEB9C"/>
      </patternFill>
    </fill>
    <fill>
      <patternFill patternType="solid">
        <fgColor theme="4"/>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rgb="FFFFC000"/>
        <bgColor indexed="64"/>
      </patternFill>
    </fill>
    <fill>
      <patternFill patternType="solid">
        <fgColor rgb="FF92D050"/>
        <bgColor indexed="64"/>
      </patternFill>
    </fill>
    <fill>
      <patternFill patternType="solid">
        <fgColor theme="6"/>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right style="medium">
        <color rgb="FFCCCCCC"/>
      </right>
      <top style="medium">
        <color rgb="FFCCCCCC"/>
      </top>
      <bottom style="medium">
        <color rgb="FFCCCCCC"/>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indexed="64"/>
      </right>
      <top style="thin">
        <color auto="1"/>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auto="1"/>
      </left>
      <right style="thin">
        <color auto="1"/>
      </right>
      <top style="thin">
        <color auto="1"/>
      </top>
      <bottom style="thin">
        <color auto="1"/>
      </bottom>
      <diagonal/>
    </border>
    <border>
      <left/>
      <right/>
      <top style="thin">
        <color rgb="FF000000"/>
      </top>
      <bottom style="thin">
        <color rgb="FF000000"/>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rgb="FF000000"/>
      </left>
      <right style="thick">
        <color rgb="FF000000"/>
      </right>
      <top style="thick">
        <color rgb="FF000000"/>
      </top>
      <bottom style="thick">
        <color rgb="FF000000"/>
      </bottom>
      <diagonal/>
    </border>
    <border>
      <left style="thick">
        <color indexed="8"/>
      </left>
      <right style="thick">
        <color indexed="8"/>
      </right>
      <top style="thick">
        <color indexed="8"/>
      </top>
      <bottom style="thick">
        <color indexed="8"/>
      </bottom>
      <diagonal/>
    </border>
    <border>
      <left style="thick">
        <color auto="1"/>
      </left>
      <right style="thick">
        <color auto="1"/>
      </right>
      <top style="thick">
        <color auto="1"/>
      </top>
      <bottom style="thick">
        <color auto="1"/>
      </bottom>
      <diagonal/>
    </border>
    <border>
      <left style="thick">
        <color indexed="64"/>
      </left>
      <right style="thick">
        <color auto="1"/>
      </right>
      <top style="thick">
        <color indexed="64"/>
      </top>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thick">
        <color rgb="FF000000"/>
      </right>
      <top style="thick">
        <color rgb="FF000000"/>
      </top>
      <bottom style="thick">
        <color rgb="FF000000"/>
      </bottom>
      <diagonal/>
    </border>
    <border>
      <left style="thick">
        <color indexed="64"/>
      </left>
      <right/>
      <top style="thick">
        <color indexed="64"/>
      </top>
      <bottom/>
      <diagonal/>
    </border>
    <border>
      <left/>
      <right style="medium">
        <color rgb="FF000000"/>
      </right>
      <top style="medium">
        <color rgb="FFCCCCCC"/>
      </top>
      <bottom style="medium">
        <color rgb="FF000000"/>
      </bottom>
      <diagonal/>
    </border>
    <border>
      <left style="thick">
        <color rgb="FF000000"/>
      </left>
      <right/>
      <top style="thick">
        <color rgb="FF000000"/>
      </top>
      <bottom style="thick">
        <color rgb="FF000000"/>
      </bottom>
      <diagonal/>
    </border>
    <border>
      <left/>
      <right style="medium">
        <color rgb="FFCCCCCC"/>
      </right>
      <top style="medium">
        <color rgb="FFCCCCCC"/>
      </top>
      <bottom/>
      <diagonal/>
    </border>
    <border>
      <left/>
      <right style="medium">
        <color rgb="FFCCCCCC"/>
      </right>
      <top/>
      <bottom style="medium">
        <color rgb="FFCCCCCC"/>
      </bottom>
      <diagonal/>
    </border>
    <border>
      <left style="thin">
        <color auto="1"/>
      </left>
      <right style="thin">
        <color auto="1"/>
      </right>
      <top style="thin">
        <color auto="1"/>
      </top>
      <bottom style="thin">
        <color rgb="FF000000"/>
      </bottom>
      <diagonal/>
    </border>
    <border>
      <left style="medium">
        <color indexed="64"/>
      </left>
      <right style="medium">
        <color indexed="64"/>
      </right>
      <top style="medium">
        <color indexed="64"/>
      </top>
      <bottom style="medium">
        <color indexed="64"/>
      </bottom>
      <diagonal/>
    </border>
    <border>
      <left/>
      <right/>
      <top style="thick">
        <color auto="1"/>
      </top>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bottom style="thick">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ck">
        <color auto="1"/>
      </left>
      <right/>
      <top/>
      <bottom style="thick">
        <color auto="1"/>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auto="1"/>
      </left>
      <right style="thick">
        <color auto="1"/>
      </right>
      <top/>
      <bottom/>
      <diagonal/>
    </border>
    <border>
      <left style="thick">
        <color auto="1"/>
      </left>
      <right/>
      <top/>
      <bottom/>
      <diagonal/>
    </border>
    <border>
      <left style="thick">
        <color rgb="FF000000"/>
      </left>
      <right style="thick">
        <color rgb="FF000000"/>
      </right>
      <top style="thick">
        <color rgb="FF000000"/>
      </top>
      <bottom/>
      <diagonal/>
    </border>
    <border>
      <left style="thick">
        <color indexed="8"/>
      </left>
      <right style="thick">
        <color indexed="8"/>
      </right>
      <top/>
      <bottom/>
      <diagonal/>
    </border>
    <border>
      <left style="thick">
        <color indexed="64"/>
      </left>
      <right style="thick">
        <color indexed="64"/>
      </right>
      <top/>
      <bottom/>
      <diagonal/>
    </border>
    <border>
      <left style="thin">
        <color indexed="64"/>
      </left>
      <right/>
      <top/>
      <bottom style="thin">
        <color indexed="64"/>
      </bottom>
      <diagonal/>
    </border>
    <border>
      <left/>
      <right style="thick">
        <color auto="1"/>
      </right>
      <top/>
      <bottom/>
      <diagonal/>
    </border>
    <border>
      <left/>
      <right style="thin">
        <color indexed="64"/>
      </right>
      <top/>
      <bottom/>
      <diagonal/>
    </border>
    <border>
      <left/>
      <right style="thick">
        <color auto="1"/>
      </right>
      <top/>
      <bottom style="thick">
        <color auto="1"/>
      </bottom>
      <diagonal/>
    </border>
  </borders>
  <cellStyleXfs count="11">
    <xf numFmtId="0" fontId="0" fillId="0" borderId="0"/>
    <xf numFmtId="0" fontId="2" fillId="0" borderId="0" applyNumberFormat="0" applyFill="0" applyBorder="0" applyAlignment="0" applyProtection="0"/>
    <xf numFmtId="164" fontId="33" fillId="0" borderId="0" applyFont="0" applyFill="0" applyBorder="0" applyAlignment="0" applyProtection="0"/>
    <xf numFmtId="0" fontId="40" fillId="0" borderId="0">
      <alignment vertical="center"/>
    </xf>
    <xf numFmtId="0" fontId="60" fillId="16" borderId="0" applyNumberFormat="0" applyBorder="0" applyAlignment="0" applyProtection="0"/>
    <xf numFmtId="0" fontId="61" fillId="17" borderId="0" applyNumberFormat="0" applyBorder="0" applyAlignment="0" applyProtection="0"/>
    <xf numFmtId="9" fontId="33" fillId="0" borderId="0" applyFont="0" applyFill="0" applyBorder="0" applyAlignment="0" applyProtection="0"/>
    <xf numFmtId="0" fontId="2" fillId="0" borderId="0" applyNumberFormat="0" applyFill="0" applyBorder="0" applyAlignment="0" applyProtection="0"/>
    <xf numFmtId="0" fontId="72" fillId="27" borderId="0" applyNumberFormat="0" applyBorder="0" applyAlignment="0" applyProtection="0"/>
    <xf numFmtId="0" fontId="40" fillId="0" borderId="0">
      <alignment vertical="center"/>
    </xf>
    <xf numFmtId="0" fontId="90" fillId="0" borderId="0"/>
  </cellStyleXfs>
  <cellXfs count="1130">
    <xf numFmtId="0" fontId="0" fillId="0" borderId="0" xfId="0"/>
    <xf numFmtId="0" fontId="0" fillId="0" borderId="0" xfId="0" applyAlignment="1">
      <alignment horizontal="center"/>
    </xf>
    <xf numFmtId="0" fontId="3" fillId="0" borderId="2" xfId="0" applyFont="1" applyBorder="1" applyAlignment="1">
      <alignment vertical="center"/>
    </xf>
    <xf numFmtId="0" fontId="4" fillId="0" borderId="2" xfId="0" applyFont="1" applyBorder="1" applyAlignment="1">
      <alignment vertical="center"/>
    </xf>
    <xf numFmtId="0" fontId="0" fillId="0" borderId="1" xfId="0" applyBorder="1"/>
    <xf numFmtId="0" fontId="3" fillId="0" borderId="1" xfId="0" applyFont="1" applyBorder="1" applyAlignment="1">
      <alignment vertical="center"/>
    </xf>
    <xf numFmtId="0" fontId="3" fillId="0" borderId="1" xfId="0" applyFont="1" applyBorder="1" applyAlignment="1">
      <alignment horizontal="center" vertical="center"/>
    </xf>
    <xf numFmtId="0" fontId="0" fillId="0" borderId="1" xfId="0" applyBorder="1" applyAlignment="1">
      <alignment horizontal="center"/>
    </xf>
    <xf numFmtId="0" fontId="4" fillId="0" borderId="1" xfId="0" applyFont="1" applyBorder="1" applyAlignment="1">
      <alignment vertical="center"/>
    </xf>
    <xf numFmtId="0" fontId="4" fillId="0" borderId="1" xfId="0" applyFont="1" applyBorder="1" applyAlignment="1">
      <alignment horizontal="center" vertical="center"/>
    </xf>
    <xf numFmtId="14" fontId="4" fillId="0" borderId="1" xfId="0" applyNumberFormat="1" applyFont="1" applyBorder="1" applyAlignment="1">
      <alignment horizontal="center" vertical="center"/>
    </xf>
    <xf numFmtId="17" fontId="4" fillId="0" borderId="1" xfId="0" applyNumberFormat="1" applyFont="1" applyBorder="1" applyAlignment="1">
      <alignment horizontal="center" vertical="center"/>
    </xf>
    <xf numFmtId="2" fontId="4" fillId="0" borderId="1" xfId="0" applyNumberFormat="1" applyFont="1" applyBorder="1" applyAlignment="1">
      <alignment horizontal="center" vertical="center"/>
    </xf>
    <xf numFmtId="0" fontId="4" fillId="0" borderId="1" xfId="0" applyFont="1" applyBorder="1" applyAlignment="1">
      <alignment horizontal="right" vertical="center"/>
    </xf>
    <xf numFmtId="0" fontId="2" fillId="0" borderId="1" xfId="1" applyBorder="1" applyAlignment="1">
      <alignment vertical="center"/>
    </xf>
    <xf numFmtId="10" fontId="4" fillId="0" borderId="1" xfId="0" applyNumberFormat="1" applyFont="1" applyBorder="1" applyAlignment="1">
      <alignment horizontal="center" vertical="center"/>
    </xf>
    <xf numFmtId="9" fontId="4" fillId="0" borderId="1" xfId="0" applyNumberFormat="1" applyFont="1" applyBorder="1" applyAlignment="1">
      <alignment horizontal="center" vertical="center"/>
    </xf>
    <xf numFmtId="0" fontId="1" fillId="0" borderId="1" xfId="0" applyFont="1" applyBorder="1" applyAlignment="1">
      <alignment horizontal="center"/>
    </xf>
    <xf numFmtId="0" fontId="0" fillId="0" borderId="0" xfId="0" applyBorder="1" applyAlignment="1">
      <alignment horizontal="center"/>
    </xf>
    <xf numFmtId="0" fontId="4" fillId="0" borderId="5" xfId="0" applyFont="1" applyBorder="1" applyAlignment="1">
      <alignment horizontal="center" vertical="center"/>
    </xf>
    <xf numFmtId="0" fontId="4" fillId="0" borderId="5" xfId="0" applyFont="1" applyBorder="1" applyAlignment="1">
      <alignment vertical="center"/>
    </xf>
    <xf numFmtId="14" fontId="4" fillId="0" borderId="5" xfId="0" applyNumberFormat="1" applyFont="1" applyBorder="1" applyAlignment="1">
      <alignment horizontal="center" vertical="center"/>
    </xf>
    <xf numFmtId="17" fontId="4" fillId="0" borderId="5" xfId="0" applyNumberFormat="1" applyFont="1" applyBorder="1" applyAlignment="1">
      <alignment horizontal="center" vertical="center"/>
    </xf>
    <xf numFmtId="2" fontId="4" fillId="0" borderId="5" xfId="0" applyNumberFormat="1" applyFont="1" applyBorder="1" applyAlignment="1">
      <alignment horizontal="center" vertical="center"/>
    </xf>
    <xf numFmtId="0" fontId="4" fillId="0" borderId="5" xfId="0" applyFont="1" applyBorder="1" applyAlignment="1">
      <alignment horizontal="right" vertical="center"/>
    </xf>
    <xf numFmtId="0" fontId="2" fillId="0" borderId="5" xfId="1" applyBorder="1" applyAlignment="1">
      <alignment vertical="center"/>
    </xf>
    <xf numFmtId="0" fontId="4" fillId="0" borderId="6" xfId="0" applyFont="1" applyBorder="1" applyAlignment="1">
      <alignment horizontal="center" vertical="center"/>
    </xf>
    <xf numFmtId="0" fontId="4" fillId="0" borderId="6" xfId="0" applyFont="1" applyBorder="1" applyAlignment="1">
      <alignment vertical="center"/>
    </xf>
    <xf numFmtId="17" fontId="4" fillId="0" borderId="6" xfId="0" applyNumberFormat="1" applyFont="1" applyBorder="1" applyAlignment="1">
      <alignment horizontal="center" vertical="center"/>
    </xf>
    <xf numFmtId="2" fontId="4" fillId="0" borderId="6" xfId="0" applyNumberFormat="1" applyFont="1" applyBorder="1" applyAlignment="1">
      <alignment horizontal="center" vertical="center"/>
    </xf>
    <xf numFmtId="0" fontId="4" fillId="0" borderId="6" xfId="0" applyFont="1" applyBorder="1" applyAlignment="1">
      <alignment horizontal="right" vertical="center"/>
    </xf>
    <xf numFmtId="0" fontId="2" fillId="0" borderId="6" xfId="1" applyBorder="1" applyAlignment="1">
      <alignment vertical="center"/>
    </xf>
    <xf numFmtId="0" fontId="0" fillId="0" borderId="0" xfId="0" applyFill="1"/>
    <xf numFmtId="0" fontId="10" fillId="3" borderId="7" xfId="0" applyFont="1" applyFill="1" applyBorder="1" applyAlignment="1">
      <alignment horizontal="center" vertical="center" wrapText="1"/>
    </xf>
    <xf numFmtId="0" fontId="11" fillId="0" borderId="1" xfId="0" applyFont="1" applyBorder="1" applyAlignment="1">
      <alignment horizontal="center" vertical="center"/>
    </xf>
    <xf numFmtId="0" fontId="11" fillId="0" borderId="3" xfId="0" applyFont="1" applyBorder="1" applyAlignment="1">
      <alignment horizontal="left" vertical="center"/>
    </xf>
    <xf numFmtId="0" fontId="12" fillId="0" borderId="1" xfId="0" applyFont="1" applyBorder="1"/>
    <xf numFmtId="0" fontId="11" fillId="0" borderId="4" xfId="0" applyFont="1" applyBorder="1" applyAlignment="1">
      <alignment horizontal="left" vertical="center"/>
    </xf>
    <xf numFmtId="0" fontId="11" fillId="0" borderId="1" xfId="0" applyFont="1" applyBorder="1" applyAlignment="1">
      <alignment horizontal="left" vertical="center"/>
    </xf>
    <xf numFmtId="0" fontId="14" fillId="0" borderId="0" xfId="0" applyFont="1" applyAlignment="1">
      <alignment vertical="center"/>
    </xf>
    <xf numFmtId="0" fontId="13" fillId="0" borderId="0" xfId="0" applyFont="1" applyAlignment="1">
      <alignment horizontal="center" vertical="center" wrapText="1"/>
    </xf>
    <xf numFmtId="0" fontId="0" fillId="8" borderId="0" xfId="0" applyFill="1"/>
    <xf numFmtId="0" fontId="20" fillId="0" borderId="8" xfId="0" applyFont="1" applyBorder="1" applyAlignment="1">
      <alignment horizontal="center" vertical="center" wrapText="1"/>
    </xf>
    <xf numFmtId="0" fontId="20" fillId="0" borderId="8" xfId="0" applyFont="1" applyBorder="1" applyAlignment="1">
      <alignment horizontal="left" vertical="center" wrapText="1"/>
    </xf>
    <xf numFmtId="0" fontId="20" fillId="8" borderId="8" xfId="0" applyFont="1" applyFill="1" applyBorder="1" applyAlignment="1">
      <alignment horizontal="center" vertical="center" wrapText="1"/>
    </xf>
    <xf numFmtId="0" fontId="20" fillId="8" borderId="8" xfId="0" applyFont="1" applyFill="1" applyBorder="1" applyAlignment="1">
      <alignment horizontal="left" vertical="center" wrapText="1"/>
    </xf>
    <xf numFmtId="0" fontId="6" fillId="0" borderId="8" xfId="0" applyFont="1" applyBorder="1" applyAlignment="1">
      <alignment vertical="center"/>
    </xf>
    <xf numFmtId="0" fontId="6" fillId="0" borderId="11" xfId="0" applyFont="1" applyBorder="1" applyAlignment="1">
      <alignment horizontal="center" vertical="center"/>
    </xf>
    <xf numFmtId="0" fontId="18" fillId="0" borderId="12" xfId="0" applyFont="1" applyBorder="1" applyAlignment="1">
      <alignment horizontal="center" vertical="center"/>
    </xf>
    <xf numFmtId="0" fontId="6" fillId="0" borderId="11" xfId="0" applyFont="1" applyBorder="1" applyAlignment="1">
      <alignment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8" xfId="0" applyFont="1" applyBorder="1" applyAlignment="1">
      <alignment vertical="center"/>
    </xf>
    <xf numFmtId="0" fontId="4" fillId="0" borderId="13" xfId="0" applyFont="1" applyBorder="1" applyAlignment="1">
      <alignment horizontal="center"/>
    </xf>
    <xf numFmtId="0" fontId="6" fillId="0" borderId="11" xfId="0" applyFont="1" applyBorder="1" applyAlignment="1">
      <alignment horizontal="center"/>
    </xf>
    <xf numFmtId="0" fontId="0" fillId="0" borderId="13" xfId="0" applyBorder="1" applyAlignment="1">
      <alignment horizontal="center"/>
    </xf>
    <xf numFmtId="0" fontId="4" fillId="0" borderId="13" xfId="0" applyFont="1" applyBorder="1" applyAlignment="1">
      <alignment vertical="center"/>
    </xf>
    <xf numFmtId="0" fontId="22" fillId="0" borderId="11" xfId="0" applyFont="1" applyBorder="1" applyAlignment="1">
      <alignment horizontal="center" vertical="center"/>
    </xf>
    <xf numFmtId="0" fontId="23" fillId="0" borderId="12" xfId="0" applyFont="1" applyBorder="1" applyAlignment="1">
      <alignment horizontal="center" vertical="center"/>
    </xf>
    <xf numFmtId="0" fontId="18" fillId="0" borderId="11" xfId="0" applyFont="1" applyBorder="1" applyAlignment="1">
      <alignment horizontal="center" vertical="center"/>
    </xf>
    <xf numFmtId="0" fontId="6" fillId="0" borderId="11" xfId="0" applyFont="1" applyBorder="1" applyAlignment="1">
      <alignment horizontal="left" vertical="center"/>
    </xf>
    <xf numFmtId="0" fontId="6" fillId="0" borderId="13" xfId="0" applyFont="1" applyBorder="1" applyAlignment="1">
      <alignment vertical="center"/>
    </xf>
    <xf numFmtId="0" fontId="6" fillId="0" borderId="13" xfId="0" applyFont="1" applyBorder="1" applyAlignment="1">
      <alignment horizontal="center"/>
    </xf>
    <xf numFmtId="0" fontId="6" fillId="0" borderId="13" xfId="0" applyFont="1" applyBorder="1" applyAlignment="1"/>
    <xf numFmtId="0" fontId="4" fillId="0" borderId="13" xfId="0" applyFont="1" applyBorder="1"/>
    <xf numFmtId="0" fontId="25" fillId="0" borderId="13" xfId="0" applyFont="1" applyBorder="1" applyAlignment="1">
      <alignment vertical="center"/>
    </xf>
    <xf numFmtId="0" fontId="4" fillId="0" borderId="0" xfId="0" applyFont="1"/>
    <xf numFmtId="0" fontId="27" fillId="0" borderId="13" xfId="0" applyFont="1" applyBorder="1" applyAlignment="1">
      <alignment vertical="center"/>
    </xf>
    <xf numFmtId="10" fontId="6" fillId="0" borderId="13" xfId="0" applyNumberFormat="1" applyFont="1" applyBorder="1" applyAlignment="1">
      <alignment horizontal="center"/>
    </xf>
    <xf numFmtId="14" fontId="4" fillId="0" borderId="13" xfId="0" applyNumberFormat="1" applyFont="1" applyBorder="1" applyAlignment="1">
      <alignment horizontal="center"/>
    </xf>
    <xf numFmtId="0" fontId="28" fillId="0" borderId="13" xfId="1" applyFont="1" applyBorder="1" applyAlignment="1">
      <alignment horizontal="center"/>
    </xf>
    <xf numFmtId="0" fontId="4" fillId="0" borderId="13" xfId="0" applyFont="1" applyBorder="1" applyAlignment="1">
      <alignment horizontal="left"/>
    </xf>
    <xf numFmtId="10" fontId="4" fillId="0" borderId="13" xfId="0" applyNumberFormat="1" applyFont="1" applyBorder="1" applyAlignment="1">
      <alignment horizontal="center"/>
    </xf>
    <xf numFmtId="0" fontId="29" fillId="0" borderId="13" xfId="1" applyFont="1" applyBorder="1" applyAlignment="1">
      <alignment horizontal="left"/>
    </xf>
    <xf numFmtId="0" fontId="4" fillId="0" borderId="13" xfId="0" applyFont="1" applyBorder="1" applyAlignment="1"/>
    <xf numFmtId="0" fontId="4" fillId="8" borderId="13" xfId="0" applyFont="1" applyFill="1" applyBorder="1" applyAlignment="1">
      <alignment vertical="center"/>
    </xf>
    <xf numFmtId="0" fontId="6" fillId="8" borderId="13" xfId="0" applyFont="1" applyFill="1" applyBorder="1" applyAlignment="1">
      <alignment horizontal="center"/>
    </xf>
    <xf numFmtId="0" fontId="6" fillId="8" borderId="13" xfId="0" applyFont="1" applyFill="1" applyBorder="1" applyAlignment="1"/>
    <xf numFmtId="0" fontId="26" fillId="10" borderId="13" xfId="0" applyFont="1" applyFill="1" applyBorder="1" applyAlignment="1">
      <alignment horizontal="center"/>
    </xf>
    <xf numFmtId="0" fontId="6" fillId="10" borderId="13" xfId="0" applyFont="1" applyFill="1" applyBorder="1" applyAlignment="1">
      <alignment horizontal="left"/>
    </xf>
    <xf numFmtId="0" fontId="6" fillId="8" borderId="13" xfId="0" applyFont="1" applyFill="1" applyBorder="1" applyAlignment="1">
      <alignment horizontal="center" vertical="center"/>
    </xf>
    <xf numFmtId="0" fontId="6" fillId="8" borderId="13" xfId="0" applyFont="1" applyFill="1" applyBorder="1" applyAlignment="1">
      <alignment vertical="center"/>
    </xf>
    <xf numFmtId="0" fontId="27" fillId="8" borderId="13" xfId="0" applyFont="1" applyFill="1" applyBorder="1" applyAlignment="1">
      <alignment vertical="center"/>
    </xf>
    <xf numFmtId="0" fontId="4" fillId="8" borderId="13" xfId="0" applyFont="1" applyFill="1" applyBorder="1"/>
    <xf numFmtId="0" fontId="4" fillId="8" borderId="0" xfId="0" applyFont="1" applyFill="1"/>
    <xf numFmtId="0" fontId="31" fillId="12" borderId="15" xfId="0" applyFont="1" applyFill="1" applyBorder="1" applyAlignment="1">
      <alignment horizontal="center" vertical="center"/>
    </xf>
    <xf numFmtId="0" fontId="30" fillId="12" borderId="15" xfId="0" applyFont="1" applyFill="1" applyBorder="1" applyAlignment="1">
      <alignment horizontal="center"/>
    </xf>
    <xf numFmtId="0" fontId="1" fillId="11" borderId="15" xfId="0" applyFont="1" applyFill="1" applyBorder="1" applyAlignment="1">
      <alignment horizontal="center"/>
    </xf>
    <xf numFmtId="0" fontId="3" fillId="11" borderId="15" xfId="0" applyFont="1" applyFill="1" applyBorder="1" applyAlignment="1">
      <alignment horizontal="left" vertical="center"/>
    </xf>
    <xf numFmtId="0" fontId="0" fillId="0" borderId="0" xfId="0" applyAlignment="1">
      <alignment vertical="center"/>
    </xf>
    <xf numFmtId="0" fontId="1" fillId="0" borderId="0" xfId="0" applyFont="1" applyAlignment="1">
      <alignment vertical="center"/>
    </xf>
    <xf numFmtId="0" fontId="32" fillId="6" borderId="18" xfId="0" applyFont="1" applyFill="1" applyBorder="1" applyAlignment="1">
      <alignment horizontal="center" vertical="center" wrapText="1"/>
    </xf>
    <xf numFmtId="0" fontId="15" fillId="6" borderId="18" xfId="0" applyFont="1" applyFill="1" applyBorder="1" applyAlignment="1">
      <alignment horizontal="center" vertical="center" wrapText="1"/>
    </xf>
    <xf numFmtId="0" fontId="15" fillId="6" borderId="18" xfId="0" applyFont="1" applyFill="1" applyBorder="1" applyAlignment="1">
      <alignment horizontal="left" vertical="center" wrapText="1"/>
    </xf>
    <xf numFmtId="0" fontId="1" fillId="0" borderId="15" xfId="0" applyFont="1" applyBorder="1" applyAlignment="1">
      <alignment horizontal="center" vertical="center"/>
    </xf>
    <xf numFmtId="0" fontId="1" fillId="0" borderId="15" xfId="0" applyFont="1" applyBorder="1" applyAlignment="1">
      <alignment vertical="center"/>
    </xf>
    <xf numFmtId="0" fontId="21" fillId="0" borderId="15" xfId="0" applyFont="1" applyBorder="1" applyAlignment="1">
      <alignment horizontal="left" vertical="center" wrapText="1"/>
    </xf>
    <xf numFmtId="0" fontId="31" fillId="3" borderId="1" xfId="0" applyFont="1" applyFill="1" applyBorder="1" applyAlignment="1">
      <alignment horizontal="center" vertical="center" wrapText="1"/>
    </xf>
    <xf numFmtId="0" fontId="31" fillId="3" borderId="5" xfId="0" applyFont="1" applyFill="1" applyBorder="1" applyAlignment="1">
      <alignment horizontal="center" vertical="center" wrapText="1"/>
    </xf>
    <xf numFmtId="0" fontId="8" fillId="4" borderId="19" xfId="0" applyFont="1" applyFill="1" applyBorder="1" applyAlignment="1" applyProtection="1">
      <alignment horizontal="center" vertical="center" wrapText="1" readingOrder="1"/>
      <protection locked="0"/>
    </xf>
    <xf numFmtId="0" fontId="9" fillId="0" borderId="19" xfId="0" applyFont="1" applyBorder="1" applyAlignment="1" applyProtection="1">
      <alignment horizontal="center" vertical="center" readingOrder="1"/>
      <protection locked="0"/>
    </xf>
    <xf numFmtId="165" fontId="0" fillId="0" borderId="19" xfId="2" applyNumberFormat="1" applyFont="1" applyBorder="1"/>
    <xf numFmtId="0" fontId="9" fillId="0" borderId="19" xfId="0" applyFont="1" applyFill="1" applyBorder="1" applyAlignment="1" applyProtection="1">
      <alignment horizontal="center" vertical="center" readingOrder="1"/>
      <protection locked="0"/>
    </xf>
    <xf numFmtId="165" fontId="15" fillId="6" borderId="18" xfId="2" applyNumberFormat="1" applyFont="1" applyFill="1" applyBorder="1" applyAlignment="1">
      <alignment horizontal="center" vertical="center" wrapText="1"/>
    </xf>
    <xf numFmtId="0" fontId="0" fillId="0" borderId="15" xfId="0" applyFont="1" applyBorder="1" applyAlignment="1">
      <alignment horizontal="center" vertical="center"/>
    </xf>
    <xf numFmtId="0" fontId="0" fillId="0" borderId="15" xfId="0" applyBorder="1" applyAlignment="1">
      <alignment horizontal="center" vertical="center"/>
    </xf>
    <xf numFmtId="0" fontId="7" fillId="0" borderId="15" xfId="0" applyFont="1" applyBorder="1" applyAlignment="1">
      <alignment horizontal="center" vertical="center" wrapText="1"/>
    </xf>
    <xf numFmtId="165" fontId="0" fillId="0" borderId="15" xfId="2" applyNumberFormat="1" applyFont="1" applyBorder="1" applyAlignment="1">
      <alignment horizontal="center" vertical="center"/>
    </xf>
    <xf numFmtId="0" fontId="1" fillId="13" borderId="15" xfId="0" applyFont="1" applyFill="1" applyBorder="1" applyAlignment="1">
      <alignment horizontal="center"/>
    </xf>
    <xf numFmtId="0" fontId="0" fillId="0" borderId="15" xfId="0" applyBorder="1" applyAlignment="1">
      <alignment horizontal="center"/>
    </xf>
    <xf numFmtId="0" fontId="1" fillId="13" borderId="15" xfId="0" applyFont="1" applyFill="1" applyBorder="1" applyAlignment="1">
      <alignment horizontal="center" vertical="center"/>
    </xf>
    <xf numFmtId="0" fontId="18" fillId="6" borderId="15" xfId="0" applyFont="1" applyFill="1" applyBorder="1" applyAlignment="1">
      <alignment horizontal="center" wrapText="1"/>
    </xf>
    <xf numFmtId="0" fontId="18" fillId="6" borderId="15" xfId="0" applyFont="1" applyFill="1" applyBorder="1" applyAlignment="1">
      <alignment wrapText="1"/>
    </xf>
    <xf numFmtId="0" fontId="16" fillId="7" borderId="15" xfId="0" applyFont="1" applyFill="1" applyBorder="1" applyAlignment="1">
      <alignment horizontal="center" vertical="center" wrapText="1"/>
    </xf>
    <xf numFmtId="0" fontId="17" fillId="7" borderId="15" xfId="0" applyFont="1" applyFill="1" applyBorder="1" applyAlignment="1">
      <alignment horizontal="center" vertical="center" wrapText="1"/>
    </xf>
    <xf numFmtId="0" fontId="15" fillId="0" borderId="15" xfId="0" applyFont="1" applyBorder="1" applyAlignment="1">
      <alignment horizontal="center" vertical="center"/>
    </xf>
    <xf numFmtId="0" fontId="32" fillId="0" borderId="15" xfId="0" applyFont="1" applyBorder="1" applyAlignment="1">
      <alignment horizontal="center" vertical="center"/>
    </xf>
    <xf numFmtId="0" fontId="32" fillId="0" borderId="15" xfId="0" applyFont="1" applyBorder="1" applyAlignment="1">
      <alignment vertical="center"/>
    </xf>
    <xf numFmtId="3" fontId="1" fillId="0" borderId="15" xfId="0" applyNumberFormat="1" applyFont="1" applyBorder="1" applyAlignment="1">
      <alignment horizontal="center" vertical="center"/>
    </xf>
    <xf numFmtId="0" fontId="31" fillId="3" borderId="13"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0" xfId="0" applyFont="1" applyAlignment="1">
      <alignment horizontal="center" vertical="center"/>
    </xf>
    <xf numFmtId="0" fontId="4" fillId="0" borderId="15" xfId="0" applyFont="1" applyBorder="1" applyAlignment="1">
      <alignment horizontal="center" vertical="center"/>
    </xf>
    <xf numFmtId="0" fontId="14" fillId="0" borderId="15" xfId="0" applyFont="1" applyBorder="1" applyAlignment="1">
      <alignment horizontal="left" vertical="center" wrapText="1"/>
    </xf>
    <xf numFmtId="0" fontId="11" fillId="0" borderId="0" xfId="0" applyFont="1" applyBorder="1" applyAlignment="1">
      <alignment horizontal="center" vertical="center"/>
    </xf>
    <xf numFmtId="0" fontId="11" fillId="0" borderId="0" xfId="0" applyFont="1" applyBorder="1" applyAlignment="1">
      <alignment horizontal="left" vertical="center"/>
    </xf>
    <xf numFmtId="0" fontId="12" fillId="0" borderId="0" xfId="0" applyFont="1" applyBorder="1"/>
    <xf numFmtId="0" fontId="0" fillId="0" borderId="20" xfId="0" applyBorder="1" applyAlignment="1">
      <alignment horizontal="center"/>
    </xf>
    <xf numFmtId="0" fontId="6" fillId="0" borderId="20" xfId="0" applyFont="1" applyBorder="1" applyAlignment="1">
      <alignment vertical="center"/>
    </xf>
    <xf numFmtId="0" fontId="4" fillId="0" borderId="20" xfId="0" applyFont="1" applyBorder="1" applyAlignment="1">
      <alignment horizontal="center" vertical="center"/>
    </xf>
    <xf numFmtId="0" fontId="29" fillId="8" borderId="20" xfId="0" applyFont="1" applyFill="1" applyBorder="1" applyAlignment="1">
      <alignment vertical="center"/>
    </xf>
    <xf numFmtId="0" fontId="4" fillId="0" borderId="20" xfId="0" applyFont="1" applyBorder="1" applyAlignment="1">
      <alignment vertical="center"/>
    </xf>
    <xf numFmtId="17" fontId="4" fillId="0" borderId="20" xfId="0" applyNumberFormat="1" applyFont="1" applyBorder="1" applyAlignment="1">
      <alignment horizontal="center" vertical="center"/>
    </xf>
    <xf numFmtId="2" fontId="4" fillId="0" borderId="20" xfId="0" applyNumberFormat="1" applyFont="1" applyBorder="1" applyAlignment="1">
      <alignment horizontal="center" vertical="center"/>
    </xf>
    <xf numFmtId="0" fontId="4" fillId="0" borderId="20" xfId="0" applyFont="1" applyBorder="1" applyAlignment="1">
      <alignment horizontal="right" vertical="center"/>
    </xf>
    <xf numFmtId="0" fontId="2" fillId="0" borderId="20" xfId="1" applyBorder="1" applyAlignment="1">
      <alignment vertical="center"/>
    </xf>
    <xf numFmtId="10" fontId="4" fillId="0" borderId="20" xfId="0" applyNumberFormat="1" applyFont="1" applyBorder="1" applyAlignment="1">
      <alignment horizontal="center" vertical="center"/>
    </xf>
    <xf numFmtId="0" fontId="6" fillId="0" borderId="20" xfId="0" applyFont="1" applyBorder="1" applyAlignment="1">
      <alignment horizontal="center" vertical="center"/>
    </xf>
    <xf numFmtId="0" fontId="4" fillId="0" borderId="20" xfId="0" applyFont="1" applyBorder="1"/>
    <xf numFmtId="0" fontId="6" fillId="0" borderId="20" xfId="0" applyFont="1" applyBorder="1" applyAlignment="1">
      <alignment horizontal="center"/>
    </xf>
    <xf numFmtId="0" fontId="4" fillId="0" borderId="20" xfId="0" applyFont="1" applyFill="1" applyBorder="1" applyAlignment="1">
      <alignment horizontal="center" vertical="center"/>
    </xf>
    <xf numFmtId="0" fontId="6" fillId="0" borderId="20" xfId="0" applyFont="1" applyBorder="1" applyAlignment="1"/>
    <xf numFmtId="0" fontId="24" fillId="0" borderId="20" xfId="0" applyFont="1" applyBorder="1" applyAlignment="1">
      <alignment vertical="center"/>
    </xf>
    <xf numFmtId="0" fontId="25" fillId="0" borderId="20" xfId="0" applyFont="1" applyBorder="1" applyAlignment="1">
      <alignment vertical="center"/>
    </xf>
    <xf numFmtId="0" fontId="4" fillId="8" borderId="20" xfId="0" applyFont="1" applyFill="1" applyBorder="1" applyAlignment="1">
      <alignment vertical="center"/>
    </xf>
    <xf numFmtId="0" fontId="6" fillId="8" borderId="20" xfId="0" applyFont="1" applyFill="1" applyBorder="1" applyAlignment="1">
      <alignment horizontal="center" vertical="center"/>
    </xf>
    <xf numFmtId="0" fontId="6" fillId="8" borderId="20" xfId="0" applyFont="1" applyFill="1" applyBorder="1" applyAlignment="1">
      <alignment vertical="center"/>
    </xf>
    <xf numFmtId="0" fontId="6" fillId="8" borderId="20" xfId="0" applyFont="1" applyFill="1" applyBorder="1" applyAlignment="1">
      <alignment horizontal="center"/>
    </xf>
    <xf numFmtId="0" fontId="6" fillId="8" borderId="20" xfId="0" applyFont="1" applyFill="1" applyBorder="1" applyAlignment="1"/>
    <xf numFmtId="0" fontId="26" fillId="10" borderId="20" xfId="0" applyFont="1" applyFill="1" applyBorder="1" applyAlignment="1">
      <alignment horizontal="center"/>
    </xf>
    <xf numFmtId="0" fontId="6" fillId="10" borderId="20" xfId="0" applyFont="1" applyFill="1" applyBorder="1" applyAlignment="1">
      <alignment horizontal="left"/>
    </xf>
    <xf numFmtId="0" fontId="27" fillId="8" borderId="20" xfId="0" applyFont="1" applyFill="1" applyBorder="1" applyAlignment="1">
      <alignment vertical="center"/>
    </xf>
    <xf numFmtId="10" fontId="6" fillId="0" borderId="20" xfId="0" applyNumberFormat="1" applyFont="1" applyBorder="1" applyAlignment="1">
      <alignment horizontal="center"/>
    </xf>
    <xf numFmtId="0" fontId="27" fillId="0" borderId="20" xfId="0" applyFont="1" applyBorder="1" applyAlignment="1">
      <alignment vertical="center"/>
    </xf>
    <xf numFmtId="0" fontId="4" fillId="8" borderId="20" xfId="0" applyFont="1" applyFill="1" applyBorder="1" applyAlignment="1">
      <alignment horizontal="center" vertical="center"/>
    </xf>
    <xf numFmtId="17" fontId="4" fillId="8" borderId="20" xfId="0" applyNumberFormat="1" applyFont="1" applyFill="1" applyBorder="1" applyAlignment="1">
      <alignment horizontal="center" vertical="center"/>
    </xf>
    <xf numFmtId="2" fontId="4" fillId="8" borderId="20" xfId="0" applyNumberFormat="1" applyFont="1" applyFill="1" applyBorder="1" applyAlignment="1">
      <alignment horizontal="center" vertical="center"/>
    </xf>
    <xf numFmtId="0" fontId="4" fillId="8" borderId="20" xfId="0" applyFont="1" applyFill="1" applyBorder="1" applyAlignment="1">
      <alignment horizontal="right" vertical="center"/>
    </xf>
    <xf numFmtId="0" fontId="2" fillId="8" borderId="20" xfId="1" applyFill="1" applyBorder="1" applyAlignment="1">
      <alignment vertical="center"/>
    </xf>
    <xf numFmtId="9" fontId="4" fillId="0" borderId="20" xfId="0" applyNumberFormat="1" applyFont="1" applyBorder="1" applyAlignment="1">
      <alignment horizontal="center" vertical="center"/>
    </xf>
    <xf numFmtId="0" fontId="4" fillId="0" borderId="20" xfId="0" applyFont="1" applyBorder="1" applyAlignment="1">
      <alignment horizontal="center"/>
    </xf>
    <xf numFmtId="0" fontId="28" fillId="0" borderId="20" xfId="1" applyFont="1" applyBorder="1" applyAlignment="1">
      <alignment horizontal="center"/>
    </xf>
    <xf numFmtId="0" fontId="4" fillId="0" borderId="20" xfId="0" applyFont="1" applyBorder="1" applyAlignment="1">
      <alignment horizontal="left"/>
    </xf>
    <xf numFmtId="10" fontId="4" fillId="0" borderId="20" xfId="0" applyNumberFormat="1" applyFont="1" applyBorder="1" applyAlignment="1">
      <alignment horizontal="center"/>
    </xf>
    <xf numFmtId="0" fontId="4" fillId="0" borderId="20" xfId="0" applyFont="1" applyFill="1" applyBorder="1" applyAlignment="1">
      <alignment vertical="center"/>
    </xf>
    <xf numFmtId="17" fontId="4" fillId="0" borderId="20" xfId="0" applyNumberFormat="1" applyFont="1" applyFill="1" applyBorder="1" applyAlignment="1">
      <alignment horizontal="center" vertical="center"/>
    </xf>
    <xf numFmtId="2" fontId="4" fillId="0" borderId="20" xfId="0" applyNumberFormat="1" applyFont="1" applyFill="1" applyBorder="1" applyAlignment="1">
      <alignment horizontal="center" vertical="center"/>
    </xf>
    <xf numFmtId="0" fontId="2" fillId="0" borderId="20" xfId="1" applyFill="1" applyBorder="1" applyAlignment="1">
      <alignment vertical="center"/>
    </xf>
    <xf numFmtId="0" fontId="31" fillId="12" borderId="20" xfId="0" applyFont="1" applyFill="1" applyBorder="1" applyAlignment="1">
      <alignment horizontal="center" vertical="center"/>
    </xf>
    <xf numFmtId="0" fontId="30" fillId="12" borderId="20" xfId="0" applyFont="1" applyFill="1" applyBorder="1" applyAlignment="1">
      <alignment horizontal="center"/>
    </xf>
    <xf numFmtId="0" fontId="4" fillId="0" borderId="20" xfId="0" applyFont="1" applyBorder="1" applyAlignment="1">
      <alignment vertical="center" wrapText="1"/>
    </xf>
    <xf numFmtId="0" fontId="1" fillId="11" borderId="20" xfId="0" applyFont="1" applyFill="1" applyBorder="1" applyAlignment="1">
      <alignment horizontal="center"/>
    </xf>
    <xf numFmtId="0" fontId="31" fillId="12" borderId="4" xfId="0" applyFont="1" applyFill="1" applyBorder="1" applyAlignment="1">
      <alignment vertical="center"/>
    </xf>
    <xf numFmtId="0" fontId="4" fillId="0" borderId="0" xfId="0" applyFont="1" applyBorder="1" applyAlignment="1">
      <alignment vertical="center"/>
    </xf>
    <xf numFmtId="0" fontId="3" fillId="11" borderId="20" xfId="0" applyFont="1" applyFill="1" applyBorder="1" applyAlignment="1">
      <alignment horizontal="left" vertical="center"/>
    </xf>
    <xf numFmtId="0" fontId="1" fillId="0" borderId="0" xfId="0" applyFont="1" applyBorder="1" applyAlignment="1">
      <alignment horizontal="center" vertical="center"/>
    </xf>
    <xf numFmtId="0" fontId="0" fillId="0" borderId="20" xfId="0" applyFill="1" applyBorder="1" applyAlignment="1">
      <alignment horizontal="center"/>
    </xf>
    <xf numFmtId="0" fontId="6" fillId="0" borderId="20" xfId="0" applyFont="1" applyFill="1" applyBorder="1" applyAlignment="1">
      <alignment vertical="center"/>
    </xf>
    <xf numFmtId="0" fontId="6" fillId="0" borderId="20" xfId="0" applyFont="1" applyFill="1" applyBorder="1" applyAlignment="1">
      <alignment horizontal="center" vertical="center"/>
    </xf>
    <xf numFmtId="0" fontId="0" fillId="0" borderId="0" xfId="0" applyFill="1" applyAlignment="1">
      <alignment horizontal="center" vertical="center"/>
    </xf>
    <xf numFmtId="0" fontId="0" fillId="0" borderId="0" xfId="0" applyFill="1" applyAlignment="1">
      <alignment wrapText="1"/>
    </xf>
    <xf numFmtId="0" fontId="6" fillId="0" borderId="20" xfId="0" applyFont="1" applyFill="1" applyBorder="1" applyAlignment="1">
      <alignment horizontal="left" vertical="center"/>
    </xf>
    <xf numFmtId="0" fontId="0" fillId="0" borderId="20" xfId="0" applyFill="1" applyBorder="1" applyAlignment="1">
      <alignment horizontal="center" vertical="center"/>
    </xf>
    <xf numFmtId="0" fontId="7" fillId="0" borderId="0" xfId="0" applyFont="1" applyFill="1" applyAlignment="1">
      <alignment vertical="center"/>
    </xf>
    <xf numFmtId="0" fontId="0" fillId="0" borderId="20" xfId="0" applyFill="1" applyBorder="1" applyAlignment="1">
      <alignment vertical="center"/>
    </xf>
    <xf numFmtId="0" fontId="0" fillId="0" borderId="20" xfId="0" applyFill="1" applyBorder="1" applyAlignment="1">
      <alignment horizontal="left" vertical="center"/>
    </xf>
    <xf numFmtId="0" fontId="0" fillId="0" borderId="20" xfId="0" applyFill="1" applyBorder="1" applyAlignment="1">
      <alignment horizontal="right" vertical="center"/>
    </xf>
    <xf numFmtId="0" fontId="0" fillId="0" borderId="0" xfId="0" applyFill="1" applyAlignment="1">
      <alignment vertical="center"/>
    </xf>
    <xf numFmtId="0" fontId="0" fillId="0" borderId="20" xfId="0" applyFill="1" applyBorder="1" applyAlignment="1">
      <alignment horizontal="center" vertical="center" wrapText="1"/>
    </xf>
    <xf numFmtId="0" fontId="0" fillId="0" borderId="20" xfId="0" applyFill="1" applyBorder="1" applyAlignment="1">
      <alignment horizontal="center" wrapText="1"/>
    </xf>
    <xf numFmtId="0" fontId="0" fillId="0" borderId="20" xfId="0" applyFill="1" applyBorder="1" applyAlignment="1">
      <alignment horizontal="left"/>
    </xf>
    <xf numFmtId="10" fontId="0" fillId="0" borderId="20" xfId="0" applyNumberFormat="1" applyFill="1" applyBorder="1" applyAlignment="1">
      <alignment horizontal="center"/>
    </xf>
    <xf numFmtId="0" fontId="0" fillId="0" borderId="20" xfId="0" applyFill="1" applyBorder="1" applyAlignment="1">
      <alignment wrapText="1"/>
    </xf>
    <xf numFmtId="0" fontId="6" fillId="0" borderId="20" xfId="0" applyFont="1" applyFill="1" applyBorder="1" applyAlignment="1">
      <alignment horizontal="right" vertical="center"/>
    </xf>
    <xf numFmtId="0" fontId="0" fillId="0" borderId="20" xfId="0" applyFill="1" applyBorder="1"/>
    <xf numFmtId="0" fontId="0" fillId="0" borderId="0" xfId="0" applyFont="1" applyFill="1" applyAlignment="1">
      <alignment wrapText="1"/>
    </xf>
    <xf numFmtId="0" fontId="0" fillId="0" borderId="18" xfId="0" applyFont="1" applyFill="1" applyBorder="1" applyAlignment="1"/>
    <xf numFmtId="0" fontId="0" fillId="0" borderId="18" xfId="0" applyFont="1" applyFill="1" applyBorder="1" applyAlignment="1">
      <alignment horizontal="center"/>
    </xf>
    <xf numFmtId="0" fontId="0" fillId="0" borderId="18" xfId="0" applyFont="1" applyFill="1" applyBorder="1" applyAlignment="1">
      <alignment horizontal="left"/>
    </xf>
    <xf numFmtId="0" fontId="0" fillId="0" borderId="18" xfId="0" applyFont="1" applyFill="1" applyBorder="1" applyAlignment="1">
      <alignment horizontal="right"/>
    </xf>
    <xf numFmtId="0" fontId="36" fillId="0" borderId="18" xfId="0" applyFont="1" applyFill="1" applyBorder="1" applyAlignment="1">
      <alignment horizontal="left"/>
    </xf>
    <xf numFmtId="0" fontId="0" fillId="0" borderId="18" xfId="0" applyFont="1" applyFill="1" applyBorder="1"/>
    <xf numFmtId="10" fontId="0" fillId="0" borderId="18" xfId="0" applyNumberFormat="1" applyFont="1" applyFill="1" applyBorder="1" applyAlignment="1">
      <alignment horizontal="center"/>
    </xf>
    <xf numFmtId="0" fontId="37" fillId="0" borderId="0" xfId="0" applyFont="1" applyFill="1" applyAlignment="1">
      <alignment horizontal="center"/>
    </xf>
    <xf numFmtId="0" fontId="38" fillId="0" borderId="18" xfId="0" applyFont="1" applyFill="1" applyBorder="1" applyAlignment="1"/>
    <xf numFmtId="0" fontId="38" fillId="0" borderId="18" xfId="0" applyFont="1" applyFill="1" applyBorder="1" applyAlignment="1">
      <alignment horizontal="left" wrapText="1"/>
    </xf>
    <xf numFmtId="0" fontId="0" fillId="0" borderId="20" xfId="0" applyFill="1" applyBorder="1" applyAlignment="1">
      <alignment horizontal="left" vertical="top"/>
    </xf>
    <xf numFmtId="0" fontId="0" fillId="0" borderId="20" xfId="0" applyFill="1" applyBorder="1" applyAlignment="1">
      <alignment horizontal="center" vertical="top" wrapText="1"/>
    </xf>
    <xf numFmtId="0" fontId="0" fillId="0" borderId="20" xfId="0" applyFill="1" applyBorder="1" applyAlignment="1">
      <alignment horizontal="center" vertical="top"/>
    </xf>
    <xf numFmtId="0" fontId="0" fillId="0" borderId="20" xfId="0" applyFill="1" applyBorder="1" applyAlignment="1">
      <alignment horizontal="left" vertical="top" wrapText="1"/>
    </xf>
    <xf numFmtId="0" fontId="2" fillId="0" borderId="0" xfId="1" applyFill="1" applyAlignment="1">
      <alignment horizontal="center" vertical="top"/>
    </xf>
    <xf numFmtId="166" fontId="39" fillId="0" borderId="20" xfId="0" applyNumberFormat="1" applyFont="1" applyFill="1" applyBorder="1" applyAlignment="1">
      <alignment horizontal="center" vertical="top"/>
    </xf>
    <xf numFmtId="10" fontId="0" fillId="0" borderId="20" xfId="0" applyNumberFormat="1" applyFill="1" applyBorder="1" applyAlignment="1">
      <alignment horizontal="center" vertical="top"/>
    </xf>
    <xf numFmtId="0" fontId="0" fillId="0" borderId="18" xfId="0" applyFill="1" applyBorder="1" applyAlignment="1">
      <alignment horizontal="left"/>
    </xf>
    <xf numFmtId="0" fontId="2" fillId="0" borderId="20" xfId="1" applyFill="1" applyBorder="1" applyAlignment="1">
      <alignment horizontal="left"/>
    </xf>
    <xf numFmtId="0" fontId="41" fillId="0" borderId="15" xfId="3" applyFont="1" applyFill="1" applyBorder="1" applyAlignment="1">
      <alignment horizontal="center"/>
    </xf>
    <xf numFmtId="0" fontId="41" fillId="0" borderId="15" xfId="3" quotePrefix="1" applyFont="1" applyFill="1" applyBorder="1" applyAlignment="1">
      <alignment horizontal="center"/>
    </xf>
    <xf numFmtId="0" fontId="41" fillId="0" borderId="15" xfId="3" applyFont="1" applyFill="1" applyBorder="1" applyAlignment="1">
      <alignment horizontal="left"/>
    </xf>
    <xf numFmtId="10" fontId="41" fillId="0" borderId="15" xfId="3" applyNumberFormat="1" applyFont="1" applyFill="1" applyBorder="1" applyAlignment="1">
      <alignment horizontal="center"/>
    </xf>
    <xf numFmtId="0" fontId="41" fillId="0" borderId="15" xfId="3" applyFont="1" applyFill="1" applyBorder="1" applyAlignment="1">
      <alignment horizontal="left" wrapText="1"/>
    </xf>
    <xf numFmtId="0" fontId="42" fillId="0" borderId="15" xfId="3" applyFont="1" applyFill="1" applyBorder="1" applyAlignment="1"/>
    <xf numFmtId="0" fontId="42" fillId="0" borderId="15" xfId="3" applyFont="1" applyFill="1" applyBorder="1" applyAlignment="1">
      <alignment horizontal="left" wrapText="1"/>
    </xf>
    <xf numFmtId="0" fontId="0" fillId="0" borderId="15" xfId="0" applyFill="1" applyBorder="1" applyAlignment="1">
      <alignment horizontal="center" vertical="top"/>
    </xf>
    <xf numFmtId="0" fontId="2" fillId="0" borderId="15" xfId="1" applyFill="1" applyBorder="1" applyAlignment="1">
      <alignment vertical="top" wrapText="1"/>
    </xf>
    <xf numFmtId="0" fontId="0" fillId="0" borderId="15" xfId="0" applyFill="1" applyBorder="1" applyAlignment="1">
      <alignment horizontal="center" vertical="center"/>
    </xf>
    <xf numFmtId="1" fontId="0" fillId="0" borderId="15" xfId="0" applyNumberFormat="1" applyFill="1" applyBorder="1" applyAlignment="1">
      <alignment horizontal="center" vertical="top"/>
    </xf>
    <xf numFmtId="0" fontId="0" fillId="0" borderId="15" xfId="0" applyFill="1" applyBorder="1" applyAlignment="1">
      <alignment horizontal="left" vertical="top"/>
    </xf>
    <xf numFmtId="0" fontId="0" fillId="0" borderId="15" xfId="0" applyFill="1" applyBorder="1" applyAlignment="1">
      <alignment horizontal="center" vertical="top" wrapText="1"/>
    </xf>
    <xf numFmtId="0" fontId="0" fillId="0" borderId="15" xfId="0" applyFill="1" applyBorder="1" applyAlignment="1">
      <alignment horizontal="left" vertical="top" wrapText="1"/>
    </xf>
    <xf numFmtId="0" fontId="26" fillId="0" borderId="0" xfId="0" applyFont="1" applyFill="1" applyAlignment="1">
      <alignment horizontal="left" vertical="top" wrapText="1"/>
    </xf>
    <xf numFmtId="0" fontId="0" fillId="0" borderId="15" xfId="0" applyFill="1" applyBorder="1"/>
    <xf numFmtId="0" fontId="0" fillId="0" borderId="15" xfId="0" applyFill="1" applyBorder="1" applyAlignment="1">
      <alignment horizontal="center"/>
    </xf>
    <xf numFmtId="0" fontId="0" fillId="0" borderId="15" xfId="0" applyFill="1" applyBorder="1" applyAlignment="1">
      <alignment horizontal="left"/>
    </xf>
    <xf numFmtId="0" fontId="0" fillId="0" borderId="15" xfId="0" applyFill="1" applyBorder="1" applyAlignment="1">
      <alignment horizontal="right"/>
    </xf>
    <xf numFmtId="0" fontId="2" fillId="0" borderId="15" xfId="1" applyFill="1" applyBorder="1" applyAlignment="1"/>
    <xf numFmtId="0" fontId="2" fillId="0" borderId="15" xfId="1" applyFill="1" applyBorder="1" applyAlignment="1">
      <alignment wrapText="1"/>
    </xf>
    <xf numFmtId="0" fontId="0" fillId="0" borderId="13" xfId="0" applyFill="1" applyBorder="1" applyAlignment="1">
      <alignment horizontal="left" vertical="center"/>
    </xf>
    <xf numFmtId="0" fontId="0" fillId="0" borderId="13" xfId="0" applyFill="1" applyBorder="1" applyAlignment="1">
      <alignment horizontal="center" vertical="center"/>
    </xf>
    <xf numFmtId="0" fontId="0" fillId="0" borderId="15" xfId="0" applyFill="1" applyBorder="1" applyAlignment="1">
      <alignment horizontal="left" vertical="center"/>
    </xf>
    <xf numFmtId="0" fontId="0" fillId="0" borderId="15" xfId="0" applyFill="1" applyBorder="1" applyAlignment="1">
      <alignment horizontal="center" vertical="center" wrapText="1"/>
    </xf>
    <xf numFmtId="0" fontId="41" fillId="0" borderId="15" xfId="0" applyFont="1" applyFill="1" applyBorder="1" applyAlignment="1">
      <alignment horizontal="center" vertical="center"/>
    </xf>
    <xf numFmtId="0" fontId="41" fillId="0" borderId="15" xfId="0" quotePrefix="1" applyFont="1" applyFill="1" applyBorder="1" applyAlignment="1">
      <alignment horizontal="center" vertical="center"/>
    </xf>
    <xf numFmtId="0" fontId="41" fillId="0" borderId="15" xfId="0" applyFont="1" applyFill="1" applyBorder="1" applyAlignment="1">
      <alignment horizontal="left" vertical="center"/>
    </xf>
    <xf numFmtId="0" fontId="0" fillId="0" borderId="18" xfId="0" applyFont="1" applyFill="1" applyBorder="1" applyAlignment="1">
      <alignment horizontal="center" vertical="center"/>
    </xf>
    <xf numFmtId="0" fontId="0" fillId="0" borderId="18" xfId="0" applyFill="1" applyBorder="1" applyAlignment="1">
      <alignment horizontal="center"/>
    </xf>
    <xf numFmtId="0" fontId="43" fillId="0" borderId="18" xfId="1" applyFont="1" applyFill="1" applyBorder="1" applyAlignment="1">
      <alignment horizontal="center" wrapText="1"/>
    </xf>
    <xf numFmtId="0" fontId="43" fillId="0" borderId="18" xfId="1" applyFont="1" applyFill="1" applyBorder="1" applyAlignment="1">
      <alignment horizontal="center"/>
    </xf>
    <xf numFmtId="0" fontId="0" fillId="0" borderId="18" xfId="0" applyFont="1" applyFill="1" applyBorder="1" applyAlignment="1">
      <alignment vertical="center"/>
    </xf>
    <xf numFmtId="0" fontId="0" fillId="0" borderId="18" xfId="0" applyFont="1" applyFill="1" applyBorder="1" applyAlignment="1">
      <alignment horizontal="left" vertical="center"/>
    </xf>
    <xf numFmtId="0" fontId="0" fillId="0" borderId="18" xfId="0" applyFont="1" applyFill="1" applyBorder="1" applyAlignment="1">
      <alignment horizontal="right" vertical="center"/>
    </xf>
    <xf numFmtId="0" fontId="0" fillId="0" borderId="18" xfId="0" applyFill="1" applyBorder="1" applyAlignment="1">
      <alignment horizontal="center" vertical="center"/>
    </xf>
    <xf numFmtId="0" fontId="0" fillId="0" borderId="18" xfId="0" applyFill="1" applyBorder="1" applyAlignment="1">
      <alignment horizontal="left" vertical="center"/>
    </xf>
    <xf numFmtId="0" fontId="44" fillId="0" borderId="18" xfId="1" applyFont="1" applyFill="1" applyBorder="1" applyAlignment="1">
      <alignment horizontal="center" vertical="center"/>
    </xf>
    <xf numFmtId="0" fontId="0" fillId="0" borderId="15" xfId="0" applyFont="1" applyFill="1" applyBorder="1" applyAlignment="1">
      <alignment horizontal="center"/>
    </xf>
    <xf numFmtId="0" fontId="0" fillId="0" borderId="15" xfId="0" applyFont="1" applyFill="1" applyBorder="1" applyAlignment="1">
      <alignment horizontal="left"/>
    </xf>
    <xf numFmtId="0" fontId="4" fillId="0" borderId="15" xfId="0" applyFont="1" applyFill="1" applyBorder="1" applyAlignment="1">
      <alignment horizontal="left"/>
    </xf>
    <xf numFmtId="0" fontId="0" fillId="0" borderId="15" xfId="0" applyFont="1" applyFill="1" applyBorder="1" applyAlignment="1">
      <alignment horizontal="right"/>
    </xf>
    <xf numFmtId="0" fontId="45" fillId="0" borderId="15" xfId="0" applyFont="1" applyFill="1" applyBorder="1" applyAlignment="1"/>
    <xf numFmtId="0" fontId="45" fillId="0" borderId="15" xfId="0" applyFont="1" applyFill="1" applyBorder="1" applyAlignment="1">
      <alignment wrapText="1"/>
    </xf>
    <xf numFmtId="0" fontId="0" fillId="0" borderId="15" xfId="0" applyFont="1" applyFill="1" applyBorder="1" applyAlignment="1"/>
    <xf numFmtId="0" fontId="0" fillId="0" borderId="0" xfId="0" applyFont="1" applyFill="1" applyAlignment="1">
      <alignment horizontal="center" vertical="center"/>
    </xf>
    <xf numFmtId="0" fontId="7" fillId="0" borderId="20" xfId="0" applyFont="1" applyFill="1" applyBorder="1" applyAlignment="1">
      <alignment horizontal="center" vertical="center"/>
    </xf>
    <xf numFmtId="10" fontId="0" fillId="0" borderId="18" xfId="0" applyNumberFormat="1" applyFont="1" applyFill="1" applyBorder="1" applyAlignment="1">
      <alignment horizontal="center" vertical="center"/>
    </xf>
    <xf numFmtId="0" fontId="7" fillId="0" borderId="18" xfId="0" applyFont="1" applyFill="1" applyBorder="1" applyAlignment="1">
      <alignment vertical="center"/>
    </xf>
    <xf numFmtId="0" fontId="7" fillId="0" borderId="25" xfId="0" applyFont="1" applyFill="1" applyBorder="1" applyAlignment="1">
      <alignment vertical="center"/>
    </xf>
    <xf numFmtId="0" fontId="7" fillId="0" borderId="20" xfId="0" applyFont="1" applyFill="1" applyBorder="1" applyAlignment="1">
      <alignment horizontal="left" vertical="center"/>
    </xf>
    <xf numFmtId="0" fontId="46" fillId="0" borderId="18" xfId="0" applyFont="1" applyFill="1" applyBorder="1" applyAlignment="1">
      <alignment vertical="center"/>
    </xf>
    <xf numFmtId="0" fontId="18" fillId="0" borderId="20" xfId="0" applyFont="1" applyFill="1" applyBorder="1" applyAlignment="1">
      <alignment horizontal="center" vertical="center"/>
    </xf>
    <xf numFmtId="0" fontId="18" fillId="0" borderId="20" xfId="0" quotePrefix="1" applyFont="1" applyFill="1" applyBorder="1" applyAlignment="1">
      <alignment horizontal="center" vertical="center"/>
    </xf>
    <xf numFmtId="9" fontId="7" fillId="0" borderId="20" xfId="0" applyNumberFormat="1" applyFont="1" applyFill="1" applyBorder="1" applyAlignment="1">
      <alignment horizontal="center" vertical="center"/>
    </xf>
    <xf numFmtId="0" fontId="18" fillId="0" borderId="20" xfId="0" applyFont="1" applyFill="1" applyBorder="1" applyAlignment="1">
      <alignment horizontal="left" vertical="center"/>
    </xf>
    <xf numFmtId="0" fontId="18" fillId="0" borderId="20" xfId="0" applyFont="1" applyFill="1" applyBorder="1" applyAlignment="1">
      <alignment horizontal="right" vertical="center"/>
    </xf>
    <xf numFmtId="0" fontId="42" fillId="0" borderId="20" xfId="0" applyFont="1" applyFill="1" applyBorder="1" applyAlignment="1">
      <alignment horizontal="center" vertical="center"/>
    </xf>
    <xf numFmtId="0" fontId="42" fillId="0" borderId="20" xfId="0" applyFont="1" applyFill="1" applyBorder="1" applyAlignment="1">
      <alignment horizontal="center" vertical="center" wrapText="1"/>
    </xf>
    <xf numFmtId="0" fontId="0" fillId="0" borderId="20" xfId="0" applyFill="1" applyBorder="1" applyAlignment="1">
      <alignment vertical="center" wrapText="1"/>
    </xf>
    <xf numFmtId="0" fontId="32" fillId="0" borderId="0" xfId="0" applyFont="1" applyBorder="1" applyAlignment="1">
      <alignment horizontal="center" vertical="center"/>
    </xf>
    <xf numFmtId="3" fontId="1" fillId="0" borderId="0" xfId="0" applyNumberFormat="1" applyFont="1" applyBorder="1" applyAlignment="1">
      <alignment horizontal="center" vertical="center"/>
    </xf>
    <xf numFmtId="0" fontId="1" fillId="0" borderId="20" xfId="0" applyFont="1" applyFill="1" applyBorder="1" applyAlignment="1">
      <alignment horizontal="center" vertical="center"/>
    </xf>
    <xf numFmtId="0" fontId="47" fillId="0" borderId="20" xfId="0" applyFont="1" applyFill="1" applyBorder="1" applyAlignment="1">
      <alignment vertical="center"/>
    </xf>
    <xf numFmtId="0" fontId="1" fillId="0" borderId="20" xfId="0" applyFont="1" applyFill="1" applyBorder="1" applyAlignment="1">
      <alignment vertical="center"/>
    </xf>
    <xf numFmtId="0" fontId="11" fillId="0" borderId="1" xfId="0" applyFont="1" applyFill="1" applyBorder="1" applyAlignment="1">
      <alignment horizontal="center" vertical="center"/>
    </xf>
    <xf numFmtId="0" fontId="11" fillId="0" borderId="3" xfId="0" applyFont="1" applyFill="1" applyBorder="1" applyAlignment="1">
      <alignment horizontal="left" vertical="center"/>
    </xf>
    <xf numFmtId="0" fontId="12" fillId="0" borderId="1" xfId="0" applyFont="1" applyFill="1" applyBorder="1"/>
    <xf numFmtId="0" fontId="11" fillId="0" borderId="4" xfId="0" applyFont="1" applyFill="1" applyBorder="1" applyAlignment="1">
      <alignment horizontal="left" vertical="center"/>
    </xf>
    <xf numFmtId="0" fontId="11" fillId="0" borderId="1" xfId="0" applyFont="1" applyFill="1" applyBorder="1" applyAlignment="1">
      <alignment horizontal="left" vertical="center"/>
    </xf>
    <xf numFmtId="0" fontId="7" fillId="0" borderId="20" xfId="0" applyFont="1" applyBorder="1" applyAlignment="1">
      <alignment horizontal="center" vertical="center"/>
    </xf>
    <xf numFmtId="0" fontId="0" fillId="0" borderId="20" xfId="0" applyBorder="1" applyAlignment="1">
      <alignment vertical="center"/>
    </xf>
    <xf numFmtId="0" fontId="49" fillId="0" borderId="20" xfId="0" applyFont="1" applyFill="1" applyBorder="1" applyAlignment="1">
      <alignment horizontal="center" vertical="center"/>
    </xf>
    <xf numFmtId="0" fontId="7" fillId="0" borderId="20" xfId="0" applyFont="1" applyBorder="1" applyAlignment="1">
      <alignment vertical="center"/>
    </xf>
    <xf numFmtId="0" fontId="1" fillId="0" borderId="0" xfId="0" applyFont="1"/>
    <xf numFmtId="0" fontId="48" fillId="0" borderId="20" xfId="0" applyFont="1" applyBorder="1" applyAlignment="1">
      <alignment horizontal="center" vertical="center"/>
    </xf>
    <xf numFmtId="0" fontId="48" fillId="0" borderId="0" xfId="0" applyFont="1" applyFill="1" applyBorder="1" applyAlignment="1">
      <alignment horizontal="center" vertical="center"/>
    </xf>
    <xf numFmtId="0" fontId="1" fillId="0" borderId="0" xfId="0" applyFont="1" applyAlignment="1">
      <alignment horizontal="center"/>
    </xf>
    <xf numFmtId="0" fontId="14" fillId="0" borderId="16" xfId="0" applyFont="1" applyBorder="1" applyAlignment="1">
      <alignment vertical="center" wrapText="1"/>
    </xf>
    <xf numFmtId="0" fontId="14" fillId="0" borderId="20" xfId="0" applyFont="1" applyBorder="1" applyAlignment="1">
      <alignment horizontal="left" vertical="center"/>
    </xf>
    <xf numFmtId="0" fontId="50" fillId="0" borderId="16" xfId="0" applyFont="1" applyBorder="1" applyAlignment="1">
      <alignment vertical="center" wrapText="1"/>
    </xf>
    <xf numFmtId="0" fontId="0" fillId="0" borderId="18" xfId="0" applyFont="1" applyBorder="1" applyAlignment="1">
      <alignment horizontal="center"/>
    </xf>
    <xf numFmtId="0" fontId="0" fillId="0" borderId="18" xfId="0" applyFont="1" applyBorder="1" applyAlignment="1"/>
    <xf numFmtId="0" fontId="2" fillId="0" borderId="18" xfId="0" applyFont="1" applyBorder="1" applyAlignment="1"/>
    <xf numFmtId="0" fontId="54" fillId="0" borderId="18" xfId="0" applyFont="1" applyBorder="1" applyAlignment="1"/>
    <xf numFmtId="0" fontId="0" fillId="0" borderId="18" xfId="0" applyFont="1" applyBorder="1" applyAlignment="1">
      <alignment horizontal="left"/>
    </xf>
    <xf numFmtId="0" fontId="0" fillId="0" borderId="20" xfId="0" applyBorder="1"/>
    <xf numFmtId="0" fontId="0" fillId="0" borderId="20" xfId="0" applyBorder="1" applyAlignment="1">
      <alignment horizontal="left"/>
    </xf>
    <xf numFmtId="0" fontId="2" fillId="0" borderId="20" xfId="1" applyBorder="1" applyAlignment="1">
      <alignment horizontal="center"/>
    </xf>
    <xf numFmtId="0" fontId="2" fillId="0" borderId="0" xfId="1" applyAlignment="1">
      <alignment horizontal="center"/>
    </xf>
    <xf numFmtId="0" fontId="0" fillId="0" borderId="20" xfId="0" applyBorder="1" applyAlignment="1">
      <alignment horizontal="right"/>
    </xf>
    <xf numFmtId="0" fontId="0" fillId="0" borderId="18" xfId="0" applyFont="1" applyBorder="1" applyAlignment="1">
      <alignment horizontal="right"/>
    </xf>
    <xf numFmtId="0" fontId="55" fillId="0" borderId="18" xfId="0" applyFont="1" applyBorder="1" applyAlignment="1">
      <alignment horizontal="center" vertical="center"/>
    </xf>
    <xf numFmtId="0" fontId="56" fillId="0" borderId="18" xfId="0" applyFont="1" applyBorder="1" applyAlignment="1">
      <alignment horizontal="center" vertical="center"/>
    </xf>
    <xf numFmtId="0" fontId="56" fillId="0" borderId="18" xfId="0" applyFont="1" applyBorder="1" applyAlignment="1">
      <alignment vertical="center"/>
    </xf>
    <xf numFmtId="0" fontId="55" fillId="0" borderId="18" xfId="0" applyFont="1" applyBorder="1" applyAlignment="1">
      <alignment vertical="center"/>
    </xf>
    <xf numFmtId="0" fontId="57" fillId="0" borderId="18" xfId="0" applyFont="1" applyBorder="1" applyAlignment="1">
      <alignment vertical="center"/>
    </xf>
    <xf numFmtId="0" fontId="0" fillId="0" borderId="0" xfId="0" applyFont="1" applyAlignment="1"/>
    <xf numFmtId="0" fontId="56" fillId="0" borderId="18" xfId="0" applyFont="1" applyBorder="1" applyAlignment="1">
      <alignment horizontal="right" vertical="center"/>
    </xf>
    <xf numFmtId="0" fontId="58" fillId="0" borderId="18" xfId="0" applyFont="1" applyBorder="1" applyAlignment="1">
      <alignment horizontal="center" vertical="center"/>
    </xf>
    <xf numFmtId="0" fontId="0" fillId="0" borderId="20" xfId="0" applyBorder="1" applyAlignment="1">
      <alignment horizontal="center" vertical="center"/>
    </xf>
    <xf numFmtId="0" fontId="0" fillId="0" borderId="0" xfId="0" applyAlignment="1">
      <alignment horizontal="center" vertical="center"/>
    </xf>
    <xf numFmtId="0" fontId="0" fillId="0" borderId="20" xfId="0" applyBorder="1" applyAlignment="1">
      <alignment horizontal="left" vertical="center"/>
    </xf>
    <xf numFmtId="0" fontId="0" fillId="0" borderId="18" xfId="0" applyFont="1" applyBorder="1" applyAlignment="1">
      <alignment horizontal="center" vertical="center"/>
    </xf>
    <xf numFmtId="0" fontId="0" fillId="0" borderId="20" xfId="0" applyBorder="1" applyAlignment="1">
      <alignment horizontal="right" vertical="center"/>
    </xf>
    <xf numFmtId="0" fontId="0" fillId="0" borderId="18" xfId="0" applyFont="1" applyBorder="1" applyAlignment="1">
      <alignment horizontal="left" vertical="center"/>
    </xf>
    <xf numFmtId="0" fontId="2" fillId="0" borderId="20" xfId="1" applyBorder="1" applyAlignment="1">
      <alignment horizontal="center" vertical="center"/>
    </xf>
    <xf numFmtId="0" fontId="4" fillId="0" borderId="13" xfId="0" applyFont="1" applyBorder="1" applyAlignment="1">
      <alignment horizontal="center" vertical="center"/>
    </xf>
    <xf numFmtId="0" fontId="0" fillId="0" borderId="13" xfId="0" applyBorder="1"/>
    <xf numFmtId="0" fontId="0" fillId="0" borderId="13" xfId="0" applyFill="1" applyBorder="1"/>
    <xf numFmtId="0" fontId="59" fillId="0" borderId="13" xfId="0" applyFont="1" applyBorder="1"/>
    <xf numFmtId="14" fontId="0" fillId="0" borderId="13" xfId="0" applyNumberFormat="1" applyFill="1" applyBorder="1" applyAlignment="1">
      <alignment horizontal="center"/>
    </xf>
    <xf numFmtId="0" fontId="0" fillId="0" borderId="13" xfId="0" applyFill="1" applyBorder="1" applyAlignment="1">
      <alignment horizontal="center"/>
    </xf>
    <xf numFmtId="0" fontId="0" fillId="0" borderId="13" xfId="0" applyFill="1" applyBorder="1" applyAlignment="1">
      <alignment horizontal="left"/>
    </xf>
    <xf numFmtId="0" fontId="51" fillId="0" borderId="13" xfId="1" applyFont="1" applyFill="1" applyBorder="1" applyAlignment="1">
      <alignment horizontal="left"/>
    </xf>
    <xf numFmtId="0" fontId="0" fillId="0" borderId="13" xfId="0" applyFill="1" applyBorder="1" applyAlignment="1">
      <alignment horizontal="right"/>
    </xf>
    <xf numFmtId="0" fontId="2" fillId="0" borderId="13" xfId="1" applyFill="1" applyBorder="1" applyAlignment="1"/>
    <xf numFmtId="0" fontId="2" fillId="0" borderId="13" xfId="1" applyFill="1" applyBorder="1" applyAlignment="1">
      <alignment wrapText="1"/>
    </xf>
    <xf numFmtId="0" fontId="6" fillId="0" borderId="13" xfId="0" applyFont="1" applyFill="1" applyBorder="1" applyAlignment="1">
      <alignment horizontal="center" vertical="center"/>
    </xf>
    <xf numFmtId="0" fontId="4" fillId="0" borderId="29" xfId="0" applyFont="1" applyBorder="1" applyAlignment="1">
      <alignment vertical="center"/>
    </xf>
    <xf numFmtId="0" fontId="4" fillId="0" borderId="30" xfId="0" applyFont="1" applyBorder="1" applyAlignment="1">
      <alignment vertical="center"/>
    </xf>
    <xf numFmtId="0" fontId="4" fillId="0" borderId="10" xfId="0" applyFont="1" applyBorder="1" applyAlignment="1">
      <alignment vertical="center"/>
    </xf>
    <xf numFmtId="0" fontId="4" fillId="0" borderId="9" xfId="0" applyFont="1" applyBorder="1" applyAlignment="1">
      <alignment horizontal="center" vertical="center"/>
    </xf>
    <xf numFmtId="17" fontId="4" fillId="0" borderId="4" xfId="0" applyNumberFormat="1" applyFont="1" applyBorder="1" applyAlignment="1">
      <alignment horizontal="center" vertical="center"/>
    </xf>
    <xf numFmtId="0" fontId="6" fillId="0" borderId="11" xfId="0" applyFont="1" applyBorder="1" applyAlignment="1">
      <alignment horizontal="right" vertical="center"/>
    </xf>
    <xf numFmtId="0" fontId="6" fillId="8" borderId="13" xfId="0" applyFont="1" applyFill="1" applyBorder="1" applyAlignment="1">
      <alignment horizontal="right"/>
    </xf>
    <xf numFmtId="0" fontId="6" fillId="0" borderId="13" xfId="0" applyFont="1" applyBorder="1" applyAlignment="1">
      <alignment horizontal="right"/>
    </xf>
    <xf numFmtId="17" fontId="4" fillId="0" borderId="13" xfId="0" applyNumberFormat="1" applyFont="1" applyBorder="1" applyAlignment="1">
      <alignment horizontal="center" vertical="center"/>
    </xf>
    <xf numFmtId="2" fontId="4" fillId="0" borderId="13" xfId="0" applyNumberFormat="1" applyFont="1" applyBorder="1" applyAlignment="1">
      <alignment horizontal="center" vertical="center"/>
    </xf>
    <xf numFmtId="0" fontId="4" fillId="0" borderId="13" xfId="0" applyFont="1" applyBorder="1" applyAlignment="1">
      <alignment horizontal="right" vertical="center"/>
    </xf>
    <xf numFmtId="0" fontId="2" fillId="0" borderId="13" xfId="1" applyBorder="1" applyAlignment="1">
      <alignment vertical="center"/>
    </xf>
    <xf numFmtId="14"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3" xfId="0" applyFont="1" applyFill="1" applyBorder="1" applyAlignment="1">
      <alignment horizontal="left" vertical="center"/>
    </xf>
    <xf numFmtId="0" fontId="0" fillId="0" borderId="13" xfId="0" applyFont="1" applyFill="1" applyBorder="1" applyAlignment="1">
      <alignment horizontal="center"/>
    </xf>
    <xf numFmtId="0" fontId="0" fillId="0" borderId="13" xfId="0" applyFont="1" applyFill="1" applyBorder="1" applyAlignment="1">
      <alignment horizontal="left"/>
    </xf>
    <xf numFmtId="0" fontId="0" fillId="0" borderId="10" xfId="0" applyFill="1" applyBorder="1" applyAlignment="1">
      <alignment horizontal="center"/>
    </xf>
    <xf numFmtId="0" fontId="1" fillId="0" borderId="10" xfId="0" applyFont="1" applyBorder="1" applyAlignment="1">
      <alignment horizontal="center"/>
    </xf>
    <xf numFmtId="0" fontId="0" fillId="0" borderId="10" xfId="0" applyFont="1" applyFill="1" applyBorder="1"/>
    <xf numFmtId="0" fontId="3" fillId="0" borderId="10" xfId="0" applyFont="1" applyBorder="1" applyAlignment="1">
      <alignment vertical="center"/>
    </xf>
    <xf numFmtId="14" fontId="0" fillId="0" borderId="10" xfId="0" applyNumberFormat="1" applyFont="1" applyFill="1" applyBorder="1" applyAlignment="1">
      <alignment horizontal="center" vertical="center"/>
    </xf>
    <xf numFmtId="0" fontId="0" fillId="0" borderId="10" xfId="0" applyFont="1" applyFill="1" applyBorder="1" applyAlignment="1">
      <alignment horizontal="center" vertical="center"/>
    </xf>
    <xf numFmtId="0" fontId="0" fillId="0" borderId="10" xfId="0" applyFont="1" applyFill="1" applyBorder="1" applyAlignment="1">
      <alignment horizontal="left" vertical="center"/>
    </xf>
    <xf numFmtId="0" fontId="43" fillId="0" borderId="10" xfId="1" applyFont="1" applyFill="1" applyBorder="1" applyAlignment="1">
      <alignment horizontal="center" vertical="center"/>
    </xf>
    <xf numFmtId="0" fontId="43" fillId="0" borderId="10" xfId="1" applyFont="1" applyFill="1" applyBorder="1" applyAlignment="1">
      <alignment horizontal="center" vertical="center" wrapText="1"/>
    </xf>
    <xf numFmtId="0" fontId="4" fillId="0" borderId="10" xfId="0" applyFont="1" applyBorder="1" applyAlignment="1">
      <alignment horizontal="center" vertical="center"/>
    </xf>
    <xf numFmtId="0" fontId="0" fillId="0" borderId="10" xfId="0" applyFont="1" applyFill="1" applyBorder="1" applyAlignment="1">
      <alignment horizontal="center"/>
    </xf>
    <xf numFmtId="0" fontId="0" fillId="0" borderId="10" xfId="0" applyFont="1" applyFill="1" applyBorder="1" applyAlignment="1">
      <alignment horizontal="left"/>
    </xf>
    <xf numFmtId="0" fontId="0" fillId="0" borderId="10" xfId="0" applyFill="1" applyBorder="1" applyAlignment="1">
      <alignment horizontal="center" vertical="top"/>
    </xf>
    <xf numFmtId="0" fontId="0" fillId="0" borderId="10" xfId="0" applyFont="1" applyFill="1" applyBorder="1" applyAlignment="1">
      <alignment horizontal="right"/>
    </xf>
    <xf numFmtId="0" fontId="43" fillId="0" borderId="10" xfId="1" applyFont="1" applyFill="1" applyBorder="1" applyAlignment="1">
      <alignment horizontal="center" wrapText="1"/>
    </xf>
    <xf numFmtId="0" fontId="43" fillId="0" borderId="10" xfId="1" applyFont="1" applyFill="1" applyBorder="1" applyAlignment="1">
      <alignment horizontal="center"/>
    </xf>
    <xf numFmtId="0" fontId="7" fillId="0" borderId="13" xfId="0" applyFont="1" applyFill="1" applyBorder="1" applyAlignment="1">
      <alignment horizontal="center" vertical="center" wrapText="1"/>
    </xf>
    <xf numFmtId="0" fontId="44" fillId="0" borderId="13" xfId="1" applyFont="1" applyFill="1" applyBorder="1" applyAlignment="1">
      <alignment wrapText="1"/>
    </xf>
    <xf numFmtId="0" fontId="0" fillId="0" borderId="13" xfId="0" applyFont="1" applyFill="1" applyBorder="1" applyAlignment="1">
      <alignment horizontal="right" vertical="center"/>
    </xf>
    <xf numFmtId="0" fontId="6" fillId="0" borderId="13" xfId="0" applyFont="1" applyFill="1" applyBorder="1" applyAlignment="1">
      <alignment horizontal="left" vertical="center"/>
    </xf>
    <xf numFmtId="0" fontId="44" fillId="0" borderId="13" xfId="1" applyFont="1" applyFill="1" applyBorder="1" applyAlignment="1">
      <alignment horizontal="center" vertical="center"/>
    </xf>
    <xf numFmtId="0" fontId="0" fillId="0" borderId="7" xfId="0" applyFill="1" applyBorder="1" applyAlignment="1">
      <alignment horizontal="center"/>
    </xf>
    <xf numFmtId="0" fontId="0" fillId="0" borderId="0" xfId="0" applyBorder="1"/>
    <xf numFmtId="0" fontId="0" fillId="0" borderId="9" xfId="0" applyBorder="1" applyAlignment="1">
      <alignment horizontal="center"/>
    </xf>
    <xf numFmtId="0" fontId="4" fillId="0" borderId="4" xfId="0" applyFont="1" applyBorder="1" applyAlignment="1">
      <alignment horizontal="center" vertical="center"/>
    </xf>
    <xf numFmtId="0" fontId="0" fillId="0" borderId="10" xfId="0" applyBorder="1" applyAlignment="1">
      <alignment horizontal="center"/>
    </xf>
    <xf numFmtId="0" fontId="0" fillId="0" borderId="6" xfId="0" applyBorder="1" applyAlignment="1">
      <alignment horizontal="center"/>
    </xf>
    <xf numFmtId="14" fontId="4" fillId="0" borderId="13" xfId="0" applyNumberFormat="1" applyFont="1" applyBorder="1" applyAlignment="1">
      <alignment horizontal="center" vertical="center"/>
    </xf>
    <xf numFmtId="0" fontId="3" fillId="0" borderId="0" xfId="0" applyFont="1" applyBorder="1" applyAlignment="1">
      <alignment vertical="center"/>
    </xf>
    <xf numFmtId="0" fontId="3" fillId="0" borderId="13" xfId="0" applyFont="1" applyBorder="1" applyAlignment="1">
      <alignment horizontal="center" vertical="center"/>
    </xf>
    <xf numFmtId="0" fontId="3" fillId="0" borderId="13" xfId="0" applyFont="1" applyBorder="1" applyAlignment="1">
      <alignment vertical="center"/>
    </xf>
    <xf numFmtId="10" fontId="4" fillId="0" borderId="13" xfId="0" applyNumberFormat="1" applyFont="1" applyBorder="1" applyAlignment="1">
      <alignment horizontal="center" vertical="center"/>
    </xf>
    <xf numFmtId="9" fontId="4" fillId="0" borderId="13" xfId="0" applyNumberFormat="1" applyFont="1" applyBorder="1" applyAlignment="1">
      <alignment horizontal="center" vertical="center"/>
    </xf>
    <xf numFmtId="0" fontId="0" fillId="0" borderId="9" xfId="0" applyBorder="1"/>
    <xf numFmtId="14" fontId="0" fillId="0" borderId="13" xfId="0" applyNumberFormat="1" applyBorder="1" applyAlignment="1">
      <alignment horizontal="center"/>
    </xf>
    <xf numFmtId="0" fontId="0" fillId="0" borderId="13" xfId="0" applyBorder="1" applyAlignment="1">
      <alignment horizontal="left"/>
    </xf>
    <xf numFmtId="0" fontId="0" fillId="0" borderId="13" xfId="0" applyBorder="1" applyAlignment="1">
      <alignment horizontal="right"/>
    </xf>
    <xf numFmtId="0" fontId="1" fillId="0" borderId="0" xfId="0" applyFont="1" applyBorder="1" applyAlignment="1"/>
    <xf numFmtId="0" fontId="1" fillId="0" borderId="0" xfId="0" applyFont="1" applyBorder="1" applyAlignment="1">
      <alignment horizontal="center"/>
    </xf>
    <xf numFmtId="0" fontId="0" fillId="0" borderId="0" xfId="0" applyBorder="1" applyAlignment="1">
      <alignment horizontal="center" vertical="center"/>
    </xf>
    <xf numFmtId="3" fontId="0" fillId="0" borderId="15" xfId="0" applyNumberFormat="1" applyBorder="1" applyAlignment="1">
      <alignment horizontal="center" vertical="center"/>
    </xf>
    <xf numFmtId="0" fontId="55" fillId="0" borderId="0" xfId="0" applyFont="1" applyAlignment="1">
      <alignment horizontal="left" vertical="center" indent="15"/>
    </xf>
    <xf numFmtId="0" fontId="7" fillId="0" borderId="0" xfId="0" applyFont="1" applyAlignment="1">
      <alignment horizontal="left" vertical="center" indent="15"/>
    </xf>
    <xf numFmtId="0" fontId="60" fillId="16" borderId="20" xfId="4" applyBorder="1" applyAlignment="1">
      <alignment horizontal="center" vertical="center"/>
    </xf>
    <xf numFmtId="0" fontId="60" fillId="16" borderId="17" xfId="4" applyBorder="1" applyAlignment="1">
      <alignment horizontal="center" vertical="center"/>
    </xf>
    <xf numFmtId="0" fontId="61" fillId="17" borderId="20" xfId="5" applyBorder="1" applyAlignment="1">
      <alignment horizontal="center" vertical="center"/>
    </xf>
    <xf numFmtId="0" fontId="60" fillId="16" borderId="24" xfId="4" applyBorder="1" applyAlignment="1">
      <alignment horizontal="center" vertical="center"/>
    </xf>
    <xf numFmtId="0" fontId="61" fillId="17" borderId="24" xfId="5" applyBorder="1" applyAlignment="1">
      <alignment horizontal="center" vertical="center"/>
    </xf>
    <xf numFmtId="0" fontId="41" fillId="0" borderId="20" xfId="0" applyFont="1" applyFill="1" applyBorder="1" applyAlignment="1">
      <alignment horizontal="center" vertical="center"/>
    </xf>
    <xf numFmtId="0" fontId="0" fillId="0" borderId="20" xfId="0" applyFont="1" applyFill="1" applyBorder="1" applyAlignment="1">
      <alignment horizontal="center"/>
    </xf>
    <xf numFmtId="0" fontId="0" fillId="0" borderId="0" xfId="0" applyFont="1" applyFill="1" applyBorder="1" applyAlignment="1">
      <alignment horizontal="center" vertical="center"/>
    </xf>
    <xf numFmtId="2" fontId="50" fillId="0" borderId="13" xfId="0" applyNumberFormat="1" applyFont="1" applyBorder="1" applyAlignment="1">
      <alignment horizontal="center" vertical="center"/>
    </xf>
    <xf numFmtId="1" fontId="50" fillId="0" borderId="6" xfId="0" applyNumberFormat="1" applyFont="1" applyBorder="1" applyAlignment="1">
      <alignment horizontal="center"/>
    </xf>
    <xf numFmtId="1" fontId="50" fillId="0" borderId="13" xfId="0" applyNumberFormat="1" applyFont="1" applyBorder="1" applyAlignment="1">
      <alignment horizontal="center"/>
    </xf>
    <xf numFmtId="2" fontId="62" fillId="0" borderId="13" xfId="3" applyNumberFormat="1" applyFont="1" applyBorder="1" applyAlignment="1">
      <alignment horizontal="center"/>
    </xf>
    <xf numFmtId="1" fontId="50" fillId="0" borderId="10" xfId="0" applyNumberFormat="1" applyFont="1" applyBorder="1" applyAlignment="1">
      <alignment horizontal="center"/>
    </xf>
    <xf numFmtId="0" fontId="0" fillId="0" borderId="13" xfId="0" applyBorder="1" applyAlignment="1">
      <alignment horizontal="center" vertical="center"/>
    </xf>
    <xf numFmtId="0" fontId="4" fillId="0" borderId="31" xfId="0" applyFont="1" applyBorder="1" applyAlignment="1">
      <alignment horizontal="center" vertical="center"/>
    </xf>
    <xf numFmtId="0" fontId="0" fillId="0" borderId="31" xfId="0" applyBorder="1" applyAlignment="1">
      <alignment horizontal="center" vertical="center"/>
    </xf>
    <xf numFmtId="0" fontId="4" fillId="0" borderId="22" xfId="0" applyFont="1" applyFill="1" applyBorder="1" applyAlignment="1">
      <alignment horizontal="center" vertical="center"/>
    </xf>
    <xf numFmtId="0" fontId="4" fillId="0" borderId="32" xfId="0" applyFont="1" applyFill="1" applyBorder="1" applyAlignment="1">
      <alignment horizontal="center" vertical="center"/>
    </xf>
    <xf numFmtId="0" fontId="4" fillId="0" borderId="33" xfId="0" applyFont="1" applyFill="1" applyBorder="1" applyAlignment="1">
      <alignment horizontal="center" vertical="center"/>
    </xf>
    <xf numFmtId="0" fontId="4" fillId="0" borderId="34" xfId="0" applyFont="1" applyFill="1" applyBorder="1" applyAlignment="1">
      <alignment horizontal="center" vertical="center"/>
    </xf>
    <xf numFmtId="0" fontId="4" fillId="0" borderId="35" xfId="0" applyFont="1" applyFill="1" applyBorder="1" applyAlignment="1">
      <alignment horizontal="center" vertical="center"/>
    </xf>
    <xf numFmtId="0" fontId="4" fillId="0" borderId="36" xfId="0" applyFont="1" applyFill="1" applyBorder="1" applyAlignment="1">
      <alignment horizontal="center" vertical="center"/>
    </xf>
    <xf numFmtId="0" fontId="4" fillId="0" borderId="37" xfId="0" applyFont="1" applyFill="1" applyBorder="1" applyAlignment="1">
      <alignment horizontal="center" vertical="center"/>
    </xf>
    <xf numFmtId="0" fontId="4" fillId="0" borderId="38" xfId="0" applyFont="1" applyFill="1" applyBorder="1" applyAlignment="1">
      <alignment horizontal="center" vertical="center"/>
    </xf>
    <xf numFmtId="0" fontId="4" fillId="0" borderId="39"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21" xfId="0" applyFont="1" applyFill="1" applyBorder="1" applyAlignment="1">
      <alignment horizontal="center" vertical="center"/>
    </xf>
    <xf numFmtId="0" fontId="4" fillId="0" borderId="26" xfId="0" applyFont="1" applyFill="1" applyBorder="1" applyAlignment="1">
      <alignment horizontal="center" vertical="center"/>
    </xf>
    <xf numFmtId="0" fontId="4" fillId="0" borderId="40" xfId="0" applyFont="1" applyFill="1" applyBorder="1" applyAlignment="1">
      <alignment horizontal="center" vertical="center"/>
    </xf>
    <xf numFmtId="0" fontId="4" fillId="0" borderId="24" xfId="0" applyFont="1" applyFill="1" applyBorder="1" applyAlignment="1">
      <alignment horizontal="center" vertical="center"/>
    </xf>
    <xf numFmtId="0" fontId="4" fillId="0" borderId="41" xfId="0" applyFont="1" applyFill="1" applyBorder="1" applyAlignment="1">
      <alignment horizontal="center" vertical="center"/>
    </xf>
    <xf numFmtId="0" fontId="4" fillId="0" borderId="42"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3" fillId="11" borderId="20" xfId="0" applyFont="1" applyFill="1" applyBorder="1" applyAlignment="1">
      <alignment horizontal="center" vertical="center"/>
    </xf>
    <xf numFmtId="0" fontId="30" fillId="12" borderId="22" xfId="0" applyFont="1" applyFill="1" applyBorder="1" applyAlignment="1">
      <alignment horizontal="center"/>
    </xf>
    <xf numFmtId="0" fontId="30" fillId="12" borderId="24" xfId="0" applyFont="1" applyFill="1" applyBorder="1" applyAlignment="1">
      <alignment horizontal="center"/>
    </xf>
    <xf numFmtId="0" fontId="64" fillId="12" borderId="15" xfId="0" applyFont="1" applyFill="1" applyBorder="1" applyAlignment="1">
      <alignment horizontal="center" vertical="center"/>
    </xf>
    <xf numFmtId="0" fontId="65" fillId="12" borderId="15" xfId="0" applyFont="1" applyFill="1" applyBorder="1" applyAlignment="1">
      <alignment horizontal="center" vertical="center"/>
    </xf>
    <xf numFmtId="0" fontId="65" fillId="12" borderId="20" xfId="0" applyFont="1" applyFill="1" applyBorder="1" applyAlignment="1">
      <alignment horizontal="center" vertical="center"/>
    </xf>
    <xf numFmtId="0" fontId="64" fillId="12" borderId="20" xfId="0" applyFont="1" applyFill="1" applyBorder="1" applyAlignment="1">
      <alignment horizontal="center" vertical="center"/>
    </xf>
    <xf numFmtId="0" fontId="66" fillId="0" borderId="0" xfId="0" applyFont="1" applyAlignment="1">
      <alignment vertical="center"/>
    </xf>
    <xf numFmtId="0" fontId="67" fillId="23" borderId="20" xfId="0" applyFont="1" applyFill="1" applyBorder="1" applyAlignment="1">
      <alignment vertical="center"/>
    </xf>
    <xf numFmtId="0" fontId="62" fillId="0" borderId="20" xfId="0" applyFont="1" applyBorder="1" applyAlignment="1">
      <alignment horizontal="center" vertical="center" wrapText="1"/>
    </xf>
    <xf numFmtId="0" fontId="63" fillId="20" borderId="20" xfId="0" applyFont="1" applyFill="1" applyBorder="1" applyAlignment="1">
      <alignment horizontal="center" vertical="center" wrapText="1"/>
    </xf>
    <xf numFmtId="0" fontId="63" fillId="21" borderId="20" xfId="0" applyFont="1" applyFill="1" applyBorder="1" applyAlignment="1">
      <alignment horizontal="center" vertical="center" wrapText="1"/>
    </xf>
    <xf numFmtId="0" fontId="63" fillId="22" borderId="20" xfId="0" applyFont="1" applyFill="1" applyBorder="1" applyAlignment="1">
      <alignment horizontal="center" vertical="center" wrapText="1"/>
    </xf>
    <xf numFmtId="0" fontId="63" fillId="0" borderId="20" xfId="0" applyFont="1" applyBorder="1" applyAlignment="1">
      <alignment horizontal="center" vertical="center" wrapText="1"/>
    </xf>
    <xf numFmtId="0" fontId="0" fillId="0" borderId="15" xfId="0" applyFont="1" applyBorder="1" applyAlignment="1">
      <alignment horizontal="center"/>
    </xf>
    <xf numFmtId="0" fontId="7" fillId="0" borderId="15" xfId="0" applyFont="1" applyBorder="1" applyAlignment="1">
      <alignment horizontal="center" wrapText="1"/>
    </xf>
    <xf numFmtId="165" fontId="0" fillId="0" borderId="15" xfId="2" applyNumberFormat="1" applyFont="1" applyBorder="1" applyAlignment="1">
      <alignment horizontal="center"/>
    </xf>
    <xf numFmtId="1" fontId="1" fillId="11" borderId="20" xfId="0" applyNumberFormat="1" applyFont="1" applyFill="1" applyBorder="1" applyAlignment="1">
      <alignment horizontal="center" vertical="center"/>
    </xf>
    <xf numFmtId="1" fontId="1" fillId="11" borderId="20" xfId="0" applyNumberFormat="1" applyFont="1" applyFill="1" applyBorder="1" applyAlignment="1">
      <alignment horizontal="center"/>
    </xf>
    <xf numFmtId="0" fontId="53" fillId="8" borderId="0" xfId="0" applyFont="1" applyFill="1" applyBorder="1" applyAlignment="1">
      <alignment horizontal="center" vertical="center"/>
    </xf>
    <xf numFmtId="0" fontId="53" fillId="8" borderId="0" xfId="0" applyFont="1" applyFill="1" applyBorder="1" applyAlignment="1">
      <alignment vertical="center"/>
    </xf>
    <xf numFmtId="0" fontId="68" fillId="19" borderId="20" xfId="0" applyFont="1" applyFill="1" applyBorder="1" applyAlignment="1">
      <alignment horizontal="center" vertical="center" wrapText="1"/>
    </xf>
    <xf numFmtId="0" fontId="1" fillId="18" borderId="20" xfId="0" applyFont="1" applyFill="1" applyBorder="1" applyAlignment="1">
      <alignment horizontal="center" vertical="center"/>
    </xf>
    <xf numFmtId="9" fontId="1" fillId="18" borderId="20" xfId="6" applyFont="1" applyFill="1" applyBorder="1" applyAlignment="1">
      <alignment horizontal="center" vertical="center"/>
    </xf>
    <xf numFmtId="0" fontId="69" fillId="25" borderId="20" xfId="0" applyFont="1" applyFill="1" applyBorder="1" applyAlignment="1">
      <alignment horizontal="center" vertical="center" wrapText="1"/>
    </xf>
    <xf numFmtId="0" fontId="69" fillId="25" borderId="22" xfId="0" applyFont="1" applyFill="1" applyBorder="1" applyAlignment="1">
      <alignment horizontal="center" vertical="center" wrapText="1"/>
    </xf>
    <xf numFmtId="0" fontId="14" fillId="0" borderId="0" xfId="0" applyFont="1" applyAlignment="1">
      <alignment horizontal="center" wrapText="1"/>
    </xf>
    <xf numFmtId="0" fontId="1" fillId="0" borderId="20" xfId="0" applyFont="1" applyBorder="1" applyAlignment="1">
      <alignment horizontal="center"/>
    </xf>
    <xf numFmtId="0" fontId="0" fillId="0" borderId="0" xfId="0" applyAlignment="1">
      <alignment horizontal="center" wrapText="1"/>
    </xf>
    <xf numFmtId="9" fontId="0" fillId="0" borderId="0" xfId="0" applyNumberFormat="1"/>
    <xf numFmtId="0" fontId="1" fillId="0" borderId="6" xfId="0" applyFont="1" applyFill="1" applyBorder="1" applyAlignment="1">
      <alignment horizontal="center"/>
    </xf>
    <xf numFmtId="0" fontId="1" fillId="0" borderId="13" xfId="0" applyFont="1" applyFill="1" applyBorder="1" applyAlignment="1">
      <alignment horizontal="center"/>
    </xf>
    <xf numFmtId="0" fontId="1" fillId="5" borderId="20" xfId="0" applyFont="1" applyFill="1" applyBorder="1" applyAlignment="1">
      <alignment horizontal="center"/>
    </xf>
    <xf numFmtId="0" fontId="63" fillId="5" borderId="20" xfId="0" applyFont="1" applyFill="1" applyBorder="1" applyAlignment="1">
      <alignment horizontal="center" vertical="center"/>
    </xf>
    <xf numFmtId="9" fontId="63" fillId="0" borderId="20" xfId="6" applyFont="1" applyBorder="1" applyAlignment="1">
      <alignment horizontal="center" vertical="center"/>
    </xf>
    <xf numFmtId="9" fontId="63" fillId="26" borderId="20" xfId="6" applyFont="1" applyFill="1" applyBorder="1" applyAlignment="1">
      <alignment horizontal="center" vertical="center"/>
    </xf>
    <xf numFmtId="0" fontId="50" fillId="0" borderId="20" xfId="0" applyFont="1" applyFill="1" applyBorder="1" applyAlignment="1">
      <alignment horizontal="center" vertical="center"/>
    </xf>
    <xf numFmtId="0" fontId="50" fillId="0" borderId="20" xfId="0" applyFont="1" applyFill="1" applyBorder="1" applyAlignment="1">
      <alignment horizontal="left" vertical="center"/>
    </xf>
    <xf numFmtId="0" fontId="50" fillId="0" borderId="20" xfId="0" applyFont="1" applyBorder="1" applyAlignment="1">
      <alignment horizontal="center" vertical="center"/>
    </xf>
    <xf numFmtId="0" fontId="50" fillId="0" borderId="20" xfId="0" applyFont="1" applyBorder="1" applyAlignment="1">
      <alignment horizontal="left" vertical="center"/>
    </xf>
    <xf numFmtId="0" fontId="50" fillId="0" borderId="20" xfId="0" applyFont="1" applyBorder="1" applyAlignment="1">
      <alignment horizontal="center" wrapText="1"/>
    </xf>
    <xf numFmtId="0" fontId="50" fillId="0" borderId="20" xfId="0" applyFont="1" applyBorder="1" applyAlignment="1">
      <alignment wrapText="1"/>
    </xf>
    <xf numFmtId="0" fontId="50" fillId="0" borderId="20" xfId="0" applyFont="1" applyBorder="1"/>
    <xf numFmtId="0" fontId="70" fillId="0" borderId="20" xfId="0" applyFont="1" applyBorder="1" applyAlignment="1">
      <alignment horizontal="center"/>
    </xf>
    <xf numFmtId="0" fontId="70" fillId="0" borderId="20" xfId="0" applyFont="1" applyBorder="1" applyAlignment="1">
      <alignment horizontal="left"/>
    </xf>
    <xf numFmtId="0" fontId="50" fillId="0" borderId="20" xfId="0" applyFont="1" applyBorder="1" applyAlignment="1">
      <alignment horizontal="left"/>
    </xf>
    <xf numFmtId="0" fontId="71" fillId="0" borderId="0" xfId="0" applyFont="1"/>
    <xf numFmtId="0" fontId="73" fillId="27" borderId="20" xfId="8" applyFont="1" applyBorder="1" applyAlignment="1">
      <alignment horizontal="center" vertical="center" wrapText="1"/>
    </xf>
    <xf numFmtId="0" fontId="74" fillId="0" borderId="0" xfId="0" applyFont="1"/>
    <xf numFmtId="0" fontId="75" fillId="0" borderId="13" xfId="0" applyFont="1" applyBorder="1" applyAlignment="1">
      <alignment horizontal="center" vertical="center" wrapText="1"/>
    </xf>
    <xf numFmtId="0" fontId="75" fillId="0" borderId="13" xfId="0" applyFont="1" applyBorder="1" applyAlignment="1">
      <alignment horizontal="center" vertical="center"/>
    </xf>
    <xf numFmtId="0" fontId="75" fillId="0" borderId="0" xfId="0" applyFont="1" applyBorder="1" applyAlignment="1">
      <alignment horizontal="center" vertical="center" wrapText="1"/>
    </xf>
    <xf numFmtId="0" fontId="75" fillId="0" borderId="0" xfId="0" applyFont="1" applyBorder="1" applyAlignment="1">
      <alignment horizontal="center" vertical="center"/>
    </xf>
    <xf numFmtId="0" fontId="75" fillId="0" borderId="0" xfId="0" applyFont="1" applyBorder="1" applyAlignment="1">
      <alignment horizontal="left" vertical="center"/>
    </xf>
    <xf numFmtId="0" fontId="50" fillId="0" borderId="13" xfId="0" applyFont="1" applyBorder="1" applyAlignment="1">
      <alignment horizontal="center" vertical="center"/>
    </xf>
    <xf numFmtId="0" fontId="50" fillId="0" borderId="13" xfId="0" applyFont="1" applyBorder="1" applyAlignment="1">
      <alignment horizontal="left" vertical="center"/>
    </xf>
    <xf numFmtId="14" fontId="50" fillId="0" borderId="0" xfId="0" applyNumberFormat="1" applyFont="1" applyBorder="1" applyAlignment="1">
      <alignment horizontal="center" vertical="center"/>
    </xf>
    <xf numFmtId="0" fontId="50" fillId="0" borderId="0" xfId="0" applyFont="1" applyBorder="1" applyAlignment="1">
      <alignment horizontal="center" vertical="center"/>
    </xf>
    <xf numFmtId="0" fontId="50" fillId="0" borderId="0" xfId="0" applyFont="1" applyBorder="1" applyAlignment="1">
      <alignment horizontal="left" vertical="center"/>
    </xf>
    <xf numFmtId="0" fontId="50" fillId="0" borderId="0" xfId="0" applyFont="1" applyBorder="1" applyAlignment="1">
      <alignment horizontal="left" vertical="center" wrapText="1"/>
    </xf>
    <xf numFmtId="1" fontId="50" fillId="0" borderId="13" xfId="0" applyNumberFormat="1" applyFont="1" applyBorder="1" applyAlignment="1">
      <alignment horizontal="center" vertical="center"/>
    </xf>
    <xf numFmtId="0" fontId="50" fillId="0" borderId="13" xfId="0" applyFont="1" applyBorder="1" applyAlignment="1">
      <alignment wrapText="1"/>
    </xf>
    <xf numFmtId="0" fontId="50" fillId="0" borderId="13" xfId="0" applyFont="1" applyBorder="1" applyAlignment="1">
      <alignment horizontal="left" wrapText="1"/>
    </xf>
    <xf numFmtId="0" fontId="50" fillId="0" borderId="13" xfId="0" applyFont="1" applyBorder="1" applyAlignment="1">
      <alignment horizontal="center" wrapText="1"/>
    </xf>
    <xf numFmtId="0" fontId="50" fillId="0" borderId="13" xfId="0" applyFont="1" applyBorder="1" applyAlignment="1">
      <alignment horizontal="center"/>
    </xf>
    <xf numFmtId="0" fontId="50" fillId="0" borderId="13" xfId="0" applyFont="1" applyBorder="1"/>
    <xf numFmtId="14" fontId="50" fillId="0" borderId="0" xfId="0" applyNumberFormat="1" applyFont="1" applyBorder="1" applyAlignment="1">
      <alignment horizontal="center"/>
    </xf>
    <xf numFmtId="0" fontId="50" fillId="0" borderId="0" xfId="0" applyFont="1" applyBorder="1" applyAlignment="1">
      <alignment horizontal="center" wrapText="1"/>
    </xf>
    <xf numFmtId="0" fontId="50" fillId="0" borderId="0" xfId="0" applyFont="1" applyBorder="1" applyAlignment="1">
      <alignment horizontal="left" wrapText="1"/>
    </xf>
    <xf numFmtId="0" fontId="76" fillId="0" borderId="0" xfId="1" applyFont="1" applyBorder="1" applyAlignment="1">
      <alignment wrapText="1"/>
    </xf>
    <xf numFmtId="0" fontId="50" fillId="0" borderId="0" xfId="0" applyFont="1" applyBorder="1"/>
    <xf numFmtId="0" fontId="50" fillId="0" borderId="0" xfId="0" applyFont="1"/>
    <xf numFmtId="0" fontId="50" fillId="0" borderId="13" xfId="0" applyFont="1" applyFill="1" applyBorder="1" applyAlignment="1">
      <alignment horizontal="center" vertical="center"/>
    </xf>
    <xf numFmtId="0" fontId="75" fillId="0" borderId="20" xfId="0" applyFont="1" applyFill="1" applyBorder="1" applyAlignment="1">
      <alignment horizontal="center" vertical="center"/>
    </xf>
    <xf numFmtId="0" fontId="75" fillId="31" borderId="20" xfId="0" applyFont="1" applyFill="1" applyBorder="1" applyAlignment="1">
      <alignment horizontal="center" vertical="center"/>
    </xf>
    <xf numFmtId="0" fontId="75" fillId="32" borderId="20" xfId="0" applyFont="1" applyFill="1" applyBorder="1" applyAlignment="1">
      <alignment horizontal="center" vertical="center"/>
    </xf>
    <xf numFmtId="0" fontId="75" fillId="0" borderId="20" xfId="0" applyFont="1" applyFill="1" applyBorder="1" applyAlignment="1">
      <alignment horizontal="left" vertical="center"/>
    </xf>
    <xf numFmtId="9" fontId="75" fillId="31" borderId="20" xfId="6" applyFont="1" applyFill="1" applyBorder="1" applyAlignment="1">
      <alignment horizontal="center" vertical="center"/>
    </xf>
    <xf numFmtId="9" fontId="75" fillId="32" borderId="20" xfId="6" applyFont="1" applyFill="1" applyBorder="1" applyAlignment="1">
      <alignment horizontal="center" vertical="center"/>
    </xf>
    <xf numFmtId="0" fontId="1" fillId="30" borderId="20" xfId="0" applyFont="1" applyFill="1" applyBorder="1" applyAlignment="1">
      <alignment horizontal="center"/>
    </xf>
    <xf numFmtId="9" fontId="1" fillId="30" borderId="20" xfId="6" applyFont="1" applyFill="1" applyBorder="1" applyAlignment="1">
      <alignment horizontal="center"/>
    </xf>
    <xf numFmtId="0" fontId="50" fillId="29" borderId="17" xfId="0" applyFont="1" applyFill="1" applyBorder="1" applyAlignment="1">
      <alignment horizontal="center" vertical="center"/>
    </xf>
    <xf numFmtId="0" fontId="75" fillId="31" borderId="17" xfId="0" applyFont="1" applyFill="1" applyBorder="1" applyAlignment="1">
      <alignment horizontal="center" vertical="center"/>
    </xf>
    <xf numFmtId="0" fontId="75" fillId="32" borderId="17" xfId="0" applyFont="1" applyFill="1" applyBorder="1" applyAlignment="1">
      <alignment horizontal="center" vertical="center"/>
    </xf>
    <xf numFmtId="0" fontId="77" fillId="19" borderId="20" xfId="0" applyFont="1" applyFill="1" applyBorder="1" applyAlignment="1">
      <alignment horizontal="center" vertical="center" wrapText="1"/>
    </xf>
    <xf numFmtId="0" fontId="77" fillId="23" borderId="20" xfId="0" applyFont="1" applyFill="1" applyBorder="1" applyAlignment="1">
      <alignment vertical="center"/>
    </xf>
    <xf numFmtId="0" fontId="78" fillId="0" borderId="20" xfId="0" applyFont="1" applyBorder="1" applyAlignment="1">
      <alignment horizontal="center" vertical="center" wrapText="1"/>
    </xf>
    <xf numFmtId="0" fontId="77" fillId="5" borderId="20" xfId="0" applyFont="1" applyFill="1" applyBorder="1" applyAlignment="1">
      <alignment horizontal="center" vertical="center" wrapText="1"/>
    </xf>
    <xf numFmtId="0" fontId="77" fillId="0" borderId="20" xfId="0" applyFont="1" applyBorder="1" applyAlignment="1">
      <alignment horizontal="center" vertical="center" wrapText="1"/>
    </xf>
    <xf numFmtId="0" fontId="78" fillId="0" borderId="20" xfId="0" applyFont="1" applyBorder="1" applyAlignment="1">
      <alignment horizontal="left" vertical="center" wrapText="1"/>
    </xf>
    <xf numFmtId="0" fontId="77" fillId="0" borderId="20" xfId="0" applyFont="1" applyBorder="1" applyAlignment="1">
      <alignment horizontal="left" vertical="center" wrapText="1"/>
    </xf>
    <xf numFmtId="0" fontId="78" fillId="0" borderId="22" xfId="0" applyFont="1" applyBorder="1" applyAlignment="1">
      <alignment horizontal="center" vertical="center" wrapText="1"/>
    </xf>
    <xf numFmtId="0" fontId="2" fillId="0" borderId="13" xfId="1" applyBorder="1"/>
    <xf numFmtId="0" fontId="6" fillId="0" borderId="21" xfId="0" applyFont="1" applyFill="1" applyBorder="1" applyAlignment="1">
      <alignment horizontal="center" vertical="center"/>
    </xf>
    <xf numFmtId="0" fontId="63" fillId="2" borderId="20" xfId="0" applyFont="1" applyFill="1" applyBorder="1" applyAlignment="1">
      <alignment horizontal="center" vertical="center" wrapText="1"/>
    </xf>
    <xf numFmtId="0" fontId="78" fillId="0" borderId="20" xfId="0" applyFont="1" applyBorder="1" applyAlignment="1">
      <alignment horizontal="center" vertical="center" wrapText="1"/>
    </xf>
    <xf numFmtId="0" fontId="68" fillId="19" borderId="22" xfId="0" applyFont="1" applyFill="1" applyBorder="1" applyAlignment="1">
      <alignment horizontal="center" vertical="center" wrapText="1"/>
    </xf>
    <xf numFmtId="0" fontId="1" fillId="5" borderId="20" xfId="0" applyFont="1" applyFill="1" applyBorder="1" applyAlignment="1">
      <alignment vertical="center"/>
    </xf>
    <xf numFmtId="0" fontId="1" fillId="5" borderId="20" xfId="0" applyFont="1" applyFill="1" applyBorder="1" applyAlignment="1">
      <alignment horizontal="center" vertical="center"/>
    </xf>
    <xf numFmtId="0" fontId="1" fillId="0" borderId="20" xfId="0" applyFont="1" applyBorder="1" applyAlignment="1">
      <alignment horizontal="center" vertical="center"/>
    </xf>
    <xf numFmtId="0" fontId="1" fillId="2" borderId="20" xfId="0" applyFont="1" applyFill="1" applyBorder="1" applyAlignment="1">
      <alignment horizontal="center" vertical="center"/>
    </xf>
    <xf numFmtId="0" fontId="1" fillId="24" borderId="20" xfId="0" applyFont="1" applyFill="1" applyBorder="1" applyAlignment="1">
      <alignment horizontal="center" vertical="center"/>
    </xf>
    <xf numFmtId="9" fontId="1" fillId="0" borderId="20" xfId="6" applyFont="1" applyBorder="1" applyAlignment="1">
      <alignment horizontal="center" vertical="center"/>
    </xf>
    <xf numFmtId="165" fontId="1" fillId="0" borderId="20" xfId="2" applyNumberFormat="1" applyFont="1" applyBorder="1" applyAlignment="1">
      <alignment horizontal="center" vertical="center"/>
    </xf>
    <xf numFmtId="0" fontId="3" fillId="14" borderId="20" xfId="0" applyFont="1" applyFill="1" applyBorder="1" applyAlignment="1">
      <alignment vertical="center"/>
    </xf>
    <xf numFmtId="0" fontId="3" fillId="14" borderId="20" xfId="0" applyFont="1" applyFill="1" applyBorder="1" applyAlignment="1">
      <alignment horizontal="center" vertical="center"/>
    </xf>
    <xf numFmtId="0" fontId="30" fillId="12" borderId="15"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20" xfId="0" applyFont="1" applyFill="1" applyBorder="1" applyAlignment="1">
      <alignment horizontal="center" vertical="center"/>
    </xf>
    <xf numFmtId="0" fontId="1" fillId="0" borderId="20" xfId="0" applyFont="1" applyBorder="1" applyAlignment="1">
      <alignment horizontal="center"/>
    </xf>
    <xf numFmtId="0" fontId="62" fillId="0" borderId="44" xfId="0" applyFont="1" applyFill="1" applyBorder="1" applyAlignment="1">
      <alignment horizontal="center" vertical="center" wrapText="1"/>
    </xf>
    <xf numFmtId="0" fontId="1" fillId="18" borderId="21" xfId="0" applyFont="1" applyFill="1" applyBorder="1" applyAlignment="1">
      <alignment horizontal="center" vertical="center"/>
    </xf>
    <xf numFmtId="9" fontId="1" fillId="18" borderId="21" xfId="6" applyFont="1" applyFill="1" applyBorder="1" applyAlignment="1">
      <alignment horizontal="center" vertical="center"/>
    </xf>
    <xf numFmtId="0" fontId="1" fillId="18" borderId="17" xfId="0" applyFont="1" applyFill="1" applyBorder="1" applyAlignment="1">
      <alignment horizontal="center" vertical="center"/>
    </xf>
    <xf numFmtId="9" fontId="1" fillId="18" borderId="17" xfId="6" applyFont="1" applyFill="1" applyBorder="1" applyAlignment="1">
      <alignment horizontal="center" vertical="center"/>
    </xf>
    <xf numFmtId="0" fontId="1" fillId="0" borderId="0" xfId="0" applyFont="1" applyFill="1" applyBorder="1" applyAlignment="1">
      <alignment horizontal="center" vertical="center"/>
    </xf>
    <xf numFmtId="9" fontId="1" fillId="0" borderId="0" xfId="6" applyFont="1" applyFill="1" applyBorder="1" applyAlignment="1">
      <alignment horizontal="center" vertical="center"/>
    </xf>
    <xf numFmtId="0" fontId="66" fillId="0" borderId="0" xfId="0" applyFont="1" applyAlignment="1">
      <alignment horizontal="center" vertical="center"/>
    </xf>
    <xf numFmtId="0" fontId="30" fillId="33" borderId="21" xfId="0" applyFont="1" applyFill="1" applyBorder="1" applyAlignment="1">
      <alignment horizontal="center" vertical="center"/>
    </xf>
    <xf numFmtId="3" fontId="69" fillId="34" borderId="20" xfId="0" applyNumberFormat="1" applyFont="1" applyFill="1" applyBorder="1" applyAlignment="1">
      <alignment horizontal="center" vertical="center" wrapText="1"/>
    </xf>
    <xf numFmtId="0" fontId="69" fillId="34" borderId="20" xfId="0" applyFont="1" applyFill="1" applyBorder="1" applyAlignment="1">
      <alignment horizontal="left" vertical="center" wrapText="1"/>
    </xf>
    <xf numFmtId="3" fontId="79" fillId="26" borderId="20" xfId="0" applyNumberFormat="1" applyFont="1" applyFill="1" applyBorder="1" applyAlignment="1">
      <alignment horizontal="center" vertical="center" wrapText="1"/>
    </xf>
    <xf numFmtId="0" fontId="79" fillId="26" borderId="20" xfId="0" applyFont="1" applyFill="1" applyBorder="1" applyAlignment="1">
      <alignment horizontal="left" vertical="center" wrapText="1"/>
    </xf>
    <xf numFmtId="0" fontId="69" fillId="34" borderId="21" xfId="0" applyFont="1" applyFill="1" applyBorder="1" applyAlignment="1">
      <alignment vertical="center" wrapText="1"/>
    </xf>
    <xf numFmtId="0" fontId="30" fillId="33" borderId="43" xfId="0" applyFont="1" applyFill="1" applyBorder="1" applyAlignment="1">
      <alignment horizontal="center" vertical="center"/>
    </xf>
    <xf numFmtId="1" fontId="69" fillId="34" borderId="20" xfId="2" applyNumberFormat="1" applyFont="1" applyFill="1" applyBorder="1" applyAlignment="1">
      <alignment horizontal="center" vertical="center" wrapText="1"/>
    </xf>
    <xf numFmtId="3" fontId="0" fillId="0" borderId="0" xfId="0" applyNumberFormat="1" applyAlignment="1">
      <alignment horizontal="center"/>
    </xf>
    <xf numFmtId="0" fontId="1" fillId="0" borderId="20" xfId="0" applyFont="1" applyBorder="1" applyAlignment="1">
      <alignment horizontal="center"/>
    </xf>
    <xf numFmtId="3" fontId="82" fillId="26" borderId="20" xfId="0" applyNumberFormat="1" applyFont="1" applyFill="1" applyBorder="1" applyAlignment="1">
      <alignment horizontal="center" wrapText="1"/>
    </xf>
    <xf numFmtId="0" fontId="56" fillId="0" borderId="18" xfId="0" applyFont="1" applyBorder="1" applyAlignment="1">
      <alignment horizontal="center"/>
    </xf>
    <xf numFmtId="0" fontId="75" fillId="0" borderId="20" xfId="0" applyFont="1" applyBorder="1" applyAlignment="1">
      <alignment horizontal="center" vertical="center"/>
    </xf>
    <xf numFmtId="0" fontId="75" fillId="0" borderId="18" xfId="0" applyFont="1" applyFill="1" applyBorder="1" applyAlignment="1">
      <alignment horizontal="center"/>
    </xf>
    <xf numFmtId="0" fontId="75" fillId="0" borderId="20" xfId="0" applyFont="1" applyFill="1" applyBorder="1" applyAlignment="1">
      <alignment horizontal="center" vertical="top"/>
    </xf>
    <xf numFmtId="0" fontId="75" fillId="0" borderId="15" xfId="0" applyFont="1" applyFill="1" applyBorder="1" applyAlignment="1">
      <alignment horizontal="center" vertical="top"/>
    </xf>
    <xf numFmtId="0" fontId="75" fillId="0" borderId="15" xfId="0" applyFont="1" applyFill="1" applyBorder="1" applyAlignment="1">
      <alignment horizontal="center"/>
    </xf>
    <xf numFmtId="0" fontId="63" fillId="0" borderId="15" xfId="0" applyFont="1" applyFill="1" applyBorder="1" applyAlignment="1">
      <alignment horizontal="center" vertical="center"/>
    </xf>
    <xf numFmtId="0" fontId="75" fillId="0" borderId="18" xfId="0" applyFont="1" applyFill="1" applyBorder="1" applyAlignment="1">
      <alignment horizontal="center" vertical="center"/>
    </xf>
    <xf numFmtId="0" fontId="75" fillId="0" borderId="15" xfId="0" applyFont="1" applyFill="1" applyBorder="1" applyAlignment="1">
      <alignment horizontal="center" vertical="center"/>
    </xf>
    <xf numFmtId="0" fontId="63" fillId="0" borderId="20" xfId="0" applyFont="1" applyFill="1" applyBorder="1" applyAlignment="1">
      <alignment horizontal="center" vertical="center"/>
    </xf>
    <xf numFmtId="0" fontId="75" fillId="0" borderId="18" xfId="0" applyFont="1" applyBorder="1" applyAlignment="1">
      <alignment horizontal="center"/>
    </xf>
    <xf numFmtId="0" fontId="75" fillId="0" borderId="13" xfId="0" applyFont="1" applyBorder="1" applyAlignment="1">
      <alignment horizontal="center"/>
    </xf>
    <xf numFmtId="0" fontId="63" fillId="0" borderId="20" xfId="0" applyFont="1" applyBorder="1" applyAlignment="1">
      <alignment horizontal="center" vertical="center"/>
    </xf>
    <xf numFmtId="0" fontId="63" fillId="8" borderId="20" xfId="0" applyFont="1" applyFill="1" applyBorder="1" applyAlignment="1">
      <alignment horizontal="center" vertical="center"/>
    </xf>
    <xf numFmtId="0" fontId="75" fillId="8" borderId="20" xfId="0" applyFont="1" applyFill="1" applyBorder="1" applyAlignment="1">
      <alignment horizontal="center" vertical="center"/>
    </xf>
    <xf numFmtId="0" fontId="75" fillId="8" borderId="15" xfId="3" applyFont="1" applyFill="1" applyBorder="1" applyAlignment="1">
      <alignment horizontal="center"/>
    </xf>
    <xf numFmtId="0" fontId="75" fillId="8" borderId="13" xfId="0" applyFont="1" applyFill="1" applyBorder="1" applyAlignment="1">
      <alignment horizontal="center" vertical="center"/>
    </xf>
    <xf numFmtId="0" fontId="75" fillId="8" borderId="20" xfId="0" applyFont="1" applyFill="1" applyBorder="1" applyAlignment="1">
      <alignment horizontal="center"/>
    </xf>
    <xf numFmtId="0" fontId="75" fillId="8" borderId="20" xfId="4" applyFont="1" applyFill="1" applyBorder="1" applyAlignment="1">
      <alignment horizontal="center" vertical="center"/>
    </xf>
    <xf numFmtId="0" fontId="75" fillId="8" borderId="20" xfId="5" applyFont="1" applyFill="1" applyBorder="1" applyAlignment="1">
      <alignment horizontal="center" vertical="center"/>
    </xf>
    <xf numFmtId="0" fontId="75" fillId="8" borderId="18" xfId="0" applyFont="1" applyFill="1" applyBorder="1" applyAlignment="1">
      <alignment horizontal="center"/>
    </xf>
    <xf numFmtId="0" fontId="75" fillId="8" borderId="20" xfId="0" applyFont="1" applyFill="1" applyBorder="1" applyAlignment="1">
      <alignment horizontal="center" vertical="top"/>
    </xf>
    <xf numFmtId="0" fontId="75" fillId="8" borderId="15" xfId="0" applyFont="1" applyFill="1" applyBorder="1" applyAlignment="1">
      <alignment horizontal="center" vertical="top"/>
    </xf>
    <xf numFmtId="0" fontId="75" fillId="8" borderId="15" xfId="0" applyFont="1" applyFill="1" applyBorder="1" applyAlignment="1">
      <alignment horizontal="center"/>
    </xf>
    <xf numFmtId="0" fontId="75" fillId="8" borderId="15" xfId="0" applyFont="1" applyFill="1" applyBorder="1" applyAlignment="1">
      <alignment horizontal="center" vertical="center"/>
    </xf>
    <xf numFmtId="0" fontId="75" fillId="8" borderId="18" xfId="0" applyFont="1" applyFill="1" applyBorder="1" applyAlignment="1">
      <alignment horizontal="center" vertical="center"/>
    </xf>
    <xf numFmtId="0" fontId="75" fillId="8" borderId="13" xfId="0" applyFont="1" applyFill="1" applyBorder="1" applyAlignment="1">
      <alignment horizontal="center"/>
    </xf>
    <xf numFmtId="0" fontId="75" fillId="0" borderId="20" xfId="0" applyFont="1" applyFill="1" applyBorder="1" applyAlignment="1">
      <alignment vertical="center"/>
    </xf>
    <xf numFmtId="0" fontId="75" fillId="0" borderId="18" xfId="0" applyFont="1" applyFill="1" applyBorder="1" applyAlignment="1"/>
    <xf numFmtId="0" fontId="75" fillId="0" borderId="20" xfId="0" applyFont="1" applyFill="1" applyBorder="1" applyAlignment="1">
      <alignment horizontal="left" vertical="top"/>
    </xf>
    <xf numFmtId="0" fontId="63" fillId="0" borderId="15" xfId="3" applyFont="1" applyFill="1" applyBorder="1" applyAlignment="1"/>
    <xf numFmtId="0" fontId="75" fillId="0" borderId="15" xfId="0" applyFont="1" applyFill="1" applyBorder="1" applyAlignment="1">
      <alignment vertical="top"/>
    </xf>
    <xf numFmtId="0" fontId="75" fillId="0" borderId="15" xfId="0" applyFont="1" applyFill="1" applyBorder="1"/>
    <xf numFmtId="0" fontId="75" fillId="0" borderId="15" xfId="0" applyFont="1" applyFill="1" applyBorder="1" applyAlignment="1">
      <alignment vertical="center"/>
    </xf>
    <xf numFmtId="0" fontId="63" fillId="0" borderId="15" xfId="0" applyFont="1" applyFill="1" applyBorder="1" applyAlignment="1">
      <alignment vertical="center"/>
    </xf>
    <xf numFmtId="0" fontId="75" fillId="0" borderId="18" xfId="0" applyFont="1" applyFill="1" applyBorder="1"/>
    <xf numFmtId="0" fontId="75" fillId="0" borderId="18" xfId="0" applyFont="1" applyFill="1" applyBorder="1" applyAlignment="1">
      <alignment vertical="center"/>
    </xf>
    <xf numFmtId="0" fontId="75" fillId="0" borderId="15" xfId="0" applyFont="1" applyFill="1" applyBorder="1" applyAlignment="1">
      <alignment horizontal="left" vertical="center"/>
    </xf>
    <xf numFmtId="0" fontId="83" fillId="8" borderId="27" xfId="0" applyFont="1" applyFill="1" applyBorder="1" applyAlignment="1">
      <alignment horizontal="left" wrapText="1"/>
    </xf>
    <xf numFmtId="0" fontId="75" fillId="0" borderId="13" xfId="0" applyFont="1" applyBorder="1"/>
    <xf numFmtId="0" fontId="75" fillId="0" borderId="18" xfId="0" applyFont="1" applyBorder="1" applyAlignment="1">
      <alignment horizontal="left"/>
    </xf>
    <xf numFmtId="0" fontId="75" fillId="8" borderId="20" xfId="4" applyFont="1" applyFill="1" applyBorder="1" applyAlignment="1">
      <alignment vertical="center"/>
    </xf>
    <xf numFmtId="0" fontId="63" fillId="0" borderId="20" xfId="0" applyFont="1" applyBorder="1" applyAlignment="1">
      <alignment vertical="center"/>
    </xf>
    <xf numFmtId="0" fontId="75" fillId="8" borderId="20" xfId="0" applyFont="1" applyFill="1" applyBorder="1" applyAlignment="1">
      <alignment vertical="center"/>
    </xf>
    <xf numFmtId="0" fontId="75" fillId="0" borderId="20" xfId="0" applyFont="1" applyBorder="1" applyAlignment="1">
      <alignment vertical="center"/>
    </xf>
    <xf numFmtId="0" fontId="63" fillId="8" borderId="20" xfId="0" applyFont="1" applyFill="1" applyBorder="1" applyAlignment="1">
      <alignment vertical="center"/>
    </xf>
    <xf numFmtId="0" fontId="63" fillId="0" borderId="20" xfId="0" applyFont="1" applyFill="1" applyBorder="1" applyAlignment="1">
      <alignment vertical="center"/>
    </xf>
    <xf numFmtId="0" fontId="63" fillId="0" borderId="20" xfId="0" applyFont="1" applyFill="1" applyBorder="1" applyAlignment="1">
      <alignment horizontal="left" vertical="center"/>
    </xf>
    <xf numFmtId="0" fontId="75" fillId="8" borderId="20" xfId="5" applyFont="1" applyFill="1" applyBorder="1" applyAlignment="1">
      <alignment vertical="center"/>
    </xf>
    <xf numFmtId="0" fontId="0" fillId="0" borderId="0" xfId="0" applyAlignment="1"/>
    <xf numFmtId="0" fontId="63" fillId="0" borderId="15" xfId="3" applyFont="1" applyFill="1" applyBorder="1" applyAlignment="1">
      <alignment horizontal="center"/>
    </xf>
    <xf numFmtId="0" fontId="83" fillId="8" borderId="27" xfId="0" applyFont="1" applyFill="1" applyBorder="1" applyAlignment="1">
      <alignment horizontal="center" wrapText="1"/>
    </xf>
    <xf numFmtId="14" fontId="63" fillId="0" borderId="20" xfId="0" applyNumberFormat="1" applyFont="1" applyFill="1" applyBorder="1" applyAlignment="1">
      <alignment horizontal="center" vertical="center"/>
    </xf>
    <xf numFmtId="14" fontId="75" fillId="0" borderId="18" xfId="0" applyNumberFormat="1" applyFont="1" applyBorder="1" applyAlignment="1">
      <alignment horizontal="left"/>
    </xf>
    <xf numFmtId="0" fontId="75" fillId="8" borderId="20" xfId="0" applyFont="1" applyFill="1" applyBorder="1" applyAlignment="1">
      <alignment horizontal="left" vertical="center"/>
    </xf>
    <xf numFmtId="14" fontId="75" fillId="0" borderId="18" xfId="0" applyNumberFormat="1" applyFont="1" applyBorder="1" applyAlignment="1">
      <alignment horizontal="left" vertical="center"/>
    </xf>
    <xf numFmtId="0" fontId="84" fillId="15" borderId="0" xfId="0" applyFont="1" applyFill="1" applyAlignment="1">
      <alignment horizontal="center"/>
    </xf>
    <xf numFmtId="0" fontId="85" fillId="0" borderId="18" xfId="0" applyFont="1" applyBorder="1" applyAlignment="1">
      <alignment horizontal="center"/>
    </xf>
    <xf numFmtId="0" fontId="86" fillId="0" borderId="0" xfId="0" applyFont="1" applyAlignment="1">
      <alignment horizontal="center" vertical="center"/>
    </xf>
    <xf numFmtId="0" fontId="56" fillId="0" borderId="45" xfId="0" applyFont="1" applyBorder="1" applyAlignment="1">
      <alignment horizontal="center"/>
    </xf>
    <xf numFmtId="0" fontId="0" fillId="0" borderId="13" xfId="0" applyFont="1" applyBorder="1" applyAlignment="1"/>
    <xf numFmtId="0" fontId="56" fillId="0" borderId="28" xfId="0" applyFont="1" applyBorder="1" applyAlignment="1">
      <alignment horizontal="center"/>
    </xf>
    <xf numFmtId="0" fontId="56" fillId="0" borderId="25" xfId="0" applyFont="1" applyBorder="1" applyAlignment="1">
      <alignment horizontal="center"/>
    </xf>
    <xf numFmtId="0" fontId="0" fillId="0" borderId="4" xfId="0" applyBorder="1" applyAlignment="1">
      <alignment horizontal="center"/>
    </xf>
    <xf numFmtId="0" fontId="0" fillId="0" borderId="20" xfId="0" applyBorder="1" applyAlignment="1">
      <alignment horizontal="center"/>
    </xf>
    <xf numFmtId="0" fontId="1" fillId="0" borderId="20" xfId="0" applyFont="1" applyBorder="1" applyAlignment="1">
      <alignment horizontal="center"/>
    </xf>
    <xf numFmtId="3" fontId="1" fillId="0" borderId="23" xfId="0" applyNumberFormat="1" applyFont="1" applyBorder="1" applyAlignment="1">
      <alignment vertical="center"/>
    </xf>
    <xf numFmtId="3" fontId="1" fillId="0" borderId="20" xfId="0" applyNumberFormat="1" applyFont="1" applyFill="1" applyBorder="1" applyAlignment="1">
      <alignment horizontal="center" vertical="center"/>
    </xf>
    <xf numFmtId="0" fontId="11" fillId="8" borderId="1" xfId="0" applyFont="1" applyFill="1" applyBorder="1" applyAlignment="1">
      <alignment horizontal="center" vertical="center"/>
    </xf>
    <xf numFmtId="0" fontId="11" fillId="8" borderId="3" xfId="0" applyFont="1" applyFill="1" applyBorder="1" applyAlignment="1">
      <alignment horizontal="left" vertical="center"/>
    </xf>
    <xf numFmtId="0" fontId="12" fillId="8" borderId="1" xfId="0" applyFont="1" applyFill="1" applyBorder="1"/>
    <xf numFmtId="0" fontId="11" fillId="8" borderId="4" xfId="0" applyFont="1" applyFill="1" applyBorder="1" applyAlignment="1">
      <alignment horizontal="left" vertical="center"/>
    </xf>
    <xf numFmtId="0" fontId="11" fillId="8" borderId="1" xfId="0" applyFont="1" applyFill="1" applyBorder="1" applyAlignment="1">
      <alignment horizontal="left" vertical="center"/>
    </xf>
    <xf numFmtId="0" fontId="11" fillId="0" borderId="13" xfId="0" applyFont="1" applyBorder="1" applyAlignment="1">
      <alignment horizontal="left" vertical="center"/>
    </xf>
    <xf numFmtId="0" fontId="11" fillId="0" borderId="13" xfId="0" applyFont="1" applyBorder="1"/>
    <xf numFmtId="0" fontId="11" fillId="0" borderId="13" xfId="0" applyFont="1" applyBorder="1" applyAlignment="1">
      <alignment horizontal="center" vertical="center"/>
    </xf>
    <xf numFmtId="1" fontId="0" fillId="0" borderId="15" xfId="2" applyNumberFormat="1" applyFont="1" applyBorder="1" applyAlignment="1">
      <alignment horizontal="center" vertical="center"/>
    </xf>
    <xf numFmtId="0" fontId="17" fillId="8" borderId="15" xfId="0" applyFont="1" applyFill="1" applyBorder="1" applyAlignment="1">
      <alignment horizontal="center" vertical="center" wrapText="1"/>
    </xf>
    <xf numFmtId="0" fontId="16" fillId="8" borderId="15" xfId="0" applyFont="1" applyFill="1" applyBorder="1" applyAlignment="1">
      <alignment horizontal="center" vertical="center" wrapText="1"/>
    </xf>
    <xf numFmtId="14" fontId="75" fillId="8" borderId="18" xfId="0" applyNumberFormat="1" applyFont="1" applyFill="1" applyBorder="1" applyAlignment="1">
      <alignment horizontal="left"/>
    </xf>
    <xf numFmtId="0" fontId="1" fillId="30" borderId="17" xfId="0" applyFont="1" applyFill="1" applyBorder="1" applyAlignment="1">
      <alignment horizontal="center" vertical="center"/>
    </xf>
    <xf numFmtId="0" fontId="1" fillId="0" borderId="20" xfId="0" applyFont="1" applyBorder="1" applyAlignment="1">
      <alignment horizontal="center"/>
    </xf>
    <xf numFmtId="3" fontId="0" fillId="0" borderId="20" xfId="0" applyNumberFormat="1" applyBorder="1" applyAlignment="1">
      <alignment horizontal="center"/>
    </xf>
    <xf numFmtId="0" fontId="1" fillId="0" borderId="20" xfId="0" applyFont="1" applyBorder="1" applyAlignment="1">
      <alignment horizontal="center"/>
    </xf>
    <xf numFmtId="0" fontId="0" fillId="0" borderId="0" xfId="0" applyAlignment="1">
      <alignment horizontal="center"/>
    </xf>
    <xf numFmtId="0" fontId="0" fillId="0" borderId="13" xfId="0" applyBorder="1" applyAlignment="1">
      <alignment vertical="top"/>
    </xf>
    <xf numFmtId="10" fontId="0" fillId="0" borderId="13" xfId="0" applyNumberFormat="1" applyBorder="1" applyAlignment="1">
      <alignment horizontal="left"/>
    </xf>
    <xf numFmtId="0" fontId="0" fillId="0" borderId="13" xfId="0" quotePrefix="1" applyBorder="1" applyAlignment="1">
      <alignment horizontal="left"/>
    </xf>
    <xf numFmtId="0" fontId="2" fillId="0" borderId="13" xfId="1" applyBorder="1" applyAlignment="1">
      <alignment horizontal="center"/>
    </xf>
    <xf numFmtId="0" fontId="0" fillId="0" borderId="13" xfId="0" applyBorder="1" applyAlignment="1">
      <alignment horizontal="left" vertical="top"/>
    </xf>
    <xf numFmtId="10" fontId="0" fillId="0" borderId="13" xfId="0" applyNumberFormat="1" applyBorder="1"/>
    <xf numFmtId="9" fontId="0" fillId="0" borderId="13" xfId="0" applyNumberFormat="1" applyBorder="1" applyAlignment="1">
      <alignment horizontal="left"/>
    </xf>
    <xf numFmtId="9" fontId="0" fillId="0" borderId="13" xfId="0" applyNumberFormat="1" applyBorder="1"/>
    <xf numFmtId="13" fontId="0" fillId="0" borderId="13" xfId="0" applyNumberFormat="1" applyBorder="1"/>
    <xf numFmtId="9" fontId="1" fillId="11" borderId="20" xfId="6" applyFont="1" applyFill="1" applyBorder="1" applyAlignment="1">
      <alignment horizontal="center"/>
    </xf>
    <xf numFmtId="0" fontId="31" fillId="3" borderId="7" xfId="0" applyFont="1" applyFill="1" applyBorder="1" applyAlignment="1">
      <alignment horizontal="center" vertical="center" wrapText="1"/>
    </xf>
    <xf numFmtId="1" fontId="0" fillId="0" borderId="13" xfId="0" applyNumberFormat="1" applyBorder="1" applyAlignment="1">
      <alignment horizontal="center"/>
    </xf>
    <xf numFmtId="14" fontId="50" fillId="0" borderId="18" xfId="0" applyNumberFormat="1" applyFont="1" applyBorder="1" applyAlignment="1">
      <alignment horizontal="left"/>
    </xf>
    <xf numFmtId="0" fontId="0" fillId="0" borderId="20"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8" fillId="4" borderId="46" xfId="0" applyFont="1" applyFill="1" applyBorder="1" applyAlignment="1" applyProtection="1">
      <alignment horizontal="center" vertical="center" wrapText="1" readingOrder="1"/>
      <protection locked="0"/>
    </xf>
    <xf numFmtId="165" fontId="0" fillId="0" borderId="19" xfId="2" applyNumberFormat="1" applyFont="1" applyBorder="1" applyAlignment="1">
      <alignment horizontal="center" readingOrder="1"/>
    </xf>
    <xf numFmtId="0" fontId="0" fillId="0" borderId="0" xfId="0" applyAlignment="1">
      <alignment horizontal="center" readingOrder="1"/>
    </xf>
    <xf numFmtId="0" fontId="0" fillId="0" borderId="19" xfId="2" applyNumberFormat="1" applyFont="1" applyBorder="1" applyAlignment="1">
      <alignment horizontal="center"/>
    </xf>
    <xf numFmtId="1" fontId="0" fillId="0" borderId="19" xfId="2" applyNumberFormat="1" applyFont="1" applyBorder="1" applyAlignment="1">
      <alignment horizontal="center"/>
    </xf>
    <xf numFmtId="0" fontId="1" fillId="0" borderId="18" xfId="0" applyFont="1" applyBorder="1" applyAlignment="1">
      <alignment vertical="center"/>
    </xf>
    <xf numFmtId="0" fontId="0" fillId="0" borderId="18" xfId="0" applyBorder="1" applyAlignment="1">
      <alignment vertical="center"/>
    </xf>
    <xf numFmtId="0" fontId="1" fillId="0" borderId="18" xfId="0" applyFont="1" applyBorder="1" applyAlignment="1">
      <alignment horizontal="center" vertical="center"/>
    </xf>
    <xf numFmtId="0" fontId="0" fillId="0" borderId="18" xfId="0" applyBorder="1" applyAlignment="1">
      <alignment horizontal="center" vertical="center"/>
    </xf>
    <xf numFmtId="3" fontId="20" fillId="0" borderId="9" xfId="0" applyNumberFormat="1" applyFont="1" applyBorder="1" applyAlignment="1">
      <alignment horizontal="center" vertical="center" wrapText="1"/>
    </xf>
    <xf numFmtId="0" fontId="19" fillId="9" borderId="13" xfId="0" applyFont="1" applyFill="1" applyBorder="1" applyAlignment="1">
      <alignment horizontal="center" vertical="center"/>
    </xf>
    <xf numFmtId="0" fontId="0" fillId="0" borderId="13" xfId="0" applyBorder="1" applyAlignment="1">
      <alignment vertical="center"/>
    </xf>
    <xf numFmtId="0" fontId="0" fillId="0" borderId="22" xfId="2" applyNumberFormat="1" applyFont="1" applyBorder="1" applyAlignment="1">
      <alignment horizontal="center" vertical="center"/>
    </xf>
    <xf numFmtId="0" fontId="0" fillId="0" borderId="0" xfId="0" applyNumberFormat="1" applyAlignment="1">
      <alignment horizontal="center"/>
    </xf>
    <xf numFmtId="0" fontId="17" fillId="7" borderId="15" xfId="0" applyNumberFormat="1" applyFont="1" applyFill="1" applyBorder="1" applyAlignment="1">
      <alignment horizontal="center" vertical="center" wrapText="1"/>
    </xf>
    <xf numFmtId="0" fontId="0" fillId="0" borderId="15" xfId="2" applyNumberFormat="1" applyFont="1" applyBorder="1" applyAlignment="1">
      <alignment horizontal="center"/>
    </xf>
    <xf numFmtId="0" fontId="0" fillId="0" borderId="15" xfId="2" applyNumberFormat="1" applyFont="1" applyBorder="1" applyAlignment="1">
      <alignment horizontal="center" vertical="center"/>
    </xf>
    <xf numFmtId="0" fontId="1" fillId="0" borderId="20" xfId="0" applyFont="1" applyBorder="1" applyAlignment="1">
      <alignment vertical="center"/>
    </xf>
    <xf numFmtId="0" fontId="1" fillId="13" borderId="20" xfId="0" applyFont="1" applyFill="1" applyBorder="1" applyAlignment="1">
      <alignment horizontal="center" vertical="center"/>
    </xf>
    <xf numFmtId="0" fontId="1" fillId="0" borderId="0" xfId="0" applyFont="1" applyFill="1" applyAlignment="1">
      <alignment horizontal="center"/>
    </xf>
    <xf numFmtId="0" fontId="1" fillId="13" borderId="15" xfId="0" applyNumberFormat="1" applyFont="1" applyFill="1" applyBorder="1" applyAlignment="1">
      <alignment horizontal="center" vertical="center"/>
    </xf>
    <xf numFmtId="0" fontId="1" fillId="0" borderId="15" xfId="0" applyNumberFormat="1" applyFont="1" applyBorder="1" applyAlignment="1">
      <alignment horizontal="center" vertical="center"/>
    </xf>
    <xf numFmtId="0" fontId="17" fillId="7" borderId="43" xfId="0" applyFont="1" applyFill="1" applyBorder="1" applyAlignment="1">
      <alignment horizontal="center" vertical="center" wrapText="1"/>
    </xf>
    <xf numFmtId="0" fontId="17" fillId="7" borderId="20" xfId="0" applyFont="1" applyFill="1" applyBorder="1" applyAlignment="1">
      <alignment horizontal="center" vertical="center" wrapText="1"/>
    </xf>
    <xf numFmtId="165" fontId="0" fillId="0" borderId="20" xfId="2" applyNumberFormat="1" applyFont="1" applyBorder="1" applyAlignment="1">
      <alignment horizontal="center" vertical="center"/>
    </xf>
    <xf numFmtId="0" fontId="0" fillId="0" borderId="15" xfId="0" applyBorder="1" applyAlignment="1">
      <alignment horizontal="left" vertical="center"/>
    </xf>
    <xf numFmtId="9" fontId="1" fillId="18" borderId="17" xfId="6" applyFont="1" applyFill="1" applyBorder="1" applyAlignment="1">
      <alignment horizontal="center" vertical="center"/>
    </xf>
    <xf numFmtId="0" fontId="1" fillId="0" borderId="20" xfId="0" applyFont="1" applyBorder="1" applyAlignment="1">
      <alignment horizontal="center"/>
    </xf>
    <xf numFmtId="9" fontId="0" fillId="0" borderId="13" xfId="0" applyNumberFormat="1" applyBorder="1" applyAlignment="1">
      <alignment horizontal="center"/>
    </xf>
    <xf numFmtId="10" fontId="0" fillId="0" borderId="13" xfId="0" applyNumberFormat="1" applyBorder="1" applyAlignment="1">
      <alignment horizontal="center"/>
    </xf>
    <xf numFmtId="0" fontId="0" fillId="0" borderId="13" xfId="0" applyBorder="1" applyAlignment="1">
      <alignment horizontal="center" vertical="top"/>
    </xf>
    <xf numFmtId="0" fontId="69" fillId="34" borderId="20" xfId="0" applyFont="1" applyFill="1" applyBorder="1" applyAlignment="1">
      <alignment horizontal="center" vertical="center" wrapText="1"/>
    </xf>
    <xf numFmtId="0" fontId="69" fillId="34" borderId="22" xfId="0" applyFont="1" applyFill="1" applyBorder="1" applyAlignment="1">
      <alignment vertical="center" wrapText="1"/>
    </xf>
    <xf numFmtId="3" fontId="88" fillId="34" borderId="20" xfId="0" applyNumberFormat="1" applyFont="1" applyFill="1" applyBorder="1" applyAlignment="1">
      <alignment horizontal="center" vertical="center" wrapText="1"/>
    </xf>
    <xf numFmtId="3" fontId="69" fillId="34" borderId="20" xfId="2" applyNumberFormat="1" applyFont="1" applyFill="1" applyBorder="1" applyAlignment="1">
      <alignment horizontal="center" vertical="center" wrapText="1"/>
    </xf>
    <xf numFmtId="3" fontId="30" fillId="34" borderId="21" xfId="0" applyNumberFormat="1" applyFont="1" applyFill="1" applyBorder="1" applyAlignment="1">
      <alignment horizontal="center" vertical="center"/>
    </xf>
    <xf numFmtId="3" fontId="69" fillId="34" borderId="21" xfId="0" applyNumberFormat="1" applyFont="1" applyFill="1" applyBorder="1" applyAlignment="1">
      <alignment horizontal="center" vertical="center"/>
    </xf>
    <xf numFmtId="3" fontId="30" fillId="34" borderId="21" xfId="0" applyNumberFormat="1" applyFont="1" applyFill="1" applyBorder="1" applyAlignment="1">
      <alignment horizontal="center" vertical="center" wrapText="1"/>
    </xf>
    <xf numFmtId="0" fontId="69" fillId="34" borderId="21" xfId="0" applyFont="1" applyFill="1" applyBorder="1" applyAlignment="1">
      <alignment vertical="center"/>
    </xf>
    <xf numFmtId="3" fontId="69" fillId="34" borderId="21" xfId="0" applyNumberFormat="1" applyFont="1" applyFill="1" applyBorder="1" applyAlignment="1">
      <alignment horizontal="center" vertical="center" wrapText="1"/>
    </xf>
    <xf numFmtId="0" fontId="64" fillId="34" borderId="20" xfId="0" applyFont="1" applyFill="1" applyBorder="1" applyAlignment="1">
      <alignment horizontal="center" vertical="center" wrapText="1"/>
    </xf>
    <xf numFmtId="0" fontId="79" fillId="26" borderId="20" xfId="0" applyFont="1" applyFill="1" applyBorder="1" applyAlignment="1">
      <alignment vertical="center" wrapText="1"/>
    </xf>
    <xf numFmtId="0" fontId="0" fillId="14" borderId="20" xfId="0" applyNumberFormat="1" applyFill="1" applyBorder="1" applyAlignment="1">
      <alignment horizontal="center" vertical="center"/>
    </xf>
    <xf numFmtId="1" fontId="0" fillId="14" borderId="20" xfId="0" applyNumberFormat="1" applyFill="1" applyBorder="1" applyAlignment="1">
      <alignment horizontal="center" vertical="center"/>
    </xf>
    <xf numFmtId="9" fontId="1" fillId="0" borderId="0" xfId="0" applyNumberFormat="1" applyFont="1" applyBorder="1" applyAlignment="1">
      <alignment horizontal="center"/>
    </xf>
    <xf numFmtId="0" fontId="1" fillId="0" borderId="20" xfId="0" applyFont="1" applyBorder="1" applyAlignment="1">
      <alignment horizontal="center" vertical="center" wrapText="1"/>
    </xf>
    <xf numFmtId="9" fontId="1" fillId="35" borderId="20" xfId="6" applyFont="1" applyFill="1" applyBorder="1" applyAlignment="1">
      <alignment horizontal="center" vertical="center"/>
    </xf>
    <xf numFmtId="0" fontId="75" fillId="8" borderId="0" xfId="0" applyFont="1" applyFill="1" applyBorder="1" applyAlignment="1">
      <alignment vertical="center"/>
    </xf>
    <xf numFmtId="0" fontId="1" fillId="0" borderId="20" xfId="0" applyFont="1" applyBorder="1" applyAlignment="1">
      <alignment horizontal="center"/>
    </xf>
    <xf numFmtId="0" fontId="0" fillId="0" borderId="0" xfId="0" applyFill="1" applyBorder="1" applyAlignment="1">
      <alignment vertical="center"/>
    </xf>
    <xf numFmtId="0" fontId="0" fillId="0" borderId="0" xfId="0" applyFill="1" applyBorder="1" applyAlignment="1">
      <alignment horizontal="center"/>
    </xf>
    <xf numFmtId="49" fontId="63" fillId="0" borderId="20" xfId="0" applyNumberFormat="1" applyFont="1" applyFill="1" applyBorder="1" applyAlignment="1">
      <alignment horizontal="center" vertical="center"/>
    </xf>
    <xf numFmtId="9" fontId="1" fillId="18" borderId="17" xfId="6" applyFont="1" applyFill="1" applyBorder="1" applyAlignment="1">
      <alignment horizontal="center" vertical="center"/>
    </xf>
    <xf numFmtId="0" fontId="1" fillId="0" borderId="17" xfId="0" applyFont="1" applyBorder="1" applyAlignment="1">
      <alignment horizontal="center" vertical="center"/>
    </xf>
    <xf numFmtId="0" fontId="1" fillId="0" borderId="17" xfId="0" applyFont="1" applyBorder="1" applyAlignment="1">
      <alignment horizontal="center" vertical="center" wrapText="1"/>
    </xf>
    <xf numFmtId="0" fontId="1" fillId="0" borderId="20" xfId="0" applyFont="1" applyBorder="1" applyAlignment="1">
      <alignment horizontal="center"/>
    </xf>
    <xf numFmtId="0" fontId="53" fillId="0" borderId="0" xfId="0" applyFont="1" applyFill="1" applyBorder="1" applyAlignment="1">
      <alignment vertical="center"/>
    </xf>
    <xf numFmtId="165" fontId="1" fillId="11" borderId="20" xfId="2" applyNumberFormat="1" applyFont="1" applyFill="1" applyBorder="1" applyAlignment="1">
      <alignment horizontal="center"/>
    </xf>
    <xf numFmtId="165" fontId="1" fillId="11" borderId="20" xfId="2" applyNumberFormat="1" applyFont="1" applyFill="1" applyBorder="1" applyAlignment="1">
      <alignment horizontal="center" vertical="center"/>
    </xf>
    <xf numFmtId="0" fontId="0" fillId="0" borderId="20" xfId="0" applyBorder="1" applyAlignment="1">
      <alignment horizontal="center"/>
    </xf>
    <xf numFmtId="0" fontId="1" fillId="0" borderId="20" xfId="0" applyFont="1" applyBorder="1" applyAlignment="1">
      <alignment horizontal="center"/>
    </xf>
    <xf numFmtId="0" fontId="0" fillId="0" borderId="0" xfId="0" applyFill="1" applyBorder="1"/>
    <xf numFmtId="0" fontId="53" fillId="0" borderId="0" xfId="0" applyFont="1" applyFill="1" applyBorder="1" applyAlignment="1">
      <alignment horizontal="center" vertical="center"/>
    </xf>
    <xf numFmtId="0" fontId="16" fillId="7" borderId="20" xfId="0" applyFont="1" applyFill="1" applyBorder="1" applyAlignment="1">
      <alignment horizontal="center" vertical="center" wrapText="1"/>
    </xf>
    <xf numFmtId="0" fontId="0" fillId="0" borderId="20" xfId="0" applyFont="1" applyBorder="1" applyAlignment="1">
      <alignment horizontal="center" vertical="center"/>
    </xf>
    <xf numFmtId="0" fontId="52" fillId="0" borderId="20" xfId="0" applyFont="1" applyFill="1" applyBorder="1"/>
    <xf numFmtId="0" fontId="52" fillId="0" borderId="20" xfId="0" applyFont="1" applyFill="1" applyBorder="1" applyAlignment="1">
      <alignment horizontal="center"/>
    </xf>
    <xf numFmtId="0" fontId="53" fillId="8" borderId="20" xfId="0" applyFont="1" applyFill="1" applyBorder="1" applyAlignment="1">
      <alignment vertical="center"/>
    </xf>
    <xf numFmtId="1" fontId="53" fillId="8" borderId="20" xfId="2" applyNumberFormat="1" applyFont="1" applyFill="1" applyBorder="1" applyAlignment="1">
      <alignment horizontal="center" vertical="center"/>
    </xf>
    <xf numFmtId="0" fontId="0" fillId="36" borderId="20" xfId="0" applyFill="1" applyBorder="1"/>
    <xf numFmtId="1" fontId="0" fillId="0" borderId="20" xfId="0" applyNumberFormat="1" applyFont="1" applyBorder="1" applyAlignment="1">
      <alignment horizontal="center" vertical="center"/>
    </xf>
    <xf numFmtId="0" fontId="69" fillId="34" borderId="26" xfId="0" applyFont="1" applyFill="1" applyBorder="1" applyAlignment="1">
      <alignment vertical="center"/>
    </xf>
    <xf numFmtId="0" fontId="1" fillId="0" borderId="20" xfId="0" applyFont="1" applyBorder="1" applyAlignment="1">
      <alignment horizontal="center"/>
    </xf>
    <xf numFmtId="0" fontId="0" fillId="0" borderId="20" xfId="0" applyFont="1" applyBorder="1" applyAlignment="1">
      <alignment horizontal="left" vertical="center"/>
    </xf>
    <xf numFmtId="0" fontId="16" fillId="7" borderId="20" xfId="0" applyFont="1" applyFill="1" applyBorder="1" applyAlignment="1">
      <alignment vertical="center" wrapText="1"/>
    </xf>
    <xf numFmtId="0" fontId="0" fillId="0" borderId="0" xfId="0" applyFill="1" applyAlignment="1"/>
    <xf numFmtId="0" fontId="0" fillId="0" borderId="0" xfId="0" applyFill="1" applyAlignment="1">
      <alignment horizontal="center"/>
    </xf>
    <xf numFmtId="0" fontId="75" fillId="0" borderId="0" xfId="0" applyFont="1" applyFill="1" applyBorder="1" applyAlignment="1">
      <alignment vertical="center"/>
    </xf>
    <xf numFmtId="0" fontId="1" fillId="0" borderId="20" xfId="0" applyFont="1" applyBorder="1" applyAlignment="1">
      <alignment horizontal="center"/>
    </xf>
    <xf numFmtId="0" fontId="53" fillId="8" borderId="20" xfId="0" applyFont="1" applyFill="1" applyBorder="1" applyAlignment="1">
      <alignment horizontal="center" vertical="center"/>
    </xf>
    <xf numFmtId="0" fontId="50" fillId="0" borderId="20" xfId="0" applyFont="1" applyFill="1" applyBorder="1" applyAlignment="1">
      <alignment horizontal="center"/>
    </xf>
    <xf numFmtId="0" fontId="0" fillId="0" borderId="20" xfId="0" applyBorder="1" applyAlignment="1">
      <alignment horizontal="center"/>
    </xf>
    <xf numFmtId="1" fontId="0" fillId="0" borderId="13" xfId="0" applyNumberFormat="1" applyBorder="1" applyAlignment="1">
      <alignment horizontal="left"/>
    </xf>
    <xf numFmtId="0" fontId="2" fillId="0" borderId="13" xfId="1" applyBorder="1" applyAlignment="1">
      <alignment horizontal="left"/>
    </xf>
    <xf numFmtId="0" fontId="0" fillId="0" borderId="13" xfId="0" applyBorder="1" applyAlignment="1">
      <alignment horizontal="left" vertical="center"/>
    </xf>
    <xf numFmtId="0" fontId="1" fillId="0" borderId="20" xfId="0" applyFont="1" applyBorder="1" applyAlignment="1">
      <alignment horizontal="center"/>
    </xf>
    <xf numFmtId="0" fontId="16" fillId="0" borderId="15" xfId="0" applyFont="1" applyFill="1" applyBorder="1" applyAlignment="1">
      <alignment horizontal="center" vertical="center" wrapText="1"/>
    </xf>
    <xf numFmtId="0" fontId="17" fillId="0" borderId="15" xfId="0" applyFont="1" applyFill="1" applyBorder="1" applyAlignment="1">
      <alignment horizontal="center" vertical="center" wrapText="1"/>
    </xf>
    <xf numFmtId="0" fontId="69" fillId="34" borderId="22" xfId="0" applyFont="1" applyFill="1" applyBorder="1" applyAlignment="1">
      <alignment horizontal="left" vertical="center" wrapText="1"/>
    </xf>
    <xf numFmtId="0" fontId="0" fillId="0" borderId="13" xfId="0" applyBorder="1" applyAlignment="1">
      <alignment horizontal="center"/>
    </xf>
    <xf numFmtId="0" fontId="30" fillId="12" borderId="20" xfId="0" applyFont="1" applyFill="1" applyBorder="1" applyAlignment="1">
      <alignment horizontal="center" vertical="center"/>
    </xf>
    <xf numFmtId="0" fontId="0" fillId="0" borderId="13" xfId="0" applyBorder="1" applyAlignment="1">
      <alignment horizontal="center"/>
    </xf>
    <xf numFmtId="0" fontId="1" fillId="0" borderId="20" xfId="0" applyFont="1" applyBorder="1" applyAlignment="1">
      <alignment horizontal="center"/>
    </xf>
    <xf numFmtId="0" fontId="0" fillId="0" borderId="0" xfId="0" applyFont="1" applyFill="1"/>
    <xf numFmtId="0" fontId="91" fillId="0" borderId="20" xfId="0" applyFont="1" applyFill="1" applyBorder="1" applyAlignment="1">
      <alignment horizontal="center" vertical="center" wrapText="1"/>
    </xf>
    <xf numFmtId="0" fontId="18" fillId="0" borderId="20" xfId="0" applyFont="1" applyFill="1" applyBorder="1" applyAlignment="1">
      <alignment horizontal="center" vertical="center" wrapText="1"/>
    </xf>
    <xf numFmtId="0" fontId="91" fillId="0" borderId="20" xfId="0" applyFont="1" applyFill="1" applyBorder="1" applyAlignment="1">
      <alignment vertical="center" wrapText="1"/>
    </xf>
    <xf numFmtId="9" fontId="1" fillId="18" borderId="17" xfId="6" applyFont="1" applyFill="1" applyBorder="1" applyAlignment="1">
      <alignment horizontal="center" vertical="center"/>
    </xf>
    <xf numFmtId="0" fontId="1" fillId="0" borderId="20" xfId="0" applyFont="1" applyBorder="1" applyAlignment="1">
      <alignment horizontal="center"/>
    </xf>
    <xf numFmtId="0" fontId="16" fillId="0" borderId="20" xfId="0" applyFont="1" applyFill="1" applyBorder="1" applyAlignment="1">
      <alignment horizontal="center" vertical="center" wrapText="1"/>
    </xf>
    <xf numFmtId="0" fontId="17" fillId="0" borderId="20" xfId="0" applyFont="1" applyFill="1" applyBorder="1" applyAlignment="1">
      <alignment horizontal="center" vertical="center" wrapText="1"/>
    </xf>
    <xf numFmtId="9" fontId="1" fillId="18" borderId="17" xfId="6" applyFont="1" applyFill="1" applyBorder="1" applyAlignment="1">
      <alignment horizontal="center" vertical="center"/>
    </xf>
    <xf numFmtId="0" fontId="0" fillId="0" borderId="20" xfId="0" applyBorder="1" applyAlignment="1">
      <alignment horizontal="center"/>
    </xf>
    <xf numFmtId="0" fontId="1" fillId="0" borderId="20" xfId="0" applyFont="1" applyBorder="1" applyAlignment="1">
      <alignment horizontal="center"/>
    </xf>
    <xf numFmtId="0" fontId="0" fillId="0" borderId="13" xfId="0" applyBorder="1" applyAlignment="1">
      <alignment horizontal="center"/>
    </xf>
    <xf numFmtId="0" fontId="92" fillId="0" borderId="20" xfId="0" applyFont="1" applyBorder="1"/>
    <xf numFmtId="0" fontId="92" fillId="0" borderId="20" xfId="0" applyFont="1" applyBorder="1" applyAlignment="1">
      <alignment horizontal="center"/>
    </xf>
    <xf numFmtId="0" fontId="52" fillId="0" borderId="20" xfId="0" applyFont="1" applyFill="1" applyBorder="1" applyAlignment="1">
      <alignment vertical="center"/>
    </xf>
    <xf numFmtId="0" fontId="92" fillId="0" borderId="20" xfId="0" applyFont="1" applyBorder="1" applyAlignment="1">
      <alignment horizontal="center" vertical="center"/>
    </xf>
    <xf numFmtId="0" fontId="0" fillId="0" borderId="20" xfId="0" applyBorder="1" applyAlignment="1"/>
    <xf numFmtId="0" fontId="92" fillId="0" borderId="20" xfId="0" applyFont="1" applyBorder="1" applyAlignment="1">
      <alignment vertical="center"/>
    </xf>
    <xf numFmtId="0" fontId="0" fillId="0" borderId="13" xfId="0" applyBorder="1" applyAlignment="1">
      <alignment vertical="center"/>
    </xf>
    <xf numFmtId="0" fontId="93" fillId="12" borderId="13" xfId="0" applyFont="1" applyFill="1" applyBorder="1" applyAlignment="1">
      <alignment horizontal="center" vertical="center" wrapText="1"/>
    </xf>
    <xf numFmtId="167" fontId="93" fillId="12" borderId="13" xfId="2" applyNumberFormat="1" applyFont="1" applyFill="1" applyBorder="1" applyAlignment="1">
      <alignment horizontal="center" vertical="center" wrapText="1"/>
    </xf>
    <xf numFmtId="0" fontId="52" fillId="0" borderId="0" xfId="0" applyFont="1"/>
    <xf numFmtId="0" fontId="53" fillId="8" borderId="13" xfId="0" applyFont="1" applyFill="1" applyBorder="1" applyAlignment="1">
      <alignment horizontal="center" vertical="center"/>
    </xf>
    <xf numFmtId="0" fontId="53" fillId="8" borderId="13" xfId="0" applyFont="1" applyFill="1" applyBorder="1" applyAlignment="1">
      <alignment vertical="center"/>
    </xf>
    <xf numFmtId="1" fontId="53" fillId="8" borderId="13" xfId="2" applyNumberFormat="1" applyFont="1" applyFill="1" applyBorder="1" applyAlignment="1">
      <alignment horizontal="center" vertical="center"/>
    </xf>
    <xf numFmtId="0" fontId="52" fillId="8" borderId="0" xfId="0" applyFont="1" applyFill="1"/>
    <xf numFmtId="0" fontId="52" fillId="0" borderId="13" xfId="0" applyFont="1" applyFill="1" applyBorder="1"/>
    <xf numFmtId="0" fontId="52" fillId="0" borderId="48" xfId="0" applyFont="1" applyFill="1" applyBorder="1"/>
    <xf numFmtId="0" fontId="52" fillId="8" borderId="13" xfId="0" applyFont="1" applyFill="1" applyBorder="1" applyAlignment="1">
      <alignment horizontal="center" vertical="center"/>
    </xf>
    <xf numFmtId="0" fontId="52" fillId="8" borderId="13" xfId="0" applyFont="1" applyFill="1" applyBorder="1" applyAlignment="1">
      <alignment horizontal="center"/>
    </xf>
    <xf numFmtId="0" fontId="52" fillId="0" borderId="13" xfId="0" applyFont="1" applyBorder="1" applyAlignment="1">
      <alignment horizontal="center"/>
    </xf>
    <xf numFmtId="0" fontId="52" fillId="0" borderId="13" xfId="0" applyFont="1" applyFill="1" applyBorder="1" applyAlignment="1">
      <alignment horizontal="center"/>
    </xf>
    <xf numFmtId="1" fontId="53" fillId="0" borderId="13" xfId="2" applyNumberFormat="1" applyFont="1" applyFill="1" applyBorder="1" applyAlignment="1">
      <alignment horizontal="center" vertical="center"/>
    </xf>
    <xf numFmtId="0" fontId="53" fillId="8" borderId="6" xfId="0" applyFont="1" applyFill="1" applyBorder="1" applyAlignment="1">
      <alignment horizontal="center" vertical="center"/>
    </xf>
    <xf numFmtId="0" fontId="52" fillId="0" borderId="6" xfId="0" applyFont="1" applyBorder="1" applyAlignment="1">
      <alignment horizontal="center"/>
    </xf>
    <xf numFmtId="0" fontId="52" fillId="8" borderId="6" xfId="0" applyFont="1" applyFill="1" applyBorder="1" applyAlignment="1">
      <alignment horizontal="center"/>
    </xf>
    <xf numFmtId="0" fontId="52" fillId="0" borderId="13" xfId="0" applyFont="1" applyBorder="1" applyAlignment="1">
      <alignment horizontal="center" vertical="center"/>
    </xf>
    <xf numFmtId="0" fontId="52" fillId="0" borderId="48" xfId="0" applyFont="1" applyFill="1" applyBorder="1" applyAlignment="1">
      <alignment vertical="center"/>
    </xf>
    <xf numFmtId="0" fontId="94" fillId="0" borderId="13" xfId="0" applyFont="1" applyBorder="1" applyAlignment="1">
      <alignment horizontal="center" vertical="center"/>
    </xf>
    <xf numFmtId="0" fontId="52" fillId="0" borderId="0" xfId="0" applyFont="1" applyAlignment="1">
      <alignment vertical="center"/>
    </xf>
    <xf numFmtId="0" fontId="52" fillId="0" borderId="0" xfId="0" applyFont="1" applyAlignment="1">
      <alignment horizontal="center"/>
    </xf>
    <xf numFmtId="0" fontId="52" fillId="0" borderId="0" xfId="0" applyFont="1" applyBorder="1" applyAlignment="1">
      <alignment horizontal="center"/>
    </xf>
    <xf numFmtId="0" fontId="52" fillId="0" borderId="0" xfId="0" applyFont="1" applyBorder="1"/>
    <xf numFmtId="167" fontId="52" fillId="0" borderId="0" xfId="0" applyNumberFormat="1" applyFont="1"/>
    <xf numFmtId="0" fontId="52" fillId="0" borderId="0" xfId="0" applyFont="1" applyBorder="1" applyAlignment="1">
      <alignment horizontal="center" vertical="center"/>
    </xf>
    <xf numFmtId="0" fontId="52" fillId="0" borderId="0" xfId="0" applyFont="1" applyFill="1" applyBorder="1" applyAlignment="1">
      <alignment horizontal="center"/>
    </xf>
    <xf numFmtId="0" fontId="52" fillId="0" borderId="0" xfId="0" applyFont="1" applyFill="1"/>
    <xf numFmtId="0" fontId="52" fillId="0" borderId="13" xfId="0" applyFont="1" applyBorder="1"/>
    <xf numFmtId="1" fontId="52" fillId="0" borderId="13" xfId="0" applyNumberFormat="1" applyFont="1" applyBorder="1" applyAlignment="1">
      <alignment horizontal="center"/>
    </xf>
    <xf numFmtId="0" fontId="52" fillId="0" borderId="13" xfId="0" applyFont="1" applyBorder="1" applyAlignment="1">
      <alignment wrapText="1"/>
    </xf>
    <xf numFmtId="1" fontId="52" fillId="0" borderId="13" xfId="0" applyNumberFormat="1" applyFont="1" applyBorder="1" applyAlignment="1">
      <alignment horizontal="center" vertical="center"/>
    </xf>
    <xf numFmtId="0" fontId="52" fillId="0" borderId="0" xfId="0" applyFont="1" applyAlignment="1">
      <alignment horizontal="center" vertical="center"/>
    </xf>
    <xf numFmtId="0" fontId="52" fillId="0" borderId="13" xfId="0" applyFont="1" applyBorder="1" applyAlignment="1">
      <alignment vertical="center" wrapText="1"/>
    </xf>
    <xf numFmtId="0" fontId="52" fillId="0" borderId="6" xfId="0" applyFont="1" applyBorder="1" applyAlignment="1">
      <alignment horizontal="center" vertical="center"/>
    </xf>
    <xf numFmtId="0" fontId="52" fillId="0" borderId="13" xfId="0" applyFont="1" applyBorder="1" applyAlignment="1">
      <alignment horizontal="left"/>
    </xf>
    <xf numFmtId="0" fontId="52" fillId="0" borderId="6" xfId="0" applyFont="1" applyBorder="1"/>
    <xf numFmtId="0" fontId="52" fillId="0" borderId="13" xfId="0" applyFont="1" applyBorder="1" applyAlignment="1">
      <alignment vertical="center"/>
    </xf>
    <xf numFmtId="0" fontId="52" fillId="8" borderId="13" xfId="0" applyFont="1" applyFill="1" applyBorder="1" applyAlignment="1">
      <alignment vertical="center"/>
    </xf>
    <xf numFmtId="0" fontId="52" fillId="37" borderId="6" xfId="0" applyFont="1" applyFill="1" applyBorder="1"/>
    <xf numFmtId="0" fontId="52" fillId="37" borderId="48" xfId="0" applyFont="1" applyFill="1" applyBorder="1"/>
    <xf numFmtId="1" fontId="53" fillId="0" borderId="0" xfId="2" applyNumberFormat="1" applyFont="1" applyFill="1" applyBorder="1" applyAlignment="1">
      <alignment horizontal="center" vertical="center"/>
    </xf>
    <xf numFmtId="0" fontId="52" fillId="0" borderId="0" xfId="0" applyFont="1" applyBorder="1" applyAlignment="1"/>
    <xf numFmtId="0" fontId="52" fillId="0" borderId="0" xfId="0" applyFont="1" applyFill="1" applyBorder="1" applyAlignment="1"/>
    <xf numFmtId="0" fontId="52" fillId="37" borderId="13" xfId="0" applyFont="1" applyFill="1" applyBorder="1" applyAlignment="1">
      <alignment vertical="center"/>
    </xf>
    <xf numFmtId="0" fontId="52" fillId="37" borderId="13" xfId="0" applyFont="1" applyFill="1" applyBorder="1"/>
    <xf numFmtId="0" fontId="52" fillId="0" borderId="13" xfId="0" applyFont="1" applyBorder="1" applyAlignment="1">
      <alignment horizontal="center" wrapText="1"/>
    </xf>
    <xf numFmtId="0" fontId="52" fillId="0" borderId="13" xfId="0" applyFont="1" applyBorder="1" applyAlignment="1">
      <alignment horizontal="left" vertical="center"/>
    </xf>
    <xf numFmtId="0" fontId="52" fillId="0" borderId="10" xfId="0" applyFont="1" applyBorder="1" applyAlignment="1">
      <alignment horizontal="center" vertical="center"/>
    </xf>
    <xf numFmtId="0" fontId="1" fillId="0" borderId="49" xfId="0" applyFont="1" applyFill="1" applyBorder="1" applyAlignment="1">
      <alignment horizontal="center"/>
    </xf>
    <xf numFmtId="0" fontId="52" fillId="0" borderId="13" xfId="0" applyFont="1" applyBorder="1" applyAlignment="1">
      <alignment horizontal="center" vertical="center"/>
    </xf>
    <xf numFmtId="0" fontId="0" fillId="0" borderId="13" xfId="0" applyBorder="1" applyAlignment="1">
      <alignment horizontal="center"/>
    </xf>
    <xf numFmtId="3" fontId="82" fillId="26" borderId="20" xfId="0" applyNumberFormat="1" applyFont="1" applyFill="1" applyBorder="1" applyAlignment="1">
      <alignment horizontal="center" vertical="center" wrapText="1"/>
    </xf>
    <xf numFmtId="168" fontId="0" fillId="0" borderId="13" xfId="0" applyNumberFormat="1" applyBorder="1" applyAlignment="1">
      <alignment horizontal="center"/>
    </xf>
    <xf numFmtId="9" fontId="1" fillId="18" borderId="17" xfId="6" applyFont="1" applyFill="1" applyBorder="1" applyAlignment="1">
      <alignment horizontal="center" vertical="center"/>
    </xf>
    <xf numFmtId="0" fontId="1" fillId="0" borderId="20" xfId="0" applyFont="1" applyBorder="1" applyAlignment="1">
      <alignment horizontal="center"/>
    </xf>
    <xf numFmtId="0" fontId="0" fillId="0" borderId="13" xfId="0" applyBorder="1" applyAlignment="1">
      <alignment horizontal="center"/>
    </xf>
    <xf numFmtId="0" fontId="52" fillId="0" borderId="13" xfId="0" applyFont="1" applyBorder="1" applyAlignment="1">
      <alignment horizontal="center" vertical="center"/>
    </xf>
    <xf numFmtId="0" fontId="53" fillId="8" borderId="13" xfId="0" applyFont="1" applyFill="1" applyBorder="1" applyAlignment="1">
      <alignment horizontal="left" vertical="center"/>
    </xf>
    <xf numFmtId="0" fontId="53" fillId="0" borderId="6" xfId="0" applyFont="1" applyFill="1" applyBorder="1" applyAlignment="1">
      <alignment horizontal="center" vertical="center"/>
    </xf>
    <xf numFmtId="0" fontId="52" fillId="37" borderId="48" xfId="0" applyFont="1" applyFill="1" applyBorder="1" applyAlignment="1">
      <alignment vertical="center"/>
    </xf>
    <xf numFmtId="0" fontId="30" fillId="12" borderId="20" xfId="0" applyFont="1" applyFill="1" applyBorder="1" applyAlignment="1">
      <alignment horizontal="center" vertical="center"/>
    </xf>
    <xf numFmtId="0" fontId="30" fillId="0" borderId="0" xfId="0" applyFont="1" applyFill="1" applyBorder="1" applyAlignment="1">
      <alignment horizontal="center" vertical="center"/>
    </xf>
    <xf numFmtId="0" fontId="1" fillId="0" borderId="20" xfId="0" applyFont="1" applyBorder="1" applyAlignment="1">
      <alignment horizontal="center"/>
    </xf>
    <xf numFmtId="0" fontId="0" fillId="0" borderId="13" xfId="0" applyBorder="1" applyAlignment="1">
      <alignment horizontal="center" vertical="center" wrapText="1"/>
    </xf>
    <xf numFmtId="0" fontId="0" fillId="0" borderId="13" xfId="0" applyBorder="1" applyAlignment="1">
      <alignment horizontal="center"/>
    </xf>
    <xf numFmtId="0" fontId="4" fillId="0" borderId="0" xfId="0" applyFont="1" applyFill="1" applyBorder="1" applyAlignment="1">
      <alignment horizontal="center" vertical="center"/>
    </xf>
    <xf numFmtId="0" fontId="0" fillId="0" borderId="13" xfId="0" applyBorder="1" applyAlignment="1">
      <alignment horizontal="center"/>
    </xf>
    <xf numFmtId="0" fontId="0" fillId="0" borderId="0" xfId="0" applyBorder="1" applyAlignment="1">
      <alignment vertical="top"/>
    </xf>
    <xf numFmtId="0" fontId="0" fillId="0" borderId="0" xfId="0" applyBorder="1" applyAlignment="1">
      <alignment vertical="top" wrapText="1"/>
    </xf>
    <xf numFmtId="0" fontId="2" fillId="0" borderId="0" xfId="1" applyBorder="1" applyAlignment="1">
      <alignment vertical="top" wrapText="1"/>
    </xf>
    <xf numFmtId="0" fontId="0" fillId="0" borderId="0" xfId="0" applyFill="1" applyBorder="1" applyAlignment="1">
      <alignment vertical="top"/>
    </xf>
    <xf numFmtId="0" fontId="0" fillId="0" borderId="0" xfId="0" applyFill="1" applyBorder="1" applyAlignment="1">
      <alignment vertical="top" wrapText="1"/>
    </xf>
    <xf numFmtId="0" fontId="2" fillId="0" borderId="0" xfId="1" applyFill="1" applyBorder="1" applyAlignment="1">
      <alignment vertical="top"/>
    </xf>
    <xf numFmtId="0" fontId="75" fillId="0" borderId="0" xfId="0" applyFont="1" applyFill="1" applyBorder="1" applyAlignment="1">
      <alignment horizontal="left" vertical="center"/>
    </xf>
    <xf numFmtId="0" fontId="0" fillId="0" borderId="13" xfId="0" applyBorder="1" applyAlignment="1">
      <alignment horizontal="center"/>
    </xf>
    <xf numFmtId="1" fontId="18" fillId="0" borderId="20" xfId="0" applyNumberFormat="1" applyFont="1" applyFill="1" applyBorder="1" applyAlignment="1">
      <alignment horizontal="center" vertical="center" wrapText="1"/>
    </xf>
    <xf numFmtId="0" fontId="1" fillId="0" borderId="20" xfId="0" applyFont="1" applyBorder="1" applyAlignment="1">
      <alignment horizontal="center"/>
    </xf>
    <xf numFmtId="0" fontId="68" fillId="32" borderId="22" xfId="0" applyFont="1" applyFill="1" applyBorder="1" applyAlignment="1">
      <alignment horizontal="center" vertical="center" wrapText="1"/>
    </xf>
    <xf numFmtId="0" fontId="62" fillId="32" borderId="20" xfId="0" applyFont="1" applyFill="1" applyBorder="1" applyAlignment="1">
      <alignment horizontal="center" vertical="center" wrapText="1"/>
    </xf>
    <xf numFmtId="0" fontId="0" fillId="32" borderId="20" xfId="0" applyFill="1" applyBorder="1" applyAlignment="1">
      <alignment vertical="center"/>
    </xf>
    <xf numFmtId="0" fontId="63" fillId="32" borderId="20" xfId="0" applyFont="1" applyFill="1" applyBorder="1" applyAlignment="1">
      <alignment horizontal="center" vertical="center" wrapText="1"/>
    </xf>
    <xf numFmtId="0" fontId="68" fillId="32" borderId="20" xfId="0" applyFont="1" applyFill="1" applyBorder="1" applyAlignment="1">
      <alignment horizontal="center" vertical="center" wrapText="1"/>
    </xf>
    <xf numFmtId="0" fontId="0" fillId="32" borderId="20" xfId="0" applyFill="1" applyBorder="1" applyAlignment="1">
      <alignment horizontal="center" vertical="center"/>
    </xf>
    <xf numFmtId="0" fontId="30" fillId="34" borderId="20" xfId="0" applyFont="1" applyFill="1" applyBorder="1" applyAlignment="1">
      <alignment horizontal="center" vertical="center"/>
    </xf>
    <xf numFmtId="9" fontId="30" fillId="34" borderId="20" xfId="6" applyFont="1" applyFill="1" applyBorder="1" applyAlignment="1">
      <alignment horizontal="center" vertical="center"/>
    </xf>
    <xf numFmtId="165" fontId="30" fillId="34" borderId="20" xfId="2" applyNumberFormat="1" applyFont="1" applyFill="1" applyBorder="1" applyAlignment="1">
      <alignment horizontal="center" vertical="center"/>
    </xf>
    <xf numFmtId="9" fontId="96" fillId="34" borderId="20" xfId="6" applyFont="1" applyFill="1" applyBorder="1" applyAlignment="1">
      <alignment horizontal="center" vertical="center"/>
    </xf>
    <xf numFmtId="0" fontId="30" fillId="34" borderId="20" xfId="0" applyFont="1" applyFill="1" applyBorder="1" applyAlignment="1">
      <alignment horizontal="center"/>
    </xf>
    <xf numFmtId="0" fontId="30" fillId="34" borderId="0" xfId="0" applyFont="1" applyFill="1" applyAlignment="1">
      <alignment horizontal="center" vertical="center"/>
    </xf>
    <xf numFmtId="0" fontId="30" fillId="2" borderId="20" xfId="0" applyFont="1" applyFill="1" applyBorder="1" applyAlignment="1">
      <alignment horizontal="center" vertical="center"/>
    </xf>
    <xf numFmtId="9" fontId="96" fillId="2" borderId="20" xfId="6" applyFont="1" applyFill="1" applyBorder="1" applyAlignment="1">
      <alignment horizontal="center" vertical="center"/>
    </xf>
    <xf numFmtId="0" fontId="30" fillId="2" borderId="20" xfId="0" applyFont="1" applyFill="1" applyBorder="1" applyAlignment="1">
      <alignment horizontal="center"/>
    </xf>
    <xf numFmtId="0" fontId="30" fillId="34" borderId="0" xfId="0" applyFont="1" applyFill="1" applyAlignment="1">
      <alignment horizontal="center" vertical="center"/>
    </xf>
    <xf numFmtId="0" fontId="47" fillId="0" borderId="20" xfId="0" applyFont="1" applyFill="1" applyBorder="1" applyAlignment="1">
      <alignment horizontal="center" vertical="center"/>
    </xf>
    <xf numFmtId="9" fontId="47" fillId="0" borderId="20" xfId="6" applyFont="1" applyFill="1" applyBorder="1" applyAlignment="1">
      <alignment horizontal="center" vertical="center"/>
    </xf>
    <xf numFmtId="165" fontId="47" fillId="0" borderId="20" xfId="2" applyNumberFormat="1" applyFont="1" applyFill="1" applyBorder="1" applyAlignment="1">
      <alignment horizontal="center" vertical="center"/>
    </xf>
    <xf numFmtId="0" fontId="0" fillId="0" borderId="13" xfId="0" applyBorder="1" applyAlignment="1">
      <alignment horizontal="center"/>
    </xf>
    <xf numFmtId="0" fontId="52" fillId="0" borderId="13" xfId="0" applyFont="1" applyFill="1" applyBorder="1" applyAlignment="1">
      <alignment vertical="center"/>
    </xf>
    <xf numFmtId="0" fontId="0" fillId="0" borderId="13" xfId="0" applyBorder="1" applyAlignment="1">
      <alignment horizontal="center"/>
    </xf>
    <xf numFmtId="0" fontId="0" fillId="0" borderId="13" xfId="0" applyBorder="1" applyAlignment="1">
      <alignment horizontal="center"/>
    </xf>
    <xf numFmtId="0" fontId="0" fillId="0" borderId="20" xfId="0" applyBorder="1" applyAlignment="1">
      <alignment horizontal="center"/>
    </xf>
    <xf numFmtId="0" fontId="52" fillId="0" borderId="20" xfId="0" applyFont="1" applyBorder="1" applyAlignment="1">
      <alignment horizontal="center" vertical="center"/>
    </xf>
    <xf numFmtId="0" fontId="52" fillId="0" borderId="20" xfId="0" applyFont="1"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52" fillId="0" borderId="13" xfId="0" applyFont="1" applyBorder="1" applyAlignment="1">
      <alignment horizontal="center" vertical="center"/>
    </xf>
    <xf numFmtId="0" fontId="0" fillId="0" borderId="13" xfId="0" applyBorder="1" applyAlignment="1">
      <alignment horizontal="center"/>
    </xf>
    <xf numFmtId="0" fontId="0" fillId="0" borderId="20" xfId="0" applyBorder="1" applyAlignment="1">
      <alignment horizontal="center" vertical="center"/>
    </xf>
    <xf numFmtId="0" fontId="52" fillId="0" borderId="13" xfId="0" applyFont="1" applyBorder="1" applyAlignment="1">
      <alignment vertical="top" wrapText="1"/>
    </xf>
    <xf numFmtId="0" fontId="52" fillId="8" borderId="20" xfId="0" applyFont="1" applyFill="1" applyBorder="1" applyAlignment="1">
      <alignment vertical="center"/>
    </xf>
    <xf numFmtId="0" fontId="9" fillId="0" borderId="0" xfId="0" applyFont="1" applyFill="1" applyBorder="1" applyAlignment="1" applyProtection="1">
      <alignment horizontal="center" vertical="center" readingOrder="1"/>
      <protection locked="0"/>
    </xf>
    <xf numFmtId="0" fontId="9" fillId="0" borderId="0" xfId="0" applyFont="1" applyBorder="1" applyAlignment="1" applyProtection="1">
      <alignment horizontal="center" vertical="center" readingOrder="1"/>
      <protection locked="0"/>
    </xf>
    <xf numFmtId="165" fontId="0" fillId="0" borderId="0" xfId="2" applyNumberFormat="1" applyFont="1" applyBorder="1" applyAlignment="1">
      <alignment horizontal="center" readingOrder="1"/>
    </xf>
    <xf numFmtId="165" fontId="0" fillId="0" borderId="0" xfId="2" applyNumberFormat="1" applyFont="1" applyBorder="1"/>
    <xf numFmtId="1" fontId="0" fillId="0" borderId="0" xfId="2" applyNumberFormat="1" applyFont="1" applyBorder="1" applyAlignment="1">
      <alignment horizontal="center"/>
    </xf>
    <xf numFmtId="0" fontId="30" fillId="12" borderId="20" xfId="0" applyFont="1" applyFill="1" applyBorder="1" applyAlignment="1">
      <alignment horizontal="center" vertical="center"/>
    </xf>
    <xf numFmtId="9" fontId="1" fillId="18" borderId="17" xfId="6" applyFont="1" applyFill="1" applyBorder="1" applyAlignment="1">
      <alignment horizontal="center" vertical="center"/>
    </xf>
    <xf numFmtId="0" fontId="1" fillId="0" borderId="20" xfId="0" applyFont="1" applyBorder="1" applyAlignment="1">
      <alignment horizontal="center"/>
    </xf>
    <xf numFmtId="0" fontId="62" fillId="0" borderId="0" xfId="0" applyFont="1" applyFill="1" applyBorder="1" applyAlignment="1">
      <alignment horizontal="center" vertical="center" wrapText="1"/>
    </xf>
    <xf numFmtId="0" fontId="0" fillId="0" borderId="13" xfId="0" applyBorder="1" applyAlignment="1">
      <alignment horizontal="center"/>
    </xf>
    <xf numFmtId="0" fontId="0" fillId="0" borderId="13" xfId="0" applyBorder="1" applyAlignment="1">
      <alignment horizontal="center"/>
    </xf>
    <xf numFmtId="0" fontId="0" fillId="0" borderId="13" xfId="0" applyBorder="1" applyAlignment="1">
      <alignment horizontal="center"/>
    </xf>
    <xf numFmtId="0" fontId="0" fillId="0" borderId="13" xfId="0" applyBorder="1" applyAlignment="1">
      <alignment horizontal="center"/>
    </xf>
    <xf numFmtId="14" fontId="63" fillId="0" borderId="0" xfId="0" applyNumberFormat="1" applyFont="1" applyFill="1" applyBorder="1" applyAlignment="1">
      <alignment horizontal="center" vertical="center"/>
    </xf>
    <xf numFmtId="0" fontId="0" fillId="0" borderId="0" xfId="0" applyBorder="1" applyAlignment="1">
      <alignment horizontal="left"/>
    </xf>
    <xf numFmtId="9" fontId="0" fillId="0" borderId="0" xfId="0" applyNumberFormat="1" applyBorder="1" applyAlignment="1">
      <alignment horizontal="left"/>
    </xf>
    <xf numFmtId="0" fontId="0" fillId="0" borderId="0" xfId="0" applyBorder="1" applyAlignment="1">
      <alignment horizontal="right"/>
    </xf>
    <xf numFmtId="0" fontId="2" fillId="0" borderId="0" xfId="1" applyBorder="1"/>
    <xf numFmtId="0" fontId="2" fillId="0" borderId="0" xfId="1" applyBorder="1" applyAlignment="1">
      <alignment horizontal="left"/>
    </xf>
    <xf numFmtId="0" fontId="75" fillId="0" borderId="0" xfId="0" applyFont="1" applyFill="1" applyBorder="1" applyAlignment="1">
      <alignment horizontal="center" vertical="center"/>
    </xf>
    <xf numFmtId="0" fontId="75" fillId="0" borderId="0" xfId="0" applyFont="1" applyFill="1" applyBorder="1" applyAlignment="1">
      <alignment horizontal="center"/>
    </xf>
    <xf numFmtId="0" fontId="0" fillId="0" borderId="0" xfId="0" applyFill="1" applyBorder="1" applyAlignment="1">
      <alignment horizontal="left"/>
    </xf>
    <xf numFmtId="0" fontId="33" fillId="0" borderId="13" xfId="1" applyFont="1" applyBorder="1" applyAlignment="1">
      <alignment horizontal="left"/>
    </xf>
    <xf numFmtId="9" fontId="1" fillId="18" borderId="17" xfId="6" applyFont="1" applyFill="1" applyBorder="1" applyAlignment="1">
      <alignment horizontal="center" vertic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1" fillId="0" borderId="20" xfId="0" applyFont="1" applyBorder="1" applyAlignment="1">
      <alignment horizontal="center"/>
    </xf>
    <xf numFmtId="0" fontId="0" fillId="0" borderId="13" xfId="0" applyBorder="1" applyAlignment="1">
      <alignment vertical="center"/>
    </xf>
    <xf numFmtId="0" fontId="0" fillId="0" borderId="20" xfId="0" applyBorder="1" applyAlignment="1">
      <alignment horizontal="center" vertical="center"/>
    </xf>
    <xf numFmtId="0" fontId="0" fillId="0" borderId="13" xfId="0" applyFont="1" applyBorder="1" applyAlignment="1">
      <alignment horizontal="center"/>
    </xf>
    <xf numFmtId="1" fontId="0" fillId="0" borderId="13" xfId="0" applyNumberFormat="1" applyBorder="1" applyAlignment="1">
      <alignment horizontal="center" vertical="center"/>
    </xf>
    <xf numFmtId="0" fontId="0" fillId="0" borderId="50" xfId="0" applyBorder="1" applyAlignment="1">
      <alignment horizontal="center"/>
    </xf>
    <xf numFmtId="0" fontId="78" fillId="5" borderId="20" xfId="0" applyFont="1" applyFill="1" applyBorder="1" applyAlignment="1">
      <alignment horizontal="center" vertical="center" wrapText="1"/>
    </xf>
    <xf numFmtId="0" fontId="0" fillId="0" borderId="13" xfId="0" applyBorder="1" applyAlignment="1">
      <alignment horizontal="center"/>
    </xf>
    <xf numFmtId="0" fontId="0" fillId="0" borderId="13" xfId="0" applyBorder="1" applyAlignment="1">
      <alignment horizontal="center"/>
    </xf>
    <xf numFmtId="0" fontId="0" fillId="0" borderId="13" xfId="0" applyBorder="1" applyAlignment="1">
      <alignment horizontal="center"/>
    </xf>
    <xf numFmtId="0" fontId="52" fillId="38" borderId="13" xfId="0" applyFont="1" applyFill="1" applyBorder="1"/>
    <xf numFmtId="0" fontId="52" fillId="38" borderId="13" xfId="0" applyFont="1" applyFill="1" applyBorder="1" applyAlignment="1">
      <alignment vertical="center"/>
    </xf>
    <xf numFmtId="0" fontId="52" fillId="38" borderId="48" xfId="0" applyFont="1" applyFill="1" applyBorder="1"/>
    <xf numFmtId="0" fontId="52" fillId="38" borderId="48" xfId="0" applyFont="1" applyFill="1" applyBorder="1" applyAlignment="1">
      <alignment vertical="center"/>
    </xf>
    <xf numFmtId="0" fontId="0" fillId="0" borderId="20" xfId="0" applyBorder="1" applyAlignment="1">
      <alignment horizontal="center" vertic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1" fillId="0" borderId="20" xfId="0" applyFont="1" applyBorder="1" applyAlignment="1">
      <alignment horizontal="center"/>
    </xf>
    <xf numFmtId="0" fontId="7" fillId="6" borderId="20" xfId="0" applyFont="1" applyFill="1" applyBorder="1" applyAlignment="1">
      <alignment wrapText="1"/>
    </xf>
    <xf numFmtId="0" fontId="7" fillId="6" borderId="20" xfId="0" applyFont="1" applyFill="1" applyBorder="1" applyAlignment="1">
      <alignment horizontal="center" wrapText="1"/>
    </xf>
    <xf numFmtId="0" fontId="82" fillId="26" borderId="22" xfId="0" applyFont="1" applyFill="1" applyBorder="1" applyAlignment="1">
      <alignment vertical="center" wrapText="1"/>
    </xf>
    <xf numFmtId="0" fontId="69" fillId="34" borderId="20" xfId="0" applyFont="1" applyFill="1" applyBorder="1" applyAlignment="1">
      <alignment vertical="center" wrapText="1"/>
    </xf>
    <xf numFmtId="0" fontId="69" fillId="34" borderId="26" xfId="0" applyFont="1" applyFill="1" applyBorder="1" applyAlignment="1">
      <alignment vertical="center" wrapText="1"/>
    </xf>
    <xf numFmtId="3" fontId="88" fillId="34" borderId="21" xfId="0" applyNumberFormat="1" applyFont="1" applyFill="1" applyBorder="1" applyAlignment="1">
      <alignment horizontal="center" vertical="center" wrapText="1"/>
    </xf>
    <xf numFmtId="1" fontId="69" fillId="34" borderId="21" xfId="2" applyNumberFormat="1" applyFont="1" applyFill="1" applyBorder="1" applyAlignment="1">
      <alignment horizontal="center" vertical="center" wrapText="1"/>
    </xf>
    <xf numFmtId="0" fontId="30" fillId="34" borderId="20" xfId="0" applyFont="1" applyFill="1" applyBorder="1" applyAlignment="1">
      <alignment vertical="center"/>
    </xf>
    <xf numFmtId="3" fontId="30" fillId="34" borderId="20" xfId="0" applyNumberFormat="1" applyFont="1" applyFill="1" applyBorder="1" applyAlignment="1">
      <alignment horizontal="center" vertical="center"/>
    </xf>
    <xf numFmtId="0" fontId="30" fillId="34" borderId="22" xfId="0" applyFont="1" applyFill="1" applyBorder="1" applyAlignment="1">
      <alignment vertical="center"/>
    </xf>
    <xf numFmtId="3" fontId="30" fillId="34" borderId="20" xfId="0" applyNumberFormat="1" applyFont="1" applyFill="1" applyBorder="1" applyAlignment="1">
      <alignment horizontal="center" vertical="center" wrapText="1"/>
    </xf>
    <xf numFmtId="0" fontId="30" fillId="34" borderId="22" xfId="0" applyFont="1" applyFill="1" applyBorder="1" applyAlignment="1">
      <alignment horizontal="left" vertical="center" wrapText="1"/>
    </xf>
    <xf numFmtId="0" fontId="81" fillId="26" borderId="22" xfId="0" applyFont="1" applyFill="1" applyBorder="1" applyAlignment="1">
      <alignment vertical="center" wrapText="1"/>
    </xf>
    <xf numFmtId="0" fontId="79" fillId="26" borderId="22" xfId="0" applyFont="1" applyFill="1" applyBorder="1" applyAlignment="1">
      <alignment horizontal="left" vertical="center" wrapText="1"/>
    </xf>
    <xf numFmtId="3" fontId="69" fillId="34" borderId="20" xfId="0" applyNumberFormat="1" applyFont="1" applyFill="1" applyBorder="1" applyAlignment="1">
      <alignment horizontal="center" vertical="center"/>
    </xf>
    <xf numFmtId="0" fontId="69" fillId="34" borderId="20" xfId="0" applyFont="1" applyFill="1" applyBorder="1" applyAlignment="1">
      <alignment vertical="center"/>
    </xf>
    <xf numFmtId="3" fontId="80" fillId="26" borderId="20" xfId="0" applyNumberFormat="1" applyFont="1" applyFill="1" applyBorder="1" applyAlignment="1">
      <alignment horizontal="center" vertical="center" wrapText="1"/>
    </xf>
    <xf numFmtId="3" fontId="81" fillId="26" borderId="20" xfId="2" applyNumberFormat="1" applyFont="1" applyFill="1" applyBorder="1" applyAlignment="1">
      <alignment horizontal="center" vertical="center" wrapText="1"/>
    </xf>
    <xf numFmtId="1" fontId="82" fillId="26" borderId="20" xfId="0" applyNumberFormat="1" applyFont="1" applyFill="1" applyBorder="1" applyAlignment="1">
      <alignment horizontal="center" vertical="center" wrapText="1"/>
    </xf>
    <xf numFmtId="0" fontId="0" fillId="0" borderId="13" xfId="0" applyBorder="1" applyAlignment="1">
      <alignment horizontal="center"/>
    </xf>
    <xf numFmtId="0" fontId="0" fillId="0" borderId="13" xfId="0" applyBorder="1" applyAlignment="1">
      <alignment horizontal="center"/>
    </xf>
    <xf numFmtId="0" fontId="3" fillId="11" borderId="17" xfId="0" applyFont="1" applyFill="1" applyBorder="1" applyAlignment="1">
      <alignment horizontal="center" vertical="center"/>
    </xf>
    <xf numFmtId="0" fontId="1" fillId="11" borderId="17" xfId="0" applyFont="1" applyFill="1" applyBorder="1" applyAlignment="1">
      <alignment horizontal="center" vertical="center"/>
    </xf>
    <xf numFmtId="0" fontId="1" fillId="0" borderId="17" xfId="0" applyFont="1" applyBorder="1" applyAlignment="1">
      <alignment horizontal="center" vertical="center"/>
    </xf>
    <xf numFmtId="0" fontId="0" fillId="0" borderId="20" xfId="0" applyBorder="1" applyAlignment="1">
      <alignment horizontal="center" vertical="center"/>
    </xf>
    <xf numFmtId="0" fontId="97" fillId="0" borderId="20" xfId="0" applyFont="1" applyFill="1" applyBorder="1" applyAlignment="1">
      <alignment vertical="center"/>
    </xf>
    <xf numFmtId="0" fontId="98" fillId="8" borderId="20" xfId="0" applyFont="1" applyFill="1" applyBorder="1" applyAlignment="1">
      <alignment horizontal="center" vertical="center"/>
    </xf>
    <xf numFmtId="0" fontId="0" fillId="0" borderId="13" xfId="0" applyBorder="1" applyAlignment="1">
      <alignment horizont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0" fillId="0" borderId="13" xfId="0" applyBorder="1" applyAlignment="1">
      <alignment horizontal="center"/>
    </xf>
    <xf numFmtId="0" fontId="0" fillId="0" borderId="20" xfId="0" applyBorder="1" applyAlignment="1">
      <alignment horizontal="center" vertical="center"/>
    </xf>
    <xf numFmtId="0" fontId="52" fillId="0" borderId="20" xfId="0" applyFont="1" applyFill="1" applyBorder="1" applyAlignment="1">
      <alignment horizontal="center" vertical="center"/>
    </xf>
    <xf numFmtId="0" fontId="97" fillId="0" borderId="20" xfId="0" applyFont="1" applyFill="1" applyBorder="1" applyAlignment="1">
      <alignment horizontal="center" vertic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0" fillId="0" borderId="13" xfId="0" applyBorder="1" applyAlignment="1">
      <alignment horizontal="center"/>
    </xf>
    <xf numFmtId="1" fontId="98" fillId="0" borderId="20" xfId="2" applyNumberFormat="1" applyFont="1" applyFill="1" applyBorder="1" applyAlignment="1">
      <alignment horizontal="center" vertical="center"/>
    </xf>
    <xf numFmtId="0" fontId="1" fillId="0" borderId="0" xfId="0" applyFont="1" applyFill="1" applyBorder="1" applyAlignment="1">
      <alignment horizontal="center"/>
    </xf>
    <xf numFmtId="0" fontId="3" fillId="11" borderId="17" xfId="0" applyFont="1" applyFill="1" applyBorder="1" applyAlignment="1">
      <alignment horizontal="center" vertical="center"/>
    </xf>
    <xf numFmtId="0" fontId="1" fillId="11" borderId="17" xfId="0" applyFont="1" applyFill="1" applyBorder="1" applyAlignment="1">
      <alignment horizontal="center" vertical="center"/>
    </xf>
    <xf numFmtId="0" fontId="1" fillId="0" borderId="20" xfId="0" applyFont="1" applyBorder="1" applyAlignment="1">
      <alignment horizontal="center"/>
    </xf>
    <xf numFmtId="0" fontId="0" fillId="0" borderId="13" xfId="0" applyBorder="1" applyAlignment="1">
      <alignment horizontal="center"/>
    </xf>
    <xf numFmtId="0" fontId="0" fillId="0" borderId="20" xfId="0" applyBorder="1" applyAlignment="1">
      <alignment horizontal="center" vertical="center"/>
    </xf>
    <xf numFmtId="0" fontId="52" fillId="0" borderId="20" xfId="0" applyFont="1" applyBorder="1" applyAlignment="1">
      <alignment horizontal="left" vertical="center"/>
    </xf>
    <xf numFmtId="1" fontId="53" fillId="0" borderId="20" xfId="2" applyNumberFormat="1" applyFont="1" applyFill="1" applyBorder="1" applyAlignment="1">
      <alignment horizontal="center" vertical="center"/>
    </xf>
    <xf numFmtId="0" fontId="52" fillId="0" borderId="0" xfId="0" applyFont="1" applyFill="1" applyBorder="1"/>
    <xf numFmtId="3" fontId="64" fillId="34" borderId="21" xfId="0" applyNumberFormat="1" applyFont="1" applyFill="1" applyBorder="1" applyAlignment="1">
      <alignment horizontal="center" vertical="center" wrapText="1"/>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1" fillId="0" borderId="20" xfId="0" applyFont="1" applyBorder="1" applyAlignment="1">
      <alignment horizontal="center"/>
    </xf>
    <xf numFmtId="0" fontId="0" fillId="0" borderId="13" xfId="0" applyBorder="1" applyAlignment="1">
      <alignment horizontal="center"/>
    </xf>
    <xf numFmtId="0" fontId="3" fillId="11" borderId="17" xfId="0" applyFont="1" applyFill="1" applyBorder="1" applyAlignment="1">
      <alignment horizontal="center" vertical="center"/>
    </xf>
    <xf numFmtId="0" fontId="52" fillId="0" borderId="13" xfId="0" applyFont="1" applyBorder="1" applyAlignment="1">
      <alignment horizontal="center" vertical="center"/>
    </xf>
    <xf numFmtId="0" fontId="0" fillId="0" borderId="13" xfId="0" applyBorder="1" applyAlignment="1">
      <alignment horizontal="center"/>
    </xf>
    <xf numFmtId="0" fontId="1" fillId="0" borderId="20" xfId="0" applyFont="1" applyBorder="1" applyAlignment="1">
      <alignment horizontal="center"/>
    </xf>
    <xf numFmtId="0" fontId="0" fillId="0" borderId="13" xfId="0" applyBorder="1" applyAlignment="1">
      <alignment horizontal="center"/>
    </xf>
    <xf numFmtId="0" fontId="99" fillId="0" borderId="20" xfId="0" applyFont="1" applyFill="1" applyBorder="1" applyAlignment="1">
      <alignment vertical="center"/>
    </xf>
    <xf numFmtId="0" fontId="100" fillId="8" borderId="20" xfId="0" applyFont="1" applyFill="1" applyBorder="1" applyAlignment="1">
      <alignment horizontal="center" vertical="center"/>
    </xf>
    <xf numFmtId="1" fontId="100" fillId="8" borderId="20" xfId="2" applyNumberFormat="1" applyFont="1" applyFill="1" applyBorder="1" applyAlignment="1">
      <alignment horizontal="center" vertical="center"/>
    </xf>
    <xf numFmtId="0" fontId="79" fillId="26" borderId="22" xfId="0" applyFont="1" applyFill="1" applyBorder="1" applyAlignment="1">
      <alignment vertical="center" wrapText="1"/>
    </xf>
    <xf numFmtId="0" fontId="40" fillId="8" borderId="20" xfId="0" applyFont="1" applyFill="1" applyBorder="1" applyAlignment="1">
      <alignment horizontal="center" vertical="center"/>
    </xf>
    <xf numFmtId="0" fontId="16" fillId="7" borderId="21" xfId="0" applyFont="1" applyFill="1" applyBorder="1" applyAlignment="1">
      <alignment horizontal="center" vertical="center" wrapText="1"/>
    </xf>
    <xf numFmtId="0" fontId="17" fillId="7" borderId="21" xfId="0" applyFont="1" applyFill="1" applyBorder="1" applyAlignment="1">
      <alignment horizontal="center" vertical="center" wrapText="1"/>
    </xf>
    <xf numFmtId="0" fontId="1" fillId="0" borderId="21" xfId="0" applyFont="1" applyBorder="1" applyAlignment="1">
      <alignment horizontal="center" vertical="center"/>
    </xf>
    <xf numFmtId="0" fontId="3" fillId="11" borderId="17" xfId="0" applyFont="1" applyFill="1" applyBorder="1" applyAlignment="1">
      <alignment horizontal="center" vertical="center"/>
    </xf>
    <xf numFmtId="0" fontId="1" fillId="11" borderId="17" xfId="0" applyFont="1" applyFill="1" applyBorder="1" applyAlignment="1">
      <alignment horizontal="center" vertical="center"/>
    </xf>
    <xf numFmtId="0" fontId="1" fillId="0" borderId="21" xfId="0" applyFont="1" applyBorder="1" applyAlignment="1">
      <alignment horizontal="center" vertical="center" wrapText="1"/>
    </xf>
    <xf numFmtId="9" fontId="1" fillId="35" borderId="21" xfId="6" applyFont="1" applyFill="1" applyBorder="1" applyAlignment="1">
      <alignment horizontal="center" vertical="center"/>
    </xf>
    <xf numFmtId="0" fontId="1" fillId="0" borderId="20" xfId="0" applyFont="1" applyBorder="1" applyAlignment="1">
      <alignment horizontal="center"/>
    </xf>
    <xf numFmtId="0" fontId="0" fillId="0" borderId="0" xfId="0" applyBorder="1" applyAlignment="1">
      <alignment vertical="center"/>
    </xf>
    <xf numFmtId="0" fontId="75" fillId="0" borderId="13" xfId="0" applyFont="1" applyFill="1" applyBorder="1" applyAlignment="1">
      <alignment horizontal="center" vertical="center"/>
    </xf>
    <xf numFmtId="0" fontId="75" fillId="0" borderId="13" xfId="0" applyFont="1" applyFill="1" applyBorder="1" applyAlignment="1">
      <alignment horizontal="center"/>
    </xf>
    <xf numFmtId="0" fontId="75" fillId="0" borderId="13" xfId="0" applyFont="1" applyFill="1" applyBorder="1" applyAlignment="1">
      <alignment horizontal="center" vertic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1" fillId="0" borderId="20" xfId="0" applyFont="1" applyBorder="1" applyAlignment="1">
      <alignment horizontal="center"/>
    </xf>
    <xf numFmtId="9" fontId="4" fillId="0" borderId="22" xfId="6" applyFont="1" applyBorder="1" applyAlignment="1">
      <alignment horizontal="center" vertical="center"/>
    </xf>
    <xf numFmtId="9" fontId="4" fillId="0" borderId="23" xfId="6" applyFont="1" applyBorder="1" applyAlignment="1">
      <alignment horizontal="center" vertical="center"/>
    </xf>
    <xf numFmtId="0" fontId="63" fillId="0" borderId="13" xfId="0" applyNumberFormat="1" applyFont="1" applyFill="1" applyBorder="1" applyAlignment="1">
      <alignment horizontal="center" vertical="center"/>
    </xf>
    <xf numFmtId="0" fontId="75" fillId="0" borderId="13" xfId="0" applyNumberFormat="1" applyFont="1" applyFill="1" applyBorder="1" applyAlignment="1">
      <alignment horizontal="center"/>
    </xf>
    <xf numFmtId="0" fontId="101" fillId="0" borderId="13" xfId="0" applyNumberFormat="1" applyFont="1" applyFill="1" applyBorder="1" applyAlignment="1">
      <alignment horizontal="center" vertical="center"/>
    </xf>
    <xf numFmtId="9" fontId="1" fillId="18" borderId="17" xfId="6" applyFont="1" applyFill="1" applyBorder="1" applyAlignment="1">
      <alignment horizontal="center" vertic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1" fillId="0" borderId="20" xfId="0" applyFont="1" applyBorder="1" applyAlignment="1">
      <alignment horizontal="center"/>
    </xf>
    <xf numFmtId="0" fontId="52" fillId="0" borderId="13" xfId="0" applyFont="1" applyBorder="1" applyAlignment="1">
      <alignment horizontal="center" vertical="center"/>
    </xf>
    <xf numFmtId="0" fontId="53" fillId="0" borderId="13" xfId="0" applyFont="1" applyFill="1" applyBorder="1" applyAlignment="1">
      <alignment horizontal="center" vertical="center"/>
    </xf>
    <xf numFmtId="0" fontId="53" fillId="0" borderId="20" xfId="0" applyFont="1" applyFill="1" applyBorder="1" applyAlignment="1">
      <alignment horizontal="center" vertical="center"/>
    </xf>
    <xf numFmtId="3" fontId="69" fillId="34" borderId="21" xfId="2" applyNumberFormat="1" applyFont="1" applyFill="1" applyBorder="1" applyAlignment="1">
      <alignment horizontal="center" vertical="center" wrapText="1"/>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52" fillId="8" borderId="20" xfId="0" applyFont="1" applyFill="1" applyBorder="1" applyAlignment="1">
      <alignment horizontal="center" vertical="center"/>
    </xf>
    <xf numFmtId="9" fontId="101" fillId="26" borderId="20" xfId="6" applyFont="1" applyFill="1" applyBorder="1" applyAlignment="1">
      <alignment horizontal="center" vertical="center"/>
    </xf>
    <xf numFmtId="0" fontId="14" fillId="0" borderId="13" xfId="0" applyFont="1" applyFill="1" applyBorder="1"/>
    <xf numFmtId="0" fontId="14" fillId="0" borderId="9" xfId="0" applyFont="1" applyFill="1" applyBorder="1"/>
    <xf numFmtId="0" fontId="53" fillId="8" borderId="4" xfId="0" applyFont="1" applyFill="1" applyBorder="1" applyAlignment="1">
      <alignment horizontal="center" vertical="center"/>
    </xf>
    <xf numFmtId="0" fontId="53" fillId="8" borderId="10" xfId="0" applyFont="1" applyFill="1" applyBorder="1" applyAlignment="1">
      <alignment horizontal="center" vertical="center"/>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0" fillId="0" borderId="20" xfId="0" applyBorder="1" applyAlignment="1">
      <alignment horizontal="center" vertical="center"/>
    </xf>
    <xf numFmtId="0" fontId="14" fillId="0" borderId="20" xfId="0" applyFont="1" applyFill="1" applyBorder="1"/>
    <xf numFmtId="0" fontId="14" fillId="0" borderId="20" xfId="0" applyFont="1" applyFill="1" applyBorder="1" applyAlignment="1">
      <alignment vertical="center"/>
    </xf>
    <xf numFmtId="165" fontId="1" fillId="11" borderId="20" xfId="2" applyNumberFormat="1" applyFont="1" applyFill="1" applyBorder="1" applyAlignment="1">
      <alignment horizontal="right"/>
    </xf>
    <xf numFmtId="0" fontId="1" fillId="11" borderId="17" xfId="0" applyFont="1" applyFill="1" applyBorder="1" applyAlignment="1">
      <alignment horizontal="center" vertical="center"/>
    </xf>
    <xf numFmtId="0" fontId="3" fillId="11" borderId="17" xfId="0" applyFont="1" applyFill="1" applyBorder="1" applyAlignment="1">
      <alignment horizontal="center" vertical="center"/>
    </xf>
    <xf numFmtId="0" fontId="1" fillId="0" borderId="20" xfId="0" applyFont="1" applyBorder="1" applyAlignment="1">
      <alignment horizontal="center"/>
    </xf>
    <xf numFmtId="0" fontId="52" fillId="0" borderId="6" xfId="0" applyFont="1" applyBorder="1" applyAlignment="1">
      <alignment horizontal="center" vertical="center"/>
    </xf>
    <xf numFmtId="0" fontId="0" fillId="0" borderId="13" xfId="0" applyBorder="1" applyAlignment="1">
      <alignment vertical="center"/>
    </xf>
    <xf numFmtId="0" fontId="4" fillId="0" borderId="8" xfId="0" applyFont="1" applyBorder="1" applyAlignment="1">
      <alignment horizontal="center" vertical="center"/>
    </xf>
    <xf numFmtId="0" fontId="20" fillId="0" borderId="13" xfId="0" applyFont="1" applyBorder="1" applyAlignment="1">
      <alignment horizontal="center" vertical="center" wrapText="1"/>
    </xf>
    <xf numFmtId="0" fontId="16" fillId="0" borderId="21" xfId="0" applyFont="1" applyFill="1" applyBorder="1" applyAlignment="1">
      <alignment horizontal="center" vertical="center" wrapText="1"/>
    </xf>
    <xf numFmtId="0" fontId="17" fillId="0" borderId="21" xfId="0" applyFont="1" applyFill="1" applyBorder="1" applyAlignment="1">
      <alignment horizontal="center" vertical="center" wrapText="1"/>
    </xf>
    <xf numFmtId="0" fontId="52" fillId="0" borderId="6" xfId="0" applyFont="1" applyBorder="1" applyAlignment="1">
      <alignment vertical="center" wrapText="1"/>
    </xf>
    <xf numFmtId="0" fontId="97" fillId="0" borderId="20" xfId="0" applyFont="1" applyFill="1" applyBorder="1" applyAlignment="1">
      <alignment horizontal="center"/>
    </xf>
    <xf numFmtId="0" fontId="1" fillId="0" borderId="21" xfId="0" applyFont="1" applyBorder="1" applyAlignment="1">
      <alignment horizontal="center"/>
    </xf>
    <xf numFmtId="9" fontId="1" fillId="18" borderId="21" xfId="6" applyFont="1" applyFill="1" applyBorder="1" applyAlignment="1">
      <alignment horizontal="center" vertical="center"/>
    </xf>
    <xf numFmtId="9" fontId="1" fillId="18" borderId="47" xfId="6" applyFont="1" applyFill="1" applyBorder="1" applyAlignment="1">
      <alignment horizontal="center" vertical="center"/>
    </xf>
    <xf numFmtId="9" fontId="1" fillId="18" borderId="17" xfId="6" applyFont="1" applyFill="1" applyBorder="1" applyAlignment="1">
      <alignment horizontal="center" vertical="center"/>
    </xf>
    <xf numFmtId="0" fontId="30" fillId="12" borderId="22" xfId="0" applyFont="1" applyFill="1" applyBorder="1" applyAlignment="1">
      <alignment horizontal="center" vertical="center"/>
    </xf>
    <xf numFmtId="0" fontId="30" fillId="12" borderId="23" xfId="0" applyFont="1" applyFill="1" applyBorder="1" applyAlignment="1">
      <alignment horizontal="center" vertical="center"/>
    </xf>
    <xf numFmtId="0" fontId="30" fillId="12" borderId="24" xfId="0" applyFont="1" applyFill="1" applyBorder="1" applyAlignment="1">
      <alignment horizontal="center" vertical="center"/>
    </xf>
    <xf numFmtId="0" fontId="3" fillId="14" borderId="21" xfId="0" applyFont="1" applyFill="1" applyBorder="1" applyAlignment="1">
      <alignment vertical="center" wrapText="1"/>
    </xf>
    <xf numFmtId="0" fontId="3" fillId="14" borderId="17" xfId="0" applyFont="1" applyFill="1" applyBorder="1" applyAlignment="1">
      <alignment vertical="center" wrapText="1"/>
    </xf>
    <xf numFmtId="0" fontId="3" fillId="14" borderId="21" xfId="0" applyFont="1" applyFill="1" applyBorder="1" applyAlignment="1">
      <alignment horizontal="center" vertical="center"/>
    </xf>
    <xf numFmtId="0" fontId="3" fillId="14" borderId="17" xfId="0" applyFont="1" applyFill="1" applyBorder="1" applyAlignment="1">
      <alignment horizontal="center" vertical="center"/>
    </xf>
    <xf numFmtId="1" fontId="1" fillId="14" borderId="21" xfId="0" applyNumberFormat="1" applyFont="1" applyFill="1" applyBorder="1" applyAlignment="1">
      <alignment horizontal="center" vertical="center"/>
    </xf>
    <xf numFmtId="1" fontId="1" fillId="14" borderId="47" xfId="0" applyNumberFormat="1" applyFont="1" applyFill="1" applyBorder="1" applyAlignment="1">
      <alignment horizontal="center" vertical="center"/>
    </xf>
    <xf numFmtId="1" fontId="1" fillId="14" borderId="17" xfId="0" applyNumberFormat="1" applyFont="1" applyFill="1" applyBorder="1" applyAlignment="1">
      <alignment horizontal="center" vertical="center"/>
    </xf>
    <xf numFmtId="0" fontId="1" fillId="0" borderId="21" xfId="0" applyFont="1" applyBorder="1" applyAlignment="1">
      <alignment horizontal="center" vertical="center"/>
    </xf>
    <xf numFmtId="0" fontId="1" fillId="0" borderId="47" xfId="0" applyFont="1" applyBorder="1" applyAlignment="1">
      <alignment horizontal="center" vertical="center"/>
    </xf>
    <xf numFmtId="0" fontId="1" fillId="0" borderId="17" xfId="0" applyFont="1" applyBorder="1" applyAlignment="1">
      <alignment horizontal="center" vertical="center"/>
    </xf>
    <xf numFmtId="0" fontId="1" fillId="11" borderId="21" xfId="0" applyFont="1" applyFill="1" applyBorder="1" applyAlignment="1">
      <alignment horizontal="center" vertical="center"/>
    </xf>
    <xf numFmtId="0" fontId="1" fillId="11" borderId="17" xfId="0" applyFont="1" applyFill="1" applyBorder="1" applyAlignment="1">
      <alignment horizontal="center" vertical="center"/>
    </xf>
    <xf numFmtId="0" fontId="1" fillId="0" borderId="22" xfId="0" applyFont="1" applyBorder="1" applyAlignment="1">
      <alignment horizontal="center"/>
    </xf>
    <xf numFmtId="0" fontId="1" fillId="0" borderId="24" xfId="0" applyFont="1" applyBorder="1" applyAlignment="1">
      <alignment horizontal="center"/>
    </xf>
    <xf numFmtId="0" fontId="1" fillId="11" borderId="47" xfId="0" applyFont="1" applyFill="1" applyBorder="1" applyAlignment="1">
      <alignment horizontal="center" vertical="center"/>
    </xf>
    <xf numFmtId="0" fontId="3" fillId="11" borderId="21" xfId="0" applyFont="1" applyFill="1" applyBorder="1" applyAlignment="1">
      <alignment horizontal="center" vertical="center"/>
    </xf>
    <xf numFmtId="0" fontId="3" fillId="11" borderId="47" xfId="0" applyFont="1" applyFill="1" applyBorder="1" applyAlignment="1">
      <alignment horizontal="center" vertical="center"/>
    </xf>
    <xf numFmtId="0" fontId="3" fillId="11" borderId="17" xfId="0" applyFont="1" applyFill="1" applyBorder="1" applyAlignment="1">
      <alignment horizontal="center" vertical="center"/>
    </xf>
    <xf numFmtId="0" fontId="3" fillId="11" borderId="21" xfId="0" applyFont="1" applyFill="1" applyBorder="1" applyAlignment="1">
      <alignment horizontal="left" vertical="center"/>
    </xf>
    <xf numFmtId="0" fontId="3" fillId="11" borderId="17" xfId="0" applyFont="1" applyFill="1" applyBorder="1" applyAlignment="1">
      <alignment horizontal="left" vertical="center"/>
    </xf>
    <xf numFmtId="0" fontId="30" fillId="28" borderId="22" xfId="0" applyFont="1" applyFill="1" applyBorder="1" applyAlignment="1">
      <alignment horizontal="center" vertical="center"/>
    </xf>
    <xf numFmtId="0" fontId="30" fillId="28" borderId="23" xfId="0" applyFont="1" applyFill="1" applyBorder="1" applyAlignment="1">
      <alignment horizontal="center" vertical="center"/>
    </xf>
    <xf numFmtId="0" fontId="30" fillId="28" borderId="24" xfId="0" applyFont="1" applyFill="1" applyBorder="1" applyAlignment="1">
      <alignment horizontal="center" vertical="center"/>
    </xf>
    <xf numFmtId="0" fontId="30" fillId="12" borderId="22" xfId="0" applyFont="1" applyFill="1" applyBorder="1" applyAlignment="1">
      <alignment horizontal="center"/>
    </xf>
    <xf numFmtId="0" fontId="30" fillId="12" borderId="24" xfId="0" applyFont="1" applyFill="1" applyBorder="1" applyAlignment="1">
      <alignment horizontal="center"/>
    </xf>
    <xf numFmtId="0" fontId="31" fillId="12" borderId="22" xfId="0" applyFont="1" applyFill="1" applyBorder="1" applyAlignment="1">
      <alignment horizontal="center" vertical="center"/>
    </xf>
    <xf numFmtId="0" fontId="31" fillId="12" borderId="23" xfId="0" applyFont="1" applyFill="1" applyBorder="1" applyAlignment="1">
      <alignment horizontal="center" vertical="center"/>
    </xf>
    <xf numFmtId="0" fontId="31" fillId="12" borderId="24" xfId="0" applyFont="1" applyFill="1" applyBorder="1" applyAlignment="1">
      <alignment horizontal="center" vertical="center"/>
    </xf>
    <xf numFmtId="1" fontId="1" fillId="11" borderId="21" xfId="0" applyNumberFormat="1" applyFont="1" applyFill="1" applyBorder="1" applyAlignment="1">
      <alignment horizontal="center" vertical="center"/>
    </xf>
    <xf numFmtId="1" fontId="1" fillId="11" borderId="17" xfId="0" applyNumberFormat="1" applyFont="1" applyFill="1" applyBorder="1" applyAlignment="1">
      <alignment horizontal="center" vertical="center"/>
    </xf>
    <xf numFmtId="9" fontId="1" fillId="35" borderId="21" xfId="6" applyFont="1" applyFill="1" applyBorder="1" applyAlignment="1">
      <alignment horizontal="center" vertical="center"/>
    </xf>
    <xf numFmtId="9" fontId="1" fillId="35" borderId="47" xfId="6" applyFont="1" applyFill="1" applyBorder="1" applyAlignment="1">
      <alignment horizontal="center" vertical="center"/>
    </xf>
    <xf numFmtId="9" fontId="1" fillId="35" borderId="17" xfId="6" applyFont="1" applyFill="1" applyBorder="1" applyAlignment="1">
      <alignment horizontal="center" vertical="center"/>
    </xf>
    <xf numFmtId="0" fontId="1" fillId="0" borderId="21" xfId="0" applyFont="1" applyBorder="1" applyAlignment="1">
      <alignment horizontal="center" vertical="center" wrapText="1"/>
    </xf>
    <xf numFmtId="0" fontId="1" fillId="0" borderId="47" xfId="0" applyFont="1" applyBorder="1" applyAlignment="1">
      <alignment horizontal="center" vertical="center" wrapText="1"/>
    </xf>
    <xf numFmtId="0" fontId="1" fillId="0" borderId="17" xfId="0" applyFont="1" applyBorder="1" applyAlignment="1">
      <alignment horizontal="center" vertical="center" wrapText="1"/>
    </xf>
    <xf numFmtId="0" fontId="79" fillId="5" borderId="22" xfId="0" applyFont="1" applyFill="1" applyBorder="1" applyAlignment="1">
      <alignment horizontal="center" vertical="center" wrapText="1"/>
    </xf>
    <xf numFmtId="0" fontId="79" fillId="5" borderId="23" xfId="0" applyFont="1" applyFill="1" applyBorder="1" applyAlignment="1">
      <alignment horizontal="center" vertical="center" wrapText="1"/>
    </xf>
    <xf numFmtId="0" fontId="79" fillId="5" borderId="24" xfId="0" applyFont="1" applyFill="1" applyBorder="1" applyAlignment="1">
      <alignment horizontal="center" vertical="center" wrapText="1"/>
    </xf>
    <xf numFmtId="0" fontId="0" fillId="0" borderId="22" xfId="0" applyBorder="1" applyAlignment="1">
      <alignment horizontal="center"/>
    </xf>
    <xf numFmtId="0" fontId="0" fillId="0" borderId="24" xfId="0" applyBorder="1" applyAlignment="1">
      <alignment horizontal="center"/>
    </xf>
    <xf numFmtId="0" fontId="30" fillId="34" borderId="0" xfId="0" applyFont="1" applyFill="1" applyAlignment="1">
      <alignment horizontal="center" vertical="center"/>
    </xf>
    <xf numFmtId="0" fontId="1" fillId="0" borderId="20" xfId="0" applyFont="1" applyBorder="1" applyAlignment="1">
      <alignment horizontal="center"/>
    </xf>
    <xf numFmtId="0" fontId="1" fillId="5" borderId="22" xfId="0" applyFont="1" applyFill="1" applyBorder="1" applyAlignment="1">
      <alignment horizontal="center" vertical="center"/>
    </xf>
    <xf numFmtId="0" fontId="1" fillId="5" borderId="23" xfId="0" applyFont="1" applyFill="1" applyBorder="1" applyAlignment="1">
      <alignment horizontal="center" vertical="center"/>
    </xf>
    <xf numFmtId="0" fontId="1" fillId="5" borderId="24" xfId="0" applyFont="1" applyFill="1" applyBorder="1" applyAlignment="1">
      <alignment horizontal="center" vertical="center"/>
    </xf>
    <xf numFmtId="0" fontId="77" fillId="0" borderId="21" xfId="0" applyFont="1" applyBorder="1" applyAlignment="1">
      <alignment horizontal="center" vertical="center" wrapText="1"/>
    </xf>
    <xf numFmtId="0" fontId="77" fillId="0" borderId="17" xfId="0" applyFont="1" applyBorder="1" applyAlignment="1">
      <alignment horizontal="center" vertical="center" wrapText="1"/>
    </xf>
    <xf numFmtId="0" fontId="77" fillId="19" borderId="21" xfId="0" applyFont="1" applyFill="1" applyBorder="1" applyAlignment="1">
      <alignment horizontal="center" vertical="center" wrapText="1"/>
    </xf>
    <xf numFmtId="0" fontId="77" fillId="19" borderId="43" xfId="0" applyFont="1" applyFill="1" applyBorder="1" applyAlignment="1">
      <alignment horizontal="center" vertical="center" wrapText="1"/>
    </xf>
    <xf numFmtId="0" fontId="77" fillId="19" borderId="17" xfId="0" applyFont="1" applyFill="1" applyBorder="1" applyAlignment="1">
      <alignment horizontal="center" vertical="center" wrapText="1"/>
    </xf>
    <xf numFmtId="0" fontId="77" fillId="19" borderId="20" xfId="0" applyFont="1" applyFill="1" applyBorder="1" applyAlignment="1">
      <alignment horizontal="center" vertical="center" wrapText="1"/>
    </xf>
    <xf numFmtId="0" fontId="77" fillId="19" borderId="47" xfId="0" applyFont="1" applyFill="1" applyBorder="1" applyAlignment="1">
      <alignment horizontal="center" vertical="center" wrapText="1"/>
    </xf>
    <xf numFmtId="0" fontId="77" fillId="23" borderId="40" xfId="0" applyFont="1" applyFill="1" applyBorder="1" applyAlignment="1">
      <alignment vertical="center"/>
    </xf>
    <xf numFmtId="0" fontId="77" fillId="23" borderId="37" xfId="0" applyFont="1" applyFill="1" applyBorder="1" applyAlignment="1">
      <alignment vertical="center"/>
    </xf>
    <xf numFmtId="0" fontId="77" fillId="23" borderId="51" xfId="0" applyFont="1" applyFill="1" applyBorder="1" applyAlignment="1">
      <alignment vertical="center"/>
    </xf>
    <xf numFmtId="0" fontId="77" fillId="23" borderId="22" xfId="0" applyFont="1" applyFill="1" applyBorder="1" applyAlignment="1">
      <alignment vertical="center"/>
    </xf>
    <xf numFmtId="0" fontId="77" fillId="23" borderId="23" xfId="0" applyFont="1" applyFill="1" applyBorder="1" applyAlignment="1">
      <alignment vertical="center"/>
    </xf>
    <xf numFmtId="0" fontId="77" fillId="23" borderId="24" xfId="0" applyFont="1" applyFill="1" applyBorder="1" applyAlignment="1">
      <alignment vertical="center"/>
    </xf>
    <xf numFmtId="0" fontId="48" fillId="0" borderId="20" xfId="0" applyFont="1" applyBorder="1" applyAlignment="1">
      <alignment horizontal="center" vertical="center" wrapText="1"/>
    </xf>
    <xf numFmtId="0" fontId="48" fillId="0" borderId="20" xfId="0" applyFont="1" applyBorder="1" applyAlignment="1">
      <alignment horizontal="center" vertical="center"/>
    </xf>
    <xf numFmtId="0" fontId="75" fillId="0" borderId="13" xfId="0" applyFont="1" applyFill="1" applyBorder="1" applyAlignment="1">
      <alignment horizontal="center" vertical="center"/>
    </xf>
    <xf numFmtId="0" fontId="75" fillId="0" borderId="10" xfId="0" applyFont="1" applyFill="1" applyBorder="1" applyAlignment="1">
      <alignment horizontal="center" vertical="center"/>
    </xf>
    <xf numFmtId="0" fontId="75" fillId="0" borderId="7" xfId="0" applyFont="1" applyFill="1" applyBorder="1" applyAlignment="1">
      <alignment horizontal="center" vertical="center"/>
    </xf>
    <xf numFmtId="0" fontId="75" fillId="0" borderId="6" xfId="0" applyFont="1" applyFill="1" applyBorder="1" applyAlignment="1">
      <alignment horizontal="center" vertical="center"/>
    </xf>
    <xf numFmtId="0" fontId="52" fillId="0" borderId="10" xfId="0" applyFont="1" applyBorder="1" applyAlignment="1">
      <alignment horizontal="center" vertical="center"/>
    </xf>
    <xf numFmtId="0" fontId="52" fillId="0" borderId="7" xfId="0" applyFont="1" applyBorder="1" applyAlignment="1">
      <alignment horizontal="center" vertical="center"/>
    </xf>
    <xf numFmtId="0" fontId="52" fillId="0" borderId="6" xfId="0" applyFont="1" applyBorder="1" applyAlignment="1">
      <alignment horizontal="center" vertical="center"/>
    </xf>
    <xf numFmtId="0" fontId="87" fillId="0" borderId="0" xfId="0" applyFont="1" applyBorder="1" applyAlignment="1">
      <alignment horizontal="left"/>
    </xf>
    <xf numFmtId="0" fontId="32" fillId="0" borderId="21" xfId="0" applyFont="1" applyBorder="1" applyAlignment="1">
      <alignment vertical="center"/>
    </xf>
    <xf numFmtId="0" fontId="32" fillId="0" borderId="17" xfId="0" applyFont="1" applyBorder="1" applyAlignment="1">
      <alignment vertical="center"/>
    </xf>
    <xf numFmtId="0" fontId="0" fillId="0" borderId="0" xfId="0" applyNumberFormat="1" applyAlignment="1">
      <alignment horizont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3" xfId="0" applyBorder="1" applyAlignment="1">
      <alignment vertical="center"/>
    </xf>
    <xf numFmtId="0" fontId="0" fillId="0" borderId="20" xfId="0" applyBorder="1" applyAlignment="1">
      <alignment horizontal="center" vertical="center"/>
    </xf>
    <xf numFmtId="0" fontId="0" fillId="0" borderId="9" xfId="0" applyBorder="1" applyAlignment="1">
      <alignment horizontal="center"/>
    </xf>
    <xf numFmtId="0" fontId="0" fillId="0" borderId="4" xfId="0" applyBorder="1" applyAlignment="1">
      <alignment horizontal="center"/>
    </xf>
    <xf numFmtId="0" fontId="5" fillId="0" borderId="0" xfId="0" applyFont="1" applyBorder="1" applyAlignment="1">
      <alignment horizontal="left" vertical="center"/>
    </xf>
    <xf numFmtId="0" fontId="1" fillId="0" borderId="1" xfId="0" applyFont="1" applyBorder="1" applyAlignment="1">
      <alignment horizontal="center"/>
    </xf>
    <xf numFmtId="0" fontId="0" fillId="0" borderId="1" xfId="0" applyFont="1" applyBorder="1" applyAlignment="1">
      <alignment horizontal="center"/>
    </xf>
    <xf numFmtId="0" fontId="1" fillId="0" borderId="13" xfId="0" applyFont="1" applyBorder="1" applyAlignment="1">
      <alignment horizontal="center"/>
    </xf>
  </cellXfs>
  <cellStyles count="11">
    <cellStyle name="Bad" xfId="5" builtinId="27"/>
    <cellStyle name="Comma" xfId="2" builtinId="3"/>
    <cellStyle name="Good" xfId="4" builtinId="26"/>
    <cellStyle name="Hyperlink" xfId="1" builtinId="8"/>
    <cellStyle name="Hyperlink 2" xfId="7"/>
    <cellStyle name="Neutral 2" xfId="8"/>
    <cellStyle name="Normal" xfId="0" builtinId="0"/>
    <cellStyle name="Normal 2" xfId="3"/>
    <cellStyle name="Normal 2 2" xfId="9"/>
    <cellStyle name="Normal 3" xfId="10"/>
    <cellStyle name="Percent" xfId="6" builtinId="5"/>
  </cellStyles>
  <dxfs count="157">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pivotCacheDefinition" Target="pivotCache/pivotCacheDefinition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externalLink" Target="externalLinks/externalLink1.xml"/><Relationship Id="rId98" Type="http://schemas.openxmlformats.org/officeDocument/2006/relationships/externalLink" Target="externalLinks/externalLink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2.xml"/><Relationship Id="rId99" Type="http://schemas.openxmlformats.org/officeDocument/2006/relationships/externalLink" Target="externalLinks/externalLink7.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5.xml"/><Relationship Id="rId10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1"/>
    <c:plotArea>
      <c:layout>
        <c:manualLayout>
          <c:layoutTarget val="inner"/>
          <c:xMode val="edge"/>
          <c:yMode val="edge"/>
          <c:x val="0.11651482560882755"/>
          <c:y val="0.25344630942277235"/>
          <c:w val="0.6243504428943516"/>
          <c:h val="0.64556623788694556"/>
        </c:manualLayout>
      </c:layout>
      <c:pieChart>
        <c:varyColors val="1"/>
        <c:ser>
          <c:idx val="0"/>
          <c:order val="0"/>
          <c:tx>
            <c:strRef>
              <c:f>Dashboard!$K$27</c:f>
              <c:strCache>
                <c:ptCount val="1"/>
                <c:pt idx="0">
                  <c:v>Offers</c:v>
                </c:pt>
              </c:strCache>
            </c:strRef>
          </c:tx>
          <c:explosion val="29"/>
          <c:dLbls>
            <c:dLbl>
              <c:idx val="0"/>
              <c:layout>
                <c:manualLayout>
                  <c:x val="4.1714197525319734E-3"/>
                  <c:y val="-0.15623631943304353"/>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6B2B-42AF-A528-B6F9C916271C}"/>
                </c:ext>
              </c:extLst>
            </c:dLbl>
            <c:dLbl>
              <c:idx val="1"/>
              <c:layout>
                <c:manualLayout>
                  <c:x val="0.14303213262967249"/>
                  <c:y val="-0.13138713262658622"/>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6B2B-42AF-A528-B6F9C916271C}"/>
                </c:ext>
              </c:extLst>
            </c:dLbl>
            <c:dLbl>
              <c:idx val="2"/>
              <c:layout>
                <c:manualLayout>
                  <c:x val="0.12005063672529429"/>
                  <c:y val="-3.9094792285174852E-2"/>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6B2B-42AF-A528-B6F9C916271C}"/>
                </c:ext>
              </c:extLst>
            </c:dLbl>
            <c:dLbl>
              <c:idx val="3"/>
              <c:layout>
                <c:manualLayout>
                  <c:x val="7.7404435415055733E-2"/>
                  <c:y val="2.9008538050446359E-2"/>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6B2B-42AF-A528-B6F9C916271C}"/>
                </c:ext>
              </c:extLst>
            </c:dLbl>
            <c:dLbl>
              <c:idx val="4"/>
              <c:layout>
                <c:manualLayout>
                  <c:x val="9.3710081027566464E-2"/>
                  <c:y val="-0.23669537899154802"/>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D17C-4CB5-BC47-BAB89F505E41}"/>
                </c:ext>
              </c:extLst>
            </c:dLbl>
            <c:dLbl>
              <c:idx val="5"/>
              <c:layout>
                <c:manualLayout>
                  <c:x val="-0.10850587806646129"/>
                  <c:y val="1.1644732832443577E-2"/>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6B2B-42AF-A528-B6F9C916271C}"/>
                </c:ext>
              </c:extLst>
            </c:dLbl>
            <c:dLbl>
              <c:idx val="7"/>
              <c:layout>
                <c:manualLayout>
                  <c:x val="-0.15810321865230167"/>
                  <c:y val="-2.8849992611922337E-2"/>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6B2B-42AF-A528-B6F9C916271C}"/>
                </c:ext>
              </c:extLst>
            </c:dLbl>
            <c:dLbl>
              <c:idx val="8"/>
              <c:layout>
                <c:manualLayout>
                  <c:x val="-0.12176250548119755"/>
                  <c:y val="-0.14833474517550024"/>
                </c:manualLayout>
              </c:layout>
              <c:showLegendKey val="0"/>
              <c:showVal val="1"/>
              <c:showCatName val="1"/>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6B2B-42AF-A528-B6F9C916271C}"/>
                </c:ext>
              </c:extLst>
            </c:dLbl>
            <c:dLbl>
              <c:idx val="9"/>
              <c:layout>
                <c:manualLayout>
                  <c:x val="1.5494247589103958E-2"/>
                  <c:y val="-0.11598484328489887"/>
                </c:manualLayout>
              </c:layout>
              <c:showLegendKey val="0"/>
              <c:showVal val="1"/>
              <c:showCatName val="1"/>
              <c:showSerName val="0"/>
              <c:showPercent val="0"/>
              <c:showBubbleSize val="0"/>
            </c:dLbl>
            <c:dLbl>
              <c:idx val="10"/>
              <c:layout>
                <c:manualLayout>
                  <c:x val="0.34482491936211079"/>
                  <c:y val="0.31880796834397079"/>
                </c:manualLayout>
              </c:layout>
              <c:showLegendKey val="0"/>
              <c:showVal val="1"/>
              <c:showCatName val="1"/>
              <c:showSerName val="0"/>
              <c:showPercent val="0"/>
              <c:showBubbleSize val="0"/>
            </c:dLbl>
            <c:dLbl>
              <c:idx val="11"/>
              <c:layout>
                <c:manualLayout>
                  <c:x val="1.3964857540048342E-2"/>
                  <c:y val="-5.8876916735455739E-2"/>
                </c:manualLayout>
              </c:layout>
              <c:showLegendKey val="0"/>
              <c:showVal val="1"/>
              <c:showCatName val="1"/>
              <c:showSerName val="0"/>
              <c:showPercent val="0"/>
              <c:showBubbleSize val="0"/>
            </c:dLbl>
            <c:dLbl>
              <c:idx val="13"/>
              <c:layout>
                <c:manualLayout>
                  <c:x val="-5.7039900380831239E-2"/>
                  <c:y val="-8.8038032660104938E-3"/>
                </c:manualLayout>
              </c:layout>
              <c:showLegendKey val="0"/>
              <c:showVal val="1"/>
              <c:showCatName val="1"/>
              <c:showSerName val="0"/>
              <c:showPercent val="0"/>
              <c:showBubbleSize val="0"/>
            </c:dLbl>
            <c:spPr>
              <a:noFill/>
              <a:ln>
                <a:noFill/>
              </a:ln>
              <a:effectLst/>
            </c:spPr>
            <c:txPr>
              <a:bodyPr/>
              <a:lstStyle/>
              <a:p>
                <a:pPr>
                  <a:defRPr lang="en-IN" sz="1200" b="1"/>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extLst>
          </c:dLbls>
          <c:cat>
            <c:strRef>
              <c:f>Dashboard!$J$28:$J$43</c:f>
              <c:strCache>
                <c:ptCount val="16"/>
                <c:pt idx="0">
                  <c:v>Automotive</c:v>
                </c:pt>
                <c:pt idx="1">
                  <c:v>Banking</c:v>
                </c:pt>
                <c:pt idx="2">
                  <c:v>Edutech</c:v>
                </c:pt>
                <c:pt idx="3">
                  <c:v>Financial Services</c:v>
                </c:pt>
                <c:pt idx="4">
                  <c:v>Information Technology</c:v>
                </c:pt>
                <c:pt idx="5">
                  <c:v>Telecom</c:v>
                </c:pt>
                <c:pt idx="6">
                  <c:v>Logistics &amp; Supply Chain</c:v>
                </c:pt>
                <c:pt idx="7">
                  <c:v>Retail</c:v>
                </c:pt>
                <c:pt idx="8">
                  <c:v>Electrical Manufacturing</c:v>
                </c:pt>
                <c:pt idx="9">
                  <c:v>Marketing &amp; Advertising</c:v>
                </c:pt>
                <c:pt idx="10">
                  <c:v>Management Consulting</c:v>
                </c:pt>
                <c:pt idx="11">
                  <c:v>Media Production</c:v>
                </c:pt>
                <c:pt idx="12">
                  <c:v>Manufacturing</c:v>
                </c:pt>
                <c:pt idx="13">
                  <c:v>Health Care</c:v>
                </c:pt>
                <c:pt idx="14">
                  <c:v>Design</c:v>
                </c:pt>
                <c:pt idx="15">
                  <c:v>Professional Services</c:v>
                </c:pt>
              </c:strCache>
            </c:strRef>
          </c:cat>
          <c:val>
            <c:numRef>
              <c:f>Dashboard!$K$28:$K$43</c:f>
              <c:numCache>
                <c:formatCode>General</c:formatCode>
                <c:ptCount val="16"/>
                <c:pt idx="0">
                  <c:v>3</c:v>
                </c:pt>
                <c:pt idx="1">
                  <c:v>5</c:v>
                </c:pt>
                <c:pt idx="2">
                  <c:v>34</c:v>
                </c:pt>
                <c:pt idx="3">
                  <c:v>9</c:v>
                </c:pt>
                <c:pt idx="4">
                  <c:v>385</c:v>
                </c:pt>
                <c:pt idx="5">
                  <c:v>34</c:v>
                </c:pt>
                <c:pt idx="6">
                  <c:v>6</c:v>
                </c:pt>
                <c:pt idx="7">
                  <c:v>3</c:v>
                </c:pt>
                <c:pt idx="8">
                  <c:v>1</c:v>
                </c:pt>
                <c:pt idx="9">
                  <c:v>1</c:v>
                </c:pt>
                <c:pt idx="10">
                  <c:v>10</c:v>
                </c:pt>
                <c:pt idx="11">
                  <c:v>1</c:v>
                </c:pt>
                <c:pt idx="12">
                  <c:v>12</c:v>
                </c:pt>
                <c:pt idx="13">
                  <c:v>1</c:v>
                </c:pt>
                <c:pt idx="14">
                  <c:v>1</c:v>
                </c:pt>
                <c:pt idx="15">
                  <c:v>1</c:v>
                </c:pt>
              </c:numCache>
            </c:numRef>
          </c:val>
          <c:extLst xmlns:c16r2="http://schemas.microsoft.com/office/drawing/2015/06/chart">
            <c:ext xmlns:c16="http://schemas.microsoft.com/office/drawing/2014/chart" uri="{C3380CC4-5D6E-409C-BE32-E72D297353CC}">
              <c16:uniqueId val="{00000004-D17C-4CB5-BC47-BAB89F505E41}"/>
            </c:ext>
          </c:extLst>
        </c:ser>
        <c:ser>
          <c:idx val="1"/>
          <c:order val="1"/>
          <c:tx>
            <c:strRef>
              <c:f>Dashboard!$L$27</c:f>
              <c:strCache>
                <c:ptCount val="1"/>
                <c:pt idx="0">
                  <c:v>%</c:v>
                </c:pt>
              </c:strCache>
            </c:strRef>
          </c:tx>
          <c:explosion val="25"/>
          <c:cat>
            <c:strRef>
              <c:f>Dashboard!$J$28:$J$43</c:f>
              <c:strCache>
                <c:ptCount val="16"/>
                <c:pt idx="0">
                  <c:v>Automotive</c:v>
                </c:pt>
                <c:pt idx="1">
                  <c:v>Banking</c:v>
                </c:pt>
                <c:pt idx="2">
                  <c:v>Edutech</c:v>
                </c:pt>
                <c:pt idx="3">
                  <c:v>Financial Services</c:v>
                </c:pt>
                <c:pt idx="4">
                  <c:v>Information Technology</c:v>
                </c:pt>
                <c:pt idx="5">
                  <c:v>Telecom</c:v>
                </c:pt>
                <c:pt idx="6">
                  <c:v>Logistics &amp; Supply Chain</c:v>
                </c:pt>
                <c:pt idx="7">
                  <c:v>Retail</c:v>
                </c:pt>
                <c:pt idx="8">
                  <c:v>Electrical Manufacturing</c:v>
                </c:pt>
                <c:pt idx="9">
                  <c:v>Marketing &amp; Advertising</c:v>
                </c:pt>
                <c:pt idx="10">
                  <c:v>Management Consulting</c:v>
                </c:pt>
                <c:pt idx="11">
                  <c:v>Media Production</c:v>
                </c:pt>
                <c:pt idx="12">
                  <c:v>Manufacturing</c:v>
                </c:pt>
                <c:pt idx="13">
                  <c:v>Health Care</c:v>
                </c:pt>
                <c:pt idx="14">
                  <c:v>Design</c:v>
                </c:pt>
                <c:pt idx="15">
                  <c:v>Professional Services</c:v>
                </c:pt>
              </c:strCache>
            </c:strRef>
          </c:cat>
          <c:val>
            <c:numRef>
              <c:f>Dashboard!$L$28:$L$43</c:f>
              <c:numCache>
                <c:formatCode>0%</c:formatCode>
                <c:ptCount val="16"/>
                <c:pt idx="0">
                  <c:v>5.9171597633136093E-3</c:v>
                </c:pt>
                <c:pt idx="1">
                  <c:v>9.8619329388560158E-3</c:v>
                </c:pt>
                <c:pt idx="2">
                  <c:v>6.7061143984220903E-2</c:v>
                </c:pt>
                <c:pt idx="3">
                  <c:v>1.7751479289940829E-2</c:v>
                </c:pt>
                <c:pt idx="4">
                  <c:v>0.75936883629191321</c:v>
                </c:pt>
                <c:pt idx="5">
                  <c:v>6.7061143984220903E-2</c:v>
                </c:pt>
                <c:pt idx="6">
                  <c:v>1.1834319526627219E-2</c:v>
                </c:pt>
                <c:pt idx="7">
                  <c:v>5.9171597633136093E-3</c:v>
                </c:pt>
                <c:pt idx="8">
                  <c:v>1.9723865877712033E-3</c:v>
                </c:pt>
                <c:pt idx="9">
                  <c:v>1.9723865877712033E-3</c:v>
                </c:pt>
                <c:pt idx="10">
                  <c:v>1.9723865877712032E-2</c:v>
                </c:pt>
                <c:pt idx="11">
                  <c:v>1.9723865877712033E-3</c:v>
                </c:pt>
                <c:pt idx="12">
                  <c:v>2.3668639053254437E-2</c:v>
                </c:pt>
                <c:pt idx="13">
                  <c:v>1.9723865877712033E-3</c:v>
                </c:pt>
                <c:pt idx="14">
                  <c:v>1.9723865877712033E-3</c:v>
                </c:pt>
                <c:pt idx="15">
                  <c:v>1.9723865877712033E-3</c:v>
                </c:pt>
              </c:numCache>
            </c:numRef>
          </c:val>
          <c:extLst xmlns:c16r2="http://schemas.microsoft.com/office/drawing/2015/06/chart">
            <c:ext xmlns:c16="http://schemas.microsoft.com/office/drawing/2014/chart" uri="{C3380CC4-5D6E-409C-BE32-E72D297353CC}">
              <c16:uniqueId val="{00000005-D17C-4CB5-BC47-BAB89F505E41}"/>
            </c:ext>
          </c:extLst>
        </c:ser>
        <c:dLbls>
          <c:showLegendKey val="0"/>
          <c:showVal val="0"/>
          <c:showCatName val="0"/>
          <c:showSerName val="0"/>
          <c:showPercent val="0"/>
          <c:showBubbleSize val="0"/>
          <c:showLeaderLines val="0"/>
        </c:dLbls>
        <c:firstSliceAng val="0"/>
      </c:pieChart>
    </c:plotArea>
    <c:plotVisOnly val="1"/>
    <c:dispBlanksAs val="zero"/>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55519149035544"/>
          <c:y val="7.065136995460769E-2"/>
          <c:w val="0.81692581049780144"/>
          <c:h val="0.75772807297489453"/>
        </c:manualLayout>
      </c:layout>
      <c:barChart>
        <c:barDir val="col"/>
        <c:grouping val="clustered"/>
        <c:varyColors val="0"/>
        <c:ser>
          <c:idx val="0"/>
          <c:order val="0"/>
          <c:tx>
            <c:strRef>
              <c:f>Dashboard!$D$87</c:f>
              <c:strCache>
                <c:ptCount val="1"/>
                <c:pt idx="0">
                  <c:v>CC</c:v>
                </c:pt>
              </c:strCache>
            </c:strRef>
          </c:tx>
          <c:invertIfNegative val="0"/>
          <c:dLbls>
            <c:spPr>
              <a:noFill/>
              <a:ln>
                <a:noFill/>
              </a:ln>
              <a:effectLst/>
            </c:spPr>
            <c:txPr>
              <a:bodyPr/>
              <a:lstStyle/>
              <a:p>
                <a:pPr>
                  <a:defRPr lang="en-IN"/>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Dashboard!$C$88:$C$91</c:f>
              <c:strCache>
                <c:ptCount val="4"/>
                <c:pt idx="0">
                  <c:v>Reg for Trg</c:v>
                </c:pt>
                <c:pt idx="1">
                  <c:v>Placed</c:v>
                </c:pt>
                <c:pt idx="2">
                  <c:v>Not Placed</c:v>
                </c:pt>
                <c:pt idx="3">
                  <c:v>Not Registered &amp; Not Placed</c:v>
                </c:pt>
              </c:strCache>
            </c:strRef>
          </c:cat>
          <c:val>
            <c:numRef>
              <c:f>Dashboard!$D$88:$D$91</c:f>
              <c:numCache>
                <c:formatCode>General</c:formatCode>
                <c:ptCount val="4"/>
                <c:pt idx="0">
                  <c:v>145</c:v>
                </c:pt>
                <c:pt idx="1">
                  <c:v>94</c:v>
                </c:pt>
                <c:pt idx="2">
                  <c:v>42</c:v>
                </c:pt>
                <c:pt idx="3">
                  <c:v>9</c:v>
                </c:pt>
              </c:numCache>
            </c:numRef>
          </c:val>
          <c:extLst xmlns:c16r2="http://schemas.microsoft.com/office/drawing/2015/06/chart">
            <c:ext xmlns:c16="http://schemas.microsoft.com/office/drawing/2014/chart" uri="{C3380CC4-5D6E-409C-BE32-E72D297353CC}">
              <c16:uniqueId val="{00000000-CCC5-4B5B-AE15-FD0C27B7D363}"/>
            </c:ext>
          </c:extLst>
        </c:ser>
        <c:ser>
          <c:idx val="1"/>
          <c:order val="1"/>
          <c:tx>
            <c:strRef>
              <c:f>Dashboard!$E$87</c:f>
              <c:strCache>
                <c:ptCount val="1"/>
                <c:pt idx="0">
                  <c:v>SW</c:v>
                </c:pt>
              </c:strCache>
            </c:strRef>
          </c:tx>
          <c:invertIfNegative val="0"/>
          <c:dLbls>
            <c:spPr>
              <a:noFill/>
              <a:ln>
                <a:noFill/>
              </a:ln>
              <a:effectLst/>
            </c:spPr>
            <c:txPr>
              <a:bodyPr/>
              <a:lstStyle/>
              <a:p>
                <a:pPr>
                  <a:defRPr lang="en-IN"/>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Dashboard!$C$88:$C$91</c:f>
              <c:strCache>
                <c:ptCount val="4"/>
                <c:pt idx="0">
                  <c:v>Reg for Trg</c:v>
                </c:pt>
                <c:pt idx="1">
                  <c:v>Placed</c:v>
                </c:pt>
                <c:pt idx="2">
                  <c:v>Not Placed</c:v>
                </c:pt>
                <c:pt idx="3">
                  <c:v>Not Registered &amp; Not Placed</c:v>
                </c:pt>
              </c:strCache>
            </c:strRef>
          </c:cat>
          <c:val>
            <c:numRef>
              <c:f>Dashboard!$E$88:$E$91</c:f>
              <c:numCache>
                <c:formatCode>General</c:formatCode>
                <c:ptCount val="4"/>
                <c:pt idx="0">
                  <c:v>18</c:v>
                </c:pt>
                <c:pt idx="1">
                  <c:v>10</c:v>
                </c:pt>
                <c:pt idx="2">
                  <c:v>6</c:v>
                </c:pt>
                <c:pt idx="3">
                  <c:v>2</c:v>
                </c:pt>
              </c:numCache>
            </c:numRef>
          </c:val>
          <c:extLst xmlns:c16r2="http://schemas.microsoft.com/office/drawing/2015/06/chart">
            <c:ext xmlns:c16="http://schemas.microsoft.com/office/drawing/2014/chart" uri="{C3380CC4-5D6E-409C-BE32-E72D297353CC}">
              <c16:uniqueId val="{00000001-CCC5-4B5B-AE15-FD0C27B7D363}"/>
            </c:ext>
          </c:extLst>
        </c:ser>
        <c:dLbls>
          <c:showLegendKey val="0"/>
          <c:showVal val="0"/>
          <c:showCatName val="0"/>
          <c:showSerName val="0"/>
          <c:showPercent val="0"/>
          <c:showBubbleSize val="0"/>
        </c:dLbls>
        <c:gapWidth val="150"/>
        <c:axId val="84423424"/>
        <c:axId val="84424960"/>
      </c:barChart>
      <c:catAx>
        <c:axId val="84423424"/>
        <c:scaling>
          <c:orientation val="minMax"/>
        </c:scaling>
        <c:delete val="0"/>
        <c:axPos val="b"/>
        <c:numFmt formatCode="General" sourceLinked="0"/>
        <c:majorTickMark val="out"/>
        <c:minorTickMark val="none"/>
        <c:tickLblPos val="nextTo"/>
        <c:txPr>
          <a:bodyPr/>
          <a:lstStyle/>
          <a:p>
            <a:pPr>
              <a:defRPr lang="en-IN"/>
            </a:pPr>
            <a:endParaRPr lang="en-US"/>
          </a:p>
        </c:txPr>
        <c:crossAx val="84424960"/>
        <c:crosses val="autoZero"/>
        <c:auto val="1"/>
        <c:lblAlgn val="ctr"/>
        <c:lblOffset val="100"/>
        <c:noMultiLvlLbl val="0"/>
      </c:catAx>
      <c:valAx>
        <c:axId val="84424960"/>
        <c:scaling>
          <c:orientation val="minMax"/>
        </c:scaling>
        <c:delete val="0"/>
        <c:axPos val="l"/>
        <c:majorGridlines/>
        <c:numFmt formatCode="General" sourceLinked="1"/>
        <c:majorTickMark val="out"/>
        <c:minorTickMark val="none"/>
        <c:tickLblPos val="nextTo"/>
        <c:txPr>
          <a:bodyPr/>
          <a:lstStyle/>
          <a:p>
            <a:pPr>
              <a:defRPr lang="en-IN"/>
            </a:pPr>
            <a:endParaRPr lang="en-US"/>
          </a:p>
        </c:txPr>
        <c:crossAx val="84423424"/>
        <c:crosses val="autoZero"/>
        <c:crossBetween val="between"/>
      </c:valAx>
    </c:plotArea>
    <c:legend>
      <c:legendPos val="r"/>
      <c:layout>
        <c:manualLayout>
          <c:xMode val="edge"/>
          <c:yMode val="edge"/>
          <c:x val="0.47155952413979491"/>
          <c:y val="0.12885624559420294"/>
          <c:w val="0.18077392781991963"/>
          <c:h val="0.14110629105751421"/>
        </c:manualLayout>
      </c:layout>
      <c:overlay val="0"/>
      <c:txPr>
        <a:bodyPr/>
        <a:lstStyle/>
        <a:p>
          <a:pPr>
            <a:defRPr lang="en-IN"/>
          </a:pPr>
          <a:endParaRPr lang="en-US"/>
        </a:p>
      </c:txPr>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 BE Student Data- BO - 2021(1).xlsx]Sex Ratio!PivotTable1</c:name>
    <c:fmtId val="0"/>
  </c:pivotSource>
  <c:chart>
    <c:title>
      <c:layout/>
      <c:overlay val="0"/>
      <c:spPr>
        <a:noFill/>
        <a:ln>
          <a:noFill/>
        </a:ln>
        <a:effectLst/>
      </c:spPr>
      <c:txPr>
        <a:bodyPr rot="0" spcFirstLastPara="1" vertOverflow="ellipsis" vert="horz" wrap="square" anchor="ctr" anchorCtr="1"/>
        <a:lstStyle/>
        <a:p>
          <a:pPr>
            <a:defRPr lang="en-IN"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'Sex Ratio'!$B$3</c:f>
              <c:strCache>
                <c:ptCount val="1"/>
                <c:pt idx="0">
                  <c:v>Total</c:v>
                </c:pt>
              </c:strCache>
            </c:strRef>
          </c:tx>
          <c:spPr>
            <a:solidFill>
              <a:schemeClr val="accent1"/>
            </a:solidFill>
            <a:ln>
              <a:noFill/>
            </a:ln>
            <a:effectLst/>
          </c:spPr>
          <c:invertIfNegative val="0"/>
          <c:cat>
            <c:strRef>
              <c:f>'Sex Ratio'!$A$4:$A$6</c:f>
              <c:strCache>
                <c:ptCount val="2"/>
                <c:pt idx="0">
                  <c:v>Female</c:v>
                </c:pt>
                <c:pt idx="1">
                  <c:v>Male</c:v>
                </c:pt>
              </c:strCache>
            </c:strRef>
          </c:cat>
          <c:val>
            <c:numRef>
              <c:f>'Sex Ratio'!$B$4:$B$6</c:f>
              <c:numCache>
                <c:formatCode>General</c:formatCode>
                <c:ptCount val="2"/>
                <c:pt idx="0">
                  <c:v>219</c:v>
                </c:pt>
                <c:pt idx="1">
                  <c:v>402</c:v>
                </c:pt>
              </c:numCache>
            </c:numRef>
          </c:val>
          <c:extLst xmlns:c16r2="http://schemas.microsoft.com/office/drawing/2015/06/chart">
            <c:ext xmlns:c16="http://schemas.microsoft.com/office/drawing/2014/chart" uri="{C3380CC4-5D6E-409C-BE32-E72D297353CC}">
              <c16:uniqueId val="{00000005-097A-4F25-898C-0EDB01DCA1E8}"/>
            </c:ext>
          </c:extLst>
        </c:ser>
        <c:dLbls>
          <c:showLegendKey val="0"/>
          <c:showVal val="0"/>
          <c:showCatName val="0"/>
          <c:showSerName val="0"/>
          <c:showPercent val="0"/>
          <c:showBubbleSize val="0"/>
        </c:dLbls>
        <c:gapWidth val="219"/>
        <c:overlap val="-27"/>
        <c:axId val="79261696"/>
        <c:axId val="79263232"/>
      </c:barChart>
      <c:catAx>
        <c:axId val="792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900" b="0" i="0" u="none" strike="noStrike" kern="1200" baseline="0">
                <a:solidFill>
                  <a:schemeClr val="tx1">
                    <a:lumMod val="65000"/>
                    <a:lumOff val="35000"/>
                  </a:schemeClr>
                </a:solidFill>
                <a:latin typeface="+mn-lt"/>
                <a:ea typeface="+mn-ea"/>
                <a:cs typeface="+mn-cs"/>
              </a:defRPr>
            </a:pPr>
            <a:endParaRPr lang="en-US"/>
          </a:p>
        </c:txPr>
        <c:crossAx val="79263232"/>
        <c:crosses val="autoZero"/>
        <c:auto val="1"/>
        <c:lblAlgn val="ctr"/>
        <c:lblOffset val="100"/>
        <c:noMultiLvlLbl val="0"/>
      </c:catAx>
      <c:valAx>
        <c:axId val="7926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900" b="0" i="0" u="none" strike="noStrike" kern="1200" baseline="0">
                <a:solidFill>
                  <a:schemeClr val="tx1">
                    <a:lumMod val="65000"/>
                    <a:lumOff val="35000"/>
                  </a:schemeClr>
                </a:solidFill>
                <a:latin typeface="+mn-lt"/>
                <a:ea typeface="+mn-ea"/>
                <a:cs typeface="+mn-cs"/>
              </a:defRPr>
            </a:pPr>
            <a:endParaRPr lang="en-US"/>
          </a:p>
        </c:txPr>
        <c:crossAx val="79261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IN"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465" l="0.70000000000000062" r="0.70000000000000062" t="0.75000000000001465" header="0.30000000000000032" footer="0.30000000000000032"/>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jpe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tiff"/><Relationship Id="rId9"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4.jpeg"/><Relationship Id="rId1" Type="http://schemas.openxmlformats.org/officeDocument/2006/relationships/image" Target="../media/image3.jpeg"/><Relationship Id="rId4" Type="http://schemas.openxmlformats.org/officeDocument/2006/relationships/image" Target="../media/image18.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5.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tiff"/></Relationships>
</file>

<file path=xl/drawings/_rels/drawing8.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xdr:col>
      <xdr:colOff>639537</xdr:colOff>
      <xdr:row>26</xdr:row>
      <xdr:rowOff>6801</xdr:rowOff>
    </xdr:from>
    <xdr:to>
      <xdr:col>17</xdr:col>
      <xdr:colOff>1020536</xdr:colOff>
      <xdr:row>54</xdr:row>
      <xdr:rowOff>40822</xdr:rowOff>
    </xdr:to>
    <xdr:graphicFrame macro="">
      <xdr:nvGraphicFramePr>
        <xdr:cNvPr id="5" name="Chart 4">
          <a:extLst>
            <a:ext uri="{FF2B5EF4-FFF2-40B4-BE49-F238E27FC236}">
              <a16:creationId xmlns:a16="http://schemas.microsoft.com/office/drawing/2014/main" xmlns=""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27212</xdr:colOff>
      <xdr:row>93</xdr:row>
      <xdr:rowOff>200025</xdr:rowOff>
    </xdr:from>
    <xdr:to>
      <xdr:col>7</xdr:col>
      <xdr:colOff>27214</xdr:colOff>
      <xdr:row>107</xdr:row>
      <xdr:rowOff>54429</xdr:rowOff>
    </xdr:to>
    <xdr:graphicFrame macro="">
      <xdr:nvGraphicFramePr>
        <xdr:cNvPr id="9" name="Chart 8">
          <a:extLst>
            <a:ext uri="{FF2B5EF4-FFF2-40B4-BE49-F238E27FC236}">
              <a16:creationId xmlns:a16="http://schemas.microsoft.com/office/drawing/2014/main" xmlns=""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140</xdr:col>
      <xdr:colOff>48834</xdr:colOff>
      <xdr:row>606</xdr:row>
      <xdr:rowOff>0</xdr:rowOff>
    </xdr:from>
    <xdr:to>
      <xdr:col>140</xdr:col>
      <xdr:colOff>4929068</xdr:colOff>
      <xdr:row>606</xdr:row>
      <xdr:rowOff>191290</xdr:rowOff>
    </xdr:to>
    <xdr:pic>
      <xdr:nvPicPr>
        <xdr:cNvPr id="4" name="Picture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074259" y="2038747"/>
          <a:ext cx="565409" cy="191290"/>
        </a:xfrm>
        <a:prstGeom prst="rect">
          <a:avLst/>
        </a:prstGeom>
      </xdr:spPr>
    </xdr:pic>
    <xdr:clientData/>
  </xdr:twoCellAnchor>
  <xdr:twoCellAnchor editAs="oneCell">
    <xdr:from>
      <xdr:col>141</xdr:col>
      <xdr:colOff>163331</xdr:colOff>
      <xdr:row>606</xdr:row>
      <xdr:rowOff>0</xdr:rowOff>
    </xdr:from>
    <xdr:to>
      <xdr:col>141</xdr:col>
      <xdr:colOff>606334</xdr:colOff>
      <xdr:row>606</xdr:row>
      <xdr:rowOff>182727</xdr:rowOff>
    </xdr:to>
    <xdr:pic>
      <xdr:nvPicPr>
        <xdr:cNvPr id="5" name="Pictur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8356" y="2047131"/>
          <a:ext cx="443003" cy="192252"/>
        </a:xfrm>
        <a:prstGeom prst="rect">
          <a:avLst/>
        </a:prstGeom>
      </xdr:spPr>
    </xdr:pic>
    <xdr:clientData/>
  </xdr:twoCellAnchor>
  <xdr:twoCellAnchor editAs="oneCell">
    <xdr:from>
      <xdr:col>138</xdr:col>
      <xdr:colOff>48834</xdr:colOff>
      <xdr:row>606</xdr:row>
      <xdr:rowOff>0</xdr:rowOff>
    </xdr:from>
    <xdr:to>
      <xdr:col>139</xdr:col>
      <xdr:colOff>4642</xdr:colOff>
      <xdr:row>606</xdr:row>
      <xdr:rowOff>191290</xdr:rowOff>
    </xdr:to>
    <xdr:pic>
      <xdr:nvPicPr>
        <xdr:cNvPr id="8" name="Picture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921359" y="1333897"/>
          <a:ext cx="1041659" cy="1039015"/>
        </a:xfrm>
        <a:prstGeom prst="rect">
          <a:avLst/>
        </a:prstGeom>
      </xdr:spPr>
    </xdr:pic>
    <xdr:clientData/>
  </xdr:twoCellAnchor>
  <xdr:twoCellAnchor editAs="oneCell">
    <xdr:from>
      <xdr:col>139</xdr:col>
      <xdr:colOff>163331</xdr:colOff>
      <xdr:row>606</xdr:row>
      <xdr:rowOff>0</xdr:rowOff>
    </xdr:from>
    <xdr:to>
      <xdr:col>139</xdr:col>
      <xdr:colOff>911134</xdr:colOff>
      <xdr:row>606</xdr:row>
      <xdr:rowOff>192252</xdr:rowOff>
    </xdr:to>
    <xdr:pic>
      <xdr:nvPicPr>
        <xdr:cNvPr id="9" name="Picture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121706" y="1342281"/>
          <a:ext cx="747803" cy="1049502"/>
        </a:xfrm>
        <a:prstGeom prst="rect">
          <a:avLst/>
        </a:prstGeom>
      </xdr:spPr>
    </xdr:pic>
    <xdr:clientData/>
  </xdr:twoCellAnchor>
  <xdr:oneCellAnchor>
    <xdr:from>
      <xdr:col>140</xdr:col>
      <xdr:colOff>48834</xdr:colOff>
      <xdr:row>91</xdr:row>
      <xdr:rowOff>0</xdr:rowOff>
    </xdr:from>
    <xdr:ext cx="4880234" cy="191290"/>
    <xdr:pic>
      <xdr:nvPicPr>
        <xdr:cNvPr id="12" name="Picture 11">
          <a:extLst>
            <a:ext uri="{FF2B5EF4-FFF2-40B4-BE49-F238E27FC236}">
              <a16:creationId xmlns:a16="http://schemas.microsoft.com/office/drawing/2014/main" xmlns=""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486534" y="121005600"/>
          <a:ext cx="4880234" cy="191290"/>
        </a:xfrm>
        <a:prstGeom prst="rect">
          <a:avLst/>
        </a:prstGeom>
      </xdr:spPr>
    </xdr:pic>
    <xdr:clientData/>
  </xdr:oneCellAnchor>
  <xdr:oneCellAnchor>
    <xdr:from>
      <xdr:col>141</xdr:col>
      <xdr:colOff>163331</xdr:colOff>
      <xdr:row>91</xdr:row>
      <xdr:rowOff>0</xdr:rowOff>
    </xdr:from>
    <xdr:ext cx="443003" cy="182727"/>
    <xdr:pic>
      <xdr:nvPicPr>
        <xdr:cNvPr id="13" name="Picture 12">
          <a:extLst>
            <a:ext uri="{FF2B5EF4-FFF2-40B4-BE49-F238E27FC236}">
              <a16:creationId xmlns:a16="http://schemas.microsoft.com/office/drawing/2014/main" xmlns="" id="{00000000-0008-0000-07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25456" y="121005600"/>
          <a:ext cx="443003" cy="182727"/>
        </a:xfrm>
        <a:prstGeom prst="rect">
          <a:avLst/>
        </a:prstGeom>
      </xdr:spPr>
    </xdr:pic>
    <xdr:clientData/>
  </xdr:oneCellAnchor>
  <xdr:oneCellAnchor>
    <xdr:from>
      <xdr:col>140</xdr:col>
      <xdr:colOff>48834</xdr:colOff>
      <xdr:row>398</xdr:row>
      <xdr:rowOff>0</xdr:rowOff>
    </xdr:from>
    <xdr:ext cx="4880234" cy="191290"/>
    <xdr:pic>
      <xdr:nvPicPr>
        <xdr:cNvPr id="14" name="Picture 13">
          <a:extLst>
            <a:ext uri="{FF2B5EF4-FFF2-40B4-BE49-F238E27FC236}">
              <a16:creationId xmlns:a16="http://schemas.microsoft.com/office/drawing/2014/main" xmlns="" id="{00000000-0008-0000-07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486534" y="121177050"/>
          <a:ext cx="4880234" cy="191290"/>
        </a:xfrm>
        <a:prstGeom prst="rect">
          <a:avLst/>
        </a:prstGeom>
      </xdr:spPr>
    </xdr:pic>
    <xdr:clientData/>
  </xdr:oneCellAnchor>
  <xdr:oneCellAnchor>
    <xdr:from>
      <xdr:col>141</xdr:col>
      <xdr:colOff>163331</xdr:colOff>
      <xdr:row>398</xdr:row>
      <xdr:rowOff>0</xdr:rowOff>
    </xdr:from>
    <xdr:ext cx="443003" cy="182727"/>
    <xdr:pic>
      <xdr:nvPicPr>
        <xdr:cNvPr id="15" name="Picture 14">
          <a:extLst>
            <a:ext uri="{FF2B5EF4-FFF2-40B4-BE49-F238E27FC236}">
              <a16:creationId xmlns:a16="http://schemas.microsoft.com/office/drawing/2014/main" xmlns="" id="{00000000-0008-0000-07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25456" y="121177050"/>
          <a:ext cx="443003" cy="182727"/>
        </a:xfrm>
        <a:prstGeom prst="rect">
          <a:avLst/>
        </a:prstGeom>
      </xdr:spPr>
    </xdr:pic>
    <xdr:clientData/>
  </xdr:oneCellAnchor>
  <xdr:oneCellAnchor>
    <xdr:from>
      <xdr:col>138</xdr:col>
      <xdr:colOff>48834</xdr:colOff>
      <xdr:row>398</xdr:row>
      <xdr:rowOff>397</xdr:rowOff>
    </xdr:from>
    <xdr:ext cx="11414384" cy="191290"/>
    <xdr:pic>
      <xdr:nvPicPr>
        <xdr:cNvPr id="16" name="Picture 15">
          <a:extLst>
            <a:ext uri="{FF2B5EF4-FFF2-40B4-BE49-F238E27FC236}">
              <a16:creationId xmlns:a16="http://schemas.microsoft.com/office/drawing/2014/main" xmlns="" id="{00000000-0008-0000-07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055909" y="121177447"/>
          <a:ext cx="11414384" cy="191290"/>
        </a:xfrm>
        <a:prstGeom prst="rect">
          <a:avLst/>
        </a:prstGeom>
      </xdr:spPr>
    </xdr:pic>
    <xdr:clientData/>
  </xdr:oneCellAnchor>
  <xdr:oneCellAnchor>
    <xdr:from>
      <xdr:col>139</xdr:col>
      <xdr:colOff>163331</xdr:colOff>
      <xdr:row>398</xdr:row>
      <xdr:rowOff>8781</xdr:rowOff>
    </xdr:from>
    <xdr:ext cx="747803" cy="192252"/>
    <xdr:pic>
      <xdr:nvPicPr>
        <xdr:cNvPr id="17" name="Picture 16">
          <a:extLst>
            <a:ext uri="{FF2B5EF4-FFF2-40B4-BE49-F238E27FC236}">
              <a16:creationId xmlns:a16="http://schemas.microsoft.com/office/drawing/2014/main" xmlns="" id="{00000000-0008-0000-07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0628981" y="121185831"/>
          <a:ext cx="747803" cy="192252"/>
        </a:xfrm>
        <a:prstGeom prst="rect">
          <a:avLst/>
        </a:prstGeom>
      </xdr:spPr>
    </xdr:pic>
    <xdr:clientData/>
  </xdr:oneCellAnchor>
  <xdr:oneCellAnchor>
    <xdr:from>
      <xdr:col>139</xdr:col>
      <xdr:colOff>48834</xdr:colOff>
      <xdr:row>398</xdr:row>
      <xdr:rowOff>397</xdr:rowOff>
    </xdr:from>
    <xdr:ext cx="4927859" cy="191290"/>
    <xdr:pic>
      <xdr:nvPicPr>
        <xdr:cNvPr id="18" name="Picture 17">
          <a:extLst>
            <a:ext uri="{FF2B5EF4-FFF2-40B4-BE49-F238E27FC236}">
              <a16:creationId xmlns:a16="http://schemas.microsoft.com/office/drawing/2014/main" xmlns="" id="{00000000-0008-0000-07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514484" y="121177447"/>
          <a:ext cx="4927859" cy="191290"/>
        </a:xfrm>
        <a:prstGeom prst="rect">
          <a:avLst/>
        </a:prstGeom>
      </xdr:spPr>
    </xdr:pic>
    <xdr:clientData/>
  </xdr:oneCellAnchor>
  <xdr:oneCellAnchor>
    <xdr:from>
      <xdr:col>140</xdr:col>
      <xdr:colOff>163331</xdr:colOff>
      <xdr:row>398</xdr:row>
      <xdr:rowOff>8781</xdr:rowOff>
    </xdr:from>
    <xdr:ext cx="747803" cy="192252"/>
    <xdr:pic>
      <xdr:nvPicPr>
        <xdr:cNvPr id="19" name="Picture 18">
          <a:extLst>
            <a:ext uri="{FF2B5EF4-FFF2-40B4-BE49-F238E27FC236}">
              <a16:creationId xmlns:a16="http://schemas.microsoft.com/office/drawing/2014/main" xmlns="" id="{00000000-0008-0000-07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5601031" y="121185831"/>
          <a:ext cx="747803" cy="192252"/>
        </a:xfrm>
        <a:prstGeom prst="rect">
          <a:avLst/>
        </a:prstGeom>
      </xdr:spPr>
    </xdr:pic>
    <xdr:clientData/>
  </xdr:oneCellAnchor>
  <xdr:twoCellAnchor editAs="oneCell">
    <xdr:from>
      <xdr:col>139</xdr:col>
      <xdr:colOff>0</xdr:colOff>
      <xdr:row>619</xdr:row>
      <xdr:rowOff>0</xdr:rowOff>
    </xdr:from>
    <xdr:to>
      <xdr:col>139</xdr:col>
      <xdr:colOff>1701800</xdr:colOff>
      <xdr:row>619</xdr:row>
      <xdr:rowOff>238125</xdr:rowOff>
    </xdr:to>
    <xdr:pic>
      <xdr:nvPicPr>
        <xdr:cNvPr id="20" name="Picture 19">
          <a:extLst>
            <a:ext uri="{FF2B5EF4-FFF2-40B4-BE49-F238E27FC236}">
              <a16:creationId xmlns:a16="http://schemas.microsoft.com/office/drawing/2014/main" xmlns="" id="{00000000-0008-0000-0700-000014000000}"/>
            </a:ext>
          </a:extLst>
        </xdr:cNvPr>
        <xdr:cNvPicPr>
          <a:picLocks noChangeAspect="1"/>
        </xdr:cNvPicPr>
      </xdr:nvPicPr>
      <xdr:blipFill>
        <a:blip xmlns:r="http://schemas.openxmlformats.org/officeDocument/2006/relationships" r:embed="rId4" cstate="print"/>
        <a:stretch>
          <a:fillRect/>
        </a:stretch>
      </xdr:blipFill>
      <xdr:spPr>
        <a:xfrm>
          <a:off x="225209100" y="130159125"/>
          <a:ext cx="1701800" cy="238125"/>
        </a:xfrm>
        <a:prstGeom prst="rect">
          <a:avLst/>
        </a:prstGeom>
      </xdr:spPr>
    </xdr:pic>
    <xdr:clientData/>
  </xdr:twoCellAnchor>
  <xdr:twoCellAnchor editAs="oneCell">
    <xdr:from>
      <xdr:col>139</xdr:col>
      <xdr:colOff>476250</xdr:colOff>
      <xdr:row>622</xdr:row>
      <xdr:rowOff>47625</xdr:rowOff>
    </xdr:from>
    <xdr:to>
      <xdr:col>139</xdr:col>
      <xdr:colOff>2044047</xdr:colOff>
      <xdr:row>623</xdr:row>
      <xdr:rowOff>26221</xdr:rowOff>
    </xdr:to>
    <xdr:pic>
      <xdr:nvPicPr>
        <xdr:cNvPr id="21" name="Picture 20">
          <a:extLst>
            <a:ext uri="{FF2B5EF4-FFF2-40B4-BE49-F238E27FC236}">
              <a16:creationId xmlns:a16="http://schemas.microsoft.com/office/drawing/2014/main" xmlns="" id="{00000000-0008-0000-0700-00001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5685350" y="130940175"/>
          <a:ext cx="1567797" cy="228600"/>
        </a:xfrm>
        <a:prstGeom prst="rect">
          <a:avLst/>
        </a:prstGeom>
      </xdr:spPr>
    </xdr:pic>
    <xdr:clientData/>
  </xdr:twoCellAnchor>
  <xdr:twoCellAnchor editAs="oneCell">
    <xdr:from>
      <xdr:col>139</xdr:col>
      <xdr:colOff>971550</xdr:colOff>
      <xdr:row>664</xdr:row>
      <xdr:rowOff>180975</xdr:rowOff>
    </xdr:from>
    <xdr:to>
      <xdr:col>139</xdr:col>
      <xdr:colOff>1228725</xdr:colOff>
      <xdr:row>666</xdr:row>
      <xdr:rowOff>0</xdr:rowOff>
    </xdr:to>
    <xdr:pic>
      <xdr:nvPicPr>
        <xdr:cNvPr id="22" name="Picture 21">
          <a:extLst>
            <a:ext uri="{FF2B5EF4-FFF2-40B4-BE49-F238E27FC236}">
              <a16:creationId xmlns:a16="http://schemas.microsoft.com/office/drawing/2014/main" xmlns="" id="{00000000-0008-0000-0700-000016000000}"/>
            </a:ext>
          </a:extLst>
        </xdr:cNvPr>
        <xdr:cNvPicPr>
          <a:picLocks noChangeAspect="1"/>
        </xdr:cNvPicPr>
      </xdr:nvPicPr>
      <xdr:blipFill>
        <a:blip xmlns:r="http://schemas.openxmlformats.org/officeDocument/2006/relationships" r:embed="rId6" cstate="print"/>
        <a:stretch>
          <a:fillRect/>
        </a:stretch>
      </xdr:blipFill>
      <xdr:spPr>
        <a:xfrm>
          <a:off x="124615575" y="180975"/>
          <a:ext cx="257175" cy="561975"/>
        </a:xfrm>
        <a:prstGeom prst="rect">
          <a:avLst/>
        </a:prstGeom>
      </xdr:spPr>
    </xdr:pic>
    <xdr:clientData/>
  </xdr:twoCellAnchor>
  <xdr:twoCellAnchor editAs="oneCell">
    <xdr:from>
      <xdr:col>139</xdr:col>
      <xdr:colOff>1333500</xdr:colOff>
      <xdr:row>670</xdr:row>
      <xdr:rowOff>9525</xdr:rowOff>
    </xdr:from>
    <xdr:to>
      <xdr:col>139</xdr:col>
      <xdr:colOff>1628775</xdr:colOff>
      <xdr:row>670</xdr:row>
      <xdr:rowOff>222510</xdr:rowOff>
    </xdr:to>
    <xdr:pic>
      <xdr:nvPicPr>
        <xdr:cNvPr id="23" name="Picture 22">
          <a:extLst>
            <a:ext uri="{FF2B5EF4-FFF2-40B4-BE49-F238E27FC236}">
              <a16:creationId xmlns:a16="http://schemas.microsoft.com/office/drawing/2014/main" xmlns="" id="{00000000-0008-0000-07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948575" y="200025"/>
          <a:ext cx="295275" cy="212985"/>
        </a:xfrm>
        <a:prstGeom prst="rect">
          <a:avLst/>
        </a:prstGeom>
      </xdr:spPr>
    </xdr:pic>
    <xdr:clientData/>
  </xdr:twoCellAnchor>
  <xdr:twoCellAnchor editAs="oneCell">
    <xdr:from>
      <xdr:col>139</xdr:col>
      <xdr:colOff>1054555</xdr:colOff>
      <xdr:row>675</xdr:row>
      <xdr:rowOff>0</xdr:rowOff>
    </xdr:from>
    <xdr:to>
      <xdr:col>139</xdr:col>
      <xdr:colOff>1829759</xdr:colOff>
      <xdr:row>676</xdr:row>
      <xdr:rowOff>12700</xdr:rowOff>
    </xdr:to>
    <xdr:pic>
      <xdr:nvPicPr>
        <xdr:cNvPr id="24" name="Picture 23">
          <a:extLst>
            <a:ext uri="{FF2B5EF4-FFF2-40B4-BE49-F238E27FC236}">
              <a16:creationId xmlns:a16="http://schemas.microsoft.com/office/drawing/2014/main" xmlns="" id="{00000000-0008-0000-0700-00001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4619580" y="990600"/>
          <a:ext cx="775204" cy="203200"/>
        </a:xfrm>
        <a:prstGeom prst="rect">
          <a:avLst/>
        </a:prstGeom>
      </xdr:spPr>
    </xdr:pic>
    <xdr:clientData/>
  </xdr:twoCellAnchor>
  <xdr:twoCellAnchor editAs="oneCell">
    <xdr:from>
      <xdr:col>139</xdr:col>
      <xdr:colOff>746007</xdr:colOff>
      <xdr:row>677</xdr:row>
      <xdr:rowOff>155496</xdr:rowOff>
    </xdr:from>
    <xdr:to>
      <xdr:col>139</xdr:col>
      <xdr:colOff>1819274</xdr:colOff>
      <xdr:row>678</xdr:row>
      <xdr:rowOff>155495</xdr:rowOff>
    </xdr:to>
    <xdr:pic>
      <xdr:nvPicPr>
        <xdr:cNvPr id="25" name="Picture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0800000" flipV="1">
          <a:off x="232479732" y="927021"/>
          <a:ext cx="1073267" cy="235029"/>
        </a:xfrm>
        <a:prstGeom prst="rect">
          <a:avLst/>
        </a:prstGeom>
      </xdr:spPr>
    </xdr:pic>
    <xdr:clientData/>
  </xdr:twoCellAnchor>
  <xdr:twoCellAnchor editAs="oneCell">
    <xdr:from>
      <xdr:col>140</xdr:col>
      <xdr:colOff>714374</xdr:colOff>
      <xdr:row>677</xdr:row>
      <xdr:rowOff>180975</xdr:rowOff>
    </xdr:from>
    <xdr:to>
      <xdr:col>140</xdr:col>
      <xdr:colOff>942973</xdr:colOff>
      <xdr:row>678</xdr:row>
      <xdr:rowOff>164646</xdr:rowOff>
    </xdr:to>
    <xdr:pic>
      <xdr:nvPicPr>
        <xdr:cNvPr id="26" name="Picture 2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flipV="1">
          <a:off x="235429424" y="952500"/>
          <a:ext cx="228599" cy="212271"/>
        </a:xfrm>
        <a:prstGeom prst="rect">
          <a:avLst/>
        </a:prstGeom>
      </xdr:spPr>
    </xdr:pic>
    <xdr:clientData/>
  </xdr:twoCellAnchor>
  <xdr:twoCellAnchor editAs="oneCell">
    <xdr:from>
      <xdr:col>140</xdr:col>
      <xdr:colOff>1239758</xdr:colOff>
      <xdr:row>677</xdr:row>
      <xdr:rowOff>161926</xdr:rowOff>
    </xdr:from>
    <xdr:to>
      <xdr:col>140</xdr:col>
      <xdr:colOff>1524000</xdr:colOff>
      <xdr:row>678</xdr:row>
      <xdr:rowOff>114300</xdr:rowOff>
    </xdr:to>
    <xdr:pic>
      <xdr:nvPicPr>
        <xdr:cNvPr id="27" name="Picture 26"/>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5954808" y="933451"/>
          <a:ext cx="284242" cy="180974"/>
        </a:xfrm>
        <a:prstGeom prst="rect">
          <a:avLst/>
        </a:prstGeom>
      </xdr:spPr>
    </xdr:pic>
    <xdr:clientData/>
  </xdr:twoCellAnchor>
  <xdr:twoCellAnchor editAs="oneCell">
    <xdr:from>
      <xdr:col>139</xdr:col>
      <xdr:colOff>1533524</xdr:colOff>
      <xdr:row>686</xdr:row>
      <xdr:rowOff>7793</xdr:rowOff>
    </xdr:from>
    <xdr:to>
      <xdr:col>139</xdr:col>
      <xdr:colOff>2171699</xdr:colOff>
      <xdr:row>687</xdr:row>
      <xdr:rowOff>21648</xdr:rowOff>
    </xdr:to>
    <xdr:pic>
      <xdr:nvPicPr>
        <xdr:cNvPr id="28" name="Picture 27" descr="d.photo_page-0001 (1) (1).jpg"/>
        <xdr:cNvPicPr>
          <a:picLocks noChangeAspect="1"/>
        </xdr:cNvPicPr>
      </xdr:nvPicPr>
      <xdr:blipFill>
        <a:blip xmlns:r="http://schemas.openxmlformats.org/officeDocument/2006/relationships" r:embed="rId12" cstate="print"/>
        <a:stretch>
          <a:fillRect/>
        </a:stretch>
      </xdr:blipFill>
      <xdr:spPr>
        <a:xfrm>
          <a:off x="269005049" y="2436668"/>
          <a:ext cx="638175" cy="204355"/>
        </a:xfrm>
        <a:prstGeom prst="rect">
          <a:avLst/>
        </a:prstGeom>
      </xdr:spPr>
    </xdr:pic>
    <xdr:clientData/>
  </xdr:twoCellAnchor>
  <xdr:oneCellAnchor>
    <xdr:from>
      <xdr:col>139</xdr:col>
      <xdr:colOff>0</xdr:colOff>
      <xdr:row>691</xdr:row>
      <xdr:rowOff>0</xdr:rowOff>
    </xdr:from>
    <xdr:ext cx="133350" cy="190500"/>
    <xdr:pic>
      <xdr:nvPicPr>
        <xdr:cNvPr id="29" name="image1.jpg"/>
        <xdr:cNvPicPr preferRelativeResize="0"/>
      </xdr:nvPicPr>
      <xdr:blipFill>
        <a:blip xmlns:r="http://schemas.openxmlformats.org/officeDocument/2006/relationships" r:embed="rId13" cstate="print"/>
        <a:stretch>
          <a:fillRect/>
        </a:stretch>
      </xdr:blipFill>
      <xdr:spPr>
        <a:xfrm>
          <a:off x="267471525" y="3381375"/>
          <a:ext cx="133350" cy="190500"/>
        </a:xfrm>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140</xdr:col>
          <xdr:colOff>19050</xdr:colOff>
          <xdr:row>673</xdr:row>
          <xdr:rowOff>19050</xdr:rowOff>
        </xdr:from>
        <xdr:to>
          <xdr:col>140</xdr:col>
          <xdr:colOff>1457325</xdr:colOff>
          <xdr:row>707</xdr:row>
          <xdr:rowOff>133350</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140</xdr:col>
          <xdr:colOff>0</xdr:colOff>
          <xdr:row>674</xdr:row>
          <xdr:rowOff>0</xdr:rowOff>
        </xdr:from>
        <xdr:to>
          <xdr:col>140</xdr:col>
          <xdr:colOff>1438275</xdr:colOff>
          <xdr:row>708</xdr:row>
          <xdr:rowOff>161925</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66</xdr:col>
      <xdr:colOff>476250</xdr:colOff>
      <xdr:row>45</xdr:row>
      <xdr:rowOff>47625</xdr:rowOff>
    </xdr:from>
    <xdr:to>
      <xdr:col>66</xdr:col>
      <xdr:colOff>605772</xdr:colOff>
      <xdr:row>46</xdr:row>
      <xdr:rowOff>85725</xdr:rowOff>
    </xdr:to>
    <xdr:pic>
      <xdr:nvPicPr>
        <xdr:cNvPr id="3" name="Picture 2">
          <a:extLst>
            <a:ext uri="{FF2B5EF4-FFF2-40B4-BE49-F238E27FC236}">
              <a16:creationId xmlns:a16="http://schemas.microsoft.com/office/drawing/2014/main" xmlns="" id="{00000000-0008-0000-2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983750" y="10648950"/>
          <a:ext cx="129522" cy="22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67</xdr:col>
      <xdr:colOff>48834</xdr:colOff>
      <xdr:row>47</xdr:row>
      <xdr:rowOff>0</xdr:rowOff>
    </xdr:from>
    <xdr:to>
      <xdr:col>68</xdr:col>
      <xdr:colOff>4643</xdr:colOff>
      <xdr:row>48</xdr:row>
      <xdr:rowOff>790</xdr:rowOff>
    </xdr:to>
    <xdr:pic>
      <xdr:nvPicPr>
        <xdr:cNvPr id="2" name="Picture 1">
          <a:extLst>
            <a:ext uri="{FF2B5EF4-FFF2-40B4-BE49-F238E27FC236}">
              <a16:creationId xmlns:a16="http://schemas.microsoft.com/office/drawing/2014/main" xmlns="" id="{00000000-0008-0000-3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477009" y="120215025"/>
          <a:ext cx="4880234" cy="191290"/>
        </a:xfrm>
        <a:prstGeom prst="rect">
          <a:avLst/>
        </a:prstGeom>
      </xdr:spPr>
    </xdr:pic>
    <xdr:clientData/>
  </xdr:twoCellAnchor>
  <xdr:twoCellAnchor editAs="oneCell">
    <xdr:from>
      <xdr:col>68</xdr:col>
      <xdr:colOff>163331</xdr:colOff>
      <xdr:row>47</xdr:row>
      <xdr:rowOff>0</xdr:rowOff>
    </xdr:from>
    <xdr:to>
      <xdr:col>68</xdr:col>
      <xdr:colOff>606334</xdr:colOff>
      <xdr:row>47</xdr:row>
      <xdr:rowOff>182727</xdr:rowOff>
    </xdr:to>
    <xdr:pic>
      <xdr:nvPicPr>
        <xdr:cNvPr id="3" name="Picture 2">
          <a:extLst>
            <a:ext uri="{FF2B5EF4-FFF2-40B4-BE49-F238E27FC236}">
              <a16:creationId xmlns:a16="http://schemas.microsoft.com/office/drawing/2014/main" xmlns="" id="{00000000-0008-0000-3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15931" y="120215025"/>
          <a:ext cx="443003" cy="182727"/>
        </a:xfrm>
        <a:prstGeom prst="rect">
          <a:avLst/>
        </a:prstGeom>
      </xdr:spPr>
    </xdr:pic>
    <xdr:clientData/>
  </xdr:twoCellAnchor>
  <xdr:twoCellAnchor editAs="oneCell">
    <xdr:from>
      <xdr:col>67</xdr:col>
      <xdr:colOff>48834</xdr:colOff>
      <xdr:row>47</xdr:row>
      <xdr:rowOff>0</xdr:rowOff>
    </xdr:from>
    <xdr:to>
      <xdr:col>68</xdr:col>
      <xdr:colOff>4643</xdr:colOff>
      <xdr:row>48</xdr:row>
      <xdr:rowOff>29365</xdr:rowOff>
    </xdr:to>
    <xdr:pic>
      <xdr:nvPicPr>
        <xdr:cNvPr id="4" name="Picture 3">
          <a:extLst>
            <a:ext uri="{FF2B5EF4-FFF2-40B4-BE49-F238E27FC236}">
              <a16:creationId xmlns:a16="http://schemas.microsoft.com/office/drawing/2014/main" xmlns="" id="{00000000-0008-0000-3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5477009" y="120205500"/>
          <a:ext cx="4880234" cy="191290"/>
        </a:xfrm>
        <a:prstGeom prst="rect">
          <a:avLst/>
        </a:prstGeom>
      </xdr:spPr>
    </xdr:pic>
    <xdr:clientData/>
  </xdr:twoCellAnchor>
  <xdr:twoCellAnchor editAs="oneCell">
    <xdr:from>
      <xdr:col>68</xdr:col>
      <xdr:colOff>163331</xdr:colOff>
      <xdr:row>47</xdr:row>
      <xdr:rowOff>0</xdr:rowOff>
    </xdr:from>
    <xdr:to>
      <xdr:col>68</xdr:col>
      <xdr:colOff>606334</xdr:colOff>
      <xdr:row>48</xdr:row>
      <xdr:rowOff>20802</xdr:rowOff>
    </xdr:to>
    <xdr:pic>
      <xdr:nvPicPr>
        <xdr:cNvPr id="5" name="Picture 4">
          <a:extLst>
            <a:ext uri="{FF2B5EF4-FFF2-40B4-BE49-F238E27FC236}">
              <a16:creationId xmlns:a16="http://schemas.microsoft.com/office/drawing/2014/main" xmlns="" id="{00000000-0008-0000-3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0515931" y="120205500"/>
          <a:ext cx="443003" cy="182727"/>
        </a:xfrm>
        <a:prstGeom prst="rect">
          <a:avLst/>
        </a:prstGeom>
      </xdr:spPr>
    </xdr:pic>
    <xdr:clientData/>
  </xdr:twoCellAnchor>
  <xdr:twoCellAnchor editAs="oneCell">
    <xdr:from>
      <xdr:col>67</xdr:col>
      <xdr:colOff>476250</xdr:colOff>
      <xdr:row>65</xdr:row>
      <xdr:rowOff>0</xdr:rowOff>
    </xdr:from>
    <xdr:to>
      <xdr:col>67</xdr:col>
      <xdr:colOff>605772</xdr:colOff>
      <xdr:row>65</xdr:row>
      <xdr:rowOff>171450</xdr:rowOff>
    </xdr:to>
    <xdr:pic>
      <xdr:nvPicPr>
        <xdr:cNvPr id="6" name="Picture 5">
          <a:extLst>
            <a:ext uri="{FF2B5EF4-FFF2-40B4-BE49-F238E27FC236}">
              <a16:creationId xmlns:a16="http://schemas.microsoft.com/office/drawing/2014/main" xmlns="" id="{00000000-0008-0000-30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0148050" y="132807075"/>
          <a:ext cx="1567797" cy="228600"/>
        </a:xfrm>
        <a:prstGeom prst="rect">
          <a:avLst/>
        </a:prstGeom>
      </xdr:spPr>
    </xdr:pic>
    <xdr:clientData/>
  </xdr:twoCellAnchor>
  <xdr:twoCellAnchor editAs="oneCell">
    <xdr:from>
      <xdr:col>66</xdr:col>
      <xdr:colOff>476250</xdr:colOff>
      <xdr:row>49</xdr:row>
      <xdr:rowOff>47625</xdr:rowOff>
    </xdr:from>
    <xdr:to>
      <xdr:col>66</xdr:col>
      <xdr:colOff>605772</xdr:colOff>
      <xdr:row>50</xdr:row>
      <xdr:rowOff>28575</xdr:rowOff>
    </xdr:to>
    <xdr:pic>
      <xdr:nvPicPr>
        <xdr:cNvPr id="8" name="Picture 7">
          <a:extLst>
            <a:ext uri="{FF2B5EF4-FFF2-40B4-BE49-F238E27FC236}">
              <a16:creationId xmlns:a16="http://schemas.microsoft.com/office/drawing/2014/main" xmlns="" id="{00000000-0008-0000-30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3969600" y="14954250"/>
          <a:ext cx="129522" cy="171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27</xdr:col>
      <xdr:colOff>0</xdr:colOff>
      <xdr:row>25</xdr:row>
      <xdr:rowOff>0</xdr:rowOff>
    </xdr:from>
    <xdr:to>
      <xdr:col>27</xdr:col>
      <xdr:colOff>747803</xdr:colOff>
      <xdr:row>26</xdr:row>
      <xdr:rowOff>49377</xdr:rowOff>
    </xdr:to>
    <xdr:pic>
      <xdr:nvPicPr>
        <xdr:cNvPr id="6" name="Picture 5">
          <a:extLst>
            <a:ext uri="{FF2B5EF4-FFF2-40B4-BE49-F238E27FC236}">
              <a16:creationId xmlns:a16="http://schemas.microsoft.com/office/drawing/2014/main" xmlns="" id="{00000000-0008-0000-34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50225" y="19278600"/>
          <a:ext cx="747803" cy="192252"/>
        </a:xfrm>
        <a:prstGeom prst="rect">
          <a:avLst/>
        </a:prstGeom>
      </xdr:spPr>
    </xdr:pic>
    <xdr:clientData/>
  </xdr:twoCellAnchor>
  <xdr:oneCellAnchor>
    <xdr:from>
      <xdr:col>82</xdr:col>
      <xdr:colOff>48834</xdr:colOff>
      <xdr:row>0</xdr:row>
      <xdr:rowOff>0</xdr:rowOff>
    </xdr:from>
    <xdr:ext cx="4880234" cy="191290"/>
    <xdr:pic>
      <xdr:nvPicPr>
        <xdr:cNvPr id="7" name="Picture 6">
          <a:extLst>
            <a:ext uri="{FF2B5EF4-FFF2-40B4-BE49-F238E27FC236}">
              <a16:creationId xmlns:a16="http://schemas.microsoft.com/office/drawing/2014/main" xmlns="" id="{00000000-0008-0000-3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4692684" y="19278600"/>
          <a:ext cx="4880234" cy="191290"/>
        </a:xfrm>
        <a:prstGeom prst="rect">
          <a:avLst/>
        </a:prstGeom>
      </xdr:spPr>
    </xdr:pic>
    <xdr:clientData/>
  </xdr:oneCellAnchor>
  <xdr:oneCellAnchor>
    <xdr:from>
      <xdr:col>83</xdr:col>
      <xdr:colOff>163331</xdr:colOff>
      <xdr:row>0</xdr:row>
      <xdr:rowOff>0</xdr:rowOff>
    </xdr:from>
    <xdr:ext cx="443003" cy="182727"/>
    <xdr:pic>
      <xdr:nvPicPr>
        <xdr:cNvPr id="8" name="Picture 7">
          <a:extLst>
            <a:ext uri="{FF2B5EF4-FFF2-40B4-BE49-F238E27FC236}">
              <a16:creationId xmlns:a16="http://schemas.microsoft.com/office/drawing/2014/main" xmlns="" id="{00000000-0008-0000-34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0245956" y="19278600"/>
          <a:ext cx="443003" cy="182727"/>
        </a:xfrm>
        <a:prstGeom prst="rect">
          <a:avLst/>
        </a:prstGeom>
      </xdr:spPr>
    </xdr:pic>
    <xdr:clientData/>
  </xdr:oneCellAnchor>
  <xdr:oneCellAnchor>
    <xdr:from>
      <xdr:col>80</xdr:col>
      <xdr:colOff>48834</xdr:colOff>
      <xdr:row>0</xdr:row>
      <xdr:rowOff>397</xdr:rowOff>
    </xdr:from>
    <xdr:ext cx="11414384" cy="191290"/>
    <xdr:pic>
      <xdr:nvPicPr>
        <xdr:cNvPr id="9" name="Picture 8">
          <a:extLst>
            <a:ext uri="{FF2B5EF4-FFF2-40B4-BE49-F238E27FC236}">
              <a16:creationId xmlns:a16="http://schemas.microsoft.com/office/drawing/2014/main" xmlns="" id="{00000000-0008-0000-34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8262059" y="19278600"/>
          <a:ext cx="11414384" cy="191290"/>
        </a:xfrm>
        <a:prstGeom prst="rect">
          <a:avLst/>
        </a:prstGeom>
      </xdr:spPr>
    </xdr:pic>
    <xdr:clientData/>
  </xdr:oneCellAnchor>
  <xdr:oneCellAnchor>
    <xdr:from>
      <xdr:col>81</xdr:col>
      <xdr:colOff>163331</xdr:colOff>
      <xdr:row>0</xdr:row>
      <xdr:rowOff>8781</xdr:rowOff>
    </xdr:from>
    <xdr:ext cx="747803" cy="192252"/>
    <xdr:pic>
      <xdr:nvPicPr>
        <xdr:cNvPr id="10" name="Picture 9">
          <a:extLst>
            <a:ext uri="{FF2B5EF4-FFF2-40B4-BE49-F238E27FC236}">
              <a16:creationId xmlns:a16="http://schemas.microsoft.com/office/drawing/2014/main" xmlns="" id="{00000000-0008-0000-34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9835131" y="19278600"/>
          <a:ext cx="747803" cy="192252"/>
        </a:xfrm>
        <a:prstGeom prst="rect">
          <a:avLst/>
        </a:prstGeom>
      </xdr:spPr>
    </xdr:pic>
    <xdr:clientData/>
  </xdr:oneCellAnchor>
  <xdr:oneCellAnchor>
    <xdr:from>
      <xdr:col>81</xdr:col>
      <xdr:colOff>48834</xdr:colOff>
      <xdr:row>0</xdr:row>
      <xdr:rowOff>397</xdr:rowOff>
    </xdr:from>
    <xdr:ext cx="4927859" cy="191290"/>
    <xdr:pic>
      <xdr:nvPicPr>
        <xdr:cNvPr id="11" name="Picture 10">
          <a:extLst>
            <a:ext uri="{FF2B5EF4-FFF2-40B4-BE49-F238E27FC236}">
              <a16:creationId xmlns:a16="http://schemas.microsoft.com/office/drawing/2014/main" xmlns="" id="{00000000-0008-0000-34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9720634" y="19278600"/>
          <a:ext cx="4927859" cy="191290"/>
        </a:xfrm>
        <a:prstGeom prst="rect">
          <a:avLst/>
        </a:prstGeom>
      </xdr:spPr>
    </xdr:pic>
    <xdr:clientData/>
  </xdr:oneCellAnchor>
  <xdr:oneCellAnchor>
    <xdr:from>
      <xdr:col>82</xdr:col>
      <xdr:colOff>163331</xdr:colOff>
      <xdr:row>0</xdr:row>
      <xdr:rowOff>8781</xdr:rowOff>
    </xdr:from>
    <xdr:ext cx="747803" cy="192252"/>
    <xdr:pic>
      <xdr:nvPicPr>
        <xdr:cNvPr id="12" name="Picture 11">
          <a:extLst>
            <a:ext uri="{FF2B5EF4-FFF2-40B4-BE49-F238E27FC236}">
              <a16:creationId xmlns:a16="http://schemas.microsoft.com/office/drawing/2014/main" xmlns="" id="{00000000-0008-0000-3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807181" y="19278600"/>
          <a:ext cx="747803" cy="192252"/>
        </a:xfrm>
        <a:prstGeom prst="rect">
          <a:avLst/>
        </a:prstGeom>
      </xdr:spPr>
    </xdr:pic>
    <xdr:clientData/>
  </xdr:oneCellAnchor>
  <xdr:twoCellAnchor editAs="oneCell">
    <xdr:from>
      <xdr:col>68</xdr:col>
      <xdr:colOff>48834</xdr:colOff>
      <xdr:row>25</xdr:row>
      <xdr:rowOff>0</xdr:rowOff>
    </xdr:from>
    <xdr:to>
      <xdr:col>68</xdr:col>
      <xdr:colOff>614243</xdr:colOff>
      <xdr:row>26</xdr:row>
      <xdr:rowOff>48415</xdr:rowOff>
    </xdr:to>
    <xdr:pic>
      <xdr:nvPicPr>
        <xdr:cNvPr id="19" name="Picture 18">
          <a:extLst>
            <a:ext uri="{FF2B5EF4-FFF2-40B4-BE49-F238E27FC236}">
              <a16:creationId xmlns:a16="http://schemas.microsoft.com/office/drawing/2014/main" xmlns="" id="{00000000-0008-0000-34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5987609" y="5400675"/>
          <a:ext cx="565409" cy="238915"/>
        </a:xfrm>
        <a:prstGeom prst="rect">
          <a:avLst/>
        </a:prstGeom>
      </xdr:spPr>
    </xdr:pic>
    <xdr:clientData/>
  </xdr:twoCellAnchor>
  <xdr:twoCellAnchor editAs="oneCell">
    <xdr:from>
      <xdr:col>69</xdr:col>
      <xdr:colOff>163331</xdr:colOff>
      <xdr:row>25</xdr:row>
      <xdr:rowOff>0</xdr:rowOff>
    </xdr:from>
    <xdr:to>
      <xdr:col>69</xdr:col>
      <xdr:colOff>606334</xdr:colOff>
      <xdr:row>25</xdr:row>
      <xdr:rowOff>182727</xdr:rowOff>
    </xdr:to>
    <xdr:pic>
      <xdr:nvPicPr>
        <xdr:cNvPr id="20" name="Picture 19">
          <a:extLst>
            <a:ext uri="{FF2B5EF4-FFF2-40B4-BE49-F238E27FC236}">
              <a16:creationId xmlns:a16="http://schemas.microsoft.com/office/drawing/2014/main" xmlns="" id="{00000000-0008-0000-3400-00001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711706" y="5400675"/>
          <a:ext cx="443003" cy="182727"/>
        </a:xfrm>
        <a:prstGeom prst="rect">
          <a:avLst/>
        </a:prstGeom>
      </xdr:spPr>
    </xdr:pic>
    <xdr:clientData/>
  </xdr:twoCellAnchor>
  <xdr:twoCellAnchor editAs="oneCell">
    <xdr:from>
      <xdr:col>66</xdr:col>
      <xdr:colOff>48834</xdr:colOff>
      <xdr:row>25</xdr:row>
      <xdr:rowOff>0</xdr:rowOff>
    </xdr:from>
    <xdr:to>
      <xdr:col>66</xdr:col>
      <xdr:colOff>614242</xdr:colOff>
      <xdr:row>26</xdr:row>
      <xdr:rowOff>48415</xdr:rowOff>
    </xdr:to>
    <xdr:pic>
      <xdr:nvPicPr>
        <xdr:cNvPr id="21" name="Picture 20">
          <a:extLst>
            <a:ext uri="{FF2B5EF4-FFF2-40B4-BE49-F238E27FC236}">
              <a16:creationId xmlns:a16="http://schemas.microsoft.com/office/drawing/2014/main" xmlns="" id="{00000000-0008-0000-3400-00001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4768409" y="5400675"/>
          <a:ext cx="565408" cy="238915"/>
        </a:xfrm>
        <a:prstGeom prst="rect">
          <a:avLst/>
        </a:prstGeom>
      </xdr:spPr>
    </xdr:pic>
    <xdr:clientData/>
  </xdr:twoCellAnchor>
  <xdr:twoCellAnchor editAs="oneCell">
    <xdr:from>
      <xdr:col>67</xdr:col>
      <xdr:colOff>163331</xdr:colOff>
      <xdr:row>25</xdr:row>
      <xdr:rowOff>0</xdr:rowOff>
    </xdr:from>
    <xdr:to>
      <xdr:col>67</xdr:col>
      <xdr:colOff>606334</xdr:colOff>
      <xdr:row>26</xdr:row>
      <xdr:rowOff>49377</xdr:rowOff>
    </xdr:to>
    <xdr:pic>
      <xdr:nvPicPr>
        <xdr:cNvPr id="22" name="Picture 21">
          <a:extLst>
            <a:ext uri="{FF2B5EF4-FFF2-40B4-BE49-F238E27FC236}">
              <a16:creationId xmlns:a16="http://schemas.microsoft.com/office/drawing/2014/main" xmlns="" id="{00000000-0008-0000-34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5492506" y="5400675"/>
          <a:ext cx="443003" cy="2398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66</xdr:col>
      <xdr:colOff>0</xdr:colOff>
      <xdr:row>40</xdr:row>
      <xdr:rowOff>0</xdr:rowOff>
    </xdr:from>
    <xdr:to>
      <xdr:col>66</xdr:col>
      <xdr:colOff>606425</xdr:colOff>
      <xdr:row>41</xdr:row>
      <xdr:rowOff>57150</xdr:rowOff>
    </xdr:to>
    <xdr:pic>
      <xdr:nvPicPr>
        <xdr:cNvPr id="2" name="Picture 1">
          <a:extLst>
            <a:ext uri="{FF2B5EF4-FFF2-40B4-BE49-F238E27FC236}">
              <a16:creationId xmlns:a16="http://schemas.microsoft.com/office/drawing/2014/main" xmlns=""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269671800" y="132026025"/>
          <a:ext cx="1701800" cy="2381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65</xdr:col>
      <xdr:colOff>48834</xdr:colOff>
      <xdr:row>45</xdr:row>
      <xdr:rowOff>397</xdr:rowOff>
    </xdr:from>
    <xdr:to>
      <xdr:col>66</xdr:col>
      <xdr:colOff>4643</xdr:colOff>
      <xdr:row>46</xdr:row>
      <xdr:rowOff>29762</xdr:rowOff>
    </xdr:to>
    <xdr:pic>
      <xdr:nvPicPr>
        <xdr:cNvPr id="2" name="Picture 1">
          <a:extLst>
            <a:ext uri="{FF2B5EF4-FFF2-40B4-BE49-F238E27FC236}">
              <a16:creationId xmlns:a16="http://schemas.microsoft.com/office/drawing/2014/main" xmlns="" id="{00000000-0008-0000-3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046384" y="120853597"/>
          <a:ext cx="11414384" cy="191290"/>
        </a:xfrm>
        <a:prstGeom prst="rect">
          <a:avLst/>
        </a:prstGeom>
      </xdr:spPr>
    </xdr:pic>
    <xdr:clientData/>
  </xdr:twoCellAnchor>
  <xdr:twoCellAnchor editAs="oneCell">
    <xdr:from>
      <xdr:col>66</xdr:col>
      <xdr:colOff>163331</xdr:colOff>
      <xdr:row>45</xdr:row>
      <xdr:rowOff>8781</xdr:rowOff>
    </xdr:from>
    <xdr:to>
      <xdr:col>66</xdr:col>
      <xdr:colOff>911134</xdr:colOff>
      <xdr:row>46</xdr:row>
      <xdr:rowOff>39108</xdr:rowOff>
    </xdr:to>
    <xdr:pic>
      <xdr:nvPicPr>
        <xdr:cNvPr id="3" name="Picture 2">
          <a:extLst>
            <a:ext uri="{FF2B5EF4-FFF2-40B4-BE49-F238E27FC236}">
              <a16:creationId xmlns:a16="http://schemas.microsoft.com/office/drawing/2014/main" xmlns="" id="{00000000-0008-0000-3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619456" y="120861981"/>
          <a:ext cx="747803" cy="192252"/>
        </a:xfrm>
        <a:prstGeom prst="rect">
          <a:avLst/>
        </a:prstGeom>
      </xdr:spPr>
    </xdr:pic>
    <xdr:clientData/>
  </xdr:twoCellAnchor>
  <xdr:twoCellAnchor editAs="oneCell">
    <xdr:from>
      <xdr:col>66</xdr:col>
      <xdr:colOff>48834</xdr:colOff>
      <xdr:row>45</xdr:row>
      <xdr:rowOff>397</xdr:rowOff>
    </xdr:from>
    <xdr:to>
      <xdr:col>67</xdr:col>
      <xdr:colOff>4643</xdr:colOff>
      <xdr:row>46</xdr:row>
      <xdr:rowOff>29762</xdr:rowOff>
    </xdr:to>
    <xdr:pic>
      <xdr:nvPicPr>
        <xdr:cNvPr id="4" name="Picture 3">
          <a:extLst>
            <a:ext uri="{FF2B5EF4-FFF2-40B4-BE49-F238E27FC236}">
              <a16:creationId xmlns:a16="http://schemas.microsoft.com/office/drawing/2014/main" xmlns="" id="{00000000-0008-0000-3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504959" y="120853597"/>
          <a:ext cx="4927859" cy="191290"/>
        </a:xfrm>
        <a:prstGeom prst="rect">
          <a:avLst/>
        </a:prstGeom>
      </xdr:spPr>
    </xdr:pic>
    <xdr:clientData/>
  </xdr:twoCellAnchor>
  <xdr:twoCellAnchor editAs="oneCell">
    <xdr:from>
      <xdr:col>67</xdr:col>
      <xdr:colOff>163331</xdr:colOff>
      <xdr:row>45</xdr:row>
      <xdr:rowOff>8781</xdr:rowOff>
    </xdr:from>
    <xdr:to>
      <xdr:col>67</xdr:col>
      <xdr:colOff>911134</xdr:colOff>
      <xdr:row>46</xdr:row>
      <xdr:rowOff>39108</xdr:rowOff>
    </xdr:to>
    <xdr:pic>
      <xdr:nvPicPr>
        <xdr:cNvPr id="5" name="Picture 4">
          <a:extLst>
            <a:ext uri="{FF2B5EF4-FFF2-40B4-BE49-F238E27FC236}">
              <a16:creationId xmlns:a16="http://schemas.microsoft.com/office/drawing/2014/main" xmlns="" id="{00000000-0008-0000-3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5591506" y="120861981"/>
          <a:ext cx="747803" cy="1922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ogon/AppData/Local/Temp/Placed%20Students%20-%20BO%20202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lacement/Student%20Data%20for%20Past%205%20Years%202017%20to%202021%20-%2025%20Jan%20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dmin/Desktop/Placement%20Data%20-%20BO%2020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apts/AppData/Local/Microsoft/Windows/INetCache/Content.Outlook/NCQSU1W2/Placed%20and%20Register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ew%20One%20Drive/OneDrive%20-%20Vidyalankar%20Institute%20of%20Technology/Monish/ANUJ/PLACEMENT%202019/Students%20Placed%202019/General%20201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oleObject" Target="file:///C:\Users\HP-15-BS580TX\Desktop\Sayali%20CV-1999-converted(TY).pdf"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Y:\Engg\Ugam%20Solutions\Vidyalankar-GD%20Shortlis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0"/>
      <sheetName val="2019"/>
      <sheetName val="Actual Placed 2019"/>
      <sheetName val="2018"/>
      <sheetName val="Actual Placed 2018"/>
      <sheetName val="2017"/>
      <sheetName val="Actual Placed 2017"/>
      <sheetName val="Compiled Data"/>
      <sheetName val="Student Placed 2020"/>
      <sheetName val="Sheet2"/>
      <sheetName val="Offers 2020"/>
      <sheetName val="Actual Placed 2020"/>
    </sheetNames>
    <sheetDataSet>
      <sheetData sheetId="0"/>
      <sheetData sheetId="1"/>
      <sheetData sheetId="2"/>
      <sheetData sheetId="3"/>
      <sheetData sheetId="4"/>
      <sheetData sheetId="5"/>
      <sheetData sheetId="6"/>
      <sheetData sheetId="7"/>
      <sheetData sheetId="8">
        <row r="2">
          <cell r="F2" t="str">
            <v>Row Labels</v>
          </cell>
        </row>
        <row r="382">
          <cell r="G382">
            <v>300</v>
          </cell>
        </row>
        <row r="383">
          <cell r="G383">
            <v>61</v>
          </cell>
        </row>
        <row r="384">
          <cell r="G384">
            <v>8</v>
          </cell>
        </row>
        <row r="385">
          <cell r="G385">
            <v>3</v>
          </cell>
        </row>
        <row r="386">
          <cell r="G386">
            <v>1</v>
          </cell>
        </row>
        <row r="387">
          <cell r="G387">
            <v>1</v>
          </cell>
        </row>
        <row r="388">
          <cell r="G388">
            <v>374</v>
          </cell>
        </row>
      </sheetData>
      <sheetData sheetId="9"/>
      <sheetData sheetId="10">
        <row r="472">
          <cell r="Q472">
            <v>3632000</v>
          </cell>
        </row>
        <row r="473">
          <cell r="Q473">
            <v>428492.53731343284</v>
          </cell>
        </row>
        <row r="474">
          <cell r="Q474">
            <v>96000</v>
          </cell>
        </row>
        <row r="475">
          <cell r="F475">
            <v>469</v>
          </cell>
        </row>
      </sheetData>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lacement data for 5 Years "/>
      <sheetName val="2016"/>
      <sheetName val="2017"/>
      <sheetName val="2018"/>
      <sheetName val="2019"/>
      <sheetName val="2020"/>
      <sheetName val="2021"/>
      <sheetName val="ASP 2016"/>
      <sheetName val="ASP 2017"/>
      <sheetName val="ASP 2018"/>
      <sheetName val="ASP 2019"/>
      <sheetName val="ASP 2020"/>
      <sheetName val="ASP 2021"/>
    </sheetNames>
    <sheetDataSet>
      <sheetData sheetId="0" refreshError="1"/>
      <sheetData sheetId="1" refreshError="1">
        <row r="23">
          <cell r="R23">
            <v>874</v>
          </cell>
          <cell r="S23">
            <v>329</v>
          </cell>
        </row>
        <row r="24">
          <cell r="R24">
            <v>926</v>
          </cell>
          <cell r="S24">
            <v>406</v>
          </cell>
        </row>
        <row r="25">
          <cell r="R25">
            <v>918</v>
          </cell>
          <cell r="S25">
            <v>437</v>
          </cell>
        </row>
        <row r="26">
          <cell r="R26">
            <v>860</v>
          </cell>
        </row>
      </sheetData>
      <sheetData sheetId="2" refreshError="1">
        <row r="2">
          <cell r="B2" t="str">
            <v>SR NO</v>
          </cell>
        </row>
        <row r="3">
          <cell r="B3">
            <v>1</v>
          </cell>
        </row>
        <row r="4">
          <cell r="B4">
            <v>2</v>
          </cell>
        </row>
        <row r="5">
          <cell r="B5">
            <v>3</v>
          </cell>
        </row>
        <row r="6">
          <cell r="B6">
            <v>4</v>
          </cell>
        </row>
        <row r="7">
          <cell r="B7">
            <v>5</v>
          </cell>
        </row>
        <row r="8">
          <cell r="B8">
            <v>6</v>
          </cell>
        </row>
        <row r="9">
          <cell r="B9">
            <v>7</v>
          </cell>
        </row>
        <row r="10">
          <cell r="B10">
            <v>8</v>
          </cell>
        </row>
        <row r="11">
          <cell r="B11">
            <v>9</v>
          </cell>
        </row>
        <row r="12">
          <cell r="B12">
            <v>10</v>
          </cell>
        </row>
        <row r="13">
          <cell r="B13">
            <v>11</v>
          </cell>
        </row>
        <row r="14">
          <cell r="B14">
            <v>12</v>
          </cell>
        </row>
        <row r="15">
          <cell r="B15">
            <v>13</v>
          </cell>
        </row>
        <row r="16">
          <cell r="B16">
            <v>14</v>
          </cell>
        </row>
        <row r="17">
          <cell r="B17">
            <v>15</v>
          </cell>
        </row>
        <row r="18">
          <cell r="B18">
            <v>16</v>
          </cell>
        </row>
        <row r="19">
          <cell r="B19">
            <v>17</v>
          </cell>
        </row>
        <row r="20">
          <cell r="B20">
            <v>18</v>
          </cell>
        </row>
        <row r="21">
          <cell r="B21">
            <v>19</v>
          </cell>
        </row>
        <row r="22">
          <cell r="B22">
            <v>20</v>
          </cell>
        </row>
        <row r="23">
          <cell r="B23">
            <v>21</v>
          </cell>
        </row>
        <row r="24">
          <cell r="B24">
            <v>22</v>
          </cell>
        </row>
        <row r="25">
          <cell r="B25">
            <v>23</v>
          </cell>
        </row>
        <row r="26">
          <cell r="B26">
            <v>24</v>
          </cell>
        </row>
        <row r="27">
          <cell r="B27">
            <v>25</v>
          </cell>
        </row>
        <row r="28">
          <cell r="B28">
            <v>26</v>
          </cell>
        </row>
        <row r="29">
          <cell r="B29">
            <v>27</v>
          </cell>
        </row>
        <row r="30">
          <cell r="B30">
            <v>28</v>
          </cell>
        </row>
        <row r="31">
          <cell r="B31">
            <v>29</v>
          </cell>
        </row>
        <row r="32">
          <cell r="B32">
            <v>30</v>
          </cell>
        </row>
        <row r="33">
          <cell r="B33">
            <v>31</v>
          </cell>
        </row>
        <row r="34">
          <cell r="B34">
            <v>32</v>
          </cell>
        </row>
        <row r="35">
          <cell r="B35">
            <v>33</v>
          </cell>
        </row>
        <row r="36">
          <cell r="B36">
            <v>34</v>
          </cell>
        </row>
        <row r="37">
          <cell r="B37">
            <v>35</v>
          </cell>
        </row>
        <row r="38">
          <cell r="B38">
            <v>36</v>
          </cell>
        </row>
        <row r="39">
          <cell r="B39">
            <v>37</v>
          </cell>
        </row>
        <row r="40">
          <cell r="B40">
            <v>38</v>
          </cell>
        </row>
        <row r="41">
          <cell r="B41">
            <v>39</v>
          </cell>
        </row>
        <row r="42">
          <cell r="B42">
            <v>40</v>
          </cell>
        </row>
        <row r="43">
          <cell r="B43">
            <v>41</v>
          </cell>
        </row>
        <row r="44">
          <cell r="B44">
            <v>42</v>
          </cell>
        </row>
        <row r="45">
          <cell r="B45">
            <v>43</v>
          </cell>
        </row>
        <row r="46">
          <cell r="B46">
            <v>44</v>
          </cell>
        </row>
        <row r="47">
          <cell r="B47">
            <v>45</v>
          </cell>
        </row>
        <row r="48">
          <cell r="B48">
            <v>46</v>
          </cell>
        </row>
        <row r="49">
          <cell r="B49">
            <v>47</v>
          </cell>
        </row>
        <row r="50">
          <cell r="B50">
            <v>48</v>
          </cell>
        </row>
        <row r="51">
          <cell r="B51">
            <v>49</v>
          </cell>
        </row>
        <row r="52">
          <cell r="B52">
            <v>50</v>
          </cell>
        </row>
        <row r="53">
          <cell r="B53">
            <v>51</v>
          </cell>
        </row>
        <row r="54">
          <cell r="B54">
            <v>52</v>
          </cell>
        </row>
        <row r="55">
          <cell r="B55">
            <v>53</v>
          </cell>
        </row>
        <row r="56">
          <cell r="B56">
            <v>54</v>
          </cell>
        </row>
        <row r="57">
          <cell r="B57">
            <v>55</v>
          </cell>
        </row>
        <row r="58">
          <cell r="B58">
            <v>56</v>
          </cell>
        </row>
        <row r="59">
          <cell r="B59">
            <v>57</v>
          </cell>
        </row>
        <row r="60">
          <cell r="B60">
            <v>58</v>
          </cell>
        </row>
        <row r="61">
          <cell r="B61">
            <v>59</v>
          </cell>
        </row>
        <row r="62">
          <cell r="B62">
            <v>60</v>
          </cell>
        </row>
        <row r="63">
          <cell r="B63">
            <v>61</v>
          </cell>
        </row>
        <row r="64">
          <cell r="B64">
            <v>62</v>
          </cell>
        </row>
        <row r="65">
          <cell r="B65">
            <v>63</v>
          </cell>
        </row>
        <row r="66">
          <cell r="B66">
            <v>64</v>
          </cell>
        </row>
        <row r="67">
          <cell r="B67">
            <v>65</v>
          </cell>
        </row>
        <row r="68">
          <cell r="B68">
            <v>66</v>
          </cell>
        </row>
        <row r="69">
          <cell r="B69">
            <v>67</v>
          </cell>
        </row>
        <row r="70">
          <cell r="B70">
            <v>68</v>
          </cell>
        </row>
        <row r="71">
          <cell r="B71">
            <v>69</v>
          </cell>
        </row>
        <row r="72">
          <cell r="B72">
            <v>70</v>
          </cell>
        </row>
        <row r="73">
          <cell r="B73">
            <v>71</v>
          </cell>
        </row>
        <row r="74">
          <cell r="B74">
            <v>72</v>
          </cell>
        </row>
        <row r="75">
          <cell r="B75">
            <v>73</v>
          </cell>
        </row>
        <row r="76">
          <cell r="B76">
            <v>74</v>
          </cell>
        </row>
        <row r="77">
          <cell r="B77">
            <v>75</v>
          </cell>
        </row>
        <row r="78">
          <cell r="B78">
            <v>76</v>
          </cell>
        </row>
        <row r="79">
          <cell r="B79">
            <v>77</v>
          </cell>
        </row>
        <row r="80">
          <cell r="B80">
            <v>78</v>
          </cell>
        </row>
        <row r="81">
          <cell r="B81">
            <v>79</v>
          </cell>
        </row>
        <row r="82">
          <cell r="B82">
            <v>80</v>
          </cell>
        </row>
        <row r="83">
          <cell r="B83">
            <v>81</v>
          </cell>
        </row>
        <row r="84">
          <cell r="B84">
            <v>82</v>
          </cell>
        </row>
        <row r="85">
          <cell r="B85">
            <v>83</v>
          </cell>
        </row>
        <row r="86">
          <cell r="B86">
            <v>84</v>
          </cell>
        </row>
        <row r="87">
          <cell r="B87">
            <v>85</v>
          </cell>
        </row>
        <row r="88">
          <cell r="B88">
            <v>86</v>
          </cell>
        </row>
        <row r="89">
          <cell r="B89">
            <v>87</v>
          </cell>
        </row>
        <row r="90">
          <cell r="B90">
            <v>88</v>
          </cell>
        </row>
        <row r="91">
          <cell r="B91">
            <v>89</v>
          </cell>
        </row>
        <row r="92">
          <cell r="B92">
            <v>90</v>
          </cell>
        </row>
        <row r="93">
          <cell r="B93">
            <v>91</v>
          </cell>
        </row>
        <row r="94">
          <cell r="B94">
            <v>92</v>
          </cell>
        </row>
        <row r="95">
          <cell r="B95">
            <v>93</v>
          </cell>
        </row>
        <row r="96">
          <cell r="B96">
            <v>94</v>
          </cell>
        </row>
        <row r="97">
          <cell r="B97">
            <v>95</v>
          </cell>
        </row>
        <row r="98">
          <cell r="B98">
            <v>96</v>
          </cell>
        </row>
        <row r="99">
          <cell r="B99">
            <v>97</v>
          </cell>
        </row>
        <row r="100">
          <cell r="B100">
            <v>98</v>
          </cell>
        </row>
        <row r="101">
          <cell r="B101">
            <v>99</v>
          </cell>
        </row>
        <row r="102">
          <cell r="B102">
            <v>100</v>
          </cell>
        </row>
        <row r="103">
          <cell r="B103">
            <v>101</v>
          </cell>
        </row>
        <row r="104">
          <cell r="B104">
            <v>102</v>
          </cell>
        </row>
        <row r="105">
          <cell r="B105">
            <v>103</v>
          </cell>
        </row>
        <row r="106">
          <cell r="B106">
            <v>104</v>
          </cell>
        </row>
        <row r="107">
          <cell r="B107">
            <v>105</v>
          </cell>
        </row>
        <row r="108">
          <cell r="B108">
            <v>106</v>
          </cell>
        </row>
        <row r="109">
          <cell r="B109">
            <v>107</v>
          </cell>
        </row>
        <row r="110">
          <cell r="B110">
            <v>108</v>
          </cell>
        </row>
        <row r="111">
          <cell r="B111">
            <v>109</v>
          </cell>
        </row>
        <row r="112">
          <cell r="B112">
            <v>110</v>
          </cell>
        </row>
        <row r="113">
          <cell r="B113">
            <v>111</v>
          </cell>
        </row>
        <row r="114">
          <cell r="B114">
            <v>112</v>
          </cell>
        </row>
        <row r="115">
          <cell r="B115">
            <v>113</v>
          </cell>
        </row>
        <row r="116">
          <cell r="B116">
            <v>114</v>
          </cell>
        </row>
        <row r="117">
          <cell r="B117">
            <v>115</v>
          </cell>
        </row>
        <row r="118">
          <cell r="B118">
            <v>116</v>
          </cell>
        </row>
        <row r="119">
          <cell r="B119">
            <v>117</v>
          </cell>
        </row>
        <row r="120">
          <cell r="B120">
            <v>118</v>
          </cell>
        </row>
        <row r="121">
          <cell r="B121">
            <v>119</v>
          </cell>
        </row>
        <row r="122">
          <cell r="B122">
            <v>120</v>
          </cell>
        </row>
        <row r="123">
          <cell r="B123">
            <v>121</v>
          </cell>
        </row>
        <row r="124">
          <cell r="B124">
            <v>122</v>
          </cell>
        </row>
        <row r="125">
          <cell r="B125">
            <v>123</v>
          </cell>
        </row>
        <row r="126">
          <cell r="B126">
            <v>124</v>
          </cell>
        </row>
        <row r="127">
          <cell r="B127">
            <v>125</v>
          </cell>
        </row>
        <row r="128">
          <cell r="B128">
            <v>126</v>
          </cell>
        </row>
        <row r="129">
          <cell r="B129">
            <v>127</v>
          </cell>
        </row>
        <row r="130">
          <cell r="B130">
            <v>128</v>
          </cell>
        </row>
        <row r="131">
          <cell r="B131">
            <v>129</v>
          </cell>
        </row>
        <row r="132">
          <cell r="B132">
            <v>130</v>
          </cell>
        </row>
        <row r="133">
          <cell r="B133">
            <v>131</v>
          </cell>
        </row>
        <row r="134">
          <cell r="B134">
            <v>132</v>
          </cell>
        </row>
        <row r="135">
          <cell r="B135">
            <v>133</v>
          </cell>
        </row>
        <row r="136">
          <cell r="B136">
            <v>134</v>
          </cell>
        </row>
        <row r="137">
          <cell r="B137">
            <v>135</v>
          </cell>
        </row>
        <row r="138">
          <cell r="B138">
            <v>136</v>
          </cell>
        </row>
        <row r="139">
          <cell r="B139">
            <v>137</v>
          </cell>
        </row>
        <row r="140">
          <cell r="B140">
            <v>138</v>
          </cell>
        </row>
        <row r="141">
          <cell r="B141">
            <v>139</v>
          </cell>
        </row>
        <row r="142">
          <cell r="B142">
            <v>140</v>
          </cell>
        </row>
        <row r="143">
          <cell r="B143">
            <v>141</v>
          </cell>
        </row>
        <row r="144">
          <cell r="B144">
            <v>142</v>
          </cell>
        </row>
        <row r="145">
          <cell r="B145">
            <v>143</v>
          </cell>
        </row>
        <row r="146">
          <cell r="B146">
            <v>144</v>
          </cell>
        </row>
        <row r="147">
          <cell r="B147">
            <v>145</v>
          </cell>
        </row>
        <row r="148">
          <cell r="B148">
            <v>146</v>
          </cell>
        </row>
        <row r="149">
          <cell r="B149">
            <v>147</v>
          </cell>
        </row>
        <row r="150">
          <cell r="B150">
            <v>148</v>
          </cell>
        </row>
        <row r="151">
          <cell r="B151">
            <v>149</v>
          </cell>
        </row>
        <row r="152">
          <cell r="B152">
            <v>150</v>
          </cell>
        </row>
        <row r="153">
          <cell r="B153">
            <v>151</v>
          </cell>
        </row>
        <row r="154">
          <cell r="B154">
            <v>152</v>
          </cell>
        </row>
        <row r="155">
          <cell r="B155">
            <v>153</v>
          </cell>
        </row>
        <row r="156">
          <cell r="B156">
            <v>154</v>
          </cell>
        </row>
        <row r="157">
          <cell r="B157">
            <v>155</v>
          </cell>
        </row>
        <row r="158">
          <cell r="B158">
            <v>156</v>
          </cell>
        </row>
        <row r="159">
          <cell r="B159">
            <v>157</v>
          </cell>
        </row>
        <row r="160">
          <cell r="B160">
            <v>158</v>
          </cell>
        </row>
        <row r="161">
          <cell r="B161">
            <v>159</v>
          </cell>
        </row>
        <row r="162">
          <cell r="B162">
            <v>160</v>
          </cell>
        </row>
        <row r="163">
          <cell r="B163">
            <v>161</v>
          </cell>
        </row>
        <row r="164">
          <cell r="B164">
            <v>162</v>
          </cell>
        </row>
        <row r="165">
          <cell r="B165">
            <v>163</v>
          </cell>
        </row>
        <row r="166">
          <cell r="B166">
            <v>164</v>
          </cell>
        </row>
        <row r="167">
          <cell r="B167">
            <v>165</v>
          </cell>
        </row>
        <row r="168">
          <cell r="B168">
            <v>166</v>
          </cell>
        </row>
        <row r="169">
          <cell r="B169">
            <v>167</v>
          </cell>
        </row>
        <row r="170">
          <cell r="B170">
            <v>168</v>
          </cell>
        </row>
        <row r="171">
          <cell r="B171">
            <v>169</v>
          </cell>
        </row>
        <row r="172">
          <cell r="B172">
            <v>170</v>
          </cell>
        </row>
        <row r="173">
          <cell r="B173">
            <v>171</v>
          </cell>
        </row>
        <row r="174">
          <cell r="B174">
            <v>172</v>
          </cell>
        </row>
        <row r="175">
          <cell r="B175">
            <v>173</v>
          </cell>
        </row>
        <row r="176">
          <cell r="B176">
            <v>174</v>
          </cell>
        </row>
        <row r="177">
          <cell r="B177">
            <v>175</v>
          </cell>
        </row>
        <row r="178">
          <cell r="B178">
            <v>176</v>
          </cell>
        </row>
        <row r="179">
          <cell r="B179">
            <v>177</v>
          </cell>
        </row>
        <row r="180">
          <cell r="B180">
            <v>178</v>
          </cell>
        </row>
        <row r="181">
          <cell r="B181">
            <v>179</v>
          </cell>
        </row>
        <row r="182">
          <cell r="B182">
            <v>180</v>
          </cell>
        </row>
        <row r="183">
          <cell r="B183">
            <v>181</v>
          </cell>
        </row>
        <row r="184">
          <cell r="B184">
            <v>182</v>
          </cell>
        </row>
        <row r="185">
          <cell r="B185">
            <v>183</v>
          </cell>
        </row>
        <row r="186">
          <cell r="B186">
            <v>184</v>
          </cell>
        </row>
        <row r="187">
          <cell r="B187">
            <v>185</v>
          </cell>
        </row>
        <row r="188">
          <cell r="B188">
            <v>186</v>
          </cell>
        </row>
        <row r="189">
          <cell r="B189">
            <v>187</v>
          </cell>
        </row>
        <row r="190">
          <cell r="B190">
            <v>188</v>
          </cell>
        </row>
        <row r="191">
          <cell r="B191">
            <v>189</v>
          </cell>
        </row>
        <row r="192">
          <cell r="B192">
            <v>190</v>
          </cell>
        </row>
        <row r="193">
          <cell r="B193">
            <v>191</v>
          </cell>
        </row>
        <row r="194">
          <cell r="B194">
            <v>192</v>
          </cell>
        </row>
        <row r="195">
          <cell r="B195">
            <v>193</v>
          </cell>
        </row>
        <row r="196">
          <cell r="B196">
            <v>194</v>
          </cell>
        </row>
        <row r="197">
          <cell r="B197">
            <v>195</v>
          </cell>
        </row>
        <row r="198">
          <cell r="B198">
            <v>196</v>
          </cell>
        </row>
        <row r="199">
          <cell r="B199">
            <v>197</v>
          </cell>
        </row>
        <row r="200">
          <cell r="B200">
            <v>198</v>
          </cell>
        </row>
        <row r="201">
          <cell r="B201">
            <v>199</v>
          </cell>
        </row>
        <row r="202">
          <cell r="B202">
            <v>200</v>
          </cell>
        </row>
        <row r="203">
          <cell r="B203">
            <v>201</v>
          </cell>
        </row>
        <row r="204">
          <cell r="B204">
            <v>202</v>
          </cell>
        </row>
        <row r="205">
          <cell r="B205">
            <v>203</v>
          </cell>
        </row>
        <row r="206">
          <cell r="B206">
            <v>204</v>
          </cell>
        </row>
        <row r="207">
          <cell r="B207">
            <v>205</v>
          </cell>
        </row>
        <row r="208">
          <cell r="B208">
            <v>206</v>
          </cell>
        </row>
        <row r="209">
          <cell r="B209">
            <v>207</v>
          </cell>
        </row>
        <row r="210">
          <cell r="B210">
            <v>208</v>
          </cell>
        </row>
        <row r="211">
          <cell r="B211">
            <v>209</v>
          </cell>
        </row>
        <row r="212">
          <cell r="B212">
            <v>210</v>
          </cell>
        </row>
        <row r="213">
          <cell r="B213">
            <v>211</v>
          </cell>
        </row>
        <row r="214">
          <cell r="B214">
            <v>212</v>
          </cell>
        </row>
        <row r="215">
          <cell r="B215">
            <v>213</v>
          </cell>
        </row>
        <row r="216">
          <cell r="B216">
            <v>214</v>
          </cell>
        </row>
        <row r="217">
          <cell r="B217">
            <v>215</v>
          </cell>
        </row>
        <row r="218">
          <cell r="B218">
            <v>216</v>
          </cell>
        </row>
        <row r="219">
          <cell r="B219">
            <v>217</v>
          </cell>
        </row>
        <row r="220">
          <cell r="B220">
            <v>218</v>
          </cell>
        </row>
        <row r="221">
          <cell r="B221">
            <v>219</v>
          </cell>
        </row>
        <row r="222">
          <cell r="B222">
            <v>220</v>
          </cell>
        </row>
        <row r="223">
          <cell r="B223">
            <v>221</v>
          </cell>
        </row>
        <row r="224">
          <cell r="B224">
            <v>222</v>
          </cell>
        </row>
        <row r="225">
          <cell r="B225">
            <v>223</v>
          </cell>
        </row>
        <row r="226">
          <cell r="B226">
            <v>224</v>
          </cell>
        </row>
        <row r="227">
          <cell r="B227">
            <v>225</v>
          </cell>
        </row>
        <row r="228">
          <cell r="B228">
            <v>226</v>
          </cell>
        </row>
        <row r="229">
          <cell r="B229">
            <v>227</v>
          </cell>
        </row>
        <row r="230">
          <cell r="B230">
            <v>228</v>
          </cell>
        </row>
        <row r="231">
          <cell r="B231">
            <v>229</v>
          </cell>
        </row>
        <row r="232">
          <cell r="B232">
            <v>230</v>
          </cell>
        </row>
        <row r="233">
          <cell r="B233">
            <v>231</v>
          </cell>
        </row>
        <row r="234">
          <cell r="B234">
            <v>232</v>
          </cell>
        </row>
        <row r="235">
          <cell r="B235">
            <v>233</v>
          </cell>
        </row>
        <row r="236">
          <cell r="B236">
            <v>234</v>
          </cell>
        </row>
        <row r="237">
          <cell r="B237">
            <v>235</v>
          </cell>
        </row>
        <row r="238">
          <cell r="B238">
            <v>236</v>
          </cell>
        </row>
        <row r="239">
          <cell r="B239">
            <v>237</v>
          </cell>
        </row>
        <row r="240">
          <cell r="B240">
            <v>238</v>
          </cell>
        </row>
        <row r="241">
          <cell r="B241">
            <v>239</v>
          </cell>
        </row>
        <row r="242">
          <cell r="B242">
            <v>240</v>
          </cell>
        </row>
        <row r="243">
          <cell r="B243">
            <v>241</v>
          </cell>
        </row>
        <row r="244">
          <cell r="B244">
            <v>242</v>
          </cell>
        </row>
        <row r="245">
          <cell r="B245">
            <v>243</v>
          </cell>
        </row>
        <row r="246">
          <cell r="B246">
            <v>244</v>
          </cell>
        </row>
        <row r="247">
          <cell r="B247">
            <v>245</v>
          </cell>
        </row>
        <row r="248">
          <cell r="B248">
            <v>246</v>
          </cell>
        </row>
        <row r="249">
          <cell r="B249">
            <v>247</v>
          </cell>
        </row>
        <row r="250">
          <cell r="B250">
            <v>248</v>
          </cell>
        </row>
        <row r="251">
          <cell r="B251">
            <v>249</v>
          </cell>
        </row>
        <row r="252">
          <cell r="B252">
            <v>250</v>
          </cell>
        </row>
        <row r="253">
          <cell r="B253">
            <v>251</v>
          </cell>
        </row>
        <row r="254">
          <cell r="B254">
            <v>252</v>
          </cell>
        </row>
        <row r="255">
          <cell r="B255">
            <v>253</v>
          </cell>
        </row>
        <row r="256">
          <cell r="B256">
            <v>254</v>
          </cell>
        </row>
        <row r="257">
          <cell r="B257">
            <v>255</v>
          </cell>
        </row>
        <row r="258">
          <cell r="B258">
            <v>256</v>
          </cell>
        </row>
        <row r="259">
          <cell r="B259">
            <v>257</v>
          </cell>
        </row>
        <row r="260">
          <cell r="B260">
            <v>258</v>
          </cell>
        </row>
        <row r="261">
          <cell r="B261">
            <v>259</v>
          </cell>
        </row>
        <row r="262">
          <cell r="B262">
            <v>260</v>
          </cell>
        </row>
        <row r="263">
          <cell r="B263">
            <v>261</v>
          </cell>
        </row>
        <row r="264">
          <cell r="B264">
            <v>262</v>
          </cell>
        </row>
        <row r="265">
          <cell r="B265">
            <v>263</v>
          </cell>
        </row>
        <row r="266">
          <cell r="B266">
            <v>264</v>
          </cell>
        </row>
        <row r="267">
          <cell r="B267">
            <v>265</v>
          </cell>
        </row>
        <row r="268">
          <cell r="B268">
            <v>266</v>
          </cell>
        </row>
        <row r="269">
          <cell r="B269">
            <v>267</v>
          </cell>
        </row>
        <row r="270">
          <cell r="B270">
            <v>268</v>
          </cell>
        </row>
        <row r="271">
          <cell r="B271">
            <v>269</v>
          </cell>
        </row>
        <row r="272">
          <cell r="B272">
            <v>270</v>
          </cell>
        </row>
        <row r="273">
          <cell r="B273">
            <v>271</v>
          </cell>
        </row>
        <row r="274">
          <cell r="B274">
            <v>272</v>
          </cell>
        </row>
        <row r="275">
          <cell r="B275">
            <v>273</v>
          </cell>
        </row>
        <row r="276">
          <cell r="B276">
            <v>274</v>
          </cell>
        </row>
        <row r="277">
          <cell r="B277">
            <v>275</v>
          </cell>
        </row>
        <row r="278">
          <cell r="B278">
            <v>276</v>
          </cell>
        </row>
        <row r="279">
          <cell r="B279">
            <v>277</v>
          </cell>
        </row>
        <row r="280">
          <cell r="B280">
            <v>278</v>
          </cell>
        </row>
        <row r="281">
          <cell r="B281">
            <v>279</v>
          </cell>
        </row>
        <row r="282">
          <cell r="B282">
            <v>280</v>
          </cell>
        </row>
        <row r="283">
          <cell r="B283">
            <v>281</v>
          </cell>
        </row>
        <row r="284">
          <cell r="B284">
            <v>282</v>
          </cell>
        </row>
        <row r="285">
          <cell r="B285">
            <v>283</v>
          </cell>
        </row>
        <row r="286">
          <cell r="B286">
            <v>284</v>
          </cell>
        </row>
        <row r="287">
          <cell r="B287">
            <v>285</v>
          </cell>
        </row>
        <row r="288">
          <cell r="B288">
            <v>286</v>
          </cell>
        </row>
        <row r="289">
          <cell r="B289">
            <v>287</v>
          </cell>
        </row>
        <row r="290">
          <cell r="B290">
            <v>288</v>
          </cell>
        </row>
        <row r="291">
          <cell r="B291">
            <v>289</v>
          </cell>
        </row>
        <row r="292">
          <cell r="B292">
            <v>290</v>
          </cell>
        </row>
        <row r="293">
          <cell r="B293">
            <v>291</v>
          </cell>
        </row>
        <row r="294">
          <cell r="B294">
            <v>292</v>
          </cell>
        </row>
        <row r="295">
          <cell r="B295">
            <v>293</v>
          </cell>
        </row>
        <row r="296">
          <cell r="B296">
            <v>294</v>
          </cell>
        </row>
        <row r="297">
          <cell r="B297">
            <v>295</v>
          </cell>
        </row>
        <row r="298">
          <cell r="B298">
            <v>296</v>
          </cell>
        </row>
        <row r="299">
          <cell r="B299">
            <v>297</v>
          </cell>
        </row>
        <row r="300">
          <cell r="B300">
            <v>298</v>
          </cell>
        </row>
        <row r="301">
          <cell r="B301">
            <v>299</v>
          </cell>
        </row>
        <row r="302">
          <cell r="B302">
            <v>300</v>
          </cell>
        </row>
        <row r="303">
          <cell r="B303">
            <v>301</v>
          </cell>
        </row>
        <row r="304">
          <cell r="B304">
            <v>302</v>
          </cell>
        </row>
        <row r="305">
          <cell r="B305">
            <v>303</v>
          </cell>
        </row>
        <row r="306">
          <cell r="B306">
            <v>304</v>
          </cell>
        </row>
        <row r="307">
          <cell r="B307">
            <v>305</v>
          </cell>
        </row>
        <row r="308">
          <cell r="B308">
            <v>306</v>
          </cell>
        </row>
        <row r="309">
          <cell r="B309">
            <v>307</v>
          </cell>
        </row>
        <row r="310">
          <cell r="B310">
            <v>308</v>
          </cell>
        </row>
        <row r="311">
          <cell r="B311">
            <v>309</v>
          </cell>
        </row>
        <row r="312">
          <cell r="B312">
            <v>310</v>
          </cell>
        </row>
        <row r="313">
          <cell r="B313">
            <v>311</v>
          </cell>
        </row>
        <row r="314">
          <cell r="B314">
            <v>312</v>
          </cell>
        </row>
        <row r="315">
          <cell r="B315">
            <v>313</v>
          </cell>
        </row>
        <row r="316">
          <cell r="B316">
            <v>314</v>
          </cell>
        </row>
        <row r="317">
          <cell r="B317">
            <v>315</v>
          </cell>
        </row>
        <row r="318">
          <cell r="B318">
            <v>316</v>
          </cell>
        </row>
        <row r="319">
          <cell r="B319">
            <v>317</v>
          </cell>
        </row>
        <row r="320">
          <cell r="B320">
            <v>318</v>
          </cell>
        </row>
        <row r="321">
          <cell r="B321">
            <v>319</v>
          </cell>
        </row>
        <row r="322">
          <cell r="B322">
            <v>320</v>
          </cell>
        </row>
        <row r="323">
          <cell r="B323">
            <v>321</v>
          </cell>
        </row>
        <row r="324">
          <cell r="B324">
            <v>322</v>
          </cell>
        </row>
        <row r="325">
          <cell r="B325">
            <v>323</v>
          </cell>
        </row>
        <row r="326">
          <cell r="B326">
            <v>324</v>
          </cell>
        </row>
        <row r="327">
          <cell r="B327">
            <v>325</v>
          </cell>
        </row>
        <row r="328">
          <cell r="B328">
            <v>326</v>
          </cell>
        </row>
        <row r="329">
          <cell r="B329">
            <v>327</v>
          </cell>
        </row>
        <row r="330">
          <cell r="B330">
            <v>328</v>
          </cell>
        </row>
        <row r="331">
          <cell r="B331">
            <v>329</v>
          </cell>
        </row>
        <row r="332">
          <cell r="B332">
            <v>330</v>
          </cell>
        </row>
        <row r="333">
          <cell r="B333">
            <v>331</v>
          </cell>
        </row>
        <row r="334">
          <cell r="B334">
            <v>332</v>
          </cell>
        </row>
        <row r="335">
          <cell r="B335">
            <v>333</v>
          </cell>
        </row>
        <row r="336">
          <cell r="B336">
            <v>334</v>
          </cell>
        </row>
        <row r="337">
          <cell r="B337">
            <v>335</v>
          </cell>
        </row>
        <row r="338">
          <cell r="B338">
            <v>336</v>
          </cell>
        </row>
        <row r="339">
          <cell r="B339">
            <v>337</v>
          </cell>
        </row>
        <row r="340">
          <cell r="B340">
            <v>338</v>
          </cell>
        </row>
        <row r="341">
          <cell r="B341">
            <v>339</v>
          </cell>
        </row>
        <row r="342">
          <cell r="B342">
            <v>340</v>
          </cell>
        </row>
        <row r="343">
          <cell r="B343">
            <v>341</v>
          </cell>
        </row>
        <row r="344">
          <cell r="B344">
            <v>342</v>
          </cell>
        </row>
        <row r="345">
          <cell r="B345">
            <v>343</v>
          </cell>
        </row>
        <row r="346">
          <cell r="B346">
            <v>344</v>
          </cell>
        </row>
        <row r="347">
          <cell r="B347">
            <v>345</v>
          </cell>
        </row>
        <row r="348">
          <cell r="B348">
            <v>346</v>
          </cell>
        </row>
        <row r="349">
          <cell r="B349">
            <v>347</v>
          </cell>
        </row>
        <row r="350">
          <cell r="B350">
            <v>348</v>
          </cell>
        </row>
        <row r="351">
          <cell r="B351">
            <v>349</v>
          </cell>
        </row>
        <row r="352">
          <cell r="B352">
            <v>350</v>
          </cell>
        </row>
        <row r="353">
          <cell r="B353">
            <v>351</v>
          </cell>
        </row>
        <row r="354">
          <cell r="B354">
            <v>352</v>
          </cell>
        </row>
        <row r="355">
          <cell r="B355">
            <v>353</v>
          </cell>
        </row>
        <row r="356">
          <cell r="B356">
            <v>354</v>
          </cell>
        </row>
        <row r="357">
          <cell r="B357">
            <v>355</v>
          </cell>
        </row>
        <row r="358">
          <cell r="B358">
            <v>356</v>
          </cell>
        </row>
        <row r="359">
          <cell r="B359">
            <v>357</v>
          </cell>
        </row>
        <row r="360">
          <cell r="B360">
            <v>358</v>
          </cell>
        </row>
        <row r="361">
          <cell r="B361">
            <v>359</v>
          </cell>
        </row>
        <row r="362">
          <cell r="B362">
            <v>360</v>
          </cell>
        </row>
        <row r="363">
          <cell r="B363">
            <v>361</v>
          </cell>
        </row>
        <row r="364">
          <cell r="B364">
            <v>362</v>
          </cell>
        </row>
        <row r="365">
          <cell r="B365">
            <v>363</v>
          </cell>
        </row>
        <row r="366">
          <cell r="B366">
            <v>364</v>
          </cell>
        </row>
        <row r="367">
          <cell r="B367">
            <v>365</v>
          </cell>
        </row>
        <row r="368">
          <cell r="B368">
            <v>366</v>
          </cell>
        </row>
        <row r="369">
          <cell r="B369">
            <v>367</v>
          </cell>
        </row>
        <row r="370">
          <cell r="B370">
            <v>368</v>
          </cell>
        </row>
        <row r="371">
          <cell r="B371">
            <v>369</v>
          </cell>
        </row>
        <row r="372">
          <cell r="B372">
            <v>370</v>
          </cell>
        </row>
        <row r="373">
          <cell r="B373">
            <v>371</v>
          </cell>
        </row>
        <row r="374">
          <cell r="B374">
            <v>372</v>
          </cell>
        </row>
        <row r="375">
          <cell r="B375">
            <v>373</v>
          </cell>
        </row>
        <row r="376">
          <cell r="B376">
            <v>374</v>
          </cell>
        </row>
        <row r="377">
          <cell r="B377">
            <v>375</v>
          </cell>
        </row>
        <row r="378">
          <cell r="B378">
            <v>376</v>
          </cell>
        </row>
        <row r="379">
          <cell r="B379">
            <v>377</v>
          </cell>
        </row>
        <row r="380">
          <cell r="B380">
            <v>378</v>
          </cell>
        </row>
        <row r="381">
          <cell r="B381">
            <v>379</v>
          </cell>
        </row>
        <row r="382">
          <cell r="B382">
            <v>380</v>
          </cell>
        </row>
        <row r="383">
          <cell r="B383">
            <v>381</v>
          </cell>
        </row>
        <row r="384">
          <cell r="B384">
            <v>382</v>
          </cell>
        </row>
        <row r="385">
          <cell r="B385">
            <v>383</v>
          </cell>
        </row>
        <row r="386">
          <cell r="B386">
            <v>384</v>
          </cell>
        </row>
        <row r="387">
          <cell r="B387">
            <v>385</v>
          </cell>
        </row>
        <row r="388">
          <cell r="B388">
            <v>386</v>
          </cell>
        </row>
        <row r="389">
          <cell r="B389">
            <v>387</v>
          </cell>
        </row>
        <row r="390">
          <cell r="B390">
            <v>388</v>
          </cell>
        </row>
      </sheetData>
      <sheetData sheetId="3" refreshError="1">
        <row r="5">
          <cell r="M5">
            <v>800000</v>
          </cell>
        </row>
        <row r="6">
          <cell r="M6">
            <v>339477.20364741643</v>
          </cell>
        </row>
        <row r="7">
          <cell r="M7">
            <v>144000</v>
          </cell>
        </row>
      </sheetData>
      <sheetData sheetId="4" refreshError="1">
        <row r="4">
          <cell r="M4">
            <v>1000000</v>
          </cell>
        </row>
        <row r="5">
          <cell r="M5">
            <v>337976.68393782381</v>
          </cell>
        </row>
        <row r="6">
          <cell r="M6">
            <v>120000</v>
          </cell>
        </row>
      </sheetData>
      <sheetData sheetId="5" refreshError="1">
        <row r="4">
          <cell r="L4">
            <v>3750000</v>
          </cell>
        </row>
        <row r="5">
          <cell r="L5">
            <v>357811.45584725536</v>
          </cell>
        </row>
        <row r="6">
          <cell r="L6">
            <v>108000</v>
          </cell>
        </row>
      </sheetData>
      <sheetData sheetId="6" refreshError="1"/>
      <sheetData sheetId="7" refreshError="1"/>
      <sheetData sheetId="8" refreshError="1"/>
      <sheetData sheetId="9" refreshError="1">
        <row r="2">
          <cell r="D2" t="str">
            <v>Tanay Sunil Shinde</v>
          </cell>
        </row>
        <row r="3">
          <cell r="D3" t="str">
            <v>Akshata Anand Naik</v>
          </cell>
        </row>
        <row r="4">
          <cell r="D4" t="str">
            <v>Akshaya Shyamsundar Badhe</v>
          </cell>
        </row>
        <row r="5">
          <cell r="D5" t="str">
            <v>Kaustubh Satish Katkar</v>
          </cell>
        </row>
        <row r="6">
          <cell r="D6" t="str">
            <v>Pritesh Vinayak Divekar</v>
          </cell>
        </row>
        <row r="7">
          <cell r="D7" t="str">
            <v>Rajshree Subodh Shribatho</v>
          </cell>
        </row>
        <row r="8">
          <cell r="D8" t="str">
            <v>Samartha Agrawal</v>
          </cell>
        </row>
        <row r="9">
          <cell r="D9" t="str">
            <v>Sanket Arvind Shingate</v>
          </cell>
        </row>
        <row r="10">
          <cell r="D10" t="str">
            <v>Shriraj Sanjay Bamne</v>
          </cell>
        </row>
        <row r="11">
          <cell r="D11" t="str">
            <v>Varad Prakash Pandit</v>
          </cell>
        </row>
        <row r="12">
          <cell r="D12" t="str">
            <v>Amit Suresh Panjani</v>
          </cell>
        </row>
        <row r="13">
          <cell r="D13" t="str">
            <v>Bhaskar Veeresham Gurram</v>
          </cell>
        </row>
        <row r="14">
          <cell r="D14" t="str">
            <v>Bhavik Yogesh Jain</v>
          </cell>
        </row>
        <row r="15">
          <cell r="D15" t="str">
            <v>Niraj Shekhar Khot</v>
          </cell>
        </row>
        <row r="16">
          <cell r="D16" t="str">
            <v>Srushti Amrut Bhadale</v>
          </cell>
        </row>
        <row r="17">
          <cell r="D17" t="str">
            <v>Abhishek Prabhakar Gawade</v>
          </cell>
        </row>
        <row r="18">
          <cell r="D18" t="str">
            <v>Achintya Manohar Desai</v>
          </cell>
        </row>
        <row r="19">
          <cell r="D19" t="str">
            <v>Chaitanya Vinayak Lele</v>
          </cell>
        </row>
        <row r="20">
          <cell r="D20" t="str">
            <v>Himanshu Anirudha Telkikar</v>
          </cell>
        </row>
        <row r="21">
          <cell r="D21" t="str">
            <v>Rishikesh Pravin Yelne</v>
          </cell>
        </row>
        <row r="22">
          <cell r="D22" t="str">
            <v>Sandesh Madhukar Avhad</v>
          </cell>
        </row>
        <row r="23">
          <cell r="D23" t="str">
            <v>Saurabh Anant Mhatre</v>
          </cell>
        </row>
        <row r="24">
          <cell r="D24" t="str">
            <v>Shiva Ramanathan Iyer</v>
          </cell>
        </row>
        <row r="25">
          <cell r="D25" t="str">
            <v>Sneha Shivaji Jadhav</v>
          </cell>
        </row>
        <row r="26">
          <cell r="D26" t="str">
            <v>Sumod Ravindra Shinde</v>
          </cell>
        </row>
        <row r="27">
          <cell r="D27" t="str">
            <v>Yash Atul Wagle</v>
          </cell>
        </row>
        <row r="28">
          <cell r="D28" t="str">
            <v>Adit Sunil Bhambore</v>
          </cell>
        </row>
        <row r="29">
          <cell r="D29" t="str">
            <v>Neha Soumitro Roychoudhury</v>
          </cell>
        </row>
        <row r="30">
          <cell r="D30" t="str">
            <v>Nikhil Milind Gore</v>
          </cell>
        </row>
        <row r="31">
          <cell r="D31" t="str">
            <v>Shraddha Uttam Pawar</v>
          </cell>
        </row>
        <row r="32">
          <cell r="D32" t="str">
            <v>Vishal Rakesh Jaiswal</v>
          </cell>
        </row>
        <row r="33">
          <cell r="D33" t="str">
            <v>Chirag Murlidhar Chaudhari</v>
          </cell>
        </row>
        <row r="34">
          <cell r="D34" t="str">
            <v>Omakant Sharma</v>
          </cell>
        </row>
        <row r="35">
          <cell r="D35" t="str">
            <v>Pranav Shirish Sawalapurkar</v>
          </cell>
        </row>
        <row r="36">
          <cell r="D36" t="str">
            <v>Rohan Pralhad Chavan</v>
          </cell>
        </row>
        <row r="37">
          <cell r="D37" t="str">
            <v>Vinit Vasudevan</v>
          </cell>
        </row>
        <row r="38">
          <cell r="D38" t="str">
            <v>Amruta Ajay Parkar</v>
          </cell>
        </row>
        <row r="39">
          <cell r="D39" t="str">
            <v>Mohd. Salman Sharafat Qureshi</v>
          </cell>
        </row>
        <row r="40">
          <cell r="D40" t="str">
            <v>Pooja Madangopal Sharma</v>
          </cell>
        </row>
        <row r="41">
          <cell r="D41" t="str">
            <v>Sanika Sanjay Mayekar</v>
          </cell>
        </row>
        <row r="42">
          <cell r="D42" t="str">
            <v>Saurabh Shrikant Kadam</v>
          </cell>
        </row>
        <row r="43">
          <cell r="D43" t="str">
            <v>Shrutika Ravindra Yadav</v>
          </cell>
        </row>
        <row r="44">
          <cell r="D44" t="str">
            <v>Subham Biswas</v>
          </cell>
        </row>
        <row r="45">
          <cell r="D45" t="str">
            <v>Sahil Noorulislam Shaikh</v>
          </cell>
        </row>
        <row r="46">
          <cell r="D46" t="str">
            <v>Aditi Suryakant Bairolu</v>
          </cell>
        </row>
        <row r="47">
          <cell r="D47" t="str">
            <v>Aditya Kuber Yadav</v>
          </cell>
        </row>
        <row r="48">
          <cell r="D48" t="str">
            <v>Ashish Vijay Pingale</v>
          </cell>
        </row>
        <row r="49">
          <cell r="D49" t="str">
            <v>Dakshata Vilas Chavan</v>
          </cell>
        </row>
        <row r="50">
          <cell r="D50" t="str">
            <v>Omkar Dattatraya Yadav</v>
          </cell>
        </row>
        <row r="51">
          <cell r="D51" t="str">
            <v>Pratik Pravin Mhatre</v>
          </cell>
        </row>
        <row r="52">
          <cell r="D52" t="str">
            <v>Priyanka Prakash Hursale</v>
          </cell>
        </row>
        <row r="53">
          <cell r="D53" t="str">
            <v>Sanjana Sampat Pisal</v>
          </cell>
        </row>
        <row r="54">
          <cell r="D54" t="str">
            <v>Keyur Mandale</v>
          </cell>
        </row>
        <row r="55">
          <cell r="D55" t="str">
            <v>Madhura Sagar Gharat</v>
          </cell>
        </row>
        <row r="56">
          <cell r="D56" t="str">
            <v>Pallavi Milind Patwardhan</v>
          </cell>
        </row>
        <row r="57">
          <cell r="D57" t="str">
            <v>Rizwan Mushtaq Patanwala</v>
          </cell>
        </row>
        <row r="58">
          <cell r="D58" t="str">
            <v>Sayali Govind Naik</v>
          </cell>
        </row>
        <row r="59">
          <cell r="D59" t="str">
            <v>Sumedh Dnyanesh Kulkarni</v>
          </cell>
        </row>
        <row r="60">
          <cell r="D60" t="str">
            <v>Utkarsha Suresh Shirke</v>
          </cell>
        </row>
        <row r="61">
          <cell r="D61" t="str">
            <v>Pooja Madhukar Sarwade</v>
          </cell>
        </row>
        <row r="62">
          <cell r="D62" t="str">
            <v>Ravikant Premsagar Chaudhary</v>
          </cell>
        </row>
        <row r="63">
          <cell r="D63" t="str">
            <v>Suraj Bharat Bhosle</v>
          </cell>
        </row>
        <row r="64">
          <cell r="D64" t="str">
            <v>Aishwarya Nandi</v>
          </cell>
        </row>
        <row r="65">
          <cell r="D65" t="str">
            <v>Dhanashree Dilip Nikalje</v>
          </cell>
        </row>
        <row r="66">
          <cell r="D66" t="str">
            <v>Navin Anath Das</v>
          </cell>
        </row>
        <row r="67">
          <cell r="D67" t="str">
            <v>Piyush Naresh Potpose</v>
          </cell>
        </row>
        <row r="68">
          <cell r="D68" t="str">
            <v>Pratik Meher</v>
          </cell>
        </row>
        <row r="69">
          <cell r="D69" t="str">
            <v>Priti Balkrishna Nalawade</v>
          </cell>
        </row>
        <row r="70">
          <cell r="D70" t="str">
            <v>Samruddhi Ganesh Sankhe</v>
          </cell>
        </row>
        <row r="71">
          <cell r="D71" t="str">
            <v>Shraddha Upadhyay</v>
          </cell>
        </row>
        <row r="72">
          <cell r="D72" t="str">
            <v>Chintamani Dattaram Taral</v>
          </cell>
        </row>
        <row r="73">
          <cell r="D73" t="str">
            <v>Greeshma Rajan Pallathu</v>
          </cell>
        </row>
        <row r="74">
          <cell r="D74" t="str">
            <v>Namrata Bakre</v>
          </cell>
        </row>
        <row r="75">
          <cell r="D75" t="str">
            <v>Nirbhey Singh Pahwa</v>
          </cell>
        </row>
        <row r="76">
          <cell r="D76" t="str">
            <v xml:space="preserve">Niriksha Dinesh Sheth </v>
          </cell>
        </row>
        <row r="77">
          <cell r="D77" t="str">
            <v>Rahul Bhardwaj</v>
          </cell>
        </row>
        <row r="78">
          <cell r="D78" t="str">
            <v>Shweta Atul Pathak</v>
          </cell>
        </row>
        <row r="79">
          <cell r="D79" t="str">
            <v>Shweta Subhashchandra Metkar</v>
          </cell>
        </row>
        <row r="80">
          <cell r="D80" t="str">
            <v>Sonali Gandhi</v>
          </cell>
        </row>
        <row r="81">
          <cell r="D81" t="str">
            <v>Vidhi Shah</v>
          </cell>
        </row>
        <row r="82">
          <cell r="D82" t="str">
            <v>Bhawna Chaudhari</v>
          </cell>
        </row>
        <row r="83">
          <cell r="D83" t="str">
            <v>Girish M Nair</v>
          </cell>
        </row>
        <row r="84">
          <cell r="D84" t="str">
            <v>Preshita Narkar</v>
          </cell>
        </row>
        <row r="85">
          <cell r="D85" t="str">
            <v>Singh Pooja Chandraprakash</v>
          </cell>
        </row>
        <row r="86">
          <cell r="D86" t="str">
            <v>Bhakti Sudhir Salvi</v>
          </cell>
        </row>
        <row r="87">
          <cell r="D87" t="str">
            <v>Garvita Namdeo More</v>
          </cell>
        </row>
        <row r="88">
          <cell r="D88" t="str">
            <v>Hitesh Ulhas Vaidya</v>
          </cell>
        </row>
        <row r="89">
          <cell r="D89" t="str">
            <v>Jomson Mathew Kalaparambil</v>
          </cell>
        </row>
        <row r="90">
          <cell r="D90" t="str">
            <v>Kajal Patil</v>
          </cell>
        </row>
        <row r="91">
          <cell r="D91" t="str">
            <v>Murtuza Saifuddin Jetpurwala</v>
          </cell>
        </row>
        <row r="92">
          <cell r="D92" t="str">
            <v xml:space="preserve">Neha Boddul </v>
          </cell>
        </row>
        <row r="93">
          <cell r="D93" t="str">
            <v>Phaneesh Barwaria</v>
          </cell>
        </row>
        <row r="94">
          <cell r="D94" t="str">
            <v>Rajas Thakur</v>
          </cell>
        </row>
        <row r="95">
          <cell r="D95" t="str">
            <v>Sayli Sundar Bhabal</v>
          </cell>
        </row>
        <row r="96">
          <cell r="D96" t="str">
            <v>Shashank Nayak</v>
          </cell>
        </row>
        <row r="97">
          <cell r="D97" t="str">
            <v>Shubham Arawkar</v>
          </cell>
        </row>
        <row r="98">
          <cell r="D98" t="str">
            <v>Suraj Mishra</v>
          </cell>
        </row>
        <row r="99">
          <cell r="D99" t="str">
            <v>Yash Mayekar</v>
          </cell>
        </row>
        <row r="100">
          <cell r="D100" t="str">
            <v>Chinmay Vijay Terse</v>
          </cell>
        </row>
        <row r="101">
          <cell r="D101" t="str">
            <v>Karan Kaushik</v>
          </cell>
        </row>
        <row r="102">
          <cell r="D102" t="str">
            <v>Sadhana Desai</v>
          </cell>
        </row>
        <row r="103">
          <cell r="D103" t="str">
            <v>Shafqatali Khan</v>
          </cell>
        </row>
        <row r="104">
          <cell r="D104" t="str">
            <v>Supriya Samanta</v>
          </cell>
        </row>
        <row r="105">
          <cell r="D105" t="str">
            <v>Vinit Suresh Sathe</v>
          </cell>
        </row>
        <row r="106">
          <cell r="D106" t="str">
            <v>Vivek Ashokan</v>
          </cell>
        </row>
        <row r="107">
          <cell r="D107" t="str">
            <v>Yash Shah</v>
          </cell>
        </row>
        <row r="108">
          <cell r="D108" t="str">
            <v>Anantrao Subhanrao Patil</v>
          </cell>
        </row>
        <row r="109">
          <cell r="D109" t="str">
            <v>Namrata Dhumal</v>
          </cell>
        </row>
        <row r="110">
          <cell r="D110" t="str">
            <v>Sakharam Sahadeo Gawade</v>
          </cell>
        </row>
        <row r="111">
          <cell r="D111" t="str">
            <v>Abhishek Patkar</v>
          </cell>
        </row>
        <row r="112">
          <cell r="D112" t="str">
            <v>Chandraman Patil</v>
          </cell>
        </row>
        <row r="113">
          <cell r="D113" t="str">
            <v>Devendra Shankar Gaud</v>
          </cell>
        </row>
        <row r="114">
          <cell r="D114" t="str">
            <v>Pravin Pandurang Patkare</v>
          </cell>
        </row>
        <row r="115">
          <cell r="D115" t="str">
            <v>Priya .P.Gajakosh</v>
          </cell>
        </row>
        <row r="116">
          <cell r="D116" t="str">
            <v>Aniket Sunil Surve</v>
          </cell>
        </row>
        <row r="117">
          <cell r="D117" t="str">
            <v>Ankit Kandpal</v>
          </cell>
        </row>
        <row r="118">
          <cell r="D118" t="str">
            <v>Brian Faleiro</v>
          </cell>
        </row>
        <row r="119">
          <cell r="D119" t="str">
            <v>Devanshi Ruparel</v>
          </cell>
        </row>
        <row r="120">
          <cell r="D120" t="str">
            <v>Komal Bapna</v>
          </cell>
        </row>
        <row r="121">
          <cell r="D121" t="str">
            <v>Yash Chawla</v>
          </cell>
        </row>
        <row r="122">
          <cell r="D122" t="str">
            <v xml:space="preserve">Aniket Malvade </v>
          </cell>
        </row>
        <row r="123">
          <cell r="D123" t="str">
            <v>Ashutosh Vinayak Deshmukh</v>
          </cell>
        </row>
        <row r="124">
          <cell r="D124" t="str">
            <v>Bhavna Reddy Gosala</v>
          </cell>
        </row>
        <row r="125">
          <cell r="D125" t="str">
            <v>Harshal Pravin Kharat</v>
          </cell>
        </row>
        <row r="126">
          <cell r="D126" t="str">
            <v>Neha Anil Patil</v>
          </cell>
        </row>
        <row r="127">
          <cell r="D127" t="str">
            <v>Viplav Shah</v>
          </cell>
        </row>
        <row r="128">
          <cell r="D128" t="str">
            <v>Vishnu Subhash Achary</v>
          </cell>
        </row>
        <row r="129">
          <cell r="D129" t="str">
            <v>Kshiteej Kalambarkar</v>
          </cell>
        </row>
        <row r="130">
          <cell r="D130" t="str">
            <v>Nikeeta Chandrakant Matkar</v>
          </cell>
        </row>
        <row r="131">
          <cell r="D131" t="str">
            <v>Parth Rathod</v>
          </cell>
        </row>
        <row r="132">
          <cell r="D132" t="str">
            <v>Vaishnavi Dubal</v>
          </cell>
        </row>
        <row r="133">
          <cell r="D133" t="str">
            <v>Bushra Atiqur Rehman Kamil</v>
          </cell>
        </row>
        <row r="134">
          <cell r="D134" t="str">
            <v>Gaurav Rajan Nandgaonkar</v>
          </cell>
        </row>
        <row r="135">
          <cell r="D135" t="str">
            <v>Sanil Arunkumar Prajapati</v>
          </cell>
        </row>
        <row r="136">
          <cell r="D136" t="str">
            <v>Varun Vichare</v>
          </cell>
        </row>
        <row r="137">
          <cell r="D137" t="str">
            <v>Yogita Sunil Tipnis</v>
          </cell>
        </row>
        <row r="138">
          <cell r="D138" t="str">
            <v>Ganesh Gopinathan Thamangalath</v>
          </cell>
        </row>
        <row r="139">
          <cell r="D139" t="str">
            <v>Gurpreet Kaur Bhombra</v>
          </cell>
        </row>
        <row r="140">
          <cell r="D140" t="str">
            <v>Abhishek Vernekar</v>
          </cell>
        </row>
        <row r="141">
          <cell r="D141" t="str">
            <v>Ajinkya Krushnanath Teli</v>
          </cell>
        </row>
        <row r="142">
          <cell r="D142" t="str">
            <v>Akshay Sitaram Khapare</v>
          </cell>
        </row>
        <row r="143">
          <cell r="D143" t="str">
            <v>Anish Satish Pai</v>
          </cell>
        </row>
        <row r="144">
          <cell r="D144" t="str">
            <v>Ashay Shah</v>
          </cell>
        </row>
        <row r="145">
          <cell r="D145" t="str">
            <v>Ashish Gajanan Chopane</v>
          </cell>
        </row>
        <row r="146">
          <cell r="D146" t="str">
            <v>Lakshya Kumar</v>
          </cell>
        </row>
        <row r="147">
          <cell r="D147" t="str">
            <v>Mangesh Suryavanshi</v>
          </cell>
        </row>
        <row r="148">
          <cell r="D148" t="str">
            <v>Pralhad Vinayak Kolambkar</v>
          </cell>
        </row>
        <row r="149">
          <cell r="D149" t="str">
            <v>Prathamesh Tulshidas Majgaonkar</v>
          </cell>
        </row>
        <row r="150">
          <cell r="D150" t="str">
            <v>Pratik Ananda Salve</v>
          </cell>
        </row>
        <row r="151">
          <cell r="D151" t="str">
            <v>Sagar Ravindra Dixit</v>
          </cell>
        </row>
        <row r="152">
          <cell r="D152" t="str">
            <v>Shashank Sadashiv Sapaliga</v>
          </cell>
        </row>
        <row r="153">
          <cell r="D153" t="str">
            <v>Vidhi Chetan Patel</v>
          </cell>
        </row>
        <row r="154">
          <cell r="D154" t="str">
            <v>Vishwanath Prasad</v>
          </cell>
        </row>
        <row r="155">
          <cell r="D155" t="str">
            <v>Aesha Rakesh Shah</v>
          </cell>
        </row>
        <row r="156">
          <cell r="D156" t="str">
            <v>Omkar Sunil Thorat</v>
          </cell>
        </row>
        <row r="157">
          <cell r="D157" t="str">
            <v>Sagar Ulhas Kawade</v>
          </cell>
        </row>
        <row r="158">
          <cell r="D158" t="str">
            <v>Aakash Rakesh Desai</v>
          </cell>
        </row>
        <row r="159">
          <cell r="D159" t="str">
            <v>Abhilash Satish Raorane</v>
          </cell>
        </row>
        <row r="160">
          <cell r="D160" t="str">
            <v>Amit Namdeo Waghmare</v>
          </cell>
        </row>
        <row r="161">
          <cell r="D161" t="str">
            <v>Apoorva Kiran Kandpile</v>
          </cell>
        </row>
        <row r="162">
          <cell r="D162" t="str">
            <v>Gautami Devendra Shinde</v>
          </cell>
        </row>
        <row r="163">
          <cell r="D163" t="str">
            <v>Kalpesh Shashikant Songire</v>
          </cell>
        </row>
        <row r="164">
          <cell r="D164" t="str">
            <v>Mihir Pradeep Navalkar</v>
          </cell>
        </row>
        <row r="165">
          <cell r="D165" t="str">
            <v>Shubhangee Vishnu Kanade</v>
          </cell>
        </row>
        <row r="166">
          <cell r="D166" t="str">
            <v>Shweta Naiskar</v>
          </cell>
        </row>
        <row r="167">
          <cell r="D167" t="str">
            <v>Siddhant H Rajadhyaksha</v>
          </cell>
        </row>
        <row r="168">
          <cell r="D168" t="str">
            <v>Kushal Laxminarayan Sharma</v>
          </cell>
        </row>
        <row r="169">
          <cell r="D169" t="str">
            <v>Pooja Sanjay Panchal</v>
          </cell>
        </row>
        <row r="170">
          <cell r="D170" t="str">
            <v>Subhodeep Adak</v>
          </cell>
        </row>
        <row r="171">
          <cell r="D171" t="str">
            <v>Tejas Madhukar Kale</v>
          </cell>
        </row>
        <row r="172">
          <cell r="D172" t="str">
            <v>Yash Paresh Parekh</v>
          </cell>
        </row>
        <row r="173">
          <cell r="D173" t="str">
            <v>Deepak Suresh Gupta</v>
          </cell>
        </row>
        <row r="174">
          <cell r="D174" t="str">
            <v>Kamakshi Chandrakant Waghe</v>
          </cell>
        </row>
        <row r="175">
          <cell r="D175" t="str">
            <v>Piyush Amritlal Gupta</v>
          </cell>
        </row>
        <row r="176">
          <cell r="D176" t="str">
            <v>Rahul Agrawal</v>
          </cell>
        </row>
        <row r="177">
          <cell r="D177" t="str">
            <v>Rutuja Rajan Gurav</v>
          </cell>
        </row>
        <row r="178">
          <cell r="D178" t="str">
            <v>Sanket Sanjay Mane</v>
          </cell>
        </row>
        <row r="179">
          <cell r="D179" t="str">
            <v>Vinit Goradia</v>
          </cell>
        </row>
        <row r="180">
          <cell r="D180" t="str">
            <v>Ajay Vithoba Rikame</v>
          </cell>
        </row>
        <row r="181">
          <cell r="D181" t="str">
            <v>Bhavana Uttam Sonawane</v>
          </cell>
        </row>
        <row r="182">
          <cell r="D182" t="str">
            <v>Nikhil Vasant Dumbre</v>
          </cell>
        </row>
        <row r="183">
          <cell r="D183" t="str">
            <v>Pawankumar Varaprasad Chidurala</v>
          </cell>
        </row>
        <row r="184">
          <cell r="D184" t="str">
            <v>Priyank Arun Kharat</v>
          </cell>
        </row>
        <row r="185">
          <cell r="D185" t="str">
            <v>Tushar Shrihari Yemul</v>
          </cell>
        </row>
        <row r="186">
          <cell r="D186" t="str">
            <v>Abhishek Ankush Ingale</v>
          </cell>
        </row>
        <row r="187">
          <cell r="D187" t="str">
            <v>Chirag Dushyant Patil</v>
          </cell>
        </row>
        <row r="188">
          <cell r="D188" t="str">
            <v>Manali Vinay Hedaoo</v>
          </cell>
        </row>
        <row r="189">
          <cell r="D189" t="str">
            <v>Patil Sumedh Abhay</v>
          </cell>
        </row>
        <row r="190">
          <cell r="D190" t="str">
            <v>Pranil Santosh Raut</v>
          </cell>
        </row>
        <row r="191">
          <cell r="D191" t="str">
            <v>Rakesh Susanto Maity</v>
          </cell>
        </row>
        <row r="192">
          <cell r="D192" t="str">
            <v>Sayli Ramakant Dalvi</v>
          </cell>
        </row>
        <row r="193">
          <cell r="D193" t="str">
            <v>Suman Lalit Pandit</v>
          </cell>
        </row>
        <row r="194">
          <cell r="D194" t="str">
            <v>Tejas Ramchandra Kanagal</v>
          </cell>
        </row>
        <row r="195">
          <cell r="D195" t="str">
            <v>Vipraja Pramod Patil</v>
          </cell>
        </row>
        <row r="196">
          <cell r="D196" t="str">
            <v>Ankit Namdeo Dhawale</v>
          </cell>
        </row>
        <row r="197">
          <cell r="D197" t="str">
            <v>Manali Nitin Kambli</v>
          </cell>
        </row>
        <row r="198">
          <cell r="D198" t="str">
            <v>Rushabh Sunil Fegade</v>
          </cell>
        </row>
        <row r="199">
          <cell r="D199" t="str">
            <v>Swati Pal</v>
          </cell>
        </row>
        <row r="200">
          <cell r="D200" t="str">
            <v>Shivam Chaube</v>
          </cell>
        </row>
        <row r="201">
          <cell r="D201" t="str">
            <v>Akash Arvind Singh</v>
          </cell>
        </row>
        <row r="202">
          <cell r="D202" t="str">
            <v>Divyata Angad Kamble</v>
          </cell>
        </row>
        <row r="203">
          <cell r="D203" t="str">
            <v>Hemantkumar Premkumar Sharma</v>
          </cell>
        </row>
        <row r="204">
          <cell r="D204" t="str">
            <v>Ketan Krishna Jogadankar</v>
          </cell>
        </row>
        <row r="205">
          <cell r="D205" t="str">
            <v>Pranay Ramdas Bhose</v>
          </cell>
        </row>
        <row r="206">
          <cell r="D206" t="str">
            <v>Priyanka Ramakant Sangle</v>
          </cell>
        </row>
        <row r="207">
          <cell r="D207" t="str">
            <v>Rujuta Prasanna Kulkarni</v>
          </cell>
        </row>
        <row r="208">
          <cell r="D208" t="str">
            <v>Sankalp Dhanaji More</v>
          </cell>
        </row>
        <row r="209">
          <cell r="D209" t="str">
            <v>Sanket Mukund Sonar</v>
          </cell>
        </row>
        <row r="210">
          <cell r="D210" t="str">
            <v>Shubham Hedau</v>
          </cell>
        </row>
        <row r="211">
          <cell r="D211" t="str">
            <v>Adithi Thumballi Ganapathi</v>
          </cell>
        </row>
        <row r="212">
          <cell r="D212" t="str">
            <v>Harshit Subhashchandra Vaishya</v>
          </cell>
        </row>
        <row r="213">
          <cell r="D213" t="str">
            <v>Samay Ratnakar Salunke</v>
          </cell>
        </row>
        <row r="214">
          <cell r="D214" t="str">
            <v>Tenguria Rajanikant Ramakant</v>
          </cell>
        </row>
        <row r="215">
          <cell r="D215" t="str">
            <v>Karunesh Bhushan Loke</v>
          </cell>
        </row>
        <row r="216">
          <cell r="D216" t="str">
            <v>Monali Manohar Nikam</v>
          </cell>
        </row>
        <row r="217">
          <cell r="D217" t="str">
            <v>Nitesh Nitin Shetye</v>
          </cell>
        </row>
        <row r="218">
          <cell r="D218" t="str">
            <v>Shiva Munnalal Vaishya</v>
          </cell>
        </row>
        <row r="219">
          <cell r="D219" t="str">
            <v>Shubham Subrav Arawkar</v>
          </cell>
        </row>
        <row r="220">
          <cell r="D220" t="str">
            <v>Vivek Ashokan -</v>
          </cell>
        </row>
        <row r="221">
          <cell r="D221" t="str">
            <v>Pradnyesh Nathuram Baikar</v>
          </cell>
        </row>
        <row r="222">
          <cell r="D222" t="str">
            <v>Shruti Dattatray Dumbre</v>
          </cell>
        </row>
        <row r="223">
          <cell r="D223" t="str">
            <v>Arnav Ashish Junaghare</v>
          </cell>
        </row>
        <row r="224">
          <cell r="D224" t="str">
            <v>Rutuja Shivaji Chandrarao</v>
          </cell>
        </row>
        <row r="225">
          <cell r="D225" t="str">
            <v>Priyanka Balu Andhale</v>
          </cell>
        </row>
        <row r="226">
          <cell r="D226" t="str">
            <v>Simran Kaur Bansal</v>
          </cell>
        </row>
        <row r="227">
          <cell r="D227" t="str">
            <v>Ayush Verma</v>
          </cell>
        </row>
        <row r="228">
          <cell r="D228" t="str">
            <v>Pankajkumar Suryanath Pandey</v>
          </cell>
        </row>
        <row r="229">
          <cell r="D229" t="str">
            <v>Pramod Ashok Kamble</v>
          </cell>
        </row>
        <row r="230">
          <cell r="D230" t="str">
            <v>Sangam Sopan Kaware</v>
          </cell>
        </row>
        <row r="231">
          <cell r="D231" t="str">
            <v>Akash Ashok Gaikwad</v>
          </cell>
        </row>
        <row r="232">
          <cell r="D232" t="str">
            <v>Disha Surendra Mane</v>
          </cell>
        </row>
        <row r="233">
          <cell r="D233" t="str">
            <v>Abhishek Dattatray Nagare</v>
          </cell>
        </row>
        <row r="234">
          <cell r="D234" t="str">
            <v>Swapnil Sunil Kamane</v>
          </cell>
        </row>
        <row r="235">
          <cell r="D235" t="str">
            <v>Shubham Ramesh Khuje</v>
          </cell>
        </row>
        <row r="236">
          <cell r="D236" t="str">
            <v>Akshay Kishor Hankare</v>
          </cell>
        </row>
        <row r="237">
          <cell r="D237" t="str">
            <v>Aishwarya Mangesh Thengal</v>
          </cell>
        </row>
        <row r="238">
          <cell r="D238" t="str">
            <v>Aayush Dilipkumar Jain</v>
          </cell>
        </row>
        <row r="239">
          <cell r="D239" t="str">
            <v>Krishnakant Ashok Dubey</v>
          </cell>
        </row>
        <row r="240">
          <cell r="D240" t="str">
            <v>Neeha Aasim Khalfay</v>
          </cell>
        </row>
        <row r="241">
          <cell r="D241" t="str">
            <v>Aniruddha Sunil Shinde</v>
          </cell>
        </row>
        <row r="242">
          <cell r="D242" t="str">
            <v>Amit Ramesh Padir</v>
          </cell>
        </row>
        <row r="243">
          <cell r="D243" t="str">
            <v>Arati Navnath Darade</v>
          </cell>
        </row>
        <row r="244">
          <cell r="D244" t="str">
            <v>Kedar Ranesh Patil</v>
          </cell>
        </row>
        <row r="245">
          <cell r="D245" t="str">
            <v>Pratik Deepak Meher</v>
          </cell>
        </row>
        <row r="246">
          <cell r="D246" t="str">
            <v>Raj Ravindra Pawar</v>
          </cell>
        </row>
        <row r="247">
          <cell r="D247" t="str">
            <v>Kaushik Ramkailash Yadav</v>
          </cell>
        </row>
        <row r="248">
          <cell r="D248" t="str">
            <v>Vaibhav Anand Dwivedi</v>
          </cell>
        </row>
        <row r="249">
          <cell r="D249" t="str">
            <v>Mitesh Anil Dangle</v>
          </cell>
        </row>
        <row r="250">
          <cell r="D250" t="str">
            <v>Varun Jayadevan Nair</v>
          </cell>
        </row>
        <row r="251">
          <cell r="D251" t="str">
            <v>Himanshu Vijay Pokharkar</v>
          </cell>
        </row>
        <row r="252">
          <cell r="D252" t="str">
            <v>Manan Nirav Reshamwalla</v>
          </cell>
        </row>
        <row r="253">
          <cell r="D253" t="str">
            <v>Sushil Laxman Shinde</v>
          </cell>
        </row>
        <row r="254">
          <cell r="D254" t="str">
            <v>Mohit Satish Pawar</v>
          </cell>
        </row>
        <row r="255">
          <cell r="D255" t="str">
            <v>Mounika Satyanarayan Lokam</v>
          </cell>
        </row>
        <row r="256">
          <cell r="D256" t="str">
            <v>Durgesh Manohar Todankar</v>
          </cell>
        </row>
        <row r="257">
          <cell r="D257" t="str">
            <v>Priyadarshani Anant Jadhav</v>
          </cell>
        </row>
        <row r="258">
          <cell r="D258" t="str">
            <v>Maheshkumar Achalaram Parmar</v>
          </cell>
        </row>
        <row r="259">
          <cell r="D259" t="str">
            <v>Rohan Deepak Patil</v>
          </cell>
        </row>
        <row r="260">
          <cell r="D260" t="str">
            <v>Aishwarya Rajendra Mardhekar</v>
          </cell>
        </row>
        <row r="261">
          <cell r="D261" t="str">
            <v>Priyanka Bharama Harkar</v>
          </cell>
        </row>
        <row r="262">
          <cell r="D262" t="str">
            <v>Yogesh Sanjay Kolhatkar</v>
          </cell>
        </row>
        <row r="263">
          <cell r="D263" t="str">
            <v>Ketankumar Dhirajlal Naina</v>
          </cell>
        </row>
        <row r="264">
          <cell r="D264" t="str">
            <v>Shakyanand Shilan Kamble</v>
          </cell>
        </row>
        <row r="265">
          <cell r="D265" t="str">
            <v>Harish Ganpat Raut</v>
          </cell>
        </row>
        <row r="266">
          <cell r="D266" t="str">
            <v>Rohit D Maddheshiya</v>
          </cell>
        </row>
        <row r="267">
          <cell r="D267" t="str">
            <v xml:space="preserve">Vaibhav Raju Salve </v>
          </cell>
        </row>
        <row r="268">
          <cell r="D268" t="str">
            <v>Rahul Sadanand Sahu</v>
          </cell>
        </row>
        <row r="269">
          <cell r="D269" t="str">
            <v>Ravikumar Narendra Jain</v>
          </cell>
        </row>
        <row r="270">
          <cell r="D270" t="str">
            <v>Pritam Prakash Sawant</v>
          </cell>
        </row>
        <row r="271">
          <cell r="D271" t="str">
            <v>Dipali Vitthal Sargar</v>
          </cell>
        </row>
        <row r="272">
          <cell r="D272" t="str">
            <v>Sonal Shankar Desai</v>
          </cell>
        </row>
        <row r="273">
          <cell r="D273" t="str">
            <v>Shrey Surendra Chhadva</v>
          </cell>
        </row>
        <row r="274">
          <cell r="D274" t="str">
            <v>Sonali Subhash Katkar</v>
          </cell>
        </row>
        <row r="275">
          <cell r="D275" t="str">
            <v>Avdhoot Vilas Golatkar</v>
          </cell>
        </row>
        <row r="276">
          <cell r="D276" t="str">
            <v>Shalaka Shashikant Sonawane</v>
          </cell>
        </row>
        <row r="277">
          <cell r="D277" t="str">
            <v>Sonali Bhimrao Agavane</v>
          </cell>
        </row>
        <row r="278">
          <cell r="D278" t="str">
            <v>Ujwala Ashok Kamble</v>
          </cell>
        </row>
        <row r="279">
          <cell r="D279" t="str">
            <v>Yogesh prakash dalvi</v>
          </cell>
        </row>
        <row r="280">
          <cell r="D280" t="str">
            <v>Lucky Sheshmani Dubey</v>
          </cell>
        </row>
        <row r="281">
          <cell r="D281" t="str">
            <v>Darshan Anand Ghugare</v>
          </cell>
        </row>
        <row r="282">
          <cell r="D282" t="str">
            <v>krishi umesh sharma</v>
          </cell>
        </row>
        <row r="283">
          <cell r="D283" t="str">
            <v>Asmita Maruti Joshi</v>
          </cell>
        </row>
        <row r="284">
          <cell r="D284" t="str">
            <v>Ganesh Arvind Darekar</v>
          </cell>
        </row>
        <row r="285">
          <cell r="D285" t="str">
            <v>Snehal Prabhakar Sherkhane</v>
          </cell>
        </row>
        <row r="286">
          <cell r="D286" t="str">
            <v>Aakash Vilas Khatavkar</v>
          </cell>
        </row>
        <row r="287">
          <cell r="D287" t="str">
            <v>Nikita Ramchandra Gorad</v>
          </cell>
        </row>
        <row r="288">
          <cell r="D288" t="str">
            <v>Sanket Macchindra Salve</v>
          </cell>
        </row>
        <row r="289">
          <cell r="D289" t="str">
            <v>Nikita Prembabu Singh</v>
          </cell>
        </row>
        <row r="290">
          <cell r="D290" t="str">
            <v>Sanjivani Eknath Teli</v>
          </cell>
        </row>
        <row r="291">
          <cell r="D291" t="str">
            <v>Siddhant Yeshwant Nandgaonkar</v>
          </cell>
        </row>
        <row r="292">
          <cell r="D292" t="str">
            <v>Jatin Manohar Dhande</v>
          </cell>
        </row>
        <row r="293">
          <cell r="D293" t="str">
            <v>Manisha Pramod Shetye</v>
          </cell>
        </row>
        <row r="294">
          <cell r="D294" t="str">
            <v>Vishakha Vijay Mane</v>
          </cell>
        </row>
        <row r="295">
          <cell r="D295" t="str">
            <v>Archana Madhukar Navale</v>
          </cell>
        </row>
        <row r="296">
          <cell r="D296" t="str">
            <v>Chetan Kumar Ganeshram Bhati</v>
          </cell>
        </row>
        <row r="297">
          <cell r="D297" t="str">
            <v>Chintamani Diwakar Rane</v>
          </cell>
        </row>
        <row r="298">
          <cell r="D298" t="str">
            <v>Anup Anil Bondre</v>
          </cell>
        </row>
      </sheetData>
      <sheetData sheetId="10" refreshError="1">
        <row r="2">
          <cell r="C2" t="str">
            <v>Aditi Sharad Patil</v>
          </cell>
        </row>
        <row r="3">
          <cell r="C3" t="str">
            <v>Kunal Balu Raut</v>
          </cell>
        </row>
        <row r="4">
          <cell r="C4" t="str">
            <v>Paresh Bhimrao Zodape</v>
          </cell>
        </row>
        <row r="5">
          <cell r="C5" t="str">
            <v>Sujay Suresh Jagtap</v>
          </cell>
        </row>
        <row r="6">
          <cell r="C6" t="str">
            <v>Aman Daga</v>
          </cell>
        </row>
        <row r="7">
          <cell r="C7" t="str">
            <v>Swapnil Sushil Pandey</v>
          </cell>
        </row>
        <row r="8">
          <cell r="C8" t="str">
            <v>Soham Amitkumar Patel</v>
          </cell>
        </row>
        <row r="9">
          <cell r="C9" t="str">
            <v>Abhilesh Vilas Thorat</v>
          </cell>
        </row>
        <row r="10">
          <cell r="C10" t="str">
            <v>Ajaykumar Ramkar Chauhan</v>
          </cell>
        </row>
        <row r="11">
          <cell r="C11" t="str">
            <v>Ayisha Khursheed Sayed</v>
          </cell>
        </row>
        <row r="12">
          <cell r="C12" t="str">
            <v>Gautam Menon</v>
          </cell>
        </row>
        <row r="13">
          <cell r="C13" t="str">
            <v>Heramb Gadhave</v>
          </cell>
        </row>
        <row r="14">
          <cell r="C14" t="str">
            <v>Kartik Paresh Kansaria</v>
          </cell>
        </row>
        <row r="15">
          <cell r="C15" t="str">
            <v>Prachi Pravin Bhavsar</v>
          </cell>
        </row>
        <row r="16">
          <cell r="C16" t="str">
            <v>Rahul Vishwanath Dingankar</v>
          </cell>
        </row>
        <row r="17">
          <cell r="C17" t="str">
            <v>Rekha Anil Shinde</v>
          </cell>
        </row>
        <row r="18">
          <cell r="C18" t="str">
            <v>Reshma Sherugar</v>
          </cell>
        </row>
        <row r="19">
          <cell r="C19" t="str">
            <v>Rohan Vasant Padaya</v>
          </cell>
        </row>
        <row r="20">
          <cell r="C20" t="str">
            <v>Sakshee Vijay Mhatre</v>
          </cell>
        </row>
        <row r="21">
          <cell r="C21" t="str">
            <v>Sayalee Pravin Shilotri</v>
          </cell>
        </row>
        <row r="22">
          <cell r="C22" t="str">
            <v>Sayali Subhash Patil</v>
          </cell>
        </row>
        <row r="23">
          <cell r="C23" t="str">
            <v>Shravani Yashwant Joshi</v>
          </cell>
        </row>
        <row r="24">
          <cell r="C24" t="str">
            <v>Shreeta Shreeram Rathor</v>
          </cell>
        </row>
        <row r="25">
          <cell r="C25" t="str">
            <v xml:space="preserve">Shubham Shivaji Ambavale </v>
          </cell>
        </row>
        <row r="26">
          <cell r="C26" t="str">
            <v>Suhas Sudhir Kadam</v>
          </cell>
        </row>
        <row r="27">
          <cell r="C27" t="str">
            <v>Supriya Dnyanu Burungale</v>
          </cell>
        </row>
        <row r="28">
          <cell r="C28" t="str">
            <v>Tanvi Durwas Acharekar</v>
          </cell>
        </row>
        <row r="29">
          <cell r="C29" t="str">
            <v>Vedhas Sandeep Patkar</v>
          </cell>
        </row>
        <row r="30">
          <cell r="C30" t="str">
            <v>Ghata Saxena</v>
          </cell>
        </row>
        <row r="31">
          <cell r="C31" t="str">
            <v>Gursimran Singh Chhabra</v>
          </cell>
        </row>
        <row r="32">
          <cell r="C32" t="str">
            <v>Jeetesh Namdeo Rokade</v>
          </cell>
        </row>
        <row r="33">
          <cell r="C33" t="str">
            <v>Kailash Anand Patel</v>
          </cell>
        </row>
        <row r="34">
          <cell r="C34" t="str">
            <v>Kaushik Kalyanaraman</v>
          </cell>
        </row>
        <row r="35">
          <cell r="C35" t="str">
            <v>Kiran Shivram Wadkar</v>
          </cell>
        </row>
        <row r="36">
          <cell r="C36" t="str">
            <v>Mayank Rajesh Mirani</v>
          </cell>
        </row>
        <row r="37">
          <cell r="C37" t="str">
            <v>Prathamesh Manoj Koshti</v>
          </cell>
        </row>
        <row r="38">
          <cell r="C38" t="str">
            <v>Ramesh Rajarao Palikili</v>
          </cell>
        </row>
        <row r="39">
          <cell r="C39" t="str">
            <v>Tejal Sidu Yamagekar</v>
          </cell>
        </row>
        <row r="40">
          <cell r="C40" t="str">
            <v>Abhishek Siddhu Singh</v>
          </cell>
        </row>
        <row r="41">
          <cell r="C41" t="str">
            <v>Anand Shailesh Mehta</v>
          </cell>
        </row>
        <row r="42">
          <cell r="C42" t="str">
            <v>Pooja Pundalik Shinde</v>
          </cell>
        </row>
        <row r="43">
          <cell r="C43" t="str">
            <v>Riddhi Vijay Pawar</v>
          </cell>
        </row>
        <row r="44">
          <cell r="C44" t="str">
            <v>Sanket Santosh Dalavi</v>
          </cell>
        </row>
        <row r="45">
          <cell r="C45" t="str">
            <v>Tejswini Tanaji Pable</v>
          </cell>
        </row>
        <row r="46">
          <cell r="C46" t="str">
            <v>Vishal Pramod Jadhav</v>
          </cell>
        </row>
        <row r="47">
          <cell r="C47" t="str">
            <v>Akshay Prakash Dhamankar</v>
          </cell>
        </row>
        <row r="48">
          <cell r="C48" t="str">
            <v>Deepak Suresh Kadam</v>
          </cell>
        </row>
        <row r="49">
          <cell r="C49" t="str">
            <v>Esha Bharat Acharya</v>
          </cell>
        </row>
        <row r="50">
          <cell r="C50" t="str">
            <v>Ganesh Rajaram Chile</v>
          </cell>
        </row>
        <row r="51">
          <cell r="C51" t="str">
            <v>Gaurav Dilip Nale</v>
          </cell>
        </row>
        <row r="52">
          <cell r="C52" t="str">
            <v>Mandar Anil Patkar</v>
          </cell>
        </row>
        <row r="53">
          <cell r="C53" t="str">
            <v>Meghna Bipin Pai</v>
          </cell>
        </row>
        <row r="54">
          <cell r="C54" t="str">
            <v>Nikhil Niranjan Waghmare</v>
          </cell>
        </row>
        <row r="55">
          <cell r="C55" t="str">
            <v>Priyanka Hanumant Khare</v>
          </cell>
        </row>
        <row r="56">
          <cell r="C56" t="str">
            <v>Raja Vijay Parmar</v>
          </cell>
        </row>
        <row r="57">
          <cell r="C57" t="str">
            <v>Rajat Jeevan Pawar</v>
          </cell>
        </row>
        <row r="58">
          <cell r="C58" t="str">
            <v>Rohit Balkrishna Bingi</v>
          </cell>
        </row>
        <row r="59">
          <cell r="C59" t="str">
            <v>Rohit Vijay Kothavade</v>
          </cell>
        </row>
        <row r="60">
          <cell r="C60" t="str">
            <v>Rushita Abhay Lonkar</v>
          </cell>
        </row>
        <row r="61">
          <cell r="C61" t="str">
            <v>Sayali Suresh Bhoir</v>
          </cell>
        </row>
        <row r="62">
          <cell r="C62" t="str">
            <v>Shivani Jagannath Salgar</v>
          </cell>
        </row>
        <row r="63">
          <cell r="C63" t="str">
            <v>Shubham Sunil Phape</v>
          </cell>
        </row>
        <row r="64">
          <cell r="C64" t="str">
            <v>Tarun Kumar Sharma</v>
          </cell>
        </row>
        <row r="65">
          <cell r="C65" t="str">
            <v>Tejas Sumant Naik</v>
          </cell>
        </row>
        <row r="66">
          <cell r="C66" t="str">
            <v>Unmesh Praful Dahake</v>
          </cell>
        </row>
        <row r="67">
          <cell r="C67" t="str">
            <v>Vikrant Vishwas Kedare</v>
          </cell>
        </row>
        <row r="68">
          <cell r="C68" t="str">
            <v>Aishwary Porwal</v>
          </cell>
        </row>
        <row r="69">
          <cell r="C69" t="str">
            <v>Ajinket Rajesh Singh</v>
          </cell>
        </row>
        <row r="70">
          <cell r="C70" t="str">
            <v>Akash Yashwant Bamankar</v>
          </cell>
        </row>
        <row r="71">
          <cell r="C71" t="str">
            <v>Anish Rajiv Gadekar</v>
          </cell>
        </row>
        <row r="72">
          <cell r="C72" t="str">
            <v>Ankit Jaiprakash Mishra</v>
          </cell>
        </row>
        <row r="73">
          <cell r="C73" t="str">
            <v>Anup Atul Thakker</v>
          </cell>
        </row>
        <row r="74">
          <cell r="C74" t="str">
            <v>Drishti Padmanabh Shetty</v>
          </cell>
        </row>
        <row r="75">
          <cell r="C75" t="str">
            <v>Laxminarayanan Parameswaran Iyer</v>
          </cell>
        </row>
        <row r="76">
          <cell r="C76" t="str">
            <v>Moinuddin Imtiaz Memon</v>
          </cell>
        </row>
        <row r="77">
          <cell r="C77" t="str">
            <v>Omkar Jagannath Hatankar</v>
          </cell>
        </row>
        <row r="78">
          <cell r="C78" t="str">
            <v>Rasika Bhushan Phadnis</v>
          </cell>
        </row>
        <row r="79">
          <cell r="C79" t="str">
            <v>Rohit Ashok Sangle</v>
          </cell>
        </row>
        <row r="80">
          <cell r="C80" t="str">
            <v>Saee Umesh Petkar</v>
          </cell>
        </row>
        <row r="81">
          <cell r="C81" t="str">
            <v>Sanchit Mohan Shinde</v>
          </cell>
        </row>
        <row r="82">
          <cell r="C82" t="str">
            <v>Sanket Subodh Revankar</v>
          </cell>
        </row>
        <row r="83">
          <cell r="C83" t="str">
            <v>Saurabh  Anil  Bhagat</v>
          </cell>
        </row>
        <row r="84">
          <cell r="C84" t="str">
            <v>Saurabh Sanjay Apte</v>
          </cell>
        </row>
        <row r="85">
          <cell r="C85" t="str">
            <v>Shivam Deepak Sharma</v>
          </cell>
        </row>
        <row r="86">
          <cell r="C86" t="str">
            <v>Suraj Balwant Pachakar</v>
          </cell>
        </row>
        <row r="87">
          <cell r="C87" t="str">
            <v>Vaishnavi Sandeep Kedari</v>
          </cell>
        </row>
        <row r="88">
          <cell r="C88" t="str">
            <v>Adwait Arvind Samant</v>
          </cell>
        </row>
        <row r="89">
          <cell r="C89" t="str">
            <v>Charitra Suresh Ahire</v>
          </cell>
        </row>
        <row r="90">
          <cell r="C90" t="str">
            <v>Harsh Sujit Jhaveri</v>
          </cell>
        </row>
        <row r="91">
          <cell r="C91" t="str">
            <v>Khushboo Vishal Ajmera</v>
          </cell>
        </row>
        <row r="92">
          <cell r="C92" t="str">
            <v>Kurnal Jivraj Bishnoi</v>
          </cell>
        </row>
        <row r="93">
          <cell r="C93" t="str">
            <v>Parth Pravin Kankuwala</v>
          </cell>
        </row>
        <row r="94">
          <cell r="C94" t="str">
            <v>Prathamesh Shankar Agare</v>
          </cell>
        </row>
        <row r="95">
          <cell r="C95" t="str">
            <v>Shaily Deepak Sheth</v>
          </cell>
        </row>
        <row r="96">
          <cell r="C96" t="str">
            <v>Surabhi Sudarshan Kator</v>
          </cell>
        </row>
        <row r="97">
          <cell r="C97" t="str">
            <v>Tejal Pandurang Avhad</v>
          </cell>
        </row>
        <row r="98">
          <cell r="C98" t="str">
            <v>Vilas Suryabhan Kaware</v>
          </cell>
        </row>
        <row r="99">
          <cell r="C99" t="str">
            <v>Rashmitha Ramesh Nair</v>
          </cell>
        </row>
        <row r="100">
          <cell r="C100" t="str">
            <v>Rincy Joy</v>
          </cell>
        </row>
        <row r="101">
          <cell r="C101" t="str">
            <v>Shreya Sunil Sawant</v>
          </cell>
        </row>
        <row r="102">
          <cell r="C102" t="str">
            <v>Shubham Shriniwas Gharat</v>
          </cell>
        </row>
        <row r="103">
          <cell r="C103" t="str">
            <v>Akshay Ashok Godse</v>
          </cell>
        </row>
        <row r="104">
          <cell r="C104" t="str">
            <v>Ankit Bhaskar Joshi</v>
          </cell>
        </row>
        <row r="105">
          <cell r="C105" t="str">
            <v>Atul Sham Satam</v>
          </cell>
        </row>
        <row r="106">
          <cell r="C106" t="str">
            <v>Deepesh Prakash Gawali</v>
          </cell>
        </row>
        <row r="107">
          <cell r="C107" t="str">
            <v>Mandar Amar Gadekar</v>
          </cell>
        </row>
        <row r="108">
          <cell r="C108" t="str">
            <v>Saurabh Sudhir Karhadkar</v>
          </cell>
        </row>
        <row r="109">
          <cell r="C109" t="str">
            <v>Yashraj Jayprakash Sawant</v>
          </cell>
        </row>
        <row r="110">
          <cell r="C110" t="str">
            <v>Aditya Ajit Tirakannavar</v>
          </cell>
        </row>
        <row r="111">
          <cell r="C111" t="str">
            <v>Aastha Purushottam Bajirao</v>
          </cell>
        </row>
        <row r="112">
          <cell r="C112" t="str">
            <v>Abhishek Sachin Adhikari</v>
          </cell>
        </row>
        <row r="113">
          <cell r="C113" t="str">
            <v xml:space="preserve">Aishwarya Vishnu Kalange </v>
          </cell>
        </row>
        <row r="114">
          <cell r="C114" t="str">
            <v>Aniket Chandrakant Sonawane</v>
          </cell>
        </row>
        <row r="115">
          <cell r="C115" t="str">
            <v>Aniket Narendra Patil</v>
          </cell>
        </row>
        <row r="116">
          <cell r="C116" t="str">
            <v>Bhavesh Narayan Khardikar</v>
          </cell>
        </row>
        <row r="117">
          <cell r="C117" t="str">
            <v>Jayesh Pranesh Kathale</v>
          </cell>
        </row>
        <row r="118">
          <cell r="C118" t="str">
            <v>Mohamed Sohel Nihal Ahmed Siddiqui</v>
          </cell>
        </row>
        <row r="119">
          <cell r="C119" t="str">
            <v xml:space="preserve">Mohd Akbar Majeed Shaikh </v>
          </cell>
        </row>
        <row r="120">
          <cell r="C120" t="str">
            <v>Naman Narayan Bhakta</v>
          </cell>
        </row>
        <row r="121">
          <cell r="C121" t="str">
            <v>Neil Chandrakant Pharande</v>
          </cell>
        </row>
        <row r="122">
          <cell r="C122" t="str">
            <v>Piyush Dilip Palav</v>
          </cell>
        </row>
        <row r="123">
          <cell r="C123" t="str">
            <v>Prachi Sudhakar Lambate</v>
          </cell>
        </row>
        <row r="124">
          <cell r="C124" t="str">
            <v>Pranit Ghanshyam Kubal</v>
          </cell>
        </row>
        <row r="125">
          <cell r="C125" t="str">
            <v>Prathamesh Vishwas Phansekar</v>
          </cell>
        </row>
        <row r="126">
          <cell r="C126" t="str">
            <v>Rahul Sudhir Bamne</v>
          </cell>
        </row>
        <row r="127">
          <cell r="C127" t="str">
            <v>Raj Chaudhari</v>
          </cell>
        </row>
        <row r="128">
          <cell r="C128" t="str">
            <v>Sayali Ravindra Mhatre</v>
          </cell>
        </row>
        <row r="129">
          <cell r="C129" t="str">
            <v>Serin Sara Samuel</v>
          </cell>
        </row>
        <row r="130">
          <cell r="C130" t="str">
            <v>Shivani Omprakash Dubey</v>
          </cell>
        </row>
        <row r="131">
          <cell r="C131" t="str">
            <v>Shreya Chintamani Masurkar</v>
          </cell>
        </row>
        <row r="132">
          <cell r="C132" t="str">
            <v>Shreya Padamakar Mokal</v>
          </cell>
        </row>
        <row r="133">
          <cell r="C133" t="str">
            <v>Tanvi Pradeep Sawant</v>
          </cell>
        </row>
        <row r="134">
          <cell r="C134" t="str">
            <v>Unmesh Ganesh Rajguru</v>
          </cell>
        </row>
        <row r="135">
          <cell r="C135" t="str">
            <v>Amrit Kaur Supinder Singh Manhas</v>
          </cell>
        </row>
        <row r="136">
          <cell r="C136" t="str">
            <v>Jimit Mahendra Shah</v>
          </cell>
        </row>
        <row r="137">
          <cell r="C137" t="str">
            <v>Mayuri Suresh Sonkusare</v>
          </cell>
        </row>
        <row r="138">
          <cell r="C138" t="str">
            <v>Nikunj Dinesh Thakkar</v>
          </cell>
        </row>
        <row r="139">
          <cell r="C139" t="str">
            <v>Shubham Vijay Bajirao</v>
          </cell>
        </row>
        <row r="140">
          <cell r="C140" t="str">
            <v>Vaishnavi Avinash Gawali</v>
          </cell>
        </row>
        <row r="141">
          <cell r="C141" t="str">
            <v>Vishwanath Sunil Gupta</v>
          </cell>
        </row>
        <row r="142">
          <cell r="C142" t="str">
            <v>Balaji Bimalraj Kumar</v>
          </cell>
        </row>
        <row r="143">
          <cell r="C143" t="str">
            <v>Drishty Karan Arora</v>
          </cell>
        </row>
        <row r="144">
          <cell r="C144" t="str">
            <v>Pratik Narendrakumar Tanwar</v>
          </cell>
        </row>
        <row r="145">
          <cell r="C145" t="str">
            <v>Sharvari Sudhir Vaidya</v>
          </cell>
        </row>
        <row r="146">
          <cell r="C146" t="str">
            <v xml:space="preserve">Shweta Sanjay Ghuge </v>
          </cell>
        </row>
        <row r="147">
          <cell r="C147" t="str">
            <v>Viraj Sanjay Jadhav</v>
          </cell>
        </row>
        <row r="148">
          <cell r="C148" t="str">
            <v>Aishwarya Aji Madathiparambil</v>
          </cell>
        </row>
        <row r="149">
          <cell r="C149" t="str">
            <v>Yashashree Jayant Kulkarni</v>
          </cell>
        </row>
        <row r="150">
          <cell r="C150" t="str">
            <v>Aastha Sachin Kamath</v>
          </cell>
        </row>
        <row r="151">
          <cell r="C151" t="str">
            <v>Aditya Rajesh Mahajan</v>
          </cell>
        </row>
        <row r="152">
          <cell r="C152" t="str">
            <v>Akshata Adesh Gawade</v>
          </cell>
        </row>
        <row r="153">
          <cell r="C153" t="str">
            <v>Akshata Ulhas Kalchavkar</v>
          </cell>
        </row>
        <row r="154">
          <cell r="C154" t="str">
            <v>Anant Vijay Agrawal</v>
          </cell>
        </row>
        <row r="155">
          <cell r="C155" t="str">
            <v>Ashwin Deepak Sakharkar</v>
          </cell>
        </row>
        <row r="156">
          <cell r="C156" t="str">
            <v>Asma Altaf Memon</v>
          </cell>
        </row>
        <row r="157">
          <cell r="C157" t="str">
            <v>Ismaile Aminuddin Shaikh</v>
          </cell>
        </row>
        <row r="158">
          <cell r="C158" t="str">
            <v>Mansi Sukhadev Surve</v>
          </cell>
        </row>
        <row r="159">
          <cell r="C159" t="str">
            <v>Nimish Sunil Jadhav</v>
          </cell>
        </row>
        <row r="160">
          <cell r="C160" t="str">
            <v>Pallavi Bharat Redkar</v>
          </cell>
        </row>
        <row r="161">
          <cell r="C161" t="str">
            <v>Priya Vasant Bharambe</v>
          </cell>
        </row>
        <row r="162">
          <cell r="C162" t="str">
            <v>Rohit Ratilal Pardeshi</v>
          </cell>
        </row>
        <row r="163">
          <cell r="C163" t="str">
            <v>Saurabh Ashok Rahate</v>
          </cell>
        </row>
        <row r="164">
          <cell r="C164" t="str">
            <v>Shivani Nagnath Vatkar</v>
          </cell>
        </row>
        <row r="165">
          <cell r="C165" t="str">
            <v>Shubham Satish Kambli</v>
          </cell>
        </row>
        <row r="166">
          <cell r="C166" t="str">
            <v>Sumit Kumar Sharma</v>
          </cell>
        </row>
        <row r="167">
          <cell r="C167" t="str">
            <v>Vanshree Jayant Bapat</v>
          </cell>
        </row>
        <row r="168">
          <cell r="C168" t="str">
            <v>Yash Asit Trivedi</v>
          </cell>
        </row>
        <row r="169">
          <cell r="C169" t="str">
            <v>Aishwarya Vijay Pansare</v>
          </cell>
        </row>
        <row r="170">
          <cell r="C170" t="str">
            <v>Aliya Salim Shaikh</v>
          </cell>
        </row>
        <row r="171">
          <cell r="C171" t="str">
            <v>Aniket Sunil Mirajkar</v>
          </cell>
        </row>
        <row r="172">
          <cell r="C172" t="str">
            <v>Bhakti Santosh Patil</v>
          </cell>
        </row>
        <row r="173">
          <cell r="C173" t="str">
            <v>Divya Krishna Gupta</v>
          </cell>
        </row>
        <row r="174">
          <cell r="C174" t="str">
            <v>Farman Maqbool Ahmed Kazi</v>
          </cell>
        </row>
        <row r="175">
          <cell r="C175" t="str">
            <v>Hrishikesh Vikas Gaikwad</v>
          </cell>
        </row>
        <row r="176">
          <cell r="C176" t="str">
            <v>Manali Rajesh Muley</v>
          </cell>
        </row>
        <row r="177">
          <cell r="C177" t="str">
            <v>Manasi Ramesh Thapar</v>
          </cell>
        </row>
        <row r="178">
          <cell r="C178" t="str">
            <v>Mrigesh Mrinal Dasgupta</v>
          </cell>
        </row>
        <row r="179">
          <cell r="C179" t="str">
            <v>Nikhil Kamlesh Singh</v>
          </cell>
        </row>
        <row r="180">
          <cell r="C180" t="str">
            <v>Pranav Shankar Desai</v>
          </cell>
        </row>
        <row r="181">
          <cell r="C181" t="str">
            <v>Rasika Milind Bhave</v>
          </cell>
        </row>
        <row r="182">
          <cell r="C182" t="str">
            <v>Rohan Sanjay Nayak</v>
          </cell>
        </row>
        <row r="183">
          <cell r="C183" t="str">
            <v>Rutuja Nitin Mandlik</v>
          </cell>
        </row>
        <row r="184">
          <cell r="C184" t="str">
            <v>Siddheshwari Rajan Raut</v>
          </cell>
        </row>
        <row r="185">
          <cell r="C185" t="str">
            <v>Avish Manish Kadakia</v>
          </cell>
        </row>
        <row r="186">
          <cell r="C186" t="str">
            <v>Karan Bharat Kerkar</v>
          </cell>
        </row>
        <row r="187">
          <cell r="C187" t="str">
            <v>Niyati Mukund Gulumkar</v>
          </cell>
        </row>
        <row r="188">
          <cell r="C188" t="str">
            <v>Prajakta Pradeep Pakhale</v>
          </cell>
        </row>
        <row r="189">
          <cell r="C189" t="str">
            <v>Pravin Pramod Ekawade</v>
          </cell>
        </row>
        <row r="190">
          <cell r="C190" t="str">
            <v>Raj Nilesh Karnik</v>
          </cell>
        </row>
        <row r="191">
          <cell r="C191" t="str">
            <v>Tejashree Shivram Parab</v>
          </cell>
        </row>
        <row r="192">
          <cell r="C192" t="str">
            <v>Trupti Jayant Sardesai</v>
          </cell>
        </row>
        <row r="193">
          <cell r="C193" t="str">
            <v>Ankita Ashok Bangar</v>
          </cell>
        </row>
        <row r="194">
          <cell r="C194" t="str">
            <v>Ashwini Shivaji Patil</v>
          </cell>
        </row>
        <row r="195">
          <cell r="C195" t="str">
            <v>Bhavik Suresh Bakraniya</v>
          </cell>
        </row>
        <row r="196">
          <cell r="C196" t="str">
            <v>Himanshu Bhagwan Modak</v>
          </cell>
        </row>
        <row r="197">
          <cell r="C197" t="str">
            <v>Jidnyasa Sunil Kamble</v>
          </cell>
        </row>
        <row r="198">
          <cell r="C198" t="str">
            <v>Mansi Pravin Dabhole</v>
          </cell>
        </row>
        <row r="199">
          <cell r="C199" t="str">
            <v>Namrata Subodh Sawant</v>
          </cell>
        </row>
        <row r="200">
          <cell r="C200" t="str">
            <v>Poorvi Ramakrishna Rai</v>
          </cell>
        </row>
        <row r="201">
          <cell r="C201" t="str">
            <v>Prathamesh Ravindra Chavan</v>
          </cell>
        </row>
        <row r="202">
          <cell r="C202" t="str">
            <v>Rajesh Narendra Kakade</v>
          </cell>
        </row>
        <row r="203">
          <cell r="C203" t="str">
            <v>Rohit Shankar Thadaka</v>
          </cell>
        </row>
        <row r="204">
          <cell r="C204" t="str">
            <v>Rushabh Raju Mishra</v>
          </cell>
        </row>
        <row r="205">
          <cell r="C205" t="str">
            <v>Sanit Laxminarayan Rajula</v>
          </cell>
        </row>
        <row r="206">
          <cell r="C206" t="str">
            <v>Sharayu Sanjay Sathe</v>
          </cell>
        </row>
        <row r="207">
          <cell r="C207" t="str">
            <v>Shubham Raju Ughade</v>
          </cell>
        </row>
        <row r="208">
          <cell r="C208" t="str">
            <v>Tasneem Yusuf Porbanderwala</v>
          </cell>
        </row>
        <row r="209">
          <cell r="C209" t="str">
            <v>Aditya Kumar Kottayan</v>
          </cell>
        </row>
        <row r="210">
          <cell r="C210" t="str">
            <v>Akshay Bhupendra Patil</v>
          </cell>
        </row>
        <row r="211">
          <cell r="C211" t="str">
            <v>Himani Murari Deulkar</v>
          </cell>
        </row>
        <row r="212">
          <cell r="C212" t="str">
            <v>Madhura Subodh Kulkarni</v>
          </cell>
        </row>
        <row r="213">
          <cell r="C213" t="str">
            <v>Mihika Tushar Gupte</v>
          </cell>
        </row>
        <row r="214">
          <cell r="C214" t="str">
            <v>Nikita Sunil Sapkal</v>
          </cell>
        </row>
        <row r="215">
          <cell r="C215" t="str">
            <v>Pratik Madhukar Shete</v>
          </cell>
        </row>
        <row r="216">
          <cell r="C216" t="str">
            <v>Pratik Smitin Karnik</v>
          </cell>
        </row>
        <row r="217">
          <cell r="C217" t="str">
            <v xml:space="preserve">Rishab Sudhir Uppal </v>
          </cell>
        </row>
        <row r="218">
          <cell r="C218" t="str">
            <v>Salomi Akshay Thakur</v>
          </cell>
        </row>
        <row r="219">
          <cell r="C219" t="str">
            <v>Sanjeev Bhagat</v>
          </cell>
        </row>
        <row r="220">
          <cell r="C220" t="str">
            <v>Shaila Zubair Ahmed Ansari</v>
          </cell>
        </row>
        <row r="221">
          <cell r="C221" t="str">
            <v>Shivali Gopalkrishna Kamath</v>
          </cell>
        </row>
        <row r="222">
          <cell r="C222" t="str">
            <v>Vighnesh Jairam Shetty</v>
          </cell>
        </row>
        <row r="223">
          <cell r="C223" t="str">
            <v>Vivek Vijay Wadegaonkar</v>
          </cell>
        </row>
        <row r="224">
          <cell r="C224" t="str">
            <v>Abhishek Dilip Lad</v>
          </cell>
        </row>
        <row r="225">
          <cell r="C225" t="str">
            <v>Alisha Kishor Bingewar</v>
          </cell>
        </row>
        <row r="226">
          <cell r="C226" t="str">
            <v>Ashwini Jaywant Ahire</v>
          </cell>
        </row>
        <row r="227">
          <cell r="C227" t="str">
            <v>Namrata Raju Hande</v>
          </cell>
        </row>
        <row r="228">
          <cell r="C228" t="str">
            <v>Nikhil Sunil Jagtap</v>
          </cell>
        </row>
        <row r="229">
          <cell r="C229" t="str">
            <v>Omkar Anand Naik</v>
          </cell>
        </row>
        <row r="230">
          <cell r="C230" t="str">
            <v>Pooja Ashok Khandve</v>
          </cell>
        </row>
        <row r="231">
          <cell r="C231" t="str">
            <v>Prachi Laxman Jogdand</v>
          </cell>
        </row>
        <row r="232">
          <cell r="C232" t="str">
            <v>Ragini Anil Mistri</v>
          </cell>
        </row>
        <row r="233">
          <cell r="C233" t="str">
            <v>Raj Shantaram Haldankar</v>
          </cell>
        </row>
        <row r="234">
          <cell r="C234" t="str">
            <v>Savita Ningappa Navalgi</v>
          </cell>
        </row>
        <row r="235">
          <cell r="C235" t="str">
            <v>Swapnil Mahendra Gamre</v>
          </cell>
        </row>
        <row r="236">
          <cell r="C236" t="str">
            <v>Vishrut Pradeep Navalkar</v>
          </cell>
        </row>
        <row r="237">
          <cell r="C237" t="str">
            <v>Yash Kirit Gala</v>
          </cell>
        </row>
        <row r="238">
          <cell r="C238" t="str">
            <v>Aditya Krishnahari Gudla</v>
          </cell>
        </row>
        <row r="239">
          <cell r="C239" t="str">
            <v>Himanshu Rajan Kawli</v>
          </cell>
        </row>
        <row r="240">
          <cell r="C240" t="str">
            <v>Krutika Hemant Nerurkar</v>
          </cell>
        </row>
        <row r="241">
          <cell r="C241" t="str">
            <v>Pragati Pramod Divekar</v>
          </cell>
        </row>
        <row r="242">
          <cell r="C242" t="str">
            <v>Sanketh Prakash Jitta</v>
          </cell>
        </row>
        <row r="243">
          <cell r="C243" t="str">
            <v>Sarvesh Chandrakant Pimple</v>
          </cell>
        </row>
        <row r="244">
          <cell r="C244" t="str">
            <v>Sayali Rajeshwar More</v>
          </cell>
        </row>
        <row r="245">
          <cell r="C245" t="str">
            <v>Shubham Pramod Suryawanshi</v>
          </cell>
        </row>
        <row r="246">
          <cell r="C246" t="str">
            <v>Shubham Ramesh Sawant</v>
          </cell>
        </row>
        <row r="247">
          <cell r="C247" t="str">
            <v>Siddhant Jagdip Pawar</v>
          </cell>
        </row>
        <row r="248">
          <cell r="C248" t="str">
            <v>Tejas Anand Patil</v>
          </cell>
        </row>
        <row r="249">
          <cell r="C249" t="str">
            <v>Vaishnavi Devidas Bankar</v>
          </cell>
        </row>
        <row r="250">
          <cell r="C250" t="str">
            <v>Vivek Jagannath Sharma</v>
          </cell>
        </row>
        <row r="251">
          <cell r="C251" t="str">
            <v>Dattatray Ganpat Jadhav</v>
          </cell>
        </row>
        <row r="252">
          <cell r="C252" t="str">
            <v>Divyanshu Bhardwaj</v>
          </cell>
        </row>
        <row r="253">
          <cell r="C253" t="str">
            <v>Pranali Chandrahar Kumathekar</v>
          </cell>
        </row>
        <row r="254">
          <cell r="C254" t="str">
            <v>Priyanka Rajendra Pal</v>
          </cell>
        </row>
        <row r="255">
          <cell r="C255" t="str">
            <v>Radhika Prakash Tambe</v>
          </cell>
        </row>
        <row r="256">
          <cell r="C256" t="str">
            <v>Ravi Kumar Rajkumar Ram</v>
          </cell>
        </row>
        <row r="257">
          <cell r="C257" t="str">
            <v>Sahil Rajendra Sawant</v>
          </cell>
        </row>
        <row r="258">
          <cell r="C258" t="str">
            <v>Sandeep Jagram Yadav</v>
          </cell>
        </row>
        <row r="259">
          <cell r="C259" t="str">
            <v>Sujendra Jayant Gharat</v>
          </cell>
        </row>
        <row r="260">
          <cell r="C260" t="str">
            <v>Asim Tapan Chowdhury</v>
          </cell>
        </row>
        <row r="261">
          <cell r="C261" t="str">
            <v>Divya Devendra Parab</v>
          </cell>
        </row>
        <row r="262">
          <cell r="C262" t="str">
            <v>Mohini Rajesh Mayekar</v>
          </cell>
        </row>
        <row r="263">
          <cell r="C263" t="str">
            <v>Nikhil Surendra Ware</v>
          </cell>
        </row>
        <row r="264">
          <cell r="C264" t="str">
            <v xml:space="preserve">Nilesh Babasaheb Suryanarayan </v>
          </cell>
        </row>
        <row r="265">
          <cell r="C265" t="str">
            <v>Ojas Manoj Karekar</v>
          </cell>
        </row>
        <row r="266">
          <cell r="C266" t="str">
            <v>Omkar Sunil Shreevardhankar</v>
          </cell>
        </row>
        <row r="267">
          <cell r="C267" t="str">
            <v>Pragati Yashwant Patil</v>
          </cell>
        </row>
        <row r="268">
          <cell r="C268" t="str">
            <v>Pratik Bhaurao Gajbe</v>
          </cell>
        </row>
        <row r="269">
          <cell r="C269" t="str">
            <v>Shubham Dhirendra Rawat</v>
          </cell>
        </row>
        <row r="270">
          <cell r="C270" t="str">
            <v>Umavanshikumari Hemant Rajput</v>
          </cell>
        </row>
        <row r="271">
          <cell r="C271" t="str">
            <v>Akshay Ramdas Pangare</v>
          </cell>
        </row>
        <row r="272">
          <cell r="C272" t="str">
            <v>Aniruddha Prakash Tambe</v>
          </cell>
        </row>
        <row r="273">
          <cell r="C273" t="str">
            <v>Ashwini Rajendra Ahire</v>
          </cell>
        </row>
        <row r="274">
          <cell r="C274" t="str">
            <v>Himanshi Harish Bansod</v>
          </cell>
        </row>
        <row r="275">
          <cell r="C275" t="str">
            <v>Makarand Suhas Lad</v>
          </cell>
        </row>
        <row r="276">
          <cell r="C276" t="str">
            <v>Manasa Lakshmi V R Prasad Vemuri</v>
          </cell>
        </row>
        <row r="277">
          <cell r="C277" t="str">
            <v>Omkar Shirish Shetye</v>
          </cell>
        </row>
        <row r="278">
          <cell r="C278" t="str">
            <v>Saisirajkishore Chandrasekhar Jampana</v>
          </cell>
        </row>
        <row r="279">
          <cell r="C279" t="str">
            <v>Saurabh Avinash Indulkar</v>
          </cell>
        </row>
        <row r="280">
          <cell r="C280" t="str">
            <v>Shraddha Raghavendra Karnik</v>
          </cell>
        </row>
        <row r="281">
          <cell r="C281" t="str">
            <v>Viraj Vinayak Bhat</v>
          </cell>
        </row>
        <row r="282">
          <cell r="C282" t="str">
            <v>Vivek Omprakash Singh</v>
          </cell>
        </row>
        <row r="283">
          <cell r="C283" t="str">
            <v>Vivek Philip</v>
          </cell>
        </row>
        <row r="284">
          <cell r="C284" t="str">
            <v>Apurva Surendra Bairat</v>
          </cell>
        </row>
        <row r="285">
          <cell r="C285" t="str">
            <v>Mohd Sanif Mujawar</v>
          </cell>
        </row>
        <row r="286">
          <cell r="C286" t="str">
            <v>Omkar Vinod Patil</v>
          </cell>
        </row>
        <row r="287">
          <cell r="C287" t="str">
            <v>Pranav Krishna Sawant</v>
          </cell>
        </row>
        <row r="288">
          <cell r="C288" t="str">
            <v>Rohit Sanjay Nikam</v>
          </cell>
        </row>
        <row r="289">
          <cell r="C289" t="str">
            <v>Vishal Umesh Bhagat</v>
          </cell>
        </row>
        <row r="290">
          <cell r="C290" t="str">
            <v>Sumeet Dayanand Suvarna</v>
          </cell>
        </row>
        <row r="291">
          <cell r="C291" t="str">
            <v>Vaishnavi Pratap Gawade</v>
          </cell>
        </row>
        <row r="292">
          <cell r="C292" t="str">
            <v>Bhagyashree Mandlik</v>
          </cell>
        </row>
        <row r="293">
          <cell r="C293" t="str">
            <v>Devendra Harishchandra Parab</v>
          </cell>
        </row>
        <row r="294">
          <cell r="C294" t="str">
            <v>Rashmi Vithal Kangane</v>
          </cell>
        </row>
        <row r="295">
          <cell r="C295" t="str">
            <v>Rutuja Ramakant Patankar</v>
          </cell>
        </row>
        <row r="296">
          <cell r="C296" t="str">
            <v>Sagar Chintaman Borsa</v>
          </cell>
        </row>
        <row r="297">
          <cell r="C297" t="str">
            <v>Ashutosh Durgaprasad Pandey</v>
          </cell>
        </row>
        <row r="298">
          <cell r="C298" t="str">
            <v>Jaya Laxmishankar Mishra</v>
          </cell>
        </row>
        <row r="299">
          <cell r="C299" t="str">
            <v xml:space="preserve">Sagar Sanjay Baheti </v>
          </cell>
        </row>
        <row r="300">
          <cell r="C300" t="str">
            <v>Shubham Naresh Jain</v>
          </cell>
        </row>
        <row r="301">
          <cell r="C301" t="str">
            <v>Sachin Diwakar Dubey</v>
          </cell>
        </row>
        <row r="302">
          <cell r="C302" t="str">
            <v>Yash Mahendra Kenia</v>
          </cell>
        </row>
        <row r="303">
          <cell r="C303" t="str">
            <v>Abhishek Sundareswaran Nair</v>
          </cell>
        </row>
        <row r="304">
          <cell r="C304" t="str">
            <v>Omkar Santosh Khot</v>
          </cell>
        </row>
        <row r="305">
          <cell r="C305" t="str">
            <v>Soham Shriniwas Gharat</v>
          </cell>
        </row>
        <row r="306">
          <cell r="C306" t="str">
            <v>Purushottam Ganesh Karambelkar</v>
          </cell>
        </row>
        <row r="307">
          <cell r="C307" t="str">
            <v>Sonam Prakash Shinde</v>
          </cell>
        </row>
        <row r="308">
          <cell r="C308" t="str">
            <v>Mihir Nishikant Banage</v>
          </cell>
        </row>
        <row r="309">
          <cell r="C309" t="str">
            <v>Sunil Satyanarayana Gajula</v>
          </cell>
        </row>
        <row r="310">
          <cell r="C310" t="str">
            <v>Sankeshkumar Rajeshkumar Yadav</v>
          </cell>
        </row>
        <row r="311">
          <cell r="C311" t="str">
            <v xml:space="preserve">Prasad Mahendra Patil </v>
          </cell>
        </row>
        <row r="312">
          <cell r="C312" t="str">
            <v>Bhavana Shantaram Sangare</v>
          </cell>
        </row>
        <row r="313">
          <cell r="C313" t="str">
            <v>Dheeraj Rambaran Chaurasia</v>
          </cell>
        </row>
        <row r="314">
          <cell r="C314" t="str">
            <v>Mayuri Mahadev Khandare</v>
          </cell>
        </row>
        <row r="315">
          <cell r="C315" t="str">
            <v>Aditi Anant Munjekar</v>
          </cell>
        </row>
        <row r="316">
          <cell r="C316" t="str">
            <v>Shweta Jaysingh Kolekar</v>
          </cell>
        </row>
        <row r="317">
          <cell r="C317" t="str">
            <v>Abhishek Vijay Bhave</v>
          </cell>
        </row>
        <row r="318">
          <cell r="C318" t="str">
            <v>Hanish Ravindra Punamiya</v>
          </cell>
        </row>
        <row r="319">
          <cell r="C319" t="str">
            <v>Mitesh Ranmal Jain</v>
          </cell>
        </row>
        <row r="320">
          <cell r="C320" t="str">
            <v>Sameer Prakash Virnodkar</v>
          </cell>
        </row>
        <row r="321">
          <cell r="C321" t="str">
            <v>Prathamesh Prashant Kulkarni</v>
          </cell>
        </row>
        <row r="322">
          <cell r="C322" t="str">
            <v>Harsha Nitin Karnik</v>
          </cell>
        </row>
        <row r="323">
          <cell r="C323" t="str">
            <v>Sandeep Rajbahadur Yadav</v>
          </cell>
        </row>
        <row r="324">
          <cell r="C324" t="str">
            <v>Shraddha Shamsundar Tiwari</v>
          </cell>
        </row>
        <row r="325">
          <cell r="C325" t="str">
            <v>Prasad Vishwanath Trimukhe</v>
          </cell>
        </row>
        <row r="326">
          <cell r="C326" t="str">
            <v>Santoshi Vishnu Parab</v>
          </cell>
        </row>
        <row r="327">
          <cell r="C327" t="str">
            <v>Viraj Ashok Gaikwad</v>
          </cell>
        </row>
        <row r="328">
          <cell r="C328" t="str">
            <v>Bhairavi Rajan Chitalay</v>
          </cell>
        </row>
        <row r="329">
          <cell r="C329" t="str">
            <v>Rugved Shekhar Deshpande</v>
          </cell>
        </row>
        <row r="330">
          <cell r="C330" t="str">
            <v>Siddhesh Nitin Jagushte</v>
          </cell>
        </row>
        <row r="331">
          <cell r="C331" t="str">
            <v xml:space="preserve">Manisha Subramanian Iyer </v>
          </cell>
        </row>
        <row r="332">
          <cell r="C332" t="str">
            <v>Viraj Shirish Deshpande</v>
          </cell>
        </row>
        <row r="333">
          <cell r="C333" t="str">
            <v>Prathamesh Vishwas Patil</v>
          </cell>
        </row>
        <row r="334">
          <cell r="C334" t="str">
            <v>Moxesh Jawahar Mehta</v>
          </cell>
        </row>
        <row r="335">
          <cell r="C335" t="str">
            <v>Shubham Pankaj Motiwale</v>
          </cell>
        </row>
        <row r="336">
          <cell r="C336" t="str">
            <v>Abhishek Harish Shah</v>
          </cell>
        </row>
        <row r="337">
          <cell r="C337" t="str">
            <v>Pranav Gupta</v>
          </cell>
        </row>
        <row r="338">
          <cell r="C338" t="str">
            <v>Revati Ramesh Kharate</v>
          </cell>
        </row>
        <row r="339">
          <cell r="C339" t="str">
            <v>Prashansa Chandrakant Chavan</v>
          </cell>
        </row>
        <row r="340">
          <cell r="C340" t="str">
            <v>Amey Sanjay Kokate</v>
          </cell>
        </row>
        <row r="341">
          <cell r="C341" t="str">
            <v>Kushal Sunil Gadiya</v>
          </cell>
        </row>
        <row r="342">
          <cell r="C342" t="str">
            <v>Bhagyodaya Pandurang Bagwe</v>
          </cell>
        </row>
        <row r="343">
          <cell r="C343" t="str">
            <v>Samruddhi Mahesh Patil</v>
          </cell>
        </row>
        <row r="344">
          <cell r="C344" t="str">
            <v>Tejasvi Bansi Bodke</v>
          </cell>
        </row>
        <row r="345">
          <cell r="C345" t="str">
            <v>Tushar Vijay Gaikwad</v>
          </cell>
        </row>
        <row r="346">
          <cell r="C346" t="str">
            <v>Ashwini Suresh Manjare</v>
          </cell>
        </row>
        <row r="347">
          <cell r="C347" t="str">
            <v>Payal Janardan Naik</v>
          </cell>
        </row>
        <row r="348">
          <cell r="C348" t="str">
            <v>Divya Hanumant Jadhav</v>
          </cell>
        </row>
        <row r="349">
          <cell r="C349" t="str">
            <v>Shweta Dilip Mandrekar</v>
          </cell>
        </row>
        <row r="350">
          <cell r="C350" t="str">
            <v>Vatsal Rameshkumar Talavia</v>
          </cell>
        </row>
        <row r="351">
          <cell r="C351" t="str">
            <v>Saily Pravin Kamble</v>
          </cell>
        </row>
        <row r="352">
          <cell r="C352" t="str">
            <v>Mohammed Kamran Abdul Rashid Ansari</v>
          </cell>
        </row>
        <row r="353">
          <cell r="C353" t="str">
            <v>Nitin Tukaram Pawar</v>
          </cell>
        </row>
        <row r="354">
          <cell r="C354" t="str">
            <v>Pratibha Vaijanath Darade</v>
          </cell>
        </row>
        <row r="355">
          <cell r="C355" t="str">
            <v>Rajiv Dayanand Chavan</v>
          </cell>
        </row>
        <row r="356">
          <cell r="C356" t="str">
            <v>Sameera Sandeep Sanap</v>
          </cell>
        </row>
        <row r="357">
          <cell r="C357" t="str">
            <v>Megha Mahendra Kharat</v>
          </cell>
        </row>
        <row r="358">
          <cell r="C358" t="str">
            <v>Adnan Dabir</v>
          </cell>
        </row>
        <row r="359">
          <cell r="C359" t="str">
            <v>Akshta Deepak Baadkar</v>
          </cell>
        </row>
        <row r="360">
          <cell r="C360" t="str">
            <v>Bhagyashree Harikumar Kurup</v>
          </cell>
        </row>
        <row r="361">
          <cell r="C361" t="str">
            <v>Manish Nitin Kumbhar</v>
          </cell>
        </row>
        <row r="362">
          <cell r="C362" t="str">
            <v>Melissa Serilda Karkada</v>
          </cell>
        </row>
        <row r="363">
          <cell r="C363" t="str">
            <v>Rutuja Pradeep Solkar</v>
          </cell>
        </row>
        <row r="364">
          <cell r="C364" t="str">
            <v>Sarita Rajesh Gundeti</v>
          </cell>
        </row>
        <row r="365">
          <cell r="C365" t="str">
            <v>Shrutika Vikas Nipane</v>
          </cell>
        </row>
        <row r="366">
          <cell r="C366" t="str">
            <v>Sohail Ismail Gire</v>
          </cell>
        </row>
        <row r="367">
          <cell r="C367" t="str">
            <v>Trupti Devendra Parekar</v>
          </cell>
        </row>
        <row r="368">
          <cell r="C368" t="str">
            <v>Chinmay Suhas Joshi</v>
          </cell>
        </row>
        <row r="369">
          <cell r="C369" t="str">
            <v>Ameya Shashikant Ingale</v>
          </cell>
        </row>
        <row r="370">
          <cell r="C370" t="str">
            <v>Darshan Ramesh Bhiwapurkar</v>
          </cell>
        </row>
        <row r="371">
          <cell r="C371" t="str">
            <v>Tejas Sanjay Gandhi</v>
          </cell>
        </row>
        <row r="372">
          <cell r="C372" t="str">
            <v>Sachin Baijanath Yadav</v>
          </cell>
        </row>
        <row r="373">
          <cell r="C373" t="str">
            <v>Siddhant Agarwal</v>
          </cell>
        </row>
        <row r="374">
          <cell r="C374" t="str">
            <v>Gaurav Lalit Chauhan</v>
          </cell>
        </row>
        <row r="375">
          <cell r="C375" t="str">
            <v>Prashant Vijay Kamble</v>
          </cell>
        </row>
        <row r="376">
          <cell r="C376" t="str">
            <v>Tanmay Phalgun Thakare</v>
          </cell>
        </row>
        <row r="377">
          <cell r="C377" t="str">
            <v>Dhanashri Suhas Tare</v>
          </cell>
        </row>
        <row r="378">
          <cell r="C378" t="str">
            <v>Himani Deepak Pednekar</v>
          </cell>
        </row>
        <row r="379">
          <cell r="C379" t="str">
            <v>Hunain Nadeem Shah</v>
          </cell>
        </row>
        <row r="380">
          <cell r="C380" t="str">
            <v xml:space="preserve">Leena Pradeep Nalawade </v>
          </cell>
        </row>
        <row r="381">
          <cell r="C381" t="str">
            <v>Aditya Sawant</v>
          </cell>
        </row>
        <row r="382">
          <cell r="C382" t="str">
            <v>Madhura Ravindra Nasare</v>
          </cell>
        </row>
        <row r="383">
          <cell r="C383" t="str">
            <v>Shailaja Santosh Mishra</v>
          </cell>
        </row>
        <row r="384">
          <cell r="C384" t="str">
            <v>Darshan Rajendra Wadekar</v>
          </cell>
        </row>
        <row r="385">
          <cell r="C385" t="str">
            <v>Anuj Jaiprakash Khairnar</v>
          </cell>
        </row>
        <row r="386">
          <cell r="C386" t="str">
            <v>Sumit Vilas Karangutkar</v>
          </cell>
        </row>
        <row r="387">
          <cell r="C387" t="str">
            <v>Pushkar Jayant Mutha</v>
          </cell>
        </row>
        <row r="388">
          <cell r="C388" t="str">
            <v>Dipesh Dattaram Bhalekar</v>
          </cell>
        </row>
        <row r="389">
          <cell r="C389" t="str">
            <v>Sonam Shinde</v>
          </cell>
        </row>
        <row r="390">
          <cell r="C390" t="str">
            <v>Jatin Mahesh Manjrekar</v>
          </cell>
        </row>
        <row r="391">
          <cell r="C391" t="str">
            <v xml:space="preserve">Shubham Ghodke </v>
          </cell>
        </row>
      </sheetData>
      <sheetData sheetId="11" refreshError="1">
        <row r="3">
          <cell r="C3" t="str">
            <v>Mandar Harshad Deo</v>
          </cell>
        </row>
        <row r="4">
          <cell r="C4" t="str">
            <v xml:space="preserve">Omkar Sanjay Bhogle </v>
          </cell>
        </row>
        <row r="5">
          <cell r="C5" t="str">
            <v>Pankaj Nitin Warke</v>
          </cell>
        </row>
        <row r="6">
          <cell r="C6" t="str">
            <v>Janvi Jitendra Phadtare</v>
          </cell>
        </row>
        <row r="7">
          <cell r="C7" t="str">
            <v>Pushkar Aniruddha Kurhekar</v>
          </cell>
        </row>
        <row r="8">
          <cell r="C8" t="str">
            <v>Bhavika Prabhakar Poojary</v>
          </cell>
        </row>
        <row r="9">
          <cell r="C9" t="str">
            <v>Dipali Chandrakant Telavane</v>
          </cell>
        </row>
        <row r="10">
          <cell r="C10" t="str">
            <v>Vineet Krishnamohan Vemula</v>
          </cell>
        </row>
        <row r="11">
          <cell r="C11" t="str">
            <v>Devesh Balaji Bilapate</v>
          </cell>
        </row>
        <row r="12">
          <cell r="C12" t="str">
            <v>Hrishikesh Pramod Chorge</v>
          </cell>
        </row>
        <row r="13">
          <cell r="C13" t="str">
            <v>Ashutosh Vilas Engavle</v>
          </cell>
        </row>
        <row r="14">
          <cell r="C14" t="str">
            <v>Adityavikram Gopakumaran Thampi</v>
          </cell>
        </row>
        <row r="15">
          <cell r="C15" t="str">
            <v>Hemraj Rajendra Mahadeshwar</v>
          </cell>
        </row>
        <row r="16">
          <cell r="C16" t="str">
            <v>Abhishek Ugrasen Yadav</v>
          </cell>
        </row>
        <row r="17">
          <cell r="C17" t="str">
            <v>Adhitya Shrinivas Annaldasula</v>
          </cell>
        </row>
        <row r="18">
          <cell r="C18" t="str">
            <v>Anisha James Mathais</v>
          </cell>
        </row>
        <row r="19">
          <cell r="C19" t="str">
            <v>Anmol Shankarrao Mhaiskar</v>
          </cell>
        </row>
        <row r="20">
          <cell r="C20" t="str">
            <v>Arghya Chell</v>
          </cell>
        </row>
        <row r="21">
          <cell r="C21" t="str">
            <v>Ashwami Abhay Dalvi</v>
          </cell>
        </row>
        <row r="22">
          <cell r="C22" t="str">
            <v>Asmita Ajay Wani</v>
          </cell>
        </row>
        <row r="23">
          <cell r="C23" t="str">
            <v>Chandan Kailashnath Ojha</v>
          </cell>
        </row>
        <row r="24">
          <cell r="C24" t="str">
            <v>Mrunal Rajan Ghadge</v>
          </cell>
        </row>
        <row r="25">
          <cell r="C25" t="str">
            <v>Mrunali Chandrakant Panwalkar</v>
          </cell>
        </row>
        <row r="26">
          <cell r="C26" t="str">
            <v>Prachi Hemantkumar Sarode</v>
          </cell>
        </row>
        <row r="27">
          <cell r="C27" t="str">
            <v>Rishabh Kapil Mehra</v>
          </cell>
        </row>
        <row r="28">
          <cell r="C28" t="str">
            <v>Rohit Babasaheb Suryanarayan</v>
          </cell>
        </row>
        <row r="29">
          <cell r="C29" t="str">
            <v>Shreya Satyajit Ghate</v>
          </cell>
        </row>
        <row r="30">
          <cell r="C30" t="str">
            <v>Sripriya  Madhavan  Karakkat</v>
          </cell>
        </row>
        <row r="31">
          <cell r="C31" t="str">
            <v>Srushti Sandeep Tamhanekar</v>
          </cell>
        </row>
        <row r="32">
          <cell r="C32" t="str">
            <v>Tanvi Gopalkrishna Waradkar</v>
          </cell>
        </row>
        <row r="33">
          <cell r="C33" t="str">
            <v>Tanya Kumar</v>
          </cell>
        </row>
        <row r="34">
          <cell r="C34" t="str">
            <v>Yash Jitendra Doshi</v>
          </cell>
        </row>
        <row r="35">
          <cell r="C35" t="str">
            <v>Abhishek Bisht</v>
          </cell>
        </row>
        <row r="36">
          <cell r="C36" t="str">
            <v>Damini Sanjay Yeole</v>
          </cell>
        </row>
        <row r="37">
          <cell r="C37" t="str">
            <v>Himansi Manoj Dudhani</v>
          </cell>
        </row>
        <row r="38">
          <cell r="C38" t="str">
            <v>Karan Manish Shah</v>
          </cell>
        </row>
        <row r="39">
          <cell r="C39" t="str">
            <v>Kashika Vikas Tyagi</v>
          </cell>
        </row>
        <row r="40">
          <cell r="C40" t="str">
            <v>Kaustubh Vivekanand Koranglekar</v>
          </cell>
        </row>
        <row r="41">
          <cell r="C41" t="str">
            <v>Kinjal Vipul Dhanani</v>
          </cell>
        </row>
        <row r="42">
          <cell r="C42" t="str">
            <v>Kunjal Arun Devrukhkar</v>
          </cell>
        </row>
        <row r="43">
          <cell r="C43" t="str">
            <v>Mohammed Ahmed Rashid Shaikh</v>
          </cell>
        </row>
        <row r="44">
          <cell r="C44" t="str">
            <v>Muskan Dhar</v>
          </cell>
        </row>
        <row r="45">
          <cell r="C45" t="str">
            <v>Nikhil Santosh Patil</v>
          </cell>
        </row>
        <row r="46">
          <cell r="C46" t="str">
            <v>Pratik Sham Warekar</v>
          </cell>
        </row>
        <row r="47">
          <cell r="C47" t="str">
            <v>Rimi Ramesh Mishra</v>
          </cell>
        </row>
        <row r="48">
          <cell r="C48" t="str">
            <v>Shruti Mahesh Nadkarni</v>
          </cell>
        </row>
        <row r="49">
          <cell r="C49" t="str">
            <v>Shubham Ghanshyam Agarwal</v>
          </cell>
        </row>
        <row r="50">
          <cell r="C50" t="str">
            <v>Shweta Vilas Temkar</v>
          </cell>
        </row>
        <row r="51">
          <cell r="C51" t="str">
            <v>Vinithalaxmi Venkataratnakumar Jupudi</v>
          </cell>
        </row>
        <row r="52">
          <cell r="C52" t="str">
            <v>Abhishek Shivpujan Mishra</v>
          </cell>
        </row>
        <row r="53">
          <cell r="C53" t="str">
            <v>Aditya Ajay Shetye</v>
          </cell>
        </row>
        <row r="54">
          <cell r="C54" t="str">
            <v>Apoorva Uday Patil</v>
          </cell>
        </row>
        <row r="55">
          <cell r="C55" t="str">
            <v>Dhwani Dharmesh Hingu</v>
          </cell>
        </row>
        <row r="56">
          <cell r="C56" t="str">
            <v>Hitesh Bhagwandas Solanki</v>
          </cell>
        </row>
        <row r="57">
          <cell r="C57" t="str">
            <v>Manaswi Manoj Shimpi</v>
          </cell>
        </row>
        <row r="58">
          <cell r="C58" t="str">
            <v>Neel Tapesh Dave</v>
          </cell>
        </row>
        <row r="59">
          <cell r="C59" t="str">
            <v>Nishat Khwaja Akbar Sayyed</v>
          </cell>
        </row>
        <row r="60">
          <cell r="C60" t="str">
            <v>Poonam Milind Dhande</v>
          </cell>
        </row>
        <row r="61">
          <cell r="C61" t="str">
            <v>Rahul Balraj Sirisilla</v>
          </cell>
        </row>
        <row r="62">
          <cell r="C62" t="str">
            <v>Sarvesh Ramesh Kuthe</v>
          </cell>
        </row>
        <row r="63">
          <cell r="C63" t="str">
            <v>Shoyebmohammad Basheerahmed Shaikh</v>
          </cell>
        </row>
        <row r="64">
          <cell r="C64" t="str">
            <v>Shruti Sanjay Barangule</v>
          </cell>
        </row>
        <row r="65">
          <cell r="C65" t="str">
            <v>Shruti Shankar Khatpe</v>
          </cell>
        </row>
        <row r="66">
          <cell r="C66" t="str">
            <v>Supriya Sanjay Nalawade</v>
          </cell>
        </row>
        <row r="67">
          <cell r="C67" t="str">
            <v>Swati Vishnu Surjuse</v>
          </cell>
        </row>
        <row r="68">
          <cell r="C68" t="str">
            <v>Vatsal Jagdish Kotecha</v>
          </cell>
        </row>
        <row r="69">
          <cell r="C69" t="str">
            <v>Amol Anil Varankar</v>
          </cell>
        </row>
        <row r="70">
          <cell r="C70" t="str">
            <v>Animesh Narendra Bhagwat</v>
          </cell>
        </row>
        <row r="71">
          <cell r="C71" t="str">
            <v>Ankita Ramakant Patil</v>
          </cell>
        </row>
        <row r="72">
          <cell r="C72" t="str">
            <v>Anushree Harish Baliga</v>
          </cell>
        </row>
        <row r="73">
          <cell r="C73" t="str">
            <v>Apoorva Suryakant Teli</v>
          </cell>
        </row>
        <row r="74">
          <cell r="C74" t="str">
            <v>Apurva Annasaheb Khude</v>
          </cell>
        </row>
        <row r="75">
          <cell r="C75" t="str">
            <v>Atharva Sachin Deshpande</v>
          </cell>
        </row>
        <row r="76">
          <cell r="C76" t="str">
            <v>Balaji Govindarajan Chettiar</v>
          </cell>
        </row>
        <row r="77">
          <cell r="C77" t="str">
            <v>Hasnain Ahmed Shaikh</v>
          </cell>
        </row>
        <row r="78">
          <cell r="C78" t="str">
            <v>Mansi Bhanudas Kosamkar</v>
          </cell>
        </row>
        <row r="79">
          <cell r="C79" t="str">
            <v>Mihir Joglekar</v>
          </cell>
        </row>
        <row r="80">
          <cell r="C80" t="str">
            <v>Mrudula Vinod Sadaye</v>
          </cell>
        </row>
        <row r="81">
          <cell r="C81" t="str">
            <v>Rohit Nitin Kher</v>
          </cell>
        </row>
        <row r="82">
          <cell r="C82" t="str">
            <v>Rutuja Sanjay Dhanawade</v>
          </cell>
        </row>
        <row r="83">
          <cell r="C83" t="str">
            <v>Sanket Shridhar Sutar</v>
          </cell>
        </row>
        <row r="84">
          <cell r="C84" t="str">
            <v>Saurabha Ramdayal Gupta</v>
          </cell>
        </row>
        <row r="85">
          <cell r="C85" t="str">
            <v>Shubham Devendra Bari</v>
          </cell>
        </row>
        <row r="86">
          <cell r="C86" t="str">
            <v>Sudarshan Milind Chavan</v>
          </cell>
        </row>
        <row r="87">
          <cell r="C87" t="str">
            <v>Suraj Sunil Ghuge</v>
          </cell>
        </row>
        <row r="88">
          <cell r="C88" t="str">
            <v>Abhishek Avinash Shingte</v>
          </cell>
        </row>
        <row r="89">
          <cell r="C89" t="str">
            <v>Aniruddha Prakash Jadhav</v>
          </cell>
        </row>
        <row r="90">
          <cell r="C90" t="str">
            <v>Deepanshu Dhananjay Gaonkar</v>
          </cell>
        </row>
        <row r="91">
          <cell r="C91" t="str">
            <v>Happy Maganbhai Limbasiya</v>
          </cell>
        </row>
        <row r="92">
          <cell r="C92" t="str">
            <v>Himani Rajendra Patil</v>
          </cell>
        </row>
        <row r="93">
          <cell r="C93" t="str">
            <v>Kaustubh Naresh Desai</v>
          </cell>
        </row>
        <row r="94">
          <cell r="C94" t="str">
            <v>Madhura Atul Bartakke</v>
          </cell>
        </row>
        <row r="95">
          <cell r="C95" t="str">
            <v>Prachi Shantaram Yewale</v>
          </cell>
        </row>
        <row r="96">
          <cell r="C96" t="str">
            <v>Pratik Prakash Sakaria</v>
          </cell>
        </row>
        <row r="97">
          <cell r="C97" t="str">
            <v>Shreya Satyanarayana Vanga</v>
          </cell>
        </row>
        <row r="98">
          <cell r="C98" t="str">
            <v>Vrushali Wagh</v>
          </cell>
        </row>
        <row r="99">
          <cell r="C99" t="str">
            <v>Yash Ameet Patki</v>
          </cell>
        </row>
        <row r="100">
          <cell r="C100" t="str">
            <v>Harshal Satish Jaiswal</v>
          </cell>
        </row>
        <row r="101">
          <cell r="C101" t="str">
            <v>Hrushikesh Ravindra Medhekar</v>
          </cell>
        </row>
        <row r="102">
          <cell r="C102" t="str">
            <v>Jagruti Haresh Kharat</v>
          </cell>
        </row>
        <row r="103">
          <cell r="C103" t="str">
            <v>Kishan Rajesh Gupta</v>
          </cell>
        </row>
        <row r="104">
          <cell r="C104" t="str">
            <v>Mrunali Mahadev Shirodkar</v>
          </cell>
        </row>
        <row r="105">
          <cell r="C105" t="str">
            <v>Saili Suryakant Chavan</v>
          </cell>
        </row>
        <row r="106">
          <cell r="C106" t="str">
            <v>Saurabh Sanjay Yadav</v>
          </cell>
        </row>
        <row r="107">
          <cell r="C107" t="str">
            <v>Sonali Dasaharth Vazarkar</v>
          </cell>
        </row>
        <row r="108">
          <cell r="C108" t="str">
            <v>Trishala Rajendra Patil</v>
          </cell>
        </row>
        <row r="109">
          <cell r="C109" t="str">
            <v>Udit Sharad Pevekar</v>
          </cell>
        </row>
        <row r="110">
          <cell r="C110" t="str">
            <v>Aditya Uday Sawant</v>
          </cell>
        </row>
        <row r="111">
          <cell r="C111" t="str">
            <v>Alok Abhay Sardesai</v>
          </cell>
        </row>
        <row r="112">
          <cell r="C112" t="str">
            <v>Aritra Mondal</v>
          </cell>
        </row>
        <row r="113">
          <cell r="C113" t="str">
            <v>Arpita Ajay Kudesia</v>
          </cell>
        </row>
        <row r="114">
          <cell r="C114" t="str">
            <v>Kedar Vijay Kulkarni</v>
          </cell>
        </row>
        <row r="115">
          <cell r="C115" t="str">
            <v>Rasika Navin Pednekar</v>
          </cell>
        </row>
        <row r="116">
          <cell r="C116" t="str">
            <v>Amrutraj Dharmendra Paunikar</v>
          </cell>
        </row>
        <row r="117">
          <cell r="C117" t="str">
            <v>Ashish Vijay Bora</v>
          </cell>
        </row>
        <row r="118">
          <cell r="C118" t="str">
            <v>Dhaval Ketan Chheda</v>
          </cell>
        </row>
        <row r="119">
          <cell r="C119" t="str">
            <v>Kshitij Rajendra Kelshikar</v>
          </cell>
        </row>
        <row r="120">
          <cell r="C120" t="str">
            <v>Mahesh Raja Udayar</v>
          </cell>
        </row>
        <row r="121">
          <cell r="C121" t="str">
            <v>Vaibhav Bhagvandas Shetty</v>
          </cell>
        </row>
        <row r="122">
          <cell r="C122" t="str">
            <v>Yash Anil Junghare</v>
          </cell>
        </row>
        <row r="123">
          <cell r="C123" t="str">
            <v>Yugal Shrikant Barhate</v>
          </cell>
        </row>
        <row r="124">
          <cell r="C124" t="str">
            <v>Aditi Sanjay Sathe</v>
          </cell>
        </row>
        <row r="125">
          <cell r="C125" t="str">
            <v>Ashish Pran Pandita</v>
          </cell>
        </row>
        <row r="126">
          <cell r="C126" t="str">
            <v>Brijesh Kumar Verma</v>
          </cell>
        </row>
        <row r="127">
          <cell r="C127" t="str">
            <v>Isha Madhukar Wanjari</v>
          </cell>
        </row>
        <row r="128">
          <cell r="C128" t="str">
            <v>Raghav Papnai</v>
          </cell>
        </row>
        <row r="129">
          <cell r="C129" t="str">
            <v>Rohit Shailesh Bagul</v>
          </cell>
        </row>
        <row r="130">
          <cell r="C130" t="str">
            <v>Shweta Nathan</v>
          </cell>
        </row>
        <row r="131">
          <cell r="C131" t="str">
            <v>Zaid Gani Panhalkar</v>
          </cell>
        </row>
        <row r="132">
          <cell r="C132" t="str">
            <v>Haifa Haroon Haji</v>
          </cell>
        </row>
        <row r="133">
          <cell r="C133" t="str">
            <v>Maaz Ahmed Abdul Rahim Ansari</v>
          </cell>
        </row>
        <row r="134">
          <cell r="C134" t="str">
            <v>Sanket Laxman Bijam</v>
          </cell>
        </row>
        <row r="135">
          <cell r="C135" t="str">
            <v>Manor Rajan Deshmukh</v>
          </cell>
        </row>
        <row r="136">
          <cell r="C136" t="str">
            <v>Samiksha Madhukar Darade</v>
          </cell>
        </row>
        <row r="137">
          <cell r="C137" t="str">
            <v>Saumitra Uday Apte</v>
          </cell>
        </row>
        <row r="138">
          <cell r="C138" t="str">
            <v>Tanmaya Rajendra Kamble</v>
          </cell>
        </row>
        <row r="139">
          <cell r="C139" t="str">
            <v>Abhishek Deepak Tiwari</v>
          </cell>
        </row>
        <row r="140">
          <cell r="C140" t="str">
            <v>Amruta Ajit Muzumdar</v>
          </cell>
        </row>
        <row r="141">
          <cell r="C141" t="str">
            <v>Amruta Vijay Amberkar</v>
          </cell>
        </row>
        <row r="142">
          <cell r="C142" t="str">
            <v>Ankita Gangaram Shelar</v>
          </cell>
        </row>
        <row r="143">
          <cell r="C143" t="str">
            <v>Jishnu Rajendran Nambiar</v>
          </cell>
        </row>
        <row r="144">
          <cell r="C144" t="str">
            <v>Mythri Ravindra</v>
          </cell>
        </row>
        <row r="145">
          <cell r="C145" t="str">
            <v>Saurabhi Arvind Gawde</v>
          </cell>
        </row>
        <row r="146">
          <cell r="C146" t="str">
            <v>Shubhangi Devendra Mishra</v>
          </cell>
        </row>
        <row r="147">
          <cell r="C147" t="str">
            <v>Kamran Ahmed Sarfraz Ahmed Zikre</v>
          </cell>
        </row>
        <row r="148">
          <cell r="C148" t="str">
            <v>Omkar Krishna Baswat</v>
          </cell>
        </row>
        <row r="149">
          <cell r="C149" t="str">
            <v>Priya Pradeep Malewadkar</v>
          </cell>
        </row>
        <row r="150">
          <cell r="C150" t="str">
            <v>Rajab Ali Mohammad Umar Nagori</v>
          </cell>
        </row>
        <row r="151">
          <cell r="C151" t="str">
            <v>Vidit Mahesh Patil</v>
          </cell>
        </row>
        <row r="152">
          <cell r="C152" t="str">
            <v>Amey Arun Parange</v>
          </cell>
        </row>
        <row r="153">
          <cell r="C153" t="str">
            <v>Anish Rajesh Deshpande</v>
          </cell>
        </row>
        <row r="154">
          <cell r="C154" t="str">
            <v>Jinal Hitendrabhai Udvadia</v>
          </cell>
        </row>
        <row r="155">
          <cell r="C155" t="str">
            <v>Kartavya Pravin Kothari</v>
          </cell>
        </row>
        <row r="156">
          <cell r="C156" t="str">
            <v>Mithilesh Hemant Patankar</v>
          </cell>
        </row>
        <row r="157">
          <cell r="C157" t="str">
            <v>Najuka Dattaram Jadhav</v>
          </cell>
        </row>
        <row r="158">
          <cell r="C158" t="str">
            <v>Nidhi Jitendhar Khanna</v>
          </cell>
        </row>
        <row r="159">
          <cell r="C159" t="str">
            <v>Nihaar Sanjay Nandedkar</v>
          </cell>
        </row>
        <row r="160">
          <cell r="C160" t="str">
            <v>Parimal Bandu Pandhare</v>
          </cell>
        </row>
        <row r="161">
          <cell r="C161" t="str">
            <v>Sanket Suresh Mane</v>
          </cell>
        </row>
        <row r="162">
          <cell r="C162" t="str">
            <v>Shivam Singh</v>
          </cell>
        </row>
        <row r="163">
          <cell r="C163" t="str">
            <v>Abdur Rehman Gazali Sayed</v>
          </cell>
        </row>
        <row r="164">
          <cell r="C164" t="str">
            <v>Akshaya Ganesan Iyer</v>
          </cell>
        </row>
        <row r="165">
          <cell r="C165" t="str">
            <v>Anup Kumar Maity</v>
          </cell>
        </row>
        <row r="166">
          <cell r="C166" t="str">
            <v>Harshali Narayan Poojary</v>
          </cell>
        </row>
        <row r="167">
          <cell r="C167" t="str">
            <v>Kaksha Prasad Mhatre</v>
          </cell>
        </row>
        <row r="168">
          <cell r="C168" t="str">
            <v>Princekumar Kailash Vishwakarma</v>
          </cell>
        </row>
        <row r="169">
          <cell r="C169" t="str">
            <v>Sneha Sudhakar Bodke</v>
          </cell>
        </row>
        <row r="170">
          <cell r="C170" t="str">
            <v>Tejas Sodhi</v>
          </cell>
        </row>
        <row r="171">
          <cell r="C171" t="str">
            <v>Akashkumar Angadprasad Gupta</v>
          </cell>
        </row>
        <row r="172">
          <cell r="C172" t="str">
            <v>Hiral Prakash Mahadik</v>
          </cell>
        </row>
        <row r="173">
          <cell r="C173" t="str">
            <v>Minal Dilip Desai</v>
          </cell>
        </row>
        <row r="174">
          <cell r="C174" t="str">
            <v>Nikhil Popat Jawale</v>
          </cell>
        </row>
        <row r="175">
          <cell r="C175" t="str">
            <v>Aditya Mohan Vichare</v>
          </cell>
        </row>
        <row r="176">
          <cell r="C176" t="str">
            <v>Chetan Rajendra Shelar</v>
          </cell>
        </row>
        <row r="177">
          <cell r="C177" t="str">
            <v>Sanjit Subhash Parab</v>
          </cell>
        </row>
        <row r="178">
          <cell r="C178" t="str">
            <v>Vanaja Devrajam Kasturi</v>
          </cell>
        </row>
        <row r="179">
          <cell r="C179" t="str">
            <v>Mayur Vijay Bharankar</v>
          </cell>
        </row>
        <row r="180">
          <cell r="C180" t="str">
            <v>Mayuri Vilas Pushilkar</v>
          </cell>
        </row>
        <row r="181">
          <cell r="C181" t="str">
            <v>Shridhar Vasudev Shenoy</v>
          </cell>
        </row>
        <row r="182">
          <cell r="C182" t="str">
            <v>Shubham Shivaji Bhosale</v>
          </cell>
        </row>
        <row r="183">
          <cell r="C183" t="str">
            <v>Soham Dilip Mhaskar</v>
          </cell>
        </row>
        <row r="184">
          <cell r="C184" t="str">
            <v>Sourabh Mahendra Kothari</v>
          </cell>
        </row>
        <row r="185">
          <cell r="C185" t="str">
            <v>Anmol Garg</v>
          </cell>
        </row>
        <row r="186">
          <cell r="C186" t="str">
            <v>Chetana Vinayak Shinde</v>
          </cell>
        </row>
        <row r="187">
          <cell r="C187" t="str">
            <v>Jagadishram Narayanan Nadar</v>
          </cell>
        </row>
        <row r="188">
          <cell r="C188" t="str">
            <v>Kaustik Namdev Ranaware</v>
          </cell>
        </row>
        <row r="189">
          <cell r="C189" t="str">
            <v>Prathamesh Prakash Morye</v>
          </cell>
        </row>
        <row r="190">
          <cell r="C190" t="str">
            <v>Priyanka Vijayanand Patil</v>
          </cell>
        </row>
        <row r="191">
          <cell r="C191" t="str">
            <v xml:space="preserve">Sangeetha Manikandan Mudaliar </v>
          </cell>
        </row>
        <row r="192">
          <cell r="C192" t="str">
            <v>Simran Arun Mhaswadkar</v>
          </cell>
        </row>
        <row r="193">
          <cell r="C193" t="str">
            <v>Srinanthalakshmi Subramanian Senyair</v>
          </cell>
        </row>
        <row r="194">
          <cell r="C194" t="str">
            <v>Subhash Chowdary Sajja</v>
          </cell>
        </row>
        <row r="195">
          <cell r="C195" t="str">
            <v>Supreet Pramod Ranawat</v>
          </cell>
        </row>
        <row r="196">
          <cell r="C196" t="str">
            <v>Vaishakhi Bhaskar Patil</v>
          </cell>
        </row>
        <row r="197">
          <cell r="C197" t="str">
            <v>Vaishnavi Ganesh Devendran</v>
          </cell>
        </row>
        <row r="198">
          <cell r="C198" t="str">
            <v>Akshada Ankush Tupe</v>
          </cell>
        </row>
        <row r="199">
          <cell r="C199" t="str">
            <v>Amit Arvind Chavda</v>
          </cell>
        </row>
        <row r="200">
          <cell r="C200" t="str">
            <v>Manish Vijay Parab</v>
          </cell>
        </row>
        <row r="201">
          <cell r="C201" t="str">
            <v>Manogya Hareram Yadav</v>
          </cell>
        </row>
        <row r="202">
          <cell r="C202" t="str">
            <v>Prathmesh Sudesh Pansare</v>
          </cell>
        </row>
        <row r="203">
          <cell r="C203" t="str">
            <v>Swati Sadanand Navalkar</v>
          </cell>
        </row>
        <row r="204">
          <cell r="C204" t="str">
            <v>Akshay Pradip Patil</v>
          </cell>
        </row>
        <row r="205">
          <cell r="C205" t="str">
            <v>Sanath Mahesh Talekar</v>
          </cell>
        </row>
        <row r="206">
          <cell r="C206" t="str">
            <v>Twinkle Sanjeevkumar Harkal</v>
          </cell>
        </row>
        <row r="207">
          <cell r="C207" t="str">
            <v>Dakshay Odhavjibhai Sudra</v>
          </cell>
        </row>
        <row r="208">
          <cell r="C208" t="str">
            <v>Poojan Patel</v>
          </cell>
        </row>
        <row r="209">
          <cell r="C209" t="str">
            <v>Kuldeep Gyanchandra Lodhi</v>
          </cell>
        </row>
        <row r="210">
          <cell r="C210" t="str">
            <v>Mayur Nanabhau Wadile</v>
          </cell>
        </row>
        <row r="211">
          <cell r="C211" t="str">
            <v>Purnima Tushar Surve</v>
          </cell>
        </row>
        <row r="212">
          <cell r="C212" t="str">
            <v>Prashant Digambar Waghela</v>
          </cell>
        </row>
        <row r="213">
          <cell r="C213" t="str">
            <v>Rajat Rajendra Chandanshive</v>
          </cell>
        </row>
        <row r="214">
          <cell r="C214" t="str">
            <v>Deepak Mahanand Gupta</v>
          </cell>
        </row>
        <row r="215">
          <cell r="C215" t="str">
            <v>Shekhar Walaku Patil</v>
          </cell>
        </row>
        <row r="216">
          <cell r="C216" t="str">
            <v>Habib Shaikh</v>
          </cell>
        </row>
        <row r="217">
          <cell r="C217" t="str">
            <v>Pratiksha Sanjay Shirke</v>
          </cell>
        </row>
        <row r="218">
          <cell r="C218" t="str">
            <v>Saurabh Avinash Shirke</v>
          </cell>
        </row>
        <row r="219">
          <cell r="C219" t="str">
            <v>Vaibhav Vilas Lanjekar</v>
          </cell>
        </row>
        <row r="220">
          <cell r="C220" t="str">
            <v>Akshada Vijaykumar Thube</v>
          </cell>
        </row>
        <row r="221">
          <cell r="C221" t="str">
            <v>Satwik Madhav Kulkarni</v>
          </cell>
        </row>
        <row r="222">
          <cell r="C222" t="str">
            <v>Tanvi Samir Pisat</v>
          </cell>
        </row>
        <row r="223">
          <cell r="C223" t="str">
            <v>Vinay Shrihari Dasari</v>
          </cell>
        </row>
        <row r="224">
          <cell r="C224" t="str">
            <v>Pranali Kothekar</v>
          </cell>
        </row>
        <row r="225">
          <cell r="C225" t="str">
            <v>Maithili Deepak Mhatre</v>
          </cell>
        </row>
        <row r="226">
          <cell r="C226" t="str">
            <v>Priyanka Shetty</v>
          </cell>
        </row>
        <row r="227">
          <cell r="C227" t="str">
            <v>Amarpreet Singh Lamba</v>
          </cell>
        </row>
        <row r="228">
          <cell r="C228" t="str">
            <v>Ashwini Dumbre</v>
          </cell>
        </row>
        <row r="229">
          <cell r="C229" t="str">
            <v>Yogita Sangale</v>
          </cell>
        </row>
        <row r="230">
          <cell r="C230" t="str">
            <v>Ajinkya Sarwankar</v>
          </cell>
        </row>
        <row r="231">
          <cell r="C231" t="str">
            <v>Abhijeet Jagtap</v>
          </cell>
        </row>
        <row r="232">
          <cell r="C232" t="str">
            <v>Mohammed Painter</v>
          </cell>
        </row>
        <row r="233">
          <cell r="C233" t="str">
            <v xml:space="preserve">Omkar Mayekar </v>
          </cell>
        </row>
        <row r="234">
          <cell r="C234" t="str">
            <v>Jatin Chandrakant Parmar</v>
          </cell>
        </row>
        <row r="235">
          <cell r="C235" t="str">
            <v>Aishwarya Ana Kothavale</v>
          </cell>
        </row>
        <row r="236">
          <cell r="C236" t="str">
            <v>Pranali Shantaram Pote</v>
          </cell>
        </row>
        <row r="237">
          <cell r="C237" t="str">
            <v>Mandar Chandrakant Mhamunkar</v>
          </cell>
        </row>
        <row r="238">
          <cell r="C238" t="str">
            <v>Aishwarya Sunil Deokar</v>
          </cell>
        </row>
        <row r="239">
          <cell r="C239" t="str">
            <v>Shriya Nandkumar Namugare</v>
          </cell>
        </row>
        <row r="240">
          <cell r="C240" t="str">
            <v>Saddam Javed Shaikh</v>
          </cell>
        </row>
        <row r="241">
          <cell r="C241" t="str">
            <v>Ashwini Shivaji Meher</v>
          </cell>
        </row>
        <row r="242">
          <cell r="C242" t="str">
            <v>Atish Bharat Tule</v>
          </cell>
        </row>
        <row r="243">
          <cell r="C243" t="str">
            <v>Manas Anant Kadam</v>
          </cell>
        </row>
        <row r="244">
          <cell r="C244" t="str">
            <v>Manish Prabhakar Chaudhari</v>
          </cell>
        </row>
        <row r="245">
          <cell r="C245" t="str">
            <v>Pratibha Sadashiv Jadhav</v>
          </cell>
        </row>
        <row r="246">
          <cell r="C246" t="str">
            <v>Ankita Rajendra Wajpai</v>
          </cell>
        </row>
        <row r="247">
          <cell r="C247" t="str">
            <v>Muktesh Vikas Samant</v>
          </cell>
        </row>
        <row r="248">
          <cell r="C248" t="str">
            <v>Sowmiya Nadar</v>
          </cell>
        </row>
        <row r="249">
          <cell r="C249" t="str">
            <v>Harshad Lukare</v>
          </cell>
        </row>
        <row r="250">
          <cell r="C250" t="str">
            <v>Rohan Ginde</v>
          </cell>
        </row>
        <row r="251">
          <cell r="C251" t="str">
            <v>Neha Bendal</v>
          </cell>
        </row>
        <row r="252">
          <cell r="C252" t="str">
            <v>Shubham Kaul</v>
          </cell>
        </row>
        <row r="253">
          <cell r="C253" t="str">
            <v>Hrishikesh Morankar</v>
          </cell>
        </row>
        <row r="254">
          <cell r="C254" t="str">
            <v>Devki Mohe</v>
          </cell>
        </row>
        <row r="255">
          <cell r="C255" t="str">
            <v>Rahul Paunikar</v>
          </cell>
        </row>
        <row r="256">
          <cell r="C256" t="str">
            <v>Amogh Rane</v>
          </cell>
        </row>
        <row r="257">
          <cell r="C257" t="str">
            <v>Shahjahan Ansari</v>
          </cell>
        </row>
        <row r="258">
          <cell r="C258" t="str">
            <v>Saddam Javed</v>
          </cell>
        </row>
        <row r="259">
          <cell r="C259" t="str">
            <v>Divya Sonawane</v>
          </cell>
        </row>
        <row r="260">
          <cell r="C260" t="str">
            <v>Tejal Sushir</v>
          </cell>
        </row>
        <row r="261">
          <cell r="C261" t="str">
            <v>Kajal Vidhate</v>
          </cell>
        </row>
        <row r="262">
          <cell r="C262" t="str">
            <v>Monika Pandhurnekar</v>
          </cell>
        </row>
        <row r="263">
          <cell r="C263" t="str">
            <v>Sagar Khandekar</v>
          </cell>
        </row>
        <row r="264">
          <cell r="C264" t="str">
            <v>Ramchandra Eknath Gawade</v>
          </cell>
        </row>
        <row r="265">
          <cell r="C265" t="str">
            <v>Sampada Jage</v>
          </cell>
        </row>
        <row r="266">
          <cell r="C266" t="str">
            <v>Vandana Gupta</v>
          </cell>
        </row>
        <row r="267">
          <cell r="C267" t="str">
            <v>Harsh Jain</v>
          </cell>
        </row>
        <row r="268">
          <cell r="C268" t="str">
            <v>Ashlesha Sonawane</v>
          </cell>
        </row>
        <row r="269">
          <cell r="C269" t="str">
            <v>Darshan Tandel</v>
          </cell>
        </row>
        <row r="270">
          <cell r="C270" t="str">
            <v>Jayant Jadhav</v>
          </cell>
        </row>
        <row r="271">
          <cell r="C271" t="str">
            <v>Rutuja Tare</v>
          </cell>
        </row>
        <row r="272">
          <cell r="C272" t="str">
            <v>Rutuj Pande</v>
          </cell>
        </row>
        <row r="273">
          <cell r="C273" t="str">
            <v>Prashant Kumavat</v>
          </cell>
        </row>
        <row r="274">
          <cell r="C274" t="str">
            <v>Urmila Lawekar</v>
          </cell>
        </row>
        <row r="275">
          <cell r="C275" t="str">
            <v>Rishikesh Lawekar</v>
          </cell>
        </row>
        <row r="276">
          <cell r="C276" t="str">
            <v>Madhura Mengade</v>
          </cell>
        </row>
        <row r="277">
          <cell r="C277" t="str">
            <v>Aishwarya Kura</v>
          </cell>
        </row>
        <row r="278">
          <cell r="C278" t="str">
            <v>Omkar Pembarti</v>
          </cell>
        </row>
        <row r="279">
          <cell r="C279" t="str">
            <v>Dhiraj Tawani</v>
          </cell>
        </row>
        <row r="280">
          <cell r="C280" t="str">
            <v>Siddhant Bendkar</v>
          </cell>
        </row>
        <row r="281">
          <cell r="C281" t="str">
            <v>Vaishnavi Bhavar</v>
          </cell>
        </row>
        <row r="282">
          <cell r="C282" t="str">
            <v>Sarfaraz Khandwani</v>
          </cell>
        </row>
        <row r="283">
          <cell r="C283" t="str">
            <v>Tanvi Palse</v>
          </cell>
        </row>
        <row r="284">
          <cell r="C284" t="str">
            <v xml:space="preserve">Hemraj </v>
          </cell>
        </row>
        <row r="285">
          <cell r="C285" t="str">
            <v>Nikki Singh</v>
          </cell>
        </row>
        <row r="286">
          <cell r="C286" t="str">
            <v>Dilip Ramgir</v>
          </cell>
        </row>
        <row r="287">
          <cell r="C287" t="str">
            <v>Ramesh Maurya</v>
          </cell>
        </row>
        <row r="288">
          <cell r="C288" t="str">
            <v>Rahul Pandey</v>
          </cell>
        </row>
        <row r="289">
          <cell r="C289" t="str">
            <v>Aquib Ansari</v>
          </cell>
        </row>
        <row r="290">
          <cell r="C290" t="str">
            <v>Prasad Wagh</v>
          </cell>
        </row>
        <row r="291">
          <cell r="C291" t="str">
            <v>Abhishek Ashok Londhe</v>
          </cell>
        </row>
        <row r="292">
          <cell r="C292" t="str">
            <v>Akash Vijendra Jaiswal</v>
          </cell>
        </row>
        <row r="293">
          <cell r="C293" t="str">
            <v>Dipesh Shivaji Kokitkar</v>
          </cell>
        </row>
        <row r="294">
          <cell r="C294" t="str">
            <v>Sanal Suresh Dhamanse</v>
          </cell>
        </row>
        <row r="295">
          <cell r="C295" t="str">
            <v>Yogita Sanjay More</v>
          </cell>
        </row>
        <row r="296">
          <cell r="C296" t="str">
            <v>Dhruv Anoop Ballikar</v>
          </cell>
        </row>
        <row r="297">
          <cell r="C297" t="str">
            <v>Aniket Sadashiv Kolekar</v>
          </cell>
        </row>
        <row r="298">
          <cell r="C298" t="str">
            <v>Pravin Babarao Maske</v>
          </cell>
        </row>
        <row r="299">
          <cell r="C299" t="str">
            <v>Priyanka Prasad</v>
          </cell>
        </row>
        <row r="300">
          <cell r="C300" t="str">
            <v>Rupali  Rajesh Barge</v>
          </cell>
        </row>
        <row r="301">
          <cell r="C301" t="str">
            <v>Tushar Ramakant Pardhi</v>
          </cell>
        </row>
        <row r="302">
          <cell r="C302" t="str">
            <v>Akash Mahesh Gupta</v>
          </cell>
        </row>
        <row r="303">
          <cell r="C303" t="str">
            <v>Pratiksha Ravindra Patil</v>
          </cell>
        </row>
        <row r="304">
          <cell r="C304" t="str">
            <v>Riya Dhiraj Patel</v>
          </cell>
        </row>
        <row r="305">
          <cell r="C305" t="str">
            <v>Akshay Abhay Pujare</v>
          </cell>
        </row>
        <row r="306">
          <cell r="C306" t="str">
            <v>Manasi Santosh Rahate</v>
          </cell>
        </row>
        <row r="307">
          <cell r="C307" t="str">
            <v>Rohan Avinash Pawar</v>
          </cell>
        </row>
        <row r="308">
          <cell r="C308" t="str">
            <v>Isha Sudhakar Mahajan</v>
          </cell>
        </row>
        <row r="309">
          <cell r="C309" t="str">
            <v>Hrishikesh S Bhandare</v>
          </cell>
        </row>
        <row r="310">
          <cell r="C310" t="str">
            <v>Pranjal Sanjay Khule</v>
          </cell>
        </row>
        <row r="311">
          <cell r="C311" t="str">
            <v>Mrunal Balu Gaikwad</v>
          </cell>
        </row>
        <row r="312">
          <cell r="C312" t="str">
            <v>Dattaram Ashok Dhuri</v>
          </cell>
        </row>
        <row r="313">
          <cell r="C313" t="str">
            <v>Sandip Dnyaneshwar Londhe</v>
          </cell>
        </row>
        <row r="314">
          <cell r="C314" t="str">
            <v>Shivani Damodar Sawant</v>
          </cell>
        </row>
        <row r="315">
          <cell r="C315" t="str">
            <v>Rishikesh Chandran Mudaliyar</v>
          </cell>
        </row>
        <row r="316">
          <cell r="C316" t="str">
            <v>Bhavesh Bharat Mhatre</v>
          </cell>
        </row>
        <row r="317">
          <cell r="C317" t="str">
            <v>Ashutosh Yadav</v>
          </cell>
        </row>
        <row r="318">
          <cell r="C318" t="str">
            <v>Abhiraj Sunil Taral</v>
          </cell>
        </row>
        <row r="319">
          <cell r="C319" t="str">
            <v>Mayuresh Subhash Abhang</v>
          </cell>
        </row>
        <row r="320">
          <cell r="C320" t="str">
            <v>Mansi Vinayak Salunke</v>
          </cell>
        </row>
        <row r="321">
          <cell r="C321" t="str">
            <v>Nikita Pai</v>
          </cell>
        </row>
        <row r="322">
          <cell r="C322" t="str">
            <v>Avanti Sanjay Vartak</v>
          </cell>
        </row>
        <row r="323">
          <cell r="C323" t="str">
            <v>Shubham Anil Fartade</v>
          </cell>
        </row>
        <row r="324">
          <cell r="C324" t="str">
            <v>Binay Banshi Hazra</v>
          </cell>
        </row>
        <row r="325">
          <cell r="C325" t="str">
            <v>Pooja Dalbir Poonia</v>
          </cell>
        </row>
        <row r="326">
          <cell r="C326" t="str">
            <v>Amey Pramod Raul</v>
          </cell>
        </row>
        <row r="327">
          <cell r="C327" t="str">
            <v>Kartik Rajendra Lakade</v>
          </cell>
        </row>
        <row r="328">
          <cell r="C328" t="str">
            <v>Komal Chandrakant Shirke</v>
          </cell>
        </row>
        <row r="329">
          <cell r="C329" t="str">
            <v>Apurva Ashok Ashtekar</v>
          </cell>
        </row>
        <row r="330">
          <cell r="C330" t="str">
            <v>Harshal Madhusudan Mungekar</v>
          </cell>
        </row>
        <row r="331">
          <cell r="C331" t="str">
            <v>Siddhi Amaresh Vengurlekar</v>
          </cell>
        </row>
        <row r="332">
          <cell r="C332" t="str">
            <v>Sumit Rajesh Vishwakarma</v>
          </cell>
        </row>
        <row r="333">
          <cell r="C333" t="str">
            <v>Hamza Rafique Shaikh</v>
          </cell>
        </row>
        <row r="334">
          <cell r="C334" t="str">
            <v>Krutika Sandip More</v>
          </cell>
        </row>
        <row r="335">
          <cell r="C335" t="str">
            <v>Amit Sadanand Shanbhag</v>
          </cell>
        </row>
        <row r="336">
          <cell r="C336" t="str">
            <v>Priyanka Vinodkumar Prasad</v>
          </cell>
        </row>
        <row r="337">
          <cell r="C337" t="str">
            <v>Hiren Naresh Bangani</v>
          </cell>
        </row>
        <row r="338">
          <cell r="C338" t="str">
            <v>Adit Vinod Pandirkar</v>
          </cell>
        </row>
        <row r="339">
          <cell r="C339" t="str">
            <v>Manoj Mohan Shelar</v>
          </cell>
        </row>
        <row r="340">
          <cell r="C340" t="str">
            <v>Supriya Kondiba Sargar</v>
          </cell>
        </row>
        <row r="341">
          <cell r="C341" t="str">
            <v>Sonal Anand Pawar</v>
          </cell>
        </row>
        <row r="342">
          <cell r="C342" t="str">
            <v>Aparna Rane</v>
          </cell>
        </row>
        <row r="343">
          <cell r="C343" t="str">
            <v>Sukeshani Balasaheb Bansode</v>
          </cell>
        </row>
        <row r="344">
          <cell r="C344" t="str">
            <v>Tambawala Hasnen Ismail</v>
          </cell>
        </row>
        <row r="345">
          <cell r="C345" t="str">
            <v>Ankita Bhagwan Khandagale</v>
          </cell>
        </row>
        <row r="346">
          <cell r="C346" t="str">
            <v xml:space="preserve">Isha Sudhakar Mahajan </v>
          </cell>
        </row>
        <row r="347">
          <cell r="C347" t="str">
            <v>Anish Sharad Deshpande</v>
          </cell>
        </row>
        <row r="348">
          <cell r="C348" t="str">
            <v>Kaustubh Dattatray Kachare</v>
          </cell>
        </row>
        <row r="349">
          <cell r="C349" t="str">
            <v>Meghna Prakash Brid</v>
          </cell>
        </row>
        <row r="350">
          <cell r="C350" t="str">
            <v xml:space="preserve">Dipesh Rajesh Hedamba </v>
          </cell>
        </row>
        <row r="351">
          <cell r="C351" t="str">
            <v>Mansi Mohan Chavan</v>
          </cell>
        </row>
        <row r="352">
          <cell r="C352" t="str">
            <v>Snehal Chandragupta Pawar</v>
          </cell>
        </row>
        <row r="353">
          <cell r="C353" t="str">
            <v>Kalyani Sahib</v>
          </cell>
        </row>
        <row r="354">
          <cell r="C354" t="str">
            <v>Tejal Shekhar Borhade</v>
          </cell>
        </row>
        <row r="355">
          <cell r="C355" t="str">
            <v>Bhalchandra Laxman Shelke</v>
          </cell>
        </row>
        <row r="356">
          <cell r="C356" t="str">
            <v>Hussain Nalwala</v>
          </cell>
        </row>
        <row r="357">
          <cell r="C357" t="str">
            <v>Kajal Bhoite</v>
          </cell>
        </row>
        <row r="358">
          <cell r="C358" t="str">
            <v>Tejeshwar Dayanand Vaidya</v>
          </cell>
        </row>
        <row r="359">
          <cell r="C359" t="str">
            <v>Sanmesh Narendra Kambli</v>
          </cell>
        </row>
        <row r="360">
          <cell r="C360" t="str">
            <v>Ankita Vijay Kale</v>
          </cell>
        </row>
        <row r="361">
          <cell r="C361" t="str">
            <v>Ankita Suryakant Sutar</v>
          </cell>
        </row>
        <row r="362">
          <cell r="C362" t="str">
            <v>Akanksha Uttam Barbade</v>
          </cell>
        </row>
        <row r="363">
          <cell r="C363" t="str">
            <v>Sourabh Pandirkar</v>
          </cell>
        </row>
        <row r="364">
          <cell r="C364" t="str">
            <v>Gaurav Bangera</v>
          </cell>
        </row>
        <row r="365">
          <cell r="C365" t="str">
            <v>Priya Pratap Dutta</v>
          </cell>
        </row>
        <row r="366">
          <cell r="C366" t="str">
            <v>Laxmipriya Ghanshyam Swain</v>
          </cell>
        </row>
        <row r="367">
          <cell r="C367" t="str">
            <v>Shazia Mohammed Iqbal</v>
          </cell>
        </row>
        <row r="368">
          <cell r="C368" t="str">
            <v xml:space="preserve">Mayuresh Subhash Abhang </v>
          </cell>
        </row>
        <row r="369">
          <cell r="C369" t="str">
            <v>Arbaz Firoz Khan</v>
          </cell>
        </row>
        <row r="370">
          <cell r="C370" t="str">
            <v>Aishwarya Ashok Aagte</v>
          </cell>
        </row>
        <row r="371">
          <cell r="C371" t="str">
            <v>Tanishq Nitin Chavan</v>
          </cell>
        </row>
        <row r="372">
          <cell r="C372" t="str">
            <v>Pragati Tukaram Jadhav</v>
          </cell>
        </row>
        <row r="373">
          <cell r="C373" t="str">
            <v>Tejal Pradeep Jadhav</v>
          </cell>
        </row>
        <row r="374">
          <cell r="C374" t="str">
            <v>Jagruti Ganesh Gulvi</v>
          </cell>
        </row>
        <row r="375">
          <cell r="C375" t="str">
            <v>Samiksha Mangesh Jog</v>
          </cell>
        </row>
        <row r="376">
          <cell r="C376" t="str">
            <v>Madhur Deepak Tayade</v>
          </cell>
        </row>
        <row r="377">
          <cell r="C377" t="str">
            <v>Rushikesh Rajan Kharat</v>
          </cell>
        </row>
        <row r="378">
          <cell r="C378" t="str">
            <v>Bhavesh Rajan Tonke</v>
          </cell>
        </row>
        <row r="379">
          <cell r="C379" t="str">
            <v>Atithi Adhikrao Pawar</v>
          </cell>
        </row>
        <row r="380">
          <cell r="C380" t="str">
            <v>Tanmay Kudalkar</v>
          </cell>
        </row>
        <row r="381">
          <cell r="C381" t="str">
            <v>Abhinash Anbazhagan</v>
          </cell>
        </row>
        <row r="382">
          <cell r="C382" t="str">
            <v>Nayana Suresh Bahadure</v>
          </cell>
        </row>
        <row r="383">
          <cell r="C383" t="str">
            <v>Neha Kumari</v>
          </cell>
        </row>
        <row r="384">
          <cell r="C384" t="str">
            <v>Pooja Benu Karmokar</v>
          </cell>
        </row>
        <row r="385">
          <cell r="C385" t="str">
            <v>Prajakta Govind Thorat</v>
          </cell>
        </row>
        <row r="386">
          <cell r="C386" t="str">
            <v>Risha Srivastava</v>
          </cell>
        </row>
        <row r="387">
          <cell r="C387" t="str">
            <v>Roshankumar Sanjeeva Poojari</v>
          </cell>
        </row>
        <row r="388">
          <cell r="C388" t="str">
            <v>Hemant Nathu Kolate</v>
          </cell>
        </row>
        <row r="389">
          <cell r="C389" t="str">
            <v>Rajeshwar Shanmuganathan Nadar</v>
          </cell>
        </row>
        <row r="390">
          <cell r="C390" t="str">
            <v>Aditya Anil Zope</v>
          </cell>
        </row>
        <row r="391">
          <cell r="C391" t="str">
            <v>Barnidharan Mayakrishnan Reddy</v>
          </cell>
        </row>
        <row r="392">
          <cell r="C392" t="str">
            <v>Chandrakant Dhondiram Baspure</v>
          </cell>
        </row>
        <row r="393">
          <cell r="C393" t="str">
            <v>Kunal Rajendra Patil</v>
          </cell>
        </row>
        <row r="394">
          <cell r="C394" t="str">
            <v xml:space="preserve">Bhavika Yashwant Salunkhe </v>
          </cell>
        </row>
        <row r="395">
          <cell r="C395" t="str">
            <v>Bharati Uttam More</v>
          </cell>
        </row>
        <row r="396">
          <cell r="C396" t="str">
            <v>Rashmi Sunil Bhabal</v>
          </cell>
        </row>
        <row r="397">
          <cell r="C397" t="str">
            <v>Ankur Santosh Chavan</v>
          </cell>
        </row>
        <row r="398">
          <cell r="C398" t="str">
            <v>Mohammed Mustafa Painter</v>
          </cell>
        </row>
        <row r="399">
          <cell r="C399" t="str">
            <v>Seema Prahlad Saini</v>
          </cell>
        </row>
        <row r="400">
          <cell r="C400" t="str">
            <v>Anubhav Raman</v>
          </cell>
        </row>
        <row r="401">
          <cell r="C401" t="str">
            <v>Ronak Bhalchandra Korgaonkar</v>
          </cell>
        </row>
        <row r="402">
          <cell r="C402" t="str">
            <v>Ashwin Deepak Kadam</v>
          </cell>
        </row>
        <row r="403">
          <cell r="C403" t="str">
            <v>Aquib Ansari Qaish</v>
          </cell>
        </row>
        <row r="404">
          <cell r="C404" t="str">
            <v>Mandar Parshuram Sankhe</v>
          </cell>
        </row>
        <row r="405">
          <cell r="C405" t="str">
            <v>Omkar Kaphale</v>
          </cell>
        </row>
        <row r="406">
          <cell r="C406" t="str">
            <v>Pranay Anand Bhandare</v>
          </cell>
        </row>
        <row r="407">
          <cell r="C407" t="str">
            <v>Azeem Ahmed Mohamed Ridwan Shaikh</v>
          </cell>
        </row>
        <row r="408">
          <cell r="C408" t="str">
            <v>Gayatri Suhas Padwal</v>
          </cell>
        </row>
        <row r="409">
          <cell r="C409" t="str">
            <v>Rohit Rajendra Kumbhar</v>
          </cell>
        </row>
        <row r="410">
          <cell r="C410" t="str">
            <v>Aniket Ankush Patil</v>
          </cell>
        </row>
        <row r="411">
          <cell r="C411" t="str">
            <v>Shreyas Sadashiv Dalvi</v>
          </cell>
        </row>
        <row r="412">
          <cell r="C412" t="str">
            <v>Nitesh bhurke</v>
          </cell>
        </row>
        <row r="413">
          <cell r="C413" t="str">
            <v>Pooja Sadanand Wangad</v>
          </cell>
        </row>
        <row r="414">
          <cell r="C414" t="str">
            <v xml:space="preserve">Sanket Shridhar Sutar </v>
          </cell>
        </row>
      </sheetData>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
    </sheetNames>
    <sheetDataSet>
      <sheetData sheetId="0" refreshError="1">
        <row r="2">
          <cell r="H2">
            <v>336000</v>
          </cell>
        </row>
        <row r="3">
          <cell r="H3">
            <v>700000</v>
          </cell>
        </row>
        <row r="4">
          <cell r="H4">
            <v>336000</v>
          </cell>
        </row>
        <row r="5">
          <cell r="H5">
            <v>700000</v>
          </cell>
        </row>
        <row r="6">
          <cell r="H6">
            <v>336000</v>
          </cell>
        </row>
        <row r="7">
          <cell r="H7">
            <v>336000</v>
          </cell>
        </row>
        <row r="8">
          <cell r="H8">
            <v>336000</v>
          </cell>
        </row>
        <row r="9">
          <cell r="H9">
            <v>336000</v>
          </cell>
        </row>
        <row r="10">
          <cell r="H10">
            <v>700000</v>
          </cell>
        </row>
        <row r="11">
          <cell r="H11">
            <v>700000</v>
          </cell>
        </row>
        <row r="12">
          <cell r="H12">
            <v>700000</v>
          </cell>
        </row>
        <row r="13">
          <cell r="H13">
            <v>700000</v>
          </cell>
        </row>
        <row r="14">
          <cell r="H14">
            <v>700000</v>
          </cell>
        </row>
        <row r="15">
          <cell r="H15">
            <v>700000</v>
          </cell>
        </row>
        <row r="16">
          <cell r="H16">
            <v>700000</v>
          </cell>
        </row>
        <row r="17">
          <cell r="H17">
            <v>700000</v>
          </cell>
        </row>
        <row r="18">
          <cell r="H18">
            <v>700000</v>
          </cell>
        </row>
        <row r="19">
          <cell r="H19">
            <v>336000</v>
          </cell>
        </row>
        <row r="20">
          <cell r="H20">
            <v>336000</v>
          </cell>
        </row>
        <row r="21">
          <cell r="H21">
            <v>336000</v>
          </cell>
        </row>
        <row r="22">
          <cell r="H22">
            <v>336000</v>
          </cell>
        </row>
        <row r="23">
          <cell r="H23">
            <v>336000</v>
          </cell>
        </row>
        <row r="24">
          <cell r="H24">
            <v>336000</v>
          </cell>
        </row>
        <row r="25">
          <cell r="H25">
            <v>336000</v>
          </cell>
        </row>
        <row r="26">
          <cell r="H26">
            <v>336000</v>
          </cell>
        </row>
        <row r="27">
          <cell r="H27">
            <v>336000</v>
          </cell>
        </row>
        <row r="28">
          <cell r="H28">
            <v>336000</v>
          </cell>
        </row>
        <row r="29">
          <cell r="H29">
            <v>336000</v>
          </cell>
        </row>
        <row r="30">
          <cell r="H30">
            <v>700000</v>
          </cell>
        </row>
        <row r="31">
          <cell r="H31">
            <v>336000</v>
          </cell>
        </row>
        <row r="32">
          <cell r="H32">
            <v>336000</v>
          </cell>
        </row>
        <row r="33">
          <cell r="H33">
            <v>336000</v>
          </cell>
        </row>
        <row r="34">
          <cell r="H34">
            <v>700000</v>
          </cell>
        </row>
        <row r="35">
          <cell r="H35">
            <v>336000</v>
          </cell>
        </row>
        <row r="36">
          <cell r="H36">
            <v>336000</v>
          </cell>
        </row>
        <row r="37">
          <cell r="H37">
            <v>700000</v>
          </cell>
        </row>
        <row r="38">
          <cell r="H38">
            <v>336000</v>
          </cell>
        </row>
        <row r="39">
          <cell r="H39">
            <v>336000</v>
          </cell>
        </row>
        <row r="40">
          <cell r="H40">
            <v>336000</v>
          </cell>
        </row>
        <row r="41">
          <cell r="H41">
            <v>336000</v>
          </cell>
        </row>
        <row r="42">
          <cell r="H42">
            <v>336000</v>
          </cell>
        </row>
        <row r="43">
          <cell r="H43">
            <v>336000</v>
          </cell>
        </row>
        <row r="44">
          <cell r="H44">
            <v>336000</v>
          </cell>
        </row>
        <row r="45">
          <cell r="H45">
            <v>336000</v>
          </cell>
        </row>
        <row r="46">
          <cell r="H46">
            <v>336000</v>
          </cell>
        </row>
        <row r="47">
          <cell r="H47">
            <v>336000</v>
          </cell>
        </row>
        <row r="48">
          <cell r="H48">
            <v>336000</v>
          </cell>
        </row>
        <row r="49">
          <cell r="H49">
            <v>336000</v>
          </cell>
        </row>
        <row r="50">
          <cell r="H50">
            <v>336000</v>
          </cell>
        </row>
        <row r="51">
          <cell r="H51">
            <v>336000</v>
          </cell>
        </row>
        <row r="52">
          <cell r="H52">
            <v>336000</v>
          </cell>
        </row>
        <row r="53">
          <cell r="H53">
            <v>336000</v>
          </cell>
        </row>
        <row r="54">
          <cell r="H54">
            <v>336000</v>
          </cell>
        </row>
        <row r="55">
          <cell r="H55">
            <v>336000</v>
          </cell>
        </row>
        <row r="56">
          <cell r="H56">
            <v>336000</v>
          </cell>
        </row>
        <row r="57">
          <cell r="H57">
            <v>336000</v>
          </cell>
        </row>
        <row r="58">
          <cell r="H58">
            <v>336000</v>
          </cell>
        </row>
        <row r="59">
          <cell r="H59">
            <v>336000</v>
          </cell>
        </row>
        <row r="60">
          <cell r="H60">
            <v>336000</v>
          </cell>
        </row>
        <row r="61">
          <cell r="H61">
            <v>336000</v>
          </cell>
        </row>
        <row r="62">
          <cell r="H62">
            <v>336000</v>
          </cell>
        </row>
        <row r="63">
          <cell r="H63">
            <v>336000</v>
          </cell>
        </row>
        <row r="64">
          <cell r="H64">
            <v>336000</v>
          </cell>
        </row>
        <row r="65">
          <cell r="H65">
            <v>336000</v>
          </cell>
        </row>
        <row r="66">
          <cell r="H66">
            <v>336000</v>
          </cell>
        </row>
        <row r="67">
          <cell r="H67">
            <v>336000</v>
          </cell>
        </row>
        <row r="68">
          <cell r="H68">
            <v>336000</v>
          </cell>
        </row>
        <row r="69">
          <cell r="H69">
            <v>336000</v>
          </cell>
        </row>
        <row r="70">
          <cell r="H70">
            <v>336000</v>
          </cell>
        </row>
        <row r="71">
          <cell r="H71">
            <v>336000</v>
          </cell>
        </row>
        <row r="72">
          <cell r="H72">
            <v>336000</v>
          </cell>
        </row>
        <row r="73">
          <cell r="H73">
            <v>336000</v>
          </cell>
        </row>
        <row r="74">
          <cell r="H74">
            <v>336000</v>
          </cell>
        </row>
        <row r="75">
          <cell r="H75">
            <v>336000</v>
          </cell>
        </row>
        <row r="76">
          <cell r="H76">
            <v>336000</v>
          </cell>
        </row>
        <row r="77">
          <cell r="H77">
            <v>336000</v>
          </cell>
        </row>
        <row r="78">
          <cell r="H78">
            <v>336000</v>
          </cell>
        </row>
        <row r="79">
          <cell r="H79">
            <v>336000</v>
          </cell>
        </row>
        <row r="80">
          <cell r="H80">
            <v>336000</v>
          </cell>
        </row>
        <row r="81">
          <cell r="H81">
            <v>336000</v>
          </cell>
        </row>
        <row r="82">
          <cell r="H82">
            <v>336000</v>
          </cell>
        </row>
        <row r="83">
          <cell r="H83">
            <v>336000</v>
          </cell>
        </row>
        <row r="84">
          <cell r="H84">
            <v>336000</v>
          </cell>
        </row>
        <row r="85">
          <cell r="H85">
            <v>336000</v>
          </cell>
        </row>
        <row r="86">
          <cell r="H86">
            <v>336000</v>
          </cell>
        </row>
        <row r="87">
          <cell r="H87">
            <v>336000</v>
          </cell>
        </row>
        <row r="88">
          <cell r="H88">
            <v>336000</v>
          </cell>
        </row>
        <row r="89">
          <cell r="H89">
            <v>336000</v>
          </cell>
        </row>
        <row r="90">
          <cell r="H90">
            <v>336000</v>
          </cell>
        </row>
        <row r="91">
          <cell r="H91">
            <v>336000</v>
          </cell>
        </row>
        <row r="92">
          <cell r="H92">
            <v>336000</v>
          </cell>
        </row>
        <row r="93">
          <cell r="H93">
            <v>336000</v>
          </cell>
        </row>
        <row r="94">
          <cell r="H94">
            <v>336000</v>
          </cell>
        </row>
        <row r="95">
          <cell r="H95">
            <v>336000</v>
          </cell>
        </row>
        <row r="96">
          <cell r="H96">
            <v>336000</v>
          </cell>
        </row>
        <row r="97">
          <cell r="H97">
            <v>336000</v>
          </cell>
        </row>
        <row r="98">
          <cell r="H98">
            <v>336000</v>
          </cell>
        </row>
        <row r="99">
          <cell r="H99">
            <v>350000</v>
          </cell>
        </row>
        <row r="100">
          <cell r="H100">
            <v>500000</v>
          </cell>
        </row>
        <row r="101">
          <cell r="H101">
            <v>500000</v>
          </cell>
        </row>
        <row r="102">
          <cell r="H102">
            <v>350000</v>
          </cell>
        </row>
        <row r="103">
          <cell r="H103">
            <v>350000</v>
          </cell>
        </row>
        <row r="104">
          <cell r="H104">
            <v>500000</v>
          </cell>
        </row>
        <row r="105">
          <cell r="H105">
            <v>500000</v>
          </cell>
        </row>
        <row r="106">
          <cell r="H106">
            <v>350000</v>
          </cell>
        </row>
        <row r="107">
          <cell r="H107">
            <v>350000</v>
          </cell>
        </row>
        <row r="108">
          <cell r="H108">
            <v>500000</v>
          </cell>
        </row>
        <row r="109">
          <cell r="H109">
            <v>350000</v>
          </cell>
        </row>
        <row r="110">
          <cell r="H110">
            <v>350000</v>
          </cell>
        </row>
        <row r="111">
          <cell r="H111">
            <v>350000</v>
          </cell>
        </row>
        <row r="112">
          <cell r="H112">
            <v>500000</v>
          </cell>
        </row>
        <row r="113">
          <cell r="H113">
            <v>500000</v>
          </cell>
        </row>
        <row r="114">
          <cell r="H114">
            <v>350000</v>
          </cell>
        </row>
        <row r="115">
          <cell r="H115">
            <v>500000</v>
          </cell>
        </row>
        <row r="116">
          <cell r="H116">
            <v>500000</v>
          </cell>
        </row>
        <row r="117">
          <cell r="H117">
            <v>350000</v>
          </cell>
        </row>
        <row r="118">
          <cell r="H118">
            <v>500000</v>
          </cell>
        </row>
        <row r="119">
          <cell r="H119">
            <v>350000</v>
          </cell>
        </row>
        <row r="120">
          <cell r="H120">
            <v>350000</v>
          </cell>
        </row>
        <row r="121">
          <cell r="H121">
            <v>350000</v>
          </cell>
        </row>
        <row r="122">
          <cell r="H122">
            <v>350000</v>
          </cell>
        </row>
        <row r="123">
          <cell r="H123">
            <v>500000</v>
          </cell>
        </row>
        <row r="124">
          <cell r="H124">
            <v>500000</v>
          </cell>
        </row>
        <row r="125">
          <cell r="H125">
            <v>350000</v>
          </cell>
        </row>
        <row r="126">
          <cell r="H126">
            <v>500000</v>
          </cell>
        </row>
        <row r="127">
          <cell r="H127">
            <v>350000</v>
          </cell>
        </row>
        <row r="128">
          <cell r="H128">
            <v>500000</v>
          </cell>
        </row>
        <row r="129">
          <cell r="H129">
            <v>500000</v>
          </cell>
        </row>
        <row r="130">
          <cell r="H130">
            <v>350000</v>
          </cell>
        </row>
        <row r="131">
          <cell r="H131">
            <v>500000</v>
          </cell>
        </row>
        <row r="132">
          <cell r="H132">
            <v>500000</v>
          </cell>
        </row>
        <row r="133">
          <cell r="H133">
            <v>350000</v>
          </cell>
        </row>
        <row r="134">
          <cell r="H134">
            <v>500000</v>
          </cell>
        </row>
        <row r="135">
          <cell r="H135">
            <v>500000</v>
          </cell>
        </row>
        <row r="136">
          <cell r="H136">
            <v>500000</v>
          </cell>
        </row>
        <row r="137">
          <cell r="H137">
            <v>350000</v>
          </cell>
        </row>
        <row r="138">
          <cell r="H138">
            <v>500000</v>
          </cell>
        </row>
        <row r="139">
          <cell r="H139">
            <v>350000</v>
          </cell>
        </row>
        <row r="140">
          <cell r="H140">
            <v>660000</v>
          </cell>
        </row>
        <row r="141">
          <cell r="H141">
            <v>660000</v>
          </cell>
        </row>
        <row r="142">
          <cell r="H142">
            <v>660000</v>
          </cell>
        </row>
        <row r="143">
          <cell r="H143">
            <v>660000</v>
          </cell>
        </row>
        <row r="144">
          <cell r="H144">
            <v>660000</v>
          </cell>
        </row>
        <row r="145">
          <cell r="H145">
            <v>660000</v>
          </cell>
        </row>
        <row r="146">
          <cell r="H146">
            <v>660000</v>
          </cell>
        </row>
        <row r="147">
          <cell r="H147">
            <v>660000</v>
          </cell>
        </row>
        <row r="148">
          <cell r="H148">
            <v>660000</v>
          </cell>
        </row>
        <row r="149">
          <cell r="H149">
            <v>380000</v>
          </cell>
        </row>
        <row r="150">
          <cell r="H150">
            <v>380000</v>
          </cell>
        </row>
        <row r="151">
          <cell r="H151">
            <v>380000</v>
          </cell>
        </row>
        <row r="152">
          <cell r="H152">
            <v>380000</v>
          </cell>
        </row>
        <row r="153">
          <cell r="H153">
            <v>380000</v>
          </cell>
        </row>
        <row r="154">
          <cell r="H154">
            <v>380000</v>
          </cell>
        </row>
        <row r="155">
          <cell r="H155">
            <v>380000</v>
          </cell>
        </row>
        <row r="156">
          <cell r="H156">
            <v>380000</v>
          </cell>
        </row>
        <row r="157">
          <cell r="H157">
            <v>380000</v>
          </cell>
        </row>
        <row r="158">
          <cell r="H158">
            <v>380000</v>
          </cell>
        </row>
        <row r="159">
          <cell r="H159">
            <v>380000</v>
          </cell>
        </row>
        <row r="160">
          <cell r="H160">
            <v>380000</v>
          </cell>
        </row>
        <row r="161">
          <cell r="H161">
            <v>380000</v>
          </cell>
        </row>
        <row r="162">
          <cell r="H162">
            <v>380000</v>
          </cell>
        </row>
        <row r="163">
          <cell r="H163">
            <v>380000</v>
          </cell>
        </row>
        <row r="164">
          <cell r="H164">
            <v>380000</v>
          </cell>
        </row>
        <row r="165">
          <cell r="H165">
            <v>380000</v>
          </cell>
        </row>
        <row r="166">
          <cell r="H166">
            <v>380000</v>
          </cell>
        </row>
        <row r="167">
          <cell r="H167">
            <v>380000</v>
          </cell>
        </row>
        <row r="168">
          <cell r="H168">
            <v>380000</v>
          </cell>
        </row>
        <row r="169">
          <cell r="H169">
            <v>380000</v>
          </cell>
        </row>
        <row r="170">
          <cell r="H170">
            <v>380000</v>
          </cell>
        </row>
        <row r="171">
          <cell r="H171">
            <v>380000</v>
          </cell>
        </row>
        <row r="172">
          <cell r="H172">
            <v>380000</v>
          </cell>
        </row>
        <row r="173">
          <cell r="H173">
            <v>380000</v>
          </cell>
        </row>
        <row r="174">
          <cell r="H174">
            <v>380000</v>
          </cell>
        </row>
        <row r="175">
          <cell r="H175">
            <v>380000</v>
          </cell>
        </row>
        <row r="176">
          <cell r="H176">
            <v>380000</v>
          </cell>
        </row>
        <row r="177">
          <cell r="H177">
            <v>380000</v>
          </cell>
        </row>
        <row r="178">
          <cell r="H178">
            <v>380000</v>
          </cell>
        </row>
        <row r="179">
          <cell r="H179">
            <v>380000</v>
          </cell>
        </row>
        <row r="180">
          <cell r="H180">
            <v>380000</v>
          </cell>
        </row>
        <row r="181">
          <cell r="H181">
            <v>380000</v>
          </cell>
        </row>
        <row r="182">
          <cell r="H182">
            <v>380000</v>
          </cell>
        </row>
        <row r="183">
          <cell r="H183">
            <v>380000</v>
          </cell>
        </row>
        <row r="184">
          <cell r="H184">
            <v>380000</v>
          </cell>
        </row>
        <row r="185">
          <cell r="H185">
            <v>380000</v>
          </cell>
        </row>
        <row r="186">
          <cell r="H186">
            <v>380000</v>
          </cell>
        </row>
        <row r="187">
          <cell r="H187">
            <v>380000</v>
          </cell>
        </row>
        <row r="188">
          <cell r="H188">
            <v>380000</v>
          </cell>
        </row>
        <row r="189">
          <cell r="H189">
            <v>380000</v>
          </cell>
        </row>
        <row r="190">
          <cell r="H190">
            <v>380000</v>
          </cell>
        </row>
        <row r="191">
          <cell r="H191">
            <v>380000</v>
          </cell>
        </row>
        <row r="192">
          <cell r="H192">
            <v>380000</v>
          </cell>
        </row>
        <row r="193">
          <cell r="H193">
            <v>380000</v>
          </cell>
        </row>
        <row r="194">
          <cell r="H194">
            <v>380000</v>
          </cell>
        </row>
        <row r="195">
          <cell r="H195">
            <v>380000</v>
          </cell>
        </row>
        <row r="196">
          <cell r="H196">
            <v>380000</v>
          </cell>
        </row>
        <row r="197">
          <cell r="H197">
            <v>380000</v>
          </cell>
        </row>
        <row r="198">
          <cell r="H198">
            <v>380000</v>
          </cell>
        </row>
        <row r="199">
          <cell r="H199">
            <v>380000</v>
          </cell>
        </row>
        <row r="200">
          <cell r="H200">
            <v>380000</v>
          </cell>
        </row>
        <row r="201">
          <cell r="H201">
            <v>380000</v>
          </cell>
        </row>
        <row r="202">
          <cell r="H202">
            <v>380000</v>
          </cell>
        </row>
        <row r="203">
          <cell r="H203">
            <v>380000</v>
          </cell>
        </row>
        <row r="204">
          <cell r="H204">
            <v>380000</v>
          </cell>
        </row>
        <row r="205">
          <cell r="H205">
            <v>380000</v>
          </cell>
        </row>
        <row r="206">
          <cell r="H206">
            <v>380000</v>
          </cell>
        </row>
        <row r="207">
          <cell r="H207">
            <v>380000</v>
          </cell>
        </row>
        <row r="208">
          <cell r="H208">
            <v>380000</v>
          </cell>
        </row>
        <row r="209">
          <cell r="H209">
            <v>380000</v>
          </cell>
        </row>
        <row r="210">
          <cell r="H210">
            <v>380000</v>
          </cell>
        </row>
        <row r="211">
          <cell r="H211">
            <v>380000</v>
          </cell>
        </row>
        <row r="212">
          <cell r="H212">
            <v>380000</v>
          </cell>
        </row>
        <row r="213">
          <cell r="H213">
            <v>380000</v>
          </cell>
        </row>
        <row r="214">
          <cell r="H214">
            <v>380000</v>
          </cell>
        </row>
        <row r="215">
          <cell r="H215">
            <v>380000</v>
          </cell>
        </row>
        <row r="216">
          <cell r="H216">
            <v>380000</v>
          </cell>
        </row>
        <row r="217">
          <cell r="H217">
            <v>380000</v>
          </cell>
        </row>
        <row r="218">
          <cell r="H218">
            <v>380000</v>
          </cell>
        </row>
        <row r="219">
          <cell r="H219">
            <v>750000</v>
          </cell>
        </row>
        <row r="220">
          <cell r="H220">
            <v>750000</v>
          </cell>
        </row>
        <row r="221">
          <cell r="H221">
            <v>750000</v>
          </cell>
        </row>
        <row r="222">
          <cell r="H222">
            <v>827000</v>
          </cell>
        </row>
        <row r="223">
          <cell r="H223">
            <v>350000</v>
          </cell>
        </row>
        <row r="224">
          <cell r="H224">
            <v>350000</v>
          </cell>
        </row>
        <row r="225">
          <cell r="H225">
            <v>350000</v>
          </cell>
        </row>
        <row r="226">
          <cell r="H226">
            <v>350000</v>
          </cell>
        </row>
        <row r="227">
          <cell r="H227">
            <v>350000</v>
          </cell>
        </row>
        <row r="228">
          <cell r="H228">
            <v>350000</v>
          </cell>
        </row>
        <row r="229">
          <cell r="H229">
            <v>350000</v>
          </cell>
        </row>
        <row r="230">
          <cell r="H230">
            <v>350000</v>
          </cell>
        </row>
        <row r="231">
          <cell r="H231">
            <v>350000</v>
          </cell>
        </row>
        <row r="232">
          <cell r="H232">
            <v>350000</v>
          </cell>
        </row>
        <row r="233">
          <cell r="H233">
            <v>350000</v>
          </cell>
        </row>
        <row r="234">
          <cell r="H234">
            <v>350000</v>
          </cell>
        </row>
        <row r="235">
          <cell r="H235">
            <v>350000</v>
          </cell>
        </row>
        <row r="236">
          <cell r="H236">
            <v>350000</v>
          </cell>
        </row>
        <row r="237">
          <cell r="H237">
            <v>350000</v>
          </cell>
        </row>
        <row r="238">
          <cell r="H238">
            <v>350000</v>
          </cell>
        </row>
        <row r="239">
          <cell r="H239">
            <v>500000</v>
          </cell>
        </row>
        <row r="240">
          <cell r="H240">
            <v>350000</v>
          </cell>
        </row>
        <row r="241">
          <cell r="H241">
            <v>350000</v>
          </cell>
        </row>
        <row r="242">
          <cell r="H242">
            <v>350000</v>
          </cell>
        </row>
        <row r="243">
          <cell r="H243">
            <v>350000</v>
          </cell>
        </row>
        <row r="244">
          <cell r="H244">
            <v>350000</v>
          </cell>
        </row>
        <row r="245">
          <cell r="H245">
            <v>350000</v>
          </cell>
        </row>
        <row r="246">
          <cell r="H246">
            <v>350000</v>
          </cell>
        </row>
        <row r="247">
          <cell r="H247">
            <v>380000</v>
          </cell>
        </row>
        <row r="248">
          <cell r="H248">
            <v>380000</v>
          </cell>
        </row>
        <row r="249">
          <cell r="H249">
            <v>380000</v>
          </cell>
        </row>
        <row r="250">
          <cell r="H250">
            <v>380000</v>
          </cell>
        </row>
        <row r="251">
          <cell r="H251">
            <v>380000</v>
          </cell>
        </row>
        <row r="252">
          <cell r="H252">
            <v>250000</v>
          </cell>
        </row>
        <row r="253">
          <cell r="H253">
            <v>250000</v>
          </cell>
        </row>
        <row r="254">
          <cell r="H254">
            <v>250000</v>
          </cell>
        </row>
        <row r="255">
          <cell r="H255">
            <v>250000</v>
          </cell>
        </row>
        <row r="256">
          <cell r="H256">
            <v>250000</v>
          </cell>
        </row>
        <row r="257">
          <cell r="H257">
            <v>250000</v>
          </cell>
        </row>
        <row r="258">
          <cell r="H258">
            <v>250000</v>
          </cell>
        </row>
        <row r="259">
          <cell r="H259">
            <v>250000</v>
          </cell>
        </row>
        <row r="260">
          <cell r="H260">
            <v>250000</v>
          </cell>
        </row>
        <row r="261">
          <cell r="H261">
            <v>250000</v>
          </cell>
        </row>
        <row r="262">
          <cell r="H262">
            <v>250000</v>
          </cell>
        </row>
        <row r="263">
          <cell r="H263">
            <v>250000</v>
          </cell>
        </row>
        <row r="264">
          <cell r="H264">
            <v>250000</v>
          </cell>
        </row>
        <row r="265">
          <cell r="H265">
            <v>250000</v>
          </cell>
        </row>
        <row r="266">
          <cell r="H266">
            <v>250000</v>
          </cell>
        </row>
        <row r="267">
          <cell r="H267">
            <v>250000</v>
          </cell>
        </row>
        <row r="268">
          <cell r="H268">
            <v>250000</v>
          </cell>
        </row>
        <row r="269">
          <cell r="H269">
            <v>250000</v>
          </cell>
        </row>
        <row r="270">
          <cell r="H270">
            <v>250000</v>
          </cell>
        </row>
        <row r="271">
          <cell r="H271">
            <v>460000</v>
          </cell>
        </row>
        <row r="272">
          <cell r="H272">
            <v>460000</v>
          </cell>
        </row>
        <row r="273">
          <cell r="H273">
            <v>575000</v>
          </cell>
        </row>
        <row r="274">
          <cell r="H274">
            <v>575000</v>
          </cell>
        </row>
        <row r="275">
          <cell r="H275">
            <v>575000</v>
          </cell>
        </row>
        <row r="276">
          <cell r="H276">
            <v>575000</v>
          </cell>
        </row>
        <row r="277">
          <cell r="H277">
            <v>575000</v>
          </cell>
        </row>
        <row r="278">
          <cell r="H278">
            <v>575000</v>
          </cell>
        </row>
        <row r="279">
          <cell r="H279">
            <v>575000</v>
          </cell>
        </row>
        <row r="280">
          <cell r="H280">
            <v>350000</v>
          </cell>
        </row>
        <row r="281">
          <cell r="H281">
            <v>350000</v>
          </cell>
        </row>
        <row r="282">
          <cell r="H282">
            <v>350000</v>
          </cell>
        </row>
        <row r="283">
          <cell r="H283">
            <v>350000</v>
          </cell>
        </row>
        <row r="284">
          <cell r="H284">
            <v>350000</v>
          </cell>
        </row>
        <row r="285">
          <cell r="H285">
            <v>350000</v>
          </cell>
        </row>
        <row r="286">
          <cell r="H286">
            <v>350000</v>
          </cell>
        </row>
        <row r="287">
          <cell r="H287">
            <v>350000</v>
          </cell>
        </row>
        <row r="288">
          <cell r="H288">
            <v>324000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 2021"/>
      <sheetName val="Reg 2020"/>
      <sheetName val="Placed 2021"/>
      <sheetName val="Placed 2020"/>
      <sheetName val="Placed 2020 Entire"/>
      <sheetName val="Reg 2020 Entire"/>
      <sheetName val="Sheet1"/>
    </sheetNames>
    <sheetDataSet>
      <sheetData sheetId="0" refreshError="1"/>
      <sheetData sheetId="1" refreshError="1"/>
      <sheetData sheetId="2" refreshError="1"/>
      <sheetData sheetId="3" refreshError="1"/>
      <sheetData sheetId="4">
        <row r="3">
          <cell r="O3">
            <v>0</v>
          </cell>
        </row>
        <row r="11">
          <cell r="N11" t="str">
            <v>Qspiders</v>
          </cell>
          <cell r="O11">
            <v>6</v>
          </cell>
        </row>
        <row r="12">
          <cell r="N12" t="str">
            <v>Brontoo InfoTech Pvt Ltd</v>
          </cell>
          <cell r="O12">
            <v>2</v>
          </cell>
        </row>
        <row r="13">
          <cell r="N13" t="str">
            <v>Remaining</v>
          </cell>
        </row>
      </sheetData>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3">
          <cell r="K3">
            <v>1</v>
          </cell>
        </row>
        <row r="4">
          <cell r="K4">
            <v>5</v>
          </cell>
        </row>
        <row r="5">
          <cell r="K5">
            <v>6</v>
          </cell>
        </row>
        <row r="6">
          <cell r="K6">
            <v>20</v>
          </cell>
        </row>
        <row r="7">
          <cell r="K7">
            <v>318</v>
          </cell>
        </row>
        <row r="8">
          <cell r="K8">
            <v>88</v>
          </cell>
        </row>
        <row r="9">
          <cell r="K9">
            <v>438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Package">
    <oleItems>
      <oleItem name="'" advise="1" preferPic="1"/>
    </oleItems>
  </oleLin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ict"/>
    </sheetNames>
    <sheetDataSet>
      <sheetData sheetId="0" refreshError="1">
        <row r="2">
          <cell r="D2" t="str">
            <v>Aarti Ashok Madane</v>
          </cell>
          <cell r="E2" t="str">
            <v>17101B0031</v>
          </cell>
          <cell r="F2" t="str">
            <v>INFT B</v>
          </cell>
        </row>
        <row r="3">
          <cell r="D3" t="str">
            <v>Abhishek Singh</v>
          </cell>
          <cell r="E3" t="str">
            <v>17101B0061</v>
          </cell>
          <cell r="F3" t="str">
            <v>INFT B</v>
          </cell>
        </row>
        <row r="4">
          <cell r="D4" t="str">
            <v>Aditi Samant</v>
          </cell>
          <cell r="E4" t="str">
            <v>17101B0054</v>
          </cell>
          <cell r="F4" t="str">
            <v>INFT B</v>
          </cell>
        </row>
        <row r="5">
          <cell r="D5" t="str">
            <v>Bhavesh Annam</v>
          </cell>
          <cell r="E5" t="str">
            <v>18102C2022</v>
          </cell>
          <cell r="F5" t="str">
            <v>CMPN C</v>
          </cell>
        </row>
        <row r="6">
          <cell r="D6" t="str">
            <v>Bhushan Ghodke</v>
          </cell>
          <cell r="E6" t="str">
            <v>18101B2010</v>
          </cell>
          <cell r="F6" t="str">
            <v>INFT B</v>
          </cell>
        </row>
        <row r="7">
          <cell r="D7" t="str">
            <v>Chetan Shantaram Gawale</v>
          </cell>
          <cell r="E7" t="str">
            <v>17104A0016</v>
          </cell>
          <cell r="F7" t="str">
            <v>EXTC A</v>
          </cell>
        </row>
        <row r="8">
          <cell r="D8" t="str">
            <v>Gaurangi Patil</v>
          </cell>
          <cell r="E8" t="str">
            <v>17103A0042</v>
          </cell>
          <cell r="F8" t="str">
            <v>ETRX A</v>
          </cell>
        </row>
        <row r="9">
          <cell r="D9" t="str">
            <v>Hrithik Rajesh Gaikwad</v>
          </cell>
          <cell r="E9" t="str">
            <v>17101B0051</v>
          </cell>
          <cell r="F9" t="str">
            <v>INFT B</v>
          </cell>
        </row>
        <row r="10">
          <cell r="D10" t="str">
            <v>Jeet Vijay Upadhyaya</v>
          </cell>
          <cell r="E10" t="str">
            <v>18101C2049</v>
          </cell>
          <cell r="F10" t="str">
            <v>INFT C</v>
          </cell>
        </row>
        <row r="11">
          <cell r="D11" t="str">
            <v>Jinal Kelshikar</v>
          </cell>
          <cell r="E11" t="str">
            <v>18102C2042</v>
          </cell>
          <cell r="F11" t="str">
            <v>CMPN C</v>
          </cell>
        </row>
        <row r="12">
          <cell r="D12" t="str">
            <v>Laxit Jadhav</v>
          </cell>
          <cell r="E12" t="str">
            <v>18102C2025</v>
          </cell>
          <cell r="F12" t="str">
            <v>CMPN C</v>
          </cell>
        </row>
        <row r="13">
          <cell r="D13" t="str">
            <v>Mohd Tariq Shaikh</v>
          </cell>
          <cell r="E13" t="str">
            <v>18101C2036</v>
          </cell>
          <cell r="F13" t="str">
            <v>INFT C</v>
          </cell>
        </row>
        <row r="14">
          <cell r="D14" t="str">
            <v>Mrunali Manohar Zore</v>
          </cell>
          <cell r="E14" t="str">
            <v>18104C2012</v>
          </cell>
          <cell r="F14" t="str">
            <v>EXTC C</v>
          </cell>
        </row>
        <row r="15">
          <cell r="D15" t="str">
            <v>Nilam Ravindra Sawant</v>
          </cell>
          <cell r="E15" t="str">
            <v>18102C2034</v>
          </cell>
          <cell r="F15" t="str">
            <v>CMPN C</v>
          </cell>
        </row>
        <row r="16">
          <cell r="D16" t="str">
            <v>Pankaj Vijaykumar Yadav</v>
          </cell>
          <cell r="E16" t="str">
            <v>17104B0039</v>
          </cell>
          <cell r="F16" t="str">
            <v>EXTC B</v>
          </cell>
        </row>
        <row r="17">
          <cell r="D17" t="str">
            <v>Prachi Pramod Gujar</v>
          </cell>
          <cell r="E17" t="str">
            <v>17101B0048</v>
          </cell>
          <cell r="F17" t="str">
            <v>INFT B</v>
          </cell>
        </row>
        <row r="18">
          <cell r="D18" t="str">
            <v>Prerna Upadhye</v>
          </cell>
          <cell r="E18" t="str">
            <v>17104B0059</v>
          </cell>
          <cell r="F18" t="str">
            <v>EXTC B</v>
          </cell>
        </row>
        <row r="19">
          <cell r="D19" t="str">
            <v>Qureshi Mohd Aqib</v>
          </cell>
          <cell r="E19" t="str">
            <v>18102C2057</v>
          </cell>
          <cell r="F19" t="str">
            <v>CMPN C</v>
          </cell>
        </row>
        <row r="20">
          <cell r="D20" t="str">
            <v>Rahul Prabhu</v>
          </cell>
          <cell r="E20" t="str">
            <v>17104B0023</v>
          </cell>
          <cell r="F20" t="str">
            <v>EXTC B</v>
          </cell>
        </row>
        <row r="21">
          <cell r="D21" t="str">
            <v>Rahul Kamble</v>
          </cell>
          <cell r="E21" t="str">
            <v>17104A0059</v>
          </cell>
          <cell r="F21" t="str">
            <v>EXTC A</v>
          </cell>
        </row>
        <row r="22">
          <cell r="D22" t="str">
            <v>Sagar Lad</v>
          </cell>
          <cell r="E22" t="str">
            <v>18101B2011</v>
          </cell>
          <cell r="F22" t="str">
            <v>INFT B</v>
          </cell>
        </row>
        <row r="23">
          <cell r="D23" t="str">
            <v>Sahil Saeed Rumani</v>
          </cell>
          <cell r="E23" t="str">
            <v>18104C2055</v>
          </cell>
          <cell r="F23" t="str">
            <v>EXTC C</v>
          </cell>
        </row>
        <row r="24">
          <cell r="D24" t="str">
            <v>Shreya Mali</v>
          </cell>
          <cell r="E24" t="str">
            <v>17102B0004</v>
          </cell>
          <cell r="F24" t="str">
            <v>CMPN B</v>
          </cell>
        </row>
        <row r="25">
          <cell r="D25" t="str">
            <v>Siddhant Shivaji Bagat</v>
          </cell>
          <cell r="E25" t="str">
            <v>17101B0044</v>
          </cell>
          <cell r="F25" t="str">
            <v>INFT B</v>
          </cell>
        </row>
        <row r="26">
          <cell r="D26" t="str">
            <v>Snehal Suresh Parkhe</v>
          </cell>
          <cell r="E26" t="str">
            <v>18102C2053</v>
          </cell>
          <cell r="F26" t="str">
            <v>CMPN C</v>
          </cell>
        </row>
        <row r="27">
          <cell r="D27" t="str">
            <v>Sparsh Arora</v>
          </cell>
          <cell r="E27" t="str">
            <v>17101B0005</v>
          </cell>
          <cell r="F27" t="str">
            <v>INFT B</v>
          </cell>
        </row>
        <row r="28">
          <cell r="D28" t="str">
            <v>Aarti Rajendra Kamble</v>
          </cell>
          <cell r="E28" t="str">
            <v>18102C2037</v>
          </cell>
          <cell r="F28" t="str">
            <v>CMPN C</v>
          </cell>
        </row>
        <row r="29">
          <cell r="D29" t="str">
            <v>Adithya Thirumalai</v>
          </cell>
          <cell r="E29" t="str">
            <v>17102B0051</v>
          </cell>
          <cell r="F29" t="str">
            <v>CMPN B</v>
          </cell>
        </row>
        <row r="30">
          <cell r="D30" t="str">
            <v>Akanksha Samel</v>
          </cell>
          <cell r="E30" t="str">
            <v>17104B0061</v>
          </cell>
          <cell r="F30" t="str">
            <v>EXTC B</v>
          </cell>
        </row>
        <row r="31">
          <cell r="D31" t="str">
            <v>Atharva Kulkarni</v>
          </cell>
          <cell r="E31" t="str">
            <v>18104B2002</v>
          </cell>
          <cell r="F31" t="str">
            <v>EXTC B</v>
          </cell>
        </row>
        <row r="32">
          <cell r="D32" t="str">
            <v>Avinash Kokare</v>
          </cell>
          <cell r="E32" t="str">
            <v>17102A0045</v>
          </cell>
          <cell r="F32" t="str">
            <v>CMPN A</v>
          </cell>
        </row>
        <row r="33">
          <cell r="D33" t="str">
            <v>Devesh Gaykar</v>
          </cell>
          <cell r="E33" t="str">
            <v>17104A0075</v>
          </cell>
          <cell r="F33" t="str">
            <v>EXTC A</v>
          </cell>
        </row>
        <row r="34">
          <cell r="D34" t="str">
            <v>Gaurav Kale</v>
          </cell>
          <cell r="E34" t="str">
            <v>17101B0049</v>
          </cell>
          <cell r="F34" t="str">
            <v>INFT B</v>
          </cell>
        </row>
        <row r="35">
          <cell r="D35" t="str">
            <v>Gayatri Ravindra Nemade</v>
          </cell>
          <cell r="E35" t="str">
            <v>18102A2005</v>
          </cell>
          <cell r="F35" t="str">
            <v>CMPN A</v>
          </cell>
        </row>
        <row r="36">
          <cell r="D36" t="str">
            <v>Mansi Wairkar</v>
          </cell>
          <cell r="E36" t="str">
            <v>17101B0042</v>
          </cell>
          <cell r="F36" t="str">
            <v>INFT B</v>
          </cell>
        </row>
        <row r="37">
          <cell r="D37" t="str">
            <v>Mayur Bhivara</v>
          </cell>
          <cell r="E37" t="str">
            <v>18103A2002</v>
          </cell>
          <cell r="F37" t="str">
            <v>ETRX A</v>
          </cell>
        </row>
        <row r="38">
          <cell r="D38" t="str">
            <v>Pooja Rathod</v>
          </cell>
          <cell r="E38" t="str">
            <v>17101B0055</v>
          </cell>
          <cell r="F38" t="str">
            <v>INFT B</v>
          </cell>
        </row>
        <row r="39">
          <cell r="D39" t="str">
            <v>Pratik Mhaske</v>
          </cell>
          <cell r="E39" t="str">
            <v>17103A0043</v>
          </cell>
          <cell r="F39" t="str">
            <v>ETRX A</v>
          </cell>
        </row>
        <row r="40">
          <cell r="D40" t="str">
            <v>Preetam Rane</v>
          </cell>
          <cell r="E40" t="str">
            <v>17104A0050</v>
          </cell>
          <cell r="F40" t="str">
            <v>EXTC A</v>
          </cell>
        </row>
        <row r="41">
          <cell r="D41" t="str">
            <v>Pritam Lamkhade</v>
          </cell>
          <cell r="E41" t="str">
            <v>17102B0032</v>
          </cell>
          <cell r="F41" t="str">
            <v>CMPN B</v>
          </cell>
        </row>
        <row r="42">
          <cell r="D42" t="str">
            <v>Rihanshu Mahajan</v>
          </cell>
          <cell r="E42" t="str">
            <v>17102B0039</v>
          </cell>
          <cell r="F42" t="str">
            <v>CMPN B</v>
          </cell>
        </row>
        <row r="43">
          <cell r="D43" t="str">
            <v>Sahil Mirgal</v>
          </cell>
          <cell r="E43" t="str">
            <v>17101A0024</v>
          </cell>
          <cell r="F43" t="str">
            <v>INFT A</v>
          </cell>
        </row>
        <row r="44">
          <cell r="D44" t="str">
            <v>Sarvesh Shinde</v>
          </cell>
          <cell r="E44" t="str">
            <v>17101B0067</v>
          </cell>
          <cell r="F44" t="str">
            <v>INFT B</v>
          </cell>
        </row>
        <row r="45">
          <cell r="D45" t="str">
            <v>Sashmita Panigrahi</v>
          </cell>
          <cell r="E45" t="str">
            <v>17101B0064</v>
          </cell>
          <cell r="F45" t="str">
            <v>INFT B</v>
          </cell>
        </row>
        <row r="46">
          <cell r="D46" t="str">
            <v>Shivam Rajendra Kharde</v>
          </cell>
          <cell r="E46" t="str">
            <v>18102A2016</v>
          </cell>
          <cell r="F46" t="str">
            <v>CMPN A</v>
          </cell>
        </row>
        <row r="47">
          <cell r="D47" t="str">
            <v>Shivam Nichat</v>
          </cell>
          <cell r="E47" t="str">
            <v>16102B0026</v>
          </cell>
          <cell r="F47" t="str">
            <v>CMPN B</v>
          </cell>
        </row>
        <row r="48">
          <cell r="D48" t="str">
            <v>Siddhesh Jadhav</v>
          </cell>
          <cell r="E48" t="str">
            <v>18102C2030</v>
          </cell>
          <cell r="F48" t="str">
            <v>CMPN C</v>
          </cell>
        </row>
        <row r="49">
          <cell r="D49" t="str">
            <v>Siddhesh Babli Kanse</v>
          </cell>
          <cell r="E49" t="str">
            <v>17101A0031</v>
          </cell>
          <cell r="F49" t="str">
            <v>INFT A</v>
          </cell>
        </row>
        <row r="50">
          <cell r="D50" t="str">
            <v>Akshay Karande</v>
          </cell>
          <cell r="E50" t="str">
            <v>18104A2014</v>
          </cell>
          <cell r="F50" t="str">
            <v>EXTC A</v>
          </cell>
        </row>
        <row r="51">
          <cell r="D51" t="str">
            <v>Aniket B Shirke</v>
          </cell>
          <cell r="E51" t="str">
            <v>18102C2041</v>
          </cell>
          <cell r="F51" t="str">
            <v>CMPN C</v>
          </cell>
        </row>
        <row r="52">
          <cell r="D52" t="str">
            <v>Anjali Machindranath Sawant</v>
          </cell>
          <cell r="E52" t="str">
            <v>18104A2004</v>
          </cell>
          <cell r="F52" t="str">
            <v>EXTC A</v>
          </cell>
        </row>
        <row r="53">
          <cell r="D53" t="str">
            <v>Balkrushna Tukaram Walke</v>
          </cell>
          <cell r="E53" t="str">
            <v>18101C2057</v>
          </cell>
          <cell r="F53" t="str">
            <v>INFT C</v>
          </cell>
        </row>
        <row r="54">
          <cell r="D54" t="str">
            <v>Harshit Gupta</v>
          </cell>
          <cell r="E54" t="str">
            <v>17104A0073</v>
          </cell>
          <cell r="F54" t="str">
            <v>EXTC A</v>
          </cell>
        </row>
        <row r="55">
          <cell r="D55" t="str">
            <v>Nisha Girjappa Ingale</v>
          </cell>
          <cell r="E55" t="str">
            <v>18102B2007</v>
          </cell>
          <cell r="F55" t="str">
            <v>CMPN B</v>
          </cell>
        </row>
        <row r="56">
          <cell r="D56" t="str">
            <v>Pranali Janardhan Dalvi</v>
          </cell>
          <cell r="E56" t="str">
            <v>18103A2008</v>
          </cell>
          <cell r="F56" t="str">
            <v>ETRX A</v>
          </cell>
        </row>
        <row r="57">
          <cell r="D57" t="str">
            <v>Siddhant Ahire</v>
          </cell>
          <cell r="E57" t="str">
            <v>18101C2053</v>
          </cell>
          <cell r="F57" t="str">
            <v>INFT C</v>
          </cell>
        </row>
        <row r="58">
          <cell r="D58" t="str">
            <v>Sneha Mane</v>
          </cell>
          <cell r="E58" t="str">
            <v>18101A2010</v>
          </cell>
          <cell r="F58" t="str">
            <v>INFT A</v>
          </cell>
        </row>
        <row r="59">
          <cell r="D59" t="str">
            <v>Anjali Birhade</v>
          </cell>
          <cell r="E59" t="str">
            <v>18102B2002</v>
          </cell>
          <cell r="F59" t="str">
            <v>CMPN B</v>
          </cell>
        </row>
        <row r="60">
          <cell r="D60" t="str">
            <v>Bhavesh Bhagria</v>
          </cell>
          <cell r="E60" t="str">
            <v>17101B0057</v>
          </cell>
          <cell r="F60" t="str">
            <v>INFT B</v>
          </cell>
        </row>
        <row r="61">
          <cell r="D61" t="str">
            <v>Neha Dilip Thorat</v>
          </cell>
          <cell r="E61" t="str">
            <v>18101C2039</v>
          </cell>
          <cell r="F61" t="str">
            <v>INFT C</v>
          </cell>
        </row>
        <row r="62">
          <cell r="D62" t="str">
            <v>Pranav Ashok Kamble</v>
          </cell>
          <cell r="E62" t="str">
            <v>18101C2046</v>
          </cell>
          <cell r="F62" t="str">
            <v>INFT C</v>
          </cell>
        </row>
        <row r="63">
          <cell r="D63" t="str">
            <v>Shloak Shankar Chowke</v>
          </cell>
          <cell r="E63" t="str">
            <v>18101B2006</v>
          </cell>
          <cell r="F63" t="str">
            <v>INFT B</v>
          </cell>
        </row>
        <row r="64">
          <cell r="D64" t="str">
            <v>Samarth Jogadia</v>
          </cell>
          <cell r="E64" t="str">
            <v>18103A2003</v>
          </cell>
          <cell r="F64" t="str">
            <v>ETRX A</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chin Sawant" refreshedDate="44229.494489699071" createdVersion="6" refreshedVersion="6" minRefreshableVersion="3" recordCount="621">
  <cacheSource type="worksheet">
    <worksheetSource ref="C1:E622" sheet="All Entries"/>
  </cacheSource>
  <cacheFields count="3">
    <cacheField name="NAME OF THE STUDENT" numFmtId="0">
      <sharedItems/>
    </cacheField>
    <cacheField name="Gender" numFmtId="0">
      <sharedItems count="2">
        <s v="Female"/>
        <s v="Male"/>
      </sharedItems>
    </cacheField>
    <cacheField name="PLACEMENT STATUS" numFmtId="0">
      <sharedItems count="2">
        <s v="Not Placed"/>
        <s v="Plac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1">
  <r>
    <s v="Aarti Prabhakar Ahire"/>
    <x v="0"/>
    <x v="0"/>
  </r>
  <r>
    <s v="Amey Rajesh Dabholkar"/>
    <x v="1"/>
    <x v="0"/>
  </r>
  <r>
    <s v="Anant Ajit Pawar"/>
    <x v="1"/>
    <x v="0"/>
  </r>
  <r>
    <s v="Anuja Ashok Pawar"/>
    <x v="0"/>
    <x v="0"/>
  </r>
  <r>
    <s v="Archi Santosh Sharma"/>
    <x v="0"/>
    <x v="0"/>
  </r>
  <r>
    <s v="Darshan Manohar Bhor"/>
    <x v="1"/>
    <x v="0"/>
  </r>
  <r>
    <s v="Freeda Blessan"/>
    <x v="0"/>
    <x v="0"/>
  </r>
  <r>
    <s v="Gauri Manoj Patwardhan"/>
    <x v="0"/>
    <x v="0"/>
  </r>
  <r>
    <s v="Gayatri Sanjay Mane"/>
    <x v="0"/>
    <x v="0"/>
  </r>
  <r>
    <s v="Hardik Bharat Wadikar"/>
    <x v="1"/>
    <x v="0"/>
  </r>
  <r>
    <s v="Harshada Bhushan Kini"/>
    <x v="0"/>
    <x v="0"/>
  </r>
  <r>
    <s v="Harshada Ganesh Kadam"/>
    <x v="0"/>
    <x v="0"/>
  </r>
  <r>
    <s v="Jimit Ketan Kapadia"/>
    <x v="1"/>
    <x v="0"/>
  </r>
  <r>
    <s v="Jinal Deepak Darji"/>
    <x v="0"/>
    <x v="0"/>
  </r>
  <r>
    <s v="Juie Vinayak Shelar"/>
    <x v="0"/>
    <x v="0"/>
  </r>
  <r>
    <s v="Komal Uttam Kesarkar"/>
    <x v="0"/>
    <x v="0"/>
  </r>
  <r>
    <s v="Krishnakant Upendra Shukla"/>
    <x v="1"/>
    <x v="0"/>
  </r>
  <r>
    <s v="Mrunal Umesh Katkar"/>
    <x v="0"/>
    <x v="0"/>
  </r>
  <r>
    <s v="Namrata Baban Mohite"/>
    <x v="0"/>
    <x v="1"/>
  </r>
  <r>
    <s v="Omkar Dilip Thakur"/>
    <x v="1"/>
    <x v="0"/>
  </r>
  <r>
    <s v="Omkar Nandkumar Jadhav"/>
    <x v="1"/>
    <x v="0"/>
  </r>
  <r>
    <s v="Prajakta Premchand Kalbande"/>
    <x v="0"/>
    <x v="0"/>
  </r>
  <r>
    <s v="Sanskruti Ramkrishna Acharya"/>
    <x v="0"/>
    <x v="0"/>
  </r>
  <r>
    <s v="Sayli Rajendra Patil"/>
    <x v="0"/>
    <x v="0"/>
  </r>
  <r>
    <s v="Shriya Sunil Sohani"/>
    <x v="0"/>
    <x v="0"/>
  </r>
  <r>
    <s v="Siddhi Premprakash Alag"/>
    <x v="0"/>
    <x v="0"/>
  </r>
  <r>
    <s v="Soham Sunil Shinde"/>
    <x v="1"/>
    <x v="0"/>
  </r>
  <r>
    <s v="Sonali Ram Chavan"/>
    <x v="0"/>
    <x v="0"/>
  </r>
  <r>
    <s v="Supriya Narsayya Vuradi"/>
    <x v="0"/>
    <x v="0"/>
  </r>
  <r>
    <s v="Tabassum Shakeel Shah"/>
    <x v="0"/>
    <x v="0"/>
  </r>
  <r>
    <s v="Thanushwarya Saravanan"/>
    <x v="0"/>
    <x v="0"/>
  </r>
  <r>
    <s v="Vaishnevi Naresh Phutane"/>
    <x v="0"/>
    <x v="0"/>
  </r>
  <r>
    <s v="Aditya Amit Keni"/>
    <x v="1"/>
    <x v="0"/>
  </r>
  <r>
    <s v="Advait Gajanan Raut"/>
    <x v="1"/>
    <x v="1"/>
  </r>
  <r>
    <s v="Akanksha Sajiv Nath"/>
    <x v="0"/>
    <x v="0"/>
  </r>
  <r>
    <s v="Akash Ravindra Hamare"/>
    <x v="1"/>
    <x v="0"/>
  </r>
  <r>
    <s v="Amisha Alankar Baraskar"/>
    <x v="0"/>
    <x v="1"/>
  </r>
  <r>
    <s v="Anand Sanjay Shukla"/>
    <x v="1"/>
    <x v="1"/>
  </r>
  <r>
    <s v="Ankita Bhupendra Lahamge"/>
    <x v="0"/>
    <x v="0"/>
  </r>
  <r>
    <s v="Avinash Vitthal Kokare"/>
    <x v="1"/>
    <x v="0"/>
  </r>
  <r>
    <s v="Deepak Chhagan Misal"/>
    <x v="1"/>
    <x v="0"/>
  </r>
  <r>
    <s v="Ganesh Narsaiah Moota"/>
    <x v="1"/>
    <x v="1"/>
  </r>
  <r>
    <s v="Gauri Umesh Kolte"/>
    <x v="0"/>
    <x v="0"/>
  </r>
  <r>
    <s v="Gayatri Ravindra Nemade"/>
    <x v="0"/>
    <x v="0"/>
  </r>
  <r>
    <s v="Harshal Suryakant Pawaskar"/>
    <x v="1"/>
    <x v="0"/>
  </r>
  <r>
    <s v="Harshita Subhash Mundhe"/>
    <x v="0"/>
    <x v="1"/>
  </r>
  <r>
    <s v="Iqra Khalil Ahmed Shaikh"/>
    <x v="0"/>
    <x v="1"/>
  </r>
  <r>
    <s v="Jasvin James Manjaly"/>
    <x v="1"/>
    <x v="1"/>
  </r>
  <r>
    <s v="Kartik Prabhakar Konje"/>
    <x v="1"/>
    <x v="0"/>
  </r>
  <r>
    <s v="Ketan Kishor Mankar"/>
    <x v="1"/>
    <x v="1"/>
  </r>
  <r>
    <s v="Manasi Satish Gosavi"/>
    <x v="0"/>
    <x v="0"/>
  </r>
  <r>
    <s v="Mayuresh Vivek Gaitonde"/>
    <x v="1"/>
    <x v="1"/>
  </r>
  <r>
    <s v="Mayuri Mahesh Lambhate"/>
    <x v="0"/>
    <x v="0"/>
  </r>
  <r>
    <s v="Mitesh Narendra Pawanarkar"/>
    <x v="1"/>
    <x v="0"/>
  </r>
  <r>
    <s v="Mohammad Younus Jameel -"/>
    <x v="1"/>
    <x v="1"/>
  </r>
  <r>
    <s v="Mohammed Abbas Ali"/>
    <x v="1"/>
    <x v="1"/>
  </r>
  <r>
    <s v="Mrudula Ankush Ingale"/>
    <x v="0"/>
    <x v="0"/>
  </r>
  <r>
    <s v="Nihar Anant Koli"/>
    <x v="1"/>
    <x v="0"/>
  </r>
  <r>
    <s v="Nishant Shashikant Jadhav"/>
    <x v="1"/>
    <x v="0"/>
  </r>
  <r>
    <s v="Omkar Mahesh Zemse"/>
    <x v="1"/>
    <x v="1"/>
  </r>
  <r>
    <s v="Pooja Devendra Chavan"/>
    <x v="0"/>
    <x v="1"/>
  </r>
  <r>
    <s v="Pradnya Deepak Deshmukh"/>
    <x v="0"/>
    <x v="0"/>
  </r>
  <r>
    <s v="Pratik Vivek Jethe"/>
    <x v="1"/>
    <x v="0"/>
  </r>
  <r>
    <s v="Pravina Narendra Bhalerao"/>
    <x v="0"/>
    <x v="0"/>
  </r>
  <r>
    <s v="Preyash Keshav Gothane"/>
    <x v="1"/>
    <x v="1"/>
  </r>
  <r>
    <s v="Purva Makarand Kulkarni"/>
    <x v="0"/>
    <x v="1"/>
  </r>
  <r>
    <s v="Rahul Ajay Jawale"/>
    <x v="1"/>
    <x v="1"/>
  </r>
  <r>
    <s v="Rahul Rajagangadhar Adepu"/>
    <x v="1"/>
    <x v="0"/>
  </r>
  <r>
    <s v="Rohit Uday Vardam"/>
    <x v="1"/>
    <x v="0"/>
  </r>
  <r>
    <s v="Sahil Krishna Padvi"/>
    <x v="1"/>
    <x v="0"/>
  </r>
  <r>
    <s v="Sampada Milind Patil"/>
    <x v="0"/>
    <x v="0"/>
  </r>
  <r>
    <s v="Saransh Sanjay Kotha"/>
    <x v="1"/>
    <x v="1"/>
  </r>
  <r>
    <s v="Saurabh Satish Lad"/>
    <x v="1"/>
    <x v="0"/>
  </r>
  <r>
    <s v="Sayali Rajesh Chaudhari"/>
    <x v="0"/>
    <x v="0"/>
  </r>
  <r>
    <s v="Sebastin Benjamin Thomas"/>
    <x v="1"/>
    <x v="1"/>
  </r>
  <r>
    <s v="Shivam Rajendra Kharde"/>
    <x v="1"/>
    <x v="1"/>
  </r>
  <r>
    <s v="Shubham Arvind Gavatade"/>
    <x v="1"/>
    <x v="1"/>
  </r>
  <r>
    <s v="Shubham Vedprakash Pandey"/>
    <x v="1"/>
    <x v="1"/>
  </r>
  <r>
    <s v="Siddhesh Sanjay Pawar"/>
    <x v="1"/>
    <x v="1"/>
  </r>
  <r>
    <s v="Sneha Gopal Kalvitkar"/>
    <x v="0"/>
    <x v="1"/>
  </r>
  <r>
    <s v="Snigdha Ranjith"/>
    <x v="0"/>
    <x v="1"/>
  </r>
  <r>
    <s v="Soham Anjan Dandekar"/>
    <x v="1"/>
    <x v="1"/>
  </r>
  <r>
    <s v="Sourabh Jitendra Pardeshi"/>
    <x v="1"/>
    <x v="1"/>
  </r>
  <r>
    <s v="Spoorti Shivanand Araganji"/>
    <x v="0"/>
    <x v="1"/>
  </r>
  <r>
    <s v="Swapnil Suresh Talpade"/>
    <x v="1"/>
    <x v="1"/>
  </r>
  <r>
    <s v="Swapnil Vijay Ghule"/>
    <x v="1"/>
    <x v="1"/>
  </r>
  <r>
    <s v="Vaishnavi Jayavant Patil"/>
    <x v="0"/>
    <x v="1"/>
  </r>
  <r>
    <s v="Vedant Kesarinath Gharat"/>
    <x v="1"/>
    <x v="1"/>
  </r>
  <r>
    <s v="Vishal Jaswantram Dabgotra"/>
    <x v="1"/>
    <x v="1"/>
  </r>
  <r>
    <s v="Vismit Vishram Chavan"/>
    <x v="1"/>
    <x v="1"/>
  </r>
  <r>
    <s v="Shubham Anil Chaudhari"/>
    <x v="1"/>
    <x v="1"/>
  </r>
  <r>
    <s v="Pearl Dhiren Patel"/>
    <x v="0"/>
    <x v="1"/>
  </r>
  <r>
    <s v="Shraddha Ravindra Parkhe"/>
    <x v="0"/>
    <x v="1"/>
  </r>
  <r>
    <s v="Bhagyashree Rajendrasing Deshmukh"/>
    <x v="0"/>
    <x v="1"/>
  </r>
  <r>
    <s v="Abhishek Arvind"/>
    <x v="1"/>
    <x v="1"/>
  </r>
  <r>
    <s v="Abhishek Laxman Yadav"/>
    <x v="1"/>
    <x v="0"/>
  </r>
  <r>
    <s v="Adithya Thirumalai"/>
    <x v="1"/>
    <x v="1"/>
  </r>
  <r>
    <s v="Aditya Shirish Salvekar"/>
    <x v="1"/>
    <x v="0"/>
  </r>
  <r>
    <s v="Akash Sunil Upadhyay"/>
    <x v="1"/>
    <x v="0"/>
  </r>
  <r>
    <s v="Amey Bhupendra Borole"/>
    <x v="1"/>
    <x v="1"/>
  </r>
  <r>
    <s v="Amruta Anant Pandhare"/>
    <x v="0"/>
    <x v="0"/>
  </r>
  <r>
    <s v="Anamika Swapan Ghosh"/>
    <x v="0"/>
    <x v="1"/>
  </r>
  <r>
    <s v="Anamika Rammoy Kundu"/>
    <x v="0"/>
    <x v="1"/>
  </r>
  <r>
    <s v="Aniruddh Ravindra Sawant"/>
    <x v="1"/>
    <x v="0"/>
  </r>
  <r>
    <s v="Anish Atul Telkikar"/>
    <x v="1"/>
    <x v="0"/>
  </r>
  <r>
    <s v="Anjali Ravindra Birhade"/>
    <x v="0"/>
    <x v="0"/>
  </r>
  <r>
    <s v="Anjali Sanjay Rahangdale"/>
    <x v="0"/>
    <x v="1"/>
  </r>
  <r>
    <s v="Ashutosh Rakesh Kumar Pandey"/>
    <x v="1"/>
    <x v="1"/>
  </r>
  <r>
    <s v="Atharva Kishor Jadhav"/>
    <x v="1"/>
    <x v="0"/>
  </r>
  <r>
    <s v="Atul Krishnakant Yadav"/>
    <x v="1"/>
    <x v="1"/>
  </r>
  <r>
    <s v="Girish Umesh Karkera"/>
    <x v="1"/>
    <x v="0"/>
  </r>
  <r>
    <s v="Govind Santosh Shukla"/>
    <x v="1"/>
    <x v="1"/>
  </r>
  <r>
    <s v="Harshali Dilip Gaykar"/>
    <x v="0"/>
    <x v="1"/>
  </r>
  <r>
    <s v="Kedar Raju Chendavankar"/>
    <x v="1"/>
    <x v="1"/>
  </r>
  <r>
    <s v="Kiran Nivruti Mane"/>
    <x v="1"/>
    <x v="0"/>
  </r>
  <r>
    <s v="Kreena Vipul Sheth"/>
    <x v="0"/>
    <x v="1"/>
  </r>
  <r>
    <s v="Kruti Shailesh Ramani"/>
    <x v="0"/>
    <x v="0"/>
  </r>
  <r>
    <s v="Krutik Naresh Chaudhari"/>
    <x v="1"/>
    <x v="1"/>
  </r>
  <r>
    <s v="Lakshita Jyothiraj Pillay"/>
    <x v="0"/>
    <x v="1"/>
  </r>
  <r>
    <s v="Manav Subhash Saigal"/>
    <x v="1"/>
    <x v="0"/>
  </r>
  <r>
    <s v="Marina Athar Kharbe"/>
    <x v="0"/>
    <x v="0"/>
  </r>
  <r>
    <s v="Mehul Umesh Shankhapal"/>
    <x v="1"/>
    <x v="1"/>
  </r>
  <r>
    <s v="Nisha Girjappa Ingale"/>
    <x v="0"/>
    <x v="0"/>
  </r>
  <r>
    <s v="Nitin Rajendra Giri"/>
    <x v="1"/>
    <x v="1"/>
  </r>
  <r>
    <s v="Omkar Nitin Vaity"/>
    <x v="1"/>
    <x v="1"/>
  </r>
  <r>
    <s v="Omkar Prabhakar Joshi"/>
    <x v="1"/>
    <x v="1"/>
  </r>
  <r>
    <s v="Pallavi Kishor Sisodiya"/>
    <x v="0"/>
    <x v="0"/>
  </r>
  <r>
    <s v="Pradyumna Prabhakar Mahajan"/>
    <x v="1"/>
    <x v="1"/>
  </r>
  <r>
    <s v="Pratik Vikas Phalle"/>
    <x v="1"/>
    <x v="0"/>
  </r>
  <r>
    <s v="Pritam Sambhaji Lamkhade"/>
    <x v="0"/>
    <x v="1"/>
  </r>
  <r>
    <s v="Pushkar Abhijeet Deshmukh"/>
    <x v="1"/>
    <x v="0"/>
  </r>
  <r>
    <s v="Qaiser Azdani Shaikh"/>
    <x v="1"/>
    <x v="0"/>
  </r>
  <r>
    <s v="Radhika Jitendra Toravi"/>
    <x v="0"/>
    <x v="0"/>
  </r>
  <r>
    <s v="Rahul Sunil Kadam"/>
    <x v="1"/>
    <x v="0"/>
  </r>
  <r>
    <s v="Rasika Rajiv Rajadhyaksha"/>
    <x v="0"/>
    <x v="0"/>
  </r>
  <r>
    <s v="Raunak Singh Chhabra"/>
    <x v="1"/>
    <x v="0"/>
  </r>
  <r>
    <s v="Rihanshu Vilas Mahajan"/>
    <x v="1"/>
    <x v="1"/>
  </r>
  <r>
    <s v="Rishikesh Abhay Chalke"/>
    <x v="1"/>
    <x v="0"/>
  </r>
  <r>
    <s v="Ritik Raghavendra Kulkarni"/>
    <x v="1"/>
    <x v="0"/>
  </r>
  <r>
    <s v="Roshni Ravindranath Bhandary"/>
    <x v="0"/>
    <x v="1"/>
  </r>
  <r>
    <s v="Sagarika Ravikumar Shinde"/>
    <x v="0"/>
    <x v="0"/>
  </r>
  <r>
    <s v="Samruddhi Suresh Gawande"/>
    <x v="0"/>
    <x v="1"/>
  </r>
  <r>
    <s v="Shaunak Hemant Divati"/>
    <x v="1"/>
    <x v="0"/>
  </r>
  <r>
    <s v="Shivam Manohar Nichat"/>
    <x v="1"/>
    <x v="0"/>
  </r>
  <r>
    <s v="Shraddha Purushotam Narkhede"/>
    <x v="0"/>
    <x v="0"/>
  </r>
  <r>
    <s v="Shreya Govind Mali"/>
    <x v="0"/>
    <x v="0"/>
  </r>
  <r>
    <s v="Siddhesh Pratim Sovitkar"/>
    <x v="1"/>
    <x v="1"/>
  </r>
  <r>
    <s v="Siddhi Subhash Nagap"/>
    <x v="0"/>
    <x v="1"/>
  </r>
  <r>
    <s v="Snehal Prakash Chitalkar"/>
    <x v="0"/>
    <x v="1"/>
  </r>
  <r>
    <s v="Srishti Shekhar Agrawal"/>
    <x v="0"/>
    <x v="1"/>
  </r>
  <r>
    <s v="Tanmay Bhushan Dhamdhere"/>
    <x v="1"/>
    <x v="0"/>
  </r>
  <r>
    <s v="Tejas Hansraj Jambhule"/>
    <x v="1"/>
    <x v="0"/>
  </r>
  <r>
    <s v="Tejas Ramesh Tirlotkar"/>
    <x v="1"/>
    <x v="0"/>
  </r>
  <r>
    <s v="Vaibhav Ashok Singh"/>
    <x v="1"/>
    <x v="0"/>
  </r>
  <r>
    <s v="Vijaya Laxmishankar Mishra"/>
    <x v="0"/>
    <x v="1"/>
  </r>
  <r>
    <s v="Yash Ajay Wairagade"/>
    <x v="1"/>
    <x v="1"/>
  </r>
  <r>
    <s v="Yash Vitthal Bagal"/>
    <x v="1"/>
    <x v="0"/>
  </r>
  <r>
    <s v="Aarti Rajendra Kamble"/>
    <x v="0"/>
    <x v="0"/>
  </r>
  <r>
    <s v="Aditi Gajanan Pawar"/>
    <x v="0"/>
    <x v="1"/>
  </r>
  <r>
    <s v="Advait Amitabh Maindalkar"/>
    <x v="1"/>
    <x v="0"/>
  </r>
  <r>
    <s v="Aniket Bhikaji Shirke"/>
    <x v="1"/>
    <x v="0"/>
  </r>
  <r>
    <s v="Aritro Biswas"/>
    <x v="1"/>
    <x v="0"/>
  </r>
  <r>
    <s v="Cuburn Lawrence Cardoz"/>
    <x v="1"/>
    <x v="0"/>
  </r>
  <r>
    <s v="Dilip Anand Sable"/>
    <x v="1"/>
    <x v="0"/>
  </r>
  <r>
    <s v="Harshad Vijay Yadav"/>
    <x v="1"/>
    <x v="0"/>
  </r>
  <r>
    <s v="Hussain Riyaz Kesury"/>
    <x v="1"/>
    <x v="1"/>
  </r>
  <r>
    <s v="Idris Khozaima Nalwala"/>
    <x v="1"/>
    <x v="0"/>
  </r>
  <r>
    <s v="Intakhab Shaukat Sheikh"/>
    <x v="1"/>
    <x v="1"/>
  </r>
  <r>
    <s v="Jinal Janardan Kelshikar"/>
    <x v="0"/>
    <x v="0"/>
  </r>
  <r>
    <s v="Juee Vinod Parte"/>
    <x v="0"/>
    <x v="1"/>
  </r>
  <r>
    <s v="Laxit Anant Jadhav"/>
    <x v="1"/>
    <x v="0"/>
  </r>
  <r>
    <s v="Manish Chandrika Yadav"/>
    <x v="1"/>
    <x v="0"/>
  </r>
  <r>
    <s v="Mansi Manoj Patil"/>
    <x v="0"/>
    <x v="1"/>
  </r>
  <r>
    <s v="Mohd Aqib Mohd Javed Qureshi"/>
    <x v="1"/>
    <x v="0"/>
  </r>
  <r>
    <s v="Mrunali Narendra Patil"/>
    <x v="0"/>
    <x v="0"/>
  </r>
  <r>
    <s v="Mustakim Rashid Noorani"/>
    <x v="1"/>
    <x v="0"/>
  </r>
  <r>
    <s v="Neha Baban Bhosale"/>
    <x v="0"/>
    <x v="1"/>
  </r>
  <r>
    <s v="Nihar Nitin Sawant"/>
    <x v="1"/>
    <x v="0"/>
  </r>
  <r>
    <s v="Nikita Chandrakant Nirmal"/>
    <x v="0"/>
    <x v="0"/>
  </r>
  <r>
    <s v="Nilam Ravindra Sawant"/>
    <x v="0"/>
    <x v="1"/>
  </r>
  <r>
    <s v="Onkar Suresh Chaudhari"/>
    <x v="1"/>
    <x v="0"/>
  </r>
  <r>
    <s v="Prajakta Chandrakant Garud"/>
    <x v="0"/>
    <x v="0"/>
  </r>
  <r>
    <s v="Pratik Dnyaneshwar Wadekar"/>
    <x v="1"/>
    <x v="0"/>
  </r>
  <r>
    <s v="Prutha Hareshwar Tandel"/>
    <x v="0"/>
    <x v="0"/>
  </r>
  <r>
    <s v="Rohit Rakesh Gupta"/>
    <x v="1"/>
    <x v="1"/>
  </r>
  <r>
    <s v="Rucha Vijay Kalke"/>
    <x v="0"/>
    <x v="0"/>
  </r>
  <r>
    <s v="Ruchita Subhash Patil"/>
    <x v="0"/>
    <x v="0"/>
  </r>
  <r>
    <s v="Sailee Rajendra Sawant"/>
    <x v="0"/>
    <x v="0"/>
  </r>
  <r>
    <s v="Sapna Shyamsunder Agrahari"/>
    <x v="0"/>
    <x v="0"/>
  </r>
  <r>
    <s v="Satwaj Hanumant Dhavale"/>
    <x v="1"/>
    <x v="1"/>
  </r>
  <r>
    <s v="Shivani Mangesh Gholap"/>
    <x v="0"/>
    <x v="0"/>
  </r>
  <r>
    <s v="Shrushti Vijay Chavan"/>
    <x v="0"/>
    <x v="0"/>
  </r>
  <r>
    <s v="Shubham Suresh Darekar"/>
    <x v="1"/>
    <x v="0"/>
  </r>
  <r>
    <s v="Shubham Vijay Wagh"/>
    <x v="1"/>
    <x v="1"/>
  </r>
  <r>
    <s v="Siddhesh Ankush Mahadik"/>
    <x v="1"/>
    <x v="0"/>
  </r>
  <r>
    <s v="Siddhesh Gorakh Mane"/>
    <x v="1"/>
    <x v="1"/>
  </r>
  <r>
    <s v="Siddhesh Sadashiv Jadhav"/>
    <x v="1"/>
    <x v="1"/>
  </r>
  <r>
    <s v="Siddhi Pramod Kelaskar"/>
    <x v="0"/>
    <x v="0"/>
  </r>
  <r>
    <s v="Snehal Suresh Parkhe"/>
    <x v="0"/>
    <x v="1"/>
  </r>
  <r>
    <s v="Swapnil Balu Bhosale"/>
    <x v="1"/>
    <x v="1"/>
  </r>
  <r>
    <s v="Tejas Ramakant Mhadgut"/>
    <x v="1"/>
    <x v="1"/>
  </r>
  <r>
    <s v="Urmila Rajkumar Bhagwat"/>
    <x v="0"/>
    <x v="0"/>
  </r>
  <r>
    <s v="Utkarsha Jalindar Kshirsagar"/>
    <x v="0"/>
    <x v="1"/>
  </r>
  <r>
    <s v="Uzair Mohammed Ali Ansari"/>
    <x v="1"/>
    <x v="0"/>
  </r>
  <r>
    <s v="Yashwant Pandurang Borate"/>
    <x v="1"/>
    <x v="0"/>
  </r>
  <r>
    <s v="Yogini Devendra Sonawane"/>
    <x v="0"/>
    <x v="0"/>
  </r>
  <r>
    <s v="Aditya Hari Andhale"/>
    <x v="1"/>
    <x v="0"/>
  </r>
  <r>
    <s v="Akshay Ashok Kottayan"/>
    <x v="1"/>
    <x v="0"/>
  </r>
  <r>
    <s v="Anuj Jaywant Sawant"/>
    <x v="1"/>
    <x v="0"/>
  </r>
  <r>
    <s v="Anushka Dhananjay Paradkar"/>
    <x v="0"/>
    <x v="0"/>
  </r>
  <r>
    <s v="Aradhya Rahul Dubey"/>
    <x v="1"/>
    <x v="0"/>
  </r>
  <r>
    <s v="Aryan Ravi Choudhary"/>
    <x v="1"/>
    <x v="1"/>
  </r>
  <r>
    <s v="Ashay Laxman Aglawe"/>
    <x v="1"/>
    <x v="0"/>
  </r>
  <r>
    <s v="Ashish Arun Bhingare"/>
    <x v="1"/>
    <x v="0"/>
  </r>
  <r>
    <s v="Ashwita Satish Midivelli"/>
    <x v="0"/>
    <x v="0"/>
  </r>
  <r>
    <s v="Bhavesh Sharad Kamble"/>
    <x v="1"/>
    <x v="0"/>
  </r>
  <r>
    <s v="Bhavik Vinod Telisara"/>
    <x v="1"/>
    <x v="1"/>
  </r>
  <r>
    <s v="Chinmay Prasad Jaripatke"/>
    <x v="1"/>
    <x v="1"/>
  </r>
  <r>
    <s v="Darpan Mahesh Bhaiya"/>
    <x v="1"/>
    <x v="0"/>
  </r>
  <r>
    <s v="Darshan Vijay Tawte"/>
    <x v="1"/>
    <x v="0"/>
  </r>
  <r>
    <s v="Devarsh Rahul Srivastava"/>
    <x v="1"/>
    <x v="0"/>
  </r>
  <r>
    <s v="Gaurangi Prashant Patil"/>
    <x v="0"/>
    <x v="1"/>
  </r>
  <r>
    <s v="Gopal Pradip Pandhare"/>
    <x v="1"/>
    <x v="0"/>
  </r>
  <r>
    <s v="Harshal Sanjay Lambade"/>
    <x v="1"/>
    <x v="0"/>
  </r>
  <r>
    <s v="Hrishikesh Anil Sawant"/>
    <x v="1"/>
    <x v="0"/>
  </r>
  <r>
    <s v="Kavya Damodar Porandla"/>
    <x v="0"/>
    <x v="0"/>
  </r>
  <r>
    <s v="Kunal Anil Mane"/>
    <x v="1"/>
    <x v="0"/>
  </r>
  <r>
    <s v="Kunal Balkrishna Raut"/>
    <x v="1"/>
    <x v="0"/>
  </r>
  <r>
    <s v="Mayur Prakash Bhivara"/>
    <x v="1"/>
    <x v="1"/>
  </r>
  <r>
    <s v="Mita Hemkant Bagul"/>
    <x v="0"/>
    <x v="0"/>
  </r>
  <r>
    <s v="Monika Kishor Lohar"/>
    <x v="0"/>
    <x v="0"/>
  </r>
  <r>
    <s v="Ninad Mahendra Veer"/>
    <x v="1"/>
    <x v="0"/>
  </r>
  <r>
    <s v="Pallavi Kailas Bagde"/>
    <x v="0"/>
    <x v="0"/>
  </r>
  <r>
    <s v="Pranali Janardhan Dalvi"/>
    <x v="0"/>
    <x v="0"/>
  </r>
  <r>
    <s v="Pratik Sumedh Mhaske"/>
    <x v="1"/>
    <x v="0"/>
  </r>
  <r>
    <s v="Rahul Santosh Munj"/>
    <x v="1"/>
    <x v="0"/>
  </r>
  <r>
    <s v="Rajdeep Adesh Bhoi"/>
    <x v="1"/>
    <x v="0"/>
  </r>
  <r>
    <s v="Ritesh Pravin Zope"/>
    <x v="1"/>
    <x v="0"/>
  </r>
  <r>
    <s v="Rohit Rajaram Chaudhari"/>
    <x v="1"/>
    <x v="0"/>
  </r>
  <r>
    <s v="Rucha Ravindra Dange"/>
    <x v="0"/>
    <x v="0"/>
  </r>
  <r>
    <s v="Rupesh Yashwant Akhade"/>
    <x v="1"/>
    <x v="0"/>
  </r>
  <r>
    <s v="Rutik Ashwin Panchal"/>
    <x v="1"/>
    <x v="0"/>
  </r>
  <r>
    <s v="Sakshi Ganesh Dhatrak"/>
    <x v="0"/>
    <x v="0"/>
  </r>
  <r>
    <s v="Samarth Jitendra Jogadia"/>
    <x v="1"/>
    <x v="0"/>
  </r>
  <r>
    <s v="Sanket Ramesh Hande"/>
    <x v="1"/>
    <x v="0"/>
  </r>
  <r>
    <s v="Sanket Santosh Bhuwad"/>
    <x v="1"/>
    <x v="0"/>
  </r>
  <r>
    <s v="Sarvesh Pradeep Khandagale"/>
    <x v="1"/>
    <x v="0"/>
  </r>
  <r>
    <s v="Saujas Sanjy Kambli"/>
    <x v="1"/>
    <x v="0"/>
  </r>
  <r>
    <s v="Shruti Anant Patil"/>
    <x v="0"/>
    <x v="0"/>
  </r>
  <r>
    <s v="Soham Raveendra Sardesai"/>
    <x v="1"/>
    <x v="0"/>
  </r>
  <r>
    <s v="Sukrut Hemant Khot"/>
    <x v="1"/>
    <x v="0"/>
  </r>
  <r>
    <s v="Sumeet Vishnu Shinde"/>
    <x v="1"/>
    <x v="0"/>
  </r>
  <r>
    <s v="Sunny Namraj Nagarji"/>
    <x v="1"/>
    <x v="0"/>
  </r>
  <r>
    <s v="Swapnil Ramesh Barasakale"/>
    <x v="1"/>
    <x v="0"/>
  </r>
  <r>
    <s v="Tushar Awadhesh Singh"/>
    <x v="1"/>
    <x v="1"/>
  </r>
  <r>
    <s v="Vaibhav Suresh Dhavade"/>
    <x v="1"/>
    <x v="0"/>
  </r>
  <r>
    <s v="Vidyadhar Hanmant Jogi"/>
    <x v="1"/>
    <x v="0"/>
  </r>
  <r>
    <s v="Yash Jayakar Salian"/>
    <x v="1"/>
    <x v="1"/>
  </r>
  <r>
    <s v="Abhishek Ramchandra Patil"/>
    <x v="1"/>
    <x v="0"/>
  </r>
  <r>
    <s v="Aniket Vilas Bankar"/>
    <x v="1"/>
    <x v="0"/>
  </r>
  <r>
    <s v="Ashok Laxman Shitole"/>
    <x v="1"/>
    <x v="0"/>
  </r>
  <r>
    <s v="Karan Jaiprakash Vaishya"/>
    <x v="1"/>
    <x v="0"/>
  </r>
  <r>
    <s v="Krisha Shripal Jain"/>
    <x v="0"/>
    <x v="0"/>
  </r>
  <r>
    <s v="Mohit Rajeev Shah"/>
    <x v="1"/>
    <x v="1"/>
  </r>
  <r>
    <s v="Nishant Subhash Pawar"/>
    <x v="1"/>
    <x v="0"/>
  </r>
  <r>
    <s v="Prasad Suresh Jagdale"/>
    <x v="1"/>
    <x v="0"/>
  </r>
  <r>
    <s v="Pravin Thangaraj Nadar"/>
    <x v="1"/>
    <x v="1"/>
  </r>
  <r>
    <s v="Rameen Md Rahim Tungekar"/>
    <x v="0"/>
    <x v="1"/>
  </r>
  <r>
    <s v="Ritika Anant Mali"/>
    <x v="0"/>
    <x v="0"/>
  </r>
  <r>
    <s v="Rohit Satyawan Rane"/>
    <x v="1"/>
    <x v="0"/>
  </r>
  <r>
    <s v="Roshani Vinod Telgote"/>
    <x v="0"/>
    <x v="0"/>
  </r>
  <r>
    <s v="Rupali Uday Kore"/>
    <x v="0"/>
    <x v="1"/>
  </r>
  <r>
    <s v="Sanika Santosh Sawant"/>
    <x v="0"/>
    <x v="1"/>
  </r>
  <r>
    <s v="Saurabh Kishor Jagtap"/>
    <x v="1"/>
    <x v="0"/>
  </r>
  <r>
    <s v="Shubham Suresh Rakshe"/>
    <x v="1"/>
    <x v="0"/>
  </r>
  <r>
    <s v="Sumit Jayvant Dupate"/>
    <x v="1"/>
    <x v="1"/>
  </r>
  <r>
    <s v="Vishal Sukesh Padhy"/>
    <x v="1"/>
    <x v="0"/>
  </r>
  <r>
    <s v="Akanksha Ashish Sadvelkar"/>
    <x v="0"/>
    <x v="0"/>
  </r>
  <r>
    <s v="Arman Ali"/>
    <x v="1"/>
    <x v="0"/>
  </r>
  <r>
    <s v="Bhavya Lakshmanbhai Gajera"/>
    <x v="1"/>
    <x v="0"/>
  </r>
  <r>
    <s v="Jiten Vilas Pimputkar"/>
    <x v="1"/>
    <x v="0"/>
  </r>
  <r>
    <s v="Kirti Ashok Roman"/>
    <x v="0"/>
    <x v="0"/>
  </r>
  <r>
    <s v="Mayur Shriram Pawar"/>
    <x v="1"/>
    <x v="0"/>
  </r>
  <r>
    <s v="Mrunal Sham Jagtap"/>
    <x v="0"/>
    <x v="0"/>
  </r>
  <r>
    <s v="Nikita Vaman Pawar"/>
    <x v="0"/>
    <x v="1"/>
  </r>
  <r>
    <s v="Omkar Tukaram Velankar"/>
    <x v="1"/>
    <x v="0"/>
  </r>
  <r>
    <s v="Prashant Vivek Khochare"/>
    <x v="1"/>
    <x v="0"/>
  </r>
  <r>
    <s v="Pratik Bharat Jagtap"/>
    <x v="1"/>
    <x v="0"/>
  </r>
  <r>
    <s v="Rohan Vilas Kadlak"/>
    <x v="1"/>
    <x v="0"/>
  </r>
  <r>
    <s v="Satyam Sanjay Sawant"/>
    <x v="1"/>
    <x v="0"/>
  </r>
  <r>
    <s v="Shashank Vijaybahadur Gupta"/>
    <x v="1"/>
    <x v="0"/>
  </r>
  <r>
    <s v="Shubham Motilal Chaurasiya"/>
    <x v="1"/>
    <x v="0"/>
  </r>
  <r>
    <s v="Shweta Devnath Vishwakarma"/>
    <x v="0"/>
    <x v="0"/>
  </r>
  <r>
    <s v="Tejal Vishnu Vanjare"/>
    <x v="0"/>
    <x v="0"/>
  </r>
  <r>
    <s v="Vaishnavi Anil Sugdare"/>
    <x v="0"/>
    <x v="0"/>
  </r>
  <r>
    <s v="Varsha Madhukar Sonawane"/>
    <x v="0"/>
    <x v="0"/>
  </r>
  <r>
    <s v="Vipul Pravin Gawad"/>
    <x v="1"/>
    <x v="0"/>
  </r>
  <r>
    <s v="Aishwarya Ravindra Jadhav"/>
    <x v="0"/>
    <x v="0"/>
  </r>
  <r>
    <s v="Akash Ganpat Jadhav"/>
    <x v="1"/>
    <x v="0"/>
  </r>
  <r>
    <s v="Aniketh Khandu Manersure"/>
    <x v="1"/>
    <x v="0"/>
  </r>
  <r>
    <s v="Anjali Machindranath Sawant"/>
    <x v="0"/>
    <x v="0"/>
  </r>
  <r>
    <s v="Anoushka Ajay Hazari"/>
    <x v="0"/>
    <x v="0"/>
  </r>
  <r>
    <s v="Ashwin Anilkumar Pottekkat"/>
    <x v="1"/>
    <x v="1"/>
  </r>
  <r>
    <s v="Ashwin Vinay Hedaoo"/>
    <x v="1"/>
    <x v="0"/>
  </r>
  <r>
    <s v="Atharva Ramesh Nimje"/>
    <x v="1"/>
    <x v="1"/>
  </r>
  <r>
    <s v="Chetan Shantaram Gawale"/>
    <x v="1"/>
    <x v="1"/>
  </r>
  <r>
    <s v="Devesh Sanjay Gaykar"/>
    <x v="1"/>
    <x v="0"/>
  </r>
  <r>
    <s v="Dhanshree Gokul Bhadane"/>
    <x v="0"/>
    <x v="0"/>
  </r>
  <r>
    <s v="Harshit Sharad Gupta"/>
    <x v="1"/>
    <x v="0"/>
  </r>
  <r>
    <s v="Kartik Jayram Jondhalekar"/>
    <x v="1"/>
    <x v="1"/>
  </r>
  <r>
    <s v="Mahesh Vishnu Sabne"/>
    <x v="1"/>
    <x v="0"/>
  </r>
  <r>
    <s v="Manav Hasmukhlal Jain"/>
    <x v="1"/>
    <x v="1"/>
  </r>
  <r>
    <s v="Mandar Laxmikant Patil"/>
    <x v="1"/>
    <x v="0"/>
  </r>
  <r>
    <s v="Mandar Milind Manvi"/>
    <x v="1"/>
    <x v="0"/>
  </r>
  <r>
    <s v="Nikhil Yashwant Teli"/>
    <x v="1"/>
    <x v="0"/>
  </r>
  <r>
    <s v="Onkar Anil Chavhan"/>
    <x v="1"/>
    <x v="0"/>
  </r>
  <r>
    <s v="Onkar Dhananjay Nikam"/>
    <x v="1"/>
    <x v="1"/>
  </r>
  <r>
    <s v="Pankaj Arun Deshmukh"/>
    <x v="1"/>
    <x v="0"/>
  </r>
  <r>
    <s v="Pooja Jaindra Chavan"/>
    <x v="0"/>
    <x v="1"/>
  </r>
  <r>
    <s v="Pranali Sanjay Bhujbal"/>
    <x v="0"/>
    <x v="0"/>
  </r>
  <r>
    <s v="Rahul Shashikant Kamble"/>
    <x v="1"/>
    <x v="1"/>
  </r>
  <r>
    <s v="Prasad Ganesh Rane"/>
    <x v="1"/>
    <x v="1"/>
  </r>
  <r>
    <s v="Rehan Hatim Mukadam"/>
    <x v="1"/>
    <x v="0"/>
  </r>
  <r>
    <s v="Rutwik Prashant Mhatre"/>
    <x v="1"/>
    <x v="1"/>
  </r>
  <r>
    <s v="Sachin Umesh Pathak"/>
    <x v="1"/>
    <x v="0"/>
  </r>
  <r>
    <s v="Sadhvi Sudhir Pugaonkar"/>
    <x v="0"/>
    <x v="0"/>
  </r>
  <r>
    <s v="Sagar Gajanan Bharne"/>
    <x v="1"/>
    <x v="0"/>
  </r>
  <r>
    <s v="Sarvesh Mangesh Kulkarni"/>
    <x v="1"/>
    <x v="1"/>
  </r>
  <r>
    <s v="Sheetal Prakash Jangale"/>
    <x v="0"/>
    <x v="0"/>
  </r>
  <r>
    <s v="Shivam Shyam Yadav"/>
    <x v="1"/>
    <x v="0"/>
  </r>
  <r>
    <s v="Shrikant Anil Raut"/>
    <x v="1"/>
    <x v="0"/>
  </r>
  <r>
    <s v="Shrutika Sunil Mhatre"/>
    <x v="0"/>
    <x v="1"/>
  </r>
  <r>
    <s v="Shubham Sanjay Dudhal"/>
    <x v="1"/>
    <x v="0"/>
  </r>
  <r>
    <s v="Siddhant Shrikant Kesarkar"/>
    <x v="1"/>
    <x v="0"/>
  </r>
  <r>
    <s v="Sneha Sunil Prabhu"/>
    <x v="0"/>
    <x v="0"/>
  </r>
  <r>
    <s v="Soham Tushar Chury"/>
    <x v="1"/>
    <x v="0"/>
  </r>
  <r>
    <s v="Srivatsa Datta Prakki"/>
    <x v="1"/>
    <x v="0"/>
  </r>
  <r>
    <s v="Tanay Alay Shah"/>
    <x v="1"/>
    <x v="1"/>
  </r>
  <r>
    <s v="Tanmay Dilip Zope"/>
    <x v="1"/>
    <x v="0"/>
  </r>
  <r>
    <s v="Trupti Shrikant Chaudhari"/>
    <x v="0"/>
    <x v="0"/>
  </r>
  <r>
    <s v="Varsha Pralhad Ghote"/>
    <x v="0"/>
    <x v="0"/>
  </r>
  <r>
    <s v="Vibhuti Krishna Gawand"/>
    <x v="0"/>
    <x v="1"/>
  </r>
  <r>
    <s v="Yogesh R S Mishra"/>
    <x v="1"/>
    <x v="1"/>
  </r>
  <r>
    <s v="Aadesh Sanjay Pawar"/>
    <x v="1"/>
    <x v="0"/>
  </r>
  <r>
    <s v="Abhishek Ajay Pitale"/>
    <x v="1"/>
    <x v="0"/>
  </r>
  <r>
    <s v="Adarsh Dhananjay Jadhav"/>
    <x v="1"/>
    <x v="1"/>
  </r>
  <r>
    <s v="Aditya Arun Chavan"/>
    <x v="1"/>
    <x v="0"/>
  </r>
  <r>
    <s v="Akanksha Sanjay Samel"/>
    <x v="0"/>
    <x v="0"/>
  </r>
  <r>
    <s v="Akanksha Vidyadhar Khanvilkar"/>
    <x v="0"/>
    <x v="1"/>
  </r>
  <r>
    <s v="Aman Amarsingh Chauhan"/>
    <x v="1"/>
    <x v="0"/>
  </r>
  <r>
    <s v="Aman Aniruddh Chauhan"/>
    <x v="1"/>
    <x v="0"/>
  </r>
  <r>
    <s v="Amit Himmat Navare"/>
    <x v="1"/>
    <x v="1"/>
  </r>
  <r>
    <s v="Atharva Sunil Kulkarni"/>
    <x v="1"/>
    <x v="0"/>
  </r>
  <r>
    <s v="Diksha Rajendra Nikumbh"/>
    <x v="0"/>
    <x v="1"/>
  </r>
  <r>
    <s v="Durgesh Brahmaprakash Upadhyay"/>
    <x v="1"/>
    <x v="1"/>
  </r>
  <r>
    <s v="Falguni Dinesh Waghela"/>
    <x v="0"/>
    <x v="0"/>
  </r>
  <r>
    <s v="Ganesh Ravindra Mudigonda"/>
    <x v="1"/>
    <x v="0"/>
  </r>
  <r>
    <s v="Gauri Kailash Soochik"/>
    <x v="0"/>
    <x v="0"/>
  </r>
  <r>
    <s v="Hrithik Mahendra Ghadage"/>
    <x v="1"/>
    <x v="0"/>
  </r>
  <r>
    <s v="Janvhie Chandrakant Shivalkar"/>
    <x v="0"/>
    <x v="0"/>
  </r>
  <r>
    <s v="Kaustubh Kiran Gupte"/>
    <x v="1"/>
    <x v="1"/>
  </r>
  <r>
    <s v="Lalit Ramesh Vasam"/>
    <x v="1"/>
    <x v="0"/>
  </r>
  <r>
    <s v="Mannal Rajesh Kamble"/>
    <x v="1"/>
    <x v="0"/>
  </r>
  <r>
    <s v="Muskan Ajay Kharwar"/>
    <x v="0"/>
    <x v="0"/>
  </r>
  <r>
    <s v="Omeshwari Ravindra Attarde"/>
    <x v="0"/>
    <x v="0"/>
  </r>
  <r>
    <s v="Pankaj Vijaykumar Yadav"/>
    <x v="1"/>
    <x v="0"/>
  </r>
  <r>
    <s v="Pooja Nishiprakash Sharma"/>
    <x v="0"/>
    <x v="1"/>
  </r>
  <r>
    <s v="Pooja Vasant Nimbare"/>
    <x v="0"/>
    <x v="0"/>
  </r>
  <r>
    <s v="Prasad Ganesh Bambarkar"/>
    <x v="1"/>
    <x v="0"/>
  </r>
  <r>
    <s v="Prathamesh Sudesh Warankar"/>
    <x v="1"/>
    <x v="1"/>
  </r>
  <r>
    <s v="Pratik Manoj Koli"/>
    <x v="1"/>
    <x v="0"/>
  </r>
  <r>
    <s v="Rahul Umesh Prabhu"/>
    <x v="1"/>
    <x v="0"/>
  </r>
  <r>
    <s v="Sahil Suresh Kothawale"/>
    <x v="1"/>
    <x v="1"/>
  </r>
  <r>
    <s v="Sanika Ajit Kale"/>
    <x v="0"/>
    <x v="1"/>
  </r>
  <r>
    <s v="Sayali Vijay Bole"/>
    <x v="0"/>
    <x v="0"/>
  </r>
  <r>
    <s v="Shankar Nana Shedge"/>
    <x v="1"/>
    <x v="0"/>
  </r>
  <r>
    <s v="Shivam Giri"/>
    <x v="1"/>
    <x v="0"/>
  </r>
  <r>
    <s v="Shounak Mukund Sangli"/>
    <x v="1"/>
    <x v="1"/>
  </r>
  <r>
    <s v="Shraddha Raj Sinha"/>
    <x v="0"/>
    <x v="1"/>
  </r>
  <r>
    <s v="Shruti Pravin Pardeshi"/>
    <x v="0"/>
    <x v="0"/>
  </r>
  <r>
    <s v="Shrvankumar Suresh Prajapati"/>
    <x v="1"/>
    <x v="0"/>
  </r>
  <r>
    <s v="Shubham Sandeep Gurav"/>
    <x v="1"/>
    <x v="0"/>
  </r>
  <r>
    <s v="Soham Samir Narvekar"/>
    <x v="1"/>
    <x v="0"/>
  </r>
  <r>
    <s v="Swarnima Kishor Patole"/>
    <x v="0"/>
    <x v="0"/>
  </r>
  <r>
    <s v="Taha Mohiuddin Qureshi"/>
    <x v="1"/>
    <x v="0"/>
  </r>
  <r>
    <s v="Vaibhav Dnyaneshwar Patil"/>
    <x v="1"/>
    <x v="0"/>
  </r>
  <r>
    <s v="Vaidehi Sunil Chalke"/>
    <x v="0"/>
    <x v="0"/>
  </r>
  <r>
    <s v="Vanshika Vijaychandra Parkar"/>
    <x v="0"/>
    <x v="0"/>
  </r>
  <r>
    <s v="Vats Rajesh Rajput"/>
    <x v="1"/>
    <x v="0"/>
  </r>
  <r>
    <s v="Vedant Vinayak Kulkarni"/>
    <x v="1"/>
    <x v="0"/>
  </r>
  <r>
    <s v="Vidhi Mukesh Dave"/>
    <x v="0"/>
    <x v="1"/>
  </r>
  <r>
    <s v="Vigneshkumaran Muthuraj Nainar"/>
    <x v="1"/>
    <x v="1"/>
  </r>
  <r>
    <s v="Vijay Annadurai Mudaliar"/>
    <x v="1"/>
    <x v="0"/>
  </r>
  <r>
    <s v="Yash Arvind Kudale"/>
    <x v="1"/>
    <x v="0"/>
  </r>
  <r>
    <s v="Yash Ashok Shetty"/>
    <x v="1"/>
    <x v="1"/>
  </r>
  <r>
    <s v="Yash Dinanath Gupta"/>
    <x v="1"/>
    <x v="1"/>
  </r>
  <r>
    <s v="Yash Nitin Khedekar"/>
    <x v="1"/>
    <x v="1"/>
  </r>
  <r>
    <s v="Adit Milind Pawar"/>
    <x v="1"/>
    <x v="1"/>
  </r>
  <r>
    <s v="Aaditya Nilesh Jadhav"/>
    <x v="1"/>
    <x v="0"/>
  </r>
  <r>
    <s v="Advait Sanjay Deshpande"/>
    <x v="1"/>
    <x v="0"/>
  </r>
  <r>
    <s v="Akshay Barku Avhad"/>
    <x v="1"/>
    <x v="0"/>
  </r>
  <r>
    <s v="Amit Kamal Singh"/>
    <x v="1"/>
    <x v="0"/>
  </r>
  <r>
    <s v="Arqam Asif Chaus"/>
    <x v="1"/>
    <x v="0"/>
  </r>
  <r>
    <s v="Atul Umesh Bhoite"/>
    <x v="1"/>
    <x v="0"/>
  </r>
  <r>
    <s v="Chintan Prakash Chauhan"/>
    <x v="1"/>
    <x v="0"/>
  </r>
  <r>
    <s v="Gaurav Arun Awad"/>
    <x v="1"/>
    <x v="0"/>
  </r>
  <r>
    <s v="Gufraan Mukhtar Shaikh"/>
    <x v="1"/>
    <x v="0"/>
  </r>
  <r>
    <s v="James Michael Fernandes"/>
    <x v="1"/>
    <x v="0"/>
  </r>
  <r>
    <s v="Kadambari Ravindra Kamble"/>
    <x v="0"/>
    <x v="0"/>
  </r>
  <r>
    <s v="Kuldeepak Anand Pawar"/>
    <x v="1"/>
    <x v="0"/>
  </r>
  <r>
    <s v="Meenu Ravikant Mishra"/>
    <x v="0"/>
    <x v="1"/>
  </r>
  <r>
    <s v="Mohd Aamer Mohd Arif Malkani"/>
    <x v="1"/>
    <x v="0"/>
  </r>
  <r>
    <s v="Mrunali Manohar Zore"/>
    <x v="0"/>
    <x v="1"/>
  </r>
  <r>
    <s v="Nishanth Subramani"/>
    <x v="0"/>
    <x v="0"/>
  </r>
  <r>
    <s v="Pranay Dilip Bane"/>
    <x v="1"/>
    <x v="0"/>
  </r>
  <r>
    <s v="Romit Sanjay Sali"/>
    <x v="1"/>
    <x v="0"/>
  </r>
  <r>
    <s v="Rushikesh Pramod Yadav"/>
    <x v="1"/>
    <x v="0"/>
  </r>
  <r>
    <s v="Saeem Sayyed Ahmed Kadiri"/>
    <x v="1"/>
    <x v="0"/>
  </r>
  <r>
    <s v="Sahil Saeed Rumani"/>
    <x v="1"/>
    <x v="0"/>
  </r>
  <r>
    <s v="Sanju Premkumar Gera"/>
    <x v="1"/>
    <x v="0"/>
  </r>
  <r>
    <s v="Sarvesh Suhas Gaonkar"/>
    <x v="1"/>
    <x v="0"/>
  </r>
  <r>
    <s v="Saurabh Sakharam Jadhav"/>
    <x v="1"/>
    <x v="0"/>
  </r>
  <r>
    <s v="Sayali Gajanan More"/>
    <x v="0"/>
    <x v="0"/>
  </r>
  <r>
    <s v="Shruti Sandipkumar Gonga"/>
    <x v="0"/>
    <x v="0"/>
  </r>
  <r>
    <s v="Shubham Prashant Gawand"/>
    <x v="1"/>
    <x v="0"/>
  </r>
  <r>
    <s v="Shubham Sanjay Nanaware"/>
    <x v="1"/>
    <x v="0"/>
  </r>
  <r>
    <s v="Shubham Shamrao Kadam"/>
    <x v="1"/>
    <x v="0"/>
  </r>
  <r>
    <s v="Tejashree Ashok Chelekar"/>
    <x v="0"/>
    <x v="0"/>
  </r>
  <r>
    <s v="Yogita Dhondibhau Bhoir"/>
    <x v="0"/>
    <x v="0"/>
  </r>
  <r>
    <s v="Aakash Hemant Manjrekar"/>
    <x v="1"/>
    <x v="0"/>
  </r>
  <r>
    <s v="Abhishek Singh"/>
    <x v="1"/>
    <x v="0"/>
  </r>
  <r>
    <s v="Aditya Sanjay Chawan"/>
    <x v="1"/>
    <x v="0"/>
  </r>
  <r>
    <s v="Aditya Shrikrishna Baravkar"/>
    <x v="1"/>
    <x v="1"/>
  </r>
  <r>
    <s v="Aishwarya Suhas Utale"/>
    <x v="0"/>
    <x v="0"/>
  </r>
  <r>
    <s v="Allan Gabriel Mascarenhas"/>
    <x v="1"/>
    <x v="1"/>
  </r>
  <r>
    <s v="Amogh Ganesh Warkhandkar"/>
    <x v="1"/>
    <x v="1"/>
  </r>
  <r>
    <s v="Aniket Dilip Sawant"/>
    <x v="1"/>
    <x v="0"/>
  </r>
  <r>
    <s v="Aniket Mahesh Suryavanshi"/>
    <x v="1"/>
    <x v="1"/>
  </r>
  <r>
    <s v="Aniket Deenanath Singh"/>
    <x v="1"/>
    <x v="1"/>
  </r>
  <r>
    <s v="Anish Manoj Kumar"/>
    <x v="1"/>
    <x v="1"/>
  </r>
  <r>
    <s v="Anuja Sanjay Dhanu"/>
    <x v="0"/>
    <x v="0"/>
  </r>
  <r>
    <s v="Anurag Sameer Paradkar"/>
    <x v="1"/>
    <x v="0"/>
  </r>
  <r>
    <s v="Atharva Dhananjay Gadiwan"/>
    <x v="1"/>
    <x v="1"/>
  </r>
  <r>
    <s v="Atharvan Sandesh Chavan"/>
    <x v="1"/>
    <x v="0"/>
  </r>
  <r>
    <s v="Bhavika Vinod Gujare"/>
    <x v="0"/>
    <x v="1"/>
  </r>
  <r>
    <s v="Chinmay Ashok Gunishastri"/>
    <x v="1"/>
    <x v="0"/>
  </r>
  <r>
    <s v="Darsh Ashish Solanki"/>
    <x v="1"/>
    <x v="0"/>
  </r>
  <r>
    <s v="Eshika Rajesh Khandelwal"/>
    <x v="0"/>
    <x v="0"/>
  </r>
  <r>
    <s v="Janhavi Sunil Ghuge"/>
    <x v="0"/>
    <x v="1"/>
  </r>
  <r>
    <s v="Jay Ashish Kadam"/>
    <x v="1"/>
    <x v="0"/>
  </r>
  <r>
    <s v="Jayesh Pramod Chhoriya"/>
    <x v="1"/>
    <x v="1"/>
  </r>
  <r>
    <s v="Jayesh Satapa Sarang"/>
    <x v="1"/>
    <x v="0"/>
  </r>
  <r>
    <s v="Jaykrishna Prakash Nandagiri"/>
    <x v="1"/>
    <x v="0"/>
  </r>
  <r>
    <s v="Kewal Hirasing Rathod"/>
    <x v="1"/>
    <x v="0"/>
  </r>
  <r>
    <s v="Likhit Amol Kajrolkar"/>
    <x v="1"/>
    <x v="0"/>
  </r>
  <r>
    <s v="Manoj Mohan Kanade"/>
    <x v="1"/>
    <x v="0"/>
  </r>
  <r>
    <s v="Mayuresh Narendra Joshi"/>
    <x v="1"/>
    <x v="0"/>
  </r>
  <r>
    <s v="Mayuri Pralhad Gaikwad"/>
    <x v="0"/>
    <x v="1"/>
  </r>
  <r>
    <s v="Mohammed Muzammil Lakdawala"/>
    <x v="1"/>
    <x v="1"/>
  </r>
  <r>
    <s v="Namrata Shashikant Nerkar"/>
    <x v="0"/>
    <x v="0"/>
  </r>
  <r>
    <s v="Neel Devang Maniar"/>
    <x v="1"/>
    <x v="0"/>
  </r>
  <r>
    <s v="Neha Deelipkumar Adulkar"/>
    <x v="0"/>
    <x v="0"/>
  </r>
  <r>
    <s v="Neha Rajendra Mayekar"/>
    <x v="0"/>
    <x v="1"/>
  </r>
  <r>
    <s v="Nupoor Rajesh Dode"/>
    <x v="0"/>
    <x v="1"/>
  </r>
  <r>
    <s v="Omkar Baban Bhambure"/>
    <x v="1"/>
    <x v="1"/>
  </r>
  <r>
    <s v="Omkar Nitin Shinde"/>
    <x v="1"/>
    <x v="1"/>
  </r>
  <r>
    <s v="Raj Manoj Dedhia"/>
    <x v="1"/>
    <x v="1"/>
  </r>
  <r>
    <s v="Renuka Ganpat Kom"/>
    <x v="0"/>
    <x v="0"/>
  </r>
  <r>
    <s v="Rishabh Deepak Jain"/>
    <x v="1"/>
    <x v="1"/>
  </r>
  <r>
    <s v="Rishabh Santosh Jaiswal"/>
    <x v="1"/>
    <x v="0"/>
  </r>
  <r>
    <s v="Rishikesh Narsinh Gawde"/>
    <x v="1"/>
    <x v="0"/>
  </r>
  <r>
    <s v="Rohit Dadaso Doltade"/>
    <x v="1"/>
    <x v="0"/>
  </r>
  <r>
    <s v="Safal Swaroop Dawankar"/>
    <x v="1"/>
    <x v="1"/>
  </r>
  <r>
    <s v="Sahil Ravindra Mirgal"/>
    <x v="1"/>
    <x v="1"/>
  </r>
  <r>
    <s v="Sanika Vidyadhar Raul"/>
    <x v="0"/>
    <x v="1"/>
  </r>
  <r>
    <s v="Saurabh Dinanath Naik"/>
    <x v="1"/>
    <x v="1"/>
  </r>
  <r>
    <s v="Saurabh Sandesh Takle"/>
    <x v="1"/>
    <x v="1"/>
  </r>
  <r>
    <s v="Shashwat Rishikesh Pandya"/>
    <x v="1"/>
    <x v="1"/>
  </r>
  <r>
    <s v="Shraddha Chandrakant Gurav"/>
    <x v="0"/>
    <x v="0"/>
  </r>
  <r>
    <s v="Shraddha Narayan Bijotkar"/>
    <x v="0"/>
    <x v="1"/>
  </r>
  <r>
    <s v="Shreya Pradeep Pattewar"/>
    <x v="0"/>
    <x v="1"/>
  </r>
  <r>
    <s v="Shripad Bhushan Kulkarni"/>
    <x v="1"/>
    <x v="0"/>
  </r>
  <r>
    <s v="Shubham Sadashiv Patole"/>
    <x v="1"/>
    <x v="0"/>
  </r>
  <r>
    <s v="Shubham Shivaji Patil"/>
    <x v="1"/>
    <x v="1"/>
  </r>
  <r>
    <s v="Shubham Vasudeo Desai"/>
    <x v="1"/>
    <x v="1"/>
  </r>
  <r>
    <s v="Siddhesh Babli Kanse"/>
    <x v="1"/>
    <x v="0"/>
  </r>
  <r>
    <s v="Siddhesh Rajan Shivgan"/>
    <x v="1"/>
    <x v="0"/>
  </r>
  <r>
    <s v="Siddhesh Rajendra Todkar"/>
    <x v="1"/>
    <x v="1"/>
  </r>
  <r>
    <s v="Suraj Rajesh Chodankar"/>
    <x v="1"/>
    <x v="1"/>
  </r>
  <r>
    <s v="Vaibhavi Prasad Prabhulkar"/>
    <x v="0"/>
    <x v="0"/>
  </r>
  <r>
    <s v="Vaishnavi Jagdish Sarpatil"/>
    <x v="0"/>
    <x v="0"/>
  </r>
  <r>
    <s v="Vibha Bhausaheb Sanap"/>
    <x v="0"/>
    <x v="0"/>
  </r>
  <r>
    <s v="Vinay Balkrishna Govekar"/>
    <x v="1"/>
    <x v="1"/>
  </r>
  <r>
    <s v="Vishakha Vinayak Tahasildar"/>
    <x v="0"/>
    <x v="0"/>
  </r>
  <r>
    <s v="Yash Sunil Davkhar"/>
    <x v="1"/>
    <x v="0"/>
  </r>
  <r>
    <s v="Aarti Ashok Madane"/>
    <x v="0"/>
    <x v="1"/>
  </r>
  <r>
    <s v="Abhijeet Mahadeo Adasul"/>
    <x v="1"/>
    <x v="0"/>
  </r>
  <r>
    <s v="Abhishek Sushil Singh"/>
    <x v="1"/>
    <x v="1"/>
  </r>
  <r>
    <s v="Aditi Devidas Hemane"/>
    <x v="0"/>
    <x v="1"/>
  </r>
  <r>
    <s v="Aditi Dinesh Pandey"/>
    <x v="0"/>
    <x v="1"/>
  </r>
  <r>
    <s v="Aditi Nitin Samant"/>
    <x v="0"/>
    <x v="0"/>
  </r>
  <r>
    <s v="Aditya Sanjay Sarwankar"/>
    <x v="1"/>
    <x v="1"/>
  </r>
  <r>
    <s v="Ajay Manohar Ingle"/>
    <x v="1"/>
    <x v="1"/>
  </r>
  <r>
    <s v="Akshay Manoj Mohite"/>
    <x v="1"/>
    <x v="1"/>
  </r>
  <r>
    <s v="Akshaykumar Rahuram Deekonda"/>
    <x v="1"/>
    <x v="0"/>
  </r>
  <r>
    <s v="Aniket Dipak Shinde"/>
    <x v="1"/>
    <x v="0"/>
  </r>
  <r>
    <s v="Ankit Chandrakumar Katre"/>
    <x v="1"/>
    <x v="1"/>
  </r>
  <r>
    <s v="Ankita Anandrao Shelke"/>
    <x v="0"/>
    <x v="0"/>
  </r>
  <r>
    <s v="Ankur Satbir Singh"/>
    <x v="1"/>
    <x v="0"/>
  </r>
  <r>
    <s v="Ashutosh Ashish Bist"/>
    <x v="1"/>
    <x v="1"/>
  </r>
  <r>
    <s v="Ashwini Santosh Jadhav"/>
    <x v="0"/>
    <x v="1"/>
  </r>
  <r>
    <s v="Chandrakant Rajaram Lambor"/>
    <x v="1"/>
    <x v="0"/>
  </r>
  <r>
    <s v="Devesh Deepak Bhangale"/>
    <x v="1"/>
    <x v="1"/>
  </r>
  <r>
    <s v="Gaurav Shivaji Kale"/>
    <x v="1"/>
    <x v="0"/>
  </r>
  <r>
    <s v="Hrithik Rajesh Gaikwad"/>
    <x v="1"/>
    <x v="1"/>
  </r>
  <r>
    <s v="Kalpesh Anil Tated"/>
    <x v="1"/>
    <x v="1"/>
  </r>
  <r>
    <s v="Kaushik Chandra Nagarajan"/>
    <x v="1"/>
    <x v="0"/>
  </r>
  <r>
    <s v="Kavita Digambar Gomase"/>
    <x v="0"/>
    <x v="0"/>
  </r>
  <r>
    <s v="Manasi Jaywant Gosavi"/>
    <x v="0"/>
    <x v="1"/>
  </r>
  <r>
    <s v="Mandar Vishwanath Salvi"/>
    <x v="1"/>
    <x v="1"/>
  </r>
  <r>
    <s v="Mansi Dattatray Wairkar"/>
    <x v="0"/>
    <x v="0"/>
  </r>
  <r>
    <s v="Mihir Milind Mainkar"/>
    <x v="1"/>
    <x v="0"/>
  </r>
  <r>
    <s v="Nikhil Sunil Musale"/>
    <x v="1"/>
    <x v="0"/>
  </r>
  <r>
    <s v="Pooja Gopal Rathod"/>
    <x v="0"/>
    <x v="1"/>
  </r>
  <r>
    <s v="Prathmesh Sandeep Gawande"/>
    <x v="1"/>
    <x v="1"/>
  </r>
  <r>
    <s v="Pratyusha Parashar"/>
    <x v="1"/>
    <x v="1"/>
  </r>
  <r>
    <s v="Prem Prabhakar Vaity"/>
    <x v="1"/>
    <x v="0"/>
  </r>
  <r>
    <s v="Priyanka Sureshkumar Chaurasia"/>
    <x v="0"/>
    <x v="1"/>
  </r>
  <r>
    <s v="Rasika Anand Hankare"/>
    <x v="0"/>
    <x v="1"/>
  </r>
  <r>
    <s v="Rishi Ketan Pandya"/>
    <x v="1"/>
    <x v="1"/>
  </r>
  <r>
    <s v="Rohit Gupta"/>
    <x v="1"/>
    <x v="1"/>
  </r>
  <r>
    <s v="Ruchika Ramesh Punekar"/>
    <x v="0"/>
    <x v="1"/>
  </r>
  <r>
    <s v="Rutuja Kailas Avhad"/>
    <x v="0"/>
    <x v="0"/>
  </r>
  <r>
    <s v="Sachin Sarvesh Mishra"/>
    <x v="1"/>
    <x v="0"/>
  </r>
  <r>
    <s v="Sadaf Imtiyaz Ahmed Khan"/>
    <x v="0"/>
    <x v="1"/>
  </r>
  <r>
    <s v="Sagar Bhaskar Lad"/>
    <x v="1"/>
    <x v="1"/>
  </r>
  <r>
    <s v="Sameeksha Sunil Kadu"/>
    <x v="0"/>
    <x v="0"/>
  </r>
  <r>
    <s v="Samruddhi Rajendra Kedar"/>
    <x v="0"/>
    <x v="0"/>
  </r>
  <r>
    <s v="Samruddhi Vinod Sawant"/>
    <x v="0"/>
    <x v="0"/>
  </r>
  <r>
    <s v="Saranjeetsingh Ranbirsingh Saluja"/>
    <x v="1"/>
    <x v="1"/>
  </r>
  <r>
    <s v="Sarvesh Chandrashekhar Shinde"/>
    <x v="1"/>
    <x v="1"/>
  </r>
  <r>
    <s v="Sarvesh Satish Kharche"/>
    <x v="1"/>
    <x v="1"/>
  </r>
  <r>
    <s v="Sashmita Kalu Panigrahi"/>
    <x v="0"/>
    <x v="0"/>
  </r>
  <r>
    <s v="Shefin Shajit"/>
    <x v="1"/>
    <x v="1"/>
  </r>
  <r>
    <s v="Shehzad Abdul Aziz Khan"/>
    <x v="1"/>
    <x v="0"/>
  </r>
  <r>
    <s v="Shivani Jitendra Ambavane"/>
    <x v="0"/>
    <x v="0"/>
  </r>
  <r>
    <s v="Shloak Shankar Chowke"/>
    <x v="1"/>
    <x v="0"/>
  </r>
  <r>
    <s v="Shravan Sandeep Kegade"/>
    <x v="1"/>
    <x v="0"/>
  </r>
  <r>
    <s v="Shrey Sharad Mathur"/>
    <x v="1"/>
    <x v="0"/>
  </r>
  <r>
    <s v="Shriraj Purshottam Desai"/>
    <x v="1"/>
    <x v="0"/>
  </r>
  <r>
    <s v="Shubham Devendra Ambre"/>
    <x v="1"/>
    <x v="1"/>
  </r>
  <r>
    <s v="Shubham Sanjay Shikari"/>
    <x v="1"/>
    <x v="0"/>
  </r>
  <r>
    <s v="Siddhant Shivajirao Bagat"/>
    <x v="1"/>
    <x v="0"/>
  </r>
  <r>
    <s v="Sparsh Deepak Arora"/>
    <x v="1"/>
    <x v="1"/>
  </r>
  <r>
    <s v="Suraj Balvanshi"/>
    <x v="1"/>
    <x v="1"/>
  </r>
  <r>
    <s v="Sushant Ravindra Kulkarni"/>
    <x v="1"/>
    <x v="1"/>
  </r>
  <r>
    <s v="Tanvi Asif Sayyed"/>
    <x v="0"/>
    <x v="0"/>
  </r>
  <r>
    <s v="Tejas Shrinivas Nakka"/>
    <x v="1"/>
    <x v="0"/>
  </r>
  <r>
    <s v="Usharvi Sachin Naik"/>
    <x v="0"/>
    <x v="0"/>
  </r>
  <r>
    <s v="Vedant Vikrant Nandoskar"/>
    <x v="1"/>
    <x v="1"/>
  </r>
  <r>
    <s v="Viraj Rajendra Chogle"/>
    <x v="1"/>
    <x v="1"/>
  </r>
  <r>
    <s v="Aanshuk Suresh Kitawat"/>
    <x v="1"/>
    <x v="0"/>
  </r>
  <r>
    <s v="Aditya Ashok Bangar"/>
    <x v="1"/>
    <x v="1"/>
  </r>
  <r>
    <s v="Akash Kumar Singh"/>
    <x v="1"/>
    <x v="0"/>
  </r>
  <r>
    <s v="Balkrushna Tukaram Walake"/>
    <x v="1"/>
    <x v="0"/>
  </r>
  <r>
    <s v="Bhavesh Tukaram Karkare"/>
    <x v="1"/>
    <x v="0"/>
  </r>
  <r>
    <s v="Chaitanya Nitin Desai"/>
    <x v="1"/>
    <x v="0"/>
  </r>
  <r>
    <s v="Darshan Ashok Rajput"/>
    <x v="1"/>
    <x v="0"/>
  </r>
  <r>
    <s v="Ganesh Balasaheb Dongre"/>
    <x v="1"/>
    <x v="1"/>
  </r>
  <r>
    <s v="Harshada Gangaram Kokate"/>
    <x v="0"/>
    <x v="0"/>
  </r>
  <r>
    <s v="Hetal Vinod Gulhane"/>
    <x v="0"/>
    <x v="0"/>
  </r>
  <r>
    <s v="Jeet Vijay Upadhyaya"/>
    <x v="1"/>
    <x v="0"/>
  </r>
  <r>
    <s v="Kaustubh Raju Chendavankar"/>
    <x v="1"/>
    <x v="1"/>
  </r>
  <r>
    <s v="Mohd Tariq Mohd Arif Shaikh"/>
    <x v="1"/>
    <x v="0"/>
  </r>
  <r>
    <s v="Mohd.Farooque Abdul Wahab Vadraiwala"/>
    <x v="1"/>
    <x v="0"/>
  </r>
  <r>
    <s v="Mohit Kailash Kejriwal"/>
    <x v="1"/>
    <x v="0"/>
  </r>
  <r>
    <s v="Monika Sanjeev Badugu"/>
    <x v="0"/>
    <x v="0"/>
  </r>
  <r>
    <s v="Naman Rajendra Vyas"/>
    <x v="1"/>
    <x v="0"/>
  </r>
  <r>
    <s v="Neha Dilip Thorat"/>
    <x v="0"/>
    <x v="1"/>
  </r>
  <r>
    <s v="Neha Namdeo Gunjal"/>
    <x v="0"/>
    <x v="0"/>
  </r>
  <r>
    <s v="Nikita Nilesh Ausarkar"/>
    <x v="0"/>
    <x v="0"/>
  </r>
  <r>
    <s v="Payal Vilas Gaikwad"/>
    <x v="0"/>
    <x v="0"/>
  </r>
  <r>
    <s v="Pranav Ashok Kamble"/>
    <x v="1"/>
    <x v="0"/>
  </r>
  <r>
    <s v="Pranita Jagjivan Sonawadekar"/>
    <x v="0"/>
    <x v="0"/>
  </r>
  <r>
    <s v="Pranita Pradip Naik"/>
    <x v="0"/>
    <x v="0"/>
  </r>
  <r>
    <s v="Prathamesh Prashant Chavan"/>
    <x v="1"/>
    <x v="0"/>
  </r>
  <r>
    <s v="Reshmi Santosh Gund"/>
    <x v="0"/>
    <x v="0"/>
  </r>
  <r>
    <s v="Rishikesh Kamlakar Gorule"/>
    <x v="1"/>
    <x v="0"/>
  </r>
  <r>
    <s v="Ritwik Shankar Mukherjee"/>
    <x v="1"/>
    <x v="0"/>
  </r>
  <r>
    <s v="Ruchir Ramakant Tayshete"/>
    <x v="1"/>
    <x v="0"/>
  </r>
  <r>
    <s v="Saurabh Sandeep Phansekar"/>
    <x v="1"/>
    <x v="0"/>
  </r>
  <r>
    <s v="Sharmin Hanif Shaikh"/>
    <x v="0"/>
    <x v="0"/>
  </r>
  <r>
    <s v="Shweta Suresh Pugaonkar"/>
    <x v="0"/>
    <x v="0"/>
  </r>
  <r>
    <s v="Siddharth Padmanabhan"/>
    <x v="1"/>
    <x v="0"/>
  </r>
  <r>
    <s v="Siddhesh Sanjay Kshirsagar"/>
    <x v="1"/>
    <x v="0"/>
  </r>
  <r>
    <s v="Siddhi Prakash Revadkar"/>
    <x v="0"/>
    <x v="0"/>
  </r>
  <r>
    <s v="Simran Sandip Vartak"/>
    <x v="0"/>
    <x v="0"/>
  </r>
  <r>
    <s v="Sohil Suresh Gurung"/>
    <x v="1"/>
    <x v="1"/>
  </r>
  <r>
    <s v="Swapnali Vinod Wakale"/>
    <x v="0"/>
    <x v="0"/>
  </r>
  <r>
    <s v="Tanmay Atul Ambekar"/>
    <x v="1"/>
    <x v="0"/>
  </r>
  <r>
    <s v="Tejaswini Pandharinath Bhosle"/>
    <x v="0"/>
    <x v="1"/>
  </r>
  <r>
    <s v="Vivek Raju Khade"/>
    <x v="1"/>
    <x v="0"/>
  </r>
  <r>
    <s v="Yadynesh Laxman Nandane"/>
    <x v="1"/>
    <x v="0"/>
  </r>
  <r>
    <s v="Yogesh Shankar Kanaki"/>
    <x v="1"/>
    <x v="0"/>
  </r>
  <r>
    <s v="Yogita Ravindra Jatla"/>
    <x v="0"/>
    <x v="1"/>
  </r>
  <r>
    <s v="Vaibhav Suresh Shitap"/>
    <x v="1"/>
    <x v="1"/>
  </r>
  <r>
    <s v="Durga Shankar Patil"/>
    <x v="0"/>
    <x v="1"/>
  </r>
  <r>
    <s v="Shrey Deepak Shah"/>
    <x v="1"/>
    <x v="1"/>
  </r>
  <r>
    <s v="Sameer Sanjay Bhosale"/>
    <x v="1"/>
    <x v="1"/>
  </r>
  <r>
    <s v="Prachi Pramod Gujar"/>
    <x v="0"/>
    <x v="1"/>
  </r>
  <r>
    <s v="Mehul Surendra Gupta"/>
    <x v="1"/>
    <x v="0"/>
  </r>
  <r>
    <s v="Hridaya Surendra Murudkar"/>
    <x v="0"/>
    <x v="0"/>
  </r>
  <r>
    <s v="Bhavesh Manjit Bhagria"/>
    <x v="1"/>
    <x v="0"/>
  </r>
  <r>
    <s v="Bhushan Ravindra Ghodke "/>
    <x v="1"/>
    <x v="0"/>
  </r>
  <r>
    <s v="Prashant Suryakant Sonavane"/>
    <x v="1"/>
    <x v="0"/>
  </r>
  <r>
    <s v="Akshay Ashok Karande"/>
    <x v="1"/>
    <x v="0"/>
  </r>
  <r>
    <s v="Divya Deepak Kocharekar"/>
    <x v="0"/>
    <x v="0"/>
  </r>
  <r>
    <s v="Bhairavi Sandeep Jagtap"/>
    <x v="0"/>
    <x v="0"/>
  </r>
  <r>
    <s v="Preetam Vasant Rane"/>
    <x v="1"/>
    <x v="0"/>
  </r>
  <r>
    <s v="Bhavesh Parandham Annam"/>
    <x v="1"/>
    <x v="0"/>
  </r>
  <r>
    <s v="Siddhant Ravindra Ahire"/>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
  <location ref="A3:B6" firstHeaderRow="1" firstDataRow="1" firstDataCol="1" rowPageCount="1" colPageCount="1"/>
  <pivotFields count="3">
    <pivotField showAll="0"/>
    <pivotField axis="axisRow" showAll="0">
      <items count="3">
        <item x="0"/>
        <item x="1"/>
        <item t="default"/>
      </items>
    </pivotField>
    <pivotField axis="axisPage" dataField="1" multipleItemSelectionAllowed="1" showAll="0">
      <items count="3">
        <item x="0"/>
        <item x="1"/>
        <item t="default"/>
      </items>
    </pivotField>
  </pivotFields>
  <rowFields count="1">
    <field x="1"/>
  </rowFields>
  <rowItems count="3">
    <i>
      <x/>
    </i>
    <i>
      <x v="1"/>
    </i>
    <i t="grand">
      <x/>
    </i>
  </rowItems>
  <colItems count="1">
    <i/>
  </colItems>
  <pageFields count="1">
    <pageField fld="2" hier="-1"/>
  </pageFields>
  <dataFields count="1">
    <dataField name="Count of PLACEMENT STATUS" fld="2" subtotal="count"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522" Type="http://schemas.openxmlformats.org/officeDocument/2006/relationships/hyperlink" Target="https://drive.google.com/open?id=1X1UZDHe_kmUHDrG_X0G7rS5gcrjxhkG-" TargetMode="External"/><Relationship Id="rId1827" Type="http://schemas.openxmlformats.org/officeDocument/2006/relationships/hyperlink" Target="https://drive.google.com/open?id=1Wj2a2AvtyR99HmOBxHkZrZe6klmc6PDD" TargetMode="External"/><Relationship Id="rId21" Type="http://schemas.openxmlformats.org/officeDocument/2006/relationships/hyperlink" Target="https://drive.google.com/open?id=1pJkj_bUvHrZhVtOWygmEjt_1XyXCSGTz" TargetMode="External"/><Relationship Id="rId2089" Type="http://schemas.openxmlformats.org/officeDocument/2006/relationships/hyperlink" Target="https://drive.google.com/open?id=12_vyCxCEyblgUMdgMdcOrj7ZIX7Ktwb5" TargetMode="External"/><Relationship Id="rId170" Type="http://schemas.openxmlformats.org/officeDocument/2006/relationships/hyperlink" Target="http://linkedin.com/in/sakshi-dhatrak-2268a8138" TargetMode="External"/><Relationship Id="rId2296" Type="http://schemas.openxmlformats.org/officeDocument/2006/relationships/hyperlink" Target="https://drive.google.com/open?id=1UosD9ECXRiiaDA3Izeq5tMe7UWWGn887" TargetMode="External"/><Relationship Id="rId268" Type="http://schemas.openxmlformats.org/officeDocument/2006/relationships/hyperlink" Target="https://drive.google.com/open?id=13_CmwZusrrjLDbGiz-tfEYcNAtAbBbT6" TargetMode="External"/><Relationship Id="rId475" Type="http://schemas.openxmlformats.org/officeDocument/2006/relationships/hyperlink" Target="https://drive.google.com/open?id=1Bv1vxPi8e8IAPeqIlvbSwIvry0lVIECp" TargetMode="External"/><Relationship Id="rId682" Type="http://schemas.openxmlformats.org/officeDocument/2006/relationships/hyperlink" Target="https://www.facebook.com/sushant.kulkarni.54943" TargetMode="External"/><Relationship Id="rId2156" Type="http://schemas.openxmlformats.org/officeDocument/2006/relationships/hyperlink" Target="https://www.facebook.com/omkar.velankar.7" TargetMode="External"/><Relationship Id="rId2363" Type="http://schemas.openxmlformats.org/officeDocument/2006/relationships/hyperlink" Target="mailto:dkocharekar09@gmail.com" TargetMode="External"/><Relationship Id="rId2570" Type="http://schemas.openxmlformats.org/officeDocument/2006/relationships/hyperlink" Target="mailto:morepreshita315@gmail.com" TargetMode="External"/><Relationship Id="rId128" Type="http://schemas.openxmlformats.org/officeDocument/2006/relationships/hyperlink" Target="https://drive.google.com/open?id=1IsYQkj_Nb6n0ACMzWe0Wluo-ChjR7Wyr" TargetMode="External"/><Relationship Id="rId335" Type="http://schemas.openxmlformats.org/officeDocument/2006/relationships/hyperlink" Target="https://drive.google.com/open?id=12Y0obDFA8l4ijsHluxxXFhiMFHXV1Anj" TargetMode="External"/><Relationship Id="rId542" Type="http://schemas.openxmlformats.org/officeDocument/2006/relationships/hyperlink" Target="https://drive.google.com/open?id=1uIajax1YRmpTpjNKpMW9GbN-M9B9FGSh" TargetMode="External"/><Relationship Id="rId987" Type="http://schemas.openxmlformats.org/officeDocument/2006/relationships/hyperlink" Target="https://drive.google.com/open?id=1MHmBWXhcJ1uyK2GE1B3tQ48g4nLdmfP1" TargetMode="External"/><Relationship Id="rId1172" Type="http://schemas.openxmlformats.org/officeDocument/2006/relationships/hyperlink" Target="https://www.linkedin.com/in/nilam-sawant-a9186a194" TargetMode="External"/><Relationship Id="rId2016" Type="http://schemas.openxmlformats.org/officeDocument/2006/relationships/hyperlink" Target="https://drive.google.com/open?id=1Z1F_Y87B5tUHd4j7jS0v4DWxNtZQPc5S" TargetMode="External"/><Relationship Id="rId2223" Type="http://schemas.openxmlformats.org/officeDocument/2006/relationships/hyperlink" Target="https://m.facebook.com/profile.php?id=100052057181859" TargetMode="External"/><Relationship Id="rId2430" Type="http://schemas.openxmlformats.org/officeDocument/2006/relationships/hyperlink" Target="https://www.linkedin.com/in/gaurang-shirsat-0499911a8" TargetMode="External"/><Relationship Id="rId402" Type="http://schemas.openxmlformats.org/officeDocument/2006/relationships/hyperlink" Target="https://drive.google.com/open?id=1MzMQWq2NJXr-StyWwHiJidDEXhUejRAW" TargetMode="External"/><Relationship Id="rId847" Type="http://schemas.openxmlformats.org/officeDocument/2006/relationships/hyperlink" Target="https://drive.google.com/open?id=1s9sJtLIJHlGUbrG-32PnnqYQigmZEvHd" TargetMode="External"/><Relationship Id="rId1032" Type="http://schemas.openxmlformats.org/officeDocument/2006/relationships/hyperlink" Target="https://drive.google.com/open?id=1r2uY5iFNs_U3FHeZzBfHa9XFKmsFtxY5" TargetMode="External"/><Relationship Id="rId1477" Type="http://schemas.openxmlformats.org/officeDocument/2006/relationships/hyperlink" Target="http://linkedin.com/in/samruddhi-gawande-32586819b" TargetMode="External"/><Relationship Id="rId1684" Type="http://schemas.openxmlformats.org/officeDocument/2006/relationships/hyperlink" Target="https://www.facebook.com/profile.php?id=100009705185255" TargetMode="External"/><Relationship Id="rId1891" Type="http://schemas.openxmlformats.org/officeDocument/2006/relationships/hyperlink" Target="https://www.facebook.com/snehal.parkhe.1614" TargetMode="External"/><Relationship Id="rId2528" Type="http://schemas.openxmlformats.org/officeDocument/2006/relationships/hyperlink" Target="https://www.linkedin.com/in/hrutuja-nipanikar-220699/" TargetMode="External"/><Relationship Id="rId707" Type="http://schemas.openxmlformats.org/officeDocument/2006/relationships/hyperlink" Target="http://www.linkedin.com/in/rahul-jawale-984415192" TargetMode="External"/><Relationship Id="rId914" Type="http://schemas.openxmlformats.org/officeDocument/2006/relationships/hyperlink" Target="https://drive.google.com/open?id=1LjFgbUnF1MvOuroeExqpN5SU6wyODetu" TargetMode="External"/><Relationship Id="rId1337" Type="http://schemas.openxmlformats.org/officeDocument/2006/relationships/hyperlink" Target="https://www.facebook.com/mk9190" TargetMode="External"/><Relationship Id="rId1544" Type="http://schemas.openxmlformats.org/officeDocument/2006/relationships/hyperlink" Target="https://www.facebook.com/profile.php?id=100030312669827" TargetMode="External"/><Relationship Id="rId1751" Type="http://schemas.openxmlformats.org/officeDocument/2006/relationships/hyperlink" Target="https://drive.google.com/open?id=1FHP-XyjHsR3V7XuESVxMSCLZJGu4xQJx" TargetMode="External"/><Relationship Id="rId1989" Type="http://schemas.openxmlformats.org/officeDocument/2006/relationships/hyperlink" Target="https://drive.google.com/open?id=1dMuYrmQbCx7spD_QU_Lea5OeRwD209X4" TargetMode="External"/><Relationship Id="rId43" Type="http://schemas.openxmlformats.org/officeDocument/2006/relationships/hyperlink" Target="https://www.facebook.com/rishikesh.chalke.5" TargetMode="External"/><Relationship Id="rId1404" Type="http://schemas.openxmlformats.org/officeDocument/2006/relationships/hyperlink" Target="https://drive.google.com/open?id=1_qXsJ5uxmX8e0F5rHHJFws2l83lAvJVj" TargetMode="External"/><Relationship Id="rId1611" Type="http://schemas.openxmlformats.org/officeDocument/2006/relationships/hyperlink" Target="https://www.facebook.com/profile.php?id=100006055394988" TargetMode="External"/><Relationship Id="rId1849" Type="http://schemas.openxmlformats.org/officeDocument/2006/relationships/hyperlink" Target="http://www.linkedin.com/in/raunak-singh-28b66b1b2" TargetMode="External"/><Relationship Id="rId192" Type="http://schemas.openxmlformats.org/officeDocument/2006/relationships/hyperlink" Target="http://linkedin.com/in/nitin-giri-863036182" TargetMode="External"/><Relationship Id="rId1709" Type="http://schemas.openxmlformats.org/officeDocument/2006/relationships/hyperlink" Target="https://www.linkedin.com/in/sanskruti-acharya-636aba196" TargetMode="External"/><Relationship Id="rId1916" Type="http://schemas.openxmlformats.org/officeDocument/2006/relationships/hyperlink" Target="https://www.linkedin.com/in/gaurangi-patil-2368bb1a5/" TargetMode="External"/><Relationship Id="rId497" Type="http://schemas.openxmlformats.org/officeDocument/2006/relationships/hyperlink" Target="https://www.linkedin.com/in/shubham-adsul-3458031b2" TargetMode="External"/><Relationship Id="rId2080" Type="http://schemas.openxmlformats.org/officeDocument/2006/relationships/hyperlink" Target="https://www.linkedin.com/in/abhishek-singh-96478817b" TargetMode="External"/><Relationship Id="rId2178" Type="http://schemas.openxmlformats.org/officeDocument/2006/relationships/hyperlink" Target="https://drive.google.com/open?id=1d2eLTQyZ8yEeN6AK0QJnYZ8Uw61lCkH3" TargetMode="External"/><Relationship Id="rId2385" Type="http://schemas.openxmlformats.org/officeDocument/2006/relationships/hyperlink" Target="https://www.linkedin.com/in/siddhant-ahire-b825a816a" TargetMode="External"/><Relationship Id="rId357" Type="http://schemas.openxmlformats.org/officeDocument/2006/relationships/hyperlink" Target="https://www.linkedin.com/in/vaishnavi-sugdare-15bb631aa" TargetMode="External"/><Relationship Id="rId1194" Type="http://schemas.openxmlformats.org/officeDocument/2006/relationships/hyperlink" Target="https://drive.google.com/open?id=1QQfMCurxFtRR8aMJo9-roLfGFkGUMQvf" TargetMode="External"/><Relationship Id="rId2038" Type="http://schemas.openxmlformats.org/officeDocument/2006/relationships/hyperlink" Target="https://www.facebook.com/profile.php?id=100008700226693" TargetMode="External"/><Relationship Id="rId2592" Type="http://schemas.openxmlformats.org/officeDocument/2006/relationships/hyperlink" Target="https://www.linkedin.com/in/deepali-avhad-a6176917b" TargetMode="External"/><Relationship Id="rId217" Type="http://schemas.openxmlformats.org/officeDocument/2006/relationships/hyperlink" Target="https://drive.google.com/open?id=1hlK9oEBA-n-wfZKEB_8PWPSDfnmsfziD" TargetMode="External"/><Relationship Id="rId564" Type="http://schemas.openxmlformats.org/officeDocument/2006/relationships/hyperlink" Target="https://m.facebook.com/rohan.kadlak.7" TargetMode="External"/><Relationship Id="rId771" Type="http://schemas.openxmlformats.org/officeDocument/2006/relationships/hyperlink" Target="https://drive.google.com/open?id=1jkZEn2hEZM1ixEDw4CE0Jb95x2xt18p9" TargetMode="External"/><Relationship Id="rId869" Type="http://schemas.openxmlformats.org/officeDocument/2006/relationships/hyperlink" Target="https://www.linkedin.com/in/sonali-chavan-7a932917b" TargetMode="External"/><Relationship Id="rId1499" Type="http://schemas.openxmlformats.org/officeDocument/2006/relationships/hyperlink" Target="https://drive.google.com/open?id=1QflGQOaZEfHgQ7DWVo8s-d54aZB9zsRN" TargetMode="External"/><Relationship Id="rId2245" Type="http://schemas.openxmlformats.org/officeDocument/2006/relationships/hyperlink" Target="https://drive.google.com/open?id=1-cpnaomL8OHlcuPj-4RFSAs341YarYPl" TargetMode="External"/><Relationship Id="rId2452" Type="http://schemas.openxmlformats.org/officeDocument/2006/relationships/hyperlink" Target="https://docs.google.com/document/d/15P4UMwy06DY3hctvxZFopgO4dedwnN7JKWfwNvBP2VU/edit?usp=sharing" TargetMode="External"/><Relationship Id="rId424" Type="http://schemas.openxmlformats.org/officeDocument/2006/relationships/hyperlink" Target="https://drive.google.com/open?id=1iAlSK2GIO5v6OzType4PcYpbub3VhWEs" TargetMode="External"/><Relationship Id="rId631" Type="http://schemas.openxmlformats.org/officeDocument/2006/relationships/hyperlink" Target="https://www.facebook.com/sneha.kalvitkar.7" TargetMode="External"/><Relationship Id="rId729" Type="http://schemas.openxmlformats.org/officeDocument/2006/relationships/hyperlink" Target="https://drive.google.com/open?id=1uyZYqGwcMRlb5tPYesk6ZMlciujJ8c7l" TargetMode="External"/><Relationship Id="rId1054" Type="http://schemas.openxmlformats.org/officeDocument/2006/relationships/hyperlink" Target="http://www.linkedin.com/in/jay-kadam-27720416a" TargetMode="External"/><Relationship Id="rId1261" Type="http://schemas.openxmlformats.org/officeDocument/2006/relationships/hyperlink" Target="https://drive.google.com/open?id=12wIjxiTYp3nsj9gA1nx52FWuMLFk6mmD" TargetMode="External"/><Relationship Id="rId1359" Type="http://schemas.openxmlformats.org/officeDocument/2006/relationships/hyperlink" Target="https://drive.google.com/open?id=1iukQQBe4bTgIJ-TsExcsVytgkhUElpTg" TargetMode="External"/><Relationship Id="rId2105" Type="http://schemas.openxmlformats.org/officeDocument/2006/relationships/hyperlink" Target="https://drive.google.com/open?id=1xnsgKurKHnPXtfLEwoSHIaU78bLa90Mo" TargetMode="External"/><Relationship Id="rId2312" Type="http://schemas.openxmlformats.org/officeDocument/2006/relationships/hyperlink" Target="https://drive.google.com/open?id=1gSEIok1LN6OO4PY-im28qVSTuHG4ifX5" TargetMode="External"/><Relationship Id="rId936" Type="http://schemas.openxmlformats.org/officeDocument/2006/relationships/hyperlink" Target="https://www.facebook.com/Juee.Parte" TargetMode="External"/><Relationship Id="rId1121" Type="http://schemas.openxmlformats.org/officeDocument/2006/relationships/hyperlink" Target="https://drive.google.com/open?id=16qX5wt_F9RMQ6c9WzJHx1wr8p37UMMwD" TargetMode="External"/><Relationship Id="rId1219" Type="http://schemas.openxmlformats.org/officeDocument/2006/relationships/hyperlink" Target="https://www.facebook.com/profile.php?id=100013973324442" TargetMode="External"/><Relationship Id="rId1566" Type="http://schemas.openxmlformats.org/officeDocument/2006/relationships/hyperlink" Target="https://drive.google.com/open?id=1F9q-9TqGTgo_8T5sBCxwhkR6RoCSL8ab" TargetMode="External"/><Relationship Id="rId1773" Type="http://schemas.openxmlformats.org/officeDocument/2006/relationships/hyperlink" Target="https://www.linkedin.com/in/pankaj-yadav-3763211a0" TargetMode="External"/><Relationship Id="rId1980" Type="http://schemas.openxmlformats.org/officeDocument/2006/relationships/hyperlink" Target="https://www.facebook.com/shlok.chowke" TargetMode="External"/><Relationship Id="rId65" Type="http://schemas.openxmlformats.org/officeDocument/2006/relationships/hyperlink" Target="https://www.facebook.com/profile.php?id=100003292145907" TargetMode="External"/><Relationship Id="rId1426" Type="http://schemas.openxmlformats.org/officeDocument/2006/relationships/hyperlink" Target="https://drive.google.com/open?id=1FyZU9BHrJ9zI6fnYxzOE8RKzWQ6kNlMJ" TargetMode="External"/><Relationship Id="rId1633" Type="http://schemas.openxmlformats.org/officeDocument/2006/relationships/hyperlink" Target="https://drive.google.com/open?id=1GiwXapQASz9rI3d5STXtdLfwCL9lISAx" TargetMode="External"/><Relationship Id="rId1840" Type="http://schemas.openxmlformats.org/officeDocument/2006/relationships/hyperlink" Target="https://drive.google.com/open?id=1gvlghMuQa9p8uKFFIXgr5qpg0DmtMQeT" TargetMode="External"/><Relationship Id="rId1700" Type="http://schemas.openxmlformats.org/officeDocument/2006/relationships/hyperlink" Target="https://www.facebook.com/rutik.0506/" TargetMode="External"/><Relationship Id="rId1938" Type="http://schemas.openxmlformats.org/officeDocument/2006/relationships/hyperlink" Target="https://m.facebook.com/sanket.hande.54" TargetMode="External"/><Relationship Id="rId281" Type="http://schemas.openxmlformats.org/officeDocument/2006/relationships/hyperlink" Target="https://drive.google.com/open?id=12vXzsWFXB8NbtEm2gWVsTz2DT6t34sVn" TargetMode="External"/><Relationship Id="rId141" Type="http://schemas.openxmlformats.org/officeDocument/2006/relationships/hyperlink" Target="https://www.facebook.com/nikita.nirmal.12" TargetMode="External"/><Relationship Id="rId379" Type="http://schemas.openxmlformats.org/officeDocument/2006/relationships/hyperlink" Target="https://drive.google.com/open?id=1WQKNwyvtghlOo5Hhf0tF1SZOMxg7Fcy0" TargetMode="External"/><Relationship Id="rId586" Type="http://schemas.openxmlformats.org/officeDocument/2006/relationships/hyperlink" Target="https://drive.google.com/open?id=1jl_zqQnCyF1nD0H7P6jTeMitdZLrS6p6" TargetMode="External"/><Relationship Id="rId793" Type="http://schemas.openxmlformats.org/officeDocument/2006/relationships/hyperlink" Target="https://www.facebook.com/aditya.baravkar/" TargetMode="External"/><Relationship Id="rId2267" Type="http://schemas.openxmlformats.org/officeDocument/2006/relationships/hyperlink" Target="https://www.linkedin.com/in/sarvesh-shinde-45285a1b6/" TargetMode="External"/><Relationship Id="rId2474" Type="http://schemas.openxmlformats.org/officeDocument/2006/relationships/hyperlink" Target="mailto:abhishekitte11@gmail.com" TargetMode="External"/><Relationship Id="rId7" Type="http://schemas.openxmlformats.org/officeDocument/2006/relationships/hyperlink" Target="https://m.facebook.com/anamika.ghosh.9440" TargetMode="External"/><Relationship Id="rId239" Type="http://schemas.openxmlformats.org/officeDocument/2006/relationships/hyperlink" Target="https://www.linkedin.com/in/saujas-kambli-a167341ab/" TargetMode="External"/><Relationship Id="rId446" Type="http://schemas.openxmlformats.org/officeDocument/2006/relationships/hyperlink" Target="https://drive.google.com/open?id=1Sb56gdxg6tJM43jDIa8orLlnl4vU4KKW" TargetMode="External"/><Relationship Id="rId653" Type="http://schemas.openxmlformats.org/officeDocument/2006/relationships/hyperlink" Target="https://drive.google.com/open?id=1uTbmIUp0U0jkDD4Ga6SjnHVOIuiDFsRt" TargetMode="External"/><Relationship Id="rId1076" Type="http://schemas.openxmlformats.org/officeDocument/2006/relationships/hyperlink" Target="http://www.linkedin.com/in/manasi-gosavi-5069001a5" TargetMode="External"/><Relationship Id="rId1283" Type="http://schemas.openxmlformats.org/officeDocument/2006/relationships/hyperlink" Target="https://www.linkedin.com/in/advait-raut-6a060616b/" TargetMode="External"/><Relationship Id="rId1490" Type="http://schemas.openxmlformats.org/officeDocument/2006/relationships/hyperlink" Target="https://drive.google.com/open?id=1mFwQXtBnPEsz-254qbpJpnPJPj50H-By" TargetMode="External"/><Relationship Id="rId2127" Type="http://schemas.openxmlformats.org/officeDocument/2006/relationships/hyperlink" Target="https://www.linkedin.com/in/mrunali-patil-2bb047199" TargetMode="External"/><Relationship Id="rId2334" Type="http://schemas.openxmlformats.org/officeDocument/2006/relationships/hyperlink" Target="https://drive.google.com/file/d/1wlyOyEDcZ4jgG7_uq31I9gQrC6exzEIU/view?usp=sharing" TargetMode="External"/><Relationship Id="rId306" Type="http://schemas.openxmlformats.org/officeDocument/2006/relationships/hyperlink" Target="https://drive.google.com/open?id=1op7YJ6TlbiCsiCHevB4uZet5tKkbF90P" TargetMode="External"/><Relationship Id="rId860" Type="http://schemas.openxmlformats.org/officeDocument/2006/relationships/hyperlink" Target="https://www.facebook.com/sarvesh.kulkarni.585" TargetMode="External"/><Relationship Id="rId958" Type="http://schemas.openxmlformats.org/officeDocument/2006/relationships/hyperlink" Target="https://www.linkedin.com/in/aditya-sarwankar-a39706182/" TargetMode="External"/><Relationship Id="rId1143" Type="http://schemas.openxmlformats.org/officeDocument/2006/relationships/hyperlink" Target="https://m.facebook.com/harshali.gaykar.5" TargetMode="External"/><Relationship Id="rId1588" Type="http://schemas.openxmlformats.org/officeDocument/2006/relationships/hyperlink" Target="https://www.linkedin.com/in/trupti-chaudhari-040494169" TargetMode="External"/><Relationship Id="rId1795" Type="http://schemas.openxmlformats.org/officeDocument/2006/relationships/hyperlink" Target="https://drive.google.com/open?id=1A6toqkIc-oO_6HfdvpnQAEHlZDEysEpU" TargetMode="External"/><Relationship Id="rId2541" Type="http://schemas.openxmlformats.org/officeDocument/2006/relationships/hyperlink" Target="http://domainport.io/" TargetMode="External"/><Relationship Id="rId87" Type="http://schemas.openxmlformats.org/officeDocument/2006/relationships/hyperlink" Target="https://drive.google.com/open?id=1e1DIFhR-56ucICm6-qnoXZqJeZ9mJceZ" TargetMode="External"/><Relationship Id="rId513" Type="http://schemas.openxmlformats.org/officeDocument/2006/relationships/hyperlink" Target="https://drive.google.com/open?id=1MhE2l9O7X-nmW9Th_A8nugNVhF8bkMHe" TargetMode="External"/><Relationship Id="rId720" Type="http://schemas.openxmlformats.org/officeDocument/2006/relationships/hyperlink" Target="https://drive.google.com/open?id=1oCtYe3LuGw9JKwFfncpMJKmFzVdVaMZe" TargetMode="External"/><Relationship Id="rId818" Type="http://schemas.openxmlformats.org/officeDocument/2006/relationships/hyperlink" Target="https://drive.google.com/open?id=15e1xNIOQOttBGS4OS2N0xa5-5yxHCg9b" TargetMode="External"/><Relationship Id="rId1350" Type="http://schemas.openxmlformats.org/officeDocument/2006/relationships/hyperlink" Target="https://www.linkedin.com/in/iqra-shaikh1304" TargetMode="External"/><Relationship Id="rId1448" Type="http://schemas.openxmlformats.org/officeDocument/2006/relationships/hyperlink" Target="https://drive.google.com/open?id=1zNXYr9DuTuSUpY5m8RUdY1kEvb7US97N" TargetMode="External"/><Relationship Id="rId1655" Type="http://schemas.openxmlformats.org/officeDocument/2006/relationships/hyperlink" Target="https://drive.google.com/open?id=1BvwKZoFTWGosZyYruj-spAYKoypzFlqr" TargetMode="External"/><Relationship Id="rId2401" Type="http://schemas.openxmlformats.org/officeDocument/2006/relationships/hyperlink" Target="https://docs.google.com/document/d/1N48lQnnYaAjI9Rtk_VFw4zn1Citun_DXFvWjTPIqHyk/edit?usp=sharing" TargetMode="External"/><Relationship Id="rId1003" Type="http://schemas.openxmlformats.org/officeDocument/2006/relationships/hyperlink" Target="https://drive.google.com/open?id=1LCH2V88vUWpLh94ykrRUFB9gHeNxUuJf" TargetMode="External"/><Relationship Id="rId1210" Type="http://schemas.openxmlformats.org/officeDocument/2006/relationships/hyperlink" Target="https://drive.google.com/open?id=18XvrDiSHJG1bC1PpqnM_mmMXonF4UNz4" TargetMode="External"/><Relationship Id="rId1308" Type="http://schemas.openxmlformats.org/officeDocument/2006/relationships/hyperlink" Target="https://drive.google.com/open?id=1LfgdoKmM8WShquIvzcXY6DcJz-NguiJQ" TargetMode="External"/><Relationship Id="rId1862" Type="http://schemas.openxmlformats.org/officeDocument/2006/relationships/hyperlink" Target="https://drive.google.com/open?id=1hhqdq9ApyCKy_S8mfg2qRkGt_KpmLc35" TargetMode="External"/><Relationship Id="rId1515" Type="http://schemas.openxmlformats.org/officeDocument/2006/relationships/hyperlink" Target="https://drive.google.com/open?id=1r96FQClLdFddcVfNtBLVnhoPbvSKqmx_" TargetMode="External"/><Relationship Id="rId1722" Type="http://schemas.openxmlformats.org/officeDocument/2006/relationships/hyperlink" Target="https://drive.google.com/open?id=1gAF0YYZrhw21o4_jVei6EvaVOAz4S_KO" TargetMode="External"/><Relationship Id="rId14" Type="http://schemas.openxmlformats.org/officeDocument/2006/relationships/hyperlink" Target="https://www.facebook.com/ganesh.moota.14" TargetMode="External"/><Relationship Id="rId2191" Type="http://schemas.openxmlformats.org/officeDocument/2006/relationships/hyperlink" Target="https://www.facebook.com/profile.php?id=100004576814684" TargetMode="External"/><Relationship Id="rId163" Type="http://schemas.openxmlformats.org/officeDocument/2006/relationships/hyperlink" Target="https://drive.google.com/open?id=1aJHtK5RYOLn426TD3JoDzKpb5K_mBrP_" TargetMode="External"/><Relationship Id="rId370" Type="http://schemas.openxmlformats.org/officeDocument/2006/relationships/hyperlink" Target="https://drive.google.com/open?id=1EnCdJURxYXRih2bHL8Wp91f9GtVm0LAC" TargetMode="External"/><Relationship Id="rId2051" Type="http://schemas.openxmlformats.org/officeDocument/2006/relationships/hyperlink" Target="https://drive.google.com/open?id=1j69_shW6sIIx3aJe0J3jWvb8Wjh1CwF2" TargetMode="External"/><Relationship Id="rId2289" Type="http://schemas.openxmlformats.org/officeDocument/2006/relationships/hyperlink" Target="https://drive.google.com/open?id=1cNORpqjRFoI81iE4OMIEsxB2dieP3ya6" TargetMode="External"/><Relationship Id="rId2496" Type="http://schemas.openxmlformats.org/officeDocument/2006/relationships/hyperlink" Target="mailto:anjara.yash@gmail.com" TargetMode="External"/><Relationship Id="rId230" Type="http://schemas.openxmlformats.org/officeDocument/2006/relationships/hyperlink" Target="https://www.facebook.com/aditee.hemane" TargetMode="External"/><Relationship Id="rId468" Type="http://schemas.openxmlformats.org/officeDocument/2006/relationships/hyperlink" Target="https://drive.google.com/open?id=12CUSw_7cXsp8CjfTNzmvOPkVy2F9Y5HW" TargetMode="External"/><Relationship Id="rId675" Type="http://schemas.openxmlformats.org/officeDocument/2006/relationships/hyperlink" Target="https://www.linkedin.com/in/aishwarya-utale-8b15a71ab/" TargetMode="External"/><Relationship Id="rId882" Type="http://schemas.openxmlformats.org/officeDocument/2006/relationships/hyperlink" Target="https://drive.google.com/open?id=14GZvhcI4hboaDPcoWHxWBa58l0lcVvMs" TargetMode="External"/><Relationship Id="rId1098" Type="http://schemas.openxmlformats.org/officeDocument/2006/relationships/hyperlink" Target="https://drive.google.com/open?id=1seDVpK_tdJ7Uvb1QGIDtG3EN65ygieOZ" TargetMode="External"/><Relationship Id="rId2149" Type="http://schemas.openxmlformats.org/officeDocument/2006/relationships/hyperlink" Target="https://www.linkedin.com/mwlite/in/naman-vyas-b2861a149" TargetMode="External"/><Relationship Id="rId2356" Type="http://schemas.openxmlformats.org/officeDocument/2006/relationships/hyperlink" Target="mailto:bhushan.ghodke@vit.edu.in" TargetMode="External"/><Relationship Id="rId2563" Type="http://schemas.openxmlformats.org/officeDocument/2006/relationships/hyperlink" Target="https://www.facebook.com/nachiket.dhuri.58" TargetMode="External"/><Relationship Id="rId328" Type="http://schemas.openxmlformats.org/officeDocument/2006/relationships/hyperlink" Target="https://www.facebook.com/tabassum.shah.90" TargetMode="External"/><Relationship Id="rId535" Type="http://schemas.openxmlformats.org/officeDocument/2006/relationships/hyperlink" Target="https://www.facebook.com/kaustubh.chendavankar" TargetMode="External"/><Relationship Id="rId742" Type="http://schemas.openxmlformats.org/officeDocument/2006/relationships/hyperlink" Target="https://www.linkedin.com/in/kewal-rathod89/" TargetMode="External"/><Relationship Id="rId1165" Type="http://schemas.openxmlformats.org/officeDocument/2006/relationships/hyperlink" Target="https://drive.google.com/open?id=1MPMe0dlU6ew_dccdFvBumzIWlJK8Lyrw" TargetMode="External"/><Relationship Id="rId1372" Type="http://schemas.openxmlformats.org/officeDocument/2006/relationships/hyperlink" Target="https://drive.google.com/open?id=18OrBXk_GKels7qAaiKJK-7lRzDA9XwN6" TargetMode="External"/><Relationship Id="rId2009" Type="http://schemas.openxmlformats.org/officeDocument/2006/relationships/hyperlink" Target="https://drive.google.com/open?id=1OSYG3Nc4Or7BBPykQNYQOiY9Svxiyuse" TargetMode="External"/><Relationship Id="rId2216" Type="http://schemas.openxmlformats.org/officeDocument/2006/relationships/hyperlink" Target="http://www.linkedin.com/in/akash-hamare-29b9b4160" TargetMode="External"/><Relationship Id="rId2423" Type="http://schemas.openxmlformats.org/officeDocument/2006/relationships/hyperlink" Target="https://www.facebook.com/manali.yadav.810" TargetMode="External"/><Relationship Id="rId602" Type="http://schemas.openxmlformats.org/officeDocument/2006/relationships/hyperlink" Target="https://drive.google.com/open?id=1o6vgex1FVZsbAIGOQDwBu90e5IZ1FNtF" TargetMode="External"/><Relationship Id="rId1025" Type="http://schemas.openxmlformats.org/officeDocument/2006/relationships/hyperlink" Target="https://www.facebook.com/samruddhi.kedare.1" TargetMode="External"/><Relationship Id="rId1232" Type="http://schemas.openxmlformats.org/officeDocument/2006/relationships/hyperlink" Target="https://www.linkedin.com/in/rihanshu-mahajan-281283141" TargetMode="External"/><Relationship Id="rId1677" Type="http://schemas.openxmlformats.org/officeDocument/2006/relationships/hyperlink" Target="https://www.linkedin.com/in/kaustubh-gupte-a26720192" TargetMode="External"/><Relationship Id="rId1884" Type="http://schemas.openxmlformats.org/officeDocument/2006/relationships/hyperlink" Target="https://www.linkedin.com/in/vijayamishra9/" TargetMode="External"/><Relationship Id="rId907" Type="http://schemas.openxmlformats.org/officeDocument/2006/relationships/hyperlink" Target="https://drive.google.com/open?id=1ZuKR33ChyeoA6xnTQxi6ICVBWKJwrZnv" TargetMode="External"/><Relationship Id="rId1537" Type="http://schemas.openxmlformats.org/officeDocument/2006/relationships/hyperlink" Target="https://www.linkedin.com/in/siddhesh-mane-453843192/" TargetMode="External"/><Relationship Id="rId1744" Type="http://schemas.openxmlformats.org/officeDocument/2006/relationships/hyperlink" Target="https://www.facebook.com/nikita.ausarkar.1" TargetMode="External"/><Relationship Id="rId1951" Type="http://schemas.openxmlformats.org/officeDocument/2006/relationships/hyperlink" Target="https://www.linkedin.com/in/vidhi-dave-66344b1a0/" TargetMode="External"/><Relationship Id="rId36" Type="http://schemas.openxmlformats.org/officeDocument/2006/relationships/hyperlink" Target="https://aanshuk.com/" TargetMode="External"/><Relationship Id="rId1604" Type="http://schemas.openxmlformats.org/officeDocument/2006/relationships/hyperlink" Target="https://www.linkedin.com/in/bhavesh-kamble-7bb9161ab" TargetMode="External"/><Relationship Id="rId185" Type="http://schemas.openxmlformats.org/officeDocument/2006/relationships/hyperlink" Target="https://drive.google.com/open?id=195Q9J4GRjOwRQQSv0N80t0iMU_5X9mi9" TargetMode="External"/><Relationship Id="rId1811" Type="http://schemas.openxmlformats.org/officeDocument/2006/relationships/hyperlink" Target="https://drive.google.com/open?id=1WybGAr03mVA5KgMVaEmEJkIar1e1kI3e" TargetMode="External"/><Relationship Id="rId1909" Type="http://schemas.openxmlformats.org/officeDocument/2006/relationships/hyperlink" Target="https://drive.google.com/open?id=1EsvxcIWjhwRTqVDeiNetliCRjR7PgWaO" TargetMode="External"/><Relationship Id="rId392" Type="http://schemas.openxmlformats.org/officeDocument/2006/relationships/hyperlink" Target="http://www.linkedin.com/in/rucha-kalke-13048bb3" TargetMode="External"/><Relationship Id="rId697" Type="http://schemas.openxmlformats.org/officeDocument/2006/relationships/hyperlink" Target="https://drive.google.com/open?id=13tw9TYgfOAuLSL1ced6RgDYKvOH5z2pj" TargetMode="External"/><Relationship Id="rId2073" Type="http://schemas.openxmlformats.org/officeDocument/2006/relationships/hyperlink" Target="https://drive.google.com/open?id=1X8WHY_5aQoCYhogV3zjP7k9pzRpOEos8" TargetMode="External"/><Relationship Id="rId2280" Type="http://schemas.openxmlformats.org/officeDocument/2006/relationships/hyperlink" Target="https://m.facebook.com/profile.php?ref=bookmarks" TargetMode="External"/><Relationship Id="rId2378" Type="http://schemas.openxmlformats.org/officeDocument/2006/relationships/hyperlink" Target="https://www.facebook.com/preetam.rane.39" TargetMode="External"/><Relationship Id="rId252" Type="http://schemas.openxmlformats.org/officeDocument/2006/relationships/hyperlink" Target="https://drive.google.com/open?id=1toraASPM35QN6EcpixdTsM_Twrnc-l-s" TargetMode="External"/><Relationship Id="rId1187" Type="http://schemas.openxmlformats.org/officeDocument/2006/relationships/hyperlink" Target="http://linkedin.com/in/tanay-shah-95235314b" TargetMode="External"/><Relationship Id="rId2140" Type="http://schemas.openxmlformats.org/officeDocument/2006/relationships/hyperlink" Target="https://drive.google.com/open?id=1nHmq0gGKOhlaCA1UFgjxWwdywr08_uhp" TargetMode="External"/><Relationship Id="rId2585" Type="http://schemas.openxmlformats.org/officeDocument/2006/relationships/hyperlink" Target="mailto:radheshkumre2899@gmail.com" TargetMode="External"/><Relationship Id="rId112" Type="http://schemas.openxmlformats.org/officeDocument/2006/relationships/hyperlink" Target="https://drive.google.com/open?id=1g5KhfJhBTkxyz1v7EiVegwwcdpED-bmh" TargetMode="External"/><Relationship Id="rId557" Type="http://schemas.openxmlformats.org/officeDocument/2006/relationships/hyperlink" Target="https://www.facebook.com/arqam.chaus" TargetMode="External"/><Relationship Id="rId764" Type="http://schemas.openxmlformats.org/officeDocument/2006/relationships/hyperlink" Target="https://drive.google.com/open?id=1Y95KDkFyRzJmxbjXY_pNfMl2Nrymtt2X" TargetMode="External"/><Relationship Id="rId971" Type="http://schemas.openxmlformats.org/officeDocument/2006/relationships/hyperlink" Target="https://drive.google.com/open?id=1iNiJ1v3_A0nogiQ0ssWhSCDrLr1_w_Qq" TargetMode="External"/><Relationship Id="rId1394" Type="http://schemas.openxmlformats.org/officeDocument/2006/relationships/hyperlink" Target="https://drive.google.com/open?id=1cB0W0chUOMFdWEIPayLhcTagy4NF7w3W" TargetMode="External"/><Relationship Id="rId1699" Type="http://schemas.openxmlformats.org/officeDocument/2006/relationships/hyperlink" Target="https://drive.google.com/open?id=1pIsr-OA5z4b8o6idf3ICH6wudOqcoYGL" TargetMode="External"/><Relationship Id="rId2000" Type="http://schemas.openxmlformats.org/officeDocument/2006/relationships/hyperlink" Target="https://drive.google.com/open?id=1KAXbaQBqNItmFN8pFleL12UJhi7KsbOh" TargetMode="External"/><Relationship Id="rId2238" Type="http://schemas.openxmlformats.org/officeDocument/2006/relationships/hyperlink" Target="https://www.facebook.com/saransh.kotha.9/" TargetMode="External"/><Relationship Id="rId2445" Type="http://schemas.openxmlformats.org/officeDocument/2006/relationships/hyperlink" Target="mailto:sidpawar2398@gmail.com" TargetMode="External"/><Relationship Id="rId417" Type="http://schemas.openxmlformats.org/officeDocument/2006/relationships/hyperlink" Target="https://drive.google.com/open?id=1Ztu48pezYmppGIcmLtwQ2l2z4NhqfeAw" TargetMode="External"/><Relationship Id="rId624" Type="http://schemas.openxmlformats.org/officeDocument/2006/relationships/hyperlink" Target="https://www.linkedin.com/in/yashwant-borate-6211481ab/" TargetMode="External"/><Relationship Id="rId831" Type="http://schemas.openxmlformats.org/officeDocument/2006/relationships/hyperlink" Target="https://www.linkedin.com/in/shubham-shikari-31567a193" TargetMode="External"/><Relationship Id="rId1047" Type="http://schemas.openxmlformats.org/officeDocument/2006/relationships/hyperlink" Target="https://drive.google.com/open?id=1KJ2hsup4No0fjQxK9aPPijocp8NvRBs3" TargetMode="External"/><Relationship Id="rId1254" Type="http://schemas.openxmlformats.org/officeDocument/2006/relationships/hyperlink" Target="https://drive.google.com/open?id=1NN7rMmjw2OfSkhKTJ4o0bxvXYQOz4XVY" TargetMode="External"/><Relationship Id="rId1461" Type="http://schemas.openxmlformats.org/officeDocument/2006/relationships/hyperlink" Target="https://www.facebook.com/vaishya.karan" TargetMode="External"/><Relationship Id="rId2305" Type="http://schemas.openxmlformats.org/officeDocument/2006/relationships/hyperlink" Target="https://www.facebook.com/pankaj.deshmukh.370515" TargetMode="External"/><Relationship Id="rId2512" Type="http://schemas.openxmlformats.org/officeDocument/2006/relationships/hyperlink" Target="mailto:suraj.tiwari@vit.edu.in" TargetMode="External"/><Relationship Id="rId929" Type="http://schemas.openxmlformats.org/officeDocument/2006/relationships/hyperlink" Target="https://www.linkedin.com/in/shivani-ambavane-b1b7711a5" TargetMode="External"/><Relationship Id="rId1114" Type="http://schemas.openxmlformats.org/officeDocument/2006/relationships/hyperlink" Target="https://drive.google.com/open?id=1NjiKSgKTPZ9oVZ73o9IA1TyX8YOCwXg1" TargetMode="External"/><Relationship Id="rId1321" Type="http://schemas.openxmlformats.org/officeDocument/2006/relationships/hyperlink" Target="https://m.facebook.com/rushikesh.yadav.378537?ref=dbl" TargetMode="External"/><Relationship Id="rId1559" Type="http://schemas.openxmlformats.org/officeDocument/2006/relationships/hyperlink" Target="https://drive.google.com/open?id=1khXKzsMY-3RjNflnGLL7rCz6TOHGxpPY" TargetMode="External"/><Relationship Id="rId1766" Type="http://schemas.openxmlformats.org/officeDocument/2006/relationships/hyperlink" Target="https://drive.google.com/open?id=1Rc9V3Sa2wsAnReeOHRgj-DPhCUGIeWwk" TargetMode="External"/><Relationship Id="rId1973" Type="http://schemas.openxmlformats.org/officeDocument/2006/relationships/hyperlink" Target="https://drive.google.com/open?id=1Vk7mIzOeHhCMmXrTTRagl2mZs1IMNC0z" TargetMode="External"/><Relationship Id="rId58" Type="http://schemas.openxmlformats.org/officeDocument/2006/relationships/hyperlink" Target="https://www.linkedin.com/in/mohammedaali/" TargetMode="External"/><Relationship Id="rId1419" Type="http://schemas.openxmlformats.org/officeDocument/2006/relationships/hyperlink" Target="https://drive.google.com/open?id=1rkMj3iA_rF2jTZ37deYTMRNm3nUJgyYk" TargetMode="External"/><Relationship Id="rId1626" Type="http://schemas.openxmlformats.org/officeDocument/2006/relationships/hyperlink" Target="https://drive.google.com/open?id=1R6Vhb81we8ncnH2PFHA7FU5qDPOg0mn_" TargetMode="External"/><Relationship Id="rId1833" Type="http://schemas.openxmlformats.org/officeDocument/2006/relationships/hyperlink" Target="https://drive.google.com/open?id=1-szf2m2jWkJ9KZ2WvfueuvwQ-gBJt8oT" TargetMode="External"/><Relationship Id="rId1900" Type="http://schemas.openxmlformats.org/officeDocument/2006/relationships/hyperlink" Target="https://www.linkedin.com/mwlite/in/ashish-b-42a8a1a2" TargetMode="External"/><Relationship Id="rId2095" Type="http://schemas.openxmlformats.org/officeDocument/2006/relationships/hyperlink" Target="https://www.linkedin.com/in/aritro-biswas-839051131/" TargetMode="External"/><Relationship Id="rId274" Type="http://schemas.openxmlformats.org/officeDocument/2006/relationships/hyperlink" Target="https://www.facebook.com/profile.php?id=100009652510646" TargetMode="External"/><Relationship Id="rId481" Type="http://schemas.openxmlformats.org/officeDocument/2006/relationships/hyperlink" Target="https://www.facebook.com/mita.bagul" TargetMode="External"/><Relationship Id="rId2162" Type="http://schemas.openxmlformats.org/officeDocument/2006/relationships/hyperlink" Target="https://drive.google.com/open?id=1qcwT5sp6gDQQ0lZ-wmO53_BUoQZ601qV" TargetMode="External"/><Relationship Id="rId134" Type="http://schemas.openxmlformats.org/officeDocument/2006/relationships/hyperlink" Target="https://www.linkedin.com/in/yash-khedekar-602a791a0" TargetMode="External"/><Relationship Id="rId579" Type="http://schemas.openxmlformats.org/officeDocument/2006/relationships/hyperlink" Target="https://drive.google.com/open?id=1ltYAGyoc8EEgr2GqT0cy_zNY6gmity8g" TargetMode="External"/><Relationship Id="rId786" Type="http://schemas.openxmlformats.org/officeDocument/2006/relationships/hyperlink" Target="https://www.linkedin.com/in/yash-davkhar-487bb51a8/" TargetMode="External"/><Relationship Id="rId993" Type="http://schemas.openxmlformats.org/officeDocument/2006/relationships/hyperlink" Target="https://www.facebook.com/sagarika.shinde.969" TargetMode="External"/><Relationship Id="rId2467" Type="http://schemas.openxmlformats.org/officeDocument/2006/relationships/hyperlink" Target="https://drive.google.com/file/d/1NIi2hp5Ge3Cwocv3Mcgq6HYmpKhY46IC/view?usp=sharing" TargetMode="External"/><Relationship Id="rId341" Type="http://schemas.openxmlformats.org/officeDocument/2006/relationships/hyperlink" Target="https://www.linkedin.com/in/hardik-wadikar-b3a5121a0" TargetMode="External"/><Relationship Id="rId439" Type="http://schemas.openxmlformats.org/officeDocument/2006/relationships/hyperlink" Target="https://www.facebook.com/jayesh.chhoriya" TargetMode="External"/><Relationship Id="rId646" Type="http://schemas.openxmlformats.org/officeDocument/2006/relationships/hyperlink" Target="http://facebook.com/tejas.nakka" TargetMode="External"/><Relationship Id="rId1069" Type="http://schemas.openxmlformats.org/officeDocument/2006/relationships/hyperlink" Target="https://drive.google.com/open?id=1r1p8SEXJtSQXn-TYgYOiv1_KFKEV4Dwz" TargetMode="External"/><Relationship Id="rId1276" Type="http://schemas.openxmlformats.org/officeDocument/2006/relationships/hyperlink" Target="https://drive.google.com/open?id=1AfXNY9pVx-jD02Zjbw8nhpEuZNOaxRQG" TargetMode="External"/><Relationship Id="rId1483" Type="http://schemas.openxmlformats.org/officeDocument/2006/relationships/hyperlink" Target="https://drive.google.com/open?id=1X3w3ZGLIX4qlEP73KOHlTlHwW9EGPW_m" TargetMode="External"/><Relationship Id="rId2022" Type="http://schemas.openxmlformats.org/officeDocument/2006/relationships/hyperlink" Target="https://www.facebook.com/ghuge.janhavi/" TargetMode="External"/><Relationship Id="rId2327" Type="http://schemas.openxmlformats.org/officeDocument/2006/relationships/hyperlink" Target="https://www.facebook.com/soham.chury" TargetMode="External"/><Relationship Id="rId201" Type="http://schemas.openxmlformats.org/officeDocument/2006/relationships/hyperlink" Target="https://drive.google.com/open?id=1eEKGVDxBfve6uKJTnIbTsZF1Zlrw90J6" TargetMode="External"/><Relationship Id="rId506" Type="http://schemas.openxmlformats.org/officeDocument/2006/relationships/hyperlink" Target="https://drive.google.com/open?id=1GxiMqS8NiBiAIJEdR20wO5t6Jr526jQU" TargetMode="External"/><Relationship Id="rId853" Type="http://schemas.openxmlformats.org/officeDocument/2006/relationships/hyperlink" Target="https://www.linkedin.com/in/pradyumnamahajan/" TargetMode="External"/><Relationship Id="rId1136" Type="http://schemas.openxmlformats.org/officeDocument/2006/relationships/hyperlink" Target="https://www.linkedin.com/in/vaishnavi-patil-93579816b/" TargetMode="External"/><Relationship Id="rId1690" Type="http://schemas.openxmlformats.org/officeDocument/2006/relationships/hyperlink" Target="https://drive.google.com/open?id=1r5pFscMxS27W6HfUlpuPSKJ5NrTLMp_o" TargetMode="External"/><Relationship Id="rId1788" Type="http://schemas.openxmlformats.org/officeDocument/2006/relationships/hyperlink" Target="https://www.facebook.com/urmila.bhagwat.12" TargetMode="External"/><Relationship Id="rId1995" Type="http://schemas.openxmlformats.org/officeDocument/2006/relationships/hyperlink" Target="https://www.facebook.com/sourabh.pardeshi.7798" TargetMode="External"/><Relationship Id="rId2534" Type="http://schemas.openxmlformats.org/officeDocument/2006/relationships/hyperlink" Target="mailto:hogaderupesh@gmail.com" TargetMode="External"/><Relationship Id="rId713" Type="http://schemas.openxmlformats.org/officeDocument/2006/relationships/hyperlink" Target="https://drive.google.com/open?id=1MDthv_CQz21SKPI58kHxv9OjsuJg94BJ" TargetMode="External"/><Relationship Id="rId920" Type="http://schemas.openxmlformats.org/officeDocument/2006/relationships/hyperlink" Target="https://www.facebook.com/sidd.shivgan/" TargetMode="External"/><Relationship Id="rId1343" Type="http://schemas.openxmlformats.org/officeDocument/2006/relationships/hyperlink" Target="https://drive.google.com/open?id=1604MVFV8eFplir_A7Q5G0uHwRrUo2TYK" TargetMode="External"/><Relationship Id="rId1550" Type="http://schemas.openxmlformats.org/officeDocument/2006/relationships/hyperlink" Target="https://drive.google.com/open?id=1eP6buLilU0ZKYyLFF8j0mA-BF33YOZ3Z" TargetMode="External"/><Relationship Id="rId1648" Type="http://schemas.openxmlformats.org/officeDocument/2006/relationships/hyperlink" Target="https://drive.google.com/open?id=1UjNVE0fccoHrJQEt6xYEGLU9J2MPxfJa" TargetMode="External"/><Relationship Id="rId2601" Type="http://schemas.openxmlformats.org/officeDocument/2006/relationships/hyperlink" Target="mailto:akshayrathod2269@gmail.com" TargetMode="External"/><Relationship Id="rId1203" Type="http://schemas.openxmlformats.org/officeDocument/2006/relationships/hyperlink" Target="https://www.facebook.com/preyash.gothane/" TargetMode="External"/><Relationship Id="rId1410" Type="http://schemas.openxmlformats.org/officeDocument/2006/relationships/hyperlink" Target="https://www.facebook.com/shruti.pardeshi.1029" TargetMode="External"/><Relationship Id="rId1508" Type="http://schemas.openxmlformats.org/officeDocument/2006/relationships/hyperlink" Target="https://www.facebook.com/kruti.ramani.1" TargetMode="External"/><Relationship Id="rId1855" Type="http://schemas.openxmlformats.org/officeDocument/2006/relationships/hyperlink" Target="https://drive.google.com/open?id=1p1rF7mOMq4ycW_s-zd_ODbLUrJQqfViQ" TargetMode="External"/><Relationship Id="rId1715" Type="http://schemas.openxmlformats.org/officeDocument/2006/relationships/hyperlink" Target="https://drive.google.com/open?id=1o874FPJd2WdbTNe2SDv1UM7fxyUjAdgp" TargetMode="External"/><Relationship Id="rId1922" Type="http://schemas.openxmlformats.org/officeDocument/2006/relationships/hyperlink" Target="https://drive.google.com/open?id=1zv5lEJE89yvC6Ef__fkQJUeAQZLBwfJt" TargetMode="External"/><Relationship Id="rId296" Type="http://schemas.openxmlformats.org/officeDocument/2006/relationships/hyperlink" Target="https://drive.google.com/open?id=1Lbhp5fuFLKl3KZCUo2mjlwpoKSwT1p2L" TargetMode="External"/><Relationship Id="rId2184" Type="http://schemas.openxmlformats.org/officeDocument/2006/relationships/hyperlink" Target="https://www.linkedin.com/in/anjali-sawant-3834691ab" TargetMode="External"/><Relationship Id="rId2391" Type="http://schemas.openxmlformats.org/officeDocument/2006/relationships/hyperlink" Target="https://www.linkedin.com/in/sourav-shetye-940aa6193" TargetMode="External"/><Relationship Id="rId156" Type="http://schemas.openxmlformats.org/officeDocument/2006/relationships/hyperlink" Target="https://drive.google.com/open?id=1eYpg5tmfBkdkeKJ13JnxHPN1tgj9TY-I" TargetMode="External"/><Relationship Id="rId363" Type="http://schemas.openxmlformats.org/officeDocument/2006/relationships/hyperlink" Target="https://drive.google.com/open?id=1hfp8KSTIJLYlFE5Wzmz_lFE5HLDr_-UC" TargetMode="External"/><Relationship Id="rId570" Type="http://schemas.openxmlformats.org/officeDocument/2006/relationships/hyperlink" Target="https://drive.google.com/open?id=1STcrzSmONqxM4K76SBeNtMjYSuzowjlq" TargetMode="External"/><Relationship Id="rId2044" Type="http://schemas.openxmlformats.org/officeDocument/2006/relationships/hyperlink" Target="https://drive.google.com/open?id=1YW_ASB6eiMIWnU_6Y_KHAM4LkLJQSyUJ" TargetMode="External"/><Relationship Id="rId2251" Type="http://schemas.openxmlformats.org/officeDocument/2006/relationships/hyperlink" Target="http://www.linkedin.com/in/abhishek-pitale-193a61153" TargetMode="External"/><Relationship Id="rId2489" Type="http://schemas.openxmlformats.org/officeDocument/2006/relationships/hyperlink" Target="https://www.linkedin.com/in/priyanka-dhatrak-7b3210143/" TargetMode="External"/><Relationship Id="rId223" Type="http://schemas.openxmlformats.org/officeDocument/2006/relationships/hyperlink" Target="https://www.linkedin.com/in/taha-q-945594102/" TargetMode="External"/><Relationship Id="rId430" Type="http://schemas.openxmlformats.org/officeDocument/2006/relationships/hyperlink" Target="https://drive.google.com/open?id=1QdAB53hKni-vAmWjzMWNCRRf_gfK7opp" TargetMode="External"/><Relationship Id="rId668" Type="http://schemas.openxmlformats.org/officeDocument/2006/relationships/hyperlink" Target="https://drive.google.com/open?id=1M5ECEt8QIBBnQcEHT3fnljGfUYQmHOCF" TargetMode="External"/><Relationship Id="rId875" Type="http://schemas.openxmlformats.org/officeDocument/2006/relationships/hyperlink" Target="https://drive.google.com/open?id=1M5A9f1KUtroHBXe8ePbWNED5nnIyYZi0" TargetMode="External"/><Relationship Id="rId1060" Type="http://schemas.openxmlformats.org/officeDocument/2006/relationships/hyperlink" Target="https://www.linkedin.com/in/mayuri-lambhate-39577a191" TargetMode="External"/><Relationship Id="rId1298" Type="http://schemas.openxmlformats.org/officeDocument/2006/relationships/hyperlink" Target="https://www.facebook.com/rohit.doltade" TargetMode="External"/><Relationship Id="rId2111" Type="http://schemas.openxmlformats.org/officeDocument/2006/relationships/hyperlink" Target="https://www.linkedin.com/in/neha-bhosale-b3544412b" TargetMode="External"/><Relationship Id="rId2349" Type="http://schemas.openxmlformats.org/officeDocument/2006/relationships/hyperlink" Target="https://drive.google.com/file/d/1ywotMUlgwxXwOhbERcWjFmKC6LAbfp6I/view?usp=sharing" TargetMode="External"/><Relationship Id="rId2556" Type="http://schemas.openxmlformats.org/officeDocument/2006/relationships/hyperlink" Target="mailto:venkatesmk9@gmail.com" TargetMode="External"/><Relationship Id="rId528" Type="http://schemas.openxmlformats.org/officeDocument/2006/relationships/hyperlink" Target="https://www.linkedin.com/mwlite/in/mihir-mainkar-b4697b181" TargetMode="External"/><Relationship Id="rId735" Type="http://schemas.openxmlformats.org/officeDocument/2006/relationships/hyperlink" Target="https://www.linkedin.com/in/sohamdandekar" TargetMode="External"/><Relationship Id="rId942" Type="http://schemas.openxmlformats.org/officeDocument/2006/relationships/hyperlink" Target="https://drive.google.com/open?id=1j4II40z2i6LvvdRz4GJK9mBd4tbTPtAQ" TargetMode="External"/><Relationship Id="rId1158" Type="http://schemas.openxmlformats.org/officeDocument/2006/relationships/hyperlink" Target="https://drive.google.com/open?id=10T5j5-LjTU-ClpspQkT208NFJ8-Vm4_g" TargetMode="External"/><Relationship Id="rId1365" Type="http://schemas.openxmlformats.org/officeDocument/2006/relationships/hyperlink" Target="https://www.facebook.com/profile.php?id=100009540624530" TargetMode="External"/><Relationship Id="rId1572" Type="http://schemas.openxmlformats.org/officeDocument/2006/relationships/hyperlink" Target="https://www.facebook.com/shweta.pugaonkar.1" TargetMode="External"/><Relationship Id="rId2209" Type="http://schemas.openxmlformats.org/officeDocument/2006/relationships/hyperlink" Target="https://drive.google.com/open?id=1By9jFEU8sUGbzXHTOQ6XexaBRyQ_Aup-" TargetMode="External"/><Relationship Id="rId2416" Type="http://schemas.openxmlformats.org/officeDocument/2006/relationships/hyperlink" Target="https://www.linkedin.com/in/sameer-bhosale-600716156/" TargetMode="External"/><Relationship Id="rId1018" Type="http://schemas.openxmlformats.org/officeDocument/2006/relationships/hyperlink" Target="https://www.linkedin.com/profile/view" TargetMode="External"/><Relationship Id="rId1225" Type="http://schemas.openxmlformats.org/officeDocument/2006/relationships/hyperlink" Target="https://drive.google.com/open?id=1jBR-p3oHA5X2EyPefflXOxV1oi9ecBQ7" TargetMode="External"/><Relationship Id="rId1432" Type="http://schemas.openxmlformats.org/officeDocument/2006/relationships/hyperlink" Target="https://drive.google.com/open?id=13oX3z407AnxWV8SPPNU9As5R1Vl-mKVF" TargetMode="External"/><Relationship Id="rId1877" Type="http://schemas.openxmlformats.org/officeDocument/2006/relationships/hyperlink" Target="https://drive.google.com/open?id=1MJBaq-hKDT39Ds1betHS_jAdPeWCOrq1" TargetMode="External"/><Relationship Id="rId71" Type="http://schemas.openxmlformats.org/officeDocument/2006/relationships/hyperlink" Target="https://drive.google.com/open?id=1B_2fn-AQ2elIXagmZ0mTnkMssK30lsyH" TargetMode="External"/><Relationship Id="rId802" Type="http://schemas.openxmlformats.org/officeDocument/2006/relationships/hyperlink" Target="https://www.linkedin.com/in/siddhi-kelaskar-013801190/" TargetMode="External"/><Relationship Id="rId1737" Type="http://schemas.openxmlformats.org/officeDocument/2006/relationships/hyperlink" Target="https://www.linkedin.com/in/sanket-bhuwad-432b19145" TargetMode="External"/><Relationship Id="rId1944" Type="http://schemas.openxmlformats.org/officeDocument/2006/relationships/hyperlink" Target="https://drive.google.com/open?id=1vDLembrEQWSX39uYY0pKh5EBqFByZNJW" TargetMode="External"/><Relationship Id="rId29" Type="http://schemas.openxmlformats.org/officeDocument/2006/relationships/hyperlink" Target="https://drive.google.com/open?id=1eG7jsY8xAAdCgQiysBJzCyj41flEXYMa" TargetMode="External"/><Relationship Id="rId178" Type="http://schemas.openxmlformats.org/officeDocument/2006/relationships/hyperlink" Target="https://drive.google.com/open?id=1JxT_L2Sna8qtaz5CmThYShIsEL8aRFsW" TargetMode="External"/><Relationship Id="rId1804" Type="http://schemas.openxmlformats.org/officeDocument/2006/relationships/hyperlink" Target="https://www.facebook.com/sanika.sawant.12" TargetMode="External"/><Relationship Id="rId385" Type="http://schemas.openxmlformats.org/officeDocument/2006/relationships/hyperlink" Target="https://drive.google.com/open?id=1ZjdqpO5JRW21UxMeBBisuDvcHeeZ51wn" TargetMode="External"/><Relationship Id="rId592" Type="http://schemas.openxmlformats.org/officeDocument/2006/relationships/hyperlink" Target="https://www.facebook.com/profile.php?id=100009243649057" TargetMode="External"/><Relationship Id="rId2066" Type="http://schemas.openxmlformats.org/officeDocument/2006/relationships/hyperlink" Target="https://drive.google.com/open?id=1qWU3p71DSijj3B2s91Yr5zwjEmd2Ydyx" TargetMode="External"/><Relationship Id="rId2273" Type="http://schemas.openxmlformats.org/officeDocument/2006/relationships/hyperlink" Target="https://www.linkedin.com/in/uzair-ansari-b3241b192" TargetMode="External"/><Relationship Id="rId2480" Type="http://schemas.openxmlformats.org/officeDocument/2006/relationships/hyperlink" Target="https://drive.google.com/file/d/1jFk3KkEGqat1ZNyOa_aSR0kaFJ-ExkOj/view?usp=drivesdk" TargetMode="External"/><Relationship Id="rId245" Type="http://schemas.openxmlformats.org/officeDocument/2006/relationships/hyperlink" Target="https://drive.google.com/open?id=1rqm1el6okpSR2YJleB7dr5gUpJuBID0f" TargetMode="External"/><Relationship Id="rId452" Type="http://schemas.openxmlformats.org/officeDocument/2006/relationships/hyperlink" Target="https://drive.google.com/open?id=1PnzBy2M2SWIX5yJ9zREJcnl8f4oAtzR_" TargetMode="External"/><Relationship Id="rId897" Type="http://schemas.openxmlformats.org/officeDocument/2006/relationships/hyperlink" Target="http://www.linkedin.com/in/sashmita-panigrahi-196b6b143" TargetMode="External"/><Relationship Id="rId1082" Type="http://schemas.openxmlformats.org/officeDocument/2006/relationships/hyperlink" Target="https://drive.google.com/open?id=1eewBrzM7wMvPxAe7XaIBtWkZw42qE6Gd" TargetMode="External"/><Relationship Id="rId2133" Type="http://schemas.openxmlformats.org/officeDocument/2006/relationships/hyperlink" Target="https://www.facebook.com/yogesh.kanaki.798" TargetMode="External"/><Relationship Id="rId2340" Type="http://schemas.openxmlformats.org/officeDocument/2006/relationships/hyperlink" Target="mailto:aditpawar007@gmail.com" TargetMode="External"/><Relationship Id="rId2578" Type="http://schemas.openxmlformats.org/officeDocument/2006/relationships/hyperlink" Target="mailto:akash.khandare@vit.edu.in" TargetMode="External"/><Relationship Id="rId105" Type="http://schemas.openxmlformats.org/officeDocument/2006/relationships/hyperlink" Target="https://www.facebook.com/profile.php?id=100009408184991" TargetMode="External"/><Relationship Id="rId312" Type="http://schemas.openxmlformats.org/officeDocument/2006/relationships/hyperlink" Target="https://www.facebook.com/nikhil.musale.359/" TargetMode="External"/><Relationship Id="rId757" Type="http://schemas.openxmlformats.org/officeDocument/2006/relationships/hyperlink" Target="https://www.facebook.com/profile.php?id=100009202488675" TargetMode="External"/><Relationship Id="rId964" Type="http://schemas.openxmlformats.org/officeDocument/2006/relationships/hyperlink" Target="https://drive.google.com/open?id=1LRtIfGTb989D2sfwWIucnl4bVNwEAOpc" TargetMode="External"/><Relationship Id="rId1387" Type="http://schemas.openxmlformats.org/officeDocument/2006/relationships/hyperlink" Target="https://www.facebook.com/gaurav.awad.71" TargetMode="External"/><Relationship Id="rId1594" Type="http://schemas.openxmlformats.org/officeDocument/2006/relationships/hyperlink" Target="https://drive.google.com/open?id=1kx24Dq_256mvrJjc6ilRoGVKM-kVZ5rR" TargetMode="External"/><Relationship Id="rId2200" Type="http://schemas.openxmlformats.org/officeDocument/2006/relationships/hyperlink" Target="https://www.linkedin.com/in/aditipandey19" TargetMode="External"/><Relationship Id="rId2438" Type="http://schemas.openxmlformats.org/officeDocument/2006/relationships/hyperlink" Target="https://drive.google.com/file/d/1YCRT_trscN7omBORtELcVnXsmd8sfEjS/view?usp=sharing" TargetMode="External"/><Relationship Id="rId93" Type="http://schemas.openxmlformats.org/officeDocument/2006/relationships/hyperlink" Target="https://www.facebook.com/allan.mascarenhas.7583/" TargetMode="External"/><Relationship Id="rId617" Type="http://schemas.openxmlformats.org/officeDocument/2006/relationships/hyperlink" Target="https://www.linkedin.com/in/nikita-pawar-48b726192" TargetMode="External"/><Relationship Id="rId824" Type="http://schemas.openxmlformats.org/officeDocument/2006/relationships/hyperlink" Target="https://drive.google.com/open?id=1ryiaOQ6mtFKtsmdU53vvZovLFiN4rCRH" TargetMode="External"/><Relationship Id="rId1247" Type="http://schemas.openxmlformats.org/officeDocument/2006/relationships/hyperlink" Target="https://www.facebook.com/james.fernandes.5454021" TargetMode="External"/><Relationship Id="rId1454" Type="http://schemas.openxmlformats.org/officeDocument/2006/relationships/hyperlink" Target="https://www.linkedin.com/in/supriya-vuradi-68131317b" TargetMode="External"/><Relationship Id="rId1661" Type="http://schemas.openxmlformats.org/officeDocument/2006/relationships/hyperlink" Target="https://www.facebook.com/anuja.pawar.100" TargetMode="External"/><Relationship Id="rId1899" Type="http://schemas.openxmlformats.org/officeDocument/2006/relationships/hyperlink" Target="https://m.facebook.com/ashish.bhingare.3?_rdr" TargetMode="External"/><Relationship Id="rId2505" Type="http://schemas.openxmlformats.org/officeDocument/2006/relationships/hyperlink" Target="mailto:kaveri.konde@vit.edu.in" TargetMode="External"/><Relationship Id="rId1107" Type="http://schemas.openxmlformats.org/officeDocument/2006/relationships/hyperlink" Target="https://www.facebook.com/safal.dawankar" TargetMode="External"/><Relationship Id="rId1314" Type="http://schemas.openxmlformats.org/officeDocument/2006/relationships/hyperlink" Target="https://www.linkedin.com/in/srishti-agrawal-328827160" TargetMode="External"/><Relationship Id="rId1521" Type="http://schemas.openxmlformats.org/officeDocument/2006/relationships/hyperlink" Target="https://www.linkedin.com/in/yadynesh-nandane-341a53166" TargetMode="External"/><Relationship Id="rId1759" Type="http://schemas.openxmlformats.org/officeDocument/2006/relationships/hyperlink" Target="https://drive.google.com/open?id=1Epv0LoV45JEYDc52P0hCbJRIMGmTqGw4" TargetMode="External"/><Relationship Id="rId1966" Type="http://schemas.openxmlformats.org/officeDocument/2006/relationships/hyperlink" Target="https://m.facebook.com/aradhya.dubey.1?ref=bookmarks" TargetMode="External"/><Relationship Id="rId1619" Type="http://schemas.openxmlformats.org/officeDocument/2006/relationships/hyperlink" Target="https://www.facebook.com/profile.php?id=100003483527669" TargetMode="External"/><Relationship Id="rId1826" Type="http://schemas.openxmlformats.org/officeDocument/2006/relationships/hyperlink" Target="https://drive.google.com/open?id=1U3bN6hHSBYeVGVrQjTt-7gAN_UbVSdHi" TargetMode="External"/><Relationship Id="rId20" Type="http://schemas.openxmlformats.org/officeDocument/2006/relationships/hyperlink" Target="https://www.linkedin.com/in/swapnilghule112/" TargetMode="External"/><Relationship Id="rId2088" Type="http://schemas.openxmlformats.org/officeDocument/2006/relationships/hyperlink" Target="https://www.linkedin.com/in/amey-dabholkar-b98b3b1a4" TargetMode="External"/><Relationship Id="rId2295" Type="http://schemas.openxmlformats.org/officeDocument/2006/relationships/hyperlink" Target="https://drive.google.com/open?id=15hdHOMy1aNDUPttlqtje3-n0VJLuEsJx" TargetMode="External"/><Relationship Id="rId267" Type="http://schemas.openxmlformats.org/officeDocument/2006/relationships/hyperlink" Target="https://www.linkedin.com/in/aditya-chawan-87858a16a" TargetMode="External"/><Relationship Id="rId474" Type="http://schemas.openxmlformats.org/officeDocument/2006/relationships/hyperlink" Target="https://www.linkedin.com/in/siddhesh-todkar-4085841ab" TargetMode="External"/><Relationship Id="rId2155" Type="http://schemas.openxmlformats.org/officeDocument/2006/relationships/hyperlink" Target="https://drive.google.com/open?id=1axgoDlMAaSIuOhNca7Xql6C1ghQV7vwr" TargetMode="External"/><Relationship Id="rId127" Type="http://schemas.openxmlformats.org/officeDocument/2006/relationships/hyperlink" Target="https://drive.google.com/open?id=1kIcHuaPWrhkWBRdkckigH5S0cV5ga06q" TargetMode="External"/><Relationship Id="rId681" Type="http://schemas.openxmlformats.org/officeDocument/2006/relationships/hyperlink" Target="https://drive.google.com/open?id=1Rgq1KG07P3EzFQFy8CQTTfXMebUwkiVw" TargetMode="External"/><Relationship Id="rId779" Type="http://schemas.openxmlformats.org/officeDocument/2006/relationships/hyperlink" Target="https://drive.google.com/open?id=1lD8X35AQJydzBZpSECbKUTU1-hXfbigi" TargetMode="External"/><Relationship Id="rId986" Type="http://schemas.openxmlformats.org/officeDocument/2006/relationships/hyperlink" Target="http://www.linkedin.com/in/kuldeepak-pawar-1178691ab" TargetMode="External"/><Relationship Id="rId2362" Type="http://schemas.openxmlformats.org/officeDocument/2006/relationships/hyperlink" Target="mailto:divya.kocharekar@vit.edu.in" TargetMode="External"/><Relationship Id="rId334" Type="http://schemas.openxmlformats.org/officeDocument/2006/relationships/hyperlink" Target="https://drive.google.com/open?id=1QX_XK_Z9i4SP4gPdzpPYY8ZGcN_FgY5X" TargetMode="External"/><Relationship Id="rId541" Type="http://schemas.openxmlformats.org/officeDocument/2006/relationships/hyperlink" Target="https://drive.google.com/open?id=1jA5lSU3bDP7BLI5haI1-mAGtSKueYZjR" TargetMode="External"/><Relationship Id="rId639" Type="http://schemas.openxmlformats.org/officeDocument/2006/relationships/hyperlink" Target="http://www.facebook.com/rajdedhia10/" TargetMode="External"/><Relationship Id="rId1171" Type="http://schemas.openxmlformats.org/officeDocument/2006/relationships/hyperlink" Target="https://www.facebook.com/nilam.sawant.5095" TargetMode="External"/><Relationship Id="rId1269" Type="http://schemas.openxmlformats.org/officeDocument/2006/relationships/hyperlink" Target="https://drive.google.com/open?id=1lhHUA5EqxO3m8OzUxFfjRYA7U-N7IDxo" TargetMode="External"/><Relationship Id="rId1476" Type="http://schemas.openxmlformats.org/officeDocument/2006/relationships/hyperlink" Target="https://www.facebook.com/sassy.sam.99" TargetMode="External"/><Relationship Id="rId2015" Type="http://schemas.openxmlformats.org/officeDocument/2006/relationships/hyperlink" Target="https://www.linkedin.com/in/nupoor-dode-184833185" TargetMode="External"/><Relationship Id="rId2222" Type="http://schemas.openxmlformats.org/officeDocument/2006/relationships/hyperlink" Target="https://drive.google.com/open?id=1c4_-CySJi2OvEgWqXQlrea0vA3utVVqW" TargetMode="External"/><Relationship Id="rId401" Type="http://schemas.openxmlformats.org/officeDocument/2006/relationships/hyperlink" Target="https://drive.google.com/open?id=1C-WCdqhLUlvDKbM_MnCNns8FtiIKARZB" TargetMode="External"/><Relationship Id="rId846" Type="http://schemas.openxmlformats.org/officeDocument/2006/relationships/hyperlink" Target="https://www.linkedin.com/in/spoorti-araganji679034165" TargetMode="External"/><Relationship Id="rId1031" Type="http://schemas.openxmlformats.org/officeDocument/2006/relationships/hyperlink" Target="https://drive.google.com/open?id=1VYHhvNuat9lkzI8HFauHaqGG0RysZIXh" TargetMode="External"/><Relationship Id="rId1129" Type="http://schemas.openxmlformats.org/officeDocument/2006/relationships/hyperlink" Target="https://drive.google.com/open?id=1hIHFyM-r_wDduaUO06avnjJs1XIqC8jL" TargetMode="External"/><Relationship Id="rId1683" Type="http://schemas.openxmlformats.org/officeDocument/2006/relationships/hyperlink" Target="https://drive.google.com/open?id=1ClTZd8rKV6_X95sAXlitcR9rNCD5aFbi" TargetMode="External"/><Relationship Id="rId1890" Type="http://schemas.openxmlformats.org/officeDocument/2006/relationships/hyperlink" Target="https://drive.google.com/open?id=1DrdNHmnHfwWG2DSvkiYP-Gux1cuWntDC" TargetMode="External"/><Relationship Id="rId1988" Type="http://schemas.openxmlformats.org/officeDocument/2006/relationships/hyperlink" Target="https://www.linkedin.com/in/hrithik-ghadge-bba216193" TargetMode="External"/><Relationship Id="rId2527" Type="http://schemas.openxmlformats.org/officeDocument/2006/relationships/hyperlink" Target="https://www.facebook.com/hrutuja.nipanikar.96" TargetMode="External"/><Relationship Id="rId706" Type="http://schemas.openxmlformats.org/officeDocument/2006/relationships/hyperlink" Target="http://facebook.com/rahul.jawale.12979" TargetMode="External"/><Relationship Id="rId913" Type="http://schemas.openxmlformats.org/officeDocument/2006/relationships/hyperlink" Target="https://www.linkedin.com/in/chetangawale/" TargetMode="External"/><Relationship Id="rId1336" Type="http://schemas.openxmlformats.org/officeDocument/2006/relationships/hyperlink" Target="https://drive.google.com/open?id=1kW9ZcJez8VeY9gi1jjJtRtVNUbrEaA9V" TargetMode="External"/><Relationship Id="rId1543" Type="http://schemas.openxmlformats.org/officeDocument/2006/relationships/hyperlink" Target="https://drive.google.com/open?id=1fpT14rE4SC4cav9Wh8rcCQGsDwU8ksyG" TargetMode="External"/><Relationship Id="rId1750" Type="http://schemas.openxmlformats.org/officeDocument/2006/relationships/hyperlink" Target="https://drive.google.com/open?id=1NCng84ejrXymTh670ebpr-vG5-6IsMez" TargetMode="External"/><Relationship Id="rId42" Type="http://schemas.openxmlformats.org/officeDocument/2006/relationships/hyperlink" Target="https://drive.google.com/open?id=1-FiZmhADwFLk5B9nrp7hQSUZht-8pMz0" TargetMode="External"/><Relationship Id="rId1403" Type="http://schemas.openxmlformats.org/officeDocument/2006/relationships/hyperlink" Target="https://www.linkedin.com/in/govind-shukla-345aa6159/" TargetMode="External"/><Relationship Id="rId1610" Type="http://schemas.openxmlformats.org/officeDocument/2006/relationships/hyperlink" Target="https://drive.google.com/open?id=1fbxstYPDMzKHOB7P_s9hTbOvEKutbDWy" TargetMode="External"/><Relationship Id="rId1848" Type="http://schemas.openxmlformats.org/officeDocument/2006/relationships/hyperlink" Target="https://www.facebook.com/raunderscoretwelve/" TargetMode="External"/><Relationship Id="rId191" Type="http://schemas.openxmlformats.org/officeDocument/2006/relationships/hyperlink" Target="https://www.facebook.com/profile.php?id=100009828515305" TargetMode="External"/><Relationship Id="rId1708" Type="http://schemas.openxmlformats.org/officeDocument/2006/relationships/hyperlink" Target="https://www.facebook.com/sanskruti.acharya.3" TargetMode="External"/><Relationship Id="rId1915" Type="http://schemas.openxmlformats.org/officeDocument/2006/relationships/hyperlink" Target="https://www.facebook.com/GaurangiPatil07" TargetMode="External"/><Relationship Id="rId289" Type="http://schemas.openxmlformats.org/officeDocument/2006/relationships/hyperlink" Target="https://drive.google.com/open?id=10lLeW028LSDkHCcj5N3_nTgAubrFPYs5" TargetMode="External"/><Relationship Id="rId496" Type="http://schemas.openxmlformats.org/officeDocument/2006/relationships/hyperlink" Target="https://m.facebook.com/sham.n.3150?ref=bookmarks" TargetMode="External"/><Relationship Id="rId2177" Type="http://schemas.openxmlformats.org/officeDocument/2006/relationships/hyperlink" Target="https://drive.google.com/open?id=1mF4FGEQ71-gYs_KTzP6TODBafYvNvrMT" TargetMode="External"/><Relationship Id="rId2384" Type="http://schemas.openxmlformats.org/officeDocument/2006/relationships/hyperlink" Target="https://www.facebook.com/siddhant.ahire.526" TargetMode="External"/><Relationship Id="rId2591" Type="http://schemas.openxmlformats.org/officeDocument/2006/relationships/hyperlink" Target="https://www.facebook.com/deepaliavhad09" TargetMode="External"/><Relationship Id="rId149" Type="http://schemas.openxmlformats.org/officeDocument/2006/relationships/hyperlink" Target="https://www.facebook.com/" TargetMode="External"/><Relationship Id="rId356" Type="http://schemas.openxmlformats.org/officeDocument/2006/relationships/hyperlink" Target="https://www.facebook.com/vaishnavi.aditi.39" TargetMode="External"/><Relationship Id="rId563" Type="http://schemas.openxmlformats.org/officeDocument/2006/relationships/hyperlink" Target="https://drive.google.com/open?id=1iVhdWiGm8EDSUdRRxAsjZq9sdfT-Ih7z" TargetMode="External"/><Relationship Id="rId770" Type="http://schemas.openxmlformats.org/officeDocument/2006/relationships/hyperlink" Target="https://www.linkedin.com/in/mandar-manvi" TargetMode="External"/><Relationship Id="rId1193" Type="http://schemas.openxmlformats.org/officeDocument/2006/relationships/hyperlink" Target="https://drive.google.com/open?id=18tBDM0EQW-jiubpZPMNkEOOIC8gsuAAV" TargetMode="External"/><Relationship Id="rId2037" Type="http://schemas.openxmlformats.org/officeDocument/2006/relationships/hyperlink" Target="https://drive.google.com/open?id=18Z8rMUcBfcuaBtztfLaK-WPAm8cljdre" TargetMode="External"/><Relationship Id="rId2244" Type="http://schemas.openxmlformats.org/officeDocument/2006/relationships/hyperlink" Target="https://drive.google.com/open?id=1wIj5crMSn03o8V9ce4IaKOIEpK5SFdcF" TargetMode="External"/><Relationship Id="rId2451" Type="http://schemas.openxmlformats.org/officeDocument/2006/relationships/hyperlink" Target="mailto:isha.ghogale33@gmail.com" TargetMode="External"/><Relationship Id="rId216" Type="http://schemas.openxmlformats.org/officeDocument/2006/relationships/hyperlink" Target="https://drive.google.com/open?id=1pSpTS6ZF-vFZIkV5pMVFwreJsQMHtIYI" TargetMode="External"/><Relationship Id="rId423" Type="http://schemas.openxmlformats.org/officeDocument/2006/relationships/hyperlink" Target="https://www.linkedin.com/in/jinal-darji-6a2339173" TargetMode="External"/><Relationship Id="rId868" Type="http://schemas.openxmlformats.org/officeDocument/2006/relationships/hyperlink" Target="https://m.facebook.com/sonali.chavan.7564?ref=bookmarks" TargetMode="External"/><Relationship Id="rId1053" Type="http://schemas.openxmlformats.org/officeDocument/2006/relationships/hyperlink" Target="https://www.facebook.com/profile.php?id=100053329276155" TargetMode="External"/><Relationship Id="rId1260" Type="http://schemas.openxmlformats.org/officeDocument/2006/relationships/hyperlink" Target="https://drive.google.com/open?id=1LkGljV76VOikCUKWOxdYG6mV-YiJAFao" TargetMode="External"/><Relationship Id="rId1498" Type="http://schemas.openxmlformats.org/officeDocument/2006/relationships/hyperlink" Target="https://drive.google.com/open?id=14PTkP2RcbrfeWMkBxq2euYPYgGFb4xgW" TargetMode="External"/><Relationship Id="rId2104" Type="http://schemas.openxmlformats.org/officeDocument/2006/relationships/hyperlink" Target="https://www.linkedin.com/in/vipul-gawad-4436bb171" TargetMode="External"/><Relationship Id="rId2549" Type="http://schemas.openxmlformats.org/officeDocument/2006/relationships/hyperlink" Target="https://www.linkedin.com/in/shivakrishna-dasari-29a86b96/" TargetMode="External"/><Relationship Id="rId630" Type="http://schemas.openxmlformats.org/officeDocument/2006/relationships/hyperlink" Target="https://drive.google.com/open?id=1v4yGfFpg126FmBkI6Zv7kzaxl46-sMr7" TargetMode="External"/><Relationship Id="rId728" Type="http://schemas.openxmlformats.org/officeDocument/2006/relationships/hyperlink" Target="https://drive.google.com/open?id=1VTwM-gcpkBCxfM-1OIc_zKsPUJAtYAEC" TargetMode="External"/><Relationship Id="rId935" Type="http://schemas.openxmlformats.org/officeDocument/2006/relationships/hyperlink" Target="https://drive.google.com/open?id=1rxGxn420BvoqGsyzyNBEQKWAZnkuC1C-" TargetMode="External"/><Relationship Id="rId1358" Type="http://schemas.openxmlformats.org/officeDocument/2006/relationships/hyperlink" Target="https://www.linkedin.com/in/renuka-kom-a3553a161/" TargetMode="External"/><Relationship Id="rId1565" Type="http://schemas.openxmlformats.org/officeDocument/2006/relationships/hyperlink" Target="https://www.linkedin.com/in/mrunali-zore-3822a918a" TargetMode="External"/><Relationship Id="rId1772" Type="http://schemas.openxmlformats.org/officeDocument/2006/relationships/hyperlink" Target="https://www.facebook.com/Pankaj.Yadav99" TargetMode="External"/><Relationship Id="rId2311" Type="http://schemas.openxmlformats.org/officeDocument/2006/relationships/hyperlink" Target="https://drive.google.com/open?id=1R1AhMLzoz9oEApyF2_L08Zq-luCw_S8K" TargetMode="External"/><Relationship Id="rId2409" Type="http://schemas.openxmlformats.org/officeDocument/2006/relationships/hyperlink" Target="mailto:durga.patil@vit.edu.in" TargetMode="External"/><Relationship Id="rId64" Type="http://schemas.openxmlformats.org/officeDocument/2006/relationships/hyperlink" Target="https://drive.google.com/open?id=1C_pBjdyAcLr3JI2gIWZj8Gx0M5D1pkux" TargetMode="External"/><Relationship Id="rId1120" Type="http://schemas.openxmlformats.org/officeDocument/2006/relationships/hyperlink" Target="http://linkedin.com/in/mohd-aamer-malkani-a038b11b2" TargetMode="External"/><Relationship Id="rId1218" Type="http://schemas.openxmlformats.org/officeDocument/2006/relationships/hyperlink" Target="https://drive.google.com/open?id=12a8GE16-9UkRdYjoc6IUITYu3rT_KDUy" TargetMode="External"/><Relationship Id="rId1425" Type="http://schemas.openxmlformats.org/officeDocument/2006/relationships/hyperlink" Target="http://www.linkedin.com/kavita-gomase" TargetMode="External"/><Relationship Id="rId1632" Type="http://schemas.openxmlformats.org/officeDocument/2006/relationships/hyperlink" Target="https://www.linkedin.com/in/anoushka-hazari-1aba78168" TargetMode="External"/><Relationship Id="rId1937" Type="http://schemas.openxmlformats.org/officeDocument/2006/relationships/hyperlink" Target="https://drive.google.com/open?id=182_2jFk1GtBibU_RzbSiCKs8s1uTxiUl" TargetMode="External"/><Relationship Id="rId2199" Type="http://schemas.openxmlformats.org/officeDocument/2006/relationships/hyperlink" Target="https://www.facebook.com/aditi.pandey.98871174" TargetMode="External"/><Relationship Id="rId280" Type="http://schemas.openxmlformats.org/officeDocument/2006/relationships/hyperlink" Target="https://drive.google.com/open?id=1Sy1mp5TegHr6rWvD_jXubCOTpjIlSPph" TargetMode="External"/><Relationship Id="rId140" Type="http://schemas.openxmlformats.org/officeDocument/2006/relationships/hyperlink" Target="https://drive.google.com/open?id=1aU1jPj4wo5p33FETVWmBISIg8FrLNZFq" TargetMode="External"/><Relationship Id="rId378" Type="http://schemas.openxmlformats.org/officeDocument/2006/relationships/hyperlink" Target="https://drive.google.com/open?id=1n0tQMhDVSD_e9PPCf0JJGxyl7BO3PqcN" TargetMode="External"/><Relationship Id="rId585" Type="http://schemas.openxmlformats.org/officeDocument/2006/relationships/hyperlink" Target="https://www.linkedin.com/aditya.chavan-18a7a0165" TargetMode="External"/><Relationship Id="rId792" Type="http://schemas.openxmlformats.org/officeDocument/2006/relationships/hyperlink" Target="https://drive.google.com/open?id=197etHDBMrHxOZcaRKRMpycN8j6KO-x8w" TargetMode="External"/><Relationship Id="rId2059" Type="http://schemas.openxmlformats.org/officeDocument/2006/relationships/hyperlink" Target="https://drive.google.com/open?id=1eSGPmmWEdqvReORfK7KzJLhF8wJwKSEi" TargetMode="External"/><Relationship Id="rId2266" Type="http://schemas.openxmlformats.org/officeDocument/2006/relationships/hyperlink" Target="https://www.facebook.com/profile.php?id=100006258978578" TargetMode="External"/><Relationship Id="rId2473" Type="http://schemas.openxmlformats.org/officeDocument/2006/relationships/hyperlink" Target="mailto:abhishek.itte@vit.edu.in" TargetMode="External"/><Relationship Id="rId6" Type="http://schemas.openxmlformats.org/officeDocument/2006/relationships/hyperlink" Target="https://drive.google.com/open?id=1_gen8wzmudnRMI0QnMmgAxNjNvlbhU3K" TargetMode="External"/><Relationship Id="rId238" Type="http://schemas.openxmlformats.org/officeDocument/2006/relationships/hyperlink" Target="https://www.facebook.com/saujas.kambli" TargetMode="External"/><Relationship Id="rId445" Type="http://schemas.openxmlformats.org/officeDocument/2006/relationships/hyperlink" Target="http://atul.bhoite.vit.edu.in/" TargetMode="External"/><Relationship Id="rId652" Type="http://schemas.openxmlformats.org/officeDocument/2006/relationships/hyperlink" Target="https://drive.google.com/open?id=1JwBKuY1D-jXr8t574beUOOPGx8n0mzjb" TargetMode="External"/><Relationship Id="rId1075" Type="http://schemas.openxmlformats.org/officeDocument/2006/relationships/hyperlink" Target="https://m.facebook.com/manasi.gosavi.52?refid=8" TargetMode="External"/><Relationship Id="rId1282" Type="http://schemas.openxmlformats.org/officeDocument/2006/relationships/hyperlink" Target="https://www.facebook.com/advait.raut.3/" TargetMode="External"/><Relationship Id="rId2126" Type="http://schemas.openxmlformats.org/officeDocument/2006/relationships/hyperlink" Target="https://www.facebook.com/people/Mrunali-Patil/100052169615944" TargetMode="External"/><Relationship Id="rId2333" Type="http://schemas.openxmlformats.org/officeDocument/2006/relationships/hyperlink" Target="https://www.linkedin.com/in/pearl-patel-20799/" TargetMode="External"/><Relationship Id="rId2540" Type="http://schemas.openxmlformats.org/officeDocument/2006/relationships/hyperlink" Target="mailto:poojapalkar01@gmail.com" TargetMode="External"/><Relationship Id="rId305" Type="http://schemas.openxmlformats.org/officeDocument/2006/relationships/hyperlink" Target="https://www.linkedin.com/in/suraj-chodankar-5185b415b/" TargetMode="External"/><Relationship Id="rId512" Type="http://schemas.openxmlformats.org/officeDocument/2006/relationships/hyperlink" Target="https://www.linkedin.com/in/kavya-porandla-9bb881194/" TargetMode="External"/><Relationship Id="rId957" Type="http://schemas.openxmlformats.org/officeDocument/2006/relationships/hyperlink" Target="https://www.facebook.com/aditya.sarwankar.3" TargetMode="External"/><Relationship Id="rId1142" Type="http://schemas.openxmlformats.org/officeDocument/2006/relationships/hyperlink" Target="https://drive.google.com/open?id=1U5m_-hZRZ6UdqmYgB_vz9OW3UA705Ym5" TargetMode="External"/><Relationship Id="rId1587" Type="http://schemas.openxmlformats.org/officeDocument/2006/relationships/hyperlink" Target="https://www.facebook.com/trupti.chaudhari.3591" TargetMode="External"/><Relationship Id="rId1794" Type="http://schemas.openxmlformats.org/officeDocument/2006/relationships/hyperlink" Target="https://drive.google.com/open?id=1yAjn-ACgELaFYJINKFXstX0Fxcbb5tVS" TargetMode="External"/><Relationship Id="rId2400" Type="http://schemas.openxmlformats.org/officeDocument/2006/relationships/hyperlink" Target="https://photos.google.com/photo/AF1QipMzPdBwtYQAG4jPhPi4nurYohJ5sAbOIJlpB95R" TargetMode="External"/><Relationship Id="rId86" Type="http://schemas.openxmlformats.org/officeDocument/2006/relationships/hyperlink" Target="https://www.linkedin.com/in/yash-salian-0b9818153/" TargetMode="External"/><Relationship Id="rId817" Type="http://schemas.openxmlformats.org/officeDocument/2006/relationships/hyperlink" Target="https://drive.google.com/open?id=1UNElOZh8esJY4DUT3jQh-Y03_I9vcih4" TargetMode="External"/><Relationship Id="rId1002" Type="http://schemas.openxmlformats.org/officeDocument/2006/relationships/hyperlink" Target="http://www.linkedin.com/in/sukrutkhot" TargetMode="External"/><Relationship Id="rId1447" Type="http://schemas.openxmlformats.org/officeDocument/2006/relationships/hyperlink" Target="https://drive.google.com/open?id=1VAgslv-k6j7MEI9j-S5QKdZ7EG6qhaNF" TargetMode="External"/><Relationship Id="rId1654" Type="http://schemas.openxmlformats.org/officeDocument/2006/relationships/hyperlink" Target="https://www.linkedin.com/in/shrikant-raut-6155051ab" TargetMode="External"/><Relationship Id="rId1861" Type="http://schemas.openxmlformats.org/officeDocument/2006/relationships/hyperlink" Target="https://www.linkedin.com/in/abhijeet-adasul-5854a8107/" TargetMode="External"/><Relationship Id="rId1307" Type="http://schemas.openxmlformats.org/officeDocument/2006/relationships/hyperlink" Target="https://www.linkedin.com/in/rahul-kamble-b645a9192/" TargetMode="External"/><Relationship Id="rId1514" Type="http://schemas.openxmlformats.org/officeDocument/2006/relationships/hyperlink" Target="https://drive.google.com/open?id=1D6Mad5K6vWr15hIXJ7fCq-oOA4pI162c" TargetMode="External"/><Relationship Id="rId1721" Type="http://schemas.openxmlformats.org/officeDocument/2006/relationships/hyperlink" Target="https://www.linkedin.com/in/rahul-kadam6399/" TargetMode="External"/><Relationship Id="rId1959" Type="http://schemas.openxmlformats.org/officeDocument/2006/relationships/hyperlink" Target="https://www.linkedin.com/mwlite/in/vaidehi-chalke-04259a1ab" TargetMode="External"/><Relationship Id="rId13" Type="http://schemas.openxmlformats.org/officeDocument/2006/relationships/hyperlink" Target="https://drive.google.com/open?id=1NJPtiLlvBskOFAmwuagPJrZ_f4pnmVxG" TargetMode="External"/><Relationship Id="rId1819" Type="http://schemas.openxmlformats.org/officeDocument/2006/relationships/hyperlink" Target="https://drive.google.com/open?id=1Bwn5pDTVZjiiGXXUZH3CBKJ5SmTYRNqj" TargetMode="External"/><Relationship Id="rId2190" Type="http://schemas.openxmlformats.org/officeDocument/2006/relationships/hyperlink" Target="https://drive.google.com/open?id=11PBIFXl8o9v0eZOzWNYbX-pjb0a__LHM" TargetMode="External"/><Relationship Id="rId2288" Type="http://schemas.openxmlformats.org/officeDocument/2006/relationships/hyperlink" Target="https://drive.google.com/open?id=1NIWpfXb1Ikc47cQoanj73UTDbG6pA-vH" TargetMode="External"/><Relationship Id="rId2495" Type="http://schemas.openxmlformats.org/officeDocument/2006/relationships/hyperlink" Target="mailto:yash.anjara@vit.edu.in" TargetMode="External"/><Relationship Id="rId162" Type="http://schemas.openxmlformats.org/officeDocument/2006/relationships/hyperlink" Target="https://www.linkedin.com/in/pallavi-bagde-693b04134/" TargetMode="External"/><Relationship Id="rId467" Type="http://schemas.openxmlformats.org/officeDocument/2006/relationships/hyperlink" Target="https://drive.google.com/open?id=1DAC933ZWQjlteZPlPDJJvyoKx2vdSLNs" TargetMode="External"/><Relationship Id="rId1097" Type="http://schemas.openxmlformats.org/officeDocument/2006/relationships/hyperlink" Target="https://drive.google.com/open?id=1QoE1qk4kDQ4xPqeh9ZlSiCgxD3uPsdVZ" TargetMode="External"/><Relationship Id="rId2050" Type="http://schemas.openxmlformats.org/officeDocument/2006/relationships/hyperlink" Target="https://www.linkedin.com/in/pratik-wadekar-b966081a4/" TargetMode="External"/><Relationship Id="rId2148" Type="http://schemas.openxmlformats.org/officeDocument/2006/relationships/hyperlink" Target="https://m.facebook.com/?_rdr" TargetMode="External"/><Relationship Id="rId674" Type="http://schemas.openxmlformats.org/officeDocument/2006/relationships/hyperlink" Target="https://www.facebook.com/ash.utale.5" TargetMode="External"/><Relationship Id="rId881" Type="http://schemas.openxmlformats.org/officeDocument/2006/relationships/hyperlink" Target="https://www.linkedin.com/in/ketan-mankar/" TargetMode="External"/><Relationship Id="rId979" Type="http://schemas.openxmlformats.org/officeDocument/2006/relationships/hyperlink" Target="https://drive.google.com/open?id=1hQ8kdqTGCoHoj9K5NudI5Ooe2hEALhVq" TargetMode="External"/><Relationship Id="rId2355" Type="http://schemas.openxmlformats.org/officeDocument/2006/relationships/hyperlink" Target="https://www.linkedin.com/in/bhavesh-bhagria-6b1777187/" TargetMode="External"/><Relationship Id="rId2562" Type="http://schemas.openxmlformats.org/officeDocument/2006/relationships/hyperlink" Target="mailto:nachiket.dhuri123@gmail.com" TargetMode="External"/><Relationship Id="rId327" Type="http://schemas.openxmlformats.org/officeDocument/2006/relationships/hyperlink" Target="https://drive.google.com/open?id=1dANfbNbQsvZCKpHeGiyPL-cYJCiOQ_Em" TargetMode="External"/><Relationship Id="rId534" Type="http://schemas.openxmlformats.org/officeDocument/2006/relationships/hyperlink" Target="https://drive.google.com/open?id=1JOIKgWtb7ZrXKRZ6dbxovNUG195sa1Lm" TargetMode="External"/><Relationship Id="rId741" Type="http://schemas.openxmlformats.org/officeDocument/2006/relationships/hyperlink" Target="https://www.facebook.com/kewal9821" TargetMode="External"/><Relationship Id="rId839" Type="http://schemas.openxmlformats.org/officeDocument/2006/relationships/hyperlink" Target="https://www.linkedin.com/profile/view" TargetMode="External"/><Relationship Id="rId1164" Type="http://schemas.openxmlformats.org/officeDocument/2006/relationships/hyperlink" Target="http://www.linkedin.com/in/sanika-kale-6a86381aa" TargetMode="External"/><Relationship Id="rId1371" Type="http://schemas.openxmlformats.org/officeDocument/2006/relationships/hyperlink" Target="https://drive.google.com/open?id=1Ma26nNk-MXtRxSRKRR1yGVNSLj3DPFpu" TargetMode="External"/><Relationship Id="rId1469" Type="http://schemas.openxmlformats.org/officeDocument/2006/relationships/hyperlink" Target="https://www.linkedin.com/in/gauri-patwardhan-609a72129" TargetMode="External"/><Relationship Id="rId2008" Type="http://schemas.openxmlformats.org/officeDocument/2006/relationships/hyperlink" Target="https://www.linkedin.com/in/omkar-b-7375b1189" TargetMode="External"/><Relationship Id="rId2215" Type="http://schemas.openxmlformats.org/officeDocument/2006/relationships/hyperlink" Target="https://www.facebook.com/akash.hamare" TargetMode="External"/><Relationship Id="rId2422" Type="http://schemas.openxmlformats.org/officeDocument/2006/relationships/hyperlink" Target="https://drive.google.com/file/d/16vBH8h2VmeotfjeMrmDDnbWJFAGqdEQc/view?usp=sharing" TargetMode="External"/><Relationship Id="rId601" Type="http://schemas.openxmlformats.org/officeDocument/2006/relationships/hyperlink" Target="https://www.linkedin.com/in/shubham-rakshe-861842193" TargetMode="External"/><Relationship Id="rId1024" Type="http://schemas.openxmlformats.org/officeDocument/2006/relationships/hyperlink" Target="https://drive.google.com/open?id=1Vs-PCu4pDL24Kaj5Ix8zEV2X9EOQdMRe" TargetMode="External"/><Relationship Id="rId1231" Type="http://schemas.openxmlformats.org/officeDocument/2006/relationships/hyperlink" Target="https://www.facebook.com/mahajanrihanshu" TargetMode="External"/><Relationship Id="rId1676" Type="http://schemas.openxmlformats.org/officeDocument/2006/relationships/hyperlink" Target="https://www.facebook.com/kaustubh.gupte.1" TargetMode="External"/><Relationship Id="rId1883" Type="http://schemas.openxmlformats.org/officeDocument/2006/relationships/hyperlink" Target="https://www.facebook.com/vijaya1700" TargetMode="External"/><Relationship Id="rId906" Type="http://schemas.openxmlformats.org/officeDocument/2006/relationships/hyperlink" Target="https://drive.google.com/open?id=18R8rS24gSX36ecGq--i8Ywy3WxTd7aC9" TargetMode="External"/><Relationship Id="rId1329" Type="http://schemas.openxmlformats.org/officeDocument/2006/relationships/hyperlink" Target="https://www.facebook.com/profile.php?id=100005261088533" TargetMode="External"/><Relationship Id="rId1536" Type="http://schemas.openxmlformats.org/officeDocument/2006/relationships/hyperlink" Target="https://www.facebook.com/siddhesh.mane.1428/" TargetMode="External"/><Relationship Id="rId1743" Type="http://schemas.openxmlformats.org/officeDocument/2006/relationships/hyperlink" Target="https://drive.google.com/open?id=1uG3vNXtu8RI70xQE76uugo_SAp7SInRX" TargetMode="External"/><Relationship Id="rId1950" Type="http://schemas.openxmlformats.org/officeDocument/2006/relationships/hyperlink" Target="https://www.facebook.com/vidhi.dave.758" TargetMode="External"/><Relationship Id="rId35" Type="http://schemas.openxmlformats.org/officeDocument/2006/relationships/hyperlink" Target="https://www.linkedin.com/in/aanshuk-kitawat-7759a01a7/" TargetMode="External"/><Relationship Id="rId1603" Type="http://schemas.openxmlformats.org/officeDocument/2006/relationships/hyperlink" Target="https://www.facebook.com/profile.php?id=100006207888911" TargetMode="External"/><Relationship Id="rId1810" Type="http://schemas.openxmlformats.org/officeDocument/2006/relationships/hyperlink" Target="https://drive.google.com/open?id=1CSu6itFWbpaLrDMAZIdXq0PpgSaN2eNP" TargetMode="External"/><Relationship Id="rId184" Type="http://schemas.openxmlformats.org/officeDocument/2006/relationships/hyperlink" Target="https://www.linkedin.com/in/rutuja-avhad-72a33919a" TargetMode="External"/><Relationship Id="rId391" Type="http://schemas.openxmlformats.org/officeDocument/2006/relationships/hyperlink" Target="https://www.facebook.com/profile.php?id=100005908666960" TargetMode="External"/><Relationship Id="rId1908" Type="http://schemas.openxmlformats.org/officeDocument/2006/relationships/hyperlink" Target="https://www.linkedin.com/in/prathamesh-warankar-15405bb0" TargetMode="External"/><Relationship Id="rId2072" Type="http://schemas.openxmlformats.org/officeDocument/2006/relationships/hyperlink" Target="https://www.linkedin.com/in/aditya-salvekar-8815571a9" TargetMode="External"/><Relationship Id="rId251" Type="http://schemas.openxmlformats.org/officeDocument/2006/relationships/hyperlink" Target="http://www.linkedin.com/in/siddharth-padmanabhan-4900b414b" TargetMode="External"/><Relationship Id="rId489" Type="http://schemas.openxmlformats.org/officeDocument/2006/relationships/hyperlink" Target="https://www.facebook.com/ankur.rathi.90" TargetMode="External"/><Relationship Id="rId696" Type="http://schemas.openxmlformats.org/officeDocument/2006/relationships/hyperlink" Target="https://drive.google.com/open?id=1jlVgpWebku9PjJ9PWBf6F4HQ5q1jpgav" TargetMode="External"/><Relationship Id="rId2377" Type="http://schemas.openxmlformats.org/officeDocument/2006/relationships/hyperlink" Target="https://drive.google.com/file/d/1FowRGjTpvzXgqvoST-ljcvznBdi_L7uW/view?usp=sharing" TargetMode="External"/><Relationship Id="rId2584" Type="http://schemas.openxmlformats.org/officeDocument/2006/relationships/hyperlink" Target="mailto:akashkhandare264@gmail.com" TargetMode="External"/><Relationship Id="rId349" Type="http://schemas.openxmlformats.org/officeDocument/2006/relationships/hyperlink" Target="https://www.linkedin.com/in/rutwik-mhatre-1a2640157/" TargetMode="External"/><Relationship Id="rId556" Type="http://schemas.openxmlformats.org/officeDocument/2006/relationships/hyperlink" Target="https://drive.google.com/open?id=18kAPL5MxE7QltiE9JAIlvhtPmBwTqeQu" TargetMode="External"/><Relationship Id="rId763" Type="http://schemas.openxmlformats.org/officeDocument/2006/relationships/hyperlink" Target="https://drive.google.com/open?id=1QBfm_mBd4QBcvqU3pX2VjDlaUXc8JQta" TargetMode="External"/><Relationship Id="rId1186" Type="http://schemas.openxmlformats.org/officeDocument/2006/relationships/hyperlink" Target="https://www.facebook.com/tanay.shah.9883" TargetMode="External"/><Relationship Id="rId1393" Type="http://schemas.openxmlformats.org/officeDocument/2006/relationships/hyperlink" Target="https://drive.google.com/open?id=1L_SSBVaIRkCi80jTlCYjv2B0MxwIa8dr" TargetMode="External"/><Relationship Id="rId2237" Type="http://schemas.openxmlformats.org/officeDocument/2006/relationships/hyperlink" Target="https://drive.google.com/open?id=1nICbzH5b4SKE_rIGLjtX5x34Bn4sbZ6a" TargetMode="External"/><Relationship Id="rId2444" Type="http://schemas.openxmlformats.org/officeDocument/2006/relationships/hyperlink" Target="mailto:siddhesh.pawar@vit.edu.in" TargetMode="External"/><Relationship Id="rId111" Type="http://schemas.openxmlformats.org/officeDocument/2006/relationships/hyperlink" Target="https://drive.google.com/open?id=1qA0dYGvDMvvU6hugHO9xGbS2e7he-ff9" TargetMode="External"/><Relationship Id="rId209" Type="http://schemas.openxmlformats.org/officeDocument/2006/relationships/hyperlink" Target="https://drive.google.com/open?id=1ABo6ooItT5YkgN9qYL0I4UWXIH8xPFVU" TargetMode="External"/><Relationship Id="rId416" Type="http://schemas.openxmlformats.org/officeDocument/2006/relationships/hyperlink" Target="https://drive.google.com/open?id=1ssqCAE8uU_NgDgyf-fwsflRGfujzkhqV" TargetMode="External"/><Relationship Id="rId970" Type="http://schemas.openxmlformats.org/officeDocument/2006/relationships/hyperlink" Target="https://www.linkedin.com/in/pushkar-deshmukh-54528a170/" TargetMode="External"/><Relationship Id="rId1046" Type="http://schemas.openxmlformats.org/officeDocument/2006/relationships/hyperlink" Target="https://www.linkedin.com/in/srivatsa-datta-prakki-a222a3169/" TargetMode="External"/><Relationship Id="rId1253" Type="http://schemas.openxmlformats.org/officeDocument/2006/relationships/hyperlink" Target="https://drive.google.com/open?id=1Gov8LS08eBze-_UeDVM1CmDE3RdPqNx5" TargetMode="External"/><Relationship Id="rId1698" Type="http://schemas.openxmlformats.org/officeDocument/2006/relationships/hyperlink" Target="https://drive.google.com/open?id=19RxzwoW9QZSGOGgEJvnA7f7YDmzR2XpW" TargetMode="External"/><Relationship Id="rId623" Type="http://schemas.openxmlformats.org/officeDocument/2006/relationships/hyperlink" Target="https://www.facebook.com/yashwant.borate.9/" TargetMode="External"/><Relationship Id="rId830" Type="http://schemas.openxmlformats.org/officeDocument/2006/relationships/hyperlink" Target="https://www.facebook.com/shubham.shikari.94/" TargetMode="External"/><Relationship Id="rId928" Type="http://schemas.openxmlformats.org/officeDocument/2006/relationships/hyperlink" Target="https://www.facebook.com/Shivani.Ambavane19" TargetMode="External"/><Relationship Id="rId1460" Type="http://schemas.openxmlformats.org/officeDocument/2006/relationships/hyperlink" Target="https://drive.google.com/open?id=15dErGlOgmxGMj0UjEXar9w4Prd0KCPjV" TargetMode="External"/><Relationship Id="rId1558" Type="http://schemas.openxmlformats.org/officeDocument/2006/relationships/hyperlink" Target="https://drive.google.com/open?id=1p3KQoa8_cSuMszpKbu6nXQZ6nXg1pHdG" TargetMode="External"/><Relationship Id="rId1765" Type="http://schemas.openxmlformats.org/officeDocument/2006/relationships/hyperlink" Target="https://www.linkedin.com/in/rahul-munj-553881194" TargetMode="External"/><Relationship Id="rId2304" Type="http://schemas.openxmlformats.org/officeDocument/2006/relationships/hyperlink" Target="https://drive.google.com/open?id=1udIhaqk_q1VeynUorl-DrHdoHpSevCgL" TargetMode="External"/><Relationship Id="rId2511" Type="http://schemas.openxmlformats.org/officeDocument/2006/relationships/hyperlink" Target="mailto:tiwarisuraj5769@gmail.com" TargetMode="External"/><Relationship Id="rId57" Type="http://schemas.openxmlformats.org/officeDocument/2006/relationships/hyperlink" Target="https://www.facebook.com/mohammed.abbas.ali.1099" TargetMode="External"/><Relationship Id="rId1113" Type="http://schemas.openxmlformats.org/officeDocument/2006/relationships/hyperlink" Target="https://drive.google.com/open?id=1zI6fb61_U6wtyMXcgwVlo1WZfIS_JhZg" TargetMode="External"/><Relationship Id="rId1320" Type="http://schemas.openxmlformats.org/officeDocument/2006/relationships/hyperlink" Target="https://drive.google.com/open?id=1fatDzW1dhT6R1dtu5qG6iYxYiU-Jfnlz" TargetMode="External"/><Relationship Id="rId1418" Type="http://schemas.openxmlformats.org/officeDocument/2006/relationships/hyperlink" Target="http://linkedin.com/in/snigdha-ranjith" TargetMode="External"/><Relationship Id="rId1972" Type="http://schemas.openxmlformats.org/officeDocument/2006/relationships/hyperlink" Target="https://drive.google.com/open?id=18S6pNoQu-3R0utD3hMx1cUEkthuM8L1B" TargetMode="External"/><Relationship Id="rId1625" Type="http://schemas.openxmlformats.org/officeDocument/2006/relationships/hyperlink" Target="https://drive.google.com/open?id=1b9GUsFZbaAyRq_vfjHKxLJ6Px9BOS0vO" TargetMode="External"/><Relationship Id="rId1832" Type="http://schemas.openxmlformats.org/officeDocument/2006/relationships/hyperlink" Target="https://www.linkedin.com/in/sampada-patil-603717192/" TargetMode="External"/><Relationship Id="rId2094" Type="http://schemas.openxmlformats.org/officeDocument/2006/relationships/hyperlink" Target="https://www.facebook.com/aritro.biswas.5458/" TargetMode="External"/><Relationship Id="rId273" Type="http://schemas.openxmlformats.org/officeDocument/2006/relationships/hyperlink" Target="https://drive.google.com/open?id=1oUO2Akp3psWYddLwWHvSdo--x-DnwXeD" TargetMode="External"/><Relationship Id="rId480" Type="http://schemas.openxmlformats.org/officeDocument/2006/relationships/hyperlink" Target="https://drive.google.com/open?id=1WOcPCX3gQFe7vB5wOtp8t2GJuqjGDICr" TargetMode="External"/><Relationship Id="rId2161" Type="http://schemas.openxmlformats.org/officeDocument/2006/relationships/hyperlink" Target="https://www.linkedin.com/in/jiten-pimputkar-91054463/" TargetMode="External"/><Relationship Id="rId2399" Type="http://schemas.openxmlformats.org/officeDocument/2006/relationships/hyperlink" Target="mailto:mhatrekrishna21@gmail.com" TargetMode="External"/><Relationship Id="rId133" Type="http://schemas.openxmlformats.org/officeDocument/2006/relationships/hyperlink" Target="https://www.facebook.com/yash.khedekar.7/" TargetMode="External"/><Relationship Id="rId340" Type="http://schemas.openxmlformats.org/officeDocument/2006/relationships/hyperlink" Target="https://www.facebook.com/hardik.wadikar" TargetMode="External"/><Relationship Id="rId578" Type="http://schemas.openxmlformats.org/officeDocument/2006/relationships/hyperlink" Target="https://drive.google.com/open?id=1SM50_gDeG88Ej6M_VW1jelIEvbTT3Kv3" TargetMode="External"/><Relationship Id="rId785" Type="http://schemas.openxmlformats.org/officeDocument/2006/relationships/hyperlink" Target="https://www.facebook.com/yash.davkhar" TargetMode="External"/><Relationship Id="rId992" Type="http://schemas.openxmlformats.org/officeDocument/2006/relationships/hyperlink" Target="https://drive.google.com/open?id=1lH2KzcwtC7m4J5BGuCC6RsetaJmz1LkJ" TargetMode="External"/><Relationship Id="rId2021" Type="http://schemas.openxmlformats.org/officeDocument/2006/relationships/hyperlink" Target="https://drive.google.com/open?id=1IgeRWo9HUPk_Lb530bRC87hQn-M4ocaJ" TargetMode="External"/><Relationship Id="rId2259" Type="http://schemas.openxmlformats.org/officeDocument/2006/relationships/hyperlink" Target="https://www.linkedin.com/in/rucha-dange-1488701ab/" TargetMode="External"/><Relationship Id="rId2466" Type="http://schemas.openxmlformats.org/officeDocument/2006/relationships/hyperlink" Target="https://drive.google.com/file/d/1-CFOVHIEsf3FWoeBM3mzI3iPkTj4fCGS/view?usp=sharing" TargetMode="External"/><Relationship Id="rId200" Type="http://schemas.openxmlformats.org/officeDocument/2006/relationships/hyperlink" Target="https://drive.google.com/open?id=14jDfzJVwF169_n42bf-lbJnuSnxef-HV" TargetMode="External"/><Relationship Id="rId438" Type="http://schemas.openxmlformats.org/officeDocument/2006/relationships/hyperlink" Target="https://drive.google.com/open?id=13Ishh0ChMbl5rOIippdrVHS35hcA5od_" TargetMode="External"/><Relationship Id="rId645" Type="http://schemas.openxmlformats.org/officeDocument/2006/relationships/hyperlink" Target="https://drive.google.com/open?id=1MBR_GNDqepBMgkUW8WDLl177p-Kae5xq" TargetMode="External"/><Relationship Id="rId852" Type="http://schemas.openxmlformats.org/officeDocument/2006/relationships/hyperlink" Target="https://drive.google.com/open?id=19Yq9369ErHVBVXS8Li9U57u34DKcTf-F" TargetMode="External"/><Relationship Id="rId1068" Type="http://schemas.openxmlformats.org/officeDocument/2006/relationships/hyperlink" Target="http://www.linkedin.com/in/ruchika-punekar-3616891a5" TargetMode="External"/><Relationship Id="rId1275" Type="http://schemas.openxmlformats.org/officeDocument/2006/relationships/hyperlink" Target="https://www.linkedin.com/in/aniket-shirke-9b75ba12a" TargetMode="External"/><Relationship Id="rId1482" Type="http://schemas.openxmlformats.org/officeDocument/2006/relationships/hyperlink" Target="https://drive.google.com/open?id=11YAavs3wWZV2UDGPeZbFl4OFsaWrfsAd" TargetMode="External"/><Relationship Id="rId2119" Type="http://schemas.openxmlformats.org/officeDocument/2006/relationships/hyperlink" Target="http://www.linkedin.com/in/sailee-sawant-37a42419b" TargetMode="External"/><Relationship Id="rId2326" Type="http://schemas.openxmlformats.org/officeDocument/2006/relationships/hyperlink" Target="https://drive.google.com/open?id=1GO6-_2aMxy6jcFF6pGpDm-MQ4QRjbk-n" TargetMode="External"/><Relationship Id="rId2533" Type="http://schemas.openxmlformats.org/officeDocument/2006/relationships/hyperlink" Target="mailto:rupesh.hogade@vit.edu.in" TargetMode="External"/><Relationship Id="rId505" Type="http://schemas.openxmlformats.org/officeDocument/2006/relationships/hyperlink" Target="https://drive.google.com/open?id=1_NLCmJJX_Vz5zVh-hMX0au8RtpcgjoYQ" TargetMode="External"/><Relationship Id="rId712" Type="http://schemas.openxmlformats.org/officeDocument/2006/relationships/hyperlink" Target="https://drive.google.com/open?id=1dv6yB8iPFQbkg6h3jTqRHSTd-PjuEHd-" TargetMode="External"/><Relationship Id="rId1135" Type="http://schemas.openxmlformats.org/officeDocument/2006/relationships/hyperlink" Target="https://www.facebook.com/" TargetMode="External"/><Relationship Id="rId1342" Type="http://schemas.openxmlformats.org/officeDocument/2006/relationships/hyperlink" Target="http://linkedin.com/in/akankshan/" TargetMode="External"/><Relationship Id="rId1787" Type="http://schemas.openxmlformats.org/officeDocument/2006/relationships/hyperlink" Target="https://drive.google.com/open?id=1Jw69x6s3CSf9keX174vh7sppiZyac8ZP" TargetMode="External"/><Relationship Id="rId1994" Type="http://schemas.openxmlformats.org/officeDocument/2006/relationships/hyperlink" Target="https://drive.google.com/open?id=1Gyb98Bji8rmLxJDDSNR45IgKXaq6RsYw" TargetMode="External"/><Relationship Id="rId79" Type="http://schemas.openxmlformats.org/officeDocument/2006/relationships/hyperlink" Target="https://drive.google.com/open?id=1258mlJxF4357FcRpVzcKds5zyjkl0gyb" TargetMode="External"/><Relationship Id="rId1202" Type="http://schemas.openxmlformats.org/officeDocument/2006/relationships/hyperlink" Target="https://drive.google.com/open?id=1EnnaYSc9tqnC3lwRKltxSJ1fnvMwB7zU" TargetMode="External"/><Relationship Id="rId1647" Type="http://schemas.openxmlformats.org/officeDocument/2006/relationships/hyperlink" Target="http://www.linkedin.com/in/mrunal-katkar-1207" TargetMode="External"/><Relationship Id="rId1854" Type="http://schemas.openxmlformats.org/officeDocument/2006/relationships/hyperlink" Target="https://drive.google.com/open?id=11eSMA53UFO0Q-j3uU004E2ILpmzhXi3c" TargetMode="External"/><Relationship Id="rId2600" Type="http://schemas.openxmlformats.org/officeDocument/2006/relationships/hyperlink" Target="mailto:akshay.rathod@vit.edu.in" TargetMode="External"/><Relationship Id="rId1507" Type="http://schemas.openxmlformats.org/officeDocument/2006/relationships/hyperlink" Target="https://drive.google.com/open?id=1wvnw85CVi1SLU86Y7W4dVoi4ZoPAX4P5" TargetMode="External"/><Relationship Id="rId1714" Type="http://schemas.openxmlformats.org/officeDocument/2006/relationships/hyperlink" Target="https://drive.google.com/open?id=124WtUvwZBbpvqpiTN3T_dliMJsEbT-IZ" TargetMode="External"/><Relationship Id="rId295" Type="http://schemas.openxmlformats.org/officeDocument/2006/relationships/hyperlink" Target="https://drive.google.com/open?id=1GfAd5VFyRql82WO5rynbLEBCajckH9ZM" TargetMode="External"/><Relationship Id="rId1921" Type="http://schemas.openxmlformats.org/officeDocument/2006/relationships/hyperlink" Target="https://drive.google.com/open?id=14pg9EyolkEUWVoylzzCW_odRX19sY_Ay" TargetMode="External"/><Relationship Id="rId2183" Type="http://schemas.openxmlformats.org/officeDocument/2006/relationships/hyperlink" Target="https://www.facebook.com/anjali.sawant.75054" TargetMode="External"/><Relationship Id="rId2390" Type="http://schemas.openxmlformats.org/officeDocument/2006/relationships/hyperlink" Target="https://www.facebook.com/sourav.shetye" TargetMode="External"/><Relationship Id="rId2488" Type="http://schemas.openxmlformats.org/officeDocument/2006/relationships/hyperlink" Target="https://drive.google.com/file/d/1lXlCHQAxY-U-uO7Yd7ZYXgJEVjbp2Ba0/view?usp=sharing" TargetMode="External"/><Relationship Id="rId155" Type="http://schemas.openxmlformats.org/officeDocument/2006/relationships/hyperlink" Target="https://drive.google.com/open?id=127BGFGLCMpRurj-1TjR9XMjGa-KzZebt" TargetMode="External"/><Relationship Id="rId362" Type="http://schemas.openxmlformats.org/officeDocument/2006/relationships/hyperlink" Target="https://drive.google.com/open?id=1Diz-ZBNbYqDrL_GJA7Oe7Uo5x7j9BI9Z" TargetMode="External"/><Relationship Id="rId1297" Type="http://schemas.openxmlformats.org/officeDocument/2006/relationships/hyperlink" Target="https://drive.google.com/open?id=1lOhTOoLU79-gFdlZBOiKJ1idAeOWDiKI" TargetMode="External"/><Relationship Id="rId2043" Type="http://schemas.openxmlformats.org/officeDocument/2006/relationships/hyperlink" Target="https://www.linkedin.com/in/aakash-manjrekar-b3015815a/" TargetMode="External"/><Relationship Id="rId2250" Type="http://schemas.openxmlformats.org/officeDocument/2006/relationships/hyperlink" Target="https://www.facebook.com/abhishek.pitale.52/" TargetMode="External"/><Relationship Id="rId222" Type="http://schemas.openxmlformats.org/officeDocument/2006/relationships/hyperlink" Target="https://www.facebook.com/mtqrey" TargetMode="External"/><Relationship Id="rId667" Type="http://schemas.openxmlformats.org/officeDocument/2006/relationships/hyperlink" Target="https://www.linkedin.com/in/prasad-jagdale-98328b1ab" TargetMode="External"/><Relationship Id="rId874" Type="http://schemas.openxmlformats.org/officeDocument/2006/relationships/hyperlink" Target="https://drive.google.com/open?id=1pa1ubTJqF4R3BQBPqimHD80kbb4-0IPl" TargetMode="External"/><Relationship Id="rId2110" Type="http://schemas.openxmlformats.org/officeDocument/2006/relationships/hyperlink" Target="https://www.facebook.com/neha.bhosale.773776" TargetMode="External"/><Relationship Id="rId2348" Type="http://schemas.openxmlformats.org/officeDocument/2006/relationships/hyperlink" Target="https://www.linkedin.com/in/mehul-gupta-83a695170" TargetMode="External"/><Relationship Id="rId2555" Type="http://schemas.openxmlformats.org/officeDocument/2006/relationships/hyperlink" Target="mailto:venkateshwaran.m@vit.edu.in" TargetMode="External"/><Relationship Id="rId527" Type="http://schemas.openxmlformats.org/officeDocument/2006/relationships/hyperlink" Target="https://m.facebook.com/mihir.mainkar" TargetMode="External"/><Relationship Id="rId734" Type="http://schemas.openxmlformats.org/officeDocument/2006/relationships/hyperlink" Target="https://www.facebook.com/soham.dandekar.7" TargetMode="External"/><Relationship Id="rId941" Type="http://schemas.openxmlformats.org/officeDocument/2006/relationships/hyperlink" Target="https://www.linkedin.com/in/neha-adulkar-28670216a/" TargetMode="External"/><Relationship Id="rId1157" Type="http://schemas.openxmlformats.org/officeDocument/2006/relationships/hyperlink" Target="https://drive.google.com/open?id=12PFg3St6IwJF-2ga7xAuzBzbNV2b3WBc" TargetMode="External"/><Relationship Id="rId1364" Type="http://schemas.openxmlformats.org/officeDocument/2006/relationships/hyperlink" Target="https://drive.google.com/open?id=1xPu0zWCPm_U6NX4T18D7N-2qdWjr8x_z" TargetMode="External"/><Relationship Id="rId1571" Type="http://schemas.openxmlformats.org/officeDocument/2006/relationships/hyperlink" Target="https://drive.google.com/open?id=1LfgE2obYdkFvVF3DFWSLyZ2ge_kkuAB1" TargetMode="External"/><Relationship Id="rId2208" Type="http://schemas.openxmlformats.org/officeDocument/2006/relationships/hyperlink" Target="https://www.linkedin.com/in/vedant-kulkarni-020075173/" TargetMode="External"/><Relationship Id="rId2415" Type="http://schemas.openxmlformats.org/officeDocument/2006/relationships/hyperlink" Target="https://www.facebook.com/profile.php?id=100009866645477" TargetMode="External"/><Relationship Id="rId70" Type="http://schemas.openxmlformats.org/officeDocument/2006/relationships/hyperlink" Target="https://www.linkedin.com/in/rehan-mukadam-146a661a0" TargetMode="External"/><Relationship Id="rId801" Type="http://schemas.openxmlformats.org/officeDocument/2006/relationships/hyperlink" Target="https://www.facebook.com/siddhi.kelaskar.777" TargetMode="External"/><Relationship Id="rId1017" Type="http://schemas.openxmlformats.org/officeDocument/2006/relationships/hyperlink" Target="https://m.facebook.com/?_rdr" TargetMode="External"/><Relationship Id="rId1224" Type="http://schemas.openxmlformats.org/officeDocument/2006/relationships/hyperlink" Target="https://www.linkedin.com/in/amisha-baraskar-82938b180/" TargetMode="External"/><Relationship Id="rId1431" Type="http://schemas.openxmlformats.org/officeDocument/2006/relationships/hyperlink" Target="https://drive.google.com/open?id=1gsAC2Tj5F-OUZqqiDeYDaF9PEVCY1eZY" TargetMode="External"/><Relationship Id="rId1669" Type="http://schemas.openxmlformats.org/officeDocument/2006/relationships/hyperlink" Target="https://www.facebook.com/ruchir.tayshete.27/" TargetMode="External"/><Relationship Id="rId1876" Type="http://schemas.openxmlformats.org/officeDocument/2006/relationships/hyperlink" Target="https://www.linkedin.com/in/swarnima-patole-bb9b67170" TargetMode="External"/><Relationship Id="rId1529" Type="http://schemas.openxmlformats.org/officeDocument/2006/relationships/hyperlink" Target="https://www.linkedin.com/in/ashwin-hedaoo-4ba278181/" TargetMode="External"/><Relationship Id="rId1736" Type="http://schemas.openxmlformats.org/officeDocument/2006/relationships/hyperlink" Target="https://m.facebook.com/Sankhetbhuvad31?ref=bookmarks" TargetMode="External"/><Relationship Id="rId1943" Type="http://schemas.openxmlformats.org/officeDocument/2006/relationships/hyperlink" Target="https://www.linkedin.com/in/anushka-paradkar-a0a4a81ab/" TargetMode="External"/><Relationship Id="rId28" Type="http://schemas.openxmlformats.org/officeDocument/2006/relationships/hyperlink" Target="https://drive.google.com/open?id=12YhrOLIB6iK2rvzDhsQCHsFjNFiLVc27" TargetMode="External"/><Relationship Id="rId1803" Type="http://schemas.openxmlformats.org/officeDocument/2006/relationships/hyperlink" Target="https://drive.google.com/open?id=1jLKC5DciJChPdI5pj3OFus1JBOVtIa4p" TargetMode="External"/><Relationship Id="rId177" Type="http://schemas.openxmlformats.org/officeDocument/2006/relationships/hyperlink" Target="https://www.linkedin.com/in/amruta-pandhare-283bb91a8/" TargetMode="External"/><Relationship Id="rId384" Type="http://schemas.openxmlformats.org/officeDocument/2006/relationships/hyperlink" Target="https://www.linkedin.com/in/harshita-mundhe-542716192" TargetMode="External"/><Relationship Id="rId591" Type="http://schemas.openxmlformats.org/officeDocument/2006/relationships/hyperlink" Target="https://drive.google.com/open?id=1mOdAWQVJLiVQpWsLJPwAlBDSbEgwb8Sm" TargetMode="External"/><Relationship Id="rId2065" Type="http://schemas.openxmlformats.org/officeDocument/2006/relationships/hyperlink" Target="http://https/www.linkdin.com/in/jinal-kelshikar-9125961ab" TargetMode="External"/><Relationship Id="rId2272" Type="http://schemas.openxmlformats.org/officeDocument/2006/relationships/hyperlink" Target="https://drive.google.com/open?id=1BC4EUm1ImfwUGYWaBT4o6bzgbd7hXaJY" TargetMode="External"/><Relationship Id="rId244" Type="http://schemas.openxmlformats.org/officeDocument/2006/relationships/hyperlink" Target="https://drive.google.com/open?id=11IYmNC6zOp43L2vboB_l1iFdssXr8uPh" TargetMode="External"/><Relationship Id="rId689" Type="http://schemas.openxmlformats.org/officeDocument/2006/relationships/hyperlink" Target="https://drive.google.com/open?id=12gjqCf6YBd4rE0Z0BTKq1Rik_qIf4iAA" TargetMode="External"/><Relationship Id="rId896" Type="http://schemas.openxmlformats.org/officeDocument/2006/relationships/hyperlink" Target="https://www.facebook.com/profile.php?id=100009364089361" TargetMode="External"/><Relationship Id="rId1081" Type="http://schemas.openxmlformats.org/officeDocument/2006/relationships/hyperlink" Target="https://drive.google.com/open?id=1CQqsGciVmPuGfyXL-C0KlR0ZA5oGh0Q6" TargetMode="External"/><Relationship Id="rId2577" Type="http://schemas.openxmlformats.org/officeDocument/2006/relationships/hyperlink" Target="mailto:deepali.avhad@vit.edu.in" TargetMode="External"/><Relationship Id="rId451" Type="http://schemas.openxmlformats.org/officeDocument/2006/relationships/hyperlink" Target="https://drive.google.com/open?id=1g44PAGMK4TQZGoqQnvPtlG1AcIktdaSb" TargetMode="External"/><Relationship Id="rId549" Type="http://schemas.openxmlformats.org/officeDocument/2006/relationships/hyperlink" Target="https://drive.google.com/open?id=1FYzKHrmk9pL97-80eZ3sE4L1Qzlhrcdo" TargetMode="External"/><Relationship Id="rId756" Type="http://schemas.openxmlformats.org/officeDocument/2006/relationships/hyperlink" Target="https://drive.google.com/open?id=1RPAJVsxpLxc8qITmIUJsgJuo2KtWkKBy" TargetMode="External"/><Relationship Id="rId1179" Type="http://schemas.openxmlformats.org/officeDocument/2006/relationships/hyperlink" Target="https://www.linkedin.com/in/hrishikesh-sawant-a71a63194/" TargetMode="External"/><Relationship Id="rId1386" Type="http://schemas.openxmlformats.org/officeDocument/2006/relationships/hyperlink" Target="https://drive.google.com/open?id=1dza7WclKZXLn_jIEykTHyXc_3eyQRGzO" TargetMode="External"/><Relationship Id="rId1593" Type="http://schemas.openxmlformats.org/officeDocument/2006/relationships/hyperlink" Target="https://drive.google.com/open?id=17KI7W0akXBxSXvZjioSEATMGAY5HHVcc" TargetMode="External"/><Relationship Id="rId2132" Type="http://schemas.openxmlformats.org/officeDocument/2006/relationships/hyperlink" Target="https://drive.google.com/open?id=1A34MHmkEYIKrwHywIR14R2bk3SbFH6Xp" TargetMode="External"/><Relationship Id="rId2437" Type="http://schemas.openxmlformats.org/officeDocument/2006/relationships/hyperlink" Target="mailto:snehakate20@gmail.com" TargetMode="External"/><Relationship Id="rId104" Type="http://schemas.openxmlformats.org/officeDocument/2006/relationships/hyperlink" Target="https://drive.google.com/open?id=1K4sq3nbK5YEaSKakl0IdOhBq2291mJKP" TargetMode="External"/><Relationship Id="rId311" Type="http://schemas.openxmlformats.org/officeDocument/2006/relationships/hyperlink" Target="https://drive.google.com/open?id=1FA-t_nWoZXrTtEHT6DjX-LHYL4i75N5E" TargetMode="External"/><Relationship Id="rId409" Type="http://schemas.openxmlformats.org/officeDocument/2006/relationships/hyperlink" Target="https://drive.google.com/open?id=1L1ujujO_cUhKRqauznEx_ssgSxz5pokZ" TargetMode="External"/><Relationship Id="rId963" Type="http://schemas.openxmlformats.org/officeDocument/2006/relationships/hyperlink" Target="https://drive.google.com/open?id=1pbqhwtcSDaQ3Ikx-dJTsJLbEp12POJkY" TargetMode="External"/><Relationship Id="rId1039" Type="http://schemas.openxmlformats.org/officeDocument/2006/relationships/hyperlink" Target="https://drive.google.com/open?id=1O2E06as_KDhY_Yy-S0PUvFnXiLptZRUz" TargetMode="External"/><Relationship Id="rId1246" Type="http://schemas.openxmlformats.org/officeDocument/2006/relationships/hyperlink" Target="https://drive.google.com/open?id=1783mM0T5Rthx67rnpbhALrhbqwKxkCpk" TargetMode="External"/><Relationship Id="rId1898" Type="http://schemas.openxmlformats.org/officeDocument/2006/relationships/hyperlink" Target="https://drive.google.com/open?id=10Xx6lMaieDOsvlsTTlyuTZ_pYsQx7ufx" TargetMode="External"/><Relationship Id="rId92" Type="http://schemas.openxmlformats.org/officeDocument/2006/relationships/hyperlink" Target="https://drive.google.com/open?id=1vc2cZu1TB2df-ib2PXigpZxVaQoIP22f" TargetMode="External"/><Relationship Id="rId616" Type="http://schemas.openxmlformats.org/officeDocument/2006/relationships/hyperlink" Target="https://www.facebook.com/nikita.pawar.754570" TargetMode="External"/><Relationship Id="rId823" Type="http://schemas.openxmlformats.org/officeDocument/2006/relationships/hyperlink" Target="https://www.linkedin.com/in/jayesh-sarang-41b766185/" TargetMode="External"/><Relationship Id="rId1453" Type="http://schemas.openxmlformats.org/officeDocument/2006/relationships/hyperlink" Target="https://www.facebook.com/supriya.m.75098" TargetMode="External"/><Relationship Id="rId1660" Type="http://schemas.openxmlformats.org/officeDocument/2006/relationships/hyperlink" Target="https://drive.google.com/open?id=1x5zAxr_0bP6quuaNg6UQ9TAwZZb8wayF" TargetMode="External"/><Relationship Id="rId1758" Type="http://schemas.openxmlformats.org/officeDocument/2006/relationships/hyperlink" Target="https://drive.google.com/open?id=1noQ9e_H30BqtkBgx37I971GYGVbdVIom" TargetMode="External"/><Relationship Id="rId2504" Type="http://schemas.openxmlformats.org/officeDocument/2006/relationships/hyperlink" Target="mailto:jiten.turalkar@vit.edu.in" TargetMode="External"/><Relationship Id="rId1106" Type="http://schemas.openxmlformats.org/officeDocument/2006/relationships/hyperlink" Target="https://drive.google.com/open?id=107O9PAecXLOw5DLWJeZ4mQdaOuAdCoi0" TargetMode="External"/><Relationship Id="rId1313" Type="http://schemas.openxmlformats.org/officeDocument/2006/relationships/hyperlink" Target="https://www.facebook.com/profile.php?id=100009432814675" TargetMode="External"/><Relationship Id="rId1520" Type="http://schemas.openxmlformats.org/officeDocument/2006/relationships/hyperlink" Target="https://www.facebook.com/profile.php?id=100006879766160" TargetMode="External"/><Relationship Id="rId1965" Type="http://schemas.openxmlformats.org/officeDocument/2006/relationships/hyperlink" Target="https://drive.google.com/open?id=1KLJOALa-ynZY6DA1iOO10dSAM30C9lnb" TargetMode="External"/><Relationship Id="rId1618" Type="http://schemas.openxmlformats.org/officeDocument/2006/relationships/hyperlink" Target="https://drive.google.com/open?id=1j9IRfb6UeThEdHYafMrhP4iRXOG0U4u2" TargetMode="External"/><Relationship Id="rId1825" Type="http://schemas.openxmlformats.org/officeDocument/2006/relationships/hyperlink" Target="https://www.linkedin.com/in/sarvesh-khandagale-0904a1138" TargetMode="External"/><Relationship Id="rId199" Type="http://schemas.openxmlformats.org/officeDocument/2006/relationships/hyperlink" Target="https://www.linkedin.com/in/ashwita-midivelli-338a83182" TargetMode="External"/><Relationship Id="rId2087" Type="http://schemas.openxmlformats.org/officeDocument/2006/relationships/hyperlink" Target="https://www.facebook.com/ameydabholkar.0305" TargetMode="External"/><Relationship Id="rId2294" Type="http://schemas.openxmlformats.org/officeDocument/2006/relationships/hyperlink" Target="https://www.linkedin.com/in/aman-chauhan-658339194/" TargetMode="External"/><Relationship Id="rId266" Type="http://schemas.openxmlformats.org/officeDocument/2006/relationships/hyperlink" Target="https://www.facebook.com/aditya.chawan.568" TargetMode="External"/><Relationship Id="rId473" Type="http://schemas.openxmlformats.org/officeDocument/2006/relationships/hyperlink" Target="https://www.facebook.com/sahil.todkar" TargetMode="External"/><Relationship Id="rId680" Type="http://schemas.openxmlformats.org/officeDocument/2006/relationships/hyperlink" Target="https://drive.google.com/open?id=1R4TauAALdyP9vISfJ-H2jEJfjui3CSiE" TargetMode="External"/><Relationship Id="rId2154" Type="http://schemas.openxmlformats.org/officeDocument/2006/relationships/hyperlink" Target="https://drive.google.com/open?id=1b4YUAJCAw2CssRNpiGW0FGyIDICQj_pw" TargetMode="External"/><Relationship Id="rId2361" Type="http://schemas.openxmlformats.org/officeDocument/2006/relationships/hyperlink" Target="https://drive.google.com/file/d/1D-_acTuS5BhhLIu2oMkHSNY_IzwWig8w/view?usp=sharing" TargetMode="External"/><Relationship Id="rId2599" Type="http://schemas.openxmlformats.org/officeDocument/2006/relationships/hyperlink" Target="https://drive.google.com/file/d/1SMGgTnJbvdq0W4h5X6R4PxdfXi5AP-8v/view?usp=drivesdk" TargetMode="External"/><Relationship Id="rId126" Type="http://schemas.openxmlformats.org/officeDocument/2006/relationships/hyperlink" Target="https://www.linkedin.com/in/janvhie-s-7b468b193" TargetMode="External"/><Relationship Id="rId333" Type="http://schemas.openxmlformats.org/officeDocument/2006/relationships/hyperlink" Target="https://www.linkedin.com/in/vibhuti-gawand-23167918b/" TargetMode="External"/><Relationship Id="rId540" Type="http://schemas.openxmlformats.org/officeDocument/2006/relationships/hyperlink" Target="https://www.linkedin.com/in/sarvesh-gaonkar-75588a195" TargetMode="External"/><Relationship Id="rId778" Type="http://schemas.openxmlformats.org/officeDocument/2006/relationships/hyperlink" Target="https://www.linkedin.com/in/anish-kumar-467aa31a8/" TargetMode="External"/><Relationship Id="rId985" Type="http://schemas.openxmlformats.org/officeDocument/2006/relationships/hyperlink" Target="https://www.facebook.com/kuldeepak.pawar" TargetMode="External"/><Relationship Id="rId1170" Type="http://schemas.openxmlformats.org/officeDocument/2006/relationships/hyperlink" Target="https://drive.google.com/open?id=1MXb78yThZCPHYNrXNnOjsY4Nv1wJ7eFJ" TargetMode="External"/><Relationship Id="rId2014" Type="http://schemas.openxmlformats.org/officeDocument/2006/relationships/hyperlink" Target="https://www.facebook.com/NupoorDode" TargetMode="External"/><Relationship Id="rId2221" Type="http://schemas.openxmlformats.org/officeDocument/2006/relationships/hyperlink" Target="https://drive.google.com/open?id=1BB-uJFZX3s7soazKLBPClLntpbhO4Exm" TargetMode="External"/><Relationship Id="rId2459" Type="http://schemas.openxmlformats.org/officeDocument/2006/relationships/hyperlink" Target="mailto:aniket.navale@vit.edu.in" TargetMode="External"/><Relationship Id="rId638" Type="http://schemas.openxmlformats.org/officeDocument/2006/relationships/hyperlink" Target="https://drive.google.com/open?id=1ebJA7RdKlNr8pAYYeJDbk39_MiUTuWnP" TargetMode="External"/><Relationship Id="rId845" Type="http://schemas.openxmlformats.org/officeDocument/2006/relationships/hyperlink" Target="https://drive.google.com/open?id=1ZWKgIrzQ-LAz0KwSvWIvFp-QYM8Z4_JE" TargetMode="External"/><Relationship Id="rId1030" Type="http://schemas.openxmlformats.org/officeDocument/2006/relationships/hyperlink" Target="http://www.linkedin.com/in/omkar-joshi-51a641156/" TargetMode="External"/><Relationship Id="rId1268" Type="http://schemas.openxmlformats.org/officeDocument/2006/relationships/hyperlink" Target="https://drive.google.com/open?id=18UNLaDe702uBw-Rhj9Q0hlW-KYjukufy" TargetMode="External"/><Relationship Id="rId1475" Type="http://schemas.openxmlformats.org/officeDocument/2006/relationships/hyperlink" Target="https://drive.google.com/open?id=1SjSXvNlKO0NRRS4hbSZ5dbNdV89t469s" TargetMode="External"/><Relationship Id="rId1682" Type="http://schemas.openxmlformats.org/officeDocument/2006/relationships/hyperlink" Target="https://drive.google.com/open?id=1QqD7NVBWXa_-e1UaxfItkcVD2_aAwM6S" TargetMode="External"/><Relationship Id="rId2319" Type="http://schemas.openxmlformats.org/officeDocument/2006/relationships/hyperlink" Target="https://drive.google.com/open?id=1bgv4dQrr6zrHQ-UP2fqXvCHGAcgtBopb" TargetMode="External"/><Relationship Id="rId2526" Type="http://schemas.openxmlformats.org/officeDocument/2006/relationships/hyperlink" Target="mailto:hrutujanipanikar22@gmail.com" TargetMode="External"/><Relationship Id="rId400" Type="http://schemas.openxmlformats.org/officeDocument/2006/relationships/hyperlink" Target="https://www.linkedin.com/in/aditi-pawar-73941a192/" TargetMode="External"/><Relationship Id="rId705" Type="http://schemas.openxmlformats.org/officeDocument/2006/relationships/hyperlink" Target="https://drive.google.com/open?id=1uOpGQ_UhpFoY4Dry1ACIY3QqNWqn69W3" TargetMode="External"/><Relationship Id="rId1128" Type="http://schemas.openxmlformats.org/officeDocument/2006/relationships/hyperlink" Target="http://www.linkedin.com/in/onkar-chaudhari-1148b71b2" TargetMode="External"/><Relationship Id="rId1335" Type="http://schemas.openxmlformats.org/officeDocument/2006/relationships/hyperlink" Target="https://drive.google.com/open?id=1_FFykQvx-PQ1aVofAj05NUPSQceUbTxo" TargetMode="External"/><Relationship Id="rId1542" Type="http://schemas.openxmlformats.org/officeDocument/2006/relationships/hyperlink" Target="https://drive.google.com/open?id=1MwmSQZUweehc5dOw0KhpKEg7ZKB8zyGS" TargetMode="External"/><Relationship Id="rId1987" Type="http://schemas.openxmlformats.org/officeDocument/2006/relationships/hyperlink" Target="https://www.facebook.com/rutik.ghadge.9" TargetMode="External"/><Relationship Id="rId912" Type="http://schemas.openxmlformats.org/officeDocument/2006/relationships/hyperlink" Target="https://www.facebook.com/chetan.gawale.585/" TargetMode="External"/><Relationship Id="rId1847" Type="http://schemas.openxmlformats.org/officeDocument/2006/relationships/hyperlink" Target="https://drive.google.com/open?id=1IdIDOLfjsaAAxwqDaambtVlPU8p-Tcjq" TargetMode="External"/><Relationship Id="rId41" Type="http://schemas.openxmlformats.org/officeDocument/2006/relationships/hyperlink" Target="https://drive.google.com/open?id=1kqvkAch5aft8sNvXO7F6F6PyKozyeSzT" TargetMode="External"/><Relationship Id="rId1402" Type="http://schemas.openxmlformats.org/officeDocument/2006/relationships/hyperlink" Target="https://www.facebook.com/profile.php?id=100005130376721" TargetMode="External"/><Relationship Id="rId1707" Type="http://schemas.openxmlformats.org/officeDocument/2006/relationships/hyperlink" Target="https://drive.google.com/open?id=1OyYgX-R0jSOKPyVt0sA8MA5HJ6a7eyYC" TargetMode="External"/><Relationship Id="rId190" Type="http://schemas.openxmlformats.org/officeDocument/2006/relationships/hyperlink" Target="https://drive.google.com/open?id=1yh5MgICMHdD1X5Q4kZElMr5Osm9xODPP" TargetMode="External"/><Relationship Id="rId288" Type="http://schemas.openxmlformats.org/officeDocument/2006/relationships/hyperlink" Target="https://drive.google.com/open?id=1WWzHhKfDd_wTRnf69xM3_K_vHyISaoFl" TargetMode="External"/><Relationship Id="rId1914" Type="http://schemas.openxmlformats.org/officeDocument/2006/relationships/hyperlink" Target="https://drive.google.com/open?id=1fxYo4dnJoc0Uw378_Wm258qC1BDbacW5" TargetMode="External"/><Relationship Id="rId495" Type="http://schemas.openxmlformats.org/officeDocument/2006/relationships/hyperlink" Target="https://drive.google.com/open?id=1AOCALUzaTzkUwlsO4xSNrMFQaqNrQZZc" TargetMode="External"/><Relationship Id="rId2176" Type="http://schemas.openxmlformats.org/officeDocument/2006/relationships/hyperlink" Target="https://www.linkedin.com/in/shreya-pattewar" TargetMode="External"/><Relationship Id="rId2383" Type="http://schemas.openxmlformats.org/officeDocument/2006/relationships/hyperlink" Target="mailto:siddhantahire1234@gmail.com" TargetMode="External"/><Relationship Id="rId2590" Type="http://schemas.openxmlformats.org/officeDocument/2006/relationships/hyperlink" Target="../AppData/Local/AppData/Local/Temp/CV_2021-06-15-052351.pdf" TargetMode="External"/><Relationship Id="rId148" Type="http://schemas.openxmlformats.org/officeDocument/2006/relationships/hyperlink" Target="https://drive.google.com/open?id=1rntM6Vya4PJ3ssRPFS4unMCCmSIXVbnU" TargetMode="External"/><Relationship Id="rId355" Type="http://schemas.openxmlformats.org/officeDocument/2006/relationships/hyperlink" Target="https://drive.google.com/open?id=1ygSlB1cStHdC8iRl8THymrdgYZV6MB8a" TargetMode="External"/><Relationship Id="rId562" Type="http://schemas.openxmlformats.org/officeDocument/2006/relationships/hyperlink" Target="https://drive.google.com/open?id=17BC8kLuGUENUYNH61ZGEBDL-ecU5jkq3" TargetMode="External"/><Relationship Id="rId1192" Type="http://schemas.openxmlformats.org/officeDocument/2006/relationships/hyperlink" Target="https://www.linkedin.com/in/vishaldabgotra/" TargetMode="External"/><Relationship Id="rId2036" Type="http://schemas.openxmlformats.org/officeDocument/2006/relationships/hyperlink" Target="https://drive.google.com/open?id=1wbAd-yVlwRLU9vwIoQXXnwBUBMiUnV2b" TargetMode="External"/><Relationship Id="rId2243" Type="http://schemas.openxmlformats.org/officeDocument/2006/relationships/hyperlink" Target="https://www.linkedin.com/in/harshada-kokate-355826193" TargetMode="External"/><Relationship Id="rId2450" Type="http://schemas.openxmlformats.org/officeDocument/2006/relationships/hyperlink" Target="mailto:isha.ghogale@vit.edu.in" TargetMode="External"/><Relationship Id="rId215" Type="http://schemas.openxmlformats.org/officeDocument/2006/relationships/hyperlink" Target="https://www.linkedin.com/in/mayuri-gaikwad-97a127184" TargetMode="External"/><Relationship Id="rId422" Type="http://schemas.openxmlformats.org/officeDocument/2006/relationships/hyperlink" Target="https://www.facebook.com/jinal.darji.750" TargetMode="External"/><Relationship Id="rId867" Type="http://schemas.openxmlformats.org/officeDocument/2006/relationships/hyperlink" Target="https://drive.google.com/open?id=1GqguBC3ritPXHs1ubQzPdBSv_arL8lwh" TargetMode="External"/><Relationship Id="rId1052" Type="http://schemas.openxmlformats.org/officeDocument/2006/relationships/hyperlink" Target="https://drive.google.com/open?id=18ELuo4phomqt2oJGPsww730movJQRwvf" TargetMode="External"/><Relationship Id="rId1497" Type="http://schemas.openxmlformats.org/officeDocument/2006/relationships/hyperlink" Target="https://www.linkedin.com/in/tanmay-zope-20a2941a6" TargetMode="External"/><Relationship Id="rId2103" Type="http://schemas.openxmlformats.org/officeDocument/2006/relationships/hyperlink" Target="https://www.facebook.com/vipul.gawad" TargetMode="External"/><Relationship Id="rId2310" Type="http://schemas.openxmlformats.org/officeDocument/2006/relationships/hyperlink" Target="http://www.linkedin.com/in/monika-badugu-4230a018" TargetMode="External"/><Relationship Id="rId2548" Type="http://schemas.openxmlformats.org/officeDocument/2006/relationships/hyperlink" Target="https://drive.google.com/file/d/1f4VEPRy_XHtA5DTFxE7v8e7pK5cdDn6r/view?usp=sharing" TargetMode="External"/><Relationship Id="rId727" Type="http://schemas.openxmlformats.org/officeDocument/2006/relationships/hyperlink" Target="https://www.linkedin.com/in/vaibhavi-prabhulkar-9547641a0" TargetMode="External"/><Relationship Id="rId934" Type="http://schemas.openxmlformats.org/officeDocument/2006/relationships/hyperlink" Target="https://drive.google.com/open?id=13FOSQCW9wmr0vXpjsHaP8ZV-gs2aMgfg" TargetMode="External"/><Relationship Id="rId1357" Type="http://schemas.openxmlformats.org/officeDocument/2006/relationships/hyperlink" Target="https://www.facebook.com/profile.php?id=100005018176846" TargetMode="External"/><Relationship Id="rId1564" Type="http://schemas.openxmlformats.org/officeDocument/2006/relationships/hyperlink" Target="https://www.facebook.com/mrunali.zore.3" TargetMode="External"/><Relationship Id="rId1771" Type="http://schemas.openxmlformats.org/officeDocument/2006/relationships/hyperlink" Target="https://drive.google.com/open?id=1cZTiOFn0yIYzhS6B59ptHTDSnu0dQDwz" TargetMode="External"/><Relationship Id="rId2408" Type="http://schemas.openxmlformats.org/officeDocument/2006/relationships/hyperlink" Target="https://www.linkedin.com/in/suraj-more-b1089a1ba" TargetMode="External"/><Relationship Id="rId63" Type="http://schemas.openxmlformats.org/officeDocument/2006/relationships/hyperlink" Target="https://drive.google.com/open?id=1lcMuDzr2PHmobM0Luq55EY1PJVq8t1G1" TargetMode="External"/><Relationship Id="rId1217" Type="http://schemas.openxmlformats.org/officeDocument/2006/relationships/hyperlink" Target="https://drive.google.com/open?id=1ejkgyOpxPvpq1z0e6EAclBVfMqP3YZ8Q" TargetMode="External"/><Relationship Id="rId1424" Type="http://schemas.openxmlformats.org/officeDocument/2006/relationships/hyperlink" Target="http://facebook.com/kavita.gomase.1" TargetMode="External"/><Relationship Id="rId1631" Type="http://schemas.openxmlformats.org/officeDocument/2006/relationships/hyperlink" Target="https://www.facebook.com/anushka.hazari" TargetMode="External"/><Relationship Id="rId1869" Type="http://schemas.openxmlformats.org/officeDocument/2006/relationships/hyperlink" Target="https://drive.google.com/open?id=1vZrMYeHcH1A7qVzhEgDxdKviXxOMtSRT" TargetMode="External"/><Relationship Id="rId1729" Type="http://schemas.openxmlformats.org/officeDocument/2006/relationships/hyperlink" Target="https://www.linkedin.com/in/shaunak-divati-79ba59194/" TargetMode="External"/><Relationship Id="rId1936" Type="http://schemas.openxmlformats.org/officeDocument/2006/relationships/hyperlink" Target="https://drive.google.com/open?id=1AFtRBGyx_zlNCROo-TYQiqmJIhvxPGu6" TargetMode="External"/><Relationship Id="rId2198" Type="http://schemas.openxmlformats.org/officeDocument/2006/relationships/hyperlink" Target="https://drive.google.com/open?id=1Xuf5TAxBbcytBLmLV6sXeBTq7k9DnBP5" TargetMode="External"/><Relationship Id="rId377" Type="http://schemas.openxmlformats.org/officeDocument/2006/relationships/hyperlink" Target="https://www.linkedin.com/in/ritika-mali-6b88071ab" TargetMode="External"/><Relationship Id="rId584" Type="http://schemas.openxmlformats.org/officeDocument/2006/relationships/hyperlink" Target="https://www.facebook.com/aditya.chavan.37051" TargetMode="External"/><Relationship Id="rId2058" Type="http://schemas.openxmlformats.org/officeDocument/2006/relationships/hyperlink" Target="https://www.linkedin.com/in/chinmay-gunishastri-b3b153193/" TargetMode="External"/><Relationship Id="rId2265" Type="http://schemas.openxmlformats.org/officeDocument/2006/relationships/hyperlink" Target="https://drive.google.com/open?id=13POBm0dj-3nC1dj1nfZoM_SXID0de2I-" TargetMode="External"/><Relationship Id="rId5" Type="http://schemas.openxmlformats.org/officeDocument/2006/relationships/hyperlink" Target="https://drive.google.com/open?id=1CR1fLpO8Wakd7fsE78Fo_P05GSobiT_E" TargetMode="External"/><Relationship Id="rId237" Type="http://schemas.openxmlformats.org/officeDocument/2006/relationships/hyperlink" Target="https://drive.google.com/open?id=1vaMpIejJwrZh4qtcF2gMQd8DA6TT78WO" TargetMode="External"/><Relationship Id="rId791" Type="http://schemas.openxmlformats.org/officeDocument/2006/relationships/hyperlink" Target="https://drive.google.com/open?id=1G0zG6dlI3zftzw0sQRTOV0ElMxJr1Q6S" TargetMode="External"/><Relationship Id="rId889" Type="http://schemas.openxmlformats.org/officeDocument/2006/relationships/hyperlink" Target="https://www.linkedin.com/in/vishakha-tahasildar-34b46b1a2/" TargetMode="External"/><Relationship Id="rId1074" Type="http://schemas.openxmlformats.org/officeDocument/2006/relationships/hyperlink" Target="https://drive.google.com/open?id=1G8cgHP94Uc_wq0yExbcWnD1wg17fgvzG" TargetMode="External"/><Relationship Id="rId2472" Type="http://schemas.openxmlformats.org/officeDocument/2006/relationships/hyperlink" Target="https://drive.google.com/drive/folders/1U2QIgkGFBvCnpPeX4s0rub3bA2M4Vf-A?usp=sharing" TargetMode="External"/><Relationship Id="rId444" Type="http://schemas.openxmlformats.org/officeDocument/2006/relationships/hyperlink" Target="https://www.linkedin.com/in/vidyadhar-jogi-514881194/" TargetMode="External"/><Relationship Id="rId651" Type="http://schemas.openxmlformats.org/officeDocument/2006/relationships/hyperlink" Target="https://www.linkedin.com/in/hrithikgaikwad" TargetMode="External"/><Relationship Id="rId749" Type="http://schemas.openxmlformats.org/officeDocument/2006/relationships/hyperlink" Target="http://facebook.com/saran.saluja.1/" TargetMode="External"/><Relationship Id="rId1281" Type="http://schemas.openxmlformats.org/officeDocument/2006/relationships/hyperlink" Target="https://drive.google.com/open?id=1uo22nOMyKHTeVH12VXlOFt4LD3cFOht1" TargetMode="External"/><Relationship Id="rId1379" Type="http://schemas.openxmlformats.org/officeDocument/2006/relationships/hyperlink" Target="https://www.facebook.com/falguni.waghela.58/" TargetMode="External"/><Relationship Id="rId1586" Type="http://schemas.openxmlformats.org/officeDocument/2006/relationships/hyperlink" Target="https://drive.google.com/open?id=1f_yc496TfwnOt0FNwPqH_EhNkD5pxqAD" TargetMode="External"/><Relationship Id="rId2125" Type="http://schemas.openxmlformats.org/officeDocument/2006/relationships/hyperlink" Target="https://drive.google.com/open?id=1WblAh9hid1Gd98_gekzjK6n2kV4MkDDi" TargetMode="External"/><Relationship Id="rId2332" Type="http://schemas.openxmlformats.org/officeDocument/2006/relationships/hyperlink" Target="https://drive.google.com/file/d/1EmPmepvXu6nRisC7qV96TieuTs6LBM7u/view?usp=drivesdk" TargetMode="External"/><Relationship Id="rId304" Type="http://schemas.openxmlformats.org/officeDocument/2006/relationships/hyperlink" Target="https://www.facebook.com/suraj.chodankar.14" TargetMode="External"/><Relationship Id="rId511" Type="http://schemas.openxmlformats.org/officeDocument/2006/relationships/hyperlink" Target="https://www.facebook.com/kavya.p.10441/" TargetMode="External"/><Relationship Id="rId609" Type="http://schemas.openxmlformats.org/officeDocument/2006/relationships/hyperlink" Target="https://www.linkedin.com/in/soham-shinde-892a91167" TargetMode="External"/><Relationship Id="rId956" Type="http://schemas.openxmlformats.org/officeDocument/2006/relationships/hyperlink" Target="https://drive.google.com/open?id=1FHJiKXHD8XxbJZBWZlQSw41kVS-KVlVe" TargetMode="External"/><Relationship Id="rId1141" Type="http://schemas.openxmlformats.org/officeDocument/2006/relationships/hyperlink" Target="https://drive.google.com/open?id=1qEx1iGUz8N3VDYLjpCxEY_KkMFPLIUGz" TargetMode="External"/><Relationship Id="rId1239" Type="http://schemas.openxmlformats.org/officeDocument/2006/relationships/hyperlink" Target="https://www.facebook.com/profile.php?id=100007285636282" TargetMode="External"/><Relationship Id="rId1793" Type="http://schemas.openxmlformats.org/officeDocument/2006/relationships/hyperlink" Target="https://in.linkedin.com/in/shriraj-desai-87758a137" TargetMode="External"/><Relationship Id="rId85" Type="http://schemas.openxmlformats.org/officeDocument/2006/relationships/hyperlink" Target="https://www.facebook.com/yash.salian.376/" TargetMode="External"/><Relationship Id="rId816" Type="http://schemas.openxmlformats.org/officeDocument/2006/relationships/hyperlink" Target="https://www.linkedin.com/feed/" TargetMode="External"/><Relationship Id="rId1001" Type="http://schemas.openxmlformats.org/officeDocument/2006/relationships/hyperlink" Target="https://www.facebook.com/sukrut.khot/" TargetMode="External"/><Relationship Id="rId1446" Type="http://schemas.openxmlformats.org/officeDocument/2006/relationships/hyperlink" Target="https://www.linkedin.com/in/akanksha-sadvelkar-ba5097190" TargetMode="External"/><Relationship Id="rId1653" Type="http://schemas.openxmlformats.org/officeDocument/2006/relationships/hyperlink" Target="https://www.facebook.com/shrikant.raut.522" TargetMode="External"/><Relationship Id="rId1860" Type="http://schemas.openxmlformats.org/officeDocument/2006/relationships/hyperlink" Target="https://www.facebook.com/abhijeet.adasul" TargetMode="External"/><Relationship Id="rId1306" Type="http://schemas.openxmlformats.org/officeDocument/2006/relationships/hyperlink" Target="https://www.facebook.com/profile.php?id=100009324749439" TargetMode="External"/><Relationship Id="rId1513" Type="http://schemas.openxmlformats.org/officeDocument/2006/relationships/hyperlink" Target="https://www.linkedin.com/in/aniketh-manersure-a1314718a" TargetMode="External"/><Relationship Id="rId1720" Type="http://schemas.openxmlformats.org/officeDocument/2006/relationships/hyperlink" Target="https://www.facebook.com/rahul.kadam.7773631" TargetMode="External"/><Relationship Id="rId1958" Type="http://schemas.openxmlformats.org/officeDocument/2006/relationships/hyperlink" Target="https://www.facebook.com/EverYthinGVaidZz" TargetMode="External"/><Relationship Id="rId12" Type="http://schemas.openxmlformats.org/officeDocument/2006/relationships/hyperlink" Target="https://drive.google.com/open?id=1zIR0pJZifo8gIf6INgFL6b-daaVaEQ3g" TargetMode="External"/><Relationship Id="rId1818" Type="http://schemas.openxmlformats.org/officeDocument/2006/relationships/hyperlink" Target="https://drive.google.com/open?id=16iLdsRlibBGh83giis_MxYTUGu_2RnPN" TargetMode="External"/><Relationship Id="rId161" Type="http://schemas.openxmlformats.org/officeDocument/2006/relationships/hyperlink" Target="https://www.facebook.com/pallavi.bagde.184" TargetMode="External"/><Relationship Id="rId399" Type="http://schemas.openxmlformats.org/officeDocument/2006/relationships/hyperlink" Target="https://www.facebook.com/aditi.pawar.986/" TargetMode="External"/><Relationship Id="rId2287" Type="http://schemas.openxmlformats.org/officeDocument/2006/relationships/hyperlink" Target="https://www.linkedin.com/mwlite/in/gauri-soochik-16a556183" TargetMode="External"/><Relationship Id="rId2494" Type="http://schemas.openxmlformats.org/officeDocument/2006/relationships/hyperlink" Target="mailto:vijaykute55@gmail.com" TargetMode="External"/><Relationship Id="rId259" Type="http://schemas.openxmlformats.org/officeDocument/2006/relationships/hyperlink" Target="https://www.linkedin.com/in/akash-upadhyay-491b35151" TargetMode="External"/><Relationship Id="rId466" Type="http://schemas.openxmlformats.org/officeDocument/2006/relationships/hyperlink" Target="https://drive.google.com/open?id=1jCkjyKSU1kA95GpevWj18mcmx6jfg8qq" TargetMode="External"/><Relationship Id="rId673" Type="http://schemas.openxmlformats.org/officeDocument/2006/relationships/hyperlink" Target="https://drive.google.com/open?id=1f8n8F0aY0ueROxmprB1m3-OWT4HMbONd" TargetMode="External"/><Relationship Id="rId880" Type="http://schemas.openxmlformats.org/officeDocument/2006/relationships/hyperlink" Target="https://www.facebook.com/ketan.mankar.79" TargetMode="External"/><Relationship Id="rId1096" Type="http://schemas.openxmlformats.org/officeDocument/2006/relationships/hyperlink" Target="https://www.linkedin.com/in/simran-vartak-6a82731ab/" TargetMode="External"/><Relationship Id="rId2147" Type="http://schemas.openxmlformats.org/officeDocument/2006/relationships/hyperlink" Target="https://drive.google.com/open?id=1wgBpU256Gj0QrpoRJZgtGpRVR_hExelm" TargetMode="External"/><Relationship Id="rId2354" Type="http://schemas.openxmlformats.org/officeDocument/2006/relationships/hyperlink" Target="mailto:bhavesh.bhagria@gmail.com" TargetMode="External"/><Relationship Id="rId2561" Type="http://schemas.openxmlformats.org/officeDocument/2006/relationships/hyperlink" Target="mailto:nachiket.dhuri@vit.edu.in" TargetMode="External"/><Relationship Id="rId119" Type="http://schemas.openxmlformats.org/officeDocument/2006/relationships/hyperlink" Target="https://drive.google.com/open?id=1lY4K69G0RLC7CTj_EFViWwNDkUlyGtDr" TargetMode="External"/><Relationship Id="rId326" Type="http://schemas.openxmlformats.org/officeDocument/2006/relationships/hyperlink" Target="https://drive.google.com/open?id=1ATkbC95oWk430ExYPAUsmKRt60cfLaA3" TargetMode="External"/><Relationship Id="rId533" Type="http://schemas.openxmlformats.org/officeDocument/2006/relationships/hyperlink" Target="https://drive.google.com/open?id=15Gz3N1T75iD3josNFHFZmE26HP0RoQSZ" TargetMode="External"/><Relationship Id="rId978" Type="http://schemas.openxmlformats.org/officeDocument/2006/relationships/hyperlink" Target="https://www.linkedin.com/in/shivam-kharde-00059514b" TargetMode="External"/><Relationship Id="rId1163" Type="http://schemas.openxmlformats.org/officeDocument/2006/relationships/hyperlink" Target="https://www.facebook.com/sanika.kale.180072" TargetMode="External"/><Relationship Id="rId1370" Type="http://schemas.openxmlformats.org/officeDocument/2006/relationships/hyperlink" Target="https://www.linkedin.com/in/sapna-agrahari-3712b2185/" TargetMode="External"/><Relationship Id="rId2007" Type="http://schemas.openxmlformats.org/officeDocument/2006/relationships/hyperlink" Target="https://drive.google.com/open?id=1_PEEsaMJDyh5cw5Biy6UePKZy0_FgD4O" TargetMode="External"/><Relationship Id="rId2214" Type="http://schemas.openxmlformats.org/officeDocument/2006/relationships/hyperlink" Target="https://drive.google.com/open?id=1hwMsVDE610opxEayCXVADteumUkcP93V" TargetMode="External"/><Relationship Id="rId740" Type="http://schemas.openxmlformats.org/officeDocument/2006/relationships/hyperlink" Target="https://drive.google.com/open?id=1BnWuDugWSXcTCM1RBtHwQvYCyaT9Hzxa" TargetMode="External"/><Relationship Id="rId838" Type="http://schemas.openxmlformats.org/officeDocument/2006/relationships/hyperlink" Target="https://m.facebook.com/home.php" TargetMode="External"/><Relationship Id="rId1023" Type="http://schemas.openxmlformats.org/officeDocument/2006/relationships/hyperlink" Target="https://drive.google.com/open?id=11YJrO6FsmJetlYP7toOy1FfTImzWXgGb" TargetMode="External"/><Relationship Id="rId1468" Type="http://schemas.openxmlformats.org/officeDocument/2006/relationships/hyperlink" Target="https://www.facebook.com/gauri.patwardhan.73" TargetMode="External"/><Relationship Id="rId1675" Type="http://schemas.openxmlformats.org/officeDocument/2006/relationships/hyperlink" Target="https://drive.google.com/open?id=1MqCU4Rm0f9himxyf-Ai3GRVsvQdZ24Y0" TargetMode="External"/><Relationship Id="rId1882" Type="http://schemas.openxmlformats.org/officeDocument/2006/relationships/hyperlink" Target="https://drive.google.com/open?id=1G6soRIZbZRkIKsjuZV2IDZ0NOVvzq9Ur" TargetMode="External"/><Relationship Id="rId2421" Type="http://schemas.openxmlformats.org/officeDocument/2006/relationships/hyperlink" Target="https://drive.google.com/file/d/1EulALERnmHrYqWg4J61sN9uezESvqzRC/view?usp=sharing" TargetMode="External"/><Relationship Id="rId2519" Type="http://schemas.openxmlformats.org/officeDocument/2006/relationships/hyperlink" Target="https://www.linkedin.com/in/pranay-ghatkar-57b1181a0" TargetMode="External"/><Relationship Id="rId600" Type="http://schemas.openxmlformats.org/officeDocument/2006/relationships/hyperlink" Target="https://www.facebook.com/" TargetMode="External"/><Relationship Id="rId1230" Type="http://schemas.openxmlformats.org/officeDocument/2006/relationships/hyperlink" Target="https://drive.google.com/open?id=1kz6uvLYAh6pBssyjbqOI37ikhsX4bHYp" TargetMode="External"/><Relationship Id="rId1328" Type="http://schemas.openxmlformats.org/officeDocument/2006/relationships/hyperlink" Target="https://drive.google.com/open?id=1nzXqvz_r02JN4jWQmPjyrjvGh4cTVTKH" TargetMode="External"/><Relationship Id="rId1535" Type="http://schemas.openxmlformats.org/officeDocument/2006/relationships/hyperlink" Target="https://drive.google.com/open?id=1eo8DKFgrb50uooJsrpzN-BBnvzYeVQcw" TargetMode="External"/><Relationship Id="rId905" Type="http://schemas.openxmlformats.org/officeDocument/2006/relationships/hyperlink" Target="https://www.linkedin.com/in/ankit-katre/" TargetMode="External"/><Relationship Id="rId1742" Type="http://schemas.openxmlformats.org/officeDocument/2006/relationships/hyperlink" Target="https://drive.google.com/open?id=1RiM6X6Osv8tYYdQXL1YVOeydPTKqNAog" TargetMode="External"/><Relationship Id="rId34" Type="http://schemas.openxmlformats.org/officeDocument/2006/relationships/hyperlink" Target="https://www.facebook.com/aanshuk.kitawat" TargetMode="External"/><Relationship Id="rId1602" Type="http://schemas.openxmlformats.org/officeDocument/2006/relationships/hyperlink" Target="https://drive.google.com/open?id=1npu1KuWythwMuN-L8c2XmnW_-MQo-j00" TargetMode="External"/><Relationship Id="rId183" Type="http://schemas.openxmlformats.org/officeDocument/2006/relationships/hyperlink" Target="https://www.facebook.com/rutuja.avhad.568" TargetMode="External"/><Relationship Id="rId390" Type="http://schemas.openxmlformats.org/officeDocument/2006/relationships/hyperlink" Target="https://drive.google.com/open?id=1AJqXbOwJI6xRdNify1_ZI55qycFDgVwe" TargetMode="External"/><Relationship Id="rId1907" Type="http://schemas.openxmlformats.org/officeDocument/2006/relationships/hyperlink" Target="https://www.facebook.com/profile.php?id=100008544967603" TargetMode="External"/><Relationship Id="rId2071" Type="http://schemas.openxmlformats.org/officeDocument/2006/relationships/hyperlink" Target="https://drive.google.com/open?id=1hwLDITULosd4Oh1BYXchR5Msl2hIEJqy" TargetMode="External"/><Relationship Id="rId250" Type="http://schemas.openxmlformats.org/officeDocument/2006/relationships/hyperlink" Target="https://www.facebook.com/siddharth.padmanabhan.3/" TargetMode="External"/><Relationship Id="rId488" Type="http://schemas.openxmlformats.org/officeDocument/2006/relationships/hyperlink" Target="https://drive.google.com/open?id=15OpegNrwvdWfeS8t8g0tuPtCIO_0fyEP" TargetMode="External"/><Relationship Id="rId695" Type="http://schemas.openxmlformats.org/officeDocument/2006/relationships/hyperlink" Target="http://www.linkedin.com/in/mohammad-younus-jameel" TargetMode="External"/><Relationship Id="rId2169" Type="http://schemas.openxmlformats.org/officeDocument/2006/relationships/hyperlink" Target="https://drive.google.com/open?id=1ZoLDjfvYgrYyB1lQPexvoxLlsphUUabe" TargetMode="External"/><Relationship Id="rId2376" Type="http://schemas.openxmlformats.org/officeDocument/2006/relationships/hyperlink" Target="https://www.coursera.org/account/accomplishments/specialization/5W8Z3XY3KTPY" TargetMode="External"/><Relationship Id="rId2583" Type="http://schemas.openxmlformats.org/officeDocument/2006/relationships/hyperlink" Target="mailto:deepaliavhad892@gmail.com" TargetMode="External"/><Relationship Id="rId110" Type="http://schemas.openxmlformats.org/officeDocument/2006/relationships/hyperlink" Target="https://www.linkedin.com/in/rahul-prabhu-09b826160/" TargetMode="External"/><Relationship Id="rId348" Type="http://schemas.openxmlformats.org/officeDocument/2006/relationships/hyperlink" Target="https://www.facebook.com/rutwik.mhatre.5" TargetMode="External"/><Relationship Id="rId555" Type="http://schemas.openxmlformats.org/officeDocument/2006/relationships/hyperlink" Target="https://drive.google.com/open?id=19rjRrZxeIBNvctZfKK5w936ardiwR9E6" TargetMode="External"/><Relationship Id="rId762" Type="http://schemas.openxmlformats.org/officeDocument/2006/relationships/hyperlink" Target="https://www.linkedin.com/in/siddhesh-jadhav-b069b1145/" TargetMode="External"/><Relationship Id="rId1185" Type="http://schemas.openxmlformats.org/officeDocument/2006/relationships/hyperlink" Target="https://drive.google.com/open?id=1csKP6KnNCej7iD6nSBdP8jl-0yegRmFe" TargetMode="External"/><Relationship Id="rId1392" Type="http://schemas.openxmlformats.org/officeDocument/2006/relationships/hyperlink" Target="https://www.linkedin.com/in/soham-narvekar-30240a192kar" TargetMode="External"/><Relationship Id="rId2029" Type="http://schemas.openxmlformats.org/officeDocument/2006/relationships/hyperlink" Target="https://drive.google.com/open?id=1_jtNxXvv6-64cIp_zd8frDo0xTVLLd_z" TargetMode="External"/><Relationship Id="rId2236" Type="http://schemas.openxmlformats.org/officeDocument/2006/relationships/hyperlink" Target="https://drive.google.com/open?id=1X1BlRZazseH-E64MmeGJXW_0QOAYleLn" TargetMode="External"/><Relationship Id="rId2443" Type="http://schemas.openxmlformats.org/officeDocument/2006/relationships/hyperlink" Target="mailto:juee19parte@gmail.com" TargetMode="External"/><Relationship Id="rId208" Type="http://schemas.openxmlformats.org/officeDocument/2006/relationships/hyperlink" Target="https://drive.google.com/open?id=1R5ArqleKkMLG0tfAJg6VF8VeP95gdBGg" TargetMode="External"/><Relationship Id="rId415" Type="http://schemas.openxmlformats.org/officeDocument/2006/relationships/hyperlink" Target="http://www.linkedin.com/in/shraddha-narkhede288" TargetMode="External"/><Relationship Id="rId622" Type="http://schemas.openxmlformats.org/officeDocument/2006/relationships/hyperlink" Target="https://drive.google.com/open?id=14hOuMoLBOhStzXtRe_F2n9vpa1k0kv7P" TargetMode="External"/><Relationship Id="rId1045" Type="http://schemas.openxmlformats.org/officeDocument/2006/relationships/hyperlink" Target="https://www.facebook.com/srivatsadatta.prakki.9" TargetMode="External"/><Relationship Id="rId1252" Type="http://schemas.openxmlformats.org/officeDocument/2006/relationships/hyperlink" Target="https://www.linkedin.com/in/harshad-yadav-5525a41ab/" TargetMode="External"/><Relationship Id="rId1697" Type="http://schemas.openxmlformats.org/officeDocument/2006/relationships/hyperlink" Target="https://www.linkedin.com/in/advait-deshpande-48585518a/" TargetMode="External"/><Relationship Id="rId2303" Type="http://schemas.openxmlformats.org/officeDocument/2006/relationships/hyperlink" Target="https://drive.google.com/open?id=1j2dkp4R6vF5P1hhFi1W-DAhqDvmdHFc5" TargetMode="External"/><Relationship Id="rId2510" Type="http://schemas.openxmlformats.org/officeDocument/2006/relationships/hyperlink" Target="mailto:trisha.dixit@vit.edu.in" TargetMode="External"/><Relationship Id="rId927" Type="http://schemas.openxmlformats.org/officeDocument/2006/relationships/hyperlink" Target="https://drive.google.com/open?id=1RDV1KYJlufJAWDJyjQAL561pXUokYgbN" TargetMode="External"/><Relationship Id="rId1112" Type="http://schemas.openxmlformats.org/officeDocument/2006/relationships/hyperlink" Target="https://www.linkedin.com/in/nishantjadhav369/" TargetMode="External"/><Relationship Id="rId1557" Type="http://schemas.openxmlformats.org/officeDocument/2006/relationships/hyperlink" Target="https://www.linkedin.com/in/shashank-gupta-b16b3b188" TargetMode="External"/><Relationship Id="rId1764" Type="http://schemas.openxmlformats.org/officeDocument/2006/relationships/hyperlink" Target="https://www.facebook.com/rahul.munj.5" TargetMode="External"/><Relationship Id="rId1971" Type="http://schemas.openxmlformats.org/officeDocument/2006/relationships/hyperlink" Target="http://www.linkedin.com/in/ashwini-jadhav-0b1560137" TargetMode="External"/><Relationship Id="rId56" Type="http://schemas.openxmlformats.org/officeDocument/2006/relationships/hyperlink" Target="https://drive.google.com/open?id=1mC35U_5VT96U2d4Xoa0jKQH_31NLOwQH" TargetMode="External"/><Relationship Id="rId1417" Type="http://schemas.openxmlformats.org/officeDocument/2006/relationships/hyperlink" Target="https://drive.google.com/open?id=1J1zEtRT4qxRrjHzm-swS5EU90W62AObw" TargetMode="External"/><Relationship Id="rId1624" Type="http://schemas.openxmlformats.org/officeDocument/2006/relationships/hyperlink" Target="https://www.linkedin.com/in/soham-sardesai-842a8b18b/" TargetMode="External"/><Relationship Id="rId1831" Type="http://schemas.openxmlformats.org/officeDocument/2006/relationships/hyperlink" Target="https://www.facebook.com/sampada.patil.5011" TargetMode="External"/><Relationship Id="rId1929" Type="http://schemas.openxmlformats.org/officeDocument/2006/relationships/hyperlink" Target="https://www.linkedin.com/in/adithya-thirumalai-35299a1b2/" TargetMode="External"/><Relationship Id="rId2093" Type="http://schemas.openxmlformats.org/officeDocument/2006/relationships/hyperlink" Target="https://drive.google.com/open?id=1_Hkv1wk-qQbzmN4_RDmeAC1Pv1Yl57G_" TargetMode="External"/><Relationship Id="rId2398" Type="http://schemas.openxmlformats.org/officeDocument/2006/relationships/hyperlink" Target="mailto:krishna.mhatre@vit.edu.in" TargetMode="External"/><Relationship Id="rId272" Type="http://schemas.openxmlformats.org/officeDocument/2006/relationships/hyperlink" Target="https://drive.google.com/open?id=19UuqGI6Iu-37AkX8OptX5WTXCS7NdFjk" TargetMode="External"/><Relationship Id="rId577" Type="http://schemas.openxmlformats.org/officeDocument/2006/relationships/hyperlink" Target="https://www.linkedin.com/in/shraddha-sinha-675813177" TargetMode="External"/><Relationship Id="rId2160" Type="http://schemas.openxmlformats.org/officeDocument/2006/relationships/hyperlink" Target="https://www.facebook.com/jiten.pimputkar/" TargetMode="External"/><Relationship Id="rId2258" Type="http://schemas.openxmlformats.org/officeDocument/2006/relationships/hyperlink" Target="https://www.facebook.com/rucha.dange.9/" TargetMode="External"/><Relationship Id="rId132" Type="http://schemas.openxmlformats.org/officeDocument/2006/relationships/hyperlink" Target="https://drive.google.com/open?id=1VTWGmZtaaLX3jwt079_T1gl-x9SZ0DMM" TargetMode="External"/><Relationship Id="rId784" Type="http://schemas.openxmlformats.org/officeDocument/2006/relationships/hyperlink" Target="https://drive.google.com/open?id=1U1cZVIR7rR_la0znpcuSixunTlLRnzHC" TargetMode="External"/><Relationship Id="rId991" Type="http://schemas.openxmlformats.org/officeDocument/2006/relationships/hyperlink" Target="https://drive.google.com/open?id=1X0c2Li8L7C43DGSbUnAR0fYOcIh2MO_h" TargetMode="External"/><Relationship Id="rId1067" Type="http://schemas.openxmlformats.org/officeDocument/2006/relationships/hyperlink" Target="https://www.facebook.com/ruchika.punekar/" TargetMode="External"/><Relationship Id="rId2020" Type="http://schemas.openxmlformats.org/officeDocument/2006/relationships/hyperlink" Target="https://drive.google.com/open?id=1Et3WmsOUkRytJfMy9l7uxuIteYGMTa7X" TargetMode="External"/><Relationship Id="rId2465" Type="http://schemas.openxmlformats.org/officeDocument/2006/relationships/hyperlink" Target="mailto:jayeshmatkar1999@gmail.com" TargetMode="External"/><Relationship Id="rId437" Type="http://schemas.openxmlformats.org/officeDocument/2006/relationships/hyperlink" Target="https://drive.google.com/open?id=1PnSqxNpYmbR8cCccDUDQMPHvy2ZH2t25" TargetMode="External"/><Relationship Id="rId644" Type="http://schemas.openxmlformats.org/officeDocument/2006/relationships/hyperlink" Target="https://drive.google.com/open?id=1oM6Dzb5CGmysD_fLZETjs5J5wug1Oury" TargetMode="External"/><Relationship Id="rId851" Type="http://schemas.openxmlformats.org/officeDocument/2006/relationships/hyperlink" Target="https://drive.google.com/open?id=1cTdJYhYnvmp3-cCOIdXaoDqKqFT1LN_c" TargetMode="External"/><Relationship Id="rId1274" Type="http://schemas.openxmlformats.org/officeDocument/2006/relationships/hyperlink" Target="https://www.facebook.com/profile.php?id=100052301280208" TargetMode="External"/><Relationship Id="rId1481" Type="http://schemas.openxmlformats.org/officeDocument/2006/relationships/hyperlink" Target="https://www.linkedin.com/in/shubham-pandey-b1b9731ab/" TargetMode="External"/><Relationship Id="rId1579" Type="http://schemas.openxmlformats.org/officeDocument/2006/relationships/hyperlink" Target="https://www.facebook.com/Swapnil2345" TargetMode="External"/><Relationship Id="rId2118" Type="http://schemas.openxmlformats.org/officeDocument/2006/relationships/hyperlink" Target="https://www.facebook.com/profile.php?id=100008831145862" TargetMode="External"/><Relationship Id="rId2325" Type="http://schemas.openxmlformats.org/officeDocument/2006/relationships/hyperlink" Target="https://drive.google.com/open?id=1DcW5A1QCGIqXbTvNY-y4X3c7mb-haFSu" TargetMode="External"/><Relationship Id="rId2532" Type="http://schemas.openxmlformats.org/officeDocument/2006/relationships/hyperlink" Target="mailto:ka4539768@gmail.com" TargetMode="External"/><Relationship Id="rId504" Type="http://schemas.openxmlformats.org/officeDocument/2006/relationships/hyperlink" Target="https://www.linkedin.com/in/rasika-hankare-119324189" TargetMode="External"/><Relationship Id="rId711" Type="http://schemas.openxmlformats.org/officeDocument/2006/relationships/hyperlink" Target="https://www.linkedin.com/in/anuja-dhanu-635119147/" TargetMode="External"/><Relationship Id="rId949" Type="http://schemas.openxmlformats.org/officeDocument/2006/relationships/hyperlink" Target="https://drive.google.com/open?id=1BCS4wlVNPKWJwYgjJQg2_iRqR0BrO9tp" TargetMode="External"/><Relationship Id="rId1134" Type="http://schemas.openxmlformats.org/officeDocument/2006/relationships/hyperlink" Target="https://drive.google.com/open?id=1DqROcNX6sA0CtemoEg6IvQPAJsFEi4Nr" TargetMode="External"/><Relationship Id="rId1341" Type="http://schemas.openxmlformats.org/officeDocument/2006/relationships/hyperlink" Target="https://www.facebook.com/Akanksha3101/" TargetMode="External"/><Relationship Id="rId1786" Type="http://schemas.openxmlformats.org/officeDocument/2006/relationships/hyperlink" Target="https://drive.google.com/open?id=1OvEnW64XF0f0-a6zN4Abp42UKgsjiBKZ" TargetMode="External"/><Relationship Id="rId1993" Type="http://schemas.openxmlformats.org/officeDocument/2006/relationships/hyperlink" Target="https://drive.google.com/open?id=1IQz6oA-5LTXAlN1ebbY7G-W1hDgvLIoR" TargetMode="External"/><Relationship Id="rId78" Type="http://schemas.openxmlformats.org/officeDocument/2006/relationships/hyperlink" Target="https://www.linkedin.com/in/roshni-bhandary-42280b1ab/" TargetMode="External"/><Relationship Id="rId809" Type="http://schemas.openxmlformats.org/officeDocument/2006/relationships/hyperlink" Target="https://drive.google.com/open?id=1rY_dNIoY2FIs4wpVikkzX_cee80ebJtg" TargetMode="External"/><Relationship Id="rId1201" Type="http://schemas.openxmlformats.org/officeDocument/2006/relationships/hyperlink" Target="https://drive.google.com/open?id=1Iwdf-X_7xePmclOA-WF-xF9Tb6UYNK8O" TargetMode="External"/><Relationship Id="rId1439" Type="http://schemas.openxmlformats.org/officeDocument/2006/relationships/hyperlink" Target="https://drive.google.com/open?id=1ivMlHdCBatyvuuyhIUbcJGJ3UmNhHExc" TargetMode="External"/><Relationship Id="rId1646" Type="http://schemas.openxmlformats.org/officeDocument/2006/relationships/hyperlink" Target="http://facebook.com/mrunal.katkar.73" TargetMode="External"/><Relationship Id="rId1853" Type="http://schemas.openxmlformats.org/officeDocument/2006/relationships/hyperlink" Target="https://www.linkedin.com/in/yash-bagal-24a70418a/" TargetMode="External"/><Relationship Id="rId1506" Type="http://schemas.openxmlformats.org/officeDocument/2006/relationships/hyperlink" Target="https://drive.google.com/open?id=114TE8FnY94eEc3Mr39FJPS3xLVEr6jj3" TargetMode="External"/><Relationship Id="rId1713" Type="http://schemas.openxmlformats.org/officeDocument/2006/relationships/hyperlink" Target="http://www.linkedin.com/in/yash-wairagade" TargetMode="External"/><Relationship Id="rId1920" Type="http://schemas.openxmlformats.org/officeDocument/2006/relationships/hyperlink" Target="http://www.linkedin.com/in/shrey-mathur69" TargetMode="External"/><Relationship Id="rId294" Type="http://schemas.openxmlformats.org/officeDocument/2006/relationships/hyperlink" Target="http://linkedin.com/surajbalvanshi" TargetMode="External"/><Relationship Id="rId2182" Type="http://schemas.openxmlformats.org/officeDocument/2006/relationships/hyperlink" Target="https://drive.google.com/open?id=1UGRapNMW1Uqlq2NQb2KydH5FMX66ftK3" TargetMode="External"/><Relationship Id="rId154" Type="http://schemas.openxmlformats.org/officeDocument/2006/relationships/hyperlink" Target="http://www.linkedin.com/in/pooja-sharma-0551b7192" TargetMode="External"/><Relationship Id="rId361" Type="http://schemas.openxmlformats.org/officeDocument/2006/relationships/hyperlink" Target="https://www.linkedin.com/in/sadaf-khan-b19675176/" TargetMode="External"/><Relationship Id="rId599" Type="http://schemas.openxmlformats.org/officeDocument/2006/relationships/hyperlink" Target="https://drive.google.com/open?id=1bIg5vt9rF2Mi6Mv0uxumxryhuMp4umfD" TargetMode="External"/><Relationship Id="rId2042" Type="http://schemas.openxmlformats.org/officeDocument/2006/relationships/hyperlink" Target="https://www.facebook.com/aakash.manjrekar.39" TargetMode="External"/><Relationship Id="rId2487" Type="http://schemas.openxmlformats.org/officeDocument/2006/relationships/hyperlink" Target="https://drive.google.com/file/d/1x0fpU5kRkjAGuRHlqUTRoCiKN55zTyZE/view?usp=sharing" TargetMode="External"/><Relationship Id="rId459" Type="http://schemas.openxmlformats.org/officeDocument/2006/relationships/hyperlink" Target="https://drive.google.com/open?id=1m2vfyTInWziHWDqwDdfWDUGOoE4kkAt2" TargetMode="External"/><Relationship Id="rId666" Type="http://schemas.openxmlformats.org/officeDocument/2006/relationships/hyperlink" Target="https://www.facebook.com/prasad.jagdale.507/" TargetMode="External"/><Relationship Id="rId873" Type="http://schemas.openxmlformats.org/officeDocument/2006/relationships/hyperlink" Target="https://www.linkedin.com/in/nisha-ingale-97987a194" TargetMode="External"/><Relationship Id="rId1089" Type="http://schemas.openxmlformats.org/officeDocument/2006/relationships/hyperlink" Target="https://drive.google.com/open?id=1FrT3UadjuipGBgXg31v0RIoivRmSM3Lr" TargetMode="External"/><Relationship Id="rId1296" Type="http://schemas.openxmlformats.org/officeDocument/2006/relationships/hyperlink" Target="https://drive.google.com/open?id=12S_XCEvFZYPikiU68gUCDRri6vY6Bikf" TargetMode="External"/><Relationship Id="rId2347" Type="http://schemas.openxmlformats.org/officeDocument/2006/relationships/hyperlink" Target="https://m.facebook.com/mehul.gupta.1023611" TargetMode="External"/><Relationship Id="rId2554" Type="http://schemas.openxmlformats.org/officeDocument/2006/relationships/hyperlink" Target="mailto:sujitwaghmare27@gmail.com" TargetMode="External"/><Relationship Id="rId221" Type="http://schemas.openxmlformats.org/officeDocument/2006/relationships/hyperlink" Target="https://drive.google.com/open?id=1Q_OWfK-lq33ul_djf5PCwQndetUT5Rbz" TargetMode="External"/><Relationship Id="rId319" Type="http://schemas.openxmlformats.org/officeDocument/2006/relationships/hyperlink" Target="https://drive.google.com/open?id=1gthTGwDOh5w7pUF0nbQI7imKlXWTgfZG" TargetMode="External"/><Relationship Id="rId526" Type="http://schemas.openxmlformats.org/officeDocument/2006/relationships/hyperlink" Target="https://drive.google.com/open?id=1o8TkhBLbpYzPVcJZDQQY8M2vo0xKTe0E" TargetMode="External"/><Relationship Id="rId1156" Type="http://schemas.openxmlformats.org/officeDocument/2006/relationships/hyperlink" Target="https://www.linkedin.com/in/manoj-kanade-34871516b/" TargetMode="External"/><Relationship Id="rId1363" Type="http://schemas.openxmlformats.org/officeDocument/2006/relationships/hyperlink" Target="https://drive.google.com/open?id=1NzZqlgyTHsSteJYQPXEIftvdpYBPYVLS" TargetMode="External"/><Relationship Id="rId2207" Type="http://schemas.openxmlformats.org/officeDocument/2006/relationships/hyperlink" Target="https://www.facebook.com/vedant.kulkarni.5851/" TargetMode="External"/><Relationship Id="rId733" Type="http://schemas.openxmlformats.org/officeDocument/2006/relationships/hyperlink" Target="https://drive.google.com/open?id=1mZTQh2lt8yLs-WcAYq1RvD1kPz7gDVM-" TargetMode="External"/><Relationship Id="rId940" Type="http://schemas.openxmlformats.org/officeDocument/2006/relationships/hyperlink" Target="http://m.facebook.com/neha.adulkar.5/" TargetMode="External"/><Relationship Id="rId1016" Type="http://schemas.openxmlformats.org/officeDocument/2006/relationships/hyperlink" Target="https://drive.google.com/open?id=1ik66SkQMqYHwWXn-NcCiONO1-qkaola9" TargetMode="External"/><Relationship Id="rId1570" Type="http://schemas.openxmlformats.org/officeDocument/2006/relationships/hyperlink" Target="https://drive.google.com/open?id=1YU3NSqQ8LsNY1hxM-4JYptFLBOb7FjQm" TargetMode="External"/><Relationship Id="rId1668" Type="http://schemas.openxmlformats.org/officeDocument/2006/relationships/hyperlink" Target="https://drive.google.com/open?id=1w5C7WLsZcd61R6GLvH0Tya0G8AzfHC8n" TargetMode="External"/><Relationship Id="rId1875" Type="http://schemas.openxmlformats.org/officeDocument/2006/relationships/hyperlink" Target="https://m.facebook.com/swarnima.patole?ref=bookmarks" TargetMode="External"/><Relationship Id="rId2414" Type="http://schemas.openxmlformats.org/officeDocument/2006/relationships/hyperlink" Target="mailto:sameerbhosale1999@gmail.com" TargetMode="External"/><Relationship Id="rId800" Type="http://schemas.openxmlformats.org/officeDocument/2006/relationships/hyperlink" Target="https://drive.google.com/open?id=1oe0YiEH5C9ah9Mefh5P4BNvE_O-JWqtp" TargetMode="External"/><Relationship Id="rId1223" Type="http://schemas.openxmlformats.org/officeDocument/2006/relationships/hyperlink" Target="https://www.facebook.com/amisha.baraskar.754" TargetMode="External"/><Relationship Id="rId1430" Type="http://schemas.openxmlformats.org/officeDocument/2006/relationships/hyperlink" Target="https://github.com/Satwaj-Dhavale" TargetMode="External"/><Relationship Id="rId1528" Type="http://schemas.openxmlformats.org/officeDocument/2006/relationships/hyperlink" Target="https://www.facebook.com/ashwinhedaoo33" TargetMode="External"/><Relationship Id="rId1735" Type="http://schemas.openxmlformats.org/officeDocument/2006/relationships/hyperlink" Target="https://drive.google.com/open?id=1rfbwkVSFM4XgF_QweFZvjmuaaEzGu8nE" TargetMode="External"/><Relationship Id="rId1942" Type="http://schemas.openxmlformats.org/officeDocument/2006/relationships/hyperlink" Target="https://www.facebook.com/anushka.paradkar" TargetMode="External"/><Relationship Id="rId27" Type="http://schemas.openxmlformats.org/officeDocument/2006/relationships/hyperlink" Target="https://www.linkedin.com/in/monika-lohar-561aa2193" TargetMode="External"/><Relationship Id="rId1802" Type="http://schemas.openxmlformats.org/officeDocument/2006/relationships/hyperlink" Target="https://drive.google.com/open?id=1kQxks6JGHp0a9O6LoR-0htYZS9eO4Rf8" TargetMode="External"/><Relationship Id="rId176" Type="http://schemas.openxmlformats.org/officeDocument/2006/relationships/hyperlink" Target="https://www.facebook.com/amruta.pandhare.16/" TargetMode="External"/><Relationship Id="rId383" Type="http://schemas.openxmlformats.org/officeDocument/2006/relationships/hyperlink" Target="https://drive.google.com/open?id=15wRhJtKuCfH4mycFO9DyhvR1wTTMcWGT" TargetMode="External"/><Relationship Id="rId590" Type="http://schemas.openxmlformats.org/officeDocument/2006/relationships/hyperlink" Target="https://drive.google.com/open?id=1SwC3ebajGixp75eWlvwz-QoFD9DMtbKQ" TargetMode="External"/><Relationship Id="rId2064" Type="http://schemas.openxmlformats.org/officeDocument/2006/relationships/hyperlink" Target="https://drive.google.com/open?id=1Ruv1HzlsWbCS5511WVwDRa8GBIPNkcho" TargetMode="External"/><Relationship Id="rId2271" Type="http://schemas.openxmlformats.org/officeDocument/2006/relationships/hyperlink" Target="https://drive.google.com/open?id=1cu2kfIergwwO-9WcoTP_Xseizz3Oxyg5" TargetMode="External"/><Relationship Id="rId243" Type="http://schemas.openxmlformats.org/officeDocument/2006/relationships/hyperlink" Target="https://www.linkedin.com/in/pranali-dalvi-9238801ab" TargetMode="External"/><Relationship Id="rId450" Type="http://schemas.openxmlformats.org/officeDocument/2006/relationships/hyperlink" Target="https://www.linkedin.com/in/shruti-patil-809a62194/" TargetMode="External"/><Relationship Id="rId688" Type="http://schemas.openxmlformats.org/officeDocument/2006/relationships/hyperlink" Target="https://drive.google.com/open?id=1vpg0M19jGay9JTNcVJN6i7BAzPLtzFuR" TargetMode="External"/><Relationship Id="rId895" Type="http://schemas.openxmlformats.org/officeDocument/2006/relationships/hyperlink" Target="https://drive.google.com/open?id=1izP1xrJdUvxL7iLt7yPzJCp00_oBLyJZ" TargetMode="External"/><Relationship Id="rId1080" Type="http://schemas.openxmlformats.org/officeDocument/2006/relationships/hyperlink" Target="https://www.linkedin.com/in/rashg18" TargetMode="External"/><Relationship Id="rId2131" Type="http://schemas.openxmlformats.org/officeDocument/2006/relationships/hyperlink" Target="https://drive.google.com/open?id=1mxKnZnGWJTScAbTyMFUyaXVE2zxyDg1g" TargetMode="External"/><Relationship Id="rId2369" Type="http://schemas.openxmlformats.org/officeDocument/2006/relationships/hyperlink" Target="mailto:bhairavijagtap1210@gmail.com" TargetMode="External"/><Relationship Id="rId2576" Type="http://schemas.openxmlformats.org/officeDocument/2006/relationships/hyperlink" Target="mailto:neha.hiwale@vit.edu.in" TargetMode="External"/><Relationship Id="rId103" Type="http://schemas.openxmlformats.org/officeDocument/2006/relationships/hyperlink" Target="https://drive.google.com/open?id=1T3jgPqn3NURcC6WsjtOBttwOnysrylGn" TargetMode="External"/><Relationship Id="rId310" Type="http://schemas.openxmlformats.org/officeDocument/2006/relationships/hyperlink" Target="https://drive.google.com/open?id=1Q8W8LRFHpVX13I9EZstx_i9cSmvSGhD3" TargetMode="External"/><Relationship Id="rId548" Type="http://schemas.openxmlformats.org/officeDocument/2006/relationships/hyperlink" Target="https://drive.google.com/open?id=1YuVMIu-fxZyLmp53B4Y4Fx0mgn8e_7Yx" TargetMode="External"/><Relationship Id="rId755" Type="http://schemas.openxmlformats.org/officeDocument/2006/relationships/hyperlink" Target="https://drive.google.com/open?id=1Dj7_30xZ7pnd4X21M9OZfegS8Swc-Pxo" TargetMode="External"/><Relationship Id="rId962" Type="http://schemas.openxmlformats.org/officeDocument/2006/relationships/hyperlink" Target="https://www.linkedin.com/in/ritwik-mukherjee-70a47a185/" TargetMode="External"/><Relationship Id="rId1178" Type="http://schemas.openxmlformats.org/officeDocument/2006/relationships/hyperlink" Target="https://www.facebook.com/hrishikeshsrb/" TargetMode="External"/><Relationship Id="rId1385" Type="http://schemas.openxmlformats.org/officeDocument/2006/relationships/hyperlink" Target="https://drive.google.com/open?id=1ae6cWkA_6hIMZ_97XimkoskZ54OpRfBu" TargetMode="External"/><Relationship Id="rId1592" Type="http://schemas.openxmlformats.org/officeDocument/2006/relationships/hyperlink" Target="https://www.linkedin.com/in/yash-kudale-09b380182" TargetMode="External"/><Relationship Id="rId2229" Type="http://schemas.openxmlformats.org/officeDocument/2006/relationships/hyperlink" Target="https://drive.google.com/open?id=1qoPRAcRYJX81B3faWiaDuVqfJiwrme6K" TargetMode="External"/><Relationship Id="rId2436" Type="http://schemas.openxmlformats.org/officeDocument/2006/relationships/hyperlink" Target="mailto:sneha.kate@vit.edu.in" TargetMode="External"/><Relationship Id="rId91" Type="http://schemas.openxmlformats.org/officeDocument/2006/relationships/hyperlink" Target="https://drive.google.com/open?id=1IFjaYUvLCz3pNSkV2emNHcznHt_KMGsA" TargetMode="External"/><Relationship Id="rId408" Type="http://schemas.openxmlformats.org/officeDocument/2006/relationships/hyperlink" Target="https://drive.google.com/open?id=1425OYdWONeCibaUIJ-a7rWxyM_b2_x_g" TargetMode="External"/><Relationship Id="rId615" Type="http://schemas.openxmlformats.org/officeDocument/2006/relationships/hyperlink" Target="https://drive.google.com/open?id=1xMTtNxLJETUKbzWlrh54vtjydQIP44g-" TargetMode="External"/><Relationship Id="rId822" Type="http://schemas.openxmlformats.org/officeDocument/2006/relationships/hyperlink" Target="https://drive.google.com/open?id=1NRsBcEyFEWCUYrxpmanF3fw_Kkhvsdmy" TargetMode="External"/><Relationship Id="rId1038" Type="http://schemas.openxmlformats.org/officeDocument/2006/relationships/hyperlink" Target="https://www.linkedin.com/in/rahul-adepu-614603151" TargetMode="External"/><Relationship Id="rId1245" Type="http://schemas.openxmlformats.org/officeDocument/2006/relationships/hyperlink" Target="https://drive.google.com/open?id=1LIvY923mYalJvdhNCMWkyclD3r3s0gma" TargetMode="External"/><Relationship Id="rId1452" Type="http://schemas.openxmlformats.org/officeDocument/2006/relationships/hyperlink" Target="https://drive.google.com/open?id=1i7BTILTDayP8XxWikPorj2n9tTx7NQqT" TargetMode="External"/><Relationship Id="rId1897" Type="http://schemas.openxmlformats.org/officeDocument/2006/relationships/hyperlink" Target="https://drive.google.com/open?id=1whfYxdwpdwDhw3TUANweh6TmKfqy413N" TargetMode="External"/><Relationship Id="rId2503" Type="http://schemas.openxmlformats.org/officeDocument/2006/relationships/hyperlink" Target="mailto:rajesh.thorat@vit.edu.in" TargetMode="External"/><Relationship Id="rId1105" Type="http://schemas.openxmlformats.org/officeDocument/2006/relationships/hyperlink" Target="https://drive.google.com/open?id=12qg8rGhNMGOpScUr041OyTUG57QrRVBH" TargetMode="External"/><Relationship Id="rId1312" Type="http://schemas.openxmlformats.org/officeDocument/2006/relationships/hyperlink" Target="https://drive.google.com/open?id=1ZV9PrF6CUsNCTLx94e58n4rSb8DIqJ3y" TargetMode="External"/><Relationship Id="rId1757" Type="http://schemas.openxmlformats.org/officeDocument/2006/relationships/hyperlink" Target="https://www.linkedin.com/in/saeem-kadiri-31a9851b2" TargetMode="External"/><Relationship Id="rId1964" Type="http://schemas.openxmlformats.org/officeDocument/2006/relationships/hyperlink" Target="https://drive.google.com/open?id=1eB8e_94itGJbcBkubEt4SwqQ8P1IuGYl" TargetMode="External"/><Relationship Id="rId49" Type="http://schemas.openxmlformats.org/officeDocument/2006/relationships/hyperlink" Target="https://drive.google.com/open?id=1kb4T91z_vYqoBcauLq91DZqAh4dZ-jfC" TargetMode="External"/><Relationship Id="rId1617" Type="http://schemas.openxmlformats.org/officeDocument/2006/relationships/hyperlink" Target="https://drive.google.com/open?id=1PA22QRx8_L8B-h-x7FaLq2_JT_1bPzxb" TargetMode="External"/><Relationship Id="rId1824" Type="http://schemas.openxmlformats.org/officeDocument/2006/relationships/hyperlink" Target="https://www.facebook.com/sarvesh47" TargetMode="External"/><Relationship Id="rId198" Type="http://schemas.openxmlformats.org/officeDocument/2006/relationships/hyperlink" Target="https://drive.google.com/open?id=10zT08unlNEBoVvG0S8f-K18y0rrUXv67" TargetMode="External"/><Relationship Id="rId2086" Type="http://schemas.openxmlformats.org/officeDocument/2006/relationships/hyperlink" Target="https://drive.google.com/open?id=1v14Rkdpp2dQCcu0RCosc3scajhmn31D-" TargetMode="External"/><Relationship Id="rId2293" Type="http://schemas.openxmlformats.org/officeDocument/2006/relationships/hyperlink" Target="https://drive.google.com/open?id=1jnoE6xm3S0aLAfLrsRw5sQNkrEm8TG5B" TargetMode="External"/><Relationship Id="rId2598" Type="http://schemas.openxmlformats.org/officeDocument/2006/relationships/hyperlink" Target="https://www.linkedin.com/in/soham-khedekar-8b0866205/" TargetMode="External"/><Relationship Id="rId265" Type="http://schemas.openxmlformats.org/officeDocument/2006/relationships/hyperlink" Target="https://drive.google.com/open?id=1Qh3VUGWKWu5rhDX6_Tvk5OKoqlMAq1Sd" TargetMode="External"/><Relationship Id="rId472" Type="http://schemas.openxmlformats.org/officeDocument/2006/relationships/hyperlink" Target="https://drive.google.com/open?id=1291lxsLZYXzPD5jjWCbVGEolgGF1HOiO" TargetMode="External"/><Relationship Id="rId2153" Type="http://schemas.openxmlformats.org/officeDocument/2006/relationships/hyperlink" Target="https://www.linkedin.com/in/nishant-pawar-523863144" TargetMode="External"/><Relationship Id="rId2360" Type="http://schemas.openxmlformats.org/officeDocument/2006/relationships/hyperlink" Target="https://drive.google.com/file/d/1E27h9pw15HwrFq55SIRwO_iS_V8HqhcL/view?usp=sharing" TargetMode="External"/><Relationship Id="rId125" Type="http://schemas.openxmlformats.org/officeDocument/2006/relationships/hyperlink" Target="https://www.facebook.com/janvhie.shivalkar" TargetMode="External"/><Relationship Id="rId332" Type="http://schemas.openxmlformats.org/officeDocument/2006/relationships/hyperlink" Target="https://www.facebook.com/vibhuti.gawand.3" TargetMode="External"/><Relationship Id="rId777" Type="http://schemas.openxmlformats.org/officeDocument/2006/relationships/hyperlink" Target="https://www.facebook.com/anish.kumar.1901/" TargetMode="External"/><Relationship Id="rId984" Type="http://schemas.openxmlformats.org/officeDocument/2006/relationships/hyperlink" Target="https://drive.google.com/open?id=1CLE3QXIdJdY-ro5lBZLhxThKvZJvPAS6" TargetMode="External"/><Relationship Id="rId2013" Type="http://schemas.openxmlformats.org/officeDocument/2006/relationships/hyperlink" Target="https://drive.google.com/open?id=1-2lLHThN0Yg8OlRXL4CrR1R-aXkwLlBX" TargetMode="External"/><Relationship Id="rId2220" Type="http://schemas.openxmlformats.org/officeDocument/2006/relationships/hyperlink" Target="http://www.linkedin.com/in/atharva-nimje-0505a9192" TargetMode="External"/><Relationship Id="rId2458" Type="http://schemas.openxmlformats.org/officeDocument/2006/relationships/hyperlink" Target="mailto:rishabhjain20156@gmail.com" TargetMode="External"/><Relationship Id="rId637" Type="http://schemas.openxmlformats.org/officeDocument/2006/relationships/hyperlink" Target="https://drive.google.com/open?id=1ZiVcY0SEKTnOulrvh8HohdkpRlAF6ou-" TargetMode="External"/><Relationship Id="rId844" Type="http://schemas.openxmlformats.org/officeDocument/2006/relationships/hyperlink" Target="https://drive.google.com/open?id=12QA3SkkuNzd4coJfeNcI1WJQJO53_VyL" TargetMode="External"/><Relationship Id="rId1267" Type="http://schemas.openxmlformats.org/officeDocument/2006/relationships/hyperlink" Target="https://www.linkedin.com/in/varsha-ghote-4968b91b2/" TargetMode="External"/><Relationship Id="rId1474" Type="http://schemas.openxmlformats.org/officeDocument/2006/relationships/hyperlink" Target="https://drive.google.com/open?id=1t8F2lTPTuHDbZrLzSUZcxUVK3UydUG9h" TargetMode="External"/><Relationship Id="rId1681" Type="http://schemas.openxmlformats.org/officeDocument/2006/relationships/hyperlink" Target="https://www.linkedin.com/in/aaditya-jadhav-9558571a0" TargetMode="External"/><Relationship Id="rId2318" Type="http://schemas.openxmlformats.org/officeDocument/2006/relationships/hyperlink" Target="https://www.linkedin.com/in/shivay01/" TargetMode="External"/><Relationship Id="rId2525" Type="http://schemas.openxmlformats.org/officeDocument/2006/relationships/hyperlink" Target="mailto:hrutuja.nipanikar@vit.edu.in" TargetMode="External"/><Relationship Id="rId276" Type="http://schemas.openxmlformats.org/officeDocument/2006/relationships/hyperlink" Target="https://drive.google.com/open?id=1e_lyQPCzJrpuy50OFjkw68JDSsNGyJJe" TargetMode="External"/><Relationship Id="rId483" Type="http://schemas.openxmlformats.org/officeDocument/2006/relationships/hyperlink" Target="https://drive.google.com/open?id=1SUJ-UIU4tVUIAKiyNPjjK3523zGb2Gnn" TargetMode="External"/><Relationship Id="rId690" Type="http://schemas.openxmlformats.org/officeDocument/2006/relationships/hyperlink" Target="https://www.facebook.com/girish.karkera.948" TargetMode="External"/><Relationship Id="rId704" Type="http://schemas.openxmlformats.org/officeDocument/2006/relationships/hyperlink" Target="https://drive.google.com/open?id=1VwitzGnr-bg9JpG0j8VxCrlfe9ei-sj7" TargetMode="External"/><Relationship Id="rId911" Type="http://schemas.openxmlformats.org/officeDocument/2006/relationships/hyperlink" Target="https://drive.google.com/open?id=1AVSe-vJ3UU9ejaukdJRf4dc9Ed-_6yla" TargetMode="External"/><Relationship Id="rId1127" Type="http://schemas.openxmlformats.org/officeDocument/2006/relationships/hyperlink" Target="https://www.facebook.com/onkar.chaudhari.98" TargetMode="External"/><Relationship Id="rId1334" Type="http://schemas.openxmlformats.org/officeDocument/2006/relationships/hyperlink" Target="https://www.linkedin.com/in/siddhi-nagap-a806aa145" TargetMode="External"/><Relationship Id="rId1541" Type="http://schemas.openxmlformats.org/officeDocument/2006/relationships/hyperlink" Target="http://www.linkedin.com/in/romit-sali-40b6561a0" TargetMode="External"/><Relationship Id="rId1779" Type="http://schemas.openxmlformats.org/officeDocument/2006/relationships/hyperlink" Target="https://drive.google.com/open?id=1O2buMNB7eeLH49rrwpFWl4OeT2g7UQgV" TargetMode="External"/><Relationship Id="rId1986" Type="http://schemas.openxmlformats.org/officeDocument/2006/relationships/hyperlink" Target="https://drive.google.com/open?id=1qM9uMmb9DIorDepD7NNF7ouhNJuN_u8i" TargetMode="External"/><Relationship Id="rId2164" Type="http://schemas.openxmlformats.org/officeDocument/2006/relationships/hyperlink" Target="https://www.facebook.com/laxit.jadhav.5" TargetMode="External"/><Relationship Id="rId2371" Type="http://schemas.openxmlformats.org/officeDocument/2006/relationships/hyperlink" Target="https://drive.google.com/drive/folders/1tFDh0DuRvedcuRbHqW1p9O-Hd7yTJGyl?usp=sharing" TargetMode="External"/><Relationship Id="rId40" Type="http://schemas.openxmlformats.org/officeDocument/2006/relationships/hyperlink" Target="http://linkedin.com/in/kartik-jondhalekar-36453818b" TargetMode="External"/><Relationship Id="rId136" Type="http://schemas.openxmlformats.org/officeDocument/2006/relationships/hyperlink" Target="https://drive.google.com/open?id=1YNsUS7smgmhKhQjKe-pcJ-A-9ZIVjNU0" TargetMode="External"/><Relationship Id="rId343" Type="http://schemas.openxmlformats.org/officeDocument/2006/relationships/hyperlink" Target="https://drive.google.com/open?id=1AYLAOnX5ZDgdMCz85P6_aC6G3HSeb07v" TargetMode="External"/><Relationship Id="rId550" Type="http://schemas.openxmlformats.org/officeDocument/2006/relationships/hyperlink" Target="http://www.linkedin.com/in/tanmay-ambekar-00214b1ab" TargetMode="External"/><Relationship Id="rId788" Type="http://schemas.openxmlformats.org/officeDocument/2006/relationships/hyperlink" Target="https://drive.google.com/open?id=1-VGcMnj_3CeuSRQ-JPG_XCIn3XYYdWiW" TargetMode="External"/><Relationship Id="rId995" Type="http://schemas.openxmlformats.org/officeDocument/2006/relationships/hyperlink" Target="https://drive.google.com/open?id=1lFKi4CwCBjV084takzd3__O0Ho4ww4ix" TargetMode="External"/><Relationship Id="rId1180" Type="http://schemas.openxmlformats.org/officeDocument/2006/relationships/hyperlink" Target="https://drive.google.com/open?id=1owPDkgTWkiRS7wP6ZO4sZ4KHtRTvdA6f" TargetMode="External"/><Relationship Id="rId1401" Type="http://schemas.openxmlformats.org/officeDocument/2006/relationships/hyperlink" Target="https://drive.google.com/open?id=1pcs2Rl1Up_TG_rv8zasj4Az84hHG_hAV" TargetMode="External"/><Relationship Id="rId1639" Type="http://schemas.openxmlformats.org/officeDocument/2006/relationships/hyperlink" Target="http://linkedin.com/in/pratik-jagtap-0747701a5" TargetMode="External"/><Relationship Id="rId1846" Type="http://schemas.openxmlformats.org/officeDocument/2006/relationships/hyperlink" Target="https://drive.google.com/open?id=1ZinH-Ii9N6t-4oJ0ebyvcTHdqIgl7Wjr" TargetMode="External"/><Relationship Id="rId2024" Type="http://schemas.openxmlformats.org/officeDocument/2006/relationships/hyperlink" Target="https://drive.google.com/open?id=1Y1I70oBc4IbLqKaEUVhaj_j5jfwbZF2r" TargetMode="External"/><Relationship Id="rId2231" Type="http://schemas.openxmlformats.org/officeDocument/2006/relationships/hyperlink" Target="https://www.facebook.com/nikhil.teli.12" TargetMode="External"/><Relationship Id="rId2469" Type="http://schemas.openxmlformats.org/officeDocument/2006/relationships/hyperlink" Target="mailto:ashi.chaurasia@vit.edu.in" TargetMode="External"/><Relationship Id="rId203" Type="http://schemas.openxmlformats.org/officeDocument/2006/relationships/hyperlink" Target="https://www.linkedin.com/in/durgeshupadhyay" TargetMode="External"/><Relationship Id="rId648" Type="http://schemas.openxmlformats.org/officeDocument/2006/relationships/hyperlink" Target="https://drive.google.com/open?id=1QIHZz3qrSH2mDRbsk6yzMsOe3yybvBPk" TargetMode="External"/><Relationship Id="rId855" Type="http://schemas.openxmlformats.org/officeDocument/2006/relationships/hyperlink" Target="https://drive.google.com/open?id=16bn1Opvko2fnflHn-NYLTRDkvEVRl91v" TargetMode="External"/><Relationship Id="rId1040" Type="http://schemas.openxmlformats.org/officeDocument/2006/relationships/hyperlink" Target="https://drive.google.com/open?id=1-uiOMyVV9ymBcGy1xCf2Iv7MYb3KeJnC" TargetMode="External"/><Relationship Id="rId1278" Type="http://schemas.openxmlformats.org/officeDocument/2006/relationships/hyperlink" Target="https://www.facebook.com/shubham.gavatade" TargetMode="External"/><Relationship Id="rId1485" Type="http://schemas.openxmlformats.org/officeDocument/2006/relationships/hyperlink" Target="https://www.linkedin.com/in/qaiser-shaikh-7325a21b2" TargetMode="External"/><Relationship Id="rId1692" Type="http://schemas.openxmlformats.org/officeDocument/2006/relationships/hyperlink" Target="https://www.facebook.com/intakhab.sheikh.779" TargetMode="External"/><Relationship Id="rId1706" Type="http://schemas.openxmlformats.org/officeDocument/2006/relationships/hyperlink" Target="https://drive.google.com/open?id=1fNSdNESV6r3AgBCAX5ZXj5NWT7rWKh8T" TargetMode="External"/><Relationship Id="rId1913" Type="http://schemas.openxmlformats.org/officeDocument/2006/relationships/hyperlink" Target="https://drive.google.com/open?id=1AQWT6QLs623mpGiEZ3cDEs1WQp6udajf" TargetMode="External"/><Relationship Id="rId2329" Type="http://schemas.openxmlformats.org/officeDocument/2006/relationships/hyperlink" Target="https://drive.google.com/file/d/1kK1NHHOsuJa-ATwiU2J86kj8hH0_0bH-/view?usp=sharing" TargetMode="External"/><Relationship Id="rId2536" Type="http://schemas.openxmlformats.org/officeDocument/2006/relationships/hyperlink" Target="mailto:sayali.tambe1@vit.edu.in" TargetMode="External"/><Relationship Id="rId287" Type="http://schemas.openxmlformats.org/officeDocument/2006/relationships/hyperlink" Target="https://www.linkedin.com/in/shubham-dudhal-3b72b4169/" TargetMode="External"/><Relationship Id="rId410" Type="http://schemas.openxmlformats.org/officeDocument/2006/relationships/hyperlink" Target="https://www.facebook.com/profile.php?id=100009849366502" TargetMode="External"/><Relationship Id="rId494" Type="http://schemas.openxmlformats.org/officeDocument/2006/relationships/hyperlink" Target="https://drive.google.com/open?id=1h7OdnN1hHHW4tu5hqNtEfgDZo9p_MTSH" TargetMode="External"/><Relationship Id="rId508" Type="http://schemas.openxmlformats.org/officeDocument/2006/relationships/hyperlink" Target="http://www.linkedin.com/in/vigneshkumaran-nainar-382760146" TargetMode="External"/><Relationship Id="rId715" Type="http://schemas.openxmlformats.org/officeDocument/2006/relationships/hyperlink" Target="https://www.linkedin.com/in/devesh-gaykar-b232b61a9" TargetMode="External"/><Relationship Id="rId922" Type="http://schemas.openxmlformats.org/officeDocument/2006/relationships/hyperlink" Target="https://drive.google.com/open?id=13rPIuvQliOBpGYRpSHaQgLUq31gH6rzr" TargetMode="External"/><Relationship Id="rId1138" Type="http://schemas.openxmlformats.org/officeDocument/2006/relationships/hyperlink" Target="https://drive.google.com/open?id=1iPpyqrfF5_HJID-xeU_VtCLmatA3Xf3N" TargetMode="External"/><Relationship Id="rId1345" Type="http://schemas.openxmlformats.org/officeDocument/2006/relationships/hyperlink" Target="https://www.facebook.com/vedant.gharat.52" TargetMode="External"/><Relationship Id="rId1552" Type="http://schemas.openxmlformats.org/officeDocument/2006/relationships/hyperlink" Target="https://www.facebook.com/pooja.chavan.9615566/" TargetMode="External"/><Relationship Id="rId1997" Type="http://schemas.openxmlformats.org/officeDocument/2006/relationships/hyperlink" Target="https://drive.google.com/open?id=1_RYoEQbhE9J0kMwRRa-z77uT4WkJrF_b" TargetMode="External"/><Relationship Id="rId2175" Type="http://schemas.openxmlformats.org/officeDocument/2006/relationships/hyperlink" Target="https://www.facebook.com/shreya.pattewar.1" TargetMode="External"/><Relationship Id="rId2382" Type="http://schemas.openxmlformats.org/officeDocument/2006/relationships/hyperlink" Target="mailto:siddhant.ahire@vit.edu.in" TargetMode="External"/><Relationship Id="rId2603" Type="http://schemas.openxmlformats.org/officeDocument/2006/relationships/drawing" Target="../drawings/drawing3.xml"/><Relationship Id="rId147" Type="http://schemas.openxmlformats.org/officeDocument/2006/relationships/hyperlink" Target="https://drive.google.com/open?id=1LCfK_xP4P8gmA0UZ09Xshu1lZp1MebNy" TargetMode="External"/><Relationship Id="rId354" Type="http://schemas.openxmlformats.org/officeDocument/2006/relationships/hyperlink" Target="https://drive.google.com/open?id=1vQ0QxdfqhvcJ8TIn13f0s-51RRFMxznO" TargetMode="External"/><Relationship Id="rId799" Type="http://schemas.openxmlformats.org/officeDocument/2006/relationships/hyperlink" Target="https://drive.google.com/open?id=1YNRfhdiT6oixobn7y4kij2XJx_uNCN3X" TargetMode="External"/><Relationship Id="rId1191" Type="http://schemas.openxmlformats.org/officeDocument/2006/relationships/hyperlink" Target="https://www.facebook.com/profile.php?id=100007406010664" TargetMode="External"/><Relationship Id="rId1205" Type="http://schemas.openxmlformats.org/officeDocument/2006/relationships/hyperlink" Target="https://drive.google.com/open?id=1ctMmUbInzmaTdICY4QwMtmB3T29vvt6s" TargetMode="External"/><Relationship Id="rId1857" Type="http://schemas.openxmlformats.org/officeDocument/2006/relationships/hyperlink" Target="https://www.linkedin.com/in/yash-shetty-a59721192" TargetMode="External"/><Relationship Id="rId2035" Type="http://schemas.openxmlformats.org/officeDocument/2006/relationships/hyperlink" Target="http://www.linkedin.com/in/likhit-kajrolkar-312855192" TargetMode="External"/><Relationship Id="rId51" Type="http://schemas.openxmlformats.org/officeDocument/2006/relationships/hyperlink" Target="https://www.facebook.com/profile.php?id=100009446840020" TargetMode="External"/><Relationship Id="rId561" Type="http://schemas.openxmlformats.org/officeDocument/2006/relationships/hyperlink" Target="https://www.facebook.com/Sparsharora02" TargetMode="External"/><Relationship Id="rId659" Type="http://schemas.openxmlformats.org/officeDocument/2006/relationships/hyperlink" Target="http://www.linkedin.com/in/pradnyadeshmukh1009" TargetMode="External"/><Relationship Id="rId866" Type="http://schemas.openxmlformats.org/officeDocument/2006/relationships/hyperlink" Target="https://drive.google.com/open?id=1w8VmFIf4kGtOR7bnLBy3kBfntEO634EP" TargetMode="External"/><Relationship Id="rId1289" Type="http://schemas.openxmlformats.org/officeDocument/2006/relationships/hyperlink" Target="https://drive.google.com/open?id=1INt-WyyEvFNIldV8bmEWkFckCxBMJMek" TargetMode="External"/><Relationship Id="rId1412" Type="http://schemas.openxmlformats.org/officeDocument/2006/relationships/hyperlink" Target="https://drive.google.com/open?id=1wXk0MksbrJt20IIFSCou1zAvtFlDHaxX" TargetMode="External"/><Relationship Id="rId1496" Type="http://schemas.openxmlformats.org/officeDocument/2006/relationships/hyperlink" Target="https://m.facebook.com/tanmay.zope?ref=bookmarks" TargetMode="External"/><Relationship Id="rId1717" Type="http://schemas.openxmlformats.org/officeDocument/2006/relationships/hyperlink" Target="https://www.linkedin.com/in/vaibhav-dhavade-141aa2193" TargetMode="External"/><Relationship Id="rId1924" Type="http://schemas.openxmlformats.org/officeDocument/2006/relationships/hyperlink" Target="https://www.linkedin.com/in/vaibhav-singh-a00b61133/" TargetMode="External"/><Relationship Id="rId2242" Type="http://schemas.openxmlformats.org/officeDocument/2006/relationships/hyperlink" Target="https://www.facebook.com/harshada.kokate.73" TargetMode="External"/><Relationship Id="rId2547" Type="http://schemas.openxmlformats.org/officeDocument/2006/relationships/hyperlink" Target="https://www.facebook.com/profile.php?id=100004761017549" TargetMode="External"/><Relationship Id="rId214" Type="http://schemas.openxmlformats.org/officeDocument/2006/relationships/hyperlink" Target="https://www.facebook.com/profile.php?id=100009211456298" TargetMode="External"/><Relationship Id="rId298" Type="http://schemas.openxmlformats.org/officeDocument/2006/relationships/hyperlink" Target="https://www.linkedin.com/in/purva-kulkarni-ab5732175/" TargetMode="External"/><Relationship Id="rId421" Type="http://schemas.openxmlformats.org/officeDocument/2006/relationships/hyperlink" Target="https://drive.google.com/open?id=1N1Fb3Wy4qa9-c4RWPa5EjEbc7UPpC4gb" TargetMode="External"/><Relationship Id="rId519" Type="http://schemas.openxmlformats.org/officeDocument/2006/relationships/hyperlink" Target="https://www.facebook.com/harshada.kadam.718" TargetMode="External"/><Relationship Id="rId1051" Type="http://schemas.openxmlformats.org/officeDocument/2006/relationships/hyperlink" Target="https://drive.google.com/open?id=1242wMAbNcUuHqOoin_sEJUivgy1VmscV" TargetMode="External"/><Relationship Id="rId1149" Type="http://schemas.openxmlformats.org/officeDocument/2006/relationships/hyperlink" Target="https://drive.google.com/open?id=1122pG9gtOZNhljhv3nqehVMS7SlPTQsT" TargetMode="External"/><Relationship Id="rId1356" Type="http://schemas.openxmlformats.org/officeDocument/2006/relationships/hyperlink" Target="https://drive.google.com/open?id=17KJTec4aU7eXcrInM9Uww09wtqzBGz8q" TargetMode="External"/><Relationship Id="rId2102" Type="http://schemas.openxmlformats.org/officeDocument/2006/relationships/hyperlink" Target="https://drive.google.com/open?id=1af_FguMg6eS5b5Q1pkDSdmom3-pw7Hj_" TargetMode="External"/><Relationship Id="rId158" Type="http://schemas.openxmlformats.org/officeDocument/2006/relationships/hyperlink" Target="https://www.linkedin.com/in/vaishnevi-phutane-7a1a08160/" TargetMode="External"/><Relationship Id="rId726" Type="http://schemas.openxmlformats.org/officeDocument/2006/relationships/hyperlink" Target="https://www.facebook.com/profile.php?id=100008846380091" TargetMode="External"/><Relationship Id="rId933" Type="http://schemas.openxmlformats.org/officeDocument/2006/relationships/hyperlink" Target="http://www.linkedin.com/in/devesh18" TargetMode="External"/><Relationship Id="rId1009" Type="http://schemas.openxmlformats.org/officeDocument/2006/relationships/hyperlink" Target="https://www.facebook.com/gaurav.kale.96558" TargetMode="External"/><Relationship Id="rId1563" Type="http://schemas.openxmlformats.org/officeDocument/2006/relationships/hyperlink" Target="https://drive.google.com/open?id=1LgJf1aDv1AQigVku0RH-58nBX8AC2nIR" TargetMode="External"/><Relationship Id="rId1770" Type="http://schemas.openxmlformats.org/officeDocument/2006/relationships/hyperlink" Target="https://drive.google.com/open?id=1vRguL_X3LRjzyqWG-_Ifq4Mmbcz5V3AE" TargetMode="External"/><Relationship Id="rId1868" Type="http://schemas.openxmlformats.org/officeDocument/2006/relationships/hyperlink" Target="https://www.facebook.com/swapnil.bhosale.568089" TargetMode="External"/><Relationship Id="rId2186" Type="http://schemas.openxmlformats.org/officeDocument/2006/relationships/hyperlink" Target="https://drive.google.com/open?id=1kRc9XhLXAsyCYU-it0v2bv7-xKtDVV76" TargetMode="External"/><Relationship Id="rId2393" Type="http://schemas.openxmlformats.org/officeDocument/2006/relationships/hyperlink" Target="mailto:snehamane004@gmail.com" TargetMode="External"/><Relationship Id="rId2407" Type="http://schemas.openxmlformats.org/officeDocument/2006/relationships/hyperlink" Target="https://drive.google.com/file/d/0B0qekK3R3zT4YVBtSGE0c3R4R19WRUhDRUlqekRHNzVRSUlz/view?usp=drivesdk" TargetMode="External"/><Relationship Id="rId62" Type="http://schemas.openxmlformats.org/officeDocument/2006/relationships/hyperlink" Target="https://www.linkedin.com/in/tejas-tirlotkar-0b3029191/" TargetMode="External"/><Relationship Id="rId365" Type="http://schemas.openxmlformats.org/officeDocument/2006/relationships/hyperlink" Target="https://www.linkedin.com/in/sharmin-shaikh-bb52621a6/" TargetMode="External"/><Relationship Id="rId572" Type="http://schemas.openxmlformats.org/officeDocument/2006/relationships/hyperlink" Target="https://www.facebook.com/ganesh.mudigonda" TargetMode="External"/><Relationship Id="rId1216" Type="http://schemas.openxmlformats.org/officeDocument/2006/relationships/hyperlink" Target="https://www.linkedin.com/in/shreya-mali-1a6456191" TargetMode="External"/><Relationship Id="rId1423" Type="http://schemas.openxmlformats.org/officeDocument/2006/relationships/hyperlink" Target="https://drive.google.com/open?id=1yNbZMXoWi4ju-vhTqrVVrZZThrwoZF4c" TargetMode="External"/><Relationship Id="rId1630" Type="http://schemas.openxmlformats.org/officeDocument/2006/relationships/hyperlink" Target="https://drive.google.com/open?id=110l0ncPhWdGTMIz0rw7ZNMyG9YP4UED9" TargetMode="External"/><Relationship Id="rId2046" Type="http://schemas.openxmlformats.org/officeDocument/2006/relationships/hyperlink" Target="https://www.facebook.com/shripad.kulkarni.3701" TargetMode="External"/><Relationship Id="rId2253" Type="http://schemas.openxmlformats.org/officeDocument/2006/relationships/hyperlink" Target="https://drive.google.com/open?id=1upUTRUw5kOg3PIOiWSBrwwkhSa2PQV9j" TargetMode="External"/><Relationship Id="rId2460" Type="http://schemas.openxmlformats.org/officeDocument/2006/relationships/hyperlink" Target="mailto:itsaniketnavale@gmail.com" TargetMode="External"/><Relationship Id="rId225" Type="http://schemas.openxmlformats.org/officeDocument/2006/relationships/hyperlink" Target="https://drive.google.com/open?id=1JUbaR_TJZA2D1P6uDMQfqD36wb5xiezJ" TargetMode="External"/><Relationship Id="rId432" Type="http://schemas.openxmlformats.org/officeDocument/2006/relationships/hyperlink" Target="http://linkedin.com/in/rishikesh-g-039395107" TargetMode="External"/><Relationship Id="rId877" Type="http://schemas.openxmlformats.org/officeDocument/2006/relationships/hyperlink" Target="https://www.linkedin.com/in/sadhvi-pugaonkar-6b62b5169/" TargetMode="External"/><Relationship Id="rId1062" Type="http://schemas.openxmlformats.org/officeDocument/2006/relationships/hyperlink" Target="https://drive.google.com/open?id=1ummA9zHvXcFYdmmzYqVE2wfADaiwbp3B" TargetMode="External"/><Relationship Id="rId1728" Type="http://schemas.openxmlformats.org/officeDocument/2006/relationships/hyperlink" Target="https://www.facebook.com/spidey.web.58" TargetMode="External"/><Relationship Id="rId1935" Type="http://schemas.openxmlformats.org/officeDocument/2006/relationships/hyperlink" Target="https://www.facebook.com/profile.php?id=100005732146969" TargetMode="External"/><Relationship Id="rId2113" Type="http://schemas.openxmlformats.org/officeDocument/2006/relationships/hyperlink" Target="https://drive.google.com/open?id=1ncxNun_X-fox2fSRO3TJq0Jem37iv16M" TargetMode="External"/><Relationship Id="rId2320" Type="http://schemas.openxmlformats.org/officeDocument/2006/relationships/hyperlink" Target="https://drive.google.com/open?id=1lVjmwP5GWxtzAsxFFLa1HElZcVkbYfw1" TargetMode="External"/><Relationship Id="rId2558" Type="http://schemas.openxmlformats.org/officeDocument/2006/relationships/hyperlink" Target="mailto:ashishad14@gmail.com" TargetMode="External"/><Relationship Id="rId737" Type="http://schemas.openxmlformats.org/officeDocument/2006/relationships/hyperlink" Target="https://drive.google.com/open?id=1NGH59n5qc5RqfkIIpEAe8GWc-xwngUE5" TargetMode="External"/><Relationship Id="rId944" Type="http://schemas.openxmlformats.org/officeDocument/2006/relationships/hyperlink" Target="https://m.facebook.com/profile.php?id=100008726136601" TargetMode="External"/><Relationship Id="rId1367" Type="http://schemas.openxmlformats.org/officeDocument/2006/relationships/hyperlink" Target="https://drive.google.com/open?id=14vjW5aAEXuKdiGozGesQFxzL9mtjSEOt" TargetMode="External"/><Relationship Id="rId1574" Type="http://schemas.openxmlformats.org/officeDocument/2006/relationships/hyperlink" Target="https://drive.google.com/open?id=1g9gtAbF10CQZ7vkG9Fw_WJK5CVxVUFLV" TargetMode="External"/><Relationship Id="rId1781" Type="http://schemas.openxmlformats.org/officeDocument/2006/relationships/hyperlink" Target="https://www.linkedin.com/in/hetal-gulhane-1152741a6" TargetMode="External"/><Relationship Id="rId2197" Type="http://schemas.openxmlformats.org/officeDocument/2006/relationships/hyperlink" Target="https://drive.google.com/open?id=1Tk_BIh20DNnWdsZqIOJWuybbQUwqO7_g" TargetMode="External"/><Relationship Id="rId2418" Type="http://schemas.openxmlformats.org/officeDocument/2006/relationships/hyperlink" Target="https://www.dropbox.com/s/y14lp9bx1v07zqv/sameer%20bhosale%20resume%2017104A0045-TCS.pdf?dl=0" TargetMode="External"/><Relationship Id="rId73" Type="http://schemas.openxmlformats.org/officeDocument/2006/relationships/hyperlink" Target="http://www.facebook.com/kedar.chendavankar" TargetMode="External"/><Relationship Id="rId169" Type="http://schemas.openxmlformats.org/officeDocument/2006/relationships/hyperlink" Target="https://www.facebook.com/sakshi.dhatrak.79/" TargetMode="External"/><Relationship Id="rId376" Type="http://schemas.openxmlformats.org/officeDocument/2006/relationships/hyperlink" Target="https://www.facebook.com/ritika.mali.31105" TargetMode="External"/><Relationship Id="rId583" Type="http://schemas.openxmlformats.org/officeDocument/2006/relationships/hyperlink" Target="https://drive.google.com/open?id=1T4OYBSocilNptQoBn6jX4yxFkjQKYxPD" TargetMode="External"/><Relationship Id="rId790" Type="http://schemas.openxmlformats.org/officeDocument/2006/relationships/hyperlink" Target="https://www.linkedin.com/in/rohit-rane-a453a2183" TargetMode="External"/><Relationship Id="rId804" Type="http://schemas.openxmlformats.org/officeDocument/2006/relationships/hyperlink" Target="https://drive.google.com/open?id=17Uwu_r7Iim6zFcMUlRv0BR-u5S1lN9D0" TargetMode="External"/><Relationship Id="rId1227" Type="http://schemas.openxmlformats.org/officeDocument/2006/relationships/hyperlink" Target="https://www.facebook.com/sahil.rumani32" TargetMode="External"/><Relationship Id="rId1434" Type="http://schemas.openxmlformats.org/officeDocument/2006/relationships/hyperlink" Target="https://www.linkedin.com/in/ashutoshbist/" TargetMode="External"/><Relationship Id="rId1641" Type="http://schemas.openxmlformats.org/officeDocument/2006/relationships/hyperlink" Target="https://drive.google.com/open?id=1tFQWHCOv3jsRYgD0t4ncfylNmSnQ20xM" TargetMode="External"/><Relationship Id="rId1879" Type="http://schemas.openxmlformats.org/officeDocument/2006/relationships/hyperlink" Target="https://www.facebook.com/vanshika.parkar.3" TargetMode="External"/><Relationship Id="rId2057" Type="http://schemas.openxmlformats.org/officeDocument/2006/relationships/hyperlink" Target="https://www.facebook.com/chinmay.gunishastri" TargetMode="External"/><Relationship Id="rId2264" Type="http://schemas.openxmlformats.org/officeDocument/2006/relationships/hyperlink" Target="https://drive.google.com/open?id=1Ymj-39a2G6SVd1wgUNk1eLuxlUeg49GN" TargetMode="External"/><Relationship Id="rId2471" Type="http://schemas.openxmlformats.org/officeDocument/2006/relationships/hyperlink" Target="https://drive.google.com/drive/folders/1X1Iojd8GdIHh8WbWz6xSHiCvfMhBhn1I?usp=sharing" TargetMode="External"/><Relationship Id="rId4" Type="http://schemas.openxmlformats.org/officeDocument/2006/relationships/hyperlink" Target="https://www.linkedin.com/in/jasvin-j-65aa5b128/" TargetMode="External"/><Relationship Id="rId236" Type="http://schemas.openxmlformats.org/officeDocument/2006/relationships/hyperlink" Target="https://drive.google.com/open?id=1OIrx2bPsZtMY02kVpK3a3azibIUQIIMN" TargetMode="External"/><Relationship Id="rId443" Type="http://schemas.openxmlformats.org/officeDocument/2006/relationships/hyperlink" Target="https://www.facebook.com/vidyadhar.jogi" TargetMode="External"/><Relationship Id="rId650" Type="http://schemas.openxmlformats.org/officeDocument/2006/relationships/hyperlink" Target="https://www.facebook.com/profile.php?id=100004946386461" TargetMode="External"/><Relationship Id="rId888" Type="http://schemas.openxmlformats.org/officeDocument/2006/relationships/hyperlink" Target="https://www.facebook.com/profile.php?id=100010364384792" TargetMode="External"/><Relationship Id="rId1073" Type="http://schemas.openxmlformats.org/officeDocument/2006/relationships/hyperlink" Target="https://drive.google.com/open?id=1xO4qMol6XuKy01BaZNof3o-ZpspPKJKR" TargetMode="External"/><Relationship Id="rId1280" Type="http://schemas.openxmlformats.org/officeDocument/2006/relationships/hyperlink" Target="https://drive.google.com/open?id=1XDDCRoaOt8Ev6F5VBlMG5IDw-gkihzig" TargetMode="External"/><Relationship Id="rId1501" Type="http://schemas.openxmlformats.org/officeDocument/2006/relationships/hyperlink" Target="https://www.linkedin.com/in/mrunal-jagtap-34bb6a1ab" TargetMode="External"/><Relationship Id="rId1739" Type="http://schemas.openxmlformats.org/officeDocument/2006/relationships/hyperlink" Target="https://drive.google.com/open?id=1m_jAe6fQYyJ0nIDK5ZJ9gFmGrqm4Rngs" TargetMode="External"/><Relationship Id="rId1946" Type="http://schemas.openxmlformats.org/officeDocument/2006/relationships/hyperlink" Target="http://www.facebook.com/rameen.tungekar.1" TargetMode="External"/><Relationship Id="rId2124" Type="http://schemas.openxmlformats.org/officeDocument/2006/relationships/hyperlink" Target="https://drive.google.com/open?id=1Wfa5vpgY2ssaEhbNiL2UVY63exFCg_nX" TargetMode="External"/><Relationship Id="rId2331" Type="http://schemas.openxmlformats.org/officeDocument/2006/relationships/hyperlink" Target="https://www.linkedin.com/in/shubham-chaudhari-26536415b/" TargetMode="External"/><Relationship Id="rId2569" Type="http://schemas.openxmlformats.org/officeDocument/2006/relationships/hyperlink" Target="mailto:preshita.more@vit.edu.in" TargetMode="External"/><Relationship Id="rId303" Type="http://schemas.openxmlformats.org/officeDocument/2006/relationships/hyperlink" Target="https://drive.google.com/open?id=1I0ZD8NvqIDt4Yxh0l17PgGwI_L6TeOzo" TargetMode="External"/><Relationship Id="rId748" Type="http://schemas.openxmlformats.org/officeDocument/2006/relationships/hyperlink" Target="https://drive.google.com/open?id=1fxafY7Z16-uyMQgIya-lDnJJ0eukjH-3" TargetMode="External"/><Relationship Id="rId955" Type="http://schemas.openxmlformats.org/officeDocument/2006/relationships/hyperlink" Target="https://drive.google.com/open?id=1tgQn0DgpUDe1QsMnClVG1UwiDehDuDXi" TargetMode="External"/><Relationship Id="rId1140" Type="http://schemas.openxmlformats.org/officeDocument/2006/relationships/hyperlink" Target="https://www.linkedin.com/in/aditya-bangar-88924a12a/" TargetMode="External"/><Relationship Id="rId1378" Type="http://schemas.openxmlformats.org/officeDocument/2006/relationships/hyperlink" Target="https://drive.google.com/open?id=1taBWbiiadZYOWKA2PCiBmJTnHi4Pyftu" TargetMode="External"/><Relationship Id="rId1585" Type="http://schemas.openxmlformats.org/officeDocument/2006/relationships/hyperlink" Target="https://drive.google.com/open?id=1MkkbfKC9zRCexV57NKVtLSf67o0r8I2q" TargetMode="External"/><Relationship Id="rId1792" Type="http://schemas.openxmlformats.org/officeDocument/2006/relationships/hyperlink" Target="https://www.facebook.com/shriraj.desai.58" TargetMode="External"/><Relationship Id="rId1806" Type="http://schemas.openxmlformats.org/officeDocument/2006/relationships/hyperlink" Target="https://drive.google.com/open?id=1Jq912M3jj87cd89CFfO4MV_uASHmCe-s" TargetMode="External"/><Relationship Id="rId2429" Type="http://schemas.openxmlformats.org/officeDocument/2006/relationships/hyperlink" Target="https://www.facebook.com/gaurang.shirsat.19" TargetMode="External"/><Relationship Id="rId84" Type="http://schemas.openxmlformats.org/officeDocument/2006/relationships/hyperlink" Target="https://drive.google.com/open?id=1i9IfcTacyOnmnRfFDVXDE1df5kCoXp8O" TargetMode="External"/><Relationship Id="rId387" Type="http://schemas.openxmlformats.org/officeDocument/2006/relationships/hyperlink" Target="https://www.facebook.com/anjali.birhade.37" TargetMode="External"/><Relationship Id="rId510" Type="http://schemas.openxmlformats.org/officeDocument/2006/relationships/hyperlink" Target="https://drive.google.com/open?id=1fa8y4lWXo26GVx_At4fEafZBpLaEkCjm" TargetMode="External"/><Relationship Id="rId594" Type="http://schemas.openxmlformats.org/officeDocument/2006/relationships/hyperlink" Target="https://drive.google.com/open?id=1HNodNimKHRw2m3es0h2vX5S2U2m87YRd" TargetMode="External"/><Relationship Id="rId608" Type="http://schemas.openxmlformats.org/officeDocument/2006/relationships/hyperlink" Target="https://www.facebook.com/soham.shinde.7106" TargetMode="External"/><Relationship Id="rId815" Type="http://schemas.openxmlformats.org/officeDocument/2006/relationships/hyperlink" Target="https://m.facebook.com/campaign/landing.php?campaign_id=1653993517&amp;extra_1=s%7Cm%7C318504238004%7Ce%7Cfacebook+login%7C&amp;placement&amp;creative=318504238004&amp;keyword=facebook+login&amp;partner_id=googlesem&amp;extra_2=campaignid%3D1653993517%26adgroupid%3D63066388443%26matchtype%3De%26network%3Dg%26source%3Dmobile%26search_or_content%3Ds%26device%3Dm%26devicemodel%3D%26adposition%3D%26target%3D%26targetid%3Dkwd-1409285535%26loc_physical_ms%3D9062244%26loc_interest_ms%3D%26feeditemid%3D%26param1%3D%26param2%3D&amp;gclid=Cj0KCQjw6ar4BRDnARIsAITGzlDA4dHH1ohWY5Qy2AGO9eDU17OBdmH-WxJ2YDR1WJHL49rT50tsT5IaAvqLEALw_wcB" TargetMode="External"/><Relationship Id="rId1238" Type="http://schemas.openxmlformats.org/officeDocument/2006/relationships/hyperlink" Target="https://drive.google.com/open?id=1kDqYMccykcmqwhCfc81OS7euzSkVDohr" TargetMode="External"/><Relationship Id="rId1445" Type="http://schemas.openxmlformats.org/officeDocument/2006/relationships/hyperlink" Target="https://www.facebook.com/akanksha.sadvelkar" TargetMode="External"/><Relationship Id="rId1652" Type="http://schemas.openxmlformats.org/officeDocument/2006/relationships/hyperlink" Target="https://drive.google.com/open?id=1d-erQ9_Q54nt1zjpcC5bLOuhx6Bcu-yj" TargetMode="External"/><Relationship Id="rId2068" Type="http://schemas.openxmlformats.org/officeDocument/2006/relationships/hyperlink" Target="http://www.fb.com/lalitvasam" TargetMode="External"/><Relationship Id="rId2275" Type="http://schemas.openxmlformats.org/officeDocument/2006/relationships/hyperlink" Target="https://drive.google.com/open?id=1DfumwRKUXR2MnDAsV6PmNaPmy5rAyxKF" TargetMode="External"/><Relationship Id="rId247" Type="http://schemas.openxmlformats.org/officeDocument/2006/relationships/hyperlink" Target="http://www.linkedin.com/in/omkar-vaity-266432190" TargetMode="External"/><Relationship Id="rId899" Type="http://schemas.openxmlformats.org/officeDocument/2006/relationships/hyperlink" Target="https://drive.google.com/open?id=1lEfblAW8nymoCb0yePGE1zsnOfiOsSa4" TargetMode="External"/><Relationship Id="rId1000" Type="http://schemas.openxmlformats.org/officeDocument/2006/relationships/hyperlink" Target="https://drive.google.com/open?id=1ce2Tokj_G6sl4a4GIRlz5jgLN2gMO9aX" TargetMode="External"/><Relationship Id="rId1084" Type="http://schemas.openxmlformats.org/officeDocument/2006/relationships/hyperlink" Target="https://in.linkedin.com/in/advait-maindalkar" TargetMode="External"/><Relationship Id="rId1305" Type="http://schemas.openxmlformats.org/officeDocument/2006/relationships/hyperlink" Target="https://drive.google.com/open?id=1Wfe24ot1A-ODwI96Z2Dseh5QDPws3dgS" TargetMode="External"/><Relationship Id="rId1957" Type="http://schemas.openxmlformats.org/officeDocument/2006/relationships/hyperlink" Target="https://drive.google.com/open?id=1Y10xK7B-Tb7YmEch7VSR91H4GqgKTvBA" TargetMode="External"/><Relationship Id="rId2482" Type="http://schemas.openxmlformats.org/officeDocument/2006/relationships/hyperlink" Target="https://www.facebook.com/profile.php?id=100009264494472" TargetMode="External"/><Relationship Id="rId107" Type="http://schemas.openxmlformats.org/officeDocument/2006/relationships/hyperlink" Target="https://drive.google.com/open?id=1FLRbMTB5AHCAH_oa9DlRcy0RYblL10Ok" TargetMode="External"/><Relationship Id="rId454" Type="http://schemas.openxmlformats.org/officeDocument/2006/relationships/hyperlink" Target="https://drive.google.com/open?id=1MiZ1n40WDqHwWS0__OXaw7SD1J3XmC77" TargetMode="External"/><Relationship Id="rId661" Type="http://schemas.openxmlformats.org/officeDocument/2006/relationships/hyperlink" Target="https://drive.google.com/open?id=1tylVLQyOZOqc6CK32wTPYFbTvQ7VsGMd" TargetMode="External"/><Relationship Id="rId759" Type="http://schemas.openxmlformats.org/officeDocument/2006/relationships/hyperlink" Target="https://drive.google.com/open?id=1r9x1G992DXqcPKx97nVUEYYQ6WDqZTAq" TargetMode="External"/><Relationship Id="rId966" Type="http://schemas.openxmlformats.org/officeDocument/2006/relationships/hyperlink" Target="https://www.linkedin.com/in/pritamlamkhade/" TargetMode="External"/><Relationship Id="rId1291" Type="http://schemas.openxmlformats.org/officeDocument/2006/relationships/hyperlink" Target="https://www.linkedin.com/mwlite/in/sumeet-shinde-b13880194" TargetMode="External"/><Relationship Id="rId1389" Type="http://schemas.openxmlformats.org/officeDocument/2006/relationships/hyperlink" Target="https://drive.google.com/open?id=14AaLWtAZTmGFcOb-1JQcnS0bkdEqYp_6" TargetMode="External"/><Relationship Id="rId1512" Type="http://schemas.openxmlformats.org/officeDocument/2006/relationships/hyperlink" Target="https://www.facebook.com/aniketh.manersure" TargetMode="External"/><Relationship Id="rId1596" Type="http://schemas.openxmlformats.org/officeDocument/2006/relationships/hyperlink" Target="https://www.linkedin.com/in/sayali-bole-216558183/" TargetMode="External"/><Relationship Id="rId1817" Type="http://schemas.openxmlformats.org/officeDocument/2006/relationships/hyperlink" Target="https://www.linkedin.com/in/pranita-s-a0a14a126" TargetMode="External"/><Relationship Id="rId2135" Type="http://schemas.openxmlformats.org/officeDocument/2006/relationships/hyperlink" Target="https://drive.google.com/open?id=1PU38NfPDeZSiQq1R4PUXazxqCgUYv-FW" TargetMode="External"/><Relationship Id="rId2342" Type="http://schemas.openxmlformats.org/officeDocument/2006/relationships/hyperlink" Target="https://m.facebook.com/adit.pawar.9" TargetMode="External"/><Relationship Id="rId11" Type="http://schemas.openxmlformats.org/officeDocument/2006/relationships/hyperlink" Target="https://www.facebook.com/sayali.1603" TargetMode="External"/><Relationship Id="rId314" Type="http://schemas.openxmlformats.org/officeDocument/2006/relationships/hyperlink" Target="https://drive.google.com/open?id=1rlm-DXDKUWNvQG9ua8UAW-9WKi6vLVkt" TargetMode="External"/><Relationship Id="rId398" Type="http://schemas.openxmlformats.org/officeDocument/2006/relationships/hyperlink" Target="https://drive.google.com/open?id=1CwJnX7vIqjw56Z9LB0STJWiiCanz3Tai" TargetMode="External"/><Relationship Id="rId521" Type="http://schemas.openxmlformats.org/officeDocument/2006/relationships/hyperlink" Target="https://drive.google.com/open?id=17SdH--GZbwk42-SPaw9tFyHDkHqHQjY0" TargetMode="External"/><Relationship Id="rId619" Type="http://schemas.openxmlformats.org/officeDocument/2006/relationships/hyperlink" Target="https://drive.google.com/open?id=14NIBEK5KEEopaQAdl7YDGXHmhcty59wA" TargetMode="External"/><Relationship Id="rId1151" Type="http://schemas.openxmlformats.org/officeDocument/2006/relationships/hyperlink" Target="https://www.facebook.com/sanika.raul.3/" TargetMode="External"/><Relationship Id="rId1249" Type="http://schemas.openxmlformats.org/officeDocument/2006/relationships/hyperlink" Target="https://drive.google.com/open?id=1zR0pZ9_RGa_GL1znjpduHiJCisTJylRv" TargetMode="External"/><Relationship Id="rId2079" Type="http://schemas.openxmlformats.org/officeDocument/2006/relationships/hyperlink" Target="https://www.facebook.com/profile.php?id=100000301229207" TargetMode="External"/><Relationship Id="rId2202" Type="http://schemas.openxmlformats.org/officeDocument/2006/relationships/hyperlink" Target="https://drive.google.com/open?id=13dorPYxG5utOpstN24csMyocAIHfdjXr" TargetMode="External"/><Relationship Id="rId95" Type="http://schemas.openxmlformats.org/officeDocument/2006/relationships/hyperlink" Target="https://drive.google.com/open?id=10x0tvlDld2TqlRbYJn0mW7TJMdUvs-VY" TargetMode="External"/><Relationship Id="rId160" Type="http://schemas.openxmlformats.org/officeDocument/2006/relationships/hyperlink" Target="https://drive.google.com/open?id=1xiXZmuUIjCwNEBC2PqsQqXWZu6xLI3K9" TargetMode="External"/><Relationship Id="rId826" Type="http://schemas.openxmlformats.org/officeDocument/2006/relationships/hyperlink" Target="https://www.facebook.com/omiizemse/" TargetMode="External"/><Relationship Id="rId1011" Type="http://schemas.openxmlformats.org/officeDocument/2006/relationships/hyperlink" Target="https://drive.google.com/open?id=1V4FHTHSq9ELwHbXLysVfAGqMl1Nqa4OA" TargetMode="External"/><Relationship Id="rId1109" Type="http://schemas.openxmlformats.org/officeDocument/2006/relationships/hyperlink" Target="https://drive.google.com/open?id=1u91lofz-e2VDzQOFeP-rSMU1WNOPxJPe" TargetMode="External"/><Relationship Id="rId1456" Type="http://schemas.openxmlformats.org/officeDocument/2006/relationships/hyperlink" Target="https://drive.google.com/open?id=1cltFdccxUjOxddfVpxcFNEXDXc9UH6Lg" TargetMode="External"/><Relationship Id="rId1663" Type="http://schemas.openxmlformats.org/officeDocument/2006/relationships/hyperlink" Target="https://drive.google.com/open?id=1eNIlH91BsmggeBLSFLbn_xJLf1GTaQqU" TargetMode="External"/><Relationship Id="rId1870" Type="http://schemas.openxmlformats.org/officeDocument/2006/relationships/hyperlink" Target="https://drive.google.com/open?id=1NUutTiVNwq2HovZ-LCBWrfBK804hpdlO" TargetMode="External"/><Relationship Id="rId1968" Type="http://schemas.openxmlformats.org/officeDocument/2006/relationships/hyperlink" Target="https://drive.google.com/open?id=1TEOBQh8S56DDorbnlhAShM6Kn4eMddnK" TargetMode="External"/><Relationship Id="rId2286" Type="http://schemas.openxmlformats.org/officeDocument/2006/relationships/hyperlink" Target="https://www.facebook.com/gauri.soochik" TargetMode="External"/><Relationship Id="rId2493" Type="http://schemas.openxmlformats.org/officeDocument/2006/relationships/hyperlink" Target="mailto:vijay.kute@vit.edu.in" TargetMode="External"/><Relationship Id="rId2507" Type="http://schemas.openxmlformats.org/officeDocument/2006/relationships/hyperlink" Target="https://drive.google.com/file/d/1m7cRgJLzgqvlvXg2xSeLk_spRTNkWpf2/view?usp=sharing" TargetMode="External"/><Relationship Id="rId258" Type="http://schemas.openxmlformats.org/officeDocument/2006/relationships/hyperlink" Target="https://www.facebook.com/akash.u237" TargetMode="External"/><Relationship Id="rId465" Type="http://schemas.openxmlformats.org/officeDocument/2006/relationships/hyperlink" Target="https://drive.google.com/open?id=1Pw9wxXxuu8JxWNELFQm3xQUqsfPxfdeI" TargetMode="External"/><Relationship Id="rId672" Type="http://schemas.openxmlformats.org/officeDocument/2006/relationships/hyperlink" Target="https://drive.google.com/open?id=1qZW6hmjkgllDVWROBcwfcOvcYm5-qFES" TargetMode="External"/><Relationship Id="rId1095" Type="http://schemas.openxmlformats.org/officeDocument/2006/relationships/hyperlink" Target="https://www.facebook.com/simran.vartak.1/" TargetMode="External"/><Relationship Id="rId1316" Type="http://schemas.openxmlformats.org/officeDocument/2006/relationships/hyperlink" Target="https://drive.google.com/open?id=1gfySlhHb0gFc78wPHfnnAEUowLQYydoy" TargetMode="External"/><Relationship Id="rId1523" Type="http://schemas.openxmlformats.org/officeDocument/2006/relationships/hyperlink" Target="https://drive.google.com/open?id=1k-njizrKKSBDPXCeMsE65ll9mzTGeULr" TargetMode="External"/><Relationship Id="rId1730" Type="http://schemas.openxmlformats.org/officeDocument/2006/relationships/hyperlink" Target="https://drive.google.com/open?id=17tTqwdSkyqx4m4pxo_Jvf3CFNMiMdgtL" TargetMode="External"/><Relationship Id="rId2146" Type="http://schemas.openxmlformats.org/officeDocument/2006/relationships/hyperlink" Target="https://drive.google.com/open?id=1al_tdy1wCTQZ4DOPDhq4k2tOBKy-KUuB" TargetMode="External"/><Relationship Id="rId2353" Type="http://schemas.openxmlformats.org/officeDocument/2006/relationships/hyperlink" Target="mailto:bhavesh.bhagria@vit.edu.in" TargetMode="External"/><Relationship Id="rId2560" Type="http://schemas.openxmlformats.org/officeDocument/2006/relationships/hyperlink" Target="https://www.linkedin.com/in/ashish-pradhan1414/" TargetMode="External"/><Relationship Id="rId22" Type="http://schemas.openxmlformats.org/officeDocument/2006/relationships/hyperlink" Target="https://drive.google.com/open?id=1iXrJ0mYVVfQVbV58841sNLWLpe02F_P-" TargetMode="External"/><Relationship Id="rId118" Type="http://schemas.openxmlformats.org/officeDocument/2006/relationships/hyperlink" Target="https://www.linkedin.com/in/meenu-mishra-69a77618b/" TargetMode="External"/><Relationship Id="rId325" Type="http://schemas.openxmlformats.org/officeDocument/2006/relationships/hyperlink" Target="https://www.linkedin.com/in/ashutosh-pandey-b1b382199/" TargetMode="External"/><Relationship Id="rId532" Type="http://schemas.openxmlformats.org/officeDocument/2006/relationships/hyperlink" Target="http://linkedin.com/in/shubham-wagh-5a21a4180/" TargetMode="External"/><Relationship Id="rId977" Type="http://schemas.openxmlformats.org/officeDocument/2006/relationships/hyperlink" Target="https://m.facebook.com/shivam.kharde.399" TargetMode="External"/><Relationship Id="rId1162" Type="http://schemas.openxmlformats.org/officeDocument/2006/relationships/hyperlink" Target="https://drive.google.com/open?id=1kLNbxgqjEkyR93opT8pl2iCInM7KLvKY" TargetMode="External"/><Relationship Id="rId1828" Type="http://schemas.openxmlformats.org/officeDocument/2006/relationships/hyperlink" Target="https://www.linkedin.com/mwlite/in/shriya-sohani-8b2324163" TargetMode="External"/><Relationship Id="rId2006" Type="http://schemas.openxmlformats.org/officeDocument/2006/relationships/hyperlink" Target="https://drive.google.com/open?id=1qAUp5kvGJsrbljVxKtcI1auQoT51_tM7" TargetMode="External"/><Relationship Id="rId2213" Type="http://schemas.openxmlformats.org/officeDocument/2006/relationships/hyperlink" Target="https://drive.google.com/open?id=18eIPJl2qy_zpAb6tHwl1fnDv0tjVUL5U" TargetMode="External"/><Relationship Id="rId2420" Type="http://schemas.openxmlformats.org/officeDocument/2006/relationships/hyperlink" Target="mailto:bhagyashree.deshmukh@vit.edu.in" TargetMode="External"/><Relationship Id="rId171" Type="http://schemas.openxmlformats.org/officeDocument/2006/relationships/hyperlink" Target="https://drive.google.com/open?id=1QXL9nscLbXxR-EjI0KIdEUbMKlEQ-krA" TargetMode="External"/><Relationship Id="rId837" Type="http://schemas.openxmlformats.org/officeDocument/2006/relationships/hyperlink" Target="https://drive.google.com/open?id=1ElK5y2wqXQhiEmnYOnljkDc7Jh7UoItN" TargetMode="External"/><Relationship Id="rId1022" Type="http://schemas.openxmlformats.org/officeDocument/2006/relationships/hyperlink" Target="https://www.linkedin.com/in/aniket-shinde-a35b85191/" TargetMode="External"/><Relationship Id="rId1467" Type="http://schemas.openxmlformats.org/officeDocument/2006/relationships/hyperlink" Target="https://drive.google.com/open?id=1JNmmknsfefT0sWsM2LDWT3OpdmnwtJmL" TargetMode="External"/><Relationship Id="rId1674" Type="http://schemas.openxmlformats.org/officeDocument/2006/relationships/hyperlink" Target="https://drive.google.com/open?id=1oZHRlTnhSSuKWTdBTTpuIqT6irl4F0QK" TargetMode="External"/><Relationship Id="rId1881" Type="http://schemas.openxmlformats.org/officeDocument/2006/relationships/hyperlink" Target="https://drive.google.com/open?id=1ox6EqlIEErJK8KOTrpwUZ3C8eXEiVkVE" TargetMode="External"/><Relationship Id="rId2297" Type="http://schemas.openxmlformats.org/officeDocument/2006/relationships/hyperlink" Target="https://www.facebook.com/cuburn.cardozo" TargetMode="External"/><Relationship Id="rId2518" Type="http://schemas.openxmlformats.org/officeDocument/2006/relationships/hyperlink" Target="mailto:pranay29699@gmail.com" TargetMode="External"/><Relationship Id="rId269" Type="http://schemas.openxmlformats.org/officeDocument/2006/relationships/hyperlink" Target="https://drive.google.com/open?id=1pAQ4bBxs3qTHb2xmZ5mA1Bm5i1SaAP8L" TargetMode="External"/><Relationship Id="rId476" Type="http://schemas.openxmlformats.org/officeDocument/2006/relationships/hyperlink" Target="https://drive.google.com/open?id=1pFISSGNt_qF4w7nhKmqZByvd8_J-ZXHf" TargetMode="External"/><Relationship Id="rId683" Type="http://schemas.openxmlformats.org/officeDocument/2006/relationships/hyperlink" Target="https://www.linkedin.com/in/sushant-k-934a40107/" TargetMode="External"/><Relationship Id="rId890" Type="http://schemas.openxmlformats.org/officeDocument/2006/relationships/hyperlink" Target="https://drive.google.com/open?id=1L2ZploQKDkeY46B8aCLno2B4BywMwFNl" TargetMode="External"/><Relationship Id="rId904" Type="http://schemas.openxmlformats.org/officeDocument/2006/relationships/hyperlink" Target="https://www.facebook.com/ankit.katre.35" TargetMode="External"/><Relationship Id="rId1327" Type="http://schemas.openxmlformats.org/officeDocument/2006/relationships/hyperlink" Target="https://drive.google.com/open?id=1iSsFqbZFavrgdOMAepH3aaUJKe8TKX5M" TargetMode="External"/><Relationship Id="rId1534" Type="http://schemas.openxmlformats.org/officeDocument/2006/relationships/hyperlink" Target="https://drive.google.com/open?id=15hUhuDW1J1Mdd9gpC4aDdTjmRSpdUGNA" TargetMode="External"/><Relationship Id="rId1741" Type="http://schemas.openxmlformats.org/officeDocument/2006/relationships/hyperlink" Target="https://www.linkedin.com/in/shubham-darekar-3439a7153" TargetMode="External"/><Relationship Id="rId1979" Type="http://schemas.openxmlformats.org/officeDocument/2006/relationships/hyperlink" Target="https://drive.google.com/open?id=15NgYAwiSp9ADZVZOD0NpByQMPRFAuJkq" TargetMode="External"/><Relationship Id="rId2157" Type="http://schemas.openxmlformats.org/officeDocument/2006/relationships/hyperlink" Target="https://www.linkedin.com/in/omkar-velankar-3a0987167" TargetMode="External"/><Relationship Id="rId2364" Type="http://schemas.openxmlformats.org/officeDocument/2006/relationships/hyperlink" Target="https://drive.google.com/file/d/17ZZGrvcj232PTXIIJ-Yf0pMoO0iLdffV/view?usp=sharing" TargetMode="External"/><Relationship Id="rId2571" Type="http://schemas.openxmlformats.org/officeDocument/2006/relationships/hyperlink" Target="https://www.linkedin.com/in/preshita-more-9315211ab" TargetMode="External"/><Relationship Id="rId33" Type="http://schemas.openxmlformats.org/officeDocument/2006/relationships/hyperlink" Target="https://drive.google.com/open?id=17W5l7AGT3PiPLLPuXDC6ACvugKmgsEMe" TargetMode="External"/><Relationship Id="rId129" Type="http://schemas.openxmlformats.org/officeDocument/2006/relationships/hyperlink" Target="https://www.facebook.com/ankita.lahamge.9" TargetMode="External"/><Relationship Id="rId336" Type="http://schemas.openxmlformats.org/officeDocument/2006/relationships/hyperlink" Target="https://www.facebook.com/siddhant.bagat/" TargetMode="External"/><Relationship Id="rId543" Type="http://schemas.openxmlformats.org/officeDocument/2006/relationships/hyperlink" Target="https://www.facebook.com/onkar.nikam.75" TargetMode="External"/><Relationship Id="rId988" Type="http://schemas.openxmlformats.org/officeDocument/2006/relationships/hyperlink" Target="https://drive.google.com/open?id=1Nijqx_E-TW0DxDrmAE92ekWwPUWGZBXj" TargetMode="External"/><Relationship Id="rId1173" Type="http://schemas.openxmlformats.org/officeDocument/2006/relationships/hyperlink" Target="https://drive.google.com/open?id=1MRWF5HA7LaIpoEy8t6HChMYTIEe2wH0y" TargetMode="External"/><Relationship Id="rId1380" Type="http://schemas.openxmlformats.org/officeDocument/2006/relationships/hyperlink" Target="https://www.linkedin.com/in/falguni-waghela-b0b5a51ab/" TargetMode="External"/><Relationship Id="rId1601" Type="http://schemas.openxmlformats.org/officeDocument/2006/relationships/hyperlink" Target="https://drive.google.com/open?id=1Yt5OZQBWyJNM3v2XU1NlQAIQx21jfkPD" TargetMode="External"/><Relationship Id="rId1839" Type="http://schemas.openxmlformats.org/officeDocument/2006/relationships/hyperlink" Target="http://linkedin.com/in/idris-nalwala-05437b198" TargetMode="External"/><Relationship Id="rId2017" Type="http://schemas.openxmlformats.org/officeDocument/2006/relationships/hyperlink" Target="https://drive.google.com/open?id=1bZSXp7OVQgLgrD3Q6fsgjmxcIHOlqXB5" TargetMode="External"/><Relationship Id="rId2224" Type="http://schemas.openxmlformats.org/officeDocument/2006/relationships/hyperlink" Target="https://www.linkedin.com/in/shraddha-gurav-b85608185" TargetMode="External"/><Relationship Id="rId182" Type="http://schemas.openxmlformats.org/officeDocument/2006/relationships/hyperlink" Target="https://drive.google.com/open?id=1j9eZ2XKfJgDus_TwAGNtuLQpWaaXpOQE" TargetMode="External"/><Relationship Id="rId403" Type="http://schemas.openxmlformats.org/officeDocument/2006/relationships/hyperlink" Target="https://www.facebook.com/profile.php?id=100011348440202" TargetMode="External"/><Relationship Id="rId750" Type="http://schemas.openxmlformats.org/officeDocument/2006/relationships/hyperlink" Target="https://www.linkedin.com/in/saran-saluja-503078172/" TargetMode="External"/><Relationship Id="rId848" Type="http://schemas.openxmlformats.org/officeDocument/2006/relationships/hyperlink" Target="https://drive.google.com/open?id=1Jj7ilEFGXnhNgipbZRdxJO9ahUg4tmVN" TargetMode="External"/><Relationship Id="rId1033" Type="http://schemas.openxmlformats.org/officeDocument/2006/relationships/hyperlink" Target="https://www.facebook.com/chaitanya.desai.351" TargetMode="External"/><Relationship Id="rId1478" Type="http://schemas.openxmlformats.org/officeDocument/2006/relationships/hyperlink" Target="https://drive.google.com/open?id=1scFxzRnH_qnLYJ5VzYzVfGgm5DCtn8Zx" TargetMode="External"/><Relationship Id="rId1685" Type="http://schemas.openxmlformats.org/officeDocument/2006/relationships/hyperlink" Target="https://www.linkedin.com/in/aman-chauhan-0a3a53166" TargetMode="External"/><Relationship Id="rId1892" Type="http://schemas.openxmlformats.org/officeDocument/2006/relationships/hyperlink" Target="https://www.linkedin.com/in/snehal-parkhe-9628571a0" TargetMode="External"/><Relationship Id="rId1906" Type="http://schemas.openxmlformats.org/officeDocument/2006/relationships/hyperlink" Target="https://drive.google.com/open?id=150Qe-N_C5txpkvPk36BMigSpAaWFYnIr" TargetMode="External"/><Relationship Id="rId2431" Type="http://schemas.openxmlformats.org/officeDocument/2006/relationships/hyperlink" Target="mailto:ajinkya.nikam@vit.edu.in" TargetMode="External"/><Relationship Id="rId2529" Type="http://schemas.openxmlformats.org/officeDocument/2006/relationships/hyperlink" Target="mailto:aniket.ghosh@vit.edu.in" TargetMode="External"/><Relationship Id="rId487" Type="http://schemas.openxmlformats.org/officeDocument/2006/relationships/hyperlink" Target="https://drive.google.com/open?id=1wCc50t_9aRii6ST0nkpLapHItsAYR1Q6" TargetMode="External"/><Relationship Id="rId610" Type="http://schemas.openxmlformats.org/officeDocument/2006/relationships/hyperlink" Target="https://drive.google.com/open?id=1pHsBnr_qqS9YMF9D56-GTeL-5XraH6eA" TargetMode="External"/><Relationship Id="rId694" Type="http://schemas.openxmlformats.org/officeDocument/2006/relationships/hyperlink" Target="https://www.facebook.com/younus.jameel.737" TargetMode="External"/><Relationship Id="rId708" Type="http://schemas.openxmlformats.org/officeDocument/2006/relationships/hyperlink" Target="https://drive.google.com/open?id=1rkGQ_VtxyrMfa2iXeAvw4RmkWcGqHyXp" TargetMode="External"/><Relationship Id="rId915" Type="http://schemas.openxmlformats.org/officeDocument/2006/relationships/hyperlink" Target="https://drive.google.com/open?id=1uw1PTgoXRRFASj6noHA64MmC4Rmw4dIQ" TargetMode="External"/><Relationship Id="rId1240" Type="http://schemas.openxmlformats.org/officeDocument/2006/relationships/hyperlink" Target="http://www.linkedin.com/in/JaykrishnaNandagiri" TargetMode="External"/><Relationship Id="rId1338" Type="http://schemas.openxmlformats.org/officeDocument/2006/relationships/hyperlink" Target="https://www.linkedin.com/in/mannal-kamble-53297b153/" TargetMode="External"/><Relationship Id="rId1545" Type="http://schemas.openxmlformats.org/officeDocument/2006/relationships/hyperlink" Target="http://linkedin.com/in/manish-c-yadav" TargetMode="External"/><Relationship Id="rId2070" Type="http://schemas.openxmlformats.org/officeDocument/2006/relationships/hyperlink" Target="https://drive.google.com/open?id=14X3s71K4WHF_MrpLpdVoYe5cD9bwzIWX" TargetMode="External"/><Relationship Id="rId2168" Type="http://schemas.openxmlformats.org/officeDocument/2006/relationships/hyperlink" Target="https://www.facebook.com/tejal.vanjare.31" TargetMode="External"/><Relationship Id="rId2375" Type="http://schemas.openxmlformats.org/officeDocument/2006/relationships/hyperlink" Target="mailto:preetamrane2114@gmail.com" TargetMode="External"/><Relationship Id="rId347" Type="http://schemas.openxmlformats.org/officeDocument/2006/relationships/hyperlink" Target="https://drive.google.com/open?id=1ELuTRbTH-dbqo-rer-wy3zpAajptJoDw" TargetMode="External"/><Relationship Id="rId999" Type="http://schemas.openxmlformats.org/officeDocument/2006/relationships/hyperlink" Target="https://drive.google.com/open?id=14mYGh-vzwLkliC7eoht3HyJtKEwqIA14" TargetMode="External"/><Relationship Id="rId1100" Type="http://schemas.openxmlformats.org/officeDocument/2006/relationships/hyperlink" Target="https://www.linkedin.com/in/harshit-gupta-a502b61a9/" TargetMode="External"/><Relationship Id="rId1184" Type="http://schemas.openxmlformats.org/officeDocument/2006/relationships/hyperlink" Target="https://drive.google.com/open?id=18f2bKunLTW60ZTDi5WGQy04L1KJyscSC" TargetMode="External"/><Relationship Id="rId1405" Type="http://schemas.openxmlformats.org/officeDocument/2006/relationships/hyperlink" Target="https://drive.google.com/open?id=1U2gfIaEhdl2rMcLwvEmuYAHbIS6NCxsC" TargetMode="External"/><Relationship Id="rId1752" Type="http://schemas.openxmlformats.org/officeDocument/2006/relationships/hyperlink" Target="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12%26loc_interest_ms%3D%26feeditemid%3D%26param1%3D%26param2%3D&amp;gclid=CjwKCAjwt-L2BRA_EiwAacX32bf4lbMJ1RRjGYFhz7GPyJDQtZ0PNAhfNg1hFACa_cto_81ENPNanRoCcXUQAvD_BwE" TargetMode="External"/><Relationship Id="rId2028" Type="http://schemas.openxmlformats.org/officeDocument/2006/relationships/hyperlink" Target="https://drive.google.com/open?id=1ZOFJ2ur9ADkKdccEEUU_mC3NfadUaFrD" TargetMode="External"/><Relationship Id="rId2582" Type="http://schemas.openxmlformats.org/officeDocument/2006/relationships/hyperlink" Target="mailto:hiwaleneha9988@gmail.com" TargetMode="External"/><Relationship Id="rId44" Type="http://schemas.openxmlformats.org/officeDocument/2006/relationships/hyperlink" Target="http://linkedin.com/in/rishikesh-chalke-183089190" TargetMode="External"/><Relationship Id="rId554" Type="http://schemas.openxmlformats.org/officeDocument/2006/relationships/hyperlink" Target="http://www.linkedin.com/in/akanksha-samel-as1339194" TargetMode="External"/><Relationship Id="rId761" Type="http://schemas.openxmlformats.org/officeDocument/2006/relationships/hyperlink" Target="https://www.facebook.com/siddhesh.jadhav.944" TargetMode="External"/><Relationship Id="rId859" Type="http://schemas.openxmlformats.org/officeDocument/2006/relationships/hyperlink" Target="https://drive.google.com/open?id=11Sz840ql2ClI5bgcCObKEbrmLouQI87I" TargetMode="External"/><Relationship Id="rId1391" Type="http://schemas.openxmlformats.org/officeDocument/2006/relationships/hyperlink" Target="https://www.facebook.com/soham.narvekar.9" TargetMode="External"/><Relationship Id="rId1489" Type="http://schemas.openxmlformats.org/officeDocument/2006/relationships/hyperlink" Target="https://www.linkedin.com/in/payal-gaikwad-0a13461aa/" TargetMode="External"/><Relationship Id="rId1612" Type="http://schemas.openxmlformats.org/officeDocument/2006/relationships/hyperlink" Target="http://www.linkedin.com/in/aishwarya-jadhav-5235a11b2" TargetMode="External"/><Relationship Id="rId1696" Type="http://schemas.openxmlformats.org/officeDocument/2006/relationships/hyperlink" Target="https://www.facebook.com/advait.deshpande.13" TargetMode="External"/><Relationship Id="rId1917" Type="http://schemas.openxmlformats.org/officeDocument/2006/relationships/hyperlink" Target="https://drive.google.com/open?id=1L2qEW0W9Dtt_jokZGD986xLOfcRBCoHF" TargetMode="External"/><Relationship Id="rId2235" Type="http://schemas.openxmlformats.org/officeDocument/2006/relationships/hyperlink" Target="https://www.linkedin.com/in/viraj-chogle-a85688179" TargetMode="External"/><Relationship Id="rId2442" Type="http://schemas.openxmlformats.org/officeDocument/2006/relationships/hyperlink" Target="mailto:siddheshmane00@gmail.com" TargetMode="External"/><Relationship Id="rId193" Type="http://schemas.openxmlformats.org/officeDocument/2006/relationships/hyperlink" Target="https://drive.google.com/open?id=1MZQVanDfOqrNVeiuZbcyCq_1bIvPRBUk" TargetMode="External"/><Relationship Id="rId207" Type="http://schemas.openxmlformats.org/officeDocument/2006/relationships/hyperlink" Target="https://www.linkedin.com/in/shraddha-bijotkar-155649177" TargetMode="External"/><Relationship Id="rId414" Type="http://schemas.openxmlformats.org/officeDocument/2006/relationships/hyperlink" Target="https://www.facebook.com/shraddha.narkhede288" TargetMode="External"/><Relationship Id="rId498" Type="http://schemas.openxmlformats.org/officeDocument/2006/relationships/hyperlink" Target="https://drive.google.com/open?id=1pMCIhMYrnz1dBoMA-ziWk5S1eZOStrLZ" TargetMode="External"/><Relationship Id="rId621" Type="http://schemas.openxmlformats.org/officeDocument/2006/relationships/hyperlink" Target="https://drive.google.com/open?id=1lFmQcJ_N8BrunTupf6t9kogJWnvxNLDH" TargetMode="External"/><Relationship Id="rId1044" Type="http://schemas.openxmlformats.org/officeDocument/2006/relationships/hyperlink" Target="https://drive.google.com/open?id=1I_9W1HGX3AlZ4YGFbfGY5Nbyh_bKNofY" TargetMode="External"/><Relationship Id="rId1251" Type="http://schemas.openxmlformats.org/officeDocument/2006/relationships/hyperlink" Target="https://www.facebook.com/harshad.yadav.58/" TargetMode="External"/><Relationship Id="rId1349" Type="http://schemas.openxmlformats.org/officeDocument/2006/relationships/hyperlink" Target="https://www.facebook.com/profile.php?id=100052088830361" TargetMode="External"/><Relationship Id="rId2081" Type="http://schemas.openxmlformats.org/officeDocument/2006/relationships/hyperlink" Target="https://drive.google.com/open?id=1sys-ZHmy57ChlcleAFrEzBOuJcceN7vn" TargetMode="External"/><Relationship Id="rId2179" Type="http://schemas.openxmlformats.org/officeDocument/2006/relationships/hyperlink" Target="https://www.facebook.com/rishabh.jaiswal.716" TargetMode="External"/><Relationship Id="rId2302" Type="http://schemas.openxmlformats.org/officeDocument/2006/relationships/hyperlink" Target="http://www.linkedin.com/in/akshay-avhad-79687b1ab" TargetMode="External"/><Relationship Id="rId260" Type="http://schemas.openxmlformats.org/officeDocument/2006/relationships/hyperlink" Target="https://drive.google.com/open?id=1boeP1xhieGZPw1SQ3GbLePSeNdWlzdEb" TargetMode="External"/><Relationship Id="rId719" Type="http://schemas.openxmlformats.org/officeDocument/2006/relationships/hyperlink" Target="http://www.linkedin.com/in/saurabh-naik-981b611a3" TargetMode="External"/><Relationship Id="rId926" Type="http://schemas.openxmlformats.org/officeDocument/2006/relationships/hyperlink" Target="https://drive.google.com/open?id=13Yp6Pa2_88zw4bO5QbLcaQ596M2C4Za7" TargetMode="External"/><Relationship Id="rId1111" Type="http://schemas.openxmlformats.org/officeDocument/2006/relationships/hyperlink" Target="https://www.facebook.com/nishant.jadhav.946" TargetMode="External"/><Relationship Id="rId1556" Type="http://schemas.openxmlformats.org/officeDocument/2006/relationships/hyperlink" Target="https://www.facebook.com/profile.php?id=100008360940775" TargetMode="External"/><Relationship Id="rId1763" Type="http://schemas.openxmlformats.org/officeDocument/2006/relationships/hyperlink" Target="https://drive.google.com/open?id=1hguINXvSGWBcGRwhsFYrxDYCbyREgANx" TargetMode="External"/><Relationship Id="rId1970" Type="http://schemas.openxmlformats.org/officeDocument/2006/relationships/hyperlink" Target="http://www.facebook.com/profile.php?id=100010392513636" TargetMode="External"/><Relationship Id="rId2386" Type="http://schemas.openxmlformats.org/officeDocument/2006/relationships/hyperlink" Target="mailto:shraddha.bhosale@vit.edu.in" TargetMode="External"/><Relationship Id="rId2593" Type="http://schemas.openxmlformats.org/officeDocument/2006/relationships/hyperlink" Target="../AppData/Local/AppData/Local/Temp/deepali%20resume%20new.docx" TargetMode="External"/><Relationship Id="rId2607" Type="http://schemas.openxmlformats.org/officeDocument/2006/relationships/image" Target="../media/image2.emf"/><Relationship Id="rId55" Type="http://schemas.openxmlformats.org/officeDocument/2006/relationships/hyperlink" Target="https://drive.google.com/open?id=14IqMNpqh6pgb6E6tUJDtAvk_kgWwkJ4n" TargetMode="External"/><Relationship Id="rId120" Type="http://schemas.openxmlformats.org/officeDocument/2006/relationships/hyperlink" Target="https://drive.google.com/open?id=18GnXSihjb1nIu4np6u9Geh27VwL1lGP5" TargetMode="External"/><Relationship Id="rId358" Type="http://schemas.openxmlformats.org/officeDocument/2006/relationships/hyperlink" Target="https://drive.google.com/open?id=1to9GxENt8OXkoi54-ahuW7Wt8NmX0XCw" TargetMode="External"/><Relationship Id="rId565" Type="http://schemas.openxmlformats.org/officeDocument/2006/relationships/hyperlink" Target="https://www.linkedin.com/in/rohan-v-kadlak-87ab871a0" TargetMode="External"/><Relationship Id="rId772" Type="http://schemas.openxmlformats.org/officeDocument/2006/relationships/hyperlink" Target="https://drive.google.com/open?id=1PAO5vwFXpHI76F1Vu3r3a0s71jK01hrR" TargetMode="External"/><Relationship Id="rId1195" Type="http://schemas.openxmlformats.org/officeDocument/2006/relationships/hyperlink" Target="https://www.facebook.com/saurabh.jagtap.16144/" TargetMode="External"/><Relationship Id="rId1209" Type="http://schemas.openxmlformats.org/officeDocument/2006/relationships/hyperlink" Target="https://drive.google.com/open?id=1imQHmJS2YGK1XQDBOdv5efNeJennUv3H" TargetMode="External"/><Relationship Id="rId1416" Type="http://schemas.openxmlformats.org/officeDocument/2006/relationships/hyperlink" Target="https://drive.google.com/open?id=1dHOrV49EDwjxhHmN0AqpPC0hMmGSSNh7" TargetMode="External"/><Relationship Id="rId1623" Type="http://schemas.openxmlformats.org/officeDocument/2006/relationships/hyperlink" Target="https://www.facebook.com/soham.sardesai.718/about" TargetMode="External"/><Relationship Id="rId1830" Type="http://schemas.openxmlformats.org/officeDocument/2006/relationships/hyperlink" Target="https://drive.google.com/open?id=1e9euQhPoo4TjCaanhIk7um681K6yaN-S" TargetMode="External"/><Relationship Id="rId2039" Type="http://schemas.openxmlformats.org/officeDocument/2006/relationships/hyperlink" Target="https://www.linkedin.com/in/vishal-padhy-60148a194" TargetMode="External"/><Relationship Id="rId2246" Type="http://schemas.openxmlformats.org/officeDocument/2006/relationships/hyperlink" Target="https://www.facebook.com/profile.php?id=100007015445702" TargetMode="External"/><Relationship Id="rId2453" Type="http://schemas.openxmlformats.org/officeDocument/2006/relationships/hyperlink" Target="http://linkedin.com/in/isha-ghogale-600b2417b" TargetMode="External"/><Relationship Id="rId218" Type="http://schemas.openxmlformats.org/officeDocument/2006/relationships/hyperlink" Target="https://www.facebook.com/mohit.shah.140" TargetMode="External"/><Relationship Id="rId425" Type="http://schemas.openxmlformats.org/officeDocument/2006/relationships/hyperlink" Target="https://drive.google.com/open?id=1u2RBvJxixvrsDqXZXIF4pQvRkutbf-hn" TargetMode="External"/><Relationship Id="rId632" Type="http://schemas.openxmlformats.org/officeDocument/2006/relationships/hyperlink" Target="https://www.linkedin.com/in/sneha-kalvitkar-72210818b/" TargetMode="External"/><Relationship Id="rId1055" Type="http://schemas.openxmlformats.org/officeDocument/2006/relationships/hyperlink" Target="https://drive.google.com/open?id=1BowbKpNrV8u4ils8BAOurATzBNgpjzrS" TargetMode="External"/><Relationship Id="rId1262" Type="http://schemas.openxmlformats.org/officeDocument/2006/relationships/hyperlink" Target="https://www.facebook.com/siddhant.kesarkar/" TargetMode="External"/><Relationship Id="rId1928" Type="http://schemas.openxmlformats.org/officeDocument/2006/relationships/hyperlink" Target="https://www.facebook.com/adithya.thirumalai/" TargetMode="External"/><Relationship Id="rId2092" Type="http://schemas.openxmlformats.org/officeDocument/2006/relationships/hyperlink" Target="https://drive.google.com/open?id=1MhG5iKF1v6e6WX2ZWOs5WAAn2xlyVGtu" TargetMode="External"/><Relationship Id="rId2106" Type="http://schemas.openxmlformats.org/officeDocument/2006/relationships/hyperlink" Target="https://drive.google.com/open?id=1FVeJqs6-jtzrGpuPzw32w8FG9KBSRe1W" TargetMode="External"/><Relationship Id="rId2313" Type="http://schemas.openxmlformats.org/officeDocument/2006/relationships/hyperlink" Target="https://www.facebook.com/chandrakant.lambor" TargetMode="External"/><Relationship Id="rId2520" Type="http://schemas.openxmlformats.org/officeDocument/2006/relationships/hyperlink" Target="https://www.facebook.com/pranay.ghatkar" TargetMode="External"/><Relationship Id="rId271" Type="http://schemas.openxmlformats.org/officeDocument/2006/relationships/hyperlink" Target="http://linkedin.com/in/prashant-khochare-8a75191ab" TargetMode="External"/><Relationship Id="rId937" Type="http://schemas.openxmlformats.org/officeDocument/2006/relationships/hyperlink" Target="https://www.linkedin.com/in/juee-parte-328431192/" TargetMode="External"/><Relationship Id="rId1122" Type="http://schemas.openxmlformats.org/officeDocument/2006/relationships/hyperlink" Target="https://drive.google.com/open?id=1rDOT40StVHwRUuVNcFyqyhZWDbxTCM4-" TargetMode="External"/><Relationship Id="rId1567" Type="http://schemas.openxmlformats.org/officeDocument/2006/relationships/hyperlink" Target="https://drive.google.com/open?id=1wQoloxdbBltKuxwxIOd8jpthKG4_PYqD" TargetMode="External"/><Relationship Id="rId1774" Type="http://schemas.openxmlformats.org/officeDocument/2006/relationships/hyperlink" Target="https://drive.google.com/open?id=1TZKjIPOeo49Kpy5ppaRZRIP5jptmVQjv" TargetMode="External"/><Relationship Id="rId1981" Type="http://schemas.openxmlformats.org/officeDocument/2006/relationships/hyperlink" Target="https://drive.google.com/open?id=1TIj_4JWzbICxgJ1NdEHY28GSqjNkovxG" TargetMode="External"/><Relationship Id="rId2397" Type="http://schemas.openxmlformats.org/officeDocument/2006/relationships/hyperlink" Target="mailto:pawarkomal6699@gmail.com" TargetMode="External"/><Relationship Id="rId66" Type="http://schemas.openxmlformats.org/officeDocument/2006/relationships/hyperlink" Target="https://www.linkedin.com/in/amit-singh-3a145818b/" TargetMode="External"/><Relationship Id="rId131" Type="http://schemas.openxmlformats.org/officeDocument/2006/relationships/hyperlink" Target="https://drive.google.com/open?id=1KTlwE8KUnxad1aU_RYQJNmcl7UB9jMHa" TargetMode="External"/><Relationship Id="rId369" Type="http://schemas.openxmlformats.org/officeDocument/2006/relationships/hyperlink" Target="https://www.linkedin.com/in/yogesh-mishra1503/" TargetMode="External"/><Relationship Id="rId576" Type="http://schemas.openxmlformats.org/officeDocument/2006/relationships/hyperlink" Target="https://www.facebook.com/shraddha.sinha2/" TargetMode="External"/><Relationship Id="rId783" Type="http://schemas.openxmlformats.org/officeDocument/2006/relationships/hyperlink" Target="https://drive.google.com/open?id=1oROaRRsMFTCzP0roaeYt_3XkfC0IkONl" TargetMode="External"/><Relationship Id="rId990" Type="http://schemas.openxmlformats.org/officeDocument/2006/relationships/hyperlink" Target="https://www.linkedin.com/in/omkar-thakur-66032a17b" TargetMode="External"/><Relationship Id="rId1427" Type="http://schemas.openxmlformats.org/officeDocument/2006/relationships/hyperlink" Target="https://drive.google.com/open?id=1s46dOTG0SWiKyuXlC_nIw_zfAtvYGbOt" TargetMode="External"/><Relationship Id="rId1634" Type="http://schemas.openxmlformats.org/officeDocument/2006/relationships/hyperlink" Target="https://drive.google.com/open?id=1iPOWMMkj3Z2lFu9hVTKEpVGZRl5wNDEl" TargetMode="External"/><Relationship Id="rId1841" Type="http://schemas.openxmlformats.org/officeDocument/2006/relationships/hyperlink" Target="https://drive.google.com/open?id=1rV_RzSIGv9I7Jwmri8e5d7Pa9D9cygi9" TargetMode="External"/><Relationship Id="rId2257" Type="http://schemas.openxmlformats.org/officeDocument/2006/relationships/hyperlink" Target="https://drive.google.com/open?id=15SMj2E7PohLvHk873Tm2PaPR9spl0siX" TargetMode="External"/><Relationship Id="rId2464" Type="http://schemas.openxmlformats.org/officeDocument/2006/relationships/hyperlink" Target="mailto:buddycooper01@gmail.com" TargetMode="External"/><Relationship Id="rId229" Type="http://schemas.openxmlformats.org/officeDocument/2006/relationships/hyperlink" Target="https://drive.google.com/open?id=1iJeA3AzfkOHZfChifTggR5t-kU9wvv4a" TargetMode="External"/><Relationship Id="rId436" Type="http://schemas.openxmlformats.org/officeDocument/2006/relationships/hyperlink" Target="https://www.linkedin.com/in/kreena-sheth-9abb5316b/" TargetMode="External"/><Relationship Id="rId643" Type="http://schemas.openxmlformats.org/officeDocument/2006/relationships/hyperlink" Target="http://www.linkedin.com/in/akankshavk" TargetMode="External"/><Relationship Id="rId1066" Type="http://schemas.openxmlformats.org/officeDocument/2006/relationships/hyperlink" Target="https://drive.google.com/open?id=1nRtKoFBXaDud_SlqJRhbwOHqpdxjpFus" TargetMode="External"/><Relationship Id="rId1273" Type="http://schemas.openxmlformats.org/officeDocument/2006/relationships/hyperlink" Target="https://drive.google.com/open?id=1SonWB-DsEzgbNztyF2PXicHd30yrnccf" TargetMode="External"/><Relationship Id="rId1480" Type="http://schemas.openxmlformats.org/officeDocument/2006/relationships/hyperlink" Target="https://www.facebook.com/shubham.pandey.1293" TargetMode="External"/><Relationship Id="rId1939" Type="http://schemas.openxmlformats.org/officeDocument/2006/relationships/hyperlink" Target="https://www.linkedin.com/mwlite/in/sanket-hande-478153167" TargetMode="External"/><Relationship Id="rId2117" Type="http://schemas.openxmlformats.org/officeDocument/2006/relationships/hyperlink" Target="https://drive.google.com/open?id=1HqQWlJCrl42vpgfGhZwaRCN9_YnhJTMp" TargetMode="External"/><Relationship Id="rId2324" Type="http://schemas.openxmlformats.org/officeDocument/2006/relationships/hyperlink" Target="https://www.linkedin.com/in/aniket-bankar-052192194/" TargetMode="External"/><Relationship Id="rId850" Type="http://schemas.openxmlformats.org/officeDocument/2006/relationships/hyperlink" Target="https://www.linkedin.com/in/varsha-sonawane-517726192" TargetMode="External"/><Relationship Id="rId948" Type="http://schemas.openxmlformats.org/officeDocument/2006/relationships/hyperlink" Target="https://drive.google.com/open?id=1vxQ7IpK5lDxRniZt-tJ3DzNZRUuFFLps" TargetMode="External"/><Relationship Id="rId1133" Type="http://schemas.openxmlformats.org/officeDocument/2006/relationships/hyperlink" Target="https://drive.google.com/open?id=15q3Fj2sHRYTJ7ZidZVVTpChJhBuaSy-J" TargetMode="External"/><Relationship Id="rId1578" Type="http://schemas.openxmlformats.org/officeDocument/2006/relationships/hyperlink" Target="https://drive.google.com/open?id=1T_siAjAaQKOXrJME3un3VvoBR84v-P5Q" TargetMode="External"/><Relationship Id="rId1701" Type="http://schemas.openxmlformats.org/officeDocument/2006/relationships/hyperlink" Target="https://www.linkedin.com/in/rutik-panchal-b9a059184/" TargetMode="External"/><Relationship Id="rId1785" Type="http://schemas.openxmlformats.org/officeDocument/2006/relationships/hyperlink" Target="https://www.linkedin.com/in/vedant-nandoskar-692824169/" TargetMode="External"/><Relationship Id="rId1992" Type="http://schemas.openxmlformats.org/officeDocument/2006/relationships/hyperlink" Target="https://www.linkedin.com/in/pooja-nimbare-521b14194" TargetMode="External"/><Relationship Id="rId2531" Type="http://schemas.openxmlformats.org/officeDocument/2006/relationships/hyperlink" Target="mailto:abdullah.khan@vit.edu.in" TargetMode="External"/><Relationship Id="rId77" Type="http://schemas.openxmlformats.org/officeDocument/2006/relationships/hyperlink" Target="https://www.facebook.com/profile.php?id=100009915151935" TargetMode="External"/><Relationship Id="rId282" Type="http://schemas.openxmlformats.org/officeDocument/2006/relationships/hyperlink" Target="https://www.facebook.com/chintan.chauhan.75054" TargetMode="External"/><Relationship Id="rId503" Type="http://schemas.openxmlformats.org/officeDocument/2006/relationships/hyperlink" Target="https://drive.google.com/open?id=1vLYy7RhIVcLn7En3vCmIykXXjHSsrMtG" TargetMode="External"/><Relationship Id="rId587" Type="http://schemas.openxmlformats.org/officeDocument/2006/relationships/hyperlink" Target="https://drive.google.com/open?id=1D78YnlJYdRsfKWGvtK1nGLBk_Q_rUDvr" TargetMode="External"/><Relationship Id="rId710" Type="http://schemas.openxmlformats.org/officeDocument/2006/relationships/hyperlink" Target="https://www.facebook.com/anuja.dhanu.7" TargetMode="External"/><Relationship Id="rId808" Type="http://schemas.openxmlformats.org/officeDocument/2006/relationships/hyperlink" Target="http://www.linkedin.com/in/shivamnichat" TargetMode="External"/><Relationship Id="rId1340" Type="http://schemas.openxmlformats.org/officeDocument/2006/relationships/hyperlink" Target="https://drive.google.com/open?id=17sqUB1kl6y76PuwLhoQVYNHCSQa4OduW" TargetMode="External"/><Relationship Id="rId1438" Type="http://schemas.openxmlformats.org/officeDocument/2006/relationships/hyperlink" Target="https://www.linkedin.com/in/anjalirahangdale" TargetMode="External"/><Relationship Id="rId1645" Type="http://schemas.openxmlformats.org/officeDocument/2006/relationships/hyperlink" Target="https://drive.google.com/open?id=1r5CirLz75bnPNy5vORvQhra2eXaBeUvc" TargetMode="External"/><Relationship Id="rId2170" Type="http://schemas.openxmlformats.org/officeDocument/2006/relationships/hyperlink" Target="https://drive.google.com/open?id=1P1lX3HximagOLciZbIW98rwvqNbIFtmc" TargetMode="External"/><Relationship Id="rId2268" Type="http://schemas.openxmlformats.org/officeDocument/2006/relationships/hyperlink" Target="https://drive.google.com/open?id=1DQSZCUdHkbo2sDb9_DVcOQgPXgqeftWd" TargetMode="External"/><Relationship Id="rId8" Type="http://schemas.openxmlformats.org/officeDocument/2006/relationships/hyperlink" Target="https://www.linkedin.com/mwlite/in/anamika-ghosh-aa046218a" TargetMode="External"/><Relationship Id="rId142" Type="http://schemas.openxmlformats.org/officeDocument/2006/relationships/hyperlink" Target="http://linkedin.com/in/nikita-n-540635108" TargetMode="External"/><Relationship Id="rId447" Type="http://schemas.openxmlformats.org/officeDocument/2006/relationships/hyperlink" Target="https://drive.google.com/open?id=1CRxT_9_jAlFjU0M3zXN4CMRsJwvD05sN" TargetMode="External"/><Relationship Id="rId794" Type="http://schemas.openxmlformats.org/officeDocument/2006/relationships/hyperlink" Target="https://www.linkedin.com/in/aditya-baravkar-01aab515b/" TargetMode="External"/><Relationship Id="rId1077" Type="http://schemas.openxmlformats.org/officeDocument/2006/relationships/hyperlink" Target="https://drive.google.com/open?id=1DZejSHPVuvv3L4hplVODtMQGPKdqY5JG" TargetMode="External"/><Relationship Id="rId1200" Type="http://schemas.openxmlformats.org/officeDocument/2006/relationships/hyperlink" Target="https://www.linkedin.com/anamikakundu" TargetMode="External"/><Relationship Id="rId1852" Type="http://schemas.openxmlformats.org/officeDocument/2006/relationships/hyperlink" Target="https://www.facebook.com/manisha.bagal.3367" TargetMode="External"/><Relationship Id="rId2030" Type="http://schemas.openxmlformats.org/officeDocument/2006/relationships/hyperlink" Target="https://www.facebook.com/shashwat.pan200" TargetMode="External"/><Relationship Id="rId2128" Type="http://schemas.openxmlformats.org/officeDocument/2006/relationships/hyperlink" Target="https://drive.google.com/open?id=1bmLL__rW-rIU0pVBcUlld6LUqYIUopJ6" TargetMode="External"/><Relationship Id="rId2475" Type="http://schemas.openxmlformats.org/officeDocument/2006/relationships/hyperlink" Target="mailto:pamit1687@gmail.com" TargetMode="External"/><Relationship Id="rId654" Type="http://schemas.openxmlformats.org/officeDocument/2006/relationships/hyperlink" Target="https://www.facebook.com/balkrushna.walke" TargetMode="External"/><Relationship Id="rId861" Type="http://schemas.openxmlformats.org/officeDocument/2006/relationships/hyperlink" Target="https://www.linkedin.com/in/sarvesh-kulkarni-9804251a9" TargetMode="External"/><Relationship Id="rId959" Type="http://schemas.openxmlformats.org/officeDocument/2006/relationships/hyperlink" Target="https://drive.google.com/open?id=1jCXZPAoxfP8Gk9ce07k3f_c9KI-uyPWJ" TargetMode="External"/><Relationship Id="rId1284" Type="http://schemas.openxmlformats.org/officeDocument/2006/relationships/hyperlink" Target="https://drive.google.com/open?id=1sWzKwxK2SAZO_PdpnSjHUd6iCl9U5gXF" TargetMode="External"/><Relationship Id="rId1491" Type="http://schemas.openxmlformats.org/officeDocument/2006/relationships/hyperlink" Target="https://drive.google.com/open?id=1mAK9ATrPCsYk1d8uV_tozjhBFWPGthdX" TargetMode="External"/><Relationship Id="rId1505" Type="http://schemas.openxmlformats.org/officeDocument/2006/relationships/hyperlink" Target="https://www.linkedin.com/in/mustakim-noorani-2737171a3" TargetMode="External"/><Relationship Id="rId1589" Type="http://schemas.openxmlformats.org/officeDocument/2006/relationships/hyperlink" Target="https://drive.google.com/open?id=1UQw62-9TdOHwpIhjPbY_OVI_SPGsq1C-" TargetMode="External"/><Relationship Id="rId1712" Type="http://schemas.openxmlformats.org/officeDocument/2006/relationships/hyperlink" Target="http://www.facebook.com/yash.wairagade" TargetMode="External"/><Relationship Id="rId2335" Type="http://schemas.openxmlformats.org/officeDocument/2006/relationships/hyperlink" Target="https://drive.google.com/file/d/1tL1j7KJjfCA9fIA6pU3mK02E6b5_HJFZ/view?usp=sharing" TargetMode="External"/><Relationship Id="rId2542" Type="http://schemas.openxmlformats.org/officeDocument/2006/relationships/hyperlink" Target="https://rohitlakhotia.com/rohit_lakhotia.jpeg" TargetMode="External"/><Relationship Id="rId293" Type="http://schemas.openxmlformats.org/officeDocument/2006/relationships/hyperlink" Target="http://facebook.com/balvanshi1" TargetMode="External"/><Relationship Id="rId307" Type="http://schemas.openxmlformats.org/officeDocument/2006/relationships/hyperlink" Target="https://drive.google.com/open?id=1bpTSYqVtVi3QUuSeB5cTTkHSgW9GoXSP" TargetMode="External"/><Relationship Id="rId514" Type="http://schemas.openxmlformats.org/officeDocument/2006/relationships/hyperlink" Target="https://drive.google.com/open?id=1A82gc2u1n4Kc-QI5QbuPXPSm-pRoZgED" TargetMode="External"/><Relationship Id="rId721" Type="http://schemas.openxmlformats.org/officeDocument/2006/relationships/hyperlink" Target="https://drive.google.com/open?id=1wQSRMsShNVgYA9wlRP27KjbnO1sdCaRD" TargetMode="External"/><Relationship Id="rId1144" Type="http://schemas.openxmlformats.org/officeDocument/2006/relationships/hyperlink" Target="https://www.linkedin.com/mwlite/in/harshali-gaykar-9386531b1" TargetMode="External"/><Relationship Id="rId1351" Type="http://schemas.openxmlformats.org/officeDocument/2006/relationships/hyperlink" Target="https://drive.google.com/open?id=1eReWEyc8A0zmVQ9SJ3IDvj09mLku4cw2" TargetMode="External"/><Relationship Id="rId1449" Type="http://schemas.openxmlformats.org/officeDocument/2006/relationships/hyperlink" Target="https://www.facebook.com/deepak.misal.54/" TargetMode="External"/><Relationship Id="rId1796" Type="http://schemas.openxmlformats.org/officeDocument/2006/relationships/hyperlink" Target="https://www.facebook.com/profile.php?id=100018915420633" TargetMode="External"/><Relationship Id="rId2181" Type="http://schemas.openxmlformats.org/officeDocument/2006/relationships/hyperlink" Target="https://drive.google.com/open?id=1KPMHrWnxhpNs3BRnnqA5PTeRYYfTeuUy" TargetMode="External"/><Relationship Id="rId2402" Type="http://schemas.openxmlformats.org/officeDocument/2006/relationships/hyperlink" Target="https://www.facebook.com/omkar.pomendkar.1" TargetMode="External"/><Relationship Id="rId88" Type="http://schemas.openxmlformats.org/officeDocument/2006/relationships/hyperlink" Target="https://drive.google.com/open?id=1VdrfwRf4siIEGtxCKDbCO_X_Tr8AFBot" TargetMode="External"/><Relationship Id="rId153" Type="http://schemas.openxmlformats.org/officeDocument/2006/relationships/hyperlink" Target="https://www.facebook.com/profile.php?id=100009419500727" TargetMode="External"/><Relationship Id="rId360" Type="http://schemas.openxmlformats.org/officeDocument/2006/relationships/hyperlink" Target="https://www.facebook.com/khan.sadaf989/" TargetMode="External"/><Relationship Id="rId598" Type="http://schemas.openxmlformats.org/officeDocument/2006/relationships/hyperlink" Target="https://drive.google.com/open?id=1lF8rI-Czzi5hmHFyqmP3AdHUZbF8Y7Rb" TargetMode="External"/><Relationship Id="rId819" Type="http://schemas.openxmlformats.org/officeDocument/2006/relationships/hyperlink" Target="https://www.facebook.com/vijaymudaliar99/" TargetMode="External"/><Relationship Id="rId1004" Type="http://schemas.openxmlformats.org/officeDocument/2006/relationships/hyperlink" Target="https://drive.google.com/open?id=1URSVKYN3GOXVELIrGb0kNKYwhsgZCwRd" TargetMode="External"/><Relationship Id="rId1211" Type="http://schemas.openxmlformats.org/officeDocument/2006/relationships/hyperlink" Target="https://www.facebook.com/jeet.upadhyay.338/" TargetMode="External"/><Relationship Id="rId1656" Type="http://schemas.openxmlformats.org/officeDocument/2006/relationships/hyperlink" Target="https://drive.google.com/open?id=132x4NOSdkBqYR4zfZL8Rv-xMOeNJlnv8" TargetMode="External"/><Relationship Id="rId1863" Type="http://schemas.openxmlformats.org/officeDocument/2006/relationships/hyperlink" Target="https://drive.google.com/open?id=1DEpWg-AZnLqe0QQV_fIGi2zI5zYU18MA" TargetMode="External"/><Relationship Id="rId2041" Type="http://schemas.openxmlformats.org/officeDocument/2006/relationships/hyperlink" Target="https://drive.google.com/open?id=1oAQ1FYx4ul4BVtqozpR9ROoJu6yKR0iJ" TargetMode="External"/><Relationship Id="rId2279" Type="http://schemas.openxmlformats.org/officeDocument/2006/relationships/hyperlink" Target="https://drive.google.com/open?id=1GcryG-qKDvTidKdcBsyyAQUgxbtAKbCd" TargetMode="External"/><Relationship Id="rId2486" Type="http://schemas.openxmlformats.org/officeDocument/2006/relationships/hyperlink" Target="mailto:priyankadhatrak56@gmail.com" TargetMode="External"/><Relationship Id="rId220" Type="http://schemas.openxmlformats.org/officeDocument/2006/relationships/hyperlink" Target="https://drive.google.com/open?id=1kTMk2FVOHxTG0NG5QY5bAgxm2xaPBzyK" TargetMode="External"/><Relationship Id="rId458" Type="http://schemas.openxmlformats.org/officeDocument/2006/relationships/hyperlink" Target="https://drive.google.com/open?id=1cbZyDmQNKUfW2UGc__pFXNEmQ3_M9FmQ" TargetMode="External"/><Relationship Id="rId665" Type="http://schemas.openxmlformats.org/officeDocument/2006/relationships/hyperlink" Target="https://drive.google.com/open?id=1yDSpycpG_KQeTsGocgrN4ynxcKzY60He" TargetMode="External"/><Relationship Id="rId872" Type="http://schemas.openxmlformats.org/officeDocument/2006/relationships/hyperlink" Target="https://www.facebook.com/nisha.ingale.562" TargetMode="External"/><Relationship Id="rId1088" Type="http://schemas.openxmlformats.org/officeDocument/2006/relationships/hyperlink" Target="https://www.linkedin.com/mwlite/in/bhavesh-karkare-62b7481a0" TargetMode="External"/><Relationship Id="rId1295" Type="http://schemas.openxmlformats.org/officeDocument/2006/relationships/hyperlink" Target="https://www.linkedin.com/in/aditya-keni-b6970318a/" TargetMode="External"/><Relationship Id="rId1309" Type="http://schemas.openxmlformats.org/officeDocument/2006/relationships/hyperlink" Target="https://drive.google.com/open?id=14akylwkYYKMBRz1XTDfHewRCFSTRX381" TargetMode="External"/><Relationship Id="rId1516" Type="http://schemas.openxmlformats.org/officeDocument/2006/relationships/hyperlink" Target="https://www.facebook.com/shrutigonga24" TargetMode="External"/><Relationship Id="rId1723" Type="http://schemas.openxmlformats.org/officeDocument/2006/relationships/hyperlink" Target="https://drive.google.com/open?id=1DxVFEXcqN2w39VmwbTyvPh2sq82GjdLG" TargetMode="External"/><Relationship Id="rId1930" Type="http://schemas.openxmlformats.org/officeDocument/2006/relationships/hyperlink" Target="https://drive.google.com/open?id=14g2tDRuJQbisCrpjb1bZxr5Oncsm89VX" TargetMode="External"/><Relationship Id="rId2139" Type="http://schemas.openxmlformats.org/officeDocument/2006/relationships/hyperlink" Target="https://drive.google.com/open?id=16iP0pwRBWJXaQ00porGSLL2qpScVpRZw" TargetMode="External"/><Relationship Id="rId2346" Type="http://schemas.openxmlformats.org/officeDocument/2006/relationships/hyperlink" Target="https://drive.google.com/file/d/1AKzayFuZPWFGHsOHmJ2-XU0qA5nG8sgI/view?usp=drivesdk" TargetMode="External"/><Relationship Id="rId2553" Type="http://schemas.openxmlformats.org/officeDocument/2006/relationships/hyperlink" Target="mailto:sujit.waghmare@vit.edu.in" TargetMode="External"/><Relationship Id="rId15" Type="http://schemas.openxmlformats.org/officeDocument/2006/relationships/hyperlink" Target="http://linkedin.com/in/ganesh-moota-11062000/" TargetMode="External"/><Relationship Id="rId318" Type="http://schemas.openxmlformats.org/officeDocument/2006/relationships/hyperlink" Target="https://drive.google.com/open?id=1ScXOSKAjL6BfOlbQW590lBM2398AwZfa" TargetMode="External"/><Relationship Id="rId525" Type="http://schemas.openxmlformats.org/officeDocument/2006/relationships/hyperlink" Target="https://drive.google.com/open?id=1Ci52vyVCSkgdctvPms_zNJUt2MwK8z7B" TargetMode="External"/><Relationship Id="rId732" Type="http://schemas.openxmlformats.org/officeDocument/2006/relationships/hyperlink" Target="https://drive.google.com/open?id=1R6dHmtYKlv8C_vJtIlBdmBTr8R0M7NI9" TargetMode="External"/><Relationship Id="rId1155" Type="http://schemas.openxmlformats.org/officeDocument/2006/relationships/hyperlink" Target="https://www.facebook.com/manoj.kanade/" TargetMode="External"/><Relationship Id="rId1362" Type="http://schemas.openxmlformats.org/officeDocument/2006/relationships/hyperlink" Target="https://www.linkedin.com/in/mohit-kejriwal-1b90ab128/" TargetMode="External"/><Relationship Id="rId2192" Type="http://schemas.openxmlformats.org/officeDocument/2006/relationships/hyperlink" Target="http://linkedin.com/in/dilipsable90" TargetMode="External"/><Relationship Id="rId2206" Type="http://schemas.openxmlformats.org/officeDocument/2006/relationships/hyperlink" Target="https://drive.google.com/open?id=1UnS2V3D_fKoZy4iiS6QLdTaTLGv72Tm_" TargetMode="External"/><Relationship Id="rId2413" Type="http://schemas.openxmlformats.org/officeDocument/2006/relationships/hyperlink" Target="mailto:sameer.bhosale@vit.edu.in" TargetMode="External"/><Relationship Id="rId99" Type="http://schemas.openxmlformats.org/officeDocument/2006/relationships/hyperlink" Target="https://drive.google.com/open?id=1gPr7_4E0nXlu0hlcvkUgABKV5Nm4K8dQ" TargetMode="External"/><Relationship Id="rId164" Type="http://schemas.openxmlformats.org/officeDocument/2006/relationships/hyperlink" Target="https://drive.google.com/open?id=1TuJedQFiD1aDCl3MW2mymOuoFlbwxFvB" TargetMode="External"/><Relationship Id="rId371" Type="http://schemas.openxmlformats.org/officeDocument/2006/relationships/hyperlink" Target="https://drive.google.com/open?id=1Fg-0tmyDSPl8H2HUJrL9h1lBUuu0rO32" TargetMode="External"/><Relationship Id="rId1015" Type="http://schemas.openxmlformats.org/officeDocument/2006/relationships/hyperlink" Target="https://drive.google.com/open?id=114bY4ObxY7DVRS4w0a7KPnlf8Ux7LMO-" TargetMode="External"/><Relationship Id="rId1222" Type="http://schemas.openxmlformats.org/officeDocument/2006/relationships/hyperlink" Target="https://drive.google.com/open?id=1Geivu6q8S5fr-0bmPcx0cptgj6Bic90R" TargetMode="External"/><Relationship Id="rId1667" Type="http://schemas.openxmlformats.org/officeDocument/2006/relationships/hyperlink" Target="https://drive.google.com/open?id=14rwqUh14RR9Dl7usVTL7-YCW3LPyZHGy" TargetMode="External"/><Relationship Id="rId1874" Type="http://schemas.openxmlformats.org/officeDocument/2006/relationships/hyperlink" Target="https://drive.google.com/open?id=1IW-5H_hMSQQeeciz5om8XQkPZEGg0OGo" TargetMode="External"/><Relationship Id="rId2052" Type="http://schemas.openxmlformats.org/officeDocument/2006/relationships/hyperlink" Target="https://drive.google.com/open?id=1yW_4eBEH6SxJIts4uRexfamsbSAo7UN6" TargetMode="External"/><Relationship Id="rId2497" Type="http://schemas.openxmlformats.org/officeDocument/2006/relationships/hyperlink" Target="https://drive.google.com/file/d/1mAjh5LrUrP3q2ntx6A7CcwEwEWLKD9MV/view?usp=sharing" TargetMode="External"/><Relationship Id="rId469" Type="http://schemas.openxmlformats.org/officeDocument/2006/relationships/hyperlink" Target="https://www.facebook.com/tejaswini.bhosle.92/" TargetMode="External"/><Relationship Id="rId676" Type="http://schemas.openxmlformats.org/officeDocument/2006/relationships/hyperlink" Target="https://drive.google.com/open?id=1ijP1ugwAaxL3dhgWYOZiQyKhYW5oKpIJ" TargetMode="External"/><Relationship Id="rId883" Type="http://schemas.openxmlformats.org/officeDocument/2006/relationships/hyperlink" Target="https://drive.google.com/open?id=1A8RK3f450DjKPJp5kU9DqONyr1eOHgR_" TargetMode="External"/><Relationship Id="rId1099" Type="http://schemas.openxmlformats.org/officeDocument/2006/relationships/hyperlink" Target="https://www.facebook.com/harshit.gupta.3720190" TargetMode="External"/><Relationship Id="rId1527" Type="http://schemas.openxmlformats.org/officeDocument/2006/relationships/hyperlink" Target="https://drive.google.com/open?id=15zpwGOxXZ_DBvny0npjEkT1lY3z14jRr" TargetMode="External"/><Relationship Id="rId1734" Type="http://schemas.openxmlformats.org/officeDocument/2006/relationships/hyperlink" Target="https://drive.google.com/open?id=1c0CK2viAycHkiZjlZSj4rFl_l9LMsyiy" TargetMode="External"/><Relationship Id="rId1941" Type="http://schemas.openxmlformats.org/officeDocument/2006/relationships/hyperlink" Target="https://drive.google.com/open?id=1l_kAgiug8M-GzTWBoDJy_DPMEpf5nAXR" TargetMode="External"/><Relationship Id="rId2357" Type="http://schemas.openxmlformats.org/officeDocument/2006/relationships/hyperlink" Target="mailto:bhushanghodke29@gmail.com" TargetMode="External"/><Relationship Id="rId2564" Type="http://schemas.openxmlformats.org/officeDocument/2006/relationships/hyperlink" Target="https://www.linkedin.com/in/nachiket-dhuri-869a4213b" TargetMode="External"/><Relationship Id="rId26" Type="http://schemas.openxmlformats.org/officeDocument/2006/relationships/hyperlink" Target="https://m.facebook.com/profile.php?ref=bookmarks" TargetMode="External"/><Relationship Id="rId231" Type="http://schemas.openxmlformats.org/officeDocument/2006/relationships/hyperlink" Target="https://www.linkedin.com/in/aditi-hemane-6835b1178" TargetMode="External"/><Relationship Id="rId329" Type="http://schemas.openxmlformats.org/officeDocument/2006/relationships/hyperlink" Target="https://www.linkedin.com/in/tabassum-shah-8730411a2" TargetMode="External"/><Relationship Id="rId536" Type="http://schemas.openxmlformats.org/officeDocument/2006/relationships/hyperlink" Target="https://www.linkedin.com/in/kaustubh-chendavankar-826a75195/" TargetMode="External"/><Relationship Id="rId1166" Type="http://schemas.openxmlformats.org/officeDocument/2006/relationships/hyperlink" Target="https://drive.google.com/open?id=13vzpZnBHz8mvuXnGj4qkC74hmSAnxsxr" TargetMode="External"/><Relationship Id="rId1373" Type="http://schemas.openxmlformats.org/officeDocument/2006/relationships/hyperlink" Target="https://www.facebook.com/profile.php?id=100017457853988" TargetMode="External"/><Relationship Id="rId2217" Type="http://schemas.openxmlformats.org/officeDocument/2006/relationships/hyperlink" Target="https://drive.google.com/open?id=10Z2fLG_k2lFE2QvTWHbmiMQT-fl9juVJ" TargetMode="External"/><Relationship Id="rId175" Type="http://schemas.openxmlformats.org/officeDocument/2006/relationships/hyperlink" Target="https://drive.google.com/open?id=1hSh8uDvwRfEX--WECxe-m4rXzxJ05c3q" TargetMode="External"/><Relationship Id="rId743" Type="http://schemas.openxmlformats.org/officeDocument/2006/relationships/hyperlink" Target="https://drive.google.com/open?id=1yhVmPHX3WddmIviWkxYvu228arhtrOAY" TargetMode="External"/><Relationship Id="rId950" Type="http://schemas.openxmlformats.org/officeDocument/2006/relationships/hyperlink" Target="https://www.facebook.com/profile.php?id=100019073074506" TargetMode="External"/><Relationship Id="rId1026" Type="http://schemas.openxmlformats.org/officeDocument/2006/relationships/hyperlink" Target="https://www.linkedin.com/in/samruddhi-kedare-88340a181/" TargetMode="External"/><Relationship Id="rId1580" Type="http://schemas.openxmlformats.org/officeDocument/2006/relationships/hyperlink" Target="http://linkedin.com/in/swapnil-barasakale-9a0003191" TargetMode="External"/><Relationship Id="rId1678" Type="http://schemas.openxmlformats.org/officeDocument/2006/relationships/hyperlink" Target="https://drive.google.com/open?id=1J1dOxbBHgh-dRvo4Uu6sb8OeVQdvEb5M" TargetMode="External"/><Relationship Id="rId1801" Type="http://schemas.openxmlformats.org/officeDocument/2006/relationships/hyperlink" Target="https://www.linkedin.com/in/rupali-kore-403a471aa" TargetMode="External"/><Relationship Id="rId1885" Type="http://schemas.openxmlformats.org/officeDocument/2006/relationships/hyperlink" Target="https://drive.google.com/open?id=1Tc97Zy2rUu_4XbN9wz-FflE1W5PEIfVF" TargetMode="External"/><Relationship Id="rId2424" Type="http://schemas.openxmlformats.org/officeDocument/2006/relationships/hyperlink" Target="https://www.linkedin.com/in/manali-yadav-33710b1ab" TargetMode="External"/><Relationship Id="rId382" Type="http://schemas.openxmlformats.org/officeDocument/2006/relationships/hyperlink" Target="https://drive.google.com/open?id=1f3bgNvDmYx3NAfXfKrvwzSusD7kUqgvQ" TargetMode="External"/><Relationship Id="rId603" Type="http://schemas.openxmlformats.org/officeDocument/2006/relationships/hyperlink" Target="https://drive.google.com/open?id=1KxQ1AkXT-ysvVxjvGrnpELf2BjFlGKPy" TargetMode="External"/><Relationship Id="rId687" Type="http://schemas.openxmlformats.org/officeDocument/2006/relationships/hyperlink" Target="https://www.linkedin.com/in/neha-mayekar/" TargetMode="External"/><Relationship Id="rId810" Type="http://schemas.openxmlformats.org/officeDocument/2006/relationships/hyperlink" Target="https://drive.google.com/open?id=1qzM8EgKqCw2-iDaODmIIH0apxwooyc9p" TargetMode="External"/><Relationship Id="rId908" Type="http://schemas.openxmlformats.org/officeDocument/2006/relationships/hyperlink" Target="https://www.facebook.com/archi.sharma.7334" TargetMode="External"/><Relationship Id="rId1233" Type="http://schemas.openxmlformats.org/officeDocument/2006/relationships/hyperlink" Target="https://drive.google.com/open?id=1bvDtPDQgb44qVJdVi2wvkX3gnKuJ1wvI" TargetMode="External"/><Relationship Id="rId1440" Type="http://schemas.openxmlformats.org/officeDocument/2006/relationships/hyperlink" Target="https://drive.google.com/open?id=14JLRsQSnl7b1kTpXZf1Pc8qer3XAzo7E" TargetMode="External"/><Relationship Id="rId1538" Type="http://schemas.openxmlformats.org/officeDocument/2006/relationships/hyperlink" Target="https://drive.google.com/open?id=11k10K72lI0XOzE-Rl-4U-gc4RhIz4_se" TargetMode="External"/><Relationship Id="rId2063" Type="http://schemas.openxmlformats.org/officeDocument/2006/relationships/hyperlink" Target="https://drive.google.com/open?id=1QL6cd8U9O9_LzcVfkjlZ7az1u2zRnJUX" TargetMode="External"/><Relationship Id="rId2270" Type="http://schemas.openxmlformats.org/officeDocument/2006/relationships/hyperlink" Target="http://www.linkedin.com/in/sagar-lad-8968531b6" TargetMode="External"/><Relationship Id="rId2368" Type="http://schemas.openxmlformats.org/officeDocument/2006/relationships/hyperlink" Target="mailto:bhairavi.jagtap@vit.edu.in" TargetMode="External"/><Relationship Id="rId242" Type="http://schemas.openxmlformats.org/officeDocument/2006/relationships/hyperlink" Target="https://www.facebook.com/pranali.dalvi.96/" TargetMode="External"/><Relationship Id="rId894" Type="http://schemas.openxmlformats.org/officeDocument/2006/relationships/hyperlink" Target="https://drive.google.com/open?id=1CdJUCxgSZ2F2n4Nn-EGexp6w-EQaA9wi" TargetMode="External"/><Relationship Id="rId1177" Type="http://schemas.openxmlformats.org/officeDocument/2006/relationships/hyperlink" Target="https://drive.google.com/open?id=14dj5pqhwPORCRHEUDfBe4SIS8v04_4hq" TargetMode="External"/><Relationship Id="rId1300" Type="http://schemas.openxmlformats.org/officeDocument/2006/relationships/hyperlink" Target="https://drive.google.com/open?id=1Z6bCKh8L9UxWdBwJUfEO3ulWut6cki5L" TargetMode="External"/><Relationship Id="rId1745" Type="http://schemas.openxmlformats.org/officeDocument/2006/relationships/hyperlink" Target="https://www.linkedin.com/in/nikita-ausarkar-6b52ba185" TargetMode="External"/><Relationship Id="rId1952" Type="http://schemas.openxmlformats.org/officeDocument/2006/relationships/hyperlink" Target="https://drive.google.com/open?id=1bnVsJ9v6QOZJ97Q2NB-yTHJIKW9OisQn" TargetMode="External"/><Relationship Id="rId2130" Type="http://schemas.openxmlformats.org/officeDocument/2006/relationships/hyperlink" Target="https://www.linkedin.com/in/prajakta-garud-3459b5142" TargetMode="External"/><Relationship Id="rId2575" Type="http://schemas.openxmlformats.org/officeDocument/2006/relationships/hyperlink" Target="https://www.facebook.com/thakur.azeem" TargetMode="External"/><Relationship Id="rId37" Type="http://schemas.openxmlformats.org/officeDocument/2006/relationships/hyperlink" Target="https://drive.google.com/open?id=1__KDLbQ_2WCocjPnohGeb0JxIVg2Xz0S" TargetMode="External"/><Relationship Id="rId102" Type="http://schemas.openxmlformats.org/officeDocument/2006/relationships/hyperlink" Target="https://www.linkedin.com/in/gayatri-mane-01176714a" TargetMode="External"/><Relationship Id="rId547" Type="http://schemas.openxmlformats.org/officeDocument/2006/relationships/hyperlink" Target="https://www.facebook.com/thanushwarya.saravanan/" TargetMode="External"/><Relationship Id="rId754" Type="http://schemas.openxmlformats.org/officeDocument/2006/relationships/hyperlink" Target="https://www.linkedin.com/in/aniket-singh-b09168169/" TargetMode="External"/><Relationship Id="rId961" Type="http://schemas.openxmlformats.org/officeDocument/2006/relationships/hyperlink" Target="https://www.facebook.com/ritwik.mukherjee.969/" TargetMode="External"/><Relationship Id="rId1384" Type="http://schemas.openxmlformats.org/officeDocument/2006/relationships/hyperlink" Target="https://www.linkedin.com/in/tejashree-chelekar-8445461ab" TargetMode="External"/><Relationship Id="rId1591" Type="http://schemas.openxmlformats.org/officeDocument/2006/relationships/hyperlink" Target="https://www.facebook.com/kudaleyash" TargetMode="External"/><Relationship Id="rId1605" Type="http://schemas.openxmlformats.org/officeDocument/2006/relationships/hyperlink" Target="https://drive.google.com/open?id=1hU22RqHYps3IOvOQBQj2zWIIOs4_TbbE" TargetMode="External"/><Relationship Id="rId1689" Type="http://schemas.openxmlformats.org/officeDocument/2006/relationships/hyperlink" Target="https://www.linkedin.com/in/juie-shelar-504694137" TargetMode="External"/><Relationship Id="rId1812" Type="http://schemas.openxmlformats.org/officeDocument/2006/relationships/hyperlink" Target="https://www.facebook.com/pratik.mhaske.104" TargetMode="External"/><Relationship Id="rId2228" Type="http://schemas.openxmlformats.org/officeDocument/2006/relationships/hyperlink" Target="https://www.linkedin.com/in/aryan-r-choudhary/" TargetMode="External"/><Relationship Id="rId2435" Type="http://schemas.openxmlformats.org/officeDocument/2006/relationships/hyperlink" Target="https://www.facebook.com/ajinkyanikam10" TargetMode="External"/><Relationship Id="rId90" Type="http://schemas.openxmlformats.org/officeDocument/2006/relationships/hyperlink" Target="https://www.linkedin.com/in/mayur-pawar-64b83b192/" TargetMode="External"/><Relationship Id="rId186" Type="http://schemas.openxmlformats.org/officeDocument/2006/relationships/hyperlink" Target="https://drive.google.com/open?id=1LOrc-xQlTKoqNFt9UEQFXhEpWfbDBj-i" TargetMode="External"/><Relationship Id="rId393" Type="http://schemas.openxmlformats.org/officeDocument/2006/relationships/hyperlink" Target="https://drive.google.com/open?id=1hGXHKAoaEkiBMCMqwoV0CJT0lujv0geq" TargetMode="External"/><Relationship Id="rId407" Type="http://schemas.openxmlformats.org/officeDocument/2006/relationships/hyperlink" Target="http://inkedin.com/in/sayali-chaudhari-14ab7a1b2" TargetMode="External"/><Relationship Id="rId614" Type="http://schemas.openxmlformats.org/officeDocument/2006/relationships/hyperlink" Target="https://drive.google.com/open?id=16Nz5mDZZhIleKdLm01SEPPXFB6VdPkGQ" TargetMode="External"/><Relationship Id="rId821" Type="http://schemas.openxmlformats.org/officeDocument/2006/relationships/hyperlink" Target="https://drive.google.com/open?id=1D5mUMlvuwY02Nejw3zttFuQASzGutSOi" TargetMode="External"/><Relationship Id="rId1037" Type="http://schemas.openxmlformats.org/officeDocument/2006/relationships/hyperlink" Target="https://www.facebook.com/rahul.adepu.121" TargetMode="External"/><Relationship Id="rId1244" Type="http://schemas.openxmlformats.org/officeDocument/2006/relationships/hyperlink" Target="https://www.linkedin.com/in/bhavik-telisara-00912317b/" TargetMode="External"/><Relationship Id="rId1451" Type="http://schemas.openxmlformats.org/officeDocument/2006/relationships/hyperlink" Target="https://drive.google.com/open?id=1yerd7m-_IAZICL9rxo3CVhyCoHgLFoti" TargetMode="External"/><Relationship Id="rId1896" Type="http://schemas.openxmlformats.org/officeDocument/2006/relationships/hyperlink" Target="https://www.linkedin.com/in/aditya-andhale-86aa62194" TargetMode="External"/><Relationship Id="rId2074" Type="http://schemas.openxmlformats.org/officeDocument/2006/relationships/hyperlink" Target="https://drive.google.com/open?id=1T3-DKWHCDAMGeYMo5ZtJ2ciRNKwsnC9w" TargetMode="External"/><Relationship Id="rId2281" Type="http://schemas.openxmlformats.org/officeDocument/2006/relationships/hyperlink" Target="https://www.linkedin.com/mwlite/in/muskan-k-361a51181" TargetMode="External"/><Relationship Id="rId2502" Type="http://schemas.openxmlformats.org/officeDocument/2006/relationships/hyperlink" Target="mailto:nitesh.chalwadi@vit.edu.in" TargetMode="External"/><Relationship Id="rId253" Type="http://schemas.openxmlformats.org/officeDocument/2006/relationships/hyperlink" Target="https://drive.google.com/open?id=1CPLelyAyo6caei-5xpAZLVELjVcwsRNn" TargetMode="External"/><Relationship Id="rId460" Type="http://schemas.openxmlformats.org/officeDocument/2006/relationships/hyperlink" Target="https://www.linkedin.com/mwlite/in/shweta-vishwakarma-2595831b2" TargetMode="External"/><Relationship Id="rId698" Type="http://schemas.openxmlformats.org/officeDocument/2006/relationships/hyperlink" Target="https://www.facebook.com/profile.php?id=100005413487188" TargetMode="External"/><Relationship Id="rId919" Type="http://schemas.openxmlformats.org/officeDocument/2006/relationships/hyperlink" Target="https://drive.google.com/open?id=1gTtPEX1MEpe8WvWA0-DrZhRYcT-f0gR4" TargetMode="External"/><Relationship Id="rId1090" Type="http://schemas.openxmlformats.org/officeDocument/2006/relationships/hyperlink" Target="https://drive.google.com/open?id=1MO_ZNURrGHb5nmN8VrcrhKEVBoUN5bTj" TargetMode="External"/><Relationship Id="rId1104" Type="http://schemas.openxmlformats.org/officeDocument/2006/relationships/hyperlink" Target="http://www.linkedin.com/in/rasika-r-rajadhyaksha" TargetMode="External"/><Relationship Id="rId1311" Type="http://schemas.openxmlformats.org/officeDocument/2006/relationships/hyperlink" Target="https://drive.google.com/open?id=13YjkZmKMf8rOQjIWj8LE1rIgUdzD3KHE" TargetMode="External"/><Relationship Id="rId1549" Type="http://schemas.openxmlformats.org/officeDocument/2006/relationships/hyperlink" Target="https://www.linkedin.com/in/mitesh-pawanarkar-77b7a0148" TargetMode="External"/><Relationship Id="rId1756" Type="http://schemas.openxmlformats.org/officeDocument/2006/relationships/hyperlink" Target="https://www.facebook.com/profile.php?id=100008222612112" TargetMode="External"/><Relationship Id="rId1963" Type="http://schemas.openxmlformats.org/officeDocument/2006/relationships/hyperlink" Target="https://www.linkedin.com/in/pratyushaparashar/" TargetMode="External"/><Relationship Id="rId2141" Type="http://schemas.openxmlformats.org/officeDocument/2006/relationships/hyperlink" Target="https://www.facebook.com/nehagunjal99" TargetMode="External"/><Relationship Id="rId2379" Type="http://schemas.openxmlformats.org/officeDocument/2006/relationships/hyperlink" Target="https://www.linkedin.com/in/preetam-rane-4b0524165/" TargetMode="External"/><Relationship Id="rId2586" Type="http://schemas.openxmlformats.org/officeDocument/2006/relationships/hyperlink" Target="mailto:sohamkhedekar26@gmail.com" TargetMode="External"/><Relationship Id="rId48" Type="http://schemas.openxmlformats.org/officeDocument/2006/relationships/hyperlink" Target="https://www.linkedin.com/in/shefin-shajit-46b259168/" TargetMode="External"/><Relationship Id="rId113" Type="http://schemas.openxmlformats.org/officeDocument/2006/relationships/hyperlink" Target="https://www.facebook.com/gayatri.nemade" TargetMode="External"/><Relationship Id="rId320" Type="http://schemas.openxmlformats.org/officeDocument/2006/relationships/hyperlink" Target="https://www.facebook.com/mayurbhivara" TargetMode="External"/><Relationship Id="rId558" Type="http://schemas.openxmlformats.org/officeDocument/2006/relationships/hyperlink" Target="http://linkedin.com/in/arqam-chaus-098369187" TargetMode="External"/><Relationship Id="rId765" Type="http://schemas.openxmlformats.org/officeDocument/2006/relationships/hyperlink" Target="https://www.facebook.com/siddhesh.pawar.505960" TargetMode="External"/><Relationship Id="rId972" Type="http://schemas.openxmlformats.org/officeDocument/2006/relationships/hyperlink" Target="https://drive.google.com/open?id=1CwIuu9dEcXaoBRnR9dwrdm6V2_wLLyRk" TargetMode="External"/><Relationship Id="rId1188" Type="http://schemas.openxmlformats.org/officeDocument/2006/relationships/hyperlink" Target="https://github.com/Tanay-27" TargetMode="External"/><Relationship Id="rId1395" Type="http://schemas.openxmlformats.org/officeDocument/2006/relationships/hyperlink" Target="http://linkedin.com/in/bhavya-gajera-321761192/" TargetMode="External"/><Relationship Id="rId1409" Type="http://schemas.openxmlformats.org/officeDocument/2006/relationships/hyperlink" Target="https://drive.google.com/open?id=1bQASUhmG2PsD3-Ra6kTg5A0524dDTNgn" TargetMode="External"/><Relationship Id="rId1616" Type="http://schemas.openxmlformats.org/officeDocument/2006/relationships/hyperlink" Target="https://www.linkedin.com/in/freeda-blessan-37241b141" TargetMode="External"/><Relationship Id="rId1823" Type="http://schemas.openxmlformats.org/officeDocument/2006/relationships/hyperlink" Target="https://drive.google.com/open?id=10AvpXKDm0ER6AbLRop6M1dE20xBCFP10" TargetMode="External"/><Relationship Id="rId2001" Type="http://schemas.openxmlformats.org/officeDocument/2006/relationships/hyperlink" Target="https://drive.google.com/open?id=1rB1bZxPUhcxQ7mSZZttI2xBEHsoQ8h0P" TargetMode="External"/><Relationship Id="rId2239" Type="http://schemas.openxmlformats.org/officeDocument/2006/relationships/hyperlink" Target="https://www.linkedin.com/feed/" TargetMode="External"/><Relationship Id="rId2446" Type="http://schemas.openxmlformats.org/officeDocument/2006/relationships/hyperlink" Target="mailto:omkar.joshi2@vit.edu.in" TargetMode="External"/><Relationship Id="rId197" Type="http://schemas.openxmlformats.org/officeDocument/2006/relationships/hyperlink" Target="https://drive.google.com/open?id=1uCVahD1su1kkIl5kS8Rwuhvj0YJIUVb7" TargetMode="External"/><Relationship Id="rId418" Type="http://schemas.openxmlformats.org/officeDocument/2006/relationships/hyperlink" Target="https://www.facebook.com/akshay.deekonda.3/" TargetMode="External"/><Relationship Id="rId625" Type="http://schemas.openxmlformats.org/officeDocument/2006/relationships/hyperlink" Target="https://drive.google.com/open?id=1W17JMeMzkJMXqrvP7BIXm5MiiO9EyB-2" TargetMode="External"/><Relationship Id="rId832" Type="http://schemas.openxmlformats.org/officeDocument/2006/relationships/hyperlink" Target="https://drive.google.com/open?id=1bzm09cchyMngpC5F9QYq-f4Q5g-GbYi7" TargetMode="External"/><Relationship Id="rId1048" Type="http://schemas.openxmlformats.org/officeDocument/2006/relationships/hyperlink" Target="https://drive.google.com/open?id=1sr5HGQ5c7Eud4otBAPz9_Mhde4S6K6IZ" TargetMode="External"/><Relationship Id="rId1255" Type="http://schemas.openxmlformats.org/officeDocument/2006/relationships/hyperlink" Target="https://m.facebook.com/priyanka.chaurasia.9421" TargetMode="External"/><Relationship Id="rId1462" Type="http://schemas.openxmlformats.org/officeDocument/2006/relationships/hyperlink" Target="https://www.linkedin.com/in/karan-vaishya-8809191b2" TargetMode="External"/><Relationship Id="rId2085" Type="http://schemas.openxmlformats.org/officeDocument/2006/relationships/hyperlink" Target="https://drive.google.com/open?id=1EXoOng2bg1e_jieUJrthnyIqQGfYCjOO" TargetMode="External"/><Relationship Id="rId2292" Type="http://schemas.openxmlformats.org/officeDocument/2006/relationships/hyperlink" Target="https://drive.google.com/open?id=106_Hpv8jtg682G46oUWc6f-lpNr0r1wr" TargetMode="External"/><Relationship Id="rId2306" Type="http://schemas.openxmlformats.org/officeDocument/2006/relationships/hyperlink" Target="https://www.linkedin.com/in/pankaj-deshmukh-8918561a0" TargetMode="External"/><Relationship Id="rId2513" Type="http://schemas.openxmlformats.org/officeDocument/2006/relationships/hyperlink" Target="mailto:sandip.virkar@vit.edu.in" TargetMode="External"/><Relationship Id="rId264" Type="http://schemas.openxmlformats.org/officeDocument/2006/relationships/hyperlink" Target="https://drive.google.com/open?id=1aApeeMrempu2UBB0j1NqlKYLkDncPQf3" TargetMode="External"/><Relationship Id="rId471" Type="http://schemas.openxmlformats.org/officeDocument/2006/relationships/hyperlink" Target="https://drive.google.com/open?id=1cTRklkxN6bZbF82nmsILzpF3pFLoWVoe" TargetMode="External"/><Relationship Id="rId1115" Type="http://schemas.openxmlformats.org/officeDocument/2006/relationships/hyperlink" Target="https://www.facebook.com/siddhi.revadkar.37" TargetMode="External"/><Relationship Id="rId1322" Type="http://schemas.openxmlformats.org/officeDocument/2006/relationships/hyperlink" Target="https://www.linkedin.com/in/rushikesh-yadav-486b0b1a7/" TargetMode="External"/><Relationship Id="rId1767" Type="http://schemas.openxmlformats.org/officeDocument/2006/relationships/hyperlink" Target="https://drive.google.com/open?id=1IQp-I0Xfb1frcLjKwlwkxK0dsQteIWW5" TargetMode="External"/><Relationship Id="rId1974" Type="http://schemas.openxmlformats.org/officeDocument/2006/relationships/hyperlink" Target="https://drive.google.com/open?id=1O_gauBR6OtMhPK_ELQZ_5_JOxeJdrfi5" TargetMode="External"/><Relationship Id="rId2152" Type="http://schemas.openxmlformats.org/officeDocument/2006/relationships/hyperlink" Target="http://facebook.com/nishant.pawar.338863" TargetMode="External"/><Relationship Id="rId2597" Type="http://schemas.openxmlformats.org/officeDocument/2006/relationships/hyperlink" Target="https://www.linkedin.com/in/radhesh-kumre-a0902414b/" TargetMode="External"/><Relationship Id="rId59" Type="http://schemas.openxmlformats.org/officeDocument/2006/relationships/hyperlink" Target="https://drive.google.com/open?id=1_BUjy9Id8kPS6F9K1lnPCJYZ_wk6KrYg" TargetMode="External"/><Relationship Id="rId124" Type="http://schemas.openxmlformats.org/officeDocument/2006/relationships/hyperlink" Target="https://drive.google.com/open?id=1oJbJx4D1sfZplgmeGh1goynk3PGko8Jh" TargetMode="External"/><Relationship Id="rId569" Type="http://schemas.openxmlformats.org/officeDocument/2006/relationships/hyperlink" Target="https://www.linkedin.com/in/akshay-kottayan-730a63194/" TargetMode="External"/><Relationship Id="rId776" Type="http://schemas.openxmlformats.org/officeDocument/2006/relationships/hyperlink" Target="https://drive.google.com/open?id=18UrSawpFKxa56D9HGmXHxD6DGlktdTlq" TargetMode="External"/><Relationship Id="rId983" Type="http://schemas.openxmlformats.org/officeDocument/2006/relationships/hyperlink" Target="https://drive.google.com/open?id=1rkP61ucCnjUu_Tk-O6baqcfHFYebh27e" TargetMode="External"/><Relationship Id="rId1199" Type="http://schemas.openxmlformats.org/officeDocument/2006/relationships/hyperlink" Target="https://www.facebook.com/anamika.kundu.123276/" TargetMode="External"/><Relationship Id="rId1627" Type="http://schemas.openxmlformats.org/officeDocument/2006/relationships/hyperlink" Target="https://www.facebook.com/pranali.bhujbal.9" TargetMode="External"/><Relationship Id="rId1834" Type="http://schemas.openxmlformats.org/officeDocument/2006/relationships/hyperlink" Target="https://drive.google.com/open?id=1L64eooow3lLbaOVHu9YWFeLyepHRW_6z" TargetMode="External"/><Relationship Id="rId2457" Type="http://schemas.openxmlformats.org/officeDocument/2006/relationships/hyperlink" Target="mailto:rishabh.jain@vit.edu.in" TargetMode="External"/><Relationship Id="rId331" Type="http://schemas.openxmlformats.org/officeDocument/2006/relationships/hyperlink" Target="https://drive.google.com/open?id=1llcaZbdFJPWstf1sbbQBonbDPeXl3h90" TargetMode="External"/><Relationship Id="rId429" Type="http://schemas.openxmlformats.org/officeDocument/2006/relationships/hyperlink" Target="https://drive.google.com/open?id=1L4zwAP3dpkM1Ax53XhvLT2YZ8ImOh8Iq" TargetMode="External"/><Relationship Id="rId636" Type="http://schemas.openxmlformats.org/officeDocument/2006/relationships/hyperlink" Target="http://www.linkedin.com/in/sneha-prabhu-5880031a9" TargetMode="External"/><Relationship Id="rId1059" Type="http://schemas.openxmlformats.org/officeDocument/2006/relationships/hyperlink" Target="https://drive.google.com/open?id=1ODCprL4dNSbshFVeisH2HdsFpvGNEHfa" TargetMode="External"/><Relationship Id="rId1266" Type="http://schemas.openxmlformats.org/officeDocument/2006/relationships/hyperlink" Target="https://www.facebook.com/profile.php?id=100010534926669" TargetMode="External"/><Relationship Id="rId1473" Type="http://schemas.openxmlformats.org/officeDocument/2006/relationships/hyperlink" Target="https://www.linkedin.com/in/shubham-chaurasiya-2025741a2" TargetMode="External"/><Relationship Id="rId2012" Type="http://schemas.openxmlformats.org/officeDocument/2006/relationships/hyperlink" Target="https://drive.google.com/open?id=1Kh7bW5MEWM0ZOAt_6SWA2N16psHFnP3d" TargetMode="External"/><Relationship Id="rId2096" Type="http://schemas.openxmlformats.org/officeDocument/2006/relationships/hyperlink" Target="https://github.com/aritro13" TargetMode="External"/><Relationship Id="rId2317" Type="http://schemas.openxmlformats.org/officeDocument/2006/relationships/hyperlink" Target="https://www.facebook.com/profile.php?id=100007968066720" TargetMode="External"/><Relationship Id="rId843" Type="http://schemas.openxmlformats.org/officeDocument/2006/relationships/hyperlink" Target="https://www.linkedin.com/in/siddhesh-sovitkar-199a9a193/" TargetMode="External"/><Relationship Id="rId1126" Type="http://schemas.openxmlformats.org/officeDocument/2006/relationships/hyperlink" Target="https://drive.google.com/open?id=1d_rukZWg5A0WOwzRBtUuay_6KgAsBwfi" TargetMode="External"/><Relationship Id="rId1680" Type="http://schemas.openxmlformats.org/officeDocument/2006/relationships/hyperlink" Target="https://www.facebook.com/Aadi.J.16" TargetMode="External"/><Relationship Id="rId1778" Type="http://schemas.openxmlformats.org/officeDocument/2006/relationships/hyperlink" Target="https://drive.google.com/open?id=1uiGQ7X0dHMo8P61y8-pfqcY4tVzSkhN3" TargetMode="External"/><Relationship Id="rId1901" Type="http://schemas.openxmlformats.org/officeDocument/2006/relationships/hyperlink" Target="https://drive.google.com/open?id=1G9d5sdPSjFwmgdehTxex_bcBt1lSHSHQ" TargetMode="External"/><Relationship Id="rId1985" Type="http://schemas.openxmlformats.org/officeDocument/2006/relationships/hyperlink" Target="https://drive.google.com/open?id=1CxiRIfQBQW9CHI1p_6BloJB_RTmeUgPT" TargetMode="External"/><Relationship Id="rId2524" Type="http://schemas.openxmlformats.org/officeDocument/2006/relationships/hyperlink" Target="mailto:login4priyankakurale@gmail.com" TargetMode="External"/><Relationship Id="rId275" Type="http://schemas.openxmlformats.org/officeDocument/2006/relationships/hyperlink" Target="https://www.linkedin.com/in/mehul-shankhapal-9a4469150/" TargetMode="External"/><Relationship Id="rId482" Type="http://schemas.openxmlformats.org/officeDocument/2006/relationships/hyperlink" Target="https://www.linkedin.com/in/mita-bagul-45992614a" TargetMode="External"/><Relationship Id="rId703" Type="http://schemas.openxmlformats.org/officeDocument/2006/relationships/hyperlink" Target="https://www.linkedin.com/in/utkarsha-kshirsagar-34b0bb170/" TargetMode="External"/><Relationship Id="rId910" Type="http://schemas.openxmlformats.org/officeDocument/2006/relationships/hyperlink" Target="https://drive.google.com/open?id=1D5LVsTvPS6Bi9zFoKBWjVYFzu48ENlnp" TargetMode="External"/><Relationship Id="rId1333" Type="http://schemas.openxmlformats.org/officeDocument/2006/relationships/hyperlink" Target="https://www.facebook.com/siddhi.nagap.7" TargetMode="External"/><Relationship Id="rId1540" Type="http://schemas.openxmlformats.org/officeDocument/2006/relationships/hyperlink" Target="https://www.facebook.com/romit.sali.3" TargetMode="External"/><Relationship Id="rId1638" Type="http://schemas.openxmlformats.org/officeDocument/2006/relationships/hyperlink" Target="https://www.facebook.com/pratik.jagtap.9887" TargetMode="External"/><Relationship Id="rId2163" Type="http://schemas.openxmlformats.org/officeDocument/2006/relationships/hyperlink" Target="https://drive.google.com/open?id=15ULDAo3ZYQZ5dxSE7W4KqAbjRWs3DZX5" TargetMode="External"/><Relationship Id="rId2370" Type="http://schemas.openxmlformats.org/officeDocument/2006/relationships/hyperlink" Target="https://drive.google.com/drive/folders/1tFDh0DuRvedcuRbHqW1p9O-Hd7yTJGyl?usp=sharing" TargetMode="External"/><Relationship Id="rId135" Type="http://schemas.openxmlformats.org/officeDocument/2006/relationships/hyperlink" Target="https://drive.google.com/open?id=15DO6m7H4XJkECYPeI2RsoxxHSs1-jV75" TargetMode="External"/><Relationship Id="rId342" Type="http://schemas.openxmlformats.org/officeDocument/2006/relationships/hyperlink" Target="https://drive.google.com/open?id=1qR8j3cZ15hOkmzU_O_H_GQWPJkI7H-aQ" TargetMode="External"/><Relationship Id="rId787" Type="http://schemas.openxmlformats.org/officeDocument/2006/relationships/hyperlink" Target="https://drive.google.com/open?id=1ZnU4i-jCIm2q4MDZqtVqm4SQK4GUp6lX" TargetMode="External"/><Relationship Id="rId994" Type="http://schemas.openxmlformats.org/officeDocument/2006/relationships/hyperlink" Target="http://www.linkedin.com/in/sagarika-shinde-47a5881b2" TargetMode="External"/><Relationship Id="rId1400" Type="http://schemas.openxmlformats.org/officeDocument/2006/relationships/hyperlink" Target="https://drive.google.com/open?id=1sRRJw1DNjd-Q-wsRrCWDbj6Zp6-1-MXN" TargetMode="External"/><Relationship Id="rId1845" Type="http://schemas.openxmlformats.org/officeDocument/2006/relationships/hyperlink" Target="https://www.linkedin.com/in/darshsolanki/" TargetMode="External"/><Relationship Id="rId2023" Type="http://schemas.openxmlformats.org/officeDocument/2006/relationships/hyperlink" Target="https://www.linkedin.com/in/janhavi-ghuge-a9863b1ab/" TargetMode="External"/><Relationship Id="rId2230" Type="http://schemas.openxmlformats.org/officeDocument/2006/relationships/hyperlink" Target="https://drive.google.com/open?id=16ElJwf8JMSmOfspqMjMYA1YeTFz42BQN" TargetMode="External"/><Relationship Id="rId2468" Type="http://schemas.openxmlformats.org/officeDocument/2006/relationships/hyperlink" Target="https://www.linkedin.com/in/ashwini-gawade-5b84151ba" TargetMode="External"/><Relationship Id="rId202" Type="http://schemas.openxmlformats.org/officeDocument/2006/relationships/hyperlink" Target="https://m.facebook.com/durgesh.upadhayay.16?ref=bookmarks" TargetMode="External"/><Relationship Id="rId647" Type="http://schemas.openxmlformats.org/officeDocument/2006/relationships/hyperlink" Target="http://linkedin.com/in/tjnakka" TargetMode="External"/><Relationship Id="rId854" Type="http://schemas.openxmlformats.org/officeDocument/2006/relationships/hyperlink" Target="https://drive.google.com/open?id=1w-OCwz_EgrFKjrXg0o5BCiBoQPct4gQs" TargetMode="External"/><Relationship Id="rId1277" Type="http://schemas.openxmlformats.org/officeDocument/2006/relationships/hyperlink" Target="https://drive.google.com/open?id=15KGKlAInyvaLIKhPnJ3z3XLKCZCwkUZf" TargetMode="External"/><Relationship Id="rId1484" Type="http://schemas.openxmlformats.org/officeDocument/2006/relationships/hyperlink" Target="https://m.facebook.com/qaiser.shaikh.357" TargetMode="External"/><Relationship Id="rId1691" Type="http://schemas.openxmlformats.org/officeDocument/2006/relationships/hyperlink" Target="https://drive.google.com/open?id=1rLcvmNW7Sz_5vd0hxZ5MOUeGVkwEoO4H" TargetMode="External"/><Relationship Id="rId1705" Type="http://schemas.openxmlformats.org/officeDocument/2006/relationships/hyperlink" Target="https://www.linkedin.com/in/harshal-jain-b54969171" TargetMode="External"/><Relationship Id="rId1912" Type="http://schemas.openxmlformats.org/officeDocument/2006/relationships/hyperlink" Target="https://www.linkedin.com/feed/" TargetMode="External"/><Relationship Id="rId2328" Type="http://schemas.openxmlformats.org/officeDocument/2006/relationships/hyperlink" Target="https://www.linkedin.com/in/soham-chury-6b68801a3" TargetMode="External"/><Relationship Id="rId2535" Type="http://schemas.openxmlformats.org/officeDocument/2006/relationships/hyperlink" Target="mailto:rupesh.hogade@vit.edu.in" TargetMode="External"/><Relationship Id="rId286" Type="http://schemas.openxmlformats.org/officeDocument/2006/relationships/hyperlink" Target="https://www.facebook.com/shubham.dudhal.71" TargetMode="External"/><Relationship Id="rId493" Type="http://schemas.openxmlformats.org/officeDocument/2006/relationships/hyperlink" Target="https://www.linkedin.com/in/kirti-roman-a577721a5" TargetMode="External"/><Relationship Id="rId507" Type="http://schemas.openxmlformats.org/officeDocument/2006/relationships/hyperlink" Target="https://www.facebook.com/vigneshk.nainar/" TargetMode="External"/><Relationship Id="rId714" Type="http://schemas.openxmlformats.org/officeDocument/2006/relationships/hyperlink" Target="https://www.facebook.com/devesh.gaykar" TargetMode="External"/><Relationship Id="rId921" Type="http://schemas.openxmlformats.org/officeDocument/2006/relationships/hyperlink" Target="https://www.linkedin.com/in/siddhesh-shivgan-0054a6196/" TargetMode="External"/><Relationship Id="rId1137" Type="http://schemas.openxmlformats.org/officeDocument/2006/relationships/hyperlink" Target="https://drive.google.com/open?id=1OrTJWWGb7M823ISqGEj-MuA2emO1NHIN" TargetMode="External"/><Relationship Id="rId1344" Type="http://schemas.openxmlformats.org/officeDocument/2006/relationships/hyperlink" Target="https://drive.google.com/open?id=1B91oit8cUAvWXSZ831GUrd_q7tV2kxqD" TargetMode="External"/><Relationship Id="rId1551" Type="http://schemas.openxmlformats.org/officeDocument/2006/relationships/hyperlink" Target="https://drive.google.com/open?id=1w9_hrtbePT1A2qZW0QdEuEzwBtFgLiCR" TargetMode="External"/><Relationship Id="rId1789" Type="http://schemas.openxmlformats.org/officeDocument/2006/relationships/hyperlink" Target="https://www.linkedin.com/in/urmila-bhagwat-69a841192" TargetMode="External"/><Relationship Id="rId1996" Type="http://schemas.openxmlformats.org/officeDocument/2006/relationships/hyperlink" Target="http://www.linkedin.com/in/sourabh-pardeshi-5a95b6181" TargetMode="External"/><Relationship Id="rId2174" Type="http://schemas.openxmlformats.org/officeDocument/2006/relationships/hyperlink" Target="https://drive.google.com/open?id=17Vg_kp7iYED8xwcpcFEiKyKf-g3SINet" TargetMode="External"/><Relationship Id="rId2381" Type="http://schemas.openxmlformats.org/officeDocument/2006/relationships/hyperlink" Target="mailto:bhaveshannam@gmail.com" TargetMode="External"/><Relationship Id="rId2602" Type="http://schemas.openxmlformats.org/officeDocument/2006/relationships/printerSettings" Target="../printerSettings/printerSettings7.bin"/><Relationship Id="rId50" Type="http://schemas.openxmlformats.org/officeDocument/2006/relationships/hyperlink" Target="https://drive.google.com/open?id=18aPJUy6oNyglu1ZXizuiC45tZBh06ADI" TargetMode="External"/><Relationship Id="rId146" Type="http://schemas.openxmlformats.org/officeDocument/2006/relationships/hyperlink" Target="http://www.linkedin.com/in/anuj-sawant-0a2a26190" TargetMode="External"/><Relationship Id="rId353" Type="http://schemas.openxmlformats.org/officeDocument/2006/relationships/hyperlink" Target="https://www.linkedin.com/in/eshika-khandelwal-5729411ab" TargetMode="External"/><Relationship Id="rId560" Type="http://schemas.openxmlformats.org/officeDocument/2006/relationships/hyperlink" Target="https://drive.google.com/open?id=10_imk_84ZLnsIBJQuFS6YTbnf2gLffk8" TargetMode="External"/><Relationship Id="rId798" Type="http://schemas.openxmlformats.org/officeDocument/2006/relationships/hyperlink" Target="https://www.linkedin.com/in/sarvesh-kharche/" TargetMode="External"/><Relationship Id="rId1190" Type="http://schemas.openxmlformats.org/officeDocument/2006/relationships/hyperlink" Target="https://drive.google.com/open?id=11KjHwI82WZzpnJbZVmxA5wEhO_-MJ2KR" TargetMode="External"/><Relationship Id="rId1204" Type="http://schemas.openxmlformats.org/officeDocument/2006/relationships/hyperlink" Target="https://www.linkedin.com/in/preyashgothane/" TargetMode="External"/><Relationship Id="rId1411" Type="http://schemas.openxmlformats.org/officeDocument/2006/relationships/hyperlink" Target="http://www.linkedin.com/in/shruti-pravin-pardeshi-3764131aa" TargetMode="External"/><Relationship Id="rId1649" Type="http://schemas.openxmlformats.org/officeDocument/2006/relationships/hyperlink" Target="https://drive.google.com/open?id=1u83LS5MZzBQxCyWY0O2hY4LSTGAI0TLr" TargetMode="External"/><Relationship Id="rId1856" Type="http://schemas.openxmlformats.org/officeDocument/2006/relationships/hyperlink" Target="https://www.facebook.com/yash.shetty.330" TargetMode="External"/><Relationship Id="rId2034" Type="http://schemas.openxmlformats.org/officeDocument/2006/relationships/hyperlink" Target="https://www.facebook.com/likhit.kajrolkar" TargetMode="External"/><Relationship Id="rId2241" Type="http://schemas.openxmlformats.org/officeDocument/2006/relationships/hyperlink" Target="https://drive.google.com/open?id=1sJbUbWHDINt8szjLXnhQ8_RTTXwLtWLi" TargetMode="External"/><Relationship Id="rId2479" Type="http://schemas.openxmlformats.org/officeDocument/2006/relationships/hyperlink" Target="https://drive.google.com/file/d/1jA9edwqJlrh9usZcTZ6yDZwbLp1Stv0G/view?usp=drivesdk" TargetMode="External"/><Relationship Id="rId213" Type="http://schemas.openxmlformats.org/officeDocument/2006/relationships/hyperlink" Target="https://drive.google.com/open?id=1hobjEYdCUjDWIK-BDz1n5V9wnsB5sj82" TargetMode="External"/><Relationship Id="rId420" Type="http://schemas.openxmlformats.org/officeDocument/2006/relationships/hyperlink" Target="https://drive.google.com/open?id=1KAQo10r76QAfrdyPJI_UCR97xPI7yMFj" TargetMode="External"/><Relationship Id="rId658" Type="http://schemas.openxmlformats.org/officeDocument/2006/relationships/hyperlink" Target="https://www.facebook.com/pradnya.deshmukh.7186896" TargetMode="External"/><Relationship Id="rId865" Type="http://schemas.openxmlformats.org/officeDocument/2006/relationships/hyperlink" Target="https://www.linkedin.com/in/mansi-patil-18a41b192" TargetMode="External"/><Relationship Id="rId1050" Type="http://schemas.openxmlformats.org/officeDocument/2006/relationships/hyperlink" Target="https://www.linkedin.com/in/atharva-jadhav-6508b31b2/" TargetMode="External"/><Relationship Id="rId1288" Type="http://schemas.openxmlformats.org/officeDocument/2006/relationships/hyperlink" Target="https://drive.google.com/open?id=1hm91Xfdi3hDSoywRNihBqXRuhKM63dgM" TargetMode="External"/><Relationship Id="rId1495" Type="http://schemas.openxmlformats.org/officeDocument/2006/relationships/hyperlink" Target="https://drive.google.com/open?id=1Ztbh5_0HC-QPhvH1Y3XWc-dGyXE_kJqP" TargetMode="External"/><Relationship Id="rId1509" Type="http://schemas.openxmlformats.org/officeDocument/2006/relationships/hyperlink" Target="https://in.linkedin.com/in/kruti-ramani-89a81a1ab" TargetMode="External"/><Relationship Id="rId1716" Type="http://schemas.openxmlformats.org/officeDocument/2006/relationships/hyperlink" Target="https://www.facebook.com/vaibhav.dhawade.92" TargetMode="External"/><Relationship Id="rId1923" Type="http://schemas.openxmlformats.org/officeDocument/2006/relationships/hyperlink" Target="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69%26loc_interest_ms%3D%26feeditemid%3D%26param1%3D%26param2%3D&amp;gclid=CjwKCAjwjLD4BRAiEiwAg5NBFlycAEL7FD209GVW9RlkltqnktdJ_K6ngpGK9jl64AwKRc8qM-rX0xoCgnUQAvD_BwE" TargetMode="External"/><Relationship Id="rId2101" Type="http://schemas.openxmlformats.org/officeDocument/2006/relationships/hyperlink" Target="https://drive.google.com/open?id=1rtTCEOdT6DnjKbMljBtSvbsXnoGpP2Nh" TargetMode="External"/><Relationship Id="rId2339" Type="http://schemas.openxmlformats.org/officeDocument/2006/relationships/hyperlink" Target="mailto:adit.pawar@vit.edu.in" TargetMode="External"/><Relationship Id="rId2546" Type="http://schemas.openxmlformats.org/officeDocument/2006/relationships/hyperlink" Target="https://rohitlakhotia.com/" TargetMode="External"/><Relationship Id="rId297" Type="http://schemas.openxmlformats.org/officeDocument/2006/relationships/hyperlink" Target="https://www.facebook.com/purva.kulkarni.182" TargetMode="External"/><Relationship Id="rId518" Type="http://schemas.openxmlformats.org/officeDocument/2006/relationships/hyperlink" Target="https://drive.google.com/open?id=1piJaERaBzYWwOnh3VWNphvL4oLDQNN4F" TargetMode="External"/><Relationship Id="rId725" Type="http://schemas.openxmlformats.org/officeDocument/2006/relationships/hyperlink" Target="https://drive.google.com/open?id=1Q72uBcTGj62j7At4lplZtthimjkTFGvr" TargetMode="External"/><Relationship Id="rId932" Type="http://schemas.openxmlformats.org/officeDocument/2006/relationships/hyperlink" Target="https://www.facebook.com/bhangale.devesh/" TargetMode="External"/><Relationship Id="rId1148" Type="http://schemas.openxmlformats.org/officeDocument/2006/relationships/hyperlink" Target="https://www.linkedin.com/in/ruchita-patil-a6b549136" TargetMode="External"/><Relationship Id="rId1355" Type="http://schemas.openxmlformats.org/officeDocument/2006/relationships/hyperlink" Target="https://drive.google.com/open?id=143_yg8IdoRo4ux3xiN4QKABSYlcjAJrN" TargetMode="External"/><Relationship Id="rId1562" Type="http://schemas.openxmlformats.org/officeDocument/2006/relationships/hyperlink" Target="https://drive.google.com/open?id=1nJ1VxNweTtQa9UAexMUU2b7oE_U3KahH" TargetMode="External"/><Relationship Id="rId2185" Type="http://schemas.openxmlformats.org/officeDocument/2006/relationships/hyperlink" Target="https://drive.google.com/open?id=1pviCZNglhIVzmsI3LuEp43RcxSAAKrCM" TargetMode="External"/><Relationship Id="rId2392" Type="http://schemas.openxmlformats.org/officeDocument/2006/relationships/hyperlink" Target="mailto:sneha.mane@vit.edu.in" TargetMode="External"/><Relationship Id="rId2406" Type="http://schemas.openxmlformats.org/officeDocument/2006/relationships/hyperlink" Target="https://drive.google.com/file/d/1-T5BKKz7-_R0CuBoYDQD45gct-NS904a/view?usp=drivesdk" TargetMode="External"/><Relationship Id="rId157" Type="http://schemas.openxmlformats.org/officeDocument/2006/relationships/hyperlink" Target="https://www.facebook.com/vaishnavi.phutane" TargetMode="External"/><Relationship Id="rId364" Type="http://schemas.openxmlformats.org/officeDocument/2006/relationships/hyperlink" Target="https://www.facebook.com/sharmin.shaikh.9484941" TargetMode="External"/><Relationship Id="rId1008" Type="http://schemas.openxmlformats.org/officeDocument/2006/relationships/hyperlink" Target="https://drive.google.com/open?id=1_mAS5EkYLV5uZ0kccjSTnDzovk0tM3rS" TargetMode="External"/><Relationship Id="rId1215" Type="http://schemas.openxmlformats.org/officeDocument/2006/relationships/hyperlink" Target="https://www.facebook.com/shreya.mali.33483" TargetMode="External"/><Relationship Id="rId1422" Type="http://schemas.openxmlformats.org/officeDocument/2006/relationships/hyperlink" Target="https://drive.google.com/open?id=1oHzmVw8gwP4cB2jB7P2jCSzaXAtioDl8" TargetMode="External"/><Relationship Id="rId1867" Type="http://schemas.openxmlformats.org/officeDocument/2006/relationships/hyperlink" Target="https://drive.google.com/open?id=1vSad43WobS72SplwcasJ42qb1jmqeIdB" TargetMode="External"/><Relationship Id="rId2045" Type="http://schemas.openxmlformats.org/officeDocument/2006/relationships/hyperlink" Target="https://drive.google.com/open?id=1yYx_eY5F3AA7tO7iOPrlwG8DJEmVfuSg" TargetMode="External"/><Relationship Id="rId61" Type="http://schemas.openxmlformats.org/officeDocument/2006/relationships/hyperlink" Target="https://www.facebook.com/tejas1418/" TargetMode="External"/><Relationship Id="rId571" Type="http://schemas.openxmlformats.org/officeDocument/2006/relationships/hyperlink" Target="https://drive.google.com/open?id=1zJuDtqtFlJzGC0MUjpB4NAwZtr-tl-Ua" TargetMode="External"/><Relationship Id="rId669" Type="http://schemas.openxmlformats.org/officeDocument/2006/relationships/hyperlink" Target="https://drive.google.com/open?id=1uXsjXUqstp7oOGOTrgFHrhXfoVrneQM9" TargetMode="External"/><Relationship Id="rId876" Type="http://schemas.openxmlformats.org/officeDocument/2006/relationships/hyperlink" Target="https://m.facebook.com/sadhvi.pugaonkar.9?ref=bookmarks" TargetMode="External"/><Relationship Id="rId1299" Type="http://schemas.openxmlformats.org/officeDocument/2006/relationships/hyperlink" Target="https://www.linkedin.com/in/rohit-doltade-972b2b165" TargetMode="External"/><Relationship Id="rId1727" Type="http://schemas.openxmlformats.org/officeDocument/2006/relationships/hyperlink" Target="https://drive.google.com/open?id=1V5Wnya7IC0do1yW5Dy53slP7pfQkC7mH" TargetMode="External"/><Relationship Id="rId1934" Type="http://schemas.openxmlformats.org/officeDocument/2006/relationships/hyperlink" Target="https://drive.google.com/open?id=1hl-5mdjEgeXjJ3Fw3SL0JQhlIvJWYtCx" TargetMode="External"/><Relationship Id="rId2252" Type="http://schemas.openxmlformats.org/officeDocument/2006/relationships/hyperlink" Target="https://drive.google.com/open?id=1sTduAREMmTLSmENldGmaejJ_TSaiGlxr" TargetMode="External"/><Relationship Id="rId2557" Type="http://schemas.openxmlformats.org/officeDocument/2006/relationships/hyperlink" Target="mailto:ashish.pradhan@vit.edu.in" TargetMode="External"/><Relationship Id="rId19" Type="http://schemas.openxmlformats.org/officeDocument/2006/relationships/hyperlink" Target="https://www.facebook.com/swapnil.ghule.370/" TargetMode="External"/><Relationship Id="rId224" Type="http://schemas.openxmlformats.org/officeDocument/2006/relationships/hyperlink" Target="https://drive.google.com/open?id=1jbSNoIjInCN3KEyJ7Y_O9erRzHSoLPI5" TargetMode="External"/><Relationship Id="rId431" Type="http://schemas.openxmlformats.org/officeDocument/2006/relationships/hyperlink" Target="https://www.facebook.com/rishikesh.gawde.12/" TargetMode="External"/><Relationship Id="rId529" Type="http://schemas.openxmlformats.org/officeDocument/2006/relationships/hyperlink" Target="https://drive.google.com/open?id=1H5orrHInp0_KHQIhPP22-hUIoVIfRRZP" TargetMode="External"/><Relationship Id="rId736" Type="http://schemas.openxmlformats.org/officeDocument/2006/relationships/hyperlink" Target="https://drive.google.com/open?id=1ehbE_HdXdNGGd0nUj3BTcq0XmJ5I8zOe" TargetMode="External"/><Relationship Id="rId1061" Type="http://schemas.openxmlformats.org/officeDocument/2006/relationships/hyperlink" Target="https://drive.google.com/open?id=1otxZEA3SPtaCJog51RIgQ3yQ3UTH_sBs" TargetMode="External"/><Relationship Id="rId1159" Type="http://schemas.openxmlformats.org/officeDocument/2006/relationships/hyperlink" Target="https://www.facebook.com/shounak.sangli" TargetMode="External"/><Relationship Id="rId1366" Type="http://schemas.openxmlformats.org/officeDocument/2006/relationships/hyperlink" Target="http://www.linkedin.com/in/aniket19" TargetMode="External"/><Relationship Id="rId2112" Type="http://schemas.openxmlformats.org/officeDocument/2006/relationships/hyperlink" Target="https://drive.google.com/open?id=1SCXdWd26jGWibhAnqVNW53-aOBlC_3-E" TargetMode="External"/><Relationship Id="rId2196" Type="http://schemas.openxmlformats.org/officeDocument/2006/relationships/hyperlink" Target="https://www.linkedin.com/in/dhanashree-bhadane-9155241ab/" TargetMode="External"/><Relationship Id="rId2417" Type="http://schemas.openxmlformats.org/officeDocument/2006/relationships/hyperlink" Target="https://www.dropbox.com/s/0etm59t4urcnq3w/New%20Doc%202019-05-29%2022.15.54_2.jpg?dl=0" TargetMode="External"/><Relationship Id="rId168" Type="http://schemas.openxmlformats.org/officeDocument/2006/relationships/hyperlink" Target="https://drive.google.com/open?id=1JyCiuxRnY2S5hVIiVGkkO-o9CpgcwkdW" TargetMode="External"/><Relationship Id="rId943" Type="http://schemas.openxmlformats.org/officeDocument/2006/relationships/hyperlink" Target="https://drive.google.com/open?id=1EM8cJwa3X02HTNtMWwj7tlBAw6-G_bIx" TargetMode="External"/><Relationship Id="rId1019" Type="http://schemas.openxmlformats.org/officeDocument/2006/relationships/hyperlink" Target="https://drive.google.com/open?id=1Nf3SgzV30ZUKmxIjnKXeiObVkomYcrQ_" TargetMode="External"/><Relationship Id="rId1573" Type="http://schemas.openxmlformats.org/officeDocument/2006/relationships/hyperlink" Target="https://www.linkedin.com/in/shweta-pugaonkar-98b9261b2/" TargetMode="External"/><Relationship Id="rId1780" Type="http://schemas.openxmlformats.org/officeDocument/2006/relationships/hyperlink" Target="https://www.facebook.com/profile.php?id=100009979092492" TargetMode="External"/><Relationship Id="rId1878" Type="http://schemas.openxmlformats.org/officeDocument/2006/relationships/hyperlink" Target="https://drive.google.com/open?id=1qfxA9qhpR-iyf79N0DWd_UAszlrDZ86c" TargetMode="External"/><Relationship Id="rId72" Type="http://schemas.openxmlformats.org/officeDocument/2006/relationships/hyperlink" Target="https://drive.google.com/open?id=11JIn02WlCbOGpgiF-BjzMhHSt5XBPV22" TargetMode="External"/><Relationship Id="rId375" Type="http://schemas.openxmlformats.org/officeDocument/2006/relationships/hyperlink" Target="https://drive.google.com/open?id=1bubckLcSGY_92tApt8j0duH5If4mpOIR" TargetMode="External"/><Relationship Id="rId582" Type="http://schemas.openxmlformats.org/officeDocument/2006/relationships/hyperlink" Target="https://drive.google.com/open?id=1Zr_JTaYRC5dMX4yG1C-0i8TpPKWZdGDf" TargetMode="External"/><Relationship Id="rId803" Type="http://schemas.openxmlformats.org/officeDocument/2006/relationships/hyperlink" Target="https://drive.google.com/open?id=12yc8UHn0WX_7mbu6d0I_zWb_dimlD_qB" TargetMode="External"/><Relationship Id="rId1226" Type="http://schemas.openxmlformats.org/officeDocument/2006/relationships/hyperlink" Target="https://drive.google.com/open?id=1fb6mRUocA77kT4K8R791d7JB7_ndN9wd" TargetMode="External"/><Relationship Id="rId1433" Type="http://schemas.openxmlformats.org/officeDocument/2006/relationships/hyperlink" Target="https://www.facebook.com/profile.php?id=100009144767511" TargetMode="External"/><Relationship Id="rId1640" Type="http://schemas.openxmlformats.org/officeDocument/2006/relationships/hyperlink" Target="https://drive.google.com/open?id=1hQ5QEqOpJKnEEsneVoQGqd7VgbUCra6k" TargetMode="External"/><Relationship Id="rId1738" Type="http://schemas.openxmlformats.org/officeDocument/2006/relationships/hyperlink" Target="https://drive.google.com/open?id=1YtX4DOJnQLmsFJnjfpEfV5WQGgwroV3B" TargetMode="External"/><Relationship Id="rId2056" Type="http://schemas.openxmlformats.org/officeDocument/2006/relationships/hyperlink" Target="https://drive.google.com/open?id=1e7v7za3XwdARJkfmxCzLelkswsmqpqR_" TargetMode="External"/><Relationship Id="rId2263" Type="http://schemas.openxmlformats.org/officeDocument/2006/relationships/hyperlink" Target="https://www.linkedin.com/in/hussain-kesury-300969182/" TargetMode="External"/><Relationship Id="rId2470" Type="http://schemas.openxmlformats.org/officeDocument/2006/relationships/hyperlink" Target="mailto:aashichuarasia1432@gmail.com" TargetMode="External"/><Relationship Id="rId3" Type="http://schemas.openxmlformats.org/officeDocument/2006/relationships/hyperlink" Target="https://www.facebook.com/Jasvin.James.Manjaly/" TargetMode="External"/><Relationship Id="rId235" Type="http://schemas.openxmlformats.org/officeDocument/2006/relationships/hyperlink" Target="https://www.linkedin.com/in/ganesh-dongre/" TargetMode="External"/><Relationship Id="rId442" Type="http://schemas.openxmlformats.org/officeDocument/2006/relationships/hyperlink" Target="https://drive.google.com/open?id=17NUrBC_CZHF-opDLJJfXHyRMxM96t1wQ" TargetMode="External"/><Relationship Id="rId887" Type="http://schemas.openxmlformats.org/officeDocument/2006/relationships/hyperlink" Target="https://drive.google.com/open?id=1Adc6kZSlLBNQjXMkBo5X_n2lCGUJsu68" TargetMode="External"/><Relationship Id="rId1072" Type="http://schemas.openxmlformats.org/officeDocument/2006/relationships/hyperlink" Target="https://www.linkedin.com/in/kartik-konje-570716192/" TargetMode="External"/><Relationship Id="rId1500" Type="http://schemas.openxmlformats.org/officeDocument/2006/relationships/hyperlink" Target="https://www.facebook.com/mrunal.jagtap.37" TargetMode="External"/><Relationship Id="rId1945" Type="http://schemas.openxmlformats.org/officeDocument/2006/relationships/hyperlink" Target="https://drive.google.com/open?id=103KLjWMWi7drQlAyf3m0U9xSEJdvaHRt" TargetMode="External"/><Relationship Id="rId2123" Type="http://schemas.openxmlformats.org/officeDocument/2006/relationships/hyperlink" Target="https://www.linkedin.com/in/shivani-gholap-17a3a3193" TargetMode="External"/><Relationship Id="rId2330" Type="http://schemas.openxmlformats.org/officeDocument/2006/relationships/hyperlink" Target="https://drive.google.com/file/d/1BCExTnXc1o7uBO2e9zdjky6gMZVGOlKO/view?usp=sharing" TargetMode="External"/><Relationship Id="rId2568" Type="http://schemas.openxmlformats.org/officeDocument/2006/relationships/hyperlink" Target="https://www.linkedin.com/in/devesh-sherlekar-8b65211ab" TargetMode="External"/><Relationship Id="rId302" Type="http://schemas.openxmlformats.org/officeDocument/2006/relationships/hyperlink" Target="https://drive.google.com/open?id=1e8pcMHrhbZPuzcVZlXpfxjkQ4LCN3mcI" TargetMode="External"/><Relationship Id="rId747" Type="http://schemas.openxmlformats.org/officeDocument/2006/relationships/hyperlink" Target="https://drive.google.com/open?id=1lMOoRytQSEV2UShZpnvpaCX65A6yLzcH" TargetMode="External"/><Relationship Id="rId954" Type="http://schemas.openxmlformats.org/officeDocument/2006/relationships/hyperlink" Target="http://www.linkedin.com/in/atharvan-chavan-25b3341ab" TargetMode="External"/><Relationship Id="rId1377" Type="http://schemas.openxmlformats.org/officeDocument/2006/relationships/hyperlink" Target="https://drive.google.com/open?id=1LUu_kY0R3TYdW3WmcKYYdE59LDQx-F9h" TargetMode="External"/><Relationship Id="rId1584" Type="http://schemas.openxmlformats.org/officeDocument/2006/relationships/hyperlink" Target="https://www.linkedin.com/in/shubham-kadam-a8b53613b" TargetMode="External"/><Relationship Id="rId1791" Type="http://schemas.openxmlformats.org/officeDocument/2006/relationships/hyperlink" Target="https://drive.google.com/open?id=1oa_Ow0wyZrne_pwQctNqCzywokihhhHh" TargetMode="External"/><Relationship Id="rId1805" Type="http://schemas.openxmlformats.org/officeDocument/2006/relationships/hyperlink" Target="https://www.linkedin.com/in/sanikasawant2809/" TargetMode="External"/><Relationship Id="rId2428" Type="http://schemas.openxmlformats.org/officeDocument/2006/relationships/hyperlink" Target="https://drive.google.com/file/d/1FgNPeZGnAHjK34u4CArrZii1nsu6dpOD/view?usp=sharing" TargetMode="External"/><Relationship Id="rId83" Type="http://schemas.openxmlformats.org/officeDocument/2006/relationships/hyperlink" Target="https://drive.google.com/open?id=1nyyCTlEKICvo5a5TO2tjYzs1wKvqZFz5" TargetMode="External"/><Relationship Id="rId179" Type="http://schemas.openxmlformats.org/officeDocument/2006/relationships/hyperlink" Target="https://drive.google.com/open?id=1ePFKm7CbREGOD3VA_6yyqnUrYuLmz3z8" TargetMode="External"/><Relationship Id="rId386" Type="http://schemas.openxmlformats.org/officeDocument/2006/relationships/hyperlink" Target="https://drive.google.com/open?id=1S1j93lGaAFbrx7J1i3BDeYsPe9CGe9YG" TargetMode="External"/><Relationship Id="rId593" Type="http://schemas.openxmlformats.org/officeDocument/2006/relationships/hyperlink" Target="https://www.linkedin.com/in/muzammil-lakdawala/" TargetMode="External"/><Relationship Id="rId607" Type="http://schemas.openxmlformats.org/officeDocument/2006/relationships/hyperlink" Target="https://drive.google.com/open?id=1tPxWzR4nM9cWCwm1GGYPcU-FesmRa7LS" TargetMode="External"/><Relationship Id="rId814" Type="http://schemas.openxmlformats.org/officeDocument/2006/relationships/hyperlink" Target="https://drive.google.com/open?id=1nVUoLxHpjsb2MZP-Q0xpdux9GpyhHKcA" TargetMode="External"/><Relationship Id="rId1237" Type="http://schemas.openxmlformats.org/officeDocument/2006/relationships/hyperlink" Target="https://drive.google.com/open?id=1a0U16sPTGxJd4rUHQtE10Eyht8fy3SRJ" TargetMode="External"/><Relationship Id="rId1444" Type="http://schemas.openxmlformats.org/officeDocument/2006/relationships/hyperlink" Target="https://drive.google.com/open?id=1d9XPNhI8wGHAQvMMZnHamFgl4UYDehUF" TargetMode="External"/><Relationship Id="rId1651" Type="http://schemas.openxmlformats.org/officeDocument/2006/relationships/hyperlink" Target="https://drive.google.com/open?id=1P44pPTFfaNmWKJUuzTo_5i88tmK82P63" TargetMode="External"/><Relationship Id="rId1889" Type="http://schemas.openxmlformats.org/officeDocument/2006/relationships/hyperlink" Target="https://drive.google.com/open?id=1qmwK3y-uGxkhFzqAywVTuecCUGK9IXrA" TargetMode="External"/><Relationship Id="rId2067" Type="http://schemas.openxmlformats.org/officeDocument/2006/relationships/hyperlink" Target="https://drive.google.com/open?id=1LrUg2dViK1MzzxZSLIIZYfWyhqHNpj3y" TargetMode="External"/><Relationship Id="rId2274" Type="http://schemas.openxmlformats.org/officeDocument/2006/relationships/hyperlink" Target="https://drive.google.com/open?id=1YSjrVb1bA1MAhSqNVwrrDWjVxGu1nGEA" TargetMode="External"/><Relationship Id="rId2481" Type="http://schemas.openxmlformats.org/officeDocument/2006/relationships/hyperlink" Target="https://www.linkedin.com/in/nikhil-ramane-b648a2105" TargetMode="External"/><Relationship Id="rId246" Type="http://schemas.openxmlformats.org/officeDocument/2006/relationships/hyperlink" Target="https://www.facebook.com/omkar.vaity.10" TargetMode="External"/><Relationship Id="rId453" Type="http://schemas.openxmlformats.org/officeDocument/2006/relationships/hyperlink" Target="https://www.facebook.com/prem.vaity.71/" TargetMode="External"/><Relationship Id="rId660" Type="http://schemas.openxmlformats.org/officeDocument/2006/relationships/hyperlink" Target="https://drive.google.com/open?id=13E5pELGZIVPxELv59qHnLwsvUtWH1LDc" TargetMode="External"/><Relationship Id="rId898" Type="http://schemas.openxmlformats.org/officeDocument/2006/relationships/hyperlink" Target="https://drive.google.com/open?id=1jbB76pg4XxmPDxepGbCthBCjzLAeKYY4" TargetMode="External"/><Relationship Id="rId1083" Type="http://schemas.openxmlformats.org/officeDocument/2006/relationships/hyperlink" Target="https://www.facebook.com/asquarem35" TargetMode="External"/><Relationship Id="rId1290" Type="http://schemas.openxmlformats.org/officeDocument/2006/relationships/hyperlink" Target="https://m.facebook.com/sumit.shinde.79?ref=bookmarks" TargetMode="External"/><Relationship Id="rId1304" Type="http://schemas.openxmlformats.org/officeDocument/2006/relationships/hyperlink" Target="https://drive.google.com/open?id=1Wy76vdO0JA7TuvWDA8bwnHgF_yNwOOxK" TargetMode="External"/><Relationship Id="rId1511" Type="http://schemas.openxmlformats.org/officeDocument/2006/relationships/hyperlink" Target="https://drive.google.com/open?id=1od2xhUlKb8nggcD_3viv9Ks41_XjijSz" TargetMode="External"/><Relationship Id="rId1749" Type="http://schemas.openxmlformats.org/officeDocument/2006/relationships/hyperlink" Target="https://www.linkedin.com/in/sebastin-benjamin-36677b188" TargetMode="External"/><Relationship Id="rId1956" Type="http://schemas.openxmlformats.org/officeDocument/2006/relationships/hyperlink" Target="https://drive.google.com/open?id=1j4Tp47bQGlQiPlWcVs9e42wCn31-cP8J" TargetMode="External"/><Relationship Id="rId2134" Type="http://schemas.openxmlformats.org/officeDocument/2006/relationships/hyperlink" Target="https://www.linkedin.com/in/yogesh-k-840285115/" TargetMode="External"/><Relationship Id="rId2341" Type="http://schemas.openxmlformats.org/officeDocument/2006/relationships/hyperlink" Target="https://www.linkedin.com/in/adit-pawar-7984331a0" TargetMode="External"/><Relationship Id="rId2579" Type="http://schemas.openxmlformats.org/officeDocument/2006/relationships/hyperlink" Target="mailto:soham.khedekar@vit.edu.in" TargetMode="External"/><Relationship Id="rId106" Type="http://schemas.openxmlformats.org/officeDocument/2006/relationships/hyperlink" Target="https://www.linkedin.com/in/vaishnavi-sarpatil-b1201418b/" TargetMode="External"/><Relationship Id="rId313" Type="http://schemas.openxmlformats.org/officeDocument/2006/relationships/hyperlink" Target="https://www.linkedin.com/in/nikhil--musale" TargetMode="External"/><Relationship Id="rId758" Type="http://schemas.openxmlformats.org/officeDocument/2006/relationships/hyperlink" Target="https://www.linkedin.com/in/ajay-ingle-a6127016b" TargetMode="External"/><Relationship Id="rId965" Type="http://schemas.openxmlformats.org/officeDocument/2006/relationships/hyperlink" Target="https://www.facebook.com/pritam.lamkhade/" TargetMode="External"/><Relationship Id="rId1150" Type="http://schemas.openxmlformats.org/officeDocument/2006/relationships/hyperlink" Target="https://drive.google.com/open?id=1sbP9QPLbiPFjJkxHJQjLhfpkr0xrbmxd" TargetMode="External"/><Relationship Id="rId1388" Type="http://schemas.openxmlformats.org/officeDocument/2006/relationships/hyperlink" Target="https://www.linkedin.com/in/gaurav-awad-1957631a4?lipi=urn%3Ali%3Apage%3Ad_flagship3_profile_view_base_contact_details%3Bk8W9VX%2B1Q5ehBhGpRRdnuQ%3D%3D" TargetMode="External"/><Relationship Id="rId1595" Type="http://schemas.openxmlformats.org/officeDocument/2006/relationships/hyperlink" Target="https://www.facebook.com/sayli.bole" TargetMode="External"/><Relationship Id="rId1609" Type="http://schemas.openxmlformats.org/officeDocument/2006/relationships/hyperlink" Target="https://drive.google.com/open?id=1QjkmEBzCn8IKOjfXG_RqxhoVAMgzs6ES" TargetMode="External"/><Relationship Id="rId1816" Type="http://schemas.openxmlformats.org/officeDocument/2006/relationships/hyperlink" Target="https://www.facebook.com/pranita.sonawadekar" TargetMode="External"/><Relationship Id="rId2439" Type="http://schemas.openxmlformats.org/officeDocument/2006/relationships/hyperlink" Target="https://www.facebook.com/snehakate20" TargetMode="External"/><Relationship Id="rId10" Type="http://schemas.openxmlformats.org/officeDocument/2006/relationships/hyperlink" Target="https://drive.google.com/open?id=1_QBqt7bIf04nF-UmvXJtKY6E3mrXuq6m" TargetMode="External"/><Relationship Id="rId94" Type="http://schemas.openxmlformats.org/officeDocument/2006/relationships/hyperlink" Target="https://www.linkedin.com/in/allan-mascarenhas-317891189/" TargetMode="External"/><Relationship Id="rId397" Type="http://schemas.openxmlformats.org/officeDocument/2006/relationships/hyperlink" Target="https://drive.google.com/open?id=1f01n3A8DkBqP9fKYYIxa2577Wm0-DzwM" TargetMode="External"/><Relationship Id="rId520" Type="http://schemas.openxmlformats.org/officeDocument/2006/relationships/hyperlink" Target="https://www.linkedin.com/in/harshada-kadam-b48504145" TargetMode="External"/><Relationship Id="rId618" Type="http://schemas.openxmlformats.org/officeDocument/2006/relationships/hyperlink" Target="https://drive.google.com/open?id=19-sj27u8fcofBc-CV2TZW4MdBHoGtqzg" TargetMode="External"/><Relationship Id="rId825" Type="http://schemas.openxmlformats.org/officeDocument/2006/relationships/hyperlink" Target="https://drive.google.com/open?id=1HYmTZOBAtr7SOvI-LVtO8bsXB1Yzfc8p" TargetMode="External"/><Relationship Id="rId1248" Type="http://schemas.openxmlformats.org/officeDocument/2006/relationships/hyperlink" Target="https://www.linkedin.com/in/james-fernandes-a185981ab" TargetMode="External"/><Relationship Id="rId1455" Type="http://schemas.openxmlformats.org/officeDocument/2006/relationships/hyperlink" Target="https://drive.google.com/open?id=1v3_l2lEwCSHPcJZVfE2OsM2d5fMupSg2" TargetMode="External"/><Relationship Id="rId1662" Type="http://schemas.openxmlformats.org/officeDocument/2006/relationships/hyperlink" Target="https://www.linkedin.com/in/anuja-pawar-719315168" TargetMode="External"/><Relationship Id="rId2078" Type="http://schemas.openxmlformats.org/officeDocument/2006/relationships/hyperlink" Target="https://drive.google.com/open?id=1bcbd1woKm9Qq7Y4bo6zAWxiHyML70Es4" TargetMode="External"/><Relationship Id="rId2201" Type="http://schemas.openxmlformats.org/officeDocument/2006/relationships/hyperlink" Target="https://drive.google.com/open?id=14zEbvrfxyzjGk2gP6EwijwFdLEVfzZFt" TargetMode="External"/><Relationship Id="rId2285" Type="http://schemas.openxmlformats.org/officeDocument/2006/relationships/hyperlink" Target="https://drive.google.com/open?id=1bPA7KXVgYJB6DctkqKPNhvgFvszjW4LN" TargetMode="External"/><Relationship Id="rId2492" Type="http://schemas.openxmlformats.org/officeDocument/2006/relationships/hyperlink" Target="mailto:shubhamidekar667@gmail.com" TargetMode="External"/><Relationship Id="rId2506" Type="http://schemas.openxmlformats.org/officeDocument/2006/relationships/hyperlink" Target="mailto:yashas.dhanmeher@vit.edu.in" TargetMode="External"/><Relationship Id="rId257" Type="http://schemas.openxmlformats.org/officeDocument/2006/relationships/hyperlink" Target="https://drive.google.com/open?id=1313vgEpfNOD27TZODnu62-12cFpQxebS" TargetMode="External"/><Relationship Id="rId464" Type="http://schemas.openxmlformats.org/officeDocument/2006/relationships/hyperlink" Target="https://www.linkedin.com/in/lakshitapillay" TargetMode="External"/><Relationship Id="rId1010" Type="http://schemas.openxmlformats.org/officeDocument/2006/relationships/hyperlink" Target="https://www.linkedin.com/in/gaurav-kale-13a8351a0" TargetMode="External"/><Relationship Id="rId1094" Type="http://schemas.openxmlformats.org/officeDocument/2006/relationships/hyperlink" Target="https://drive.google.com/open?id=1TPLco-YKEkK695RITIUl5_eZ8Z0tYmj8" TargetMode="External"/><Relationship Id="rId1108" Type="http://schemas.openxmlformats.org/officeDocument/2006/relationships/hyperlink" Target="http://www.linkedin.com/in/safal-dawankar" TargetMode="External"/><Relationship Id="rId1315" Type="http://schemas.openxmlformats.org/officeDocument/2006/relationships/hyperlink" Target="https://drive.google.com/open?id=1xaVHB5xqRPkS4qf1o7e_RoUWB9xKYYX_" TargetMode="External"/><Relationship Id="rId1967" Type="http://schemas.openxmlformats.org/officeDocument/2006/relationships/hyperlink" Target="https://www.linkedin.com/mwlite/in/aradhya-dubey-831a62194" TargetMode="External"/><Relationship Id="rId2145" Type="http://schemas.openxmlformats.org/officeDocument/2006/relationships/hyperlink" Target="https://www.linkedin.com/in/pllvsis/" TargetMode="External"/><Relationship Id="rId117" Type="http://schemas.openxmlformats.org/officeDocument/2006/relationships/hyperlink" Target="https://www.facebook.com/meenu.mishra.129794/" TargetMode="External"/><Relationship Id="rId671" Type="http://schemas.openxmlformats.org/officeDocument/2006/relationships/hyperlink" Target="https://www.linkedin.com/in/shravan-kegade-43896016b/" TargetMode="External"/><Relationship Id="rId769" Type="http://schemas.openxmlformats.org/officeDocument/2006/relationships/hyperlink" Target="https://www.facebook.com/mandar.manvi" TargetMode="External"/><Relationship Id="rId976" Type="http://schemas.openxmlformats.org/officeDocument/2006/relationships/hyperlink" Target="https://drive.google.com/open?id=14MTqAyjAt4aFeKMHaDEffRi7OwXcYyS8" TargetMode="External"/><Relationship Id="rId1399" Type="http://schemas.openxmlformats.org/officeDocument/2006/relationships/hyperlink" Target="https://www.linkedin.com/in/akash-jadhav-750bab168" TargetMode="External"/><Relationship Id="rId2352" Type="http://schemas.openxmlformats.org/officeDocument/2006/relationships/hyperlink" Target="https://www.linkedin.com/in/hridaya-murudkar-675353196" TargetMode="External"/><Relationship Id="rId324" Type="http://schemas.openxmlformats.org/officeDocument/2006/relationships/hyperlink" Target="https://m.facebook.com/ashutosh.pandey.33633344" TargetMode="External"/><Relationship Id="rId531" Type="http://schemas.openxmlformats.org/officeDocument/2006/relationships/hyperlink" Target="https://www.facebook.com/shubham.wagh.355" TargetMode="External"/><Relationship Id="rId629" Type="http://schemas.openxmlformats.org/officeDocument/2006/relationships/hyperlink" Target="https://drive.google.com/open?id=1C8pH5mNmnC9J86Z9X-F93wCVvXORvMPB" TargetMode="External"/><Relationship Id="rId1161" Type="http://schemas.openxmlformats.org/officeDocument/2006/relationships/hyperlink" Target="https://drive.google.com/open?id=1xAOAiXui5UVdUayYT422WljJRufiS-QJ" TargetMode="External"/><Relationship Id="rId1259" Type="http://schemas.openxmlformats.org/officeDocument/2006/relationships/hyperlink" Target="http://www.linkedin.com/in/shivam-giri-389558183" TargetMode="External"/><Relationship Id="rId1466" Type="http://schemas.openxmlformats.org/officeDocument/2006/relationships/hyperlink" Target="https://drive.google.com/open?id=1RDAxmyh0NPU8fuZB3HmHRgIvTWVYsnDn" TargetMode="External"/><Relationship Id="rId2005" Type="http://schemas.openxmlformats.org/officeDocument/2006/relationships/hyperlink" Target="https://www.linkedin.com/in/pratik-koli-714a3418b" TargetMode="External"/><Relationship Id="rId2212" Type="http://schemas.openxmlformats.org/officeDocument/2006/relationships/hyperlink" Target="https://www.linkedin.com/in/akshay-mohite-164b90192" TargetMode="External"/><Relationship Id="rId836" Type="http://schemas.openxmlformats.org/officeDocument/2006/relationships/hyperlink" Target="https://drive.google.com/open?id=1mxJ4ca99aB5TEtlma7qlc3CSxgQ25QPd" TargetMode="External"/><Relationship Id="rId1021" Type="http://schemas.openxmlformats.org/officeDocument/2006/relationships/hyperlink" Target="https://www.facebook.com/profile.php?id=100009710911507" TargetMode="External"/><Relationship Id="rId1119" Type="http://schemas.openxmlformats.org/officeDocument/2006/relationships/hyperlink" Target="https://www.facebook.com/aamer.malkani" TargetMode="External"/><Relationship Id="rId1673" Type="http://schemas.openxmlformats.org/officeDocument/2006/relationships/hyperlink" Target="https://m.facebook.com/aditi.samant.5?ref=bookmarks" TargetMode="External"/><Relationship Id="rId1880" Type="http://schemas.openxmlformats.org/officeDocument/2006/relationships/hyperlink" Target="http://linkedin.com/in/vanshika-parkar-9bb338194" TargetMode="External"/><Relationship Id="rId1978" Type="http://schemas.openxmlformats.org/officeDocument/2006/relationships/hyperlink" Target="https://drive.google.com/open?id=189BWf4ujeR5VaDe5Z-cp4O9g1A0LvfOX" TargetMode="External"/><Relationship Id="rId2517" Type="http://schemas.openxmlformats.org/officeDocument/2006/relationships/hyperlink" Target="mailto:pranay.ghatkar@vit.edu.in" TargetMode="External"/><Relationship Id="rId903" Type="http://schemas.openxmlformats.org/officeDocument/2006/relationships/hyperlink" Target="https://drive.google.com/open?id=1BtyuHgBvh46u6-wo6FusWCl1h_oxDlTd" TargetMode="External"/><Relationship Id="rId1326" Type="http://schemas.openxmlformats.org/officeDocument/2006/relationships/hyperlink" Target="https://www.linkedin.com/in/prathamesh-chavan-8bb8b41b2" TargetMode="External"/><Relationship Id="rId1533" Type="http://schemas.openxmlformats.org/officeDocument/2006/relationships/hyperlink" Target="https://www.linkedin.com/in/shubham-gurav-24b851184" TargetMode="External"/><Relationship Id="rId1740" Type="http://schemas.openxmlformats.org/officeDocument/2006/relationships/hyperlink" Target="https://www.facebook.com/shubham.darekar.566" TargetMode="External"/><Relationship Id="rId32" Type="http://schemas.openxmlformats.org/officeDocument/2006/relationships/hyperlink" Target="https://drive.google.com/open?id=1o-_EnAepXW1s5E9tc0m8IEkVYisMyrHl" TargetMode="External"/><Relationship Id="rId1600" Type="http://schemas.openxmlformats.org/officeDocument/2006/relationships/hyperlink" Target="https://www.linkedin.com/in/saurabh-lad-a053b2193" TargetMode="External"/><Relationship Id="rId1838" Type="http://schemas.openxmlformats.org/officeDocument/2006/relationships/hyperlink" Target="https://www.facebook.com/idris.nalwala.9" TargetMode="External"/><Relationship Id="rId181" Type="http://schemas.openxmlformats.org/officeDocument/2006/relationships/hyperlink" Target="https://drive.google.com/open?id=1slV8DGMWLvMfsJjVJHYzL3OSNy1yzId9" TargetMode="External"/><Relationship Id="rId1905" Type="http://schemas.openxmlformats.org/officeDocument/2006/relationships/hyperlink" Target="https://drive.google.com/open?id=13SrOpkew0W_ZUtUcce4HFPWUaSsHMJo4" TargetMode="External"/><Relationship Id="rId279" Type="http://schemas.openxmlformats.org/officeDocument/2006/relationships/hyperlink" Target="https://www.linkedin.com/in/sameeksha-kadu-2148901a3" TargetMode="External"/><Relationship Id="rId486" Type="http://schemas.openxmlformats.org/officeDocument/2006/relationships/hyperlink" Target="https://www.linkedin.com/in/avinash-kokare-193a1b1aa/" TargetMode="External"/><Relationship Id="rId693" Type="http://schemas.openxmlformats.org/officeDocument/2006/relationships/hyperlink" Target="https://drive.google.com/open?id=1mzvY-4rS5dOiMXtvSHx9nc1Mln1PqQUd" TargetMode="External"/><Relationship Id="rId2167" Type="http://schemas.openxmlformats.org/officeDocument/2006/relationships/hyperlink" Target="https://drive.google.com/open?id=1H-pAXcyAAilWaVH9ooCZkFdpq50XOIDZ" TargetMode="External"/><Relationship Id="rId2374" Type="http://schemas.openxmlformats.org/officeDocument/2006/relationships/hyperlink" Target="mailto:preetam.rane@vit.edu.in" TargetMode="External"/><Relationship Id="rId2581" Type="http://schemas.openxmlformats.org/officeDocument/2006/relationships/hyperlink" Target="mailto:ankita.nikalje@vit.edu.in" TargetMode="External"/><Relationship Id="rId139" Type="http://schemas.openxmlformats.org/officeDocument/2006/relationships/hyperlink" Target="https://drive.google.com/open?id=1ozg_SORWL2yqYFzxxeYWHgydYnE9nRSF" TargetMode="External"/><Relationship Id="rId346" Type="http://schemas.openxmlformats.org/officeDocument/2006/relationships/hyperlink" Target="https://drive.google.com/open?id=1tlm2u-oGIvUyRUpYPm7_tFk5sopjIXzS" TargetMode="External"/><Relationship Id="rId553" Type="http://schemas.openxmlformats.org/officeDocument/2006/relationships/hyperlink" Target="https://www.facebook.com/akanksha.samel/" TargetMode="External"/><Relationship Id="rId760" Type="http://schemas.openxmlformats.org/officeDocument/2006/relationships/hyperlink" Target="https://drive.google.com/open?id=1rsxbkroVBfIp2jE_mhLXUhj4fGYkbJ-X" TargetMode="External"/><Relationship Id="rId998" Type="http://schemas.openxmlformats.org/officeDocument/2006/relationships/hyperlink" Target="https://www.linkedin.com/mwlite/in/kadambari-kamble-32ba91194" TargetMode="External"/><Relationship Id="rId1183" Type="http://schemas.openxmlformats.org/officeDocument/2006/relationships/hyperlink" Target="http://www.linkedin.com/in/omeshwari-attarde-84b059170" TargetMode="External"/><Relationship Id="rId1390" Type="http://schemas.openxmlformats.org/officeDocument/2006/relationships/hyperlink" Target="https://drive.google.com/open?id=1NMpe_1WvvocNcMuaYQVp-md5pR7QdNad" TargetMode="External"/><Relationship Id="rId2027" Type="http://schemas.openxmlformats.org/officeDocument/2006/relationships/hyperlink" Target="https://www.linkedin.com/in/saurabh-takle-a6420116a/" TargetMode="External"/><Relationship Id="rId2234" Type="http://schemas.openxmlformats.org/officeDocument/2006/relationships/hyperlink" Target="https://drive.google.com/open?id=1k-rs54GU-LgGUgCfMCLl-t2K3uddsUDF" TargetMode="External"/><Relationship Id="rId2441" Type="http://schemas.openxmlformats.org/officeDocument/2006/relationships/hyperlink" Target="https://drive.google.com/file/d/1EOC7q0cA3xfu0zBUVAqpW9KlxzN18QZZ/view?usp=sharing" TargetMode="External"/><Relationship Id="rId206" Type="http://schemas.openxmlformats.org/officeDocument/2006/relationships/hyperlink" Target="https://www.facebook.com/shraddha.bijotkar" TargetMode="External"/><Relationship Id="rId413" Type="http://schemas.openxmlformats.org/officeDocument/2006/relationships/hyperlink" Target="https://drive.google.com/open?id=1kGdtlVecDQn-o4PPkIf2--kPOmU73vM2" TargetMode="External"/><Relationship Id="rId858" Type="http://schemas.openxmlformats.org/officeDocument/2006/relationships/hyperlink" Target="https://drive.google.com/open?id=1Y9WiMFa1YYgsN49BpvLJBW6DPF8h7cRv" TargetMode="External"/><Relationship Id="rId1043" Type="http://schemas.openxmlformats.org/officeDocument/2006/relationships/hyperlink" Target="https://drive.google.com/open?id=12PYqqjAQIDEAZzSGWGbjvcXfP4JW6DlB" TargetMode="External"/><Relationship Id="rId1488" Type="http://schemas.openxmlformats.org/officeDocument/2006/relationships/hyperlink" Target="https://www.facebook.com/payal.gaikwad.18041" TargetMode="External"/><Relationship Id="rId1695" Type="http://schemas.openxmlformats.org/officeDocument/2006/relationships/hyperlink" Target="https://drive.google.com/open?id=1jrI2blBC-2pAFjy_zi2kdSBE0f0QGyV-" TargetMode="External"/><Relationship Id="rId2539" Type="http://schemas.openxmlformats.org/officeDocument/2006/relationships/hyperlink" Target="mailto:pooja.palkar@vit.edu.in" TargetMode="External"/><Relationship Id="rId620" Type="http://schemas.openxmlformats.org/officeDocument/2006/relationships/hyperlink" Target="https://www.linkedin.com/in/diksha-nikumbh-9b98b01a8" TargetMode="External"/><Relationship Id="rId718" Type="http://schemas.openxmlformats.org/officeDocument/2006/relationships/hyperlink" Target="http://facebook.com/saurabh.naik.108" TargetMode="External"/><Relationship Id="rId925" Type="http://schemas.openxmlformats.org/officeDocument/2006/relationships/hyperlink" Target="https://www.linkedin.com/in/vinay-govekar-8321191ab/" TargetMode="External"/><Relationship Id="rId1250" Type="http://schemas.openxmlformats.org/officeDocument/2006/relationships/hyperlink" Target="https://drive.google.com/open?id=1lo05-wSsoj1XG12r7pj4y0A7y0ncbhmO" TargetMode="External"/><Relationship Id="rId1348" Type="http://schemas.openxmlformats.org/officeDocument/2006/relationships/hyperlink" Target="https://drive.google.com/open?id=1Flh0M90LXvUbisUk9H5XFZ75Hj8njQkY" TargetMode="External"/><Relationship Id="rId1555" Type="http://schemas.openxmlformats.org/officeDocument/2006/relationships/hyperlink" Target="https://drive.google.com/open?id=1thXqDzHJ4U533IAyHRLWY2aH0B8CgP_J" TargetMode="External"/><Relationship Id="rId1762" Type="http://schemas.openxmlformats.org/officeDocument/2006/relationships/hyperlink" Target="https://drive.google.com/open?id=1oLxFAZ0aApSaaeNq9VsZ-EsTLaQKNrmR" TargetMode="External"/><Relationship Id="rId2301" Type="http://schemas.openxmlformats.org/officeDocument/2006/relationships/hyperlink" Target="https://www.facebook.com/akshay.avhad." TargetMode="External"/><Relationship Id="rId2606" Type="http://schemas.openxmlformats.org/officeDocument/2006/relationships/oleObject" Target="../embeddings/oleObject1.bin"/><Relationship Id="rId1110" Type="http://schemas.openxmlformats.org/officeDocument/2006/relationships/hyperlink" Target="https://drive.google.com/open?id=1WcUrUc76W3VpR9K3ywk100dWnwiRiba8" TargetMode="External"/><Relationship Id="rId1208" Type="http://schemas.openxmlformats.org/officeDocument/2006/relationships/hyperlink" Target="https://www.linkedin.com/in/nihar-k-61121b116/" TargetMode="External"/><Relationship Id="rId1415" Type="http://schemas.openxmlformats.org/officeDocument/2006/relationships/hyperlink" Target="https://www.linkedin.com/in/rohit-vardam-05a2b3192/" TargetMode="External"/><Relationship Id="rId54" Type="http://schemas.openxmlformats.org/officeDocument/2006/relationships/hyperlink" Target="https://drive.google.com/open?id=1We-fdmE4TjUuOohEPEh3uCUW6AF0DIa0" TargetMode="External"/><Relationship Id="rId1622" Type="http://schemas.openxmlformats.org/officeDocument/2006/relationships/hyperlink" Target="https://drive.google.com/open?id=1Egw_6frIL2ibwAMStSkdSQpd76CzjsZz" TargetMode="External"/><Relationship Id="rId1927" Type="http://schemas.openxmlformats.org/officeDocument/2006/relationships/hyperlink" Target="https://drive.google.com/open?id=10tkLsL0lTuXo6iReEScJTTI8qb08_xrh" TargetMode="External"/><Relationship Id="rId2091" Type="http://schemas.openxmlformats.org/officeDocument/2006/relationships/hyperlink" Target="https://www.linkedin.com/in/aarti-ahire-50477717b/" TargetMode="External"/><Relationship Id="rId2189" Type="http://schemas.openxmlformats.org/officeDocument/2006/relationships/hyperlink" Target="https://drive.google.com/open?id=190ITf6Qw7JJ8iu_Htg2McSJND-fol3vD" TargetMode="External"/><Relationship Id="rId270" Type="http://schemas.openxmlformats.org/officeDocument/2006/relationships/hyperlink" Target="https://www.facebook.com/prashant.khochare.90" TargetMode="External"/><Relationship Id="rId2396" Type="http://schemas.openxmlformats.org/officeDocument/2006/relationships/hyperlink" Target="mailto:komal.pawar@vit.edu.in" TargetMode="External"/><Relationship Id="rId130" Type="http://schemas.openxmlformats.org/officeDocument/2006/relationships/hyperlink" Target="https://www.linkedin.com/in/ankita-lahamge-574b59150" TargetMode="External"/><Relationship Id="rId368" Type="http://schemas.openxmlformats.org/officeDocument/2006/relationships/hyperlink" Target="https://www.facebook.com/iammishra1503/" TargetMode="External"/><Relationship Id="rId575" Type="http://schemas.openxmlformats.org/officeDocument/2006/relationships/hyperlink" Target="https://drive.google.com/open?id=1VnR_ZeVNOw5MLGGgofJ6PNPd-r0ggmp6" TargetMode="External"/><Relationship Id="rId782" Type="http://schemas.openxmlformats.org/officeDocument/2006/relationships/hyperlink" Target="https://www.linkedin.com/in/shankar-shedge-2895a51ab" TargetMode="External"/><Relationship Id="rId2049" Type="http://schemas.openxmlformats.org/officeDocument/2006/relationships/hyperlink" Target="https://www.facebook.com/pratik.wadekar.731/" TargetMode="External"/><Relationship Id="rId2256" Type="http://schemas.openxmlformats.org/officeDocument/2006/relationships/hyperlink" Target="https://drive.google.com/open?id=1KbcCJu73Gcqt78DlX5D3FgU9PiAfUDvP" TargetMode="External"/><Relationship Id="rId2463" Type="http://schemas.openxmlformats.org/officeDocument/2006/relationships/hyperlink" Target="mailto:jayesh.matkar@vit.edu.in" TargetMode="External"/><Relationship Id="rId228" Type="http://schemas.openxmlformats.org/officeDocument/2006/relationships/hyperlink" Target="https://drive.google.com/open?id=1rLRzwRN-u4n2LaB0fAzokPRvqWZm14uI" TargetMode="External"/><Relationship Id="rId435" Type="http://schemas.openxmlformats.org/officeDocument/2006/relationships/hyperlink" Target="https://www.facebook.com/profile.php?id=100004997384214" TargetMode="External"/><Relationship Id="rId642" Type="http://schemas.openxmlformats.org/officeDocument/2006/relationships/hyperlink" Target="https://drive.google.com/open?id=1lHjYW2hzm-2clCpLjmoQypuWm5SFHkTG" TargetMode="External"/><Relationship Id="rId1065" Type="http://schemas.openxmlformats.org/officeDocument/2006/relationships/hyperlink" Target="https://drive.google.com/open?id=1WWOoObvAOCGc46Uu__zsDWqZr6-4Lyyf" TargetMode="External"/><Relationship Id="rId1272" Type="http://schemas.openxmlformats.org/officeDocument/2006/relationships/hyperlink" Target="https://drive.google.com/open?id=1VNAandmHP8VVo2zosu03RCzQNzC-Ecn_" TargetMode="External"/><Relationship Id="rId2116" Type="http://schemas.openxmlformats.org/officeDocument/2006/relationships/hyperlink" Target="https://drive.google.com/open?id=1H3Hf1tPfrjHk36GfMYR1Pj-qvIYiID6D" TargetMode="External"/><Relationship Id="rId2323" Type="http://schemas.openxmlformats.org/officeDocument/2006/relationships/hyperlink" Target="https://drive.google.com/open?id=1klyrHzYkq0kAgJdnyunIYyC3zz0qG78E" TargetMode="External"/><Relationship Id="rId2530" Type="http://schemas.openxmlformats.org/officeDocument/2006/relationships/hyperlink" Target="http://www.linkedin.com/in/aniket-ghosh-48652a168/" TargetMode="External"/><Relationship Id="rId502" Type="http://schemas.openxmlformats.org/officeDocument/2006/relationships/hyperlink" Target="https://drive.google.com/open?id=15uUIeujHxePmEfSprAkSGwvDn-oifR0S" TargetMode="External"/><Relationship Id="rId947" Type="http://schemas.openxmlformats.org/officeDocument/2006/relationships/hyperlink" Target="https://drive.google.com/open?id=1FshcFF8FKQiGSiajGpNZXJb96Do4JdhU" TargetMode="External"/><Relationship Id="rId1132" Type="http://schemas.openxmlformats.org/officeDocument/2006/relationships/hyperlink" Target="https://www.linkedin.com/in/onkar-chavhan-b54151169" TargetMode="External"/><Relationship Id="rId1577" Type="http://schemas.openxmlformats.org/officeDocument/2006/relationships/hyperlink" Target="https://drive.google.com/open?id=1dGgIKC-gWfbLpop3UllWQW_0-PPhgx--" TargetMode="External"/><Relationship Id="rId1784" Type="http://schemas.openxmlformats.org/officeDocument/2006/relationships/hyperlink" Target="https://www.facebook.com/vedant.nn" TargetMode="External"/><Relationship Id="rId1991" Type="http://schemas.openxmlformats.org/officeDocument/2006/relationships/hyperlink" Target="https://www.facebook.com/pooja.nimbare.79" TargetMode="External"/><Relationship Id="rId76" Type="http://schemas.openxmlformats.org/officeDocument/2006/relationships/hyperlink" Target="https://drive.google.com/open?id=1SV6rktD-tp-WwpZ-R1xRrzrzs99fC41I" TargetMode="External"/><Relationship Id="rId807" Type="http://schemas.openxmlformats.org/officeDocument/2006/relationships/hyperlink" Target="https://www.facebook.com/shivam.nichat" TargetMode="External"/><Relationship Id="rId1437" Type="http://schemas.openxmlformats.org/officeDocument/2006/relationships/hyperlink" Target="https://m.facebook.com/anjali.rahangdale.16" TargetMode="External"/><Relationship Id="rId1644" Type="http://schemas.openxmlformats.org/officeDocument/2006/relationships/hyperlink" Target="https://drive.google.com/open?id=1imlHH4r8mA7YauFmK7vP3wsjpgRIlAVg" TargetMode="External"/><Relationship Id="rId1851" Type="http://schemas.openxmlformats.org/officeDocument/2006/relationships/hyperlink" Target="https://drive.google.com/open?id=1ihdjUao05xUKKadZI-sOF99vSeRpVRdX" TargetMode="External"/><Relationship Id="rId1504" Type="http://schemas.openxmlformats.org/officeDocument/2006/relationships/hyperlink" Target="https://www.facebook.com/mustakim.noorani.5" TargetMode="External"/><Relationship Id="rId1711" Type="http://schemas.openxmlformats.org/officeDocument/2006/relationships/hyperlink" Target="https://drive.google.com/open?id=1aA91Yh8syWAvQj3sa0tMOEDlfeLdw_Sa" TargetMode="External"/><Relationship Id="rId1949" Type="http://schemas.openxmlformats.org/officeDocument/2006/relationships/hyperlink" Target="https://drive.google.com/open?id=1tuvj2wq2l0ykSuHMqCdaJZU4TgdarL0I" TargetMode="External"/><Relationship Id="rId292" Type="http://schemas.openxmlformats.org/officeDocument/2006/relationships/hyperlink" Target="https://drive.google.com/open?id=1tS-1OQKLYEXdl0MsgBl2N0o-6_RTFad9" TargetMode="External"/><Relationship Id="rId1809" Type="http://schemas.openxmlformats.org/officeDocument/2006/relationships/hyperlink" Target="https://www.linkedin.com/in/sunny-nagarji-60a880194" TargetMode="External"/><Relationship Id="rId597" Type="http://schemas.openxmlformats.org/officeDocument/2006/relationships/hyperlink" Target="https://www.linkedin.com/in/ankita-shelke-7017721a5" TargetMode="External"/><Relationship Id="rId2180" Type="http://schemas.openxmlformats.org/officeDocument/2006/relationships/hyperlink" Target="https://www.linkedin.com/in/rishabh-jaiswal-a873b0183/" TargetMode="External"/><Relationship Id="rId2278" Type="http://schemas.openxmlformats.org/officeDocument/2006/relationships/hyperlink" Target="https://drive.google.com/open?id=1BEBxqFVt61IxEvxKKl-9XzIAXRryOIsF" TargetMode="External"/><Relationship Id="rId2485" Type="http://schemas.openxmlformats.org/officeDocument/2006/relationships/hyperlink" Target="mailto:priyanka.dhatrak@vit.edu.in" TargetMode="External"/><Relationship Id="rId152" Type="http://schemas.openxmlformats.org/officeDocument/2006/relationships/hyperlink" Target="https://drive.google.com/open?id=1N6psFfMDsLCxoVagx3eLFdJ9VGNrFhgM" TargetMode="External"/><Relationship Id="rId457" Type="http://schemas.openxmlformats.org/officeDocument/2006/relationships/hyperlink" Target="https://www.linkedin.com/in/kiran-mane-7b2100151" TargetMode="External"/><Relationship Id="rId1087" Type="http://schemas.openxmlformats.org/officeDocument/2006/relationships/hyperlink" Target="https://m.facebook.com/bhavesh.karkare.35?ref=bookmarks" TargetMode="External"/><Relationship Id="rId1294" Type="http://schemas.openxmlformats.org/officeDocument/2006/relationships/hyperlink" Target="https://www.facebook.com/aditya.keni.14" TargetMode="External"/><Relationship Id="rId2040" Type="http://schemas.openxmlformats.org/officeDocument/2006/relationships/hyperlink" Target="https://drive.google.com/open?id=1ofOR9jZ6Mj0uNR4893SLnfqw0_4co7jt" TargetMode="External"/><Relationship Id="rId2138" Type="http://schemas.openxmlformats.org/officeDocument/2006/relationships/hyperlink" Target="https://www.linkedin.com/in/vaibhav-patil-b83ba319b" TargetMode="External"/><Relationship Id="rId664" Type="http://schemas.openxmlformats.org/officeDocument/2006/relationships/hyperlink" Target="https://drive.google.com/open?id=1WqtcQWMpGJtJMn9xOppATwwPmt6OyaMZ" TargetMode="External"/><Relationship Id="rId871" Type="http://schemas.openxmlformats.org/officeDocument/2006/relationships/hyperlink" Target="https://drive.google.com/open?id=1PXiHiMvmTgvcwcQ8ry1VhRB-z_nTmjoV" TargetMode="External"/><Relationship Id="rId969" Type="http://schemas.openxmlformats.org/officeDocument/2006/relationships/hyperlink" Target="https://www.facebook.com/profile.php?id=100009583600051" TargetMode="External"/><Relationship Id="rId1599" Type="http://schemas.openxmlformats.org/officeDocument/2006/relationships/hyperlink" Target="https://www.facebook.com/saurabh.lad.927" TargetMode="External"/><Relationship Id="rId2345" Type="http://schemas.openxmlformats.org/officeDocument/2006/relationships/hyperlink" Target="https://drive.google.com/file/d/1PpYmOTvZ8Foaao9hReUvgH0LppZcILjm/view?usp=drivesdk" TargetMode="External"/><Relationship Id="rId2552" Type="http://schemas.openxmlformats.org/officeDocument/2006/relationships/hyperlink" Target="https://www.linkedin.com/in/shivani-shirole-%2021110013b/" TargetMode="External"/><Relationship Id="rId317" Type="http://schemas.openxmlformats.org/officeDocument/2006/relationships/hyperlink" Target="https://www.linkedin.com/in/darpanbhaiya/" TargetMode="External"/><Relationship Id="rId524" Type="http://schemas.openxmlformats.org/officeDocument/2006/relationships/hyperlink" Target="https://www.linkedin.com/in/shubham-gawand-3032a818a/" TargetMode="External"/><Relationship Id="rId731" Type="http://schemas.openxmlformats.org/officeDocument/2006/relationships/hyperlink" Target="https://www.linkedin.com/in/sanju-gera-178932156/" TargetMode="External"/><Relationship Id="rId1154" Type="http://schemas.openxmlformats.org/officeDocument/2006/relationships/hyperlink" Target="https://drive.google.com/open?id=18VCaMUAxFTBLI1xl8rXho5q8liL4fZqc" TargetMode="External"/><Relationship Id="rId1361" Type="http://schemas.openxmlformats.org/officeDocument/2006/relationships/hyperlink" Target="https://www.facebook.com/goosemanb2t/" TargetMode="External"/><Relationship Id="rId1459" Type="http://schemas.openxmlformats.org/officeDocument/2006/relationships/hyperlink" Target="https://drive.google.com/open?id=1aWza6t_ir5CQEd56EAPs2zjrTDigdTLf" TargetMode="External"/><Relationship Id="rId2205" Type="http://schemas.openxmlformats.org/officeDocument/2006/relationships/hyperlink" Target="https://drive.google.com/open?id=1iKh1zKr_S1A4KawyVNQqgVmiZ1KRoSuI" TargetMode="External"/><Relationship Id="rId2412" Type="http://schemas.openxmlformats.org/officeDocument/2006/relationships/hyperlink" Target="mailto:prerna.upadhyescience@gmail.com" TargetMode="External"/><Relationship Id="rId98" Type="http://schemas.openxmlformats.org/officeDocument/2006/relationships/hyperlink" Target="https://www.linkedin.com/in/bhavika-gujare-881054170" TargetMode="External"/><Relationship Id="rId829" Type="http://schemas.openxmlformats.org/officeDocument/2006/relationships/hyperlink" Target="https://drive.google.com/open?id=1Nogx52jd3hZvP-0X5yexADQ2w5B3W6kj" TargetMode="External"/><Relationship Id="rId1014" Type="http://schemas.openxmlformats.org/officeDocument/2006/relationships/hyperlink" Target="https://www.linkedin.com/in/tanmay-dhamdhere-585b41199" TargetMode="External"/><Relationship Id="rId1221" Type="http://schemas.openxmlformats.org/officeDocument/2006/relationships/hyperlink" Target="https://drive.google.com/open?id=1MVPzULcYsF0Hb4foEMmCsbf_5jRMp8H2" TargetMode="External"/><Relationship Id="rId1666" Type="http://schemas.openxmlformats.org/officeDocument/2006/relationships/hyperlink" Target="https://www.linkedin.com/in/krishnakant-shukla-9a55a9158" TargetMode="External"/><Relationship Id="rId1873" Type="http://schemas.openxmlformats.org/officeDocument/2006/relationships/hyperlink" Target="https://drive.google.com/open?id=1e8dF17lVV5K8uEjyNunKodQh6FinGyWT" TargetMode="External"/><Relationship Id="rId1319" Type="http://schemas.openxmlformats.org/officeDocument/2006/relationships/hyperlink" Target="https://drive.google.com/open?id=1uDyKmb6NyNFfwHrcGOFaCIRJi0T80rLD" TargetMode="External"/><Relationship Id="rId1526" Type="http://schemas.openxmlformats.org/officeDocument/2006/relationships/hyperlink" Target="https://drive.google.com/open?id=1GwEnzzmB8cXAxRuKFQtiypVtpklpCiTQ" TargetMode="External"/><Relationship Id="rId1733" Type="http://schemas.openxmlformats.org/officeDocument/2006/relationships/hyperlink" Target="https://www.linkedin.com/in/gopal-pandhare-33ba131a8/" TargetMode="External"/><Relationship Id="rId1940" Type="http://schemas.openxmlformats.org/officeDocument/2006/relationships/hyperlink" Target="https://drive.google.com/open?id=1whcNPwGp-edoVNuZunrMPgG_9hqFQRfp" TargetMode="External"/><Relationship Id="rId25" Type="http://schemas.openxmlformats.org/officeDocument/2006/relationships/hyperlink" Target="https://drive.google.com/open?id=1-wS3WsaTP1PHsgXf4QKkBeLPda9WnkoG" TargetMode="External"/><Relationship Id="rId1800" Type="http://schemas.openxmlformats.org/officeDocument/2006/relationships/hyperlink" Target="https://www.facebook.com/rupali.kore.04" TargetMode="External"/><Relationship Id="rId174" Type="http://schemas.openxmlformats.org/officeDocument/2006/relationships/hyperlink" Target="https://drive.google.com/open?id=1h9M4cGv77Pq06urMdPvmVxwZp9_4fT_U" TargetMode="External"/><Relationship Id="rId381" Type="http://schemas.openxmlformats.org/officeDocument/2006/relationships/hyperlink" Target="https://www.linkedin.com/in/komal-kesarkar-9497821a5" TargetMode="External"/><Relationship Id="rId2062" Type="http://schemas.openxmlformats.org/officeDocument/2006/relationships/hyperlink" Target="https://www.linkedin.com/in/aarti-kamble-9a85921ab" TargetMode="External"/><Relationship Id="rId241" Type="http://schemas.openxmlformats.org/officeDocument/2006/relationships/hyperlink" Target="https://drive.google.com/open?id=19Yci7ERp2HeTv6lfF3vumeP31Gzer6gw" TargetMode="External"/><Relationship Id="rId479" Type="http://schemas.openxmlformats.org/officeDocument/2006/relationships/hyperlink" Target="https://drive.google.com/open?id=14c1QmMCgAF5B1mi8VKWixrmcI5oU1Z-q" TargetMode="External"/><Relationship Id="rId686" Type="http://schemas.openxmlformats.org/officeDocument/2006/relationships/hyperlink" Target="https://www.facebook.com/missmayekar" TargetMode="External"/><Relationship Id="rId893" Type="http://schemas.openxmlformats.org/officeDocument/2006/relationships/hyperlink" Target="https://www.linkedin.com/in/sheetal-jangale-3161141a0" TargetMode="External"/><Relationship Id="rId2367" Type="http://schemas.openxmlformats.org/officeDocument/2006/relationships/hyperlink" Target="https://www.linkedin.com/in/divya-kocharekar-1794a71a0/" TargetMode="External"/><Relationship Id="rId2574" Type="http://schemas.openxmlformats.org/officeDocument/2006/relationships/hyperlink" Target="https://www.linkedin.com/in/azeem-thakur-005840192" TargetMode="External"/><Relationship Id="rId339" Type="http://schemas.openxmlformats.org/officeDocument/2006/relationships/hyperlink" Target="https://drive.google.com/open?id=1LN8336Dhj2piaREMS0Py5bofBum1pmbu" TargetMode="External"/><Relationship Id="rId546" Type="http://schemas.openxmlformats.org/officeDocument/2006/relationships/hyperlink" Target="https://drive.google.com/open?id=100eH0rDObYVPIAcevgrUzxl9ub0owXRb" TargetMode="External"/><Relationship Id="rId753" Type="http://schemas.openxmlformats.org/officeDocument/2006/relationships/hyperlink" Target="https://www.facebook.com/profile.php?id=100009528694966" TargetMode="External"/><Relationship Id="rId1176" Type="http://schemas.openxmlformats.org/officeDocument/2006/relationships/hyperlink" Target="https://drive.google.com/open?id=1dckG4IeGbtjVM2ndcs_Mo0QghTtINRzZ" TargetMode="External"/><Relationship Id="rId1383" Type="http://schemas.openxmlformats.org/officeDocument/2006/relationships/hyperlink" Target="https://www.facebook.com/tejashree.chelekar.3" TargetMode="External"/><Relationship Id="rId2227" Type="http://schemas.openxmlformats.org/officeDocument/2006/relationships/hyperlink" Target="https://www.facebook.com/aryan.choudhary.1848" TargetMode="External"/><Relationship Id="rId2434" Type="http://schemas.openxmlformats.org/officeDocument/2006/relationships/hyperlink" Target="https://drive.google.com/file/d/1rnsMmmQMr7bAjshaUMhHNs1YMe9yfOSw/view?usp=drivesdk" TargetMode="External"/><Relationship Id="rId101" Type="http://schemas.openxmlformats.org/officeDocument/2006/relationships/hyperlink" Target="https://www.facebook.com/gayatri.mane.98478" TargetMode="External"/><Relationship Id="rId406" Type="http://schemas.openxmlformats.org/officeDocument/2006/relationships/hyperlink" Target="https://drive.google.com/open?id=136cfJNRpAFPmYwC_03OqyKgev7qnEBmA" TargetMode="External"/><Relationship Id="rId960" Type="http://schemas.openxmlformats.org/officeDocument/2006/relationships/hyperlink" Target="https://drive.google.com/open?id=1LiOfu4KXh0aE_hap2M1qNdZeyth9vsOZ" TargetMode="External"/><Relationship Id="rId1036" Type="http://schemas.openxmlformats.org/officeDocument/2006/relationships/hyperlink" Target="https://drive.google.com/open?id=1gqTcb7LVcopRdwiEbLBEo-p588oI-yaZ" TargetMode="External"/><Relationship Id="rId1243" Type="http://schemas.openxmlformats.org/officeDocument/2006/relationships/hyperlink" Target="https://www.facebook.com/bhavik.telisara/" TargetMode="External"/><Relationship Id="rId1590" Type="http://schemas.openxmlformats.org/officeDocument/2006/relationships/hyperlink" Target="https://drive.google.com/open?id=1E-njO1X_5sk1JrwfOhEyqrUvQpP9ZTkK" TargetMode="External"/><Relationship Id="rId1688" Type="http://schemas.openxmlformats.org/officeDocument/2006/relationships/hyperlink" Target="https://www.facebook.com/juie.shelar" TargetMode="External"/><Relationship Id="rId1895" Type="http://schemas.openxmlformats.org/officeDocument/2006/relationships/hyperlink" Target="https://www.facebook.com/aditya.andhale.92" TargetMode="External"/><Relationship Id="rId613" Type="http://schemas.openxmlformats.org/officeDocument/2006/relationships/hyperlink" Target="http://www.linkedin.com/in/omkar-shinde03" TargetMode="External"/><Relationship Id="rId820" Type="http://schemas.openxmlformats.org/officeDocument/2006/relationships/hyperlink" Target="https://www.linkedin.com/in/vijay-mudaliar-b407b51b2/" TargetMode="External"/><Relationship Id="rId918" Type="http://schemas.openxmlformats.org/officeDocument/2006/relationships/hyperlink" Target="https://drive.google.com/open?id=10Ei_Y0n6q5H55bbMuFl7H6XxGgfv78Ua" TargetMode="External"/><Relationship Id="rId1450" Type="http://schemas.openxmlformats.org/officeDocument/2006/relationships/hyperlink" Target="https://www.linkedin.com/in/deepak-misal-27a592192/" TargetMode="External"/><Relationship Id="rId1548" Type="http://schemas.openxmlformats.org/officeDocument/2006/relationships/hyperlink" Target="https://www.facebook.com/mitesh.pawanarkar.1/" TargetMode="External"/><Relationship Id="rId1755" Type="http://schemas.openxmlformats.org/officeDocument/2006/relationships/hyperlink" Target="https://drive.google.com/open?id=1pnAsKe6tVU0H-1x-I4AxTl-H8KUQJo4k" TargetMode="External"/><Relationship Id="rId2501" Type="http://schemas.openxmlformats.org/officeDocument/2006/relationships/hyperlink" Target="mailto:vaibhav.shitap@vit.edu.in" TargetMode="External"/><Relationship Id="rId1103" Type="http://schemas.openxmlformats.org/officeDocument/2006/relationships/hyperlink" Target="https://www.facebook.com/rasika.rajadhyaksha" TargetMode="External"/><Relationship Id="rId1310" Type="http://schemas.openxmlformats.org/officeDocument/2006/relationships/hyperlink" Target="https://www.facebook.com/vivek.khade.161" TargetMode="External"/><Relationship Id="rId1408" Type="http://schemas.openxmlformats.org/officeDocument/2006/relationships/hyperlink" Target="https://drive.google.com/open?id=1MKj7ea71S11YYDXYG15e6PNfsa-YQf3a" TargetMode="External"/><Relationship Id="rId1962" Type="http://schemas.openxmlformats.org/officeDocument/2006/relationships/hyperlink" Target="https://www.facebook.com/pratyush.599/" TargetMode="External"/><Relationship Id="rId47" Type="http://schemas.openxmlformats.org/officeDocument/2006/relationships/hyperlink" Target="https://www.facebook.com/profile.php?id=100014741170695" TargetMode="External"/><Relationship Id="rId1615" Type="http://schemas.openxmlformats.org/officeDocument/2006/relationships/hyperlink" Target="https://www.facebook.com/freeda.lissyblessan" TargetMode="External"/><Relationship Id="rId1822" Type="http://schemas.openxmlformats.org/officeDocument/2006/relationships/hyperlink" Target="https://drive.google.com/open?id=10XtdhP26ibmFggaJtKiZoOCXSY9m8erK" TargetMode="External"/><Relationship Id="rId196" Type="http://schemas.openxmlformats.org/officeDocument/2006/relationships/hyperlink" Target="https://www.linkedin.com/in/rohit-gupta-9a3656170" TargetMode="External"/><Relationship Id="rId2084" Type="http://schemas.openxmlformats.org/officeDocument/2006/relationships/hyperlink" Target="http://www.linkedin.com/in/siddhi-alag-74b76517b" TargetMode="External"/><Relationship Id="rId2291" Type="http://schemas.openxmlformats.org/officeDocument/2006/relationships/hyperlink" Target="https://www.linkedin.com/in/prasad-bambarkar-153a21121" TargetMode="External"/><Relationship Id="rId263" Type="http://schemas.openxmlformats.org/officeDocument/2006/relationships/hyperlink" Target="https://www.linkedin.com/in/swapnil-talpade-3b329318b/" TargetMode="External"/><Relationship Id="rId470" Type="http://schemas.openxmlformats.org/officeDocument/2006/relationships/hyperlink" Target="http://www.linkedin.com/in/tejaswini-bhosle-349689170" TargetMode="External"/><Relationship Id="rId2151" Type="http://schemas.openxmlformats.org/officeDocument/2006/relationships/hyperlink" Target="https://drive.google.com/open?id=11EQBn0lT0d61AeX03TxhXgfs9nPK8tW_" TargetMode="External"/><Relationship Id="rId2389" Type="http://schemas.openxmlformats.org/officeDocument/2006/relationships/hyperlink" Target="https://www.facebook.com/shraddha.bhosale.1650" TargetMode="External"/><Relationship Id="rId2596" Type="http://schemas.openxmlformats.org/officeDocument/2006/relationships/hyperlink" Target="https://drive.google.com/file/d/11H-05lBIW2b_X-Bagg7YRQT0Q5FOxEBB/view?usp=sharing" TargetMode="External"/><Relationship Id="rId123" Type="http://schemas.openxmlformats.org/officeDocument/2006/relationships/hyperlink" Target="https://drive.google.com/open?id=1yetyGn_uTfCcqgx0-I9U87T72EYOqKkO" TargetMode="External"/><Relationship Id="rId330" Type="http://schemas.openxmlformats.org/officeDocument/2006/relationships/hyperlink" Target="https://drive.google.com/open?id=1fX4KjPpK-PcA0w3WYMp9mu77C5DDyt-r" TargetMode="External"/><Relationship Id="rId568" Type="http://schemas.openxmlformats.org/officeDocument/2006/relationships/hyperlink" Target="https://www.facebook.com/akshay.ashokan.58" TargetMode="External"/><Relationship Id="rId775" Type="http://schemas.openxmlformats.org/officeDocument/2006/relationships/hyperlink" Target="https://drive.google.com/open?id=1dLcXIQDqmv_ASoc31x2ak9s0a1HddeLA" TargetMode="External"/><Relationship Id="rId982" Type="http://schemas.openxmlformats.org/officeDocument/2006/relationships/hyperlink" Target="http://linkedin.com/in/krutikchaudhari" TargetMode="External"/><Relationship Id="rId1198" Type="http://schemas.openxmlformats.org/officeDocument/2006/relationships/hyperlink" Target="https://drive.google.com/open?id=1bMId6L4f6LuMR5jPpygg2f5ZGOUBiovL" TargetMode="External"/><Relationship Id="rId2011" Type="http://schemas.openxmlformats.org/officeDocument/2006/relationships/hyperlink" Target="https://www.linkedin.com/in/amogh-w/" TargetMode="External"/><Relationship Id="rId2249" Type="http://schemas.openxmlformats.org/officeDocument/2006/relationships/hyperlink" Target="https://drive.google.com/open?id=1krh1CuJSTNHAN2b1g9XH0YrKc240oOC5" TargetMode="External"/><Relationship Id="rId2456" Type="http://schemas.openxmlformats.org/officeDocument/2006/relationships/hyperlink" Target="http://www.linkedin.com/in/rahul-khopkar-ab5938150/" TargetMode="External"/><Relationship Id="rId428" Type="http://schemas.openxmlformats.org/officeDocument/2006/relationships/hyperlink" Target="http://rishikesh.gawde.vit.edu.in/" TargetMode="External"/><Relationship Id="rId635" Type="http://schemas.openxmlformats.org/officeDocument/2006/relationships/hyperlink" Target="https://m.facebook.com/sneha.prabhu.58?tsid=0.4270884277043785&amp;source=result" TargetMode="External"/><Relationship Id="rId842" Type="http://schemas.openxmlformats.org/officeDocument/2006/relationships/hyperlink" Target="https://www.facebook.com/siddhesh.sovitkar" TargetMode="External"/><Relationship Id="rId1058" Type="http://schemas.openxmlformats.org/officeDocument/2006/relationships/hyperlink" Target="https://drive.google.com/open?id=1iCJBXy3__WbJSWiuk6XopRzkU9CvchZZ" TargetMode="External"/><Relationship Id="rId1265" Type="http://schemas.openxmlformats.org/officeDocument/2006/relationships/hyperlink" Target="https://drive.google.com/open?id=1UJCK5fV05gIA1iV92n2hRiO-o6HMTEmX" TargetMode="External"/><Relationship Id="rId1472" Type="http://schemas.openxmlformats.org/officeDocument/2006/relationships/hyperlink" Target="https://www.facebook.com/csshubham1998" TargetMode="External"/><Relationship Id="rId2109" Type="http://schemas.openxmlformats.org/officeDocument/2006/relationships/hyperlink" Target="https://drive.google.com/open?id=1_8uJZyecIaVdWztcekOAsmLfkO2-E_8d" TargetMode="External"/><Relationship Id="rId2316" Type="http://schemas.openxmlformats.org/officeDocument/2006/relationships/hyperlink" Target="https://drive.google.com/open?id=14cmdRshsBfcr3aegBp7AsQrvW9FdRbr1" TargetMode="External"/><Relationship Id="rId2523" Type="http://schemas.openxmlformats.org/officeDocument/2006/relationships/hyperlink" Target="mailto:priyanka.kurale@vit.edu.in" TargetMode="External"/><Relationship Id="rId702" Type="http://schemas.openxmlformats.org/officeDocument/2006/relationships/hyperlink" Target="https://www.facebook.com/profile.php?id=100010388832339" TargetMode="External"/><Relationship Id="rId1125" Type="http://schemas.openxmlformats.org/officeDocument/2006/relationships/hyperlink" Target="https://drive.google.com/open?id=1zxABx11gqcrLqFhy08qi7ke8wTW6TKbT" TargetMode="External"/><Relationship Id="rId1332" Type="http://schemas.openxmlformats.org/officeDocument/2006/relationships/hyperlink" Target="https://drive.google.com/open?id=1ON9_EMRbGjGuec2yQT-dToRMMw05QSP4" TargetMode="External"/><Relationship Id="rId1777" Type="http://schemas.openxmlformats.org/officeDocument/2006/relationships/hyperlink" Target="https://www.linkedin.com/in/rupesh-akhade-b66ab8113/" TargetMode="External"/><Relationship Id="rId1984" Type="http://schemas.openxmlformats.org/officeDocument/2006/relationships/hyperlink" Target="https://www.linkedin.com/in/amit-navare-67144b1a0/?originalSubdomain=in" TargetMode="External"/><Relationship Id="rId69" Type="http://schemas.openxmlformats.org/officeDocument/2006/relationships/hyperlink" Target="https://www.facebook.com/Rehan.Mukadam99" TargetMode="External"/><Relationship Id="rId1637" Type="http://schemas.openxmlformats.org/officeDocument/2006/relationships/hyperlink" Target="https://drive.google.com/open?id=1hQsUCO2gQ5FRIZmcrWuDkZ8H3-dNGvae" TargetMode="External"/><Relationship Id="rId1844" Type="http://schemas.openxmlformats.org/officeDocument/2006/relationships/hyperlink" Target="https://drive.google.com/open?id=1XNt13QaaJHzbRzb28XkuVni1ig0JiZvU" TargetMode="External"/><Relationship Id="rId1704" Type="http://schemas.openxmlformats.org/officeDocument/2006/relationships/hyperlink" Target="https://www.facebook.com/harshal.lambade.1" TargetMode="External"/><Relationship Id="rId285" Type="http://schemas.openxmlformats.org/officeDocument/2006/relationships/hyperlink" Target="https://drive.google.com/open?id=19vD403i998y8Q9Yfbw6Da2zTd2KFuIR8" TargetMode="External"/><Relationship Id="rId1911" Type="http://schemas.openxmlformats.org/officeDocument/2006/relationships/hyperlink" Target="https://www.facebook.com/" TargetMode="External"/><Relationship Id="rId492" Type="http://schemas.openxmlformats.org/officeDocument/2006/relationships/hyperlink" Target="https://drive.google.com/open?id=14v896zTDYWmdNKmUpNF8dWsi61BSnJqw" TargetMode="External"/><Relationship Id="rId797" Type="http://schemas.openxmlformats.org/officeDocument/2006/relationships/hyperlink" Target="https://www.facebook.com/sarvesh.kharche" TargetMode="External"/><Relationship Id="rId2173" Type="http://schemas.openxmlformats.org/officeDocument/2006/relationships/hyperlink" Target="https://drive.google.com/open?id=1FHtyBxSkw6eVsKrpyV4lF3L0gHbMiQol" TargetMode="External"/><Relationship Id="rId2380" Type="http://schemas.openxmlformats.org/officeDocument/2006/relationships/hyperlink" Target="mailto:bhavesh.annam@vit.edu.in" TargetMode="External"/><Relationship Id="rId2478" Type="http://schemas.openxmlformats.org/officeDocument/2006/relationships/hyperlink" Target="mailto:nramane794@gmail.com" TargetMode="External"/><Relationship Id="rId145" Type="http://schemas.openxmlformats.org/officeDocument/2006/relationships/hyperlink" Target="https://www.facebook.com/anuj.sawant.330" TargetMode="External"/><Relationship Id="rId352" Type="http://schemas.openxmlformats.org/officeDocument/2006/relationships/hyperlink" Target="https://www.facebook.com/eshika.khandelwal" TargetMode="External"/><Relationship Id="rId1287" Type="http://schemas.openxmlformats.org/officeDocument/2006/relationships/hyperlink" Target="https://www.linkedin.com/in/mahesh-v-sabne-b4a39b1a4" TargetMode="External"/><Relationship Id="rId2033" Type="http://schemas.openxmlformats.org/officeDocument/2006/relationships/hyperlink" Target="https://drive.google.com/open?id=10INPqX7hrRxz3eQeG136O1LhWiiLHsNj" TargetMode="External"/><Relationship Id="rId2240" Type="http://schemas.openxmlformats.org/officeDocument/2006/relationships/hyperlink" Target="https://drive.google.com/open?id=112ITA032QLK9E--OkeWoYo7DR39NLNOZ" TargetMode="External"/><Relationship Id="rId212" Type="http://schemas.openxmlformats.org/officeDocument/2006/relationships/hyperlink" Target="https://drive.google.com/open?id=1C1U9UEs1pJaRcC9g4Zd9V0nvgOogfNa-" TargetMode="External"/><Relationship Id="rId657" Type="http://schemas.openxmlformats.org/officeDocument/2006/relationships/hyperlink" Target="https://drive.google.com/open?id=1xqFh0TGcYp7t720bdwM08xZKe6kJ0Tsu" TargetMode="External"/><Relationship Id="rId864" Type="http://schemas.openxmlformats.org/officeDocument/2006/relationships/hyperlink" Target="https://m.facebook.com/profile.php?ref=bookmarks" TargetMode="External"/><Relationship Id="rId1494" Type="http://schemas.openxmlformats.org/officeDocument/2006/relationships/hyperlink" Target="https://drive.google.com/open?id=1_hVKKi8EcPRrDk436FkyaLe6mLIZRmdb" TargetMode="External"/><Relationship Id="rId1799" Type="http://schemas.openxmlformats.org/officeDocument/2006/relationships/hyperlink" Target="https://drive.google.com/open?id=1st41xy63mT0L3xsqB-SX89bLKUoI2BOB" TargetMode="External"/><Relationship Id="rId2100" Type="http://schemas.openxmlformats.org/officeDocument/2006/relationships/hyperlink" Target="http://www.linkedin.com/in/sumit-dupate" TargetMode="External"/><Relationship Id="rId2338" Type="http://schemas.openxmlformats.org/officeDocument/2006/relationships/hyperlink" Target="https://drive.google.com/file/d/1XmWjtWzP9gG1HfKdsRJ4_GQgr0hOqFOI/view?usp=drivesdk" TargetMode="External"/><Relationship Id="rId2545" Type="http://schemas.openxmlformats.org/officeDocument/2006/relationships/hyperlink" Target="https://www.linkedin.com/in/rohit-lakhotia/" TargetMode="External"/><Relationship Id="rId517" Type="http://schemas.openxmlformats.org/officeDocument/2006/relationships/hyperlink" Target="https://drive.google.com/open?id=1CG4-e1wfTDZiwZ5z7CNJMHMYX444qQYg" TargetMode="External"/><Relationship Id="rId724" Type="http://schemas.openxmlformats.org/officeDocument/2006/relationships/hyperlink" Target="https://drive.google.com/open?id=1_JsXIcIoI0pfGJA2pFh21tC4KS3G08vU" TargetMode="External"/><Relationship Id="rId931" Type="http://schemas.openxmlformats.org/officeDocument/2006/relationships/hyperlink" Target="https://drive.google.com/open?id=1glnpHQltjxV7Dt4AzF4nyZbLk1HypAnQ" TargetMode="External"/><Relationship Id="rId1147" Type="http://schemas.openxmlformats.org/officeDocument/2006/relationships/hyperlink" Target="https://www.facebook.com/ruchita.patil.9828" TargetMode="External"/><Relationship Id="rId1354" Type="http://schemas.openxmlformats.org/officeDocument/2006/relationships/hyperlink" Target="https://www.linkedin.com/in/saurabh-jadhav-6220201b2" TargetMode="External"/><Relationship Id="rId1561" Type="http://schemas.openxmlformats.org/officeDocument/2006/relationships/hyperlink" Target="https://www.linkedin.com/in/kunal-raut-9155b01ab" TargetMode="External"/><Relationship Id="rId2405" Type="http://schemas.openxmlformats.org/officeDocument/2006/relationships/hyperlink" Target="mailto:mores5458@gmail.com" TargetMode="External"/><Relationship Id="rId60" Type="http://schemas.openxmlformats.org/officeDocument/2006/relationships/hyperlink" Target="https://drive.google.com/open?id=1nt7V_4ILqo-xpLaKCKSqKWE8qwBmyVFF" TargetMode="External"/><Relationship Id="rId1007" Type="http://schemas.openxmlformats.org/officeDocument/2006/relationships/hyperlink" Target="https://drive.google.com/open?id=1E_kUV34ghD83Vc4ZDS5u0oNcl9Vph8wu" TargetMode="External"/><Relationship Id="rId1214" Type="http://schemas.openxmlformats.org/officeDocument/2006/relationships/hyperlink" Target="https://drive.google.com/open?id=1yE5xW0YO8DeHjPC_lIPuqNYRgOvemo6V" TargetMode="External"/><Relationship Id="rId1421" Type="http://schemas.openxmlformats.org/officeDocument/2006/relationships/hyperlink" Target="https://www.linkedin.com/in/shrutika-mhatre-b88568192" TargetMode="External"/><Relationship Id="rId1659" Type="http://schemas.openxmlformats.org/officeDocument/2006/relationships/hyperlink" Target="https://drive.google.com/open?id=1m7mKp0OKc_BZ3uUR6JbRuTSOvmCCGmi-" TargetMode="External"/><Relationship Id="rId1866" Type="http://schemas.openxmlformats.org/officeDocument/2006/relationships/hyperlink" Target="https://drive.google.com/open?id=1YtnegAihN2i8dG4xgs9LQvTKVQ_DSEM6" TargetMode="External"/><Relationship Id="rId1519" Type="http://schemas.openxmlformats.org/officeDocument/2006/relationships/hyperlink" Target="https://drive.google.com/open?id=12NcQJYzO8Jf2XSyBcMfQgA3zX31uvfU5" TargetMode="External"/><Relationship Id="rId1726" Type="http://schemas.openxmlformats.org/officeDocument/2006/relationships/hyperlink" Target="https://drive.google.com/open?id=1K1XvF0zW79J_m8hpU6_WDXLW5SuUP0I_" TargetMode="External"/><Relationship Id="rId1933" Type="http://schemas.openxmlformats.org/officeDocument/2006/relationships/hyperlink" Target="https://drive.google.com/open?id=1oKlBIriyDRiXAuphwne5w9rq0czG0eeK" TargetMode="External"/><Relationship Id="rId18" Type="http://schemas.openxmlformats.org/officeDocument/2006/relationships/hyperlink" Target="https://drive.google.com/open?id=1Q8HS26K9GAo_MFkZaXVjUNNXG0CxDqEK" TargetMode="External"/><Relationship Id="rId2195" Type="http://schemas.openxmlformats.org/officeDocument/2006/relationships/hyperlink" Target="https://www.facebook.com/dhanashree.bhadane.3" TargetMode="External"/><Relationship Id="rId167" Type="http://schemas.openxmlformats.org/officeDocument/2006/relationships/hyperlink" Target="https://drive.google.com/open?id=16ByC0FleX4it_k6c_6O4HLc3O369-2X9" TargetMode="External"/><Relationship Id="rId374" Type="http://schemas.openxmlformats.org/officeDocument/2006/relationships/hyperlink" Target="https://drive.google.com/open?id=1zEHuI6vTvklTOUol8OJPZ1esQyeCHS23" TargetMode="External"/><Relationship Id="rId581" Type="http://schemas.openxmlformats.org/officeDocument/2006/relationships/hyperlink" Target="http://www.linkedin.com/in/harshal-pawaskar-482898192" TargetMode="External"/><Relationship Id="rId2055" Type="http://schemas.openxmlformats.org/officeDocument/2006/relationships/hyperlink" Target="https://drive.google.com/open?id=1EpfbJllJTDPiygmqy7YF2j4lIHmiAH2S" TargetMode="External"/><Relationship Id="rId2262" Type="http://schemas.openxmlformats.org/officeDocument/2006/relationships/hyperlink" Target="https://facebook.com/hussain.kesury.714" TargetMode="External"/><Relationship Id="rId234" Type="http://schemas.openxmlformats.org/officeDocument/2006/relationships/hyperlink" Target="https://www.facebook.com/ganeshdongre0/" TargetMode="External"/><Relationship Id="rId679" Type="http://schemas.openxmlformats.org/officeDocument/2006/relationships/hyperlink" Target="https://www.linkedin.com/in/pratik-jethe-b211a5162" TargetMode="External"/><Relationship Id="rId886" Type="http://schemas.openxmlformats.org/officeDocument/2006/relationships/hyperlink" Target="https://drive.google.com/open?id=1uA5LEuhyz3A7w3fjKBYfm4me76oaeKbV" TargetMode="External"/><Relationship Id="rId2567" Type="http://schemas.openxmlformats.org/officeDocument/2006/relationships/hyperlink" Target="https://www.facebook.com/profile.php?id=100009304424231" TargetMode="External"/><Relationship Id="rId2" Type="http://schemas.openxmlformats.org/officeDocument/2006/relationships/hyperlink" Target="https://drive.google.com/open?id=1EOio-Ghg0jafOu47l0Xyxn6zm0OXeKhI" TargetMode="External"/><Relationship Id="rId441" Type="http://schemas.openxmlformats.org/officeDocument/2006/relationships/hyperlink" Target="https://drive.google.com/open?id=1rMniiN2sFdG0JL0-FdZN7K8jxj_wkTib" TargetMode="External"/><Relationship Id="rId539" Type="http://schemas.openxmlformats.org/officeDocument/2006/relationships/hyperlink" Target="https://www.facebook.com/sarvesh.gaonkar.1232760/" TargetMode="External"/><Relationship Id="rId746" Type="http://schemas.openxmlformats.org/officeDocument/2006/relationships/hyperlink" Target="http://www.linkedin.com/in/mandar-patil-302152169" TargetMode="External"/><Relationship Id="rId1071" Type="http://schemas.openxmlformats.org/officeDocument/2006/relationships/hyperlink" Target="https://www.facebook.com/kartik.konje/" TargetMode="External"/><Relationship Id="rId1169" Type="http://schemas.openxmlformats.org/officeDocument/2006/relationships/hyperlink" Target="https://drive.google.com/open?id=1kCmySjyQBD_EEkaSCaJfTki9xG-6xNVB" TargetMode="External"/><Relationship Id="rId1376" Type="http://schemas.openxmlformats.org/officeDocument/2006/relationships/hyperlink" Target="https://drive.google.com/open?id=15TP36btXgJgwKhvM6FzpCt8sOQC1jcwg" TargetMode="External"/><Relationship Id="rId1583" Type="http://schemas.openxmlformats.org/officeDocument/2006/relationships/hyperlink" Target="https://www.facebook.com/profile.php?id=100009990690660" TargetMode="External"/><Relationship Id="rId2122" Type="http://schemas.openxmlformats.org/officeDocument/2006/relationships/hyperlink" Target="https://www.facebook.com/shivani.gholap.14" TargetMode="External"/><Relationship Id="rId2427" Type="http://schemas.openxmlformats.org/officeDocument/2006/relationships/hyperlink" Target="https://drive.google.com/file/d/1DIhJV9w03Rrv40yAeFtNWpKRX0wKaPHK/view?usp=sharing" TargetMode="External"/><Relationship Id="rId301" Type="http://schemas.openxmlformats.org/officeDocument/2006/relationships/hyperlink" Target="https://www.linkedin.com/in/pooja-rathod-95332b194" TargetMode="External"/><Relationship Id="rId953" Type="http://schemas.openxmlformats.org/officeDocument/2006/relationships/hyperlink" Target="https://www.facebook.com/atharvan.chavan/" TargetMode="External"/><Relationship Id="rId1029" Type="http://schemas.openxmlformats.org/officeDocument/2006/relationships/hyperlink" Target="https://www.facebook.com/profile.php?id=100009458791485" TargetMode="External"/><Relationship Id="rId1236" Type="http://schemas.openxmlformats.org/officeDocument/2006/relationships/hyperlink" Target="https://www.linkedin.com/in/devarsh-srivastava-86a325192/" TargetMode="External"/><Relationship Id="rId1790" Type="http://schemas.openxmlformats.org/officeDocument/2006/relationships/hyperlink" Target="https://drive.google.com/open?id=1jgvFkyuBV4VqxOSYLWRj2LQvkhOHSqEL" TargetMode="External"/><Relationship Id="rId1888" Type="http://schemas.openxmlformats.org/officeDocument/2006/relationships/hyperlink" Target="https://www.linkedin.com/in/tanvi-sayyed-4a57891a5" TargetMode="External"/><Relationship Id="rId82" Type="http://schemas.openxmlformats.org/officeDocument/2006/relationships/hyperlink" Target="https://www.linkedin.com/in/sachin-pathak-629ba9168" TargetMode="External"/><Relationship Id="rId606" Type="http://schemas.openxmlformats.org/officeDocument/2006/relationships/hyperlink" Target="https://drive.google.com/open?id=1wbJeNlDcnlC5Odn3TaGzCqdzItJQ2z8f" TargetMode="External"/><Relationship Id="rId813" Type="http://schemas.openxmlformats.org/officeDocument/2006/relationships/hyperlink" Target="https://drive.google.com/open?id=1kmPfdKdt_MODqDKogct0FYA028Hobzw3" TargetMode="External"/><Relationship Id="rId1443" Type="http://schemas.openxmlformats.org/officeDocument/2006/relationships/hyperlink" Target="https://drive.google.com/open?id=1X5JEcOemjCSSdkQ2hUu7GQQKCibXf24z" TargetMode="External"/><Relationship Id="rId1650" Type="http://schemas.openxmlformats.org/officeDocument/2006/relationships/hyperlink" Target="https://www.linkedin.com/in/ashay-a-04a96a1a0" TargetMode="External"/><Relationship Id="rId1748" Type="http://schemas.openxmlformats.org/officeDocument/2006/relationships/hyperlink" Target="https://www.facebook.com/sebastin.benjamin.7" TargetMode="External"/><Relationship Id="rId1303" Type="http://schemas.openxmlformats.org/officeDocument/2006/relationships/hyperlink" Target="https://www.linkedin.com/in/shrushti-chavan-b01842192" TargetMode="External"/><Relationship Id="rId1510" Type="http://schemas.openxmlformats.org/officeDocument/2006/relationships/hyperlink" Target="https://drive.google.com/open?id=1vtTZ7NttzC174IMPwDaG5ZmULt8dx4QG" TargetMode="External"/><Relationship Id="rId1955" Type="http://schemas.openxmlformats.org/officeDocument/2006/relationships/hyperlink" Target="https://www.linkedin.com/in/vats-rajput-8b892b1ab" TargetMode="External"/><Relationship Id="rId1608" Type="http://schemas.openxmlformats.org/officeDocument/2006/relationships/hyperlink" Target="https://www.linkedin.com/in/yogini-sonawane-9b45a21a3" TargetMode="External"/><Relationship Id="rId1815" Type="http://schemas.openxmlformats.org/officeDocument/2006/relationships/hyperlink" Target="https://drive.google.com/open?id=1EF6DIbkeM6BijC_hoJOtq5sYqc-YuE5n" TargetMode="External"/><Relationship Id="rId189" Type="http://schemas.openxmlformats.org/officeDocument/2006/relationships/hyperlink" Target="https://drive.google.com/open?id=1N3Eo-UtQeRnOCV_uhBJIFFsEywqKf9BB" TargetMode="External"/><Relationship Id="rId396" Type="http://schemas.openxmlformats.org/officeDocument/2006/relationships/hyperlink" Target="http://www.linkedin.com/in/rishabh-jain-60759016a" TargetMode="External"/><Relationship Id="rId2077" Type="http://schemas.openxmlformats.org/officeDocument/2006/relationships/hyperlink" Target="https://drive.google.com/open?id=1gu-juBYapjvlJxXlSA_YYEOgoL44jgaS" TargetMode="External"/><Relationship Id="rId2284" Type="http://schemas.openxmlformats.org/officeDocument/2006/relationships/hyperlink" Target="https://drive.google.com/open?id=1lIA7q3u2P5nl0B6_MeyfbxdidT4EBZfL" TargetMode="External"/><Relationship Id="rId2491" Type="http://schemas.openxmlformats.org/officeDocument/2006/relationships/hyperlink" Target="mailto:shubham.idekar@vit.edu.in" TargetMode="External"/><Relationship Id="rId256" Type="http://schemas.openxmlformats.org/officeDocument/2006/relationships/hyperlink" Target="https://drive.google.com/open?id=1Y8gYIYuEW2UIkBtGhZoZj6u7hj-F5_Df" TargetMode="External"/><Relationship Id="rId463" Type="http://schemas.openxmlformats.org/officeDocument/2006/relationships/hyperlink" Target="https://www.facebook.com/lakshita.pillay.75" TargetMode="External"/><Relationship Id="rId670" Type="http://schemas.openxmlformats.org/officeDocument/2006/relationships/hyperlink" Target="https://www.facebook.com/shravan.kegade.3" TargetMode="External"/><Relationship Id="rId1093" Type="http://schemas.openxmlformats.org/officeDocument/2006/relationships/hyperlink" Target="https://drive.google.com/open?id=1GSAzdXzaPABTZT1cOPuvf3ySas1xVhaH" TargetMode="External"/><Relationship Id="rId2144" Type="http://schemas.openxmlformats.org/officeDocument/2006/relationships/hyperlink" Target="https://drive.google.com/open?id=1gqcQZospqz5btMSthVT_PSGhzGpIrQ0p" TargetMode="External"/><Relationship Id="rId2351" Type="http://schemas.openxmlformats.org/officeDocument/2006/relationships/hyperlink" Target="https://www.facebook.com/hridaya.murudka" TargetMode="External"/><Relationship Id="rId2589" Type="http://schemas.openxmlformats.org/officeDocument/2006/relationships/hyperlink" Target="../AppData/Local/AppData/Local/Temp/photooo.jpg" TargetMode="External"/><Relationship Id="rId116" Type="http://schemas.openxmlformats.org/officeDocument/2006/relationships/hyperlink" Target="https://drive.google.com/open?id=18CN4v8ShG7otL9Qx2IGB2BLijSYCAwKn" TargetMode="External"/><Relationship Id="rId323" Type="http://schemas.openxmlformats.org/officeDocument/2006/relationships/hyperlink" Target="https://drive.google.com/open?id=1UgrcyyyXfSvyoNh0i0lo0HCZLHVEOxG-" TargetMode="External"/><Relationship Id="rId530" Type="http://schemas.openxmlformats.org/officeDocument/2006/relationships/hyperlink" Target="https://drive.google.com/open?id=1xuxEZlb2SS3GeRU4rXSgmK8kSF3fCg8S" TargetMode="External"/><Relationship Id="rId768" Type="http://schemas.openxmlformats.org/officeDocument/2006/relationships/hyperlink" Target="https://drive.google.com/open?id=1GlaZeQXd94qzK3ISFcdIVkN10CQqnU0C" TargetMode="External"/><Relationship Id="rId975" Type="http://schemas.openxmlformats.org/officeDocument/2006/relationships/hyperlink" Target="https://drive.google.com/open?id=1U7suMxDhgD7RpfRfp9vgU_8yXSkKkxHA" TargetMode="External"/><Relationship Id="rId1160" Type="http://schemas.openxmlformats.org/officeDocument/2006/relationships/hyperlink" Target="https://www.linkedin.com/in/shounak-sangli-263b58150/" TargetMode="External"/><Relationship Id="rId1398" Type="http://schemas.openxmlformats.org/officeDocument/2006/relationships/hyperlink" Target="https://www.facebook.com/profile.php?id=100009403301162" TargetMode="External"/><Relationship Id="rId2004" Type="http://schemas.openxmlformats.org/officeDocument/2006/relationships/hyperlink" Target="https://www.facebook.com/pratik.koli.71" TargetMode="External"/><Relationship Id="rId2211" Type="http://schemas.openxmlformats.org/officeDocument/2006/relationships/hyperlink" Target="https://www.facebook.com/akshay.mohite.792/" TargetMode="External"/><Relationship Id="rId2449" Type="http://schemas.openxmlformats.org/officeDocument/2006/relationships/hyperlink" Target="mailto:udurgesh6@gmail.com" TargetMode="External"/><Relationship Id="rId628" Type="http://schemas.openxmlformats.org/officeDocument/2006/relationships/hyperlink" Target="https://www.linkedin.com/in/usharvi-naik-5436911a5" TargetMode="External"/><Relationship Id="rId835" Type="http://schemas.openxmlformats.org/officeDocument/2006/relationships/hyperlink" Target="http://www.linkedin.com/in/shubham-desai-6564a31ab" TargetMode="External"/><Relationship Id="rId1258" Type="http://schemas.openxmlformats.org/officeDocument/2006/relationships/hyperlink" Target="https://drive.google.com/open?id=1_GKXKY8x99OO1I8VHDJ7g35qnlLqufMk" TargetMode="External"/><Relationship Id="rId1465" Type="http://schemas.openxmlformats.org/officeDocument/2006/relationships/hyperlink" Target="https://m.facebook.com/swapnali.wakale.39?ref=bookmarks" TargetMode="External"/><Relationship Id="rId1672" Type="http://schemas.openxmlformats.org/officeDocument/2006/relationships/hyperlink" Target="https://drive.google.com/open?id=1pD9j9DyJJg-tY0_zvaWdJxZxsYfYHDDZ" TargetMode="External"/><Relationship Id="rId2309" Type="http://schemas.openxmlformats.org/officeDocument/2006/relationships/hyperlink" Target="https://www.facebook.com/monika.badugu.33" TargetMode="External"/><Relationship Id="rId2516" Type="http://schemas.openxmlformats.org/officeDocument/2006/relationships/hyperlink" Target="https://www.linkedin.com/in/sandip-virkar-3419011a0" TargetMode="External"/><Relationship Id="rId1020" Type="http://schemas.openxmlformats.org/officeDocument/2006/relationships/hyperlink" Target="https://drive.google.com/open?id=1wnO8byaPQcowNgKNFW7Ye8YhGZerfu3P" TargetMode="External"/><Relationship Id="rId1118" Type="http://schemas.openxmlformats.org/officeDocument/2006/relationships/hyperlink" Target="https://drive.google.com/open?id=1ajxBY-Tn8IMgU7xe65LL6V348J1XYcVm" TargetMode="External"/><Relationship Id="rId1325" Type="http://schemas.openxmlformats.org/officeDocument/2006/relationships/hyperlink" Target="https://www.facebook.com/prathamesh.chavan.587268/" TargetMode="External"/><Relationship Id="rId1532" Type="http://schemas.openxmlformats.org/officeDocument/2006/relationships/hyperlink" Target="https://www.facebook.com/shubham.gurav.927" TargetMode="External"/><Relationship Id="rId1977" Type="http://schemas.openxmlformats.org/officeDocument/2006/relationships/hyperlink" Target="https://www.linkedin.com/in/prajakta-kalbande-bb3b6b17b" TargetMode="External"/><Relationship Id="rId902" Type="http://schemas.openxmlformats.org/officeDocument/2006/relationships/hyperlink" Target="https://drive.google.com/open?id=1LVRje4kRatuccyrd76SWMWeFklnPYqpr" TargetMode="External"/><Relationship Id="rId1837" Type="http://schemas.openxmlformats.org/officeDocument/2006/relationships/hyperlink" Target="https://drive.google.com/open?id=1IBMM53BgMsujziVhsDu_E6H67asnoaOl" TargetMode="External"/><Relationship Id="rId31" Type="http://schemas.openxmlformats.org/officeDocument/2006/relationships/hyperlink" Target="https://www.linkedin.com/feed/" TargetMode="External"/><Relationship Id="rId2099" Type="http://schemas.openxmlformats.org/officeDocument/2006/relationships/hyperlink" Target="https://www.facebook.com/sumit.dupate.3/" TargetMode="External"/><Relationship Id="rId180" Type="http://schemas.openxmlformats.org/officeDocument/2006/relationships/hyperlink" Target="https://www.linkedin.com/in/samruddhi-sawant-76a460150/" TargetMode="External"/><Relationship Id="rId278" Type="http://schemas.openxmlformats.org/officeDocument/2006/relationships/hyperlink" Target="https://www.facebook.com/sameeksha.kadu.92" TargetMode="External"/><Relationship Id="rId1904" Type="http://schemas.openxmlformats.org/officeDocument/2006/relationships/hyperlink" Target="https://www.linkedin.com/in/ninad-veer-9584b01ab/" TargetMode="External"/><Relationship Id="rId485" Type="http://schemas.openxmlformats.org/officeDocument/2006/relationships/hyperlink" Target="https://www.facebook.com/profile.php?id=100012204219797" TargetMode="External"/><Relationship Id="rId692" Type="http://schemas.openxmlformats.org/officeDocument/2006/relationships/hyperlink" Target="https://drive.google.com/open?id=1YKTZePZthZoIUcqOof8iJk-Vs7hGZMTr" TargetMode="External"/><Relationship Id="rId2166" Type="http://schemas.openxmlformats.org/officeDocument/2006/relationships/hyperlink" Target="https://drive.google.com/open?id=1A5sJscVEBLvSAsoeNfwaVegvHSC1hLqV" TargetMode="External"/><Relationship Id="rId2373" Type="http://schemas.openxmlformats.org/officeDocument/2006/relationships/hyperlink" Target="https://www.linkedin.com/in/bhairavi-jagtap617473193" TargetMode="External"/><Relationship Id="rId2580" Type="http://schemas.openxmlformats.org/officeDocument/2006/relationships/hyperlink" Target="mailto:sarvesh.surve1@vit.edu.in" TargetMode="External"/><Relationship Id="rId138" Type="http://schemas.openxmlformats.org/officeDocument/2006/relationships/hyperlink" Target="http://linked.com/in/rishipandya-80604216b" TargetMode="External"/><Relationship Id="rId345" Type="http://schemas.openxmlformats.org/officeDocument/2006/relationships/hyperlink" Target="https://www.linkedin.com/in/darshan-rajput-1a26641ab/" TargetMode="External"/><Relationship Id="rId552" Type="http://schemas.openxmlformats.org/officeDocument/2006/relationships/hyperlink" Target="https://drive.google.com/open?id=1lkWWUrKYLBhbmBaNzNfxPsue9C9tAU1F" TargetMode="External"/><Relationship Id="rId997" Type="http://schemas.openxmlformats.org/officeDocument/2006/relationships/hyperlink" Target="https://m.facebook.com/kadambari.kamble.58?ref=bookmarks" TargetMode="External"/><Relationship Id="rId1182" Type="http://schemas.openxmlformats.org/officeDocument/2006/relationships/hyperlink" Target="https://www.facebook.com/omeshwari.attarde" TargetMode="External"/><Relationship Id="rId2026" Type="http://schemas.openxmlformats.org/officeDocument/2006/relationships/hyperlink" Target="https://www.facebook.com/saurabh.takle1999/" TargetMode="External"/><Relationship Id="rId2233" Type="http://schemas.openxmlformats.org/officeDocument/2006/relationships/hyperlink" Target="https://drive.google.com/open?id=12jqIhGvtem70G6DujM3gcSYRLK0M8eII" TargetMode="External"/><Relationship Id="rId2440" Type="http://schemas.openxmlformats.org/officeDocument/2006/relationships/hyperlink" Target="https://www.linkedin.com/in/sneha-kate-634011165" TargetMode="External"/><Relationship Id="rId205" Type="http://schemas.openxmlformats.org/officeDocument/2006/relationships/hyperlink" Target="https://drive.google.com/open?id=1yzjkjAAmRVGld3Zt_GhQE8ydunp-0aOP" TargetMode="External"/><Relationship Id="rId412" Type="http://schemas.openxmlformats.org/officeDocument/2006/relationships/hyperlink" Target="https://drive.google.com/open?id=1dH51nSBMEsInDaHNCGCbF8meR_EfPrRd" TargetMode="External"/><Relationship Id="rId857" Type="http://schemas.openxmlformats.org/officeDocument/2006/relationships/hyperlink" Target="https://www.linkedin.com/in/sagar-bharne-10605b183" TargetMode="External"/><Relationship Id="rId1042" Type="http://schemas.openxmlformats.org/officeDocument/2006/relationships/hyperlink" Target="https://www.linkedin.com/in/sahil-mirgal-787622168/" TargetMode="External"/><Relationship Id="rId1487" Type="http://schemas.openxmlformats.org/officeDocument/2006/relationships/hyperlink" Target="https://drive.google.com/open?id=13VG__1-UvV2f_FgCTpoXQtv4hWZ1ZPKC" TargetMode="External"/><Relationship Id="rId1694" Type="http://schemas.openxmlformats.org/officeDocument/2006/relationships/hyperlink" Target="https://drive.google.com/open?id=1fYCgiQs6LRZxZp9WrQKnl6nbSLyL1Fuz" TargetMode="External"/><Relationship Id="rId2300" Type="http://schemas.openxmlformats.org/officeDocument/2006/relationships/hyperlink" Target="https://drive.google.com/open?id=1NaU1P2HZk9IuN__unZsH6ujiHY38rgwB" TargetMode="External"/><Relationship Id="rId2538" Type="http://schemas.openxmlformats.org/officeDocument/2006/relationships/hyperlink" Target="mailto:phalakshubham20@gmail.com" TargetMode="External"/><Relationship Id="rId717" Type="http://schemas.openxmlformats.org/officeDocument/2006/relationships/hyperlink" Target="https://drive.google.com/open?id=1FfZyRA1wD2d6gd9rZH8VYxzqpRzWWZJX" TargetMode="External"/><Relationship Id="rId924" Type="http://schemas.openxmlformats.org/officeDocument/2006/relationships/hyperlink" Target="https://www.facebook.com/vinay.govekar.10" TargetMode="External"/><Relationship Id="rId1347" Type="http://schemas.openxmlformats.org/officeDocument/2006/relationships/hyperlink" Target="https://drive.google.com/open?id=1HyT6KJsQIOfbyDZEm9TJglQ3OlUo5eEN" TargetMode="External"/><Relationship Id="rId1554" Type="http://schemas.openxmlformats.org/officeDocument/2006/relationships/hyperlink" Target="https://drive.google.com/open?id=1lb4koxiJljbV1Yc8xTY6CtXb8kRVIF8-" TargetMode="External"/><Relationship Id="rId1761" Type="http://schemas.openxmlformats.org/officeDocument/2006/relationships/hyperlink" Target="https://www.linkedin.com/in/prutha-tandel-557208178" TargetMode="External"/><Relationship Id="rId1999" Type="http://schemas.openxmlformats.org/officeDocument/2006/relationships/hyperlink" Target="https://www.linkedin.com/in/farook-vadraiwala-246a57136" TargetMode="External"/><Relationship Id="rId2605" Type="http://schemas.openxmlformats.org/officeDocument/2006/relationships/image" Target="../media/image1.emf"/><Relationship Id="rId53" Type="http://schemas.openxmlformats.org/officeDocument/2006/relationships/hyperlink" Target="https://drive.google.com/open?id=1BoUTUoMqM7qykltKWvcp6fIo0kbz3OML" TargetMode="External"/><Relationship Id="rId1207" Type="http://schemas.openxmlformats.org/officeDocument/2006/relationships/hyperlink" Target="http://www.facebook.com/nihar.koli.9" TargetMode="External"/><Relationship Id="rId1414" Type="http://schemas.openxmlformats.org/officeDocument/2006/relationships/hyperlink" Target="https://www.facebook.com/rohitvardam/" TargetMode="External"/><Relationship Id="rId1621" Type="http://schemas.openxmlformats.org/officeDocument/2006/relationships/hyperlink" Target="https://drive.google.com/open?id=1V5IvJ1085eaNcgDpQtIwePXJAPfW7j-A" TargetMode="External"/><Relationship Id="rId1859" Type="http://schemas.openxmlformats.org/officeDocument/2006/relationships/hyperlink" Target="https://drive.google.com/open?id=1VoIh9CadpQ1zAS0i6V0wYPT571YDA5n8" TargetMode="External"/><Relationship Id="rId1719" Type="http://schemas.openxmlformats.org/officeDocument/2006/relationships/hyperlink" Target="https://drive.google.com/open?id=111J8bLuU5-y86LzhHywTPRf-6Sme5xpn" TargetMode="External"/><Relationship Id="rId1926" Type="http://schemas.openxmlformats.org/officeDocument/2006/relationships/hyperlink" Target="https://drive.google.com/open?id=1ae2ecOOBBIXacS9tigGPdpdkK19VoaTt" TargetMode="External"/><Relationship Id="rId2090" Type="http://schemas.openxmlformats.org/officeDocument/2006/relationships/hyperlink" Target="https://drive.google.com/open?id=16ioI8IpMTiGjbZ63PPhTBp18gApYpoVW" TargetMode="External"/><Relationship Id="rId2188" Type="http://schemas.openxmlformats.org/officeDocument/2006/relationships/hyperlink" Target="https://www.linkedin.com/in/atharva-kulkarni-5974098b" TargetMode="External"/><Relationship Id="rId2395" Type="http://schemas.openxmlformats.org/officeDocument/2006/relationships/hyperlink" Target="mailto:kaleanirudha9@gmail.com" TargetMode="External"/><Relationship Id="rId367" Type="http://schemas.openxmlformats.org/officeDocument/2006/relationships/hyperlink" Target="https://drive.google.com/open?id=1oc27ort8YEpdcuYU-DmrjvD7bvoRUiCA" TargetMode="External"/><Relationship Id="rId574" Type="http://schemas.openxmlformats.org/officeDocument/2006/relationships/hyperlink" Target="https://drive.google.com/open?id=1H9AxIcAwsRbtk7-cSTmHvXxARf0e6G2U" TargetMode="External"/><Relationship Id="rId2048" Type="http://schemas.openxmlformats.org/officeDocument/2006/relationships/hyperlink" Target="https://drive.google.com/open?id=1KxnwTpnEuAoFUHZFNe4Tw58N1_U4Jr6K" TargetMode="External"/><Relationship Id="rId2255" Type="http://schemas.openxmlformats.org/officeDocument/2006/relationships/hyperlink" Target="https://www.linkedin.com/in/darshan-tawte-36a10416b/" TargetMode="External"/><Relationship Id="rId227" Type="http://schemas.openxmlformats.org/officeDocument/2006/relationships/hyperlink" Target="https://www.linkedin.com/in/abhishek-singh-55a941170/" TargetMode="External"/><Relationship Id="rId781" Type="http://schemas.openxmlformats.org/officeDocument/2006/relationships/hyperlink" Target="https://www.facebook.com/profile.php?id=100009502426616" TargetMode="External"/><Relationship Id="rId879" Type="http://schemas.openxmlformats.org/officeDocument/2006/relationships/hyperlink" Target="https://drive.google.com/open?id=1RrHJxxc8ytVTGOkPIAfsfhto2ULTmFlK" TargetMode="External"/><Relationship Id="rId2462" Type="http://schemas.openxmlformats.org/officeDocument/2006/relationships/hyperlink" Target="mailto:harshal.shirke@vit.edu.in" TargetMode="External"/><Relationship Id="rId434" Type="http://schemas.openxmlformats.org/officeDocument/2006/relationships/hyperlink" Target="https://drive.google.com/open?id=1FYV3NMtrWCu_IyAVo0lRC8YLwoETt9bL" TargetMode="External"/><Relationship Id="rId641" Type="http://schemas.openxmlformats.org/officeDocument/2006/relationships/hyperlink" Target="https://drive.google.com/open?id=1dk51NWYNy50EAhzUDd_KPrVScUjS_O1U" TargetMode="External"/><Relationship Id="rId739" Type="http://schemas.openxmlformats.org/officeDocument/2006/relationships/hyperlink" Target="https://drive.google.com/open?id=1uzjdiuqJ-lFPwhuH9D1DsdYysqSRyLdo" TargetMode="External"/><Relationship Id="rId1064" Type="http://schemas.openxmlformats.org/officeDocument/2006/relationships/hyperlink" Target="http://linkedin.com/in/pranav-kamble-4077091a2" TargetMode="External"/><Relationship Id="rId1271" Type="http://schemas.openxmlformats.org/officeDocument/2006/relationships/hyperlink" Target="http://www.linkedin.com/in/snehal-chitalkar-445968193/" TargetMode="External"/><Relationship Id="rId1369" Type="http://schemas.openxmlformats.org/officeDocument/2006/relationships/hyperlink" Target="https://www.facebook.com/profile.php?id=100016998307293" TargetMode="External"/><Relationship Id="rId1576" Type="http://schemas.openxmlformats.org/officeDocument/2006/relationships/hyperlink" Target="https://www.linkedin.com/in/pravin-nadar-2543b81aa" TargetMode="External"/><Relationship Id="rId2115" Type="http://schemas.openxmlformats.org/officeDocument/2006/relationships/hyperlink" Target="https://www.linkedin.com/mwlite/in/ashok-shitole-3a344b18b" TargetMode="External"/><Relationship Id="rId2322" Type="http://schemas.openxmlformats.org/officeDocument/2006/relationships/hyperlink" Target="https://drive.google.com/open?id=1Z06ZXvenOYj6h2Zh5PIbyiAiMw6c7HxY" TargetMode="External"/><Relationship Id="rId501" Type="http://schemas.openxmlformats.org/officeDocument/2006/relationships/hyperlink" Target="https://www.linkedin.com/in/aniket-suryavanshi-3397a213b" TargetMode="External"/><Relationship Id="rId946" Type="http://schemas.openxmlformats.org/officeDocument/2006/relationships/hyperlink" Target="https://drive.google.com/open?id=1dG5io8G5qERMbZhHryd-xHPrJLzs4TfV" TargetMode="External"/><Relationship Id="rId1131" Type="http://schemas.openxmlformats.org/officeDocument/2006/relationships/hyperlink" Target="https://m.facebook.com/onkar.chavhan.75" TargetMode="External"/><Relationship Id="rId1229" Type="http://schemas.openxmlformats.org/officeDocument/2006/relationships/hyperlink" Target="https://drive.google.com/open?id=1ZxRvD80c4OH-coRjKQnixbwnCdnOankK" TargetMode="External"/><Relationship Id="rId1783" Type="http://schemas.openxmlformats.org/officeDocument/2006/relationships/hyperlink" Target="https://drive.google.com/open?id=1rG0xvHm3RARMqmsIh6VO8xxAoHP-rJvM" TargetMode="External"/><Relationship Id="rId1990" Type="http://schemas.openxmlformats.org/officeDocument/2006/relationships/hyperlink" Target="https://drive.google.com/open?id=1LS9SOMkPv7h-D5Ph23HL3Pgb9FFoWawK" TargetMode="External"/><Relationship Id="rId75" Type="http://schemas.openxmlformats.org/officeDocument/2006/relationships/hyperlink" Target="https://drive.google.com/open?id=1Pnr-Rfibe0FrBAQSeqRPIoiyf-x5sDJZ" TargetMode="External"/><Relationship Id="rId806" Type="http://schemas.openxmlformats.org/officeDocument/2006/relationships/hyperlink" Target="https://drive.google.com/open?id=1HPZlCI_dugbLXN9YfmdiruEVo7Wodq3H" TargetMode="External"/><Relationship Id="rId1436" Type="http://schemas.openxmlformats.org/officeDocument/2006/relationships/hyperlink" Target="https://drive.google.com/open?id=18-LAbXTaq0fk-s2BlBm6kX1xFBZ2d_TL" TargetMode="External"/><Relationship Id="rId1643" Type="http://schemas.openxmlformats.org/officeDocument/2006/relationships/hyperlink" Target="https://www.linkedin.com/in/chinmay-jaripatke-244706153/" TargetMode="External"/><Relationship Id="rId1850" Type="http://schemas.openxmlformats.org/officeDocument/2006/relationships/hyperlink" Target="https://drive.google.com/open?id=10u2D6TDDY8JrqaBED_QxvodIqHyd9XQx" TargetMode="External"/><Relationship Id="rId1503" Type="http://schemas.openxmlformats.org/officeDocument/2006/relationships/hyperlink" Target="https://drive.google.com/open?id=1rGnl0xKp_IMGL8hgwd8SVWwtb20dr59S" TargetMode="External"/><Relationship Id="rId1710" Type="http://schemas.openxmlformats.org/officeDocument/2006/relationships/hyperlink" Target="https://drive.google.com/open?id=1OJSvdw1IE3k7jtT2X1D1jbHdFJduN9dM" TargetMode="External"/><Relationship Id="rId1948" Type="http://schemas.openxmlformats.org/officeDocument/2006/relationships/hyperlink" Target="https://drive.google.com/open?id=1pvzwKGA4OxP070Xber_lUuirs-ja72wR" TargetMode="External"/><Relationship Id="rId291" Type="http://schemas.openxmlformats.org/officeDocument/2006/relationships/hyperlink" Target="https://drive.google.com/open?id=1ixpj2BPlV8PjCyntQk2UN5vgn80dQIzh" TargetMode="External"/><Relationship Id="rId1808" Type="http://schemas.openxmlformats.org/officeDocument/2006/relationships/hyperlink" Target="https://m.facebook.com/sunny.nagarji.7" TargetMode="External"/><Relationship Id="rId151" Type="http://schemas.openxmlformats.org/officeDocument/2006/relationships/hyperlink" Target="https://drive.google.com/open?id=1BDj2V6UVlWPYnMKBpZQBWHLXULbXgB0q" TargetMode="External"/><Relationship Id="rId389" Type="http://schemas.openxmlformats.org/officeDocument/2006/relationships/hyperlink" Target="https://drive.google.com/open?id=1oTKLiYfGWuPsVG2aevD954De_JS-ZG5V" TargetMode="External"/><Relationship Id="rId596" Type="http://schemas.openxmlformats.org/officeDocument/2006/relationships/hyperlink" Target="https://www.facebook.com/ankita.shelke.129" TargetMode="External"/><Relationship Id="rId2277" Type="http://schemas.openxmlformats.org/officeDocument/2006/relationships/hyperlink" Target="https://www.linkedin.com/in/vismitchavan/" TargetMode="External"/><Relationship Id="rId2484" Type="http://schemas.openxmlformats.org/officeDocument/2006/relationships/hyperlink" Target="mailto:pranaysamala06@gmail.com" TargetMode="External"/><Relationship Id="rId249" Type="http://schemas.openxmlformats.org/officeDocument/2006/relationships/hyperlink" Target="https://drive.google.com/open?id=1yVYPJkMCI1LlLZArIplAhgzpyhRySaHn" TargetMode="External"/><Relationship Id="rId456" Type="http://schemas.openxmlformats.org/officeDocument/2006/relationships/hyperlink" Target="https://m.facebook.com/home.php" TargetMode="External"/><Relationship Id="rId663" Type="http://schemas.openxmlformats.org/officeDocument/2006/relationships/hyperlink" Target="https://www.linkedin.com/in/prasad-rane-76a12b183" TargetMode="External"/><Relationship Id="rId870" Type="http://schemas.openxmlformats.org/officeDocument/2006/relationships/hyperlink" Target="https://drive.google.com/open?id=1f6oJPjolVqTX_qTPt6W-8zDRLG9ItH6_" TargetMode="External"/><Relationship Id="rId1086" Type="http://schemas.openxmlformats.org/officeDocument/2006/relationships/hyperlink" Target="https://drive.google.com/open?id=16naXSb8vGDaQ9Y2aRA-FMa5GekNtj2dM" TargetMode="External"/><Relationship Id="rId1293" Type="http://schemas.openxmlformats.org/officeDocument/2006/relationships/hyperlink" Target="https://drive.google.com/open?id=1dEJwH6DxdnogFr4SntzkIzE9bjc7X1OC" TargetMode="External"/><Relationship Id="rId2137" Type="http://schemas.openxmlformats.org/officeDocument/2006/relationships/hyperlink" Target="https://www.facebook.com/profile.php?id=100010500302019" TargetMode="External"/><Relationship Id="rId2344" Type="http://schemas.openxmlformats.org/officeDocument/2006/relationships/hyperlink" Target="mailto:prachigujar05@gmail.com" TargetMode="External"/><Relationship Id="rId2551" Type="http://schemas.openxmlformats.org/officeDocument/2006/relationships/hyperlink" Target="mailto:shivanishirole666@gmail.com" TargetMode="External"/><Relationship Id="rId109" Type="http://schemas.openxmlformats.org/officeDocument/2006/relationships/hyperlink" Target="https://www.facebook.com/rahul.prabhu.73/" TargetMode="External"/><Relationship Id="rId316" Type="http://schemas.openxmlformats.org/officeDocument/2006/relationships/hyperlink" Target="https://facebook.com/darpanbhaiya" TargetMode="External"/><Relationship Id="rId523" Type="http://schemas.openxmlformats.org/officeDocument/2006/relationships/hyperlink" Target="https://www.facebook.com/shubham.gawand.55/" TargetMode="External"/><Relationship Id="rId968" Type="http://schemas.openxmlformats.org/officeDocument/2006/relationships/hyperlink" Target="https://drive.google.com/open?id=1u7BlCajRVfhYj1dMAOOfD90hv-Z430A7" TargetMode="External"/><Relationship Id="rId1153" Type="http://schemas.openxmlformats.org/officeDocument/2006/relationships/hyperlink" Target="https://drive.google.com/open?id=12QUnqU8sxQHs1ku186qgzp8jOGrvX4V8" TargetMode="External"/><Relationship Id="rId1598" Type="http://schemas.openxmlformats.org/officeDocument/2006/relationships/hyperlink" Target="https://drive.google.com/open?id=1agmzItZ5zjiGfIiI8fBYau4TyU1nyY1I" TargetMode="External"/><Relationship Id="rId2204" Type="http://schemas.openxmlformats.org/officeDocument/2006/relationships/hyperlink" Target="https://www.linkedin.com/in/prathmeshgawande/" TargetMode="External"/><Relationship Id="rId97" Type="http://schemas.openxmlformats.org/officeDocument/2006/relationships/hyperlink" Target="https://www.facebook.com/bhavika.gujare" TargetMode="External"/><Relationship Id="rId730" Type="http://schemas.openxmlformats.org/officeDocument/2006/relationships/hyperlink" Target="https://www.facebook.com/sgera5" TargetMode="External"/><Relationship Id="rId828" Type="http://schemas.openxmlformats.org/officeDocument/2006/relationships/hyperlink" Target="https://drive.google.com/open?id=1-Y-dbFY-VnHzwAtndlycoPLrT2aoF7l5" TargetMode="External"/><Relationship Id="rId1013" Type="http://schemas.openxmlformats.org/officeDocument/2006/relationships/hyperlink" Target="https://www.facebook.com/tanmay.dhamdhere" TargetMode="External"/><Relationship Id="rId1360" Type="http://schemas.openxmlformats.org/officeDocument/2006/relationships/hyperlink" Target="https://drive.google.com/open?id=1IWLlcLbjBzOgcwJXFnvnvXOp64qhhFfw" TargetMode="External"/><Relationship Id="rId1458" Type="http://schemas.openxmlformats.org/officeDocument/2006/relationships/hyperlink" Target="https://www.linkedin.com/in/omkar-jadhav-a9260b138" TargetMode="External"/><Relationship Id="rId1665" Type="http://schemas.openxmlformats.org/officeDocument/2006/relationships/hyperlink" Target="https://m.facebook.com/?_rdr" TargetMode="External"/><Relationship Id="rId1872" Type="http://schemas.openxmlformats.org/officeDocument/2006/relationships/hyperlink" Target="https://www.linkedin.com/in/yashgupta1109" TargetMode="External"/><Relationship Id="rId2411" Type="http://schemas.openxmlformats.org/officeDocument/2006/relationships/hyperlink" Target="mailto:Prerna.upadhye@vit.edu.in" TargetMode="External"/><Relationship Id="rId2509" Type="http://schemas.openxmlformats.org/officeDocument/2006/relationships/hyperlink" Target="mailto:trishapdixit18@gmail.com" TargetMode="External"/><Relationship Id="rId1220" Type="http://schemas.openxmlformats.org/officeDocument/2006/relationships/hyperlink" Target="https://www.linkedin.com/in/atul-yadav-150a27193" TargetMode="External"/><Relationship Id="rId1318" Type="http://schemas.openxmlformats.org/officeDocument/2006/relationships/hyperlink" Target="https://www.linkedin.com/in/abhishek-yadav-0666a4135" TargetMode="External"/><Relationship Id="rId1525" Type="http://schemas.openxmlformats.org/officeDocument/2006/relationships/hyperlink" Target="https://www.linkedin.com/in/mandar800/" TargetMode="External"/><Relationship Id="rId1732" Type="http://schemas.openxmlformats.org/officeDocument/2006/relationships/hyperlink" Target="https://www.facebook.com/gopal.pandhare.12382" TargetMode="External"/><Relationship Id="rId24" Type="http://schemas.openxmlformats.org/officeDocument/2006/relationships/hyperlink" Target="https://drive.google.com/open?id=1ONYLZLEFq3u3XFQ3dPa0GwWoWpHtQxPx" TargetMode="External"/><Relationship Id="rId2299" Type="http://schemas.openxmlformats.org/officeDocument/2006/relationships/hyperlink" Target="https://drive.google.com/open?id=1X00kjx9IFf8q8ZDm8d8KxpTeTc9LU7SA" TargetMode="External"/><Relationship Id="rId173" Type="http://schemas.openxmlformats.org/officeDocument/2006/relationships/hyperlink" Target="http://www.linkedin.com/in/namrata-mohite-42254a170" TargetMode="External"/><Relationship Id="rId380" Type="http://schemas.openxmlformats.org/officeDocument/2006/relationships/hyperlink" Target="https://www.facebook.com/komal.kesarkar.148" TargetMode="External"/><Relationship Id="rId2061" Type="http://schemas.openxmlformats.org/officeDocument/2006/relationships/hyperlink" Target="https://www.facebook.com/profile.php?id=100012379359252" TargetMode="External"/><Relationship Id="rId240" Type="http://schemas.openxmlformats.org/officeDocument/2006/relationships/hyperlink" Target="https://drive.google.com/open?id=1f4o6agSb2FD4SHn6tWGdaRegG7DZ2kAU" TargetMode="External"/><Relationship Id="rId478" Type="http://schemas.openxmlformats.org/officeDocument/2006/relationships/hyperlink" Target="https://www.linkedin.com/in/saurabh-phansekar-9237b8191" TargetMode="External"/><Relationship Id="rId685" Type="http://schemas.openxmlformats.org/officeDocument/2006/relationships/hyperlink" Target="https://drive.google.com/open?id=1XEmDYqmM69s6gaDckYjXq2VMTUfQEju0" TargetMode="External"/><Relationship Id="rId892" Type="http://schemas.openxmlformats.org/officeDocument/2006/relationships/hyperlink" Target="https://www.facebook.com/sheetal.jangale.71" TargetMode="External"/><Relationship Id="rId2159" Type="http://schemas.openxmlformats.org/officeDocument/2006/relationships/hyperlink" Target="https://drive.google.com/open?id=1YuDUz0VwMzilKiwpcAuS2Zd8Lbl5E_HD" TargetMode="External"/><Relationship Id="rId2366" Type="http://schemas.openxmlformats.org/officeDocument/2006/relationships/hyperlink" Target="https://www.facebook.com/divya.kocharekar.948" TargetMode="External"/><Relationship Id="rId2573" Type="http://schemas.openxmlformats.org/officeDocument/2006/relationships/hyperlink" Target="mailto:azeemthakur4646@gmail.com" TargetMode="External"/><Relationship Id="rId100" Type="http://schemas.openxmlformats.org/officeDocument/2006/relationships/hyperlink" Target="https://drive.google.com/open?id=1n_U8ftRtyyVXSUxJolyTci1NcEyyLmdv" TargetMode="External"/><Relationship Id="rId338" Type="http://schemas.openxmlformats.org/officeDocument/2006/relationships/hyperlink" Target="https://drive.google.com/open?id=1wDnViEQXSdOaOuDwB9SQfQdR51PRS7eq" TargetMode="External"/><Relationship Id="rId545" Type="http://schemas.openxmlformats.org/officeDocument/2006/relationships/hyperlink" Target="https://drive.google.com/open?id=1uz-C-OUWnB32s-KTIRKLuAfUlLRz_Jij" TargetMode="External"/><Relationship Id="rId752" Type="http://schemas.openxmlformats.org/officeDocument/2006/relationships/hyperlink" Target="https://drive.google.com/open?id=1dC42upaKEwhGQThH5ma8rCEa3KdIfzIv" TargetMode="External"/><Relationship Id="rId1175" Type="http://schemas.openxmlformats.org/officeDocument/2006/relationships/hyperlink" Target="https://www.facebook.com/profile.php?id=100005498835380" TargetMode="External"/><Relationship Id="rId1382" Type="http://schemas.openxmlformats.org/officeDocument/2006/relationships/hyperlink" Target="https://drive.google.com/open?id=1nZw-sZ6GXx2GAMq_GFi4gMTZke3VlYdj" TargetMode="External"/><Relationship Id="rId2019" Type="http://schemas.openxmlformats.org/officeDocument/2006/relationships/hyperlink" Target="https://www.linkedin.com/in/atharva-gadiwan-13b31a16b/" TargetMode="External"/><Relationship Id="rId2226" Type="http://schemas.openxmlformats.org/officeDocument/2006/relationships/hyperlink" Target="https://drive.google.com/open?id=1MloNtLYKJ2_qopBn90CJpqLwWX5PKd_R" TargetMode="External"/><Relationship Id="rId2433" Type="http://schemas.openxmlformats.org/officeDocument/2006/relationships/hyperlink" Target="https://drive.google.com/file/d/1yolKPhjALR9eKQwFZ2A5HAH2zv30z42H/view?usp=drivesdk" TargetMode="External"/><Relationship Id="rId405" Type="http://schemas.openxmlformats.org/officeDocument/2006/relationships/hyperlink" Target="https://drive.google.com/open?id=1eyNOI2gJh6MVC2mollm3T2nTCxqOBt_n" TargetMode="External"/><Relationship Id="rId612" Type="http://schemas.openxmlformats.org/officeDocument/2006/relationships/hyperlink" Target="https://www.facebook.com/omkar.shinde03/" TargetMode="External"/><Relationship Id="rId1035" Type="http://schemas.openxmlformats.org/officeDocument/2006/relationships/hyperlink" Target="https://drive.google.com/open?id=1dS3ApZtiAeni-1wHZGG0xxDDhJCewWf2" TargetMode="External"/><Relationship Id="rId1242" Type="http://schemas.openxmlformats.org/officeDocument/2006/relationships/hyperlink" Target="https://drive.google.com/open?id=1I45YvPLsQxRdN8k5njb2EwjcK7W5rnA1" TargetMode="External"/><Relationship Id="rId1687" Type="http://schemas.openxmlformats.org/officeDocument/2006/relationships/hyperlink" Target="https://drive.google.com/open?id=1hRBgb_Vnl1c5AC5NgWlAJ3q9xlFCBOeI" TargetMode="External"/><Relationship Id="rId1894" Type="http://schemas.openxmlformats.org/officeDocument/2006/relationships/hyperlink" Target="https://drive.google.com/open?id=1VO-YZ8FJM-9VKXgYCzr5aIIU0MjRhUUA" TargetMode="External"/><Relationship Id="rId2500" Type="http://schemas.openxmlformats.org/officeDocument/2006/relationships/hyperlink" Target="mailto:shrey.shah@vit.edu.in" TargetMode="External"/><Relationship Id="rId917" Type="http://schemas.openxmlformats.org/officeDocument/2006/relationships/hyperlink" Target="https://www.linkedin.com/in/mrudula-ingale-562151193/" TargetMode="External"/><Relationship Id="rId1102" Type="http://schemas.openxmlformats.org/officeDocument/2006/relationships/hyperlink" Target="https://drive.google.com/open?id=1aLNfsB-Xmv3lyjNJwksS2aHFE8HMenXc" TargetMode="External"/><Relationship Id="rId1547" Type="http://schemas.openxmlformats.org/officeDocument/2006/relationships/hyperlink" Target="https://drive.google.com/open?id=1MKTMqkLUbdZewH5UEqixIJK10DdWjt-9" TargetMode="External"/><Relationship Id="rId1754" Type="http://schemas.openxmlformats.org/officeDocument/2006/relationships/hyperlink" Target="https://drive.google.com/open?id=1-qz8Cj_EJax23vSO_xzB8xkZtVEtY_1_" TargetMode="External"/><Relationship Id="rId1961" Type="http://schemas.openxmlformats.org/officeDocument/2006/relationships/hyperlink" Target="https://drive.google.com/open?id=1PoVsrQPSaTFOjSyCL9j2mIUD1JqGxSpF" TargetMode="External"/><Relationship Id="rId46" Type="http://schemas.openxmlformats.org/officeDocument/2006/relationships/hyperlink" Target="https://drive.google.com/open?id=1-962It3niwY0YzBudtpqWw9GuP9cyai2" TargetMode="External"/><Relationship Id="rId1407" Type="http://schemas.openxmlformats.org/officeDocument/2006/relationships/hyperlink" Target="https://www.linkedin.com/in/anant-pawar-731645180/" TargetMode="External"/><Relationship Id="rId1614" Type="http://schemas.openxmlformats.org/officeDocument/2006/relationships/hyperlink" Target="https://drive.google.com/open?id=1z6amW8OaNeMAO0YuDF5joRnOW3bRvS9t" TargetMode="External"/><Relationship Id="rId1821" Type="http://schemas.openxmlformats.org/officeDocument/2006/relationships/hyperlink" Target="https://www.linkedin.com/in/ritesh-zope-890465189" TargetMode="External"/><Relationship Id="rId195" Type="http://schemas.openxmlformats.org/officeDocument/2006/relationships/hyperlink" Target="https://www.facebook.com/people/Rohit-Gupta/100008724167928" TargetMode="External"/><Relationship Id="rId1919" Type="http://schemas.openxmlformats.org/officeDocument/2006/relationships/hyperlink" Target="http://facebook.com/Shreymathur69" TargetMode="External"/><Relationship Id="rId2083" Type="http://schemas.openxmlformats.org/officeDocument/2006/relationships/hyperlink" Target="https://www.facebook.com/siddhi.alag" TargetMode="External"/><Relationship Id="rId2290" Type="http://schemas.openxmlformats.org/officeDocument/2006/relationships/hyperlink" Target="https://www.facebook.com/profile.php?id=100007384061265" TargetMode="External"/><Relationship Id="rId2388" Type="http://schemas.openxmlformats.org/officeDocument/2006/relationships/hyperlink" Target="https://www.linkedin.com/in/shraddha-bhosale-3a45a31ab" TargetMode="External"/><Relationship Id="rId2595" Type="http://schemas.openxmlformats.org/officeDocument/2006/relationships/hyperlink" Target="http://www.linkedin.com/in/vedantg13" TargetMode="External"/><Relationship Id="rId262" Type="http://schemas.openxmlformats.org/officeDocument/2006/relationships/hyperlink" Target="https://www.facebook.com/swapnil.talpade.33" TargetMode="External"/><Relationship Id="rId567" Type="http://schemas.openxmlformats.org/officeDocument/2006/relationships/hyperlink" Target="https://drive.google.com/open?id=1eJvqlMvrBOThG1fNSXqmbmbelSXHmHxZ" TargetMode="External"/><Relationship Id="rId1197" Type="http://schemas.openxmlformats.org/officeDocument/2006/relationships/hyperlink" Target="https://drive.google.com/open?id=17-Ckn8IC9FgI9D-0fn_dn_z4GUKeP-Ru" TargetMode="External"/><Relationship Id="rId2150" Type="http://schemas.openxmlformats.org/officeDocument/2006/relationships/hyperlink" Target="https://drive.google.com/open?id=1ySwUlV53eXrpETqcQC-7ET_BQMVT0E66" TargetMode="External"/><Relationship Id="rId2248" Type="http://schemas.openxmlformats.org/officeDocument/2006/relationships/hyperlink" Target="https://drive.google.com/open?id=1axID6y9q7QYMJ2Vv-ZOC95zSyGWr2Lys" TargetMode="External"/><Relationship Id="rId122" Type="http://schemas.openxmlformats.org/officeDocument/2006/relationships/hyperlink" Target="http://www.linkedin.com/in/darshan-bhor1999" TargetMode="External"/><Relationship Id="rId774" Type="http://schemas.openxmlformats.org/officeDocument/2006/relationships/hyperlink" Target="https://www.linkedin.com/in/nishanth-subramani-001674131" TargetMode="External"/><Relationship Id="rId981" Type="http://schemas.openxmlformats.org/officeDocument/2006/relationships/hyperlink" Target="http://facebook.com/iamkrutik" TargetMode="External"/><Relationship Id="rId1057" Type="http://schemas.openxmlformats.org/officeDocument/2006/relationships/hyperlink" Target="https://www.linkedin.com/in/abhishek-arvind-402a9a193/" TargetMode="External"/><Relationship Id="rId2010" Type="http://schemas.openxmlformats.org/officeDocument/2006/relationships/hyperlink" Target="https://drive.google.com/open?id=1DfMBLw6UvP7S97BFgryhBXQXz1SBmTdV" TargetMode="External"/><Relationship Id="rId2455" Type="http://schemas.openxmlformats.org/officeDocument/2006/relationships/hyperlink" Target="mailto:rahulkhopkar10@gmail.com" TargetMode="External"/><Relationship Id="rId427" Type="http://schemas.openxmlformats.org/officeDocument/2006/relationships/hyperlink" Target="https://www.linkedin.com/in/vibha-sanap-442b911a8" TargetMode="External"/><Relationship Id="rId634" Type="http://schemas.openxmlformats.org/officeDocument/2006/relationships/hyperlink" Target="https://drive.google.com/open?id=13Aa5bSU_HH0NIy9WTW8GHW9tlLtiGUms" TargetMode="External"/><Relationship Id="rId841" Type="http://schemas.openxmlformats.org/officeDocument/2006/relationships/hyperlink" Target="https://drive.google.com/open?id=1SGbDQQsowEaXotH_2gsl-gEjtZrkTdn4" TargetMode="External"/><Relationship Id="rId1264" Type="http://schemas.openxmlformats.org/officeDocument/2006/relationships/hyperlink" Target="https://drive.google.com/open?id=1ASfyD5M_UEAfz5vYZ0EDYPRN1t9GHn9a" TargetMode="External"/><Relationship Id="rId1471" Type="http://schemas.openxmlformats.org/officeDocument/2006/relationships/hyperlink" Target="https://drive.google.com/open?id=1W_ksx_Ujp0g3Wjwnq3WuawrP5sqaWvhI" TargetMode="External"/><Relationship Id="rId1569" Type="http://schemas.openxmlformats.org/officeDocument/2006/relationships/hyperlink" Target="https://www.linkedin.com/in/aadesh-pawar-355976178/" TargetMode="External"/><Relationship Id="rId2108" Type="http://schemas.openxmlformats.org/officeDocument/2006/relationships/hyperlink" Target="https://drive.google.com/open?id=1VbY60gH-BMicrizQLemIKxHiUKciYKxB" TargetMode="External"/><Relationship Id="rId2315" Type="http://schemas.openxmlformats.org/officeDocument/2006/relationships/hyperlink" Target="https://drive.google.com/open?id=1K2eJQRdG8XsyEawDcalJXY_QRK3fVeLS" TargetMode="External"/><Relationship Id="rId2522" Type="http://schemas.openxmlformats.org/officeDocument/2006/relationships/hyperlink" Target="mailto:pratikshinde664@gmail.com" TargetMode="External"/><Relationship Id="rId701" Type="http://schemas.openxmlformats.org/officeDocument/2006/relationships/hyperlink" Target="https://drive.google.com/open?id=1KWjIYSYUnpRESLmG-xXtgwWBI6DDTjPb" TargetMode="External"/><Relationship Id="rId939" Type="http://schemas.openxmlformats.org/officeDocument/2006/relationships/hyperlink" Target="https://drive.google.com/open?id=1junp6-s4OY7hVpDhyv-_7wbPvz4l5p0R" TargetMode="External"/><Relationship Id="rId1124" Type="http://schemas.openxmlformats.org/officeDocument/2006/relationships/hyperlink" Target="https://www.linkedin.com/in/sohil-gurung-798695137/" TargetMode="External"/><Relationship Id="rId1331" Type="http://schemas.openxmlformats.org/officeDocument/2006/relationships/hyperlink" Target="https://drive.google.com/open?id=1LP6pCn2b33ngeI1zqifG-gnI2WTViHYR" TargetMode="External"/><Relationship Id="rId1776" Type="http://schemas.openxmlformats.org/officeDocument/2006/relationships/hyperlink" Target="https://www.facebook.com/rupesh.akhade.39" TargetMode="External"/><Relationship Id="rId1983" Type="http://schemas.openxmlformats.org/officeDocument/2006/relationships/hyperlink" Target="https://www.facebook.com/amit.navare.9" TargetMode="External"/><Relationship Id="rId68" Type="http://schemas.openxmlformats.org/officeDocument/2006/relationships/hyperlink" Target="https://drive.google.com/open?id=1HRwLSeDDZz2MfOk8UH_DlAqWXclHI5Af" TargetMode="External"/><Relationship Id="rId1429" Type="http://schemas.openxmlformats.org/officeDocument/2006/relationships/hyperlink" Target="https://www.linkedin.com/in/satwaj-dhavale-7300281a2/" TargetMode="External"/><Relationship Id="rId1636" Type="http://schemas.openxmlformats.org/officeDocument/2006/relationships/hyperlink" Target="https://drive.google.com/open?id=1CKZYE-5oyVoNm3k7P-rixibU9ZaBR7YU" TargetMode="External"/><Relationship Id="rId1843" Type="http://schemas.openxmlformats.org/officeDocument/2006/relationships/hyperlink" Target="https://drive.google.com/open?id=1FBs2zHlr1fzyvzL8foyjOnwFhWqSH511" TargetMode="External"/><Relationship Id="rId1703" Type="http://schemas.openxmlformats.org/officeDocument/2006/relationships/hyperlink" Target="https://drive.google.com/open?id=1cH4OuQ5Np-QIehn2ITw2V2iH4Ac7lGjh" TargetMode="External"/><Relationship Id="rId1910" Type="http://schemas.openxmlformats.org/officeDocument/2006/relationships/hyperlink" Target="https://drive.google.com/open?id=1dLAKVCH0MVGtrWVpMRF_B-k2KA2dpeIm" TargetMode="External"/><Relationship Id="rId284" Type="http://schemas.openxmlformats.org/officeDocument/2006/relationships/hyperlink" Target="https://drive.google.com/open?id=1zWenwMRWO0EwpVVQtKesz81G2V8g5YS4" TargetMode="External"/><Relationship Id="rId491" Type="http://schemas.openxmlformats.org/officeDocument/2006/relationships/hyperlink" Target="https://drive.google.com/open?id=1tY0C05R_YVO3sV0vc-Xsf3E3K3J9We3l" TargetMode="External"/><Relationship Id="rId2172" Type="http://schemas.openxmlformats.org/officeDocument/2006/relationships/hyperlink" Target="https://www.linkedin.com/mwlite/mynetwork/" TargetMode="External"/><Relationship Id="rId144" Type="http://schemas.openxmlformats.org/officeDocument/2006/relationships/hyperlink" Target="https://drive.google.com/open?id=1X6tJO4xOXrOgOWUwwN25L-8-1mKzEL4h" TargetMode="External"/><Relationship Id="rId589" Type="http://schemas.openxmlformats.org/officeDocument/2006/relationships/hyperlink" Target="https://www.linkedin.com/in/aarti-madane-6895831ab" TargetMode="External"/><Relationship Id="rId796" Type="http://schemas.openxmlformats.org/officeDocument/2006/relationships/hyperlink" Target="https://drive.google.com/open?id=17AHOPkZL3rmgCdbqEnY3ka8PTEvw4e9i" TargetMode="External"/><Relationship Id="rId2477" Type="http://schemas.openxmlformats.org/officeDocument/2006/relationships/hyperlink" Target="mailto:nikhil.ramane@vit.edu.in" TargetMode="External"/><Relationship Id="rId351" Type="http://schemas.openxmlformats.org/officeDocument/2006/relationships/hyperlink" Target="https://drive.google.com/open?id=1Y5s2O9VCVnjMIJiy37-kx9FyzEWLdg5O" TargetMode="External"/><Relationship Id="rId449" Type="http://schemas.openxmlformats.org/officeDocument/2006/relationships/hyperlink" Target="https://drive.google.com/open?id=1os9LTGSE2MKgxP5R8GVPlSJzfgpNIqsH" TargetMode="External"/><Relationship Id="rId656" Type="http://schemas.openxmlformats.org/officeDocument/2006/relationships/hyperlink" Target="https://drive.google.com/open?id=1AKvr43d00_DuI8lhGIr65uRW40evM9lD" TargetMode="External"/><Relationship Id="rId863" Type="http://schemas.openxmlformats.org/officeDocument/2006/relationships/hyperlink" Target="https://drive.google.com/open?id=1QYxqT0gfSQ4eJLrROpfqxL_nEzvOr50c" TargetMode="External"/><Relationship Id="rId1079" Type="http://schemas.openxmlformats.org/officeDocument/2006/relationships/hyperlink" Target="https://www.facebook.com/abhishekmane747" TargetMode="External"/><Relationship Id="rId1286" Type="http://schemas.openxmlformats.org/officeDocument/2006/relationships/hyperlink" Target="https://www.facebook.com/profile.php?id=100004706358460" TargetMode="External"/><Relationship Id="rId1493" Type="http://schemas.openxmlformats.org/officeDocument/2006/relationships/hyperlink" Target="https://www.linkedin.com/in/aniruddh-sawant-5975a81ab/" TargetMode="External"/><Relationship Id="rId2032" Type="http://schemas.openxmlformats.org/officeDocument/2006/relationships/hyperlink" Target="https://drive.google.com/open?id=1LwN9as5BtZ8I5TqHc3g2SqClgnXFHCjo" TargetMode="External"/><Relationship Id="rId2337" Type="http://schemas.openxmlformats.org/officeDocument/2006/relationships/hyperlink" Target="https://www.linkedin.com/in/shraddha-parkhe-b6b716192/" TargetMode="External"/><Relationship Id="rId2544" Type="http://schemas.openxmlformats.org/officeDocument/2006/relationships/hyperlink" Target="https://www.facebook.com/rohit.lakhotia.39" TargetMode="External"/><Relationship Id="rId211" Type="http://schemas.openxmlformats.org/officeDocument/2006/relationships/hyperlink" Target="http://linkedin.com/in/marina-kharbe-676a26193" TargetMode="External"/><Relationship Id="rId309" Type="http://schemas.openxmlformats.org/officeDocument/2006/relationships/hyperlink" Target="https://www.linkedin.com/in/manav-saigal-843356a4/" TargetMode="External"/><Relationship Id="rId516" Type="http://schemas.openxmlformats.org/officeDocument/2006/relationships/hyperlink" Target="https://www.linkedin.com/in/tejas-mhadgut-a29959178/" TargetMode="External"/><Relationship Id="rId1146" Type="http://schemas.openxmlformats.org/officeDocument/2006/relationships/hyperlink" Target="https://drive.google.com/open?id=16vVl5oDzBZZydIK3vQUWLdaIfx_A7HRO" TargetMode="External"/><Relationship Id="rId1798" Type="http://schemas.openxmlformats.org/officeDocument/2006/relationships/hyperlink" Target="https://drive.google.com/open?id=1kJVqIYxZ8UB9WtrCsE2J47a9ZuqshisZ" TargetMode="External"/><Relationship Id="rId723" Type="http://schemas.openxmlformats.org/officeDocument/2006/relationships/hyperlink" Target="http://www.linkedin.com/in/manasi-gosavi-7353a11a4" TargetMode="External"/><Relationship Id="rId930" Type="http://schemas.openxmlformats.org/officeDocument/2006/relationships/hyperlink" Target="https://drive.google.com/open?id=1nqCM7U58GxROPsztdQMt7IakNONh1ccQ" TargetMode="External"/><Relationship Id="rId1006" Type="http://schemas.openxmlformats.org/officeDocument/2006/relationships/hyperlink" Target="https://www.linkedin.com/in/shubham-ambre-521508193/" TargetMode="External"/><Relationship Id="rId1353" Type="http://schemas.openxmlformats.org/officeDocument/2006/relationships/hyperlink" Target="https://www.facebook.com/arya.ekdivana.5" TargetMode="External"/><Relationship Id="rId1560" Type="http://schemas.openxmlformats.org/officeDocument/2006/relationships/hyperlink" Target="https://www.facebook.com/kunal.raut.790" TargetMode="External"/><Relationship Id="rId1658" Type="http://schemas.openxmlformats.org/officeDocument/2006/relationships/hyperlink" Target="https://www.linkedin.com/in/rajdeep-bhoi-071967173/" TargetMode="External"/><Relationship Id="rId1865" Type="http://schemas.openxmlformats.org/officeDocument/2006/relationships/hyperlink" Target="https://www.linkedin.com/in/tushar-singh-4326b7188/" TargetMode="External"/><Relationship Id="rId2404" Type="http://schemas.openxmlformats.org/officeDocument/2006/relationships/hyperlink" Target="mailto:suraj.more1@vit.edu.in" TargetMode="External"/><Relationship Id="rId1213" Type="http://schemas.openxmlformats.org/officeDocument/2006/relationships/hyperlink" Target="https://drive.google.com/open?id=1fNU8SHs48Fu-GlmJkXAZ6vlLssRarqmg" TargetMode="External"/><Relationship Id="rId1420" Type="http://schemas.openxmlformats.org/officeDocument/2006/relationships/hyperlink" Target="https://drive.google.com/open?id=1DEPPxZOdnlX1y_shPUZm9IspE-Wg_mJw" TargetMode="External"/><Relationship Id="rId1518" Type="http://schemas.openxmlformats.org/officeDocument/2006/relationships/hyperlink" Target="https://drive.google.com/open?id=1PrHU-AZcU9GMi7pJlffbotxbc3bP48x6" TargetMode="External"/><Relationship Id="rId1725" Type="http://schemas.openxmlformats.org/officeDocument/2006/relationships/hyperlink" Target="https://www.linkedin.com/in/sayli-patil-50376a17b" TargetMode="External"/><Relationship Id="rId1932" Type="http://schemas.openxmlformats.org/officeDocument/2006/relationships/hyperlink" Target="https://www.linkedin.com/in/kunal-mane-32599b1b2" TargetMode="External"/><Relationship Id="rId17" Type="http://schemas.openxmlformats.org/officeDocument/2006/relationships/hyperlink" Target="https://drive.google.com/open?id=1yS7phZP0nVBBUU1FjCEzoggbgNdgPuVd" TargetMode="External"/><Relationship Id="rId2194" Type="http://schemas.openxmlformats.org/officeDocument/2006/relationships/hyperlink" Target="https://drive.google.com/open?id=1bA9CQ9Oni4Z-hmCNUKjQc5Pdj3nnwe_G" TargetMode="External"/><Relationship Id="rId166" Type="http://schemas.openxmlformats.org/officeDocument/2006/relationships/hyperlink" Target="https://www.linkedin.com/in/adarsh-jadhav-a8967b160/" TargetMode="External"/><Relationship Id="rId373" Type="http://schemas.openxmlformats.org/officeDocument/2006/relationships/hyperlink" Target="https://www.linkedin.com/in/first-information-1338061ab" TargetMode="External"/><Relationship Id="rId580" Type="http://schemas.openxmlformats.org/officeDocument/2006/relationships/hyperlink" Target="https://www.facebook.com/profile.php?id=100009418403454" TargetMode="External"/><Relationship Id="rId2054" Type="http://schemas.openxmlformats.org/officeDocument/2006/relationships/hyperlink" Target="https://www.linkedin.com/in/anurag-paradkar-66010b1ab/" TargetMode="External"/><Relationship Id="rId2261" Type="http://schemas.openxmlformats.org/officeDocument/2006/relationships/hyperlink" Target="https://drive.google.com/open?id=1_K7M6KI2BKGBErXCmbqhfInYYvEGz-V4" TargetMode="External"/><Relationship Id="rId2499" Type="http://schemas.openxmlformats.org/officeDocument/2006/relationships/hyperlink" Target="http://linkedin.com/yash-anjara-48513853" TargetMode="External"/><Relationship Id="rId1" Type="http://schemas.openxmlformats.org/officeDocument/2006/relationships/hyperlink" Target="https://drive.google.com/open?id=1jzocTFGumrlshukS2F5aJjsxv1caDi__" TargetMode="External"/><Relationship Id="rId233" Type="http://schemas.openxmlformats.org/officeDocument/2006/relationships/hyperlink" Target="https://drive.google.com/open?id=1f6wnOJ2upUyJ3LceC51Yg8e4X4eG6OLz" TargetMode="External"/><Relationship Id="rId440" Type="http://schemas.openxmlformats.org/officeDocument/2006/relationships/hyperlink" Target="https://www.linkedin.com/in/jayesh-chhoriya-b9874217a/" TargetMode="External"/><Relationship Id="rId678" Type="http://schemas.openxmlformats.org/officeDocument/2006/relationships/hyperlink" Target="https://www.facebook.com/pratik.jethe.3" TargetMode="External"/><Relationship Id="rId885" Type="http://schemas.openxmlformats.org/officeDocument/2006/relationships/hyperlink" Target="https://www.linkedin.com/in/sahil-padvi-996828190/" TargetMode="External"/><Relationship Id="rId1070" Type="http://schemas.openxmlformats.org/officeDocument/2006/relationships/hyperlink" Target="https://drive.google.com/open?id=1nrgs7XkbZETKx3UZpJmgGQ6j2fP74TN5" TargetMode="External"/><Relationship Id="rId2121" Type="http://schemas.openxmlformats.org/officeDocument/2006/relationships/hyperlink" Target="https://drive.google.com/open?id=1HSEL81qMw-wH-SohmIojllUp1K-w0jyQ" TargetMode="External"/><Relationship Id="rId2359" Type="http://schemas.openxmlformats.org/officeDocument/2006/relationships/hyperlink" Target="mailto:prashantsonavane2000@gmail.com" TargetMode="External"/><Relationship Id="rId2566" Type="http://schemas.openxmlformats.org/officeDocument/2006/relationships/hyperlink" Target="mailto:deveshsherlekar87@gmail.com" TargetMode="External"/><Relationship Id="rId300" Type="http://schemas.openxmlformats.org/officeDocument/2006/relationships/hyperlink" Target="https://drive.google.com/open?id=1Ri950qNHUApT0vJ9VYnxtx71muQ9bCDl" TargetMode="External"/><Relationship Id="rId538" Type="http://schemas.openxmlformats.org/officeDocument/2006/relationships/hyperlink" Target="https://drive.google.com/open?id=1biQlWaErcNFJLazklI9Z0SH0dkcBFwQs" TargetMode="External"/><Relationship Id="rId745" Type="http://schemas.openxmlformats.org/officeDocument/2006/relationships/hyperlink" Target="https://www.facebook.com/profile.php?id=100023219122288" TargetMode="External"/><Relationship Id="rId952" Type="http://schemas.openxmlformats.org/officeDocument/2006/relationships/hyperlink" Target="https://drive.google.com/open?id=1KVZIBYyeHMneq7k9EUx4eomnO_XA-dGs" TargetMode="External"/><Relationship Id="rId1168" Type="http://schemas.openxmlformats.org/officeDocument/2006/relationships/hyperlink" Target="http://linkedin.com/in/gufraan-shaikh-60330b193" TargetMode="External"/><Relationship Id="rId1375" Type="http://schemas.openxmlformats.org/officeDocument/2006/relationships/hyperlink" Target="https://drive.google.com/open?id=1dCnfK5wA7WGfHSRFjSSCOhBlFbXKVsc-" TargetMode="External"/><Relationship Id="rId1582" Type="http://schemas.openxmlformats.org/officeDocument/2006/relationships/hyperlink" Target="https://drive.google.com/open?id=1cZIPgyecOhv1ltVpTCyN3P4E-t3x70aa" TargetMode="External"/><Relationship Id="rId2219" Type="http://schemas.openxmlformats.org/officeDocument/2006/relationships/hyperlink" Target="https://www.facebook.com/atharva.nimje" TargetMode="External"/><Relationship Id="rId2426" Type="http://schemas.openxmlformats.org/officeDocument/2006/relationships/hyperlink" Target="mailto:shirsatgd@gmail.com" TargetMode="External"/><Relationship Id="rId81" Type="http://schemas.openxmlformats.org/officeDocument/2006/relationships/hyperlink" Target="https://www.facebook.com/profile.php?id=100009504319655" TargetMode="External"/><Relationship Id="rId605" Type="http://schemas.openxmlformats.org/officeDocument/2006/relationships/hyperlink" Target="https://www.linkedin.com/in/siddhesh-kanse-0451251a5" TargetMode="External"/><Relationship Id="rId812" Type="http://schemas.openxmlformats.org/officeDocument/2006/relationships/hyperlink" Target="https://www.linkedin.com/in/mayuresh-joshi-281a6715a" TargetMode="External"/><Relationship Id="rId1028" Type="http://schemas.openxmlformats.org/officeDocument/2006/relationships/hyperlink" Target="https://drive.google.com/open?id=1tvcWNwiPy87W2UPZaH8YMZIZCnqGJm47" TargetMode="External"/><Relationship Id="rId1235" Type="http://schemas.openxmlformats.org/officeDocument/2006/relationships/hyperlink" Target="https://www.facebook.com/devarsh.srivastav.7/" TargetMode="External"/><Relationship Id="rId1442" Type="http://schemas.openxmlformats.org/officeDocument/2006/relationships/hyperlink" Target="https://www.linkedin.com/in/anish-telkikar-157351137" TargetMode="External"/><Relationship Id="rId1887" Type="http://schemas.openxmlformats.org/officeDocument/2006/relationships/hyperlink" Target="https://www.facebook.com/tanvi.sayyed.77" TargetMode="External"/><Relationship Id="rId1302" Type="http://schemas.openxmlformats.org/officeDocument/2006/relationships/hyperlink" Target="https://www.facebook.com/shrushti.chavan.549" TargetMode="External"/><Relationship Id="rId1747" Type="http://schemas.openxmlformats.org/officeDocument/2006/relationships/hyperlink" Target="https://drive.google.com/open?id=1hsrG1-P29DmKNn5TXOpYFXLyFXi5G76Y" TargetMode="External"/><Relationship Id="rId1954" Type="http://schemas.openxmlformats.org/officeDocument/2006/relationships/hyperlink" Target="https://www.facebook.com/vats.rajput.7" TargetMode="External"/><Relationship Id="rId39" Type="http://schemas.openxmlformats.org/officeDocument/2006/relationships/hyperlink" Target="https://www.facebook.com/kartik.jondhalekar.1" TargetMode="External"/><Relationship Id="rId1607" Type="http://schemas.openxmlformats.org/officeDocument/2006/relationships/hyperlink" Target="https://www.facebook.com/yogini.sonawane.33" TargetMode="External"/><Relationship Id="rId1814" Type="http://schemas.openxmlformats.org/officeDocument/2006/relationships/hyperlink" Target="https://drive.google.com/open?id=1HiG0rXqIB_qzcLiqNmBY1atDNHHYTLeF" TargetMode="External"/><Relationship Id="rId188" Type="http://schemas.openxmlformats.org/officeDocument/2006/relationships/hyperlink" Target="https://www.linkedin.com/in/akash-singh-9685251a0" TargetMode="External"/><Relationship Id="rId395" Type="http://schemas.openxmlformats.org/officeDocument/2006/relationships/hyperlink" Target="https://www.facebook.com/profile.php?id=100002060056478&amp;sk=about&amp;section=work&amp;force-refresh" TargetMode="External"/><Relationship Id="rId2076" Type="http://schemas.openxmlformats.org/officeDocument/2006/relationships/hyperlink" Target="https://www.linkedin.com/in/krisha-jain-67b192194" TargetMode="External"/><Relationship Id="rId2283" Type="http://schemas.openxmlformats.org/officeDocument/2006/relationships/hyperlink" Target="https://drive.google.com/open?id=1ToA4j14uZcdcBH8j-lrR7IDf0ke4QW0b" TargetMode="External"/><Relationship Id="rId2490" Type="http://schemas.openxmlformats.org/officeDocument/2006/relationships/hyperlink" Target="https://www.facebook.com/profile.php?id=100009206115880" TargetMode="External"/><Relationship Id="rId2588" Type="http://schemas.openxmlformats.org/officeDocument/2006/relationships/hyperlink" Target="mailto:nikaljeankita00@gmail.com" TargetMode="External"/><Relationship Id="rId255" Type="http://schemas.openxmlformats.org/officeDocument/2006/relationships/hyperlink" Target="https://www.linkedin.com/in/satyam-sawant-5403b3183/" TargetMode="External"/><Relationship Id="rId462" Type="http://schemas.openxmlformats.org/officeDocument/2006/relationships/hyperlink" Target="https://drive.google.com/open?id=1I_H00zazVOpxNS1CcGT4XMM5kl5zeXAe" TargetMode="External"/><Relationship Id="rId1092" Type="http://schemas.openxmlformats.org/officeDocument/2006/relationships/hyperlink" Target="https://www.linkedin.com/in/siddhesh-mahadik-90b8b31b2" TargetMode="External"/><Relationship Id="rId1397" Type="http://schemas.openxmlformats.org/officeDocument/2006/relationships/hyperlink" Target="https://drive.google.com/open?id=1LJtimfHmkLmbNqzE2r5Sr2l6alEnWOZR" TargetMode="External"/><Relationship Id="rId2143" Type="http://schemas.openxmlformats.org/officeDocument/2006/relationships/hyperlink" Target="https://drive.google.com/open?id=10x12Z1H6wVR0sLdEIA_TnjroAoSuMo4A" TargetMode="External"/><Relationship Id="rId2350" Type="http://schemas.openxmlformats.org/officeDocument/2006/relationships/hyperlink" Target="https://drive.google.com/file/d/15wKmljBT7HJAnpCJ1XH0tIT9xoPk96cn/view?usp=sharing" TargetMode="External"/><Relationship Id="rId115" Type="http://schemas.openxmlformats.org/officeDocument/2006/relationships/hyperlink" Target="https://drive.google.com/open?id=142vyhV1_0clBpmUleUatqHE5Ip_dxXEH" TargetMode="External"/><Relationship Id="rId322" Type="http://schemas.openxmlformats.org/officeDocument/2006/relationships/hyperlink" Target="https://drive.google.com/open?id=1R-bLDa1I1Lrr4J3znv7QbLzHy0VExKFB" TargetMode="External"/><Relationship Id="rId767" Type="http://schemas.openxmlformats.org/officeDocument/2006/relationships/hyperlink" Target="https://drive.google.com/open?id=1f89daUXX1e9v7cy0YQzbf-43HyJ-84lv" TargetMode="External"/><Relationship Id="rId974" Type="http://schemas.openxmlformats.org/officeDocument/2006/relationships/hyperlink" Target="https://www.linkedin.com/in/shubham-patil-1924b0185" TargetMode="External"/><Relationship Id="rId2003" Type="http://schemas.openxmlformats.org/officeDocument/2006/relationships/hyperlink" Target="https://drive.google.com/open?id=1_tjknkVA-wSP44cHoyOs1WGrhb0DGWIX" TargetMode="External"/><Relationship Id="rId2210" Type="http://schemas.openxmlformats.org/officeDocument/2006/relationships/hyperlink" Target="https://drive.google.com/open?id=1t1-sIz3brc5lhm-WEpdGRQeZ-0r3pf58" TargetMode="External"/><Relationship Id="rId2448" Type="http://schemas.openxmlformats.org/officeDocument/2006/relationships/hyperlink" Target="mailto:durgesh.upadhyay@vit.edu.in" TargetMode="External"/><Relationship Id="rId627" Type="http://schemas.openxmlformats.org/officeDocument/2006/relationships/hyperlink" Target="https://www.facebook.com/usharvi.naik" TargetMode="External"/><Relationship Id="rId834" Type="http://schemas.openxmlformats.org/officeDocument/2006/relationships/hyperlink" Target="https://www.facebook.com/shubham.desai.7545/" TargetMode="External"/><Relationship Id="rId1257" Type="http://schemas.openxmlformats.org/officeDocument/2006/relationships/hyperlink" Target="https://drive.google.com/open?id=1ugb2F8Nz1HYLPaIbASv6V6qM-CaSYIDf" TargetMode="External"/><Relationship Id="rId1464" Type="http://schemas.openxmlformats.org/officeDocument/2006/relationships/hyperlink" Target="https://drive.google.com/open?id=1vJR1Bmy5_0R65TzJh49Nq4w-XDKzprrR" TargetMode="External"/><Relationship Id="rId1671" Type="http://schemas.openxmlformats.org/officeDocument/2006/relationships/hyperlink" Target="https://drive.google.com/open?id=16qfLra30_ubBQRMhShzTfDFmhAPeFssY" TargetMode="External"/><Relationship Id="rId2308" Type="http://schemas.openxmlformats.org/officeDocument/2006/relationships/hyperlink" Target="https://drive.google.com/open?id=1CX-Gx_RWN3rC0_hbSdeeitro-UYqKlIc" TargetMode="External"/><Relationship Id="rId2515" Type="http://schemas.openxmlformats.org/officeDocument/2006/relationships/hyperlink" Target="https://www.facebook.com/profile.php?id=100009162593283" TargetMode="External"/><Relationship Id="rId901" Type="http://schemas.openxmlformats.org/officeDocument/2006/relationships/hyperlink" Target="https://www.linkedin.com/in/rishikesh-gorule-826110163/" TargetMode="External"/><Relationship Id="rId1117" Type="http://schemas.openxmlformats.org/officeDocument/2006/relationships/hyperlink" Target="https://drive.google.com/open?id=17e9SyIgYxWXj5D6AuaYTXbhGLi1Cin9_" TargetMode="External"/><Relationship Id="rId1324" Type="http://schemas.openxmlformats.org/officeDocument/2006/relationships/hyperlink" Target="https://drive.google.com/open?id=1HSWhAkcJMeJWgs1IK-nXl_W46AuctF4a" TargetMode="External"/><Relationship Id="rId1531" Type="http://schemas.openxmlformats.org/officeDocument/2006/relationships/hyperlink" Target="https://drive.google.com/open?id=1lsAPsjIorRvwcl7UBurv8U9jk5njBMXB" TargetMode="External"/><Relationship Id="rId1769" Type="http://schemas.openxmlformats.org/officeDocument/2006/relationships/hyperlink" Target="https://www.linkedin.com/in/ritik-kulkarni-83328218b/" TargetMode="External"/><Relationship Id="rId1976" Type="http://schemas.openxmlformats.org/officeDocument/2006/relationships/hyperlink" Target="https://www.facebook.com/prajaktared20" TargetMode="External"/><Relationship Id="rId30" Type="http://schemas.openxmlformats.org/officeDocument/2006/relationships/hyperlink" Target="https://www.facebook.com/?ref=tn_tnmn" TargetMode="External"/><Relationship Id="rId1629" Type="http://schemas.openxmlformats.org/officeDocument/2006/relationships/hyperlink" Target="https://drive.google.com/open?id=1EvXROJIiSS7O6cQEfHf-_-mpzfKghGxu" TargetMode="External"/><Relationship Id="rId1836" Type="http://schemas.openxmlformats.org/officeDocument/2006/relationships/hyperlink" Target="https://drive.google.com/open?id=1T6uMEOgckJJvbJUWO2U385YXIr21dlwv" TargetMode="External"/><Relationship Id="rId1903" Type="http://schemas.openxmlformats.org/officeDocument/2006/relationships/hyperlink" Target="https://www.facebook.com/ninad.veer" TargetMode="External"/><Relationship Id="rId2098" Type="http://schemas.openxmlformats.org/officeDocument/2006/relationships/hyperlink" Target="https://drive.google.com/open?id=1Uj-3rLwR2mBilu_edUfHzSTHM7tohS_x" TargetMode="External"/><Relationship Id="rId277" Type="http://schemas.openxmlformats.org/officeDocument/2006/relationships/hyperlink" Target="https://drive.google.com/open?id=15pqvBSggNnhF_Sjvrg6TYE0o5LJFGcPc" TargetMode="External"/><Relationship Id="rId484" Type="http://schemas.openxmlformats.org/officeDocument/2006/relationships/hyperlink" Target="https://drive.google.com/open?id=1orAeo7zZPA7iJHPaM5rkQp8DPy2Jcsva" TargetMode="External"/><Relationship Id="rId2165" Type="http://schemas.openxmlformats.org/officeDocument/2006/relationships/hyperlink" Target="https://www.linkedin.com/in/laxit-jadhav-317842192" TargetMode="External"/><Relationship Id="rId137" Type="http://schemas.openxmlformats.org/officeDocument/2006/relationships/hyperlink" Target="https://www.facebook.com/rishi.pandya.395/" TargetMode="External"/><Relationship Id="rId344" Type="http://schemas.openxmlformats.org/officeDocument/2006/relationships/hyperlink" Target="https://www.facebook.com/darshan.rajput.336" TargetMode="External"/><Relationship Id="rId691" Type="http://schemas.openxmlformats.org/officeDocument/2006/relationships/hyperlink" Target="https://www.linkedin.com/in/girish-karkera/" TargetMode="External"/><Relationship Id="rId789" Type="http://schemas.openxmlformats.org/officeDocument/2006/relationships/hyperlink" Target="https://www.facebook.com/rohit.rane.5249" TargetMode="External"/><Relationship Id="rId996" Type="http://schemas.openxmlformats.org/officeDocument/2006/relationships/hyperlink" Target="https://drive.google.com/open?id=1aDUZFvVSna_AJXdPtljfLWWzn52sMOEH" TargetMode="External"/><Relationship Id="rId2025" Type="http://schemas.openxmlformats.org/officeDocument/2006/relationships/hyperlink" Target="https://drive.google.com/open?id=1bHaSjEhFdv0uxKD2rMtMlqF2u8S51Vlr" TargetMode="External"/><Relationship Id="rId2372" Type="http://schemas.openxmlformats.org/officeDocument/2006/relationships/hyperlink" Target="https://www.facebook.com/profile.php?id=100006042286728" TargetMode="External"/><Relationship Id="rId551" Type="http://schemas.openxmlformats.org/officeDocument/2006/relationships/hyperlink" Target="https://drive.google.com/open?id=1ALzWKpGr7dk_hCkc7ZE_6N56q40j29zr" TargetMode="External"/><Relationship Id="rId649" Type="http://schemas.openxmlformats.org/officeDocument/2006/relationships/hyperlink" Target="https://drive.google.com/open?id=16VcG9jZ_j_1w5mBtZ0nL4oD3kiv6WU4A" TargetMode="External"/><Relationship Id="rId856" Type="http://schemas.openxmlformats.org/officeDocument/2006/relationships/hyperlink" Target="https://www.facebook.com/sagar.bharne.94" TargetMode="External"/><Relationship Id="rId1181" Type="http://schemas.openxmlformats.org/officeDocument/2006/relationships/hyperlink" Target="https://drive.google.com/open?id=14O-vHllHf9ajZH4TghcUSk3JsXJPPn_a" TargetMode="External"/><Relationship Id="rId1279" Type="http://schemas.openxmlformats.org/officeDocument/2006/relationships/hyperlink" Target="https://www.linkedin.com/in/shubham-gavatade-49296817a/" TargetMode="External"/><Relationship Id="rId1486" Type="http://schemas.openxmlformats.org/officeDocument/2006/relationships/hyperlink" Target="https://drive.google.com/open?id=1ChvsntcG-xuGZDq_phd3TtJada_En7Dg" TargetMode="External"/><Relationship Id="rId2232" Type="http://schemas.openxmlformats.org/officeDocument/2006/relationships/hyperlink" Target="https://www.linkedin.com/in/nikhil-teli-b6b6591ab/" TargetMode="External"/><Relationship Id="rId2537" Type="http://schemas.openxmlformats.org/officeDocument/2006/relationships/hyperlink" Target="mailto:shubham.phalak@vit.edi.in" TargetMode="External"/><Relationship Id="rId204" Type="http://schemas.openxmlformats.org/officeDocument/2006/relationships/hyperlink" Target="https://drive.google.com/open?id=1U2EE26ZeM7M-tQN0cONSrETtBv_2f2TA" TargetMode="External"/><Relationship Id="rId411" Type="http://schemas.openxmlformats.org/officeDocument/2006/relationships/hyperlink" Target="http://linkedin.com/in/manav-jain-226569192" TargetMode="External"/><Relationship Id="rId509" Type="http://schemas.openxmlformats.org/officeDocument/2006/relationships/hyperlink" Target="https://drive.google.com/open?id=1uag_AELU7WasCR5ql85F-YffsyxmTuxN" TargetMode="External"/><Relationship Id="rId1041" Type="http://schemas.openxmlformats.org/officeDocument/2006/relationships/hyperlink" Target="https://www.facebook.com/profile.php?id=100002716661802" TargetMode="External"/><Relationship Id="rId1139" Type="http://schemas.openxmlformats.org/officeDocument/2006/relationships/hyperlink" Target="https://www.facebook.com/adi.bangar/" TargetMode="External"/><Relationship Id="rId1346" Type="http://schemas.openxmlformats.org/officeDocument/2006/relationships/hyperlink" Target="https://www.linkedin.com/in/vedant-gharat" TargetMode="External"/><Relationship Id="rId1693" Type="http://schemas.openxmlformats.org/officeDocument/2006/relationships/hyperlink" Target="https://www.linkedin.com/in/intakhabsheikh786/" TargetMode="External"/><Relationship Id="rId1998" Type="http://schemas.openxmlformats.org/officeDocument/2006/relationships/hyperlink" Target="https://drive.google.com/open?id=18EiMC7BeiQdTwWBubayswc3zhyLS8FGO" TargetMode="External"/><Relationship Id="rId716" Type="http://schemas.openxmlformats.org/officeDocument/2006/relationships/hyperlink" Target="https://drive.google.com/open?id=1u8QEUJmMx375GMQdKesnB8LzITX4Fu4H" TargetMode="External"/><Relationship Id="rId923" Type="http://schemas.openxmlformats.org/officeDocument/2006/relationships/hyperlink" Target="https://drive.google.com/open?id=1OPTDt63aMoHDiopZNA3Z60KCOCm9chbb" TargetMode="External"/><Relationship Id="rId1553" Type="http://schemas.openxmlformats.org/officeDocument/2006/relationships/hyperlink" Target="https://www.linkedin.com/in/pooja-chavan-018391107/" TargetMode="External"/><Relationship Id="rId1760" Type="http://schemas.openxmlformats.org/officeDocument/2006/relationships/hyperlink" Target="https://www.facebook.com/prutha.tandel.1" TargetMode="External"/><Relationship Id="rId1858" Type="http://schemas.openxmlformats.org/officeDocument/2006/relationships/hyperlink" Target="https://drive.google.com/open?id=1u1u4KD92czBqkh516XKbo1Iik1LC7oI4" TargetMode="External"/><Relationship Id="rId2604" Type="http://schemas.openxmlformats.org/officeDocument/2006/relationships/vmlDrawing" Target="../drawings/vmlDrawing1.vml"/><Relationship Id="rId52" Type="http://schemas.openxmlformats.org/officeDocument/2006/relationships/hyperlink" Target="https://www.linkedin.com/in/ashwin-pottekkat-81b9ab160" TargetMode="External"/><Relationship Id="rId1206" Type="http://schemas.openxmlformats.org/officeDocument/2006/relationships/hyperlink" Target="https://drive.google.com/open?id=1nwOaa_LgmssyQSp0Bq_oAXNAbCkcMHvf" TargetMode="External"/><Relationship Id="rId1413" Type="http://schemas.openxmlformats.org/officeDocument/2006/relationships/hyperlink" Target="https://drive.google.com/open?id=1AtFRA4efHwqg2tsgUSN1ZoEW7XoZgKd3" TargetMode="External"/><Relationship Id="rId1620" Type="http://schemas.openxmlformats.org/officeDocument/2006/relationships/hyperlink" Target="https://www.linkedin.com/in/rohit-gupta-ba9459171/" TargetMode="External"/><Relationship Id="rId1718" Type="http://schemas.openxmlformats.org/officeDocument/2006/relationships/hyperlink" Target="https://drive.google.com/open?id=1CeUuzkVijJDRDttlMJ_wu5rqa99iwLyK" TargetMode="External"/><Relationship Id="rId1925" Type="http://schemas.openxmlformats.org/officeDocument/2006/relationships/hyperlink" Target="mailto:adithya.thirumalai@vit.edu.in" TargetMode="External"/><Relationship Id="rId299" Type="http://schemas.openxmlformats.org/officeDocument/2006/relationships/hyperlink" Target="https://drive.google.com/open?id=1eZK3CG7PxC8OP7IlxSlXyakzUYgVqjaw" TargetMode="External"/><Relationship Id="rId2187" Type="http://schemas.openxmlformats.org/officeDocument/2006/relationships/hyperlink" Target="https://www.facebook.com/atharva.kulkarni.927" TargetMode="External"/><Relationship Id="rId2394" Type="http://schemas.openxmlformats.org/officeDocument/2006/relationships/hyperlink" Target="mailto:anirudha.kale@vit.edu.in" TargetMode="External"/><Relationship Id="rId159" Type="http://schemas.openxmlformats.org/officeDocument/2006/relationships/hyperlink" Target="https://drive.google.com/open?id=13h3WaMcK_94H6HxVJfWMWh9HSI3Jpxnh" TargetMode="External"/><Relationship Id="rId366" Type="http://schemas.openxmlformats.org/officeDocument/2006/relationships/hyperlink" Target="https://drive.google.com/open?id=1E40b0fEp8ktfmnHJ09P66HsKEqszyp2p" TargetMode="External"/><Relationship Id="rId573" Type="http://schemas.openxmlformats.org/officeDocument/2006/relationships/hyperlink" Target="https://www.linkedin.com/in/ganesh-mudigonda-6b010a17b/" TargetMode="External"/><Relationship Id="rId780" Type="http://schemas.openxmlformats.org/officeDocument/2006/relationships/hyperlink" Target="https://drive.google.com/open?id=16gaf67st5C7rqbyPsRlv7xcVYGnutFAa" TargetMode="External"/><Relationship Id="rId2047" Type="http://schemas.openxmlformats.org/officeDocument/2006/relationships/hyperlink" Target="https://drive.google.com/open?id=1Opd5PMua_1V8w1_w4f79gT1Z5sfU0Oy9" TargetMode="External"/><Relationship Id="rId2254" Type="http://schemas.openxmlformats.org/officeDocument/2006/relationships/hyperlink" Target="https://www.facebook.com/darshan.tawte.54/" TargetMode="External"/><Relationship Id="rId2461" Type="http://schemas.openxmlformats.org/officeDocument/2006/relationships/hyperlink" Target="https://www.linkedin.com/in/aniket-navale-b8386a1ab" TargetMode="External"/><Relationship Id="rId226" Type="http://schemas.openxmlformats.org/officeDocument/2006/relationships/hyperlink" Target="https://www.facebook.com/profile.php?id=100006053823036" TargetMode="External"/><Relationship Id="rId433" Type="http://schemas.openxmlformats.org/officeDocument/2006/relationships/hyperlink" Target="https://drive.google.com/open?id=1BcjH9VRhGQDWwkYR38mg30HTIzzppPHd" TargetMode="External"/><Relationship Id="rId878" Type="http://schemas.openxmlformats.org/officeDocument/2006/relationships/hyperlink" Target="https://drive.google.com/open?id=11Eoz7M9URPXFBupQbXAWOjcoJvDxtfQG" TargetMode="External"/><Relationship Id="rId1063" Type="http://schemas.openxmlformats.org/officeDocument/2006/relationships/hyperlink" Target="http://facebook.com/pranav.kamble.311" TargetMode="External"/><Relationship Id="rId1270" Type="http://schemas.openxmlformats.org/officeDocument/2006/relationships/hyperlink" Target="https://www.facebook.com/home.php?ref=wizard" TargetMode="External"/><Relationship Id="rId2114" Type="http://schemas.openxmlformats.org/officeDocument/2006/relationships/hyperlink" Target="https://m.facebook.com/tanmay.ashok.SK?ref=bookmarks" TargetMode="External"/><Relationship Id="rId2559" Type="http://schemas.openxmlformats.org/officeDocument/2006/relationships/hyperlink" Target="https://www.linkedin.com/in/venkatesh-muthukrishnan-ab3270194" TargetMode="External"/><Relationship Id="rId640" Type="http://schemas.openxmlformats.org/officeDocument/2006/relationships/hyperlink" Target="http://www.linkedin.com/in/rajdedhia10/" TargetMode="External"/><Relationship Id="rId738" Type="http://schemas.openxmlformats.org/officeDocument/2006/relationships/hyperlink" Target="https://www.linkedin.com/in/neha-thorat-4a4594199" TargetMode="External"/><Relationship Id="rId945" Type="http://schemas.openxmlformats.org/officeDocument/2006/relationships/hyperlink" Target="https://www.linkedin.com/in/pooja-chavan-02270418a" TargetMode="External"/><Relationship Id="rId1368" Type="http://schemas.openxmlformats.org/officeDocument/2006/relationships/hyperlink" Target="https://drive.google.com/open?id=1wOboYlV8kRuiyyx9V68-B46r5AHZnbxi" TargetMode="External"/><Relationship Id="rId1575" Type="http://schemas.openxmlformats.org/officeDocument/2006/relationships/hyperlink" Target="https://drive.google.com/open?id=1sa2BbtwMcuhaoOhUj43mwearFTSyi74G" TargetMode="External"/><Relationship Id="rId1782" Type="http://schemas.openxmlformats.org/officeDocument/2006/relationships/hyperlink" Target="https://drive.google.com/open?id=1axyqPzgReun4GH89SB5SXiWYjztwplo7" TargetMode="External"/><Relationship Id="rId2321" Type="http://schemas.openxmlformats.org/officeDocument/2006/relationships/hyperlink" Target="https://www.facebook.com/profile.php?id=100021993486683" TargetMode="External"/><Relationship Id="rId2419" Type="http://schemas.openxmlformats.org/officeDocument/2006/relationships/hyperlink" Target="mailto:priyanka.chaurasia1@vit.edu.in" TargetMode="External"/><Relationship Id="rId74" Type="http://schemas.openxmlformats.org/officeDocument/2006/relationships/hyperlink" Target="http://www.linkedin.com/in/kedar-chendavankar-415389183" TargetMode="External"/><Relationship Id="rId500" Type="http://schemas.openxmlformats.org/officeDocument/2006/relationships/hyperlink" Target="https://m.facebook.com/aniket.suryavanshi.986?ref=bookmarks" TargetMode="External"/><Relationship Id="rId805" Type="http://schemas.openxmlformats.org/officeDocument/2006/relationships/hyperlink" Target="https://drive.google.com/open?id=1b1DGzuGAKUY156rdiRBn1YfM2eusCiGO" TargetMode="External"/><Relationship Id="rId1130" Type="http://schemas.openxmlformats.org/officeDocument/2006/relationships/hyperlink" Target="https://drive.google.com/open?id=1ppiSKWeuqjlQQVz4N8pFhs0CKLyvGFdb" TargetMode="External"/><Relationship Id="rId1228" Type="http://schemas.openxmlformats.org/officeDocument/2006/relationships/hyperlink" Target="https://www.linkedin.com/in/sahil-rumani-a11a93184" TargetMode="External"/><Relationship Id="rId1435" Type="http://schemas.openxmlformats.org/officeDocument/2006/relationships/hyperlink" Target="https://drive.google.com/open?id=1LKMFdzcMA55aLDC6kM8-sURipEfYA8ON" TargetMode="External"/><Relationship Id="rId1642" Type="http://schemas.openxmlformats.org/officeDocument/2006/relationships/hyperlink" Target="https://www.facebook.com/profile.php?id=100009175794527" TargetMode="External"/><Relationship Id="rId1947" Type="http://schemas.openxmlformats.org/officeDocument/2006/relationships/hyperlink" Target="http://www.linkedin.com/in/rameentungekar" TargetMode="External"/><Relationship Id="rId1502" Type="http://schemas.openxmlformats.org/officeDocument/2006/relationships/hyperlink" Target="https://drive.google.com/open?id=1cFpIfNGe0qtOVF9sY2hmcXS_E06dKocw" TargetMode="External"/><Relationship Id="rId1807" Type="http://schemas.openxmlformats.org/officeDocument/2006/relationships/hyperlink" Target="https://drive.google.com/open?id=1sa7gsEuV-6PlqRYZmGt7HefHfR3XYess" TargetMode="External"/><Relationship Id="rId290" Type="http://schemas.openxmlformats.org/officeDocument/2006/relationships/hyperlink" Target="http://www.linkedin.com/in/mansi-wairkar-6487741a5" TargetMode="External"/><Relationship Id="rId388" Type="http://schemas.openxmlformats.org/officeDocument/2006/relationships/hyperlink" Target="https://www.linkedin.com/in/anjali-birhade-290879194" TargetMode="External"/><Relationship Id="rId2069" Type="http://schemas.openxmlformats.org/officeDocument/2006/relationships/hyperlink" Target="https://www.linkedin.com/in/lalit-vasam-a40aa2141/" TargetMode="External"/><Relationship Id="rId150" Type="http://schemas.openxmlformats.org/officeDocument/2006/relationships/hyperlink" Target="https://www.linkedin.com/in/shravan-prajapati-41640a192/" TargetMode="External"/><Relationship Id="rId595" Type="http://schemas.openxmlformats.org/officeDocument/2006/relationships/hyperlink" Target="https://drive.google.com/open?id=1FZUcO6vHNAFDn7_K7Q0Bkh83NvE_3VDy" TargetMode="External"/><Relationship Id="rId2276" Type="http://schemas.openxmlformats.org/officeDocument/2006/relationships/hyperlink" Target="https://www.facebook.com/vismit.chavan/" TargetMode="External"/><Relationship Id="rId2483" Type="http://schemas.openxmlformats.org/officeDocument/2006/relationships/hyperlink" Target="mailto:pranay.samala@vit.edu.in" TargetMode="External"/><Relationship Id="rId248" Type="http://schemas.openxmlformats.org/officeDocument/2006/relationships/hyperlink" Target="https://drive.google.com/open?id=11jN1Plw5cSR0CciDpZc947JkxnJhUHd8" TargetMode="External"/><Relationship Id="rId455" Type="http://schemas.openxmlformats.org/officeDocument/2006/relationships/hyperlink" Target="https://drive.google.com/open?id=1wpcyrIcxZJuLlVnPsiuSJYIPNdWpQ0t3" TargetMode="External"/><Relationship Id="rId662" Type="http://schemas.openxmlformats.org/officeDocument/2006/relationships/hyperlink" Target="https://www.facebook.com/prasad.rane.58152" TargetMode="External"/><Relationship Id="rId1085" Type="http://schemas.openxmlformats.org/officeDocument/2006/relationships/hyperlink" Target="https://drive.google.com/open?id=1wUbfGFGWA_rK13ZjrKL6mEz_r4eCJNIj" TargetMode="External"/><Relationship Id="rId1292" Type="http://schemas.openxmlformats.org/officeDocument/2006/relationships/hyperlink" Target="https://drive.google.com/open?id=1ZGzKWtoG0UCtGSw_t8g21ctjocfZ29hf" TargetMode="External"/><Relationship Id="rId2136" Type="http://schemas.openxmlformats.org/officeDocument/2006/relationships/hyperlink" Target="https://drive.google.com/open?id=148eZGzP8otzNedS_JEy-3Q22Ita4rNud" TargetMode="External"/><Relationship Id="rId2343" Type="http://schemas.openxmlformats.org/officeDocument/2006/relationships/hyperlink" Target="mailto:prachi.gujar@vit.edu.in" TargetMode="External"/><Relationship Id="rId2550" Type="http://schemas.openxmlformats.org/officeDocument/2006/relationships/hyperlink" Target="mailto:shivani.shirole@vit.edu.in" TargetMode="External"/><Relationship Id="rId108" Type="http://schemas.openxmlformats.org/officeDocument/2006/relationships/hyperlink" Target="https://drive.google.com/open?id=1i2qiZq5eq_hoHmhhqCalmy_WbknNVJ54" TargetMode="External"/><Relationship Id="rId315" Type="http://schemas.openxmlformats.org/officeDocument/2006/relationships/hyperlink" Target="https://drive.google.com/open?id=17s5u9Gp1-mJ_eX0UJ0PhO1zi6ZBrhUdj" TargetMode="External"/><Relationship Id="rId522" Type="http://schemas.openxmlformats.org/officeDocument/2006/relationships/hyperlink" Target="https://drive.google.com/open?id=1swYjLpSlWPFJ2q-0rnNMNUhWEA-K0kxL" TargetMode="External"/><Relationship Id="rId967" Type="http://schemas.openxmlformats.org/officeDocument/2006/relationships/hyperlink" Target="https://drive.google.com/open?id=1lpHJyMG0j_xGZ0jyRTh18cl_oJyQmvGL" TargetMode="External"/><Relationship Id="rId1152" Type="http://schemas.openxmlformats.org/officeDocument/2006/relationships/hyperlink" Target="https://www.linkedin.com/in/sanika-raul-a46061154/" TargetMode="External"/><Relationship Id="rId1597" Type="http://schemas.openxmlformats.org/officeDocument/2006/relationships/hyperlink" Target="https://drive.google.com/open?id=1cM39ZLmy6SgiuRnOIzlzRlV3SgL73P3k" TargetMode="External"/><Relationship Id="rId2203" Type="http://schemas.openxmlformats.org/officeDocument/2006/relationships/hyperlink" Target="https://www.facebook.com/prathmesh.gawande.9" TargetMode="External"/><Relationship Id="rId2410" Type="http://schemas.openxmlformats.org/officeDocument/2006/relationships/hyperlink" Target="mailto:durgapatil124@gmail.com" TargetMode="External"/><Relationship Id="rId96" Type="http://schemas.openxmlformats.org/officeDocument/2006/relationships/hyperlink" Target="https://drive.google.com/open?id=19yNQg5mhZJtFHk4bE7do4rpOZ1X3-3RU" TargetMode="External"/><Relationship Id="rId827" Type="http://schemas.openxmlformats.org/officeDocument/2006/relationships/hyperlink" Target="https://www.linkedin.com/in/omkar-zemse-6b2bb11a0/" TargetMode="External"/><Relationship Id="rId1012" Type="http://schemas.openxmlformats.org/officeDocument/2006/relationships/hyperlink" Target="https://drive.google.com/open?id=1TqyqX1qxRdK9_Rpm2xCwQjWSkOdI9hkA" TargetMode="External"/><Relationship Id="rId1457" Type="http://schemas.openxmlformats.org/officeDocument/2006/relationships/hyperlink" Target="https://www.facebook.com/profile.php?id=100008013852815" TargetMode="External"/><Relationship Id="rId1664" Type="http://schemas.openxmlformats.org/officeDocument/2006/relationships/hyperlink" Target="https://drive.google.com/open?id=15RV2wQeAmHjz9mpq7ID39fkEWNp2iQM7" TargetMode="External"/><Relationship Id="rId1871" Type="http://schemas.openxmlformats.org/officeDocument/2006/relationships/hyperlink" Target="https://www.facebook.com/profile.php?id=100002776387339" TargetMode="External"/><Relationship Id="rId2508" Type="http://schemas.openxmlformats.org/officeDocument/2006/relationships/hyperlink" Target="https://drive.google.com/file/d/1m2OfL4WZEP-LZDX2KZQ39oIqX0B0SeZr/view" TargetMode="External"/><Relationship Id="rId1317" Type="http://schemas.openxmlformats.org/officeDocument/2006/relationships/hyperlink" Target="https://m.facebook.com/?_rdr" TargetMode="External"/><Relationship Id="rId1524" Type="http://schemas.openxmlformats.org/officeDocument/2006/relationships/hyperlink" Target="https://www.facebook.com/mandarhitesh" TargetMode="External"/><Relationship Id="rId1731" Type="http://schemas.openxmlformats.org/officeDocument/2006/relationships/hyperlink" Target="https://drive.google.com/open?id=1JV-4DO4qdOudRJ_hZAKTYWyNY5ZA2ZTk" TargetMode="External"/><Relationship Id="rId1969" Type="http://schemas.openxmlformats.org/officeDocument/2006/relationships/hyperlink" Target="https://drive.google.com/open?id=15mvD5DemdVS-LvEH80UVjIKJBW716gAR" TargetMode="External"/><Relationship Id="rId23" Type="http://schemas.openxmlformats.org/officeDocument/2006/relationships/hyperlink" Target="https://www.linkedin.com/in/kalpesh-tated-566241171/" TargetMode="External"/><Relationship Id="rId1829" Type="http://schemas.openxmlformats.org/officeDocument/2006/relationships/hyperlink" Target="https://drive.google.com/open?id=1WkfBxIi-ggbX52yT9L9-ijl-fDXVVGeq" TargetMode="External"/><Relationship Id="rId2298" Type="http://schemas.openxmlformats.org/officeDocument/2006/relationships/hyperlink" Target="https://www.linkedin.com/in/cuburn-cardoz-8227661b7/" TargetMode="External"/><Relationship Id="rId172" Type="http://schemas.openxmlformats.org/officeDocument/2006/relationships/hyperlink" Target="https://drive.google.com/open?id=149updHxscLNZXGk3plujtFnlrf5mVd9T" TargetMode="External"/><Relationship Id="rId477" Type="http://schemas.openxmlformats.org/officeDocument/2006/relationships/hyperlink" Target="https://www.facebook.com/profile.php?id=100012243000637" TargetMode="External"/><Relationship Id="rId684" Type="http://schemas.openxmlformats.org/officeDocument/2006/relationships/hyperlink" Target="https://drive.google.com/open?id=1RBnzHlGr02ZR4VQqKdpVbaREAzHq3H_d" TargetMode="External"/><Relationship Id="rId2060" Type="http://schemas.openxmlformats.org/officeDocument/2006/relationships/hyperlink" Target="https://drive.google.com/open?id=19n5SiA4xuhucrpfMmKBELb4dU3nVJImB" TargetMode="External"/><Relationship Id="rId2158" Type="http://schemas.openxmlformats.org/officeDocument/2006/relationships/hyperlink" Target="https://drive.google.com/open?id=1ikt8Lhq84neJ1p1GND_BO6xycgBJ2yHE" TargetMode="External"/><Relationship Id="rId2365" Type="http://schemas.openxmlformats.org/officeDocument/2006/relationships/hyperlink" Target="https://drive.google.com/file/d/1WC8WG3ElPLPMMlnafBcQwI6hy4T9rSH4/view?usp=sharing" TargetMode="External"/><Relationship Id="rId337" Type="http://schemas.openxmlformats.org/officeDocument/2006/relationships/hyperlink" Target="https://www.linkedin.com/in/siddhant-bagat-7b9883195/" TargetMode="External"/><Relationship Id="rId891" Type="http://schemas.openxmlformats.org/officeDocument/2006/relationships/hyperlink" Target="https://drive.google.com/open?id=1TsWrVvUqmt7F0a9LTfVHtChg3YBxMgRx" TargetMode="External"/><Relationship Id="rId989" Type="http://schemas.openxmlformats.org/officeDocument/2006/relationships/hyperlink" Target="https://m.facebook.com/omkar.thakur.9404?ref=bookmarks" TargetMode="External"/><Relationship Id="rId2018" Type="http://schemas.openxmlformats.org/officeDocument/2006/relationships/hyperlink" Target="https://www.facebook.com/atharva.gadiwan.1" TargetMode="External"/><Relationship Id="rId2572" Type="http://schemas.openxmlformats.org/officeDocument/2006/relationships/hyperlink" Target="mailto:azeem.thakur@vit.edu.in" TargetMode="External"/><Relationship Id="rId544" Type="http://schemas.openxmlformats.org/officeDocument/2006/relationships/hyperlink" Target="https://www.linkedin.com/in/onkar-nikam-b04494169" TargetMode="External"/><Relationship Id="rId751" Type="http://schemas.openxmlformats.org/officeDocument/2006/relationships/hyperlink" Target="https://drive.google.com/open?id=1F7D1aTVXVvO3ViqdfJhbKXIPjOYdq9F9" TargetMode="External"/><Relationship Id="rId849" Type="http://schemas.openxmlformats.org/officeDocument/2006/relationships/hyperlink" Target="https://www.facebook.com/VrShU" TargetMode="External"/><Relationship Id="rId1174" Type="http://schemas.openxmlformats.org/officeDocument/2006/relationships/hyperlink" Target="https://drive.google.com/open?id=1Rj32I63y8GS9AcyehEEIpqs83Ng0ws6O" TargetMode="External"/><Relationship Id="rId1381" Type="http://schemas.openxmlformats.org/officeDocument/2006/relationships/hyperlink" Target="https://drive.google.com/open?id=1FkgKdF5nXcylOg0Yyhn59sgXEoqlDx0z" TargetMode="External"/><Relationship Id="rId1479" Type="http://schemas.openxmlformats.org/officeDocument/2006/relationships/hyperlink" Target="https://drive.google.com/open?id=1-ywDWfQg2oAAmN-eDaNACJ9V0DTobqg_" TargetMode="External"/><Relationship Id="rId1686" Type="http://schemas.openxmlformats.org/officeDocument/2006/relationships/hyperlink" Target="https://drive.google.com/open?id=1cuaHDFActeZRCxSIQgeVHAnwMATZ0It9" TargetMode="External"/><Relationship Id="rId2225" Type="http://schemas.openxmlformats.org/officeDocument/2006/relationships/hyperlink" Target="https://drive.google.com/open?id=1ssWJbvKGiA5e_1IDEkL9eW1DemjfDBXM" TargetMode="External"/><Relationship Id="rId2432" Type="http://schemas.openxmlformats.org/officeDocument/2006/relationships/hyperlink" Target="mailto:nikamajinkya13@gmail.com" TargetMode="External"/><Relationship Id="rId404" Type="http://schemas.openxmlformats.org/officeDocument/2006/relationships/hyperlink" Target="https://www.linkedin.com/in/mayuresh-gaitonde-744316175/" TargetMode="External"/><Relationship Id="rId611" Type="http://schemas.openxmlformats.org/officeDocument/2006/relationships/hyperlink" Target="https://drive.google.com/open?id=12IBQFG-QSVeEMwCZIrkZy_Dz3Ezt2RdI" TargetMode="External"/><Relationship Id="rId1034" Type="http://schemas.openxmlformats.org/officeDocument/2006/relationships/hyperlink" Target="https://www.linkedin.com/in/chaitanya-desai-0ab052179/" TargetMode="External"/><Relationship Id="rId1241" Type="http://schemas.openxmlformats.org/officeDocument/2006/relationships/hyperlink" Target="https://drive.google.com/open?id=1ibCxs-uqhjgiBI9767WYTHWHVur-cWJ_" TargetMode="External"/><Relationship Id="rId1339" Type="http://schemas.openxmlformats.org/officeDocument/2006/relationships/hyperlink" Target="https://drive.google.com/open?id=1KagZcWaC9fwazKUQeVtO-fc4chAMIAeq" TargetMode="External"/><Relationship Id="rId1893" Type="http://schemas.openxmlformats.org/officeDocument/2006/relationships/hyperlink" Target="https://drive.google.com/open?id=1ML1BVOleKmzHSdMWPnBWIBRWLMXo9BgS" TargetMode="External"/><Relationship Id="rId709" Type="http://schemas.openxmlformats.org/officeDocument/2006/relationships/hyperlink" Target="https://drive.google.com/open?id=1ddm5xy3LcxD1pxrtVf2FEtXSP5ARB9KF" TargetMode="External"/><Relationship Id="rId916" Type="http://schemas.openxmlformats.org/officeDocument/2006/relationships/hyperlink" Target="https://www.facebook.com/mrudula.ingale.90/" TargetMode="External"/><Relationship Id="rId1101" Type="http://schemas.openxmlformats.org/officeDocument/2006/relationships/hyperlink" Target="https://drive.google.com/open?id=1DnOLgwg3Mr2Li-gs6eD3b-3tJC_RnTmU" TargetMode="External"/><Relationship Id="rId1546" Type="http://schemas.openxmlformats.org/officeDocument/2006/relationships/hyperlink" Target="https://drive.google.com/open?id=1Obu-rwhPWpVZFFjnHtbbSHr_rxsbEfyI" TargetMode="External"/><Relationship Id="rId1753" Type="http://schemas.openxmlformats.org/officeDocument/2006/relationships/hyperlink" Target="https://www.linkedin.com/in/jimit-kapadia-0a4926169/" TargetMode="External"/><Relationship Id="rId1960" Type="http://schemas.openxmlformats.org/officeDocument/2006/relationships/hyperlink" Target="https://drive.google.com/open?id=1qh4dyaHid2Yx5Z-7_87tr2Vn26By9b28" TargetMode="External"/><Relationship Id="rId45" Type="http://schemas.openxmlformats.org/officeDocument/2006/relationships/hyperlink" Target="https://drive.google.com/open?id=1r26Ym2nE7nAtsyy9NiV6pn9ocLRGgQKZ" TargetMode="External"/><Relationship Id="rId1406" Type="http://schemas.openxmlformats.org/officeDocument/2006/relationships/hyperlink" Target="https://www.facebook.com/anant.pawar.988926" TargetMode="External"/><Relationship Id="rId1613" Type="http://schemas.openxmlformats.org/officeDocument/2006/relationships/hyperlink" Target="https://drive.google.com/open?id=1jGr1sSftShhC_6lGc4bQK6dQ87FJ9yDD" TargetMode="External"/><Relationship Id="rId1820" Type="http://schemas.openxmlformats.org/officeDocument/2006/relationships/hyperlink" Target="https://m.facebook.com/" TargetMode="External"/><Relationship Id="rId194" Type="http://schemas.openxmlformats.org/officeDocument/2006/relationships/hyperlink" Target="https://drive.google.com/open?id=1-RccYMDHcXkYsTCvFODiRuDL0tijs4Ft" TargetMode="External"/><Relationship Id="rId1918" Type="http://schemas.openxmlformats.org/officeDocument/2006/relationships/hyperlink" Target="https://drive.google.com/open?id=1xrzo8WhMZ3fhNwHZgysbQnsFOpYUdVpM" TargetMode="External"/><Relationship Id="rId2082" Type="http://schemas.openxmlformats.org/officeDocument/2006/relationships/hyperlink" Target="https://drive.google.com/open?id=1l6aUMaIzlH84r-8P3o5tm_cDT3PDnuiQ" TargetMode="External"/><Relationship Id="rId261" Type="http://schemas.openxmlformats.org/officeDocument/2006/relationships/hyperlink" Target="https://drive.google.com/open?id=1GOYBYjURq_RY5c3mrYdr2Mq6jMo3MagC" TargetMode="External"/><Relationship Id="rId499" Type="http://schemas.openxmlformats.org/officeDocument/2006/relationships/hyperlink" Target="https://drive.google.com/open?id=1OeC7GIMMRSQEMonx0K-muxiLYuJoDnqx" TargetMode="External"/><Relationship Id="rId2387" Type="http://schemas.openxmlformats.org/officeDocument/2006/relationships/hyperlink" Target="mailto:shraddhabhosale999@gmail.com" TargetMode="External"/><Relationship Id="rId2594" Type="http://schemas.openxmlformats.org/officeDocument/2006/relationships/hyperlink" Target="https://www.facebook.com/ii.vedant.gaikwad.11/" TargetMode="External"/><Relationship Id="rId359" Type="http://schemas.openxmlformats.org/officeDocument/2006/relationships/hyperlink" Target="https://drive.google.com/open?id=1hhyoxyosTdvLr08T0dM0nzMesJffLK0g" TargetMode="External"/><Relationship Id="rId566" Type="http://schemas.openxmlformats.org/officeDocument/2006/relationships/hyperlink" Target="https://drive.google.com/open?id=1Z75rhxjKbYnvKSG-H6cNXfHD4FBUfV3o" TargetMode="External"/><Relationship Id="rId773" Type="http://schemas.openxmlformats.org/officeDocument/2006/relationships/hyperlink" Target="https://m.facebook.com/nishanth.s.nkounder" TargetMode="External"/><Relationship Id="rId1196" Type="http://schemas.openxmlformats.org/officeDocument/2006/relationships/hyperlink" Target="https://www.linkedin.com/in/saurabh-jagtap-1590621b0" TargetMode="External"/><Relationship Id="rId2247" Type="http://schemas.openxmlformats.org/officeDocument/2006/relationships/hyperlink" Target="https://www.linkedin.com/in/arman-ali-68726a184" TargetMode="External"/><Relationship Id="rId2454" Type="http://schemas.openxmlformats.org/officeDocument/2006/relationships/hyperlink" Target="mailto:rahul.khopkar@vit.edu.in" TargetMode="External"/><Relationship Id="rId121" Type="http://schemas.openxmlformats.org/officeDocument/2006/relationships/hyperlink" Target="https://www.facebook.com/darsh.bhor" TargetMode="External"/><Relationship Id="rId219" Type="http://schemas.openxmlformats.org/officeDocument/2006/relationships/hyperlink" Target="https://www.linkedin.com/in/mohit-shah-a41669133" TargetMode="External"/><Relationship Id="rId426" Type="http://schemas.openxmlformats.org/officeDocument/2006/relationships/hyperlink" Target="https://www.facebook.com/vibha.sanap" TargetMode="External"/><Relationship Id="rId633" Type="http://schemas.openxmlformats.org/officeDocument/2006/relationships/hyperlink" Target="https://drive.google.com/open?id=18vfU2tebJRUvKH3U2n4IFEoSOBOhiCrp" TargetMode="External"/><Relationship Id="rId980" Type="http://schemas.openxmlformats.org/officeDocument/2006/relationships/hyperlink" Target="https://drive.google.com/open?id=1rCXbvu_hhmmyeKXjUMVuU5IAqPIRI9d5" TargetMode="External"/><Relationship Id="rId1056" Type="http://schemas.openxmlformats.org/officeDocument/2006/relationships/hyperlink" Target="https://drive.google.com/open?id=18MzwqAARRDR5bgyJD5j_V8rRqFXuek_q" TargetMode="External"/><Relationship Id="rId1263" Type="http://schemas.openxmlformats.org/officeDocument/2006/relationships/hyperlink" Target="https://www.linkedin.com/in/siddhant-kesarkar-077888192/" TargetMode="External"/><Relationship Id="rId2107" Type="http://schemas.openxmlformats.org/officeDocument/2006/relationships/hyperlink" Target="https://www.linkedin.com/in/tejas-jambhule-750a26193/" TargetMode="External"/><Relationship Id="rId2314" Type="http://schemas.openxmlformats.org/officeDocument/2006/relationships/hyperlink" Target="https://www.linkedin.com/in/chandrakant-lambor-8b077b1a5" TargetMode="External"/><Relationship Id="rId840" Type="http://schemas.openxmlformats.org/officeDocument/2006/relationships/hyperlink" Target="https://drive.google.com/open?id=1pk5r8ybZMalsV8xSvoIzvkkmfShZsz4R" TargetMode="External"/><Relationship Id="rId938" Type="http://schemas.openxmlformats.org/officeDocument/2006/relationships/hyperlink" Target="https://drive.google.com/open?id=1dQ355QdLcLzhkP_ojmWFB-ezppw4yasY" TargetMode="External"/><Relationship Id="rId1470" Type="http://schemas.openxmlformats.org/officeDocument/2006/relationships/hyperlink" Target="https://drive.google.com/open?id=16MihmL3TW8-gAf9Tp_KAR9qkIvJQ2YtC" TargetMode="External"/><Relationship Id="rId1568" Type="http://schemas.openxmlformats.org/officeDocument/2006/relationships/hyperlink" Target="https://www.facebook.com/aadesh.pawar98925" TargetMode="External"/><Relationship Id="rId1775" Type="http://schemas.openxmlformats.org/officeDocument/2006/relationships/hyperlink" Target="https://drive.google.com/open?id=1RPQOTe6a5i6uxyO5w4177qZVp0ZJYH4j" TargetMode="External"/><Relationship Id="rId2521" Type="http://schemas.openxmlformats.org/officeDocument/2006/relationships/hyperlink" Target="mailto:pratik.shinde1@vit.edu.in" TargetMode="External"/><Relationship Id="rId67" Type="http://schemas.openxmlformats.org/officeDocument/2006/relationships/hyperlink" Target="https://drive.google.com/open?id=10OYgdYHlnQtOYDJT06W_yN8M-OyEt67m" TargetMode="External"/><Relationship Id="rId700" Type="http://schemas.openxmlformats.org/officeDocument/2006/relationships/hyperlink" Target="https://drive.google.com/open?id=1LgSWStwZ0cvDtPA_drfmaOqoV6481Nd1" TargetMode="External"/><Relationship Id="rId1123" Type="http://schemas.openxmlformats.org/officeDocument/2006/relationships/hyperlink" Target="https://www.facebook.com/profile.php?id=100006390153606" TargetMode="External"/><Relationship Id="rId1330" Type="http://schemas.openxmlformats.org/officeDocument/2006/relationships/hyperlink" Target="https://www.linkedin.com/in/anand-shukla-03aba3190" TargetMode="External"/><Relationship Id="rId1428" Type="http://schemas.openxmlformats.org/officeDocument/2006/relationships/hyperlink" Target="https://www.facebook.com/satwaj.dhavale.3" TargetMode="External"/><Relationship Id="rId1635" Type="http://schemas.openxmlformats.org/officeDocument/2006/relationships/hyperlink" Target="http://www.linkedin.com/in/pravina-bhalerao-a3093216b" TargetMode="External"/><Relationship Id="rId1982" Type="http://schemas.openxmlformats.org/officeDocument/2006/relationships/hyperlink" Target="https://drive.google.com/open?id=161VprRCB6KsUdFkdzI9pdU8Rskr_5DQ0" TargetMode="External"/><Relationship Id="rId1842" Type="http://schemas.openxmlformats.org/officeDocument/2006/relationships/hyperlink" Target="https://www.facebook.com/radhika.toravi/" TargetMode="External"/><Relationship Id="rId1702" Type="http://schemas.openxmlformats.org/officeDocument/2006/relationships/hyperlink" Target="https://drive.google.com/open?id=1X21KOzI-A-EPJMrsryZG92R8no8f763l" TargetMode="External"/><Relationship Id="rId283" Type="http://schemas.openxmlformats.org/officeDocument/2006/relationships/hyperlink" Target="https://www.linkedin.com/in/chintan-chauhan-167517176" TargetMode="External"/><Relationship Id="rId490" Type="http://schemas.openxmlformats.org/officeDocument/2006/relationships/hyperlink" Target="https://www.linkedin.com/in/ankur-singh-482083144" TargetMode="External"/><Relationship Id="rId2171" Type="http://schemas.openxmlformats.org/officeDocument/2006/relationships/hyperlink" Target="https://m.facebook.com/home.php" TargetMode="External"/><Relationship Id="rId143" Type="http://schemas.openxmlformats.org/officeDocument/2006/relationships/hyperlink" Target="https://drive.google.com/open?id=184Y8AaMz1FtzVC2iXXX3xVXrbYhF29SZ" TargetMode="External"/><Relationship Id="rId350" Type="http://schemas.openxmlformats.org/officeDocument/2006/relationships/hyperlink" Target="https://drive.google.com/open?id=177f3cSqjAiQdDNzE5m5FDYsOxGwn7-v1" TargetMode="External"/><Relationship Id="rId588" Type="http://schemas.openxmlformats.org/officeDocument/2006/relationships/hyperlink" Target="https://m.facebook.com/home.php" TargetMode="External"/><Relationship Id="rId795" Type="http://schemas.openxmlformats.org/officeDocument/2006/relationships/hyperlink" Target="https://drive.google.com/open?id=1WpKxWP7eymUZu_hPQwctG0_f9Uht-ikJ" TargetMode="External"/><Relationship Id="rId2031" Type="http://schemas.openxmlformats.org/officeDocument/2006/relationships/hyperlink" Target="https://www.linkedin.com/in/shashwat-pandya-8628321ab" TargetMode="External"/><Relationship Id="rId2269" Type="http://schemas.openxmlformats.org/officeDocument/2006/relationships/hyperlink" Target="https://drive.google.com/open?id=1-ok5xVjKE5qrDltkNqUQQ-sRENw1kUc1" TargetMode="External"/><Relationship Id="rId2476" Type="http://schemas.openxmlformats.org/officeDocument/2006/relationships/hyperlink" Target="mailto:amit.pandey@vit.edu.in" TargetMode="External"/><Relationship Id="rId9" Type="http://schemas.openxmlformats.org/officeDocument/2006/relationships/hyperlink" Target="https://drive.google.com/open?id=1psg4wiE1oy-AyGZqvXKb_YgOwRMe1_Ta" TargetMode="External"/><Relationship Id="rId210" Type="http://schemas.openxmlformats.org/officeDocument/2006/relationships/hyperlink" Target="https://www.facebook.com/marina.kharbe.5" TargetMode="External"/><Relationship Id="rId448" Type="http://schemas.openxmlformats.org/officeDocument/2006/relationships/hyperlink" Target="https://drive.google.com/open?id=14H2e9yRLXdTNF_1j-0lRZJ8n7jkUa1vR" TargetMode="External"/><Relationship Id="rId655" Type="http://schemas.openxmlformats.org/officeDocument/2006/relationships/hyperlink" Target="https://www.linkedin.com/in/balkrushna-walke-7455871a8/" TargetMode="External"/><Relationship Id="rId862" Type="http://schemas.openxmlformats.org/officeDocument/2006/relationships/hyperlink" Target="https://drive.google.com/open?id=16aTPBsCt3llDnK8aXXUCCLp5OfJZGCjw" TargetMode="External"/><Relationship Id="rId1078" Type="http://schemas.openxmlformats.org/officeDocument/2006/relationships/hyperlink" Target="https://drive.google.com/open?id=1yP8P2_bWvnt28ysUixwfmlwB7_-6DNtw" TargetMode="External"/><Relationship Id="rId1285" Type="http://schemas.openxmlformats.org/officeDocument/2006/relationships/hyperlink" Target="https://drive.google.com/open?id=1v37soYiEUaY9IZSUgTqWzkdBakbCf6-n" TargetMode="External"/><Relationship Id="rId1492" Type="http://schemas.openxmlformats.org/officeDocument/2006/relationships/hyperlink" Target="https://www.facebook.com/aniruddha.sawant.562?ref=bookmarks" TargetMode="External"/><Relationship Id="rId2129" Type="http://schemas.openxmlformats.org/officeDocument/2006/relationships/hyperlink" Target="https://drive.google.com/open?id=1OHfL1lbAFz3-otlLCHQBkMRkFVU5L8CM" TargetMode="External"/><Relationship Id="rId2336" Type="http://schemas.openxmlformats.org/officeDocument/2006/relationships/hyperlink" Target="https://www.facebook.com/settings?tab=account&amp;section=username" TargetMode="External"/><Relationship Id="rId2543" Type="http://schemas.openxmlformats.org/officeDocument/2006/relationships/hyperlink" Target="https://rohitlakhotia.com/rohit_lakhotia_resume.pdf" TargetMode="External"/><Relationship Id="rId308" Type="http://schemas.openxmlformats.org/officeDocument/2006/relationships/hyperlink" Target="https://www.facebook.com/manav.saigal" TargetMode="External"/><Relationship Id="rId515" Type="http://schemas.openxmlformats.org/officeDocument/2006/relationships/hyperlink" Target="https://www.facebook.com/tejas.mhadgut.986" TargetMode="External"/><Relationship Id="rId722" Type="http://schemas.openxmlformats.org/officeDocument/2006/relationships/hyperlink" Target="https://m.facebook.com/manasi.go?ref=bookmarks" TargetMode="External"/><Relationship Id="rId1145" Type="http://schemas.openxmlformats.org/officeDocument/2006/relationships/hyperlink" Target="https://drive.google.com/open?id=197UjSGlVSyFsHP8lTI_52FrG1XiN3_c4" TargetMode="External"/><Relationship Id="rId1352" Type="http://schemas.openxmlformats.org/officeDocument/2006/relationships/hyperlink" Target="https://drive.google.com/open?id=1VUT8FRNKiECpCGYFTM7_yqfPr2fZUYgS" TargetMode="External"/><Relationship Id="rId1797" Type="http://schemas.openxmlformats.org/officeDocument/2006/relationships/hyperlink" Target="https://www.linkedin.com/mwlite/in/sahil-kothawale-a2a720192" TargetMode="External"/><Relationship Id="rId2403" Type="http://schemas.openxmlformats.org/officeDocument/2006/relationships/hyperlink" Target="https://www.linkedin.com/feed/?trk=homepage-basic_signin-form_submit" TargetMode="External"/><Relationship Id="rId89" Type="http://schemas.openxmlformats.org/officeDocument/2006/relationships/hyperlink" Target="https://www.facebook.com/mayur.CS.fan/" TargetMode="External"/><Relationship Id="rId1005" Type="http://schemas.openxmlformats.org/officeDocument/2006/relationships/hyperlink" Target="https://www.facebook.com/shubham.ambre.35" TargetMode="External"/><Relationship Id="rId1212" Type="http://schemas.openxmlformats.org/officeDocument/2006/relationships/hyperlink" Target="http://www.linkedin.com/in/jeet-upadhyaya-3956381ab" TargetMode="External"/><Relationship Id="rId1657" Type="http://schemas.openxmlformats.org/officeDocument/2006/relationships/hyperlink" Target="https://www.facebook.com/rajdeep.bhoi" TargetMode="External"/><Relationship Id="rId1864" Type="http://schemas.openxmlformats.org/officeDocument/2006/relationships/hyperlink" Target="https://www.facebook.com/profile.php?id=100019067584923" TargetMode="External"/><Relationship Id="rId1517" Type="http://schemas.openxmlformats.org/officeDocument/2006/relationships/hyperlink" Target="https://www.linkedin.com/in/shruti-gonga-3b0684177" TargetMode="External"/><Relationship Id="rId1724" Type="http://schemas.openxmlformats.org/officeDocument/2006/relationships/hyperlink" Target="https://m.facebook.com/profile.php?ref=bookmarks" TargetMode="External"/><Relationship Id="rId16" Type="http://schemas.openxmlformats.org/officeDocument/2006/relationships/hyperlink" Target="https://www.hackerrank.com/ganeshnm2000?hr_r=1" TargetMode="External"/><Relationship Id="rId1931" Type="http://schemas.openxmlformats.org/officeDocument/2006/relationships/hyperlink" Target="https://drive.google.com/open?id=1cg5R2NC3KesfoYgH69XvHXcGUPPYW9R6" TargetMode="External"/><Relationship Id="rId2193" Type="http://schemas.openxmlformats.org/officeDocument/2006/relationships/hyperlink" Target="https://drive.google.com/open?id=1eTrRcyRP_BWBF5FKXyi7ut7aA4qBUV_M" TargetMode="External"/><Relationship Id="rId2498" Type="http://schemas.openxmlformats.org/officeDocument/2006/relationships/hyperlink" Target="https://drive.google.com/file/d/1mAjh5LrUrP3q2ntx6A7CcwEwEWLKD9MV/view?usp=sharing" TargetMode="External"/><Relationship Id="rId165" Type="http://schemas.openxmlformats.org/officeDocument/2006/relationships/hyperlink" Target="http://facebook.com/adarsh.jadhav.988926" TargetMode="External"/><Relationship Id="rId372" Type="http://schemas.openxmlformats.org/officeDocument/2006/relationships/hyperlink" Target="https://www.facebook.com/roshani.telgote" TargetMode="External"/><Relationship Id="rId677" Type="http://schemas.openxmlformats.org/officeDocument/2006/relationships/hyperlink" Target="https://drive.google.com/open?id=1joEEG0jBqqUIfxtVJeeyzwG0LHhxa15C" TargetMode="External"/><Relationship Id="rId2053" Type="http://schemas.openxmlformats.org/officeDocument/2006/relationships/hyperlink" Target="https://www.facebook.com/anurag.paradkar" TargetMode="External"/><Relationship Id="rId2260" Type="http://schemas.openxmlformats.org/officeDocument/2006/relationships/hyperlink" Target="https://drive.google.com/open?id=1s4iCQ1GkeadnBJ0YwHCBmA0PeAuj9wrx" TargetMode="External"/><Relationship Id="rId2358" Type="http://schemas.openxmlformats.org/officeDocument/2006/relationships/hyperlink" Target="mailto:prashant.sonavane@vit.edu.in" TargetMode="External"/><Relationship Id="rId232" Type="http://schemas.openxmlformats.org/officeDocument/2006/relationships/hyperlink" Target="https://drive.google.com/open?id=1c9UTZfSvem-ivX4y7nRn8OGoUQEK-bYz" TargetMode="External"/><Relationship Id="rId884" Type="http://schemas.openxmlformats.org/officeDocument/2006/relationships/hyperlink" Target="https://www.facebook.com/sahil.padvi.39545" TargetMode="External"/><Relationship Id="rId2120" Type="http://schemas.openxmlformats.org/officeDocument/2006/relationships/hyperlink" Target="https://drive.google.com/open?id=1q6dnSRrwTX6Oce6PVEp4CM2utAuO7efJ" TargetMode="External"/><Relationship Id="rId2565" Type="http://schemas.openxmlformats.org/officeDocument/2006/relationships/hyperlink" Target="mailto:devesh.sherlekar@vit.edu.in" TargetMode="External"/><Relationship Id="rId537" Type="http://schemas.openxmlformats.org/officeDocument/2006/relationships/hyperlink" Target="https://drive.google.com/open?id=197_rNcmb1hXW1yHr58F-lNHIDj7Acz6L" TargetMode="External"/><Relationship Id="rId744" Type="http://schemas.openxmlformats.org/officeDocument/2006/relationships/hyperlink" Target="https://drive.google.com/open?id=1lITsuodG4Pj9gd8LtGycaiBjz3SDCfY2" TargetMode="External"/><Relationship Id="rId951" Type="http://schemas.openxmlformats.org/officeDocument/2006/relationships/hyperlink" Target="https://drive.google.com/open?id=13qt4nvzggg7jYmO3sP3I3fCh_fRo-9OP" TargetMode="External"/><Relationship Id="rId1167" Type="http://schemas.openxmlformats.org/officeDocument/2006/relationships/hyperlink" Target="https://www.facebook.com/gufraan.shaikh.146" TargetMode="External"/><Relationship Id="rId1374" Type="http://schemas.openxmlformats.org/officeDocument/2006/relationships/hyperlink" Target="https://www.linkedin.com/in/sachin-mishra-8800a7190" TargetMode="External"/><Relationship Id="rId1581" Type="http://schemas.openxmlformats.org/officeDocument/2006/relationships/hyperlink" Target="https://drive.google.com/open?id=1_Z3To-eik8GKgCiFMbZvbbhJsNYYprcd" TargetMode="External"/><Relationship Id="rId1679" Type="http://schemas.openxmlformats.org/officeDocument/2006/relationships/hyperlink" Target="https://drive.google.com/open?id=1oCVYdjAeEtl8ZXKOdOi9PgUDMC0E0HDF" TargetMode="External"/><Relationship Id="rId2218" Type="http://schemas.openxmlformats.org/officeDocument/2006/relationships/hyperlink" Target="https://drive.google.com/open?id=1uFnpuJ7Hjyj6iimIbdBi_2T_H_Rpf9G1" TargetMode="External"/><Relationship Id="rId2425" Type="http://schemas.openxmlformats.org/officeDocument/2006/relationships/hyperlink" Target="mailto:gaurang.shirsat@vit.edu.in" TargetMode="External"/><Relationship Id="rId80" Type="http://schemas.openxmlformats.org/officeDocument/2006/relationships/hyperlink" Target="https://drive.google.com/open?id=11rhAYc1LzwMM1o9XKnAC8dDacE1n7jRE" TargetMode="External"/><Relationship Id="rId604" Type="http://schemas.openxmlformats.org/officeDocument/2006/relationships/hyperlink" Target="https://www.facebook.com/sid.kanse" TargetMode="External"/><Relationship Id="rId811" Type="http://schemas.openxmlformats.org/officeDocument/2006/relationships/hyperlink" Target="https://m.facebook.com/mayuresh.joshi.756?ref=bookmarks" TargetMode="External"/><Relationship Id="rId1027" Type="http://schemas.openxmlformats.org/officeDocument/2006/relationships/hyperlink" Target="https://drive.google.com/open?id=1rpFSt4o5PKRPiP5manBiDL3vLdnkYPlV" TargetMode="External"/><Relationship Id="rId1234" Type="http://schemas.openxmlformats.org/officeDocument/2006/relationships/hyperlink" Target="https://drive.google.com/open?id=1SzAKCky1qcL8bpEc567gP0S0m0Ai2ZSy" TargetMode="External"/><Relationship Id="rId1441" Type="http://schemas.openxmlformats.org/officeDocument/2006/relationships/hyperlink" Target="https://www.facebook.com/profile.php?id=100007422525811" TargetMode="External"/><Relationship Id="rId1886" Type="http://schemas.openxmlformats.org/officeDocument/2006/relationships/hyperlink" Target="https://drive.google.com/open?id=1R7o1nWHBzIkwAt8Cb6VCO3HGFVdtXspV" TargetMode="External"/><Relationship Id="rId909" Type="http://schemas.openxmlformats.org/officeDocument/2006/relationships/hyperlink" Target="https://www.linkedin.com/in/archi-sharma-959828160" TargetMode="External"/><Relationship Id="rId1301" Type="http://schemas.openxmlformats.org/officeDocument/2006/relationships/hyperlink" Target="https://drive.google.com/open?id=1utzNtYiaRAwOiIRMZphOBVlhqc0yaeRz" TargetMode="External"/><Relationship Id="rId1539" Type="http://schemas.openxmlformats.org/officeDocument/2006/relationships/hyperlink" Target="https://drive.google.com/open?id=1rUk5DV7bf-jNWPzLns2yZtpSXLXJ0ebk" TargetMode="External"/><Relationship Id="rId1746" Type="http://schemas.openxmlformats.org/officeDocument/2006/relationships/hyperlink" Target="https://drive.google.com/open?id=1AAKjvb1Tm7k4dZjkOY3eLhzv0Ah5uNEJ" TargetMode="External"/><Relationship Id="rId1953" Type="http://schemas.openxmlformats.org/officeDocument/2006/relationships/hyperlink" Target="https://drive.google.com/open?id=1LsaLEGeSMb43OBEbwtRiwfJ51b8XngZs" TargetMode="External"/><Relationship Id="rId38" Type="http://schemas.openxmlformats.org/officeDocument/2006/relationships/hyperlink" Target="https://drive.google.com/open?id=1NjG5bBXIDCBmX10oS5Db6aLp9vEpTjub" TargetMode="External"/><Relationship Id="rId1606" Type="http://schemas.openxmlformats.org/officeDocument/2006/relationships/hyperlink" Target="https://drive.google.com/open?id=11ASTIQibrRN4ZQxzCRGyxwUZwaN1YRY1" TargetMode="External"/><Relationship Id="rId1813" Type="http://schemas.openxmlformats.org/officeDocument/2006/relationships/hyperlink" Target="https://www.linkedin.com/in/pratik-mhaske-401a1b162/" TargetMode="External"/><Relationship Id="rId187" Type="http://schemas.openxmlformats.org/officeDocument/2006/relationships/hyperlink" Target="https://www.facebook.com/akashkumar.singh.58" TargetMode="External"/><Relationship Id="rId394" Type="http://schemas.openxmlformats.org/officeDocument/2006/relationships/hyperlink" Target="https://drive.google.com/open?id=1PfMlrNREyG27vdmsu0lV7Vq6s6Ew-DJx" TargetMode="External"/><Relationship Id="rId2075" Type="http://schemas.openxmlformats.org/officeDocument/2006/relationships/hyperlink" Target="https://www.facebook.com/krisha.jain.359" TargetMode="External"/><Relationship Id="rId2282" Type="http://schemas.openxmlformats.org/officeDocument/2006/relationships/hyperlink" Target="https://drive.google.com/open?id=1Qcb-iGbjwYd5c9li3tC3_4ckW7fB_tCu" TargetMode="External"/><Relationship Id="rId254" Type="http://schemas.openxmlformats.org/officeDocument/2006/relationships/hyperlink" Target="https://www.facebook.com/satyam.sawant.90" TargetMode="External"/><Relationship Id="rId699" Type="http://schemas.openxmlformats.org/officeDocument/2006/relationships/hyperlink" Target="https://www.linkedin.com/in/amey-borole-344a9a126" TargetMode="External"/><Relationship Id="rId1091" Type="http://schemas.openxmlformats.org/officeDocument/2006/relationships/hyperlink" Target="https://www.facebook.com/siddhesh.mahadik.92" TargetMode="External"/><Relationship Id="rId2587" Type="http://schemas.openxmlformats.org/officeDocument/2006/relationships/hyperlink" Target="mailto:sarveshsurve99@gmail.com" TargetMode="External"/><Relationship Id="rId114" Type="http://schemas.openxmlformats.org/officeDocument/2006/relationships/hyperlink" Target="https://www.linkedin.com/in/gayatri-nemade-1481581ab" TargetMode="External"/><Relationship Id="rId461" Type="http://schemas.openxmlformats.org/officeDocument/2006/relationships/hyperlink" Target="https://drive.google.com/open?id=1AOuiDahNTOcOjVI3KlyaeVZ5nP4tskpI" TargetMode="External"/><Relationship Id="rId559" Type="http://schemas.openxmlformats.org/officeDocument/2006/relationships/hyperlink" Target="https://drive.google.com/open?id=1G6W7ylgpguHlHOOgrRbrq3Ws1TM5BnTi" TargetMode="External"/><Relationship Id="rId766" Type="http://schemas.openxmlformats.org/officeDocument/2006/relationships/hyperlink" Target="http://www.linkedin.com/in/siddhesh-pawar-09b9b81a8" TargetMode="External"/><Relationship Id="rId1189" Type="http://schemas.openxmlformats.org/officeDocument/2006/relationships/hyperlink" Target="https://drive.google.com/open?id=1Kv0PtzKsoPEhxoUS1VV8O1VW7uR6E7L8" TargetMode="External"/><Relationship Id="rId1396" Type="http://schemas.openxmlformats.org/officeDocument/2006/relationships/hyperlink" Target="https://drive.google.com/open?id=1WJO9TQTpASC_dWM00zFQlXPD8edageo1" TargetMode="External"/><Relationship Id="rId2142" Type="http://schemas.openxmlformats.org/officeDocument/2006/relationships/hyperlink" Target="https://www.linkedin.com/in/neha-gunjal-0330351b3/" TargetMode="External"/><Relationship Id="rId2447" Type="http://schemas.openxmlformats.org/officeDocument/2006/relationships/hyperlink" Target="mailto:omkarj102@gmail.com" TargetMode="External"/><Relationship Id="rId321" Type="http://schemas.openxmlformats.org/officeDocument/2006/relationships/hyperlink" Target="http://linkedin.com/in/mayur-bhivara-12b71716a" TargetMode="External"/><Relationship Id="rId419" Type="http://schemas.openxmlformats.org/officeDocument/2006/relationships/hyperlink" Target="https://www.linkedin.com/in/akshaykumar8433/" TargetMode="External"/><Relationship Id="rId626" Type="http://schemas.openxmlformats.org/officeDocument/2006/relationships/hyperlink" Target="https://drive.google.com/open?id=1S8zy0E20Km1XBY-hrl6kI32RdAiK44eP" TargetMode="External"/><Relationship Id="rId973" Type="http://schemas.openxmlformats.org/officeDocument/2006/relationships/hyperlink" Target="https://www.facebook.com/profile.php?id=100006832158793" TargetMode="External"/><Relationship Id="rId1049" Type="http://schemas.openxmlformats.org/officeDocument/2006/relationships/hyperlink" Target="https://www.facebook.com/vedant0710" TargetMode="External"/><Relationship Id="rId1256" Type="http://schemas.openxmlformats.org/officeDocument/2006/relationships/hyperlink" Target="https://www.linkedin.com/mwlite/in/priyanka-chaurasia-232222183" TargetMode="External"/><Relationship Id="rId2002" Type="http://schemas.openxmlformats.org/officeDocument/2006/relationships/hyperlink" Target="https://drive.google.com/open?id=1p85VCgCRfZ4hQVFpOk35NU5wl1Nd-9gB" TargetMode="External"/><Relationship Id="rId2307" Type="http://schemas.openxmlformats.org/officeDocument/2006/relationships/hyperlink" Target="https://drive.google.com/open?id=1FewXu3z5zXcuk7BXYSnpP2aQ-reaoF9q" TargetMode="External"/><Relationship Id="rId833" Type="http://schemas.openxmlformats.org/officeDocument/2006/relationships/hyperlink" Target="https://drive.google.com/open?id=1TfIlUgaKZrPRHnewAZa_90peEWDXyxgl" TargetMode="External"/><Relationship Id="rId1116" Type="http://schemas.openxmlformats.org/officeDocument/2006/relationships/hyperlink" Target="https://www.linkedin.com/in/siddhi-revadkar-a059471ab" TargetMode="External"/><Relationship Id="rId1463" Type="http://schemas.openxmlformats.org/officeDocument/2006/relationships/hyperlink" Target="https://drive.google.com/open?id=17U-8lhKq22hWuTAqyV8FIvMAALEMG9mD" TargetMode="External"/><Relationship Id="rId1670" Type="http://schemas.openxmlformats.org/officeDocument/2006/relationships/hyperlink" Target="http://www.linkedin.com/in/ruchir-tayshete-8a3133139" TargetMode="External"/><Relationship Id="rId1768" Type="http://schemas.openxmlformats.org/officeDocument/2006/relationships/hyperlink" Target="https://www.facebook.com/ritik.kulkarni.754" TargetMode="External"/><Relationship Id="rId2514" Type="http://schemas.openxmlformats.org/officeDocument/2006/relationships/hyperlink" Target="mailto:sandipvirkar555@gmail.com" TargetMode="External"/><Relationship Id="rId900" Type="http://schemas.openxmlformats.org/officeDocument/2006/relationships/hyperlink" Target="https://www.facebook.com/rishikesh.gorule/" TargetMode="External"/><Relationship Id="rId1323" Type="http://schemas.openxmlformats.org/officeDocument/2006/relationships/hyperlink" Target="https://drive.google.com/open?id=1nwxXDSMxwFPcxZ08CqPJE7UAjOwDiPP6" TargetMode="External"/><Relationship Id="rId1530" Type="http://schemas.openxmlformats.org/officeDocument/2006/relationships/hyperlink" Target="https://drive.google.com/open?id=12NHAJQ3nYuLK4r2-_0Ajc_7czy8Dz3xl" TargetMode="External"/><Relationship Id="rId1628" Type="http://schemas.openxmlformats.org/officeDocument/2006/relationships/hyperlink" Target="https://www.linkedin.com/in/pranali-bhujbal-2698121ab" TargetMode="External"/><Relationship Id="rId1975" Type="http://schemas.openxmlformats.org/officeDocument/2006/relationships/hyperlink" Target="https://drive.google.com/open?id=1GdfhzxTirQ0YmffP2EKd5uXDft66t0NU" TargetMode="External"/><Relationship Id="rId1835" Type="http://schemas.openxmlformats.org/officeDocument/2006/relationships/hyperlink" Target="https://www.linkedin.com/in/pratik-phalle-a47a99193" TargetMode="External"/><Relationship Id="rId1902" Type="http://schemas.openxmlformats.org/officeDocument/2006/relationships/hyperlink" Target="https://drive.google.com/open?id=16wXOBdAI63JGiKEh1dsdvSuUbnmXWfqi" TargetMode="External"/><Relationship Id="rId2097" Type="http://schemas.openxmlformats.org/officeDocument/2006/relationships/hyperlink" Target="https://drive.google.com/open?id=1XLDRo_EdTlSYXWtQRVrw9omAoj-0SuBW"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viraj.dandekar@vit.edu.in" TargetMode="External"/><Relationship Id="rId2" Type="http://schemas.openxmlformats.org/officeDocument/2006/relationships/hyperlink" Target="mailto:reetik.kothari@vit.edu.in" TargetMode="External"/><Relationship Id="rId1" Type="http://schemas.openxmlformats.org/officeDocument/2006/relationships/hyperlink" Target="mailto:pranjali.sankhe@vit.edu.in" TargetMode="External"/><Relationship Id="rId4"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hyperlink" Target="mailto:shrey.shah@vit.edu.in" TargetMode="External"/><Relationship Id="rId1" Type="http://schemas.openxmlformats.org/officeDocument/2006/relationships/hyperlink" Target="mailto:vaibhav.shitap@vit.edu.in"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79.xml.rels><?xml version="1.0" encoding="UTF-8" standalone="yes"?>
<Relationships xmlns="http://schemas.openxmlformats.org/package/2006/relationships"><Relationship Id="rId117" Type="http://schemas.openxmlformats.org/officeDocument/2006/relationships/hyperlink" Target="https://www.linkedin.com/in/aditya-baravkar-01aab515b/" TargetMode="External"/><Relationship Id="rId21" Type="http://schemas.openxmlformats.org/officeDocument/2006/relationships/hyperlink" Target="https://drive.google.com/open?id=1jbSNoIjInCN3KEyJ7Y_O9erRzHSoLPI5" TargetMode="External"/><Relationship Id="rId42" Type="http://schemas.openxmlformats.org/officeDocument/2006/relationships/hyperlink" Target="https://drive.google.com/open?id=1u2RBvJxixvrsDqXZXIF4pQvRkutbf-hn" TargetMode="External"/><Relationship Id="rId63" Type="http://schemas.openxmlformats.org/officeDocument/2006/relationships/hyperlink" Target="https://drive.google.com/open?id=1mOdAWQVJLiVQpWsLJPwAlBDSbEgwb8Sm" TargetMode="External"/><Relationship Id="rId84" Type="http://schemas.openxmlformats.org/officeDocument/2006/relationships/hyperlink" Target="https://www.facebook.com/missmayekar" TargetMode="External"/><Relationship Id="rId138" Type="http://schemas.openxmlformats.org/officeDocument/2006/relationships/hyperlink" Target="https://drive.google.com/open?id=1gTtPEX1MEpe8WvWA0-DrZhRYcT-f0gR4" TargetMode="External"/><Relationship Id="rId159" Type="http://schemas.openxmlformats.org/officeDocument/2006/relationships/hyperlink" Target="https://www.facebook.com/profile.php?id=100002716661802" TargetMode="External"/><Relationship Id="rId170" Type="http://schemas.openxmlformats.org/officeDocument/2006/relationships/hyperlink" Target="https://drive.google.com/open?id=1sbP9QPLbiPFjJkxHJQjLhfpkr0xrbmxd" TargetMode="External"/><Relationship Id="rId191" Type="http://schemas.openxmlformats.org/officeDocument/2006/relationships/hyperlink" Target="https://www.facebook.com/profile.php?id=100009540624530" TargetMode="External"/><Relationship Id="rId205" Type="http://schemas.openxmlformats.org/officeDocument/2006/relationships/hyperlink" Target="https://drive.google.com/open?id=1-2lLHThN0Yg8OlRXL4CrR1R-aXkwLlBX" TargetMode="External"/><Relationship Id="rId226" Type="http://schemas.openxmlformats.org/officeDocument/2006/relationships/hyperlink" Target="https://www.facebook.com/likhit.kajrolkar" TargetMode="External"/><Relationship Id="rId247" Type="http://schemas.openxmlformats.org/officeDocument/2006/relationships/hyperlink" Target="https://drive.google.com/open?id=1FHtyBxSkw6eVsKrpyV4lF3L0gHbMiQol" TargetMode="External"/><Relationship Id="rId107" Type="http://schemas.openxmlformats.org/officeDocument/2006/relationships/hyperlink" Target="https://drive.google.com/open?id=18UrSawpFKxa56D9HGmXHxD6DGlktdTlq" TargetMode="External"/><Relationship Id="rId11" Type="http://schemas.openxmlformats.org/officeDocument/2006/relationships/hyperlink" Target="https://www.facebook.com/profile.php?id=100009408184991" TargetMode="External"/><Relationship Id="rId32" Type="http://schemas.openxmlformats.org/officeDocument/2006/relationships/hyperlink" Target="https://www.linkedin.com/in/suraj-chodankar-5185b415b/" TargetMode="External"/><Relationship Id="rId53" Type="http://schemas.openxmlformats.org/officeDocument/2006/relationships/hyperlink" Target="https://www.linkedin.com/in/jayesh-chhoriya-b9874217a/" TargetMode="External"/><Relationship Id="rId74" Type="http://schemas.openxmlformats.org/officeDocument/2006/relationships/hyperlink" Target="https://drive.google.com/open?id=1ZiVcY0SEKTnOulrvh8HohdkpRlAF6ou-" TargetMode="External"/><Relationship Id="rId128" Type="http://schemas.openxmlformats.org/officeDocument/2006/relationships/hyperlink" Target="http://www.linkedin.com/in/shubham-desai-6564a31ab" TargetMode="External"/><Relationship Id="rId149" Type="http://schemas.openxmlformats.org/officeDocument/2006/relationships/hyperlink" Target="https://drive.google.com/open?id=13qt4nvzggg7jYmO3sP3I3fCh_fRo-9OP" TargetMode="External"/><Relationship Id="rId5" Type="http://schemas.openxmlformats.org/officeDocument/2006/relationships/hyperlink" Target="https://drive.google.com/open?id=10x0tvlDld2TqlRbYJn0mW7TJMdUvs-VY" TargetMode="External"/><Relationship Id="rId95" Type="http://schemas.openxmlformats.org/officeDocument/2006/relationships/hyperlink" Target="https://drive.google.com/open?id=1Q72uBcTGj62j7At4lplZtthimjkTFGvr" TargetMode="External"/><Relationship Id="rId160" Type="http://schemas.openxmlformats.org/officeDocument/2006/relationships/hyperlink" Target="https://www.linkedin.com/in/sahil-mirgal-787622168/" TargetMode="External"/><Relationship Id="rId181" Type="http://schemas.openxmlformats.org/officeDocument/2006/relationships/hyperlink" Target="https://drive.google.com/open?id=12S_XCEvFZYPikiU68gUCDRri6vY6Bikf" TargetMode="External"/><Relationship Id="rId216" Type="http://schemas.openxmlformats.org/officeDocument/2006/relationships/hyperlink" Target="https://drive.google.com/open?id=1Y1I70oBc4IbLqKaEUVhaj_j5jfwbZF2r" TargetMode="External"/><Relationship Id="rId237" Type="http://schemas.openxmlformats.org/officeDocument/2006/relationships/hyperlink" Target="https://www.facebook.com/anurag.paradkar" TargetMode="External"/><Relationship Id="rId258" Type="http://schemas.openxmlformats.org/officeDocument/2006/relationships/hyperlink" Target="https://www.linkedin.com/in/shraddha-gurav-b85608185" TargetMode="External"/><Relationship Id="rId22" Type="http://schemas.openxmlformats.org/officeDocument/2006/relationships/hyperlink" Target="https://drive.google.com/open?id=1JUbaR_TJZA2D1P6uDMQfqD36wb5xiezJ" TargetMode="External"/><Relationship Id="rId43" Type="http://schemas.openxmlformats.org/officeDocument/2006/relationships/hyperlink" Target="https://www.facebook.com/vibha.sanap" TargetMode="External"/><Relationship Id="rId64" Type="http://schemas.openxmlformats.org/officeDocument/2006/relationships/hyperlink" Target="https://www.facebook.com/profile.php?id=100009243649057" TargetMode="External"/><Relationship Id="rId118" Type="http://schemas.openxmlformats.org/officeDocument/2006/relationships/hyperlink" Target="https://drive.google.com/open?id=1rY_dNIoY2FIs4wpVikkzX_cee80ebJtg" TargetMode="External"/><Relationship Id="rId139" Type="http://schemas.openxmlformats.org/officeDocument/2006/relationships/hyperlink" Target="https://www.facebook.com/sidd.shivgan/" TargetMode="External"/><Relationship Id="rId85" Type="http://schemas.openxmlformats.org/officeDocument/2006/relationships/hyperlink" Target="https://www.linkedin.com/in/neha-mayekar/" TargetMode="External"/><Relationship Id="rId150" Type="http://schemas.openxmlformats.org/officeDocument/2006/relationships/hyperlink" Target="https://drive.google.com/open?id=1KVZIBYyeHMneq7k9EUx4eomnO_XA-dGs" TargetMode="External"/><Relationship Id="rId171" Type="http://schemas.openxmlformats.org/officeDocument/2006/relationships/hyperlink" Target="https://www.facebook.com/sanika.raul.3/" TargetMode="External"/><Relationship Id="rId192" Type="http://schemas.openxmlformats.org/officeDocument/2006/relationships/hyperlink" Target="http://www.linkedin.com/in/aniket19" TargetMode="External"/><Relationship Id="rId206" Type="http://schemas.openxmlformats.org/officeDocument/2006/relationships/hyperlink" Target="https://www.facebook.com/NupoorDode" TargetMode="External"/><Relationship Id="rId227" Type="http://schemas.openxmlformats.org/officeDocument/2006/relationships/hyperlink" Target="http://www.linkedin.com/in/likhit-kajrolkar-312855192" TargetMode="External"/><Relationship Id="rId248" Type="http://schemas.openxmlformats.org/officeDocument/2006/relationships/hyperlink" Target="https://drive.google.com/open?id=17Vg_kp7iYED8xwcpcFEiKyKf-g3SINet" TargetMode="External"/><Relationship Id="rId12" Type="http://schemas.openxmlformats.org/officeDocument/2006/relationships/hyperlink" Target="https://www.linkedin.com/in/vaishnavi-sarpatil-b1201418b/" TargetMode="External"/><Relationship Id="rId33" Type="http://schemas.openxmlformats.org/officeDocument/2006/relationships/hyperlink" Target="https://drive.google.com/open?id=177f3cSqjAiQdDNzE5m5FDYsOxGwn7-v1" TargetMode="External"/><Relationship Id="rId108" Type="http://schemas.openxmlformats.org/officeDocument/2006/relationships/hyperlink" Target="https://www.facebook.com/anish.kumar.1901/" TargetMode="External"/><Relationship Id="rId129" Type="http://schemas.openxmlformats.org/officeDocument/2006/relationships/hyperlink" Target="https://drive.google.com/open?id=1mxJ4ca99aB5TEtlma7qlc3CSxgQ25QPd" TargetMode="External"/><Relationship Id="rId54" Type="http://schemas.openxmlformats.org/officeDocument/2006/relationships/hyperlink" Target="https://drive.google.com/open?id=1cTRklkxN6bZbF82nmsILzpF3pFLoWVoe" TargetMode="External"/><Relationship Id="rId75" Type="http://schemas.openxmlformats.org/officeDocument/2006/relationships/hyperlink" Target="https://drive.google.com/open?id=1ebJA7RdKlNr8pAYYeJDbk39_MiUTuWnP" TargetMode="External"/><Relationship Id="rId96" Type="http://schemas.openxmlformats.org/officeDocument/2006/relationships/hyperlink" Target="https://www.facebook.com/profile.php?id=100008846380091" TargetMode="External"/><Relationship Id="rId140" Type="http://schemas.openxmlformats.org/officeDocument/2006/relationships/hyperlink" Target="https://www.linkedin.com/in/siddhesh-shivgan-0054a6196/" TargetMode="External"/><Relationship Id="rId161" Type="http://schemas.openxmlformats.org/officeDocument/2006/relationships/hyperlink" Target="https://drive.google.com/open?id=1242wMAbNcUuHqOoin_sEJUivgy1VmscV" TargetMode="External"/><Relationship Id="rId182" Type="http://schemas.openxmlformats.org/officeDocument/2006/relationships/hyperlink" Target="https://drive.google.com/open?id=1lOhTOoLU79-gFdlZBOiKJ1idAeOWDiKI" TargetMode="External"/><Relationship Id="rId217" Type="http://schemas.openxmlformats.org/officeDocument/2006/relationships/hyperlink" Target="https://drive.google.com/open?id=1bHaSjEhFdv0uxKD2rMtMlqF2u8S51Vlr" TargetMode="External"/><Relationship Id="rId6" Type="http://schemas.openxmlformats.org/officeDocument/2006/relationships/hyperlink" Target="https://drive.google.com/open?id=19yNQg5mhZJtFHk4bE7do4rpOZ1X3-3RU" TargetMode="External"/><Relationship Id="rId238" Type="http://schemas.openxmlformats.org/officeDocument/2006/relationships/hyperlink" Target="https://www.linkedin.com/in/anurag-paradkar-66010b1ab/" TargetMode="External"/><Relationship Id="rId259" Type="http://schemas.openxmlformats.org/officeDocument/2006/relationships/hyperlink" Target="https://drive.google.com/open?id=1DAC933ZWQjlteZPlPDJJvyoKx2vdSLNs" TargetMode="External"/><Relationship Id="rId23" Type="http://schemas.openxmlformats.org/officeDocument/2006/relationships/hyperlink" Target="https://www.facebook.com/profile.php?id=100006053823036" TargetMode="External"/><Relationship Id="rId28" Type="http://schemas.openxmlformats.org/officeDocument/2006/relationships/hyperlink" Target="https://www.linkedin.com/in/aditya-chawan-87858a16a" TargetMode="External"/><Relationship Id="rId49" Type="http://schemas.openxmlformats.org/officeDocument/2006/relationships/hyperlink" Target="http://linkedin.com/in/rishikesh-g-039395107" TargetMode="External"/><Relationship Id="rId114" Type="http://schemas.openxmlformats.org/officeDocument/2006/relationships/hyperlink" Target="https://drive.google.com/open?id=1G0zG6dlI3zftzw0sQRTOV0ElMxJr1Q6S" TargetMode="External"/><Relationship Id="rId119" Type="http://schemas.openxmlformats.org/officeDocument/2006/relationships/hyperlink" Target="https://drive.google.com/open?id=1qzM8EgKqCw2-iDaODmIIH0apxwooyc9p" TargetMode="External"/><Relationship Id="rId44" Type="http://schemas.openxmlformats.org/officeDocument/2006/relationships/hyperlink" Target="https://www.linkedin.com/in/vibha-sanap-442b911a8" TargetMode="External"/><Relationship Id="rId60" Type="http://schemas.openxmlformats.org/officeDocument/2006/relationships/hyperlink" Target="https://m.facebook.com/aniket.suryavanshi.986?ref=bookmarks" TargetMode="External"/><Relationship Id="rId65" Type="http://schemas.openxmlformats.org/officeDocument/2006/relationships/hyperlink" Target="https://www.linkedin.com/in/muzammil-lakdawala/" TargetMode="External"/><Relationship Id="rId81" Type="http://schemas.openxmlformats.org/officeDocument/2006/relationships/hyperlink" Target="https://www.linkedin.com/in/aishwarya-utale-8b15a71ab/" TargetMode="External"/><Relationship Id="rId86" Type="http://schemas.openxmlformats.org/officeDocument/2006/relationships/hyperlink" Target="https://drive.google.com/open?id=1rkGQ_VtxyrMfa2iXeAvw4RmkWcGqHyXp" TargetMode="External"/><Relationship Id="rId130" Type="http://schemas.openxmlformats.org/officeDocument/2006/relationships/hyperlink" Target="https://drive.google.com/open?id=1ElK5y2wqXQhiEmnYOnljkDc7Jh7UoItN" TargetMode="External"/><Relationship Id="rId135" Type="http://schemas.openxmlformats.org/officeDocument/2006/relationships/hyperlink" Target="https://www.facebook.com/profile.php?id=100010364384792" TargetMode="External"/><Relationship Id="rId151" Type="http://schemas.openxmlformats.org/officeDocument/2006/relationships/hyperlink" Target="https://www.facebook.com/atharvan.chavan/" TargetMode="External"/><Relationship Id="rId156" Type="http://schemas.openxmlformats.org/officeDocument/2006/relationships/hyperlink" Target="https://www.linkedin.com/in/shubham-patil-1924b0185" TargetMode="External"/><Relationship Id="rId177" Type="http://schemas.openxmlformats.org/officeDocument/2006/relationships/hyperlink" Target="https://drive.google.com/open?id=1a0U16sPTGxJd4rUHQtE10Eyht8fy3SRJ" TargetMode="External"/><Relationship Id="rId198" Type="http://schemas.openxmlformats.org/officeDocument/2006/relationships/hyperlink" Target="https://drive.google.com/open?id=1qAUp5kvGJsrbljVxKtcI1auQoT51_tM7" TargetMode="External"/><Relationship Id="rId172" Type="http://schemas.openxmlformats.org/officeDocument/2006/relationships/hyperlink" Target="https://www.linkedin.com/in/sanika-raul-a46061154/" TargetMode="External"/><Relationship Id="rId193" Type="http://schemas.openxmlformats.org/officeDocument/2006/relationships/hyperlink" Target="https://drive.google.com/open?id=1FBs2zHlr1fzyvzL8foyjOnwFhWqSH511" TargetMode="External"/><Relationship Id="rId202" Type="http://schemas.openxmlformats.org/officeDocument/2006/relationships/hyperlink" Target="https://drive.google.com/open?id=1DfMBLw6UvP7S97BFgryhBXQXz1SBmTdV" TargetMode="External"/><Relationship Id="rId207" Type="http://schemas.openxmlformats.org/officeDocument/2006/relationships/hyperlink" Target="https://www.linkedin.com/in/nupoor-dode-184833185" TargetMode="External"/><Relationship Id="rId223" Type="http://schemas.openxmlformats.org/officeDocument/2006/relationships/hyperlink" Target="https://www.linkedin.com/in/shashwat-pandya-8628321ab" TargetMode="External"/><Relationship Id="rId228" Type="http://schemas.openxmlformats.org/officeDocument/2006/relationships/hyperlink" Target="https://drive.google.com/open?id=1ofOR9jZ6Mj0uNR4893SLnfqw0_4co7jt" TargetMode="External"/><Relationship Id="rId244" Type="http://schemas.openxmlformats.org/officeDocument/2006/relationships/hyperlink" Target="https://drive.google.com/open?id=1P1lX3HximagOLciZbIW98rwvqNbIFtmc" TargetMode="External"/><Relationship Id="rId249" Type="http://schemas.openxmlformats.org/officeDocument/2006/relationships/hyperlink" Target="https://www.facebook.com/shreya.pattewar.1" TargetMode="External"/><Relationship Id="rId13" Type="http://schemas.openxmlformats.org/officeDocument/2006/relationships/hyperlink" Target="https://drive.google.com/open?id=1U2EE26ZeM7M-tQN0cONSrETtBv_2f2TA" TargetMode="External"/><Relationship Id="rId18" Type="http://schemas.openxmlformats.org/officeDocument/2006/relationships/hyperlink" Target="https://drive.google.com/open?id=1hobjEYdCUjDWIK-BDz1n5V9wnsB5sj82" TargetMode="External"/><Relationship Id="rId39" Type="http://schemas.openxmlformats.org/officeDocument/2006/relationships/hyperlink" Target="https://www.facebook.com/profile.php?id=100002060056478&amp;sk=about&amp;section=work&amp;force-refresh" TargetMode="External"/><Relationship Id="rId109" Type="http://schemas.openxmlformats.org/officeDocument/2006/relationships/hyperlink" Target="https://www.linkedin.com/in/anish-kumar-467aa31a8/" TargetMode="External"/><Relationship Id="rId260" Type="http://schemas.openxmlformats.org/officeDocument/2006/relationships/hyperlink" Target="https://drive.google.com/open?id=12CUSw_7cXsp8CjfTNzmvOPkVy2F9Y5HW" TargetMode="External"/><Relationship Id="rId265" Type="http://schemas.openxmlformats.org/officeDocument/2006/relationships/printerSettings" Target="../printerSettings/printerSettings46.bin"/><Relationship Id="rId34" Type="http://schemas.openxmlformats.org/officeDocument/2006/relationships/hyperlink" Target="https://drive.google.com/open?id=1Y5s2O9VCVnjMIJiy37-kx9FyzEWLdg5O" TargetMode="External"/><Relationship Id="rId50" Type="http://schemas.openxmlformats.org/officeDocument/2006/relationships/hyperlink" Target="https://drive.google.com/open?id=1PnSqxNpYmbR8cCccDUDQMPHvy2ZH2t25" TargetMode="External"/><Relationship Id="rId55" Type="http://schemas.openxmlformats.org/officeDocument/2006/relationships/hyperlink" Target="https://drive.google.com/open?id=1291lxsLZYXzPD5jjWCbVGEolgGF1HOiO" TargetMode="External"/><Relationship Id="rId76" Type="http://schemas.openxmlformats.org/officeDocument/2006/relationships/hyperlink" Target="http://www.facebook.com/rajdedhia10/" TargetMode="External"/><Relationship Id="rId97" Type="http://schemas.openxmlformats.org/officeDocument/2006/relationships/hyperlink" Target="https://www.linkedin.com/in/vaibhavi-prabhulkar-9547641a0" TargetMode="External"/><Relationship Id="rId104" Type="http://schemas.openxmlformats.org/officeDocument/2006/relationships/hyperlink" Target="https://www.facebook.com/profile.php?id=100009528694966" TargetMode="External"/><Relationship Id="rId120" Type="http://schemas.openxmlformats.org/officeDocument/2006/relationships/hyperlink" Target="https://m.facebook.com/mayuresh.joshi.756?ref=bookmarks" TargetMode="External"/><Relationship Id="rId125" Type="http://schemas.openxmlformats.org/officeDocument/2006/relationships/hyperlink" Target="https://drive.google.com/open?id=1bzm09cchyMngpC5F9QYq-f4Q5g-GbYi7" TargetMode="External"/><Relationship Id="rId141" Type="http://schemas.openxmlformats.org/officeDocument/2006/relationships/hyperlink" Target="https://drive.google.com/open?id=13rPIuvQliOBpGYRpSHaQgLUq31gH6rzr" TargetMode="External"/><Relationship Id="rId146" Type="http://schemas.openxmlformats.org/officeDocument/2006/relationships/hyperlink" Target="https://drive.google.com/open?id=1junp6-s4OY7hVpDhyv-_7wbPvz4l5p0R" TargetMode="External"/><Relationship Id="rId167" Type="http://schemas.openxmlformats.org/officeDocument/2006/relationships/hyperlink" Target="https://www.facebook.com/safal.dawankar" TargetMode="External"/><Relationship Id="rId188" Type="http://schemas.openxmlformats.org/officeDocument/2006/relationships/hyperlink" Target="https://www.linkedin.com/in/renuka-kom-a3553a161/" TargetMode="External"/><Relationship Id="rId7" Type="http://schemas.openxmlformats.org/officeDocument/2006/relationships/hyperlink" Target="https://www.facebook.com/bhavika.gujare" TargetMode="External"/><Relationship Id="rId71" Type="http://schemas.openxmlformats.org/officeDocument/2006/relationships/hyperlink" Target="https://drive.google.com/open?id=12IBQFG-QSVeEMwCZIrkZy_Dz3Ezt2RdI" TargetMode="External"/><Relationship Id="rId92" Type="http://schemas.openxmlformats.org/officeDocument/2006/relationships/hyperlink" Target="http://facebook.com/saurabh.naik.108" TargetMode="External"/><Relationship Id="rId162" Type="http://schemas.openxmlformats.org/officeDocument/2006/relationships/hyperlink" Target="https://drive.google.com/open?id=18ELuo4phomqt2oJGPsww730movJQRwvf" TargetMode="External"/><Relationship Id="rId183" Type="http://schemas.openxmlformats.org/officeDocument/2006/relationships/hyperlink" Target="https://www.facebook.com/rohit.doltade" TargetMode="External"/><Relationship Id="rId213" Type="http://schemas.openxmlformats.org/officeDocument/2006/relationships/hyperlink" Target="https://drive.google.com/open?id=1IgeRWo9HUPk_Lb530bRC87hQn-M4ocaJ" TargetMode="External"/><Relationship Id="rId218" Type="http://schemas.openxmlformats.org/officeDocument/2006/relationships/hyperlink" Target="https://www.facebook.com/saurabh.takle1999/" TargetMode="External"/><Relationship Id="rId234" Type="http://schemas.openxmlformats.org/officeDocument/2006/relationships/hyperlink" Target="https://www.facebook.com/shripad.kulkarni.3701" TargetMode="External"/><Relationship Id="rId239" Type="http://schemas.openxmlformats.org/officeDocument/2006/relationships/hyperlink" Target="https://drive.google.com/open?id=1EpfbJllJTDPiygmqy7YF2j4lIHmiAH2S" TargetMode="External"/><Relationship Id="rId2" Type="http://schemas.openxmlformats.org/officeDocument/2006/relationships/hyperlink" Target="https://drive.google.com/open?id=1vc2cZu1TB2df-ib2PXigpZxVaQoIP22f" TargetMode="External"/><Relationship Id="rId29" Type="http://schemas.openxmlformats.org/officeDocument/2006/relationships/hyperlink" Target="https://drive.google.com/open?id=1e8pcMHrhbZPuzcVZlXpfxjkQ4LCN3mcI" TargetMode="External"/><Relationship Id="rId250" Type="http://schemas.openxmlformats.org/officeDocument/2006/relationships/hyperlink" Target="https://www.linkedin.com/in/shreya-pattewar" TargetMode="External"/><Relationship Id="rId255" Type="http://schemas.openxmlformats.org/officeDocument/2006/relationships/hyperlink" Target="https://drive.google.com/open?id=1BB-uJFZX3s7soazKLBPClLntpbhO4Exm" TargetMode="External"/><Relationship Id="rId24" Type="http://schemas.openxmlformats.org/officeDocument/2006/relationships/hyperlink" Target="https://www.linkedin.com/in/abhishek-singh-55a941170/" TargetMode="External"/><Relationship Id="rId40" Type="http://schemas.openxmlformats.org/officeDocument/2006/relationships/hyperlink" Target="http://www.linkedin.com/in/rishabh-jain-60759016a" TargetMode="External"/><Relationship Id="rId45" Type="http://schemas.openxmlformats.org/officeDocument/2006/relationships/hyperlink" Target="http://rishikesh.gawde.vit.edu.in/" TargetMode="External"/><Relationship Id="rId66" Type="http://schemas.openxmlformats.org/officeDocument/2006/relationships/hyperlink" Target="https://drive.google.com/open?id=1o6vgex1FVZsbAIGOQDwBu90e5IZ1FNtF" TargetMode="External"/><Relationship Id="rId87" Type="http://schemas.openxmlformats.org/officeDocument/2006/relationships/hyperlink" Target="https://drive.google.com/open?id=1ddm5xy3LcxD1pxrtVf2FEtXSP5ARB9KF" TargetMode="External"/><Relationship Id="rId110" Type="http://schemas.openxmlformats.org/officeDocument/2006/relationships/hyperlink" Target="https://drive.google.com/open?id=1oROaRRsMFTCzP0roaeYt_3XkfC0IkONl" TargetMode="External"/><Relationship Id="rId115" Type="http://schemas.openxmlformats.org/officeDocument/2006/relationships/hyperlink" Target="https://drive.google.com/open?id=197etHDBMrHxOZcaRKRMpycN8j6KO-x8w" TargetMode="External"/><Relationship Id="rId131" Type="http://schemas.openxmlformats.org/officeDocument/2006/relationships/hyperlink" Target="https://m.facebook.com/home.php" TargetMode="External"/><Relationship Id="rId136" Type="http://schemas.openxmlformats.org/officeDocument/2006/relationships/hyperlink" Target="https://www.linkedin.com/in/vishakha-tahasildar-34b46b1a2/" TargetMode="External"/><Relationship Id="rId157" Type="http://schemas.openxmlformats.org/officeDocument/2006/relationships/hyperlink" Target="https://drive.google.com/open?id=1O2E06as_KDhY_Yy-S0PUvFnXiLptZRUz" TargetMode="External"/><Relationship Id="rId178" Type="http://schemas.openxmlformats.org/officeDocument/2006/relationships/hyperlink" Target="https://drive.google.com/open?id=1kDqYMccykcmqwhCfc81OS7euzSkVDohr" TargetMode="External"/><Relationship Id="rId61" Type="http://schemas.openxmlformats.org/officeDocument/2006/relationships/hyperlink" Target="https://www.linkedin.com/in/aniket-suryavanshi-3397a213b" TargetMode="External"/><Relationship Id="rId82" Type="http://schemas.openxmlformats.org/officeDocument/2006/relationships/hyperlink" Target="https://drive.google.com/open?id=1RBnzHlGr02ZR4VQqKdpVbaREAzHq3H_d" TargetMode="External"/><Relationship Id="rId152" Type="http://schemas.openxmlformats.org/officeDocument/2006/relationships/hyperlink" Target="http://www.linkedin.com/in/atharvan-chavan-25b3341ab" TargetMode="External"/><Relationship Id="rId173" Type="http://schemas.openxmlformats.org/officeDocument/2006/relationships/hyperlink" Target="https://drive.google.com/open?id=12QUnqU8sxQHs1ku186qgzp8jOGrvX4V8" TargetMode="External"/><Relationship Id="rId194" Type="http://schemas.openxmlformats.org/officeDocument/2006/relationships/hyperlink" Target="https://drive.google.com/open?id=1XNt13QaaJHzbRzb28XkuVni1ig0JiZvU" TargetMode="External"/><Relationship Id="rId199" Type="http://schemas.openxmlformats.org/officeDocument/2006/relationships/hyperlink" Target="https://drive.google.com/open?id=1_PEEsaMJDyh5cw5Biy6UePKZy0_FgD4O" TargetMode="External"/><Relationship Id="rId203" Type="http://schemas.openxmlformats.org/officeDocument/2006/relationships/hyperlink" Target="https://www.linkedin.com/in/amogh-w/" TargetMode="External"/><Relationship Id="rId208" Type="http://schemas.openxmlformats.org/officeDocument/2006/relationships/hyperlink" Target="https://drive.google.com/open?id=1Z1F_Y87B5tUHd4j7jS0v4DWxNtZQPc5S" TargetMode="External"/><Relationship Id="rId229" Type="http://schemas.openxmlformats.org/officeDocument/2006/relationships/hyperlink" Target="https://drive.google.com/open?id=1oAQ1FYx4ul4BVtqozpR9ROoJu6yKR0iJ" TargetMode="External"/><Relationship Id="rId19" Type="http://schemas.openxmlformats.org/officeDocument/2006/relationships/hyperlink" Target="https://www.facebook.com/profile.php?id=100009211456298" TargetMode="External"/><Relationship Id="rId224" Type="http://schemas.openxmlformats.org/officeDocument/2006/relationships/hyperlink" Target="https://drive.google.com/open?id=1LwN9as5BtZ8I5TqHc3g2SqClgnXFHCjo" TargetMode="External"/><Relationship Id="rId240" Type="http://schemas.openxmlformats.org/officeDocument/2006/relationships/hyperlink" Target="https://drive.google.com/open?id=1e7v7za3XwdARJkfmxCzLelkswsmqpqR_" TargetMode="External"/><Relationship Id="rId245" Type="http://schemas.openxmlformats.org/officeDocument/2006/relationships/hyperlink" Target="https://m.facebook.com/home.php" TargetMode="External"/><Relationship Id="rId261" Type="http://schemas.openxmlformats.org/officeDocument/2006/relationships/hyperlink" Target="https://www.facebook.com/tejaswini.bhosle.92/" TargetMode="External"/><Relationship Id="rId14" Type="http://schemas.openxmlformats.org/officeDocument/2006/relationships/hyperlink" Target="https://drive.google.com/open?id=1yzjkjAAmRVGld3Zt_GhQE8ydunp-0aOP" TargetMode="External"/><Relationship Id="rId30" Type="http://schemas.openxmlformats.org/officeDocument/2006/relationships/hyperlink" Target="https://drive.google.com/open?id=1I0ZD8NvqIDt4Yxh0l17PgGwI_L6TeOzo" TargetMode="External"/><Relationship Id="rId35" Type="http://schemas.openxmlformats.org/officeDocument/2006/relationships/hyperlink" Target="https://www.facebook.com/eshika.khandelwal" TargetMode="External"/><Relationship Id="rId56" Type="http://schemas.openxmlformats.org/officeDocument/2006/relationships/hyperlink" Target="https://www.facebook.com/sahil.todkar" TargetMode="External"/><Relationship Id="rId77" Type="http://schemas.openxmlformats.org/officeDocument/2006/relationships/hyperlink" Target="http://www.linkedin.com/in/rajdedhia10/" TargetMode="External"/><Relationship Id="rId100" Type="http://schemas.openxmlformats.org/officeDocument/2006/relationships/hyperlink" Target="https://www.facebook.com/kewal9821" TargetMode="External"/><Relationship Id="rId105" Type="http://schemas.openxmlformats.org/officeDocument/2006/relationships/hyperlink" Target="https://www.linkedin.com/in/aniket-singh-b09168169/" TargetMode="External"/><Relationship Id="rId126" Type="http://schemas.openxmlformats.org/officeDocument/2006/relationships/hyperlink" Target="https://drive.google.com/open?id=1TfIlUgaKZrPRHnewAZa_90peEWDXyxgl" TargetMode="External"/><Relationship Id="rId147" Type="http://schemas.openxmlformats.org/officeDocument/2006/relationships/hyperlink" Target="http://m.facebook.com/neha.adulkar.5/" TargetMode="External"/><Relationship Id="rId168" Type="http://schemas.openxmlformats.org/officeDocument/2006/relationships/hyperlink" Target="http://www.linkedin.com/in/safal-dawankar" TargetMode="External"/><Relationship Id="rId8" Type="http://schemas.openxmlformats.org/officeDocument/2006/relationships/hyperlink" Target="https://www.linkedin.com/in/bhavika-gujare-881054170" TargetMode="External"/><Relationship Id="rId51" Type="http://schemas.openxmlformats.org/officeDocument/2006/relationships/hyperlink" Target="https://drive.google.com/open?id=13Ishh0ChMbl5rOIippdrVHS35hcA5od_" TargetMode="External"/><Relationship Id="rId72" Type="http://schemas.openxmlformats.org/officeDocument/2006/relationships/hyperlink" Target="https://www.facebook.com/omkar.shinde03/" TargetMode="External"/><Relationship Id="rId93" Type="http://schemas.openxmlformats.org/officeDocument/2006/relationships/hyperlink" Target="http://www.linkedin.com/in/saurabh-naik-981b611a3" TargetMode="External"/><Relationship Id="rId98" Type="http://schemas.openxmlformats.org/officeDocument/2006/relationships/hyperlink" Target="https://drive.google.com/open?id=1uzjdiuqJ-lFPwhuH9D1DsdYysqSRyLdo" TargetMode="External"/><Relationship Id="rId121" Type="http://schemas.openxmlformats.org/officeDocument/2006/relationships/hyperlink" Target="https://www.linkedin.com/in/mayuresh-joshi-281a6715a" TargetMode="External"/><Relationship Id="rId142" Type="http://schemas.openxmlformats.org/officeDocument/2006/relationships/hyperlink" Target="https://drive.google.com/open?id=1OPTDt63aMoHDiopZNA3Z60KCOCm9chbb" TargetMode="External"/><Relationship Id="rId163" Type="http://schemas.openxmlformats.org/officeDocument/2006/relationships/hyperlink" Target="https://www.facebook.com/profile.php?id=100053329276155" TargetMode="External"/><Relationship Id="rId184" Type="http://schemas.openxmlformats.org/officeDocument/2006/relationships/hyperlink" Target="https://www.linkedin.com/in/rohit-doltade-972b2b165" TargetMode="External"/><Relationship Id="rId189" Type="http://schemas.openxmlformats.org/officeDocument/2006/relationships/hyperlink" Target="https://drive.google.com/open?id=1NzZqlgyTHsSteJYQPXEIftvdpYBPYVLS" TargetMode="External"/><Relationship Id="rId219" Type="http://schemas.openxmlformats.org/officeDocument/2006/relationships/hyperlink" Target="https://www.linkedin.com/in/saurabh-takle-a6420116a/" TargetMode="External"/><Relationship Id="rId3" Type="http://schemas.openxmlformats.org/officeDocument/2006/relationships/hyperlink" Target="https://www.facebook.com/allan.mascarenhas.7583/" TargetMode="External"/><Relationship Id="rId214" Type="http://schemas.openxmlformats.org/officeDocument/2006/relationships/hyperlink" Target="https://www.facebook.com/ghuge.janhavi/" TargetMode="External"/><Relationship Id="rId230" Type="http://schemas.openxmlformats.org/officeDocument/2006/relationships/hyperlink" Target="https://www.facebook.com/aakash.manjrekar.39" TargetMode="External"/><Relationship Id="rId235" Type="http://schemas.openxmlformats.org/officeDocument/2006/relationships/hyperlink" Target="https://drive.google.com/open?id=1j69_shW6sIIx3aJe0J3jWvb8Wjh1CwF2" TargetMode="External"/><Relationship Id="rId251" Type="http://schemas.openxmlformats.org/officeDocument/2006/relationships/hyperlink" Target="https://drive.google.com/open?id=1mF4FGEQ71-gYs_KTzP6TODBafYvNvrMT" TargetMode="External"/><Relationship Id="rId256" Type="http://schemas.openxmlformats.org/officeDocument/2006/relationships/hyperlink" Target="https://drive.google.com/open?id=1c4_-CySJi2OvEgWqXQlrea0vA3utVVqW" TargetMode="External"/><Relationship Id="rId25" Type="http://schemas.openxmlformats.org/officeDocument/2006/relationships/hyperlink" Target="https://drive.google.com/open?id=1aApeeMrempu2UBB0j1NqlKYLkDncPQf3" TargetMode="External"/><Relationship Id="rId46" Type="http://schemas.openxmlformats.org/officeDocument/2006/relationships/hyperlink" Target="https://drive.google.com/open?id=1L4zwAP3dpkM1Ax53XhvLT2YZ8ImOh8Iq" TargetMode="External"/><Relationship Id="rId67" Type="http://schemas.openxmlformats.org/officeDocument/2006/relationships/hyperlink" Target="https://drive.google.com/open?id=1KxQ1AkXT-ysvVxjvGrnpELf2BjFlGKPy" TargetMode="External"/><Relationship Id="rId116" Type="http://schemas.openxmlformats.org/officeDocument/2006/relationships/hyperlink" Target="https://www.facebook.com/aditya.baravkar/" TargetMode="External"/><Relationship Id="rId137" Type="http://schemas.openxmlformats.org/officeDocument/2006/relationships/hyperlink" Target="https://drive.google.com/open?id=10Ei_Y0n6q5H55bbMuFl7H6XxGgfv78Ua" TargetMode="External"/><Relationship Id="rId158" Type="http://schemas.openxmlformats.org/officeDocument/2006/relationships/hyperlink" Target="https://drive.google.com/open?id=1-uiOMyVV9ymBcGy1xCf2Iv7MYb3KeJnC" TargetMode="External"/><Relationship Id="rId20" Type="http://schemas.openxmlformats.org/officeDocument/2006/relationships/hyperlink" Target="https://www.linkedin.com/in/mayuri-gaikwad-97a127184" TargetMode="External"/><Relationship Id="rId41" Type="http://schemas.openxmlformats.org/officeDocument/2006/relationships/hyperlink" Target="https://drive.google.com/open?id=1iAlSK2GIO5v6OzType4PcYpbub3VhWEs" TargetMode="External"/><Relationship Id="rId62" Type="http://schemas.openxmlformats.org/officeDocument/2006/relationships/hyperlink" Target="https://drive.google.com/open?id=1SwC3ebajGixp75eWlvwz-QoFD9DMtbKQ" TargetMode="External"/><Relationship Id="rId83" Type="http://schemas.openxmlformats.org/officeDocument/2006/relationships/hyperlink" Target="https://drive.google.com/open?id=1XEmDYqmM69s6gaDckYjXq2VMTUfQEju0" TargetMode="External"/><Relationship Id="rId88" Type="http://schemas.openxmlformats.org/officeDocument/2006/relationships/hyperlink" Target="https://www.facebook.com/anuja.dhanu.7" TargetMode="External"/><Relationship Id="rId111" Type="http://schemas.openxmlformats.org/officeDocument/2006/relationships/hyperlink" Target="https://drive.google.com/open?id=1U1cZVIR7rR_la0znpcuSixunTlLRnzHC" TargetMode="External"/><Relationship Id="rId132" Type="http://schemas.openxmlformats.org/officeDocument/2006/relationships/hyperlink" Target="https://www.linkedin.com/profile/view" TargetMode="External"/><Relationship Id="rId153" Type="http://schemas.openxmlformats.org/officeDocument/2006/relationships/hyperlink" Target="https://drive.google.com/open?id=1iNiJ1v3_A0nogiQ0ssWhSCDrLr1_w_Qq" TargetMode="External"/><Relationship Id="rId174" Type="http://schemas.openxmlformats.org/officeDocument/2006/relationships/hyperlink" Target="https://drive.google.com/open?id=18VCaMUAxFTBLI1xl8rXho5q8liL4fZqc" TargetMode="External"/><Relationship Id="rId179" Type="http://schemas.openxmlformats.org/officeDocument/2006/relationships/hyperlink" Target="https://www.facebook.com/profile.php?id=100007285636282" TargetMode="External"/><Relationship Id="rId195" Type="http://schemas.openxmlformats.org/officeDocument/2006/relationships/hyperlink" Target="https://www.linkedin.com/in/darshsolanki/" TargetMode="External"/><Relationship Id="rId209" Type="http://schemas.openxmlformats.org/officeDocument/2006/relationships/hyperlink" Target="https://drive.google.com/open?id=1bZSXp7OVQgLgrD3Q6fsgjmxcIHOlqXB5" TargetMode="External"/><Relationship Id="rId190" Type="http://schemas.openxmlformats.org/officeDocument/2006/relationships/hyperlink" Target="https://drive.google.com/open?id=1xPu0zWCPm_U6NX4T18D7N-2qdWjr8x_z" TargetMode="External"/><Relationship Id="rId204" Type="http://schemas.openxmlformats.org/officeDocument/2006/relationships/hyperlink" Target="https://drive.google.com/open?id=1Kh7bW5MEWM0ZOAt_6SWA2N16psHFnP3d" TargetMode="External"/><Relationship Id="rId220" Type="http://schemas.openxmlformats.org/officeDocument/2006/relationships/hyperlink" Target="https://drive.google.com/open?id=1ZOFJ2ur9ADkKdccEEUU_mC3NfadUaFrD" TargetMode="External"/><Relationship Id="rId225" Type="http://schemas.openxmlformats.org/officeDocument/2006/relationships/hyperlink" Target="https://drive.google.com/open?id=10INPqX7hrRxz3eQeG136O1LhWiiLHsNj" TargetMode="External"/><Relationship Id="rId241" Type="http://schemas.openxmlformats.org/officeDocument/2006/relationships/hyperlink" Target="https://www.facebook.com/chinmay.gunishastri" TargetMode="External"/><Relationship Id="rId246" Type="http://schemas.openxmlformats.org/officeDocument/2006/relationships/hyperlink" Target="https://www.linkedin.com/mwlite/mynetwork/" TargetMode="External"/><Relationship Id="rId15" Type="http://schemas.openxmlformats.org/officeDocument/2006/relationships/hyperlink" Target="https://www.facebook.com/shraddha.bijotkar" TargetMode="External"/><Relationship Id="rId36" Type="http://schemas.openxmlformats.org/officeDocument/2006/relationships/hyperlink" Target="https://www.linkedin.com/in/eshika-khandelwal-5729411ab" TargetMode="External"/><Relationship Id="rId57" Type="http://schemas.openxmlformats.org/officeDocument/2006/relationships/hyperlink" Target="https://www.linkedin.com/in/siddhesh-todkar-4085841ab" TargetMode="External"/><Relationship Id="rId106" Type="http://schemas.openxmlformats.org/officeDocument/2006/relationships/hyperlink" Target="https://drive.google.com/open?id=1dLcXIQDqmv_ASoc31x2ak9s0a1HddeLA" TargetMode="External"/><Relationship Id="rId127" Type="http://schemas.openxmlformats.org/officeDocument/2006/relationships/hyperlink" Target="https://www.facebook.com/shubham.desai.7545/" TargetMode="External"/><Relationship Id="rId262" Type="http://schemas.openxmlformats.org/officeDocument/2006/relationships/hyperlink" Target="http://www.linkedin.com/in/tejaswini-bhosle-349689170" TargetMode="External"/><Relationship Id="rId10" Type="http://schemas.openxmlformats.org/officeDocument/2006/relationships/hyperlink" Target="https://drive.google.com/open?id=1K4sq3nbK5YEaSKakl0IdOhBq2291mJKP" TargetMode="External"/><Relationship Id="rId31" Type="http://schemas.openxmlformats.org/officeDocument/2006/relationships/hyperlink" Target="https://www.facebook.com/suraj.chodankar.14" TargetMode="External"/><Relationship Id="rId52" Type="http://schemas.openxmlformats.org/officeDocument/2006/relationships/hyperlink" Target="https://www.facebook.com/jayesh.chhoriya" TargetMode="External"/><Relationship Id="rId73" Type="http://schemas.openxmlformats.org/officeDocument/2006/relationships/hyperlink" Target="http://www.linkedin.com/in/omkar-shinde03" TargetMode="External"/><Relationship Id="rId78" Type="http://schemas.openxmlformats.org/officeDocument/2006/relationships/hyperlink" Target="https://drive.google.com/open?id=1qZW6hmjkgllDVWROBcwfcOvcYm5-qFES" TargetMode="External"/><Relationship Id="rId94" Type="http://schemas.openxmlformats.org/officeDocument/2006/relationships/hyperlink" Target="https://drive.google.com/open?id=1_JsXIcIoI0pfGJA2pFh21tC4KS3G08vU" TargetMode="External"/><Relationship Id="rId99" Type="http://schemas.openxmlformats.org/officeDocument/2006/relationships/hyperlink" Target="https://drive.google.com/open?id=1BnWuDugWSXcTCM1RBtHwQvYCyaT9Hzxa" TargetMode="External"/><Relationship Id="rId101" Type="http://schemas.openxmlformats.org/officeDocument/2006/relationships/hyperlink" Target="https://www.linkedin.com/in/kewal-rathod89/" TargetMode="External"/><Relationship Id="rId122" Type="http://schemas.openxmlformats.org/officeDocument/2006/relationships/hyperlink" Target="https://drive.google.com/open?id=1D5mUMlvuwY02Nejw3zttFuQASzGutSOi" TargetMode="External"/><Relationship Id="rId143" Type="http://schemas.openxmlformats.org/officeDocument/2006/relationships/hyperlink" Target="https://www.facebook.com/vinay.govekar.10" TargetMode="External"/><Relationship Id="rId148" Type="http://schemas.openxmlformats.org/officeDocument/2006/relationships/hyperlink" Target="https://www.linkedin.com/in/neha-adulkar-28670216a/" TargetMode="External"/><Relationship Id="rId164" Type="http://schemas.openxmlformats.org/officeDocument/2006/relationships/hyperlink" Target="http://www.linkedin.com/in/jay-kadam-27720416a" TargetMode="External"/><Relationship Id="rId169" Type="http://schemas.openxmlformats.org/officeDocument/2006/relationships/hyperlink" Target="https://drive.google.com/open?id=1122pG9gtOZNhljhv3nqehVMS7SlPTQsT" TargetMode="External"/><Relationship Id="rId185" Type="http://schemas.openxmlformats.org/officeDocument/2006/relationships/hyperlink" Target="https://drive.google.com/open?id=143_yg8IdoRo4ux3xiN4QKABSYlcjAJrN" TargetMode="External"/><Relationship Id="rId4" Type="http://schemas.openxmlformats.org/officeDocument/2006/relationships/hyperlink" Target="https://www.linkedin.com/in/allan-mascarenhas-317891189/" TargetMode="External"/><Relationship Id="rId9" Type="http://schemas.openxmlformats.org/officeDocument/2006/relationships/hyperlink" Target="https://drive.google.com/open?id=1T3jgPqn3NURcC6WsjtOBttwOnysrylGn" TargetMode="External"/><Relationship Id="rId180" Type="http://schemas.openxmlformats.org/officeDocument/2006/relationships/hyperlink" Target="http://www.linkedin.com/in/JaykrishnaNandagiri" TargetMode="External"/><Relationship Id="rId210" Type="http://schemas.openxmlformats.org/officeDocument/2006/relationships/hyperlink" Target="https://www.facebook.com/atharva.gadiwan.1" TargetMode="External"/><Relationship Id="rId215" Type="http://schemas.openxmlformats.org/officeDocument/2006/relationships/hyperlink" Target="https://www.linkedin.com/in/janhavi-ghuge-a9863b1ab/" TargetMode="External"/><Relationship Id="rId236" Type="http://schemas.openxmlformats.org/officeDocument/2006/relationships/hyperlink" Target="https://drive.google.com/open?id=1yW_4eBEH6SxJIts4uRexfamsbSAo7UN6" TargetMode="External"/><Relationship Id="rId257" Type="http://schemas.openxmlformats.org/officeDocument/2006/relationships/hyperlink" Target="https://m.facebook.com/profile.php?id=100052057181859" TargetMode="External"/><Relationship Id="rId26" Type="http://schemas.openxmlformats.org/officeDocument/2006/relationships/hyperlink" Target="https://drive.google.com/open?id=1Qh3VUGWKWu5rhDX6_Tvk5OKoqlMAq1Sd" TargetMode="External"/><Relationship Id="rId231" Type="http://schemas.openxmlformats.org/officeDocument/2006/relationships/hyperlink" Target="https://www.linkedin.com/in/aakash-manjrekar-b3015815a/" TargetMode="External"/><Relationship Id="rId252" Type="http://schemas.openxmlformats.org/officeDocument/2006/relationships/hyperlink" Target="https://drive.google.com/open?id=1d2eLTQyZ8yEeN6AK0QJnYZ8Uw61lCkH3" TargetMode="External"/><Relationship Id="rId47" Type="http://schemas.openxmlformats.org/officeDocument/2006/relationships/hyperlink" Target="https://drive.google.com/open?id=1QdAB53hKni-vAmWjzMWNCRRf_gfK7opp" TargetMode="External"/><Relationship Id="rId68" Type="http://schemas.openxmlformats.org/officeDocument/2006/relationships/hyperlink" Target="https://www.facebook.com/sid.kanse" TargetMode="External"/><Relationship Id="rId89" Type="http://schemas.openxmlformats.org/officeDocument/2006/relationships/hyperlink" Target="https://www.linkedin.com/in/anuja-dhanu-635119147/" TargetMode="External"/><Relationship Id="rId112" Type="http://schemas.openxmlformats.org/officeDocument/2006/relationships/hyperlink" Target="https://www.facebook.com/yash.davkhar" TargetMode="External"/><Relationship Id="rId133" Type="http://schemas.openxmlformats.org/officeDocument/2006/relationships/hyperlink" Target="https://drive.google.com/open?id=1uA5LEuhyz3A7w3fjKBYfm4me76oaeKbV" TargetMode="External"/><Relationship Id="rId154" Type="http://schemas.openxmlformats.org/officeDocument/2006/relationships/hyperlink" Target="https://drive.google.com/open?id=1CwIuu9dEcXaoBRnR9dwrdm6V2_wLLyRk" TargetMode="External"/><Relationship Id="rId175" Type="http://schemas.openxmlformats.org/officeDocument/2006/relationships/hyperlink" Target="https://www.facebook.com/manoj.kanade/" TargetMode="External"/><Relationship Id="rId196" Type="http://schemas.openxmlformats.org/officeDocument/2006/relationships/hyperlink" Target="https://drive.google.com/open?id=1KAXbaQBqNItmFN8pFleL12UJhi7KsbOh" TargetMode="External"/><Relationship Id="rId200" Type="http://schemas.openxmlformats.org/officeDocument/2006/relationships/hyperlink" Target="https://www.linkedin.com/in/omkar-b-7375b1189" TargetMode="External"/><Relationship Id="rId16" Type="http://schemas.openxmlformats.org/officeDocument/2006/relationships/hyperlink" Target="https://www.linkedin.com/in/shraddha-bijotkar-155649177" TargetMode="External"/><Relationship Id="rId221" Type="http://schemas.openxmlformats.org/officeDocument/2006/relationships/hyperlink" Target="https://drive.google.com/open?id=1_jtNxXvv6-64cIp_zd8frDo0xTVLLd_z" TargetMode="External"/><Relationship Id="rId242" Type="http://schemas.openxmlformats.org/officeDocument/2006/relationships/hyperlink" Target="https://www.linkedin.com/in/chinmay-gunishastri-b3b153193/" TargetMode="External"/><Relationship Id="rId263" Type="http://schemas.openxmlformats.org/officeDocument/2006/relationships/hyperlink" Target="mailto:sneha.mane@vit.edu.in" TargetMode="External"/><Relationship Id="rId37" Type="http://schemas.openxmlformats.org/officeDocument/2006/relationships/hyperlink" Target="https://drive.google.com/open?id=1hGXHKAoaEkiBMCMqwoV0CJT0lujv0geq" TargetMode="External"/><Relationship Id="rId58" Type="http://schemas.openxmlformats.org/officeDocument/2006/relationships/hyperlink" Target="https://drive.google.com/open?id=1pMCIhMYrnz1dBoMA-ziWk5S1eZOStrLZ" TargetMode="External"/><Relationship Id="rId79" Type="http://schemas.openxmlformats.org/officeDocument/2006/relationships/hyperlink" Target="https://drive.google.com/open?id=1f8n8F0aY0ueROxmprB1m3-OWT4HMbONd" TargetMode="External"/><Relationship Id="rId102" Type="http://schemas.openxmlformats.org/officeDocument/2006/relationships/hyperlink" Target="https://drive.google.com/open?id=1F7D1aTVXVvO3ViqdfJhbKXIPjOYdq9F9" TargetMode="External"/><Relationship Id="rId123" Type="http://schemas.openxmlformats.org/officeDocument/2006/relationships/hyperlink" Target="https://drive.google.com/open?id=1NRsBcEyFEWCUYrxpmanF3fw_Kkhvsdmy" TargetMode="External"/><Relationship Id="rId144" Type="http://schemas.openxmlformats.org/officeDocument/2006/relationships/hyperlink" Target="https://www.linkedin.com/in/vinay-govekar-8321191ab/" TargetMode="External"/><Relationship Id="rId90" Type="http://schemas.openxmlformats.org/officeDocument/2006/relationships/hyperlink" Target="https://drive.google.com/open?id=1u8QEUJmMx375GMQdKesnB8LzITX4Fu4H" TargetMode="External"/><Relationship Id="rId165" Type="http://schemas.openxmlformats.org/officeDocument/2006/relationships/hyperlink" Target="https://drive.google.com/open?id=12qg8rGhNMGOpScUr041OyTUG57QrRVBH" TargetMode="External"/><Relationship Id="rId186" Type="http://schemas.openxmlformats.org/officeDocument/2006/relationships/hyperlink" Target="https://drive.google.com/open?id=17KJTec4aU7eXcrInM9Uww09wtqzBGz8q" TargetMode="External"/><Relationship Id="rId211" Type="http://schemas.openxmlformats.org/officeDocument/2006/relationships/hyperlink" Target="https://www.linkedin.com/in/atharva-gadiwan-13b31a16b/" TargetMode="External"/><Relationship Id="rId232" Type="http://schemas.openxmlformats.org/officeDocument/2006/relationships/hyperlink" Target="https://drive.google.com/open?id=1YW_ASB6eiMIWnU_6Y_KHAM4LkLJQSyUJ" TargetMode="External"/><Relationship Id="rId253" Type="http://schemas.openxmlformats.org/officeDocument/2006/relationships/hyperlink" Target="https://www.facebook.com/rishabh.jaiswal.716" TargetMode="External"/><Relationship Id="rId27" Type="http://schemas.openxmlformats.org/officeDocument/2006/relationships/hyperlink" Target="https://www.facebook.com/aditya.chawan.568" TargetMode="External"/><Relationship Id="rId48" Type="http://schemas.openxmlformats.org/officeDocument/2006/relationships/hyperlink" Target="https://www.facebook.com/rishikesh.gawde.12/" TargetMode="External"/><Relationship Id="rId69" Type="http://schemas.openxmlformats.org/officeDocument/2006/relationships/hyperlink" Target="https://www.linkedin.com/in/siddhesh-kanse-0451251a5" TargetMode="External"/><Relationship Id="rId113" Type="http://schemas.openxmlformats.org/officeDocument/2006/relationships/hyperlink" Target="https://www.linkedin.com/in/yash-davkhar-487bb51a8/" TargetMode="External"/><Relationship Id="rId134" Type="http://schemas.openxmlformats.org/officeDocument/2006/relationships/hyperlink" Target="https://drive.google.com/open?id=1Adc6kZSlLBNQjXMkBo5X_n2lCGUJsu68" TargetMode="External"/><Relationship Id="rId80" Type="http://schemas.openxmlformats.org/officeDocument/2006/relationships/hyperlink" Target="https://www.facebook.com/ash.utale.5" TargetMode="External"/><Relationship Id="rId155" Type="http://schemas.openxmlformats.org/officeDocument/2006/relationships/hyperlink" Target="https://www.facebook.com/profile.php?id=100006832158793" TargetMode="External"/><Relationship Id="rId176" Type="http://schemas.openxmlformats.org/officeDocument/2006/relationships/hyperlink" Target="https://www.linkedin.com/in/manoj-kanade-34871516b/" TargetMode="External"/><Relationship Id="rId197" Type="http://schemas.openxmlformats.org/officeDocument/2006/relationships/hyperlink" Target="https://drive.google.com/open?id=1rB1bZxPUhcxQ7mSZZttI2xBEHsoQ8h0P" TargetMode="External"/><Relationship Id="rId201" Type="http://schemas.openxmlformats.org/officeDocument/2006/relationships/hyperlink" Target="https://drive.google.com/open?id=1OSYG3Nc4Or7BBPykQNYQOiY9Svxiyuse" TargetMode="External"/><Relationship Id="rId222" Type="http://schemas.openxmlformats.org/officeDocument/2006/relationships/hyperlink" Target="https://www.facebook.com/shashwat.pan200" TargetMode="External"/><Relationship Id="rId243" Type="http://schemas.openxmlformats.org/officeDocument/2006/relationships/hyperlink" Target="https://drive.google.com/open?id=1ZoLDjfvYgrYyB1lQPexvoxLlsphUUabe" TargetMode="External"/><Relationship Id="rId264" Type="http://schemas.openxmlformats.org/officeDocument/2006/relationships/hyperlink" Target="mailto:snehamane004@gmail.com" TargetMode="External"/><Relationship Id="rId17" Type="http://schemas.openxmlformats.org/officeDocument/2006/relationships/hyperlink" Target="https://drive.google.com/open?id=1C1U9UEs1pJaRcC9g4Zd9V0nvgOogfNa-" TargetMode="External"/><Relationship Id="rId38" Type="http://schemas.openxmlformats.org/officeDocument/2006/relationships/hyperlink" Target="https://drive.google.com/open?id=1PfMlrNREyG27vdmsu0lV7Vq6s6Ew-DJx" TargetMode="External"/><Relationship Id="rId59" Type="http://schemas.openxmlformats.org/officeDocument/2006/relationships/hyperlink" Target="https://drive.google.com/open?id=1OeC7GIMMRSQEMonx0K-muxiLYuJoDnqx" TargetMode="External"/><Relationship Id="rId103" Type="http://schemas.openxmlformats.org/officeDocument/2006/relationships/hyperlink" Target="https://drive.google.com/open?id=1dC42upaKEwhGQThH5ma8rCEa3KdIfzIv" TargetMode="External"/><Relationship Id="rId124" Type="http://schemas.openxmlformats.org/officeDocument/2006/relationships/hyperlink" Target="https://www.linkedin.com/in/jayesh-sarang-41b766185/" TargetMode="External"/><Relationship Id="rId70" Type="http://schemas.openxmlformats.org/officeDocument/2006/relationships/hyperlink" Target="https://drive.google.com/open?id=1pHsBnr_qqS9YMF9D56-GTeL-5XraH6eA" TargetMode="External"/><Relationship Id="rId91" Type="http://schemas.openxmlformats.org/officeDocument/2006/relationships/hyperlink" Target="https://drive.google.com/open?id=1FfZyRA1wD2d6gd9rZH8VYxzqpRzWWZJX" TargetMode="External"/><Relationship Id="rId145" Type="http://schemas.openxmlformats.org/officeDocument/2006/relationships/hyperlink" Target="https://drive.google.com/open?id=1dQ355QdLcLzhkP_ojmWFB-ezppw4yasY" TargetMode="External"/><Relationship Id="rId166" Type="http://schemas.openxmlformats.org/officeDocument/2006/relationships/hyperlink" Target="https://drive.google.com/open?id=107O9PAecXLOw5DLWJeZ4mQdaOuAdCoi0" TargetMode="External"/><Relationship Id="rId187" Type="http://schemas.openxmlformats.org/officeDocument/2006/relationships/hyperlink" Target="https://www.facebook.com/profile.php?id=100005018176846" TargetMode="External"/><Relationship Id="rId1" Type="http://schemas.openxmlformats.org/officeDocument/2006/relationships/hyperlink" Target="https://drive.google.com/open?id=1IFjaYUvLCz3pNSkV2emNHcznHt_KMGsA" TargetMode="External"/><Relationship Id="rId212" Type="http://schemas.openxmlformats.org/officeDocument/2006/relationships/hyperlink" Target="https://drive.google.com/open?id=1Et3WmsOUkRytJfMy9l7uxuIteYGMTa7X" TargetMode="External"/><Relationship Id="rId233" Type="http://schemas.openxmlformats.org/officeDocument/2006/relationships/hyperlink" Target="https://drive.google.com/open?id=1yYx_eY5F3AA7tO7iOPrlwG8DJEmVfuSg" TargetMode="External"/><Relationship Id="rId254" Type="http://schemas.openxmlformats.org/officeDocument/2006/relationships/hyperlink" Target="https://www.linkedin.com/in/rishabh-jaiswal-a873b0183/" TargetMode="External"/></Relationships>
</file>

<file path=xl/worksheets/_rels/sheet80.xml.rels><?xml version="1.0" encoding="UTF-8" standalone="yes"?>
<Relationships xmlns="http://schemas.openxmlformats.org/package/2006/relationships"><Relationship Id="rId117" Type="http://schemas.openxmlformats.org/officeDocument/2006/relationships/hyperlink" Target="https://drive.google.com/open?id=1izP1xrJdUvxL7iLt7yPzJCp00_oBLyJZ" TargetMode="External"/><Relationship Id="rId21" Type="http://schemas.openxmlformats.org/officeDocument/2006/relationships/hyperlink" Target="https://www.facebook.com/people/Rohit-Gupta/100008724167928" TargetMode="External"/><Relationship Id="rId42" Type="http://schemas.openxmlformats.org/officeDocument/2006/relationships/hyperlink" Target="https://drive.google.com/open?id=1FA-t_nWoZXrTtEHT6DjX-LHYL4i75N5E" TargetMode="External"/><Relationship Id="rId63" Type="http://schemas.openxmlformats.org/officeDocument/2006/relationships/hyperlink" Target="https://www.linkedin.com/in/ankur-singh-482083144" TargetMode="External"/><Relationship Id="rId84" Type="http://schemas.openxmlformats.org/officeDocument/2006/relationships/hyperlink" Target="http://facebook.com/tejas.nakka" TargetMode="External"/><Relationship Id="rId138" Type="http://schemas.openxmlformats.org/officeDocument/2006/relationships/hyperlink" Target="https://www.linkedin.com/in/aditya-sarwankar-a39706182/" TargetMode="External"/><Relationship Id="rId159" Type="http://schemas.openxmlformats.org/officeDocument/2006/relationships/hyperlink" Target="https://drive.google.com/open?id=1xO4qMol6XuKy01BaZNof3o-ZpspPKJKR" TargetMode="External"/><Relationship Id="rId170" Type="http://schemas.openxmlformats.org/officeDocument/2006/relationships/hyperlink" Target="https://www.linkedin.com/in/sachin-mishra-8800a7190" TargetMode="External"/><Relationship Id="rId191" Type="http://schemas.openxmlformats.org/officeDocument/2006/relationships/hyperlink" Target="https://drive.google.com/open?id=1oa_Ow0wyZrne_pwQctNqCzywokihhhHh" TargetMode="External"/><Relationship Id="rId205" Type="http://schemas.openxmlformats.org/officeDocument/2006/relationships/hyperlink" Target="http://www.linkedin.com/in/shrey-mathur69" TargetMode="External"/><Relationship Id="rId226" Type="http://schemas.openxmlformats.org/officeDocument/2006/relationships/hyperlink" Target="https://drive.google.com/open?id=13dorPYxG5utOpstN24csMyocAIHfdjXr" TargetMode="External"/><Relationship Id="rId247" Type="http://schemas.openxmlformats.org/officeDocument/2006/relationships/hyperlink" Target="https://drive.google.com/open?id=1jl_zqQnCyF1nD0H7P6jTeMitdZLrS6p6" TargetMode="External"/><Relationship Id="rId107" Type="http://schemas.openxmlformats.org/officeDocument/2006/relationships/hyperlink" Target="https://drive.google.com/open?id=17AHOPkZL3rmgCdbqEnY3ka8PTEvw4e9i" TargetMode="External"/><Relationship Id="rId11" Type="http://schemas.openxmlformats.org/officeDocument/2006/relationships/hyperlink" Target="http://linked.com/in/rishipandya-80604216b" TargetMode="External"/><Relationship Id="rId32" Type="http://schemas.openxmlformats.org/officeDocument/2006/relationships/hyperlink" Target="https://drive.google.com/open?id=10lLeW028LSDkHCcj5N3_nTgAubrFPYs5" TargetMode="External"/><Relationship Id="rId53" Type="http://schemas.openxmlformats.org/officeDocument/2006/relationships/hyperlink" Target="https://drive.google.com/open?id=1ssqCAE8uU_NgDgyf-fwsflRGfujzkhqV" TargetMode="External"/><Relationship Id="rId74" Type="http://schemas.openxmlformats.org/officeDocument/2006/relationships/hyperlink" Target="https://drive.google.com/open?id=1HNodNimKHRw2m3es0h2vX5S2U2m87YRd" TargetMode="External"/><Relationship Id="rId128" Type="http://schemas.openxmlformats.org/officeDocument/2006/relationships/hyperlink" Target="https://drive.google.com/open?id=1nqCM7U58GxROPsztdQMt7IakNONh1ccQ" TargetMode="External"/><Relationship Id="rId149" Type="http://schemas.openxmlformats.org/officeDocument/2006/relationships/hyperlink" Target="https://www.facebook.com/profile.php?id=100009710911507" TargetMode="External"/><Relationship Id="rId5" Type="http://schemas.openxmlformats.org/officeDocument/2006/relationships/hyperlink" Target="https://drive.google.com/open?id=1-962It3niwY0YzBudtpqWw9GuP9cyai2" TargetMode="External"/><Relationship Id="rId95" Type="http://schemas.openxmlformats.org/officeDocument/2006/relationships/hyperlink" Target="https://drive.google.com/open?id=1Rgq1KG07P3EzFQFy8CQTTfXMebUwkiVw" TargetMode="External"/><Relationship Id="rId160" Type="http://schemas.openxmlformats.org/officeDocument/2006/relationships/hyperlink" Target="https://drive.google.com/open?id=1G8cgHP94Uc_wq0yExbcWnD1wg17fgvzG" TargetMode="External"/><Relationship Id="rId181" Type="http://schemas.openxmlformats.org/officeDocument/2006/relationships/hyperlink" Target="https://www.facebook.com/mandarhitesh" TargetMode="External"/><Relationship Id="rId216" Type="http://schemas.openxmlformats.org/officeDocument/2006/relationships/hyperlink" Target="https://www.facebook.com/shlok.chowke" TargetMode="External"/><Relationship Id="rId237" Type="http://schemas.openxmlformats.org/officeDocument/2006/relationships/hyperlink" Target="https://drive.google.com/open?id=13POBm0dj-3nC1dj1nfZoM_SXID0de2I-" TargetMode="External"/><Relationship Id="rId258" Type="http://schemas.openxmlformats.org/officeDocument/2006/relationships/hyperlink" Target="mailto:bhavesh.bhagria@gmail.com" TargetMode="External"/><Relationship Id="rId22" Type="http://schemas.openxmlformats.org/officeDocument/2006/relationships/hyperlink" Target="https://www.linkedin.com/in/rohit-gupta-9a3656170" TargetMode="External"/><Relationship Id="rId43" Type="http://schemas.openxmlformats.org/officeDocument/2006/relationships/hyperlink" Target="https://www.facebook.com/nikhil.musale.359/" TargetMode="External"/><Relationship Id="rId64" Type="http://schemas.openxmlformats.org/officeDocument/2006/relationships/hyperlink" Target="https://drive.google.com/open?id=15uUIeujHxePmEfSprAkSGwvDn-oifR0S" TargetMode="External"/><Relationship Id="rId118" Type="http://schemas.openxmlformats.org/officeDocument/2006/relationships/hyperlink" Target="https://www.facebook.com/profile.php?id=100009364089361" TargetMode="External"/><Relationship Id="rId139" Type="http://schemas.openxmlformats.org/officeDocument/2006/relationships/hyperlink" Target="https://drive.google.com/open?id=1LCH2V88vUWpLh94ykrRUFB9gHeNxUuJf" TargetMode="External"/><Relationship Id="rId85" Type="http://schemas.openxmlformats.org/officeDocument/2006/relationships/hyperlink" Target="http://linkedin.com/in/tjnakka" TargetMode="External"/><Relationship Id="rId150" Type="http://schemas.openxmlformats.org/officeDocument/2006/relationships/hyperlink" Target="https://www.linkedin.com/in/aniket-shinde-a35b85191/" TargetMode="External"/><Relationship Id="rId171" Type="http://schemas.openxmlformats.org/officeDocument/2006/relationships/hyperlink" Target="https://drive.google.com/open?id=1oHzmVw8gwP4cB2jB7P2jCSzaXAtioDl8" TargetMode="External"/><Relationship Id="rId192" Type="http://schemas.openxmlformats.org/officeDocument/2006/relationships/hyperlink" Target="https://www.facebook.com/shriraj.desai.58" TargetMode="External"/><Relationship Id="rId206" Type="http://schemas.openxmlformats.org/officeDocument/2006/relationships/hyperlink" Target="https://drive.google.com/open?id=1qh4dyaHid2Yx5Z-7_87tr2Vn26By9b28" TargetMode="External"/><Relationship Id="rId227" Type="http://schemas.openxmlformats.org/officeDocument/2006/relationships/hyperlink" Target="https://www.facebook.com/prathmesh.gawande.9" TargetMode="External"/><Relationship Id="rId248" Type="http://schemas.openxmlformats.org/officeDocument/2006/relationships/hyperlink" Target="https://drive.google.com/open?id=1D78YnlJYdRsfKWGvtK1nGLBk_Q_rUDvr" TargetMode="External"/><Relationship Id="rId12" Type="http://schemas.openxmlformats.org/officeDocument/2006/relationships/hyperlink" Target="https://drive.google.com/open?id=1JxT_L2Sna8qtaz5CmThYShIsEL8aRFsW" TargetMode="External"/><Relationship Id="rId33" Type="http://schemas.openxmlformats.org/officeDocument/2006/relationships/hyperlink" Target="http://www.linkedin.com/in/mansi-wairkar-6487741a5" TargetMode="External"/><Relationship Id="rId108" Type="http://schemas.openxmlformats.org/officeDocument/2006/relationships/hyperlink" Target="https://www.facebook.com/sarvesh.kharche" TargetMode="External"/><Relationship Id="rId129" Type="http://schemas.openxmlformats.org/officeDocument/2006/relationships/hyperlink" Target="https://drive.google.com/open?id=1glnpHQltjxV7Dt4AzF4nyZbLk1HypAnQ" TargetMode="External"/><Relationship Id="rId54" Type="http://schemas.openxmlformats.org/officeDocument/2006/relationships/hyperlink" Target="https://drive.google.com/open?id=1Ztu48pezYmppGIcmLtwQ2l2z4NhqfeAw" TargetMode="External"/><Relationship Id="rId75" Type="http://schemas.openxmlformats.org/officeDocument/2006/relationships/hyperlink" Target="https://drive.google.com/open?id=1FZUcO6vHNAFDn7_K7Q0Bkh83NvE_3VDy" TargetMode="External"/><Relationship Id="rId96" Type="http://schemas.openxmlformats.org/officeDocument/2006/relationships/hyperlink" Target="https://www.facebook.com/sushant.kulkarni.54943" TargetMode="External"/><Relationship Id="rId140" Type="http://schemas.openxmlformats.org/officeDocument/2006/relationships/hyperlink" Target="https://drive.google.com/open?id=1URSVKYN3GOXVELIrGb0kNKYwhsgZCwRd" TargetMode="External"/><Relationship Id="rId161" Type="http://schemas.openxmlformats.org/officeDocument/2006/relationships/hyperlink" Target="https://m.facebook.com/manasi.gosavi.52?refid=8" TargetMode="External"/><Relationship Id="rId182" Type="http://schemas.openxmlformats.org/officeDocument/2006/relationships/hyperlink" Target="https://www.linkedin.com/in/mandar800/" TargetMode="External"/><Relationship Id="rId217" Type="http://schemas.openxmlformats.org/officeDocument/2006/relationships/hyperlink" Target="https://drive.google.com/open?id=1gu-juBYapjvlJxXlSA_YYEOgoL44jgaS" TargetMode="External"/><Relationship Id="rId1" Type="http://schemas.openxmlformats.org/officeDocument/2006/relationships/hyperlink" Target="https://drive.google.com/open?id=1pJkj_bUvHrZhVtOWygmEjt_1XyXCSGTz" TargetMode="External"/><Relationship Id="rId6" Type="http://schemas.openxmlformats.org/officeDocument/2006/relationships/hyperlink" Target="https://www.facebook.com/profile.php?id=100014741170695" TargetMode="External"/><Relationship Id="rId212" Type="http://schemas.openxmlformats.org/officeDocument/2006/relationships/hyperlink" Target="http://www.facebook.com/profile.php?id=100010392513636" TargetMode="External"/><Relationship Id="rId233" Type="http://schemas.openxmlformats.org/officeDocument/2006/relationships/hyperlink" Target="https://drive.google.com/open?id=12jqIhGvtem70G6DujM3gcSYRLK0M8eII" TargetMode="External"/><Relationship Id="rId238" Type="http://schemas.openxmlformats.org/officeDocument/2006/relationships/hyperlink" Target="https://www.facebook.com/profile.php?id=100006258978578" TargetMode="External"/><Relationship Id="rId254" Type="http://schemas.openxmlformats.org/officeDocument/2006/relationships/hyperlink" Target="https://drive.google.com/file/d/1AKzayFuZPWFGHsOHmJ2-XU0qA5nG8sgI/view?usp=drivesdk" TargetMode="External"/><Relationship Id="rId259" Type="http://schemas.openxmlformats.org/officeDocument/2006/relationships/hyperlink" Target="https://www.linkedin.com/in/bhavesh-bhagria-6b1777187/" TargetMode="External"/><Relationship Id="rId23" Type="http://schemas.openxmlformats.org/officeDocument/2006/relationships/hyperlink" Target="https://drive.google.com/open?id=1rLRzwRN-u4n2LaB0fAzokPRvqWZm14uI" TargetMode="External"/><Relationship Id="rId28" Type="http://schemas.openxmlformats.org/officeDocument/2006/relationships/hyperlink" Target="https://drive.google.com/open?id=15pqvBSggNnhF_Sjvrg6TYE0o5LJFGcPc" TargetMode="External"/><Relationship Id="rId49" Type="http://schemas.openxmlformats.org/officeDocument/2006/relationships/hyperlink" Target="https://drive.google.com/open?id=1to9GxENt8OXkoi54-ahuW7Wt8NmX0XCw" TargetMode="External"/><Relationship Id="rId114" Type="http://schemas.openxmlformats.org/officeDocument/2006/relationships/hyperlink" Target="https://www.facebook.com/shubham.shikari.94/" TargetMode="External"/><Relationship Id="rId119" Type="http://schemas.openxmlformats.org/officeDocument/2006/relationships/hyperlink" Target="http://www.linkedin.com/in/sashmita-panigrahi-196b6b143" TargetMode="External"/><Relationship Id="rId44" Type="http://schemas.openxmlformats.org/officeDocument/2006/relationships/hyperlink" Target="https://www.linkedin.com/in/nikhil--musale" TargetMode="External"/><Relationship Id="rId60" Type="http://schemas.openxmlformats.org/officeDocument/2006/relationships/hyperlink" Target="https://drive.google.com/open?id=1wCc50t_9aRii6ST0nkpLapHItsAYR1Q6" TargetMode="External"/><Relationship Id="rId65" Type="http://schemas.openxmlformats.org/officeDocument/2006/relationships/hyperlink" Target="https://drive.google.com/open?id=1vLYy7RhIVcLn7En3vCmIykXXjHSsrMtG" TargetMode="External"/><Relationship Id="rId81" Type="http://schemas.openxmlformats.org/officeDocument/2006/relationships/hyperlink" Target="https://www.linkedin.com/in/usharvi-naik-5436911a5" TargetMode="External"/><Relationship Id="rId86" Type="http://schemas.openxmlformats.org/officeDocument/2006/relationships/hyperlink" Target="https://drive.google.com/open?id=1QIHZz3qrSH2mDRbsk6yzMsOe3yybvBPk" TargetMode="External"/><Relationship Id="rId130" Type="http://schemas.openxmlformats.org/officeDocument/2006/relationships/hyperlink" Target="https://www.facebook.com/bhangale.devesh/" TargetMode="External"/><Relationship Id="rId135" Type="http://schemas.openxmlformats.org/officeDocument/2006/relationships/hyperlink" Target="https://drive.google.com/open?id=1tgQn0DgpUDe1QsMnClVG1UwiDehDuDXi" TargetMode="External"/><Relationship Id="rId151" Type="http://schemas.openxmlformats.org/officeDocument/2006/relationships/hyperlink" Target="https://drive.google.com/open?id=11YJrO6FsmJetlYP7toOy1FfTImzWXgGb" TargetMode="External"/><Relationship Id="rId156" Type="http://schemas.openxmlformats.org/officeDocument/2006/relationships/hyperlink" Target="https://drive.google.com/open?id=1nRtKoFBXaDud_SlqJRhbwOHqpdxjpFus" TargetMode="External"/><Relationship Id="rId177" Type="http://schemas.openxmlformats.org/officeDocument/2006/relationships/hyperlink" Target="https://www.facebook.com/profile.php?id=100009144767511" TargetMode="External"/><Relationship Id="rId198" Type="http://schemas.openxmlformats.org/officeDocument/2006/relationships/hyperlink" Target="https://drive.google.com/open?id=1Tc97Zy2rUu_4XbN9wz-FflE1W5PEIfVF" TargetMode="External"/><Relationship Id="rId172" Type="http://schemas.openxmlformats.org/officeDocument/2006/relationships/hyperlink" Target="https://drive.google.com/open?id=1yNbZMXoWi4ju-vhTqrVVrZZThrwoZF4c" TargetMode="External"/><Relationship Id="rId193" Type="http://schemas.openxmlformats.org/officeDocument/2006/relationships/hyperlink" Target="https://in.linkedin.com/in/shriraj-desai-87758a137" TargetMode="External"/><Relationship Id="rId202" Type="http://schemas.openxmlformats.org/officeDocument/2006/relationships/hyperlink" Target="https://drive.google.com/open?id=1L2qEW0W9Dtt_jokZGD986xLOfcRBCoHF" TargetMode="External"/><Relationship Id="rId207" Type="http://schemas.openxmlformats.org/officeDocument/2006/relationships/hyperlink" Target="https://drive.google.com/open?id=1PoVsrQPSaTFOjSyCL9j2mIUD1JqGxSpF" TargetMode="External"/><Relationship Id="rId223" Type="http://schemas.openxmlformats.org/officeDocument/2006/relationships/hyperlink" Target="https://www.facebook.com/aditi.pandey.98871174" TargetMode="External"/><Relationship Id="rId228" Type="http://schemas.openxmlformats.org/officeDocument/2006/relationships/hyperlink" Target="https://www.linkedin.com/in/prathmeshgawande/" TargetMode="External"/><Relationship Id="rId244" Type="http://schemas.openxmlformats.org/officeDocument/2006/relationships/hyperlink" Target="https://drive.google.com/open?id=1gSEIok1LN6OO4PY-im28qVSTuHG4ifX5" TargetMode="External"/><Relationship Id="rId249" Type="http://schemas.openxmlformats.org/officeDocument/2006/relationships/hyperlink" Target="https://m.facebook.com/home.php" TargetMode="External"/><Relationship Id="rId13" Type="http://schemas.openxmlformats.org/officeDocument/2006/relationships/hyperlink" Target="https://drive.google.com/open?id=1ePFKm7CbREGOD3VA_6yyqnUrYuLmz3z8" TargetMode="External"/><Relationship Id="rId18" Type="http://schemas.openxmlformats.org/officeDocument/2006/relationships/hyperlink" Target="https://www.linkedin.com/in/rutuja-avhad-72a33919a" TargetMode="External"/><Relationship Id="rId39" Type="http://schemas.openxmlformats.org/officeDocument/2006/relationships/hyperlink" Target="https://drive.google.com/open?id=1Ri950qNHUApT0vJ9VYnxtx71muQ9bCDl" TargetMode="External"/><Relationship Id="rId109" Type="http://schemas.openxmlformats.org/officeDocument/2006/relationships/hyperlink" Target="https://www.linkedin.com/in/sarvesh-kharche/" TargetMode="External"/><Relationship Id="rId260" Type="http://schemas.openxmlformats.org/officeDocument/2006/relationships/hyperlink" Target="mailto:bhushan.ghodke@vit.edu.in" TargetMode="External"/><Relationship Id="rId34" Type="http://schemas.openxmlformats.org/officeDocument/2006/relationships/hyperlink" Target="https://drive.google.com/open?id=1ixpj2BPlV8PjCyntQk2UN5vgn80dQIzh" TargetMode="External"/><Relationship Id="rId50" Type="http://schemas.openxmlformats.org/officeDocument/2006/relationships/hyperlink" Target="https://drive.google.com/open?id=1hhyoxyosTdvLr08T0dM0nzMesJffLK0g" TargetMode="External"/><Relationship Id="rId55" Type="http://schemas.openxmlformats.org/officeDocument/2006/relationships/hyperlink" Target="https://www.facebook.com/akshay.deekonda.3/" TargetMode="External"/><Relationship Id="rId76" Type="http://schemas.openxmlformats.org/officeDocument/2006/relationships/hyperlink" Target="https://www.facebook.com/ankita.shelke.129" TargetMode="External"/><Relationship Id="rId97" Type="http://schemas.openxmlformats.org/officeDocument/2006/relationships/hyperlink" Target="https://www.linkedin.com/in/sushant-k-934a40107/" TargetMode="External"/><Relationship Id="rId104" Type="http://schemas.openxmlformats.org/officeDocument/2006/relationships/hyperlink" Target="https://www.facebook.com/profile.php?id=100009202488675" TargetMode="External"/><Relationship Id="rId120" Type="http://schemas.openxmlformats.org/officeDocument/2006/relationships/hyperlink" Target="https://drive.google.com/open?id=1LVRje4kRatuccyrd76SWMWeFklnPYqpr" TargetMode="External"/><Relationship Id="rId125" Type="http://schemas.openxmlformats.org/officeDocument/2006/relationships/hyperlink" Target="https://drive.google.com/open?id=1RDV1KYJlufJAWDJyjQAL561pXUokYgbN" TargetMode="External"/><Relationship Id="rId141" Type="http://schemas.openxmlformats.org/officeDocument/2006/relationships/hyperlink" Target="https://www.facebook.com/shubham.ambre.35" TargetMode="External"/><Relationship Id="rId146" Type="http://schemas.openxmlformats.org/officeDocument/2006/relationships/hyperlink" Target="https://www.linkedin.com/in/gaurav-kale-13a8351a0" TargetMode="External"/><Relationship Id="rId167" Type="http://schemas.openxmlformats.org/officeDocument/2006/relationships/hyperlink" Target="https://drive.google.com/open?id=1Ma26nNk-MXtRxSRKRR1yGVNSLj3DPFpu" TargetMode="External"/><Relationship Id="rId188" Type="http://schemas.openxmlformats.org/officeDocument/2006/relationships/hyperlink" Target="https://www.facebook.com/vedant.nn" TargetMode="External"/><Relationship Id="rId7" Type="http://schemas.openxmlformats.org/officeDocument/2006/relationships/hyperlink" Target="https://www.linkedin.com/in/shefin-shajit-46b259168/" TargetMode="External"/><Relationship Id="rId71" Type="http://schemas.openxmlformats.org/officeDocument/2006/relationships/hyperlink" Target="https://drive.google.com/open?id=1G6W7ylgpguHlHOOgrRbrq3Ws1TM5BnTi" TargetMode="External"/><Relationship Id="rId92" Type="http://schemas.openxmlformats.org/officeDocument/2006/relationships/hyperlink" Target="https://www.facebook.com/shravan.kegade.3" TargetMode="External"/><Relationship Id="rId162" Type="http://schemas.openxmlformats.org/officeDocument/2006/relationships/hyperlink" Target="http://www.linkedin.com/in/manasi-gosavi-5069001a5" TargetMode="External"/><Relationship Id="rId183" Type="http://schemas.openxmlformats.org/officeDocument/2006/relationships/hyperlink" Target="https://drive.google.com/open?id=16qfLra30_ubBQRMhShzTfDFmhAPeFssY" TargetMode="External"/><Relationship Id="rId213" Type="http://schemas.openxmlformats.org/officeDocument/2006/relationships/hyperlink" Target="http://www.linkedin.com/in/ashwini-jadhav-0b1560137" TargetMode="External"/><Relationship Id="rId218" Type="http://schemas.openxmlformats.org/officeDocument/2006/relationships/hyperlink" Target="https://drive.google.com/open?id=1bcbd1woKm9Qq7Y4bo6zAWxiHyML70Es4" TargetMode="External"/><Relationship Id="rId234" Type="http://schemas.openxmlformats.org/officeDocument/2006/relationships/hyperlink" Target="https://drive.google.com/open?id=1k-rs54GU-LgGUgCfMCLl-t2K3uddsUDF" TargetMode="External"/><Relationship Id="rId239" Type="http://schemas.openxmlformats.org/officeDocument/2006/relationships/hyperlink" Target="https://www.linkedin.com/in/sarvesh-shinde-45285a1b6/" TargetMode="External"/><Relationship Id="rId2" Type="http://schemas.openxmlformats.org/officeDocument/2006/relationships/hyperlink" Target="https://drive.google.com/open?id=1iXrJ0mYVVfQVbV58841sNLWLpe02F_P-" TargetMode="External"/><Relationship Id="rId29" Type="http://schemas.openxmlformats.org/officeDocument/2006/relationships/hyperlink" Target="https://www.facebook.com/sameeksha.kadu.92" TargetMode="External"/><Relationship Id="rId250" Type="http://schemas.openxmlformats.org/officeDocument/2006/relationships/hyperlink" Target="https://www.linkedin.com/in/aarti-madane-6895831ab" TargetMode="External"/><Relationship Id="rId255" Type="http://schemas.openxmlformats.org/officeDocument/2006/relationships/hyperlink" Target="https://m.facebook.com/mehul.gupta.1023611" TargetMode="External"/><Relationship Id="rId24" Type="http://schemas.openxmlformats.org/officeDocument/2006/relationships/hyperlink" Target="https://drive.google.com/open?id=1iJeA3AzfkOHZfChifTggR5t-kU9wvv4a" TargetMode="External"/><Relationship Id="rId40" Type="http://schemas.openxmlformats.org/officeDocument/2006/relationships/hyperlink" Target="https://www.linkedin.com/in/pooja-rathod-95332b194" TargetMode="External"/><Relationship Id="rId45" Type="http://schemas.openxmlformats.org/officeDocument/2006/relationships/hyperlink" Target="https://drive.google.com/open?id=1QX_XK_Z9i4SP4gPdzpPYY8ZGcN_FgY5X" TargetMode="External"/><Relationship Id="rId66" Type="http://schemas.openxmlformats.org/officeDocument/2006/relationships/hyperlink" Target="https://www.linkedin.com/in/rasika-hankare-119324189" TargetMode="External"/><Relationship Id="rId87" Type="http://schemas.openxmlformats.org/officeDocument/2006/relationships/hyperlink" Target="https://drive.google.com/open?id=16VcG9jZ_j_1w5mBtZ0nL4oD3kiv6WU4A" TargetMode="External"/><Relationship Id="rId110" Type="http://schemas.openxmlformats.org/officeDocument/2006/relationships/hyperlink" Target="https://drive.google.com/open?id=12yc8UHn0WX_7mbu6d0I_zWb_dimlD_qB" TargetMode="External"/><Relationship Id="rId115" Type="http://schemas.openxmlformats.org/officeDocument/2006/relationships/hyperlink" Target="https://www.linkedin.com/in/shubham-shikari-31567a193" TargetMode="External"/><Relationship Id="rId131" Type="http://schemas.openxmlformats.org/officeDocument/2006/relationships/hyperlink" Target="http://www.linkedin.com/in/devesh18" TargetMode="External"/><Relationship Id="rId136" Type="http://schemas.openxmlformats.org/officeDocument/2006/relationships/hyperlink" Target="https://drive.google.com/open?id=1FHJiKXHD8XxbJZBWZlQSw41kVS-KVlVe" TargetMode="External"/><Relationship Id="rId157" Type="http://schemas.openxmlformats.org/officeDocument/2006/relationships/hyperlink" Target="https://www.facebook.com/ruchika.punekar/" TargetMode="External"/><Relationship Id="rId178" Type="http://schemas.openxmlformats.org/officeDocument/2006/relationships/hyperlink" Target="https://www.linkedin.com/in/ashutoshbist/" TargetMode="External"/><Relationship Id="rId61" Type="http://schemas.openxmlformats.org/officeDocument/2006/relationships/hyperlink" Target="https://drive.google.com/open?id=15OpegNrwvdWfeS8t8g0tuPtCIO_0fyEP" TargetMode="External"/><Relationship Id="rId82" Type="http://schemas.openxmlformats.org/officeDocument/2006/relationships/hyperlink" Target="https://drive.google.com/open?id=1oM6Dzb5CGmysD_fLZETjs5J5wug1Oury" TargetMode="External"/><Relationship Id="rId152" Type="http://schemas.openxmlformats.org/officeDocument/2006/relationships/hyperlink" Target="https://drive.google.com/open?id=1Vs-PCu4pDL24Kaj5Ix8zEV2X9EOQdMRe" TargetMode="External"/><Relationship Id="rId173" Type="http://schemas.openxmlformats.org/officeDocument/2006/relationships/hyperlink" Target="http://facebook.com/kavita.gomase.1" TargetMode="External"/><Relationship Id="rId194" Type="http://schemas.openxmlformats.org/officeDocument/2006/relationships/hyperlink" Target="https://drive.google.com/open?id=1u1u4KD92czBqkh516XKbo1Iik1LC7oI4" TargetMode="External"/><Relationship Id="rId199" Type="http://schemas.openxmlformats.org/officeDocument/2006/relationships/hyperlink" Target="https://drive.google.com/open?id=1R7o1nWHBzIkwAt8Cb6VCO3HGFVdtXspV" TargetMode="External"/><Relationship Id="rId203" Type="http://schemas.openxmlformats.org/officeDocument/2006/relationships/hyperlink" Target="https://drive.google.com/open?id=1xrzo8WhMZ3fhNwHZgysbQnsFOpYUdVpM" TargetMode="External"/><Relationship Id="rId208" Type="http://schemas.openxmlformats.org/officeDocument/2006/relationships/hyperlink" Target="https://www.facebook.com/pratyush.599/" TargetMode="External"/><Relationship Id="rId229" Type="http://schemas.openxmlformats.org/officeDocument/2006/relationships/hyperlink" Target="https://drive.google.com/open?id=1By9jFEU8sUGbzXHTOQ6XexaBRyQ_Aup-" TargetMode="External"/><Relationship Id="rId19" Type="http://schemas.openxmlformats.org/officeDocument/2006/relationships/hyperlink" Target="https://drive.google.com/open?id=1MZQVanDfOqrNVeiuZbcyCq_1bIvPRBUk" TargetMode="External"/><Relationship Id="rId224" Type="http://schemas.openxmlformats.org/officeDocument/2006/relationships/hyperlink" Target="https://www.linkedin.com/in/aditipandey19" TargetMode="External"/><Relationship Id="rId240" Type="http://schemas.openxmlformats.org/officeDocument/2006/relationships/hyperlink" Target="https://drive.google.com/open?id=1DQSZCUdHkbo2sDb9_DVcOQgPXgqeftWd" TargetMode="External"/><Relationship Id="rId245" Type="http://schemas.openxmlformats.org/officeDocument/2006/relationships/hyperlink" Target="https://www.facebook.com/chandrakant.lambor" TargetMode="External"/><Relationship Id="rId261" Type="http://schemas.openxmlformats.org/officeDocument/2006/relationships/hyperlink" Target="mailto:bhushanghodke29@gmail.com" TargetMode="External"/><Relationship Id="rId14" Type="http://schemas.openxmlformats.org/officeDocument/2006/relationships/hyperlink" Target="https://www.linkedin.com/in/samruddhi-sawant-76a460150/" TargetMode="External"/><Relationship Id="rId30" Type="http://schemas.openxmlformats.org/officeDocument/2006/relationships/hyperlink" Target="https://www.linkedin.com/in/sameeksha-kadu-2148901a3" TargetMode="External"/><Relationship Id="rId35" Type="http://schemas.openxmlformats.org/officeDocument/2006/relationships/hyperlink" Target="https://drive.google.com/open?id=1tS-1OQKLYEXdl0MsgBl2N0o-6_RTFad9" TargetMode="External"/><Relationship Id="rId56" Type="http://schemas.openxmlformats.org/officeDocument/2006/relationships/hyperlink" Target="https://www.linkedin.com/in/akshaykumar8433/" TargetMode="External"/><Relationship Id="rId77" Type="http://schemas.openxmlformats.org/officeDocument/2006/relationships/hyperlink" Target="https://www.linkedin.com/in/ankita-shelke-7017721a5" TargetMode="External"/><Relationship Id="rId100" Type="http://schemas.openxmlformats.org/officeDocument/2006/relationships/hyperlink" Target="http://facebook.com/saran.saluja.1/" TargetMode="External"/><Relationship Id="rId105" Type="http://schemas.openxmlformats.org/officeDocument/2006/relationships/hyperlink" Target="https://www.linkedin.com/in/ajay-ingle-a6127016b" TargetMode="External"/><Relationship Id="rId126" Type="http://schemas.openxmlformats.org/officeDocument/2006/relationships/hyperlink" Target="https://www.facebook.com/Shivani.Ambavane19" TargetMode="External"/><Relationship Id="rId147" Type="http://schemas.openxmlformats.org/officeDocument/2006/relationships/hyperlink" Target="https://drive.google.com/open?id=1Nf3SgzV30ZUKmxIjnKXeiObVkomYcrQ_" TargetMode="External"/><Relationship Id="rId168" Type="http://schemas.openxmlformats.org/officeDocument/2006/relationships/hyperlink" Target="https://drive.google.com/open?id=18OrBXk_GKels7qAaiKJK-7lRzDA9XwN6" TargetMode="External"/><Relationship Id="rId8" Type="http://schemas.openxmlformats.org/officeDocument/2006/relationships/hyperlink" Target="https://drive.google.com/open?id=15DO6m7H4XJkECYPeI2RsoxxHSs1-jV75" TargetMode="External"/><Relationship Id="rId51" Type="http://schemas.openxmlformats.org/officeDocument/2006/relationships/hyperlink" Target="https://www.facebook.com/khan.sadaf989/" TargetMode="External"/><Relationship Id="rId72" Type="http://schemas.openxmlformats.org/officeDocument/2006/relationships/hyperlink" Target="https://drive.google.com/open?id=10_imk_84ZLnsIBJQuFS6YTbnf2gLffk8" TargetMode="External"/><Relationship Id="rId93" Type="http://schemas.openxmlformats.org/officeDocument/2006/relationships/hyperlink" Target="https://www.linkedin.com/in/shravan-kegade-43896016b/" TargetMode="External"/><Relationship Id="rId98" Type="http://schemas.openxmlformats.org/officeDocument/2006/relationships/hyperlink" Target="https://drive.google.com/open?id=1lMOoRytQSEV2UShZpnvpaCX65A6yLzcH" TargetMode="External"/><Relationship Id="rId121" Type="http://schemas.openxmlformats.org/officeDocument/2006/relationships/hyperlink" Target="https://drive.google.com/open?id=1BtyuHgBvh46u6-wo6FusWCl1h_oxDlTd" TargetMode="External"/><Relationship Id="rId142" Type="http://schemas.openxmlformats.org/officeDocument/2006/relationships/hyperlink" Target="https://www.linkedin.com/in/shubham-ambre-521508193/" TargetMode="External"/><Relationship Id="rId163" Type="http://schemas.openxmlformats.org/officeDocument/2006/relationships/hyperlink" Target="https://drive.google.com/open?id=1Gov8LS08eBze-_UeDVM1CmDE3RdPqNx5" TargetMode="External"/><Relationship Id="rId184" Type="http://schemas.openxmlformats.org/officeDocument/2006/relationships/hyperlink" Target="https://drive.google.com/open?id=1pD9j9DyJJg-tY0_zvaWdJxZxsYfYHDDZ" TargetMode="External"/><Relationship Id="rId189" Type="http://schemas.openxmlformats.org/officeDocument/2006/relationships/hyperlink" Target="https://www.linkedin.com/in/vedant-nandoskar-692824169/" TargetMode="External"/><Relationship Id="rId219" Type="http://schemas.openxmlformats.org/officeDocument/2006/relationships/hyperlink" Target="https://www.facebook.com/profile.php?id=100000301229207" TargetMode="External"/><Relationship Id="rId3" Type="http://schemas.openxmlformats.org/officeDocument/2006/relationships/hyperlink" Target="https://www.linkedin.com/in/kalpesh-tated-566241171/" TargetMode="External"/><Relationship Id="rId214" Type="http://schemas.openxmlformats.org/officeDocument/2006/relationships/hyperlink" Target="https://drive.google.com/open?id=189BWf4ujeR5VaDe5Z-cp4O9g1A0LvfOX" TargetMode="External"/><Relationship Id="rId230" Type="http://schemas.openxmlformats.org/officeDocument/2006/relationships/hyperlink" Target="https://drive.google.com/open?id=1t1-sIz3brc5lhm-WEpdGRQeZ-0r3pf58" TargetMode="External"/><Relationship Id="rId235" Type="http://schemas.openxmlformats.org/officeDocument/2006/relationships/hyperlink" Target="https://www.linkedin.com/in/viraj-chogle-a85688179" TargetMode="External"/><Relationship Id="rId251" Type="http://schemas.openxmlformats.org/officeDocument/2006/relationships/hyperlink" Target="mailto:prachi.gujar@vit.edu.in" TargetMode="External"/><Relationship Id="rId256" Type="http://schemas.openxmlformats.org/officeDocument/2006/relationships/hyperlink" Target="https://www.linkedin.com/in/mehul-gupta-83a695170" TargetMode="External"/><Relationship Id="rId25" Type="http://schemas.openxmlformats.org/officeDocument/2006/relationships/hyperlink" Target="https://www.facebook.com/aditee.hemane" TargetMode="External"/><Relationship Id="rId46" Type="http://schemas.openxmlformats.org/officeDocument/2006/relationships/hyperlink" Target="https://drive.google.com/open?id=12Y0obDFA8l4ijsHluxxXFhiMFHXV1Anj" TargetMode="External"/><Relationship Id="rId67" Type="http://schemas.openxmlformats.org/officeDocument/2006/relationships/hyperlink" Target="https://drive.google.com/open?id=1Ci52vyVCSkgdctvPms_zNJUt2MwK8z7B" TargetMode="External"/><Relationship Id="rId116" Type="http://schemas.openxmlformats.org/officeDocument/2006/relationships/hyperlink" Target="https://drive.google.com/open?id=1CdJUCxgSZ2F2n4Nn-EGexp6w-EQaA9wi" TargetMode="External"/><Relationship Id="rId137" Type="http://schemas.openxmlformats.org/officeDocument/2006/relationships/hyperlink" Target="https://www.facebook.com/aditya.sarwankar.3" TargetMode="External"/><Relationship Id="rId158" Type="http://schemas.openxmlformats.org/officeDocument/2006/relationships/hyperlink" Target="http://www.linkedin.com/in/ruchika-punekar-3616891a5" TargetMode="External"/><Relationship Id="rId20" Type="http://schemas.openxmlformats.org/officeDocument/2006/relationships/hyperlink" Target="https://drive.google.com/open?id=1-RccYMDHcXkYsTCvFODiRuDL0tijs4Ft" TargetMode="External"/><Relationship Id="rId41" Type="http://schemas.openxmlformats.org/officeDocument/2006/relationships/hyperlink" Target="https://drive.google.com/open?id=1Q8W8LRFHpVX13I9EZstx_i9cSmvSGhD3" TargetMode="External"/><Relationship Id="rId62" Type="http://schemas.openxmlformats.org/officeDocument/2006/relationships/hyperlink" Target="https://www.facebook.com/ankur.rathi.90" TargetMode="External"/><Relationship Id="rId83" Type="http://schemas.openxmlformats.org/officeDocument/2006/relationships/hyperlink" Target="https://drive.google.com/open?id=1MBR_GNDqepBMgkUW8WDLl177p-Kae5xq" TargetMode="External"/><Relationship Id="rId88" Type="http://schemas.openxmlformats.org/officeDocument/2006/relationships/hyperlink" Target="https://www.facebook.com/profile.php?id=100004946386461" TargetMode="External"/><Relationship Id="rId111" Type="http://schemas.openxmlformats.org/officeDocument/2006/relationships/hyperlink" Target="https://drive.google.com/open?id=17Uwu_r7Iim6zFcMUlRv0BR-u5S1lN9D0" TargetMode="External"/><Relationship Id="rId132" Type="http://schemas.openxmlformats.org/officeDocument/2006/relationships/hyperlink" Target="https://drive.google.com/open?id=1vxQ7IpK5lDxRniZt-tJ3DzNZRUuFFLps" TargetMode="External"/><Relationship Id="rId153" Type="http://schemas.openxmlformats.org/officeDocument/2006/relationships/hyperlink" Target="https://www.facebook.com/samruddhi.kedare.1" TargetMode="External"/><Relationship Id="rId174" Type="http://schemas.openxmlformats.org/officeDocument/2006/relationships/hyperlink" Target="http://www.linkedin.com/kavita-gomase" TargetMode="External"/><Relationship Id="rId179" Type="http://schemas.openxmlformats.org/officeDocument/2006/relationships/hyperlink" Target="https://drive.google.com/open?id=1X1UZDHe_kmUHDrG_X0G7rS5gcrjxhkG-" TargetMode="External"/><Relationship Id="rId195" Type="http://schemas.openxmlformats.org/officeDocument/2006/relationships/hyperlink" Target="https://drive.google.com/open?id=1VoIh9CadpQ1zAS0i6V0wYPT571YDA5n8" TargetMode="External"/><Relationship Id="rId209" Type="http://schemas.openxmlformats.org/officeDocument/2006/relationships/hyperlink" Target="https://www.linkedin.com/in/pratyushaparashar/" TargetMode="External"/><Relationship Id="rId190" Type="http://schemas.openxmlformats.org/officeDocument/2006/relationships/hyperlink" Target="https://drive.google.com/open?id=1jgvFkyuBV4VqxOSYLWRj2LQvkhOHSqEL" TargetMode="External"/><Relationship Id="rId204" Type="http://schemas.openxmlformats.org/officeDocument/2006/relationships/hyperlink" Target="http://facebook.com/Shreymathur69" TargetMode="External"/><Relationship Id="rId220" Type="http://schemas.openxmlformats.org/officeDocument/2006/relationships/hyperlink" Target="https://www.linkedin.com/in/abhishek-singh-96478817b" TargetMode="External"/><Relationship Id="rId225" Type="http://schemas.openxmlformats.org/officeDocument/2006/relationships/hyperlink" Target="https://drive.google.com/open?id=14zEbvrfxyzjGk2gP6EwijwFdLEVfzZFt" TargetMode="External"/><Relationship Id="rId241" Type="http://schemas.openxmlformats.org/officeDocument/2006/relationships/hyperlink" Target="https://drive.google.com/open?id=1-ok5xVjKE5qrDltkNqUQQ-sRENw1kUc1" TargetMode="External"/><Relationship Id="rId246" Type="http://schemas.openxmlformats.org/officeDocument/2006/relationships/hyperlink" Target="https://www.linkedin.com/in/chandrakant-lambor-8b077b1a5" TargetMode="External"/><Relationship Id="rId15" Type="http://schemas.openxmlformats.org/officeDocument/2006/relationships/hyperlink" Target="https://drive.google.com/open?id=1slV8DGMWLvMfsJjVJHYzL3OSNy1yzId9" TargetMode="External"/><Relationship Id="rId36" Type="http://schemas.openxmlformats.org/officeDocument/2006/relationships/hyperlink" Target="http://facebook.com/balvanshi1" TargetMode="External"/><Relationship Id="rId57" Type="http://schemas.openxmlformats.org/officeDocument/2006/relationships/hyperlink" Target="https://drive.google.com/open?id=1g44PAGMK4TQZGoqQnvPtlG1AcIktdaSb" TargetMode="External"/><Relationship Id="rId106" Type="http://schemas.openxmlformats.org/officeDocument/2006/relationships/hyperlink" Target="https://drive.google.com/open?id=1WpKxWP7eymUZu_hPQwctG0_f9Uht-ikJ" TargetMode="External"/><Relationship Id="rId127" Type="http://schemas.openxmlformats.org/officeDocument/2006/relationships/hyperlink" Target="https://www.linkedin.com/in/shivani-ambavane-b1b7711a5" TargetMode="External"/><Relationship Id="rId262" Type="http://schemas.openxmlformats.org/officeDocument/2006/relationships/printerSettings" Target="../printerSettings/printerSettings47.bin"/><Relationship Id="rId10" Type="http://schemas.openxmlformats.org/officeDocument/2006/relationships/hyperlink" Target="https://www.facebook.com/rishi.pandya.395/" TargetMode="External"/><Relationship Id="rId31" Type="http://schemas.openxmlformats.org/officeDocument/2006/relationships/hyperlink" Target="https://drive.google.com/open?id=1WWzHhKfDd_wTRnf69xM3_K_vHyISaoFl" TargetMode="External"/><Relationship Id="rId52" Type="http://schemas.openxmlformats.org/officeDocument/2006/relationships/hyperlink" Target="https://www.linkedin.com/in/sadaf-khan-b19675176/" TargetMode="External"/><Relationship Id="rId73" Type="http://schemas.openxmlformats.org/officeDocument/2006/relationships/hyperlink" Target="https://www.facebook.com/Sparsharora02" TargetMode="External"/><Relationship Id="rId78" Type="http://schemas.openxmlformats.org/officeDocument/2006/relationships/hyperlink" Target="https://drive.google.com/open?id=1W17JMeMzkJMXqrvP7BIXm5MiiO9EyB-2" TargetMode="External"/><Relationship Id="rId94" Type="http://schemas.openxmlformats.org/officeDocument/2006/relationships/hyperlink" Target="https://drive.google.com/open?id=1R4TauAALdyP9vISfJ-H2jEJfjui3CSiE" TargetMode="External"/><Relationship Id="rId99" Type="http://schemas.openxmlformats.org/officeDocument/2006/relationships/hyperlink" Target="https://drive.google.com/open?id=1fxafY7Z16-uyMQgIya-lDnJJ0eukjH-3" TargetMode="External"/><Relationship Id="rId101" Type="http://schemas.openxmlformats.org/officeDocument/2006/relationships/hyperlink" Target="https://www.linkedin.com/in/saran-saluja-503078172/" TargetMode="External"/><Relationship Id="rId122" Type="http://schemas.openxmlformats.org/officeDocument/2006/relationships/hyperlink" Target="https://www.facebook.com/ankit.katre.35" TargetMode="External"/><Relationship Id="rId143" Type="http://schemas.openxmlformats.org/officeDocument/2006/relationships/hyperlink" Target="https://drive.google.com/open?id=1E_kUV34ghD83Vc4ZDS5u0oNcl9Vph8wu" TargetMode="External"/><Relationship Id="rId148" Type="http://schemas.openxmlformats.org/officeDocument/2006/relationships/hyperlink" Target="https://drive.google.com/open?id=1wnO8byaPQcowNgKNFW7Ye8YhGZerfu3P" TargetMode="External"/><Relationship Id="rId164" Type="http://schemas.openxmlformats.org/officeDocument/2006/relationships/hyperlink" Target="https://drive.google.com/open?id=1NN7rMmjw2OfSkhKTJ4o0bxvXYQOz4XVY" TargetMode="External"/><Relationship Id="rId169" Type="http://schemas.openxmlformats.org/officeDocument/2006/relationships/hyperlink" Target="https://www.facebook.com/profile.php?id=100017457853988" TargetMode="External"/><Relationship Id="rId185" Type="http://schemas.openxmlformats.org/officeDocument/2006/relationships/hyperlink" Target="https://m.facebook.com/aditi.samant.5?ref=bookmarks" TargetMode="External"/><Relationship Id="rId4" Type="http://schemas.openxmlformats.org/officeDocument/2006/relationships/hyperlink" Target="https://drive.google.com/open?id=1r26Ym2nE7nAtsyy9NiV6pn9ocLRGgQKZ" TargetMode="External"/><Relationship Id="rId9" Type="http://schemas.openxmlformats.org/officeDocument/2006/relationships/hyperlink" Target="https://drive.google.com/open?id=1YNsUS7smgmhKhQjKe-pcJ-A-9ZIVjNU0" TargetMode="External"/><Relationship Id="rId180" Type="http://schemas.openxmlformats.org/officeDocument/2006/relationships/hyperlink" Target="https://drive.google.com/open?id=1k-njizrKKSBDPXCeMsE65ll9mzTGeULr" TargetMode="External"/><Relationship Id="rId210" Type="http://schemas.openxmlformats.org/officeDocument/2006/relationships/hyperlink" Target="https://drive.google.com/open?id=1TEOBQh8S56DDorbnlhAShM6Kn4eMddnK" TargetMode="External"/><Relationship Id="rId215" Type="http://schemas.openxmlformats.org/officeDocument/2006/relationships/hyperlink" Target="https://drive.google.com/open?id=15NgYAwiSp9ADZVZOD0NpByQMPRFAuJkq" TargetMode="External"/><Relationship Id="rId236" Type="http://schemas.openxmlformats.org/officeDocument/2006/relationships/hyperlink" Target="https://drive.google.com/open?id=1Ymj-39a2G6SVd1wgUNk1eLuxlUeg49GN" TargetMode="External"/><Relationship Id="rId257" Type="http://schemas.openxmlformats.org/officeDocument/2006/relationships/hyperlink" Target="mailto:bhavesh.bhagria@vit.edu.in" TargetMode="External"/><Relationship Id="rId26" Type="http://schemas.openxmlformats.org/officeDocument/2006/relationships/hyperlink" Target="https://www.linkedin.com/in/aditi-hemane-6835b1178" TargetMode="External"/><Relationship Id="rId231" Type="http://schemas.openxmlformats.org/officeDocument/2006/relationships/hyperlink" Target="https://www.facebook.com/akshay.mohite.792/" TargetMode="External"/><Relationship Id="rId252" Type="http://schemas.openxmlformats.org/officeDocument/2006/relationships/hyperlink" Target="mailto:prachigujar05@gmail.com" TargetMode="External"/><Relationship Id="rId47" Type="http://schemas.openxmlformats.org/officeDocument/2006/relationships/hyperlink" Target="https://www.facebook.com/siddhant.bagat/" TargetMode="External"/><Relationship Id="rId68" Type="http://schemas.openxmlformats.org/officeDocument/2006/relationships/hyperlink" Target="https://drive.google.com/open?id=1o8TkhBLbpYzPVcJZDQQY8M2vo0xKTe0E" TargetMode="External"/><Relationship Id="rId89" Type="http://schemas.openxmlformats.org/officeDocument/2006/relationships/hyperlink" Target="https://www.linkedin.com/in/hrithikgaikwad" TargetMode="External"/><Relationship Id="rId112" Type="http://schemas.openxmlformats.org/officeDocument/2006/relationships/hyperlink" Target="https://drive.google.com/open?id=1-Y-dbFY-VnHzwAtndlycoPLrT2aoF7l5" TargetMode="External"/><Relationship Id="rId133" Type="http://schemas.openxmlformats.org/officeDocument/2006/relationships/hyperlink" Target="https://drive.google.com/open?id=1BCS4wlVNPKWJwYgjJQg2_iRqR0BrO9tp" TargetMode="External"/><Relationship Id="rId154" Type="http://schemas.openxmlformats.org/officeDocument/2006/relationships/hyperlink" Target="https://www.linkedin.com/in/samruddhi-kedare-88340a181/" TargetMode="External"/><Relationship Id="rId175" Type="http://schemas.openxmlformats.org/officeDocument/2006/relationships/hyperlink" Target="https://drive.google.com/open?id=1gsAC2Tj5F-OUZqqiDeYDaF9PEVCY1eZY" TargetMode="External"/><Relationship Id="rId196" Type="http://schemas.openxmlformats.org/officeDocument/2006/relationships/hyperlink" Target="https://www.facebook.com/abhijeet.adasul" TargetMode="External"/><Relationship Id="rId200" Type="http://schemas.openxmlformats.org/officeDocument/2006/relationships/hyperlink" Target="https://www.facebook.com/tanvi.sayyed.77" TargetMode="External"/><Relationship Id="rId16" Type="http://schemas.openxmlformats.org/officeDocument/2006/relationships/hyperlink" Target="https://drive.google.com/open?id=1j9eZ2XKfJgDus_TwAGNtuLQpWaaXpOQE" TargetMode="External"/><Relationship Id="rId221" Type="http://schemas.openxmlformats.org/officeDocument/2006/relationships/hyperlink" Target="https://drive.google.com/open?id=1Tk_BIh20DNnWdsZqIOJWuybbQUwqO7_g" TargetMode="External"/><Relationship Id="rId242" Type="http://schemas.openxmlformats.org/officeDocument/2006/relationships/hyperlink" Target="http://www.linkedin.com/in/sagar-lad-8968531b6" TargetMode="External"/><Relationship Id="rId37" Type="http://schemas.openxmlformats.org/officeDocument/2006/relationships/hyperlink" Target="http://linkedin.com/surajbalvanshi" TargetMode="External"/><Relationship Id="rId58" Type="http://schemas.openxmlformats.org/officeDocument/2006/relationships/hyperlink" Target="https://drive.google.com/open?id=1PnzBy2M2SWIX5yJ9zREJcnl8f4oAtzR_" TargetMode="External"/><Relationship Id="rId79" Type="http://schemas.openxmlformats.org/officeDocument/2006/relationships/hyperlink" Target="https://drive.google.com/open?id=1S8zy0E20Km1XBY-hrl6kI32RdAiK44eP" TargetMode="External"/><Relationship Id="rId102" Type="http://schemas.openxmlformats.org/officeDocument/2006/relationships/hyperlink" Target="https://drive.google.com/open?id=1Dj7_30xZ7pnd4X21M9OZfegS8Swc-Pxo" TargetMode="External"/><Relationship Id="rId123" Type="http://schemas.openxmlformats.org/officeDocument/2006/relationships/hyperlink" Target="https://www.linkedin.com/in/ankit-katre/" TargetMode="External"/><Relationship Id="rId144" Type="http://schemas.openxmlformats.org/officeDocument/2006/relationships/hyperlink" Target="https://drive.google.com/open?id=1_mAS5EkYLV5uZ0kccjSTnDzovk0tM3rS" TargetMode="External"/><Relationship Id="rId90" Type="http://schemas.openxmlformats.org/officeDocument/2006/relationships/hyperlink" Target="https://drive.google.com/open?id=1M5ECEt8QIBBnQcEHT3fnljGfUYQmHOCF" TargetMode="External"/><Relationship Id="rId165" Type="http://schemas.openxmlformats.org/officeDocument/2006/relationships/hyperlink" Target="https://m.facebook.com/priyanka.chaurasia.9421" TargetMode="External"/><Relationship Id="rId186" Type="http://schemas.openxmlformats.org/officeDocument/2006/relationships/hyperlink" Target="https://drive.google.com/open?id=1axyqPzgReun4GH89SB5SXiWYjztwplo7" TargetMode="External"/><Relationship Id="rId211" Type="http://schemas.openxmlformats.org/officeDocument/2006/relationships/hyperlink" Target="https://drive.google.com/open?id=15mvD5DemdVS-LvEH80UVjIKJBW716gAR" TargetMode="External"/><Relationship Id="rId232" Type="http://schemas.openxmlformats.org/officeDocument/2006/relationships/hyperlink" Target="https://www.linkedin.com/in/akshay-mohite-164b90192" TargetMode="External"/><Relationship Id="rId253" Type="http://schemas.openxmlformats.org/officeDocument/2006/relationships/hyperlink" Target="https://drive.google.com/file/d/1PpYmOTvZ8Foaao9hReUvgH0LppZcILjm/view?usp=drivesdk" TargetMode="External"/><Relationship Id="rId27" Type="http://schemas.openxmlformats.org/officeDocument/2006/relationships/hyperlink" Target="https://drive.google.com/open?id=1e_lyQPCzJrpuy50OFjkw68JDSsNGyJJe" TargetMode="External"/><Relationship Id="rId48" Type="http://schemas.openxmlformats.org/officeDocument/2006/relationships/hyperlink" Target="https://www.linkedin.com/in/siddhant-bagat-7b9883195/" TargetMode="External"/><Relationship Id="rId69" Type="http://schemas.openxmlformats.org/officeDocument/2006/relationships/hyperlink" Target="https://m.facebook.com/mihir.mainkar" TargetMode="External"/><Relationship Id="rId113" Type="http://schemas.openxmlformats.org/officeDocument/2006/relationships/hyperlink" Target="https://drive.google.com/open?id=1Nogx52jd3hZvP-0X5yexADQ2w5B3W6kj" TargetMode="External"/><Relationship Id="rId134" Type="http://schemas.openxmlformats.org/officeDocument/2006/relationships/hyperlink" Target="https://www.facebook.com/profile.php?id=100019073074506" TargetMode="External"/><Relationship Id="rId80" Type="http://schemas.openxmlformats.org/officeDocument/2006/relationships/hyperlink" Target="https://www.facebook.com/usharvi.naik" TargetMode="External"/><Relationship Id="rId155" Type="http://schemas.openxmlformats.org/officeDocument/2006/relationships/hyperlink" Target="https://drive.google.com/open?id=1WWOoObvAOCGc46Uu__zsDWqZr6-4Lyyf" TargetMode="External"/><Relationship Id="rId176" Type="http://schemas.openxmlformats.org/officeDocument/2006/relationships/hyperlink" Target="https://drive.google.com/open?id=13oX3z407AnxWV8SPPNU9As5R1Vl-mKVF" TargetMode="External"/><Relationship Id="rId197" Type="http://schemas.openxmlformats.org/officeDocument/2006/relationships/hyperlink" Target="https://www.linkedin.com/in/abhijeet-adasul-5854a8107/" TargetMode="External"/><Relationship Id="rId201" Type="http://schemas.openxmlformats.org/officeDocument/2006/relationships/hyperlink" Target="https://www.linkedin.com/in/tanvi-sayyed-4a57891a5" TargetMode="External"/><Relationship Id="rId222" Type="http://schemas.openxmlformats.org/officeDocument/2006/relationships/hyperlink" Target="https://drive.google.com/open?id=1Xuf5TAxBbcytBLmLV6sXeBTq7k9DnBP5" TargetMode="External"/><Relationship Id="rId243" Type="http://schemas.openxmlformats.org/officeDocument/2006/relationships/hyperlink" Target="https://drive.google.com/open?id=1R1AhMLzoz9oEApyF2_L08Zq-luCw_S8K" TargetMode="External"/><Relationship Id="rId17" Type="http://schemas.openxmlformats.org/officeDocument/2006/relationships/hyperlink" Target="https://www.facebook.com/rutuja.avhad.568" TargetMode="External"/><Relationship Id="rId38" Type="http://schemas.openxmlformats.org/officeDocument/2006/relationships/hyperlink" Target="https://drive.google.com/open?id=1eZK3CG7PxC8OP7IlxSlXyakzUYgVqjaw" TargetMode="External"/><Relationship Id="rId59" Type="http://schemas.openxmlformats.org/officeDocument/2006/relationships/hyperlink" Target="https://www.facebook.com/prem.vaity.71/" TargetMode="External"/><Relationship Id="rId103" Type="http://schemas.openxmlformats.org/officeDocument/2006/relationships/hyperlink" Target="https://drive.google.com/open?id=1RPAJVsxpLxc8qITmIUJsgJuo2KtWkKBy" TargetMode="External"/><Relationship Id="rId124" Type="http://schemas.openxmlformats.org/officeDocument/2006/relationships/hyperlink" Target="https://drive.google.com/open?id=13Yp6Pa2_88zw4bO5QbLcaQ596M2C4Za7" TargetMode="External"/><Relationship Id="rId70" Type="http://schemas.openxmlformats.org/officeDocument/2006/relationships/hyperlink" Target="https://www.linkedin.com/mwlite/in/mihir-mainkar-b4697b181" TargetMode="External"/><Relationship Id="rId91" Type="http://schemas.openxmlformats.org/officeDocument/2006/relationships/hyperlink" Target="https://drive.google.com/open?id=1uXsjXUqstp7oOGOTrgFHrhXfoVrneQM9" TargetMode="External"/><Relationship Id="rId145" Type="http://schemas.openxmlformats.org/officeDocument/2006/relationships/hyperlink" Target="https://www.facebook.com/gaurav.kale.96558" TargetMode="External"/><Relationship Id="rId166" Type="http://schemas.openxmlformats.org/officeDocument/2006/relationships/hyperlink" Target="https://www.linkedin.com/mwlite/in/priyanka-chaurasia-232222183" TargetMode="External"/><Relationship Id="rId187" Type="http://schemas.openxmlformats.org/officeDocument/2006/relationships/hyperlink" Target="https://drive.google.com/open?id=1rG0xvHm3RARMqmsIh6VO8xxAoHP-rJvM" TargetMode="External"/></Relationships>
</file>

<file path=xl/worksheets/_rels/sheet81.xml.rels><?xml version="1.0" encoding="UTF-8" standalone="yes"?>
<Relationships xmlns="http://schemas.openxmlformats.org/package/2006/relationships"><Relationship Id="rId26" Type="http://schemas.openxmlformats.org/officeDocument/2006/relationships/hyperlink" Target="https://drive.google.com/open?id=1Diz-ZBNbYqDrL_GJA7Oe7Uo5x7j9BI9Z" TargetMode="External"/><Relationship Id="rId117" Type="http://schemas.openxmlformats.org/officeDocument/2006/relationships/hyperlink" Target="https://www.linkedin.com/in/payal-gaikwad-0a13461aa/" TargetMode="External"/><Relationship Id="rId21" Type="http://schemas.openxmlformats.org/officeDocument/2006/relationships/hyperlink" Target="http://www.linkedin.com/in/siddharth-padmanabhan-4900b414b" TargetMode="External"/><Relationship Id="rId42" Type="http://schemas.openxmlformats.org/officeDocument/2006/relationships/hyperlink" Target="https://drive.google.com/open?id=1uTbmIUp0U0jkDD4Ga6SjnHVOIuiDFsRt" TargetMode="External"/><Relationship Id="rId47" Type="http://schemas.openxmlformats.org/officeDocument/2006/relationships/hyperlink" Target="https://www.linkedin.com/in/neha-thorat-4a4594199" TargetMode="External"/><Relationship Id="rId63" Type="http://schemas.openxmlformats.org/officeDocument/2006/relationships/hyperlink" Target="https://www.linkedin.com/profile/view" TargetMode="External"/><Relationship Id="rId68" Type="http://schemas.openxmlformats.org/officeDocument/2006/relationships/hyperlink" Target="https://drive.google.com/open?id=1otxZEA3SPtaCJog51RIgQ3yQ3UTH_sBs" TargetMode="External"/><Relationship Id="rId84" Type="http://schemas.openxmlformats.org/officeDocument/2006/relationships/hyperlink" Target="https://drive.google.com/open?id=1zI6fb61_U6wtyMXcgwVlo1WZfIS_JhZg" TargetMode="External"/><Relationship Id="rId89" Type="http://schemas.openxmlformats.org/officeDocument/2006/relationships/hyperlink" Target="https://drive.google.com/open?id=1rDOT40StVHwRUuVNcFyqyhZWDbxTCM4-" TargetMode="External"/><Relationship Id="rId112" Type="http://schemas.openxmlformats.org/officeDocument/2006/relationships/hyperlink" Target="https://drive.google.com/open?id=1vJR1Bmy5_0R65TzJh49Nq4w-XDKzprrR" TargetMode="External"/><Relationship Id="rId133" Type="http://schemas.openxmlformats.org/officeDocument/2006/relationships/hyperlink" Target="https://www.linkedin.com/in/nikita-ausarkar-6b52ba185" TargetMode="External"/><Relationship Id="rId138" Type="http://schemas.openxmlformats.org/officeDocument/2006/relationships/hyperlink" Target="https://drive.google.com/open?id=1HiG0rXqIB_qzcLiqNmBY1atDNHHYTLeF" TargetMode="External"/><Relationship Id="rId154" Type="http://schemas.openxmlformats.org/officeDocument/2006/relationships/hyperlink" Target="https://www.facebook.com/nehagunjal99" TargetMode="External"/><Relationship Id="rId159" Type="http://schemas.openxmlformats.org/officeDocument/2006/relationships/hyperlink" Target="https://www.linkedin.com/mwlite/in/naman-vyas-b2861a149" TargetMode="External"/><Relationship Id="rId175" Type="http://schemas.openxmlformats.org/officeDocument/2006/relationships/hyperlink" Target="https://www.facebook.com/shraddha.bhosale.1650" TargetMode="External"/><Relationship Id="rId170" Type="http://schemas.openxmlformats.org/officeDocument/2006/relationships/hyperlink" Target="https://www.facebook.com/siddhant.ahire.526" TargetMode="External"/><Relationship Id="rId191" Type="http://schemas.openxmlformats.org/officeDocument/2006/relationships/drawing" Target="../drawings/drawing4.xml"/><Relationship Id="rId16" Type="http://schemas.openxmlformats.org/officeDocument/2006/relationships/hyperlink" Target="https://www.facebook.com/ganeshdongre0/" TargetMode="External"/><Relationship Id="rId107" Type="http://schemas.openxmlformats.org/officeDocument/2006/relationships/hyperlink" Target="https://drive.google.com/open?id=1iukQQBe4bTgIJ-TsExcsVytgkhUElpTg" TargetMode="External"/><Relationship Id="rId11" Type="http://schemas.openxmlformats.org/officeDocument/2006/relationships/hyperlink" Target="https://drive.google.com/open?id=1LOrc-xQlTKoqNFt9UEQFXhEpWfbDBj-i" TargetMode="External"/><Relationship Id="rId32" Type="http://schemas.openxmlformats.org/officeDocument/2006/relationships/hyperlink" Target="https://www.facebook.com/profile.php?id=100012243000637" TargetMode="External"/><Relationship Id="rId37" Type="http://schemas.openxmlformats.org/officeDocument/2006/relationships/hyperlink" Target="https://www.linkedin.com/in/kaustubh-chendavankar-826a75195/" TargetMode="External"/><Relationship Id="rId53" Type="http://schemas.openxmlformats.org/officeDocument/2006/relationships/hyperlink" Target="https://drive.google.com/open?id=1lEfblAW8nymoCb0yePGE1zsnOfiOsSa4" TargetMode="External"/><Relationship Id="rId58" Type="http://schemas.openxmlformats.org/officeDocument/2006/relationships/hyperlink" Target="https://www.facebook.com/ritwik.mukherjee.969/" TargetMode="External"/><Relationship Id="rId74" Type="http://schemas.openxmlformats.org/officeDocument/2006/relationships/hyperlink" Target="https://www.facebook.com/abhishekmane747" TargetMode="External"/><Relationship Id="rId79" Type="http://schemas.openxmlformats.org/officeDocument/2006/relationships/hyperlink" Target="https://www.linkedin.com/mwlite/in/bhavesh-karkare-62b7481a0" TargetMode="External"/><Relationship Id="rId102" Type="http://schemas.openxmlformats.org/officeDocument/2006/relationships/hyperlink" Target="https://www.facebook.com/vivek.khade.161" TargetMode="External"/><Relationship Id="rId123" Type="http://schemas.openxmlformats.org/officeDocument/2006/relationships/hyperlink" Target="https://drive.google.com/open?id=1LfgE2obYdkFvVF3DFWSLyZ2ge_kkuAB1" TargetMode="External"/><Relationship Id="rId128" Type="http://schemas.openxmlformats.org/officeDocument/2006/relationships/hyperlink" Target="https://www.facebook.com/ruchir.tayshete.27/" TargetMode="External"/><Relationship Id="rId144" Type="http://schemas.openxmlformats.org/officeDocument/2006/relationships/hyperlink" Target="https://www.facebook.com/profile.php?id=100005732146969" TargetMode="External"/><Relationship Id="rId149" Type="http://schemas.openxmlformats.org/officeDocument/2006/relationships/hyperlink" Target="https://drive.google.com/open?id=1A34MHmkEYIKrwHywIR14R2bk3SbFH6Xp" TargetMode="External"/><Relationship Id="rId5" Type="http://schemas.openxmlformats.org/officeDocument/2006/relationships/hyperlink" Target="https://drive.google.com/open?id=1o-_EnAepXW1s5E9tc0m8IEkVYisMyrHl" TargetMode="External"/><Relationship Id="rId90" Type="http://schemas.openxmlformats.org/officeDocument/2006/relationships/hyperlink" Target="https://www.facebook.com/profile.php?id=100006390153606" TargetMode="External"/><Relationship Id="rId95" Type="http://schemas.openxmlformats.org/officeDocument/2006/relationships/hyperlink" Target="https://www.linkedin.com/in/aditya-bangar-88924a12a/" TargetMode="External"/><Relationship Id="rId160" Type="http://schemas.openxmlformats.org/officeDocument/2006/relationships/hyperlink" Target="https://drive.google.com/open?id=112ITA032QLK9E--OkeWoYo7DR39NLNOZ" TargetMode="External"/><Relationship Id="rId165" Type="http://schemas.openxmlformats.org/officeDocument/2006/relationships/hyperlink" Target="https://drive.google.com/open?id=1CX-Gx_RWN3rC0_hbSdeeitro-UYqKlIc" TargetMode="External"/><Relationship Id="rId181" Type="http://schemas.openxmlformats.org/officeDocument/2006/relationships/hyperlink" Target="https://drive.google.com/file/d/16vBH8h2VmeotfjeMrmDDnbWJFAGqdEQc/view?usp=sharing" TargetMode="External"/><Relationship Id="rId186" Type="http://schemas.openxmlformats.org/officeDocument/2006/relationships/hyperlink" Target="https://drive.google.com/file/d/1DIhJV9w03Rrv40yAeFtNWpKRX0wKaPHK/view?usp=sharing" TargetMode="External"/><Relationship Id="rId22" Type="http://schemas.openxmlformats.org/officeDocument/2006/relationships/hyperlink" Target="https://drive.google.com/open?id=1qR8j3cZ15hOkmzU_O_H_GQWPJkI7H-aQ" TargetMode="External"/><Relationship Id="rId27" Type="http://schemas.openxmlformats.org/officeDocument/2006/relationships/hyperlink" Target="https://drive.google.com/open?id=1hfp8KSTIJLYlFE5Wzmz_lFE5HLDr_-UC" TargetMode="External"/><Relationship Id="rId43" Type="http://schemas.openxmlformats.org/officeDocument/2006/relationships/hyperlink" Target="https://www.facebook.com/balkrushna.walke" TargetMode="External"/><Relationship Id="rId48" Type="http://schemas.openxmlformats.org/officeDocument/2006/relationships/hyperlink" Target="https://drive.google.com/open?id=1kmPfdKdt_MODqDKogct0FYA028Hobzw3" TargetMode="External"/><Relationship Id="rId64" Type="http://schemas.openxmlformats.org/officeDocument/2006/relationships/hyperlink" Target="https://drive.google.com/open?id=1VYHhvNuat9lkzI8HFauHaqGG0RysZIXh" TargetMode="External"/><Relationship Id="rId69" Type="http://schemas.openxmlformats.org/officeDocument/2006/relationships/hyperlink" Target="https://drive.google.com/open?id=1ummA9zHvXcFYdmmzYqVE2wfADaiwbp3B" TargetMode="External"/><Relationship Id="rId113" Type="http://schemas.openxmlformats.org/officeDocument/2006/relationships/hyperlink" Target="https://m.facebook.com/swapnali.wakale.39?ref=bookmarks" TargetMode="External"/><Relationship Id="rId118" Type="http://schemas.openxmlformats.org/officeDocument/2006/relationships/hyperlink" Target="https://drive.google.com/open?id=1PrHU-AZcU9GMi7pJlffbotxbc3bP48x6" TargetMode="External"/><Relationship Id="rId134" Type="http://schemas.openxmlformats.org/officeDocument/2006/relationships/hyperlink" Target="https://drive.google.com/open?id=1uiGQ7X0dHMo8P61y8-pfqcY4tVzSkhN3" TargetMode="External"/><Relationship Id="rId139" Type="http://schemas.openxmlformats.org/officeDocument/2006/relationships/hyperlink" Target="https://drive.google.com/open?id=1EF6DIbkeM6BijC_hoJOtq5sYqc-YuE5n" TargetMode="External"/><Relationship Id="rId80" Type="http://schemas.openxmlformats.org/officeDocument/2006/relationships/hyperlink" Target="https://drive.google.com/open?id=1GSAzdXzaPABTZT1cOPuvf3ySas1xVhaH" TargetMode="External"/><Relationship Id="rId85" Type="http://schemas.openxmlformats.org/officeDocument/2006/relationships/hyperlink" Target="https://drive.google.com/open?id=1NjiKSgKTPZ9oVZ73o9IA1TyX8YOCwXg1" TargetMode="External"/><Relationship Id="rId150" Type="http://schemas.openxmlformats.org/officeDocument/2006/relationships/hyperlink" Target="https://www.facebook.com/yogesh.kanaki.798" TargetMode="External"/><Relationship Id="rId155" Type="http://schemas.openxmlformats.org/officeDocument/2006/relationships/hyperlink" Target="https://www.linkedin.com/in/neha-gunjal-0330351b3/" TargetMode="External"/><Relationship Id="rId171" Type="http://schemas.openxmlformats.org/officeDocument/2006/relationships/hyperlink" Target="https://www.linkedin.com/in/siddhant-ahire-b825a816a" TargetMode="External"/><Relationship Id="rId176" Type="http://schemas.openxmlformats.org/officeDocument/2006/relationships/hyperlink" Target="mailto:anirudha.kale@vit.edu.in" TargetMode="External"/><Relationship Id="rId12" Type="http://schemas.openxmlformats.org/officeDocument/2006/relationships/hyperlink" Target="https://www.facebook.com/akashkumar.singh.58" TargetMode="External"/><Relationship Id="rId17" Type="http://schemas.openxmlformats.org/officeDocument/2006/relationships/hyperlink" Target="https://www.linkedin.com/in/ganesh-dongre/" TargetMode="External"/><Relationship Id="rId33" Type="http://schemas.openxmlformats.org/officeDocument/2006/relationships/hyperlink" Target="https://www.linkedin.com/in/saurabh-phansekar-9237b8191" TargetMode="External"/><Relationship Id="rId38" Type="http://schemas.openxmlformats.org/officeDocument/2006/relationships/hyperlink" Target="https://drive.google.com/open?id=1YuVMIu-fxZyLmp53B4Y4Fx0mgn8e_7Yx" TargetMode="External"/><Relationship Id="rId59" Type="http://schemas.openxmlformats.org/officeDocument/2006/relationships/hyperlink" Target="https://www.linkedin.com/in/ritwik-mukherjee-70a47a185/" TargetMode="External"/><Relationship Id="rId103" Type="http://schemas.openxmlformats.org/officeDocument/2006/relationships/hyperlink" Target="https://drive.google.com/open?id=1nwxXDSMxwFPcxZ08CqPJE7UAjOwDiPP6" TargetMode="External"/><Relationship Id="rId108" Type="http://schemas.openxmlformats.org/officeDocument/2006/relationships/hyperlink" Target="https://drive.google.com/open?id=1IWLlcLbjBzOgcwJXFnvnvXOp64qhhFfw" TargetMode="External"/><Relationship Id="rId124" Type="http://schemas.openxmlformats.org/officeDocument/2006/relationships/hyperlink" Target="https://www.facebook.com/shweta.pugaonkar.1" TargetMode="External"/><Relationship Id="rId129" Type="http://schemas.openxmlformats.org/officeDocument/2006/relationships/hyperlink" Target="http://www.linkedin.com/in/ruchir-tayshete-8a3133139" TargetMode="External"/><Relationship Id="rId54" Type="http://schemas.openxmlformats.org/officeDocument/2006/relationships/hyperlink" Target="https://www.facebook.com/rishikesh.gorule/" TargetMode="External"/><Relationship Id="rId70" Type="http://schemas.openxmlformats.org/officeDocument/2006/relationships/hyperlink" Target="http://facebook.com/pranav.kamble.311" TargetMode="External"/><Relationship Id="rId75" Type="http://schemas.openxmlformats.org/officeDocument/2006/relationships/hyperlink" Target="https://www.linkedin.com/in/rashg18" TargetMode="External"/><Relationship Id="rId91" Type="http://schemas.openxmlformats.org/officeDocument/2006/relationships/hyperlink" Target="https://www.linkedin.com/in/sohil-gurung-798695137/" TargetMode="External"/><Relationship Id="rId96" Type="http://schemas.openxmlformats.org/officeDocument/2006/relationships/hyperlink" Target="https://drive.google.com/open?id=1imQHmJS2YGK1XQDBOdv5efNeJennUv3H" TargetMode="External"/><Relationship Id="rId140" Type="http://schemas.openxmlformats.org/officeDocument/2006/relationships/hyperlink" Target="https://www.facebook.com/pranita.sonawadekar" TargetMode="External"/><Relationship Id="rId145" Type="http://schemas.openxmlformats.org/officeDocument/2006/relationships/hyperlink" Target="https://drive.google.com/open?id=1_RYoEQbhE9J0kMwRRa-z77uT4WkJrF_b" TargetMode="External"/><Relationship Id="rId161" Type="http://schemas.openxmlformats.org/officeDocument/2006/relationships/hyperlink" Target="https://drive.google.com/open?id=1sJbUbWHDINt8szjLXnhQ8_RTTXwLtWLi" TargetMode="External"/><Relationship Id="rId166" Type="http://schemas.openxmlformats.org/officeDocument/2006/relationships/hyperlink" Target="https://www.facebook.com/monika.badugu.33" TargetMode="External"/><Relationship Id="rId182" Type="http://schemas.openxmlformats.org/officeDocument/2006/relationships/hyperlink" Target="https://www.facebook.com/manali.yadav.810" TargetMode="External"/><Relationship Id="rId187" Type="http://schemas.openxmlformats.org/officeDocument/2006/relationships/hyperlink" Target="https://drive.google.com/file/d/1FgNPeZGnAHjK34u4CArrZii1nsu6dpOD/view?usp=sharing" TargetMode="External"/><Relationship Id="rId1" Type="http://schemas.openxmlformats.org/officeDocument/2006/relationships/hyperlink" Target="https://drive.google.com/open?id=12YhrOLIB6iK2rvzDhsQCHsFjNFiLVc27" TargetMode="External"/><Relationship Id="rId6" Type="http://schemas.openxmlformats.org/officeDocument/2006/relationships/hyperlink" Target="https://drive.google.com/open?id=17W5l7AGT3PiPLLPuXDC6ACvugKmgsEMe" TargetMode="External"/><Relationship Id="rId23" Type="http://schemas.openxmlformats.org/officeDocument/2006/relationships/hyperlink" Target="https://drive.google.com/open?id=1AYLAOnX5ZDgdMCz85P6_aC6G3HSeb07v" TargetMode="External"/><Relationship Id="rId28" Type="http://schemas.openxmlformats.org/officeDocument/2006/relationships/hyperlink" Target="https://www.facebook.com/sharmin.shaikh.9484941" TargetMode="External"/><Relationship Id="rId49" Type="http://schemas.openxmlformats.org/officeDocument/2006/relationships/hyperlink" Target="https://drive.google.com/open?id=1nVUoLxHpjsb2MZP-Q0xpdux9GpyhHKcA" TargetMode="External"/><Relationship Id="rId114" Type="http://schemas.openxmlformats.org/officeDocument/2006/relationships/hyperlink" Target="https://drive.google.com/open?id=1ChvsntcG-xuGZDq_phd3TtJada_En7Dg" TargetMode="External"/><Relationship Id="rId119" Type="http://schemas.openxmlformats.org/officeDocument/2006/relationships/hyperlink" Target="https://drive.google.com/open?id=12NcQJYzO8Jf2XSyBcMfQgA3zX31uvfU5" TargetMode="External"/><Relationship Id="rId44" Type="http://schemas.openxmlformats.org/officeDocument/2006/relationships/hyperlink" Target="https://www.linkedin.com/in/balkrushna-walke-7455871a8/" TargetMode="External"/><Relationship Id="rId60" Type="http://schemas.openxmlformats.org/officeDocument/2006/relationships/hyperlink" Target="https://drive.google.com/open?id=114bY4ObxY7DVRS4w0a7KPnlf8Ux7LMO-" TargetMode="External"/><Relationship Id="rId65" Type="http://schemas.openxmlformats.org/officeDocument/2006/relationships/hyperlink" Target="https://drive.google.com/open?id=1r2uY5iFNs_U3FHeZzBfHa9XFKmsFtxY5" TargetMode="External"/><Relationship Id="rId81" Type="http://schemas.openxmlformats.org/officeDocument/2006/relationships/hyperlink" Target="https://drive.google.com/open?id=1TPLco-YKEkK695RITIUl5_eZ8Z0tYmj8" TargetMode="External"/><Relationship Id="rId86" Type="http://schemas.openxmlformats.org/officeDocument/2006/relationships/hyperlink" Target="https://www.facebook.com/siddhi.revadkar.37" TargetMode="External"/><Relationship Id="rId130" Type="http://schemas.openxmlformats.org/officeDocument/2006/relationships/hyperlink" Target="https://drive.google.com/open?id=1RiM6X6Osv8tYYdQXL1YVOeydPTKqNAog" TargetMode="External"/><Relationship Id="rId135" Type="http://schemas.openxmlformats.org/officeDocument/2006/relationships/hyperlink" Target="https://drive.google.com/open?id=1O2buMNB7eeLH49rrwpFWl4OeT2g7UQgV" TargetMode="External"/><Relationship Id="rId151" Type="http://schemas.openxmlformats.org/officeDocument/2006/relationships/hyperlink" Target="https://www.linkedin.com/in/yogesh-k-840285115/" TargetMode="External"/><Relationship Id="rId156" Type="http://schemas.openxmlformats.org/officeDocument/2006/relationships/hyperlink" Target="https://drive.google.com/open?id=1al_tdy1wCTQZ4DOPDhq4k2tOBKy-KUuB" TargetMode="External"/><Relationship Id="rId177" Type="http://schemas.openxmlformats.org/officeDocument/2006/relationships/hyperlink" Target="mailto:kaleanirudha9@gmail.com" TargetMode="External"/><Relationship Id="rId172" Type="http://schemas.openxmlformats.org/officeDocument/2006/relationships/hyperlink" Target="mailto:shraddha.bhosale@vit.edu.in" TargetMode="External"/><Relationship Id="rId13" Type="http://schemas.openxmlformats.org/officeDocument/2006/relationships/hyperlink" Target="https://www.linkedin.com/in/akash-singh-9685251a0" TargetMode="External"/><Relationship Id="rId18" Type="http://schemas.openxmlformats.org/officeDocument/2006/relationships/hyperlink" Target="https://drive.google.com/open?id=11jN1Plw5cSR0CciDpZc947JkxnJhUHd8" TargetMode="External"/><Relationship Id="rId39" Type="http://schemas.openxmlformats.org/officeDocument/2006/relationships/hyperlink" Target="https://drive.google.com/open?id=1FYzKHrmk9pL97-80eZ3sE4L1Qzlhrcdo" TargetMode="External"/><Relationship Id="rId109" Type="http://schemas.openxmlformats.org/officeDocument/2006/relationships/hyperlink" Target="https://www.facebook.com/goosemanb2t/" TargetMode="External"/><Relationship Id="rId34" Type="http://schemas.openxmlformats.org/officeDocument/2006/relationships/hyperlink" Target="https://drive.google.com/open?id=15Gz3N1T75iD3josNFHFZmE26HP0RoQSZ" TargetMode="External"/><Relationship Id="rId50" Type="http://schemas.openxmlformats.org/officeDocument/2006/relationships/hyperlink" Target="https://m.facebook.com/campaign/landing.php?campaign_id=1653993517&amp;extra_1=s%7Cm%7C318504238004%7Ce%7Cfacebook+login%7C&amp;placement&amp;creative=318504238004&amp;keyword=facebook+login&amp;partner_id=googlesem&amp;extra_2=campaignid%3D1653993517%26adgroupid%3D63066388443%26matchtype%3De%26network%3Dg%26source%3Dmobile%26search_or_content%3Ds%26device%3Dm%26devicemodel%3D%26adposition%3D%26target%3D%26targetid%3Dkwd-1409285535%26loc_physical_ms%3D9062244%26loc_interest_ms%3D%26feeditemid%3D%26param1%3D%26param2%3D&amp;gclid=Cj0KCQjw6ar4BRDnARIsAITGzlDA4dHH1ohWY5Qy2AGO9eDU17OBdmH-WxJ2YDR1WJHL49rT50tsT5IaAvqLEALw_wcB" TargetMode="External"/><Relationship Id="rId55" Type="http://schemas.openxmlformats.org/officeDocument/2006/relationships/hyperlink" Target="https://www.linkedin.com/in/rishikesh-gorule-826110163/" TargetMode="External"/><Relationship Id="rId76" Type="http://schemas.openxmlformats.org/officeDocument/2006/relationships/hyperlink" Target="https://drive.google.com/open?id=1wUbfGFGWA_rK13ZjrKL6mEz_r4eCJNIj" TargetMode="External"/><Relationship Id="rId97" Type="http://schemas.openxmlformats.org/officeDocument/2006/relationships/hyperlink" Target="https://drive.google.com/open?id=18XvrDiSHJG1bC1PpqnM_mmMXonF4UNz4" TargetMode="External"/><Relationship Id="rId104" Type="http://schemas.openxmlformats.org/officeDocument/2006/relationships/hyperlink" Target="https://drive.google.com/open?id=1HSWhAkcJMeJWgs1IK-nXl_W46AuctF4a" TargetMode="External"/><Relationship Id="rId120" Type="http://schemas.openxmlformats.org/officeDocument/2006/relationships/hyperlink" Target="https://www.facebook.com/profile.php?id=100006879766160" TargetMode="External"/><Relationship Id="rId125" Type="http://schemas.openxmlformats.org/officeDocument/2006/relationships/hyperlink" Target="https://www.linkedin.com/in/shweta-pugaonkar-98b9261b2/" TargetMode="External"/><Relationship Id="rId141" Type="http://schemas.openxmlformats.org/officeDocument/2006/relationships/hyperlink" Target="https://www.linkedin.com/in/pranita-s-a0a14a126" TargetMode="External"/><Relationship Id="rId146" Type="http://schemas.openxmlformats.org/officeDocument/2006/relationships/hyperlink" Target="https://drive.google.com/open?id=18EiMC7BeiQdTwWBubayswc3zhyLS8FGO" TargetMode="External"/><Relationship Id="rId167" Type="http://schemas.openxmlformats.org/officeDocument/2006/relationships/hyperlink" Target="http://www.linkedin.com/in/monika-badugu-4230a018" TargetMode="External"/><Relationship Id="rId188" Type="http://schemas.openxmlformats.org/officeDocument/2006/relationships/hyperlink" Target="https://www.facebook.com/gaurang.shirsat.19" TargetMode="External"/><Relationship Id="rId7" Type="http://schemas.openxmlformats.org/officeDocument/2006/relationships/hyperlink" Target="https://www.facebook.com/aanshuk.kitawat" TargetMode="External"/><Relationship Id="rId71" Type="http://schemas.openxmlformats.org/officeDocument/2006/relationships/hyperlink" Target="http://linkedin.com/in/pranav-kamble-4077091a2" TargetMode="External"/><Relationship Id="rId92" Type="http://schemas.openxmlformats.org/officeDocument/2006/relationships/hyperlink" Target="https://drive.google.com/open?id=1OrTJWWGb7M823ISqGEj-MuA2emO1NHIN" TargetMode="External"/><Relationship Id="rId162" Type="http://schemas.openxmlformats.org/officeDocument/2006/relationships/hyperlink" Target="https://www.facebook.com/harshada.kokate.73" TargetMode="External"/><Relationship Id="rId183" Type="http://schemas.openxmlformats.org/officeDocument/2006/relationships/hyperlink" Target="https://www.linkedin.com/in/manali-yadav-33710b1ab" TargetMode="External"/><Relationship Id="rId2" Type="http://schemas.openxmlformats.org/officeDocument/2006/relationships/hyperlink" Target="https://drive.google.com/open?id=1eG7jsY8xAAdCgQiysBJzCyj41flEXYMa" TargetMode="External"/><Relationship Id="rId29" Type="http://schemas.openxmlformats.org/officeDocument/2006/relationships/hyperlink" Target="https://www.linkedin.com/in/sharmin-shaikh-bb52621a6/" TargetMode="External"/><Relationship Id="rId24" Type="http://schemas.openxmlformats.org/officeDocument/2006/relationships/hyperlink" Target="https://www.facebook.com/darshan.rajput.336" TargetMode="External"/><Relationship Id="rId40" Type="http://schemas.openxmlformats.org/officeDocument/2006/relationships/hyperlink" Target="http://www.linkedin.com/in/tanmay-ambekar-00214b1ab" TargetMode="External"/><Relationship Id="rId45" Type="http://schemas.openxmlformats.org/officeDocument/2006/relationships/hyperlink" Target="https://drive.google.com/open?id=1ehbE_HdXdNGGd0nUj3BTcq0XmJ5I8zOe" TargetMode="External"/><Relationship Id="rId66" Type="http://schemas.openxmlformats.org/officeDocument/2006/relationships/hyperlink" Target="https://www.facebook.com/chaitanya.desai.351" TargetMode="External"/><Relationship Id="rId87" Type="http://schemas.openxmlformats.org/officeDocument/2006/relationships/hyperlink" Target="https://www.linkedin.com/in/siddhi-revadkar-a059471ab" TargetMode="External"/><Relationship Id="rId110" Type="http://schemas.openxmlformats.org/officeDocument/2006/relationships/hyperlink" Target="https://www.linkedin.com/in/mohit-kejriwal-1b90ab128/" TargetMode="External"/><Relationship Id="rId115" Type="http://schemas.openxmlformats.org/officeDocument/2006/relationships/hyperlink" Target="https://drive.google.com/open?id=13VG__1-UvV2f_FgCTpoXQtv4hWZ1ZPKC" TargetMode="External"/><Relationship Id="rId131" Type="http://schemas.openxmlformats.org/officeDocument/2006/relationships/hyperlink" Target="https://drive.google.com/open?id=1uG3vNXtu8RI70xQE76uugo_SAp7SInRX" TargetMode="External"/><Relationship Id="rId136" Type="http://schemas.openxmlformats.org/officeDocument/2006/relationships/hyperlink" Target="https://www.facebook.com/profile.php?id=100009979092492" TargetMode="External"/><Relationship Id="rId157" Type="http://schemas.openxmlformats.org/officeDocument/2006/relationships/hyperlink" Target="https://drive.google.com/open?id=1wgBpU256Gj0QrpoRJZgtGpRVR_hExelm" TargetMode="External"/><Relationship Id="rId178" Type="http://schemas.openxmlformats.org/officeDocument/2006/relationships/hyperlink" Target="mailto:komal.pawar@vit.edu.in" TargetMode="External"/><Relationship Id="rId61" Type="http://schemas.openxmlformats.org/officeDocument/2006/relationships/hyperlink" Target="https://drive.google.com/open?id=1ik66SkQMqYHwWXn-NcCiONO1-qkaola9" TargetMode="External"/><Relationship Id="rId82" Type="http://schemas.openxmlformats.org/officeDocument/2006/relationships/hyperlink" Target="https://www.facebook.com/simran.vartak.1/" TargetMode="External"/><Relationship Id="rId152" Type="http://schemas.openxmlformats.org/officeDocument/2006/relationships/hyperlink" Target="https://drive.google.com/open?id=16iP0pwRBWJXaQ00porGSLL2qpScVpRZw" TargetMode="External"/><Relationship Id="rId173" Type="http://schemas.openxmlformats.org/officeDocument/2006/relationships/hyperlink" Target="mailto:shraddhabhosale999@gmail.com" TargetMode="External"/><Relationship Id="rId19" Type="http://schemas.openxmlformats.org/officeDocument/2006/relationships/hyperlink" Target="https://drive.google.com/open?id=1yVYPJkMCI1LlLZArIplAhgzpyhRySaHn" TargetMode="External"/><Relationship Id="rId14" Type="http://schemas.openxmlformats.org/officeDocument/2006/relationships/hyperlink" Target="https://drive.google.com/open?id=1c9UTZfSvem-ivX4y7nRn8OGoUQEK-bYz" TargetMode="External"/><Relationship Id="rId30" Type="http://schemas.openxmlformats.org/officeDocument/2006/relationships/hyperlink" Target="https://drive.google.com/open?id=1Bv1vxPi8e8IAPeqIlvbSwIvry0lVIECp" TargetMode="External"/><Relationship Id="rId35" Type="http://schemas.openxmlformats.org/officeDocument/2006/relationships/hyperlink" Target="https://drive.google.com/open?id=1JOIKgWtb7ZrXKRZ6dbxovNUG195sa1Lm" TargetMode="External"/><Relationship Id="rId56" Type="http://schemas.openxmlformats.org/officeDocument/2006/relationships/hyperlink" Target="https://drive.google.com/open?id=1jCXZPAoxfP8Gk9ce07k3f_c9KI-uyPWJ" TargetMode="External"/><Relationship Id="rId77" Type="http://schemas.openxmlformats.org/officeDocument/2006/relationships/hyperlink" Target="https://drive.google.com/open?id=16naXSb8vGDaQ9Y2aRA-FMa5GekNtj2dM" TargetMode="External"/><Relationship Id="rId100" Type="http://schemas.openxmlformats.org/officeDocument/2006/relationships/hyperlink" Target="https://drive.google.com/open?id=1LfgdoKmM8WShquIvzcXY6DcJz-NguiJQ" TargetMode="External"/><Relationship Id="rId105" Type="http://schemas.openxmlformats.org/officeDocument/2006/relationships/hyperlink" Target="https://www.facebook.com/prathamesh.chavan.587268/" TargetMode="External"/><Relationship Id="rId126" Type="http://schemas.openxmlformats.org/officeDocument/2006/relationships/hyperlink" Target="https://drive.google.com/open?id=14rwqUh14RR9Dl7usVTL7-YCW3LPyZHGy" TargetMode="External"/><Relationship Id="rId147" Type="http://schemas.openxmlformats.org/officeDocument/2006/relationships/hyperlink" Target="https://www.linkedin.com/in/farook-vadraiwala-246a57136" TargetMode="External"/><Relationship Id="rId168" Type="http://schemas.openxmlformats.org/officeDocument/2006/relationships/hyperlink" Target="mailto:siddhant.ahire@vit.edu.in" TargetMode="External"/><Relationship Id="rId8" Type="http://schemas.openxmlformats.org/officeDocument/2006/relationships/hyperlink" Target="https://www.linkedin.com/in/aanshuk-kitawat-7759a01a7/" TargetMode="External"/><Relationship Id="rId51" Type="http://schemas.openxmlformats.org/officeDocument/2006/relationships/hyperlink" Target="https://www.linkedin.com/feed/" TargetMode="External"/><Relationship Id="rId72" Type="http://schemas.openxmlformats.org/officeDocument/2006/relationships/hyperlink" Target="https://drive.google.com/open?id=1DZejSHPVuvv3L4hplVODtMQGPKdqY5JG" TargetMode="External"/><Relationship Id="rId93" Type="http://schemas.openxmlformats.org/officeDocument/2006/relationships/hyperlink" Target="https://drive.google.com/open?id=1iPpyqrfF5_HJID-xeU_VtCLmatA3Xf3N" TargetMode="External"/><Relationship Id="rId98" Type="http://schemas.openxmlformats.org/officeDocument/2006/relationships/hyperlink" Target="https://www.facebook.com/jeet.upadhyay.338/" TargetMode="External"/><Relationship Id="rId121" Type="http://schemas.openxmlformats.org/officeDocument/2006/relationships/hyperlink" Target="https://www.linkedin.com/in/yadynesh-nandane-341a53166" TargetMode="External"/><Relationship Id="rId142" Type="http://schemas.openxmlformats.org/officeDocument/2006/relationships/hyperlink" Target="https://drive.google.com/open?id=1oKlBIriyDRiXAuphwne5w9rq0czG0eeK" TargetMode="External"/><Relationship Id="rId163" Type="http://schemas.openxmlformats.org/officeDocument/2006/relationships/hyperlink" Target="https://www.linkedin.com/in/harshada-kokate-355826193" TargetMode="External"/><Relationship Id="rId184" Type="http://schemas.openxmlformats.org/officeDocument/2006/relationships/hyperlink" Target="mailto:gaurang.shirsat@vit.edu.in" TargetMode="External"/><Relationship Id="rId189" Type="http://schemas.openxmlformats.org/officeDocument/2006/relationships/hyperlink" Target="https://www.linkedin.com/in/gaurang-shirsat-0499911a8" TargetMode="External"/><Relationship Id="rId3" Type="http://schemas.openxmlformats.org/officeDocument/2006/relationships/hyperlink" Target="https://www.facebook.com/?ref=tn_tnmn" TargetMode="External"/><Relationship Id="rId25" Type="http://schemas.openxmlformats.org/officeDocument/2006/relationships/hyperlink" Target="https://www.linkedin.com/in/darshan-rajput-1a26641ab/" TargetMode="External"/><Relationship Id="rId46" Type="http://schemas.openxmlformats.org/officeDocument/2006/relationships/hyperlink" Target="https://drive.google.com/open?id=1NGH59n5qc5RqfkIIpEAe8GWc-xwngUE5" TargetMode="External"/><Relationship Id="rId67" Type="http://schemas.openxmlformats.org/officeDocument/2006/relationships/hyperlink" Target="https://www.linkedin.com/in/chaitanya-desai-0ab052179/" TargetMode="External"/><Relationship Id="rId116" Type="http://schemas.openxmlformats.org/officeDocument/2006/relationships/hyperlink" Target="https://www.facebook.com/payal.gaikwad.18041" TargetMode="External"/><Relationship Id="rId137" Type="http://schemas.openxmlformats.org/officeDocument/2006/relationships/hyperlink" Target="https://www.linkedin.com/in/hetal-gulhane-1152741a6" TargetMode="External"/><Relationship Id="rId158" Type="http://schemas.openxmlformats.org/officeDocument/2006/relationships/hyperlink" Target="https://m.facebook.com/?_rdr" TargetMode="External"/><Relationship Id="rId20" Type="http://schemas.openxmlformats.org/officeDocument/2006/relationships/hyperlink" Target="https://www.facebook.com/siddharth.padmanabhan.3/" TargetMode="External"/><Relationship Id="rId41" Type="http://schemas.openxmlformats.org/officeDocument/2006/relationships/hyperlink" Target="https://drive.google.com/open?id=1JwBKuY1D-jXr8t574beUOOPGx8n0mzjb" TargetMode="External"/><Relationship Id="rId62" Type="http://schemas.openxmlformats.org/officeDocument/2006/relationships/hyperlink" Target="https://m.facebook.com/?_rdr" TargetMode="External"/><Relationship Id="rId83" Type="http://schemas.openxmlformats.org/officeDocument/2006/relationships/hyperlink" Target="https://www.linkedin.com/in/simran-vartak-6a82731ab/" TargetMode="External"/><Relationship Id="rId88" Type="http://schemas.openxmlformats.org/officeDocument/2006/relationships/hyperlink" Target="https://drive.google.com/open?id=16qX5wt_F9RMQ6c9WzJHx1wr8p37UMMwD" TargetMode="External"/><Relationship Id="rId111" Type="http://schemas.openxmlformats.org/officeDocument/2006/relationships/hyperlink" Target="https://drive.google.com/open?id=17U-8lhKq22hWuTAqyV8FIvMAALEMG9mD" TargetMode="External"/><Relationship Id="rId132" Type="http://schemas.openxmlformats.org/officeDocument/2006/relationships/hyperlink" Target="https://www.facebook.com/nikita.ausarkar.1" TargetMode="External"/><Relationship Id="rId153" Type="http://schemas.openxmlformats.org/officeDocument/2006/relationships/hyperlink" Target="https://drive.google.com/open?id=1nHmq0gGKOhlaCA1UFgjxWwdywr08_uhp" TargetMode="External"/><Relationship Id="rId174" Type="http://schemas.openxmlformats.org/officeDocument/2006/relationships/hyperlink" Target="https://www.linkedin.com/in/shraddha-bhosale-3a45a31ab" TargetMode="External"/><Relationship Id="rId179" Type="http://schemas.openxmlformats.org/officeDocument/2006/relationships/hyperlink" Target="mailto:pawarkomal6699@gmail.com" TargetMode="External"/><Relationship Id="rId190" Type="http://schemas.openxmlformats.org/officeDocument/2006/relationships/printerSettings" Target="../printerSettings/printerSettings48.bin"/><Relationship Id="rId15" Type="http://schemas.openxmlformats.org/officeDocument/2006/relationships/hyperlink" Target="https://drive.google.com/open?id=1f6wnOJ2upUyJ3LceC51Yg8e4X4eG6OLz" TargetMode="External"/><Relationship Id="rId36" Type="http://schemas.openxmlformats.org/officeDocument/2006/relationships/hyperlink" Target="https://www.facebook.com/kaustubh.chendavankar" TargetMode="External"/><Relationship Id="rId57" Type="http://schemas.openxmlformats.org/officeDocument/2006/relationships/hyperlink" Target="https://drive.google.com/open?id=1LiOfu4KXh0aE_hap2M1qNdZeyth9vsOZ" TargetMode="External"/><Relationship Id="rId106" Type="http://schemas.openxmlformats.org/officeDocument/2006/relationships/hyperlink" Target="https://www.linkedin.com/in/prathamesh-chavan-8bb8b41b2" TargetMode="External"/><Relationship Id="rId127" Type="http://schemas.openxmlformats.org/officeDocument/2006/relationships/hyperlink" Target="https://drive.google.com/open?id=1w5C7WLsZcd61R6GLvH0Tya0G8AzfHC8n" TargetMode="External"/><Relationship Id="rId10" Type="http://schemas.openxmlformats.org/officeDocument/2006/relationships/hyperlink" Target="https://drive.google.com/open?id=195Q9J4GRjOwRQQSv0N80t0iMU_5X9mi9" TargetMode="External"/><Relationship Id="rId31" Type="http://schemas.openxmlformats.org/officeDocument/2006/relationships/hyperlink" Target="https://drive.google.com/open?id=1pFISSGNt_qF4w7nhKmqZByvd8_J-ZXHf" TargetMode="External"/><Relationship Id="rId52" Type="http://schemas.openxmlformats.org/officeDocument/2006/relationships/hyperlink" Target="https://drive.google.com/open?id=1jbB76pg4XxmPDxepGbCthBCjzLAeKYY4" TargetMode="External"/><Relationship Id="rId73" Type="http://schemas.openxmlformats.org/officeDocument/2006/relationships/hyperlink" Target="https://drive.google.com/open?id=1yP8P2_bWvnt28ysUixwfmlwB7_-6DNtw" TargetMode="External"/><Relationship Id="rId78" Type="http://schemas.openxmlformats.org/officeDocument/2006/relationships/hyperlink" Target="https://m.facebook.com/bhavesh.karkare.35?ref=bookmarks" TargetMode="External"/><Relationship Id="rId94" Type="http://schemas.openxmlformats.org/officeDocument/2006/relationships/hyperlink" Target="https://www.facebook.com/adi.bangar/" TargetMode="External"/><Relationship Id="rId99" Type="http://schemas.openxmlformats.org/officeDocument/2006/relationships/hyperlink" Target="http://www.linkedin.com/in/jeet-upadhyaya-3956381ab" TargetMode="External"/><Relationship Id="rId101" Type="http://schemas.openxmlformats.org/officeDocument/2006/relationships/hyperlink" Target="https://drive.google.com/open?id=14akylwkYYKMBRz1XTDfHewRCFSTRX381" TargetMode="External"/><Relationship Id="rId122" Type="http://schemas.openxmlformats.org/officeDocument/2006/relationships/hyperlink" Target="https://drive.google.com/open?id=1YU3NSqQ8LsNY1hxM-4JYptFLBOb7FjQm" TargetMode="External"/><Relationship Id="rId143" Type="http://schemas.openxmlformats.org/officeDocument/2006/relationships/hyperlink" Target="https://drive.google.com/open?id=1hl-5mdjEgeXjJ3Fw3SL0JQhlIvJWYtCx" TargetMode="External"/><Relationship Id="rId148" Type="http://schemas.openxmlformats.org/officeDocument/2006/relationships/hyperlink" Target="https://drive.google.com/open?id=1mxKnZnGWJTScAbTyMFUyaXVE2zxyDg1g" TargetMode="External"/><Relationship Id="rId164" Type="http://schemas.openxmlformats.org/officeDocument/2006/relationships/hyperlink" Target="https://drive.google.com/open?id=1FewXu3z5zXcuk7BXYSnpP2aQ-reaoF9q" TargetMode="External"/><Relationship Id="rId169" Type="http://schemas.openxmlformats.org/officeDocument/2006/relationships/hyperlink" Target="mailto:siddhantahire1234@gmail.com" TargetMode="External"/><Relationship Id="rId185" Type="http://schemas.openxmlformats.org/officeDocument/2006/relationships/hyperlink" Target="mailto:shirsatgd@gmail.com" TargetMode="External"/><Relationship Id="rId4" Type="http://schemas.openxmlformats.org/officeDocument/2006/relationships/hyperlink" Target="https://www.linkedin.com/feed/" TargetMode="External"/><Relationship Id="rId9" Type="http://schemas.openxmlformats.org/officeDocument/2006/relationships/hyperlink" Target="https://aanshuk.com/" TargetMode="External"/><Relationship Id="rId180" Type="http://schemas.openxmlformats.org/officeDocument/2006/relationships/hyperlink" Target="https://drive.google.com/file/d/1EulALERnmHrYqWg4J61sN9uezESvqzRC/view?usp=sharing" TargetMode="External"/></Relationships>
</file>

<file path=xl/worksheets/_rels/sheet82.xml.rels><?xml version="1.0" encoding="UTF-8" standalone="yes"?>
<Relationships xmlns="http://schemas.openxmlformats.org/package/2006/relationships"><Relationship Id="rId117" Type="http://schemas.openxmlformats.org/officeDocument/2006/relationships/hyperlink" Target="https://drive.google.com/open?id=1nrgs7XkbZETKx3UZpJmgGQ6j2fP74TN5" TargetMode="External"/><Relationship Id="rId21" Type="http://schemas.openxmlformats.org/officeDocument/2006/relationships/hyperlink" Target="https://www.linkedin.com/in/gayatri-nemade-1481581ab" TargetMode="External"/><Relationship Id="rId42" Type="http://schemas.openxmlformats.org/officeDocument/2006/relationships/hyperlink" Target="https://drive.google.com/open?id=1SUJ-UIU4tVUIAKiyNPjjK3523zGb2Gnn" TargetMode="External"/><Relationship Id="rId63" Type="http://schemas.openxmlformats.org/officeDocument/2006/relationships/hyperlink" Target="https://drive.google.com/open?id=1mzvY-4rS5dOiMXtvSHx9nc1Mln1PqQUd" TargetMode="External"/><Relationship Id="rId84" Type="http://schemas.openxmlformats.org/officeDocument/2006/relationships/hyperlink" Target="https://www.facebook.com/omiizemse/" TargetMode="External"/><Relationship Id="rId138" Type="http://schemas.openxmlformats.org/officeDocument/2006/relationships/hyperlink" Target="http://www.facebook.com/nihar.koli.9" TargetMode="External"/><Relationship Id="rId159" Type="http://schemas.openxmlformats.org/officeDocument/2006/relationships/hyperlink" Target="https://www.linkedin.com/in/anand-shukla-03aba3190" TargetMode="External"/><Relationship Id="rId170" Type="http://schemas.openxmlformats.org/officeDocument/2006/relationships/hyperlink" Target="https://www.facebook.com/profile.php?id=100052088830361" TargetMode="External"/><Relationship Id="rId191" Type="http://schemas.openxmlformats.org/officeDocument/2006/relationships/hyperlink" Target="https://drive.google.com/open?id=1cM39ZLmy6SgiuRnOIzlzRlV3SgL73P3k" TargetMode="External"/><Relationship Id="rId205" Type="http://schemas.openxmlformats.org/officeDocument/2006/relationships/hyperlink" Target="https://www.linkedin.com/in/sampada-patil-603717192/" TargetMode="External"/><Relationship Id="rId226" Type="http://schemas.openxmlformats.org/officeDocument/2006/relationships/hyperlink" Target="https://drive.google.com/file/d/1kK1NHHOsuJa-ATwiU2J86kj8hH0_0bH-/view?usp=sharing" TargetMode="External"/><Relationship Id="rId107" Type="http://schemas.openxmlformats.org/officeDocument/2006/relationships/hyperlink" Target="https://m.facebook.com/shivam.kharde.399" TargetMode="External"/><Relationship Id="rId11" Type="http://schemas.openxmlformats.org/officeDocument/2006/relationships/hyperlink" Target="https://drive.google.com/open?id=1Q8HS26K9GAo_MFkZaXVjUNNXG0CxDqEK" TargetMode="External"/><Relationship Id="rId32" Type="http://schemas.openxmlformats.org/officeDocument/2006/relationships/hyperlink" Target="https://www.linkedin.com/in/harshita-mundhe-542716192" TargetMode="External"/><Relationship Id="rId53" Type="http://schemas.openxmlformats.org/officeDocument/2006/relationships/hyperlink" Target="https://www.linkedin.com/in/sneha-kalvitkar-72210818b/" TargetMode="External"/><Relationship Id="rId74" Type="http://schemas.openxmlformats.org/officeDocument/2006/relationships/hyperlink" Target="https://drive.google.com/open?id=1R6dHmtYKlv8C_vJtIlBdmBTr8R0M7NI9" TargetMode="External"/><Relationship Id="rId128" Type="http://schemas.openxmlformats.org/officeDocument/2006/relationships/hyperlink" Target="https://drive.google.com/open?id=1Kv0PtzKsoPEhxoUS1VV8O1VW7uR6E7L8" TargetMode="External"/><Relationship Id="rId149" Type="http://schemas.openxmlformats.org/officeDocument/2006/relationships/hyperlink" Target="https://drive.google.com/open?id=1uo22nOMyKHTeVH12VXlOFt4LD3cFOht1" TargetMode="External"/><Relationship Id="rId5" Type="http://schemas.openxmlformats.org/officeDocument/2006/relationships/hyperlink" Target="https://drive.google.com/open?id=1zIR0pJZifo8gIf6INgFL6b-daaVaEQ3g" TargetMode="External"/><Relationship Id="rId95" Type="http://schemas.openxmlformats.org/officeDocument/2006/relationships/hyperlink" Target="https://www.facebook.com/sahil.padvi.39545" TargetMode="External"/><Relationship Id="rId160" Type="http://schemas.openxmlformats.org/officeDocument/2006/relationships/hyperlink" Target="https://drive.google.com/open?id=1KagZcWaC9fwazKUQeVtO-fc4chAMIAeq" TargetMode="External"/><Relationship Id="rId181" Type="http://schemas.openxmlformats.org/officeDocument/2006/relationships/hyperlink" Target="https://www.facebook.com/deepak.misal.54/" TargetMode="External"/><Relationship Id="rId216" Type="http://schemas.openxmlformats.org/officeDocument/2006/relationships/hyperlink" Target="https://www.facebook.com/saransh.kotha.9/" TargetMode="External"/><Relationship Id="rId237" Type="http://schemas.openxmlformats.org/officeDocument/2006/relationships/hyperlink" Target="https://www.linkedin.com/in/shraddha-parkhe-b6b716192/" TargetMode="External"/><Relationship Id="rId22" Type="http://schemas.openxmlformats.org/officeDocument/2006/relationships/hyperlink" Target="https://drive.google.com/open?id=1boeP1xhieGZPw1SQ3GbLePSeNdWlzdEb" TargetMode="External"/><Relationship Id="rId43" Type="http://schemas.openxmlformats.org/officeDocument/2006/relationships/hyperlink" Target="https://drive.google.com/open?id=1orAeo7zZPA7iJHPaM5rkQp8DPy2Jcsva" TargetMode="External"/><Relationship Id="rId64" Type="http://schemas.openxmlformats.org/officeDocument/2006/relationships/hyperlink" Target="https://www.facebook.com/younus.jameel.737" TargetMode="External"/><Relationship Id="rId118" Type="http://schemas.openxmlformats.org/officeDocument/2006/relationships/hyperlink" Target="https://www.facebook.com/kartik.konje/" TargetMode="External"/><Relationship Id="rId139" Type="http://schemas.openxmlformats.org/officeDocument/2006/relationships/hyperlink" Target="https://www.linkedin.com/in/nihar-k-61121b116/" TargetMode="External"/><Relationship Id="rId85" Type="http://schemas.openxmlformats.org/officeDocument/2006/relationships/hyperlink" Target="https://www.linkedin.com/in/omkar-zemse-6b2bb11a0/" TargetMode="External"/><Relationship Id="rId150" Type="http://schemas.openxmlformats.org/officeDocument/2006/relationships/hyperlink" Target="https://www.facebook.com/advait.raut.3/" TargetMode="External"/><Relationship Id="rId171" Type="http://schemas.openxmlformats.org/officeDocument/2006/relationships/hyperlink" Target="https://www.linkedin.com/in/iqra-shaikh1304" TargetMode="External"/><Relationship Id="rId192" Type="http://schemas.openxmlformats.org/officeDocument/2006/relationships/hyperlink" Target="https://drive.google.com/open?id=1agmzItZ5zjiGfIiI8fBYau4TyU1nyY1I" TargetMode="External"/><Relationship Id="rId206" Type="http://schemas.openxmlformats.org/officeDocument/2006/relationships/hyperlink" Target="https://drive.google.com/open?id=1IQz6oA-5LTXAlN1ebbY7G-W1hDgvLIoR" TargetMode="External"/><Relationship Id="rId227" Type="http://schemas.openxmlformats.org/officeDocument/2006/relationships/hyperlink" Target="https://drive.google.com/file/d/1BCExTnXc1o7uBO2e9zdjky6gMZVGOlKO/view?usp=sharing" TargetMode="External"/><Relationship Id="rId201" Type="http://schemas.openxmlformats.org/officeDocument/2006/relationships/hyperlink" Target="https://www.linkedin.com/in/sebastin-benjamin-36677b188" TargetMode="External"/><Relationship Id="rId222" Type="http://schemas.openxmlformats.org/officeDocument/2006/relationships/hyperlink" Target="https://drive.google.com/open?id=1Opd5PMua_1V8w1_w4f79gT1Z5sfU0Oy9" TargetMode="External"/><Relationship Id="rId12" Type="http://schemas.openxmlformats.org/officeDocument/2006/relationships/hyperlink" Target="https://www.facebook.com/swapnil.ghule.370/" TargetMode="External"/><Relationship Id="rId17" Type="http://schemas.openxmlformats.org/officeDocument/2006/relationships/hyperlink" Target="https://www.linkedin.com/in/mohammedaali/" TargetMode="External"/><Relationship Id="rId33" Type="http://schemas.openxmlformats.org/officeDocument/2006/relationships/hyperlink" Target="https://drive.google.com/open?id=1C-WCdqhLUlvDKbM_MnCNns8FtiIKARZB" TargetMode="External"/><Relationship Id="rId38" Type="http://schemas.openxmlformats.org/officeDocument/2006/relationships/hyperlink" Target="https://drive.google.com/open?id=136cfJNRpAFPmYwC_03OqyKgev7qnEBmA" TargetMode="External"/><Relationship Id="rId59" Type="http://schemas.openxmlformats.org/officeDocument/2006/relationships/hyperlink" Target="https://drive.google.com/open?id=1joEEG0jBqqUIfxtVJeeyzwG0LHhxa15C" TargetMode="External"/><Relationship Id="rId103" Type="http://schemas.openxmlformats.org/officeDocument/2006/relationships/hyperlink" Target="https://m.facebook.com/profile.php?id=100008726136601" TargetMode="External"/><Relationship Id="rId108" Type="http://schemas.openxmlformats.org/officeDocument/2006/relationships/hyperlink" Target="https://www.linkedin.com/in/shivam-kharde-00059514b" TargetMode="External"/><Relationship Id="rId124" Type="http://schemas.openxmlformats.org/officeDocument/2006/relationships/hyperlink" Target="https://drive.google.com/open?id=15q3Fj2sHRYTJ7ZidZVVTpChJhBuaSy-J" TargetMode="External"/><Relationship Id="rId129" Type="http://schemas.openxmlformats.org/officeDocument/2006/relationships/hyperlink" Target="https://drive.google.com/open?id=11KjHwI82WZzpnJbZVmxA5wEhO_-MJ2KR" TargetMode="External"/><Relationship Id="rId54" Type="http://schemas.openxmlformats.org/officeDocument/2006/relationships/hyperlink" Target="https://drive.google.com/open?id=1AKvr43d00_DuI8lhGIr65uRW40evM9lD" TargetMode="External"/><Relationship Id="rId70" Type="http://schemas.openxmlformats.org/officeDocument/2006/relationships/hyperlink" Target="https://drive.google.com/open?id=1oCtYe3LuGw9JKwFfncpMJKmFzVdVaMZe" TargetMode="External"/><Relationship Id="rId75" Type="http://schemas.openxmlformats.org/officeDocument/2006/relationships/hyperlink" Target="https://drive.google.com/open?id=1mZTQh2lt8yLs-WcAYq1RvD1kPz7gDVM-" TargetMode="External"/><Relationship Id="rId91" Type="http://schemas.openxmlformats.org/officeDocument/2006/relationships/hyperlink" Target="https://www.facebook.com/ketan.mankar.79" TargetMode="External"/><Relationship Id="rId96" Type="http://schemas.openxmlformats.org/officeDocument/2006/relationships/hyperlink" Target="https://www.linkedin.com/in/sahil-padvi-996828190/" TargetMode="External"/><Relationship Id="rId140" Type="http://schemas.openxmlformats.org/officeDocument/2006/relationships/hyperlink" Target="https://drive.google.com/open?id=1MVPzULcYsF0Hb4foEMmCsbf_5jRMp8H2" TargetMode="External"/><Relationship Id="rId145" Type="http://schemas.openxmlformats.org/officeDocument/2006/relationships/hyperlink" Target="https://drive.google.com/open?id=15KGKlAInyvaLIKhPnJ3z3XLKCZCwkUZf" TargetMode="External"/><Relationship Id="rId161" Type="http://schemas.openxmlformats.org/officeDocument/2006/relationships/hyperlink" Target="https://drive.google.com/open?id=17sqUB1kl6y76PuwLhoQVYNHCSQa4OduW" TargetMode="External"/><Relationship Id="rId166" Type="http://schemas.openxmlformats.org/officeDocument/2006/relationships/hyperlink" Target="https://www.facebook.com/vedant.gharat.52" TargetMode="External"/><Relationship Id="rId182" Type="http://schemas.openxmlformats.org/officeDocument/2006/relationships/hyperlink" Target="https://www.linkedin.com/in/deepak-misal-27a592192/" TargetMode="External"/><Relationship Id="rId187" Type="http://schemas.openxmlformats.org/officeDocument/2006/relationships/hyperlink" Target="https://drive.google.com/open?id=1Obu-rwhPWpVZFFjnHtbbSHr_rxsbEfyI" TargetMode="External"/><Relationship Id="rId217" Type="http://schemas.openxmlformats.org/officeDocument/2006/relationships/hyperlink" Target="https://www.linkedin.com/feed/" TargetMode="External"/><Relationship Id="rId1" Type="http://schemas.openxmlformats.org/officeDocument/2006/relationships/hyperlink" Target="https://drive.google.com/open?id=1jzocTFGumrlshukS2F5aJjsxv1caDi__" TargetMode="External"/><Relationship Id="rId6" Type="http://schemas.openxmlformats.org/officeDocument/2006/relationships/hyperlink" Target="https://drive.google.com/open?id=1NJPtiLlvBskOFAmwuagPJrZ_f4pnmVxG" TargetMode="External"/><Relationship Id="rId212" Type="http://schemas.openxmlformats.org/officeDocument/2006/relationships/hyperlink" Target="https://www.facebook.com/akash.hamare" TargetMode="External"/><Relationship Id="rId233" Type="http://schemas.openxmlformats.org/officeDocument/2006/relationships/hyperlink" Target="https://www.linkedin.com/in/ankita-lahamge-574b59150" TargetMode="External"/><Relationship Id="rId238" Type="http://schemas.openxmlformats.org/officeDocument/2006/relationships/hyperlink" Target="https://drive.google.com/file/d/1EmPmepvXu6nRisC7qV96TieuTs6LBM7u/view?usp=drivesdk" TargetMode="External"/><Relationship Id="rId23" Type="http://schemas.openxmlformats.org/officeDocument/2006/relationships/hyperlink" Target="https://drive.google.com/open?id=1GOYBYjURq_RY5c3mrYdr2Mq6jMo3MagC" TargetMode="External"/><Relationship Id="rId28" Type="http://schemas.openxmlformats.org/officeDocument/2006/relationships/hyperlink" Target="https://www.facebook.com/purva.kulkarni.182" TargetMode="External"/><Relationship Id="rId49" Type="http://schemas.openxmlformats.org/officeDocument/2006/relationships/hyperlink" Target="http://www.linkedin.com/in/harshal-pawaskar-482898192" TargetMode="External"/><Relationship Id="rId114" Type="http://schemas.openxmlformats.org/officeDocument/2006/relationships/hyperlink" Target="https://drive.google.com/open?id=1ODCprL4dNSbshFVeisH2HdsFpvGNEHfa" TargetMode="External"/><Relationship Id="rId119" Type="http://schemas.openxmlformats.org/officeDocument/2006/relationships/hyperlink" Target="https://www.linkedin.com/in/kartik-konje-570716192/" TargetMode="External"/><Relationship Id="rId44" Type="http://schemas.openxmlformats.org/officeDocument/2006/relationships/hyperlink" Target="https://www.facebook.com/profile.php?id=100012204219797" TargetMode="External"/><Relationship Id="rId60" Type="http://schemas.openxmlformats.org/officeDocument/2006/relationships/hyperlink" Target="https://www.facebook.com/pratik.jethe.3" TargetMode="External"/><Relationship Id="rId65" Type="http://schemas.openxmlformats.org/officeDocument/2006/relationships/hyperlink" Target="http://www.linkedin.com/in/mohammad-younus-jameel" TargetMode="External"/><Relationship Id="rId81" Type="http://schemas.openxmlformats.org/officeDocument/2006/relationships/hyperlink" Target="http://www.linkedin.com/in/siddhesh-pawar-09b9b81a8" TargetMode="External"/><Relationship Id="rId86" Type="http://schemas.openxmlformats.org/officeDocument/2006/relationships/hyperlink" Target="https://drive.google.com/open?id=12QA3SkkuNzd4coJfeNcI1WJQJO53_VyL" TargetMode="External"/><Relationship Id="rId130" Type="http://schemas.openxmlformats.org/officeDocument/2006/relationships/hyperlink" Target="https://www.facebook.com/profile.php?id=100007406010664" TargetMode="External"/><Relationship Id="rId135" Type="http://schemas.openxmlformats.org/officeDocument/2006/relationships/hyperlink" Target="https://www.linkedin.com/in/preyashgothane/" TargetMode="External"/><Relationship Id="rId151" Type="http://schemas.openxmlformats.org/officeDocument/2006/relationships/hyperlink" Target="https://www.linkedin.com/in/advait-raut-6a060616b/" TargetMode="External"/><Relationship Id="rId156" Type="http://schemas.openxmlformats.org/officeDocument/2006/relationships/hyperlink" Target="https://drive.google.com/open?id=1iSsFqbZFavrgdOMAepH3aaUJKe8TKX5M" TargetMode="External"/><Relationship Id="rId177" Type="http://schemas.openxmlformats.org/officeDocument/2006/relationships/hyperlink" Target="https://drive.google.com/open?id=1J1zEtRT4qxRrjHzm-swS5EU90W62AObw" TargetMode="External"/><Relationship Id="rId198" Type="http://schemas.openxmlformats.org/officeDocument/2006/relationships/hyperlink" Target="https://drive.google.com/open?id=1AAKjvb1Tm7k4dZjkOY3eLhzv0Ah5uNEJ" TargetMode="External"/><Relationship Id="rId172" Type="http://schemas.openxmlformats.org/officeDocument/2006/relationships/hyperlink" Target="https://drive.google.com/open?id=1wXk0MksbrJt20IIFSCou1zAvtFlDHaxX" TargetMode="External"/><Relationship Id="rId193" Type="http://schemas.openxmlformats.org/officeDocument/2006/relationships/hyperlink" Target="https://www.facebook.com/saurabh.lad.927" TargetMode="External"/><Relationship Id="rId202" Type="http://schemas.openxmlformats.org/officeDocument/2006/relationships/hyperlink" Target="https://drive.google.com/open?id=1WkfBxIi-ggbX52yT9L9-ijl-fDXVVGeq" TargetMode="External"/><Relationship Id="rId207" Type="http://schemas.openxmlformats.org/officeDocument/2006/relationships/hyperlink" Target="https://drive.google.com/open?id=1Gyb98Bji8rmLxJDDSNR45IgKXaq6RsYw" TargetMode="External"/><Relationship Id="rId223" Type="http://schemas.openxmlformats.org/officeDocument/2006/relationships/hyperlink" Target="https://drive.google.com/open?id=1KxnwTpnEuAoFUHZFNe4Tw58N1_U4Jr6K" TargetMode="External"/><Relationship Id="rId228" Type="http://schemas.openxmlformats.org/officeDocument/2006/relationships/hyperlink" Target="https://www.linkedin.com/in/shubham-chaudhari-26536415b/" TargetMode="External"/><Relationship Id="rId13" Type="http://schemas.openxmlformats.org/officeDocument/2006/relationships/hyperlink" Target="https://www.linkedin.com/in/swapnilghule112/" TargetMode="External"/><Relationship Id="rId18" Type="http://schemas.openxmlformats.org/officeDocument/2006/relationships/hyperlink" Target="https://drive.google.com/open?id=1qA0dYGvDMvvU6hugHO9xGbS2e7he-ff9" TargetMode="External"/><Relationship Id="rId39" Type="http://schemas.openxmlformats.org/officeDocument/2006/relationships/hyperlink" Target="http://inkedin.com/in/sayali-chaudhari-14ab7a1b2" TargetMode="External"/><Relationship Id="rId109" Type="http://schemas.openxmlformats.org/officeDocument/2006/relationships/hyperlink" Target="https://drive.google.com/open?id=1dS3ApZtiAeni-1wHZGG0xxDDhJCewWf2" TargetMode="External"/><Relationship Id="rId34" Type="http://schemas.openxmlformats.org/officeDocument/2006/relationships/hyperlink" Target="https://drive.google.com/open?id=1MzMQWq2NJXr-StyWwHiJidDEXhUejRAW" TargetMode="External"/><Relationship Id="rId50" Type="http://schemas.openxmlformats.org/officeDocument/2006/relationships/hyperlink" Target="https://drive.google.com/open?id=1C8pH5mNmnC9J86Z9X-F93wCVvXORvMPB" TargetMode="External"/><Relationship Id="rId55" Type="http://schemas.openxmlformats.org/officeDocument/2006/relationships/hyperlink" Target="https://drive.google.com/open?id=1xqFh0TGcYp7t720bdwM08xZKe6kJ0Tsu" TargetMode="External"/><Relationship Id="rId76" Type="http://schemas.openxmlformats.org/officeDocument/2006/relationships/hyperlink" Target="https://www.facebook.com/soham.dandekar.7" TargetMode="External"/><Relationship Id="rId97" Type="http://schemas.openxmlformats.org/officeDocument/2006/relationships/hyperlink" Target="https://drive.google.com/open?id=1LjFgbUnF1MvOuroeExqpN5SU6wyODetu" TargetMode="External"/><Relationship Id="rId104" Type="http://schemas.openxmlformats.org/officeDocument/2006/relationships/hyperlink" Target="https://www.linkedin.com/in/pooja-chavan-02270418a" TargetMode="External"/><Relationship Id="rId120" Type="http://schemas.openxmlformats.org/officeDocument/2006/relationships/hyperlink" Target="https://drive.google.com/open?id=1u91lofz-e2VDzQOFeP-rSMU1WNOPxJPe" TargetMode="External"/><Relationship Id="rId125" Type="http://schemas.openxmlformats.org/officeDocument/2006/relationships/hyperlink" Target="https://drive.google.com/open?id=1DqROcNX6sA0CtemoEg6IvQPAJsFEi4Nr" TargetMode="External"/><Relationship Id="rId141" Type="http://schemas.openxmlformats.org/officeDocument/2006/relationships/hyperlink" Target="https://drive.google.com/open?id=1Geivu6q8S5fr-0bmPcx0cptgj6Bic90R" TargetMode="External"/><Relationship Id="rId146" Type="http://schemas.openxmlformats.org/officeDocument/2006/relationships/hyperlink" Target="https://www.facebook.com/shubham.gavatade" TargetMode="External"/><Relationship Id="rId167" Type="http://schemas.openxmlformats.org/officeDocument/2006/relationships/hyperlink" Target="https://www.linkedin.com/in/vedant-gharat" TargetMode="External"/><Relationship Id="rId188" Type="http://schemas.openxmlformats.org/officeDocument/2006/relationships/hyperlink" Target="https://drive.google.com/open?id=1MKTMqkLUbdZewH5UEqixIJK10DdWjt-9" TargetMode="External"/><Relationship Id="rId7" Type="http://schemas.openxmlformats.org/officeDocument/2006/relationships/hyperlink" Target="https://www.facebook.com/ganesh.moota.14" TargetMode="External"/><Relationship Id="rId71" Type="http://schemas.openxmlformats.org/officeDocument/2006/relationships/hyperlink" Target="https://drive.google.com/open?id=1wQSRMsShNVgYA9wlRP27KjbnO1sdCaRD" TargetMode="External"/><Relationship Id="rId92" Type="http://schemas.openxmlformats.org/officeDocument/2006/relationships/hyperlink" Target="https://www.linkedin.com/in/ketan-mankar/" TargetMode="External"/><Relationship Id="rId162" Type="http://schemas.openxmlformats.org/officeDocument/2006/relationships/hyperlink" Target="https://www.facebook.com/Akanksha3101/" TargetMode="External"/><Relationship Id="rId183" Type="http://schemas.openxmlformats.org/officeDocument/2006/relationships/hyperlink" Target="https://drive.google.com/open?id=1scFxzRnH_qnLYJ5VzYzVfGgm5DCtn8Zx" TargetMode="External"/><Relationship Id="rId213" Type="http://schemas.openxmlformats.org/officeDocument/2006/relationships/hyperlink" Target="http://www.linkedin.com/in/akash-hamare-29b9b4160" TargetMode="External"/><Relationship Id="rId218" Type="http://schemas.openxmlformats.org/officeDocument/2006/relationships/hyperlink" Target="https://drive.google.com/open?id=1YSjrVb1bA1MAhSqNVwrrDWjVxGu1nGEA" TargetMode="External"/><Relationship Id="rId234" Type="http://schemas.openxmlformats.org/officeDocument/2006/relationships/hyperlink" Target="https://drive.google.com/file/d/1wlyOyEDcZ4jgG7_uq31I9gQrC6exzEIU/view?usp=sharing" TargetMode="External"/><Relationship Id="rId239" Type="http://schemas.openxmlformats.org/officeDocument/2006/relationships/hyperlink" Target="https://www.linkedin.com/in/pearl-patel-20799/" TargetMode="External"/><Relationship Id="rId2" Type="http://schemas.openxmlformats.org/officeDocument/2006/relationships/hyperlink" Target="https://drive.google.com/open?id=1EOio-Ghg0jafOu47l0Xyxn6zm0OXeKhI" TargetMode="External"/><Relationship Id="rId29" Type="http://schemas.openxmlformats.org/officeDocument/2006/relationships/hyperlink" Target="https://www.linkedin.com/in/purva-kulkarni-ab5732175/" TargetMode="External"/><Relationship Id="rId24" Type="http://schemas.openxmlformats.org/officeDocument/2006/relationships/hyperlink" Target="https://www.facebook.com/swapnil.talpade.33" TargetMode="External"/><Relationship Id="rId40" Type="http://schemas.openxmlformats.org/officeDocument/2006/relationships/hyperlink" Target="https://drive.google.com/open?id=1Pw9wxXxuu8JxWNELFQm3xQUqsfPxfdeI" TargetMode="External"/><Relationship Id="rId45" Type="http://schemas.openxmlformats.org/officeDocument/2006/relationships/hyperlink" Target="https://www.linkedin.com/in/avinash-kokare-193a1b1aa/" TargetMode="External"/><Relationship Id="rId66" Type="http://schemas.openxmlformats.org/officeDocument/2006/relationships/hyperlink" Target="https://drive.google.com/open?id=1VwitzGnr-bg9JpG0j8VxCrlfe9ei-sj7" TargetMode="External"/><Relationship Id="rId87" Type="http://schemas.openxmlformats.org/officeDocument/2006/relationships/hyperlink" Target="https://drive.google.com/open?id=1ZWKgIrzQ-LAz0KwSvWIvFp-QYM8Z4_JE" TargetMode="External"/><Relationship Id="rId110" Type="http://schemas.openxmlformats.org/officeDocument/2006/relationships/hyperlink" Target="https://drive.google.com/open?id=1gqTcb7LVcopRdwiEbLBEo-p588oI-yaZ" TargetMode="External"/><Relationship Id="rId115" Type="http://schemas.openxmlformats.org/officeDocument/2006/relationships/hyperlink" Target="https://www.linkedin.com/in/mayuri-lambhate-39577a191" TargetMode="External"/><Relationship Id="rId131" Type="http://schemas.openxmlformats.org/officeDocument/2006/relationships/hyperlink" Target="https://www.linkedin.com/in/vishaldabgotra/" TargetMode="External"/><Relationship Id="rId136" Type="http://schemas.openxmlformats.org/officeDocument/2006/relationships/hyperlink" Target="https://drive.google.com/open?id=1ctMmUbInzmaTdICY4QwMtmB3T29vvt6s" TargetMode="External"/><Relationship Id="rId157" Type="http://schemas.openxmlformats.org/officeDocument/2006/relationships/hyperlink" Target="https://drive.google.com/open?id=1nzXqvz_r02JN4jWQmPjyrjvGh4cTVTKH" TargetMode="External"/><Relationship Id="rId178" Type="http://schemas.openxmlformats.org/officeDocument/2006/relationships/hyperlink" Target="http://linkedin.com/in/snigdha-ranjith" TargetMode="External"/><Relationship Id="rId61" Type="http://schemas.openxmlformats.org/officeDocument/2006/relationships/hyperlink" Target="https://www.linkedin.com/in/pratik-jethe-b211a5162" TargetMode="External"/><Relationship Id="rId82" Type="http://schemas.openxmlformats.org/officeDocument/2006/relationships/hyperlink" Target="https://drive.google.com/open?id=1ryiaOQ6mtFKtsmdU53vvZovLFiN4rCRH" TargetMode="External"/><Relationship Id="rId152" Type="http://schemas.openxmlformats.org/officeDocument/2006/relationships/hyperlink" Target="https://drive.google.com/open?id=1ZGzKWtoG0UCtGSw_t8g21ctjocfZ29hf" TargetMode="External"/><Relationship Id="rId173" Type="http://schemas.openxmlformats.org/officeDocument/2006/relationships/hyperlink" Target="https://drive.google.com/open?id=1AtFRA4efHwqg2tsgUSN1ZoEW7XoZgKd3" TargetMode="External"/><Relationship Id="rId194" Type="http://schemas.openxmlformats.org/officeDocument/2006/relationships/hyperlink" Target="https://www.linkedin.com/in/saurabh-lad-a053b2193" TargetMode="External"/><Relationship Id="rId199" Type="http://schemas.openxmlformats.org/officeDocument/2006/relationships/hyperlink" Target="https://drive.google.com/open?id=1hsrG1-P29DmKNn5TXOpYFXLyFXi5G76Y" TargetMode="External"/><Relationship Id="rId203" Type="http://schemas.openxmlformats.org/officeDocument/2006/relationships/hyperlink" Target="https://drive.google.com/open?id=1e9euQhPoo4TjCaanhIk7um681K6yaN-S" TargetMode="External"/><Relationship Id="rId208" Type="http://schemas.openxmlformats.org/officeDocument/2006/relationships/hyperlink" Target="https://www.facebook.com/sourabh.pardeshi.7798" TargetMode="External"/><Relationship Id="rId229" Type="http://schemas.openxmlformats.org/officeDocument/2006/relationships/hyperlink" Target="https://drive.google.com/file/d/1XmWjtWzP9gG1HfKdsRJ4_GQgr0hOqFOI/view?usp=drivesdk" TargetMode="External"/><Relationship Id="rId19" Type="http://schemas.openxmlformats.org/officeDocument/2006/relationships/hyperlink" Target="https://drive.google.com/open?id=1g5KhfJhBTkxyz1v7EiVegwwcdpED-bmh" TargetMode="External"/><Relationship Id="rId224" Type="http://schemas.openxmlformats.org/officeDocument/2006/relationships/hyperlink" Target="https://www.facebook.com/pratik.wadekar.731/" TargetMode="External"/><Relationship Id="rId240" Type="http://schemas.openxmlformats.org/officeDocument/2006/relationships/hyperlink" Target="https://www.facebook.com/sourav.shetye" TargetMode="External"/><Relationship Id="rId14" Type="http://schemas.openxmlformats.org/officeDocument/2006/relationships/hyperlink" Target="https://drive.google.com/open?id=14IqMNpqh6pgb6E6tUJDtAvk_kgWwkJ4n" TargetMode="External"/><Relationship Id="rId30" Type="http://schemas.openxmlformats.org/officeDocument/2006/relationships/hyperlink" Target="https://drive.google.com/open?id=1f3bgNvDmYx3NAfXfKrvwzSusD7kUqgvQ" TargetMode="External"/><Relationship Id="rId35" Type="http://schemas.openxmlformats.org/officeDocument/2006/relationships/hyperlink" Target="https://www.facebook.com/profile.php?id=100011348440202" TargetMode="External"/><Relationship Id="rId56" Type="http://schemas.openxmlformats.org/officeDocument/2006/relationships/hyperlink" Target="https://www.facebook.com/pradnya.deshmukh.7186896" TargetMode="External"/><Relationship Id="rId77" Type="http://schemas.openxmlformats.org/officeDocument/2006/relationships/hyperlink" Target="https://www.linkedin.com/in/sohamdandekar" TargetMode="External"/><Relationship Id="rId100" Type="http://schemas.openxmlformats.org/officeDocument/2006/relationships/hyperlink" Target="https://www.linkedin.com/in/mrudula-ingale-562151193/" TargetMode="External"/><Relationship Id="rId105" Type="http://schemas.openxmlformats.org/officeDocument/2006/relationships/hyperlink" Target="https://drive.google.com/open?id=1U7suMxDhgD7RpfRfp9vgU_8yXSkKkxHA" TargetMode="External"/><Relationship Id="rId126" Type="http://schemas.openxmlformats.org/officeDocument/2006/relationships/hyperlink" Target="https://www.facebook.com/" TargetMode="External"/><Relationship Id="rId147" Type="http://schemas.openxmlformats.org/officeDocument/2006/relationships/hyperlink" Target="https://www.linkedin.com/in/shubham-gavatade-49296817a/" TargetMode="External"/><Relationship Id="rId168" Type="http://schemas.openxmlformats.org/officeDocument/2006/relationships/hyperlink" Target="https://drive.google.com/open?id=1HyT6KJsQIOfbyDZEm9TJglQ3OlUo5eEN" TargetMode="External"/><Relationship Id="rId8" Type="http://schemas.openxmlformats.org/officeDocument/2006/relationships/hyperlink" Target="http://linkedin.com/in/ganesh-moota-11062000/" TargetMode="External"/><Relationship Id="rId51" Type="http://schemas.openxmlformats.org/officeDocument/2006/relationships/hyperlink" Target="https://drive.google.com/open?id=1v4yGfFpg126FmBkI6Zv7kzaxl46-sMr7" TargetMode="External"/><Relationship Id="rId72" Type="http://schemas.openxmlformats.org/officeDocument/2006/relationships/hyperlink" Target="https://m.facebook.com/manasi.go?ref=bookmarks" TargetMode="External"/><Relationship Id="rId93" Type="http://schemas.openxmlformats.org/officeDocument/2006/relationships/hyperlink" Target="https://drive.google.com/open?id=14GZvhcI4hboaDPcoWHxWBa58l0lcVvMs" TargetMode="External"/><Relationship Id="rId98" Type="http://schemas.openxmlformats.org/officeDocument/2006/relationships/hyperlink" Target="https://drive.google.com/open?id=1uw1PTgoXRRFASj6noHA64MmC4Rmw4dIQ" TargetMode="External"/><Relationship Id="rId121" Type="http://schemas.openxmlformats.org/officeDocument/2006/relationships/hyperlink" Target="https://drive.google.com/open?id=1WcUrUc76W3VpR9K3ywk100dWnwiRiba8" TargetMode="External"/><Relationship Id="rId142" Type="http://schemas.openxmlformats.org/officeDocument/2006/relationships/hyperlink" Target="https://www.facebook.com/amisha.baraskar.754" TargetMode="External"/><Relationship Id="rId163" Type="http://schemas.openxmlformats.org/officeDocument/2006/relationships/hyperlink" Target="http://linkedin.com/in/akankshan/" TargetMode="External"/><Relationship Id="rId184" Type="http://schemas.openxmlformats.org/officeDocument/2006/relationships/hyperlink" Target="https://drive.google.com/open?id=1-ywDWfQg2oAAmN-eDaNACJ9V0DTobqg_" TargetMode="External"/><Relationship Id="rId189" Type="http://schemas.openxmlformats.org/officeDocument/2006/relationships/hyperlink" Target="https://www.facebook.com/mitesh.pawanarkar.1/" TargetMode="External"/><Relationship Id="rId219" Type="http://schemas.openxmlformats.org/officeDocument/2006/relationships/hyperlink" Target="https://drive.google.com/open?id=1DfumwRKUXR2MnDAsV6PmNaPmy5rAyxKF" TargetMode="External"/><Relationship Id="rId3" Type="http://schemas.openxmlformats.org/officeDocument/2006/relationships/hyperlink" Target="https://www.facebook.com/Jasvin.James.Manjaly/" TargetMode="External"/><Relationship Id="rId214" Type="http://schemas.openxmlformats.org/officeDocument/2006/relationships/hyperlink" Target="https://drive.google.com/open?id=1X1BlRZazseH-E64MmeGJXW_0QOAYleLn" TargetMode="External"/><Relationship Id="rId230" Type="http://schemas.openxmlformats.org/officeDocument/2006/relationships/hyperlink" Target="https://drive.google.com/open?id=1kIcHuaPWrhkWBRdkckigH5S0cV5ga06q" TargetMode="External"/><Relationship Id="rId235" Type="http://schemas.openxmlformats.org/officeDocument/2006/relationships/hyperlink" Target="https://drive.google.com/file/d/1tL1j7KJjfCA9fIA6pU3mK02E6b5_HJFZ/view?usp=sharing" TargetMode="External"/><Relationship Id="rId25" Type="http://schemas.openxmlformats.org/officeDocument/2006/relationships/hyperlink" Target="https://www.linkedin.com/in/swapnil-talpade-3b329318b/" TargetMode="External"/><Relationship Id="rId46" Type="http://schemas.openxmlformats.org/officeDocument/2006/relationships/hyperlink" Target="https://drive.google.com/open?id=1SM50_gDeG88Ej6M_VW1jelIEvbTT3Kv3" TargetMode="External"/><Relationship Id="rId67" Type="http://schemas.openxmlformats.org/officeDocument/2006/relationships/hyperlink" Target="https://drive.google.com/open?id=1uOpGQ_UhpFoY4Dry1ACIY3QqNWqn69W3" TargetMode="External"/><Relationship Id="rId116" Type="http://schemas.openxmlformats.org/officeDocument/2006/relationships/hyperlink" Target="https://drive.google.com/open?id=1r1p8SEXJtSQXn-TYgYOiv1_KFKEV4Dwz" TargetMode="External"/><Relationship Id="rId137" Type="http://schemas.openxmlformats.org/officeDocument/2006/relationships/hyperlink" Target="https://drive.google.com/open?id=1nwOaa_LgmssyQSp0Bq_oAXNAbCkcMHvf" TargetMode="External"/><Relationship Id="rId158" Type="http://schemas.openxmlformats.org/officeDocument/2006/relationships/hyperlink" Target="https://www.facebook.com/profile.php?id=100005261088533" TargetMode="External"/><Relationship Id="rId20" Type="http://schemas.openxmlformats.org/officeDocument/2006/relationships/hyperlink" Target="https://www.facebook.com/gayatri.nemade" TargetMode="External"/><Relationship Id="rId41" Type="http://schemas.openxmlformats.org/officeDocument/2006/relationships/hyperlink" Target="https://drive.google.com/open?id=1jCkjyKSU1kA95GpevWj18mcmx6jfg8qq" TargetMode="External"/><Relationship Id="rId62" Type="http://schemas.openxmlformats.org/officeDocument/2006/relationships/hyperlink" Target="https://drive.google.com/open?id=1YKTZePZthZoIUcqOof8iJk-Vs7hGZMTr" TargetMode="External"/><Relationship Id="rId83" Type="http://schemas.openxmlformats.org/officeDocument/2006/relationships/hyperlink" Target="https://drive.google.com/open?id=1HYmTZOBAtr7SOvI-LVtO8bsXB1Yzfc8p" TargetMode="External"/><Relationship Id="rId88" Type="http://schemas.openxmlformats.org/officeDocument/2006/relationships/hyperlink" Target="https://www.linkedin.com/in/spoorti-araganji679034165" TargetMode="External"/><Relationship Id="rId111" Type="http://schemas.openxmlformats.org/officeDocument/2006/relationships/hyperlink" Target="https://www.facebook.com/rahul.adepu.121" TargetMode="External"/><Relationship Id="rId132" Type="http://schemas.openxmlformats.org/officeDocument/2006/relationships/hyperlink" Target="https://drive.google.com/open?id=1Iwdf-X_7xePmclOA-WF-xF9Tb6UYNK8O" TargetMode="External"/><Relationship Id="rId153" Type="http://schemas.openxmlformats.org/officeDocument/2006/relationships/hyperlink" Target="https://drive.google.com/open?id=1dEJwH6DxdnogFr4SntzkIzE9bjc7X1OC" TargetMode="External"/><Relationship Id="rId174" Type="http://schemas.openxmlformats.org/officeDocument/2006/relationships/hyperlink" Target="https://www.facebook.com/rohitvardam/" TargetMode="External"/><Relationship Id="rId179" Type="http://schemas.openxmlformats.org/officeDocument/2006/relationships/hyperlink" Target="https://drive.google.com/open?id=1VAgslv-k6j7MEI9j-S5QKdZ7EG6qhaNF" TargetMode="External"/><Relationship Id="rId195" Type="http://schemas.openxmlformats.org/officeDocument/2006/relationships/hyperlink" Target="https://drive.google.com/open?id=1GiwXapQASz9rI3d5STXtdLfwCL9lISAx" TargetMode="External"/><Relationship Id="rId209" Type="http://schemas.openxmlformats.org/officeDocument/2006/relationships/hyperlink" Target="http://www.linkedin.com/in/sourabh-pardeshi-5a95b6181" TargetMode="External"/><Relationship Id="rId190" Type="http://schemas.openxmlformats.org/officeDocument/2006/relationships/hyperlink" Target="https://www.linkedin.com/in/mitesh-pawanarkar-77b7a0148" TargetMode="External"/><Relationship Id="rId204" Type="http://schemas.openxmlformats.org/officeDocument/2006/relationships/hyperlink" Target="https://www.facebook.com/sampada.patil.5011" TargetMode="External"/><Relationship Id="rId220" Type="http://schemas.openxmlformats.org/officeDocument/2006/relationships/hyperlink" Target="https://www.facebook.com/vismit.chavan/" TargetMode="External"/><Relationship Id="rId225" Type="http://schemas.openxmlformats.org/officeDocument/2006/relationships/hyperlink" Target="https://www.linkedin.com/in/pratik-wadekar-b966081a4/" TargetMode="External"/><Relationship Id="rId241" Type="http://schemas.openxmlformats.org/officeDocument/2006/relationships/hyperlink" Target="https://www.linkedin.com/in/sourav-shetye-940aa6193" TargetMode="External"/><Relationship Id="rId15" Type="http://schemas.openxmlformats.org/officeDocument/2006/relationships/hyperlink" Target="https://drive.google.com/open?id=1mC35U_5VT96U2d4Xoa0jKQH_31NLOwQH" TargetMode="External"/><Relationship Id="rId36" Type="http://schemas.openxmlformats.org/officeDocument/2006/relationships/hyperlink" Target="https://www.linkedin.com/in/mayuresh-gaitonde-744316175/" TargetMode="External"/><Relationship Id="rId57" Type="http://schemas.openxmlformats.org/officeDocument/2006/relationships/hyperlink" Target="http://www.linkedin.com/in/pradnyadeshmukh1009" TargetMode="External"/><Relationship Id="rId106" Type="http://schemas.openxmlformats.org/officeDocument/2006/relationships/hyperlink" Target="https://drive.google.com/open?id=14MTqAyjAt4aFeKMHaDEffRi7OwXcYyS8" TargetMode="External"/><Relationship Id="rId127" Type="http://schemas.openxmlformats.org/officeDocument/2006/relationships/hyperlink" Target="https://www.linkedin.com/in/vaishnavi-patil-93579816b/" TargetMode="External"/><Relationship Id="rId10" Type="http://schemas.openxmlformats.org/officeDocument/2006/relationships/hyperlink" Target="https://drive.google.com/open?id=1yS7phZP0nVBBUU1FjCEzoggbgNdgPuVd" TargetMode="External"/><Relationship Id="rId31" Type="http://schemas.openxmlformats.org/officeDocument/2006/relationships/hyperlink" Target="https://drive.google.com/open?id=15wRhJtKuCfH4mycFO9DyhvR1wTTMcWGT" TargetMode="External"/><Relationship Id="rId52" Type="http://schemas.openxmlformats.org/officeDocument/2006/relationships/hyperlink" Target="https://www.facebook.com/sneha.kalvitkar.7" TargetMode="External"/><Relationship Id="rId73" Type="http://schemas.openxmlformats.org/officeDocument/2006/relationships/hyperlink" Target="http://www.linkedin.com/in/manasi-gosavi-7353a11a4" TargetMode="External"/><Relationship Id="rId78" Type="http://schemas.openxmlformats.org/officeDocument/2006/relationships/hyperlink" Target="https://drive.google.com/open?id=1QBfm_mBd4QBcvqU3pX2VjDlaUXc8JQta" TargetMode="External"/><Relationship Id="rId94" Type="http://schemas.openxmlformats.org/officeDocument/2006/relationships/hyperlink" Target="https://drive.google.com/open?id=1A8RK3f450DjKPJp5kU9DqONyr1eOHgR_" TargetMode="External"/><Relationship Id="rId99" Type="http://schemas.openxmlformats.org/officeDocument/2006/relationships/hyperlink" Target="https://www.facebook.com/mrudula.ingale.90/" TargetMode="External"/><Relationship Id="rId101" Type="http://schemas.openxmlformats.org/officeDocument/2006/relationships/hyperlink" Target="https://drive.google.com/open?id=1j4II40z2i6LvvdRz4GJK9mBd4tbTPtAQ" TargetMode="External"/><Relationship Id="rId122" Type="http://schemas.openxmlformats.org/officeDocument/2006/relationships/hyperlink" Target="https://www.facebook.com/nishant.jadhav.946" TargetMode="External"/><Relationship Id="rId143" Type="http://schemas.openxmlformats.org/officeDocument/2006/relationships/hyperlink" Target="https://www.linkedin.com/in/amisha-baraskar-82938b180/" TargetMode="External"/><Relationship Id="rId148" Type="http://schemas.openxmlformats.org/officeDocument/2006/relationships/hyperlink" Target="https://drive.google.com/open?id=1XDDCRoaOt8Ev6F5VBlMG5IDw-gkihzig" TargetMode="External"/><Relationship Id="rId164" Type="http://schemas.openxmlformats.org/officeDocument/2006/relationships/hyperlink" Target="https://drive.google.com/open?id=1604MVFV8eFplir_A7Q5G0uHwRrUo2TYK" TargetMode="External"/><Relationship Id="rId169" Type="http://schemas.openxmlformats.org/officeDocument/2006/relationships/hyperlink" Target="https://drive.google.com/open?id=1Flh0M90LXvUbisUk9H5XFZ75Hj8njQkY" TargetMode="External"/><Relationship Id="rId185" Type="http://schemas.openxmlformats.org/officeDocument/2006/relationships/hyperlink" Target="https://www.facebook.com/shubham.pandey.1293" TargetMode="External"/><Relationship Id="rId4" Type="http://schemas.openxmlformats.org/officeDocument/2006/relationships/hyperlink" Target="https://www.linkedin.com/in/jasvin-j-65aa5b128/" TargetMode="External"/><Relationship Id="rId9" Type="http://schemas.openxmlformats.org/officeDocument/2006/relationships/hyperlink" Target="https://www.hackerrank.com/ganeshnm2000?hr_r=1" TargetMode="External"/><Relationship Id="rId180" Type="http://schemas.openxmlformats.org/officeDocument/2006/relationships/hyperlink" Target="https://drive.google.com/open?id=1zNXYr9DuTuSUpY5m8RUdY1kEvb7US97N" TargetMode="External"/><Relationship Id="rId210" Type="http://schemas.openxmlformats.org/officeDocument/2006/relationships/hyperlink" Target="https://drive.google.com/open?id=18eIPJl2qy_zpAb6tHwl1fnDv0tjVUL5U" TargetMode="External"/><Relationship Id="rId215" Type="http://schemas.openxmlformats.org/officeDocument/2006/relationships/hyperlink" Target="https://drive.google.com/open?id=1nICbzH5b4SKE_rIGLjtX5x34Bn4sbZ6a" TargetMode="External"/><Relationship Id="rId236" Type="http://schemas.openxmlformats.org/officeDocument/2006/relationships/hyperlink" Target="https://www.facebook.com/settings?tab=account&amp;section=username" TargetMode="External"/><Relationship Id="rId26" Type="http://schemas.openxmlformats.org/officeDocument/2006/relationships/hyperlink" Target="https://drive.google.com/open?id=1GfAd5VFyRql82WO5rynbLEBCajckH9ZM" TargetMode="External"/><Relationship Id="rId231" Type="http://schemas.openxmlformats.org/officeDocument/2006/relationships/hyperlink" Target="https://drive.google.com/open?id=1IsYQkj_Nb6n0ACMzWe0Wluo-ChjR7Wyr" TargetMode="External"/><Relationship Id="rId47" Type="http://schemas.openxmlformats.org/officeDocument/2006/relationships/hyperlink" Target="https://drive.google.com/open?id=1ltYAGyoc8EEgr2GqT0cy_zNY6gmity8g" TargetMode="External"/><Relationship Id="rId68" Type="http://schemas.openxmlformats.org/officeDocument/2006/relationships/hyperlink" Target="http://facebook.com/rahul.jawale.12979" TargetMode="External"/><Relationship Id="rId89" Type="http://schemas.openxmlformats.org/officeDocument/2006/relationships/hyperlink" Target="https://drive.google.com/open?id=11Eoz7M9URPXFBupQbXAWOjcoJvDxtfQG" TargetMode="External"/><Relationship Id="rId112" Type="http://schemas.openxmlformats.org/officeDocument/2006/relationships/hyperlink" Target="https://www.linkedin.com/in/rahul-adepu-614603151" TargetMode="External"/><Relationship Id="rId133" Type="http://schemas.openxmlformats.org/officeDocument/2006/relationships/hyperlink" Target="https://drive.google.com/open?id=1EnnaYSc9tqnC3lwRKltxSJ1fnvMwB7zU" TargetMode="External"/><Relationship Id="rId154" Type="http://schemas.openxmlformats.org/officeDocument/2006/relationships/hyperlink" Target="https://www.facebook.com/aditya.keni.14" TargetMode="External"/><Relationship Id="rId175" Type="http://schemas.openxmlformats.org/officeDocument/2006/relationships/hyperlink" Target="https://www.linkedin.com/in/rohit-vardam-05a2b3192/" TargetMode="External"/><Relationship Id="rId196" Type="http://schemas.openxmlformats.org/officeDocument/2006/relationships/hyperlink" Target="https://drive.google.com/open?id=1iPOWMMkj3Z2lFu9hVTKEpVGZRl5wNDEl" TargetMode="External"/><Relationship Id="rId200" Type="http://schemas.openxmlformats.org/officeDocument/2006/relationships/hyperlink" Target="https://www.facebook.com/sebastin.benjamin.7" TargetMode="External"/><Relationship Id="rId16" Type="http://schemas.openxmlformats.org/officeDocument/2006/relationships/hyperlink" Target="https://www.facebook.com/mohammed.abbas.ali.1099" TargetMode="External"/><Relationship Id="rId221" Type="http://schemas.openxmlformats.org/officeDocument/2006/relationships/hyperlink" Target="https://www.linkedin.com/in/vismitchavan/" TargetMode="External"/><Relationship Id="rId242" Type="http://schemas.openxmlformats.org/officeDocument/2006/relationships/drawing" Target="../drawings/drawing5.xml"/><Relationship Id="rId37" Type="http://schemas.openxmlformats.org/officeDocument/2006/relationships/hyperlink" Target="https://drive.google.com/open?id=1eyNOI2gJh6MVC2mollm3T2nTCxqOBt_n" TargetMode="External"/><Relationship Id="rId58" Type="http://schemas.openxmlformats.org/officeDocument/2006/relationships/hyperlink" Target="https://drive.google.com/open?id=1ijP1ugwAaxL3dhgWYOZiQyKhYW5oKpIJ" TargetMode="External"/><Relationship Id="rId79" Type="http://schemas.openxmlformats.org/officeDocument/2006/relationships/hyperlink" Target="https://drive.google.com/open?id=1Y95KDkFyRzJmxbjXY_pNfMl2Nrymtt2X" TargetMode="External"/><Relationship Id="rId102" Type="http://schemas.openxmlformats.org/officeDocument/2006/relationships/hyperlink" Target="https://drive.google.com/open?id=1EM8cJwa3X02HTNtMWwj7tlBAw6-G_bIx" TargetMode="External"/><Relationship Id="rId123" Type="http://schemas.openxmlformats.org/officeDocument/2006/relationships/hyperlink" Target="https://www.linkedin.com/in/nishantjadhav369/" TargetMode="External"/><Relationship Id="rId144" Type="http://schemas.openxmlformats.org/officeDocument/2006/relationships/hyperlink" Target="https://drive.google.com/open?id=1AfXNY9pVx-jD02Zjbw8nhpEuZNOaxRQG" TargetMode="External"/><Relationship Id="rId90" Type="http://schemas.openxmlformats.org/officeDocument/2006/relationships/hyperlink" Target="https://drive.google.com/open?id=1RrHJxxc8ytVTGOkPIAfsfhto2ULTmFlK" TargetMode="External"/><Relationship Id="rId165" Type="http://schemas.openxmlformats.org/officeDocument/2006/relationships/hyperlink" Target="https://drive.google.com/open?id=1B91oit8cUAvWXSZ831GUrd_q7tV2kxqD" TargetMode="External"/><Relationship Id="rId186" Type="http://schemas.openxmlformats.org/officeDocument/2006/relationships/hyperlink" Target="https://www.linkedin.com/in/shubham-pandey-b1b9731ab/" TargetMode="External"/><Relationship Id="rId211" Type="http://schemas.openxmlformats.org/officeDocument/2006/relationships/hyperlink" Target="https://drive.google.com/open?id=1hwMsVDE610opxEayCXVADteumUkcP93V" TargetMode="External"/><Relationship Id="rId232" Type="http://schemas.openxmlformats.org/officeDocument/2006/relationships/hyperlink" Target="https://www.facebook.com/ankita.lahamge.9" TargetMode="External"/><Relationship Id="rId27" Type="http://schemas.openxmlformats.org/officeDocument/2006/relationships/hyperlink" Target="https://drive.google.com/open?id=1Lbhp5fuFLKl3KZCUo2mjlwpoKSwT1p2L" TargetMode="External"/><Relationship Id="rId48" Type="http://schemas.openxmlformats.org/officeDocument/2006/relationships/hyperlink" Target="https://www.facebook.com/profile.php?id=100009418403454" TargetMode="External"/><Relationship Id="rId69" Type="http://schemas.openxmlformats.org/officeDocument/2006/relationships/hyperlink" Target="http://www.linkedin.com/in/rahul-jawale-984415192" TargetMode="External"/><Relationship Id="rId113" Type="http://schemas.openxmlformats.org/officeDocument/2006/relationships/hyperlink" Target="https://drive.google.com/open?id=1iCJBXy3__WbJSWiuk6XopRzkU9CvchZZ" TargetMode="External"/><Relationship Id="rId134" Type="http://schemas.openxmlformats.org/officeDocument/2006/relationships/hyperlink" Target="https://www.facebook.com/preyash.gothane/" TargetMode="External"/><Relationship Id="rId80" Type="http://schemas.openxmlformats.org/officeDocument/2006/relationships/hyperlink" Target="https://www.facebook.com/siddhesh.pawar.505960" TargetMode="External"/><Relationship Id="rId155" Type="http://schemas.openxmlformats.org/officeDocument/2006/relationships/hyperlink" Target="https://www.linkedin.com/in/aditya-keni-b6970318a/" TargetMode="External"/><Relationship Id="rId176" Type="http://schemas.openxmlformats.org/officeDocument/2006/relationships/hyperlink" Target="https://drive.google.com/open?id=1dHOrV49EDwjxhHmN0AqpPC0hMmGSSNh7" TargetMode="External"/><Relationship Id="rId197" Type="http://schemas.openxmlformats.org/officeDocument/2006/relationships/hyperlink" Target="http://www.linkedin.com/in/pravina-bhalerao-a3093216b" TargetMode="External"/></Relationships>
</file>

<file path=xl/worksheets/_rels/sheet83.xml.rels><?xml version="1.0" encoding="UTF-8" standalone="yes"?>
<Relationships xmlns="http://schemas.openxmlformats.org/package/2006/relationships"><Relationship Id="rId117" Type="http://schemas.openxmlformats.org/officeDocument/2006/relationships/hyperlink" Target="https://drive.google.com/open?id=1sr5HGQ5c7Eud4otBAPz9_Mhde4S6K6IZ" TargetMode="External"/><Relationship Id="rId21" Type="http://schemas.openxmlformats.org/officeDocument/2006/relationships/hyperlink" Target="https://drive.google.com/open?id=1h9M4cGv77Pq06urMdPvmVxwZp9_4fT_U" TargetMode="External"/><Relationship Id="rId42" Type="http://schemas.openxmlformats.org/officeDocument/2006/relationships/hyperlink" Target="https://drive.google.com/open?id=1oUO2Akp3psWYddLwWHvSdo--x-DnwXeD" TargetMode="External"/><Relationship Id="rId63" Type="http://schemas.openxmlformats.org/officeDocument/2006/relationships/hyperlink" Target="https://m.facebook.com/home.php" TargetMode="External"/><Relationship Id="rId84" Type="http://schemas.openxmlformats.org/officeDocument/2006/relationships/hyperlink" Target="https://www.linkedin.com/in/siddhesh-sovitkar-199a9a193/" TargetMode="External"/><Relationship Id="rId138" Type="http://schemas.openxmlformats.org/officeDocument/2006/relationships/hyperlink" Target="https://www.linkedin.com/in/shreya-mali-1a6456191" TargetMode="External"/><Relationship Id="rId159" Type="http://schemas.openxmlformats.org/officeDocument/2006/relationships/hyperlink" Target="https://drive.google.com/open?id=1LP6pCn2b33ngeI1zqifG-gnI2WTViHYR" TargetMode="External"/><Relationship Id="rId170" Type="http://schemas.openxmlformats.org/officeDocument/2006/relationships/hyperlink" Target="https://www.linkedin.com/in/anjalirahangdale" TargetMode="External"/><Relationship Id="rId191" Type="http://schemas.openxmlformats.org/officeDocument/2006/relationships/hyperlink" Target="https://drive.google.com/open?id=1OJSvdw1IE3k7jtT2X1D1jbHdFJduN9dM" TargetMode="External"/><Relationship Id="rId205" Type="http://schemas.openxmlformats.org/officeDocument/2006/relationships/hyperlink" Target="https://www.facebook.com/ritik.kulkarni.754" TargetMode="External"/><Relationship Id="rId226" Type="http://schemas.openxmlformats.org/officeDocument/2006/relationships/hyperlink" Target="https://drive.google.com/open?id=1zv5lEJE89yvC6Ef__fkQJUeAQZLBwfJt" TargetMode="External"/><Relationship Id="rId107" Type="http://schemas.openxmlformats.org/officeDocument/2006/relationships/hyperlink" Target="http://www.linkedin.com/in/sagarika-shinde-47a5881b2" TargetMode="External"/><Relationship Id="rId11" Type="http://schemas.openxmlformats.org/officeDocument/2006/relationships/hyperlink" Target="https://www.facebook.com/tejas1418/" TargetMode="External"/><Relationship Id="rId32" Type="http://schemas.openxmlformats.org/officeDocument/2006/relationships/hyperlink" Target="http://linkedin.com/in/marina-kharbe-676a26193" TargetMode="External"/><Relationship Id="rId53" Type="http://schemas.openxmlformats.org/officeDocument/2006/relationships/hyperlink" Target="https://drive.google.com/open?id=1dH51nSBMEsInDaHNCGCbF8meR_EfPrRd" TargetMode="External"/><Relationship Id="rId74" Type="http://schemas.openxmlformats.org/officeDocument/2006/relationships/hyperlink" Target="https://drive.google.com/open?id=13tw9TYgfOAuLSL1ced6RgDYKvOH5z2pj" TargetMode="External"/><Relationship Id="rId128" Type="http://schemas.openxmlformats.org/officeDocument/2006/relationships/hyperlink" Target="https://drive.google.com/open?id=1U5m_-hZRZ6UdqmYgB_vz9OW3UA705Ym5" TargetMode="External"/><Relationship Id="rId149" Type="http://schemas.openxmlformats.org/officeDocument/2006/relationships/hyperlink" Target="https://www.facebook.com/home.php?ref=wizard" TargetMode="External"/><Relationship Id="rId5" Type="http://schemas.openxmlformats.org/officeDocument/2006/relationships/hyperlink" Target="https://drive.google.com/open?id=1kqvkAch5aft8sNvXO7F6F6PyKozyeSzT" TargetMode="External"/><Relationship Id="rId95" Type="http://schemas.openxmlformats.org/officeDocument/2006/relationships/hyperlink" Target="https://www.linkedin.com/in/pritamlamkhade/" TargetMode="External"/><Relationship Id="rId160" Type="http://schemas.openxmlformats.org/officeDocument/2006/relationships/hyperlink" Target="https://drive.google.com/open?id=1ON9_EMRbGjGuec2yQT-dToRMMw05QSP4" TargetMode="External"/><Relationship Id="rId181" Type="http://schemas.openxmlformats.org/officeDocument/2006/relationships/hyperlink" Target="https://m.facebook.com/qaiser.shaikh.357" TargetMode="External"/><Relationship Id="rId216" Type="http://schemas.openxmlformats.org/officeDocument/2006/relationships/hyperlink" Target="http://www.linkedin.com/in/raunak-singh-28b66b1b2" TargetMode="External"/><Relationship Id="rId237" Type="http://schemas.openxmlformats.org/officeDocument/2006/relationships/hyperlink" Target="https://drive.google.com/open?id=1xnsgKurKHnPXtfLEwoSHIaU78bLa90Mo" TargetMode="External"/><Relationship Id="rId22" Type="http://schemas.openxmlformats.org/officeDocument/2006/relationships/hyperlink" Target="https://drive.google.com/open?id=1hSh8uDvwRfEX--WECxe-m4rXzxJ05c3q" TargetMode="External"/><Relationship Id="rId43" Type="http://schemas.openxmlformats.org/officeDocument/2006/relationships/hyperlink" Target="https://www.facebook.com/profile.php?id=100009652510646" TargetMode="External"/><Relationship Id="rId64" Type="http://schemas.openxmlformats.org/officeDocument/2006/relationships/hyperlink" Target="https://www.linkedin.com/in/kiran-mane-7b2100151" TargetMode="External"/><Relationship Id="rId118" Type="http://schemas.openxmlformats.org/officeDocument/2006/relationships/hyperlink" Target="https://www.facebook.com/vedant0710" TargetMode="External"/><Relationship Id="rId139" Type="http://schemas.openxmlformats.org/officeDocument/2006/relationships/hyperlink" Target="https://drive.google.com/open?id=1ejkgyOpxPvpq1z0e6EAclBVfMqP3YZ8Q" TargetMode="External"/><Relationship Id="rId85" Type="http://schemas.openxmlformats.org/officeDocument/2006/relationships/hyperlink" Target="https://drive.google.com/open?id=1cTdJYhYnvmp3-cCOIdXaoDqKqFT1LN_c" TargetMode="External"/><Relationship Id="rId150" Type="http://schemas.openxmlformats.org/officeDocument/2006/relationships/hyperlink" Target="http://www.linkedin.com/in/snehal-chitalkar-445968193/" TargetMode="External"/><Relationship Id="rId171" Type="http://schemas.openxmlformats.org/officeDocument/2006/relationships/hyperlink" Target="https://drive.google.com/open?id=1ivMlHdCBatyvuuyhIUbcJGJ3UmNhHExc" TargetMode="External"/><Relationship Id="rId192" Type="http://schemas.openxmlformats.org/officeDocument/2006/relationships/hyperlink" Target="https://drive.google.com/open?id=1aA91Yh8syWAvQj3sa0tMOEDlfeLdw_Sa" TargetMode="External"/><Relationship Id="rId206" Type="http://schemas.openxmlformats.org/officeDocument/2006/relationships/hyperlink" Target="https://www.linkedin.com/in/ritik-kulkarni-83328218b/" TargetMode="External"/><Relationship Id="rId227" Type="http://schemas.openxmlformats.org/officeDocument/2006/relationships/hyperlink" Target="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69%26loc_interest_ms%3D%26feeditemid%3D%26param1%3D%26param2%3D&amp;gclid=CjwKCAjwjLD4BRAiEiwAg5NBFlycAEL7FD209GVW9RlkltqnktdJ_K6ngpGK9jl64AwKRc8qM-rX0xoCgnUQAvD_BwE" TargetMode="External"/><Relationship Id="rId201" Type="http://schemas.openxmlformats.org/officeDocument/2006/relationships/hyperlink" Target="https://www.facebook.com/spidey.web.58" TargetMode="External"/><Relationship Id="rId222" Type="http://schemas.openxmlformats.org/officeDocument/2006/relationships/hyperlink" Target="https://drive.google.com/open?id=1G6soRIZbZRkIKsjuZV2IDZ0NOVvzq9Ur" TargetMode="External"/><Relationship Id="rId243" Type="http://schemas.openxmlformats.org/officeDocument/2006/relationships/hyperlink" Target="https://drive.google.com/open?id=1op7YJ6TlbiCsiCHevB4uZet5tKkbF90P" TargetMode="External"/><Relationship Id="rId12" Type="http://schemas.openxmlformats.org/officeDocument/2006/relationships/hyperlink" Target="https://www.linkedin.com/in/tejas-tirlotkar-0b3029191/" TargetMode="External"/><Relationship Id="rId17" Type="http://schemas.openxmlformats.org/officeDocument/2006/relationships/hyperlink" Target="https://drive.google.com/open?id=1Pnr-Rfibe0FrBAQSeqRPIoiyf-x5sDJZ" TargetMode="External"/><Relationship Id="rId33" Type="http://schemas.openxmlformats.org/officeDocument/2006/relationships/hyperlink" Target="https://drive.google.com/open?id=11IYmNC6zOp43L2vboB_l1iFdssXr8uPh" TargetMode="External"/><Relationship Id="rId38" Type="http://schemas.openxmlformats.org/officeDocument/2006/relationships/hyperlink" Target="https://drive.google.com/open?id=1313vgEpfNOD27TZODnu62-12cFpQxebS" TargetMode="External"/><Relationship Id="rId59" Type="http://schemas.openxmlformats.org/officeDocument/2006/relationships/hyperlink" Target="https://www.facebook.com/profile.php?id=100004997384214" TargetMode="External"/><Relationship Id="rId103" Type="http://schemas.openxmlformats.org/officeDocument/2006/relationships/hyperlink" Target="http://linkedin.com/in/krutikchaudhari" TargetMode="External"/><Relationship Id="rId108" Type="http://schemas.openxmlformats.org/officeDocument/2006/relationships/hyperlink" Target="https://drive.google.com/open?id=1V4FHTHSq9ELwHbXLysVfAGqMl1Nqa4OA" TargetMode="External"/><Relationship Id="rId124" Type="http://schemas.openxmlformats.org/officeDocument/2006/relationships/hyperlink" Target="https://drive.google.com/open?id=1aLNfsB-Xmv3lyjNJwksS2aHFE8HMenXc" TargetMode="External"/><Relationship Id="rId129" Type="http://schemas.openxmlformats.org/officeDocument/2006/relationships/hyperlink" Target="https://m.facebook.com/harshali.gaykar.5" TargetMode="External"/><Relationship Id="rId54" Type="http://schemas.openxmlformats.org/officeDocument/2006/relationships/hyperlink" Target="https://drive.google.com/open?id=1kGdtlVecDQn-o4PPkIf2--kPOmU73vM2" TargetMode="External"/><Relationship Id="rId70" Type="http://schemas.openxmlformats.org/officeDocument/2006/relationships/hyperlink" Target="https://drive.google.com/open?id=12gjqCf6YBd4rE0Z0BTKq1Rik_qIf4iAA" TargetMode="External"/><Relationship Id="rId75" Type="http://schemas.openxmlformats.org/officeDocument/2006/relationships/hyperlink" Target="https://www.facebook.com/profile.php?id=100005413487188" TargetMode="External"/><Relationship Id="rId91" Type="http://schemas.openxmlformats.org/officeDocument/2006/relationships/hyperlink" Target="https://www.linkedin.com/in/nisha-ingale-97987a194" TargetMode="External"/><Relationship Id="rId96" Type="http://schemas.openxmlformats.org/officeDocument/2006/relationships/hyperlink" Target="https://drive.google.com/open?id=1lpHJyMG0j_xGZ0jyRTh18cl_oJyQmvGL" TargetMode="External"/><Relationship Id="rId140" Type="http://schemas.openxmlformats.org/officeDocument/2006/relationships/hyperlink" Target="https://drive.google.com/open?id=12a8GE16-9UkRdYjoc6IUITYu3rT_KDUy" TargetMode="External"/><Relationship Id="rId145" Type="http://schemas.openxmlformats.org/officeDocument/2006/relationships/hyperlink" Target="https://www.facebook.com/mahajanrihanshu" TargetMode="External"/><Relationship Id="rId161" Type="http://schemas.openxmlformats.org/officeDocument/2006/relationships/hyperlink" Target="https://www.facebook.com/siddhi.nagap.7" TargetMode="External"/><Relationship Id="rId166" Type="http://schemas.openxmlformats.org/officeDocument/2006/relationships/hyperlink" Target="https://www.linkedin.com/in/govind-shukla-345aa6159/" TargetMode="External"/><Relationship Id="rId182" Type="http://schemas.openxmlformats.org/officeDocument/2006/relationships/hyperlink" Target="https://www.linkedin.com/in/qaiser-shaikh-7325a21b2" TargetMode="External"/><Relationship Id="rId187" Type="http://schemas.openxmlformats.org/officeDocument/2006/relationships/hyperlink" Target="https://drive.google.com/open?id=114TE8FnY94eEc3Mr39FJPS3xLVEr6jj3" TargetMode="External"/><Relationship Id="rId217" Type="http://schemas.openxmlformats.org/officeDocument/2006/relationships/hyperlink" Target="https://drive.google.com/open?id=10u2D6TDDY8JrqaBED_QxvodIqHyd9XQx" TargetMode="External"/><Relationship Id="rId1" Type="http://schemas.openxmlformats.org/officeDocument/2006/relationships/hyperlink" Target="https://drive.google.com/open?id=1CR1fLpO8Wakd7fsE78Fo_P05GSobiT_E" TargetMode="External"/><Relationship Id="rId6" Type="http://schemas.openxmlformats.org/officeDocument/2006/relationships/hyperlink" Target="https://drive.google.com/open?id=1-FiZmhADwFLk5B9nrp7hQSUZht-8pMz0" TargetMode="External"/><Relationship Id="rId212" Type="http://schemas.openxmlformats.org/officeDocument/2006/relationships/hyperlink" Target="https://www.facebook.com/radhika.toravi/" TargetMode="External"/><Relationship Id="rId233" Type="http://schemas.openxmlformats.org/officeDocument/2006/relationships/hyperlink" Target="https://www.linkedin.com/in/adithya-thirumalai-35299a1b2/" TargetMode="External"/><Relationship Id="rId238" Type="http://schemas.openxmlformats.org/officeDocument/2006/relationships/hyperlink" Target="https://drive.google.com/open?id=1FVeJqs6-jtzrGpuPzw32w8FG9KBSRe1W" TargetMode="External"/><Relationship Id="rId23" Type="http://schemas.openxmlformats.org/officeDocument/2006/relationships/hyperlink" Target="https://www.facebook.com/amruta.pandhare.16/" TargetMode="External"/><Relationship Id="rId28" Type="http://schemas.openxmlformats.org/officeDocument/2006/relationships/hyperlink" Target="http://linkedin.com/in/nitin-giri-863036182" TargetMode="External"/><Relationship Id="rId49" Type="http://schemas.openxmlformats.org/officeDocument/2006/relationships/hyperlink" Target="https://drive.google.com/open?id=1ZjdqpO5JRW21UxMeBBisuDvcHeeZ51wn" TargetMode="External"/><Relationship Id="rId114" Type="http://schemas.openxmlformats.org/officeDocument/2006/relationships/hyperlink" Target="https://www.facebook.com/profile.php?id=100009458791485" TargetMode="External"/><Relationship Id="rId119" Type="http://schemas.openxmlformats.org/officeDocument/2006/relationships/hyperlink" Target="https://www.linkedin.com/in/atharva-jadhav-6508b31b2/" TargetMode="External"/><Relationship Id="rId44" Type="http://schemas.openxmlformats.org/officeDocument/2006/relationships/hyperlink" Target="https://www.linkedin.com/in/mehul-shankhapal-9a4469150/" TargetMode="External"/><Relationship Id="rId60" Type="http://schemas.openxmlformats.org/officeDocument/2006/relationships/hyperlink" Target="https://www.linkedin.com/in/kreena-sheth-9abb5316b/" TargetMode="External"/><Relationship Id="rId65" Type="http://schemas.openxmlformats.org/officeDocument/2006/relationships/hyperlink" Target="https://drive.google.com/open?id=1AOuiDahNTOcOjVI3KlyaeVZ5nP4tskpI" TargetMode="External"/><Relationship Id="rId81" Type="http://schemas.openxmlformats.org/officeDocument/2006/relationships/hyperlink" Target="https://drive.google.com/open?id=1pk5r8ybZMalsV8xSvoIzvkkmfShZsz4R" TargetMode="External"/><Relationship Id="rId86" Type="http://schemas.openxmlformats.org/officeDocument/2006/relationships/hyperlink" Target="https://drive.google.com/open?id=19Yq9369ErHVBVXS8Li9U57u34DKcTf-F" TargetMode="External"/><Relationship Id="rId130" Type="http://schemas.openxmlformats.org/officeDocument/2006/relationships/hyperlink" Target="https://www.linkedin.com/mwlite/in/harshali-gaykar-9386531b1" TargetMode="External"/><Relationship Id="rId135" Type="http://schemas.openxmlformats.org/officeDocument/2006/relationships/hyperlink" Target="https://drive.google.com/open?id=1fNU8SHs48Fu-GlmJkXAZ6vlLssRarqmg" TargetMode="External"/><Relationship Id="rId151" Type="http://schemas.openxmlformats.org/officeDocument/2006/relationships/hyperlink" Target="https://drive.google.com/open?id=13YjkZmKMf8rOQjIWj8LE1rIgUdzD3KHE" TargetMode="External"/><Relationship Id="rId156" Type="http://schemas.openxmlformats.org/officeDocument/2006/relationships/hyperlink" Target="https://drive.google.com/open?id=1gfySlhHb0gFc78wPHfnnAEUowLQYydoy" TargetMode="External"/><Relationship Id="rId177" Type="http://schemas.openxmlformats.org/officeDocument/2006/relationships/hyperlink" Target="https://www.facebook.com/sassy.sam.99" TargetMode="External"/><Relationship Id="rId198" Type="http://schemas.openxmlformats.org/officeDocument/2006/relationships/hyperlink" Target="https://www.linkedin.com/in/rahul-kadam6399/" TargetMode="External"/><Relationship Id="rId172" Type="http://schemas.openxmlformats.org/officeDocument/2006/relationships/hyperlink" Target="https://drive.google.com/open?id=14JLRsQSnl7b1kTpXZf1Pc8qer3XAzo7E" TargetMode="External"/><Relationship Id="rId193" Type="http://schemas.openxmlformats.org/officeDocument/2006/relationships/hyperlink" Target="http://www.facebook.com/yash.wairagade" TargetMode="External"/><Relationship Id="rId202" Type="http://schemas.openxmlformats.org/officeDocument/2006/relationships/hyperlink" Target="https://www.linkedin.com/in/shaunak-divati-79ba59194/" TargetMode="External"/><Relationship Id="rId207" Type="http://schemas.openxmlformats.org/officeDocument/2006/relationships/hyperlink" Target="https://drive.google.com/open?id=1-szf2m2jWkJ9KZ2WvfueuvwQ-gBJt8oT" TargetMode="External"/><Relationship Id="rId223" Type="http://schemas.openxmlformats.org/officeDocument/2006/relationships/hyperlink" Target="https://www.facebook.com/vijaya1700" TargetMode="External"/><Relationship Id="rId228" Type="http://schemas.openxmlformats.org/officeDocument/2006/relationships/hyperlink" Target="https://www.linkedin.com/in/vaibhav-singh-a00b61133/" TargetMode="External"/><Relationship Id="rId244" Type="http://schemas.openxmlformats.org/officeDocument/2006/relationships/hyperlink" Target="https://drive.google.com/open?id=1bpTSYqVtVi3QUuSeB5cTTkHSgW9GoXSP" TargetMode="External"/><Relationship Id="rId13" Type="http://schemas.openxmlformats.org/officeDocument/2006/relationships/hyperlink" Target="https://drive.google.com/open?id=1B_2fn-AQ2elIXagmZ0mTnkMssK30lsyH" TargetMode="External"/><Relationship Id="rId18" Type="http://schemas.openxmlformats.org/officeDocument/2006/relationships/hyperlink" Target="https://drive.google.com/open?id=1SV6rktD-tp-WwpZ-R1xRrzrzs99fC41I" TargetMode="External"/><Relationship Id="rId39" Type="http://schemas.openxmlformats.org/officeDocument/2006/relationships/hyperlink" Target="https://www.facebook.com/akash.u237" TargetMode="External"/><Relationship Id="rId109" Type="http://schemas.openxmlformats.org/officeDocument/2006/relationships/hyperlink" Target="https://drive.google.com/open?id=1TqyqX1qxRdK9_Rpm2xCwQjWSkOdI9hkA" TargetMode="External"/><Relationship Id="rId34" Type="http://schemas.openxmlformats.org/officeDocument/2006/relationships/hyperlink" Target="https://drive.google.com/open?id=1rqm1el6okpSR2YJleB7dr5gUpJuBID0f" TargetMode="External"/><Relationship Id="rId50" Type="http://schemas.openxmlformats.org/officeDocument/2006/relationships/hyperlink" Target="https://drive.google.com/open?id=1S1j93lGaAFbrx7J1i3BDeYsPe9CGe9YG" TargetMode="External"/><Relationship Id="rId55" Type="http://schemas.openxmlformats.org/officeDocument/2006/relationships/hyperlink" Target="https://www.facebook.com/shraddha.narkhede288" TargetMode="External"/><Relationship Id="rId76" Type="http://schemas.openxmlformats.org/officeDocument/2006/relationships/hyperlink" Target="https://www.linkedin.com/in/amey-borole-344a9a126" TargetMode="External"/><Relationship Id="rId97" Type="http://schemas.openxmlformats.org/officeDocument/2006/relationships/hyperlink" Target="https://drive.google.com/open?id=1u7BlCajRVfhYj1dMAOOfD90hv-Z430A7" TargetMode="External"/><Relationship Id="rId104" Type="http://schemas.openxmlformats.org/officeDocument/2006/relationships/hyperlink" Target="https://drive.google.com/open?id=1X0c2Li8L7C43DGSbUnAR0fYOcIh2MO_h" TargetMode="External"/><Relationship Id="rId120" Type="http://schemas.openxmlformats.org/officeDocument/2006/relationships/hyperlink" Target="https://drive.google.com/open?id=1BowbKpNrV8u4ils8BAOurATzBNgpjzrS" TargetMode="External"/><Relationship Id="rId125" Type="http://schemas.openxmlformats.org/officeDocument/2006/relationships/hyperlink" Target="https://www.facebook.com/rasika.rajadhyaksha" TargetMode="External"/><Relationship Id="rId141" Type="http://schemas.openxmlformats.org/officeDocument/2006/relationships/hyperlink" Target="https://www.facebook.com/profile.php?id=100013973324442" TargetMode="External"/><Relationship Id="rId146" Type="http://schemas.openxmlformats.org/officeDocument/2006/relationships/hyperlink" Target="https://www.linkedin.com/in/rihanshu-mahajan-281283141" TargetMode="External"/><Relationship Id="rId167" Type="http://schemas.openxmlformats.org/officeDocument/2006/relationships/hyperlink" Target="https://drive.google.com/open?id=1LKMFdzcMA55aLDC6kM8-sURipEfYA8ON" TargetMode="External"/><Relationship Id="rId188" Type="http://schemas.openxmlformats.org/officeDocument/2006/relationships/hyperlink" Target="https://drive.google.com/open?id=1wvnw85CVi1SLU86Y7W4dVoi4ZoPAX4P5" TargetMode="External"/><Relationship Id="rId7" Type="http://schemas.openxmlformats.org/officeDocument/2006/relationships/hyperlink" Target="https://www.facebook.com/rishikesh.chalke.5" TargetMode="External"/><Relationship Id="rId71" Type="http://schemas.openxmlformats.org/officeDocument/2006/relationships/hyperlink" Target="https://www.facebook.com/girish.karkera.948" TargetMode="External"/><Relationship Id="rId92" Type="http://schemas.openxmlformats.org/officeDocument/2006/relationships/hyperlink" Target="https://drive.google.com/open?id=1pbqhwtcSDaQ3Ikx-dJTsJLbEp12POJkY" TargetMode="External"/><Relationship Id="rId162" Type="http://schemas.openxmlformats.org/officeDocument/2006/relationships/hyperlink" Target="https://www.linkedin.com/in/siddhi-nagap-a806aa145" TargetMode="External"/><Relationship Id="rId183" Type="http://schemas.openxmlformats.org/officeDocument/2006/relationships/hyperlink" Target="https://drive.google.com/open?id=1mFwQXtBnPEsz-254qbpJpnPJPj50H-By" TargetMode="External"/><Relationship Id="rId213" Type="http://schemas.openxmlformats.org/officeDocument/2006/relationships/hyperlink" Target="https://drive.google.com/open?id=1ZinH-Ii9N6t-4oJ0ebyvcTHdqIgl7Wjr" TargetMode="External"/><Relationship Id="rId218" Type="http://schemas.openxmlformats.org/officeDocument/2006/relationships/hyperlink" Target="https://drive.google.com/open?id=1ihdjUao05xUKKadZI-sOF99vSeRpVRdX" TargetMode="External"/><Relationship Id="rId234" Type="http://schemas.openxmlformats.org/officeDocument/2006/relationships/hyperlink" Target="https://drive.google.com/open?id=14X3s71K4WHF_MrpLpdVoYe5cD9bwzIWX" TargetMode="External"/><Relationship Id="rId239" Type="http://schemas.openxmlformats.org/officeDocument/2006/relationships/hyperlink" Target="https://www.linkedin.com/in/tejas-jambhule-750a26193/" TargetMode="External"/><Relationship Id="rId2" Type="http://schemas.openxmlformats.org/officeDocument/2006/relationships/hyperlink" Target="https://drive.google.com/open?id=1_gen8wzmudnRMI0QnMmgAxNjNvlbhU3K" TargetMode="External"/><Relationship Id="rId29" Type="http://schemas.openxmlformats.org/officeDocument/2006/relationships/hyperlink" Target="https://drive.google.com/open?id=1R5ArqleKkMLG0tfAJg6VF8VeP95gdBGg" TargetMode="External"/><Relationship Id="rId24" Type="http://schemas.openxmlformats.org/officeDocument/2006/relationships/hyperlink" Target="https://www.linkedin.com/in/amruta-pandhare-283bb91a8/" TargetMode="External"/><Relationship Id="rId40" Type="http://schemas.openxmlformats.org/officeDocument/2006/relationships/hyperlink" Target="https://www.linkedin.com/in/akash-upadhyay-491b35151" TargetMode="External"/><Relationship Id="rId45" Type="http://schemas.openxmlformats.org/officeDocument/2006/relationships/hyperlink" Target="https://drive.google.com/open?id=1R-bLDa1I1Lrr4J3znv7QbLzHy0VExKFB" TargetMode="External"/><Relationship Id="rId66" Type="http://schemas.openxmlformats.org/officeDocument/2006/relationships/hyperlink" Target="https://drive.google.com/open?id=1I_H00zazVOpxNS1CcGT4XMM5kl5zeXAe" TargetMode="External"/><Relationship Id="rId87" Type="http://schemas.openxmlformats.org/officeDocument/2006/relationships/hyperlink" Target="https://www.linkedin.com/in/pradyumnamahajan/" TargetMode="External"/><Relationship Id="rId110" Type="http://schemas.openxmlformats.org/officeDocument/2006/relationships/hyperlink" Target="https://www.facebook.com/tanmay.dhamdhere" TargetMode="External"/><Relationship Id="rId115" Type="http://schemas.openxmlformats.org/officeDocument/2006/relationships/hyperlink" Target="http://www.linkedin.com/in/omkar-joshi-51a641156/" TargetMode="External"/><Relationship Id="rId131" Type="http://schemas.openxmlformats.org/officeDocument/2006/relationships/hyperlink" Target="https://drive.google.com/open?id=17-Ckn8IC9FgI9D-0fn_dn_z4GUKeP-Ru" TargetMode="External"/><Relationship Id="rId136" Type="http://schemas.openxmlformats.org/officeDocument/2006/relationships/hyperlink" Target="https://drive.google.com/open?id=1yE5xW0YO8DeHjPC_lIPuqNYRgOvemo6V" TargetMode="External"/><Relationship Id="rId157" Type="http://schemas.openxmlformats.org/officeDocument/2006/relationships/hyperlink" Target="https://m.facebook.com/?_rdr" TargetMode="External"/><Relationship Id="rId178" Type="http://schemas.openxmlformats.org/officeDocument/2006/relationships/hyperlink" Target="http://linkedin.com/in/samruddhi-gawande-32586819b" TargetMode="External"/><Relationship Id="rId61" Type="http://schemas.openxmlformats.org/officeDocument/2006/relationships/hyperlink" Target="https://drive.google.com/open?id=1MiZ1n40WDqHwWS0__OXaw7SD1J3XmC77" TargetMode="External"/><Relationship Id="rId82" Type="http://schemas.openxmlformats.org/officeDocument/2006/relationships/hyperlink" Target="https://drive.google.com/open?id=1SGbDQQsowEaXotH_2gsl-gEjtZrkTdn4" TargetMode="External"/><Relationship Id="rId152" Type="http://schemas.openxmlformats.org/officeDocument/2006/relationships/hyperlink" Target="https://drive.google.com/open?id=1ZV9PrF6CUsNCTLx94e58n4rSb8DIqJ3y" TargetMode="External"/><Relationship Id="rId173" Type="http://schemas.openxmlformats.org/officeDocument/2006/relationships/hyperlink" Target="https://www.facebook.com/profile.php?id=100007422525811" TargetMode="External"/><Relationship Id="rId194" Type="http://schemas.openxmlformats.org/officeDocument/2006/relationships/hyperlink" Target="http://www.linkedin.com/in/yash-wairagade" TargetMode="External"/><Relationship Id="rId199" Type="http://schemas.openxmlformats.org/officeDocument/2006/relationships/hyperlink" Target="https://drive.google.com/open?id=1K1XvF0zW79J_m8hpU6_WDXLW5SuUP0I_" TargetMode="External"/><Relationship Id="rId203" Type="http://schemas.openxmlformats.org/officeDocument/2006/relationships/hyperlink" Target="https://drive.google.com/open?id=1Rc9V3Sa2wsAnReeOHRgj-DPhCUGIeWwk" TargetMode="External"/><Relationship Id="rId208" Type="http://schemas.openxmlformats.org/officeDocument/2006/relationships/hyperlink" Target="https://drive.google.com/open?id=1L64eooow3lLbaOVHu9YWFeLyepHRW_6z" TargetMode="External"/><Relationship Id="rId229" Type="http://schemas.openxmlformats.org/officeDocument/2006/relationships/hyperlink" Target="http://adithya.thirumalai.vit.edu.in/" TargetMode="External"/><Relationship Id="rId19" Type="http://schemas.openxmlformats.org/officeDocument/2006/relationships/hyperlink" Target="https://www.facebook.com/profile.php?id=100009915151935" TargetMode="External"/><Relationship Id="rId224" Type="http://schemas.openxmlformats.org/officeDocument/2006/relationships/hyperlink" Target="https://www.linkedin.com/in/vijayamishra9/" TargetMode="External"/><Relationship Id="rId240" Type="http://schemas.openxmlformats.org/officeDocument/2006/relationships/hyperlink" Target="https://drive.google.com/open?id=10x12Z1H6wVR0sLdEIA_TnjroAoSuMo4A" TargetMode="External"/><Relationship Id="rId245" Type="http://schemas.openxmlformats.org/officeDocument/2006/relationships/hyperlink" Target="https://www.facebook.com/manav.saigal" TargetMode="External"/><Relationship Id="rId14" Type="http://schemas.openxmlformats.org/officeDocument/2006/relationships/hyperlink" Target="https://drive.google.com/open?id=11JIn02WlCbOGpgiF-BjzMhHSt5XBPV22" TargetMode="External"/><Relationship Id="rId30" Type="http://schemas.openxmlformats.org/officeDocument/2006/relationships/hyperlink" Target="https://drive.google.com/open?id=1ABo6ooItT5YkgN9qYL0I4UWXIH8xPFVU" TargetMode="External"/><Relationship Id="rId35" Type="http://schemas.openxmlformats.org/officeDocument/2006/relationships/hyperlink" Target="https://www.facebook.com/omkar.vaity.10" TargetMode="External"/><Relationship Id="rId56" Type="http://schemas.openxmlformats.org/officeDocument/2006/relationships/hyperlink" Target="http://www.linkedin.com/in/shraddha-narkhede288" TargetMode="External"/><Relationship Id="rId77" Type="http://schemas.openxmlformats.org/officeDocument/2006/relationships/hyperlink" Target="https://drive.google.com/open?id=1b1DGzuGAKUY156rdiRBn1YfM2eusCiGO" TargetMode="External"/><Relationship Id="rId100" Type="http://schemas.openxmlformats.org/officeDocument/2006/relationships/hyperlink" Target="https://drive.google.com/open?id=1hQ8kdqTGCoHoj9K5NudI5Ooe2hEALhVq" TargetMode="External"/><Relationship Id="rId105" Type="http://schemas.openxmlformats.org/officeDocument/2006/relationships/hyperlink" Target="https://drive.google.com/open?id=1lH2KzcwtC7m4J5BGuCC6RsetaJmz1LkJ" TargetMode="External"/><Relationship Id="rId126" Type="http://schemas.openxmlformats.org/officeDocument/2006/relationships/hyperlink" Target="http://www.linkedin.com/in/rasika-r-rajadhyaksha" TargetMode="External"/><Relationship Id="rId147" Type="http://schemas.openxmlformats.org/officeDocument/2006/relationships/hyperlink" Target="https://drive.google.com/open?id=18UNLaDe702uBw-Rhj9Q0hlW-KYjukufy" TargetMode="External"/><Relationship Id="rId168" Type="http://schemas.openxmlformats.org/officeDocument/2006/relationships/hyperlink" Target="https://drive.google.com/open?id=18-LAbXTaq0fk-s2BlBm6kX1xFBZ2d_TL" TargetMode="External"/><Relationship Id="rId8" Type="http://schemas.openxmlformats.org/officeDocument/2006/relationships/hyperlink" Target="http://linkedin.com/in/rishikesh-chalke-183089190" TargetMode="External"/><Relationship Id="rId51" Type="http://schemas.openxmlformats.org/officeDocument/2006/relationships/hyperlink" Target="https://www.facebook.com/anjali.birhade.37" TargetMode="External"/><Relationship Id="rId72" Type="http://schemas.openxmlformats.org/officeDocument/2006/relationships/hyperlink" Target="https://www.linkedin.com/in/girish-karkera/" TargetMode="External"/><Relationship Id="rId93" Type="http://schemas.openxmlformats.org/officeDocument/2006/relationships/hyperlink" Target="https://drive.google.com/open?id=1LRtIfGTb989D2sfwWIucnl4bVNwEAOpc" TargetMode="External"/><Relationship Id="rId98" Type="http://schemas.openxmlformats.org/officeDocument/2006/relationships/hyperlink" Target="https://www.facebook.com/profile.php?id=100009583600051" TargetMode="External"/><Relationship Id="rId121" Type="http://schemas.openxmlformats.org/officeDocument/2006/relationships/hyperlink" Target="https://drive.google.com/open?id=18MzwqAARRDR5bgyJD5j_V8rRqFXuek_q" TargetMode="External"/><Relationship Id="rId142" Type="http://schemas.openxmlformats.org/officeDocument/2006/relationships/hyperlink" Target="https://www.linkedin.com/in/atul-yadav-150a27193" TargetMode="External"/><Relationship Id="rId163" Type="http://schemas.openxmlformats.org/officeDocument/2006/relationships/hyperlink" Target="https://drive.google.com/open?id=1sRRJw1DNjd-Q-wsRrCWDbj6Zp6-1-MXN" TargetMode="External"/><Relationship Id="rId184" Type="http://schemas.openxmlformats.org/officeDocument/2006/relationships/hyperlink" Target="https://drive.google.com/open?id=1mAK9ATrPCsYk1d8uV_tozjhBFWPGthdX" TargetMode="External"/><Relationship Id="rId189" Type="http://schemas.openxmlformats.org/officeDocument/2006/relationships/hyperlink" Target="https://www.facebook.com/kruti.ramani.1" TargetMode="External"/><Relationship Id="rId219" Type="http://schemas.openxmlformats.org/officeDocument/2006/relationships/hyperlink" Target="https://www.facebook.com/manisha.bagal.3367" TargetMode="External"/><Relationship Id="rId3" Type="http://schemas.openxmlformats.org/officeDocument/2006/relationships/hyperlink" Target="https://m.facebook.com/anamika.ghosh.9440" TargetMode="External"/><Relationship Id="rId214" Type="http://schemas.openxmlformats.org/officeDocument/2006/relationships/hyperlink" Target="https://drive.google.com/open?id=1IdIDOLfjsaAAxwqDaambtVlPU8p-Tcjq" TargetMode="External"/><Relationship Id="rId230" Type="http://schemas.openxmlformats.org/officeDocument/2006/relationships/hyperlink" Target="https://drive.google.com/open?id=1ae2ecOOBBIXacS9tigGPdpdkK19VoaTt" TargetMode="External"/><Relationship Id="rId235" Type="http://schemas.openxmlformats.org/officeDocument/2006/relationships/hyperlink" Target="https://drive.google.com/open?id=1hwLDITULosd4Oh1BYXchR5Msl2hIEJqy" TargetMode="External"/><Relationship Id="rId25" Type="http://schemas.openxmlformats.org/officeDocument/2006/relationships/hyperlink" Target="https://drive.google.com/open?id=1N3Eo-UtQeRnOCV_uhBJIFFsEywqKf9BB" TargetMode="External"/><Relationship Id="rId46" Type="http://schemas.openxmlformats.org/officeDocument/2006/relationships/hyperlink" Target="https://drive.google.com/open?id=1UgrcyyyXfSvyoNh0i0lo0HCZLHVEOxG-" TargetMode="External"/><Relationship Id="rId67" Type="http://schemas.openxmlformats.org/officeDocument/2006/relationships/hyperlink" Target="https://www.facebook.com/lakshita.pillay.75" TargetMode="External"/><Relationship Id="rId116" Type="http://schemas.openxmlformats.org/officeDocument/2006/relationships/hyperlink" Target="https://drive.google.com/open?id=1KJ2hsup4No0fjQxK9aPPijocp8NvRBs3" TargetMode="External"/><Relationship Id="rId137" Type="http://schemas.openxmlformats.org/officeDocument/2006/relationships/hyperlink" Target="https://www.facebook.com/shreya.mali.33483" TargetMode="External"/><Relationship Id="rId158" Type="http://schemas.openxmlformats.org/officeDocument/2006/relationships/hyperlink" Target="https://www.linkedin.com/in/abhishek-yadav-0666a4135" TargetMode="External"/><Relationship Id="rId20" Type="http://schemas.openxmlformats.org/officeDocument/2006/relationships/hyperlink" Target="https://www.linkedin.com/in/roshni-bhandary-42280b1ab/" TargetMode="External"/><Relationship Id="rId41" Type="http://schemas.openxmlformats.org/officeDocument/2006/relationships/hyperlink" Target="https://drive.google.com/open?id=19UuqGI6Iu-37AkX8OptX5WTXCS7NdFjk" TargetMode="External"/><Relationship Id="rId62" Type="http://schemas.openxmlformats.org/officeDocument/2006/relationships/hyperlink" Target="https://drive.google.com/open?id=1wpcyrIcxZJuLlVnPsiuSJYIPNdWpQ0t3" TargetMode="External"/><Relationship Id="rId83" Type="http://schemas.openxmlformats.org/officeDocument/2006/relationships/hyperlink" Target="https://www.facebook.com/siddhesh.sovitkar" TargetMode="External"/><Relationship Id="rId88" Type="http://schemas.openxmlformats.org/officeDocument/2006/relationships/hyperlink" Target="https://drive.google.com/open?id=1f6oJPjolVqTX_qTPt6W-8zDRLG9ItH6_" TargetMode="External"/><Relationship Id="rId111" Type="http://schemas.openxmlformats.org/officeDocument/2006/relationships/hyperlink" Target="https://www.linkedin.com/in/tanmay-dhamdhere-585b41199" TargetMode="External"/><Relationship Id="rId132" Type="http://schemas.openxmlformats.org/officeDocument/2006/relationships/hyperlink" Target="https://drive.google.com/open?id=1bMId6L4f6LuMR5jPpygg2f5ZGOUBiovL" TargetMode="External"/><Relationship Id="rId153" Type="http://schemas.openxmlformats.org/officeDocument/2006/relationships/hyperlink" Target="https://www.facebook.com/profile.php?id=100009432814675" TargetMode="External"/><Relationship Id="rId174" Type="http://schemas.openxmlformats.org/officeDocument/2006/relationships/hyperlink" Target="https://www.linkedin.com/in/anish-telkikar-157351137" TargetMode="External"/><Relationship Id="rId179" Type="http://schemas.openxmlformats.org/officeDocument/2006/relationships/hyperlink" Target="https://drive.google.com/open?id=11YAavs3wWZV2UDGPeZbFl4OFsaWrfsAd" TargetMode="External"/><Relationship Id="rId195" Type="http://schemas.openxmlformats.org/officeDocument/2006/relationships/hyperlink" Target="https://drive.google.com/open?id=1CeUuzkVijJDRDttlMJ_wu5rqa99iwLyK" TargetMode="External"/><Relationship Id="rId209" Type="http://schemas.openxmlformats.org/officeDocument/2006/relationships/hyperlink" Target="https://www.linkedin.com/in/pratik-phalle-a47a99193" TargetMode="External"/><Relationship Id="rId190" Type="http://schemas.openxmlformats.org/officeDocument/2006/relationships/hyperlink" Target="https://in.linkedin.com/in/kruti-ramani-89a81a1ab" TargetMode="External"/><Relationship Id="rId204" Type="http://schemas.openxmlformats.org/officeDocument/2006/relationships/hyperlink" Target="https://drive.google.com/open?id=1IQp-I0Xfb1frcLjKwlwkxK0dsQteIWW5" TargetMode="External"/><Relationship Id="rId220" Type="http://schemas.openxmlformats.org/officeDocument/2006/relationships/hyperlink" Target="https://www.linkedin.com/in/yash-bagal-24a70418a/" TargetMode="External"/><Relationship Id="rId225" Type="http://schemas.openxmlformats.org/officeDocument/2006/relationships/hyperlink" Target="https://drive.google.com/open?id=14pg9EyolkEUWVoylzzCW_odRX19sY_Ay" TargetMode="External"/><Relationship Id="rId241" Type="http://schemas.openxmlformats.org/officeDocument/2006/relationships/hyperlink" Target="https://drive.google.com/open?id=1gqcQZospqz5btMSthVT_PSGhzGpIrQ0p" TargetMode="External"/><Relationship Id="rId246" Type="http://schemas.openxmlformats.org/officeDocument/2006/relationships/hyperlink" Target="https://www.linkedin.com/in/manav-saigal-843356a4/" TargetMode="External"/><Relationship Id="rId15" Type="http://schemas.openxmlformats.org/officeDocument/2006/relationships/hyperlink" Target="http://www.facebook.com/kedar.chendavankar" TargetMode="External"/><Relationship Id="rId36" Type="http://schemas.openxmlformats.org/officeDocument/2006/relationships/hyperlink" Target="http://www.linkedin.com/in/omkar-vaity-266432190" TargetMode="External"/><Relationship Id="rId57" Type="http://schemas.openxmlformats.org/officeDocument/2006/relationships/hyperlink" Target="https://drive.google.com/open?id=1BcjH9VRhGQDWwkYR38mg30HTIzzppPHd" TargetMode="External"/><Relationship Id="rId106" Type="http://schemas.openxmlformats.org/officeDocument/2006/relationships/hyperlink" Target="https://www.facebook.com/sagarika.shinde.969" TargetMode="External"/><Relationship Id="rId127" Type="http://schemas.openxmlformats.org/officeDocument/2006/relationships/hyperlink" Target="https://drive.google.com/open?id=1qEx1iGUz8N3VDYLjpCxEY_KkMFPLIUGz" TargetMode="External"/><Relationship Id="rId10" Type="http://schemas.openxmlformats.org/officeDocument/2006/relationships/hyperlink" Target="https://drive.google.com/open?id=1nt7V_4ILqo-xpLaKCKSqKWE8qwBmyVFF" TargetMode="External"/><Relationship Id="rId31" Type="http://schemas.openxmlformats.org/officeDocument/2006/relationships/hyperlink" Target="https://www.facebook.com/marina.kharbe.5" TargetMode="External"/><Relationship Id="rId52" Type="http://schemas.openxmlformats.org/officeDocument/2006/relationships/hyperlink" Target="https://www.linkedin.com/in/anjali-birhade-290879194" TargetMode="External"/><Relationship Id="rId73" Type="http://schemas.openxmlformats.org/officeDocument/2006/relationships/hyperlink" Target="https://drive.google.com/open?id=1jlVgpWebku9PjJ9PWBf6F4HQ5q1jpgav" TargetMode="External"/><Relationship Id="rId78" Type="http://schemas.openxmlformats.org/officeDocument/2006/relationships/hyperlink" Target="https://drive.google.com/open?id=1HPZlCI_dugbLXN9YfmdiruEVo7Wodq3H" TargetMode="External"/><Relationship Id="rId94" Type="http://schemas.openxmlformats.org/officeDocument/2006/relationships/hyperlink" Target="https://www.facebook.com/pritam.lamkhade/" TargetMode="External"/><Relationship Id="rId99" Type="http://schemas.openxmlformats.org/officeDocument/2006/relationships/hyperlink" Target="https://www.linkedin.com/in/pushkar-deshmukh-54528a170/" TargetMode="External"/><Relationship Id="rId101" Type="http://schemas.openxmlformats.org/officeDocument/2006/relationships/hyperlink" Target="https://drive.google.com/open?id=1rCXbvu_hhmmyeKXjUMVuU5IAqPIRI9d5" TargetMode="External"/><Relationship Id="rId122" Type="http://schemas.openxmlformats.org/officeDocument/2006/relationships/hyperlink" Target="https://www.linkedin.com/in/abhishek-arvind-402a9a193/" TargetMode="External"/><Relationship Id="rId143" Type="http://schemas.openxmlformats.org/officeDocument/2006/relationships/hyperlink" Target="https://drive.google.com/open?id=1ZxRvD80c4OH-coRjKQnixbwnCdnOankK" TargetMode="External"/><Relationship Id="rId148" Type="http://schemas.openxmlformats.org/officeDocument/2006/relationships/hyperlink" Target="https://drive.google.com/open?id=1lhHUA5EqxO3m8OzUxFfjRYA7U-N7IDxo" TargetMode="External"/><Relationship Id="rId164" Type="http://schemas.openxmlformats.org/officeDocument/2006/relationships/hyperlink" Target="https://drive.google.com/open?id=1pcs2Rl1Up_TG_rv8zasj4Az84hHG_hAV" TargetMode="External"/><Relationship Id="rId169" Type="http://schemas.openxmlformats.org/officeDocument/2006/relationships/hyperlink" Target="https://m.facebook.com/anjali.rahangdale.16" TargetMode="External"/><Relationship Id="rId185" Type="http://schemas.openxmlformats.org/officeDocument/2006/relationships/hyperlink" Target="https://www.facebook.com/aniruddha.sawant.562?ref=bookmarks" TargetMode="External"/><Relationship Id="rId4" Type="http://schemas.openxmlformats.org/officeDocument/2006/relationships/hyperlink" Target="https://www.linkedin.com/mwlite/in/anamika-ghosh-aa046218a" TargetMode="External"/><Relationship Id="rId9" Type="http://schemas.openxmlformats.org/officeDocument/2006/relationships/hyperlink" Target="https://drive.google.com/open?id=1_BUjy9Id8kPS6F9K1lnPCJYZ_wk6KrYg" TargetMode="External"/><Relationship Id="rId180" Type="http://schemas.openxmlformats.org/officeDocument/2006/relationships/hyperlink" Target="https://drive.google.com/open?id=1X3w3ZGLIX4qlEP73KOHlTlHwW9EGPW_m" TargetMode="External"/><Relationship Id="rId210" Type="http://schemas.openxmlformats.org/officeDocument/2006/relationships/hyperlink" Target="https://drive.google.com/open?id=1gvlghMuQa9p8uKFFIXgr5qpg0DmtMQeT" TargetMode="External"/><Relationship Id="rId215" Type="http://schemas.openxmlformats.org/officeDocument/2006/relationships/hyperlink" Target="https://www.facebook.com/raunderscoretwelve/" TargetMode="External"/><Relationship Id="rId236" Type="http://schemas.openxmlformats.org/officeDocument/2006/relationships/hyperlink" Target="https://www.linkedin.com/in/aditya-salvekar-8815571a9" TargetMode="External"/><Relationship Id="rId26" Type="http://schemas.openxmlformats.org/officeDocument/2006/relationships/hyperlink" Target="https://drive.google.com/open?id=1yh5MgICMHdD1X5Q4kZElMr5Osm9xODPP" TargetMode="External"/><Relationship Id="rId231" Type="http://schemas.openxmlformats.org/officeDocument/2006/relationships/hyperlink" Target="https://drive.google.com/open?id=10tkLsL0lTuXo6iReEScJTTI8qb08_xrh" TargetMode="External"/><Relationship Id="rId47" Type="http://schemas.openxmlformats.org/officeDocument/2006/relationships/hyperlink" Target="https://m.facebook.com/ashutosh.pandey.33633344" TargetMode="External"/><Relationship Id="rId68" Type="http://schemas.openxmlformats.org/officeDocument/2006/relationships/hyperlink" Target="https://www.linkedin.com/in/lakshitapillay" TargetMode="External"/><Relationship Id="rId89" Type="http://schemas.openxmlformats.org/officeDocument/2006/relationships/hyperlink" Target="https://drive.google.com/open?id=1PXiHiMvmTgvcwcQ8ry1VhRB-z_nTmjoV" TargetMode="External"/><Relationship Id="rId112" Type="http://schemas.openxmlformats.org/officeDocument/2006/relationships/hyperlink" Target="https://drive.google.com/open?id=1rpFSt4o5PKRPiP5manBiDL3vLdnkYPlV" TargetMode="External"/><Relationship Id="rId133" Type="http://schemas.openxmlformats.org/officeDocument/2006/relationships/hyperlink" Target="https://www.facebook.com/anamika.kundu.123276/" TargetMode="External"/><Relationship Id="rId154" Type="http://schemas.openxmlformats.org/officeDocument/2006/relationships/hyperlink" Target="https://www.linkedin.com/in/srishti-agrawal-328827160" TargetMode="External"/><Relationship Id="rId175" Type="http://schemas.openxmlformats.org/officeDocument/2006/relationships/hyperlink" Target="https://drive.google.com/open?id=1t8F2lTPTuHDbZrLzSUZcxUVK3UydUG9h" TargetMode="External"/><Relationship Id="rId196" Type="http://schemas.openxmlformats.org/officeDocument/2006/relationships/hyperlink" Target="https://drive.google.com/open?id=111J8bLuU5-y86LzhHywTPRf-6Sme5xpn" TargetMode="External"/><Relationship Id="rId200" Type="http://schemas.openxmlformats.org/officeDocument/2006/relationships/hyperlink" Target="https://drive.google.com/open?id=1V5Wnya7IC0do1yW5Dy53slP7pfQkC7mH" TargetMode="External"/><Relationship Id="rId16" Type="http://schemas.openxmlformats.org/officeDocument/2006/relationships/hyperlink" Target="http://www.linkedin.com/in/kedar-chendavankar-415389183" TargetMode="External"/><Relationship Id="rId221" Type="http://schemas.openxmlformats.org/officeDocument/2006/relationships/hyperlink" Target="https://drive.google.com/open?id=1ox6EqlIEErJK8KOTrpwUZ3C8eXEiVkVE" TargetMode="External"/><Relationship Id="rId242" Type="http://schemas.openxmlformats.org/officeDocument/2006/relationships/hyperlink" Target="https://www.linkedin.com/in/pllvsis/" TargetMode="External"/><Relationship Id="rId37" Type="http://schemas.openxmlformats.org/officeDocument/2006/relationships/hyperlink" Target="https://drive.google.com/open?id=1Y8gYIYuEW2UIkBtGhZoZj6u7hj-F5_Df" TargetMode="External"/><Relationship Id="rId58" Type="http://schemas.openxmlformats.org/officeDocument/2006/relationships/hyperlink" Target="https://drive.google.com/open?id=1FYV3NMtrWCu_IyAVo0lRC8YLwoETt9bL" TargetMode="External"/><Relationship Id="rId79" Type="http://schemas.openxmlformats.org/officeDocument/2006/relationships/hyperlink" Target="https://www.facebook.com/shivam.nichat" TargetMode="External"/><Relationship Id="rId102" Type="http://schemas.openxmlformats.org/officeDocument/2006/relationships/hyperlink" Target="http://facebook.com/iamkrutik" TargetMode="External"/><Relationship Id="rId123" Type="http://schemas.openxmlformats.org/officeDocument/2006/relationships/hyperlink" Target="https://drive.google.com/open?id=1DnOLgwg3Mr2Li-gs6eD3b-3tJC_RnTmU" TargetMode="External"/><Relationship Id="rId144" Type="http://schemas.openxmlformats.org/officeDocument/2006/relationships/hyperlink" Target="https://drive.google.com/open?id=1kz6uvLYAh6pBssyjbqOI37ikhsX4bHYp" TargetMode="External"/><Relationship Id="rId90" Type="http://schemas.openxmlformats.org/officeDocument/2006/relationships/hyperlink" Target="https://www.facebook.com/nisha.ingale.562" TargetMode="External"/><Relationship Id="rId165" Type="http://schemas.openxmlformats.org/officeDocument/2006/relationships/hyperlink" Target="https://www.facebook.com/profile.php?id=100005130376721" TargetMode="External"/><Relationship Id="rId186" Type="http://schemas.openxmlformats.org/officeDocument/2006/relationships/hyperlink" Target="https://www.linkedin.com/in/aniruddh-sawant-5975a81ab/" TargetMode="External"/><Relationship Id="rId211" Type="http://schemas.openxmlformats.org/officeDocument/2006/relationships/hyperlink" Target="https://drive.google.com/open?id=1rV_RzSIGv9I7Jwmri8e5d7Pa9D9cygi9" TargetMode="External"/><Relationship Id="rId232" Type="http://schemas.openxmlformats.org/officeDocument/2006/relationships/hyperlink" Target="https://www.facebook.com/adithya.thirumalai/" TargetMode="External"/><Relationship Id="rId27" Type="http://schemas.openxmlformats.org/officeDocument/2006/relationships/hyperlink" Target="https://www.facebook.com/profile.php?id=100009828515305" TargetMode="External"/><Relationship Id="rId48" Type="http://schemas.openxmlformats.org/officeDocument/2006/relationships/hyperlink" Target="https://www.linkedin.com/in/ashutosh-pandey-b1b382199/" TargetMode="External"/><Relationship Id="rId69" Type="http://schemas.openxmlformats.org/officeDocument/2006/relationships/hyperlink" Target="https://drive.google.com/open?id=1vpg0M19jGay9JTNcVJN6i7BAzPLtzFuR" TargetMode="External"/><Relationship Id="rId113" Type="http://schemas.openxmlformats.org/officeDocument/2006/relationships/hyperlink" Target="https://drive.google.com/open?id=1tvcWNwiPy87W2UPZaH8YMZIZCnqGJm47" TargetMode="External"/><Relationship Id="rId134" Type="http://schemas.openxmlformats.org/officeDocument/2006/relationships/hyperlink" Target="https://www.linkedin.com/anamikakundu" TargetMode="External"/><Relationship Id="rId80" Type="http://schemas.openxmlformats.org/officeDocument/2006/relationships/hyperlink" Target="http://www.linkedin.com/in/shivamnichat" TargetMode="External"/><Relationship Id="rId155" Type="http://schemas.openxmlformats.org/officeDocument/2006/relationships/hyperlink" Target="https://drive.google.com/open?id=1xaVHB5xqRPkS4qf1o7e_RoUWB9xKYYX_" TargetMode="External"/><Relationship Id="rId176" Type="http://schemas.openxmlformats.org/officeDocument/2006/relationships/hyperlink" Target="https://drive.google.com/open?id=1SjSXvNlKO0NRRS4hbSZ5dbNdV89t469s" TargetMode="External"/><Relationship Id="rId197" Type="http://schemas.openxmlformats.org/officeDocument/2006/relationships/hyperlink" Target="https://www.facebook.com/rahul.kadam.7773631" TargetMode="External"/></Relationships>
</file>

<file path=xl/worksheets/_rels/sheet84.xml.rels><?xml version="1.0" encoding="UTF-8" standalone="yes"?>
<Relationships xmlns="http://schemas.openxmlformats.org/package/2006/relationships"><Relationship Id="rId117" Type="http://schemas.openxmlformats.org/officeDocument/2006/relationships/hyperlink" Target="https://drive.google.com/open?id=1noQ9e_H30BqtkBgx37I971GYGVbdVIom" TargetMode="External"/><Relationship Id="rId21" Type="http://schemas.openxmlformats.org/officeDocument/2006/relationships/hyperlink" Target="https://drive.google.com/open?id=1lFmQcJ_N8BrunTupf6t9kogJWnvxNLDH" TargetMode="External"/><Relationship Id="rId42" Type="http://schemas.openxmlformats.org/officeDocument/2006/relationships/hyperlink" Target="https://drive.google.com/open?id=1rxGxn420BvoqGsyzyNBEQKWAZnkuC1C-" TargetMode="External"/><Relationship Id="rId63" Type="http://schemas.openxmlformats.org/officeDocument/2006/relationships/hyperlink" Target="https://www.facebook.com/nilam.sawant.5095" TargetMode="External"/><Relationship Id="rId84" Type="http://schemas.openxmlformats.org/officeDocument/2006/relationships/hyperlink" Target="https://drive.google.com/open?id=1FyZU9BHrJ9zI6fnYxzOE8RKzWQ6kNlMJ" TargetMode="External"/><Relationship Id="rId138" Type="http://schemas.openxmlformats.org/officeDocument/2006/relationships/hyperlink" Target="https://www.facebook.com/profile.php?id=100012379359252" TargetMode="External"/><Relationship Id="rId159" Type="http://schemas.openxmlformats.org/officeDocument/2006/relationships/hyperlink" Target="https://www.linkedin.com/in/shivani-gholap-17a3a3193" TargetMode="External"/><Relationship Id="rId170" Type="http://schemas.openxmlformats.org/officeDocument/2006/relationships/hyperlink" Target="https://www.linkedin.com/in/laxit-jadhav-317842192" TargetMode="External"/><Relationship Id="rId191" Type="http://schemas.openxmlformats.org/officeDocument/2006/relationships/hyperlink" Target="mailto:prashantsonavane2000@gmail.com" TargetMode="External"/><Relationship Id="rId205" Type="http://schemas.openxmlformats.org/officeDocument/2006/relationships/hyperlink" Target="https://www.linkedin.com/feed/?trk=homepage-basic_signin-form_submit" TargetMode="External"/><Relationship Id="rId107" Type="http://schemas.openxmlformats.org/officeDocument/2006/relationships/hyperlink" Target="https://www.facebook.com/profile.php?id=100003483527669" TargetMode="External"/><Relationship Id="rId11" Type="http://schemas.openxmlformats.org/officeDocument/2006/relationships/hyperlink" Target="https://www.facebook.com/aditi.pawar.986/" TargetMode="External"/><Relationship Id="rId32" Type="http://schemas.openxmlformats.org/officeDocument/2006/relationships/hyperlink" Target="https://www.linkedin.com/in/siddhesh-jadhav-b069b1145/" TargetMode="External"/><Relationship Id="rId37" Type="http://schemas.openxmlformats.org/officeDocument/2006/relationships/hyperlink" Target="https://drive.google.com/open?id=16aTPBsCt3llDnK8aXXUCCLp5OfJZGCjw" TargetMode="External"/><Relationship Id="rId53" Type="http://schemas.openxmlformats.org/officeDocument/2006/relationships/hyperlink" Target="https://drive.google.com/open?id=1zxABx11gqcrLqFhy08qi7ke8wTW6TKbT" TargetMode="External"/><Relationship Id="rId58" Type="http://schemas.openxmlformats.org/officeDocument/2006/relationships/hyperlink" Target="https://drive.google.com/open?id=16vVl5oDzBZZydIK3vQUWLdaIfx_A7HRO" TargetMode="External"/><Relationship Id="rId74" Type="http://schemas.openxmlformats.org/officeDocument/2006/relationships/hyperlink" Target="https://www.facebook.com/profile.php?id=100052301280208" TargetMode="External"/><Relationship Id="rId79" Type="http://schemas.openxmlformats.org/officeDocument/2006/relationships/hyperlink" Target="https://www.linkedin.com/in/shrushti-chavan-b01842192" TargetMode="External"/><Relationship Id="rId102" Type="http://schemas.openxmlformats.org/officeDocument/2006/relationships/hyperlink" Target="https://drive.google.com/open?id=11ASTIQibrRN4ZQxzCRGyxwUZwaN1YRY1" TargetMode="External"/><Relationship Id="rId123" Type="http://schemas.openxmlformats.org/officeDocument/2006/relationships/hyperlink" Target="https://www.facebook.com/urmila.bhagwat.12" TargetMode="External"/><Relationship Id="rId128" Type="http://schemas.openxmlformats.org/officeDocument/2006/relationships/hyperlink" Target="http://linkedin.com/in/idris-nalwala-05437b198" TargetMode="External"/><Relationship Id="rId144" Type="http://schemas.openxmlformats.org/officeDocument/2006/relationships/hyperlink" Target="https://drive.google.com/open?id=1_Hkv1wk-qQbzmN4_RDmeAC1Pv1Yl57G_" TargetMode="External"/><Relationship Id="rId149" Type="http://schemas.openxmlformats.org/officeDocument/2006/relationships/hyperlink" Target="https://drive.google.com/open?id=1_8uJZyecIaVdWztcekOAsmLfkO2-E_8d" TargetMode="External"/><Relationship Id="rId5" Type="http://schemas.openxmlformats.org/officeDocument/2006/relationships/hyperlink" Target="https://drive.google.com/open?id=1oTKLiYfGWuPsVG2aevD954De_JS-ZG5V" TargetMode="External"/><Relationship Id="rId90" Type="http://schemas.openxmlformats.org/officeDocument/2006/relationships/hyperlink" Target="https://drive.google.com/open?id=1rGnl0xKp_IMGL8hgwd8SVWwtb20dr59S" TargetMode="External"/><Relationship Id="rId95" Type="http://schemas.openxmlformats.org/officeDocument/2006/relationships/hyperlink" Target="https://www.facebook.com/siddhesh.mane.1428/" TargetMode="External"/><Relationship Id="rId160" Type="http://schemas.openxmlformats.org/officeDocument/2006/relationships/hyperlink" Target="https://drive.google.com/open?id=1Wfa5vpgY2ssaEhbNiL2UVY63exFCg_nX" TargetMode="External"/><Relationship Id="rId165" Type="http://schemas.openxmlformats.org/officeDocument/2006/relationships/hyperlink" Target="https://drive.google.com/open?id=1OHfL1lbAFz3-otlLCHQBkMRkFVU5L8CM" TargetMode="External"/><Relationship Id="rId181" Type="http://schemas.openxmlformats.org/officeDocument/2006/relationships/hyperlink" Target="https://www.linkedin.com/in/uzair-ansari-b3241b192" TargetMode="External"/><Relationship Id="rId186" Type="http://schemas.openxmlformats.org/officeDocument/2006/relationships/hyperlink" Target="https://www.facebook.com/cuburn.cardozo" TargetMode="External"/><Relationship Id="rId216" Type="http://schemas.openxmlformats.org/officeDocument/2006/relationships/hyperlink" Target="https://drive.google.com/file/d/1EOC7q0cA3xfu0zBUVAqpW9KlxzN18QZZ/view?usp=sharing" TargetMode="External"/><Relationship Id="rId211" Type="http://schemas.openxmlformats.org/officeDocument/2006/relationships/hyperlink" Target="mailto:sneha.kate@vit.edu.in" TargetMode="External"/><Relationship Id="rId22" Type="http://schemas.openxmlformats.org/officeDocument/2006/relationships/hyperlink" Target="https://drive.google.com/open?id=14hOuMoLBOhStzXtRe_F2n9vpa1k0kv7P" TargetMode="External"/><Relationship Id="rId27" Type="http://schemas.openxmlformats.org/officeDocument/2006/relationships/hyperlink" Target="https://www.facebook.com/profile.php?id=100010388832339" TargetMode="External"/><Relationship Id="rId43" Type="http://schemas.openxmlformats.org/officeDocument/2006/relationships/hyperlink" Target="https://www.facebook.com/Juee.Parte" TargetMode="External"/><Relationship Id="rId48" Type="http://schemas.openxmlformats.org/officeDocument/2006/relationships/hyperlink" Target="https://in.linkedin.com/in/advait-maindalkar" TargetMode="External"/><Relationship Id="rId64" Type="http://schemas.openxmlformats.org/officeDocument/2006/relationships/hyperlink" Target="https://www.linkedin.com/in/nilam-sawant-a9186a194" TargetMode="External"/><Relationship Id="rId69" Type="http://schemas.openxmlformats.org/officeDocument/2006/relationships/hyperlink" Target="https://drive.google.com/open?id=1lo05-wSsoj1XG12r7pj4y0A7y0ncbhmO" TargetMode="External"/><Relationship Id="rId113" Type="http://schemas.openxmlformats.org/officeDocument/2006/relationships/hyperlink" Target="https://drive.google.com/open?id=1YtX4DOJnQLmsFJnjfpEfV5WQGgwroV3B" TargetMode="External"/><Relationship Id="rId118" Type="http://schemas.openxmlformats.org/officeDocument/2006/relationships/hyperlink" Target="https://drive.google.com/open?id=1Epv0LoV45JEYDc52P0hCbJRIMGmTqGw4" TargetMode="External"/><Relationship Id="rId134" Type="http://schemas.openxmlformats.org/officeDocument/2006/relationships/hyperlink" Target="https://www.facebook.com/snehal.parkhe.1614" TargetMode="External"/><Relationship Id="rId139" Type="http://schemas.openxmlformats.org/officeDocument/2006/relationships/hyperlink" Target="https://www.linkedin.com/in/aarti-kamble-9a85921ab" TargetMode="External"/><Relationship Id="rId80" Type="http://schemas.openxmlformats.org/officeDocument/2006/relationships/hyperlink" Target="https://drive.google.com/open?id=14vjW5aAEXuKdiGozGesQFxzL9mtjSEOt" TargetMode="External"/><Relationship Id="rId85" Type="http://schemas.openxmlformats.org/officeDocument/2006/relationships/hyperlink" Target="https://drive.google.com/open?id=1s46dOTG0SWiKyuXlC_nIw_zfAtvYGbOt" TargetMode="External"/><Relationship Id="rId150" Type="http://schemas.openxmlformats.org/officeDocument/2006/relationships/hyperlink" Target="https://www.facebook.com/neha.bhosale.773776" TargetMode="External"/><Relationship Id="rId155" Type="http://schemas.openxmlformats.org/officeDocument/2006/relationships/hyperlink" Target="http://www.linkedin.com/in/sailee-sawant-37a42419b" TargetMode="External"/><Relationship Id="rId171" Type="http://schemas.openxmlformats.org/officeDocument/2006/relationships/hyperlink" Target="https://drive.google.com/open?id=190ITf6Qw7JJ8iu_Htg2McSJND-fol3vD" TargetMode="External"/><Relationship Id="rId176" Type="http://schemas.openxmlformats.org/officeDocument/2006/relationships/hyperlink" Target="https://drive.google.com/open?id=1_K7M6KI2BKGBErXCmbqhfInYYvEGz-V4" TargetMode="External"/><Relationship Id="rId192" Type="http://schemas.openxmlformats.org/officeDocument/2006/relationships/hyperlink" Target="https://drive.google.com/file/d/1E27h9pw15HwrFq55SIRwO_iS_V8HqhcL/view?usp=sharing" TargetMode="External"/><Relationship Id="rId197" Type="http://schemas.openxmlformats.org/officeDocument/2006/relationships/hyperlink" Target="https://drive.google.com/file/d/1WC8WG3ElPLPMMlnafBcQwI6hy4T9rSH4/view?usp=sharing" TargetMode="External"/><Relationship Id="rId206" Type="http://schemas.openxmlformats.org/officeDocument/2006/relationships/hyperlink" Target="mailto:ajinkya.nikam@vit.edu.in" TargetMode="External"/><Relationship Id="rId201" Type="http://schemas.openxmlformats.org/officeDocument/2006/relationships/hyperlink" Target="mailto:bhaveshannam@gmail.com" TargetMode="External"/><Relationship Id="rId12" Type="http://schemas.openxmlformats.org/officeDocument/2006/relationships/hyperlink" Target="https://www.linkedin.com/in/aditi-pawar-73941a192/" TargetMode="External"/><Relationship Id="rId17" Type="http://schemas.openxmlformats.org/officeDocument/2006/relationships/hyperlink" Target="https://drive.google.com/open?id=1H5orrHInp0_KHQIhPP22-hUIoVIfRRZP" TargetMode="External"/><Relationship Id="rId33" Type="http://schemas.openxmlformats.org/officeDocument/2006/relationships/hyperlink" Target="https://drive.google.com/open?id=1YNRfhdiT6oixobn7y4kij2XJx_uNCN3X" TargetMode="External"/><Relationship Id="rId38" Type="http://schemas.openxmlformats.org/officeDocument/2006/relationships/hyperlink" Target="https://drive.google.com/open?id=1QYxqT0gfSQ4eJLrROpfqxL_nEzvOr50c" TargetMode="External"/><Relationship Id="rId59" Type="http://schemas.openxmlformats.org/officeDocument/2006/relationships/hyperlink" Target="https://www.facebook.com/ruchita.patil.9828" TargetMode="External"/><Relationship Id="rId103" Type="http://schemas.openxmlformats.org/officeDocument/2006/relationships/hyperlink" Target="https://www.facebook.com/yogini.sonawane.33" TargetMode="External"/><Relationship Id="rId108" Type="http://schemas.openxmlformats.org/officeDocument/2006/relationships/hyperlink" Target="https://www.linkedin.com/in/rohit-gupta-ba9459171/" TargetMode="External"/><Relationship Id="rId124" Type="http://schemas.openxmlformats.org/officeDocument/2006/relationships/hyperlink" Target="https://www.linkedin.com/in/urmila-bhagwat-69a841192" TargetMode="External"/><Relationship Id="rId129" Type="http://schemas.openxmlformats.org/officeDocument/2006/relationships/hyperlink" Target="https://drive.google.com/open?id=1YtnegAihN2i8dG4xgs9LQvTKVQ_DSEM6" TargetMode="External"/><Relationship Id="rId54" Type="http://schemas.openxmlformats.org/officeDocument/2006/relationships/hyperlink" Target="https://drive.google.com/open?id=1d_rukZWg5A0WOwzRBtUuay_6KgAsBwfi" TargetMode="External"/><Relationship Id="rId70" Type="http://schemas.openxmlformats.org/officeDocument/2006/relationships/hyperlink" Target="https://www.facebook.com/harshad.yadav.58/" TargetMode="External"/><Relationship Id="rId75" Type="http://schemas.openxmlformats.org/officeDocument/2006/relationships/hyperlink" Target="https://www.linkedin.com/in/aniket-shirke-9b75ba12a" TargetMode="External"/><Relationship Id="rId91" Type="http://schemas.openxmlformats.org/officeDocument/2006/relationships/hyperlink" Target="https://www.facebook.com/mustakim.noorani.5" TargetMode="External"/><Relationship Id="rId96" Type="http://schemas.openxmlformats.org/officeDocument/2006/relationships/hyperlink" Target="https://www.linkedin.com/in/siddhesh-mane-453843192/" TargetMode="External"/><Relationship Id="rId140" Type="http://schemas.openxmlformats.org/officeDocument/2006/relationships/hyperlink" Target="https://drive.google.com/open?id=1QL6cd8U9O9_LzcVfkjlZ7az1u2zRnJUX" TargetMode="External"/><Relationship Id="rId145" Type="http://schemas.openxmlformats.org/officeDocument/2006/relationships/hyperlink" Target="https://www.facebook.com/aritro.biswas.5458/" TargetMode="External"/><Relationship Id="rId161" Type="http://schemas.openxmlformats.org/officeDocument/2006/relationships/hyperlink" Target="https://drive.google.com/open?id=1WblAh9hid1Gd98_gekzjK6n2kV4MkDDi" TargetMode="External"/><Relationship Id="rId166" Type="http://schemas.openxmlformats.org/officeDocument/2006/relationships/hyperlink" Target="https://www.linkedin.com/in/prajakta-garud-3459b5142" TargetMode="External"/><Relationship Id="rId182" Type="http://schemas.openxmlformats.org/officeDocument/2006/relationships/hyperlink" Target="https://drive.google.com/open?id=1Qcb-iGbjwYd5c9li3tC3_4ckW7fB_tCu" TargetMode="External"/><Relationship Id="rId187" Type="http://schemas.openxmlformats.org/officeDocument/2006/relationships/hyperlink" Target="https://www.linkedin.com/in/cuburn-cardoz-8227661b7/" TargetMode="External"/><Relationship Id="rId1" Type="http://schemas.openxmlformats.org/officeDocument/2006/relationships/hyperlink" Target="https://drive.google.com/open?id=1ozg_SORWL2yqYFzxxeYWHgydYnE9nRSF" TargetMode="External"/><Relationship Id="rId6" Type="http://schemas.openxmlformats.org/officeDocument/2006/relationships/hyperlink" Target="https://drive.google.com/open?id=1AJqXbOwJI6xRdNify1_ZI55qycFDgVwe" TargetMode="External"/><Relationship Id="rId212" Type="http://schemas.openxmlformats.org/officeDocument/2006/relationships/hyperlink" Target="mailto:snehakate20@gmail.com" TargetMode="External"/><Relationship Id="rId23" Type="http://schemas.openxmlformats.org/officeDocument/2006/relationships/hyperlink" Target="https://www.facebook.com/yashwant.borate.9/" TargetMode="External"/><Relationship Id="rId28" Type="http://schemas.openxmlformats.org/officeDocument/2006/relationships/hyperlink" Target="https://www.linkedin.com/in/utkarsha-kshirsagar-34b0bb170/" TargetMode="External"/><Relationship Id="rId49" Type="http://schemas.openxmlformats.org/officeDocument/2006/relationships/hyperlink" Target="https://drive.google.com/open?id=1FrT3UadjuipGBgXg31v0RIoivRmSM3Lr" TargetMode="External"/><Relationship Id="rId114" Type="http://schemas.openxmlformats.org/officeDocument/2006/relationships/hyperlink" Target="https://drive.google.com/open?id=1m_jAe6fQYyJ0nIDK5ZJ9gFmGrqm4Rngs" TargetMode="External"/><Relationship Id="rId119" Type="http://schemas.openxmlformats.org/officeDocument/2006/relationships/hyperlink" Target="https://www.facebook.com/prutha.tandel.1" TargetMode="External"/><Relationship Id="rId44" Type="http://schemas.openxmlformats.org/officeDocument/2006/relationships/hyperlink" Target="https://www.linkedin.com/in/juee-parte-328431192/" TargetMode="External"/><Relationship Id="rId60" Type="http://schemas.openxmlformats.org/officeDocument/2006/relationships/hyperlink" Target="https://www.linkedin.com/in/ruchita-patil-a6b549136" TargetMode="External"/><Relationship Id="rId65" Type="http://schemas.openxmlformats.org/officeDocument/2006/relationships/hyperlink" Target="https://drive.google.com/open?id=1MRWF5HA7LaIpoEy8t6HChMYTIEe2wH0y" TargetMode="External"/><Relationship Id="rId81" Type="http://schemas.openxmlformats.org/officeDocument/2006/relationships/hyperlink" Target="https://drive.google.com/open?id=1wOboYlV8kRuiyyx9V68-B46r5AHZnbxi" TargetMode="External"/><Relationship Id="rId86" Type="http://schemas.openxmlformats.org/officeDocument/2006/relationships/hyperlink" Target="https://www.facebook.com/satwaj.dhavale.3" TargetMode="External"/><Relationship Id="rId130" Type="http://schemas.openxmlformats.org/officeDocument/2006/relationships/hyperlink" Target="https://drive.google.com/open?id=1vSad43WobS72SplwcasJ42qb1jmqeIdB" TargetMode="External"/><Relationship Id="rId135" Type="http://schemas.openxmlformats.org/officeDocument/2006/relationships/hyperlink" Target="https://www.linkedin.com/in/snehal-parkhe-9628571a0" TargetMode="External"/><Relationship Id="rId151" Type="http://schemas.openxmlformats.org/officeDocument/2006/relationships/hyperlink" Target="https://www.linkedin.com/in/neha-bhosale-b3544412b" TargetMode="External"/><Relationship Id="rId156" Type="http://schemas.openxmlformats.org/officeDocument/2006/relationships/hyperlink" Target="https://drive.google.com/open?id=1q6dnSRrwTX6Oce6PVEp4CM2utAuO7efJ" TargetMode="External"/><Relationship Id="rId177" Type="http://schemas.openxmlformats.org/officeDocument/2006/relationships/hyperlink" Target="https://facebook.com/hussain.kesury.714" TargetMode="External"/><Relationship Id="rId198" Type="http://schemas.openxmlformats.org/officeDocument/2006/relationships/hyperlink" Target="https://www.facebook.com/divya.kocharekar.948" TargetMode="External"/><Relationship Id="rId172" Type="http://schemas.openxmlformats.org/officeDocument/2006/relationships/hyperlink" Target="https://drive.google.com/open?id=11PBIFXl8o9v0eZOzWNYbX-pjb0a__LHM" TargetMode="External"/><Relationship Id="rId193" Type="http://schemas.openxmlformats.org/officeDocument/2006/relationships/hyperlink" Target="https://drive.google.com/file/d/1D-_acTuS5BhhLIu2oMkHSNY_IzwWig8w/view?usp=sharing" TargetMode="External"/><Relationship Id="rId202" Type="http://schemas.openxmlformats.org/officeDocument/2006/relationships/hyperlink" Target="https://photos.google.com/photo/AF1QipMzPdBwtYQAG4jPhPi4nurYohJ5sAbOIJlpB95R" TargetMode="External"/><Relationship Id="rId207" Type="http://schemas.openxmlformats.org/officeDocument/2006/relationships/hyperlink" Target="mailto:nikamajinkya13@gmail.com" TargetMode="External"/><Relationship Id="rId13" Type="http://schemas.openxmlformats.org/officeDocument/2006/relationships/hyperlink" Target="https://drive.google.com/open?id=1MhE2l9O7X-nmW9Th_A8nugNVhF8bkMHe" TargetMode="External"/><Relationship Id="rId18" Type="http://schemas.openxmlformats.org/officeDocument/2006/relationships/hyperlink" Target="https://drive.google.com/open?id=1xuxEZlb2SS3GeRU4rXSgmK8kSF3fCg8S" TargetMode="External"/><Relationship Id="rId39" Type="http://schemas.openxmlformats.org/officeDocument/2006/relationships/hyperlink" Target="https://m.facebook.com/profile.php?ref=bookmarks" TargetMode="External"/><Relationship Id="rId109" Type="http://schemas.openxmlformats.org/officeDocument/2006/relationships/hyperlink" Target="https://drive.google.com/open?id=1r5pFscMxS27W6HfUlpuPSKJ5NrTLMp_o" TargetMode="External"/><Relationship Id="rId34" Type="http://schemas.openxmlformats.org/officeDocument/2006/relationships/hyperlink" Target="https://drive.google.com/open?id=1oe0YiEH5C9ah9Mefh5P4BNvE_O-JWqtp" TargetMode="External"/><Relationship Id="rId50" Type="http://schemas.openxmlformats.org/officeDocument/2006/relationships/hyperlink" Target="https://drive.google.com/open?id=1MO_ZNURrGHb5nmN8VrcrhKEVBoUN5bTj" TargetMode="External"/><Relationship Id="rId55" Type="http://schemas.openxmlformats.org/officeDocument/2006/relationships/hyperlink" Target="https://www.facebook.com/onkar.chaudhari.98" TargetMode="External"/><Relationship Id="rId76" Type="http://schemas.openxmlformats.org/officeDocument/2006/relationships/hyperlink" Target="https://drive.google.com/open?id=1Z6bCKh8L9UxWdBwJUfEO3ulWut6cki5L" TargetMode="External"/><Relationship Id="rId97" Type="http://schemas.openxmlformats.org/officeDocument/2006/relationships/hyperlink" Target="https://drive.google.com/open?id=1MwmSQZUweehc5dOw0KhpKEg7ZKB8zyGS" TargetMode="External"/><Relationship Id="rId104" Type="http://schemas.openxmlformats.org/officeDocument/2006/relationships/hyperlink" Target="https://www.linkedin.com/in/yogini-sonawane-9b45a21a3" TargetMode="External"/><Relationship Id="rId120" Type="http://schemas.openxmlformats.org/officeDocument/2006/relationships/hyperlink" Target="https://www.linkedin.com/in/prutha-tandel-557208178" TargetMode="External"/><Relationship Id="rId125" Type="http://schemas.openxmlformats.org/officeDocument/2006/relationships/hyperlink" Target="https://drive.google.com/open?id=1T6uMEOgckJJvbJUWO2U385YXIr21dlwv" TargetMode="External"/><Relationship Id="rId141" Type="http://schemas.openxmlformats.org/officeDocument/2006/relationships/hyperlink" Target="https://drive.google.com/open?id=1Ruv1HzlsWbCS5511WVwDRa8GBIPNkcho" TargetMode="External"/><Relationship Id="rId146" Type="http://schemas.openxmlformats.org/officeDocument/2006/relationships/hyperlink" Target="https://www.linkedin.com/in/aritro-biswas-839051131/" TargetMode="External"/><Relationship Id="rId167" Type="http://schemas.openxmlformats.org/officeDocument/2006/relationships/hyperlink" Target="https://drive.google.com/open?id=1qcwT5sp6gDQQ0lZ-wmO53_BUoQZ601qV" TargetMode="External"/><Relationship Id="rId188" Type="http://schemas.openxmlformats.org/officeDocument/2006/relationships/hyperlink" Target="mailto:durga.patil@vit.edu.in" TargetMode="External"/><Relationship Id="rId7" Type="http://schemas.openxmlformats.org/officeDocument/2006/relationships/hyperlink" Target="https://www.facebook.com/profile.php?id=100005908666960" TargetMode="External"/><Relationship Id="rId71" Type="http://schemas.openxmlformats.org/officeDocument/2006/relationships/hyperlink" Target="https://www.linkedin.com/in/harshad-yadav-5525a41ab/" TargetMode="External"/><Relationship Id="rId92" Type="http://schemas.openxmlformats.org/officeDocument/2006/relationships/hyperlink" Target="https://www.linkedin.com/in/mustakim-noorani-2737171a3" TargetMode="External"/><Relationship Id="rId162" Type="http://schemas.openxmlformats.org/officeDocument/2006/relationships/hyperlink" Target="https://www.facebook.com/people/Mrunali-Patil/100052169615944" TargetMode="External"/><Relationship Id="rId183" Type="http://schemas.openxmlformats.org/officeDocument/2006/relationships/hyperlink" Target="https://drive.google.com/open?id=1ToA4j14uZcdcBH8j-lrR7IDf0ke4QW0b" TargetMode="External"/><Relationship Id="rId213" Type="http://schemas.openxmlformats.org/officeDocument/2006/relationships/hyperlink" Target="https://drive.google.com/file/d/1YCRT_trscN7omBORtELcVnXsmd8sfEjS/view?usp=sharing" TargetMode="External"/><Relationship Id="rId2" Type="http://schemas.openxmlformats.org/officeDocument/2006/relationships/hyperlink" Target="https://drive.google.com/open?id=1aU1jPj4wo5p33FETVWmBISIg8FrLNZFq" TargetMode="External"/><Relationship Id="rId29" Type="http://schemas.openxmlformats.org/officeDocument/2006/relationships/hyperlink" Target="https://drive.google.com/open?id=1r9x1G992DXqcPKx97nVUEYYQ6WDqZTAq" TargetMode="External"/><Relationship Id="rId24" Type="http://schemas.openxmlformats.org/officeDocument/2006/relationships/hyperlink" Target="https://www.linkedin.com/in/yashwant-borate-6211481ab/" TargetMode="External"/><Relationship Id="rId40" Type="http://schemas.openxmlformats.org/officeDocument/2006/relationships/hyperlink" Target="https://www.linkedin.com/in/mansi-patil-18a41b192" TargetMode="External"/><Relationship Id="rId45" Type="http://schemas.openxmlformats.org/officeDocument/2006/relationships/hyperlink" Target="https://drive.google.com/open?id=1CQqsGciVmPuGfyXL-C0KlR0ZA5oGh0Q6" TargetMode="External"/><Relationship Id="rId66" Type="http://schemas.openxmlformats.org/officeDocument/2006/relationships/hyperlink" Target="https://drive.google.com/open?id=1Rj32I63y8GS9AcyehEEIpqs83Ng0ws6O" TargetMode="External"/><Relationship Id="rId87" Type="http://schemas.openxmlformats.org/officeDocument/2006/relationships/hyperlink" Target="https://www.linkedin.com/in/satwaj-dhavale-7300281a2/" TargetMode="External"/><Relationship Id="rId110" Type="http://schemas.openxmlformats.org/officeDocument/2006/relationships/hyperlink" Target="https://drive.google.com/open?id=1rLcvmNW7Sz_5vd0hxZ5MOUeGVkwEoO4H" TargetMode="External"/><Relationship Id="rId115" Type="http://schemas.openxmlformats.org/officeDocument/2006/relationships/hyperlink" Target="https://www.facebook.com/shubham.darekar.566" TargetMode="External"/><Relationship Id="rId131" Type="http://schemas.openxmlformats.org/officeDocument/2006/relationships/hyperlink" Target="https://www.facebook.com/swapnil.bhosale.568089" TargetMode="External"/><Relationship Id="rId136" Type="http://schemas.openxmlformats.org/officeDocument/2006/relationships/hyperlink" Target="https://drive.google.com/open?id=1eSGPmmWEdqvReORfK7KzJLhF8wJwKSEi" TargetMode="External"/><Relationship Id="rId157" Type="http://schemas.openxmlformats.org/officeDocument/2006/relationships/hyperlink" Target="https://drive.google.com/open?id=1HSEL81qMw-wH-SohmIojllUp1K-w0jyQ" TargetMode="External"/><Relationship Id="rId178" Type="http://schemas.openxmlformats.org/officeDocument/2006/relationships/hyperlink" Target="https://www.linkedin.com/in/hussain-kesury-300969182/" TargetMode="External"/><Relationship Id="rId61" Type="http://schemas.openxmlformats.org/officeDocument/2006/relationships/hyperlink" Target="https://drive.google.com/open?id=1kCmySjyQBD_EEkaSCaJfTki9xG-6xNVB" TargetMode="External"/><Relationship Id="rId82" Type="http://schemas.openxmlformats.org/officeDocument/2006/relationships/hyperlink" Target="https://www.facebook.com/profile.php?id=100016998307293" TargetMode="External"/><Relationship Id="rId152" Type="http://schemas.openxmlformats.org/officeDocument/2006/relationships/hyperlink" Target="https://drive.google.com/open?id=1H3Hf1tPfrjHk36GfMYR1Pj-qvIYiID6D" TargetMode="External"/><Relationship Id="rId173" Type="http://schemas.openxmlformats.org/officeDocument/2006/relationships/hyperlink" Target="https://www.facebook.com/profile.php?id=100004576814684" TargetMode="External"/><Relationship Id="rId194" Type="http://schemas.openxmlformats.org/officeDocument/2006/relationships/hyperlink" Target="mailto:divya.kocharekar@vit.edu.in" TargetMode="External"/><Relationship Id="rId199" Type="http://schemas.openxmlformats.org/officeDocument/2006/relationships/hyperlink" Target="https://www.linkedin.com/in/divya-kocharekar-1794a71a0/" TargetMode="External"/><Relationship Id="rId203" Type="http://schemas.openxmlformats.org/officeDocument/2006/relationships/hyperlink" Target="https://docs.google.com/document/d/1N48lQnnYaAjI9Rtk_VFw4zn1Citun_DXFvWjTPIqHyk/edit?usp=sharing" TargetMode="External"/><Relationship Id="rId208" Type="http://schemas.openxmlformats.org/officeDocument/2006/relationships/hyperlink" Target="https://drive.google.com/file/d/1yolKPhjALR9eKQwFZ2A5HAH2zv30z42H/view?usp=drivesdk" TargetMode="External"/><Relationship Id="rId19" Type="http://schemas.openxmlformats.org/officeDocument/2006/relationships/hyperlink" Target="https://www.facebook.com/shubham.wagh.355" TargetMode="External"/><Relationship Id="rId14" Type="http://schemas.openxmlformats.org/officeDocument/2006/relationships/hyperlink" Target="https://drive.google.com/open?id=1A82gc2u1n4Kc-QI5QbuPXPSm-pRoZgED" TargetMode="External"/><Relationship Id="rId30" Type="http://schemas.openxmlformats.org/officeDocument/2006/relationships/hyperlink" Target="https://drive.google.com/open?id=1rsxbkroVBfIp2jE_mhLXUhj4fGYkbJ-X" TargetMode="External"/><Relationship Id="rId35" Type="http://schemas.openxmlformats.org/officeDocument/2006/relationships/hyperlink" Target="https://www.facebook.com/siddhi.kelaskar.777" TargetMode="External"/><Relationship Id="rId56" Type="http://schemas.openxmlformats.org/officeDocument/2006/relationships/hyperlink" Target="http://www.linkedin.com/in/onkar-chaudhari-1148b71b2" TargetMode="External"/><Relationship Id="rId77" Type="http://schemas.openxmlformats.org/officeDocument/2006/relationships/hyperlink" Target="https://drive.google.com/open?id=1utzNtYiaRAwOiIRMZphOBVlhqc0yaeRz" TargetMode="External"/><Relationship Id="rId100" Type="http://schemas.openxmlformats.org/officeDocument/2006/relationships/hyperlink" Target="http://linkedin.com/in/manish-c-yadav" TargetMode="External"/><Relationship Id="rId105" Type="http://schemas.openxmlformats.org/officeDocument/2006/relationships/hyperlink" Target="https://drive.google.com/open?id=1PA22QRx8_L8B-h-x7FaLq2_JT_1bPzxb" TargetMode="External"/><Relationship Id="rId126" Type="http://schemas.openxmlformats.org/officeDocument/2006/relationships/hyperlink" Target="https://drive.google.com/open?id=1IBMM53BgMsujziVhsDu_E6H67asnoaOl" TargetMode="External"/><Relationship Id="rId147" Type="http://schemas.openxmlformats.org/officeDocument/2006/relationships/hyperlink" Target="https://github.com/aritro13" TargetMode="External"/><Relationship Id="rId168" Type="http://schemas.openxmlformats.org/officeDocument/2006/relationships/hyperlink" Target="https://drive.google.com/open?id=15ULDAo3ZYQZ5dxSE7W4KqAbjRWs3DZX5" TargetMode="External"/><Relationship Id="rId8" Type="http://schemas.openxmlformats.org/officeDocument/2006/relationships/hyperlink" Target="http://www.linkedin.com/in/rucha-kalke-13048bb3" TargetMode="External"/><Relationship Id="rId51" Type="http://schemas.openxmlformats.org/officeDocument/2006/relationships/hyperlink" Target="https://www.facebook.com/siddhesh.mahadik.92" TargetMode="External"/><Relationship Id="rId72" Type="http://schemas.openxmlformats.org/officeDocument/2006/relationships/hyperlink" Target="https://drive.google.com/open?id=1VNAandmHP8VVo2zosu03RCzQNzC-Ecn_" TargetMode="External"/><Relationship Id="rId93" Type="http://schemas.openxmlformats.org/officeDocument/2006/relationships/hyperlink" Target="https://drive.google.com/open?id=15hUhuDW1J1Mdd9gpC4aDdTjmRSpdUGNA" TargetMode="External"/><Relationship Id="rId98" Type="http://schemas.openxmlformats.org/officeDocument/2006/relationships/hyperlink" Target="https://drive.google.com/open?id=1fpT14rE4SC4cav9Wh8rcCQGsDwU8ksyG" TargetMode="External"/><Relationship Id="rId121" Type="http://schemas.openxmlformats.org/officeDocument/2006/relationships/hyperlink" Target="https://drive.google.com/open?id=1OvEnW64XF0f0-a6zN4Abp42UKgsjiBKZ" TargetMode="External"/><Relationship Id="rId142" Type="http://schemas.openxmlformats.org/officeDocument/2006/relationships/hyperlink" Target="http://https/www.linkdin.com/in/jinal-kelshikar-9125961ab" TargetMode="External"/><Relationship Id="rId163" Type="http://schemas.openxmlformats.org/officeDocument/2006/relationships/hyperlink" Target="https://www.linkedin.com/in/mrunali-patil-2bb047199" TargetMode="External"/><Relationship Id="rId184" Type="http://schemas.openxmlformats.org/officeDocument/2006/relationships/hyperlink" Target="https://drive.google.com/open?id=15hdHOMy1aNDUPttlqtje3-n0VJLuEsJx" TargetMode="External"/><Relationship Id="rId189" Type="http://schemas.openxmlformats.org/officeDocument/2006/relationships/hyperlink" Target="mailto:durgapatil124@gmail.com" TargetMode="External"/><Relationship Id="rId3" Type="http://schemas.openxmlformats.org/officeDocument/2006/relationships/hyperlink" Target="https://www.facebook.com/nikita.nirmal.12" TargetMode="External"/><Relationship Id="rId214" Type="http://schemas.openxmlformats.org/officeDocument/2006/relationships/hyperlink" Target="https://www.facebook.com/snehakate20" TargetMode="External"/><Relationship Id="rId25" Type="http://schemas.openxmlformats.org/officeDocument/2006/relationships/hyperlink" Target="https://drive.google.com/open?id=1LgSWStwZ0cvDtPA_drfmaOqoV6481Nd1" TargetMode="External"/><Relationship Id="rId46" Type="http://schemas.openxmlformats.org/officeDocument/2006/relationships/hyperlink" Target="https://drive.google.com/open?id=1eewBrzM7wMvPxAe7XaIBtWkZw42qE6Gd" TargetMode="External"/><Relationship Id="rId67" Type="http://schemas.openxmlformats.org/officeDocument/2006/relationships/hyperlink" Target="https://www.facebook.com/profile.php?id=100005498835380" TargetMode="External"/><Relationship Id="rId116" Type="http://schemas.openxmlformats.org/officeDocument/2006/relationships/hyperlink" Target="https://www.linkedin.com/in/shubham-darekar-3439a7153" TargetMode="External"/><Relationship Id="rId137" Type="http://schemas.openxmlformats.org/officeDocument/2006/relationships/hyperlink" Target="https://drive.google.com/open?id=19n5SiA4xuhucrpfMmKBELb4dU3nVJImB" TargetMode="External"/><Relationship Id="rId158" Type="http://schemas.openxmlformats.org/officeDocument/2006/relationships/hyperlink" Target="https://www.facebook.com/shivani.gholap.14" TargetMode="External"/><Relationship Id="rId20" Type="http://schemas.openxmlformats.org/officeDocument/2006/relationships/hyperlink" Target="http://linkedin.com/in/shubham-wagh-5a21a4180/" TargetMode="External"/><Relationship Id="rId41" Type="http://schemas.openxmlformats.org/officeDocument/2006/relationships/hyperlink" Target="https://drive.google.com/open?id=13FOSQCW9wmr0vXpjsHaP8ZV-gs2aMgfg" TargetMode="External"/><Relationship Id="rId62" Type="http://schemas.openxmlformats.org/officeDocument/2006/relationships/hyperlink" Target="https://drive.google.com/open?id=1MXb78yThZCPHYNrXNnOjsY4Nv1wJ7eFJ" TargetMode="External"/><Relationship Id="rId83" Type="http://schemas.openxmlformats.org/officeDocument/2006/relationships/hyperlink" Target="https://www.linkedin.com/in/sapna-agrahari-3712b2185/" TargetMode="External"/><Relationship Id="rId88" Type="http://schemas.openxmlformats.org/officeDocument/2006/relationships/hyperlink" Target="https://github.com/Satwaj-Dhavale" TargetMode="External"/><Relationship Id="rId111" Type="http://schemas.openxmlformats.org/officeDocument/2006/relationships/hyperlink" Target="https://www.facebook.com/intakhab.sheikh.779" TargetMode="External"/><Relationship Id="rId132" Type="http://schemas.openxmlformats.org/officeDocument/2006/relationships/hyperlink" Target="https://drive.google.com/open?id=1qmwK3y-uGxkhFzqAywVTuecCUGK9IXrA" TargetMode="External"/><Relationship Id="rId153" Type="http://schemas.openxmlformats.org/officeDocument/2006/relationships/hyperlink" Target="https://drive.google.com/open?id=1HqQWlJCrl42vpgfGhZwaRCN9_YnhJTMp" TargetMode="External"/><Relationship Id="rId174" Type="http://schemas.openxmlformats.org/officeDocument/2006/relationships/hyperlink" Target="http://linkedin.com/in/dilipsable90" TargetMode="External"/><Relationship Id="rId179" Type="http://schemas.openxmlformats.org/officeDocument/2006/relationships/hyperlink" Target="https://drive.google.com/open?id=1cu2kfIergwwO-9WcoTP_Xseizz3Oxyg5" TargetMode="External"/><Relationship Id="rId195" Type="http://schemas.openxmlformats.org/officeDocument/2006/relationships/hyperlink" Target="mailto:dkocharekar09@gmail.com" TargetMode="External"/><Relationship Id="rId209" Type="http://schemas.openxmlformats.org/officeDocument/2006/relationships/hyperlink" Target="https://drive.google.com/file/d/1rnsMmmQMr7bAjshaUMhHNs1YMe9yfOSw/view?usp=drivesdk" TargetMode="External"/><Relationship Id="rId190" Type="http://schemas.openxmlformats.org/officeDocument/2006/relationships/hyperlink" Target="mailto:prashant.sonavane@vit.edu.in" TargetMode="External"/><Relationship Id="rId204" Type="http://schemas.openxmlformats.org/officeDocument/2006/relationships/hyperlink" Target="https://www.facebook.com/omkar.pomendkar.1" TargetMode="External"/><Relationship Id="rId15" Type="http://schemas.openxmlformats.org/officeDocument/2006/relationships/hyperlink" Target="https://www.facebook.com/tejas.mhadgut.986" TargetMode="External"/><Relationship Id="rId36" Type="http://schemas.openxmlformats.org/officeDocument/2006/relationships/hyperlink" Target="https://www.linkedin.com/in/siddhi-kelaskar-013801190/" TargetMode="External"/><Relationship Id="rId57" Type="http://schemas.openxmlformats.org/officeDocument/2006/relationships/hyperlink" Target="https://drive.google.com/open?id=197UjSGlVSyFsHP8lTI_52FrG1XiN3_c4" TargetMode="External"/><Relationship Id="rId106" Type="http://schemas.openxmlformats.org/officeDocument/2006/relationships/hyperlink" Target="https://drive.google.com/open?id=1j9IRfb6UeThEdHYafMrhP4iRXOG0U4u2" TargetMode="External"/><Relationship Id="rId127" Type="http://schemas.openxmlformats.org/officeDocument/2006/relationships/hyperlink" Target="https://www.facebook.com/idris.nalwala.9" TargetMode="External"/><Relationship Id="rId10" Type="http://schemas.openxmlformats.org/officeDocument/2006/relationships/hyperlink" Target="https://drive.google.com/open?id=1CwJnX7vIqjw56Z9LB0STJWiiCanz3Tai" TargetMode="External"/><Relationship Id="rId31" Type="http://schemas.openxmlformats.org/officeDocument/2006/relationships/hyperlink" Target="https://www.facebook.com/siddhesh.jadhav.944" TargetMode="External"/><Relationship Id="rId52" Type="http://schemas.openxmlformats.org/officeDocument/2006/relationships/hyperlink" Target="https://www.linkedin.com/in/siddhesh-mahadik-90b8b31b2" TargetMode="External"/><Relationship Id="rId73" Type="http://schemas.openxmlformats.org/officeDocument/2006/relationships/hyperlink" Target="https://drive.google.com/open?id=1SonWB-DsEzgbNztyF2PXicHd30yrnccf" TargetMode="External"/><Relationship Id="rId78" Type="http://schemas.openxmlformats.org/officeDocument/2006/relationships/hyperlink" Target="https://www.facebook.com/shrushti.chavan.549" TargetMode="External"/><Relationship Id="rId94" Type="http://schemas.openxmlformats.org/officeDocument/2006/relationships/hyperlink" Target="https://drive.google.com/open?id=1eo8DKFgrb50uooJsrpzN-BBnvzYeVQcw" TargetMode="External"/><Relationship Id="rId99" Type="http://schemas.openxmlformats.org/officeDocument/2006/relationships/hyperlink" Target="https://www.facebook.com/profile.php?id=100030312669827" TargetMode="External"/><Relationship Id="rId101" Type="http://schemas.openxmlformats.org/officeDocument/2006/relationships/hyperlink" Target="https://drive.google.com/open?id=1hU22RqHYps3IOvOQBQj2zWIIOs4_TbbE" TargetMode="External"/><Relationship Id="rId122" Type="http://schemas.openxmlformats.org/officeDocument/2006/relationships/hyperlink" Target="https://drive.google.com/open?id=1Jw69x6s3CSf9keX174vh7sppiZyac8ZP" TargetMode="External"/><Relationship Id="rId143" Type="http://schemas.openxmlformats.org/officeDocument/2006/relationships/hyperlink" Target="https://drive.google.com/open?id=1MhG5iKF1v6e6WX2ZWOs5WAAn2xlyVGtu" TargetMode="External"/><Relationship Id="rId148" Type="http://schemas.openxmlformats.org/officeDocument/2006/relationships/hyperlink" Target="https://drive.google.com/open?id=1VbY60gH-BMicrizQLemIKxHiUKciYKxB" TargetMode="External"/><Relationship Id="rId164" Type="http://schemas.openxmlformats.org/officeDocument/2006/relationships/hyperlink" Target="https://drive.google.com/open?id=1bmLL__rW-rIU0pVBcUlld6LUqYIUopJ6" TargetMode="External"/><Relationship Id="rId169" Type="http://schemas.openxmlformats.org/officeDocument/2006/relationships/hyperlink" Target="https://www.facebook.com/laxit.jadhav.5" TargetMode="External"/><Relationship Id="rId185" Type="http://schemas.openxmlformats.org/officeDocument/2006/relationships/hyperlink" Target="https://drive.google.com/open?id=1UosD9ECXRiiaDA3Izeq5tMe7UWWGn887" TargetMode="External"/><Relationship Id="rId4" Type="http://schemas.openxmlformats.org/officeDocument/2006/relationships/hyperlink" Target="http://linkedin.com/in/nikita-n-540635108" TargetMode="External"/><Relationship Id="rId9" Type="http://schemas.openxmlformats.org/officeDocument/2006/relationships/hyperlink" Target="https://drive.google.com/open?id=1f01n3A8DkBqP9fKYYIxa2577Wm0-DzwM" TargetMode="External"/><Relationship Id="rId180" Type="http://schemas.openxmlformats.org/officeDocument/2006/relationships/hyperlink" Target="https://drive.google.com/open?id=1BC4EUm1ImfwUGYWaBT4o6bzgbd7hXaJY" TargetMode="External"/><Relationship Id="rId210" Type="http://schemas.openxmlformats.org/officeDocument/2006/relationships/hyperlink" Target="https://www.facebook.com/ajinkyanikam10" TargetMode="External"/><Relationship Id="rId215" Type="http://schemas.openxmlformats.org/officeDocument/2006/relationships/hyperlink" Target="https://www.linkedin.com/in/sneha-kate-634011165" TargetMode="External"/><Relationship Id="rId26" Type="http://schemas.openxmlformats.org/officeDocument/2006/relationships/hyperlink" Target="https://drive.google.com/open?id=1KWjIYSYUnpRESLmG-xXtgwWBI6DDTjPb" TargetMode="External"/><Relationship Id="rId47" Type="http://schemas.openxmlformats.org/officeDocument/2006/relationships/hyperlink" Target="https://www.facebook.com/asquarem35" TargetMode="External"/><Relationship Id="rId68" Type="http://schemas.openxmlformats.org/officeDocument/2006/relationships/hyperlink" Target="https://drive.google.com/open?id=1zR0pZ9_RGa_GL1znjpduHiJCisTJylRv" TargetMode="External"/><Relationship Id="rId89" Type="http://schemas.openxmlformats.org/officeDocument/2006/relationships/hyperlink" Target="https://drive.google.com/open?id=1cFpIfNGe0qtOVF9sY2hmcXS_E06dKocw" TargetMode="External"/><Relationship Id="rId112" Type="http://schemas.openxmlformats.org/officeDocument/2006/relationships/hyperlink" Target="https://www.linkedin.com/in/intakhabsheikh786/" TargetMode="External"/><Relationship Id="rId133" Type="http://schemas.openxmlformats.org/officeDocument/2006/relationships/hyperlink" Target="https://drive.google.com/open?id=1DrdNHmnHfwWG2DSvkiYP-Gux1cuWntDC" TargetMode="External"/><Relationship Id="rId154" Type="http://schemas.openxmlformats.org/officeDocument/2006/relationships/hyperlink" Target="https://www.facebook.com/profile.php?id=100008831145862" TargetMode="External"/><Relationship Id="rId175" Type="http://schemas.openxmlformats.org/officeDocument/2006/relationships/hyperlink" Target="https://drive.google.com/open?id=1s4iCQ1GkeadnBJ0YwHCBmA0PeAuj9wrx" TargetMode="External"/><Relationship Id="rId196" Type="http://schemas.openxmlformats.org/officeDocument/2006/relationships/hyperlink" Target="https://drive.google.com/file/d/17ZZGrvcj232PTXIIJ-Yf0pMoO0iLdffV/view?usp=sharing" TargetMode="External"/><Relationship Id="rId200" Type="http://schemas.openxmlformats.org/officeDocument/2006/relationships/hyperlink" Target="mailto:bhavesh.annam@vit.edu.in" TargetMode="External"/><Relationship Id="rId16" Type="http://schemas.openxmlformats.org/officeDocument/2006/relationships/hyperlink" Target="https://www.linkedin.com/in/tejas-mhadgut-a29959178/" TargetMode="External"/></Relationships>
</file>

<file path=xl/worksheets/_rels/sheet85.xml.rels><?xml version="1.0" encoding="UTF-8" standalone="yes"?>
<Relationships xmlns="http://schemas.openxmlformats.org/package/2006/relationships"><Relationship Id="rId117" Type="http://schemas.openxmlformats.org/officeDocument/2006/relationships/hyperlink" Target="https://drive.google.com/open?id=1JV-4DO4qdOudRJ_hZAKTYWyNY5ZA2ZTk" TargetMode="External"/><Relationship Id="rId21" Type="http://schemas.openxmlformats.org/officeDocument/2006/relationships/hyperlink" Target="https://www.facebook.com/sakshi.dhatrak.79/" TargetMode="External"/><Relationship Id="rId42" Type="http://schemas.openxmlformats.org/officeDocument/2006/relationships/hyperlink" Target="https://drive.google.com/open?id=1rMniiN2sFdG0JL0-FdZN7K8jxj_wkTib" TargetMode="External"/><Relationship Id="rId63" Type="http://schemas.openxmlformats.org/officeDocument/2006/relationships/hyperlink" Target="https://www.facebook.com/sukrut.khot/" TargetMode="External"/><Relationship Id="rId84" Type="http://schemas.openxmlformats.org/officeDocument/2006/relationships/hyperlink" Target="http://linkedin.com/in/swapnil-barasakale-9a0003191" TargetMode="External"/><Relationship Id="rId138" Type="http://schemas.openxmlformats.org/officeDocument/2006/relationships/hyperlink" Target="https://www.facebook.com/pratik.mhaske.104" TargetMode="External"/><Relationship Id="rId159" Type="http://schemas.openxmlformats.org/officeDocument/2006/relationships/hyperlink" Target="https://www.linkedin.com/mwlite/in/ashish-b-42a8a1a2" TargetMode="External"/><Relationship Id="rId170" Type="http://schemas.openxmlformats.org/officeDocument/2006/relationships/hyperlink" Target="https://www.facebook.com/GaurangiPatil07" TargetMode="External"/><Relationship Id="rId191" Type="http://schemas.openxmlformats.org/officeDocument/2006/relationships/hyperlink" Target="https://drive.google.com/open?id=1sTduAREMmTLSmENldGmaejJ_TSaiGlxr" TargetMode="External"/><Relationship Id="rId205" Type="http://schemas.openxmlformats.org/officeDocument/2006/relationships/hyperlink" Target="https://www.facebook.com/profile.php?id=100006042286728" TargetMode="External"/><Relationship Id="rId16" Type="http://schemas.openxmlformats.org/officeDocument/2006/relationships/hyperlink" Target="https://drive.google.com/open?id=1xiXZmuUIjCwNEBC2PqsQqXWZu6xLI3K9" TargetMode="External"/><Relationship Id="rId107" Type="http://schemas.openxmlformats.org/officeDocument/2006/relationships/hyperlink" Target="https://www.linkedin.com/in/rutik-panchal-b9a059184/" TargetMode="External"/><Relationship Id="rId11" Type="http://schemas.openxmlformats.org/officeDocument/2006/relationships/hyperlink" Target="https://drive.google.com/open?id=184Y8AaMz1FtzVC2iXXX3xVXrbYhF29SZ" TargetMode="External"/><Relationship Id="rId32" Type="http://schemas.openxmlformats.org/officeDocument/2006/relationships/hyperlink" Target="https://www.facebook.com/pranali.dalvi.96/" TargetMode="External"/><Relationship Id="rId37" Type="http://schemas.openxmlformats.org/officeDocument/2006/relationships/hyperlink" Target="https://www.linkedin.com/in/darpanbhaiya/" TargetMode="External"/><Relationship Id="rId53" Type="http://schemas.openxmlformats.org/officeDocument/2006/relationships/hyperlink" Target="https://drive.google.com/open?id=1uag_AELU7WasCR5ql85F-YffsyxmTuxN" TargetMode="External"/><Relationship Id="rId58" Type="http://schemas.openxmlformats.org/officeDocument/2006/relationships/hyperlink" Target="https://drive.google.com/open?id=1eJvqlMvrBOThG1fNSXqmbmbelSXHmHxZ" TargetMode="External"/><Relationship Id="rId74" Type="http://schemas.openxmlformats.org/officeDocument/2006/relationships/hyperlink" Target="https://drive.google.com/open?id=1I45YvPLsQxRdN8k5njb2EwjcK7W5rnA1" TargetMode="External"/><Relationship Id="rId79" Type="http://schemas.openxmlformats.org/officeDocument/2006/relationships/hyperlink" Target="https://www.facebook.com/kunal.raut.790" TargetMode="External"/><Relationship Id="rId102" Type="http://schemas.openxmlformats.org/officeDocument/2006/relationships/hyperlink" Target="https://www.facebook.com/rajdeep.bhoi" TargetMode="External"/><Relationship Id="rId123" Type="http://schemas.openxmlformats.org/officeDocument/2006/relationships/hyperlink" Target="https://www.linkedin.com/in/sanket-bhuwad-432b19145" TargetMode="External"/><Relationship Id="rId128" Type="http://schemas.openxmlformats.org/officeDocument/2006/relationships/hyperlink" Target="https://drive.google.com/open?id=1TZKjIPOeo49Kpy5ppaRZRIP5jptmVQjv" TargetMode="External"/><Relationship Id="rId144" Type="http://schemas.openxmlformats.org/officeDocument/2006/relationships/hyperlink" Target="https://drive.google.com/open?id=10XtdhP26ibmFggaJtKiZoOCXSY9m8erK" TargetMode="External"/><Relationship Id="rId149" Type="http://schemas.openxmlformats.org/officeDocument/2006/relationships/hyperlink" Target="https://drive.google.com/open?id=1DEpWg-AZnLqe0QQV_fIGi2zI5zYU18MA" TargetMode="External"/><Relationship Id="rId5" Type="http://schemas.openxmlformats.org/officeDocument/2006/relationships/hyperlink" Target="https://drive.google.com/open?id=1BoUTUoMqM7qykltKWvcp6fIo0kbz3OML" TargetMode="External"/><Relationship Id="rId90" Type="http://schemas.openxmlformats.org/officeDocument/2006/relationships/hyperlink" Target="https://drive.google.com/open?id=1Egw_6frIL2ibwAMStSkdSQpd76CzjsZz" TargetMode="External"/><Relationship Id="rId95" Type="http://schemas.openxmlformats.org/officeDocument/2006/relationships/hyperlink" Target="https://www.facebook.com/profile.php?id=100009175794527" TargetMode="External"/><Relationship Id="rId160" Type="http://schemas.openxmlformats.org/officeDocument/2006/relationships/hyperlink" Target="https://drive.google.com/open?id=1G9d5sdPSjFwmgdehTxex_bcBt1lSHSHQ" TargetMode="External"/><Relationship Id="rId165" Type="http://schemas.openxmlformats.org/officeDocument/2006/relationships/hyperlink" Target="https://drive.google.com/open?id=1dLAKVCH0MVGtrWVpMRF_B-k2KA2dpeIm" TargetMode="External"/><Relationship Id="rId181" Type="http://schemas.openxmlformats.org/officeDocument/2006/relationships/hyperlink" Target="https://www.facebook.com/anushka.paradkar" TargetMode="External"/><Relationship Id="rId186" Type="http://schemas.openxmlformats.org/officeDocument/2006/relationships/hyperlink" Target="https://www.linkedin.com/mwlite/in/aradhya-dubey-831a62194" TargetMode="External"/><Relationship Id="rId22" Type="http://schemas.openxmlformats.org/officeDocument/2006/relationships/hyperlink" Target="http://linkedin.com/in/sakshi-dhatrak-2268a8138" TargetMode="External"/><Relationship Id="rId27" Type="http://schemas.openxmlformats.org/officeDocument/2006/relationships/hyperlink" Target="https://drive.google.com/open?id=1vaMpIejJwrZh4qtcF2gMQd8DA6TT78WO" TargetMode="External"/><Relationship Id="rId43" Type="http://schemas.openxmlformats.org/officeDocument/2006/relationships/hyperlink" Target="https://drive.google.com/open?id=17NUrBC_CZHF-opDLJJfXHyRMxM96t1wQ" TargetMode="External"/><Relationship Id="rId48" Type="http://schemas.openxmlformats.org/officeDocument/2006/relationships/hyperlink" Target="https://www.linkedin.com/in/shruti-patil-809a62194/" TargetMode="External"/><Relationship Id="rId64" Type="http://schemas.openxmlformats.org/officeDocument/2006/relationships/hyperlink" Target="http://www.linkedin.com/in/sukrutkhot" TargetMode="External"/><Relationship Id="rId69" Type="http://schemas.openxmlformats.org/officeDocument/2006/relationships/hyperlink" Target="https://drive.google.com/open?id=1bvDtPDQgb44qVJdVi2wvkX3gnKuJ1wvI" TargetMode="External"/><Relationship Id="rId113" Type="http://schemas.openxmlformats.org/officeDocument/2006/relationships/hyperlink" Target="https://drive.google.com/open?id=1o874FPJd2WdbTNe2SDv1UM7fxyUjAdgp" TargetMode="External"/><Relationship Id="rId118" Type="http://schemas.openxmlformats.org/officeDocument/2006/relationships/hyperlink" Target="https://www.facebook.com/gopal.pandhare.12382" TargetMode="External"/><Relationship Id="rId134" Type="http://schemas.openxmlformats.org/officeDocument/2006/relationships/hyperlink" Target="https://m.facebook.com/sunny.nagarji.7" TargetMode="External"/><Relationship Id="rId139" Type="http://schemas.openxmlformats.org/officeDocument/2006/relationships/hyperlink" Target="https://www.linkedin.com/in/pratik-mhaske-401a1b162/" TargetMode="External"/><Relationship Id="rId80" Type="http://schemas.openxmlformats.org/officeDocument/2006/relationships/hyperlink" Target="https://www.linkedin.com/in/kunal-raut-9155b01ab" TargetMode="External"/><Relationship Id="rId85" Type="http://schemas.openxmlformats.org/officeDocument/2006/relationships/hyperlink" Target="https://drive.google.com/open?id=1Yt5OZQBWyJNM3v2XU1NlQAIQx21jfkPD" TargetMode="External"/><Relationship Id="rId150" Type="http://schemas.openxmlformats.org/officeDocument/2006/relationships/hyperlink" Target="https://www.facebook.com/profile.php?id=100019067584923" TargetMode="External"/><Relationship Id="rId155" Type="http://schemas.openxmlformats.org/officeDocument/2006/relationships/hyperlink" Target="https://www.linkedin.com/in/aditya-andhale-86aa62194" TargetMode="External"/><Relationship Id="rId171" Type="http://schemas.openxmlformats.org/officeDocument/2006/relationships/hyperlink" Target="https://www.linkedin.com/in/gaurangi-patil-2368bb1a5/" TargetMode="External"/><Relationship Id="rId176" Type="http://schemas.openxmlformats.org/officeDocument/2006/relationships/hyperlink" Target="https://drive.google.com/open?id=182_2jFk1GtBibU_RzbSiCKs8s1uTxiUl" TargetMode="External"/><Relationship Id="rId192" Type="http://schemas.openxmlformats.org/officeDocument/2006/relationships/hyperlink" Target="https://drive.google.com/open?id=1upUTRUw5kOg3PIOiWSBrwwkhSa2PQV9j" TargetMode="External"/><Relationship Id="rId197" Type="http://schemas.openxmlformats.org/officeDocument/2006/relationships/hyperlink" Target="https://www.facebook.com/rucha.dange.9/" TargetMode="External"/><Relationship Id="rId206" Type="http://schemas.openxmlformats.org/officeDocument/2006/relationships/hyperlink" Target="https://drive.google.com/drive/folders/1tFDh0DuRvedcuRbHqW1p9O-Hd7yTJGyl?usp=sharing" TargetMode="External"/><Relationship Id="rId201" Type="http://schemas.openxmlformats.org/officeDocument/2006/relationships/hyperlink" Target="https://drive.google.com/open?id=1INt-WyyEvFNIldV8bmEWkFckCxBMJMek" TargetMode="External"/><Relationship Id="rId12" Type="http://schemas.openxmlformats.org/officeDocument/2006/relationships/hyperlink" Target="https://drive.google.com/open?id=1X6tJO4xOXrOgOWUwwN25L-8-1mKzEL4h" TargetMode="External"/><Relationship Id="rId17" Type="http://schemas.openxmlformats.org/officeDocument/2006/relationships/hyperlink" Target="https://www.facebook.com/pallavi.bagde.184" TargetMode="External"/><Relationship Id="rId33" Type="http://schemas.openxmlformats.org/officeDocument/2006/relationships/hyperlink" Target="https://www.linkedin.com/in/pranali-dalvi-9238801ab" TargetMode="External"/><Relationship Id="rId38" Type="http://schemas.openxmlformats.org/officeDocument/2006/relationships/hyperlink" Target="https://drive.google.com/open?id=1ScXOSKAjL6BfOlbQW590lBM2398AwZfa" TargetMode="External"/><Relationship Id="rId59" Type="http://schemas.openxmlformats.org/officeDocument/2006/relationships/hyperlink" Target="https://www.facebook.com/akshay.ashokan.58" TargetMode="External"/><Relationship Id="rId103" Type="http://schemas.openxmlformats.org/officeDocument/2006/relationships/hyperlink" Target="https://www.linkedin.com/in/rajdeep-bhoi-071967173/" TargetMode="External"/><Relationship Id="rId108" Type="http://schemas.openxmlformats.org/officeDocument/2006/relationships/hyperlink" Target="https://drive.google.com/open?id=1X21KOzI-A-EPJMrsryZG92R8no8f763l" TargetMode="External"/><Relationship Id="rId124" Type="http://schemas.openxmlformats.org/officeDocument/2006/relationships/hyperlink" Target="https://drive.google.com/open?id=1oLxFAZ0aApSaaeNq9VsZ-EsTLaQKNrmR" TargetMode="External"/><Relationship Id="rId129" Type="http://schemas.openxmlformats.org/officeDocument/2006/relationships/hyperlink" Target="https://drive.google.com/open?id=1RPQOTe6a5i6uxyO5w4177qZVp0ZJYH4j" TargetMode="External"/><Relationship Id="rId54" Type="http://schemas.openxmlformats.org/officeDocument/2006/relationships/hyperlink" Target="https://drive.google.com/open?id=1fa8y4lWXo26GVx_At4fEafZBpLaEkCjm" TargetMode="External"/><Relationship Id="rId70" Type="http://schemas.openxmlformats.org/officeDocument/2006/relationships/hyperlink" Target="https://drive.google.com/open?id=1SzAKCky1qcL8bpEc567gP0S0m0Ai2ZSy" TargetMode="External"/><Relationship Id="rId75" Type="http://schemas.openxmlformats.org/officeDocument/2006/relationships/hyperlink" Target="https://www.facebook.com/bhavik.telisara/" TargetMode="External"/><Relationship Id="rId91" Type="http://schemas.openxmlformats.org/officeDocument/2006/relationships/hyperlink" Target="https://www.facebook.com/soham.sardesai.718/about" TargetMode="External"/><Relationship Id="rId96" Type="http://schemas.openxmlformats.org/officeDocument/2006/relationships/hyperlink" Target="https://www.linkedin.com/in/chinmay-jaripatke-244706153/" TargetMode="External"/><Relationship Id="rId140" Type="http://schemas.openxmlformats.org/officeDocument/2006/relationships/hyperlink" Target="https://drive.google.com/open?id=16iLdsRlibBGh83giis_MxYTUGu_2RnPN" TargetMode="External"/><Relationship Id="rId145" Type="http://schemas.openxmlformats.org/officeDocument/2006/relationships/hyperlink" Target="https://drive.google.com/open?id=10AvpXKDm0ER6AbLRop6M1dE20xBCFP10" TargetMode="External"/><Relationship Id="rId161" Type="http://schemas.openxmlformats.org/officeDocument/2006/relationships/hyperlink" Target="https://drive.google.com/open?id=16wXOBdAI63JGiKEh1dsdvSuUbnmXWfqi" TargetMode="External"/><Relationship Id="rId166" Type="http://schemas.openxmlformats.org/officeDocument/2006/relationships/hyperlink" Target="https://www.facebook.com/" TargetMode="External"/><Relationship Id="rId182" Type="http://schemas.openxmlformats.org/officeDocument/2006/relationships/hyperlink" Target="https://www.linkedin.com/in/anushka-paradkar-a0a4a81ab/" TargetMode="External"/><Relationship Id="rId187" Type="http://schemas.openxmlformats.org/officeDocument/2006/relationships/hyperlink" Target="https://drive.google.com/open?id=1ssWJbvKGiA5e_1IDEkL9eW1DemjfDBXM" TargetMode="External"/><Relationship Id="rId1" Type="http://schemas.openxmlformats.org/officeDocument/2006/relationships/hyperlink" Target="https://drive.google.com/open?id=1ONYLZLEFq3u3XFQ3dPa0GwWoWpHtQxPx" TargetMode="External"/><Relationship Id="rId6" Type="http://schemas.openxmlformats.org/officeDocument/2006/relationships/hyperlink" Target="https://drive.google.com/open?id=1We-fdmE4TjUuOohEPEh3uCUW6AF0DIa0" TargetMode="External"/><Relationship Id="rId23" Type="http://schemas.openxmlformats.org/officeDocument/2006/relationships/hyperlink" Target="https://drive.google.com/open?id=1uCVahD1su1kkIl5kS8Rwuhvj0YJIUVb7" TargetMode="External"/><Relationship Id="rId28" Type="http://schemas.openxmlformats.org/officeDocument/2006/relationships/hyperlink" Target="https://www.facebook.com/saujas.kambli" TargetMode="External"/><Relationship Id="rId49" Type="http://schemas.openxmlformats.org/officeDocument/2006/relationships/hyperlink" Target="https://drive.google.com/open?id=14c1QmMCgAF5B1mi8VKWixrmcI5oU1Z-q" TargetMode="External"/><Relationship Id="rId114" Type="http://schemas.openxmlformats.org/officeDocument/2006/relationships/hyperlink" Target="https://www.facebook.com/vaibhav.dhawade.92" TargetMode="External"/><Relationship Id="rId119" Type="http://schemas.openxmlformats.org/officeDocument/2006/relationships/hyperlink" Target="https://www.linkedin.com/in/gopal-pandhare-33ba131a8/" TargetMode="External"/><Relationship Id="rId44" Type="http://schemas.openxmlformats.org/officeDocument/2006/relationships/hyperlink" Target="https://www.facebook.com/vidyadhar.jogi" TargetMode="External"/><Relationship Id="rId60" Type="http://schemas.openxmlformats.org/officeDocument/2006/relationships/hyperlink" Target="https://www.linkedin.com/in/akshay-kottayan-730a63194/" TargetMode="External"/><Relationship Id="rId65" Type="http://schemas.openxmlformats.org/officeDocument/2006/relationships/hyperlink" Target="https://drive.google.com/open?id=1dckG4IeGbtjVM2ndcs_Mo0QghTtINRzZ" TargetMode="External"/><Relationship Id="rId81" Type="http://schemas.openxmlformats.org/officeDocument/2006/relationships/hyperlink" Target="https://drive.google.com/open?id=1dGgIKC-gWfbLpop3UllWQW_0-PPhgx--" TargetMode="External"/><Relationship Id="rId86" Type="http://schemas.openxmlformats.org/officeDocument/2006/relationships/hyperlink" Target="https://drive.google.com/open?id=1npu1KuWythwMuN-L8c2XmnW_-MQo-j00" TargetMode="External"/><Relationship Id="rId130" Type="http://schemas.openxmlformats.org/officeDocument/2006/relationships/hyperlink" Target="https://www.facebook.com/rupesh.akhade.39" TargetMode="External"/><Relationship Id="rId135" Type="http://schemas.openxmlformats.org/officeDocument/2006/relationships/hyperlink" Target="https://www.linkedin.com/in/sunny-nagarji-60a880194" TargetMode="External"/><Relationship Id="rId151" Type="http://schemas.openxmlformats.org/officeDocument/2006/relationships/hyperlink" Target="https://www.linkedin.com/in/tushar-singh-4326b7188/" TargetMode="External"/><Relationship Id="rId156" Type="http://schemas.openxmlformats.org/officeDocument/2006/relationships/hyperlink" Target="https://drive.google.com/open?id=1whfYxdwpdwDhw3TUANweh6TmKfqy413N" TargetMode="External"/><Relationship Id="rId177" Type="http://schemas.openxmlformats.org/officeDocument/2006/relationships/hyperlink" Target="https://m.facebook.com/sanket.hande.54" TargetMode="External"/><Relationship Id="rId198" Type="http://schemas.openxmlformats.org/officeDocument/2006/relationships/hyperlink" Target="https://www.linkedin.com/in/rucha-dange-1488701ab/" TargetMode="External"/><Relationship Id="rId172" Type="http://schemas.openxmlformats.org/officeDocument/2006/relationships/hyperlink" Target="https://drive.google.com/open?id=14g2tDRuJQbisCrpjb1bZxr5Oncsm89VX" TargetMode="External"/><Relationship Id="rId193" Type="http://schemas.openxmlformats.org/officeDocument/2006/relationships/hyperlink" Target="https://www.facebook.com/darshan.tawte.54/" TargetMode="External"/><Relationship Id="rId202" Type="http://schemas.openxmlformats.org/officeDocument/2006/relationships/hyperlink" Target="https://drive.google.com/open?id=1hm91Xfdi3hDSoywRNihBqXRuhKM63dgM" TargetMode="External"/><Relationship Id="rId207" Type="http://schemas.openxmlformats.org/officeDocument/2006/relationships/hyperlink" Target="https://drive.google.com/drive/folders/1tFDh0DuRvedcuRbHqW1p9O-Hd7yTJGyl?usp=sharing" TargetMode="External"/><Relationship Id="rId13" Type="http://schemas.openxmlformats.org/officeDocument/2006/relationships/hyperlink" Target="https://www.facebook.com/anuj.sawant.330" TargetMode="External"/><Relationship Id="rId18" Type="http://schemas.openxmlformats.org/officeDocument/2006/relationships/hyperlink" Target="https://www.linkedin.com/in/pallavi-bagde-693b04134/" TargetMode="External"/><Relationship Id="rId39" Type="http://schemas.openxmlformats.org/officeDocument/2006/relationships/hyperlink" Target="https://drive.google.com/open?id=1gthTGwDOh5w7pUF0nbQI7imKlXWTgfZG" TargetMode="External"/><Relationship Id="rId109" Type="http://schemas.openxmlformats.org/officeDocument/2006/relationships/hyperlink" Target="https://drive.google.com/open?id=1cH4OuQ5Np-QIehn2ITw2V2iH4Ac7lGjh" TargetMode="External"/><Relationship Id="rId34" Type="http://schemas.openxmlformats.org/officeDocument/2006/relationships/hyperlink" Target="https://drive.google.com/open?id=1rlm-DXDKUWNvQG9ua8UAW-9WKi6vLVkt" TargetMode="External"/><Relationship Id="rId50" Type="http://schemas.openxmlformats.org/officeDocument/2006/relationships/hyperlink" Target="https://drive.google.com/open?id=1WOcPCX3gQFe7vB5wOtp8t2GJuqjGDICr" TargetMode="External"/><Relationship Id="rId55" Type="http://schemas.openxmlformats.org/officeDocument/2006/relationships/hyperlink" Target="https://www.facebook.com/kavya.p.10441/" TargetMode="External"/><Relationship Id="rId76" Type="http://schemas.openxmlformats.org/officeDocument/2006/relationships/hyperlink" Target="https://www.linkedin.com/in/bhavik-telisara-00912317b/" TargetMode="External"/><Relationship Id="rId97" Type="http://schemas.openxmlformats.org/officeDocument/2006/relationships/hyperlink" Target="https://drive.google.com/open?id=1UjNVE0fccoHrJQEt6xYEGLU9J2MPxfJa" TargetMode="External"/><Relationship Id="rId104" Type="http://schemas.openxmlformats.org/officeDocument/2006/relationships/hyperlink" Target="https://drive.google.com/open?id=19RxzwoW9QZSGOGgEJvnA7f7YDmzR2XpW" TargetMode="External"/><Relationship Id="rId120" Type="http://schemas.openxmlformats.org/officeDocument/2006/relationships/hyperlink" Target="https://drive.google.com/open?id=1c0CK2viAycHkiZjlZSj4rFl_l9LMsyiy" TargetMode="External"/><Relationship Id="rId125" Type="http://schemas.openxmlformats.org/officeDocument/2006/relationships/hyperlink" Target="https://drive.google.com/open?id=1hguINXvSGWBcGRwhsFYrxDYCbyREgANx" TargetMode="External"/><Relationship Id="rId141" Type="http://schemas.openxmlformats.org/officeDocument/2006/relationships/hyperlink" Target="https://drive.google.com/open?id=1Bwn5pDTVZjiiGXXUZH3CBKJ5SmTYRNqj" TargetMode="External"/><Relationship Id="rId146" Type="http://schemas.openxmlformats.org/officeDocument/2006/relationships/hyperlink" Target="https://www.facebook.com/sarvesh47" TargetMode="External"/><Relationship Id="rId167" Type="http://schemas.openxmlformats.org/officeDocument/2006/relationships/hyperlink" Target="https://www.linkedin.com/feed/" TargetMode="External"/><Relationship Id="rId188" Type="http://schemas.openxmlformats.org/officeDocument/2006/relationships/hyperlink" Target="https://drive.google.com/open?id=1MloNtLYKJ2_qopBn90CJpqLwWX5PKd_R" TargetMode="External"/><Relationship Id="rId7" Type="http://schemas.openxmlformats.org/officeDocument/2006/relationships/hyperlink" Target="https://drive.google.com/open?id=1nyyCTlEKICvo5a5TO2tjYzs1wKvqZFz5" TargetMode="External"/><Relationship Id="rId71" Type="http://schemas.openxmlformats.org/officeDocument/2006/relationships/hyperlink" Target="https://www.facebook.com/devarsh.srivastav.7/" TargetMode="External"/><Relationship Id="rId92" Type="http://schemas.openxmlformats.org/officeDocument/2006/relationships/hyperlink" Target="https://www.linkedin.com/in/soham-sardesai-842a8b18b/" TargetMode="External"/><Relationship Id="rId162" Type="http://schemas.openxmlformats.org/officeDocument/2006/relationships/hyperlink" Target="https://www.facebook.com/ninad.veer" TargetMode="External"/><Relationship Id="rId183" Type="http://schemas.openxmlformats.org/officeDocument/2006/relationships/hyperlink" Target="https://drive.google.com/open?id=1eB8e_94itGJbcBkubEt4SwqQ8P1IuGYl" TargetMode="External"/><Relationship Id="rId2" Type="http://schemas.openxmlformats.org/officeDocument/2006/relationships/hyperlink" Target="https://drive.google.com/open?id=1-wS3WsaTP1PHsgXf4QKkBeLPda9WnkoG" TargetMode="External"/><Relationship Id="rId29" Type="http://schemas.openxmlformats.org/officeDocument/2006/relationships/hyperlink" Target="https://www.linkedin.com/in/saujas-kambli-a167341ab/" TargetMode="External"/><Relationship Id="rId24" Type="http://schemas.openxmlformats.org/officeDocument/2006/relationships/hyperlink" Target="https://drive.google.com/open?id=10zT08unlNEBoVvG0S8f-K18y0rrUXv67" TargetMode="External"/><Relationship Id="rId40" Type="http://schemas.openxmlformats.org/officeDocument/2006/relationships/hyperlink" Target="https://www.facebook.com/mayurbhivara" TargetMode="External"/><Relationship Id="rId45" Type="http://schemas.openxmlformats.org/officeDocument/2006/relationships/hyperlink" Target="https://www.linkedin.com/in/vidyadhar-jogi-514881194/" TargetMode="External"/><Relationship Id="rId66" Type="http://schemas.openxmlformats.org/officeDocument/2006/relationships/hyperlink" Target="https://drive.google.com/open?id=14dj5pqhwPORCRHEUDfBe4SIS8v04_4hq" TargetMode="External"/><Relationship Id="rId87" Type="http://schemas.openxmlformats.org/officeDocument/2006/relationships/hyperlink" Target="https://www.facebook.com/profile.php?id=100006207888911" TargetMode="External"/><Relationship Id="rId110" Type="http://schemas.openxmlformats.org/officeDocument/2006/relationships/hyperlink" Target="https://www.facebook.com/harshal.lambade.1" TargetMode="External"/><Relationship Id="rId115" Type="http://schemas.openxmlformats.org/officeDocument/2006/relationships/hyperlink" Target="https://www.linkedin.com/in/vaibhav-dhavade-141aa2193" TargetMode="External"/><Relationship Id="rId131" Type="http://schemas.openxmlformats.org/officeDocument/2006/relationships/hyperlink" Target="https://www.linkedin.com/in/rupesh-akhade-b66ab8113/" TargetMode="External"/><Relationship Id="rId136" Type="http://schemas.openxmlformats.org/officeDocument/2006/relationships/hyperlink" Target="https://drive.google.com/open?id=1CSu6itFWbpaLrDMAZIdXq0PpgSaN2eNP" TargetMode="External"/><Relationship Id="rId157" Type="http://schemas.openxmlformats.org/officeDocument/2006/relationships/hyperlink" Target="https://drive.google.com/open?id=10Xx6lMaieDOsvlsTTlyuTZ_pYsQx7ufx" TargetMode="External"/><Relationship Id="rId178" Type="http://schemas.openxmlformats.org/officeDocument/2006/relationships/hyperlink" Target="https://www.linkedin.com/mwlite/in/sanket-hande-478153167" TargetMode="External"/><Relationship Id="rId61" Type="http://schemas.openxmlformats.org/officeDocument/2006/relationships/hyperlink" Target="https://drive.google.com/open?id=14mYGh-vzwLkliC7eoht3HyJtKEwqIA14" TargetMode="External"/><Relationship Id="rId82" Type="http://schemas.openxmlformats.org/officeDocument/2006/relationships/hyperlink" Target="https://drive.google.com/open?id=1T_siAjAaQKOXrJME3un3VvoBR84v-P5Q" TargetMode="External"/><Relationship Id="rId152" Type="http://schemas.openxmlformats.org/officeDocument/2006/relationships/hyperlink" Target="https://drive.google.com/open?id=1ML1BVOleKmzHSdMWPnBWIBRWLMXo9BgS" TargetMode="External"/><Relationship Id="rId173" Type="http://schemas.openxmlformats.org/officeDocument/2006/relationships/hyperlink" Target="https://drive.google.com/open?id=1cg5R2NC3KesfoYgH69XvHXcGUPPYW9R6" TargetMode="External"/><Relationship Id="rId194" Type="http://schemas.openxmlformats.org/officeDocument/2006/relationships/hyperlink" Target="https://www.linkedin.com/in/darshan-tawte-36a10416b/" TargetMode="External"/><Relationship Id="rId199" Type="http://schemas.openxmlformats.org/officeDocument/2006/relationships/hyperlink" Target="https://www.linkedin.com/mwlite/in/sumeet-shinde-b13880194" TargetMode="External"/><Relationship Id="rId203" Type="http://schemas.openxmlformats.org/officeDocument/2006/relationships/hyperlink" Target="mailto:bhairavi.jagtap@vit.edu.in" TargetMode="External"/><Relationship Id="rId208" Type="http://schemas.openxmlformats.org/officeDocument/2006/relationships/printerSettings" Target="../printerSettings/printerSettings49.bin"/><Relationship Id="rId19" Type="http://schemas.openxmlformats.org/officeDocument/2006/relationships/hyperlink" Target="https://drive.google.com/open?id=16ByC0FleX4it_k6c_6O4HLc3O369-2X9" TargetMode="External"/><Relationship Id="rId14" Type="http://schemas.openxmlformats.org/officeDocument/2006/relationships/hyperlink" Target="http://www.linkedin.com/in/anuj-sawant-0a2a26190" TargetMode="External"/><Relationship Id="rId30" Type="http://schemas.openxmlformats.org/officeDocument/2006/relationships/hyperlink" Target="https://drive.google.com/open?id=1f4o6agSb2FD4SHn6tWGdaRegG7DZ2kAU" TargetMode="External"/><Relationship Id="rId35" Type="http://schemas.openxmlformats.org/officeDocument/2006/relationships/hyperlink" Target="https://drive.google.com/open?id=17s5u9Gp1-mJ_eX0UJ0PhO1zi6ZBrhUdj" TargetMode="External"/><Relationship Id="rId56" Type="http://schemas.openxmlformats.org/officeDocument/2006/relationships/hyperlink" Target="https://www.linkedin.com/in/kavya-porandla-9bb881194/" TargetMode="External"/><Relationship Id="rId77" Type="http://schemas.openxmlformats.org/officeDocument/2006/relationships/hyperlink" Target="https://drive.google.com/open?id=1p3KQoa8_cSuMszpKbu6nXQZ6nXg1pHdG" TargetMode="External"/><Relationship Id="rId100" Type="http://schemas.openxmlformats.org/officeDocument/2006/relationships/hyperlink" Target="https://drive.google.com/open?id=1BvwKZoFTWGosZyYruj-spAYKoypzFlqr" TargetMode="External"/><Relationship Id="rId105" Type="http://schemas.openxmlformats.org/officeDocument/2006/relationships/hyperlink" Target="https://drive.google.com/open?id=1pIsr-OA5z4b8o6idf3ICH6wudOqcoYGL" TargetMode="External"/><Relationship Id="rId126" Type="http://schemas.openxmlformats.org/officeDocument/2006/relationships/hyperlink" Target="https://www.facebook.com/rahul.munj.5" TargetMode="External"/><Relationship Id="rId147" Type="http://schemas.openxmlformats.org/officeDocument/2006/relationships/hyperlink" Target="https://www.linkedin.com/in/sarvesh-khandagale-0904a1138" TargetMode="External"/><Relationship Id="rId168" Type="http://schemas.openxmlformats.org/officeDocument/2006/relationships/hyperlink" Target="https://drive.google.com/open?id=1AQWT6QLs623mpGiEZ3cDEs1WQp6udajf" TargetMode="External"/><Relationship Id="rId8" Type="http://schemas.openxmlformats.org/officeDocument/2006/relationships/hyperlink" Target="https://drive.google.com/open?id=1i9IfcTacyOnmnRfFDVXDE1df5kCoXp8O" TargetMode="External"/><Relationship Id="rId51" Type="http://schemas.openxmlformats.org/officeDocument/2006/relationships/hyperlink" Target="https://www.facebook.com/mita.bagul" TargetMode="External"/><Relationship Id="rId72" Type="http://schemas.openxmlformats.org/officeDocument/2006/relationships/hyperlink" Target="https://www.linkedin.com/in/devarsh-srivastava-86a325192/" TargetMode="External"/><Relationship Id="rId93" Type="http://schemas.openxmlformats.org/officeDocument/2006/relationships/hyperlink" Target="https://drive.google.com/open?id=1hQ5QEqOpJKnEEsneVoQGqd7VgbUCra6k" TargetMode="External"/><Relationship Id="rId98" Type="http://schemas.openxmlformats.org/officeDocument/2006/relationships/hyperlink" Target="https://drive.google.com/open?id=1u83LS5MZzBQxCyWY0O2hY4LSTGAI0TLr" TargetMode="External"/><Relationship Id="rId121" Type="http://schemas.openxmlformats.org/officeDocument/2006/relationships/hyperlink" Target="https://drive.google.com/open?id=1rfbwkVSFM4XgF_QweFZvjmuaaEzGu8nE" TargetMode="External"/><Relationship Id="rId142" Type="http://schemas.openxmlformats.org/officeDocument/2006/relationships/hyperlink" Target="https://m.facebook.com/" TargetMode="External"/><Relationship Id="rId163" Type="http://schemas.openxmlformats.org/officeDocument/2006/relationships/hyperlink" Target="https://www.linkedin.com/in/ninad-veer-9584b01ab/" TargetMode="External"/><Relationship Id="rId184" Type="http://schemas.openxmlformats.org/officeDocument/2006/relationships/hyperlink" Target="https://drive.google.com/open?id=1KLJOALa-ynZY6DA1iOO10dSAM30C9lnb" TargetMode="External"/><Relationship Id="rId189" Type="http://schemas.openxmlformats.org/officeDocument/2006/relationships/hyperlink" Target="https://www.facebook.com/aryan.choudhary.1848" TargetMode="External"/><Relationship Id="rId3" Type="http://schemas.openxmlformats.org/officeDocument/2006/relationships/hyperlink" Target="https://m.facebook.com/profile.php?ref=bookmarks" TargetMode="External"/><Relationship Id="rId25" Type="http://schemas.openxmlformats.org/officeDocument/2006/relationships/hyperlink" Target="https://www.linkedin.com/in/ashwita-midivelli-338a83182" TargetMode="External"/><Relationship Id="rId46" Type="http://schemas.openxmlformats.org/officeDocument/2006/relationships/hyperlink" Target="https://drive.google.com/open?id=14H2e9yRLXdTNF_1j-0lRZJ8n7jkUa1vR" TargetMode="External"/><Relationship Id="rId67" Type="http://schemas.openxmlformats.org/officeDocument/2006/relationships/hyperlink" Target="https://www.facebook.com/hrishikeshsrb/" TargetMode="External"/><Relationship Id="rId116" Type="http://schemas.openxmlformats.org/officeDocument/2006/relationships/hyperlink" Target="https://drive.google.com/open?id=17tTqwdSkyqx4m4pxo_Jvf3CFNMiMdgtL" TargetMode="External"/><Relationship Id="rId137" Type="http://schemas.openxmlformats.org/officeDocument/2006/relationships/hyperlink" Target="https://drive.google.com/open?id=1WybGAr03mVA5KgMVaEmEJkIar1e1kI3e" TargetMode="External"/><Relationship Id="rId158" Type="http://schemas.openxmlformats.org/officeDocument/2006/relationships/hyperlink" Target="https://m.facebook.com/ashish.bhingare.3?_rdr" TargetMode="External"/><Relationship Id="rId20" Type="http://schemas.openxmlformats.org/officeDocument/2006/relationships/hyperlink" Target="https://drive.google.com/open?id=1JyCiuxRnY2S5hVIiVGkkO-o9CpgcwkdW" TargetMode="External"/><Relationship Id="rId41" Type="http://schemas.openxmlformats.org/officeDocument/2006/relationships/hyperlink" Target="http://linkedin.com/in/mayur-bhivara-12b71716a" TargetMode="External"/><Relationship Id="rId62" Type="http://schemas.openxmlformats.org/officeDocument/2006/relationships/hyperlink" Target="https://drive.google.com/open?id=1ce2Tokj_G6sl4a4GIRlz5jgLN2gMO9aX" TargetMode="External"/><Relationship Id="rId83" Type="http://schemas.openxmlformats.org/officeDocument/2006/relationships/hyperlink" Target="https://www.facebook.com/Swapnil2345" TargetMode="External"/><Relationship Id="rId88" Type="http://schemas.openxmlformats.org/officeDocument/2006/relationships/hyperlink" Target="https://www.linkedin.com/in/bhavesh-kamble-7bb9161ab" TargetMode="External"/><Relationship Id="rId111" Type="http://schemas.openxmlformats.org/officeDocument/2006/relationships/hyperlink" Target="https://www.linkedin.com/in/harshal-jain-b54969171" TargetMode="External"/><Relationship Id="rId132" Type="http://schemas.openxmlformats.org/officeDocument/2006/relationships/hyperlink" Target="https://drive.google.com/open?id=1Jq912M3jj87cd89CFfO4MV_uASHmCe-s" TargetMode="External"/><Relationship Id="rId153" Type="http://schemas.openxmlformats.org/officeDocument/2006/relationships/hyperlink" Target="https://drive.google.com/open?id=1VO-YZ8FJM-9VKXgYCzr5aIIU0MjRhUUA" TargetMode="External"/><Relationship Id="rId174" Type="http://schemas.openxmlformats.org/officeDocument/2006/relationships/hyperlink" Target="https://www.linkedin.com/in/kunal-mane-32599b1b2" TargetMode="External"/><Relationship Id="rId179" Type="http://schemas.openxmlformats.org/officeDocument/2006/relationships/hyperlink" Target="https://drive.google.com/open?id=1whcNPwGp-edoVNuZunrMPgG_9hqFQRfp" TargetMode="External"/><Relationship Id="rId195" Type="http://schemas.openxmlformats.org/officeDocument/2006/relationships/hyperlink" Target="https://drive.google.com/open?id=1KbcCJu73Gcqt78DlX5D3FgU9PiAfUDvP" TargetMode="External"/><Relationship Id="rId190" Type="http://schemas.openxmlformats.org/officeDocument/2006/relationships/hyperlink" Target="https://www.linkedin.com/in/aryan-r-choudhary/" TargetMode="External"/><Relationship Id="rId204" Type="http://schemas.openxmlformats.org/officeDocument/2006/relationships/hyperlink" Target="https://www.linkedin.com/in/bhairavi-jagtap617473193" TargetMode="External"/><Relationship Id="rId15" Type="http://schemas.openxmlformats.org/officeDocument/2006/relationships/hyperlink" Target="https://drive.google.com/open?id=13h3WaMcK_94H6HxVJfWMWh9HSI3Jpxnh" TargetMode="External"/><Relationship Id="rId36" Type="http://schemas.openxmlformats.org/officeDocument/2006/relationships/hyperlink" Target="https://facebook.com/darpanbhaiya" TargetMode="External"/><Relationship Id="rId57" Type="http://schemas.openxmlformats.org/officeDocument/2006/relationships/hyperlink" Target="https://drive.google.com/open?id=1Z75rhxjKbYnvKSG-H6cNXfHD4FBUfV3o" TargetMode="External"/><Relationship Id="rId106" Type="http://schemas.openxmlformats.org/officeDocument/2006/relationships/hyperlink" Target="https://www.facebook.com/rutik.0506/" TargetMode="External"/><Relationship Id="rId127" Type="http://schemas.openxmlformats.org/officeDocument/2006/relationships/hyperlink" Target="https://www.linkedin.com/in/rahul-munj-553881194" TargetMode="External"/><Relationship Id="rId10" Type="http://schemas.openxmlformats.org/officeDocument/2006/relationships/hyperlink" Target="https://www.linkedin.com/in/yash-salian-0b9818153/" TargetMode="External"/><Relationship Id="rId31" Type="http://schemas.openxmlformats.org/officeDocument/2006/relationships/hyperlink" Target="https://drive.google.com/open?id=19Yci7ERp2HeTv6lfF3vumeP31Gzer6gw" TargetMode="External"/><Relationship Id="rId52" Type="http://schemas.openxmlformats.org/officeDocument/2006/relationships/hyperlink" Target="https://www.linkedin.com/in/mita-bagul-45992614a" TargetMode="External"/><Relationship Id="rId73" Type="http://schemas.openxmlformats.org/officeDocument/2006/relationships/hyperlink" Target="https://drive.google.com/open?id=1ibCxs-uqhjgiBI9767WYTHWHVur-cWJ_" TargetMode="External"/><Relationship Id="rId78" Type="http://schemas.openxmlformats.org/officeDocument/2006/relationships/hyperlink" Target="https://drive.google.com/open?id=1khXKzsMY-3RjNflnGLL7rCz6TOHGxpPY" TargetMode="External"/><Relationship Id="rId94" Type="http://schemas.openxmlformats.org/officeDocument/2006/relationships/hyperlink" Target="https://drive.google.com/open?id=1tFQWHCOv3jsRYgD0t4ncfylNmSnQ20xM" TargetMode="External"/><Relationship Id="rId99" Type="http://schemas.openxmlformats.org/officeDocument/2006/relationships/hyperlink" Target="https://www.linkedin.com/in/ashay-a-04a96a1a0" TargetMode="External"/><Relationship Id="rId101" Type="http://schemas.openxmlformats.org/officeDocument/2006/relationships/hyperlink" Target="https://drive.google.com/open?id=132x4NOSdkBqYR4zfZL8Rv-xMOeNJlnv8" TargetMode="External"/><Relationship Id="rId122" Type="http://schemas.openxmlformats.org/officeDocument/2006/relationships/hyperlink" Target="https://m.facebook.com/Sankhetbhuvad31?ref=bookmarks" TargetMode="External"/><Relationship Id="rId143" Type="http://schemas.openxmlformats.org/officeDocument/2006/relationships/hyperlink" Target="https://www.linkedin.com/in/ritesh-zope-890465189" TargetMode="External"/><Relationship Id="rId148" Type="http://schemas.openxmlformats.org/officeDocument/2006/relationships/hyperlink" Target="https://drive.google.com/open?id=1hhqdq9ApyCKy_S8mfg2qRkGt_KpmLc35" TargetMode="External"/><Relationship Id="rId164" Type="http://schemas.openxmlformats.org/officeDocument/2006/relationships/hyperlink" Target="https://drive.google.com/open?id=1EsvxcIWjhwRTqVDeiNetliCRjR7PgWaO" TargetMode="External"/><Relationship Id="rId169" Type="http://schemas.openxmlformats.org/officeDocument/2006/relationships/hyperlink" Target="https://drive.google.com/open?id=1fxYo4dnJoc0Uw378_Wm258qC1BDbacW5" TargetMode="External"/><Relationship Id="rId185" Type="http://schemas.openxmlformats.org/officeDocument/2006/relationships/hyperlink" Target="https://m.facebook.com/aradhya.dubey.1?ref=bookmarks" TargetMode="External"/><Relationship Id="rId4" Type="http://schemas.openxmlformats.org/officeDocument/2006/relationships/hyperlink" Target="https://www.linkedin.com/in/monika-lohar-561aa2193" TargetMode="External"/><Relationship Id="rId9" Type="http://schemas.openxmlformats.org/officeDocument/2006/relationships/hyperlink" Target="https://www.facebook.com/yash.salian.376/" TargetMode="External"/><Relationship Id="rId180" Type="http://schemas.openxmlformats.org/officeDocument/2006/relationships/hyperlink" Target="https://drive.google.com/open?id=1l_kAgiug8M-GzTWBoDJy_DPMEpf5nAXR" TargetMode="External"/><Relationship Id="rId26" Type="http://schemas.openxmlformats.org/officeDocument/2006/relationships/hyperlink" Target="https://drive.google.com/open?id=1OIrx2bPsZtMY02kVpK3a3azibIUQIIMN" TargetMode="External"/><Relationship Id="rId47" Type="http://schemas.openxmlformats.org/officeDocument/2006/relationships/hyperlink" Target="https://drive.google.com/open?id=1os9LTGSE2MKgxP5R8GVPlSJzfgpNIqsH" TargetMode="External"/><Relationship Id="rId68" Type="http://schemas.openxmlformats.org/officeDocument/2006/relationships/hyperlink" Target="https://www.linkedin.com/in/hrishikesh-sawant-a71a63194/" TargetMode="External"/><Relationship Id="rId89" Type="http://schemas.openxmlformats.org/officeDocument/2006/relationships/hyperlink" Target="https://drive.google.com/open?id=1V5IvJ1085eaNcgDpQtIwePXJAPfW7j-A" TargetMode="External"/><Relationship Id="rId112" Type="http://schemas.openxmlformats.org/officeDocument/2006/relationships/hyperlink" Target="https://drive.google.com/open?id=124WtUvwZBbpvqpiTN3T_dliMJsEbT-IZ" TargetMode="External"/><Relationship Id="rId133" Type="http://schemas.openxmlformats.org/officeDocument/2006/relationships/hyperlink" Target="https://drive.google.com/open?id=1sa7gsEuV-6PlqRYZmGt7HefHfR3XYess" TargetMode="External"/><Relationship Id="rId154" Type="http://schemas.openxmlformats.org/officeDocument/2006/relationships/hyperlink" Target="https://www.facebook.com/aditya.andhale.92" TargetMode="External"/><Relationship Id="rId175" Type="http://schemas.openxmlformats.org/officeDocument/2006/relationships/hyperlink" Target="https://drive.google.com/open?id=1AFtRBGyx_zlNCROo-TYQiqmJIhvxPGu6" TargetMode="External"/><Relationship Id="rId196" Type="http://schemas.openxmlformats.org/officeDocument/2006/relationships/hyperlink" Target="https://drive.google.com/open?id=15SMj2E7PohLvHk873Tm2PaPR9spl0siX" TargetMode="External"/><Relationship Id="rId200" Type="http://schemas.openxmlformats.org/officeDocument/2006/relationships/hyperlink" Target="https://m.facebook.com/sumit.shinde.79?ref=bookmarks" TargetMode="External"/></Relationships>
</file>

<file path=xl/worksheets/_rels/sheet86.xml.rels><?xml version="1.0" encoding="UTF-8" standalone="yes"?>
<Relationships xmlns="http://schemas.openxmlformats.org/package/2006/relationships"><Relationship Id="rId13" Type="http://schemas.openxmlformats.org/officeDocument/2006/relationships/hyperlink" Target="https://drive.google.com/open?id=1lF8rI-Czzi5hmHFyqmP3AdHUZbF8Y7Rb" TargetMode="External"/><Relationship Id="rId18" Type="http://schemas.openxmlformats.org/officeDocument/2006/relationships/hyperlink" Target="https://drive.google.com/open?id=1yDSpycpG_KQeTsGocgrN4ynxcKzY60He" TargetMode="External"/><Relationship Id="rId26" Type="http://schemas.openxmlformats.org/officeDocument/2006/relationships/hyperlink" Target="https://drive.google.com/open?id=1QQfMCurxFtRR8aMJo9-roLfGFkGUMQvf" TargetMode="External"/><Relationship Id="rId39" Type="http://schemas.openxmlformats.org/officeDocument/2006/relationships/hyperlink" Target="https://www.linkedin.com/in/rupali-kore-403a471aa" TargetMode="External"/><Relationship Id="rId21" Type="http://schemas.openxmlformats.org/officeDocument/2006/relationships/hyperlink" Target="https://drive.google.com/open?id=1ZnU4i-jCIm2q4MDZqtVqm4SQK4GUp6lX" TargetMode="External"/><Relationship Id="rId34" Type="http://schemas.openxmlformats.org/officeDocument/2006/relationships/hyperlink" Target="https://drive.google.com/open?id=1sa2BbtwMcuhaoOhUj43mwearFTSyi74G" TargetMode="External"/><Relationship Id="rId42" Type="http://schemas.openxmlformats.org/officeDocument/2006/relationships/hyperlink" Target="https://www.facebook.com/sanika.sawant.12" TargetMode="External"/><Relationship Id="rId47" Type="http://schemas.openxmlformats.org/officeDocument/2006/relationships/hyperlink" Target="http://www.linkedin.com/in/rameentungekar" TargetMode="External"/><Relationship Id="rId50" Type="http://schemas.openxmlformats.org/officeDocument/2006/relationships/hyperlink" Target="https://www.facebook.com/profile.php?id=100008700226693" TargetMode="External"/><Relationship Id="rId55" Type="http://schemas.openxmlformats.org/officeDocument/2006/relationships/hyperlink" Target="https://www.linkedin.com/in/krisha-jain-67b192194" TargetMode="External"/><Relationship Id="rId63" Type="http://schemas.openxmlformats.org/officeDocument/2006/relationships/hyperlink" Target="https://www.linkedin.com/mwlite/in/ashok-shitole-3a344b18b" TargetMode="External"/><Relationship Id="rId68" Type="http://schemas.openxmlformats.org/officeDocument/2006/relationships/hyperlink" Target="https://drive.google.com/open?id=1bgv4dQrr6zrHQ-UP2fqXvCHGAcgtBopb" TargetMode="External"/><Relationship Id="rId76" Type="http://schemas.openxmlformats.org/officeDocument/2006/relationships/hyperlink" Target="https://www.facebook.com/profile.php?id=100007015445702" TargetMode="External"/><Relationship Id="rId84" Type="http://schemas.openxmlformats.org/officeDocument/2006/relationships/drawing" Target="../drawings/drawing6.xml"/><Relationship Id="rId7" Type="http://schemas.openxmlformats.org/officeDocument/2006/relationships/hyperlink" Target="https://www.facebook.com/roshani.telgote" TargetMode="External"/><Relationship Id="rId71" Type="http://schemas.openxmlformats.org/officeDocument/2006/relationships/hyperlink" Target="https://drive.google.com/open?id=1Z06ZXvenOYj6h2Zh5PIbyiAiMw6c7HxY" TargetMode="External"/><Relationship Id="rId2" Type="http://schemas.openxmlformats.org/officeDocument/2006/relationships/hyperlink" Target="https://drive.google.com/open?id=1hlK9oEBA-n-wfZKEB_8PWPSDfnmsfziD" TargetMode="External"/><Relationship Id="rId16" Type="http://schemas.openxmlformats.org/officeDocument/2006/relationships/hyperlink" Target="https://www.linkedin.com/in/shubham-rakshe-861842193" TargetMode="External"/><Relationship Id="rId29" Type="http://schemas.openxmlformats.org/officeDocument/2006/relationships/hyperlink" Target="https://drive.google.com/open?id=1aWza6t_ir5CQEd56EAPs2zjrTDigdTLf" TargetMode="External"/><Relationship Id="rId11" Type="http://schemas.openxmlformats.org/officeDocument/2006/relationships/hyperlink" Target="https://www.facebook.com/ritika.mali.31105" TargetMode="External"/><Relationship Id="rId24" Type="http://schemas.openxmlformats.org/officeDocument/2006/relationships/hyperlink" Target="https://www.linkedin.com/in/rohit-rane-a453a2183" TargetMode="External"/><Relationship Id="rId32" Type="http://schemas.openxmlformats.org/officeDocument/2006/relationships/hyperlink" Target="https://www.linkedin.com/in/karan-vaishya-8809191b2" TargetMode="External"/><Relationship Id="rId37" Type="http://schemas.openxmlformats.org/officeDocument/2006/relationships/hyperlink" Target="https://drive.google.com/open?id=1st41xy63mT0L3xsqB-SX89bLKUoI2BOB" TargetMode="External"/><Relationship Id="rId40" Type="http://schemas.openxmlformats.org/officeDocument/2006/relationships/hyperlink" Target="https://drive.google.com/open?id=1kQxks6JGHp0a9O6LoR-0htYZS9eO4Rf8" TargetMode="External"/><Relationship Id="rId45" Type="http://schemas.openxmlformats.org/officeDocument/2006/relationships/hyperlink" Target="https://drive.google.com/open?id=103KLjWMWi7drQlAyf3m0U9xSEJdvaHRt" TargetMode="External"/><Relationship Id="rId53" Type="http://schemas.openxmlformats.org/officeDocument/2006/relationships/hyperlink" Target="https://drive.google.com/open?id=1T3-DKWHCDAMGeYMo5ZtJ2ciRNKwsnC9w" TargetMode="External"/><Relationship Id="rId58" Type="http://schemas.openxmlformats.org/officeDocument/2006/relationships/hyperlink" Target="https://www.facebook.com/sumit.dupate.3/" TargetMode="External"/><Relationship Id="rId66" Type="http://schemas.openxmlformats.org/officeDocument/2006/relationships/hyperlink" Target="http://facebook.com/nishant.pawar.338863" TargetMode="External"/><Relationship Id="rId74" Type="http://schemas.openxmlformats.org/officeDocument/2006/relationships/hyperlink" Target="https://drive.google.com/open?id=1wIj5crMSn03o8V9ce4IaKOIEpK5SFdcF" TargetMode="External"/><Relationship Id="rId79" Type="http://schemas.openxmlformats.org/officeDocument/2006/relationships/hyperlink" Target="mailto:mores5458@gmail.com" TargetMode="External"/><Relationship Id="rId5" Type="http://schemas.openxmlformats.org/officeDocument/2006/relationships/hyperlink" Target="https://drive.google.com/open?id=1EnCdJURxYXRih2bHL8Wp91f9GtVm0LAC" TargetMode="External"/><Relationship Id="rId61" Type="http://schemas.openxmlformats.org/officeDocument/2006/relationships/hyperlink" Target="https://drive.google.com/open?id=1ncxNun_X-fox2fSRO3TJq0Jem37iv16M" TargetMode="External"/><Relationship Id="rId82" Type="http://schemas.openxmlformats.org/officeDocument/2006/relationships/hyperlink" Target="https://www.linkedin.com/in/suraj-more-b1089a1ba" TargetMode="External"/><Relationship Id="rId10" Type="http://schemas.openxmlformats.org/officeDocument/2006/relationships/hyperlink" Target="https://drive.google.com/open?id=1bubckLcSGY_92tApt8j0duH5If4mpOIR" TargetMode="External"/><Relationship Id="rId19" Type="http://schemas.openxmlformats.org/officeDocument/2006/relationships/hyperlink" Target="https://www.facebook.com/prasad.jagdale.507/" TargetMode="External"/><Relationship Id="rId31" Type="http://schemas.openxmlformats.org/officeDocument/2006/relationships/hyperlink" Target="https://www.facebook.com/vaishya.karan" TargetMode="External"/><Relationship Id="rId44" Type="http://schemas.openxmlformats.org/officeDocument/2006/relationships/hyperlink" Target="https://drive.google.com/open?id=1vDLembrEQWSX39uYY0pKh5EBqFByZNJW" TargetMode="External"/><Relationship Id="rId52" Type="http://schemas.openxmlformats.org/officeDocument/2006/relationships/hyperlink" Target="https://drive.google.com/open?id=1X8WHY_5aQoCYhogV3zjP7k9pzRpOEos8" TargetMode="External"/><Relationship Id="rId60" Type="http://schemas.openxmlformats.org/officeDocument/2006/relationships/hyperlink" Target="https://drive.google.com/open?id=1SCXdWd26jGWibhAnqVNW53-aOBlC_3-E" TargetMode="External"/><Relationship Id="rId65" Type="http://schemas.openxmlformats.org/officeDocument/2006/relationships/hyperlink" Target="https://drive.google.com/open?id=11EQBn0lT0d61AeX03TxhXgfs9nPK8tW_" TargetMode="External"/><Relationship Id="rId73" Type="http://schemas.openxmlformats.org/officeDocument/2006/relationships/hyperlink" Target="https://www.linkedin.com/in/aniket-bankar-052192194/" TargetMode="External"/><Relationship Id="rId78" Type="http://schemas.openxmlformats.org/officeDocument/2006/relationships/hyperlink" Target="mailto:suraj.more1@vit.edu.in" TargetMode="External"/><Relationship Id="rId81" Type="http://schemas.openxmlformats.org/officeDocument/2006/relationships/hyperlink" Target="https://drive.google.com/file/d/0B0qekK3R3zT4YVBtSGE0c3R4R19WRUhDRUlqekRHNzVRSUlz/view?usp=drivesdk" TargetMode="External"/><Relationship Id="rId4" Type="http://schemas.openxmlformats.org/officeDocument/2006/relationships/hyperlink" Target="https://www.linkedin.com/in/mohit-shah-a41669133" TargetMode="External"/><Relationship Id="rId9" Type="http://schemas.openxmlformats.org/officeDocument/2006/relationships/hyperlink" Target="https://drive.google.com/open?id=1zEHuI6vTvklTOUol8OJPZ1esQyeCHS23" TargetMode="External"/><Relationship Id="rId14" Type="http://schemas.openxmlformats.org/officeDocument/2006/relationships/hyperlink" Target="https://drive.google.com/open?id=1bIg5vt9rF2Mi6Mv0uxumxryhuMp4umfD" TargetMode="External"/><Relationship Id="rId22" Type="http://schemas.openxmlformats.org/officeDocument/2006/relationships/hyperlink" Target="https://drive.google.com/open?id=1-VGcMnj_3CeuSRQ-JPG_XCIn3XYYdWiW" TargetMode="External"/><Relationship Id="rId27" Type="http://schemas.openxmlformats.org/officeDocument/2006/relationships/hyperlink" Target="https://www.facebook.com/saurabh.jagtap.16144/" TargetMode="External"/><Relationship Id="rId30" Type="http://schemas.openxmlformats.org/officeDocument/2006/relationships/hyperlink" Target="https://drive.google.com/open?id=15dErGlOgmxGMj0UjEXar9w4Prd0KCPjV" TargetMode="External"/><Relationship Id="rId35" Type="http://schemas.openxmlformats.org/officeDocument/2006/relationships/hyperlink" Target="https://www.linkedin.com/in/pravin-nadar-2543b81aa" TargetMode="External"/><Relationship Id="rId43" Type="http://schemas.openxmlformats.org/officeDocument/2006/relationships/hyperlink" Target="https://www.linkedin.com/in/sanikasawant2809/" TargetMode="External"/><Relationship Id="rId48" Type="http://schemas.openxmlformats.org/officeDocument/2006/relationships/hyperlink" Target="https://drive.google.com/open?id=1wbAd-yVlwRLU9vwIoQXXnwBUBMiUnV2b" TargetMode="External"/><Relationship Id="rId56" Type="http://schemas.openxmlformats.org/officeDocument/2006/relationships/hyperlink" Target="https://drive.google.com/open?id=1XLDRo_EdTlSYXWtQRVrw9omAoj-0SuBW" TargetMode="External"/><Relationship Id="rId64" Type="http://schemas.openxmlformats.org/officeDocument/2006/relationships/hyperlink" Target="https://drive.google.com/open?id=1ySwUlV53eXrpETqcQC-7ET_BQMVT0E66" TargetMode="External"/><Relationship Id="rId69" Type="http://schemas.openxmlformats.org/officeDocument/2006/relationships/hyperlink" Target="https://drive.google.com/open?id=1lVjmwP5GWxtzAsxFFLa1HElZcVkbYfw1" TargetMode="External"/><Relationship Id="rId77" Type="http://schemas.openxmlformats.org/officeDocument/2006/relationships/hyperlink" Target="https://www.linkedin.com/in/arman-ali-68726a184" TargetMode="External"/><Relationship Id="rId8" Type="http://schemas.openxmlformats.org/officeDocument/2006/relationships/hyperlink" Target="https://www.linkedin.com/in/first-information-1338061ab" TargetMode="External"/><Relationship Id="rId51" Type="http://schemas.openxmlformats.org/officeDocument/2006/relationships/hyperlink" Target="https://www.linkedin.com/in/vishal-padhy-60148a194" TargetMode="External"/><Relationship Id="rId72" Type="http://schemas.openxmlformats.org/officeDocument/2006/relationships/hyperlink" Target="https://drive.google.com/open?id=1klyrHzYkq0kAgJdnyunIYyC3zz0qG78E" TargetMode="External"/><Relationship Id="rId80" Type="http://schemas.openxmlformats.org/officeDocument/2006/relationships/hyperlink" Target="https://drive.google.com/file/d/1-T5BKKz7-_R0CuBoYDQD45gct-NS904a/view?usp=drivesdk" TargetMode="External"/><Relationship Id="rId3" Type="http://schemas.openxmlformats.org/officeDocument/2006/relationships/hyperlink" Target="https://www.facebook.com/mohit.shah.140" TargetMode="External"/><Relationship Id="rId12" Type="http://schemas.openxmlformats.org/officeDocument/2006/relationships/hyperlink" Target="https://www.linkedin.com/in/ritika-mali-6b88071ab" TargetMode="External"/><Relationship Id="rId17" Type="http://schemas.openxmlformats.org/officeDocument/2006/relationships/hyperlink" Target="https://drive.google.com/open?id=1WqtcQWMpGJtJMn9xOppATwwPmt6OyaMZ" TargetMode="External"/><Relationship Id="rId25" Type="http://schemas.openxmlformats.org/officeDocument/2006/relationships/hyperlink" Target="https://drive.google.com/open?id=18tBDM0EQW-jiubpZPMNkEOOIC8gsuAAV" TargetMode="External"/><Relationship Id="rId33" Type="http://schemas.openxmlformats.org/officeDocument/2006/relationships/hyperlink" Target="https://drive.google.com/open?id=1g9gtAbF10CQZ7vkG9Fw_WJK5CVxVUFLV" TargetMode="External"/><Relationship Id="rId38" Type="http://schemas.openxmlformats.org/officeDocument/2006/relationships/hyperlink" Target="https://www.facebook.com/rupali.kore.04" TargetMode="External"/><Relationship Id="rId46" Type="http://schemas.openxmlformats.org/officeDocument/2006/relationships/hyperlink" Target="http://www.facebook.com/rameen.tungekar.1" TargetMode="External"/><Relationship Id="rId59" Type="http://schemas.openxmlformats.org/officeDocument/2006/relationships/hyperlink" Target="http://www.linkedin.com/in/sumit-dupate" TargetMode="External"/><Relationship Id="rId67" Type="http://schemas.openxmlformats.org/officeDocument/2006/relationships/hyperlink" Target="https://www.linkedin.com/in/nishant-pawar-523863144" TargetMode="External"/><Relationship Id="rId20" Type="http://schemas.openxmlformats.org/officeDocument/2006/relationships/hyperlink" Target="https://www.linkedin.com/in/prasad-jagdale-98328b1ab" TargetMode="External"/><Relationship Id="rId41" Type="http://schemas.openxmlformats.org/officeDocument/2006/relationships/hyperlink" Target="https://drive.google.com/open?id=1jLKC5DciJChPdI5pj3OFus1JBOVtIa4p" TargetMode="External"/><Relationship Id="rId54" Type="http://schemas.openxmlformats.org/officeDocument/2006/relationships/hyperlink" Target="https://www.facebook.com/krisha.jain.359" TargetMode="External"/><Relationship Id="rId62" Type="http://schemas.openxmlformats.org/officeDocument/2006/relationships/hyperlink" Target="https://m.facebook.com/tanmay.ashok.SK?ref=bookmarks" TargetMode="External"/><Relationship Id="rId70" Type="http://schemas.openxmlformats.org/officeDocument/2006/relationships/hyperlink" Target="https://www.facebook.com/profile.php?id=100021993486683" TargetMode="External"/><Relationship Id="rId75" Type="http://schemas.openxmlformats.org/officeDocument/2006/relationships/hyperlink" Target="https://drive.google.com/open?id=1-cpnaomL8OHlcuPj-4RFSAs341YarYPl" TargetMode="External"/><Relationship Id="rId83" Type="http://schemas.openxmlformats.org/officeDocument/2006/relationships/printerSettings" Target="../printerSettings/printerSettings50.bin"/><Relationship Id="rId1" Type="http://schemas.openxmlformats.org/officeDocument/2006/relationships/hyperlink" Target="https://drive.google.com/open?id=1pSpTS6ZF-vFZIkV5pMVFwreJsQMHtIYI" TargetMode="External"/><Relationship Id="rId6" Type="http://schemas.openxmlformats.org/officeDocument/2006/relationships/hyperlink" Target="https://drive.google.com/open?id=1Fg-0tmyDSPl8H2HUJrL9h1lBUuu0rO32" TargetMode="External"/><Relationship Id="rId15" Type="http://schemas.openxmlformats.org/officeDocument/2006/relationships/hyperlink" Target="https://www.facebook.com/" TargetMode="External"/><Relationship Id="rId23" Type="http://schemas.openxmlformats.org/officeDocument/2006/relationships/hyperlink" Target="https://www.facebook.com/rohit.rane.5249" TargetMode="External"/><Relationship Id="rId28" Type="http://schemas.openxmlformats.org/officeDocument/2006/relationships/hyperlink" Target="https://www.linkedin.com/in/saurabh-jagtap-1590621b0" TargetMode="External"/><Relationship Id="rId36" Type="http://schemas.openxmlformats.org/officeDocument/2006/relationships/hyperlink" Target="https://drive.google.com/open?id=1kJVqIYxZ8UB9WtrCsE2J47a9ZuqshisZ" TargetMode="External"/><Relationship Id="rId49" Type="http://schemas.openxmlformats.org/officeDocument/2006/relationships/hyperlink" Target="https://drive.google.com/open?id=18Z8rMUcBfcuaBtztfLaK-WPAm8cljdre" TargetMode="External"/><Relationship Id="rId57" Type="http://schemas.openxmlformats.org/officeDocument/2006/relationships/hyperlink" Target="https://drive.google.com/open?id=1Uj-3rLwR2mBilu_edUfHzSTHM7tohS_x" TargetMode="External"/></Relationships>
</file>

<file path=xl/worksheets/_rels/sheet87.xml.rels><?xml version="1.0" encoding="UTF-8" standalone="yes"?>
<Relationships xmlns="http://schemas.openxmlformats.org/package/2006/relationships"><Relationship Id="rId13" Type="http://schemas.openxmlformats.org/officeDocument/2006/relationships/hyperlink" Target="https://drive.google.com/open?id=1vQ0QxdfqhvcJ8TIn13f0s-51RRFMxznO" TargetMode="External"/><Relationship Id="rId18" Type="http://schemas.openxmlformats.org/officeDocument/2006/relationships/hyperlink" Target="https://drive.google.com/open?id=1m2vfyTInWziHWDqwDdfWDUGOoE4kkAt2" TargetMode="External"/><Relationship Id="rId26" Type="http://schemas.openxmlformats.org/officeDocument/2006/relationships/hyperlink" Target="https://www.linkedin.com/in/rohan-v-kadlak-87ab871a0" TargetMode="External"/><Relationship Id="rId39" Type="http://schemas.openxmlformats.org/officeDocument/2006/relationships/hyperlink" Target="https://drive.google.com/open?id=1d9XPNhI8wGHAQvMMZnHamFgl4UYDehUF" TargetMode="External"/><Relationship Id="rId21" Type="http://schemas.openxmlformats.org/officeDocument/2006/relationships/hyperlink" Target="https://drive.google.com/open?id=14v896zTDYWmdNKmUpNF8dWsi61BSnJqw" TargetMode="External"/><Relationship Id="rId34" Type="http://schemas.openxmlformats.org/officeDocument/2006/relationships/hyperlink" Target="https://www.linkedin.com/in/varsha-sonawane-517726192" TargetMode="External"/><Relationship Id="rId42" Type="http://schemas.openxmlformats.org/officeDocument/2006/relationships/hyperlink" Target="https://drive.google.com/open?id=16MihmL3TW8-gAf9Tp_KAR9qkIvJQ2YtC" TargetMode="External"/><Relationship Id="rId47" Type="http://schemas.openxmlformats.org/officeDocument/2006/relationships/hyperlink" Target="https://drive.google.com/open?id=1QflGQOaZEfHgQ7DWVo8s-d54aZB9zsRN" TargetMode="External"/><Relationship Id="rId50" Type="http://schemas.openxmlformats.org/officeDocument/2006/relationships/hyperlink" Target="https://drive.google.com/open?id=1lb4koxiJljbV1Yc8xTY6CtXb8kRVIF8-" TargetMode="External"/><Relationship Id="rId55" Type="http://schemas.openxmlformats.org/officeDocument/2006/relationships/hyperlink" Target="https://drive.google.com/open?id=1hQsUCO2gQ5FRIZmcrWuDkZ8H3-dNGvae" TargetMode="External"/><Relationship Id="rId63" Type="http://schemas.openxmlformats.org/officeDocument/2006/relationships/hyperlink" Target="https://drive.google.com/open?id=1axgoDlMAaSIuOhNca7Xql6C1ghQV7vwr" TargetMode="External"/><Relationship Id="rId68" Type="http://schemas.openxmlformats.org/officeDocument/2006/relationships/hyperlink" Target="https://www.facebook.com/jiten.pimputkar/" TargetMode="External"/><Relationship Id="rId7" Type="http://schemas.openxmlformats.org/officeDocument/2006/relationships/hyperlink" Target="https://www.facebook.com/satyam.sawant.90" TargetMode="External"/><Relationship Id="rId71" Type="http://schemas.openxmlformats.org/officeDocument/2006/relationships/hyperlink" Target="https://drive.google.com/open?id=1H-pAXcyAAilWaVH9ooCZkFdpq50XOIDZ" TargetMode="External"/><Relationship Id="rId2" Type="http://schemas.openxmlformats.org/officeDocument/2006/relationships/hyperlink" Target="https://drive.google.com/open?id=1VdrfwRf4siIEGtxCKDbCO_X_Tr8AFBot" TargetMode="External"/><Relationship Id="rId16" Type="http://schemas.openxmlformats.org/officeDocument/2006/relationships/hyperlink" Target="https://www.linkedin.com/in/vaishnavi-sugdare-15bb631aa" TargetMode="External"/><Relationship Id="rId29" Type="http://schemas.openxmlformats.org/officeDocument/2006/relationships/hyperlink" Target="https://www.facebook.com/nikita.pawar.754570" TargetMode="External"/><Relationship Id="rId1" Type="http://schemas.openxmlformats.org/officeDocument/2006/relationships/hyperlink" Target="https://drive.google.com/open?id=1e1DIFhR-56ucICm6-qnoXZqJeZ9mJceZ" TargetMode="External"/><Relationship Id="rId6" Type="http://schemas.openxmlformats.org/officeDocument/2006/relationships/hyperlink" Target="https://drive.google.com/open?id=1CPLelyAyo6caei-5xpAZLVELjVcwsRNn" TargetMode="External"/><Relationship Id="rId11" Type="http://schemas.openxmlformats.org/officeDocument/2006/relationships/hyperlink" Target="https://www.facebook.com/prashant.khochare.90" TargetMode="External"/><Relationship Id="rId24" Type="http://schemas.openxmlformats.org/officeDocument/2006/relationships/hyperlink" Target="https://drive.google.com/open?id=1iVhdWiGm8EDSUdRRxAsjZq9sdfT-Ih7z" TargetMode="External"/><Relationship Id="rId32" Type="http://schemas.openxmlformats.org/officeDocument/2006/relationships/hyperlink" Target="https://drive.google.com/open?id=1Jj7ilEFGXnhNgipbZRdxJO9ahUg4tmVN" TargetMode="External"/><Relationship Id="rId37" Type="http://schemas.openxmlformats.org/officeDocument/2006/relationships/hyperlink" Target="http://linkedin.com/in/bhavya-gajera-321761192/" TargetMode="External"/><Relationship Id="rId40" Type="http://schemas.openxmlformats.org/officeDocument/2006/relationships/hyperlink" Target="https://www.facebook.com/akanksha.sadvelkar" TargetMode="External"/><Relationship Id="rId45" Type="http://schemas.openxmlformats.org/officeDocument/2006/relationships/hyperlink" Target="https://www.linkedin.com/in/shubham-chaurasiya-2025741a2" TargetMode="External"/><Relationship Id="rId53" Type="http://schemas.openxmlformats.org/officeDocument/2006/relationships/hyperlink" Target="https://www.linkedin.com/in/shashank-gupta-b16b3b188" TargetMode="External"/><Relationship Id="rId58" Type="http://schemas.openxmlformats.org/officeDocument/2006/relationships/hyperlink" Target="https://drive.google.com/open?id=1rtTCEOdT6DnjKbMljBtSvbsXnoGpP2Nh" TargetMode="External"/><Relationship Id="rId66" Type="http://schemas.openxmlformats.org/officeDocument/2006/relationships/hyperlink" Target="https://drive.google.com/open?id=1ikt8Lhq84neJ1p1GND_BO6xycgBJ2yHE" TargetMode="External"/><Relationship Id="rId5" Type="http://schemas.openxmlformats.org/officeDocument/2006/relationships/hyperlink" Target="https://drive.google.com/open?id=1toraASPM35QN6EcpixdTsM_Twrnc-l-s" TargetMode="External"/><Relationship Id="rId15" Type="http://schemas.openxmlformats.org/officeDocument/2006/relationships/hyperlink" Target="https://www.facebook.com/vaishnavi.aditi.39" TargetMode="External"/><Relationship Id="rId23" Type="http://schemas.openxmlformats.org/officeDocument/2006/relationships/hyperlink" Target="https://drive.google.com/open?id=17BC8kLuGUENUYNH61ZGEBDL-ecU5jkq3" TargetMode="External"/><Relationship Id="rId28" Type="http://schemas.openxmlformats.org/officeDocument/2006/relationships/hyperlink" Target="https://drive.google.com/open?id=1xMTtNxLJETUKbzWlrh54vtjydQIP44g-" TargetMode="External"/><Relationship Id="rId36" Type="http://schemas.openxmlformats.org/officeDocument/2006/relationships/hyperlink" Target="https://drive.google.com/open?id=1cB0W0chUOMFdWEIPayLhcTagy4NF7w3W" TargetMode="External"/><Relationship Id="rId49" Type="http://schemas.openxmlformats.org/officeDocument/2006/relationships/hyperlink" Target="https://www.linkedin.com/in/mrunal-jagtap-34bb6a1ab" TargetMode="External"/><Relationship Id="rId57" Type="http://schemas.openxmlformats.org/officeDocument/2006/relationships/hyperlink" Target="http://linkedin.com/in/pratik-jagtap-0747701a5" TargetMode="External"/><Relationship Id="rId61" Type="http://schemas.openxmlformats.org/officeDocument/2006/relationships/hyperlink" Target="https://www.linkedin.com/in/vipul-gawad-4436bb171" TargetMode="External"/><Relationship Id="rId10" Type="http://schemas.openxmlformats.org/officeDocument/2006/relationships/hyperlink" Target="https://drive.google.com/open?id=1pAQ4bBxs3qTHb2xmZ5mA1Bm5i1SaAP8L" TargetMode="External"/><Relationship Id="rId19" Type="http://schemas.openxmlformats.org/officeDocument/2006/relationships/hyperlink" Target="https://www.linkedin.com/mwlite/in/shweta-vishwakarma-2595831b2" TargetMode="External"/><Relationship Id="rId31" Type="http://schemas.openxmlformats.org/officeDocument/2006/relationships/hyperlink" Target="https://drive.google.com/open?id=1s9sJtLIJHlGUbrG-32PnnqYQigmZEvHd" TargetMode="External"/><Relationship Id="rId44" Type="http://schemas.openxmlformats.org/officeDocument/2006/relationships/hyperlink" Target="https://www.facebook.com/csshubham1998" TargetMode="External"/><Relationship Id="rId52" Type="http://schemas.openxmlformats.org/officeDocument/2006/relationships/hyperlink" Target="https://www.facebook.com/profile.php?id=100008360940775" TargetMode="External"/><Relationship Id="rId60" Type="http://schemas.openxmlformats.org/officeDocument/2006/relationships/hyperlink" Target="https://www.facebook.com/vipul.gawad" TargetMode="External"/><Relationship Id="rId65" Type="http://schemas.openxmlformats.org/officeDocument/2006/relationships/hyperlink" Target="https://www.linkedin.com/in/omkar-velankar-3a0987167" TargetMode="External"/><Relationship Id="rId4" Type="http://schemas.openxmlformats.org/officeDocument/2006/relationships/hyperlink" Target="https://www.linkedin.com/in/mayur-pawar-64b83b192/" TargetMode="External"/><Relationship Id="rId9" Type="http://schemas.openxmlformats.org/officeDocument/2006/relationships/hyperlink" Target="https://drive.google.com/open?id=13_CmwZusrrjLDbGiz-tfEYcNAtAbBbT6" TargetMode="External"/><Relationship Id="rId14" Type="http://schemas.openxmlformats.org/officeDocument/2006/relationships/hyperlink" Target="https://drive.google.com/open?id=1ygSlB1cStHdC8iRl8THymrdgYZV6MB8a" TargetMode="External"/><Relationship Id="rId22" Type="http://schemas.openxmlformats.org/officeDocument/2006/relationships/hyperlink" Target="https://www.linkedin.com/in/kirti-roman-a577721a5" TargetMode="External"/><Relationship Id="rId27" Type="http://schemas.openxmlformats.org/officeDocument/2006/relationships/hyperlink" Target="https://drive.google.com/open?id=16Nz5mDZZhIleKdLm01SEPPXFB6VdPkGQ" TargetMode="External"/><Relationship Id="rId30" Type="http://schemas.openxmlformats.org/officeDocument/2006/relationships/hyperlink" Target="https://www.linkedin.com/in/nikita-pawar-48b726192" TargetMode="External"/><Relationship Id="rId35" Type="http://schemas.openxmlformats.org/officeDocument/2006/relationships/hyperlink" Target="https://drive.google.com/open?id=1L_SSBVaIRkCi80jTlCYjv2B0MxwIa8dr" TargetMode="External"/><Relationship Id="rId43" Type="http://schemas.openxmlformats.org/officeDocument/2006/relationships/hyperlink" Target="https://drive.google.com/open?id=1W_ksx_Ujp0g3Wjwnq3WuawrP5sqaWvhI" TargetMode="External"/><Relationship Id="rId48" Type="http://schemas.openxmlformats.org/officeDocument/2006/relationships/hyperlink" Target="https://www.facebook.com/mrunal.jagtap.37" TargetMode="External"/><Relationship Id="rId56" Type="http://schemas.openxmlformats.org/officeDocument/2006/relationships/hyperlink" Target="https://www.facebook.com/pratik.jagtap.9887" TargetMode="External"/><Relationship Id="rId64" Type="http://schemas.openxmlformats.org/officeDocument/2006/relationships/hyperlink" Target="https://www.facebook.com/omkar.velankar.7" TargetMode="External"/><Relationship Id="rId69" Type="http://schemas.openxmlformats.org/officeDocument/2006/relationships/hyperlink" Target="https://www.linkedin.com/in/jiten-pimputkar-91054463/" TargetMode="External"/><Relationship Id="rId8" Type="http://schemas.openxmlformats.org/officeDocument/2006/relationships/hyperlink" Target="https://www.linkedin.com/in/satyam-sawant-5403b3183/" TargetMode="External"/><Relationship Id="rId51" Type="http://schemas.openxmlformats.org/officeDocument/2006/relationships/hyperlink" Target="https://drive.google.com/open?id=1thXqDzHJ4U533IAyHRLWY2aH0B8CgP_J" TargetMode="External"/><Relationship Id="rId72" Type="http://schemas.openxmlformats.org/officeDocument/2006/relationships/hyperlink" Target="https://www.facebook.com/tejal.vanjare.31" TargetMode="External"/><Relationship Id="rId3" Type="http://schemas.openxmlformats.org/officeDocument/2006/relationships/hyperlink" Target="https://www.facebook.com/mayur.CS.fan/" TargetMode="External"/><Relationship Id="rId12" Type="http://schemas.openxmlformats.org/officeDocument/2006/relationships/hyperlink" Target="http://linkedin.com/in/prashant-khochare-8a75191ab" TargetMode="External"/><Relationship Id="rId17" Type="http://schemas.openxmlformats.org/officeDocument/2006/relationships/hyperlink" Target="https://drive.google.com/open?id=1cbZyDmQNKUfW2UGc__pFXNEmQ3_M9FmQ" TargetMode="External"/><Relationship Id="rId25" Type="http://schemas.openxmlformats.org/officeDocument/2006/relationships/hyperlink" Target="https://m.facebook.com/rohan.kadlak.7" TargetMode="External"/><Relationship Id="rId33" Type="http://schemas.openxmlformats.org/officeDocument/2006/relationships/hyperlink" Target="https://www.facebook.com/VrShU" TargetMode="External"/><Relationship Id="rId38" Type="http://schemas.openxmlformats.org/officeDocument/2006/relationships/hyperlink" Target="https://drive.google.com/open?id=1X5JEcOemjCSSdkQ2hUu7GQQKCibXf24z" TargetMode="External"/><Relationship Id="rId46" Type="http://schemas.openxmlformats.org/officeDocument/2006/relationships/hyperlink" Target="https://drive.google.com/open?id=14PTkP2RcbrfeWMkBxq2euYPYgGFb4xgW" TargetMode="External"/><Relationship Id="rId59" Type="http://schemas.openxmlformats.org/officeDocument/2006/relationships/hyperlink" Target="https://drive.google.com/open?id=1af_FguMg6eS5b5Q1pkDSdmom3-pw7Hj_" TargetMode="External"/><Relationship Id="rId67" Type="http://schemas.openxmlformats.org/officeDocument/2006/relationships/hyperlink" Target="https://drive.google.com/open?id=1YuDUz0VwMzilKiwpcAuS2Zd8Lbl5E_HD" TargetMode="External"/><Relationship Id="rId20" Type="http://schemas.openxmlformats.org/officeDocument/2006/relationships/hyperlink" Target="https://drive.google.com/open?id=1tY0C05R_YVO3sV0vc-Xsf3E3K3J9We3l" TargetMode="External"/><Relationship Id="rId41" Type="http://schemas.openxmlformats.org/officeDocument/2006/relationships/hyperlink" Target="https://www.linkedin.com/in/akanksha-sadvelkar-ba5097190" TargetMode="External"/><Relationship Id="rId54" Type="http://schemas.openxmlformats.org/officeDocument/2006/relationships/hyperlink" Target="https://drive.google.com/open?id=1CKZYE-5oyVoNm3k7P-rixibU9ZaBR7YU" TargetMode="External"/><Relationship Id="rId62" Type="http://schemas.openxmlformats.org/officeDocument/2006/relationships/hyperlink" Target="https://drive.google.com/open?id=1b4YUAJCAw2CssRNpiGW0FGyIDICQj_pw" TargetMode="External"/><Relationship Id="rId70" Type="http://schemas.openxmlformats.org/officeDocument/2006/relationships/hyperlink" Target="https://drive.google.com/open?id=1A5sJscVEBLvSAsoeNfwaVegvHSC1hLqV" TargetMode="External"/></Relationships>
</file>

<file path=xl/worksheets/_rels/sheet88.xml.rels><?xml version="1.0" encoding="UTF-8" standalone="yes"?>
<Relationships xmlns="http://schemas.openxmlformats.org/package/2006/relationships"><Relationship Id="rId117" Type="http://schemas.openxmlformats.org/officeDocument/2006/relationships/hyperlink" Target="https://www.linkedin.com/in/akash-jadhav-750bab168" TargetMode="External"/><Relationship Id="rId21" Type="http://schemas.openxmlformats.org/officeDocument/2006/relationships/hyperlink" Target="https://drive.google.com/open?id=1fX4KjPpK-PcA0w3WYMp9mu77C5DDyt-r" TargetMode="External"/><Relationship Id="rId42" Type="http://schemas.openxmlformats.org/officeDocument/2006/relationships/hyperlink" Target="https://drive.google.com/open?id=13Aa5bSU_HH0NIy9WTW8GHW9tlLtiGUms" TargetMode="External"/><Relationship Id="rId47" Type="http://schemas.openxmlformats.org/officeDocument/2006/relationships/hyperlink" Target="https://www.facebook.com/prasad.rane.58152" TargetMode="External"/><Relationship Id="rId63" Type="http://schemas.openxmlformats.org/officeDocument/2006/relationships/hyperlink" Target="https://www.facebook.com/sagar.bharne.94" TargetMode="External"/><Relationship Id="rId68" Type="http://schemas.openxmlformats.org/officeDocument/2006/relationships/hyperlink" Target="https://www.linkedin.com/in/sarvesh-kulkarni-9804251a9" TargetMode="External"/><Relationship Id="rId84" Type="http://schemas.openxmlformats.org/officeDocument/2006/relationships/hyperlink" Target="https://www.linkedin.com/in/srivatsa-datta-prakki-a222a3169/" TargetMode="External"/><Relationship Id="rId89" Type="http://schemas.openxmlformats.org/officeDocument/2006/relationships/hyperlink" Target="https://drive.google.com/open?id=1hIHFyM-r_wDduaUO06avnjJs1XIqC8jL" TargetMode="External"/><Relationship Id="rId112" Type="http://schemas.openxmlformats.org/officeDocument/2006/relationships/hyperlink" Target="https://www.facebook.com/profile.php?id=100009324749439" TargetMode="External"/><Relationship Id="rId133" Type="http://schemas.openxmlformats.org/officeDocument/2006/relationships/hyperlink" Target="https://drive.google.com/open?id=1eP6buLilU0ZKYyLFF8j0mA-BF33YOZ3Z" TargetMode="External"/><Relationship Id="rId138" Type="http://schemas.openxmlformats.org/officeDocument/2006/relationships/hyperlink" Target="https://drive.google.com/open?id=1f_yc496TfwnOt0FNwPqH_EhNkD5pxqAD" TargetMode="External"/><Relationship Id="rId154" Type="http://schemas.openxmlformats.org/officeDocument/2006/relationships/hyperlink" Target="https://drive.google.com/open?id=1d-erQ9_Q54nt1zjpcC5bLOuhx6Bcu-yj" TargetMode="External"/><Relationship Id="rId159" Type="http://schemas.openxmlformats.org/officeDocument/2006/relationships/hyperlink" Target="https://www.facebook.com/anjali.sawant.75054" TargetMode="External"/><Relationship Id="rId175" Type="http://schemas.openxmlformats.org/officeDocument/2006/relationships/hyperlink" Target="https://www.facebook.com/pankaj.deshmukh.370515" TargetMode="External"/><Relationship Id="rId170" Type="http://schemas.openxmlformats.org/officeDocument/2006/relationships/hyperlink" Target="https://drive.google.com/open?id=16ElJwf8JMSmOfspqMjMYA1YeTFz42BQN" TargetMode="External"/><Relationship Id="rId191" Type="http://schemas.openxmlformats.org/officeDocument/2006/relationships/hyperlink" Target="mailto:preetam.rane@vit.edu.in" TargetMode="External"/><Relationship Id="rId196" Type="http://schemas.openxmlformats.org/officeDocument/2006/relationships/hyperlink" Target="https://www.linkedin.com/in/preetam-rane-4b0524165/" TargetMode="External"/><Relationship Id="rId16" Type="http://schemas.openxmlformats.org/officeDocument/2006/relationships/hyperlink" Target="https://www.linkedin.com/in/sachin-pathak-629ba9168" TargetMode="External"/><Relationship Id="rId107" Type="http://schemas.openxmlformats.org/officeDocument/2006/relationships/hyperlink" Target="https://drive.google.com/open?id=1v37soYiEUaY9IZSUgTqWzkdBakbCf6-n" TargetMode="External"/><Relationship Id="rId11" Type="http://schemas.openxmlformats.org/officeDocument/2006/relationships/hyperlink" Target="https://www.facebook.com/Rehan.Mukadam99" TargetMode="External"/><Relationship Id="rId32" Type="http://schemas.openxmlformats.org/officeDocument/2006/relationships/hyperlink" Target="https://www.linkedin.com/in/yogesh-mishra1503/" TargetMode="External"/><Relationship Id="rId37" Type="http://schemas.openxmlformats.org/officeDocument/2006/relationships/hyperlink" Target="https://drive.google.com/open?id=1jA5lSU3bDP7BLI5haI1-mAGtSKueYZjR" TargetMode="External"/><Relationship Id="rId53" Type="http://schemas.openxmlformats.org/officeDocument/2006/relationships/hyperlink" Target="https://drive.google.com/open?id=1yhVmPHX3WddmIviWkxYvu228arhtrOAY" TargetMode="External"/><Relationship Id="rId58" Type="http://schemas.openxmlformats.org/officeDocument/2006/relationships/hyperlink" Target="https://drive.google.com/open?id=1GlaZeQXd94qzK3ISFcdIVkN10CQqnU0C" TargetMode="External"/><Relationship Id="rId74" Type="http://schemas.openxmlformats.org/officeDocument/2006/relationships/hyperlink" Target="https://drive.google.com/open?id=1TsWrVvUqmt7F0a9LTfVHtChg3YBxMgRx" TargetMode="External"/><Relationship Id="rId79" Type="http://schemas.openxmlformats.org/officeDocument/2006/relationships/hyperlink" Target="https://www.facebook.com/chetan.gawale.585/" TargetMode="External"/><Relationship Id="rId102" Type="http://schemas.openxmlformats.org/officeDocument/2006/relationships/hyperlink" Target="https://drive.google.com/open?id=1ASfyD5M_UEAfz5vYZ0EDYPRN1t9GHn9a" TargetMode="External"/><Relationship Id="rId123" Type="http://schemas.openxmlformats.org/officeDocument/2006/relationships/hyperlink" Target="https://m.facebook.com/tanmay.zope?ref=bookmarks" TargetMode="External"/><Relationship Id="rId128" Type="http://schemas.openxmlformats.org/officeDocument/2006/relationships/hyperlink" Target="https://www.linkedin.com/in/aniketh-manersure-a1314718a" TargetMode="External"/><Relationship Id="rId144" Type="http://schemas.openxmlformats.org/officeDocument/2006/relationships/hyperlink" Target="http://www.linkedin.com/in/aishwarya-jadhav-5235a11b2" TargetMode="External"/><Relationship Id="rId149" Type="http://schemas.openxmlformats.org/officeDocument/2006/relationships/hyperlink" Target="https://drive.google.com/open?id=1EvXROJIiSS7O6cQEfHf-_-mpzfKghGxu" TargetMode="External"/><Relationship Id="rId5" Type="http://schemas.openxmlformats.org/officeDocument/2006/relationships/hyperlink" Target="https://drive.google.com/open?id=1kb4T91z_vYqoBcauLq91DZqAh4dZ-jfC" TargetMode="External"/><Relationship Id="rId90" Type="http://schemas.openxmlformats.org/officeDocument/2006/relationships/hyperlink" Target="https://drive.google.com/open?id=1ppiSKWeuqjlQQVz4N8pFhs0CKLyvGFdb" TargetMode="External"/><Relationship Id="rId95" Type="http://schemas.openxmlformats.org/officeDocument/2006/relationships/hyperlink" Target="https://www.facebook.com/tanay.shah.9883" TargetMode="External"/><Relationship Id="rId160" Type="http://schemas.openxmlformats.org/officeDocument/2006/relationships/hyperlink" Target="https://www.linkedin.com/in/anjali-sawant-3834691ab" TargetMode="External"/><Relationship Id="rId165" Type="http://schemas.openxmlformats.org/officeDocument/2006/relationships/hyperlink" Target="https://drive.google.com/open?id=10Z2fLG_k2lFE2QvTWHbmiMQT-fl9juVJ" TargetMode="External"/><Relationship Id="rId181" Type="http://schemas.openxmlformats.org/officeDocument/2006/relationships/hyperlink" Target="https://drive.google.com/open?id=1DcW5A1QCGIqXbTvNY-y4X3c7mb-haFSu" TargetMode="External"/><Relationship Id="rId186" Type="http://schemas.openxmlformats.org/officeDocument/2006/relationships/hyperlink" Target="https://www.linkedin.com/in/sameer-bhosale-600716156/" TargetMode="External"/><Relationship Id="rId22" Type="http://schemas.openxmlformats.org/officeDocument/2006/relationships/hyperlink" Target="https://drive.google.com/open?id=1llcaZbdFJPWstf1sbbQBonbDPeXl3h90" TargetMode="External"/><Relationship Id="rId27" Type="http://schemas.openxmlformats.org/officeDocument/2006/relationships/hyperlink" Target="https://www.facebook.com/rutwik.mhatre.5" TargetMode="External"/><Relationship Id="rId43" Type="http://schemas.openxmlformats.org/officeDocument/2006/relationships/hyperlink" Target="https://m.facebook.com/sneha.prabhu.58?tsid=0.4270884277043785&amp;source=result" TargetMode="External"/><Relationship Id="rId48" Type="http://schemas.openxmlformats.org/officeDocument/2006/relationships/hyperlink" Target="https://www.linkedin.com/in/prasad-rane-76a12b183" TargetMode="External"/><Relationship Id="rId64" Type="http://schemas.openxmlformats.org/officeDocument/2006/relationships/hyperlink" Target="https://www.linkedin.com/in/sagar-bharne-10605b183" TargetMode="External"/><Relationship Id="rId69" Type="http://schemas.openxmlformats.org/officeDocument/2006/relationships/hyperlink" Target="https://drive.google.com/open?id=1pa1ubTJqF4R3BQBPqimHD80kbb4-0IPl" TargetMode="External"/><Relationship Id="rId113" Type="http://schemas.openxmlformats.org/officeDocument/2006/relationships/hyperlink" Target="https://www.linkedin.com/in/rahul-kamble-b645a9192/" TargetMode="External"/><Relationship Id="rId118" Type="http://schemas.openxmlformats.org/officeDocument/2006/relationships/hyperlink" Target="https://drive.google.com/open?id=1rkMj3iA_rF2jTZ37deYTMRNm3nUJgyYk" TargetMode="External"/><Relationship Id="rId134" Type="http://schemas.openxmlformats.org/officeDocument/2006/relationships/hyperlink" Target="https://drive.google.com/open?id=1w9_hrtbePT1A2qZW0QdEuEzwBtFgLiCR" TargetMode="External"/><Relationship Id="rId139" Type="http://schemas.openxmlformats.org/officeDocument/2006/relationships/hyperlink" Target="https://www.facebook.com/trupti.chaudhari.3591" TargetMode="External"/><Relationship Id="rId80" Type="http://schemas.openxmlformats.org/officeDocument/2006/relationships/hyperlink" Target="https://www.linkedin.com/in/chetangawale/" TargetMode="External"/><Relationship Id="rId85" Type="http://schemas.openxmlformats.org/officeDocument/2006/relationships/hyperlink" Target="https://drive.google.com/open?id=1QoE1qk4kDQ4xPqeh9ZlSiCgxD3uPsdVZ" TargetMode="External"/><Relationship Id="rId150" Type="http://schemas.openxmlformats.org/officeDocument/2006/relationships/hyperlink" Target="https://drive.google.com/open?id=110l0ncPhWdGTMIz0rw7ZNMyG9YP4UED9" TargetMode="External"/><Relationship Id="rId155" Type="http://schemas.openxmlformats.org/officeDocument/2006/relationships/hyperlink" Target="https://www.facebook.com/shrikant.raut.522" TargetMode="External"/><Relationship Id="rId171" Type="http://schemas.openxmlformats.org/officeDocument/2006/relationships/hyperlink" Target="https://www.facebook.com/nikhil.teli.12" TargetMode="External"/><Relationship Id="rId176" Type="http://schemas.openxmlformats.org/officeDocument/2006/relationships/hyperlink" Target="https://www.linkedin.com/in/pankaj-deshmukh-8918561a0" TargetMode="External"/><Relationship Id="rId192" Type="http://schemas.openxmlformats.org/officeDocument/2006/relationships/hyperlink" Target="mailto:preetamrane2114@gmail.com" TargetMode="External"/><Relationship Id="rId197" Type="http://schemas.openxmlformats.org/officeDocument/2006/relationships/drawing" Target="../drawings/drawing7.xml"/><Relationship Id="rId12" Type="http://schemas.openxmlformats.org/officeDocument/2006/relationships/hyperlink" Target="https://www.linkedin.com/in/rehan-mukadam-146a661a0" TargetMode="External"/><Relationship Id="rId17" Type="http://schemas.openxmlformats.org/officeDocument/2006/relationships/hyperlink" Target="https://drive.google.com/open?id=1zWenwMRWO0EwpVVQtKesz81G2V8g5YS4" TargetMode="External"/><Relationship Id="rId33" Type="http://schemas.openxmlformats.org/officeDocument/2006/relationships/hyperlink" Target="https://drive.google.com/open?id=1425OYdWONeCibaUIJ-a7rWxyM_b2_x_g" TargetMode="External"/><Relationship Id="rId38" Type="http://schemas.openxmlformats.org/officeDocument/2006/relationships/hyperlink" Target="https://drive.google.com/open?id=1uIajax1YRmpTpjNKpMW9GbN-M9B9FGSh" TargetMode="External"/><Relationship Id="rId59" Type="http://schemas.openxmlformats.org/officeDocument/2006/relationships/hyperlink" Target="https://www.facebook.com/mandar.manvi" TargetMode="External"/><Relationship Id="rId103" Type="http://schemas.openxmlformats.org/officeDocument/2006/relationships/hyperlink" Target="https://drive.google.com/open?id=1UJCK5fV05gIA1iV92n2hRiO-o6HMTEmX" TargetMode="External"/><Relationship Id="rId108" Type="http://schemas.openxmlformats.org/officeDocument/2006/relationships/hyperlink" Target="https://www.facebook.com/profile.php?id=100004706358460" TargetMode="External"/><Relationship Id="rId124" Type="http://schemas.openxmlformats.org/officeDocument/2006/relationships/hyperlink" Target="https://www.linkedin.com/in/tanmay-zope-20a2941a6" TargetMode="External"/><Relationship Id="rId129" Type="http://schemas.openxmlformats.org/officeDocument/2006/relationships/hyperlink" Target="https://drive.google.com/open?id=1GwEnzzmB8cXAxRuKFQtiypVtpklpCiTQ" TargetMode="External"/><Relationship Id="rId54" Type="http://schemas.openxmlformats.org/officeDocument/2006/relationships/hyperlink" Target="https://drive.google.com/open?id=1lITsuodG4Pj9gd8LtGycaiBjz3SDCfY2" TargetMode="External"/><Relationship Id="rId70" Type="http://schemas.openxmlformats.org/officeDocument/2006/relationships/hyperlink" Target="https://drive.google.com/open?id=1M5A9f1KUtroHBXe8ePbWNED5nnIyYZi0" TargetMode="External"/><Relationship Id="rId75" Type="http://schemas.openxmlformats.org/officeDocument/2006/relationships/hyperlink" Target="https://www.facebook.com/sheetal.jangale.71" TargetMode="External"/><Relationship Id="rId91" Type="http://schemas.openxmlformats.org/officeDocument/2006/relationships/hyperlink" Target="https://m.facebook.com/onkar.chavhan.75" TargetMode="External"/><Relationship Id="rId96" Type="http://schemas.openxmlformats.org/officeDocument/2006/relationships/hyperlink" Target="http://linkedin.com/in/tanay-shah-95235314b" TargetMode="External"/><Relationship Id="rId140" Type="http://schemas.openxmlformats.org/officeDocument/2006/relationships/hyperlink" Target="https://www.linkedin.com/in/trupti-chaudhari-040494169" TargetMode="External"/><Relationship Id="rId145" Type="http://schemas.openxmlformats.org/officeDocument/2006/relationships/hyperlink" Target="https://drive.google.com/open?id=1b9GUsFZbaAyRq_vfjHKxLJ6Px9BOS0vO" TargetMode="External"/><Relationship Id="rId161" Type="http://schemas.openxmlformats.org/officeDocument/2006/relationships/hyperlink" Target="https://drive.google.com/open?id=1eTrRcyRP_BWBF5FKXyi7ut7aA4qBUV_M" TargetMode="External"/><Relationship Id="rId166" Type="http://schemas.openxmlformats.org/officeDocument/2006/relationships/hyperlink" Target="https://drive.google.com/open?id=1uFnpuJ7Hjyj6iimIbdBi_2T_H_Rpf9G1" TargetMode="External"/><Relationship Id="rId182" Type="http://schemas.openxmlformats.org/officeDocument/2006/relationships/hyperlink" Target="https://drive.google.com/open?id=1GO6-_2aMxy6jcFF6pGpDm-MQ4QRjbk-n" TargetMode="External"/><Relationship Id="rId187" Type="http://schemas.openxmlformats.org/officeDocument/2006/relationships/hyperlink" Target="https://www.dropbox.com/s/0etm59t4urcnq3w/New%20Doc%202019-05-29%2022.15.54_2.jpg?dl=0" TargetMode="External"/><Relationship Id="rId1" Type="http://schemas.openxmlformats.org/officeDocument/2006/relationships/hyperlink" Target="https://drive.google.com/open?id=1__KDLbQ_2WCocjPnohGeb0JxIVg2Xz0S" TargetMode="External"/><Relationship Id="rId6" Type="http://schemas.openxmlformats.org/officeDocument/2006/relationships/hyperlink" Target="https://drive.google.com/open?id=18aPJUy6oNyglu1ZXizuiC45tZBh06ADI" TargetMode="External"/><Relationship Id="rId23" Type="http://schemas.openxmlformats.org/officeDocument/2006/relationships/hyperlink" Target="https://www.facebook.com/vibhuti.gawand.3" TargetMode="External"/><Relationship Id="rId28" Type="http://schemas.openxmlformats.org/officeDocument/2006/relationships/hyperlink" Target="https://www.linkedin.com/in/rutwik-mhatre-1a2640157/" TargetMode="External"/><Relationship Id="rId49" Type="http://schemas.openxmlformats.org/officeDocument/2006/relationships/hyperlink" Target="https://drive.google.com/open?id=1dv6yB8iPFQbkg6h3jTqRHSTd-PjuEHd-" TargetMode="External"/><Relationship Id="rId114" Type="http://schemas.openxmlformats.org/officeDocument/2006/relationships/hyperlink" Target="https://drive.google.com/open?id=1WJO9TQTpASC_dWM00zFQlXPD8edageo1" TargetMode="External"/><Relationship Id="rId119" Type="http://schemas.openxmlformats.org/officeDocument/2006/relationships/hyperlink" Target="https://drive.google.com/open?id=1DEPPxZOdnlX1y_shPUZm9IspE-Wg_mJw" TargetMode="External"/><Relationship Id="rId44" Type="http://schemas.openxmlformats.org/officeDocument/2006/relationships/hyperlink" Target="http://www.linkedin.com/in/sneha-prabhu-5880031a9" TargetMode="External"/><Relationship Id="rId60" Type="http://schemas.openxmlformats.org/officeDocument/2006/relationships/hyperlink" Target="https://www.linkedin.com/in/mandar-manvi" TargetMode="External"/><Relationship Id="rId65" Type="http://schemas.openxmlformats.org/officeDocument/2006/relationships/hyperlink" Target="https://drive.google.com/open?id=1Y9WiMFa1YYgsN49BpvLJBW6DPF8h7cRv" TargetMode="External"/><Relationship Id="rId81" Type="http://schemas.openxmlformats.org/officeDocument/2006/relationships/hyperlink" Target="https://drive.google.com/open?id=12PYqqjAQIDEAZzSGWGbjvcXfP4JW6DlB" TargetMode="External"/><Relationship Id="rId86" Type="http://schemas.openxmlformats.org/officeDocument/2006/relationships/hyperlink" Target="https://drive.google.com/open?id=1seDVpK_tdJ7Uvb1QGIDtG3EN65ygieOZ" TargetMode="External"/><Relationship Id="rId130" Type="http://schemas.openxmlformats.org/officeDocument/2006/relationships/hyperlink" Target="https://drive.google.com/open?id=15zpwGOxXZ_DBvny0npjEkT1lY3z14jRr" TargetMode="External"/><Relationship Id="rId135" Type="http://schemas.openxmlformats.org/officeDocument/2006/relationships/hyperlink" Target="https://www.facebook.com/pooja.chavan.9615566/" TargetMode="External"/><Relationship Id="rId151" Type="http://schemas.openxmlformats.org/officeDocument/2006/relationships/hyperlink" Target="https://www.facebook.com/anushka.hazari" TargetMode="External"/><Relationship Id="rId156" Type="http://schemas.openxmlformats.org/officeDocument/2006/relationships/hyperlink" Target="https://www.linkedin.com/in/shrikant-raut-6155051ab" TargetMode="External"/><Relationship Id="rId177" Type="http://schemas.openxmlformats.org/officeDocument/2006/relationships/hyperlink" Target="https://drive.google.com/open?id=1K2eJQRdG8XsyEawDcalJXY_QRK3fVeLS" TargetMode="External"/><Relationship Id="rId172" Type="http://schemas.openxmlformats.org/officeDocument/2006/relationships/hyperlink" Target="https://www.linkedin.com/in/nikhil-teli-b6b6591ab/" TargetMode="External"/><Relationship Id="rId193" Type="http://schemas.openxmlformats.org/officeDocument/2006/relationships/hyperlink" Target="https://www.coursera.org/account/accomplishments/specialization/5W8Z3XY3KTPY" TargetMode="External"/><Relationship Id="rId13" Type="http://schemas.openxmlformats.org/officeDocument/2006/relationships/hyperlink" Target="https://drive.google.com/open?id=1258mlJxF4357FcRpVzcKds5zyjkl0gyb" TargetMode="External"/><Relationship Id="rId18" Type="http://schemas.openxmlformats.org/officeDocument/2006/relationships/hyperlink" Target="https://drive.google.com/open?id=19vD403i998y8Q9Yfbw6Da2zTd2KFuIR8" TargetMode="External"/><Relationship Id="rId39" Type="http://schemas.openxmlformats.org/officeDocument/2006/relationships/hyperlink" Target="https://www.facebook.com/onkar.nikam.75" TargetMode="External"/><Relationship Id="rId109" Type="http://schemas.openxmlformats.org/officeDocument/2006/relationships/hyperlink" Target="https://www.linkedin.com/in/mahesh-v-sabne-b4a39b1a4" TargetMode="External"/><Relationship Id="rId34" Type="http://schemas.openxmlformats.org/officeDocument/2006/relationships/hyperlink" Target="https://drive.google.com/open?id=1L1ujujO_cUhKRqauznEx_ssgSxz5pokZ" TargetMode="External"/><Relationship Id="rId50" Type="http://schemas.openxmlformats.org/officeDocument/2006/relationships/hyperlink" Target="https://drive.google.com/open?id=1MDthv_CQz21SKPI58kHxv9OjsuJg94BJ" TargetMode="External"/><Relationship Id="rId55" Type="http://schemas.openxmlformats.org/officeDocument/2006/relationships/hyperlink" Target="https://www.facebook.com/profile.php?id=100023219122288" TargetMode="External"/><Relationship Id="rId76" Type="http://schemas.openxmlformats.org/officeDocument/2006/relationships/hyperlink" Target="https://www.linkedin.com/in/sheetal-jangale-3161141a0" TargetMode="External"/><Relationship Id="rId97" Type="http://schemas.openxmlformats.org/officeDocument/2006/relationships/hyperlink" Target="https://github.com/Tanay-27" TargetMode="External"/><Relationship Id="rId104" Type="http://schemas.openxmlformats.org/officeDocument/2006/relationships/hyperlink" Target="https://www.facebook.com/profile.php?id=100010534926669" TargetMode="External"/><Relationship Id="rId120" Type="http://schemas.openxmlformats.org/officeDocument/2006/relationships/hyperlink" Target="https://www.linkedin.com/in/shrutika-mhatre-b88568192" TargetMode="External"/><Relationship Id="rId125" Type="http://schemas.openxmlformats.org/officeDocument/2006/relationships/hyperlink" Target="https://drive.google.com/open?id=1vtTZ7NttzC174IMPwDaG5ZmULt8dx4QG" TargetMode="External"/><Relationship Id="rId141" Type="http://schemas.openxmlformats.org/officeDocument/2006/relationships/hyperlink" Target="https://drive.google.com/open?id=1QjkmEBzCn8IKOjfXG_RqxhoVAMgzs6ES" TargetMode="External"/><Relationship Id="rId146" Type="http://schemas.openxmlformats.org/officeDocument/2006/relationships/hyperlink" Target="https://drive.google.com/open?id=1R6Vhb81we8ncnH2PFHA7FU5qDPOg0mn_" TargetMode="External"/><Relationship Id="rId167" Type="http://schemas.openxmlformats.org/officeDocument/2006/relationships/hyperlink" Target="https://www.facebook.com/atharva.nimje" TargetMode="External"/><Relationship Id="rId188" Type="http://schemas.openxmlformats.org/officeDocument/2006/relationships/hyperlink" Target="https://www.dropbox.com/s/y14lp9bx1v07zqv/sameer%20bhosale%20resume%2017104A0045-TCS.pdf?dl=0" TargetMode="External"/><Relationship Id="rId7" Type="http://schemas.openxmlformats.org/officeDocument/2006/relationships/hyperlink" Target="https://www.facebook.com/profile.php?id=100009446840020" TargetMode="External"/><Relationship Id="rId71" Type="http://schemas.openxmlformats.org/officeDocument/2006/relationships/hyperlink" Target="https://m.facebook.com/sadhvi.pugaonkar.9?ref=bookmarks" TargetMode="External"/><Relationship Id="rId92" Type="http://schemas.openxmlformats.org/officeDocument/2006/relationships/hyperlink" Target="https://www.linkedin.com/in/onkar-chavhan-b54151169" TargetMode="External"/><Relationship Id="rId162" Type="http://schemas.openxmlformats.org/officeDocument/2006/relationships/hyperlink" Target="https://drive.google.com/open?id=1bA9CQ9Oni4Z-hmCNUKjQc5Pdj3nnwe_G" TargetMode="External"/><Relationship Id="rId183" Type="http://schemas.openxmlformats.org/officeDocument/2006/relationships/hyperlink" Target="https://www.facebook.com/soham.chury" TargetMode="External"/><Relationship Id="rId2" Type="http://schemas.openxmlformats.org/officeDocument/2006/relationships/hyperlink" Target="https://drive.google.com/open?id=1NjG5bBXIDCBmX10oS5Db6aLp9vEpTjub" TargetMode="External"/><Relationship Id="rId29" Type="http://schemas.openxmlformats.org/officeDocument/2006/relationships/hyperlink" Target="https://drive.google.com/open?id=1E40b0fEp8ktfmnHJ09P66HsKEqszyp2p" TargetMode="External"/><Relationship Id="rId24" Type="http://schemas.openxmlformats.org/officeDocument/2006/relationships/hyperlink" Target="https://www.linkedin.com/in/vibhuti-gawand-23167918b/" TargetMode="External"/><Relationship Id="rId40" Type="http://schemas.openxmlformats.org/officeDocument/2006/relationships/hyperlink" Target="https://www.linkedin.com/in/onkar-nikam-b04494169" TargetMode="External"/><Relationship Id="rId45" Type="http://schemas.openxmlformats.org/officeDocument/2006/relationships/hyperlink" Target="https://drive.google.com/open?id=13E5pELGZIVPxELv59qHnLwsvUtWH1LDc" TargetMode="External"/><Relationship Id="rId66" Type="http://schemas.openxmlformats.org/officeDocument/2006/relationships/hyperlink" Target="https://drive.google.com/open?id=11Sz840ql2ClI5bgcCObKEbrmLouQI87I" TargetMode="External"/><Relationship Id="rId87" Type="http://schemas.openxmlformats.org/officeDocument/2006/relationships/hyperlink" Target="https://www.facebook.com/harshit.gupta.3720190" TargetMode="External"/><Relationship Id="rId110" Type="http://schemas.openxmlformats.org/officeDocument/2006/relationships/hyperlink" Target="https://drive.google.com/open?id=1Wy76vdO0JA7TuvWDA8bwnHgF_yNwOOxK" TargetMode="External"/><Relationship Id="rId115" Type="http://schemas.openxmlformats.org/officeDocument/2006/relationships/hyperlink" Target="https://drive.google.com/open?id=1LJtimfHmkLmbNqzE2r5Sr2l6alEnWOZR" TargetMode="External"/><Relationship Id="rId131" Type="http://schemas.openxmlformats.org/officeDocument/2006/relationships/hyperlink" Target="https://www.facebook.com/ashwinhedaoo33" TargetMode="External"/><Relationship Id="rId136" Type="http://schemas.openxmlformats.org/officeDocument/2006/relationships/hyperlink" Target="https://www.linkedin.com/in/pooja-chavan-018391107/" TargetMode="External"/><Relationship Id="rId157" Type="http://schemas.openxmlformats.org/officeDocument/2006/relationships/hyperlink" Target="https://drive.google.com/open?id=1KPMHrWnxhpNs3BRnnqA5PTeRYYfTeuUy" TargetMode="External"/><Relationship Id="rId178" Type="http://schemas.openxmlformats.org/officeDocument/2006/relationships/hyperlink" Target="https://drive.google.com/open?id=14cmdRshsBfcr3aegBp7AsQrvW9FdRbr1" TargetMode="External"/><Relationship Id="rId61" Type="http://schemas.openxmlformats.org/officeDocument/2006/relationships/hyperlink" Target="https://drive.google.com/open?id=1w-OCwz_EgrFKjrXg0o5BCiBoQPct4gQs" TargetMode="External"/><Relationship Id="rId82" Type="http://schemas.openxmlformats.org/officeDocument/2006/relationships/hyperlink" Target="https://drive.google.com/open?id=1I_9W1HGX3AlZ4YGFbfGY5Nbyh_bKNofY" TargetMode="External"/><Relationship Id="rId152" Type="http://schemas.openxmlformats.org/officeDocument/2006/relationships/hyperlink" Target="https://www.linkedin.com/in/anoushka-hazari-1aba78168" TargetMode="External"/><Relationship Id="rId173" Type="http://schemas.openxmlformats.org/officeDocument/2006/relationships/hyperlink" Target="https://drive.google.com/open?id=1j2dkp4R6vF5P1hhFi1W-DAhqDvmdHFc5" TargetMode="External"/><Relationship Id="rId194" Type="http://schemas.openxmlformats.org/officeDocument/2006/relationships/hyperlink" Target="https://drive.google.com/file/d/1FowRGjTpvzXgqvoST-ljcvznBdi_L7uW/view?usp=sharing" TargetMode="External"/><Relationship Id="rId19" Type="http://schemas.openxmlformats.org/officeDocument/2006/relationships/hyperlink" Target="https://www.facebook.com/shubham.dudhal.71" TargetMode="External"/><Relationship Id="rId14" Type="http://schemas.openxmlformats.org/officeDocument/2006/relationships/hyperlink" Target="https://drive.google.com/open?id=11rhAYc1LzwMM1o9XKnAC8dDacE1n7jRE" TargetMode="External"/><Relationship Id="rId30" Type="http://schemas.openxmlformats.org/officeDocument/2006/relationships/hyperlink" Target="https://drive.google.com/open?id=1oc27ort8YEpdcuYU-DmrjvD7bvoRUiCA" TargetMode="External"/><Relationship Id="rId35" Type="http://schemas.openxmlformats.org/officeDocument/2006/relationships/hyperlink" Target="https://www.facebook.com/profile.php?id=100009849366502" TargetMode="External"/><Relationship Id="rId56" Type="http://schemas.openxmlformats.org/officeDocument/2006/relationships/hyperlink" Target="http://www.linkedin.com/in/mandar-patil-302152169" TargetMode="External"/><Relationship Id="rId77" Type="http://schemas.openxmlformats.org/officeDocument/2006/relationships/hyperlink" Target="https://drive.google.com/open?id=1D5LVsTvPS6Bi9zFoKBWjVYFzu48ENlnp" TargetMode="External"/><Relationship Id="rId100" Type="http://schemas.openxmlformats.org/officeDocument/2006/relationships/hyperlink" Target="https://www.facebook.com/siddhant.kesarkar/" TargetMode="External"/><Relationship Id="rId105" Type="http://schemas.openxmlformats.org/officeDocument/2006/relationships/hyperlink" Target="https://www.linkedin.com/in/varsha-ghote-4968b91b2/" TargetMode="External"/><Relationship Id="rId126" Type="http://schemas.openxmlformats.org/officeDocument/2006/relationships/hyperlink" Target="https://drive.google.com/open?id=1od2xhUlKb8nggcD_3viv9Ks41_XjijSz" TargetMode="External"/><Relationship Id="rId147" Type="http://schemas.openxmlformats.org/officeDocument/2006/relationships/hyperlink" Target="https://www.facebook.com/pranali.bhujbal.9" TargetMode="External"/><Relationship Id="rId168" Type="http://schemas.openxmlformats.org/officeDocument/2006/relationships/hyperlink" Target="http://www.linkedin.com/in/atharva-nimje-0505a9192" TargetMode="External"/><Relationship Id="rId8" Type="http://schemas.openxmlformats.org/officeDocument/2006/relationships/hyperlink" Target="https://www.linkedin.com/in/ashwin-pottekkat-81b9ab160" TargetMode="External"/><Relationship Id="rId51" Type="http://schemas.openxmlformats.org/officeDocument/2006/relationships/hyperlink" Target="https://www.facebook.com/devesh.gaykar" TargetMode="External"/><Relationship Id="rId72" Type="http://schemas.openxmlformats.org/officeDocument/2006/relationships/hyperlink" Target="https://www.linkedin.com/in/sadhvi-pugaonkar-6b62b5169/" TargetMode="External"/><Relationship Id="rId93" Type="http://schemas.openxmlformats.org/officeDocument/2006/relationships/hyperlink" Target="https://drive.google.com/open?id=18f2bKunLTW60ZTDi5WGQy04L1KJyscSC" TargetMode="External"/><Relationship Id="rId98" Type="http://schemas.openxmlformats.org/officeDocument/2006/relationships/hyperlink" Target="https://drive.google.com/open?id=1LkGljV76VOikCUKWOxdYG6mV-YiJAFao" TargetMode="External"/><Relationship Id="rId121" Type="http://schemas.openxmlformats.org/officeDocument/2006/relationships/hyperlink" Target="https://drive.google.com/open?id=1_hVKKi8EcPRrDk436FkyaLe6mLIZRmdb" TargetMode="External"/><Relationship Id="rId142" Type="http://schemas.openxmlformats.org/officeDocument/2006/relationships/hyperlink" Target="https://drive.google.com/open?id=1fbxstYPDMzKHOB7P_s9hTbOvEKutbDWy" TargetMode="External"/><Relationship Id="rId163" Type="http://schemas.openxmlformats.org/officeDocument/2006/relationships/hyperlink" Target="https://www.facebook.com/dhanashree.bhadane.3" TargetMode="External"/><Relationship Id="rId184" Type="http://schemas.openxmlformats.org/officeDocument/2006/relationships/hyperlink" Target="https://www.linkedin.com/in/soham-chury-6b68801a3" TargetMode="External"/><Relationship Id="rId189" Type="http://schemas.openxmlformats.org/officeDocument/2006/relationships/hyperlink" Target="mailto:sameer.bhosale@vit.edu.in" TargetMode="External"/><Relationship Id="rId3" Type="http://schemas.openxmlformats.org/officeDocument/2006/relationships/hyperlink" Target="https://www.facebook.com/kartik.jondhalekar.1" TargetMode="External"/><Relationship Id="rId25" Type="http://schemas.openxmlformats.org/officeDocument/2006/relationships/hyperlink" Target="https://drive.google.com/open?id=1tlm2u-oGIvUyRUpYPm7_tFk5sopjIXzS" TargetMode="External"/><Relationship Id="rId46" Type="http://schemas.openxmlformats.org/officeDocument/2006/relationships/hyperlink" Target="https://drive.google.com/open?id=1tylVLQyOZOqc6CK32wTPYFbTvQ7VsGMd" TargetMode="External"/><Relationship Id="rId67" Type="http://schemas.openxmlformats.org/officeDocument/2006/relationships/hyperlink" Target="https://www.facebook.com/sarvesh.kulkarni.585" TargetMode="External"/><Relationship Id="rId116" Type="http://schemas.openxmlformats.org/officeDocument/2006/relationships/hyperlink" Target="https://www.facebook.com/profile.php?id=100009403301162" TargetMode="External"/><Relationship Id="rId137" Type="http://schemas.openxmlformats.org/officeDocument/2006/relationships/hyperlink" Target="https://drive.google.com/open?id=1MkkbfKC9zRCexV57NKVtLSf67o0r8I2q" TargetMode="External"/><Relationship Id="rId158" Type="http://schemas.openxmlformats.org/officeDocument/2006/relationships/hyperlink" Target="https://drive.google.com/open?id=1UGRapNMW1Uqlq2NQb2KydH5FMX66ftK3" TargetMode="External"/><Relationship Id="rId20" Type="http://schemas.openxmlformats.org/officeDocument/2006/relationships/hyperlink" Target="https://www.linkedin.com/in/shubham-dudhal-3b72b4169/" TargetMode="External"/><Relationship Id="rId41" Type="http://schemas.openxmlformats.org/officeDocument/2006/relationships/hyperlink" Target="https://drive.google.com/open?id=18vfU2tebJRUvKH3U2n4IFEoSOBOhiCrp" TargetMode="External"/><Relationship Id="rId62" Type="http://schemas.openxmlformats.org/officeDocument/2006/relationships/hyperlink" Target="https://drive.google.com/open?id=16bn1Opvko2fnflHn-NYLTRDkvEVRl91v" TargetMode="External"/><Relationship Id="rId83" Type="http://schemas.openxmlformats.org/officeDocument/2006/relationships/hyperlink" Target="https://www.facebook.com/srivatsadatta.prakki.9" TargetMode="External"/><Relationship Id="rId88" Type="http://schemas.openxmlformats.org/officeDocument/2006/relationships/hyperlink" Target="https://www.linkedin.com/in/harshit-gupta-a502b61a9/" TargetMode="External"/><Relationship Id="rId111" Type="http://schemas.openxmlformats.org/officeDocument/2006/relationships/hyperlink" Target="https://drive.google.com/open?id=1Wfe24ot1A-ODwI96Z2Dseh5QDPws3dgS" TargetMode="External"/><Relationship Id="rId132" Type="http://schemas.openxmlformats.org/officeDocument/2006/relationships/hyperlink" Target="https://www.linkedin.com/in/ashwin-hedaoo-4ba278181/" TargetMode="External"/><Relationship Id="rId153" Type="http://schemas.openxmlformats.org/officeDocument/2006/relationships/hyperlink" Target="https://drive.google.com/open?id=1P44pPTFfaNmWKJUuzTo_5i88tmK82P63" TargetMode="External"/><Relationship Id="rId174" Type="http://schemas.openxmlformats.org/officeDocument/2006/relationships/hyperlink" Target="https://drive.google.com/open?id=1udIhaqk_q1VeynUorl-DrHdoHpSevCgL" TargetMode="External"/><Relationship Id="rId179" Type="http://schemas.openxmlformats.org/officeDocument/2006/relationships/hyperlink" Target="https://www.facebook.com/profile.php?id=100007968066720" TargetMode="External"/><Relationship Id="rId195" Type="http://schemas.openxmlformats.org/officeDocument/2006/relationships/hyperlink" Target="https://www.facebook.com/preetam.rane.39" TargetMode="External"/><Relationship Id="rId190" Type="http://schemas.openxmlformats.org/officeDocument/2006/relationships/hyperlink" Target="mailto:sameerbhosale1999@gmail.com" TargetMode="External"/><Relationship Id="rId15" Type="http://schemas.openxmlformats.org/officeDocument/2006/relationships/hyperlink" Target="https://www.facebook.com/profile.php?id=100009504319655" TargetMode="External"/><Relationship Id="rId36" Type="http://schemas.openxmlformats.org/officeDocument/2006/relationships/hyperlink" Target="http://linkedin.com/in/manav-jain-226569192" TargetMode="External"/><Relationship Id="rId57" Type="http://schemas.openxmlformats.org/officeDocument/2006/relationships/hyperlink" Target="https://drive.google.com/open?id=1f89daUXX1e9v7cy0YQzbf-43HyJ-84lv" TargetMode="External"/><Relationship Id="rId106" Type="http://schemas.openxmlformats.org/officeDocument/2006/relationships/hyperlink" Target="https://drive.google.com/open?id=1sWzKwxK2SAZO_PdpnSjHUd6iCl9U5gXF" TargetMode="External"/><Relationship Id="rId127" Type="http://schemas.openxmlformats.org/officeDocument/2006/relationships/hyperlink" Target="https://www.facebook.com/aniketh.manersure" TargetMode="External"/><Relationship Id="rId10" Type="http://schemas.openxmlformats.org/officeDocument/2006/relationships/hyperlink" Target="https://drive.google.com/open?id=1HRwLSeDDZz2MfOk8UH_DlAqWXclHI5Af" TargetMode="External"/><Relationship Id="rId31" Type="http://schemas.openxmlformats.org/officeDocument/2006/relationships/hyperlink" Target="https://www.facebook.com/iammishra1503/" TargetMode="External"/><Relationship Id="rId52" Type="http://schemas.openxmlformats.org/officeDocument/2006/relationships/hyperlink" Target="https://www.linkedin.com/in/devesh-gaykar-b232b61a9" TargetMode="External"/><Relationship Id="rId73" Type="http://schemas.openxmlformats.org/officeDocument/2006/relationships/hyperlink" Target="https://drive.google.com/open?id=1L2ZploQKDkeY46B8aCLno2B4BywMwFNl" TargetMode="External"/><Relationship Id="rId78" Type="http://schemas.openxmlformats.org/officeDocument/2006/relationships/hyperlink" Target="https://drive.google.com/open?id=1AVSe-vJ3UU9ejaukdJRf4dc9Ed-_6yla" TargetMode="External"/><Relationship Id="rId94" Type="http://schemas.openxmlformats.org/officeDocument/2006/relationships/hyperlink" Target="https://drive.google.com/open?id=1csKP6KnNCej7iD6nSBdP8jl-0yegRmFe" TargetMode="External"/><Relationship Id="rId99" Type="http://schemas.openxmlformats.org/officeDocument/2006/relationships/hyperlink" Target="https://drive.google.com/open?id=12wIjxiTYp3nsj9gA1nx52FWuMLFk6mmD" TargetMode="External"/><Relationship Id="rId101" Type="http://schemas.openxmlformats.org/officeDocument/2006/relationships/hyperlink" Target="https://www.linkedin.com/in/siddhant-kesarkar-077888192/" TargetMode="External"/><Relationship Id="rId122" Type="http://schemas.openxmlformats.org/officeDocument/2006/relationships/hyperlink" Target="https://drive.google.com/open?id=1Ztbh5_0HC-QPhvH1Y3XWc-dGyXE_kJqP" TargetMode="External"/><Relationship Id="rId143" Type="http://schemas.openxmlformats.org/officeDocument/2006/relationships/hyperlink" Target="https://www.facebook.com/profile.php?id=100006055394988" TargetMode="External"/><Relationship Id="rId148" Type="http://schemas.openxmlformats.org/officeDocument/2006/relationships/hyperlink" Target="https://www.linkedin.com/in/pranali-bhujbal-2698121ab" TargetMode="External"/><Relationship Id="rId164" Type="http://schemas.openxmlformats.org/officeDocument/2006/relationships/hyperlink" Target="https://www.linkedin.com/in/dhanashree-bhadane-9155241ab/" TargetMode="External"/><Relationship Id="rId169" Type="http://schemas.openxmlformats.org/officeDocument/2006/relationships/hyperlink" Target="https://drive.google.com/open?id=1qoPRAcRYJX81B3faWiaDuVqfJiwrme6K" TargetMode="External"/><Relationship Id="rId185" Type="http://schemas.openxmlformats.org/officeDocument/2006/relationships/hyperlink" Target="https://www.facebook.com/profile.php?id=100009866645477" TargetMode="External"/><Relationship Id="rId4" Type="http://schemas.openxmlformats.org/officeDocument/2006/relationships/hyperlink" Target="http://linkedin.com/in/kartik-jondhalekar-36453818b" TargetMode="External"/><Relationship Id="rId9" Type="http://schemas.openxmlformats.org/officeDocument/2006/relationships/hyperlink" Target="https://drive.google.com/open?id=10OYgdYHlnQtOYDJT06W_yN8M-OyEt67m" TargetMode="External"/><Relationship Id="rId180" Type="http://schemas.openxmlformats.org/officeDocument/2006/relationships/hyperlink" Target="https://www.linkedin.com/in/shivay01/" TargetMode="External"/><Relationship Id="rId26" Type="http://schemas.openxmlformats.org/officeDocument/2006/relationships/hyperlink" Target="https://drive.google.com/open?id=1ELuTRbTH-dbqo-rer-wy3zpAajptJoDw" TargetMode="External"/></Relationships>
</file>

<file path=xl/worksheets/_rels/sheet89.xml.rels><?xml version="1.0" encoding="UTF-8" standalone="yes"?>
<Relationships xmlns="http://schemas.openxmlformats.org/package/2006/relationships"><Relationship Id="rId117" Type="http://schemas.openxmlformats.org/officeDocument/2006/relationships/hyperlink" Target="https://www.linkedin.com/in/kaustubh-gupte-a26720192" TargetMode="External"/><Relationship Id="rId21" Type="http://schemas.openxmlformats.org/officeDocument/2006/relationships/hyperlink" Target="https://drive.google.com/open?id=1aJHtK5RYOLn426TD3JoDzKpb5K_mBrP_" TargetMode="External"/><Relationship Id="rId42" Type="http://schemas.openxmlformats.org/officeDocument/2006/relationships/hyperlink" Target="https://drive.google.com/open?id=1zJuDtqtFlJzGC0MUjpB4NAwZtr-tl-Ua" TargetMode="External"/><Relationship Id="rId63" Type="http://schemas.openxmlformats.org/officeDocument/2006/relationships/hyperlink" Target="https://drive.google.com/open?id=1UNElOZh8esJY4DUT3jQh-Y03_I9vcih4" TargetMode="External"/><Relationship Id="rId84" Type="http://schemas.openxmlformats.org/officeDocument/2006/relationships/hyperlink" Target="https://www.facebook.com/mk9190" TargetMode="External"/><Relationship Id="rId138" Type="http://schemas.openxmlformats.org/officeDocument/2006/relationships/hyperlink" Target="https://drive.google.com/open?id=1e8dF17lVV5K8uEjyNunKodQh6FinGyWT" TargetMode="External"/><Relationship Id="rId159" Type="http://schemas.openxmlformats.org/officeDocument/2006/relationships/hyperlink" Target="https://drive.google.com/open?id=161VprRCB6KsUdFkdzI9pdU8Rskr_5DQ0" TargetMode="External"/><Relationship Id="rId170" Type="http://schemas.openxmlformats.org/officeDocument/2006/relationships/hyperlink" Target="https://drive.google.com/open?id=1p85VCgCRfZ4hQVFpOk35NU5wl1Nd-9gB" TargetMode="External"/><Relationship Id="rId191" Type="http://schemas.openxmlformats.org/officeDocument/2006/relationships/hyperlink" Target="https://drive.google.com/open?id=1krh1CuJSTNHAN2b1g9XH0YrKc240oOC5" TargetMode="External"/><Relationship Id="rId205" Type="http://schemas.openxmlformats.org/officeDocument/2006/relationships/hyperlink" Target="https://www.linkedin.com/in/prasad-bambarkar-153a21121" TargetMode="External"/><Relationship Id="rId107" Type="http://schemas.openxmlformats.org/officeDocument/2006/relationships/hyperlink" Target="https://drive.google.com/open?id=1E-njO1X_5sk1JrwfOhEyqrUvQpP9ZTkK" TargetMode="External"/><Relationship Id="rId11" Type="http://schemas.openxmlformats.org/officeDocument/2006/relationships/hyperlink" Target="https://www.facebook.com/yash.khedekar.7/" TargetMode="External"/><Relationship Id="rId32" Type="http://schemas.openxmlformats.org/officeDocument/2006/relationships/hyperlink" Target="https://www.linkedin.com/in/taha-q-945594102/" TargetMode="External"/><Relationship Id="rId53" Type="http://schemas.openxmlformats.org/officeDocument/2006/relationships/hyperlink" Target="https://drive.google.com/open?id=19-sj27u8fcofBc-CV2TZW4MdBHoGtqzg" TargetMode="External"/><Relationship Id="rId74" Type="http://schemas.openxmlformats.org/officeDocument/2006/relationships/hyperlink" Target="http://www.linkedin.com/in/sanika-kale-6a86381aa" TargetMode="External"/><Relationship Id="rId128" Type="http://schemas.openxmlformats.org/officeDocument/2006/relationships/hyperlink" Target="https://www.facebook.com/profile.php?id=100018915420633" TargetMode="External"/><Relationship Id="rId149" Type="http://schemas.openxmlformats.org/officeDocument/2006/relationships/hyperlink" Target="https://www.linkedin.com/in/prathamesh-warankar-15405bb0" TargetMode="External"/><Relationship Id="rId5" Type="http://schemas.openxmlformats.org/officeDocument/2006/relationships/hyperlink" Target="https://drive.google.com/open?id=1yetyGn_uTfCcqgx0-I9U87T72EYOqKkO" TargetMode="External"/><Relationship Id="rId95" Type="http://schemas.openxmlformats.org/officeDocument/2006/relationships/hyperlink" Target="https://drive.google.com/open?id=1bQASUhmG2PsD3-Ra6kTg5A0524dDTNgn" TargetMode="External"/><Relationship Id="rId160" Type="http://schemas.openxmlformats.org/officeDocument/2006/relationships/hyperlink" Target="https://www.facebook.com/amit.navare.9" TargetMode="External"/><Relationship Id="rId181" Type="http://schemas.openxmlformats.org/officeDocument/2006/relationships/hyperlink" Target="https://www.linkedin.com/in/vaibhav-patil-b83ba319b" TargetMode="External"/><Relationship Id="rId216" Type="http://schemas.openxmlformats.org/officeDocument/2006/relationships/hyperlink" Target="https://m.facebook.com/adit.pawar.9" TargetMode="External"/><Relationship Id="rId211" Type="http://schemas.openxmlformats.org/officeDocument/2006/relationships/hyperlink" Target="https://www.facebook.com/vats.rajput.7" TargetMode="External"/><Relationship Id="rId22" Type="http://schemas.openxmlformats.org/officeDocument/2006/relationships/hyperlink" Target="https://drive.google.com/open?id=1TuJedQFiD1aDCl3MW2mymOuoFlbwxFvB" TargetMode="External"/><Relationship Id="rId27" Type="http://schemas.openxmlformats.org/officeDocument/2006/relationships/hyperlink" Target="https://m.facebook.com/durgesh.upadhayay.16?ref=bookmarks" TargetMode="External"/><Relationship Id="rId43" Type="http://schemas.openxmlformats.org/officeDocument/2006/relationships/hyperlink" Target="https://www.facebook.com/ganesh.mudigonda" TargetMode="External"/><Relationship Id="rId48" Type="http://schemas.openxmlformats.org/officeDocument/2006/relationships/hyperlink" Target="https://www.linkedin.com/in/shraddha-sinha-675813177" TargetMode="External"/><Relationship Id="rId64" Type="http://schemas.openxmlformats.org/officeDocument/2006/relationships/hyperlink" Target="https://drive.google.com/open?id=15e1xNIOQOttBGS4OS2N0xa5-5yxHCg9b" TargetMode="External"/><Relationship Id="rId69" Type="http://schemas.openxmlformats.org/officeDocument/2006/relationships/hyperlink" Target="https://www.facebook.com/shounak.sangli" TargetMode="External"/><Relationship Id="rId113" Type="http://schemas.openxmlformats.org/officeDocument/2006/relationships/hyperlink" Target="https://www.linkedin.com/in/sayali-bole-216558183/" TargetMode="External"/><Relationship Id="rId118" Type="http://schemas.openxmlformats.org/officeDocument/2006/relationships/hyperlink" Target="https://drive.google.com/open?id=1QqD7NVBWXa_-e1UaxfItkcVD2_aAwM6S" TargetMode="External"/><Relationship Id="rId134" Type="http://schemas.openxmlformats.org/officeDocument/2006/relationships/hyperlink" Target="https://drive.google.com/open?id=1vZrMYeHcH1A7qVzhEgDxdKviXxOMtSRT" TargetMode="External"/><Relationship Id="rId139" Type="http://schemas.openxmlformats.org/officeDocument/2006/relationships/hyperlink" Target="https://drive.google.com/open?id=1IW-5H_hMSQQeeciz5om8XQkPZEGg0OGo" TargetMode="External"/><Relationship Id="rId80" Type="http://schemas.openxmlformats.org/officeDocument/2006/relationships/hyperlink" Target="https://drive.google.com/open?id=1_GKXKY8x99OO1I8VHDJ7g35qnlLqufMk" TargetMode="External"/><Relationship Id="rId85" Type="http://schemas.openxmlformats.org/officeDocument/2006/relationships/hyperlink" Target="https://www.linkedin.com/in/mannal-kamble-53297b153/" TargetMode="External"/><Relationship Id="rId150" Type="http://schemas.openxmlformats.org/officeDocument/2006/relationships/hyperlink" Target="https://drive.google.com/open?id=1pvzwKGA4OxP070Xber_lUuirs-ja72wR" TargetMode="External"/><Relationship Id="rId155" Type="http://schemas.openxmlformats.org/officeDocument/2006/relationships/hyperlink" Target="https://drive.google.com/open?id=1Y10xK7B-Tb7YmEch7VSR91H4GqgKTvBA" TargetMode="External"/><Relationship Id="rId171" Type="http://schemas.openxmlformats.org/officeDocument/2006/relationships/hyperlink" Target="https://drive.google.com/open?id=1_tjknkVA-wSP44cHoyOs1WGrhb0DGWIX" TargetMode="External"/><Relationship Id="rId176" Type="http://schemas.openxmlformats.org/officeDocument/2006/relationships/hyperlink" Target="http://www.fb.com/lalitvasam" TargetMode="External"/><Relationship Id="rId192" Type="http://schemas.openxmlformats.org/officeDocument/2006/relationships/hyperlink" Target="https://www.facebook.com/abhishek.pitale.52/" TargetMode="External"/><Relationship Id="rId197" Type="http://schemas.openxmlformats.org/officeDocument/2006/relationships/hyperlink" Target="https://www.linkedin.com/mwlite/in/muskan-k-361a51181" TargetMode="External"/><Relationship Id="rId206" Type="http://schemas.openxmlformats.org/officeDocument/2006/relationships/hyperlink" Target="https://drive.google.com/open?id=106_Hpv8jtg682G46oUWc6f-lpNr0r1wr" TargetMode="External"/><Relationship Id="rId201" Type="http://schemas.openxmlformats.org/officeDocument/2006/relationships/hyperlink" Target="https://www.linkedin.com/mwlite/in/gauri-soochik-16a556183" TargetMode="External"/><Relationship Id="rId222" Type="http://schemas.openxmlformats.org/officeDocument/2006/relationships/hyperlink" Target="mailto:prerna.upadhyescience@gmail.com" TargetMode="External"/><Relationship Id="rId12" Type="http://schemas.openxmlformats.org/officeDocument/2006/relationships/hyperlink" Target="https://www.linkedin.com/in/yash-khedekar-602a791a0" TargetMode="External"/><Relationship Id="rId17" Type="http://schemas.openxmlformats.org/officeDocument/2006/relationships/hyperlink" Target="https://drive.google.com/open?id=1BDj2V6UVlWPYnMKBpZQBWHLXULbXgB0q" TargetMode="External"/><Relationship Id="rId33" Type="http://schemas.openxmlformats.org/officeDocument/2006/relationships/hyperlink" Target="https://drive.google.com/open?id=1_NLCmJJX_Vz5zVh-hMX0au8RtpcgjoYQ" TargetMode="External"/><Relationship Id="rId38" Type="http://schemas.openxmlformats.org/officeDocument/2006/relationships/hyperlink" Target="https://drive.google.com/open?id=1lkWWUrKYLBhbmBaNzNfxPsue9C9tAU1F" TargetMode="External"/><Relationship Id="rId59" Type="http://schemas.openxmlformats.org/officeDocument/2006/relationships/hyperlink" Target="https://drive.google.com/open?id=1lD8X35AQJydzBZpSECbKUTU1-hXfbigi" TargetMode="External"/><Relationship Id="rId103" Type="http://schemas.openxmlformats.org/officeDocument/2006/relationships/hyperlink" Target="https://drive.google.com/open?id=1wQoloxdbBltKuxwxIOd8jpthKG4_PYqD" TargetMode="External"/><Relationship Id="rId108" Type="http://schemas.openxmlformats.org/officeDocument/2006/relationships/hyperlink" Target="https://www.facebook.com/kudaleyash" TargetMode="External"/><Relationship Id="rId124" Type="http://schemas.openxmlformats.org/officeDocument/2006/relationships/hyperlink" Target="https://www.facebook.com/Pankaj.Yadav99" TargetMode="External"/><Relationship Id="rId129" Type="http://schemas.openxmlformats.org/officeDocument/2006/relationships/hyperlink" Target="https://www.linkedin.com/mwlite/in/sahil-kothawale-a2a720192" TargetMode="External"/><Relationship Id="rId54" Type="http://schemas.openxmlformats.org/officeDocument/2006/relationships/hyperlink" Target="https://drive.google.com/open?id=14NIBEK5KEEopaQAdl7YDGXHmhcty59wA" TargetMode="External"/><Relationship Id="rId70" Type="http://schemas.openxmlformats.org/officeDocument/2006/relationships/hyperlink" Target="https://www.linkedin.com/in/shounak-sangli-263b58150/" TargetMode="External"/><Relationship Id="rId75" Type="http://schemas.openxmlformats.org/officeDocument/2006/relationships/hyperlink" Target="https://drive.google.com/open?id=1owPDkgTWkiRS7wP6ZO4sZ4KHtRTvdA6f" TargetMode="External"/><Relationship Id="rId91" Type="http://schemas.openxmlformats.org/officeDocument/2006/relationships/hyperlink" Target="https://drive.google.com/open?id=1NMpe_1WvvocNcMuaYQVp-md5pR7QdNad" TargetMode="External"/><Relationship Id="rId96" Type="http://schemas.openxmlformats.org/officeDocument/2006/relationships/hyperlink" Target="https://www.facebook.com/shruti.pardeshi.1029" TargetMode="External"/><Relationship Id="rId140" Type="http://schemas.openxmlformats.org/officeDocument/2006/relationships/hyperlink" Target="https://m.facebook.com/swarnima.patole?ref=bookmarks" TargetMode="External"/><Relationship Id="rId145" Type="http://schemas.openxmlformats.org/officeDocument/2006/relationships/hyperlink" Target="http://linkedin.com/in/vanshika-parkar-9bb338194" TargetMode="External"/><Relationship Id="rId161" Type="http://schemas.openxmlformats.org/officeDocument/2006/relationships/hyperlink" Target="https://www.linkedin.com/in/amit-navare-67144b1a0/?originalSubdomain=in" TargetMode="External"/><Relationship Id="rId166" Type="http://schemas.openxmlformats.org/officeDocument/2006/relationships/hyperlink" Target="https://drive.google.com/open?id=1dMuYrmQbCx7spD_QU_Lea5OeRwD209X4" TargetMode="External"/><Relationship Id="rId182" Type="http://schemas.openxmlformats.org/officeDocument/2006/relationships/hyperlink" Target="https://drive.google.com/open?id=1pviCZNglhIVzmsI3LuEp43RcxSAAKrCM" TargetMode="External"/><Relationship Id="rId187" Type="http://schemas.openxmlformats.org/officeDocument/2006/relationships/hyperlink" Target="https://drive.google.com/open?id=1UnS2V3D_fKoZy4iiS6QLdTaTLGv72Tm_" TargetMode="External"/><Relationship Id="rId217" Type="http://schemas.openxmlformats.org/officeDocument/2006/relationships/hyperlink" Target="https://drive.google.com/file/d/1ywotMUlgwxXwOhbERcWjFmKC6LAbfp6I/view?usp=sharing" TargetMode="External"/><Relationship Id="rId1" Type="http://schemas.openxmlformats.org/officeDocument/2006/relationships/hyperlink" Target="https://drive.google.com/open?id=1FLRbMTB5AHCAH_oa9DlRcy0RYblL10Ok" TargetMode="External"/><Relationship Id="rId6" Type="http://schemas.openxmlformats.org/officeDocument/2006/relationships/hyperlink" Target="https://drive.google.com/open?id=1oJbJx4D1sfZplgmeGh1goynk3PGko8Jh" TargetMode="External"/><Relationship Id="rId212" Type="http://schemas.openxmlformats.org/officeDocument/2006/relationships/hyperlink" Target="https://www.linkedin.com/in/vats-rajput-8b892b1ab" TargetMode="External"/><Relationship Id="rId23" Type="http://schemas.openxmlformats.org/officeDocument/2006/relationships/hyperlink" Target="http://facebook.com/adarsh.jadhav.988926" TargetMode="External"/><Relationship Id="rId28" Type="http://schemas.openxmlformats.org/officeDocument/2006/relationships/hyperlink" Target="https://www.linkedin.com/in/durgeshupadhyay" TargetMode="External"/><Relationship Id="rId49" Type="http://schemas.openxmlformats.org/officeDocument/2006/relationships/hyperlink" Target="https://drive.google.com/open?id=1Zr_JTaYRC5dMX4yG1C-0i8TpPKWZdGDf" TargetMode="External"/><Relationship Id="rId114" Type="http://schemas.openxmlformats.org/officeDocument/2006/relationships/hyperlink" Target="https://drive.google.com/open?id=1oZHRlTnhSSuKWTdBTTpuIqT6irl4F0QK" TargetMode="External"/><Relationship Id="rId119" Type="http://schemas.openxmlformats.org/officeDocument/2006/relationships/hyperlink" Target="https://drive.google.com/open?id=1ClTZd8rKV6_X95sAXlitcR9rNCD5aFbi" TargetMode="External"/><Relationship Id="rId44" Type="http://schemas.openxmlformats.org/officeDocument/2006/relationships/hyperlink" Target="https://www.linkedin.com/in/ganesh-mudigonda-6b010a17b/" TargetMode="External"/><Relationship Id="rId60" Type="http://schemas.openxmlformats.org/officeDocument/2006/relationships/hyperlink" Target="https://drive.google.com/open?id=16gaf67st5C7rqbyPsRlv7xcVYGnutFAa" TargetMode="External"/><Relationship Id="rId65" Type="http://schemas.openxmlformats.org/officeDocument/2006/relationships/hyperlink" Target="https://www.facebook.com/vijaymudaliar99/" TargetMode="External"/><Relationship Id="rId81" Type="http://schemas.openxmlformats.org/officeDocument/2006/relationships/hyperlink" Target="http://www.linkedin.com/in/shivam-giri-389558183" TargetMode="External"/><Relationship Id="rId86" Type="http://schemas.openxmlformats.org/officeDocument/2006/relationships/hyperlink" Target="https://drive.google.com/open?id=1LUu_kY0R3TYdW3WmcKYYdE59LDQx-F9h" TargetMode="External"/><Relationship Id="rId130" Type="http://schemas.openxmlformats.org/officeDocument/2006/relationships/hyperlink" Target="https://drive.google.com/open?id=11eSMA53UFO0Q-j3uU004E2ILpmzhXi3c" TargetMode="External"/><Relationship Id="rId135" Type="http://schemas.openxmlformats.org/officeDocument/2006/relationships/hyperlink" Target="https://drive.google.com/open?id=1NUutTiVNwq2HovZ-LCBWrfBK804hpdlO" TargetMode="External"/><Relationship Id="rId151" Type="http://schemas.openxmlformats.org/officeDocument/2006/relationships/hyperlink" Target="https://drive.google.com/open?id=1tuvj2wq2l0ykSuHMqCdaJZU4TgdarL0I" TargetMode="External"/><Relationship Id="rId156" Type="http://schemas.openxmlformats.org/officeDocument/2006/relationships/hyperlink" Target="https://www.facebook.com/EverYthinGVaidZz" TargetMode="External"/><Relationship Id="rId177" Type="http://schemas.openxmlformats.org/officeDocument/2006/relationships/hyperlink" Target="https://www.linkedin.com/in/lalit-vasam-a40aa2141/" TargetMode="External"/><Relationship Id="rId198" Type="http://schemas.openxmlformats.org/officeDocument/2006/relationships/hyperlink" Target="https://drive.google.com/open?id=1lIA7q3u2P5nl0B6_MeyfbxdidT4EBZfL" TargetMode="External"/><Relationship Id="rId172" Type="http://schemas.openxmlformats.org/officeDocument/2006/relationships/hyperlink" Target="https://www.facebook.com/pratik.koli.71" TargetMode="External"/><Relationship Id="rId193" Type="http://schemas.openxmlformats.org/officeDocument/2006/relationships/hyperlink" Target="http://www.linkedin.com/in/abhishek-pitale-193a61153" TargetMode="External"/><Relationship Id="rId202" Type="http://schemas.openxmlformats.org/officeDocument/2006/relationships/hyperlink" Target="https://drive.google.com/open?id=1NIWpfXb1Ikc47cQoanj73UTDbG6pA-vH" TargetMode="External"/><Relationship Id="rId207" Type="http://schemas.openxmlformats.org/officeDocument/2006/relationships/hyperlink" Target="https://drive.google.com/open?id=1jnoE6xm3S0aLAfLrsRw5sQNkrEm8TG5B" TargetMode="External"/><Relationship Id="rId223" Type="http://schemas.openxmlformats.org/officeDocument/2006/relationships/printerSettings" Target="../printerSettings/printerSettings51.bin"/><Relationship Id="rId13" Type="http://schemas.openxmlformats.org/officeDocument/2006/relationships/hyperlink" Target="https://drive.google.com/open?id=1LCfK_xP4P8gmA0UZ09Xshu1lZp1MebNy" TargetMode="External"/><Relationship Id="rId18" Type="http://schemas.openxmlformats.org/officeDocument/2006/relationships/hyperlink" Target="https://drive.google.com/open?id=1N6psFfMDsLCxoVagx3eLFdJ9VGNrFhgM" TargetMode="External"/><Relationship Id="rId39" Type="http://schemas.openxmlformats.org/officeDocument/2006/relationships/hyperlink" Target="https://www.facebook.com/akanksha.samel/" TargetMode="External"/><Relationship Id="rId109" Type="http://schemas.openxmlformats.org/officeDocument/2006/relationships/hyperlink" Target="https://www.linkedin.com/in/yash-kudale-09b380182" TargetMode="External"/><Relationship Id="rId34" Type="http://schemas.openxmlformats.org/officeDocument/2006/relationships/hyperlink" Target="https://drive.google.com/open?id=1GxiMqS8NiBiAIJEdR20wO5t6Jr526jQU" TargetMode="External"/><Relationship Id="rId50" Type="http://schemas.openxmlformats.org/officeDocument/2006/relationships/hyperlink" Target="https://drive.google.com/open?id=1T4OYBSocilNptQoBn6jX4yxFkjQKYxPD" TargetMode="External"/><Relationship Id="rId55" Type="http://schemas.openxmlformats.org/officeDocument/2006/relationships/hyperlink" Target="https://www.linkedin.com/in/diksha-nikumbh-9b98b01a8" TargetMode="External"/><Relationship Id="rId76" Type="http://schemas.openxmlformats.org/officeDocument/2006/relationships/hyperlink" Target="https://drive.google.com/open?id=14O-vHllHf9ajZH4TghcUSk3JsXJPPn_a" TargetMode="External"/><Relationship Id="rId97" Type="http://schemas.openxmlformats.org/officeDocument/2006/relationships/hyperlink" Target="http://www.linkedin.com/in/shruti-pravin-pardeshi-3764131aa" TargetMode="External"/><Relationship Id="rId104" Type="http://schemas.openxmlformats.org/officeDocument/2006/relationships/hyperlink" Target="https://www.facebook.com/aadesh.pawar98925" TargetMode="External"/><Relationship Id="rId120" Type="http://schemas.openxmlformats.org/officeDocument/2006/relationships/hyperlink" Target="https://www.facebook.com/profile.php?id=100009705185255" TargetMode="External"/><Relationship Id="rId125" Type="http://schemas.openxmlformats.org/officeDocument/2006/relationships/hyperlink" Target="https://www.linkedin.com/in/pankaj-yadav-3763211a0" TargetMode="External"/><Relationship Id="rId141" Type="http://schemas.openxmlformats.org/officeDocument/2006/relationships/hyperlink" Target="https://www.linkedin.com/in/swarnima-patole-bb9b67170" TargetMode="External"/><Relationship Id="rId146" Type="http://schemas.openxmlformats.org/officeDocument/2006/relationships/hyperlink" Target="https://drive.google.com/open?id=13SrOpkew0W_ZUtUcce4HFPWUaSsHMJo4" TargetMode="External"/><Relationship Id="rId167" Type="http://schemas.openxmlformats.org/officeDocument/2006/relationships/hyperlink" Target="https://drive.google.com/open?id=1LS9SOMkPv7h-D5Ph23HL3Pgb9FFoWawK" TargetMode="External"/><Relationship Id="rId188" Type="http://schemas.openxmlformats.org/officeDocument/2006/relationships/hyperlink" Target="https://www.facebook.com/vedant.kulkarni.5851/" TargetMode="External"/><Relationship Id="rId7" Type="http://schemas.openxmlformats.org/officeDocument/2006/relationships/hyperlink" Target="https://www.facebook.com/janvhie.shivalkar" TargetMode="External"/><Relationship Id="rId71" Type="http://schemas.openxmlformats.org/officeDocument/2006/relationships/hyperlink" Target="https://drive.google.com/open?id=1xAOAiXui5UVdUayYT422WljJRufiS-QJ" TargetMode="External"/><Relationship Id="rId92" Type="http://schemas.openxmlformats.org/officeDocument/2006/relationships/hyperlink" Target="https://www.facebook.com/soham.narvekar.9" TargetMode="External"/><Relationship Id="rId162" Type="http://schemas.openxmlformats.org/officeDocument/2006/relationships/hyperlink" Target="https://drive.google.com/open?id=1CxiRIfQBQW9CHI1p_6BloJB_RTmeUgPT" TargetMode="External"/><Relationship Id="rId183" Type="http://schemas.openxmlformats.org/officeDocument/2006/relationships/hyperlink" Target="https://drive.google.com/open?id=1kRc9XhLXAsyCYU-it0v2bv7-xKtDVV76" TargetMode="External"/><Relationship Id="rId213" Type="http://schemas.openxmlformats.org/officeDocument/2006/relationships/hyperlink" Target="mailto:adit.pawar@vit.edu.in" TargetMode="External"/><Relationship Id="rId218" Type="http://schemas.openxmlformats.org/officeDocument/2006/relationships/hyperlink" Target="https://drive.google.com/file/d/15wKmljBT7HJAnpCJ1XH0tIT9xoPk96cn/view?usp=sharing" TargetMode="External"/><Relationship Id="rId2" Type="http://schemas.openxmlformats.org/officeDocument/2006/relationships/hyperlink" Target="https://drive.google.com/open?id=1i2qiZq5eq_hoHmhhqCalmy_WbknNVJ54" TargetMode="External"/><Relationship Id="rId29" Type="http://schemas.openxmlformats.org/officeDocument/2006/relationships/hyperlink" Target="https://drive.google.com/open?id=1kTMk2FVOHxTG0NG5QY5bAgxm2xaPBzyK" TargetMode="External"/><Relationship Id="rId24" Type="http://schemas.openxmlformats.org/officeDocument/2006/relationships/hyperlink" Target="https://www.linkedin.com/in/adarsh-jadhav-a8967b160/" TargetMode="External"/><Relationship Id="rId40" Type="http://schemas.openxmlformats.org/officeDocument/2006/relationships/hyperlink" Target="http://www.linkedin.com/in/akanksha-samel-as1339194" TargetMode="External"/><Relationship Id="rId45" Type="http://schemas.openxmlformats.org/officeDocument/2006/relationships/hyperlink" Target="https://drive.google.com/open?id=1H9AxIcAwsRbtk7-cSTmHvXxARf0e6G2U" TargetMode="External"/><Relationship Id="rId66" Type="http://schemas.openxmlformats.org/officeDocument/2006/relationships/hyperlink" Target="https://www.linkedin.com/in/vijay-mudaliar-b407b51b2/" TargetMode="External"/><Relationship Id="rId87" Type="http://schemas.openxmlformats.org/officeDocument/2006/relationships/hyperlink" Target="https://drive.google.com/open?id=1taBWbiiadZYOWKA2PCiBmJTnHi4Pyftu" TargetMode="External"/><Relationship Id="rId110" Type="http://schemas.openxmlformats.org/officeDocument/2006/relationships/hyperlink" Target="https://drive.google.com/open?id=17KI7W0akXBxSXvZjioSEATMGAY5HHVcc" TargetMode="External"/><Relationship Id="rId115" Type="http://schemas.openxmlformats.org/officeDocument/2006/relationships/hyperlink" Target="https://drive.google.com/open?id=1MqCU4Rm0f9himxyf-Ai3GRVsvQdZ24Y0" TargetMode="External"/><Relationship Id="rId131" Type="http://schemas.openxmlformats.org/officeDocument/2006/relationships/hyperlink" Target="https://drive.google.com/open?id=1p1rF7mOMq4ycW_s-zd_ODbLUrJQqfViQ" TargetMode="External"/><Relationship Id="rId136" Type="http://schemas.openxmlformats.org/officeDocument/2006/relationships/hyperlink" Target="https://www.facebook.com/profile.php?id=100002776387339" TargetMode="External"/><Relationship Id="rId157" Type="http://schemas.openxmlformats.org/officeDocument/2006/relationships/hyperlink" Target="https://www.linkedin.com/mwlite/in/vaidehi-chalke-04259a1ab" TargetMode="External"/><Relationship Id="rId178" Type="http://schemas.openxmlformats.org/officeDocument/2006/relationships/hyperlink" Target="https://drive.google.com/open?id=1PU38NfPDeZSiQq1R4PUXazxqCgUYv-FW" TargetMode="External"/><Relationship Id="rId61" Type="http://schemas.openxmlformats.org/officeDocument/2006/relationships/hyperlink" Target="https://www.facebook.com/profile.php?id=100009502426616" TargetMode="External"/><Relationship Id="rId82" Type="http://schemas.openxmlformats.org/officeDocument/2006/relationships/hyperlink" Target="https://drive.google.com/open?id=1_FFykQvx-PQ1aVofAj05NUPSQceUbTxo" TargetMode="External"/><Relationship Id="rId152" Type="http://schemas.openxmlformats.org/officeDocument/2006/relationships/hyperlink" Target="https://www.facebook.com/vidhi.dave.758" TargetMode="External"/><Relationship Id="rId173" Type="http://schemas.openxmlformats.org/officeDocument/2006/relationships/hyperlink" Target="https://www.linkedin.com/in/pratik-koli-714a3418b" TargetMode="External"/><Relationship Id="rId194" Type="http://schemas.openxmlformats.org/officeDocument/2006/relationships/hyperlink" Target="https://drive.google.com/open?id=1BEBxqFVt61IxEvxKKl-9XzIAXRryOIsF" TargetMode="External"/><Relationship Id="rId199" Type="http://schemas.openxmlformats.org/officeDocument/2006/relationships/hyperlink" Target="https://drive.google.com/open?id=1bPA7KXVgYJB6DctkqKPNhvgFvszjW4LN" TargetMode="External"/><Relationship Id="rId203" Type="http://schemas.openxmlformats.org/officeDocument/2006/relationships/hyperlink" Target="https://drive.google.com/open?id=1cNORpqjRFoI81iE4OMIEsxB2dieP3ya6" TargetMode="External"/><Relationship Id="rId208" Type="http://schemas.openxmlformats.org/officeDocument/2006/relationships/hyperlink" Target="https://www.linkedin.com/in/aman-chauhan-658339194/" TargetMode="External"/><Relationship Id="rId19" Type="http://schemas.openxmlformats.org/officeDocument/2006/relationships/hyperlink" Target="https://www.facebook.com/profile.php?id=100009419500727" TargetMode="External"/><Relationship Id="rId224" Type="http://schemas.openxmlformats.org/officeDocument/2006/relationships/drawing" Target="../drawings/drawing8.xml"/><Relationship Id="rId14" Type="http://schemas.openxmlformats.org/officeDocument/2006/relationships/hyperlink" Target="https://drive.google.com/open?id=1rntM6Vya4PJ3ssRPFS4unMCCmSIXVbnU" TargetMode="External"/><Relationship Id="rId30" Type="http://schemas.openxmlformats.org/officeDocument/2006/relationships/hyperlink" Target="https://drive.google.com/open?id=1Q_OWfK-lq33ul_djf5PCwQndetUT5Rbz" TargetMode="External"/><Relationship Id="rId35" Type="http://schemas.openxmlformats.org/officeDocument/2006/relationships/hyperlink" Target="https://www.facebook.com/vigneshk.nainar/" TargetMode="External"/><Relationship Id="rId56" Type="http://schemas.openxmlformats.org/officeDocument/2006/relationships/hyperlink" Target="https://drive.google.com/open?id=1dk51NWYNy50EAhzUDd_KPrVScUjS_O1U" TargetMode="External"/><Relationship Id="rId77" Type="http://schemas.openxmlformats.org/officeDocument/2006/relationships/hyperlink" Target="https://www.facebook.com/omeshwari.attarde" TargetMode="External"/><Relationship Id="rId100" Type="http://schemas.openxmlformats.org/officeDocument/2006/relationships/hyperlink" Target="https://www.facebook.com/shubham.gurav.927" TargetMode="External"/><Relationship Id="rId105" Type="http://schemas.openxmlformats.org/officeDocument/2006/relationships/hyperlink" Target="https://www.linkedin.com/in/aadesh-pawar-355976178/" TargetMode="External"/><Relationship Id="rId126" Type="http://schemas.openxmlformats.org/officeDocument/2006/relationships/hyperlink" Target="https://drive.google.com/open?id=1yAjn-ACgELaFYJINKFXstX0Fxcbb5tVS" TargetMode="External"/><Relationship Id="rId147" Type="http://schemas.openxmlformats.org/officeDocument/2006/relationships/hyperlink" Target="https://drive.google.com/open?id=150Qe-N_C5txpkvPk36BMigSpAaWFYnIr" TargetMode="External"/><Relationship Id="rId168" Type="http://schemas.openxmlformats.org/officeDocument/2006/relationships/hyperlink" Target="https://www.facebook.com/pooja.nimbare.79" TargetMode="External"/><Relationship Id="rId8" Type="http://schemas.openxmlformats.org/officeDocument/2006/relationships/hyperlink" Target="https://www.linkedin.com/in/janvhie-s-7b468b193" TargetMode="External"/><Relationship Id="rId51" Type="http://schemas.openxmlformats.org/officeDocument/2006/relationships/hyperlink" Target="https://www.facebook.com/aditya.chavan.37051" TargetMode="External"/><Relationship Id="rId72" Type="http://schemas.openxmlformats.org/officeDocument/2006/relationships/hyperlink" Target="https://drive.google.com/open?id=1kLNbxgqjEkyR93opT8pl2iCInM7KLvKY" TargetMode="External"/><Relationship Id="rId93" Type="http://schemas.openxmlformats.org/officeDocument/2006/relationships/hyperlink" Target="https://www.linkedin.com/in/soham-narvekar-30240a192kar" TargetMode="External"/><Relationship Id="rId98" Type="http://schemas.openxmlformats.org/officeDocument/2006/relationships/hyperlink" Target="https://drive.google.com/open?id=12NHAJQ3nYuLK4r2-_0Ajc_7czy8Dz3xl" TargetMode="External"/><Relationship Id="rId121" Type="http://schemas.openxmlformats.org/officeDocument/2006/relationships/hyperlink" Target="https://www.linkedin.com/in/aman-chauhan-0a3a53166" TargetMode="External"/><Relationship Id="rId142" Type="http://schemas.openxmlformats.org/officeDocument/2006/relationships/hyperlink" Target="https://drive.google.com/open?id=1MJBaq-hKDT39Ds1betHS_jAdPeWCOrq1" TargetMode="External"/><Relationship Id="rId163" Type="http://schemas.openxmlformats.org/officeDocument/2006/relationships/hyperlink" Target="https://drive.google.com/open?id=1qM9uMmb9DIorDepD7NNF7ouhNJuN_u8i" TargetMode="External"/><Relationship Id="rId184" Type="http://schemas.openxmlformats.org/officeDocument/2006/relationships/hyperlink" Target="https://www.facebook.com/atharva.kulkarni.927" TargetMode="External"/><Relationship Id="rId189" Type="http://schemas.openxmlformats.org/officeDocument/2006/relationships/hyperlink" Target="https://www.linkedin.com/in/vedant-kulkarni-020075173/" TargetMode="External"/><Relationship Id="rId219" Type="http://schemas.openxmlformats.org/officeDocument/2006/relationships/hyperlink" Target="https://www.facebook.com/hridaya.murudka" TargetMode="External"/><Relationship Id="rId3" Type="http://schemas.openxmlformats.org/officeDocument/2006/relationships/hyperlink" Target="https://www.facebook.com/rahul.prabhu.73/" TargetMode="External"/><Relationship Id="rId214" Type="http://schemas.openxmlformats.org/officeDocument/2006/relationships/hyperlink" Target="mailto:aditpawar007@gmail.com" TargetMode="External"/><Relationship Id="rId25" Type="http://schemas.openxmlformats.org/officeDocument/2006/relationships/hyperlink" Target="https://drive.google.com/open?id=14jDfzJVwF169_n42bf-lbJnuSnxef-HV" TargetMode="External"/><Relationship Id="rId46" Type="http://schemas.openxmlformats.org/officeDocument/2006/relationships/hyperlink" Target="https://drive.google.com/open?id=1VnR_ZeVNOw5MLGGgofJ6PNPd-r0ggmp6" TargetMode="External"/><Relationship Id="rId67" Type="http://schemas.openxmlformats.org/officeDocument/2006/relationships/hyperlink" Target="https://drive.google.com/open?id=12PFg3St6IwJF-2ga7xAuzBzbNV2b3WBc" TargetMode="External"/><Relationship Id="rId116" Type="http://schemas.openxmlformats.org/officeDocument/2006/relationships/hyperlink" Target="https://www.facebook.com/kaustubh.gupte.1" TargetMode="External"/><Relationship Id="rId137" Type="http://schemas.openxmlformats.org/officeDocument/2006/relationships/hyperlink" Target="https://www.linkedin.com/in/yashgupta1109" TargetMode="External"/><Relationship Id="rId158" Type="http://schemas.openxmlformats.org/officeDocument/2006/relationships/hyperlink" Target="https://drive.google.com/open?id=1TIj_4JWzbICxgJ1NdEHY28GSqjNkovxG" TargetMode="External"/><Relationship Id="rId20" Type="http://schemas.openxmlformats.org/officeDocument/2006/relationships/hyperlink" Target="http://www.linkedin.com/in/pooja-sharma-0551b7192" TargetMode="External"/><Relationship Id="rId41" Type="http://schemas.openxmlformats.org/officeDocument/2006/relationships/hyperlink" Target="https://drive.google.com/open?id=1STcrzSmONqxM4K76SBeNtMjYSuzowjlq" TargetMode="External"/><Relationship Id="rId62" Type="http://schemas.openxmlformats.org/officeDocument/2006/relationships/hyperlink" Target="https://www.linkedin.com/in/shankar-shedge-2895a51ab" TargetMode="External"/><Relationship Id="rId83" Type="http://schemas.openxmlformats.org/officeDocument/2006/relationships/hyperlink" Target="https://drive.google.com/open?id=1kW9ZcJez8VeY9gi1jjJtRtVNUbrEaA9V" TargetMode="External"/><Relationship Id="rId88" Type="http://schemas.openxmlformats.org/officeDocument/2006/relationships/hyperlink" Target="https://www.facebook.com/falguni.waghela.58/" TargetMode="External"/><Relationship Id="rId111" Type="http://schemas.openxmlformats.org/officeDocument/2006/relationships/hyperlink" Target="https://drive.google.com/open?id=1kx24Dq_256mvrJjc6ilRoGVKM-kVZ5rR" TargetMode="External"/><Relationship Id="rId132" Type="http://schemas.openxmlformats.org/officeDocument/2006/relationships/hyperlink" Target="https://www.facebook.com/yash.shetty.330" TargetMode="External"/><Relationship Id="rId153" Type="http://schemas.openxmlformats.org/officeDocument/2006/relationships/hyperlink" Target="https://www.linkedin.com/in/vidhi-dave-66344b1a0/" TargetMode="External"/><Relationship Id="rId174" Type="http://schemas.openxmlformats.org/officeDocument/2006/relationships/hyperlink" Target="https://drive.google.com/open?id=1qWU3p71DSijj3B2s91Yr5zwjEmd2Ydyx" TargetMode="External"/><Relationship Id="rId179" Type="http://schemas.openxmlformats.org/officeDocument/2006/relationships/hyperlink" Target="https://drive.google.com/open?id=148eZGzP8otzNedS_JEy-3Q22Ita4rNud" TargetMode="External"/><Relationship Id="rId195" Type="http://schemas.openxmlformats.org/officeDocument/2006/relationships/hyperlink" Target="https://drive.google.com/open?id=1GcryG-qKDvTidKdcBsyyAQUgxbtAKbCd" TargetMode="External"/><Relationship Id="rId209" Type="http://schemas.openxmlformats.org/officeDocument/2006/relationships/hyperlink" Target="https://drive.google.com/open?id=1bnVsJ9v6QOZJ97Q2NB-yTHJIKW9OisQn" TargetMode="External"/><Relationship Id="rId190" Type="http://schemas.openxmlformats.org/officeDocument/2006/relationships/hyperlink" Target="https://drive.google.com/open?id=1axID6y9q7QYMJ2Vv-ZOC95zSyGWr2Lys" TargetMode="External"/><Relationship Id="rId204" Type="http://schemas.openxmlformats.org/officeDocument/2006/relationships/hyperlink" Target="https://www.facebook.com/profile.php?id=100007384061265" TargetMode="External"/><Relationship Id="rId220" Type="http://schemas.openxmlformats.org/officeDocument/2006/relationships/hyperlink" Target="https://www.linkedin.com/in/hridaya-murudkar-675353196" TargetMode="External"/><Relationship Id="rId15" Type="http://schemas.openxmlformats.org/officeDocument/2006/relationships/hyperlink" Target="https://www.facebook.com/" TargetMode="External"/><Relationship Id="rId36" Type="http://schemas.openxmlformats.org/officeDocument/2006/relationships/hyperlink" Target="http://www.linkedin.com/in/vigneshkumaran-nainar-382760146" TargetMode="External"/><Relationship Id="rId57" Type="http://schemas.openxmlformats.org/officeDocument/2006/relationships/hyperlink" Target="https://drive.google.com/open?id=1lHjYW2hzm-2clCpLjmoQypuWm5SFHkTG" TargetMode="External"/><Relationship Id="rId106" Type="http://schemas.openxmlformats.org/officeDocument/2006/relationships/hyperlink" Target="https://drive.google.com/open?id=1UQw62-9TdOHwpIhjPbY_OVI_SPGsq1C-" TargetMode="External"/><Relationship Id="rId127" Type="http://schemas.openxmlformats.org/officeDocument/2006/relationships/hyperlink" Target="https://drive.google.com/open?id=1A6toqkIc-oO_6HfdvpnQAEHlZDEysEpU" TargetMode="External"/><Relationship Id="rId10" Type="http://schemas.openxmlformats.org/officeDocument/2006/relationships/hyperlink" Target="https://drive.google.com/open?id=1VTWGmZtaaLX3jwt079_T1gl-x9SZ0DMM" TargetMode="External"/><Relationship Id="rId31" Type="http://schemas.openxmlformats.org/officeDocument/2006/relationships/hyperlink" Target="https://www.facebook.com/mtqrey" TargetMode="External"/><Relationship Id="rId52" Type="http://schemas.openxmlformats.org/officeDocument/2006/relationships/hyperlink" Target="https://www.linkedin.com/aditya.chavan-18a7a0165" TargetMode="External"/><Relationship Id="rId73" Type="http://schemas.openxmlformats.org/officeDocument/2006/relationships/hyperlink" Target="https://www.facebook.com/sanika.kale.180072" TargetMode="External"/><Relationship Id="rId78" Type="http://schemas.openxmlformats.org/officeDocument/2006/relationships/hyperlink" Target="http://www.linkedin.com/in/omeshwari-attarde-84b059170" TargetMode="External"/><Relationship Id="rId94" Type="http://schemas.openxmlformats.org/officeDocument/2006/relationships/hyperlink" Target="https://drive.google.com/open?id=1MKj7ea71S11YYDXYG15e6PNfsa-YQf3a" TargetMode="External"/><Relationship Id="rId99" Type="http://schemas.openxmlformats.org/officeDocument/2006/relationships/hyperlink" Target="https://drive.google.com/open?id=1lsAPsjIorRvwcl7UBurv8U9jk5njBMXB" TargetMode="External"/><Relationship Id="rId101" Type="http://schemas.openxmlformats.org/officeDocument/2006/relationships/hyperlink" Target="https://www.linkedin.com/in/shubham-gurav-24b851184" TargetMode="External"/><Relationship Id="rId122" Type="http://schemas.openxmlformats.org/officeDocument/2006/relationships/hyperlink" Target="https://drive.google.com/open?id=1vRguL_X3LRjzyqWG-_Ifq4Mmbcz5V3AE" TargetMode="External"/><Relationship Id="rId143" Type="http://schemas.openxmlformats.org/officeDocument/2006/relationships/hyperlink" Target="https://drive.google.com/open?id=1qfxA9qhpR-iyf79N0DWd_UAszlrDZ86c" TargetMode="External"/><Relationship Id="rId148" Type="http://schemas.openxmlformats.org/officeDocument/2006/relationships/hyperlink" Target="https://www.facebook.com/profile.php?id=100008544967603" TargetMode="External"/><Relationship Id="rId164" Type="http://schemas.openxmlformats.org/officeDocument/2006/relationships/hyperlink" Target="https://www.facebook.com/rutik.ghadge.9" TargetMode="External"/><Relationship Id="rId169" Type="http://schemas.openxmlformats.org/officeDocument/2006/relationships/hyperlink" Target="https://www.linkedin.com/in/pooja-nimbare-521b14194" TargetMode="External"/><Relationship Id="rId185" Type="http://schemas.openxmlformats.org/officeDocument/2006/relationships/hyperlink" Target="https://www.linkedin.com/in/atharva-kulkarni-5974098b" TargetMode="External"/><Relationship Id="rId4" Type="http://schemas.openxmlformats.org/officeDocument/2006/relationships/hyperlink" Target="https://www.linkedin.com/in/rahul-prabhu-09b826160/" TargetMode="External"/><Relationship Id="rId9" Type="http://schemas.openxmlformats.org/officeDocument/2006/relationships/hyperlink" Target="https://drive.google.com/open?id=1KTlwE8KUnxad1aU_RYQJNmcl7UB9jMHa" TargetMode="External"/><Relationship Id="rId180" Type="http://schemas.openxmlformats.org/officeDocument/2006/relationships/hyperlink" Target="https://www.facebook.com/profile.php?id=100010500302019" TargetMode="External"/><Relationship Id="rId210" Type="http://schemas.openxmlformats.org/officeDocument/2006/relationships/hyperlink" Target="https://drive.google.com/open?id=1LsaLEGeSMb43OBEbwtRiwfJ51b8XngZs" TargetMode="External"/><Relationship Id="rId215" Type="http://schemas.openxmlformats.org/officeDocument/2006/relationships/hyperlink" Target="https://www.linkedin.com/in/adit-pawar-7984331a0" TargetMode="External"/><Relationship Id="rId26" Type="http://schemas.openxmlformats.org/officeDocument/2006/relationships/hyperlink" Target="https://drive.google.com/open?id=1eEKGVDxBfve6uKJTnIbTsZF1Zlrw90J6" TargetMode="External"/><Relationship Id="rId47" Type="http://schemas.openxmlformats.org/officeDocument/2006/relationships/hyperlink" Target="https://www.facebook.com/shraddha.sinha2/" TargetMode="External"/><Relationship Id="rId68" Type="http://schemas.openxmlformats.org/officeDocument/2006/relationships/hyperlink" Target="https://drive.google.com/open?id=10T5j5-LjTU-ClpspQkT208NFJ8-Vm4_g" TargetMode="External"/><Relationship Id="rId89" Type="http://schemas.openxmlformats.org/officeDocument/2006/relationships/hyperlink" Target="https://www.linkedin.com/in/falguni-waghela-b0b5a51ab/" TargetMode="External"/><Relationship Id="rId112" Type="http://schemas.openxmlformats.org/officeDocument/2006/relationships/hyperlink" Target="https://www.facebook.com/sayli.bole" TargetMode="External"/><Relationship Id="rId133" Type="http://schemas.openxmlformats.org/officeDocument/2006/relationships/hyperlink" Target="https://www.linkedin.com/in/yash-shetty-a59721192" TargetMode="External"/><Relationship Id="rId154" Type="http://schemas.openxmlformats.org/officeDocument/2006/relationships/hyperlink" Target="https://drive.google.com/open?id=1j4Tp47bQGlQiPlWcVs9e42wCn31-cP8J" TargetMode="External"/><Relationship Id="rId175" Type="http://schemas.openxmlformats.org/officeDocument/2006/relationships/hyperlink" Target="https://drive.google.com/open?id=1LrUg2dViK1MzzxZSLIIZYfWyhqHNpj3y" TargetMode="External"/><Relationship Id="rId196" Type="http://schemas.openxmlformats.org/officeDocument/2006/relationships/hyperlink" Target="https://m.facebook.com/profile.php?ref=bookmarks" TargetMode="External"/><Relationship Id="rId200" Type="http://schemas.openxmlformats.org/officeDocument/2006/relationships/hyperlink" Target="https://www.facebook.com/gauri.soochik" TargetMode="External"/><Relationship Id="rId16" Type="http://schemas.openxmlformats.org/officeDocument/2006/relationships/hyperlink" Target="https://www.linkedin.com/in/shravan-prajapati-41640a192/" TargetMode="External"/><Relationship Id="rId221" Type="http://schemas.openxmlformats.org/officeDocument/2006/relationships/hyperlink" Target="mailto:Prerna.upadhye@vit.edu.in" TargetMode="External"/><Relationship Id="rId37" Type="http://schemas.openxmlformats.org/officeDocument/2006/relationships/hyperlink" Target="https://drive.google.com/open?id=1ALzWKpGr7dk_hCkc7ZE_6N56q40j29zr" TargetMode="External"/><Relationship Id="rId58" Type="http://schemas.openxmlformats.org/officeDocument/2006/relationships/hyperlink" Target="http://www.linkedin.com/in/akankshavk" TargetMode="External"/><Relationship Id="rId79" Type="http://schemas.openxmlformats.org/officeDocument/2006/relationships/hyperlink" Target="https://drive.google.com/open?id=1ugb2F8Nz1HYLPaIbASv6V6qM-CaSYIDf" TargetMode="External"/><Relationship Id="rId102" Type="http://schemas.openxmlformats.org/officeDocument/2006/relationships/hyperlink" Target="https://drive.google.com/open?id=1F9q-9TqGTgo_8T5sBCxwhkR6RoCSL8ab" TargetMode="External"/><Relationship Id="rId123" Type="http://schemas.openxmlformats.org/officeDocument/2006/relationships/hyperlink" Target="https://drive.google.com/open?id=1cZTiOFn0yIYzhS6B59ptHTDSnu0dQDwz" TargetMode="External"/><Relationship Id="rId144" Type="http://schemas.openxmlformats.org/officeDocument/2006/relationships/hyperlink" Target="https://www.facebook.com/vanshika.parkar.3" TargetMode="External"/><Relationship Id="rId90" Type="http://schemas.openxmlformats.org/officeDocument/2006/relationships/hyperlink" Target="https://drive.google.com/open?id=14AaLWtAZTmGFcOb-1JQcnS0bkdEqYp_6" TargetMode="External"/><Relationship Id="rId165" Type="http://schemas.openxmlformats.org/officeDocument/2006/relationships/hyperlink" Target="https://www.linkedin.com/in/hrithik-ghadge-bba216193" TargetMode="External"/><Relationship Id="rId186" Type="http://schemas.openxmlformats.org/officeDocument/2006/relationships/hyperlink" Target="https://drive.google.com/open?id=1iKh1zKr_S1A4KawyVNQqgVmiZ1KRoSuI" TargetMode="External"/></Relationships>
</file>

<file path=xl/worksheets/_rels/sheet90.xml.rels><?xml version="1.0" encoding="UTF-8" standalone="yes"?>
<Relationships xmlns="http://schemas.openxmlformats.org/package/2006/relationships"><Relationship Id="rId26" Type="http://schemas.openxmlformats.org/officeDocument/2006/relationships/hyperlink" Target="https://www.linkedin.com/in/shubham-gawand-3032a818a/" TargetMode="External"/><Relationship Id="rId117" Type="http://schemas.openxmlformats.org/officeDocument/2006/relationships/hyperlink" Target="https://drive.google.com/open?id=1dG5io8G5qERMbZhHryd-xHPrJLzs4TfV" TargetMode="External"/><Relationship Id="rId21" Type="http://schemas.openxmlformats.org/officeDocument/2006/relationships/hyperlink" Target="https://m.facebook.com/sham.n.3150?ref=bookmarks" TargetMode="External"/><Relationship Id="rId42" Type="http://schemas.openxmlformats.org/officeDocument/2006/relationships/hyperlink" Target="https://www.linkedin.com/in/nishanth-subramani-001674131" TargetMode="External"/><Relationship Id="rId47" Type="http://schemas.openxmlformats.org/officeDocument/2006/relationships/hyperlink" Target="https://drive.google.com/open?id=1lFKi4CwCBjV084takzd3__O0Ho4ww4ix" TargetMode="External"/><Relationship Id="rId63" Type="http://schemas.openxmlformats.org/officeDocument/2006/relationships/hyperlink" Target="https://drive.google.com/open?id=1LIvY923mYalJvdhNCMWkyclD3r3s0gma" TargetMode="External"/><Relationship Id="rId68" Type="http://schemas.openxmlformats.org/officeDocument/2006/relationships/hyperlink" Target="https://drive.google.com/open?id=1fatDzW1dhT6R1dtu5qG6iYxYiU-Jfnlz" TargetMode="External"/><Relationship Id="rId84" Type="http://schemas.openxmlformats.org/officeDocument/2006/relationships/hyperlink" Target="https://www.linkedin.com/in/gaurav-awad-1957631a4?lipi=urn%3Ali%3Apage%3Ad_flagship3_profile_view_base_contact_details%3Bk8W9VX%2B1Q5ehBhGpRRdnuQ%3D%3D" TargetMode="External"/><Relationship Id="rId89" Type="http://schemas.openxmlformats.org/officeDocument/2006/relationships/hyperlink" Target="https://drive.google.com/open?id=11k10K72lI0XOzE-Rl-4U-gc4RhIz4_se" TargetMode="External"/><Relationship Id="rId112" Type="http://schemas.openxmlformats.org/officeDocument/2006/relationships/hyperlink" Target="https://www.linkedin.com/in/saeem-kadiri-31a9851b2" TargetMode="External"/><Relationship Id="rId16" Type="http://schemas.openxmlformats.org/officeDocument/2006/relationships/hyperlink" Target="http://atul.bhoite.vit.edu.in/" TargetMode="External"/><Relationship Id="rId107" Type="http://schemas.openxmlformats.org/officeDocument/2006/relationships/hyperlink" Target="https://www.facebook.com/advait.deshpande.13" TargetMode="External"/><Relationship Id="rId11" Type="http://schemas.openxmlformats.org/officeDocument/2006/relationships/hyperlink" Target="https://www.linkedin.com/in/meenu-mishra-69a77618b/" TargetMode="External"/><Relationship Id="rId24" Type="http://schemas.openxmlformats.org/officeDocument/2006/relationships/hyperlink" Target="https://drive.google.com/open?id=1swYjLpSlWPFJ2q-0rnNMNUhWEA-K0kxL" TargetMode="External"/><Relationship Id="rId32" Type="http://schemas.openxmlformats.org/officeDocument/2006/relationships/hyperlink" Target="https://drive.google.com/open?id=18kAPL5MxE7QltiE9JAIlvhtPmBwTqeQu" TargetMode="External"/><Relationship Id="rId37" Type="http://schemas.openxmlformats.org/officeDocument/2006/relationships/hyperlink" Target="https://www.facebook.com/sgera5" TargetMode="External"/><Relationship Id="rId40" Type="http://schemas.openxmlformats.org/officeDocument/2006/relationships/hyperlink" Target="https://drive.google.com/open?id=1PAO5vwFXpHI76F1Vu3r3a0s71jK01hrR" TargetMode="External"/><Relationship Id="rId45" Type="http://schemas.openxmlformats.org/officeDocument/2006/relationships/hyperlink" Target="https://www.facebook.com/kuldeepak.pawar" TargetMode="External"/><Relationship Id="rId53" Type="http://schemas.openxmlformats.org/officeDocument/2006/relationships/hyperlink" Target="https://www.facebook.com/aamer.malkani" TargetMode="External"/><Relationship Id="rId58" Type="http://schemas.openxmlformats.org/officeDocument/2006/relationships/hyperlink" Target="http://linkedin.com/in/gufraan-shaikh-60330b193" TargetMode="External"/><Relationship Id="rId66" Type="http://schemas.openxmlformats.org/officeDocument/2006/relationships/hyperlink" Target="https://www.linkedin.com/in/james-fernandes-a185981ab" TargetMode="External"/><Relationship Id="rId74" Type="http://schemas.openxmlformats.org/officeDocument/2006/relationships/hyperlink" Target="https://www.linkedin.com/in/saurabh-jadhav-6220201b2" TargetMode="External"/><Relationship Id="rId79" Type="http://schemas.openxmlformats.org/officeDocument/2006/relationships/hyperlink" Target="https://www.facebook.com/tejashree.chelekar.3" TargetMode="External"/><Relationship Id="rId87" Type="http://schemas.openxmlformats.org/officeDocument/2006/relationships/hyperlink" Target="https://www.facebook.com/shrutigonga24" TargetMode="External"/><Relationship Id="rId102" Type="http://schemas.openxmlformats.org/officeDocument/2006/relationships/hyperlink" Target="https://drive.google.com/open?id=1oCVYdjAeEtl8ZXKOdOi9PgUDMC0E0HDF" TargetMode="External"/><Relationship Id="rId110" Type="http://schemas.openxmlformats.org/officeDocument/2006/relationships/hyperlink" Target="https://drive.google.com/open?id=1pnAsKe6tVU0H-1x-I4AxTl-H8KUQJo4k" TargetMode="External"/><Relationship Id="rId115" Type="http://schemas.openxmlformats.org/officeDocument/2006/relationships/hyperlink" Target="https://www.facebook.com/akshay.avhad." TargetMode="External"/><Relationship Id="rId5" Type="http://schemas.openxmlformats.org/officeDocument/2006/relationships/hyperlink" Target="https://drive.google.com/open?id=1C_pBjdyAcLr3JI2gIWZj8Gx0M5D1pkux" TargetMode="External"/><Relationship Id="rId61" Type="http://schemas.openxmlformats.org/officeDocument/2006/relationships/hyperlink" Target="https://www.facebook.com/sahil.rumani32" TargetMode="External"/><Relationship Id="rId82" Type="http://schemas.openxmlformats.org/officeDocument/2006/relationships/hyperlink" Target="https://drive.google.com/open?id=1dza7WclKZXLn_jIEykTHyXc_3eyQRGzO" TargetMode="External"/><Relationship Id="rId90" Type="http://schemas.openxmlformats.org/officeDocument/2006/relationships/hyperlink" Target="https://drive.google.com/open?id=1rUk5DV7bf-jNWPzLns2yZtpSXLXJ0ebk" TargetMode="External"/><Relationship Id="rId95" Type="http://schemas.openxmlformats.org/officeDocument/2006/relationships/hyperlink" Target="https://www.facebook.com/mrunali.zore.3" TargetMode="External"/><Relationship Id="rId19" Type="http://schemas.openxmlformats.org/officeDocument/2006/relationships/hyperlink" Target="https://drive.google.com/open?id=1h7OdnN1hHHW4tu5hqNtEfgDZo9p_MTSH" TargetMode="External"/><Relationship Id="rId14" Type="http://schemas.openxmlformats.org/officeDocument/2006/relationships/hyperlink" Target="https://www.facebook.com/chintan.chauhan.75054" TargetMode="External"/><Relationship Id="rId22" Type="http://schemas.openxmlformats.org/officeDocument/2006/relationships/hyperlink" Target="https://www.linkedin.com/in/shubham-adsul-3458031b2" TargetMode="External"/><Relationship Id="rId27" Type="http://schemas.openxmlformats.org/officeDocument/2006/relationships/hyperlink" Target="https://drive.google.com/open?id=197_rNcmb1hXW1yHr58F-lNHIDj7Acz6L" TargetMode="External"/><Relationship Id="rId30" Type="http://schemas.openxmlformats.org/officeDocument/2006/relationships/hyperlink" Target="https://www.linkedin.com/in/sarvesh-gaonkar-75588a195" TargetMode="External"/><Relationship Id="rId35" Type="http://schemas.openxmlformats.org/officeDocument/2006/relationships/hyperlink" Target="https://drive.google.com/open?id=1VTwM-gcpkBCxfM-1OIc_zKsPUJAtYAEC" TargetMode="External"/><Relationship Id="rId43" Type="http://schemas.openxmlformats.org/officeDocument/2006/relationships/hyperlink" Target="https://drive.google.com/open?id=1rkP61ucCnjUu_Tk-O6baqcfHFYebh27e" TargetMode="External"/><Relationship Id="rId48" Type="http://schemas.openxmlformats.org/officeDocument/2006/relationships/hyperlink" Target="https://drive.google.com/open?id=1aDUZFvVSna_AJXdPtljfLWWzn52sMOEH" TargetMode="External"/><Relationship Id="rId56" Type="http://schemas.openxmlformats.org/officeDocument/2006/relationships/hyperlink" Target="https://drive.google.com/open?id=13vzpZnBHz8mvuXnGj4qkC74hmSAnxsxr" TargetMode="External"/><Relationship Id="rId64" Type="http://schemas.openxmlformats.org/officeDocument/2006/relationships/hyperlink" Target="https://drive.google.com/open?id=1783mM0T5Rthx67rnpbhALrhbqwKxkCpk" TargetMode="External"/><Relationship Id="rId69" Type="http://schemas.openxmlformats.org/officeDocument/2006/relationships/hyperlink" Target="https://m.facebook.com/rushikesh.yadav.378537?ref=dbl" TargetMode="External"/><Relationship Id="rId77" Type="http://schemas.openxmlformats.org/officeDocument/2006/relationships/hyperlink" Target="https://drive.google.com/open?id=1FkgKdF5nXcylOg0Yyhn59sgXEoqlDx0z" TargetMode="External"/><Relationship Id="rId100" Type="http://schemas.openxmlformats.org/officeDocument/2006/relationships/hyperlink" Target="https://www.linkedin.com/in/shubham-kadam-a8b53613b" TargetMode="External"/><Relationship Id="rId105" Type="http://schemas.openxmlformats.org/officeDocument/2006/relationships/hyperlink" Target="https://drive.google.com/open?id=1fYCgiQs6LRZxZp9WrQKnl6nbSLyL1Fuz" TargetMode="External"/><Relationship Id="rId113" Type="http://schemas.openxmlformats.org/officeDocument/2006/relationships/hyperlink" Target="https://drive.google.com/open?id=1X00kjx9IFf8q8ZDm8d8KxpTeTc9LU7SA" TargetMode="External"/><Relationship Id="rId118" Type="http://schemas.openxmlformats.org/officeDocument/2006/relationships/hyperlink" Target="https://drive.google.com/open?id=1FshcFF8FKQiGSiajGpNZXJb96Do4JdhU" TargetMode="External"/><Relationship Id="rId8" Type="http://schemas.openxmlformats.org/officeDocument/2006/relationships/hyperlink" Target="https://drive.google.com/open?id=142vyhV1_0clBpmUleUatqHE5Ip_dxXEH" TargetMode="External"/><Relationship Id="rId51" Type="http://schemas.openxmlformats.org/officeDocument/2006/relationships/hyperlink" Target="https://drive.google.com/open?id=17e9SyIgYxWXj5D6AuaYTXbhGLi1Cin9_" TargetMode="External"/><Relationship Id="rId72" Type="http://schemas.openxmlformats.org/officeDocument/2006/relationships/hyperlink" Target="https://drive.google.com/open?id=1VUT8FRNKiECpCGYFTM7_yqfPr2fZUYgS" TargetMode="External"/><Relationship Id="rId80" Type="http://schemas.openxmlformats.org/officeDocument/2006/relationships/hyperlink" Target="https://www.linkedin.com/in/tejashree-chelekar-8445461ab" TargetMode="External"/><Relationship Id="rId85" Type="http://schemas.openxmlformats.org/officeDocument/2006/relationships/hyperlink" Target="https://drive.google.com/open?id=1D6Mad5K6vWr15hIXJ7fCq-oOA4pI162c" TargetMode="External"/><Relationship Id="rId93" Type="http://schemas.openxmlformats.org/officeDocument/2006/relationships/hyperlink" Target="https://drive.google.com/open?id=1nJ1VxNweTtQa9UAexMUU2b7oE_U3KahH" TargetMode="External"/><Relationship Id="rId98" Type="http://schemas.openxmlformats.org/officeDocument/2006/relationships/hyperlink" Target="https://drive.google.com/open?id=1cZIPgyecOhv1ltVpTCyN3P4E-t3x70aa" TargetMode="External"/><Relationship Id="rId3" Type="http://schemas.openxmlformats.org/officeDocument/2006/relationships/hyperlink" Target="https://www.facebook.com/sayali.1603" TargetMode="External"/><Relationship Id="rId12" Type="http://schemas.openxmlformats.org/officeDocument/2006/relationships/hyperlink" Target="https://drive.google.com/open?id=1Sy1mp5TegHr6rWvD_jXubCOTpjIlSPph" TargetMode="External"/><Relationship Id="rId17" Type="http://schemas.openxmlformats.org/officeDocument/2006/relationships/hyperlink" Target="https://drive.google.com/open?id=1Sb56gdxg6tJM43jDIa8orLlnl4vU4KKW" TargetMode="External"/><Relationship Id="rId25" Type="http://schemas.openxmlformats.org/officeDocument/2006/relationships/hyperlink" Target="https://www.facebook.com/shubham.gawand.55/" TargetMode="External"/><Relationship Id="rId33" Type="http://schemas.openxmlformats.org/officeDocument/2006/relationships/hyperlink" Target="https://www.facebook.com/arqam.chaus" TargetMode="External"/><Relationship Id="rId38" Type="http://schemas.openxmlformats.org/officeDocument/2006/relationships/hyperlink" Target="https://www.linkedin.com/in/sanju-gera-178932156/" TargetMode="External"/><Relationship Id="rId46" Type="http://schemas.openxmlformats.org/officeDocument/2006/relationships/hyperlink" Target="http://www.linkedin.com/in/kuldeepak-pawar-1178691ab" TargetMode="External"/><Relationship Id="rId59" Type="http://schemas.openxmlformats.org/officeDocument/2006/relationships/hyperlink" Target="https://drive.google.com/open?id=1jBR-p3oHA5X2EyPefflXOxV1oi9ecBQ7" TargetMode="External"/><Relationship Id="rId67" Type="http://schemas.openxmlformats.org/officeDocument/2006/relationships/hyperlink" Target="https://drive.google.com/open?id=1uDyKmb6NyNFfwHrcGOFaCIRJi0T80rLD" TargetMode="External"/><Relationship Id="rId103" Type="http://schemas.openxmlformats.org/officeDocument/2006/relationships/hyperlink" Target="https://www.facebook.com/Aadi.J.16" TargetMode="External"/><Relationship Id="rId108" Type="http://schemas.openxmlformats.org/officeDocument/2006/relationships/hyperlink" Target="https://www.linkedin.com/in/advait-deshpande-48585518a/" TargetMode="External"/><Relationship Id="rId116" Type="http://schemas.openxmlformats.org/officeDocument/2006/relationships/hyperlink" Target="http://www.linkedin.com/in/akshay-avhad-79687b1ab" TargetMode="External"/><Relationship Id="rId20" Type="http://schemas.openxmlformats.org/officeDocument/2006/relationships/hyperlink" Target="https://drive.google.com/open?id=1AOCALUzaTzkUwlsO4xSNrMFQaqNrQZZc" TargetMode="External"/><Relationship Id="rId41" Type="http://schemas.openxmlformats.org/officeDocument/2006/relationships/hyperlink" Target="https://m.facebook.com/nishanth.s.nkounder" TargetMode="External"/><Relationship Id="rId54" Type="http://schemas.openxmlformats.org/officeDocument/2006/relationships/hyperlink" Target="http://linkedin.com/in/mohd-aamer-malkani-a038b11b2" TargetMode="External"/><Relationship Id="rId62" Type="http://schemas.openxmlformats.org/officeDocument/2006/relationships/hyperlink" Target="https://www.linkedin.com/in/sahil-rumani-a11a93184" TargetMode="External"/><Relationship Id="rId70" Type="http://schemas.openxmlformats.org/officeDocument/2006/relationships/hyperlink" Target="https://www.linkedin.com/in/rushikesh-yadav-486b0b1a7/" TargetMode="External"/><Relationship Id="rId75" Type="http://schemas.openxmlformats.org/officeDocument/2006/relationships/hyperlink" Target="https://drive.google.com/open?id=1dCnfK5wA7WGfHSRFjSSCOhBlFbXKVsc-" TargetMode="External"/><Relationship Id="rId83" Type="http://schemas.openxmlformats.org/officeDocument/2006/relationships/hyperlink" Target="https://www.facebook.com/gaurav.awad.71" TargetMode="External"/><Relationship Id="rId88" Type="http://schemas.openxmlformats.org/officeDocument/2006/relationships/hyperlink" Target="https://www.linkedin.com/in/shruti-gonga-3b0684177" TargetMode="External"/><Relationship Id="rId91" Type="http://schemas.openxmlformats.org/officeDocument/2006/relationships/hyperlink" Target="https://www.facebook.com/romit.sali.3" TargetMode="External"/><Relationship Id="rId96" Type="http://schemas.openxmlformats.org/officeDocument/2006/relationships/hyperlink" Target="https://www.linkedin.com/in/mrunali-zore-3822a918a" TargetMode="External"/><Relationship Id="rId111" Type="http://schemas.openxmlformats.org/officeDocument/2006/relationships/hyperlink" Target="https://www.facebook.com/profile.php?id=100008222612112" TargetMode="External"/><Relationship Id="rId1" Type="http://schemas.openxmlformats.org/officeDocument/2006/relationships/hyperlink" Target="https://drive.google.com/open?id=1psg4wiE1oy-AyGZqvXKb_YgOwRMe1_Ta" TargetMode="External"/><Relationship Id="rId6" Type="http://schemas.openxmlformats.org/officeDocument/2006/relationships/hyperlink" Target="https://www.facebook.com/profile.php?id=100003292145907" TargetMode="External"/><Relationship Id="rId15" Type="http://schemas.openxmlformats.org/officeDocument/2006/relationships/hyperlink" Target="https://www.linkedin.com/in/chintan-chauhan-167517176" TargetMode="External"/><Relationship Id="rId23" Type="http://schemas.openxmlformats.org/officeDocument/2006/relationships/hyperlink" Target="https://drive.google.com/open?id=17SdH--GZbwk42-SPaw9tFyHDkHqHQjY0" TargetMode="External"/><Relationship Id="rId28" Type="http://schemas.openxmlformats.org/officeDocument/2006/relationships/hyperlink" Target="https://drive.google.com/open?id=1biQlWaErcNFJLazklI9Z0SH0dkcBFwQs" TargetMode="External"/><Relationship Id="rId36" Type="http://schemas.openxmlformats.org/officeDocument/2006/relationships/hyperlink" Target="https://drive.google.com/open?id=1uyZYqGwcMRlb5tPYesk6ZMlciujJ8c7l" TargetMode="External"/><Relationship Id="rId49" Type="http://schemas.openxmlformats.org/officeDocument/2006/relationships/hyperlink" Target="https://m.facebook.com/kadambari.kamble.58?ref=bookmarks" TargetMode="External"/><Relationship Id="rId57" Type="http://schemas.openxmlformats.org/officeDocument/2006/relationships/hyperlink" Target="https://www.facebook.com/gufraan.shaikh.146" TargetMode="External"/><Relationship Id="rId106" Type="http://schemas.openxmlformats.org/officeDocument/2006/relationships/hyperlink" Target="https://drive.google.com/open?id=1jrI2blBC-2pAFjy_zi2kdSBE0f0QGyV-" TargetMode="External"/><Relationship Id="rId114" Type="http://schemas.openxmlformats.org/officeDocument/2006/relationships/hyperlink" Target="https://drive.google.com/open?id=1NaU1P2HZk9IuN__unZsH6ujiHY38rgwB" TargetMode="External"/><Relationship Id="rId119" Type="http://schemas.openxmlformats.org/officeDocument/2006/relationships/hyperlink" Target="mailto:krishna.mhatre@vit.edu.in" TargetMode="External"/><Relationship Id="rId10" Type="http://schemas.openxmlformats.org/officeDocument/2006/relationships/hyperlink" Target="https://www.facebook.com/meenu.mishra.129794/" TargetMode="External"/><Relationship Id="rId31" Type="http://schemas.openxmlformats.org/officeDocument/2006/relationships/hyperlink" Target="https://drive.google.com/open?id=19rjRrZxeIBNvctZfKK5w936ardiwR9E6" TargetMode="External"/><Relationship Id="rId44" Type="http://schemas.openxmlformats.org/officeDocument/2006/relationships/hyperlink" Target="https://drive.google.com/open?id=1CLE3QXIdJdY-ro5lBZLhxThKvZJvPAS6" TargetMode="External"/><Relationship Id="rId52" Type="http://schemas.openxmlformats.org/officeDocument/2006/relationships/hyperlink" Target="https://drive.google.com/open?id=1ajxBY-Tn8IMgU7xe65LL6V348J1XYcVm" TargetMode="External"/><Relationship Id="rId60" Type="http://schemas.openxmlformats.org/officeDocument/2006/relationships/hyperlink" Target="https://drive.google.com/open?id=1fb6mRUocA77kT4K8R791d7JB7_ndN9wd" TargetMode="External"/><Relationship Id="rId65" Type="http://schemas.openxmlformats.org/officeDocument/2006/relationships/hyperlink" Target="https://www.facebook.com/james.fernandes.5454021" TargetMode="External"/><Relationship Id="rId73" Type="http://schemas.openxmlformats.org/officeDocument/2006/relationships/hyperlink" Target="https://www.facebook.com/arya.ekdivana.5" TargetMode="External"/><Relationship Id="rId78" Type="http://schemas.openxmlformats.org/officeDocument/2006/relationships/hyperlink" Target="https://drive.google.com/open?id=1nZw-sZ6GXx2GAMq_GFi4gMTZke3VlYdj" TargetMode="External"/><Relationship Id="rId81" Type="http://schemas.openxmlformats.org/officeDocument/2006/relationships/hyperlink" Target="https://drive.google.com/open?id=1ae6cWkA_6hIMZ_97XimkoskZ54OpRfBu" TargetMode="External"/><Relationship Id="rId86" Type="http://schemas.openxmlformats.org/officeDocument/2006/relationships/hyperlink" Target="https://drive.google.com/open?id=1r96FQClLdFddcVfNtBLVnhoPbvSKqmx_" TargetMode="External"/><Relationship Id="rId94" Type="http://schemas.openxmlformats.org/officeDocument/2006/relationships/hyperlink" Target="https://drive.google.com/open?id=1LgJf1aDv1AQigVku0RH-58nBX8AC2nIR" TargetMode="External"/><Relationship Id="rId99" Type="http://schemas.openxmlformats.org/officeDocument/2006/relationships/hyperlink" Target="https://www.facebook.com/profile.php?id=100009990690660" TargetMode="External"/><Relationship Id="rId101" Type="http://schemas.openxmlformats.org/officeDocument/2006/relationships/hyperlink" Target="https://drive.google.com/open?id=1J1dOxbBHgh-dRvo4Uu6sb8OeVQdvEb5M" TargetMode="External"/><Relationship Id="rId4" Type="http://schemas.openxmlformats.org/officeDocument/2006/relationships/hyperlink" Target="https://drive.google.com/open?id=1lcMuDzr2PHmobM0Luq55EY1PJVq8t1G1" TargetMode="External"/><Relationship Id="rId9" Type="http://schemas.openxmlformats.org/officeDocument/2006/relationships/hyperlink" Target="https://drive.google.com/open?id=18CN4v8ShG7otL9Qx2IGB2BLijSYCAwKn" TargetMode="External"/><Relationship Id="rId13" Type="http://schemas.openxmlformats.org/officeDocument/2006/relationships/hyperlink" Target="https://drive.google.com/open?id=12vXzsWFXB8NbtEm2gWVsTz2DT6t34sVn" TargetMode="External"/><Relationship Id="rId18" Type="http://schemas.openxmlformats.org/officeDocument/2006/relationships/hyperlink" Target="https://drive.google.com/open?id=1CRxT_9_jAlFjU0M3zXN4CMRsJwvD05sN" TargetMode="External"/><Relationship Id="rId39" Type="http://schemas.openxmlformats.org/officeDocument/2006/relationships/hyperlink" Target="https://drive.google.com/open?id=1jkZEn2hEZM1ixEDw4CE0Jb95x2xt18p9" TargetMode="External"/><Relationship Id="rId109" Type="http://schemas.openxmlformats.org/officeDocument/2006/relationships/hyperlink" Target="https://drive.google.com/open?id=1-qz8Cj_EJax23vSO_xzB8xkZtVEtY_1_" TargetMode="External"/><Relationship Id="rId34" Type="http://schemas.openxmlformats.org/officeDocument/2006/relationships/hyperlink" Target="http://linkedin.com/in/arqam-chaus-098369187" TargetMode="External"/><Relationship Id="rId50" Type="http://schemas.openxmlformats.org/officeDocument/2006/relationships/hyperlink" Target="https://www.linkedin.com/mwlite/in/kadambari-kamble-32ba91194" TargetMode="External"/><Relationship Id="rId55" Type="http://schemas.openxmlformats.org/officeDocument/2006/relationships/hyperlink" Target="https://drive.google.com/open?id=1MPMe0dlU6ew_dccdFvBumzIWlJK8Lyrw" TargetMode="External"/><Relationship Id="rId76" Type="http://schemas.openxmlformats.org/officeDocument/2006/relationships/hyperlink" Target="https://drive.google.com/open?id=15TP36btXgJgwKhvM6FzpCt8sOQC1jcwg" TargetMode="External"/><Relationship Id="rId97" Type="http://schemas.openxmlformats.org/officeDocument/2006/relationships/hyperlink" Target="https://drive.google.com/open?id=1_Z3To-eik8GKgCiFMbZvbbhJsNYYprcd" TargetMode="External"/><Relationship Id="rId104" Type="http://schemas.openxmlformats.org/officeDocument/2006/relationships/hyperlink" Target="https://www.linkedin.com/in/aaditya-jadhav-9558571a0" TargetMode="External"/><Relationship Id="rId120" Type="http://schemas.openxmlformats.org/officeDocument/2006/relationships/hyperlink" Target="mailto:mhatrekrishna21@gmail.com" TargetMode="External"/><Relationship Id="rId7" Type="http://schemas.openxmlformats.org/officeDocument/2006/relationships/hyperlink" Target="https://www.linkedin.com/in/amit-singh-3a145818b/" TargetMode="External"/><Relationship Id="rId71" Type="http://schemas.openxmlformats.org/officeDocument/2006/relationships/hyperlink" Target="https://drive.google.com/open?id=1eReWEyc8A0zmVQ9SJ3IDvj09mLku4cw2" TargetMode="External"/><Relationship Id="rId92" Type="http://schemas.openxmlformats.org/officeDocument/2006/relationships/hyperlink" Target="http://www.linkedin.com/in/romit-sali-40b6561a0" TargetMode="External"/><Relationship Id="rId2" Type="http://schemas.openxmlformats.org/officeDocument/2006/relationships/hyperlink" Target="https://drive.google.com/open?id=1_QBqt7bIf04nF-UmvXJtKY6E3mrXuq6m" TargetMode="External"/><Relationship Id="rId29" Type="http://schemas.openxmlformats.org/officeDocument/2006/relationships/hyperlink" Target="https://www.facebook.com/sarvesh.gaonkar.1232760/" TargetMode="External"/></Relationships>
</file>

<file path=xl/worksheets/_rels/sheet91.xml.rels><?xml version="1.0" encoding="UTF-8" standalone="yes"?>
<Relationships xmlns="http://schemas.openxmlformats.org/package/2006/relationships"><Relationship Id="rId26" Type="http://schemas.openxmlformats.org/officeDocument/2006/relationships/hyperlink" Target="https://www.facebook.com/komal.kesarkar.148" TargetMode="External"/><Relationship Id="rId117" Type="http://schemas.openxmlformats.org/officeDocument/2006/relationships/hyperlink" Target="https://drive.google.com/open?id=1v14Rkdpp2dQCcu0RCosc3scajhmn31D-" TargetMode="External"/><Relationship Id="rId21" Type="http://schemas.openxmlformats.org/officeDocument/2006/relationships/hyperlink" Target="https://drive.google.com/open?id=1LN8336Dhj2piaREMS0Py5bofBum1pmbu" TargetMode="External"/><Relationship Id="rId42" Type="http://schemas.openxmlformats.org/officeDocument/2006/relationships/hyperlink" Target="https://www.linkedin.com/in/soham-shinde-892a91167" TargetMode="External"/><Relationship Id="rId47" Type="http://schemas.openxmlformats.org/officeDocument/2006/relationships/hyperlink" Target="https://drive.google.com/open?id=18R8rS24gSX36ecGq--i8Ywy3WxTd7aC9" TargetMode="External"/><Relationship Id="rId63" Type="http://schemas.openxmlformats.org/officeDocument/2006/relationships/hyperlink" Target="https://drive.google.com/open?id=1v3_l2lEwCSHPcJZVfE2OsM2d5fMupSg2" TargetMode="External"/><Relationship Id="rId68" Type="http://schemas.openxmlformats.org/officeDocument/2006/relationships/hyperlink" Target="https://drive.google.com/open?id=1JNmmknsfefT0sWsM2LDWT3OpdmnwtJmL" TargetMode="External"/><Relationship Id="rId84" Type="http://schemas.openxmlformats.org/officeDocument/2006/relationships/hyperlink" Target="https://drive.google.com/open?id=15RV2wQeAmHjz9mpq7ID39fkEWNp2iQM7" TargetMode="External"/><Relationship Id="rId89" Type="http://schemas.openxmlformats.org/officeDocument/2006/relationships/hyperlink" Target="https://www.facebook.com/juie.shelar" TargetMode="External"/><Relationship Id="rId112" Type="http://schemas.openxmlformats.org/officeDocument/2006/relationships/hyperlink" Target="https://drive.google.com/open?id=1sys-ZHmy57ChlcleAFrEzBOuJcceN7vn" TargetMode="External"/><Relationship Id="rId16" Type="http://schemas.openxmlformats.org/officeDocument/2006/relationships/hyperlink" Target="https://drive.google.com/open?id=1ATkbC95oWk430ExYPAUsmKRt60cfLaA3" TargetMode="External"/><Relationship Id="rId107" Type="http://schemas.openxmlformats.org/officeDocument/2006/relationships/hyperlink" Target="https://drive.google.com/open?id=1Vk7mIzOeHhCMmXrTTRagl2mZs1IMNC0z" TargetMode="External"/><Relationship Id="rId11" Type="http://schemas.openxmlformats.org/officeDocument/2006/relationships/hyperlink" Target="https://www.facebook.com/vaishnavi.phutane" TargetMode="External"/><Relationship Id="rId32" Type="http://schemas.openxmlformats.org/officeDocument/2006/relationships/hyperlink" Target="https://drive.google.com/open?id=1CG4-e1wfTDZiwZ5z7CNJMHMYX444qQYg" TargetMode="External"/><Relationship Id="rId37" Type="http://schemas.openxmlformats.org/officeDocument/2006/relationships/hyperlink" Target="https://drive.google.com/open?id=100eH0rDObYVPIAcevgrUzxl9ub0owXRb" TargetMode="External"/><Relationship Id="rId53" Type="http://schemas.openxmlformats.org/officeDocument/2006/relationships/hyperlink" Target="https://m.facebook.com/omkar.thakur.9404?ref=bookmarks" TargetMode="External"/><Relationship Id="rId58" Type="http://schemas.openxmlformats.org/officeDocument/2006/relationships/hyperlink" Target="https://www.linkedin.com/in/anant-pawar-731645180/" TargetMode="External"/><Relationship Id="rId74" Type="http://schemas.openxmlformats.org/officeDocument/2006/relationships/hyperlink" Target="https://www.linkedin.com/in/freeda-blessan-37241b141" TargetMode="External"/><Relationship Id="rId79" Type="http://schemas.openxmlformats.org/officeDocument/2006/relationships/hyperlink" Target="https://drive.google.com/open?id=1m7mKp0OKc_BZ3uUR6JbRuTSOvmCCGmi-" TargetMode="External"/><Relationship Id="rId102" Type="http://schemas.openxmlformats.org/officeDocument/2006/relationships/hyperlink" Target="https://www.linkedin.com/in/jimit-kapadia-0a4926169/" TargetMode="External"/><Relationship Id="rId5" Type="http://schemas.openxmlformats.org/officeDocument/2006/relationships/hyperlink" Target="https://drive.google.com/open?id=1lY4K69G0RLC7CTj_EFViWwNDkUlyGtDr" TargetMode="External"/><Relationship Id="rId61" Type="http://schemas.openxmlformats.org/officeDocument/2006/relationships/hyperlink" Target="https://www.facebook.com/supriya.m.75098" TargetMode="External"/><Relationship Id="rId82" Type="http://schemas.openxmlformats.org/officeDocument/2006/relationships/hyperlink" Target="https://www.linkedin.com/in/anuja-pawar-719315168" TargetMode="External"/><Relationship Id="rId90" Type="http://schemas.openxmlformats.org/officeDocument/2006/relationships/hyperlink" Target="https://www.linkedin.com/in/juie-shelar-504694137" TargetMode="External"/><Relationship Id="rId95" Type="http://schemas.openxmlformats.org/officeDocument/2006/relationships/hyperlink" Target="https://drive.google.com/open?id=1gAF0YYZrhw21o4_jVei6EvaVOAz4S_KO" TargetMode="External"/><Relationship Id="rId19" Type="http://schemas.openxmlformats.org/officeDocument/2006/relationships/hyperlink" Target="https://www.linkedin.com/in/tabassum-shah-8730411a2" TargetMode="External"/><Relationship Id="rId14" Type="http://schemas.openxmlformats.org/officeDocument/2006/relationships/hyperlink" Target="https://drive.google.com/open?id=149updHxscLNZXGk3plujtFnlrf5mVd9T" TargetMode="External"/><Relationship Id="rId22" Type="http://schemas.openxmlformats.org/officeDocument/2006/relationships/hyperlink" Target="https://www.facebook.com/hardik.wadikar" TargetMode="External"/><Relationship Id="rId27" Type="http://schemas.openxmlformats.org/officeDocument/2006/relationships/hyperlink" Target="https://www.linkedin.com/in/komal-kesarkar-9497821a5" TargetMode="External"/><Relationship Id="rId30" Type="http://schemas.openxmlformats.org/officeDocument/2006/relationships/hyperlink" Target="https://www.facebook.com/jinal.darji.750" TargetMode="External"/><Relationship Id="rId35" Type="http://schemas.openxmlformats.org/officeDocument/2006/relationships/hyperlink" Target="https://www.linkedin.com/in/harshada-kadam-b48504145" TargetMode="External"/><Relationship Id="rId43" Type="http://schemas.openxmlformats.org/officeDocument/2006/relationships/hyperlink" Target="https://drive.google.com/open?id=1w8VmFIf4kGtOR7bnLBy3kBfntEO634EP" TargetMode="External"/><Relationship Id="rId48" Type="http://schemas.openxmlformats.org/officeDocument/2006/relationships/hyperlink" Target="https://drive.google.com/open?id=1ZuKR33ChyeoA6xnTQxi6ICVBWKJwrZnv" TargetMode="External"/><Relationship Id="rId56" Type="http://schemas.openxmlformats.org/officeDocument/2006/relationships/hyperlink" Target="https://drive.google.com/open?id=1U2gfIaEhdl2rMcLwvEmuYAHbIS6NCxsC" TargetMode="External"/><Relationship Id="rId64" Type="http://schemas.openxmlformats.org/officeDocument/2006/relationships/hyperlink" Target="https://drive.google.com/open?id=1cltFdccxUjOxddfVpxcFNEXDXc9UH6Lg" TargetMode="External"/><Relationship Id="rId69" Type="http://schemas.openxmlformats.org/officeDocument/2006/relationships/hyperlink" Target="https://www.facebook.com/gauri.patwardhan.73" TargetMode="External"/><Relationship Id="rId77" Type="http://schemas.openxmlformats.org/officeDocument/2006/relationships/hyperlink" Target="http://facebook.com/mrunal.katkar.73" TargetMode="External"/><Relationship Id="rId100" Type="http://schemas.openxmlformats.org/officeDocument/2006/relationships/hyperlink" Target="https://drive.google.com/open?id=1FHP-XyjHsR3V7XuESVxMSCLZJGu4xQJx" TargetMode="External"/><Relationship Id="rId105" Type="http://schemas.openxmlformats.org/officeDocument/2006/relationships/hyperlink" Target="https://www.linkedin.com/mwlite/in/shriya-sohani-8b2324163" TargetMode="External"/><Relationship Id="rId113" Type="http://schemas.openxmlformats.org/officeDocument/2006/relationships/hyperlink" Target="https://drive.google.com/open?id=1l6aUMaIzlH84r-8P3o5tm_cDT3PDnuiQ" TargetMode="External"/><Relationship Id="rId118" Type="http://schemas.openxmlformats.org/officeDocument/2006/relationships/hyperlink" Target="https://www.facebook.com/ameydabholkar.0305" TargetMode="External"/><Relationship Id="rId8" Type="http://schemas.openxmlformats.org/officeDocument/2006/relationships/hyperlink" Target="http://www.linkedin.com/in/darshan-bhor1999" TargetMode="External"/><Relationship Id="rId51" Type="http://schemas.openxmlformats.org/officeDocument/2006/relationships/hyperlink" Target="https://drive.google.com/open?id=1MHmBWXhcJ1uyK2GE1B3tQ48g4nLdmfP1" TargetMode="External"/><Relationship Id="rId72" Type="http://schemas.openxmlformats.org/officeDocument/2006/relationships/hyperlink" Target="https://drive.google.com/open?id=1z6amW8OaNeMAO0YuDF5joRnOW3bRvS9t" TargetMode="External"/><Relationship Id="rId80" Type="http://schemas.openxmlformats.org/officeDocument/2006/relationships/hyperlink" Target="https://drive.google.com/open?id=1x5zAxr_0bP6quuaNg6UQ9TAwZZb8wayF" TargetMode="External"/><Relationship Id="rId85" Type="http://schemas.openxmlformats.org/officeDocument/2006/relationships/hyperlink" Target="https://m.facebook.com/?_rdr" TargetMode="External"/><Relationship Id="rId93" Type="http://schemas.openxmlformats.org/officeDocument/2006/relationships/hyperlink" Target="https://www.facebook.com/sanskruti.acharya.3" TargetMode="External"/><Relationship Id="rId98" Type="http://schemas.openxmlformats.org/officeDocument/2006/relationships/hyperlink" Target="https://www.linkedin.com/in/sayli-patil-50376a17b" TargetMode="External"/><Relationship Id="rId121" Type="http://schemas.openxmlformats.org/officeDocument/2006/relationships/hyperlink" Target="https://drive.google.com/open?id=16ioI8IpMTiGjbZ63PPhTBp18gApYpoVW" TargetMode="External"/><Relationship Id="rId3" Type="http://schemas.openxmlformats.org/officeDocument/2006/relationships/hyperlink" Target="https://www.facebook.com/gayatri.mane.98478" TargetMode="External"/><Relationship Id="rId12" Type="http://schemas.openxmlformats.org/officeDocument/2006/relationships/hyperlink" Target="https://www.linkedin.com/in/vaishnevi-phutane-7a1a08160/" TargetMode="External"/><Relationship Id="rId17" Type="http://schemas.openxmlformats.org/officeDocument/2006/relationships/hyperlink" Target="https://drive.google.com/open?id=1dANfbNbQsvZCKpHeGiyPL-cYJCiOQ_Em" TargetMode="External"/><Relationship Id="rId25" Type="http://schemas.openxmlformats.org/officeDocument/2006/relationships/hyperlink" Target="https://drive.google.com/open?id=1WQKNwyvtghlOo5Hhf0tF1SZOMxg7Fcy0" TargetMode="External"/><Relationship Id="rId33" Type="http://schemas.openxmlformats.org/officeDocument/2006/relationships/hyperlink" Target="https://drive.google.com/open?id=1piJaERaBzYWwOnh3VWNphvL4oLDQNN4F" TargetMode="External"/><Relationship Id="rId38" Type="http://schemas.openxmlformats.org/officeDocument/2006/relationships/hyperlink" Target="https://www.facebook.com/thanushwarya.saravanan/" TargetMode="External"/><Relationship Id="rId46" Type="http://schemas.openxmlformats.org/officeDocument/2006/relationships/hyperlink" Target="https://www.linkedin.com/in/sonali-chavan-7a932917b" TargetMode="External"/><Relationship Id="rId59" Type="http://schemas.openxmlformats.org/officeDocument/2006/relationships/hyperlink" Target="https://drive.google.com/open?id=1yerd7m-_IAZICL9rxo3CVhyCoHgLFoti" TargetMode="External"/><Relationship Id="rId67" Type="http://schemas.openxmlformats.org/officeDocument/2006/relationships/hyperlink" Target="https://drive.google.com/open?id=1RDAxmyh0NPU8fuZB3HmHRgIvTWVYsnDn" TargetMode="External"/><Relationship Id="rId103" Type="http://schemas.openxmlformats.org/officeDocument/2006/relationships/hyperlink" Target="https://drive.google.com/open?id=1U3bN6hHSBYeVGVrQjTt-7gAN_UbVSdHi" TargetMode="External"/><Relationship Id="rId108" Type="http://schemas.openxmlformats.org/officeDocument/2006/relationships/hyperlink" Target="https://drive.google.com/open?id=1O_gauBR6OtMhPK_ELQZ_5_JOxeJdrfi5" TargetMode="External"/><Relationship Id="rId116" Type="http://schemas.openxmlformats.org/officeDocument/2006/relationships/hyperlink" Target="https://drive.google.com/open?id=1EXoOng2bg1e_jieUJrthnyIqQGfYCjOO" TargetMode="External"/><Relationship Id="rId20" Type="http://schemas.openxmlformats.org/officeDocument/2006/relationships/hyperlink" Target="https://drive.google.com/open?id=1wDnViEQXSdOaOuDwB9SQfQdR51PRS7eq" TargetMode="External"/><Relationship Id="rId41" Type="http://schemas.openxmlformats.org/officeDocument/2006/relationships/hyperlink" Target="https://www.facebook.com/soham.shinde.7106" TargetMode="External"/><Relationship Id="rId54" Type="http://schemas.openxmlformats.org/officeDocument/2006/relationships/hyperlink" Target="https://www.linkedin.com/in/omkar-thakur-66032a17b" TargetMode="External"/><Relationship Id="rId62" Type="http://schemas.openxmlformats.org/officeDocument/2006/relationships/hyperlink" Target="https://www.linkedin.com/in/supriya-vuradi-68131317b" TargetMode="External"/><Relationship Id="rId70" Type="http://schemas.openxmlformats.org/officeDocument/2006/relationships/hyperlink" Target="https://www.linkedin.com/in/gauri-patwardhan-609a72129" TargetMode="External"/><Relationship Id="rId75" Type="http://schemas.openxmlformats.org/officeDocument/2006/relationships/hyperlink" Target="https://drive.google.com/open?id=1imlHH4r8mA7YauFmK7vP3wsjpgRIlAVg" TargetMode="External"/><Relationship Id="rId83" Type="http://schemas.openxmlformats.org/officeDocument/2006/relationships/hyperlink" Target="https://drive.google.com/open?id=1eNIlH91BsmggeBLSFLbn_xJLf1GTaQqU" TargetMode="External"/><Relationship Id="rId88" Type="http://schemas.openxmlformats.org/officeDocument/2006/relationships/hyperlink" Target="https://drive.google.com/open?id=1hRBgb_Vnl1c5AC5NgWlAJ3q9xlFCBOeI" TargetMode="External"/><Relationship Id="rId91" Type="http://schemas.openxmlformats.org/officeDocument/2006/relationships/hyperlink" Target="https://drive.google.com/open?id=1fNSdNESV6r3AgBCAX5ZXj5NWT7rWKh8T" TargetMode="External"/><Relationship Id="rId96" Type="http://schemas.openxmlformats.org/officeDocument/2006/relationships/hyperlink" Target="https://drive.google.com/open?id=1DxVFEXcqN2w39VmwbTyvPh2sq82GjdLG" TargetMode="External"/><Relationship Id="rId111" Type="http://schemas.openxmlformats.org/officeDocument/2006/relationships/hyperlink" Target="https://www.linkedin.com/in/prajakta-kalbande-bb3b6b17b" TargetMode="External"/><Relationship Id="rId1" Type="http://schemas.openxmlformats.org/officeDocument/2006/relationships/hyperlink" Target="https://drive.google.com/open?id=1gPr7_4E0nXlu0hlcvkUgABKV5Nm4K8dQ" TargetMode="External"/><Relationship Id="rId6" Type="http://schemas.openxmlformats.org/officeDocument/2006/relationships/hyperlink" Target="https://drive.google.com/open?id=18GnXSihjb1nIu4np6u9Geh27VwL1lGP5" TargetMode="External"/><Relationship Id="rId15" Type="http://schemas.openxmlformats.org/officeDocument/2006/relationships/hyperlink" Target="http://www.linkedin.com/in/namrata-mohite-42254a170" TargetMode="External"/><Relationship Id="rId23" Type="http://schemas.openxmlformats.org/officeDocument/2006/relationships/hyperlink" Target="https://www.linkedin.com/in/hardik-wadikar-b3a5121a0" TargetMode="External"/><Relationship Id="rId28" Type="http://schemas.openxmlformats.org/officeDocument/2006/relationships/hyperlink" Target="https://drive.google.com/open?id=1KAQo10r76QAfrdyPJI_UCR97xPI7yMFj" TargetMode="External"/><Relationship Id="rId36" Type="http://schemas.openxmlformats.org/officeDocument/2006/relationships/hyperlink" Target="https://drive.google.com/open?id=1uz-C-OUWnB32s-KTIRKLuAfUlLRz_Jij" TargetMode="External"/><Relationship Id="rId49" Type="http://schemas.openxmlformats.org/officeDocument/2006/relationships/hyperlink" Target="https://www.facebook.com/archi.sharma.7334" TargetMode="External"/><Relationship Id="rId57" Type="http://schemas.openxmlformats.org/officeDocument/2006/relationships/hyperlink" Target="https://www.facebook.com/anant.pawar.988926" TargetMode="External"/><Relationship Id="rId106" Type="http://schemas.openxmlformats.org/officeDocument/2006/relationships/hyperlink" Target="https://drive.google.com/open?id=18S6pNoQu-3R0utD3hMx1cUEkthuM8L1B" TargetMode="External"/><Relationship Id="rId114" Type="http://schemas.openxmlformats.org/officeDocument/2006/relationships/hyperlink" Target="https://www.facebook.com/siddhi.alag" TargetMode="External"/><Relationship Id="rId119" Type="http://schemas.openxmlformats.org/officeDocument/2006/relationships/hyperlink" Target="https://www.linkedin.com/in/amey-dabholkar-b98b3b1a4" TargetMode="External"/><Relationship Id="rId10" Type="http://schemas.openxmlformats.org/officeDocument/2006/relationships/hyperlink" Target="https://drive.google.com/open?id=1eYpg5tmfBkdkeKJ13JnxHPN1tgj9TY-I" TargetMode="External"/><Relationship Id="rId31" Type="http://schemas.openxmlformats.org/officeDocument/2006/relationships/hyperlink" Target="https://www.linkedin.com/in/jinal-darji-6a2339173" TargetMode="External"/><Relationship Id="rId44" Type="http://schemas.openxmlformats.org/officeDocument/2006/relationships/hyperlink" Target="https://drive.google.com/open?id=1GqguBC3ritPXHs1ubQzPdBSv_arL8lwh" TargetMode="External"/><Relationship Id="rId52" Type="http://schemas.openxmlformats.org/officeDocument/2006/relationships/hyperlink" Target="https://drive.google.com/open?id=1Nijqx_E-TW0DxDrmAE92ekWwPUWGZBXj" TargetMode="External"/><Relationship Id="rId60" Type="http://schemas.openxmlformats.org/officeDocument/2006/relationships/hyperlink" Target="https://drive.google.com/open?id=1i7BTILTDayP8XxWikPorj2n9tTx7NQqT" TargetMode="External"/><Relationship Id="rId65" Type="http://schemas.openxmlformats.org/officeDocument/2006/relationships/hyperlink" Target="https://www.facebook.com/profile.php?id=100008013852815" TargetMode="External"/><Relationship Id="rId73" Type="http://schemas.openxmlformats.org/officeDocument/2006/relationships/hyperlink" Target="https://www.facebook.com/freeda.lissyblessan" TargetMode="External"/><Relationship Id="rId78" Type="http://schemas.openxmlformats.org/officeDocument/2006/relationships/hyperlink" Target="http://www.linkedin.com/in/mrunal-katkar-1207" TargetMode="External"/><Relationship Id="rId81" Type="http://schemas.openxmlformats.org/officeDocument/2006/relationships/hyperlink" Target="https://www.facebook.com/anuja.pawar.100" TargetMode="External"/><Relationship Id="rId86" Type="http://schemas.openxmlformats.org/officeDocument/2006/relationships/hyperlink" Target="https://www.linkedin.com/in/krishnakant-shukla-9a55a9158" TargetMode="External"/><Relationship Id="rId94" Type="http://schemas.openxmlformats.org/officeDocument/2006/relationships/hyperlink" Target="https://www.linkedin.com/in/sanskruti-acharya-636aba196" TargetMode="External"/><Relationship Id="rId99" Type="http://schemas.openxmlformats.org/officeDocument/2006/relationships/hyperlink" Target="https://drive.google.com/open?id=1NCng84ejrXymTh670ebpr-vG5-6IsMez" TargetMode="External"/><Relationship Id="rId101" Type="http://schemas.openxmlformats.org/officeDocument/2006/relationships/hyperlink" Target="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12%26loc_interest_ms%3D%26feeditemid%3D%26param1%3D%26param2%3D&amp;gclid=CjwKCAjwt-L2BRA_EiwAacX32bf4lbMJ1RRjGYFhz7GPyJDQtZ0PNAhfNg1hFACa_cto_81ENPNanRoCcXUQAvD_BwE" TargetMode="External"/><Relationship Id="rId122" Type="http://schemas.openxmlformats.org/officeDocument/2006/relationships/hyperlink" Target="https://www.linkedin.com/in/aarti-ahire-50477717b/" TargetMode="External"/><Relationship Id="rId4" Type="http://schemas.openxmlformats.org/officeDocument/2006/relationships/hyperlink" Target="https://www.linkedin.com/in/gayatri-mane-01176714a" TargetMode="External"/><Relationship Id="rId9" Type="http://schemas.openxmlformats.org/officeDocument/2006/relationships/hyperlink" Target="https://drive.google.com/open?id=127BGFGLCMpRurj-1TjR9XMjGa-KzZebt" TargetMode="External"/><Relationship Id="rId13" Type="http://schemas.openxmlformats.org/officeDocument/2006/relationships/hyperlink" Target="https://drive.google.com/open?id=1QXL9nscLbXxR-EjI0KIdEUbMKlEQ-krA" TargetMode="External"/><Relationship Id="rId18" Type="http://schemas.openxmlformats.org/officeDocument/2006/relationships/hyperlink" Target="https://www.facebook.com/tabassum.shah.90" TargetMode="External"/><Relationship Id="rId39" Type="http://schemas.openxmlformats.org/officeDocument/2006/relationships/hyperlink" Target="https://drive.google.com/open?id=1wbJeNlDcnlC5Odn3TaGzCqdzItJQ2z8f" TargetMode="External"/><Relationship Id="rId109" Type="http://schemas.openxmlformats.org/officeDocument/2006/relationships/hyperlink" Target="https://drive.google.com/open?id=1GdfhzxTirQ0YmffP2EKd5uXDft66t0NU" TargetMode="External"/><Relationship Id="rId34" Type="http://schemas.openxmlformats.org/officeDocument/2006/relationships/hyperlink" Target="https://www.facebook.com/harshada.kadam.718" TargetMode="External"/><Relationship Id="rId50" Type="http://schemas.openxmlformats.org/officeDocument/2006/relationships/hyperlink" Target="https://www.linkedin.com/in/archi-sharma-959828160" TargetMode="External"/><Relationship Id="rId55" Type="http://schemas.openxmlformats.org/officeDocument/2006/relationships/hyperlink" Target="https://drive.google.com/open?id=1_qXsJ5uxmX8e0F5rHHJFws2l83lAvJVj" TargetMode="External"/><Relationship Id="rId76" Type="http://schemas.openxmlformats.org/officeDocument/2006/relationships/hyperlink" Target="https://drive.google.com/open?id=1r5CirLz75bnPNy5vORvQhra2eXaBeUvc" TargetMode="External"/><Relationship Id="rId97" Type="http://schemas.openxmlformats.org/officeDocument/2006/relationships/hyperlink" Target="https://m.facebook.com/profile.php?ref=bookmarks" TargetMode="External"/><Relationship Id="rId104" Type="http://schemas.openxmlformats.org/officeDocument/2006/relationships/hyperlink" Target="https://drive.google.com/open?id=1Wj2a2AvtyR99HmOBxHkZrZe6klmc6PDD" TargetMode="External"/><Relationship Id="rId120" Type="http://schemas.openxmlformats.org/officeDocument/2006/relationships/hyperlink" Target="https://drive.google.com/open?id=12_vyCxCEyblgUMdgMdcOrj7ZIX7Ktwb5" TargetMode="External"/><Relationship Id="rId7" Type="http://schemas.openxmlformats.org/officeDocument/2006/relationships/hyperlink" Target="https://www.facebook.com/darsh.bhor" TargetMode="External"/><Relationship Id="rId71" Type="http://schemas.openxmlformats.org/officeDocument/2006/relationships/hyperlink" Target="https://drive.google.com/open?id=1jGr1sSftShhC_6lGc4bQK6dQ87FJ9yDD" TargetMode="External"/><Relationship Id="rId92" Type="http://schemas.openxmlformats.org/officeDocument/2006/relationships/hyperlink" Target="https://drive.google.com/open?id=1OyYgX-R0jSOKPyVt0sA8MA5HJ6a7eyYC" TargetMode="External"/><Relationship Id="rId2" Type="http://schemas.openxmlformats.org/officeDocument/2006/relationships/hyperlink" Target="https://drive.google.com/open?id=1n_U8ftRtyyVXSUxJolyTci1NcEyyLmdv" TargetMode="External"/><Relationship Id="rId29" Type="http://schemas.openxmlformats.org/officeDocument/2006/relationships/hyperlink" Target="https://drive.google.com/open?id=1N1Fb3Wy4qa9-c4RWPa5EjEbc7UPpC4gb" TargetMode="External"/><Relationship Id="rId24" Type="http://schemas.openxmlformats.org/officeDocument/2006/relationships/hyperlink" Target="https://drive.google.com/open?id=1n0tQMhDVSD_e9PPCf0JJGxyl7BO3PqcN" TargetMode="External"/><Relationship Id="rId40" Type="http://schemas.openxmlformats.org/officeDocument/2006/relationships/hyperlink" Target="https://drive.google.com/open?id=1tPxWzR4nM9cWCwm1GGYPcU-FesmRa7LS" TargetMode="External"/><Relationship Id="rId45" Type="http://schemas.openxmlformats.org/officeDocument/2006/relationships/hyperlink" Target="https://m.facebook.com/sonali.chavan.7564?ref=bookmarks" TargetMode="External"/><Relationship Id="rId66" Type="http://schemas.openxmlformats.org/officeDocument/2006/relationships/hyperlink" Target="https://www.linkedin.com/in/omkar-jadhav-a9260b138" TargetMode="External"/><Relationship Id="rId87" Type="http://schemas.openxmlformats.org/officeDocument/2006/relationships/hyperlink" Target="https://drive.google.com/open?id=1cuaHDFActeZRCxSIQgeVHAnwMATZ0It9" TargetMode="External"/><Relationship Id="rId110" Type="http://schemas.openxmlformats.org/officeDocument/2006/relationships/hyperlink" Target="https://www.facebook.com/prajaktared20" TargetMode="External"/><Relationship Id="rId115" Type="http://schemas.openxmlformats.org/officeDocument/2006/relationships/hyperlink" Target="http://www.linkedin.com/in/siddhi-alag-74b7651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1:X94"/>
  <sheetViews>
    <sheetView topLeftCell="N1" zoomScale="70" zoomScaleNormal="70" workbookViewId="0">
      <selection activeCell="M25" sqref="M25"/>
    </sheetView>
  </sheetViews>
  <sheetFormatPr defaultRowHeight="15"/>
  <cols>
    <col min="1" max="1" width="3.5703125" customWidth="1"/>
    <col min="2" max="2" width="6.5703125" customWidth="1"/>
    <col min="3" max="3" width="45.7109375" bestFit="1" customWidth="1"/>
    <col min="4" max="4" width="27" customWidth="1"/>
    <col min="5" max="5" width="9.5703125" bestFit="1" customWidth="1"/>
    <col min="6" max="6" width="12.5703125" customWidth="1"/>
    <col min="7" max="7" width="17.140625" style="657" bestFit="1" customWidth="1"/>
    <col min="8" max="8" width="11.85546875" customWidth="1"/>
    <col min="9" max="9" width="4" customWidth="1"/>
    <col min="10" max="10" width="40" bestFit="1" customWidth="1"/>
    <col min="11" max="11" width="23.85546875" bestFit="1" customWidth="1"/>
    <col min="12" max="12" width="22.140625" bestFit="1" customWidth="1"/>
    <col min="13" max="13" width="23.7109375" customWidth="1"/>
    <col min="14" max="14" width="13.5703125" customWidth="1"/>
    <col min="15" max="15" width="33" bestFit="1" customWidth="1"/>
    <col min="16" max="16" width="19.5703125" bestFit="1" customWidth="1"/>
    <col min="17" max="17" width="12" customWidth="1"/>
    <col min="18" max="18" width="21.140625" customWidth="1"/>
    <col min="19" max="19" width="9.140625" style="1"/>
    <col min="20" max="20" width="30.28515625" bestFit="1" customWidth="1"/>
    <col min="21" max="21" width="49.28515625" bestFit="1" customWidth="1"/>
    <col min="22" max="23" width="15.28515625" customWidth="1"/>
    <col min="24" max="24" width="10.140625" bestFit="1" customWidth="1"/>
    <col min="28" max="28" width="24.85546875" bestFit="1" customWidth="1"/>
    <col min="29" max="29" width="5" bestFit="1" customWidth="1"/>
    <col min="30" max="30" width="255.7109375" bestFit="1" customWidth="1"/>
  </cols>
  <sheetData>
    <row r="1" spans="2:24" ht="15.75" thickBot="1"/>
    <row r="2" spans="2:24" s="436" customFormat="1" ht="36" customHeight="1" thickTop="1" thickBot="1">
      <c r="B2" s="432" t="s">
        <v>12351</v>
      </c>
      <c r="C2" s="433" t="s">
        <v>12489</v>
      </c>
      <c r="D2" s="434" t="s">
        <v>13218</v>
      </c>
      <c r="E2" s="432" t="s">
        <v>12488</v>
      </c>
      <c r="F2" s="435" t="s">
        <v>13216</v>
      </c>
      <c r="G2" s="435" t="s">
        <v>12491</v>
      </c>
      <c r="H2" s="432" t="s">
        <v>12490</v>
      </c>
      <c r="J2" s="450" t="s">
        <v>13231</v>
      </c>
      <c r="K2" s="525" t="s">
        <v>13238</v>
      </c>
      <c r="L2" s="849" t="s">
        <v>13233</v>
      </c>
      <c r="M2" s="525" t="s">
        <v>13239</v>
      </c>
      <c r="N2" s="853" t="s">
        <v>13235</v>
      </c>
      <c r="O2" s="450" t="s">
        <v>13240</v>
      </c>
      <c r="P2"/>
      <c r="S2" s="546"/>
    </row>
    <row r="3" spans="2:24" ht="18" thickTop="1" thickBot="1">
      <c r="B3" s="1058">
        <v>1</v>
      </c>
      <c r="C3" s="88" t="s">
        <v>12487</v>
      </c>
      <c r="D3" s="1063" t="s">
        <v>13197</v>
      </c>
      <c r="E3" s="87">
        <f>'TCS CON'!G101</f>
        <v>14</v>
      </c>
      <c r="F3" s="1058">
        <f>E3+E4</f>
        <v>97</v>
      </c>
      <c r="G3" s="716">
        <v>700000</v>
      </c>
      <c r="H3" s="87"/>
      <c r="J3" s="437" t="s">
        <v>13244</v>
      </c>
      <c r="K3" s="438">
        <v>1</v>
      </c>
      <c r="L3" s="850">
        <v>1</v>
      </c>
      <c r="M3" s="523">
        <v>4</v>
      </c>
      <c r="N3" s="850">
        <v>2</v>
      </c>
      <c r="O3" s="440">
        <f>target!J14</f>
        <v>0</v>
      </c>
    </row>
    <row r="4" spans="2:24" ht="18" thickTop="1" thickBot="1">
      <c r="B4" s="1059"/>
      <c r="C4" s="88" t="s">
        <v>12509</v>
      </c>
      <c r="D4" s="1065"/>
      <c r="E4" s="87">
        <f>'TCS CON'!G100</f>
        <v>83</v>
      </c>
      <c r="F4" s="1059"/>
      <c r="G4" s="716">
        <v>336000</v>
      </c>
      <c r="H4" s="87"/>
      <c r="J4" s="437" t="s">
        <v>13243</v>
      </c>
      <c r="K4" s="438">
        <v>2</v>
      </c>
      <c r="L4" s="850">
        <v>4</v>
      </c>
      <c r="M4" s="523">
        <v>9</v>
      </c>
      <c r="N4" s="850">
        <v>8</v>
      </c>
      <c r="O4" s="440">
        <f>target!J15</f>
        <v>0</v>
      </c>
    </row>
    <row r="5" spans="2:24" ht="18" thickTop="1" thickBot="1">
      <c r="B5" s="1058">
        <v>2</v>
      </c>
      <c r="C5" s="88" t="s">
        <v>12572</v>
      </c>
      <c r="D5" s="1063" t="s">
        <v>13197</v>
      </c>
      <c r="E5" s="87">
        <f>LTI!G50</f>
        <v>19</v>
      </c>
      <c r="F5" s="1058">
        <f>E5+E6+E7</f>
        <v>42</v>
      </c>
      <c r="G5" s="716">
        <v>350000</v>
      </c>
      <c r="H5" s="87"/>
      <c r="J5" s="437" t="s">
        <v>13242</v>
      </c>
      <c r="K5" s="438">
        <v>11</v>
      </c>
      <c r="L5" s="850">
        <v>25</v>
      </c>
      <c r="M5" s="523">
        <v>25</v>
      </c>
      <c r="N5" s="850">
        <v>35</v>
      </c>
      <c r="O5" s="440">
        <f>target!J16</f>
        <v>17</v>
      </c>
      <c r="S5" s="538" t="s">
        <v>12351</v>
      </c>
      <c r="T5" s="538" t="s">
        <v>13472</v>
      </c>
      <c r="U5" s="538" t="s">
        <v>13473</v>
      </c>
      <c r="V5" s="1060" t="s">
        <v>13474</v>
      </c>
      <c r="W5" s="1061"/>
      <c r="X5" s="538"/>
    </row>
    <row r="6" spans="2:24" ht="18" thickTop="1" thickBot="1">
      <c r="B6" s="1062"/>
      <c r="C6" s="88" t="s">
        <v>12573</v>
      </c>
      <c r="D6" s="1064"/>
      <c r="E6" s="87">
        <f>LTI!G51</f>
        <v>19</v>
      </c>
      <c r="F6" s="1062"/>
      <c r="G6" s="716">
        <v>500000</v>
      </c>
      <c r="H6" s="171"/>
      <c r="J6" s="437" t="s">
        <v>13241</v>
      </c>
      <c r="K6" s="438">
        <v>18</v>
      </c>
      <c r="L6" s="850">
        <v>65</v>
      </c>
      <c r="M6" s="523">
        <v>67</v>
      </c>
      <c r="N6" s="850">
        <v>80</v>
      </c>
      <c r="O6" s="440">
        <f>target!J17</f>
        <v>84</v>
      </c>
      <c r="P6" s="539"/>
      <c r="Q6" s="373"/>
      <c r="S6" s="538">
        <v>1</v>
      </c>
      <c r="T6" s="538" t="s">
        <v>13186</v>
      </c>
      <c r="U6" s="538" t="s">
        <v>12400</v>
      </c>
      <c r="V6" s="538">
        <v>3</v>
      </c>
      <c r="W6" s="538">
        <f>V6</f>
        <v>3</v>
      </c>
      <c r="X6" s="452">
        <f>W6/V74</f>
        <v>5.9171597633136093E-3</v>
      </c>
    </row>
    <row r="7" spans="2:24" ht="18" thickTop="1" thickBot="1">
      <c r="B7" s="1059"/>
      <c r="C7" s="174" t="s">
        <v>14437</v>
      </c>
      <c r="D7" s="1065"/>
      <c r="E7" s="171">
        <f>LTI!G52</f>
        <v>4</v>
      </c>
      <c r="F7" s="1059"/>
      <c r="G7" s="716">
        <v>1000000</v>
      </c>
      <c r="H7" s="171"/>
      <c r="J7" s="437" t="s">
        <v>13246</v>
      </c>
      <c r="K7" s="438">
        <v>338</v>
      </c>
      <c r="L7" s="850">
        <v>325</v>
      </c>
      <c r="M7" s="523">
        <v>314</v>
      </c>
      <c r="N7" s="850">
        <v>325</v>
      </c>
      <c r="O7" s="440">
        <f>target!J18</f>
        <v>345</v>
      </c>
      <c r="P7" s="890"/>
      <c r="Q7" s="373"/>
      <c r="S7" s="538">
        <v>2</v>
      </c>
      <c r="T7" s="538" t="s">
        <v>13188</v>
      </c>
      <c r="U7" s="538" t="s">
        <v>13470</v>
      </c>
      <c r="V7" s="538">
        <v>5</v>
      </c>
      <c r="W7" s="538">
        <f t="shared" ref="W7" si="0">V7</f>
        <v>5</v>
      </c>
      <c r="X7" s="452">
        <f>W7/V74</f>
        <v>9.8619329388560158E-3</v>
      </c>
    </row>
    <row r="8" spans="2:24" ht="17.25" thickTop="1" thickBot="1">
      <c r="B8" s="87">
        <v>3</v>
      </c>
      <c r="C8" s="88" t="s">
        <v>12403</v>
      </c>
      <c r="D8" s="429" t="s">
        <v>13205</v>
      </c>
      <c r="E8" s="87">
        <f>JARO!D12</f>
        <v>9</v>
      </c>
      <c r="F8" s="171">
        <f>E8</f>
        <v>9</v>
      </c>
      <c r="G8" s="716">
        <v>660000</v>
      </c>
      <c r="H8" s="87"/>
      <c r="J8" s="437" t="s">
        <v>13245</v>
      </c>
      <c r="K8" s="315"/>
      <c r="L8" s="851"/>
      <c r="M8" s="529">
        <v>50</v>
      </c>
      <c r="N8" s="854"/>
      <c r="O8" s="530">
        <f>target!J19</f>
        <v>62</v>
      </c>
      <c r="S8" s="1055">
        <v>3</v>
      </c>
      <c r="T8" s="1055" t="s">
        <v>13467</v>
      </c>
      <c r="U8" s="967" t="s">
        <v>14726</v>
      </c>
      <c r="V8" s="967">
        <v>1</v>
      </c>
      <c r="W8" s="1055">
        <f>V8 + V9+V10+V11+V12</f>
        <v>34</v>
      </c>
      <c r="X8" s="1042">
        <f>W8/V74</f>
        <v>6.7061143984220903E-2</v>
      </c>
    </row>
    <row r="9" spans="2:24" ht="22.5" customHeight="1" thickTop="1" thickBot="1">
      <c r="B9" s="87">
        <v>4</v>
      </c>
      <c r="C9" s="88" t="s">
        <v>12398</v>
      </c>
      <c r="D9" s="429" t="s">
        <v>13197</v>
      </c>
      <c r="E9" s="536">
        <f>Capgemini!C80</f>
        <v>77</v>
      </c>
      <c r="F9" s="537">
        <f t="shared" ref="F9:F20" si="1">E9</f>
        <v>77</v>
      </c>
      <c r="G9" s="717">
        <v>380000</v>
      </c>
      <c r="H9" s="87"/>
      <c r="J9" s="442" t="s">
        <v>12404</v>
      </c>
      <c r="K9" s="442">
        <v>370</v>
      </c>
      <c r="L9" s="852">
        <v>420</v>
      </c>
      <c r="M9" s="523">
        <f>SUM(M3:M8)</f>
        <v>469</v>
      </c>
      <c r="N9" s="852">
        <v>450</v>
      </c>
      <c r="O9" s="440">
        <f>SUM(O3:O8)</f>
        <v>508</v>
      </c>
      <c r="S9" s="1056"/>
      <c r="T9" s="1056"/>
      <c r="U9" s="528" t="s">
        <v>14721</v>
      </c>
      <c r="V9" s="528">
        <v>3</v>
      </c>
      <c r="W9" s="1056"/>
      <c r="X9" s="1043"/>
    </row>
    <row r="10" spans="2:24" ht="16.5" thickTop="1" thickBot="1">
      <c r="B10" s="87">
        <v>5</v>
      </c>
      <c r="C10" s="88" t="s">
        <v>12400</v>
      </c>
      <c r="D10" s="429" t="str">
        <f>J28</f>
        <v>Automotive</v>
      </c>
      <c r="E10" s="87">
        <f>Carwale!D5</f>
        <v>3</v>
      </c>
      <c r="F10" s="171">
        <f t="shared" si="1"/>
        <v>3</v>
      </c>
      <c r="G10" s="716">
        <v>750000</v>
      </c>
      <c r="H10" s="87"/>
      <c r="S10" s="1056"/>
      <c r="T10" s="1056"/>
      <c r="U10" s="528" t="s">
        <v>13475</v>
      </c>
      <c r="V10" s="538">
        <v>9</v>
      </c>
      <c r="W10" s="1056"/>
      <c r="X10" s="1043"/>
    </row>
    <row r="11" spans="2:24" ht="16.5" thickTop="1" thickBot="1">
      <c r="B11" s="171">
        <v>6</v>
      </c>
      <c r="C11" s="174" t="s">
        <v>14741</v>
      </c>
      <c r="D11" s="1063" t="s">
        <v>13185</v>
      </c>
      <c r="E11" s="171">
        <f>'ICICI Securities'!C3</f>
        <v>1</v>
      </c>
      <c r="F11" s="171">
        <f>E11</f>
        <v>1</v>
      </c>
      <c r="G11" s="716">
        <v>380000</v>
      </c>
      <c r="H11" s="171"/>
      <c r="S11" s="1056"/>
      <c r="T11" s="1056"/>
      <c r="U11" s="528" t="s">
        <v>13476</v>
      </c>
      <c r="V11" s="538">
        <v>9</v>
      </c>
      <c r="W11" s="1056"/>
      <c r="X11" s="1043"/>
    </row>
    <row r="12" spans="2:24" ht="16.5" thickTop="1" thickBot="1">
      <c r="B12" s="171">
        <v>7</v>
      </c>
      <c r="C12" s="174" t="s">
        <v>14693</v>
      </c>
      <c r="D12" s="1064"/>
      <c r="E12" s="171">
        <f>Flexiloans!C3</f>
        <v>1</v>
      </c>
      <c r="F12" s="171">
        <f>E12</f>
        <v>1</v>
      </c>
      <c r="G12" s="716">
        <v>550000</v>
      </c>
      <c r="H12" s="171"/>
      <c r="S12" s="1057"/>
      <c r="T12" s="1057"/>
      <c r="U12" s="719" t="s">
        <v>13878</v>
      </c>
      <c r="V12" s="719">
        <v>12</v>
      </c>
      <c r="W12" s="1057"/>
      <c r="X12" s="1044"/>
    </row>
    <row r="13" spans="2:24" ht="16.5" thickTop="1" thickBot="1">
      <c r="B13" s="171">
        <v>8</v>
      </c>
      <c r="C13" s="174" t="s">
        <v>14689</v>
      </c>
      <c r="D13" s="1064"/>
      <c r="E13" s="171">
        <f>'Morning Star'!C7</f>
        <v>5</v>
      </c>
      <c r="F13" s="171">
        <f>E13</f>
        <v>5</v>
      </c>
      <c r="G13" s="716">
        <v>650000</v>
      </c>
      <c r="H13" s="171"/>
      <c r="S13" s="1055">
        <v>4</v>
      </c>
      <c r="T13" s="1055" t="s">
        <v>13185</v>
      </c>
      <c r="U13" s="1002" t="s">
        <v>14766</v>
      </c>
      <c r="V13" s="1002">
        <v>1</v>
      </c>
      <c r="W13" s="1055">
        <f>V13+V14+V15+V16+V17</f>
        <v>9</v>
      </c>
      <c r="X13" s="1042">
        <f>W13/V74</f>
        <v>1.7751479289940829E-2</v>
      </c>
    </row>
    <row r="14" spans="2:24" ht="16.5" thickTop="1" thickBot="1">
      <c r="B14" s="87">
        <v>9</v>
      </c>
      <c r="C14" s="88" t="s">
        <v>12399</v>
      </c>
      <c r="D14" s="1065"/>
      <c r="E14" s="87">
        <f>'Interactive Brokers'!D4</f>
        <v>1</v>
      </c>
      <c r="F14" s="171">
        <f t="shared" si="1"/>
        <v>1</v>
      </c>
      <c r="G14" s="716">
        <v>828000</v>
      </c>
      <c r="H14" s="87"/>
      <c r="J14" s="534" t="s">
        <v>13469</v>
      </c>
      <c r="K14" s="534" t="s">
        <v>12574</v>
      </c>
      <c r="L14" s="534" t="s">
        <v>13217</v>
      </c>
      <c r="M14" s="534" t="s">
        <v>12575</v>
      </c>
      <c r="O14" s="1045" t="s">
        <v>14217</v>
      </c>
      <c r="P14" s="1046"/>
      <c r="Q14" s="1047"/>
      <c r="S14" s="1056"/>
      <c r="T14" s="1056"/>
      <c r="U14" s="981" t="s">
        <v>14741</v>
      </c>
      <c r="V14" s="981">
        <v>1</v>
      </c>
      <c r="W14" s="1056"/>
      <c r="X14" s="1043"/>
    </row>
    <row r="15" spans="2:24" ht="16.5" thickTop="1" thickBot="1">
      <c r="B15" s="87">
        <v>10</v>
      </c>
      <c r="C15" s="88" t="s">
        <v>12401</v>
      </c>
      <c r="D15" s="1063" t="str">
        <f>J33</f>
        <v>Telecom</v>
      </c>
      <c r="E15" s="87">
        <f>'REL Jio'!D18</f>
        <v>16</v>
      </c>
      <c r="F15" s="171">
        <f t="shared" si="1"/>
        <v>16</v>
      </c>
      <c r="G15" s="716">
        <v>350000</v>
      </c>
      <c r="H15" s="87"/>
      <c r="J15" s="1052">
        <v>2021</v>
      </c>
      <c r="K15" s="701">
        <f>Summary!M8</f>
        <v>156000</v>
      </c>
      <c r="L15" s="702">
        <f>Summary!L8</f>
        <v>390301.77165354328</v>
      </c>
      <c r="M15" s="701">
        <f>Summary!K8</f>
        <v>1000000</v>
      </c>
      <c r="O15" s="749" t="s">
        <v>13024</v>
      </c>
      <c r="P15" s="832">
        <v>2020</v>
      </c>
      <c r="Q15" s="887">
        <v>2021</v>
      </c>
      <c r="S15" s="1056"/>
      <c r="T15" s="1056"/>
      <c r="U15" s="925" t="s">
        <v>14693</v>
      </c>
      <c r="V15" s="925">
        <v>1</v>
      </c>
      <c r="W15" s="1056"/>
      <c r="X15" s="1043"/>
    </row>
    <row r="16" spans="2:24" ht="16.5" thickTop="1" thickBot="1">
      <c r="B16" s="171">
        <v>11</v>
      </c>
      <c r="C16" s="174" t="s">
        <v>14702</v>
      </c>
      <c r="D16" s="1065"/>
      <c r="E16" s="171">
        <f>Tescom!C9</f>
        <v>7</v>
      </c>
      <c r="F16" s="171">
        <v>7</v>
      </c>
      <c r="G16" s="716">
        <v>750000</v>
      </c>
      <c r="H16" s="171"/>
      <c r="J16" s="1053"/>
      <c r="K16" s="1048" t="str">
        <f>C45</f>
        <v>Radiant Appliances &amp; Electronics Pvt Ltd</v>
      </c>
      <c r="L16" s="702"/>
      <c r="M16" s="1050" t="str">
        <f>C55</f>
        <v>LTI ICC Level 3</v>
      </c>
      <c r="O16" s="887"/>
      <c r="P16" s="887"/>
      <c r="Q16" s="887"/>
      <c r="S16" s="1056"/>
      <c r="T16" s="1056"/>
      <c r="U16" s="995" t="s">
        <v>14689</v>
      </c>
      <c r="V16" s="995">
        <v>5</v>
      </c>
      <c r="W16" s="1056"/>
      <c r="X16" s="1043"/>
    </row>
    <row r="17" spans="2:24" ht="21.75" customHeight="1" thickTop="1" thickBot="1">
      <c r="B17" s="87">
        <v>12</v>
      </c>
      <c r="C17" s="88" t="s">
        <v>12402</v>
      </c>
      <c r="D17" s="429" t="s">
        <v>13197</v>
      </c>
      <c r="E17" s="536">
        <f>'Sciative Sol'!D4</f>
        <v>1</v>
      </c>
      <c r="F17" s="537">
        <f t="shared" si="1"/>
        <v>1</v>
      </c>
      <c r="G17" s="717">
        <v>500000</v>
      </c>
      <c r="H17" s="87"/>
      <c r="J17" s="1054"/>
      <c r="K17" s="1049"/>
      <c r="L17" s="533"/>
      <c r="M17" s="1051"/>
      <c r="O17" s="537">
        <v>1</v>
      </c>
      <c r="P17" s="537">
        <f>'[1]Student Placed 2020'!$G$382</f>
        <v>300</v>
      </c>
      <c r="Q17" s="537">
        <f>'All Entries'!CB703</f>
        <v>255</v>
      </c>
      <c r="R17" s="833"/>
      <c r="S17" s="1057"/>
      <c r="T17" s="1057"/>
      <c r="U17" s="949" t="s">
        <v>12399</v>
      </c>
      <c r="V17" s="949">
        <v>1</v>
      </c>
      <c r="W17" s="1057"/>
      <c r="X17" s="1044"/>
    </row>
    <row r="18" spans="2:24" ht="16.5" thickTop="1" thickBot="1">
      <c r="B18" s="536">
        <v>13</v>
      </c>
      <c r="C18" s="88" t="s">
        <v>12484</v>
      </c>
      <c r="D18" s="429" t="s">
        <v>13197</v>
      </c>
      <c r="E18" s="536">
        <f>'Hexaware Tech'!D10</f>
        <v>7</v>
      </c>
      <c r="F18" s="537">
        <f t="shared" si="1"/>
        <v>7</v>
      </c>
      <c r="G18" s="717">
        <v>350000</v>
      </c>
      <c r="H18" s="87"/>
      <c r="J18" s="1052">
        <v>2020</v>
      </c>
      <c r="K18" s="701">
        <f>Summary!M7</f>
        <v>96000</v>
      </c>
      <c r="L18" s="702">
        <f>Summary!L7</f>
        <v>428492.53731343284</v>
      </c>
      <c r="M18" s="701">
        <f>Summary!K7</f>
        <v>3632000</v>
      </c>
      <c r="O18" s="537">
        <v>2</v>
      </c>
      <c r="P18" s="537">
        <f>'[1]Student Placed 2020'!$G$383</f>
        <v>61</v>
      </c>
      <c r="Q18" s="537">
        <f>'All Entries'!CB702</f>
        <v>83</v>
      </c>
      <c r="R18" s="544"/>
      <c r="S18" s="1055">
        <v>5</v>
      </c>
      <c r="T18" s="1081" t="s">
        <v>12340</v>
      </c>
      <c r="U18" s="528" t="s">
        <v>13477</v>
      </c>
      <c r="V18" s="528">
        <v>77</v>
      </c>
      <c r="W18" s="1055">
        <f>SUM(V18:V58)</f>
        <v>385</v>
      </c>
      <c r="X18" s="1078">
        <f>W18/V74</f>
        <v>0.75936883629191321</v>
      </c>
    </row>
    <row r="19" spans="2:24" ht="16.5" thickTop="1" thickBot="1">
      <c r="B19" s="87">
        <v>14</v>
      </c>
      <c r="C19" s="88" t="s">
        <v>12507</v>
      </c>
      <c r="D19" s="429" t="str">
        <f>J29</f>
        <v>Banking</v>
      </c>
      <c r="E19" s="87">
        <f>Axis!C9</f>
        <v>5</v>
      </c>
      <c r="F19" s="171">
        <f t="shared" si="1"/>
        <v>5</v>
      </c>
      <c r="G19" s="716">
        <v>380000</v>
      </c>
      <c r="H19" s="87"/>
      <c r="J19" s="1054"/>
      <c r="K19" s="534" t="s">
        <v>13869</v>
      </c>
      <c r="L19" s="533"/>
      <c r="M19" s="534" t="s">
        <v>14668</v>
      </c>
      <c r="O19" s="537">
        <v>3</v>
      </c>
      <c r="P19" s="537">
        <f>'[1]Student Placed 2020'!$G$384</f>
        <v>8</v>
      </c>
      <c r="Q19" s="537">
        <f>'All Entries'!CB701</f>
        <v>26</v>
      </c>
      <c r="R19" s="544"/>
      <c r="S19" s="1056"/>
      <c r="T19" s="1082"/>
      <c r="U19" s="528" t="s">
        <v>13478</v>
      </c>
      <c r="V19" s="528">
        <v>45</v>
      </c>
      <c r="W19" s="1056"/>
      <c r="X19" s="1079"/>
    </row>
    <row r="20" spans="2:24" ht="16.5" thickTop="1" thickBot="1">
      <c r="B20" s="87">
        <v>15</v>
      </c>
      <c r="C20" s="174" t="s">
        <v>12498</v>
      </c>
      <c r="D20" s="429" t="s">
        <v>13197</v>
      </c>
      <c r="E20" s="171">
        <f>Ugam!C27</f>
        <v>24</v>
      </c>
      <c r="F20" s="171">
        <f t="shared" si="1"/>
        <v>24</v>
      </c>
      <c r="G20" s="716">
        <v>250000</v>
      </c>
      <c r="H20" s="171"/>
      <c r="J20" s="430" t="s">
        <v>13219</v>
      </c>
      <c r="K20" s="431"/>
      <c r="O20" s="537">
        <v>4</v>
      </c>
      <c r="P20" s="537">
        <f>'[1]Student Placed 2020'!$G$385</f>
        <v>3</v>
      </c>
      <c r="Q20" s="537">
        <f>'All Entries'!CB700</f>
        <v>2</v>
      </c>
      <c r="R20" s="544"/>
      <c r="S20" s="1056"/>
      <c r="T20" s="1082"/>
      <c r="U20" s="528" t="s">
        <v>12576</v>
      </c>
      <c r="V20" s="528">
        <v>8</v>
      </c>
      <c r="W20" s="1056"/>
      <c r="X20" s="1079"/>
    </row>
    <row r="21" spans="2:24" ht="16.5" thickTop="1" thickBot="1">
      <c r="B21" s="1058">
        <v>16</v>
      </c>
      <c r="C21" s="174" t="s">
        <v>13202</v>
      </c>
      <c r="D21" s="1063" t="s">
        <v>13197</v>
      </c>
      <c r="E21" s="171">
        <f>Zeus!G14</f>
        <v>2</v>
      </c>
      <c r="F21" s="1058">
        <f>E21+E22</f>
        <v>9</v>
      </c>
      <c r="G21" s="716">
        <v>460000</v>
      </c>
      <c r="H21" s="171"/>
      <c r="J21" s="87" t="s">
        <v>13020</v>
      </c>
      <c r="K21" s="87">
        <f>COUNTIF('All Entries'!E:E,"Placed")</f>
        <v>366</v>
      </c>
      <c r="O21" s="537">
        <v>5</v>
      </c>
      <c r="P21" s="537">
        <f>'[1]Student Placed 2020'!$G$386</f>
        <v>1</v>
      </c>
      <c r="Q21" s="537">
        <v>0</v>
      </c>
      <c r="R21" s="544"/>
      <c r="S21" s="1056"/>
      <c r="T21" s="1082"/>
      <c r="U21" s="538" t="s">
        <v>13479</v>
      </c>
      <c r="V21" s="538">
        <v>14</v>
      </c>
      <c r="W21" s="1056"/>
      <c r="X21" s="1079"/>
    </row>
    <row r="22" spans="2:24" ht="16.5" thickTop="1" thickBot="1">
      <c r="B22" s="1059"/>
      <c r="C22" s="174" t="s">
        <v>13203</v>
      </c>
      <c r="D22" s="1065"/>
      <c r="E22" s="171">
        <f>Zeus!G15</f>
        <v>7</v>
      </c>
      <c r="F22" s="1059"/>
      <c r="G22" s="716">
        <v>575000</v>
      </c>
      <c r="H22" s="171"/>
      <c r="J22" s="87" t="s">
        <v>13023</v>
      </c>
      <c r="K22" s="87">
        <f>COUNTIF('All Entries'!E:E,"not placed")</f>
        <v>329</v>
      </c>
      <c r="O22" s="537">
        <v>6</v>
      </c>
      <c r="P22" s="537">
        <f>'[1]Student Placed 2020'!$G$387</f>
        <v>1</v>
      </c>
      <c r="Q22" s="537">
        <v>0</v>
      </c>
      <c r="R22" s="544"/>
      <c r="S22" s="1056"/>
      <c r="T22" s="1082"/>
      <c r="U22" s="538" t="s">
        <v>13480</v>
      </c>
      <c r="V22" s="538">
        <v>83</v>
      </c>
      <c r="W22" s="1056"/>
      <c r="X22" s="1079"/>
    </row>
    <row r="23" spans="2:24" ht="16.5" thickTop="1" thickBot="1">
      <c r="B23" s="171">
        <v>17</v>
      </c>
      <c r="C23" s="174" t="s">
        <v>12576</v>
      </c>
      <c r="D23" s="429" t="s">
        <v>13197</v>
      </c>
      <c r="E23" s="171">
        <f>Montran!E10</f>
        <v>8</v>
      </c>
      <c r="F23" s="171">
        <f>E23</f>
        <v>8</v>
      </c>
      <c r="G23" s="716">
        <v>350000</v>
      </c>
      <c r="H23" s="171"/>
      <c r="J23" s="86" t="s">
        <v>12404</v>
      </c>
      <c r="K23" s="86">
        <f>SUM(K21:K22)</f>
        <v>695</v>
      </c>
      <c r="O23" s="749" t="s">
        <v>12404</v>
      </c>
      <c r="P23" s="832">
        <f>SUM(P17:P22)</f>
        <v>374</v>
      </c>
      <c r="Q23" s="749">
        <f>SUM(Q17:Q21)</f>
        <v>366</v>
      </c>
      <c r="R23" s="833"/>
      <c r="S23" s="1056"/>
      <c r="T23" s="1082"/>
      <c r="U23" s="538" t="s">
        <v>13481</v>
      </c>
      <c r="V23" s="538">
        <v>1</v>
      </c>
      <c r="W23" s="1056"/>
      <c r="X23" s="1079"/>
    </row>
    <row r="24" spans="2:24" ht="16.5" thickTop="1" thickBot="1">
      <c r="B24" s="171">
        <v>18</v>
      </c>
      <c r="C24" s="174" t="s">
        <v>13298</v>
      </c>
      <c r="D24" s="429" t="s">
        <v>13197</v>
      </c>
      <c r="E24" s="446">
        <f>Endurance!G3</f>
        <v>1</v>
      </c>
      <c r="F24" s="447">
        <f>E24</f>
        <v>1</v>
      </c>
      <c r="G24" s="716">
        <v>324000</v>
      </c>
      <c r="H24" s="171"/>
      <c r="O24" s="749" t="s">
        <v>13303</v>
      </c>
      <c r="P24" s="832">
        <f>Summary!E7</f>
        <v>541</v>
      </c>
      <c r="Q24" s="749">
        <f>Summary!E8</f>
        <v>695</v>
      </c>
      <c r="R24" s="833"/>
      <c r="S24" s="1056"/>
      <c r="T24" s="1082"/>
      <c r="U24" s="538" t="s">
        <v>13298</v>
      </c>
      <c r="V24" s="538">
        <v>1</v>
      </c>
      <c r="W24" s="1056"/>
      <c r="X24" s="1079"/>
    </row>
    <row r="25" spans="2:24" ht="16.5" thickTop="1" thickBot="1">
      <c r="B25" s="171">
        <v>19</v>
      </c>
      <c r="C25" s="174" t="s">
        <v>13505</v>
      </c>
      <c r="D25" s="429" t="s">
        <v>13197</v>
      </c>
      <c r="E25" s="446">
        <f>'Swabhav Techlabs'!E3</f>
        <v>1</v>
      </c>
      <c r="F25" s="447">
        <f>E25</f>
        <v>1</v>
      </c>
      <c r="G25" s="716">
        <v>350000</v>
      </c>
      <c r="H25" s="171"/>
      <c r="S25" s="1056"/>
      <c r="T25" s="1082"/>
      <c r="U25" s="538" t="s">
        <v>12484</v>
      </c>
      <c r="V25" s="538">
        <v>7</v>
      </c>
      <c r="W25" s="1056"/>
      <c r="X25" s="1079"/>
    </row>
    <row r="26" spans="2:24" ht="16.5" thickTop="1" thickBot="1">
      <c r="B26" s="1058">
        <v>20</v>
      </c>
      <c r="C26" s="1066" t="s">
        <v>13448</v>
      </c>
      <c r="D26" s="1063" t="s">
        <v>13197</v>
      </c>
      <c r="E26" s="446">
        <f>'Quality Kiosk'!F20</f>
        <v>6</v>
      </c>
      <c r="F26" s="1076">
        <f>E26+E27</f>
        <v>17</v>
      </c>
      <c r="G26" s="716">
        <v>300000</v>
      </c>
      <c r="H26" s="171"/>
      <c r="S26" s="1056"/>
      <c r="T26" s="1082"/>
      <c r="U26" s="538" t="s">
        <v>12498</v>
      </c>
      <c r="V26" s="538">
        <v>24</v>
      </c>
      <c r="W26" s="1056"/>
      <c r="X26" s="1079"/>
    </row>
    <row r="27" spans="2:24" ht="16.5" thickTop="1" thickBot="1">
      <c r="B27" s="1059"/>
      <c r="C27" s="1067"/>
      <c r="D27" s="1065"/>
      <c r="E27" s="446">
        <f>'Quality Kiosk'!F21</f>
        <v>11</v>
      </c>
      <c r="F27" s="1077"/>
      <c r="G27" s="716">
        <v>225000</v>
      </c>
      <c r="H27" s="171"/>
      <c r="J27" s="435" t="s">
        <v>13196</v>
      </c>
      <c r="K27" s="432" t="s">
        <v>13024</v>
      </c>
      <c r="L27" s="432" t="s">
        <v>13215</v>
      </c>
      <c r="S27" s="1056"/>
      <c r="T27" s="1082"/>
      <c r="U27" s="623" t="s">
        <v>13505</v>
      </c>
      <c r="V27" s="623">
        <v>1</v>
      </c>
      <c r="W27" s="1056"/>
      <c r="X27" s="1079"/>
    </row>
    <row r="28" spans="2:24" ht="16.5" thickTop="1" thickBot="1">
      <c r="B28" s="171">
        <v>21</v>
      </c>
      <c r="C28" s="174" t="s">
        <v>13484</v>
      </c>
      <c r="D28" s="429" t="s">
        <v>13197</v>
      </c>
      <c r="E28" s="446">
        <f>'Lemon VB'!E3</f>
        <v>1</v>
      </c>
      <c r="F28" s="447">
        <f t="shared" ref="F28:F32" si="2">E28</f>
        <v>1</v>
      </c>
      <c r="G28" s="716">
        <v>775000</v>
      </c>
      <c r="H28" s="171"/>
      <c r="I28" s="1"/>
      <c r="J28" s="451" t="s">
        <v>13186</v>
      </c>
      <c r="K28" s="451">
        <f>'Consolidated Sheet '!K513</f>
        <v>3</v>
      </c>
      <c r="L28" s="452">
        <f>K28/K44</f>
        <v>5.9171597633136093E-3</v>
      </c>
      <c r="S28" s="1056"/>
      <c r="T28" s="1082"/>
      <c r="U28" s="639" t="s">
        <v>13448</v>
      </c>
      <c r="V28" s="639">
        <v>17</v>
      </c>
      <c r="W28" s="1056"/>
      <c r="X28" s="1079"/>
    </row>
    <row r="29" spans="2:24" ht="16.5" thickTop="1" thickBot="1">
      <c r="B29" s="171">
        <v>22</v>
      </c>
      <c r="C29" s="174" t="s">
        <v>13751</v>
      </c>
      <c r="D29" s="429" t="s">
        <v>13753</v>
      </c>
      <c r="E29" s="446">
        <f>Gocomet!D4</f>
        <v>2</v>
      </c>
      <c r="F29" s="447">
        <f t="shared" si="2"/>
        <v>2</v>
      </c>
      <c r="G29" s="716">
        <v>400000</v>
      </c>
      <c r="H29" s="171"/>
      <c r="I29" s="657"/>
      <c r="J29" s="451" t="s">
        <v>13188</v>
      </c>
      <c r="K29" s="451">
        <f>'Consolidated Sheet '!K514</f>
        <v>5</v>
      </c>
      <c r="L29" s="452">
        <f>K29/K44</f>
        <v>9.8619329388560158E-3</v>
      </c>
      <c r="S29" s="1056"/>
      <c r="T29" s="1082"/>
      <c r="U29" s="641" t="s">
        <v>13484</v>
      </c>
      <c r="V29" s="641">
        <v>1</v>
      </c>
      <c r="W29" s="1056"/>
      <c r="X29" s="1079"/>
    </row>
    <row r="30" spans="2:24" ht="16.5" thickTop="1" thickBot="1">
      <c r="B30" s="171">
        <v>23</v>
      </c>
      <c r="C30" s="174" t="s">
        <v>13497</v>
      </c>
      <c r="D30" s="429" t="s">
        <v>13197</v>
      </c>
      <c r="E30" s="446">
        <f>'Ingram Micro'!D9</f>
        <v>7</v>
      </c>
      <c r="F30" s="447">
        <f t="shared" si="2"/>
        <v>7</v>
      </c>
      <c r="G30" s="716">
        <v>400000</v>
      </c>
      <c r="H30" s="171"/>
      <c r="I30" s="1"/>
      <c r="J30" s="540" t="s">
        <v>13205</v>
      </c>
      <c r="K30" s="540">
        <f>'Consolidated Sheet '!K515</f>
        <v>34</v>
      </c>
      <c r="L30" s="541">
        <f>K30/K44</f>
        <v>6.7061143984220903E-2</v>
      </c>
      <c r="S30" s="1056"/>
      <c r="T30" s="1082"/>
      <c r="U30" s="707" t="s">
        <v>13868</v>
      </c>
      <c r="V30" s="707">
        <v>7</v>
      </c>
      <c r="W30" s="1056"/>
      <c r="X30" s="1079"/>
    </row>
    <row r="31" spans="2:24" ht="16.5" thickTop="1" thickBot="1">
      <c r="B31" s="171">
        <v>24</v>
      </c>
      <c r="C31" s="174" t="s">
        <v>13866</v>
      </c>
      <c r="D31" s="429" t="s">
        <v>13197</v>
      </c>
      <c r="E31" s="446">
        <f>'DePronto Infotech'!D3</f>
        <v>1</v>
      </c>
      <c r="F31" s="447">
        <f t="shared" si="2"/>
        <v>1</v>
      </c>
      <c r="G31" s="716">
        <v>600000</v>
      </c>
      <c r="H31" s="171"/>
      <c r="J31" s="451" t="s">
        <v>13185</v>
      </c>
      <c r="K31" s="451">
        <f>'Consolidated Sheet '!K516</f>
        <v>9</v>
      </c>
      <c r="L31" s="452">
        <f>K31/K44</f>
        <v>1.7751479289940829E-2</v>
      </c>
      <c r="S31" s="1056"/>
      <c r="T31" s="1082"/>
      <c r="U31" s="707" t="s">
        <v>13866</v>
      </c>
      <c r="V31" s="707">
        <v>1</v>
      </c>
      <c r="W31" s="1056"/>
      <c r="X31" s="1079"/>
    </row>
    <row r="32" spans="2:24" ht="16.5" thickTop="1" thickBot="1">
      <c r="B32" s="171">
        <v>25</v>
      </c>
      <c r="C32" s="174" t="s">
        <v>13870</v>
      </c>
      <c r="D32" s="429" t="s">
        <v>13872</v>
      </c>
      <c r="E32" s="446">
        <f>'Reliance Retail'!D5</f>
        <v>3</v>
      </c>
      <c r="F32" s="447">
        <f t="shared" si="2"/>
        <v>3</v>
      </c>
      <c r="G32" s="716">
        <v>300000</v>
      </c>
      <c r="H32" s="171"/>
      <c r="I32" s="1"/>
      <c r="J32" s="451" t="s">
        <v>12340</v>
      </c>
      <c r="K32" s="451">
        <f>'Consolidated Sheet '!K517</f>
        <v>385</v>
      </c>
      <c r="L32" s="452">
        <f>K32/K44</f>
        <v>0.75936883629191321</v>
      </c>
      <c r="S32" s="1056"/>
      <c r="T32" s="1082"/>
      <c r="U32" s="731" t="s">
        <v>13884</v>
      </c>
      <c r="V32" s="731">
        <v>11</v>
      </c>
      <c r="W32" s="1056"/>
      <c r="X32" s="1079"/>
    </row>
    <row r="33" spans="2:24" ht="16.5" thickTop="1" thickBot="1">
      <c r="B33" s="171">
        <v>26</v>
      </c>
      <c r="C33" s="174" t="s">
        <v>13878</v>
      </c>
      <c r="D33" s="429" t="s">
        <v>13205</v>
      </c>
      <c r="E33" s="446">
        <f>'Bright Champs'!C16</f>
        <v>12</v>
      </c>
      <c r="F33" s="447">
        <f t="shared" ref="F33:F41" si="3">E33</f>
        <v>12</v>
      </c>
      <c r="G33" s="716">
        <v>500000</v>
      </c>
      <c r="H33" s="171"/>
      <c r="I33" s="1"/>
      <c r="J33" s="542" t="s">
        <v>13198</v>
      </c>
      <c r="K33" s="542">
        <f>'Consolidated Sheet '!K519</f>
        <v>34</v>
      </c>
      <c r="L33" s="543">
        <f>K33/K44</f>
        <v>6.7061143984220903E-2</v>
      </c>
      <c r="S33" s="1056"/>
      <c r="T33" s="1082"/>
      <c r="U33" s="737" t="s">
        <v>13892</v>
      </c>
      <c r="V33" s="737">
        <v>2</v>
      </c>
      <c r="W33" s="1056"/>
      <c r="X33" s="1079"/>
    </row>
    <row r="34" spans="2:24" ht="16.5" thickTop="1" thickBot="1">
      <c r="B34" s="171">
        <v>27</v>
      </c>
      <c r="C34" s="174" t="s">
        <v>13884</v>
      </c>
      <c r="D34" s="429" t="s">
        <v>13197</v>
      </c>
      <c r="E34" s="446">
        <f>Neosoft!D13</f>
        <v>11</v>
      </c>
      <c r="F34" s="447">
        <f t="shared" si="3"/>
        <v>11</v>
      </c>
      <c r="G34" s="716">
        <v>360000</v>
      </c>
      <c r="H34" s="171"/>
      <c r="I34" s="1"/>
      <c r="J34" s="542" t="s">
        <v>13753</v>
      </c>
      <c r="K34" s="542">
        <f>'Consolidated Sheet '!K518</f>
        <v>6</v>
      </c>
      <c r="L34" s="685">
        <f>K34/K44</f>
        <v>1.1834319526627219E-2</v>
      </c>
      <c r="S34" s="1056"/>
      <c r="T34" s="1082"/>
      <c r="U34" s="744" t="s">
        <v>13931</v>
      </c>
      <c r="V34" s="744">
        <v>4</v>
      </c>
      <c r="W34" s="1056"/>
      <c r="X34" s="1079"/>
    </row>
    <row r="35" spans="2:24" ht="16.5" thickTop="1" thickBot="1">
      <c r="B35" s="171">
        <v>28</v>
      </c>
      <c r="C35" s="174" t="s">
        <v>13892</v>
      </c>
      <c r="D35" s="429" t="s">
        <v>13197</v>
      </c>
      <c r="E35" s="446">
        <f>Infosys!D4</f>
        <v>2</v>
      </c>
      <c r="F35" s="447">
        <f t="shared" si="3"/>
        <v>2</v>
      </c>
      <c r="G35" s="716">
        <v>400000</v>
      </c>
      <c r="H35" s="171"/>
      <c r="I35" s="1"/>
      <c r="J35" s="542" t="s">
        <v>13872</v>
      </c>
      <c r="K35" s="542">
        <f>'Consolidated Sheet '!K520</f>
        <v>3</v>
      </c>
      <c r="L35" s="711">
        <f>K35/K44</f>
        <v>5.9171597633136093E-3</v>
      </c>
      <c r="S35" s="1056"/>
      <c r="T35" s="1082"/>
      <c r="U35" s="751" t="s">
        <v>13504</v>
      </c>
      <c r="V35" s="751">
        <v>1</v>
      </c>
      <c r="W35" s="1056"/>
      <c r="X35" s="1079"/>
    </row>
    <row r="36" spans="2:24" ht="21" customHeight="1" thickTop="1" thickBot="1">
      <c r="B36" s="171">
        <v>29</v>
      </c>
      <c r="C36" s="174" t="s">
        <v>13931</v>
      </c>
      <c r="D36" s="429" t="s">
        <v>13197</v>
      </c>
      <c r="E36" s="446">
        <f>Cerelabs!D6</f>
        <v>4</v>
      </c>
      <c r="F36" s="446">
        <f t="shared" si="3"/>
        <v>4</v>
      </c>
      <c r="G36" s="717">
        <v>350000</v>
      </c>
      <c r="H36" s="171"/>
      <c r="J36" s="542" t="s">
        <v>14142</v>
      </c>
      <c r="K36" s="542">
        <f>'Consolidated Sheet '!K521</f>
        <v>1</v>
      </c>
      <c r="L36" s="756">
        <f>K36/K44</f>
        <v>1.9723865877712033E-3</v>
      </c>
      <c r="S36" s="1056"/>
      <c r="T36" s="1082"/>
      <c r="U36" s="528" t="s">
        <v>14000</v>
      </c>
      <c r="V36" s="528">
        <v>2</v>
      </c>
      <c r="W36" s="1056"/>
      <c r="X36" s="1079"/>
    </row>
    <row r="37" spans="2:24" ht="16.5" thickTop="1" thickBot="1">
      <c r="B37" s="171">
        <v>30</v>
      </c>
      <c r="C37" s="174" t="s">
        <v>13504</v>
      </c>
      <c r="D37" s="429" t="s">
        <v>13197</v>
      </c>
      <c r="E37" s="446">
        <f>'Neebal Technologies'!C3</f>
        <v>1</v>
      </c>
      <c r="F37" s="447">
        <f t="shared" si="3"/>
        <v>1</v>
      </c>
      <c r="G37" s="716">
        <v>400000</v>
      </c>
      <c r="H37" s="171"/>
      <c r="J37" s="542" t="s">
        <v>13984</v>
      </c>
      <c r="K37" s="542">
        <f>'Consolidated Sheet '!K522</f>
        <v>1</v>
      </c>
      <c r="L37" s="756">
        <f>K37/K44</f>
        <v>1.9723865877712033E-3</v>
      </c>
      <c r="S37" s="1056"/>
      <c r="T37" s="1082"/>
      <c r="U37" s="528" t="s">
        <v>14328</v>
      </c>
      <c r="V37" s="528">
        <v>25</v>
      </c>
      <c r="W37" s="1056"/>
      <c r="X37" s="1079"/>
    </row>
    <row r="38" spans="2:24" ht="16.5" thickTop="1" thickBot="1">
      <c r="B38" s="171">
        <v>31</v>
      </c>
      <c r="C38" s="174" t="s">
        <v>13979</v>
      </c>
      <c r="D38" s="429" t="s">
        <v>13980</v>
      </c>
      <c r="E38" s="446">
        <f>'Vertiv Energy'!C3</f>
        <v>1</v>
      </c>
      <c r="F38" s="447">
        <f t="shared" si="3"/>
        <v>1</v>
      </c>
      <c r="G38" s="716">
        <v>450000</v>
      </c>
      <c r="H38" s="171"/>
      <c r="J38" s="542" t="s">
        <v>14002</v>
      </c>
      <c r="K38" s="542">
        <f>'Consolidated Sheet '!K524</f>
        <v>10</v>
      </c>
      <c r="L38" s="760">
        <f>K38/K44</f>
        <v>1.9723865877712032E-2</v>
      </c>
      <c r="S38" s="1056"/>
      <c r="T38" s="1082"/>
      <c r="U38" s="528" t="s">
        <v>14400</v>
      </c>
      <c r="V38" s="528">
        <v>1</v>
      </c>
      <c r="W38" s="1056"/>
      <c r="X38" s="1079"/>
    </row>
    <row r="39" spans="2:24" ht="16.5" thickTop="1" thickBot="1">
      <c r="B39" s="1058">
        <v>32</v>
      </c>
      <c r="C39" s="1066" t="s">
        <v>14700</v>
      </c>
      <c r="D39" s="1063" t="s">
        <v>12340</v>
      </c>
      <c r="E39" s="446">
        <v>1</v>
      </c>
      <c r="F39" s="447">
        <f t="shared" si="3"/>
        <v>1</v>
      </c>
      <c r="G39" s="716">
        <v>400000</v>
      </c>
      <c r="H39" s="171"/>
      <c r="J39" s="542" t="s">
        <v>13998</v>
      </c>
      <c r="K39" s="542">
        <f>'Consolidated Sheet '!K523</f>
        <v>1</v>
      </c>
      <c r="L39" s="760">
        <f>K39/K44</f>
        <v>1.9723865877712033E-3</v>
      </c>
      <c r="S39" s="1056"/>
      <c r="T39" s="1082"/>
      <c r="U39" s="528" t="s">
        <v>14419</v>
      </c>
      <c r="V39" s="528">
        <v>1</v>
      </c>
      <c r="W39" s="1056"/>
      <c r="X39" s="1079"/>
    </row>
    <row r="40" spans="2:24" ht="16.5" thickTop="1" thickBot="1">
      <c r="B40" s="1059"/>
      <c r="C40" s="1067"/>
      <c r="D40" s="1065"/>
      <c r="E40" s="446">
        <v>1</v>
      </c>
      <c r="F40" s="447">
        <f>E40</f>
        <v>1</v>
      </c>
      <c r="G40" s="716">
        <v>380000</v>
      </c>
      <c r="H40" s="171"/>
      <c r="J40" s="542" t="s">
        <v>14163</v>
      </c>
      <c r="K40" s="542">
        <f>'Consolidated Sheet '!K525</f>
        <v>12</v>
      </c>
      <c r="L40" s="825">
        <f>K40/K44</f>
        <v>2.3668639053254437E-2</v>
      </c>
      <c r="S40" s="1056"/>
      <c r="T40" s="1082"/>
      <c r="U40" s="528" t="s">
        <v>13434</v>
      </c>
      <c r="V40" s="528">
        <v>5</v>
      </c>
      <c r="W40" s="1056"/>
      <c r="X40" s="1079"/>
    </row>
    <row r="41" spans="2:24" ht="16.5" thickTop="1" thickBot="1">
      <c r="B41" s="171">
        <v>33</v>
      </c>
      <c r="C41" s="174" t="s">
        <v>13983</v>
      </c>
      <c r="D41" s="429" t="s">
        <v>13984</v>
      </c>
      <c r="E41" s="446">
        <f>Growisto!C3</f>
        <v>1</v>
      </c>
      <c r="F41" s="447">
        <f t="shared" si="3"/>
        <v>1</v>
      </c>
      <c r="G41" s="716">
        <v>400000</v>
      </c>
      <c r="H41" s="171"/>
      <c r="J41" s="542" t="s">
        <v>14420</v>
      </c>
      <c r="K41" s="542">
        <f>'Consolidated Sheet '!K526</f>
        <v>1</v>
      </c>
      <c r="L41" s="888">
        <f>K41/K44</f>
        <v>1.9723865877712033E-3</v>
      </c>
      <c r="S41" s="1056"/>
      <c r="T41" s="1082"/>
      <c r="U41" s="528" t="s">
        <v>14417</v>
      </c>
      <c r="V41" s="528">
        <v>1</v>
      </c>
      <c r="W41" s="1056"/>
      <c r="X41" s="1079"/>
    </row>
    <row r="42" spans="2:24" ht="16.5" thickTop="1" thickBot="1">
      <c r="B42" s="171">
        <v>34</v>
      </c>
      <c r="C42" s="174" t="s">
        <v>14008</v>
      </c>
      <c r="D42" s="429" t="s">
        <v>13998</v>
      </c>
      <c r="E42" s="446">
        <f>'9.9 Mediaworx - Digit'!C3</f>
        <v>1</v>
      </c>
      <c r="F42" s="447">
        <f t="shared" ref="F42:F47" si="4">E42</f>
        <v>1</v>
      </c>
      <c r="G42" s="716">
        <v>400000</v>
      </c>
      <c r="H42" s="171"/>
      <c r="J42" s="542" t="s">
        <v>14636</v>
      </c>
      <c r="K42" s="542">
        <f>'Consolidated Sheet '!K527</f>
        <v>1</v>
      </c>
      <c r="L42" s="905">
        <f>K42/K44</f>
        <v>1.9723865877712033E-3</v>
      </c>
      <c r="S42" s="1056"/>
      <c r="T42" s="1082"/>
      <c r="U42" s="528" t="s">
        <v>14497</v>
      </c>
      <c r="V42" s="528">
        <v>1</v>
      </c>
      <c r="W42" s="1056"/>
      <c r="X42" s="1079"/>
    </row>
    <row r="43" spans="2:24" ht="16.5" thickTop="1" thickBot="1">
      <c r="B43" s="171">
        <v>35</v>
      </c>
      <c r="C43" s="174" t="s">
        <v>14001</v>
      </c>
      <c r="D43" s="429" t="s">
        <v>14002</v>
      </c>
      <c r="E43" s="446">
        <f>'Course 5i'!C12</f>
        <v>10</v>
      </c>
      <c r="F43" s="447">
        <f t="shared" si="4"/>
        <v>10</v>
      </c>
      <c r="G43" s="716">
        <v>290000</v>
      </c>
      <c r="H43" s="171"/>
      <c r="J43" s="542" t="s">
        <v>14773</v>
      </c>
      <c r="K43" s="542">
        <f>'Consolidated Sheet '!K528</f>
        <v>1</v>
      </c>
      <c r="L43" s="1008">
        <f>K43/K44</f>
        <v>1.9723865877712033E-3</v>
      </c>
      <c r="S43" s="1056"/>
      <c r="T43" s="1082"/>
      <c r="U43" s="528" t="s">
        <v>14499</v>
      </c>
      <c r="V43" s="528">
        <v>1</v>
      </c>
      <c r="W43" s="1056"/>
      <c r="X43" s="1079"/>
    </row>
    <row r="44" spans="2:24" ht="16.5" thickTop="1" thickBot="1">
      <c r="B44" s="171">
        <v>36</v>
      </c>
      <c r="C44" s="174" t="s">
        <v>14000</v>
      </c>
      <c r="D44" s="429" t="s">
        <v>13197</v>
      </c>
      <c r="E44" s="446">
        <f>'Vistaar systems Pvt Ltd'!C4</f>
        <v>2</v>
      </c>
      <c r="F44" s="447">
        <f t="shared" si="4"/>
        <v>2</v>
      </c>
      <c r="G44" s="716">
        <v>330000</v>
      </c>
      <c r="H44" s="171"/>
      <c r="J44" s="451" t="s">
        <v>12404</v>
      </c>
      <c r="K44" s="451">
        <f>SUM(K28:K43)</f>
        <v>507</v>
      </c>
      <c r="L44" s="452">
        <f>SUM(L28:L43)</f>
        <v>1</v>
      </c>
      <c r="S44" s="1056"/>
      <c r="T44" s="1082"/>
      <c r="U44" s="528" t="s">
        <v>14635</v>
      </c>
      <c r="V44" s="528">
        <v>1</v>
      </c>
      <c r="W44" s="1056"/>
      <c r="X44" s="1079"/>
    </row>
    <row r="45" spans="2:24" ht="16.5" thickTop="1" thickBot="1">
      <c r="B45" s="171">
        <v>37</v>
      </c>
      <c r="C45" s="174" t="s">
        <v>14174</v>
      </c>
      <c r="D45" s="429" t="s">
        <v>14163</v>
      </c>
      <c r="E45" s="446">
        <f>'Radiant Appliances &amp; Electronic'!C14</f>
        <v>12</v>
      </c>
      <c r="F45" s="447">
        <f t="shared" si="4"/>
        <v>12</v>
      </c>
      <c r="G45" s="716">
        <v>156000</v>
      </c>
      <c r="H45" s="171"/>
      <c r="J45" s="544"/>
      <c r="K45" s="544"/>
      <c r="L45" s="545"/>
      <c r="S45" s="1056"/>
      <c r="T45" s="1082"/>
      <c r="U45" s="528" t="s">
        <v>14700</v>
      </c>
      <c r="V45" s="528">
        <v>2</v>
      </c>
      <c r="W45" s="1056"/>
      <c r="X45" s="1079"/>
    </row>
    <row r="46" spans="2:24" ht="16.5" thickTop="1" thickBot="1">
      <c r="B46" s="171">
        <v>38</v>
      </c>
      <c r="C46" s="174" t="s">
        <v>14328</v>
      </c>
      <c r="D46" s="429" t="s">
        <v>13197</v>
      </c>
      <c r="E46" s="446">
        <f>'Atos Global'!C28</f>
        <v>25</v>
      </c>
      <c r="F46" s="447">
        <f t="shared" si="4"/>
        <v>25</v>
      </c>
      <c r="G46" s="716">
        <v>310000</v>
      </c>
      <c r="H46" s="171"/>
      <c r="J46" s="544"/>
      <c r="K46" s="544"/>
      <c r="L46" s="545"/>
      <c r="S46" s="1056"/>
      <c r="T46" s="1082"/>
      <c r="U46" s="528" t="s">
        <v>14697</v>
      </c>
      <c r="V46" s="528">
        <v>1</v>
      </c>
      <c r="W46" s="1056"/>
      <c r="X46" s="1079"/>
    </row>
    <row r="47" spans="2:24" ht="16.5" thickTop="1" thickBot="1">
      <c r="B47" s="171">
        <v>39</v>
      </c>
      <c r="C47" s="174" t="s">
        <v>14400</v>
      </c>
      <c r="D47" s="429" t="s">
        <v>13197</v>
      </c>
      <c r="E47" s="446">
        <f>'Saama Technologies'!C3</f>
        <v>1</v>
      </c>
      <c r="F47" s="447">
        <f t="shared" si="4"/>
        <v>1</v>
      </c>
      <c r="G47" s="716">
        <v>340000</v>
      </c>
      <c r="H47" s="171"/>
      <c r="J47" s="544"/>
      <c r="K47" s="544"/>
      <c r="L47" s="545"/>
      <c r="S47" s="1056"/>
      <c r="T47" s="1082"/>
      <c r="U47" s="528" t="s">
        <v>14710</v>
      </c>
      <c r="V47" s="528">
        <v>1</v>
      </c>
      <c r="W47" s="1056"/>
      <c r="X47" s="1079"/>
    </row>
    <row r="48" spans="2:24" ht="16.5" thickTop="1" thickBot="1">
      <c r="B48" s="171">
        <v>40</v>
      </c>
      <c r="C48" s="174" t="s">
        <v>14410</v>
      </c>
      <c r="D48" s="429" t="s">
        <v>14420</v>
      </c>
      <c r="E48" s="446">
        <f>'Multiplier Solutions'!C3</f>
        <v>1</v>
      </c>
      <c r="F48" s="447">
        <f t="shared" ref="F48:F55" si="5">E48</f>
        <v>1</v>
      </c>
      <c r="G48" s="716">
        <v>305000</v>
      </c>
      <c r="H48" s="171"/>
      <c r="S48" s="1056"/>
      <c r="T48" s="1082"/>
      <c r="U48" s="528" t="s">
        <v>14718</v>
      </c>
      <c r="V48" s="528">
        <v>2</v>
      </c>
      <c r="W48" s="1056"/>
      <c r="X48" s="1079"/>
    </row>
    <row r="49" spans="2:24" ht="16.5" thickTop="1" thickBot="1">
      <c r="B49" s="171">
        <v>41</v>
      </c>
      <c r="C49" s="174" t="s">
        <v>14412</v>
      </c>
      <c r="D49" s="429" t="s">
        <v>13753</v>
      </c>
      <c r="E49" s="446">
        <f>GEP!C6</f>
        <v>4</v>
      </c>
      <c r="F49" s="447">
        <f t="shared" si="5"/>
        <v>4</v>
      </c>
      <c r="G49" s="716">
        <v>500000</v>
      </c>
      <c r="H49" s="171"/>
      <c r="S49" s="1056"/>
      <c r="T49" s="1082"/>
      <c r="U49" s="528" t="s">
        <v>14716</v>
      </c>
      <c r="V49" s="528">
        <v>1</v>
      </c>
      <c r="W49" s="1056"/>
      <c r="X49" s="1079"/>
    </row>
    <row r="50" spans="2:24" ht="16.5" thickTop="1" thickBot="1">
      <c r="B50" s="1058">
        <v>42</v>
      </c>
      <c r="C50" s="1066" t="s">
        <v>13434</v>
      </c>
      <c r="D50" s="1063" t="s">
        <v>13197</v>
      </c>
      <c r="E50" s="446">
        <v>4</v>
      </c>
      <c r="F50" s="447">
        <f t="shared" si="5"/>
        <v>4</v>
      </c>
      <c r="G50" s="716">
        <v>450000</v>
      </c>
      <c r="H50" s="171"/>
      <c r="S50" s="1056"/>
      <c r="T50" s="1082"/>
      <c r="U50" s="528" t="s">
        <v>14724</v>
      </c>
      <c r="V50" s="528">
        <v>3</v>
      </c>
      <c r="W50" s="1056"/>
      <c r="X50" s="1079"/>
    </row>
    <row r="51" spans="2:24" ht="16.5" thickTop="1" thickBot="1">
      <c r="B51" s="1059"/>
      <c r="C51" s="1067"/>
      <c r="D51" s="1065"/>
      <c r="E51" s="446">
        <v>1</v>
      </c>
      <c r="F51" s="447">
        <v>1</v>
      </c>
      <c r="G51" s="716">
        <v>650000</v>
      </c>
      <c r="H51" s="171"/>
      <c r="S51" s="1056"/>
      <c r="T51" s="1082"/>
      <c r="U51" s="528" t="s">
        <v>14734</v>
      </c>
      <c r="V51" s="528">
        <v>5</v>
      </c>
      <c r="W51" s="1056"/>
      <c r="X51" s="1079"/>
    </row>
    <row r="52" spans="2:24" ht="16.5" thickTop="1" thickBot="1">
      <c r="B52" s="171">
        <v>43</v>
      </c>
      <c r="C52" s="174" t="s">
        <v>14417</v>
      </c>
      <c r="D52" s="429" t="s">
        <v>13197</v>
      </c>
      <c r="E52" s="446">
        <f>'Endurance International Group'!C3</f>
        <v>1</v>
      </c>
      <c r="F52" s="447">
        <f t="shared" si="5"/>
        <v>1</v>
      </c>
      <c r="G52" s="716">
        <v>324000</v>
      </c>
      <c r="H52" s="171"/>
      <c r="S52" s="1056"/>
      <c r="T52" s="1082"/>
      <c r="U52" s="528" t="s">
        <v>14737</v>
      </c>
      <c r="V52" s="528">
        <v>1</v>
      </c>
      <c r="W52" s="1056"/>
      <c r="X52" s="1079"/>
    </row>
    <row r="53" spans="2:24" ht="16.5" thickTop="1" thickBot="1">
      <c r="B53" s="171">
        <v>44</v>
      </c>
      <c r="C53" s="174" t="s">
        <v>14419</v>
      </c>
      <c r="D53" s="429" t="s">
        <v>13197</v>
      </c>
      <c r="E53" s="446">
        <f>Newgen!C3</f>
        <v>1</v>
      </c>
      <c r="F53" s="447">
        <f t="shared" si="5"/>
        <v>1</v>
      </c>
      <c r="G53" s="716">
        <v>425000</v>
      </c>
      <c r="H53" s="171"/>
      <c r="S53" s="1056"/>
      <c r="T53" s="1082"/>
      <c r="U53" s="528" t="s">
        <v>14750</v>
      </c>
      <c r="V53" s="528">
        <v>4</v>
      </c>
      <c r="W53" s="1056"/>
      <c r="X53" s="1079"/>
    </row>
    <row r="54" spans="2:24" ht="16.5" thickTop="1" thickBot="1">
      <c r="B54" s="1058">
        <v>45</v>
      </c>
      <c r="C54" s="174" t="s">
        <v>14428</v>
      </c>
      <c r="D54" s="1063" t="s">
        <v>13197</v>
      </c>
      <c r="E54" s="446">
        <f>LTI!G54</f>
        <v>2</v>
      </c>
      <c r="F54" s="447">
        <f t="shared" si="5"/>
        <v>2</v>
      </c>
      <c r="G54" s="716">
        <v>650000</v>
      </c>
      <c r="H54" s="171"/>
      <c r="S54" s="1056"/>
      <c r="T54" s="1082"/>
      <c r="U54" s="528" t="s">
        <v>14768</v>
      </c>
      <c r="V54" s="528">
        <v>2</v>
      </c>
      <c r="W54" s="1056"/>
      <c r="X54" s="1079"/>
    </row>
    <row r="55" spans="2:24" ht="16.5" thickTop="1" thickBot="1">
      <c r="B55" s="1059"/>
      <c r="C55" s="174" t="s">
        <v>14427</v>
      </c>
      <c r="D55" s="1065"/>
      <c r="E55" s="446">
        <f>LTI!G53</f>
        <v>1</v>
      </c>
      <c r="F55" s="447">
        <f t="shared" si="5"/>
        <v>1</v>
      </c>
      <c r="G55" s="716">
        <v>1000000</v>
      </c>
      <c r="H55" s="171"/>
      <c r="S55" s="1056"/>
      <c r="T55" s="1082"/>
      <c r="U55" s="528" t="s">
        <v>14764</v>
      </c>
      <c r="V55" s="528">
        <v>1</v>
      </c>
      <c r="W55" s="1056"/>
      <c r="X55" s="1079"/>
    </row>
    <row r="56" spans="2:24" ht="16.5" thickTop="1" thickBot="1">
      <c r="B56" s="906">
        <v>46</v>
      </c>
      <c r="C56" s="174" t="s">
        <v>14493</v>
      </c>
      <c r="D56" s="907" t="s">
        <v>14636</v>
      </c>
      <c r="E56" s="446">
        <f>'3D Incredible'!C3</f>
        <v>1</v>
      </c>
      <c r="F56" s="447">
        <f t="shared" ref="F56:F61" si="6">E56</f>
        <v>1</v>
      </c>
      <c r="G56" s="716">
        <v>350000</v>
      </c>
      <c r="H56" s="171"/>
      <c r="S56" s="1056"/>
      <c r="T56" s="1082"/>
      <c r="U56" s="528" t="s">
        <v>14780</v>
      </c>
      <c r="V56" s="528">
        <v>1</v>
      </c>
      <c r="W56" s="1056"/>
      <c r="X56" s="1079"/>
    </row>
    <row r="57" spans="2:24" ht="16.5" thickTop="1" thickBot="1">
      <c r="B57" s="906">
        <v>47</v>
      </c>
      <c r="C57" s="174" t="s">
        <v>14497</v>
      </c>
      <c r="D57" s="907" t="s">
        <v>13197</v>
      </c>
      <c r="E57" s="446">
        <f>'Raja Software Labs'!C3</f>
        <v>1</v>
      </c>
      <c r="F57" s="447">
        <f t="shared" si="6"/>
        <v>1</v>
      </c>
      <c r="G57" s="716">
        <v>500000</v>
      </c>
      <c r="H57" s="171"/>
      <c r="S57" s="1056"/>
      <c r="T57" s="1082"/>
      <c r="U57" s="528" t="s">
        <v>14792</v>
      </c>
      <c r="V57" s="528">
        <v>15</v>
      </c>
      <c r="W57" s="1056"/>
      <c r="X57" s="1079"/>
    </row>
    <row r="58" spans="2:24" ht="16.5" thickTop="1" thickBot="1">
      <c r="B58" s="906">
        <v>48</v>
      </c>
      <c r="C58" s="174" t="s">
        <v>14655</v>
      </c>
      <c r="D58" s="907" t="s">
        <v>13197</v>
      </c>
      <c r="E58" s="446">
        <f>'Perch Technologies'!C3</f>
        <v>1</v>
      </c>
      <c r="F58" s="447">
        <f t="shared" si="6"/>
        <v>1</v>
      </c>
      <c r="G58" s="716">
        <v>270000</v>
      </c>
      <c r="H58" s="171"/>
      <c r="S58" s="1057"/>
      <c r="T58" s="1083"/>
      <c r="U58" s="528" t="s">
        <v>14818</v>
      </c>
      <c r="V58" s="528">
        <v>3</v>
      </c>
      <c r="W58" s="1057"/>
      <c r="X58" s="1080"/>
    </row>
    <row r="59" spans="2:24" ht="16.5" thickTop="1" thickBot="1">
      <c r="B59" s="906">
        <v>49</v>
      </c>
      <c r="C59" s="174" t="s">
        <v>14499</v>
      </c>
      <c r="D59" s="907" t="s">
        <v>13197</v>
      </c>
      <c r="E59" s="446">
        <f>Wipro!C3</f>
        <v>1</v>
      </c>
      <c r="F59" s="447">
        <f t="shared" si="6"/>
        <v>1</v>
      </c>
      <c r="G59" s="716">
        <v>350004</v>
      </c>
      <c r="H59" s="171"/>
      <c r="S59" s="1055">
        <v>6</v>
      </c>
      <c r="T59" s="1081" t="s">
        <v>13753</v>
      </c>
      <c r="U59" s="528" t="s">
        <v>13751</v>
      </c>
      <c r="V59" s="686">
        <v>2</v>
      </c>
      <c r="W59" s="1055">
        <f>V59+V60</f>
        <v>6</v>
      </c>
      <c r="X59" s="1078">
        <f>W59/V74</f>
        <v>1.1834319526627219E-2</v>
      </c>
    </row>
    <row r="60" spans="2:24" ht="16.5" thickTop="1" thickBot="1">
      <c r="B60" s="948">
        <v>50</v>
      </c>
      <c r="C60" s="174" t="s">
        <v>14710</v>
      </c>
      <c r="D60" s="947" t="s">
        <v>13197</v>
      </c>
      <c r="E60" s="446">
        <f>'Cogno AI'!C3</f>
        <v>1</v>
      </c>
      <c r="F60" s="447">
        <f t="shared" si="6"/>
        <v>1</v>
      </c>
      <c r="G60" s="716">
        <v>350000</v>
      </c>
      <c r="H60" s="171"/>
      <c r="S60" s="1057"/>
      <c r="T60" s="1083"/>
      <c r="U60" s="528" t="s">
        <v>14412</v>
      </c>
      <c r="V60" s="889">
        <v>4</v>
      </c>
      <c r="W60" s="1057"/>
      <c r="X60" s="1080"/>
    </row>
    <row r="61" spans="2:24" ht="16.5" thickTop="1" thickBot="1">
      <c r="B61" s="923">
        <v>51</v>
      </c>
      <c r="C61" s="174" t="s">
        <v>14704</v>
      </c>
      <c r="D61" s="924" t="s">
        <v>13197</v>
      </c>
      <c r="E61" s="446">
        <f>'Thirdware Solutions'!C3</f>
        <v>1</v>
      </c>
      <c r="F61" s="447">
        <f t="shared" si="6"/>
        <v>1</v>
      </c>
      <c r="G61" s="716">
        <v>400000</v>
      </c>
      <c r="H61" s="171"/>
      <c r="S61" s="712">
        <v>7</v>
      </c>
      <c r="T61" s="713" t="s">
        <v>13872</v>
      </c>
      <c r="U61" s="714" t="s">
        <v>13870</v>
      </c>
      <c r="V61" s="719">
        <v>3</v>
      </c>
      <c r="W61" s="528">
        <f t="shared" ref="W61:W74" si="7">V61</f>
        <v>3</v>
      </c>
      <c r="X61" s="705">
        <f>W61/V74</f>
        <v>5.9171597633136093E-3</v>
      </c>
    </row>
    <row r="62" spans="2:24" ht="16.5" thickTop="1" thickBot="1">
      <c r="B62" s="954">
        <v>52</v>
      </c>
      <c r="C62" s="174" t="s">
        <v>14720</v>
      </c>
      <c r="D62" s="955" t="s">
        <v>13197</v>
      </c>
      <c r="E62" s="446">
        <f>'Concerto Software'!C4</f>
        <v>2</v>
      </c>
      <c r="F62" s="447">
        <f t="shared" ref="F62:F67" si="8">E62</f>
        <v>2</v>
      </c>
      <c r="G62" s="716">
        <v>280000</v>
      </c>
      <c r="H62" s="171"/>
      <c r="S62" s="1055">
        <v>8</v>
      </c>
      <c r="T62" s="1081" t="s">
        <v>13187</v>
      </c>
      <c r="U62" s="925" t="s">
        <v>14702</v>
      </c>
      <c r="V62" s="925">
        <v>7</v>
      </c>
      <c r="W62" s="1055">
        <f>V62+V63+V64+V65</f>
        <v>34</v>
      </c>
      <c r="X62" s="1078">
        <f>W62/V74</f>
        <v>6.7061143984220903E-2</v>
      </c>
    </row>
    <row r="63" spans="2:24" ht="16.5" thickTop="1" thickBot="1">
      <c r="B63" s="954">
        <v>53</v>
      </c>
      <c r="C63" s="174" t="s">
        <v>14716</v>
      </c>
      <c r="D63" s="955" t="s">
        <v>13197</v>
      </c>
      <c r="E63" s="446">
        <f>'ABM Knowledgeware'!C3</f>
        <v>1</v>
      </c>
      <c r="F63" s="447">
        <f t="shared" si="8"/>
        <v>1</v>
      </c>
      <c r="G63" s="716">
        <v>300000</v>
      </c>
      <c r="H63" s="171"/>
      <c r="S63" s="1056"/>
      <c r="T63" s="1082"/>
      <c r="U63" s="686" t="s">
        <v>13471</v>
      </c>
      <c r="V63" s="686">
        <v>16</v>
      </c>
      <c r="W63" s="1056"/>
      <c r="X63" s="1079"/>
    </row>
    <row r="64" spans="2:24" ht="16.5" thickTop="1" thickBot="1">
      <c r="B64" s="960">
        <v>54</v>
      </c>
      <c r="C64" s="174" t="s">
        <v>14721</v>
      </c>
      <c r="D64" s="961" t="s">
        <v>13205</v>
      </c>
      <c r="E64" s="446">
        <f>'My Captain'!C5</f>
        <v>3</v>
      </c>
      <c r="F64" s="447">
        <f t="shared" si="8"/>
        <v>3</v>
      </c>
      <c r="G64" s="716">
        <v>405000</v>
      </c>
      <c r="H64" s="171"/>
      <c r="S64" s="1056"/>
      <c r="T64" s="1082"/>
      <c r="U64" s="1041" t="s">
        <v>14802</v>
      </c>
      <c r="V64" s="1041">
        <v>9</v>
      </c>
      <c r="W64" s="1056"/>
      <c r="X64" s="1079"/>
    </row>
    <row r="65" spans="2:24" ht="16.5" thickTop="1" thickBot="1">
      <c r="B65" s="966">
        <v>55</v>
      </c>
      <c r="C65" s="174" t="s">
        <v>14725</v>
      </c>
      <c r="D65" s="965" t="s">
        <v>13197</v>
      </c>
      <c r="E65" s="446">
        <f>'Finoux Solutions'!C5</f>
        <v>3</v>
      </c>
      <c r="F65" s="447">
        <f t="shared" si="8"/>
        <v>3</v>
      </c>
      <c r="G65" s="716">
        <v>160200</v>
      </c>
      <c r="H65" s="171"/>
      <c r="S65" s="1057"/>
      <c r="T65" s="1083"/>
      <c r="U65" s="1041" t="s">
        <v>14814</v>
      </c>
      <c r="V65" s="1041">
        <v>2</v>
      </c>
      <c r="W65" s="1057"/>
      <c r="X65" s="1080"/>
    </row>
    <row r="66" spans="2:24" ht="16.5" thickTop="1" thickBot="1">
      <c r="B66" s="966">
        <v>56</v>
      </c>
      <c r="C66" s="174" t="s">
        <v>14726</v>
      </c>
      <c r="D66" s="965" t="s">
        <v>13205</v>
      </c>
      <c r="E66" s="446">
        <f>'MITR Learning'!C3</f>
        <v>1</v>
      </c>
      <c r="F66" s="447">
        <f t="shared" si="8"/>
        <v>1</v>
      </c>
      <c r="G66" s="716">
        <v>360000</v>
      </c>
      <c r="H66" s="171"/>
      <c r="S66" s="990">
        <v>9</v>
      </c>
      <c r="T66" s="993" t="s">
        <v>14142</v>
      </c>
      <c r="U66" s="990" t="s">
        <v>13979</v>
      </c>
      <c r="V66" s="990">
        <v>1</v>
      </c>
      <c r="W66" s="990">
        <f>V66</f>
        <v>1</v>
      </c>
      <c r="X66" s="994">
        <f>W66/V74</f>
        <v>1.9723865877712033E-3</v>
      </c>
    </row>
    <row r="67" spans="2:24" ht="16.5" thickTop="1" thickBot="1">
      <c r="B67" s="974">
        <v>57</v>
      </c>
      <c r="C67" s="174" t="s">
        <v>14734</v>
      </c>
      <c r="D67" s="975" t="s">
        <v>13197</v>
      </c>
      <c r="E67" s="446">
        <f>Nucsoft!C7</f>
        <v>5</v>
      </c>
      <c r="F67" s="447">
        <f t="shared" si="8"/>
        <v>5</v>
      </c>
      <c r="G67" s="716">
        <v>292500</v>
      </c>
      <c r="H67" s="171"/>
      <c r="S67" s="528">
        <v>10</v>
      </c>
      <c r="T67" s="704" t="s">
        <v>13984</v>
      </c>
      <c r="U67" s="757" t="s">
        <v>13983</v>
      </c>
      <c r="V67" s="757">
        <v>1</v>
      </c>
      <c r="W67" s="528">
        <f t="shared" si="7"/>
        <v>1</v>
      </c>
      <c r="X67" s="705">
        <f>W67/V74</f>
        <v>1.9723865877712033E-3</v>
      </c>
    </row>
    <row r="68" spans="2:24" ht="16.5" thickTop="1" thickBot="1">
      <c r="B68" s="954">
        <v>58</v>
      </c>
      <c r="C68" s="174" t="s">
        <v>14737</v>
      </c>
      <c r="D68" s="978" t="s">
        <v>13197</v>
      </c>
      <c r="E68" s="446">
        <f>'Paras Cadd'!C3</f>
        <v>1</v>
      </c>
      <c r="F68" s="447">
        <f t="shared" ref="F68:F73" si="9">E68</f>
        <v>1</v>
      </c>
      <c r="G68" s="716">
        <v>240000</v>
      </c>
      <c r="H68" s="171"/>
      <c r="S68" s="528">
        <v>11</v>
      </c>
      <c r="T68" s="704" t="s">
        <v>13998</v>
      </c>
      <c r="U68" s="762" t="s">
        <v>13989</v>
      </c>
      <c r="V68" s="762">
        <v>1</v>
      </c>
      <c r="W68" s="528">
        <f t="shared" si="7"/>
        <v>1</v>
      </c>
      <c r="X68" s="705">
        <f>W68/V74</f>
        <v>1.9723865877712033E-3</v>
      </c>
    </row>
    <row r="69" spans="2:24" ht="16.5" thickTop="1" thickBot="1">
      <c r="B69" s="992">
        <v>59</v>
      </c>
      <c r="C69" s="174" t="s">
        <v>14750</v>
      </c>
      <c r="D69" s="991" t="s">
        <v>13197</v>
      </c>
      <c r="E69" s="446">
        <f>'Citius Tech'!C6</f>
        <v>4</v>
      </c>
      <c r="F69" s="447">
        <f t="shared" si="9"/>
        <v>4</v>
      </c>
      <c r="G69" s="716">
        <v>450000</v>
      </c>
      <c r="H69" s="171"/>
      <c r="S69" s="528">
        <v>12</v>
      </c>
      <c r="T69" s="704" t="s">
        <v>14002</v>
      </c>
      <c r="U69" s="762" t="s">
        <v>14001</v>
      </c>
      <c r="V69" s="762">
        <v>10</v>
      </c>
      <c r="W69" s="528">
        <f t="shared" si="7"/>
        <v>10</v>
      </c>
      <c r="X69" s="705">
        <f>W69/V74</f>
        <v>1.9723865877712032E-2</v>
      </c>
    </row>
    <row r="70" spans="2:24" ht="16.5" thickTop="1" thickBot="1">
      <c r="B70" s="1000">
        <v>60</v>
      </c>
      <c r="C70" s="174" t="s">
        <v>14764</v>
      </c>
      <c r="D70" s="1001" t="s">
        <v>13197</v>
      </c>
      <c r="E70" s="446">
        <f>'Buzzy Brains'!C3</f>
        <v>1</v>
      </c>
      <c r="F70" s="447">
        <f t="shared" si="9"/>
        <v>1</v>
      </c>
      <c r="G70" s="716">
        <v>400000</v>
      </c>
      <c r="H70" s="171"/>
      <c r="S70" s="528">
        <v>13</v>
      </c>
      <c r="T70" s="704" t="s">
        <v>14163</v>
      </c>
      <c r="U70" s="826" t="s">
        <v>14174</v>
      </c>
      <c r="V70" s="826">
        <v>12</v>
      </c>
      <c r="W70" s="528">
        <f t="shared" si="7"/>
        <v>12</v>
      </c>
      <c r="X70" s="705">
        <f>W70/V74</f>
        <v>2.3668639053254437E-2</v>
      </c>
    </row>
    <row r="71" spans="2:24" ht="16.5" thickTop="1" thickBot="1">
      <c r="B71" s="1000">
        <v>61</v>
      </c>
      <c r="C71" s="174" t="s">
        <v>14766</v>
      </c>
      <c r="D71" s="1001" t="s">
        <v>13185</v>
      </c>
      <c r="E71" s="446">
        <f>'Decimal Point'!C3</f>
        <v>1</v>
      </c>
      <c r="F71" s="447">
        <f t="shared" si="9"/>
        <v>1</v>
      </c>
      <c r="G71" s="716">
        <v>500000</v>
      </c>
      <c r="H71" s="171"/>
      <c r="S71" s="528">
        <v>14</v>
      </c>
      <c r="T71" s="704" t="s">
        <v>14420</v>
      </c>
      <c r="U71" s="889" t="s">
        <v>14410</v>
      </c>
      <c r="V71" s="889">
        <v>1</v>
      </c>
      <c r="W71" s="528">
        <f t="shared" si="7"/>
        <v>1</v>
      </c>
      <c r="X71" s="705">
        <f>W71/V74</f>
        <v>1.9723865877712033E-3</v>
      </c>
    </row>
    <row r="72" spans="2:24" ht="16.5" thickTop="1" thickBot="1">
      <c r="B72" s="1000">
        <v>62</v>
      </c>
      <c r="C72" s="174" t="s">
        <v>14770</v>
      </c>
      <c r="D72" s="1001" t="s">
        <v>13197</v>
      </c>
      <c r="E72" s="446">
        <f>'Sankey Business Solutions'!C4</f>
        <v>2</v>
      </c>
      <c r="F72" s="447">
        <f t="shared" si="9"/>
        <v>2</v>
      </c>
      <c r="G72" s="716">
        <v>300000</v>
      </c>
      <c r="H72" s="171"/>
      <c r="S72" s="528">
        <v>15</v>
      </c>
      <c r="T72" s="704" t="s">
        <v>14636</v>
      </c>
      <c r="U72" s="908" t="s">
        <v>14493</v>
      </c>
      <c r="V72" s="908">
        <v>1</v>
      </c>
      <c r="W72" s="528">
        <f t="shared" si="7"/>
        <v>1</v>
      </c>
      <c r="X72" s="705">
        <f>W72/V74</f>
        <v>1.9723865877712033E-3</v>
      </c>
    </row>
    <row r="73" spans="2:24" ht="16.5" thickTop="1" thickBot="1">
      <c r="B73" s="1009">
        <v>63</v>
      </c>
      <c r="C73" s="174" t="s">
        <v>14779</v>
      </c>
      <c r="D73" s="1010" t="s">
        <v>14773</v>
      </c>
      <c r="E73" s="446">
        <f>'Nangia &amp; Co LLP'!C3</f>
        <v>1</v>
      </c>
      <c r="F73" s="447">
        <f t="shared" si="9"/>
        <v>1</v>
      </c>
      <c r="G73" s="716">
        <v>336000</v>
      </c>
      <c r="H73" s="171"/>
      <c r="S73" s="528">
        <v>16</v>
      </c>
      <c r="T73" s="704" t="s">
        <v>14773</v>
      </c>
      <c r="U73" s="1011" t="s">
        <v>14772</v>
      </c>
      <c r="V73" s="1011">
        <v>1</v>
      </c>
      <c r="W73" s="528">
        <f t="shared" si="7"/>
        <v>1</v>
      </c>
      <c r="X73" s="705">
        <f>W73/V74</f>
        <v>1.9723865877712033E-3</v>
      </c>
    </row>
    <row r="74" spans="2:24" ht="16.5" thickTop="1" thickBot="1">
      <c r="B74" s="1016">
        <v>64</v>
      </c>
      <c r="C74" s="174" t="s">
        <v>14780</v>
      </c>
      <c r="D74" s="1017" t="s">
        <v>13197</v>
      </c>
      <c r="E74" s="446">
        <f>'FIS Solutions India Pvt Ltd'!C3</f>
        <v>1</v>
      </c>
      <c r="F74" s="447">
        <f>E74</f>
        <v>1</v>
      </c>
      <c r="G74" s="716">
        <v>520000</v>
      </c>
      <c r="H74" s="171"/>
      <c r="S74" s="389"/>
      <c r="T74" s="389"/>
      <c r="U74" s="820"/>
      <c r="V74" s="528">
        <f>SUM(V6:V73)</f>
        <v>507</v>
      </c>
      <c r="W74" s="528">
        <f t="shared" si="7"/>
        <v>507</v>
      </c>
      <c r="X74" s="705"/>
    </row>
    <row r="75" spans="2:24" ht="16.5" thickTop="1" thickBot="1">
      <c r="B75" s="1024">
        <v>65</v>
      </c>
      <c r="C75" s="174" t="s">
        <v>14793</v>
      </c>
      <c r="D75" s="1025" t="s">
        <v>13197</v>
      </c>
      <c r="E75" s="446">
        <f>'Delta Technology &amp; Management '!C17</f>
        <v>15</v>
      </c>
      <c r="F75" s="447">
        <f>E75</f>
        <v>15</v>
      </c>
      <c r="G75" s="1029">
        <v>300000</v>
      </c>
      <c r="H75" s="171"/>
      <c r="S75" s="389"/>
      <c r="T75" s="389"/>
      <c r="U75" s="964"/>
      <c r="V75" s="389"/>
      <c r="W75" s="175"/>
      <c r="X75" s="545"/>
    </row>
    <row r="76" spans="2:24" ht="16.5" thickTop="1" thickBot="1">
      <c r="B76" s="1030">
        <v>66</v>
      </c>
      <c r="C76" s="174" t="s">
        <v>14814</v>
      </c>
      <c r="D76" s="1031" t="s">
        <v>13198</v>
      </c>
      <c r="E76" s="446">
        <f>'Ribbon Communications'!C5</f>
        <v>2</v>
      </c>
      <c r="F76" s="447">
        <f>E76</f>
        <v>2</v>
      </c>
      <c r="G76" s="1029">
        <v>640000</v>
      </c>
      <c r="H76" s="171"/>
      <c r="V76" s="373"/>
      <c r="W76" s="389"/>
      <c r="X76" s="703"/>
    </row>
    <row r="77" spans="2:24" ht="16.5" thickTop="1" thickBot="1">
      <c r="B77" s="1030">
        <v>67</v>
      </c>
      <c r="C77" s="174" t="s">
        <v>14818</v>
      </c>
      <c r="D77" s="1031" t="s">
        <v>13197</v>
      </c>
      <c r="E77" s="446">
        <f>'Servosys Solution'!C6</f>
        <v>3</v>
      </c>
      <c r="F77" s="447">
        <f>E77</f>
        <v>3</v>
      </c>
      <c r="G77" s="1029">
        <v>180732</v>
      </c>
      <c r="H77" s="171"/>
    </row>
    <row r="78" spans="2:24" ht="16.5" thickTop="1" thickBot="1">
      <c r="B78" s="1030">
        <v>68</v>
      </c>
      <c r="C78" s="174" t="s">
        <v>14802</v>
      </c>
      <c r="D78" s="1031" t="s">
        <v>13198</v>
      </c>
      <c r="E78" s="446">
        <f>'Espoir Networks'!C12</f>
        <v>9</v>
      </c>
      <c r="F78" s="447">
        <f>E78</f>
        <v>9</v>
      </c>
      <c r="G78" s="1029">
        <v>408000</v>
      </c>
      <c r="H78" s="171"/>
    </row>
    <row r="79" spans="2:24" ht="16.5" thickTop="1" thickBot="1">
      <c r="B79" s="86"/>
      <c r="C79" s="85"/>
      <c r="D79" s="168"/>
      <c r="E79" s="86"/>
      <c r="F79" s="535">
        <f>SUM(F3:F78)</f>
        <v>507</v>
      </c>
      <c r="G79" s="169"/>
      <c r="H79" s="86"/>
    </row>
    <row r="80" spans="2:24" ht="16.5" thickTop="1" thickBot="1"/>
    <row r="81" spans="3:8" ht="16.5" thickTop="1" thickBot="1">
      <c r="C81" s="1071" t="s">
        <v>13210</v>
      </c>
      <c r="D81" s="1072"/>
      <c r="F81" s="1073" t="s">
        <v>13211</v>
      </c>
      <c r="G81" s="1074"/>
      <c r="H81" s="1075"/>
    </row>
    <row r="82" spans="3:8" ht="16.5" thickTop="1" thickBot="1">
      <c r="C82" s="87" t="s">
        <v>13209</v>
      </c>
      <c r="D82" s="87">
        <f>'All Entries'!D707</f>
        <v>454</v>
      </c>
      <c r="F82" s="171" t="s">
        <v>13209</v>
      </c>
      <c r="G82" s="171">
        <f>'All Entries'!F707</f>
        <v>237</v>
      </c>
      <c r="H82" s="652">
        <f>G82/D82</f>
        <v>0.52202643171806162</v>
      </c>
    </row>
    <row r="83" spans="3:8" ht="16.5" thickTop="1" thickBot="1">
      <c r="C83" s="87" t="s">
        <v>13208</v>
      </c>
      <c r="D83" s="87">
        <f>'All Entries'!D708</f>
        <v>241</v>
      </c>
      <c r="F83" s="171" t="s">
        <v>13208</v>
      </c>
      <c r="G83" s="171">
        <f>'All Entries'!F708</f>
        <v>129</v>
      </c>
      <c r="H83" s="652">
        <f>G83/D83</f>
        <v>0.53526970954356845</v>
      </c>
    </row>
    <row r="84" spans="3:8" ht="16.5" thickTop="1" thickBot="1">
      <c r="C84" s="86" t="s">
        <v>12404</v>
      </c>
      <c r="D84" s="86">
        <f>SUM(D82:D83)</f>
        <v>695</v>
      </c>
      <c r="F84" s="169" t="s">
        <v>12404</v>
      </c>
      <c r="G84" s="169">
        <f>SUM(G82:G83)</f>
        <v>366</v>
      </c>
      <c r="H84" s="301"/>
    </row>
    <row r="85" spans="3:8" ht="16.5" thickTop="1" thickBot="1"/>
    <row r="86" spans="3:8" ht="16.5" thickTop="1" thickBot="1">
      <c r="C86" s="1068" t="s">
        <v>13419</v>
      </c>
      <c r="D86" s="1069"/>
      <c r="E86" s="1069"/>
      <c r="F86" s="1070"/>
    </row>
    <row r="87" spans="3:8" ht="18" thickTop="1" thickBot="1">
      <c r="C87" s="510"/>
      <c r="D87" s="511" t="s">
        <v>13420</v>
      </c>
      <c r="E87" s="512" t="s">
        <v>13421</v>
      </c>
      <c r="F87" s="638" t="s">
        <v>12404</v>
      </c>
    </row>
    <row r="88" spans="3:8" ht="18" thickTop="1" thickBot="1">
      <c r="C88" s="505" t="s">
        <v>13423</v>
      </c>
      <c r="D88" s="503">
        <f>CC!E150</f>
        <v>145</v>
      </c>
      <c r="E88" s="504">
        <f>Smartwayz!I24</f>
        <v>18</v>
      </c>
      <c r="F88" s="508">
        <f>D88+E88</f>
        <v>163</v>
      </c>
    </row>
    <row r="89" spans="3:8" ht="18" thickTop="1" thickBot="1">
      <c r="C89" s="505" t="s">
        <v>13020</v>
      </c>
      <c r="D89" s="503">
        <f>CC!E147</f>
        <v>94</v>
      </c>
      <c r="E89" s="504">
        <f>Smartwayz!I21</f>
        <v>10</v>
      </c>
      <c r="F89" s="508">
        <f>D89+E89</f>
        <v>104</v>
      </c>
    </row>
    <row r="90" spans="3:8" ht="18" thickTop="1" thickBot="1">
      <c r="C90" s="505" t="s">
        <v>13023</v>
      </c>
      <c r="D90" s="503">
        <f>CC!E148</f>
        <v>42</v>
      </c>
      <c r="E90" s="504">
        <f>Smartwayz!I22</f>
        <v>6</v>
      </c>
      <c r="F90" s="508">
        <f>D90+E90</f>
        <v>48</v>
      </c>
    </row>
    <row r="91" spans="3:8" ht="18" thickTop="1" thickBot="1">
      <c r="C91" s="505" t="s">
        <v>13346</v>
      </c>
      <c r="D91" s="503">
        <f>CC!E149</f>
        <v>9</v>
      </c>
      <c r="E91" s="504">
        <f>Smartwayz!I23</f>
        <v>2</v>
      </c>
      <c r="F91" s="508">
        <f>D91+E91</f>
        <v>11</v>
      </c>
    </row>
    <row r="92" spans="3:8" ht="18" thickTop="1" thickBot="1">
      <c r="C92" s="505" t="s">
        <v>13324</v>
      </c>
      <c r="D92" s="506">
        <f>D89/D88</f>
        <v>0.64827586206896548</v>
      </c>
      <c r="E92" s="507">
        <f>E89/E88</f>
        <v>0.55555555555555558</v>
      </c>
      <c r="F92" s="509">
        <f>F89/F88</f>
        <v>0.6380368098159509</v>
      </c>
    </row>
    <row r="93" spans="3:8" ht="18" thickTop="1" thickBot="1">
      <c r="C93" s="505" t="s">
        <v>13422</v>
      </c>
      <c r="D93" s="503">
        <f>D88+E88</f>
        <v>163</v>
      </c>
    </row>
    <row r="94" spans="3:8" ht="15.75" thickTop="1"/>
  </sheetData>
  <mergeCells count="52">
    <mergeCell ref="X62:X65"/>
    <mergeCell ref="S18:S58"/>
    <mergeCell ref="T18:T58"/>
    <mergeCell ref="W18:W58"/>
    <mergeCell ref="X18:X58"/>
    <mergeCell ref="S62:S65"/>
    <mergeCell ref="T62:T65"/>
    <mergeCell ref="W62:W65"/>
    <mergeCell ref="T59:T60"/>
    <mergeCell ref="X59:X60"/>
    <mergeCell ref="W59:W60"/>
    <mergeCell ref="B50:B51"/>
    <mergeCell ref="C50:C51"/>
    <mergeCell ref="D50:D51"/>
    <mergeCell ref="B54:B55"/>
    <mergeCell ref="C39:C40"/>
    <mergeCell ref="B39:B40"/>
    <mergeCell ref="C86:F86"/>
    <mergeCell ref="C81:D81"/>
    <mergeCell ref="F81:H81"/>
    <mergeCell ref="S59:S60"/>
    <mergeCell ref="J18:J19"/>
    <mergeCell ref="F21:F22"/>
    <mergeCell ref="F26:F27"/>
    <mergeCell ref="D54:D55"/>
    <mergeCell ref="D39:D40"/>
    <mergeCell ref="B5:B7"/>
    <mergeCell ref="D5:D7"/>
    <mergeCell ref="B26:B27"/>
    <mergeCell ref="B3:B4"/>
    <mergeCell ref="B21:B22"/>
    <mergeCell ref="D15:D16"/>
    <mergeCell ref="D11:D14"/>
    <mergeCell ref="D3:D4"/>
    <mergeCell ref="C26:C27"/>
    <mergeCell ref="D26:D27"/>
    <mergeCell ref="D21:D22"/>
    <mergeCell ref="F3:F4"/>
    <mergeCell ref="V5:W5"/>
    <mergeCell ref="F5:F7"/>
    <mergeCell ref="S8:S12"/>
    <mergeCell ref="T8:T12"/>
    <mergeCell ref="W8:W12"/>
    <mergeCell ref="X8:X12"/>
    <mergeCell ref="O14:Q14"/>
    <mergeCell ref="K16:K17"/>
    <mergeCell ref="M16:M17"/>
    <mergeCell ref="J15:J17"/>
    <mergeCell ref="S13:S17"/>
    <mergeCell ref="T13:T17"/>
    <mergeCell ref="W13:W17"/>
    <mergeCell ref="X13:X17"/>
  </mergeCells>
  <pageMargins left="0.70866141732283472" right="0.70866141732283472" top="0.74803149606299213" bottom="0.74803149606299213" header="0.31496062992125984" footer="0.31496062992125984"/>
  <pageSetup scale="24" orientation="landscape"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50"/>
  <sheetViews>
    <sheetView topLeftCell="A30" zoomScale="80" zoomScaleNormal="80" workbookViewId="0">
      <selection activeCell="J21" sqref="J21"/>
    </sheetView>
  </sheetViews>
  <sheetFormatPr defaultRowHeight="15"/>
  <cols>
    <col min="1" max="1" width="3.7109375" customWidth="1"/>
    <col min="2" max="2" width="39.85546875" customWidth="1"/>
    <col min="3" max="3" width="12.140625" bestFit="1" customWidth="1"/>
    <col min="4" max="4" width="12.42578125" bestFit="1" customWidth="1"/>
    <col min="5" max="5" width="5.28515625" customWidth="1"/>
    <col min="6" max="6" width="32.42578125" bestFit="1" customWidth="1"/>
    <col min="7" max="7" width="11.5703125" bestFit="1" customWidth="1"/>
    <col min="8" max="8" width="11.42578125" customWidth="1"/>
    <col min="9" max="9" width="4.5703125" customWidth="1"/>
    <col min="10" max="10" width="28.42578125" bestFit="1" customWidth="1"/>
    <col min="11" max="12" width="11.7109375" bestFit="1" customWidth="1"/>
  </cols>
  <sheetData>
    <row r="1" spans="2:12" ht="15.75" thickBot="1"/>
    <row r="2" spans="2:12" ht="16.5" thickTop="1" thickBot="1">
      <c r="B2" s="1084" t="s">
        <v>13516</v>
      </c>
      <c r="C2" s="1085"/>
      <c r="D2" s="1086"/>
      <c r="F2" s="1084" t="s">
        <v>13515</v>
      </c>
      <c r="G2" s="1085"/>
      <c r="H2" s="1086"/>
      <c r="J2" s="1084" t="s">
        <v>13514</v>
      </c>
      <c r="K2" s="1085"/>
      <c r="L2" s="1086"/>
    </row>
    <row r="3" spans="2:12" ht="16.5" thickTop="1" thickBot="1">
      <c r="B3" s="553" t="s">
        <v>12336</v>
      </c>
      <c r="C3" s="553" t="s">
        <v>12491</v>
      </c>
      <c r="D3" s="553" t="s">
        <v>13428</v>
      </c>
      <c r="F3" s="547" t="s">
        <v>12336</v>
      </c>
      <c r="G3" s="547" t="s">
        <v>12491</v>
      </c>
      <c r="H3" s="547" t="s">
        <v>13428</v>
      </c>
      <c r="J3" s="547" t="s">
        <v>12336</v>
      </c>
      <c r="K3" s="547" t="s">
        <v>12491</v>
      </c>
      <c r="L3" s="547" t="s">
        <v>13428</v>
      </c>
    </row>
    <row r="4" spans="2:12" ht="16.5" thickTop="1" thickBot="1">
      <c r="B4" s="929" t="s">
        <v>14400</v>
      </c>
      <c r="C4" s="548">
        <v>340000</v>
      </c>
      <c r="D4" s="692">
        <v>1</v>
      </c>
      <c r="F4" s="552" t="s">
        <v>13765</v>
      </c>
      <c r="G4" s="1015">
        <v>460000</v>
      </c>
      <c r="H4" s="932">
        <v>2</v>
      </c>
      <c r="J4" s="549" t="s">
        <v>13512</v>
      </c>
      <c r="K4" s="693">
        <v>700000</v>
      </c>
      <c r="L4" s="554">
        <v>14</v>
      </c>
    </row>
    <row r="5" spans="2:12" ht="16.5" thickTop="1" thickBot="1">
      <c r="B5" s="551" t="s">
        <v>13506</v>
      </c>
      <c r="C5" s="550">
        <v>337500</v>
      </c>
      <c r="D5" s="550">
        <v>0</v>
      </c>
      <c r="F5" s="551" t="s">
        <v>13509</v>
      </c>
      <c r="G5" s="550">
        <v>450000</v>
      </c>
      <c r="H5" s="550">
        <v>0</v>
      </c>
      <c r="J5" s="697" t="s">
        <v>12396</v>
      </c>
      <c r="K5" s="695">
        <v>660000</v>
      </c>
      <c r="L5" s="694">
        <v>9</v>
      </c>
    </row>
    <row r="6" spans="2:12" ht="16.5" thickTop="1" thickBot="1">
      <c r="B6" s="549" t="s">
        <v>13513</v>
      </c>
      <c r="C6" s="548">
        <v>336000</v>
      </c>
      <c r="D6" s="690">
        <v>83</v>
      </c>
      <c r="F6" s="551" t="s">
        <v>13496</v>
      </c>
      <c r="G6" s="550">
        <v>450000</v>
      </c>
      <c r="H6" s="550">
        <v>0</v>
      </c>
      <c r="J6" s="551" t="s">
        <v>13503</v>
      </c>
      <c r="K6" s="550">
        <v>660000</v>
      </c>
      <c r="L6" s="550">
        <v>0</v>
      </c>
    </row>
    <row r="7" spans="2:12" ht="16.5" thickTop="1" thickBot="1">
      <c r="B7" s="549" t="s">
        <v>14779</v>
      </c>
      <c r="C7" s="548">
        <v>336000</v>
      </c>
      <c r="D7" s="690">
        <v>1</v>
      </c>
      <c r="F7" s="551" t="s">
        <v>13488</v>
      </c>
      <c r="G7" s="550">
        <v>450000</v>
      </c>
      <c r="H7" s="550">
        <v>0</v>
      </c>
      <c r="J7" s="697" t="s">
        <v>14428</v>
      </c>
      <c r="K7" s="698">
        <v>650000</v>
      </c>
      <c r="L7" s="696">
        <v>2</v>
      </c>
    </row>
    <row r="8" spans="2:12" ht="16.5" thickTop="1" thickBot="1">
      <c r="B8" s="929" t="s">
        <v>14000</v>
      </c>
      <c r="C8" s="548">
        <v>330000</v>
      </c>
      <c r="D8" s="692">
        <v>2</v>
      </c>
      <c r="F8" s="551" t="s">
        <v>13483</v>
      </c>
      <c r="G8" s="550">
        <v>450000</v>
      </c>
      <c r="H8" s="550">
        <v>0</v>
      </c>
      <c r="J8" s="551" t="s">
        <v>13508</v>
      </c>
      <c r="K8" s="550">
        <v>650000</v>
      </c>
      <c r="L8" s="550">
        <v>0</v>
      </c>
    </row>
    <row r="9" spans="2:12" ht="27" thickTop="1" thickBot="1">
      <c r="B9" s="549" t="s">
        <v>13298</v>
      </c>
      <c r="C9" s="548">
        <v>324000</v>
      </c>
      <c r="D9" s="548">
        <v>1</v>
      </c>
      <c r="F9" s="552" t="s">
        <v>13979</v>
      </c>
      <c r="G9" s="1015">
        <v>450000</v>
      </c>
      <c r="H9" s="931">
        <v>1</v>
      </c>
      <c r="J9" s="551" t="s">
        <v>13767</v>
      </c>
      <c r="K9" s="550">
        <v>650000</v>
      </c>
      <c r="L9" s="550">
        <v>0</v>
      </c>
    </row>
    <row r="10" spans="2:12" ht="16.5" thickTop="1" thickBot="1">
      <c r="B10" s="929" t="s">
        <v>14417</v>
      </c>
      <c r="C10" s="548">
        <v>324000</v>
      </c>
      <c r="D10" s="692">
        <v>1</v>
      </c>
      <c r="F10" s="552" t="s">
        <v>14750</v>
      </c>
      <c r="G10" s="1015">
        <v>450000</v>
      </c>
      <c r="H10" s="931">
        <v>4</v>
      </c>
      <c r="J10" s="697" t="s">
        <v>14651</v>
      </c>
      <c r="K10" s="940">
        <v>650000</v>
      </c>
      <c r="L10" s="934">
        <v>1</v>
      </c>
    </row>
    <row r="11" spans="2:12" ht="27" thickTop="1" thickBot="1">
      <c r="B11" s="700" t="s">
        <v>13500</v>
      </c>
      <c r="C11" s="550">
        <v>320000</v>
      </c>
      <c r="D11" s="942">
        <v>0</v>
      </c>
      <c r="F11" s="552" t="s">
        <v>14650</v>
      </c>
      <c r="G11" s="693">
        <v>450000</v>
      </c>
      <c r="H11" s="692">
        <v>3</v>
      </c>
      <c r="J11" s="941" t="s">
        <v>14689</v>
      </c>
      <c r="K11" s="940">
        <v>650000</v>
      </c>
      <c r="L11" s="934">
        <v>5</v>
      </c>
    </row>
    <row r="12" spans="2:12" ht="27" thickTop="1" thickBot="1">
      <c r="B12" s="929" t="s">
        <v>14328</v>
      </c>
      <c r="C12" s="548">
        <v>310000</v>
      </c>
      <c r="D12" s="692">
        <v>25</v>
      </c>
      <c r="F12" s="552" t="s">
        <v>14796</v>
      </c>
      <c r="G12" s="693">
        <v>450000</v>
      </c>
      <c r="H12" s="692">
        <v>1</v>
      </c>
      <c r="J12" s="941" t="s">
        <v>14814</v>
      </c>
      <c r="K12" s="940">
        <v>640000</v>
      </c>
      <c r="L12" s="934">
        <v>2</v>
      </c>
    </row>
    <row r="13" spans="2:12" ht="16.5" thickTop="1" thickBot="1">
      <c r="B13" s="929" t="s">
        <v>14001</v>
      </c>
      <c r="C13" s="548">
        <v>305000</v>
      </c>
      <c r="D13" s="692">
        <v>10</v>
      </c>
      <c r="F13" s="551" t="s">
        <v>13493</v>
      </c>
      <c r="G13" s="550">
        <v>425000</v>
      </c>
      <c r="H13" s="550">
        <v>0</v>
      </c>
      <c r="J13" s="551" t="s">
        <v>13495</v>
      </c>
      <c r="K13" s="550">
        <v>610000</v>
      </c>
      <c r="L13" s="550">
        <v>0</v>
      </c>
    </row>
    <row r="14" spans="2:12" ht="16.5" thickTop="1" thickBot="1">
      <c r="B14" s="691" t="s">
        <v>14410</v>
      </c>
      <c r="C14" s="548">
        <v>305000</v>
      </c>
      <c r="D14" s="692">
        <v>1</v>
      </c>
      <c r="F14" s="551" t="s">
        <v>13485</v>
      </c>
      <c r="G14" s="550">
        <v>425000</v>
      </c>
      <c r="H14" s="550">
        <v>0</v>
      </c>
      <c r="J14" s="551" t="s">
        <v>13499</v>
      </c>
      <c r="K14" s="550">
        <v>600000</v>
      </c>
      <c r="L14" s="550">
        <v>0</v>
      </c>
    </row>
    <row r="15" spans="2:12" ht="16.5" thickTop="1" thickBot="1">
      <c r="B15" s="700" t="s">
        <v>13511</v>
      </c>
      <c r="C15" s="550">
        <v>300000</v>
      </c>
      <c r="D15" s="942">
        <v>0</v>
      </c>
      <c r="F15" s="552" t="s">
        <v>14419</v>
      </c>
      <c r="G15" s="693">
        <v>425000</v>
      </c>
      <c r="H15" s="692">
        <v>1</v>
      </c>
      <c r="J15" s="941" t="s">
        <v>13866</v>
      </c>
      <c r="K15" s="940">
        <v>600000</v>
      </c>
      <c r="L15" s="934">
        <v>1</v>
      </c>
    </row>
    <row r="16" spans="2:12" ht="27" thickTop="1" thickBot="1">
      <c r="B16" s="691" t="s">
        <v>13769</v>
      </c>
      <c r="C16" s="548">
        <v>300000</v>
      </c>
      <c r="D16" s="692">
        <v>6</v>
      </c>
      <c r="F16" s="552" t="s">
        <v>14802</v>
      </c>
      <c r="G16" s="693">
        <v>408000</v>
      </c>
      <c r="H16" s="692">
        <v>9</v>
      </c>
      <c r="J16" s="929" t="s">
        <v>13766</v>
      </c>
      <c r="K16" s="693">
        <v>575000</v>
      </c>
      <c r="L16" s="554">
        <v>7</v>
      </c>
    </row>
    <row r="17" spans="2:12" ht="16.5" thickTop="1" thickBot="1">
      <c r="B17" s="691" t="s">
        <v>14768</v>
      </c>
      <c r="C17" s="548">
        <v>300000</v>
      </c>
      <c r="D17" s="692">
        <v>2</v>
      </c>
      <c r="F17" s="552" t="s">
        <v>14721</v>
      </c>
      <c r="G17" s="693">
        <v>405000</v>
      </c>
      <c r="H17" s="692">
        <v>3</v>
      </c>
      <c r="J17" s="551" t="s">
        <v>13501</v>
      </c>
      <c r="K17" s="550">
        <v>550000</v>
      </c>
      <c r="L17" s="550">
        <v>0</v>
      </c>
    </row>
    <row r="18" spans="2:12" ht="16.5" thickTop="1" thickBot="1">
      <c r="B18" s="691" t="s">
        <v>14793</v>
      </c>
      <c r="C18" s="548">
        <v>300000</v>
      </c>
      <c r="D18" s="692">
        <v>15</v>
      </c>
      <c r="F18" s="933" t="s">
        <v>13504</v>
      </c>
      <c r="G18" s="934">
        <v>400000</v>
      </c>
      <c r="H18" s="934">
        <v>1</v>
      </c>
      <c r="J18" s="730" t="s">
        <v>14705</v>
      </c>
      <c r="K18" s="695">
        <v>550000</v>
      </c>
      <c r="L18" s="694">
        <v>1</v>
      </c>
    </row>
    <row r="19" spans="2:12" ht="16.5" thickTop="1" thickBot="1">
      <c r="B19" s="691" t="s">
        <v>13870</v>
      </c>
      <c r="C19" s="548">
        <v>300000</v>
      </c>
      <c r="D19" s="692">
        <v>3</v>
      </c>
      <c r="F19" s="549" t="s">
        <v>13497</v>
      </c>
      <c r="G19" s="548">
        <v>400000</v>
      </c>
      <c r="H19" s="548">
        <v>7</v>
      </c>
      <c r="J19" s="730" t="s">
        <v>14780</v>
      </c>
      <c r="K19" s="695">
        <v>520000</v>
      </c>
      <c r="L19" s="694">
        <v>1</v>
      </c>
    </row>
    <row r="20" spans="2:12" ht="16.5" thickTop="1" thickBot="1">
      <c r="B20" s="691" t="s">
        <v>14716</v>
      </c>
      <c r="C20" s="548">
        <v>300000</v>
      </c>
      <c r="D20" s="692">
        <v>1</v>
      </c>
      <c r="F20" s="551" t="s">
        <v>13492</v>
      </c>
      <c r="G20" s="550">
        <v>400000</v>
      </c>
      <c r="H20" s="550">
        <v>0</v>
      </c>
      <c r="J20" s="730" t="s">
        <v>12350</v>
      </c>
      <c r="K20" s="698">
        <v>500000</v>
      </c>
      <c r="L20" s="696">
        <v>19</v>
      </c>
    </row>
    <row r="21" spans="2:12" ht="16.5" thickTop="1" thickBot="1">
      <c r="B21" s="691" t="s">
        <v>14734</v>
      </c>
      <c r="C21" s="548">
        <v>292500</v>
      </c>
      <c r="D21" s="692">
        <v>5</v>
      </c>
      <c r="F21" s="549" t="s">
        <v>13752</v>
      </c>
      <c r="G21" s="548">
        <v>400000</v>
      </c>
      <c r="H21" s="548">
        <v>2</v>
      </c>
      <c r="J21" s="730" t="s">
        <v>14766</v>
      </c>
      <c r="K21" s="698">
        <v>500000</v>
      </c>
      <c r="L21" s="696">
        <v>1</v>
      </c>
    </row>
    <row r="22" spans="2:12" ht="16.5" thickTop="1" thickBot="1">
      <c r="B22" s="691" t="s">
        <v>14718</v>
      </c>
      <c r="C22" s="548">
        <v>280000</v>
      </c>
      <c r="D22" s="692">
        <v>2</v>
      </c>
      <c r="F22" s="549" t="s">
        <v>13892</v>
      </c>
      <c r="G22" s="548">
        <v>400000</v>
      </c>
      <c r="H22" s="548">
        <v>1</v>
      </c>
      <c r="J22" s="930" t="s">
        <v>13510</v>
      </c>
      <c r="K22" s="698">
        <v>500000</v>
      </c>
      <c r="L22" s="931">
        <v>1</v>
      </c>
    </row>
    <row r="23" spans="2:12" ht="16.5" thickTop="1" thickBot="1">
      <c r="B23" s="691" t="s">
        <v>14635</v>
      </c>
      <c r="C23" s="548">
        <v>270000</v>
      </c>
      <c r="D23" s="692">
        <v>1</v>
      </c>
      <c r="F23" s="929" t="s">
        <v>14707</v>
      </c>
      <c r="G23" s="548">
        <v>400000</v>
      </c>
      <c r="H23" s="692">
        <v>1</v>
      </c>
      <c r="J23" s="730" t="s">
        <v>13878</v>
      </c>
      <c r="K23" s="695">
        <v>500000</v>
      </c>
      <c r="L23" s="694">
        <v>12</v>
      </c>
    </row>
    <row r="24" spans="2:12" ht="16.5" thickTop="1" thickBot="1">
      <c r="B24" s="747" t="s">
        <v>12498</v>
      </c>
      <c r="C24" s="693">
        <v>250000</v>
      </c>
      <c r="D24" s="554">
        <v>24</v>
      </c>
      <c r="F24" s="929" t="s">
        <v>13983</v>
      </c>
      <c r="G24" s="548">
        <v>400000</v>
      </c>
      <c r="H24" s="692">
        <v>1</v>
      </c>
      <c r="J24" s="730" t="s">
        <v>13892</v>
      </c>
      <c r="K24" s="695">
        <v>500000</v>
      </c>
      <c r="L24" s="694">
        <v>1</v>
      </c>
    </row>
    <row r="25" spans="2:12" ht="16.5" thickTop="1" thickBot="1">
      <c r="B25" s="700" t="s">
        <v>13507</v>
      </c>
      <c r="C25" s="550">
        <v>240000</v>
      </c>
      <c r="D25" s="942">
        <v>0</v>
      </c>
      <c r="F25" s="929" t="s">
        <v>14764</v>
      </c>
      <c r="G25" s="548">
        <v>400000</v>
      </c>
      <c r="H25" s="692">
        <v>1</v>
      </c>
      <c r="J25" s="730" t="s">
        <v>14412</v>
      </c>
      <c r="K25" s="695">
        <v>500000</v>
      </c>
      <c r="L25" s="694">
        <v>4</v>
      </c>
    </row>
    <row r="26" spans="2:12" ht="16.5" thickTop="1" thickBot="1">
      <c r="B26" s="986" t="s">
        <v>14737</v>
      </c>
      <c r="C26" s="550">
        <v>240000</v>
      </c>
      <c r="D26" s="942">
        <v>1</v>
      </c>
      <c r="F26" s="929" t="s">
        <v>14005</v>
      </c>
      <c r="G26" s="548">
        <v>400000</v>
      </c>
      <c r="H26" s="692">
        <v>1</v>
      </c>
      <c r="J26" s="730" t="s">
        <v>14497</v>
      </c>
      <c r="K26" s="695">
        <v>500000</v>
      </c>
      <c r="L26" s="694">
        <v>1</v>
      </c>
    </row>
    <row r="27" spans="2:12" ht="16.5" thickTop="1" thickBot="1">
      <c r="B27" s="747" t="s">
        <v>13768</v>
      </c>
      <c r="C27" s="548">
        <v>225000</v>
      </c>
      <c r="D27" s="548">
        <v>11</v>
      </c>
      <c r="F27" s="929" t="s">
        <v>14704</v>
      </c>
      <c r="G27" s="548">
        <v>400000</v>
      </c>
      <c r="H27" s="692">
        <v>1</v>
      </c>
      <c r="J27" s="928" t="s">
        <v>14706</v>
      </c>
      <c r="K27" s="557">
        <f>AVERAGE(K4:K26)</f>
        <v>583260.86956521741</v>
      </c>
      <c r="L27" s="557">
        <f>SUM(L4:L26)</f>
        <v>82</v>
      </c>
    </row>
    <row r="28" spans="2:12" ht="16.5" thickTop="1" thickBot="1">
      <c r="B28" s="700" t="s">
        <v>13502</v>
      </c>
      <c r="C28" s="550">
        <v>220000</v>
      </c>
      <c r="D28" s="942">
        <v>0</v>
      </c>
      <c r="F28" s="933" t="s">
        <v>12398</v>
      </c>
      <c r="G28" s="548">
        <v>380000</v>
      </c>
      <c r="H28" s="934">
        <v>77</v>
      </c>
    </row>
    <row r="29" spans="2:12" ht="16.5" thickTop="1" thickBot="1">
      <c r="B29" s="930" t="s">
        <v>14818</v>
      </c>
      <c r="C29" s="698">
        <v>180732</v>
      </c>
      <c r="D29" s="973">
        <v>3</v>
      </c>
      <c r="F29" s="933" t="s">
        <v>14741</v>
      </c>
      <c r="G29" s="548">
        <v>380000</v>
      </c>
      <c r="H29" s="934">
        <v>1</v>
      </c>
      <c r="J29" s="1084" t="s">
        <v>13517</v>
      </c>
      <c r="K29" s="1085"/>
      <c r="L29" s="1086"/>
    </row>
    <row r="30" spans="2:12" ht="16.5" thickTop="1" thickBot="1">
      <c r="B30" s="930" t="s">
        <v>14724</v>
      </c>
      <c r="C30" s="698">
        <v>160200</v>
      </c>
      <c r="D30" s="973">
        <v>3</v>
      </c>
      <c r="F30" s="933" t="s">
        <v>13470</v>
      </c>
      <c r="G30" s="548">
        <v>380000</v>
      </c>
      <c r="H30" s="934">
        <v>5</v>
      </c>
      <c r="J30" s="547" t="s">
        <v>12336</v>
      </c>
      <c r="K30" s="547" t="s">
        <v>12491</v>
      </c>
      <c r="L30" s="547" t="s">
        <v>13428</v>
      </c>
    </row>
    <row r="31" spans="2:12" ht="16.5" thickTop="1" thickBot="1">
      <c r="B31" s="930" t="s">
        <v>14175</v>
      </c>
      <c r="C31" s="698">
        <v>156000</v>
      </c>
      <c r="D31" s="931">
        <v>12</v>
      </c>
      <c r="F31" s="551" t="s">
        <v>13491</v>
      </c>
      <c r="G31" s="550">
        <v>380000</v>
      </c>
      <c r="H31" s="550">
        <v>0</v>
      </c>
      <c r="J31" s="928" t="s">
        <v>13486</v>
      </c>
      <c r="K31" s="944">
        <v>3600000</v>
      </c>
      <c r="L31" s="823">
        <v>0</v>
      </c>
    </row>
    <row r="32" spans="2:12" ht="16.5" thickTop="1" thickBot="1">
      <c r="B32" s="700" t="s">
        <v>14706</v>
      </c>
      <c r="C32" s="550">
        <f>AVERAGE(C4:C31)</f>
        <v>281497.57142857142</v>
      </c>
      <c r="D32" s="550">
        <f>SUM(D4:D31)</f>
        <v>214</v>
      </c>
      <c r="F32" s="929" t="s">
        <v>14707</v>
      </c>
      <c r="G32" s="548">
        <v>380000</v>
      </c>
      <c r="H32" s="692">
        <v>1</v>
      </c>
      <c r="J32" s="929" t="s">
        <v>12350</v>
      </c>
      <c r="K32" s="695">
        <v>1000000</v>
      </c>
      <c r="L32" s="692">
        <v>4</v>
      </c>
    </row>
    <row r="33" spans="2:12" ht="16.5" thickTop="1" thickBot="1">
      <c r="F33" s="551" t="s">
        <v>13504</v>
      </c>
      <c r="G33" s="550">
        <v>375000</v>
      </c>
      <c r="H33" s="550">
        <v>0</v>
      </c>
      <c r="J33" s="929" t="s">
        <v>14427</v>
      </c>
      <c r="K33" s="695">
        <v>1000000</v>
      </c>
      <c r="L33" s="692">
        <v>1</v>
      </c>
    </row>
    <row r="34" spans="2:12" ht="16.5" thickTop="1" thickBot="1">
      <c r="F34" s="551" t="s">
        <v>13494</v>
      </c>
      <c r="G34" s="550">
        <v>375000</v>
      </c>
      <c r="H34" s="550">
        <v>0</v>
      </c>
      <c r="J34" s="549" t="s">
        <v>13489</v>
      </c>
      <c r="K34" s="695">
        <v>827000</v>
      </c>
      <c r="L34" s="934">
        <v>1</v>
      </c>
    </row>
    <row r="35" spans="2:12" ht="16.5" thickTop="1" thickBot="1">
      <c r="F35" s="691" t="s">
        <v>13884</v>
      </c>
      <c r="G35" s="548">
        <v>360000</v>
      </c>
      <c r="H35" s="692">
        <v>11</v>
      </c>
      <c r="J35" s="928" t="s">
        <v>13482</v>
      </c>
      <c r="K35" s="823">
        <v>800000</v>
      </c>
      <c r="L35" s="823">
        <v>0</v>
      </c>
    </row>
    <row r="36" spans="2:12" ht="16.5" thickTop="1" thickBot="1">
      <c r="B36" s="556" t="s">
        <v>13518</v>
      </c>
      <c r="C36" s="556" t="s">
        <v>13519</v>
      </c>
      <c r="D36" s="556" t="s">
        <v>13216</v>
      </c>
      <c r="F36" s="691" t="s">
        <v>14726</v>
      </c>
      <c r="G36" s="548">
        <v>360000</v>
      </c>
      <c r="H36" s="692">
        <v>1</v>
      </c>
      <c r="J36" s="747" t="s">
        <v>13484</v>
      </c>
      <c r="K36" s="695">
        <v>775000</v>
      </c>
      <c r="L36" s="554">
        <v>1</v>
      </c>
    </row>
    <row r="37" spans="2:12" ht="16.5" thickTop="1" thickBot="1">
      <c r="B37" s="301" t="str">
        <f>B2</f>
        <v>0 to 3,49,000</v>
      </c>
      <c r="C37" s="640">
        <f>C32</f>
        <v>281497.57142857142</v>
      </c>
      <c r="D37" s="640">
        <f>D32</f>
        <v>214</v>
      </c>
      <c r="F37" s="691" t="s">
        <v>14499</v>
      </c>
      <c r="G37" s="548">
        <v>350004</v>
      </c>
      <c r="H37" s="692">
        <v>1</v>
      </c>
      <c r="J37" s="929" t="s">
        <v>14702</v>
      </c>
      <c r="K37" s="695">
        <v>750000</v>
      </c>
      <c r="L37" s="692">
        <v>7</v>
      </c>
    </row>
    <row r="38" spans="2:12" ht="16.5" thickTop="1" thickBot="1">
      <c r="B38" s="301" t="str">
        <f>F2</f>
        <v>3,50,000 to 4,99,000</v>
      </c>
      <c r="C38" s="640">
        <f>G49</f>
        <v>394727.36363636365</v>
      </c>
      <c r="D38" s="640">
        <f>H49</f>
        <v>194</v>
      </c>
      <c r="F38" s="935" t="s">
        <v>12350</v>
      </c>
      <c r="G38" s="548">
        <v>350000</v>
      </c>
      <c r="H38" s="936">
        <v>19</v>
      </c>
      <c r="J38" s="747" t="s">
        <v>12400</v>
      </c>
      <c r="K38" s="695">
        <v>750000</v>
      </c>
      <c r="L38" s="934">
        <v>3</v>
      </c>
    </row>
    <row r="39" spans="2:12" ht="16.5" thickTop="1" thickBot="1">
      <c r="B39" s="301" t="str">
        <f>J2</f>
        <v>5,00,00 to 7,00,000</v>
      </c>
      <c r="C39" s="640">
        <f>K27</f>
        <v>583260.86956521741</v>
      </c>
      <c r="D39" s="640">
        <f>L27</f>
        <v>82</v>
      </c>
      <c r="F39" s="937" t="s">
        <v>13471</v>
      </c>
      <c r="G39" s="548">
        <v>350000</v>
      </c>
      <c r="H39" s="934">
        <v>16</v>
      </c>
      <c r="J39" s="928" t="s">
        <v>14706</v>
      </c>
      <c r="K39" s="823">
        <f>AVERAGE(K31:K38)</f>
        <v>1187750</v>
      </c>
      <c r="L39" s="823">
        <f>SUM(L31:L38)</f>
        <v>17</v>
      </c>
    </row>
    <row r="40" spans="2:12" ht="16.5" thickTop="1" thickBot="1">
      <c r="B40" s="301" t="str">
        <f>J29</f>
        <v>7,01,000 &amp; Above</v>
      </c>
      <c r="C40" s="640">
        <f>K39</f>
        <v>1187750</v>
      </c>
      <c r="D40" s="640">
        <f>L39</f>
        <v>17</v>
      </c>
      <c r="F40" s="938" t="s">
        <v>13504</v>
      </c>
      <c r="G40" s="550">
        <v>350000</v>
      </c>
      <c r="H40" s="943">
        <v>0</v>
      </c>
    </row>
    <row r="41" spans="2:12" ht="16.5" thickTop="1" thickBot="1">
      <c r="B41" s="1087" t="s">
        <v>12404</v>
      </c>
      <c r="C41" s="1088"/>
      <c r="D41" s="640">
        <f>SUM(D37:D40)</f>
        <v>507</v>
      </c>
      <c r="F41" s="747" t="s">
        <v>12576</v>
      </c>
      <c r="G41" s="548">
        <v>350000</v>
      </c>
      <c r="H41" s="548">
        <v>8</v>
      </c>
    </row>
    <row r="42" spans="2:12" ht="16.5" thickTop="1" thickBot="1">
      <c r="B42" s="1"/>
      <c r="C42" s="555"/>
      <c r="F42" s="939" t="s">
        <v>13498</v>
      </c>
      <c r="G42" s="550">
        <v>350000</v>
      </c>
      <c r="H42" s="550">
        <v>0</v>
      </c>
    </row>
    <row r="43" spans="2:12" ht="16.5" thickTop="1" thickBot="1">
      <c r="F43" s="938" t="s">
        <v>13490</v>
      </c>
      <c r="G43" s="550">
        <v>350000</v>
      </c>
      <c r="H43" s="943">
        <v>0</v>
      </c>
    </row>
    <row r="44" spans="2:12" ht="16.5" thickTop="1" thickBot="1">
      <c r="F44" s="747" t="s">
        <v>13487</v>
      </c>
      <c r="G44" s="548">
        <v>350000</v>
      </c>
      <c r="H44" s="699">
        <v>7</v>
      </c>
    </row>
    <row r="45" spans="2:12" ht="16.5" thickTop="1" thickBot="1">
      <c r="F45" s="747" t="s">
        <v>13505</v>
      </c>
      <c r="G45" s="548">
        <v>350000</v>
      </c>
      <c r="H45" s="548">
        <v>1</v>
      </c>
    </row>
    <row r="46" spans="2:12" ht="16.5" thickTop="1" thickBot="1">
      <c r="F46" s="747" t="s">
        <v>13931</v>
      </c>
      <c r="G46" s="548">
        <v>350000</v>
      </c>
      <c r="H46" s="548">
        <v>4</v>
      </c>
    </row>
    <row r="47" spans="2:12" ht="16.5" thickTop="1" thickBot="1">
      <c r="F47" s="691" t="s">
        <v>14493</v>
      </c>
      <c r="G47" s="548">
        <v>350000</v>
      </c>
      <c r="H47" s="692">
        <v>1</v>
      </c>
    </row>
    <row r="48" spans="2:12" ht="16.5" thickTop="1" thickBot="1">
      <c r="F48" s="691" t="s">
        <v>14710</v>
      </c>
      <c r="G48" s="548">
        <v>350000</v>
      </c>
      <c r="H48" s="692">
        <v>1</v>
      </c>
    </row>
    <row r="49" spans="6:8" ht="16.5" thickTop="1" thickBot="1">
      <c r="F49" s="938" t="s">
        <v>14706</v>
      </c>
      <c r="G49" s="550">
        <f>AVERAGE(G4:G47)</f>
        <v>394727.36363636365</v>
      </c>
      <c r="H49" s="943">
        <f>SUM(H4:H48)</f>
        <v>194</v>
      </c>
    </row>
    <row r="50" spans="6:8" ht="15.75" thickTop="1"/>
  </sheetData>
  <mergeCells count="5">
    <mergeCell ref="B2:D2"/>
    <mergeCell ref="F2:H2"/>
    <mergeCell ref="J2:L2"/>
    <mergeCell ref="J29:L29"/>
    <mergeCell ref="B41:C4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4"/>
  <sheetViews>
    <sheetView workbookViewId="0">
      <selection activeCell="H7" sqref="H7"/>
    </sheetView>
  </sheetViews>
  <sheetFormatPr defaultRowHeight="15"/>
  <cols>
    <col min="3" max="3" width="9.42578125" customWidth="1"/>
    <col min="4" max="4" width="11.140625" customWidth="1"/>
    <col min="5" max="5" width="11.85546875" customWidth="1"/>
    <col min="6" max="6" width="12.42578125" customWidth="1"/>
    <col min="7" max="9" width="13.85546875" customWidth="1"/>
    <col min="10" max="10" width="15.42578125" customWidth="1"/>
    <col min="11" max="11" width="12.5703125" bestFit="1" customWidth="1"/>
    <col min="12" max="12" width="12.140625" bestFit="1" customWidth="1"/>
    <col min="13" max="13" width="11.5703125" bestFit="1" customWidth="1"/>
  </cols>
  <sheetData>
    <row r="1" spans="2:13" ht="15.75" thickBot="1"/>
    <row r="2" spans="2:13" s="455" customFormat="1" ht="27" thickTop="1" thickBot="1">
      <c r="B2" s="453" t="s">
        <v>12351</v>
      </c>
      <c r="C2" s="453" t="s">
        <v>13301</v>
      </c>
      <c r="D2" s="453" t="s">
        <v>13302</v>
      </c>
      <c r="E2" s="453" t="s">
        <v>13303</v>
      </c>
      <c r="F2" s="453" t="s">
        <v>13304</v>
      </c>
      <c r="G2" s="453" t="s">
        <v>13305</v>
      </c>
      <c r="H2" s="454" t="s">
        <v>13306</v>
      </c>
      <c r="I2" s="454" t="s">
        <v>13307</v>
      </c>
      <c r="J2" s="454" t="s">
        <v>13308</v>
      </c>
      <c r="K2" s="453" t="s">
        <v>13309</v>
      </c>
      <c r="L2" s="453" t="s">
        <v>13310</v>
      </c>
      <c r="M2" s="453" t="s">
        <v>13311</v>
      </c>
    </row>
    <row r="3" spans="2:13" s="457" customFormat="1" ht="16.5" customHeight="1" thickTop="1" thickBot="1">
      <c r="B3" s="528">
        <v>1</v>
      </c>
      <c r="C3" s="528">
        <v>2016</v>
      </c>
      <c r="D3" s="528">
        <v>797</v>
      </c>
      <c r="E3" s="528">
        <v>450</v>
      </c>
      <c r="F3" s="528">
        <v>417</v>
      </c>
      <c r="G3" s="531">
        <f>F3/E3</f>
        <v>0.92666666666666664</v>
      </c>
      <c r="H3" s="528">
        <f>COUNTA('[2]2016'!B2:B390)</f>
        <v>389</v>
      </c>
      <c r="I3" s="531">
        <f>H3/E3</f>
        <v>0.86444444444444446</v>
      </c>
      <c r="J3" s="531">
        <f>G3-I3</f>
        <v>6.2222222222222179E-2</v>
      </c>
      <c r="K3" s="532">
        <v>3500000</v>
      </c>
      <c r="L3" s="532">
        <v>331255</v>
      </c>
      <c r="M3" s="532">
        <v>162000</v>
      </c>
    </row>
    <row r="4" spans="2:13" ht="16.5" thickTop="1" thickBot="1">
      <c r="B4" s="528">
        <v>2</v>
      </c>
      <c r="C4" s="528">
        <v>2017</v>
      </c>
      <c r="D4" s="528">
        <f>'[2]Placement data for 5 Years '!R23</f>
        <v>874</v>
      </c>
      <c r="E4" s="528">
        <v>497</v>
      </c>
      <c r="F4" s="528">
        <f>'[2]Placement data for 5 Years '!S23</f>
        <v>329</v>
      </c>
      <c r="G4" s="531">
        <f t="shared" ref="G4:G8" si="0">F4/E4</f>
        <v>0.6619718309859155</v>
      </c>
      <c r="H4" s="528">
        <f>COUNTA('[2]ASP 2017'!D2:D298)</f>
        <v>297</v>
      </c>
      <c r="I4" s="531">
        <f t="shared" ref="I4:I8" si="1">H4/E4</f>
        <v>0.59758551307847085</v>
      </c>
      <c r="J4" s="531">
        <f t="shared" ref="J4:J7" si="2">G4-I4</f>
        <v>6.4386317907444646E-2</v>
      </c>
      <c r="K4" s="532">
        <f>'[2]2017'!M5</f>
        <v>800000</v>
      </c>
      <c r="L4" s="532">
        <f>'[2]2017'!M6</f>
        <v>339477.20364741643</v>
      </c>
      <c r="M4" s="532">
        <f>'[2]2017'!M7</f>
        <v>144000</v>
      </c>
    </row>
    <row r="5" spans="2:13" ht="16.5" thickTop="1" thickBot="1">
      <c r="B5" s="528">
        <v>3</v>
      </c>
      <c r="C5" s="528">
        <v>2018</v>
      </c>
      <c r="D5" s="528">
        <f>'[2]Placement data for 5 Years '!R24</f>
        <v>926</v>
      </c>
      <c r="E5" s="528">
        <v>571</v>
      </c>
      <c r="F5" s="528">
        <f>'[2]Placement data for 5 Years '!S24</f>
        <v>406</v>
      </c>
      <c r="G5" s="531">
        <f t="shared" si="0"/>
        <v>0.71103327495621715</v>
      </c>
      <c r="H5" s="528">
        <f>COUNTA('[2]ASP 2018'!C2:C391)</f>
        <v>390</v>
      </c>
      <c r="I5" s="531">
        <f t="shared" si="1"/>
        <v>0.68301225919439579</v>
      </c>
      <c r="J5" s="531">
        <f t="shared" si="2"/>
        <v>2.8021015761821366E-2</v>
      </c>
      <c r="K5" s="532">
        <f>'[2]2018'!M4</f>
        <v>1000000</v>
      </c>
      <c r="L5" s="532">
        <f>'[2]2018'!M5</f>
        <v>337976.68393782381</v>
      </c>
      <c r="M5" s="532">
        <f>'[2]2018'!M6</f>
        <v>120000</v>
      </c>
    </row>
    <row r="6" spans="2:13" ht="16.5" thickTop="1" thickBot="1">
      <c r="B6" s="865">
        <v>4</v>
      </c>
      <c r="C6" s="865">
        <v>2019</v>
      </c>
      <c r="D6" s="865">
        <f>'[2]Placement data for 5 Years '!R25</f>
        <v>918</v>
      </c>
      <c r="E6" s="865">
        <v>598</v>
      </c>
      <c r="F6" s="865">
        <f>'[2]Placement data for 5 Years '!S25</f>
        <v>437</v>
      </c>
      <c r="G6" s="866">
        <f t="shared" si="0"/>
        <v>0.73076923076923073</v>
      </c>
      <c r="H6" s="865">
        <f>COUNTA('[2]ASP 2019'!C3:C414)</f>
        <v>412</v>
      </c>
      <c r="I6" s="866">
        <f t="shared" si="1"/>
        <v>0.68896321070234112</v>
      </c>
      <c r="J6" s="866">
        <f t="shared" si="2"/>
        <v>4.1806020066889604E-2</v>
      </c>
      <c r="K6" s="867">
        <f>'[2]2019'!L4</f>
        <v>3750000</v>
      </c>
      <c r="L6" s="867">
        <f>'[2]2019'!L5</f>
        <v>357811.45584725536</v>
      </c>
      <c r="M6" s="867">
        <f>'[2]2019'!L6</f>
        <v>108000</v>
      </c>
    </row>
    <row r="7" spans="2:13" ht="16.5" thickTop="1" thickBot="1">
      <c r="B7" s="855">
        <v>5</v>
      </c>
      <c r="C7" s="855">
        <v>2020</v>
      </c>
      <c r="D7" s="855">
        <f>'[2]Placement data for 5 Years '!R26</f>
        <v>860</v>
      </c>
      <c r="E7" s="855">
        <v>541</v>
      </c>
      <c r="F7" s="855">
        <f>'[1]Offers 2020'!$F$475</f>
        <v>469</v>
      </c>
      <c r="G7" s="856">
        <f t="shared" si="0"/>
        <v>0.86691312384473196</v>
      </c>
      <c r="H7" s="855">
        <f>'[1]Student Placed 2020'!$G$388</f>
        <v>374</v>
      </c>
      <c r="I7" s="856">
        <f t="shared" si="1"/>
        <v>0.69131238447319776</v>
      </c>
      <c r="J7" s="856">
        <f t="shared" si="2"/>
        <v>0.1756007393715342</v>
      </c>
      <c r="K7" s="857">
        <f>'[1]Offers 2020'!$Q$472</f>
        <v>3632000</v>
      </c>
      <c r="L7" s="857">
        <f>'[1]Offers 2020'!$Q$473</f>
        <v>428492.53731343284</v>
      </c>
      <c r="M7" s="857">
        <f>'[1]Offers 2020'!$Q$474</f>
        <v>96000</v>
      </c>
    </row>
    <row r="8" spans="2:13" ht="16.5" thickTop="1" thickBot="1">
      <c r="B8" s="855">
        <v>6</v>
      </c>
      <c r="C8" s="855">
        <v>2021</v>
      </c>
      <c r="D8" s="855">
        <v>914</v>
      </c>
      <c r="E8" s="855">
        <f>'All Entries'!D709</f>
        <v>695</v>
      </c>
      <c r="F8" s="855">
        <f>'Consolidated Sheet '!G523</f>
        <v>508</v>
      </c>
      <c r="G8" s="856">
        <f t="shared" si="0"/>
        <v>0.73093525179856111</v>
      </c>
      <c r="H8" s="855">
        <f>'All Entries'!F711</f>
        <v>367</v>
      </c>
      <c r="I8" s="856">
        <f t="shared" si="1"/>
        <v>0.52805755395683451</v>
      </c>
      <c r="J8" s="856">
        <f>G8-I8</f>
        <v>0.2028776978417266</v>
      </c>
      <c r="K8" s="857">
        <f>'Consolidated Sheet '!O513</f>
        <v>1000000</v>
      </c>
      <c r="L8" s="857">
        <f>'Consolidated Sheet '!O514</f>
        <v>390301.77165354328</v>
      </c>
      <c r="M8" s="857">
        <f>'Consolidated Sheet '!O515</f>
        <v>156000</v>
      </c>
    </row>
    <row r="9" spans="2:13" ht="15.75" thickTop="1"/>
    <row r="10" spans="2:13">
      <c r="B10" s="860">
        <v>2020</v>
      </c>
      <c r="C10" s="1089" t="s">
        <v>14332</v>
      </c>
      <c r="D10" s="1089"/>
      <c r="E10" s="1089"/>
    </row>
    <row r="11" spans="2:13">
      <c r="B11" s="864">
        <v>2021</v>
      </c>
      <c r="C11" s="1089" t="s">
        <v>14331</v>
      </c>
      <c r="D11" s="1089"/>
      <c r="E11" s="1089"/>
    </row>
    <row r="14" spans="2:13">
      <c r="F14" s="458"/>
    </row>
  </sheetData>
  <mergeCells count="2">
    <mergeCell ref="C10:E10"/>
    <mergeCell ref="C11:E1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28"/>
  <sheetViews>
    <sheetView zoomScale="70" zoomScaleNormal="70" workbookViewId="0">
      <selection activeCell="O30" sqref="O30"/>
    </sheetView>
  </sheetViews>
  <sheetFormatPr defaultRowHeight="15"/>
  <cols>
    <col min="2" max="2" width="7.42578125" bestFit="1" customWidth="1"/>
    <col min="3" max="3" width="9.7109375" style="1" bestFit="1" customWidth="1"/>
    <col min="4" max="4" width="10.28515625" style="1" bestFit="1" customWidth="1"/>
    <col min="5" max="5" width="12.42578125" style="1" bestFit="1" customWidth="1"/>
    <col min="6" max="7" width="10.28515625" style="1" bestFit="1" customWidth="1"/>
    <col min="8" max="8" width="12.42578125" style="1" bestFit="1" customWidth="1"/>
    <col min="9" max="9" width="9.7109375" style="1" bestFit="1" customWidth="1"/>
    <col min="10" max="10" width="10.28515625" style="1" bestFit="1" customWidth="1"/>
    <col min="11" max="11" width="12.42578125" bestFit="1" customWidth="1"/>
    <col min="12" max="12" width="7.42578125" bestFit="1" customWidth="1"/>
    <col min="13" max="13" width="11.7109375" bestFit="1" customWidth="1"/>
    <col min="14" max="14" width="10.28515625" bestFit="1" customWidth="1"/>
    <col min="15" max="15" width="12.42578125" bestFit="1" customWidth="1"/>
    <col min="16" max="16" width="9.7109375" bestFit="1" customWidth="1"/>
    <col min="17" max="17" width="10.28515625" bestFit="1" customWidth="1"/>
    <col min="18" max="18" width="12.42578125" bestFit="1" customWidth="1"/>
    <col min="19" max="20" width="10.28515625" bestFit="1" customWidth="1"/>
    <col min="21" max="21" width="12.42578125" bestFit="1" customWidth="1"/>
    <col min="22" max="22" width="7.42578125" bestFit="1" customWidth="1"/>
    <col min="23" max="23" width="9.7109375" bestFit="1" customWidth="1"/>
    <col min="24" max="24" width="10.28515625" bestFit="1" customWidth="1"/>
    <col min="25" max="25" width="9.7109375" bestFit="1" customWidth="1"/>
    <col min="26" max="26" width="10.28515625" bestFit="1" customWidth="1"/>
    <col min="27" max="27" width="12.42578125" bestFit="1" customWidth="1"/>
    <col min="28" max="28" width="9.7109375" bestFit="1" customWidth="1"/>
    <col min="29" max="29" width="10.28515625" bestFit="1" customWidth="1"/>
    <col min="30" max="30" width="12.42578125" bestFit="1" customWidth="1"/>
  </cols>
  <sheetData>
    <row r="1" spans="2:24" ht="15.75" thickBot="1"/>
    <row r="2" spans="2:24" ht="16.5" thickTop="1" thickBot="1">
      <c r="B2" s="1081" t="s">
        <v>13301</v>
      </c>
      <c r="C2" s="1090" t="s">
        <v>13327</v>
      </c>
      <c r="D2" s="1090"/>
      <c r="E2" s="1090" t="s">
        <v>13312</v>
      </c>
      <c r="F2" s="1090"/>
      <c r="G2" s="1090" t="s">
        <v>13313</v>
      </c>
      <c r="H2" s="1090"/>
      <c r="I2" s="1090" t="s">
        <v>12496</v>
      </c>
      <c r="J2" s="1090"/>
      <c r="L2" s="1081" t="s">
        <v>13301</v>
      </c>
      <c r="M2" s="1090" t="s">
        <v>13314</v>
      </c>
      <c r="N2" s="1090"/>
      <c r="O2" s="1090" t="s">
        <v>13315</v>
      </c>
      <c r="P2" s="1090"/>
      <c r="Q2" s="1090" t="s">
        <v>13316</v>
      </c>
      <c r="R2" s="1090"/>
      <c r="S2" s="1090" t="s">
        <v>12369</v>
      </c>
      <c r="T2" s="1090"/>
      <c r="V2" s="1081" t="s">
        <v>13301</v>
      </c>
      <c r="W2" s="1060" t="s">
        <v>207</v>
      </c>
      <c r="X2" s="1061"/>
    </row>
    <row r="3" spans="2:24" ht="16.5" thickTop="1" thickBot="1">
      <c r="B3" s="1083"/>
      <c r="C3" s="456" t="s">
        <v>13317</v>
      </c>
      <c r="D3" s="456" t="s">
        <v>13318</v>
      </c>
      <c r="E3" s="456" t="s">
        <v>13317</v>
      </c>
      <c r="F3" s="456" t="s">
        <v>13318</v>
      </c>
      <c r="G3" s="456" t="s">
        <v>13317</v>
      </c>
      <c r="H3" s="456" t="s">
        <v>13318</v>
      </c>
      <c r="I3" s="456" t="s">
        <v>13317</v>
      </c>
      <c r="J3" s="456" t="s">
        <v>13318</v>
      </c>
      <c r="L3" s="1083"/>
      <c r="M3" s="848" t="s">
        <v>13317</v>
      </c>
      <c r="N3" s="848" t="s">
        <v>13318</v>
      </c>
      <c r="O3" s="848" t="s">
        <v>13317</v>
      </c>
      <c r="P3" s="848" t="s">
        <v>13318</v>
      </c>
      <c r="Q3" s="848" t="s">
        <v>13317</v>
      </c>
      <c r="R3" s="848" t="s">
        <v>13318</v>
      </c>
      <c r="S3" s="848" t="s">
        <v>13317</v>
      </c>
      <c r="T3" s="848" t="s">
        <v>13318</v>
      </c>
      <c r="V3" s="1083"/>
      <c r="W3" s="456" t="s">
        <v>13317</v>
      </c>
      <c r="X3" s="456" t="s">
        <v>13318</v>
      </c>
    </row>
    <row r="4" spans="2:24" ht="16.5" thickTop="1" thickBot="1">
      <c r="B4" s="456">
        <v>2016</v>
      </c>
      <c r="C4" s="456">
        <v>62</v>
      </c>
      <c r="D4" s="456">
        <v>38</v>
      </c>
      <c r="E4" s="456">
        <v>65</v>
      </c>
      <c r="F4" s="456">
        <v>20</v>
      </c>
      <c r="G4" s="456">
        <v>0</v>
      </c>
      <c r="H4" s="456">
        <v>0</v>
      </c>
      <c r="I4" s="456">
        <f>C4+E4+G4</f>
        <v>127</v>
      </c>
      <c r="J4" s="456">
        <f>D4+F4+H4</f>
        <v>58</v>
      </c>
      <c r="L4" s="848">
        <v>2016</v>
      </c>
      <c r="M4" s="848">
        <v>74</v>
      </c>
      <c r="N4" s="848">
        <v>46</v>
      </c>
      <c r="O4" s="848">
        <v>70</v>
      </c>
      <c r="P4" s="848">
        <v>39</v>
      </c>
      <c r="Q4" s="848">
        <v>60</v>
      </c>
      <c r="R4" s="848">
        <v>27</v>
      </c>
      <c r="S4" s="848">
        <f>M4+O4+Q4</f>
        <v>204</v>
      </c>
      <c r="T4" s="848">
        <f>N4+P4+R4</f>
        <v>112</v>
      </c>
      <c r="V4" s="456">
        <v>2016</v>
      </c>
      <c r="W4" s="456">
        <v>80</v>
      </c>
      <c r="X4" s="456">
        <v>39</v>
      </c>
    </row>
    <row r="5" spans="2:24" ht="16.5" thickTop="1" thickBot="1">
      <c r="B5" s="456">
        <v>2017</v>
      </c>
      <c r="C5" s="456">
        <v>77</v>
      </c>
      <c r="D5" s="456">
        <v>48</v>
      </c>
      <c r="E5" s="456">
        <v>71</v>
      </c>
      <c r="F5" s="456">
        <v>34</v>
      </c>
      <c r="G5" s="456">
        <v>49</v>
      </c>
      <c r="H5" s="456">
        <v>20</v>
      </c>
      <c r="I5" s="456">
        <f t="shared" ref="I5:J9" si="0">C5+E5+G5</f>
        <v>197</v>
      </c>
      <c r="J5" s="456">
        <f t="shared" si="0"/>
        <v>102</v>
      </c>
      <c r="L5" s="848">
        <v>2017</v>
      </c>
      <c r="M5" s="848">
        <v>60</v>
      </c>
      <c r="N5" s="848">
        <v>34</v>
      </c>
      <c r="O5" s="848">
        <v>69</v>
      </c>
      <c r="P5" s="848">
        <v>21</v>
      </c>
      <c r="Q5" s="848">
        <v>55</v>
      </c>
      <c r="R5" s="848">
        <v>15</v>
      </c>
      <c r="S5" s="848">
        <f t="shared" ref="S5:T9" si="1">M5+O5+Q5</f>
        <v>184</v>
      </c>
      <c r="T5" s="848">
        <f t="shared" si="1"/>
        <v>70</v>
      </c>
      <c r="V5" s="456">
        <v>2017</v>
      </c>
      <c r="W5" s="456">
        <v>70</v>
      </c>
      <c r="X5" s="456">
        <v>8</v>
      </c>
    </row>
    <row r="6" spans="2:24" ht="16.5" thickTop="1" thickBot="1">
      <c r="B6" s="456">
        <v>2018</v>
      </c>
      <c r="C6" s="456">
        <v>87</v>
      </c>
      <c r="D6" s="456">
        <v>57</v>
      </c>
      <c r="E6" s="456">
        <v>75</v>
      </c>
      <c r="F6" s="456">
        <v>43</v>
      </c>
      <c r="G6" s="456">
        <v>64</v>
      </c>
      <c r="H6" s="456">
        <v>27</v>
      </c>
      <c r="I6" s="456">
        <f t="shared" si="0"/>
        <v>226</v>
      </c>
      <c r="J6" s="456">
        <f t="shared" si="0"/>
        <v>127</v>
      </c>
      <c r="L6" s="848">
        <v>2018</v>
      </c>
      <c r="M6" s="848">
        <v>86</v>
      </c>
      <c r="N6" s="848">
        <v>39</v>
      </c>
      <c r="O6" s="848">
        <v>74</v>
      </c>
      <c r="P6" s="848">
        <v>24</v>
      </c>
      <c r="Q6" s="848">
        <v>60</v>
      </c>
      <c r="R6" s="848">
        <v>15</v>
      </c>
      <c r="S6" s="848">
        <f t="shared" si="1"/>
        <v>220</v>
      </c>
      <c r="T6" s="848">
        <f t="shared" si="1"/>
        <v>78</v>
      </c>
      <c r="V6" s="456">
        <v>2018</v>
      </c>
      <c r="W6" s="456">
        <v>63</v>
      </c>
      <c r="X6" s="456">
        <v>15</v>
      </c>
    </row>
    <row r="7" spans="2:24" ht="16.5" thickTop="1" thickBot="1">
      <c r="B7" s="456">
        <v>2019</v>
      </c>
      <c r="C7" s="459">
        <v>77</v>
      </c>
      <c r="D7" s="456">
        <v>39</v>
      </c>
      <c r="E7" s="460">
        <v>76</v>
      </c>
      <c r="F7" s="456">
        <v>44</v>
      </c>
      <c r="G7" s="460">
        <v>64</v>
      </c>
      <c r="H7" s="456">
        <v>40</v>
      </c>
      <c r="I7" s="456">
        <f t="shared" si="0"/>
        <v>217</v>
      </c>
      <c r="J7" s="456">
        <f t="shared" si="0"/>
        <v>123</v>
      </c>
      <c r="L7" s="848">
        <v>2019</v>
      </c>
      <c r="M7" s="848">
        <v>76</v>
      </c>
      <c r="N7" s="848">
        <v>37</v>
      </c>
      <c r="O7" s="848">
        <v>74</v>
      </c>
      <c r="P7" s="848">
        <v>27</v>
      </c>
      <c r="Q7" s="848">
        <v>65</v>
      </c>
      <c r="R7" s="848">
        <v>13</v>
      </c>
      <c r="S7" s="848">
        <f t="shared" si="1"/>
        <v>215</v>
      </c>
      <c r="T7" s="848">
        <f t="shared" si="1"/>
        <v>77</v>
      </c>
      <c r="V7" s="456">
        <v>2019</v>
      </c>
      <c r="W7" s="456">
        <v>64</v>
      </c>
      <c r="X7" s="456">
        <v>32</v>
      </c>
    </row>
    <row r="8" spans="2:24" ht="16.5" thickTop="1" thickBot="1">
      <c r="B8" s="461">
        <v>2020</v>
      </c>
      <c r="C8" s="461">
        <v>77</v>
      </c>
      <c r="D8" s="461">
        <v>57</v>
      </c>
      <c r="E8" s="461">
        <v>72</v>
      </c>
      <c r="F8" s="461">
        <v>54</v>
      </c>
      <c r="G8" s="461">
        <v>60</v>
      </c>
      <c r="H8" s="461">
        <v>39</v>
      </c>
      <c r="I8" s="461">
        <v>209</v>
      </c>
      <c r="J8" s="461">
        <f t="shared" si="0"/>
        <v>150</v>
      </c>
      <c r="L8" s="461">
        <v>2020</v>
      </c>
      <c r="M8" s="461">
        <v>74</v>
      </c>
      <c r="N8" s="461">
        <v>40</v>
      </c>
      <c r="O8" s="461">
        <v>73</v>
      </c>
      <c r="P8" s="461">
        <v>39</v>
      </c>
      <c r="Q8" s="461">
        <v>56</v>
      </c>
      <c r="R8" s="461">
        <v>11</v>
      </c>
      <c r="S8" s="461">
        <f t="shared" si="1"/>
        <v>203</v>
      </c>
      <c r="T8" s="461">
        <f t="shared" si="1"/>
        <v>90</v>
      </c>
      <c r="V8" s="461">
        <v>2020</v>
      </c>
      <c r="W8" s="461">
        <v>58</v>
      </c>
      <c r="X8" s="461">
        <v>17</v>
      </c>
    </row>
    <row r="9" spans="2:24" ht="16.5" thickTop="1" thickBot="1">
      <c r="B9" s="456">
        <v>2021</v>
      </c>
      <c r="C9" s="456">
        <v>77</v>
      </c>
      <c r="D9" s="456">
        <f>'Consolidated Sheet '!C521</f>
        <v>70</v>
      </c>
      <c r="E9" s="456">
        <v>77</v>
      </c>
      <c r="F9" s="456">
        <f>'Consolidated Sheet '!C522</f>
        <v>75</v>
      </c>
      <c r="G9" s="456">
        <v>64</v>
      </c>
      <c r="H9" s="456">
        <f>'Consolidated Sheet '!C523</f>
        <v>26</v>
      </c>
      <c r="I9" s="456">
        <f t="shared" si="0"/>
        <v>218</v>
      </c>
      <c r="J9" s="456">
        <f t="shared" si="0"/>
        <v>171</v>
      </c>
      <c r="L9" s="848">
        <v>2021</v>
      </c>
      <c r="M9" s="848">
        <v>74</v>
      </c>
      <c r="N9" s="848">
        <f>'Consolidated Sheet '!C530</f>
        <v>38</v>
      </c>
      <c r="O9" s="848">
        <v>73</v>
      </c>
      <c r="P9" s="848">
        <f>'Consolidated Sheet '!C531</f>
        <v>43</v>
      </c>
      <c r="Q9" s="848">
        <v>55</v>
      </c>
      <c r="R9" s="848">
        <f>'Consolidated Sheet '!C532</f>
        <v>32</v>
      </c>
      <c r="S9" s="848">
        <f t="shared" si="1"/>
        <v>202</v>
      </c>
      <c r="T9" s="848">
        <f t="shared" si="1"/>
        <v>113</v>
      </c>
      <c r="V9" s="456">
        <v>2021</v>
      </c>
      <c r="W9" s="456">
        <v>72</v>
      </c>
      <c r="X9" s="456">
        <f>'Consolidated Sheet '!C533</f>
        <v>14</v>
      </c>
    </row>
    <row r="10" spans="2:24" ht="21" customHeight="1" thickTop="1" thickBot="1"/>
    <row r="11" spans="2:24" ht="16.5" thickTop="1" thickBot="1">
      <c r="B11" s="1081" t="s">
        <v>13301</v>
      </c>
      <c r="C11" s="1090" t="s">
        <v>13319</v>
      </c>
      <c r="D11" s="1090"/>
      <c r="E11" s="1090" t="s">
        <v>13320</v>
      </c>
      <c r="F11" s="1090"/>
      <c r="G11" s="1090" t="s">
        <v>13321</v>
      </c>
      <c r="H11" s="1090"/>
      <c r="I11" s="1090" t="s">
        <v>12493</v>
      </c>
      <c r="J11" s="1090"/>
      <c r="L11" s="1081" t="s">
        <v>13301</v>
      </c>
      <c r="M11" s="1090" t="s">
        <v>13322</v>
      </c>
      <c r="N11" s="1090"/>
      <c r="O11" s="1090" t="s">
        <v>13180</v>
      </c>
      <c r="P11" s="1090"/>
      <c r="Q11" s="1090" t="s">
        <v>13323</v>
      </c>
      <c r="R11" s="1090"/>
      <c r="S11" s="1090" t="s">
        <v>12495</v>
      </c>
      <c r="T11" s="1090"/>
    </row>
    <row r="12" spans="2:24" ht="16.5" thickTop="1" thickBot="1">
      <c r="B12" s="1083"/>
      <c r="C12" s="456" t="s">
        <v>13317</v>
      </c>
      <c r="D12" s="456" t="s">
        <v>13318</v>
      </c>
      <c r="E12" s="456" t="s">
        <v>13317</v>
      </c>
      <c r="F12" s="456" t="s">
        <v>13318</v>
      </c>
      <c r="G12" s="456" t="s">
        <v>13317</v>
      </c>
      <c r="H12" s="456" t="s">
        <v>13318</v>
      </c>
      <c r="I12" s="456" t="s">
        <v>13317</v>
      </c>
      <c r="J12" s="456" t="s">
        <v>13318</v>
      </c>
      <c r="L12" s="1083"/>
      <c r="M12" s="848" t="s">
        <v>13317</v>
      </c>
      <c r="N12" s="848" t="s">
        <v>13318</v>
      </c>
      <c r="O12" s="848" t="s">
        <v>13317</v>
      </c>
      <c r="P12" s="848" t="s">
        <v>13318</v>
      </c>
      <c r="Q12" s="848" t="s">
        <v>13317</v>
      </c>
      <c r="R12" s="848" t="s">
        <v>13318</v>
      </c>
      <c r="S12" s="848" t="s">
        <v>13317</v>
      </c>
      <c r="T12" s="848" t="s">
        <v>13318</v>
      </c>
    </row>
    <row r="13" spans="2:24" ht="16.5" thickTop="1" thickBot="1">
      <c r="B13" s="456">
        <v>2016</v>
      </c>
      <c r="C13" s="456">
        <v>74</v>
      </c>
      <c r="D13" s="456">
        <v>49</v>
      </c>
      <c r="E13" s="456">
        <v>68</v>
      </c>
      <c r="F13" s="456">
        <v>61</v>
      </c>
      <c r="G13" s="456">
        <v>52</v>
      </c>
      <c r="H13" s="456">
        <v>21</v>
      </c>
      <c r="I13" s="456">
        <f>C13+E13+G13</f>
        <v>194</v>
      </c>
      <c r="J13" s="456">
        <f>D13+F13+H13</f>
        <v>131</v>
      </c>
      <c r="L13" s="848">
        <v>2016</v>
      </c>
      <c r="M13" s="848">
        <v>66</v>
      </c>
      <c r="N13" s="848">
        <v>24</v>
      </c>
      <c r="O13" s="848">
        <v>68</v>
      </c>
      <c r="P13" s="848">
        <v>34</v>
      </c>
      <c r="Q13" s="848">
        <v>58</v>
      </c>
      <c r="R13" s="848">
        <v>19</v>
      </c>
      <c r="S13" s="848">
        <f>M13+O13+Q13</f>
        <v>192</v>
      </c>
      <c r="T13" s="848">
        <f>N13+P13+R13</f>
        <v>77</v>
      </c>
    </row>
    <row r="14" spans="2:24" ht="16.5" thickTop="1" thickBot="1">
      <c r="B14" s="456">
        <v>2017</v>
      </c>
      <c r="C14" s="456">
        <v>83</v>
      </c>
      <c r="D14" s="456">
        <v>45</v>
      </c>
      <c r="E14" s="456">
        <v>80</v>
      </c>
      <c r="F14" s="456">
        <v>28</v>
      </c>
      <c r="G14" s="456">
        <v>63</v>
      </c>
      <c r="H14" s="456">
        <v>21</v>
      </c>
      <c r="I14" s="456">
        <f t="shared" ref="I14:J18" si="2">C14+E14+G14</f>
        <v>226</v>
      </c>
      <c r="J14" s="456">
        <f t="shared" si="2"/>
        <v>94</v>
      </c>
      <c r="L14" s="848">
        <v>2017</v>
      </c>
      <c r="M14" s="848">
        <v>80</v>
      </c>
      <c r="N14" s="848">
        <v>28</v>
      </c>
      <c r="O14" s="848">
        <v>65</v>
      </c>
      <c r="P14" s="848">
        <v>25</v>
      </c>
      <c r="Q14" s="848">
        <v>52</v>
      </c>
      <c r="R14" s="848">
        <v>2</v>
      </c>
      <c r="S14" s="848">
        <f t="shared" ref="S14:T18" si="3">M14+O14+Q14</f>
        <v>197</v>
      </c>
      <c r="T14" s="848">
        <f t="shared" si="3"/>
        <v>55</v>
      </c>
    </row>
    <row r="15" spans="2:24" ht="16.5" thickTop="1" thickBot="1">
      <c r="B15" s="456">
        <v>2018</v>
      </c>
      <c r="C15" s="456">
        <v>76</v>
      </c>
      <c r="D15" s="456">
        <v>49</v>
      </c>
      <c r="E15" s="456">
        <v>75</v>
      </c>
      <c r="F15" s="456">
        <v>51</v>
      </c>
      <c r="G15" s="456">
        <v>61</v>
      </c>
      <c r="H15" s="456">
        <v>32</v>
      </c>
      <c r="I15" s="456">
        <f t="shared" si="2"/>
        <v>212</v>
      </c>
      <c r="J15" s="456">
        <f t="shared" si="2"/>
        <v>132</v>
      </c>
      <c r="L15" s="848">
        <v>2018</v>
      </c>
      <c r="M15" s="848">
        <v>80</v>
      </c>
      <c r="N15" s="848">
        <v>28</v>
      </c>
      <c r="O15" s="848">
        <v>62</v>
      </c>
      <c r="P15" s="848">
        <v>23</v>
      </c>
      <c r="Q15" s="848">
        <v>63</v>
      </c>
      <c r="R15" s="848">
        <v>3</v>
      </c>
      <c r="S15" s="848">
        <f t="shared" si="3"/>
        <v>205</v>
      </c>
      <c r="T15" s="848">
        <f t="shared" si="3"/>
        <v>54</v>
      </c>
    </row>
    <row r="16" spans="2:24" ht="16.5" thickTop="1" thickBot="1">
      <c r="B16" s="456">
        <v>2019</v>
      </c>
      <c r="C16" s="460">
        <v>74</v>
      </c>
      <c r="D16" s="456">
        <v>58</v>
      </c>
      <c r="E16" s="460">
        <v>71</v>
      </c>
      <c r="F16" s="456">
        <v>51</v>
      </c>
      <c r="G16" s="460">
        <v>71</v>
      </c>
      <c r="H16" s="456">
        <v>40</v>
      </c>
      <c r="I16" s="456">
        <f t="shared" si="2"/>
        <v>216</v>
      </c>
      <c r="J16" s="456">
        <f t="shared" si="2"/>
        <v>149</v>
      </c>
      <c r="L16" s="848">
        <v>2019</v>
      </c>
      <c r="M16" s="460">
        <v>75</v>
      </c>
      <c r="N16" s="848">
        <v>24</v>
      </c>
      <c r="O16" s="460">
        <v>76</v>
      </c>
      <c r="P16" s="848">
        <v>26</v>
      </c>
      <c r="Q16" s="460">
        <v>55</v>
      </c>
      <c r="R16" s="848">
        <v>6</v>
      </c>
      <c r="S16" s="848">
        <f t="shared" si="3"/>
        <v>206</v>
      </c>
      <c r="T16" s="848">
        <f t="shared" si="3"/>
        <v>56</v>
      </c>
    </row>
    <row r="17" spans="2:21" ht="16.5" thickTop="1" thickBot="1">
      <c r="B17" s="461">
        <v>2020</v>
      </c>
      <c r="C17" s="461">
        <v>76</v>
      </c>
      <c r="D17" s="461">
        <v>60</v>
      </c>
      <c r="E17" s="461">
        <v>78</v>
      </c>
      <c r="F17" s="461">
        <v>82</v>
      </c>
      <c r="G17" s="461">
        <v>61</v>
      </c>
      <c r="H17" s="461">
        <v>29</v>
      </c>
      <c r="I17" s="461">
        <f t="shared" si="2"/>
        <v>215</v>
      </c>
      <c r="J17" s="461">
        <f t="shared" si="2"/>
        <v>171</v>
      </c>
      <c r="L17" s="461">
        <v>2020</v>
      </c>
      <c r="M17" s="461">
        <v>67</v>
      </c>
      <c r="N17" s="461">
        <v>12</v>
      </c>
      <c r="O17" s="461">
        <v>62</v>
      </c>
      <c r="P17" s="461">
        <v>19</v>
      </c>
      <c r="Q17" s="461">
        <v>46</v>
      </c>
      <c r="R17" s="461">
        <v>6</v>
      </c>
      <c r="S17" s="461">
        <f t="shared" si="3"/>
        <v>175</v>
      </c>
      <c r="T17" s="461">
        <f t="shared" si="3"/>
        <v>37</v>
      </c>
    </row>
    <row r="18" spans="2:21" ht="16.5" thickTop="1" thickBot="1">
      <c r="B18" s="456">
        <v>2021</v>
      </c>
      <c r="C18" s="456">
        <v>79</v>
      </c>
      <c r="D18" s="456">
        <f>'Consolidated Sheet '!C524</f>
        <v>65</v>
      </c>
      <c r="E18" s="456">
        <v>74</v>
      </c>
      <c r="F18" s="456">
        <f>'Consolidated Sheet '!C525</f>
        <v>55</v>
      </c>
      <c r="G18" s="456">
        <v>62</v>
      </c>
      <c r="H18" s="456">
        <f>'Consolidated Sheet '!C526</f>
        <v>45</v>
      </c>
      <c r="I18" s="456">
        <f t="shared" si="2"/>
        <v>215</v>
      </c>
      <c r="J18" s="456">
        <f t="shared" si="2"/>
        <v>165</v>
      </c>
      <c r="L18" s="848">
        <v>2021</v>
      </c>
      <c r="M18" s="848">
        <v>82</v>
      </c>
      <c r="N18" s="848">
        <f>'Consolidated Sheet '!C527</f>
        <v>22</v>
      </c>
      <c r="O18" s="848">
        <v>74</v>
      </c>
      <c r="P18" s="848">
        <f>'Consolidated Sheet '!C528</f>
        <v>18</v>
      </c>
      <c r="Q18" s="848">
        <v>51</v>
      </c>
      <c r="R18" s="848">
        <f>'Consolidated Sheet '!C529</f>
        <v>4</v>
      </c>
      <c r="S18" s="848">
        <f t="shared" si="3"/>
        <v>207</v>
      </c>
      <c r="T18" s="848">
        <f t="shared" si="3"/>
        <v>44</v>
      </c>
    </row>
    <row r="19" spans="2:21" ht="16.5" thickTop="1" thickBot="1">
      <c r="B19" s="389"/>
      <c r="C19" s="389"/>
      <c r="D19" s="389"/>
      <c r="E19" s="389"/>
      <c r="F19" s="389"/>
      <c r="G19" s="389"/>
      <c r="H19" s="389"/>
      <c r="I19" s="389"/>
      <c r="J19" s="389"/>
    </row>
    <row r="20" spans="2:21" ht="16.5" thickTop="1" thickBot="1">
      <c r="B20" s="1081" t="s">
        <v>13301</v>
      </c>
      <c r="C20" s="1091" t="s">
        <v>12496</v>
      </c>
      <c r="D20" s="1092"/>
      <c r="E20" s="1093"/>
      <c r="F20" s="1091" t="s">
        <v>12493</v>
      </c>
      <c r="G20" s="1092"/>
      <c r="H20" s="1093"/>
      <c r="I20" s="1091" t="s">
        <v>12495</v>
      </c>
      <c r="J20" s="1092"/>
      <c r="K20" s="1093"/>
      <c r="L20" s="1081" t="s">
        <v>13301</v>
      </c>
      <c r="M20" s="1091" t="s">
        <v>12369</v>
      </c>
      <c r="N20" s="1092"/>
      <c r="O20" s="1093"/>
      <c r="P20" s="1091" t="s">
        <v>207</v>
      </c>
      <c r="Q20" s="1092"/>
      <c r="R20" s="1093"/>
      <c r="S20" s="1091" t="s">
        <v>12404</v>
      </c>
      <c r="T20" s="1092"/>
      <c r="U20" s="1093"/>
    </row>
    <row r="21" spans="2:21" ht="18" thickTop="1" thickBot="1">
      <c r="B21" s="1083"/>
      <c r="C21" s="526" t="s">
        <v>13317</v>
      </c>
      <c r="D21" s="527" t="s">
        <v>13318</v>
      </c>
      <c r="E21" s="462" t="s">
        <v>13324</v>
      </c>
      <c r="F21" s="526" t="s">
        <v>13317</v>
      </c>
      <c r="G21" s="527" t="s">
        <v>13318</v>
      </c>
      <c r="H21" s="462" t="s">
        <v>13324</v>
      </c>
      <c r="I21" s="526" t="s">
        <v>13317</v>
      </c>
      <c r="J21" s="527" t="s">
        <v>13318</v>
      </c>
      <c r="K21" s="462" t="s">
        <v>13324</v>
      </c>
      <c r="L21" s="1083"/>
      <c r="M21" s="526" t="s">
        <v>13317</v>
      </c>
      <c r="N21" s="527" t="s">
        <v>13318</v>
      </c>
      <c r="O21" s="462" t="s">
        <v>13324</v>
      </c>
      <c r="P21" s="526" t="s">
        <v>13317</v>
      </c>
      <c r="Q21" s="527" t="s">
        <v>13318</v>
      </c>
      <c r="R21" s="462" t="s">
        <v>13324</v>
      </c>
      <c r="S21" s="526" t="s">
        <v>13317</v>
      </c>
      <c r="T21" s="527" t="s">
        <v>13318</v>
      </c>
      <c r="U21" s="462" t="s">
        <v>13324</v>
      </c>
    </row>
    <row r="22" spans="2:21" ht="18" thickTop="1" thickBot="1">
      <c r="B22" s="527">
        <v>2016</v>
      </c>
      <c r="C22" s="528">
        <f t="shared" ref="C22:D27" si="4">C4+E4+G4</f>
        <v>127</v>
      </c>
      <c r="D22" s="528">
        <f t="shared" si="4"/>
        <v>58</v>
      </c>
      <c r="E22" s="463">
        <f>D22/C22</f>
        <v>0.45669291338582679</v>
      </c>
      <c r="F22" s="528">
        <f t="shared" ref="F22:G27" si="5">I13</f>
        <v>194</v>
      </c>
      <c r="G22" s="528">
        <f t="shared" si="5"/>
        <v>131</v>
      </c>
      <c r="H22" s="463">
        <f>G22/F22</f>
        <v>0.67525773195876293</v>
      </c>
      <c r="I22" s="528">
        <f t="shared" ref="I22:J27" si="6">S13</f>
        <v>192</v>
      </c>
      <c r="J22" s="528">
        <f t="shared" si="6"/>
        <v>77</v>
      </c>
      <c r="K22" s="463">
        <f>J22/I22</f>
        <v>0.40104166666666669</v>
      </c>
      <c r="L22" s="834">
        <v>2016</v>
      </c>
      <c r="M22" s="528">
        <f t="shared" ref="M22:N27" si="7">S4</f>
        <v>204</v>
      </c>
      <c r="N22" s="528">
        <f t="shared" si="7"/>
        <v>112</v>
      </c>
      <c r="O22" s="463">
        <f>N22/M22</f>
        <v>0.5490196078431373</v>
      </c>
      <c r="P22" s="528">
        <f t="shared" ref="P22:Q27" si="8">W4</f>
        <v>80</v>
      </c>
      <c r="Q22" s="528">
        <f t="shared" si="8"/>
        <v>39</v>
      </c>
      <c r="R22" s="463">
        <f>Q22/P22</f>
        <v>0.48749999999999999</v>
      </c>
      <c r="S22" s="528">
        <f t="shared" ref="S22:T27" si="9">C22+F22+I22+M22+P22</f>
        <v>797</v>
      </c>
      <c r="T22" s="528">
        <f t="shared" si="9"/>
        <v>417</v>
      </c>
      <c r="U22" s="464">
        <f>T22/S22</f>
        <v>0.52321204516938524</v>
      </c>
    </row>
    <row r="23" spans="2:21" ht="18" thickTop="1" thickBot="1">
      <c r="B23" s="527">
        <v>2017</v>
      </c>
      <c r="C23" s="528">
        <f t="shared" si="4"/>
        <v>197</v>
      </c>
      <c r="D23" s="528">
        <f t="shared" si="4"/>
        <v>102</v>
      </c>
      <c r="E23" s="463">
        <f t="shared" ref="E23:E27" si="10">D23/C23</f>
        <v>0.51776649746192893</v>
      </c>
      <c r="F23" s="528">
        <f t="shared" si="5"/>
        <v>226</v>
      </c>
      <c r="G23" s="528">
        <f t="shared" si="5"/>
        <v>94</v>
      </c>
      <c r="H23" s="463">
        <f t="shared" ref="H23:H27" si="11">G23/F23</f>
        <v>0.41592920353982299</v>
      </c>
      <c r="I23" s="528">
        <f t="shared" si="6"/>
        <v>197</v>
      </c>
      <c r="J23" s="528">
        <f t="shared" si="6"/>
        <v>55</v>
      </c>
      <c r="K23" s="463">
        <f t="shared" ref="K23:K25" si="12">J23/I23</f>
        <v>0.27918781725888325</v>
      </c>
      <c r="L23" s="834">
        <v>2017</v>
      </c>
      <c r="M23" s="528">
        <f t="shared" si="7"/>
        <v>184</v>
      </c>
      <c r="N23" s="528">
        <f t="shared" si="7"/>
        <v>70</v>
      </c>
      <c r="O23" s="463">
        <f t="shared" ref="O23:O27" si="13">N23/M23</f>
        <v>0.38043478260869568</v>
      </c>
      <c r="P23" s="528">
        <f t="shared" si="8"/>
        <v>70</v>
      </c>
      <c r="Q23" s="528">
        <f t="shared" si="8"/>
        <v>8</v>
      </c>
      <c r="R23" s="463">
        <f t="shared" ref="R23:R27" si="14">Q23/P23</f>
        <v>0.11428571428571428</v>
      </c>
      <c r="S23" s="528">
        <f t="shared" si="9"/>
        <v>874</v>
      </c>
      <c r="T23" s="528">
        <f t="shared" si="9"/>
        <v>329</v>
      </c>
      <c r="U23" s="464">
        <f t="shared" ref="U23:U27" si="15">T23/S23</f>
        <v>0.37643020594965676</v>
      </c>
    </row>
    <row r="24" spans="2:21" ht="18" thickTop="1" thickBot="1">
      <c r="B24" s="527">
        <v>2018</v>
      </c>
      <c r="C24" s="528">
        <f t="shared" si="4"/>
        <v>226</v>
      </c>
      <c r="D24" s="528">
        <f t="shared" si="4"/>
        <v>127</v>
      </c>
      <c r="E24" s="463">
        <f t="shared" si="10"/>
        <v>0.56194690265486724</v>
      </c>
      <c r="F24" s="528">
        <f t="shared" si="5"/>
        <v>212</v>
      </c>
      <c r="G24" s="528">
        <f t="shared" si="5"/>
        <v>132</v>
      </c>
      <c r="H24" s="463">
        <f t="shared" si="11"/>
        <v>0.62264150943396224</v>
      </c>
      <c r="I24" s="528">
        <f t="shared" si="6"/>
        <v>205</v>
      </c>
      <c r="J24" s="528">
        <f t="shared" si="6"/>
        <v>54</v>
      </c>
      <c r="K24" s="463">
        <f t="shared" si="12"/>
        <v>0.26341463414634148</v>
      </c>
      <c r="L24" s="834">
        <v>2018</v>
      </c>
      <c r="M24" s="528">
        <f t="shared" si="7"/>
        <v>220</v>
      </c>
      <c r="N24" s="528">
        <f t="shared" si="7"/>
        <v>78</v>
      </c>
      <c r="O24" s="463">
        <f t="shared" si="13"/>
        <v>0.35454545454545455</v>
      </c>
      <c r="P24" s="528">
        <f t="shared" si="8"/>
        <v>63</v>
      </c>
      <c r="Q24" s="528">
        <f t="shared" si="8"/>
        <v>15</v>
      </c>
      <c r="R24" s="463">
        <f t="shared" si="14"/>
        <v>0.23809523809523808</v>
      </c>
      <c r="S24" s="528">
        <f t="shared" si="9"/>
        <v>926</v>
      </c>
      <c r="T24" s="528">
        <f t="shared" si="9"/>
        <v>406</v>
      </c>
      <c r="U24" s="464">
        <f t="shared" si="15"/>
        <v>0.43844492440604754</v>
      </c>
    </row>
    <row r="25" spans="2:21" ht="18" thickTop="1" thickBot="1">
      <c r="B25" s="527">
        <v>2019</v>
      </c>
      <c r="C25" s="528">
        <f t="shared" si="4"/>
        <v>217</v>
      </c>
      <c r="D25" s="528">
        <f t="shared" si="4"/>
        <v>123</v>
      </c>
      <c r="E25" s="463">
        <f t="shared" si="10"/>
        <v>0.56682027649769584</v>
      </c>
      <c r="F25" s="528">
        <f t="shared" si="5"/>
        <v>216</v>
      </c>
      <c r="G25" s="528">
        <f t="shared" si="5"/>
        <v>149</v>
      </c>
      <c r="H25" s="463">
        <f t="shared" si="11"/>
        <v>0.68981481481481477</v>
      </c>
      <c r="I25" s="528">
        <f t="shared" si="6"/>
        <v>206</v>
      </c>
      <c r="J25" s="528">
        <f t="shared" si="6"/>
        <v>56</v>
      </c>
      <c r="K25" s="463">
        <f t="shared" si="12"/>
        <v>0.27184466019417475</v>
      </c>
      <c r="L25" s="834">
        <v>2019</v>
      </c>
      <c r="M25" s="528">
        <f t="shared" si="7"/>
        <v>215</v>
      </c>
      <c r="N25" s="528">
        <f t="shared" si="7"/>
        <v>77</v>
      </c>
      <c r="O25" s="463">
        <f t="shared" si="13"/>
        <v>0.35813953488372091</v>
      </c>
      <c r="P25" s="528">
        <f t="shared" si="8"/>
        <v>64</v>
      </c>
      <c r="Q25" s="528">
        <f t="shared" si="8"/>
        <v>32</v>
      </c>
      <c r="R25" s="463">
        <f t="shared" si="14"/>
        <v>0.5</v>
      </c>
      <c r="S25" s="528">
        <f t="shared" si="9"/>
        <v>918</v>
      </c>
      <c r="T25" s="528">
        <f t="shared" si="9"/>
        <v>437</v>
      </c>
      <c r="U25" s="464">
        <f t="shared" si="15"/>
        <v>0.47603485838779958</v>
      </c>
    </row>
    <row r="26" spans="2:21" ht="18" thickTop="1" thickBot="1">
      <c r="B26" s="861">
        <v>2020</v>
      </c>
      <c r="C26" s="861">
        <f t="shared" si="4"/>
        <v>209</v>
      </c>
      <c r="D26" s="861">
        <f t="shared" si="4"/>
        <v>150</v>
      </c>
      <c r="E26" s="862">
        <f t="shared" si="10"/>
        <v>0.71770334928229662</v>
      </c>
      <c r="F26" s="861">
        <f t="shared" si="5"/>
        <v>215</v>
      </c>
      <c r="G26" s="861">
        <f t="shared" si="5"/>
        <v>171</v>
      </c>
      <c r="H26" s="862">
        <f t="shared" si="11"/>
        <v>0.79534883720930227</v>
      </c>
      <c r="I26" s="861">
        <f t="shared" si="6"/>
        <v>175</v>
      </c>
      <c r="J26" s="861">
        <f t="shared" si="6"/>
        <v>37</v>
      </c>
      <c r="K26" s="862">
        <v>0.19</v>
      </c>
      <c r="L26" s="863">
        <v>2020</v>
      </c>
      <c r="M26" s="861">
        <f t="shared" si="7"/>
        <v>203</v>
      </c>
      <c r="N26" s="861">
        <f t="shared" si="7"/>
        <v>90</v>
      </c>
      <c r="O26" s="862">
        <f t="shared" si="13"/>
        <v>0.44334975369458129</v>
      </c>
      <c r="P26" s="861">
        <f t="shared" si="8"/>
        <v>58</v>
      </c>
      <c r="Q26" s="861">
        <f t="shared" si="8"/>
        <v>17</v>
      </c>
      <c r="R26" s="862">
        <f t="shared" si="14"/>
        <v>0.29310344827586204</v>
      </c>
      <c r="S26" s="861">
        <f t="shared" si="9"/>
        <v>860</v>
      </c>
      <c r="T26" s="861">
        <f t="shared" si="9"/>
        <v>465</v>
      </c>
      <c r="U26" s="1019">
        <f t="shared" si="15"/>
        <v>0.54069767441860461</v>
      </c>
    </row>
    <row r="27" spans="2:21" ht="18" thickTop="1" thickBot="1">
      <c r="B27" s="527">
        <v>2021</v>
      </c>
      <c r="C27" s="855">
        <f t="shared" si="4"/>
        <v>218</v>
      </c>
      <c r="D27" s="855">
        <f t="shared" si="4"/>
        <v>171</v>
      </c>
      <c r="E27" s="858">
        <f t="shared" si="10"/>
        <v>0.7844036697247706</v>
      </c>
      <c r="F27" s="855">
        <f t="shared" si="5"/>
        <v>215</v>
      </c>
      <c r="G27" s="855">
        <f t="shared" si="5"/>
        <v>165</v>
      </c>
      <c r="H27" s="858">
        <f t="shared" si="11"/>
        <v>0.76744186046511631</v>
      </c>
      <c r="I27" s="855">
        <f t="shared" si="6"/>
        <v>207</v>
      </c>
      <c r="J27" s="855">
        <f t="shared" si="6"/>
        <v>44</v>
      </c>
      <c r="K27" s="858">
        <v>0.16</v>
      </c>
      <c r="L27" s="859">
        <v>2021</v>
      </c>
      <c r="M27" s="855">
        <f t="shared" si="7"/>
        <v>202</v>
      </c>
      <c r="N27" s="855">
        <f t="shared" si="7"/>
        <v>113</v>
      </c>
      <c r="O27" s="858">
        <f t="shared" si="13"/>
        <v>0.55940594059405946</v>
      </c>
      <c r="P27" s="855">
        <f t="shared" si="8"/>
        <v>72</v>
      </c>
      <c r="Q27" s="855">
        <f t="shared" si="8"/>
        <v>14</v>
      </c>
      <c r="R27" s="858">
        <f t="shared" si="14"/>
        <v>0.19444444444444445</v>
      </c>
      <c r="S27" s="855">
        <f t="shared" si="9"/>
        <v>914</v>
      </c>
      <c r="T27" s="855">
        <f t="shared" si="9"/>
        <v>507</v>
      </c>
      <c r="U27" s="464">
        <f t="shared" si="15"/>
        <v>0.55470459518599557</v>
      </c>
    </row>
    <row r="28" spans="2:21" ht="15.75" thickTop="1"/>
  </sheetData>
  <mergeCells count="30">
    <mergeCell ref="V2:V3"/>
    <mergeCell ref="W2:X2"/>
    <mergeCell ref="B2:B3"/>
    <mergeCell ref="C2:D2"/>
    <mergeCell ref="E2:F2"/>
    <mergeCell ref="G2:H2"/>
    <mergeCell ref="I2:J2"/>
    <mergeCell ref="L2:L3"/>
    <mergeCell ref="B11:B12"/>
    <mergeCell ref="C11:D11"/>
    <mergeCell ref="E11:F11"/>
    <mergeCell ref="G11:H11"/>
    <mergeCell ref="I11:J11"/>
    <mergeCell ref="S20:U20"/>
    <mergeCell ref="P20:R20"/>
    <mergeCell ref="B20:B21"/>
    <mergeCell ref="C20:E20"/>
    <mergeCell ref="F20:H20"/>
    <mergeCell ref="I20:K20"/>
    <mergeCell ref="M20:O20"/>
    <mergeCell ref="L20:L21"/>
    <mergeCell ref="L11:L12"/>
    <mergeCell ref="M2:N2"/>
    <mergeCell ref="O2:P2"/>
    <mergeCell ref="Q2:R2"/>
    <mergeCell ref="S2:T2"/>
    <mergeCell ref="M11:N11"/>
    <mergeCell ref="O11:P11"/>
    <mergeCell ref="Q11:R11"/>
    <mergeCell ref="S11:T11"/>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47"/>
  <sheetViews>
    <sheetView zoomScale="80" zoomScaleNormal="80" workbookViewId="0">
      <selection activeCell="J27" sqref="J27"/>
    </sheetView>
  </sheetViews>
  <sheetFormatPr defaultRowHeight="15"/>
  <cols>
    <col min="3" max="3" width="26.5703125" bestFit="1" customWidth="1"/>
    <col min="4" max="4" width="10.28515625" customWidth="1"/>
    <col min="5" max="5" width="10.28515625" hidden="1" customWidth="1"/>
    <col min="6" max="10" width="10.28515625" customWidth="1"/>
    <col min="12" max="12" width="13" customWidth="1"/>
    <col min="13" max="13" width="23.140625" customWidth="1"/>
    <col min="14" max="14" width="32.140625" customWidth="1"/>
    <col min="16" max="16" width="19.5703125" customWidth="1"/>
  </cols>
  <sheetData>
    <row r="2" spans="3:16" ht="15.75" thickBot="1"/>
    <row r="3" spans="3:16" ht="65.25" hidden="1" customHeight="1" thickTop="1" thickBot="1">
      <c r="C3" s="450" t="s">
        <v>13231</v>
      </c>
      <c r="D3" s="450" t="s">
        <v>13232</v>
      </c>
      <c r="E3" s="450" t="s">
        <v>13233</v>
      </c>
      <c r="F3" s="450" t="s">
        <v>13234</v>
      </c>
      <c r="G3" s="450" t="s">
        <v>13236</v>
      </c>
    </row>
    <row r="4" spans="3:16" ht="18" hidden="1" thickTop="1" thickBot="1">
      <c r="C4" s="437" t="s">
        <v>13244</v>
      </c>
      <c r="D4" s="438">
        <v>1</v>
      </c>
      <c r="E4" s="438">
        <v>1</v>
      </c>
      <c r="F4" s="439">
        <v>0</v>
      </c>
      <c r="G4" s="440" t="e">
        <f>COUNTIF('[3]Consolidated Sheet'!H2:H288,"&gt;=20,00,000")</f>
        <v>#VALUE!</v>
      </c>
    </row>
    <row r="5" spans="3:16" ht="18" hidden="1" thickTop="1" thickBot="1">
      <c r="C5" s="437" t="s">
        <v>13243</v>
      </c>
      <c r="D5" s="438">
        <v>2</v>
      </c>
      <c r="E5" s="438">
        <v>4</v>
      </c>
      <c r="F5" s="441">
        <v>15</v>
      </c>
      <c r="G5" s="440" t="e">
        <f>COUNTIFS('[3]Consolidated Sheet'!H2:H288,"&gt;10,01,000",'[3]Consolidated Sheet'!H2:H288,"&lt;=20,00,000")</f>
        <v>#VALUE!</v>
      </c>
    </row>
    <row r="6" spans="3:16" ht="18" hidden="1" thickTop="1" thickBot="1">
      <c r="C6" s="437" t="s">
        <v>13242</v>
      </c>
      <c r="D6" s="438">
        <v>11</v>
      </c>
      <c r="E6" s="438">
        <v>25</v>
      </c>
      <c r="F6" s="439">
        <v>18</v>
      </c>
      <c r="G6" s="440" t="e">
        <f>COUNTIFS('[3]Consolidated Sheet'!H2:H288,"&gt;7,01,000",'[3]Consolidated Sheet'!H2:H288,"&lt;=10,00,000")</f>
        <v>#VALUE!</v>
      </c>
    </row>
    <row r="7" spans="3:16" ht="18" hidden="1" thickTop="1" thickBot="1">
      <c r="C7" s="437" t="s">
        <v>13241</v>
      </c>
      <c r="D7" s="438">
        <v>18</v>
      </c>
      <c r="E7" s="438">
        <v>65</v>
      </c>
      <c r="F7" s="439">
        <v>60</v>
      </c>
      <c r="G7" s="440" t="e">
        <f>COUNTIFS('[3]Consolidated Sheet'!H2:H288,"&gt;4,51,000",'[3]Consolidated Sheet'!H2:H288,"&lt;=7,00,000")</f>
        <v>#VALUE!</v>
      </c>
    </row>
    <row r="8" spans="3:16" ht="18" hidden="1" thickTop="1" thickBot="1">
      <c r="C8" s="437" t="s">
        <v>13246</v>
      </c>
      <c r="D8" s="438">
        <v>338</v>
      </c>
      <c r="E8" s="438">
        <v>325</v>
      </c>
      <c r="F8" s="441">
        <v>328</v>
      </c>
      <c r="G8" s="440" t="e">
        <f>COUNTIFS('[3]Consolidated Sheet'!H2:H288,"&gt;3,00,000",'[3]Consolidated Sheet'!H2:H288,"&lt;=4,50,000")</f>
        <v>#VALUE!</v>
      </c>
    </row>
    <row r="9" spans="3:16" ht="18" hidden="1" thickTop="1" thickBot="1">
      <c r="C9" s="437" t="s">
        <v>13245</v>
      </c>
      <c r="D9" s="438"/>
      <c r="E9" s="438"/>
      <c r="F9" s="441"/>
      <c r="G9" s="440" t="e">
        <f>COUNTIFS('[3]Consolidated Sheet'!H2:H288,"&lt;=2,99,999")</f>
        <v>#VALUE!</v>
      </c>
    </row>
    <row r="10" spans="3:16" ht="18" hidden="1" thickTop="1" thickBot="1">
      <c r="C10" s="442" t="s">
        <v>12404</v>
      </c>
      <c r="D10" s="442">
        <v>370</v>
      </c>
      <c r="E10" s="442">
        <v>420</v>
      </c>
      <c r="F10" s="441" t="s">
        <v>13237</v>
      </c>
      <c r="G10" s="440" t="e">
        <f>SUM(G4:G9)</f>
        <v>#VALUE!</v>
      </c>
    </row>
    <row r="11" spans="3:16" ht="23.25" customHeight="1" thickTop="1" thickBot="1">
      <c r="C11" s="1096" t="s">
        <v>13231</v>
      </c>
      <c r="D11" s="1099" t="s">
        <v>13429</v>
      </c>
      <c r="E11" s="1099"/>
      <c r="F11" s="1099" t="s">
        <v>13427</v>
      </c>
      <c r="G11" s="1099"/>
      <c r="H11" s="1099"/>
      <c r="I11" s="1099" t="s">
        <v>13426</v>
      </c>
      <c r="J11" s="1099"/>
      <c r="L11" s="1096" t="s">
        <v>13427</v>
      </c>
      <c r="M11" s="1096" t="str">
        <f>C19</f>
        <v>Below 2,99,000</v>
      </c>
      <c r="N11" s="518" t="str">
        <f>'[4]Placed 2020 Entire'!$N$11</f>
        <v>Qspiders</v>
      </c>
      <c r="O11" s="515">
        <f>'[4]Placed 2020 Entire'!$O$11</f>
        <v>6</v>
      </c>
      <c r="P11" s="1094" t="s">
        <v>13468</v>
      </c>
    </row>
    <row r="12" spans="3:16" ht="31.5" thickTop="1" thickBot="1">
      <c r="C12" s="1097"/>
      <c r="D12" s="1099" t="s">
        <v>13430</v>
      </c>
      <c r="E12" s="1099"/>
      <c r="F12" s="513" t="s">
        <v>13431</v>
      </c>
      <c r="G12" s="1099" t="s">
        <v>13428</v>
      </c>
      <c r="H12" s="1099"/>
      <c r="I12" s="513" t="s">
        <v>13425</v>
      </c>
      <c r="J12" s="513" t="s">
        <v>13424</v>
      </c>
      <c r="L12" s="1097"/>
      <c r="M12" s="1097"/>
      <c r="N12" s="518" t="str">
        <f>'[4]Placed 2020 Entire'!$N$12</f>
        <v>Brontoo InfoTech Pvt Ltd</v>
      </c>
      <c r="O12" s="515">
        <f>'[4]Placed 2020 Entire'!$O$12</f>
        <v>2</v>
      </c>
      <c r="P12" s="1095"/>
    </row>
    <row r="13" spans="3:16" ht="21.75" customHeight="1" thickTop="1" thickBot="1">
      <c r="C13" s="1098"/>
      <c r="D13" s="513" t="s">
        <v>13432</v>
      </c>
      <c r="E13" s="513" t="s">
        <v>13433</v>
      </c>
      <c r="F13" s="513"/>
      <c r="G13" s="513" t="s">
        <v>13432</v>
      </c>
      <c r="H13" s="513" t="s">
        <v>13433</v>
      </c>
      <c r="I13" s="513"/>
      <c r="J13" s="513"/>
      <c r="L13" s="1098"/>
      <c r="M13" s="1098"/>
      <c r="N13" s="518" t="str">
        <f>'[4]Placed 2020 Entire'!$N$13</f>
        <v>Remaining</v>
      </c>
      <c r="O13" s="515">
        <f>H19</f>
        <v>50</v>
      </c>
    </row>
    <row r="14" spans="3:16" ht="16.5" thickTop="1" thickBot="1">
      <c r="C14" s="514" t="s">
        <v>13244</v>
      </c>
      <c r="D14" s="515">
        <v>1</v>
      </c>
      <c r="E14" s="516">
        <f>[5]Sheet2!$K$3</f>
        <v>1</v>
      </c>
      <c r="F14" s="515">
        <v>1</v>
      </c>
      <c r="G14" s="524">
        <v>0</v>
      </c>
      <c r="H14" s="516">
        <v>4</v>
      </c>
      <c r="I14" s="524">
        <v>2</v>
      </c>
      <c r="J14" s="524">
        <f>COUNTIF('Consolidated Sheet '!M2:M509,"&gt;=2000000")</f>
        <v>0</v>
      </c>
      <c r="N14" s="427"/>
    </row>
    <row r="15" spans="3:16" ht="16.5" customHeight="1" thickTop="1" thickBot="1">
      <c r="C15" s="514" t="s">
        <v>13243</v>
      </c>
      <c r="D15" s="524">
        <v>2</v>
      </c>
      <c r="E15" s="516">
        <f>[5]Sheet2!$K$4</f>
        <v>5</v>
      </c>
      <c r="F15" s="524">
        <v>4</v>
      </c>
      <c r="G15" s="524">
        <v>15</v>
      </c>
      <c r="H15" s="516">
        <v>9</v>
      </c>
      <c r="I15" s="524">
        <v>8</v>
      </c>
      <c r="J15" s="524">
        <f>COUNTIFS('Consolidated Sheet '!M2:M509,"&gt;=1001000",'Consolidated Sheet '!M2:M509,"&lt;=2000000")</f>
        <v>0</v>
      </c>
    </row>
    <row r="16" spans="3:16" ht="16.5" thickTop="1" thickBot="1">
      <c r="C16" s="514" t="s">
        <v>13242</v>
      </c>
      <c r="D16" s="524">
        <v>11</v>
      </c>
      <c r="E16" s="516">
        <f>[5]Sheet2!$K$5</f>
        <v>6</v>
      </c>
      <c r="F16" s="524">
        <v>25</v>
      </c>
      <c r="G16" s="524">
        <v>18</v>
      </c>
      <c r="H16" s="516">
        <v>25</v>
      </c>
      <c r="I16" s="524">
        <v>35</v>
      </c>
      <c r="J16" s="524">
        <f>COUNTIFS('Consolidated Sheet '!M2:M509,"&gt;=701000",'Consolidated Sheet '!M2:M509,"&lt;=1000000")</f>
        <v>17</v>
      </c>
    </row>
    <row r="17" spans="3:16" ht="16.5" thickTop="1" thickBot="1">
      <c r="C17" s="514" t="s">
        <v>13241</v>
      </c>
      <c r="D17" s="524">
        <v>18</v>
      </c>
      <c r="E17" s="516">
        <f>[5]Sheet2!$K$6</f>
        <v>20</v>
      </c>
      <c r="F17" s="524">
        <v>65</v>
      </c>
      <c r="G17" s="524">
        <v>60</v>
      </c>
      <c r="H17" s="516">
        <v>67</v>
      </c>
      <c r="I17" s="524">
        <v>80</v>
      </c>
      <c r="J17" s="524">
        <f>COUNTIFS('Consolidated Sheet '!M2:M509,"&gt;=451000",'Consolidated Sheet '!M2:M509,"&lt;=700000")</f>
        <v>84</v>
      </c>
    </row>
    <row r="18" spans="3:16" ht="16.5" thickTop="1" thickBot="1">
      <c r="C18" s="514" t="s">
        <v>13246</v>
      </c>
      <c r="D18" s="524">
        <v>338</v>
      </c>
      <c r="E18" s="516">
        <f>[5]Sheet2!$K$7</f>
        <v>318</v>
      </c>
      <c r="F18" s="524">
        <v>325</v>
      </c>
      <c r="G18" s="524">
        <v>328</v>
      </c>
      <c r="H18" s="516">
        <v>314</v>
      </c>
      <c r="I18" s="524">
        <v>325</v>
      </c>
      <c r="J18" s="524">
        <f>COUNTIFS('Consolidated Sheet '!M2:M509,"&gt;=300000",'Consolidated Sheet '!M2:M509,"&lt;=450000")</f>
        <v>345</v>
      </c>
    </row>
    <row r="19" spans="3:16" ht="16.5" thickTop="1" thickBot="1">
      <c r="C19" s="514" t="s">
        <v>13245</v>
      </c>
      <c r="D19" s="524"/>
      <c r="E19" s="516">
        <f>[5]Sheet2!$K$8</f>
        <v>88</v>
      </c>
      <c r="F19" s="524"/>
      <c r="G19" s="524"/>
      <c r="H19" s="516">
        <v>50</v>
      </c>
      <c r="I19" s="524"/>
      <c r="J19" s="524">
        <f>COUNTIF('Consolidated Sheet '!M2:M509,"&lt;=299000")</f>
        <v>62</v>
      </c>
    </row>
    <row r="20" spans="3:16" ht="16.5" thickTop="1" thickBot="1">
      <c r="C20" s="517" t="s">
        <v>12404</v>
      </c>
      <c r="D20" s="524">
        <v>370</v>
      </c>
      <c r="E20" s="516">
        <f>[5]Sheet2!$K$9</f>
        <v>438</v>
      </c>
      <c r="F20" s="524">
        <v>420</v>
      </c>
      <c r="G20" s="524" t="s">
        <v>13237</v>
      </c>
      <c r="H20" s="516">
        <f>SUM(H14:H19)</f>
        <v>469</v>
      </c>
      <c r="I20" s="524">
        <v>450</v>
      </c>
      <c r="J20" s="914">
        <f>SUM(J14:J19)</f>
        <v>508</v>
      </c>
    </row>
    <row r="21" spans="3:16" ht="15.75" thickTop="1"/>
    <row r="22" spans="3:16" ht="17.25" customHeight="1" thickBot="1"/>
    <row r="23" spans="3:16" ht="26.25" customHeight="1" thickTop="1" thickBot="1">
      <c r="C23" s="1104" t="s">
        <v>14667</v>
      </c>
      <c r="D23" s="1105"/>
      <c r="E23" s="1105"/>
      <c r="F23" s="1105"/>
      <c r="G23" s="1105"/>
      <c r="H23" s="1105"/>
      <c r="I23" s="1105"/>
      <c r="J23" s="1106"/>
    </row>
    <row r="24" spans="3:16" ht="26.25" customHeight="1" thickTop="1" thickBot="1">
      <c r="C24" s="1101" t="s">
        <v>14654</v>
      </c>
      <c r="D24" s="1102"/>
      <c r="E24" s="1102"/>
      <c r="F24" s="1102"/>
      <c r="G24" s="1102"/>
      <c r="H24" s="1102"/>
      <c r="I24" s="1102"/>
      <c r="J24" s="1103"/>
    </row>
    <row r="25" spans="3:16" ht="15.75" thickTop="1"/>
    <row r="26" spans="3:16" ht="15.75" thickBot="1"/>
    <row r="27" spans="3:16" ht="44.25" thickTop="1" thickBot="1">
      <c r="L27" s="1096" t="str">
        <f>D11</f>
        <v>BO 2019</v>
      </c>
      <c r="M27" s="1096" t="str">
        <f>M11</f>
        <v>Below 2,99,000</v>
      </c>
      <c r="N27" s="518" t="s">
        <v>13434</v>
      </c>
      <c r="O27" s="520">
        <v>1</v>
      </c>
      <c r="P27" s="524" t="s">
        <v>13453</v>
      </c>
    </row>
    <row r="28" spans="3:16" ht="16.5" thickTop="1" thickBot="1">
      <c r="L28" s="1097"/>
      <c r="M28" s="1100"/>
      <c r="N28" s="518" t="s">
        <v>13435</v>
      </c>
      <c r="O28" s="520">
        <v>1</v>
      </c>
      <c r="P28" s="524"/>
    </row>
    <row r="29" spans="3:16" ht="16.5" thickTop="1" thickBot="1">
      <c r="L29" s="1098"/>
      <c r="M29" s="1098"/>
      <c r="N29" s="518" t="s">
        <v>13436</v>
      </c>
      <c r="O29" s="520">
        <v>1</v>
      </c>
      <c r="P29" s="524"/>
    </row>
    <row r="30" spans="3:16" ht="16.5" thickTop="1" thickBot="1">
      <c r="N30" s="518" t="s">
        <v>13437</v>
      </c>
      <c r="O30" s="520">
        <v>1</v>
      </c>
      <c r="P30" s="524"/>
    </row>
    <row r="31" spans="3:16" ht="16.5" thickTop="1" thickBot="1">
      <c r="N31" s="518" t="s">
        <v>13438</v>
      </c>
      <c r="O31" s="520">
        <v>1</v>
      </c>
      <c r="P31" s="524"/>
    </row>
    <row r="32" spans="3:16" ht="16.5" thickTop="1" thickBot="1">
      <c r="N32" s="518" t="s">
        <v>13439</v>
      </c>
      <c r="O32" s="520">
        <v>1</v>
      </c>
      <c r="P32" s="524"/>
    </row>
    <row r="33" spans="14:16" ht="16.5" thickTop="1" thickBot="1">
      <c r="N33" s="518" t="s">
        <v>13440</v>
      </c>
      <c r="O33" s="520">
        <v>1</v>
      </c>
      <c r="P33" s="524"/>
    </row>
    <row r="34" spans="14:16" ht="16.5" thickTop="1" thickBot="1">
      <c r="N34" s="518" t="s">
        <v>13441</v>
      </c>
      <c r="O34" s="520">
        <v>1</v>
      </c>
      <c r="P34" s="524"/>
    </row>
    <row r="35" spans="14:16" ht="16.5" thickTop="1" thickBot="1">
      <c r="N35" s="518" t="s">
        <v>13442</v>
      </c>
      <c r="O35" s="520">
        <v>1</v>
      </c>
      <c r="P35" s="524"/>
    </row>
    <row r="36" spans="14:16" ht="16.5" thickTop="1" thickBot="1">
      <c r="N36" s="518" t="s">
        <v>12350</v>
      </c>
      <c r="O36" s="520">
        <v>1</v>
      </c>
      <c r="P36" s="524"/>
    </row>
    <row r="37" spans="14:16" ht="16.5" thickTop="1" thickBot="1">
      <c r="N37" s="518" t="s">
        <v>13443</v>
      </c>
      <c r="O37" s="520">
        <v>1</v>
      </c>
      <c r="P37" s="524"/>
    </row>
    <row r="38" spans="14:16" ht="16.5" thickTop="1" thickBot="1">
      <c r="N38" s="518" t="s">
        <v>13444</v>
      </c>
      <c r="O38" s="520">
        <v>1</v>
      </c>
      <c r="P38" s="524"/>
    </row>
    <row r="39" spans="14:16" ht="16.5" thickTop="1" thickBot="1">
      <c r="N39" s="518" t="s">
        <v>13445</v>
      </c>
      <c r="O39" s="520">
        <v>1</v>
      </c>
      <c r="P39" s="524"/>
    </row>
    <row r="40" spans="14:16" ht="16.5" thickTop="1" thickBot="1">
      <c r="N40" s="518" t="s">
        <v>13446</v>
      </c>
      <c r="O40" s="520">
        <v>1</v>
      </c>
      <c r="P40" s="524"/>
    </row>
    <row r="41" spans="14:16" ht="16.5" thickTop="1" thickBot="1">
      <c r="N41" s="518" t="s">
        <v>13447</v>
      </c>
      <c r="O41" s="520">
        <v>1</v>
      </c>
      <c r="P41" s="524"/>
    </row>
    <row r="42" spans="14:16" ht="16.5" thickTop="1" thickBot="1">
      <c r="N42" s="518" t="s">
        <v>13448</v>
      </c>
      <c r="O42" s="520">
        <v>1</v>
      </c>
      <c r="P42" s="524"/>
    </row>
    <row r="43" spans="14:16" ht="16.5" thickTop="1" thickBot="1">
      <c r="N43" s="518" t="s">
        <v>13449</v>
      </c>
      <c r="O43" s="520">
        <v>1</v>
      </c>
      <c r="P43" s="524"/>
    </row>
    <row r="44" spans="14:16" ht="16.5" thickTop="1" thickBot="1">
      <c r="N44" s="518" t="s">
        <v>13450</v>
      </c>
      <c r="O44" s="520">
        <v>1</v>
      </c>
      <c r="P44" s="524"/>
    </row>
    <row r="45" spans="14:16" ht="16.5" thickTop="1" thickBot="1">
      <c r="N45" s="518" t="s">
        <v>13451</v>
      </c>
      <c r="O45" s="520">
        <v>1</v>
      </c>
      <c r="P45" s="524"/>
    </row>
    <row r="46" spans="14:16" ht="16.5" thickTop="1" thickBot="1">
      <c r="N46" s="519" t="s">
        <v>13452</v>
      </c>
      <c r="O46" s="517">
        <v>69</v>
      </c>
      <c r="P46" s="301"/>
    </row>
    <row r="47" spans="14:16" ht="15.75" thickTop="1"/>
  </sheetData>
  <mergeCells count="13">
    <mergeCell ref="P11:P12"/>
    <mergeCell ref="C11:C13"/>
    <mergeCell ref="M11:M13"/>
    <mergeCell ref="L11:L13"/>
    <mergeCell ref="L27:L29"/>
    <mergeCell ref="D12:E12"/>
    <mergeCell ref="G12:H12"/>
    <mergeCell ref="I11:J11"/>
    <mergeCell ref="F11:H11"/>
    <mergeCell ref="D11:E11"/>
    <mergeCell ref="M27:M29"/>
    <mergeCell ref="C24:J24"/>
    <mergeCell ref="C23:J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G20" sqref="G20"/>
    </sheetView>
  </sheetViews>
  <sheetFormatPr defaultRowHeight="15"/>
  <cols>
    <col min="1" max="1" width="18.85546875" bestFit="1" customWidth="1"/>
    <col min="2" max="2" width="27.42578125" bestFit="1" customWidth="1"/>
    <col min="3" max="4" width="11.28515625" bestFit="1" customWidth="1"/>
  </cols>
  <sheetData>
    <row r="1" spans="1:2">
      <c r="A1" s="426" t="s">
        <v>13021</v>
      </c>
      <c r="B1" t="s">
        <v>13890</v>
      </c>
    </row>
    <row r="3" spans="1:2">
      <c r="A3" s="426" t="s">
        <v>13212</v>
      </c>
      <c r="B3" t="s">
        <v>13214</v>
      </c>
    </row>
    <row r="4" spans="1:2">
      <c r="A4" s="427" t="s">
        <v>13208</v>
      </c>
      <c r="B4" s="428">
        <v>219</v>
      </c>
    </row>
    <row r="5" spans="1:2">
      <c r="A5" s="427" t="s">
        <v>13209</v>
      </c>
      <c r="B5" s="428">
        <v>402</v>
      </c>
    </row>
    <row r="6" spans="1:2">
      <c r="A6" s="427" t="s">
        <v>13213</v>
      </c>
      <c r="B6" s="428">
        <v>621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filterMode="1"/>
  <dimension ref="B1:K81"/>
  <sheetViews>
    <sheetView workbookViewId="0">
      <selection activeCell="G8" sqref="B1:K81"/>
    </sheetView>
  </sheetViews>
  <sheetFormatPr defaultRowHeight="20.100000000000001" customHeight="1"/>
  <cols>
    <col min="2" max="2" width="6" style="1" customWidth="1"/>
    <col min="3" max="3" width="23.7109375" bestFit="1" customWidth="1"/>
    <col min="4" max="9" width="15.28515625" customWidth="1"/>
  </cols>
  <sheetData>
    <row r="1" spans="2:11" ht="20.100000000000001" customHeight="1" thickBot="1"/>
    <row r="2" spans="2:11" s="289" customFormat="1" ht="20.100000000000001" customHeight="1" thickTop="1" thickBot="1">
      <c r="B2" s="1107" t="s">
        <v>11704</v>
      </c>
      <c r="C2" s="1108" t="s">
        <v>13072</v>
      </c>
      <c r="D2" s="1108" t="s">
        <v>13073</v>
      </c>
      <c r="E2" s="1108"/>
      <c r="F2" s="1108"/>
      <c r="G2" s="1108"/>
      <c r="H2" s="1108"/>
      <c r="I2" s="1108"/>
    </row>
    <row r="3" spans="2:11" s="289" customFormat="1" ht="20.100000000000001" customHeight="1" thickTop="1" thickBot="1">
      <c r="B3" s="1107"/>
      <c r="C3" s="1108"/>
      <c r="D3" s="290" t="s">
        <v>13074</v>
      </c>
      <c r="E3" s="290" t="s">
        <v>12496</v>
      </c>
      <c r="F3" s="290" t="s">
        <v>12493</v>
      </c>
      <c r="G3" s="290" t="s">
        <v>12495</v>
      </c>
      <c r="H3" s="290" t="s">
        <v>12369</v>
      </c>
      <c r="I3" s="290" t="s">
        <v>207</v>
      </c>
      <c r="K3" s="291" t="s">
        <v>13075</v>
      </c>
    </row>
    <row r="4" spans="2:11" ht="20.100000000000001" hidden="1" customHeight="1" thickTop="1" thickBot="1">
      <c r="B4" s="285">
        <v>1</v>
      </c>
      <c r="C4" s="293" t="e">
        <f>#REF!</f>
        <v>#REF!</v>
      </c>
      <c r="D4" s="287" t="s">
        <v>84</v>
      </c>
      <c r="E4" s="287" t="s">
        <v>13075</v>
      </c>
      <c r="F4" s="287" t="s">
        <v>13075</v>
      </c>
      <c r="G4" s="287" t="s">
        <v>13075</v>
      </c>
      <c r="H4" s="287" t="s">
        <v>13075</v>
      </c>
      <c r="I4" s="287" t="s">
        <v>13075</v>
      </c>
      <c r="K4" s="292" t="s">
        <v>84</v>
      </c>
    </row>
    <row r="5" spans="2:11" ht="20.100000000000001" customHeight="1" thickTop="1" thickBot="1">
      <c r="B5" s="285">
        <v>1</v>
      </c>
      <c r="C5" s="295" t="e">
        <f>#REF!</f>
        <v>#REF!</v>
      </c>
      <c r="D5" s="287" t="s">
        <v>13075</v>
      </c>
      <c r="E5" s="287" t="s">
        <v>13075</v>
      </c>
      <c r="F5" s="287" t="s">
        <v>13075</v>
      </c>
      <c r="G5" s="287" t="s">
        <v>13075</v>
      </c>
      <c r="H5" s="287" t="s">
        <v>13075</v>
      </c>
      <c r="I5" s="287" t="s">
        <v>13075</v>
      </c>
    </row>
    <row r="6" spans="2:11" ht="20.100000000000001" customHeight="1" thickTop="1" thickBot="1">
      <c r="B6" s="285">
        <v>2</v>
      </c>
      <c r="C6" s="295" t="e">
        <f>#REF!</f>
        <v>#REF!</v>
      </c>
      <c r="D6" s="287" t="s">
        <v>13075</v>
      </c>
      <c r="E6" s="287" t="s">
        <v>13075</v>
      </c>
      <c r="F6" s="287" t="s">
        <v>13075</v>
      </c>
      <c r="G6" s="287" t="s">
        <v>13075</v>
      </c>
      <c r="H6" s="287" t="s">
        <v>13075</v>
      </c>
      <c r="I6" s="287" t="s">
        <v>13075</v>
      </c>
    </row>
    <row r="7" spans="2:11" ht="20.100000000000001" customHeight="1" thickTop="1" thickBot="1">
      <c r="B7" s="285">
        <v>3</v>
      </c>
      <c r="C7" s="295" t="e">
        <f>#REF!</f>
        <v>#REF!</v>
      </c>
      <c r="D7" s="287" t="s">
        <v>13075</v>
      </c>
      <c r="E7" s="287" t="s">
        <v>13075</v>
      </c>
      <c r="F7" s="287" t="s">
        <v>13075</v>
      </c>
      <c r="G7" s="287" t="s">
        <v>13075</v>
      </c>
      <c r="H7" s="287" t="s">
        <v>13075</v>
      </c>
      <c r="I7" s="287" t="s">
        <v>13075</v>
      </c>
    </row>
    <row r="8" spans="2:11" ht="20.100000000000001" customHeight="1" thickTop="1" thickBot="1">
      <c r="B8" s="285">
        <v>4</v>
      </c>
      <c r="C8" s="295" t="e">
        <f>#REF!</f>
        <v>#REF!</v>
      </c>
      <c r="D8" s="287" t="s">
        <v>13075</v>
      </c>
      <c r="E8" s="287" t="s">
        <v>13075</v>
      </c>
      <c r="F8" s="287" t="s">
        <v>13075</v>
      </c>
      <c r="G8" s="287" t="s">
        <v>13075</v>
      </c>
      <c r="H8" s="287" t="s">
        <v>13075</v>
      </c>
      <c r="I8" s="287" t="s">
        <v>13075</v>
      </c>
    </row>
    <row r="9" spans="2:11" ht="20.100000000000001" customHeight="1" thickTop="1" thickBot="1">
      <c r="B9" s="285">
        <v>5</v>
      </c>
      <c r="C9" s="293" t="e">
        <f>#REF!</f>
        <v>#REF!</v>
      </c>
      <c r="D9" s="287" t="s">
        <v>13075</v>
      </c>
      <c r="E9" s="287" t="s">
        <v>13075</v>
      </c>
      <c r="F9" s="287" t="s">
        <v>13075</v>
      </c>
      <c r="G9" s="287" t="s">
        <v>13075</v>
      </c>
      <c r="H9" s="287" t="s">
        <v>13075</v>
      </c>
      <c r="I9" s="287" t="s">
        <v>13075</v>
      </c>
    </row>
    <row r="10" spans="2:11" ht="20.100000000000001" customHeight="1" thickTop="1" thickBot="1">
      <c r="B10" s="285">
        <v>6</v>
      </c>
      <c r="C10" s="293" t="s">
        <v>13076</v>
      </c>
      <c r="D10" s="287" t="s">
        <v>13075</v>
      </c>
      <c r="E10" s="287" t="s">
        <v>13075</v>
      </c>
      <c r="F10" s="287" t="s">
        <v>13075</v>
      </c>
      <c r="G10" s="287" t="s">
        <v>13075</v>
      </c>
      <c r="H10" s="287" t="s">
        <v>13075</v>
      </c>
      <c r="I10" s="287" t="s">
        <v>13075</v>
      </c>
    </row>
    <row r="11" spans="2:11" ht="20.100000000000001" customHeight="1" thickTop="1" thickBot="1">
      <c r="B11" s="285">
        <v>7</v>
      </c>
      <c r="C11" s="293" t="s">
        <v>13077</v>
      </c>
      <c r="D11" s="287" t="s">
        <v>13075</v>
      </c>
      <c r="E11" s="287" t="s">
        <v>13075</v>
      </c>
      <c r="F11" s="287" t="s">
        <v>13075</v>
      </c>
      <c r="G11" s="287" t="s">
        <v>13075</v>
      </c>
      <c r="H11" s="287" t="s">
        <v>13075</v>
      </c>
      <c r="I11" s="287" t="s">
        <v>13075</v>
      </c>
    </row>
    <row r="12" spans="2:11" ht="20.100000000000001" customHeight="1" thickTop="1" thickBot="1">
      <c r="B12" s="285">
        <v>8</v>
      </c>
      <c r="C12" s="293" t="e">
        <f>#REF!</f>
        <v>#REF!</v>
      </c>
      <c r="D12" s="287" t="s">
        <v>13075</v>
      </c>
      <c r="E12" s="287" t="s">
        <v>13075</v>
      </c>
      <c r="F12" s="287" t="s">
        <v>13075</v>
      </c>
      <c r="G12" s="287" t="s">
        <v>13075</v>
      </c>
      <c r="H12" s="287" t="s">
        <v>13075</v>
      </c>
      <c r="I12" s="287" t="s">
        <v>13075</v>
      </c>
    </row>
    <row r="13" spans="2:11" ht="20.100000000000001" customHeight="1" thickTop="1" thickBot="1">
      <c r="B13" s="285">
        <v>9</v>
      </c>
      <c r="C13" s="293" t="e">
        <f>#REF!</f>
        <v>#REF!</v>
      </c>
      <c r="D13" s="287" t="s">
        <v>84</v>
      </c>
      <c r="E13" s="287" t="s">
        <v>13075</v>
      </c>
      <c r="F13" s="287" t="s">
        <v>13075</v>
      </c>
      <c r="G13" s="287" t="s">
        <v>84</v>
      </c>
      <c r="H13" s="287" t="s">
        <v>13075</v>
      </c>
      <c r="I13" s="287" t="s">
        <v>84</v>
      </c>
    </row>
    <row r="14" spans="2:11" ht="20.100000000000001" customHeight="1" thickTop="1" thickBot="1">
      <c r="B14" s="285">
        <v>10</v>
      </c>
      <c r="C14" s="293" t="e">
        <f>#REF!</f>
        <v>#REF!</v>
      </c>
      <c r="D14" s="287" t="s">
        <v>84</v>
      </c>
      <c r="E14" s="287" t="s">
        <v>13075</v>
      </c>
      <c r="F14" s="287" t="s">
        <v>13075</v>
      </c>
      <c r="G14" s="287" t="s">
        <v>84</v>
      </c>
      <c r="H14" s="287" t="s">
        <v>84</v>
      </c>
      <c r="I14" s="287" t="s">
        <v>84</v>
      </c>
    </row>
    <row r="15" spans="2:11" ht="20.100000000000001" customHeight="1" thickTop="1" thickBot="1">
      <c r="B15" s="285">
        <v>11</v>
      </c>
      <c r="C15" s="293" t="e">
        <f>#REF!</f>
        <v>#REF!</v>
      </c>
      <c r="D15" s="287" t="s">
        <v>13075</v>
      </c>
      <c r="E15" s="287" t="s">
        <v>13075</v>
      </c>
      <c r="F15" s="287" t="s">
        <v>13075</v>
      </c>
      <c r="G15" s="287" t="s">
        <v>13075</v>
      </c>
      <c r="H15" s="287" t="s">
        <v>13075</v>
      </c>
      <c r="I15" s="287" t="s">
        <v>13075</v>
      </c>
    </row>
    <row r="16" spans="2:11" ht="20.100000000000001" customHeight="1" thickTop="1" thickBot="1">
      <c r="B16" s="285">
        <v>12</v>
      </c>
      <c r="C16" s="293" t="e">
        <f>#REF!</f>
        <v>#REF!</v>
      </c>
      <c r="D16" s="287" t="s">
        <v>13075</v>
      </c>
      <c r="E16" s="287" t="s">
        <v>13075</v>
      </c>
      <c r="F16" s="287" t="s">
        <v>13075</v>
      </c>
      <c r="G16" s="287" t="s">
        <v>13075</v>
      </c>
      <c r="H16" s="287" t="s">
        <v>13075</v>
      </c>
      <c r="I16" s="287" t="s">
        <v>13075</v>
      </c>
    </row>
    <row r="17" spans="2:9" ht="20.100000000000001" customHeight="1" thickTop="1" thickBot="1">
      <c r="B17" s="285">
        <v>13</v>
      </c>
      <c r="C17" s="293" t="e">
        <f>#REF!</f>
        <v>#REF!</v>
      </c>
      <c r="D17" s="287" t="s">
        <v>84</v>
      </c>
      <c r="E17" s="287" t="s">
        <v>13075</v>
      </c>
      <c r="F17" s="287" t="s">
        <v>13075</v>
      </c>
      <c r="G17" s="287" t="s">
        <v>13075</v>
      </c>
      <c r="H17" s="287" t="s">
        <v>13075</v>
      </c>
      <c r="I17" s="287" t="s">
        <v>84</v>
      </c>
    </row>
    <row r="18" spans="2:9" ht="20.100000000000001" customHeight="1" thickTop="1" thickBot="1">
      <c r="B18" s="285">
        <v>14</v>
      </c>
      <c r="C18" s="293" t="e">
        <f>#REF!</f>
        <v>#REF!</v>
      </c>
      <c r="D18" s="287" t="s">
        <v>13075</v>
      </c>
      <c r="E18" s="287" t="s">
        <v>13075</v>
      </c>
      <c r="F18" s="287" t="s">
        <v>13075</v>
      </c>
      <c r="G18" s="287" t="s">
        <v>13075</v>
      </c>
      <c r="H18" s="287" t="s">
        <v>13075</v>
      </c>
      <c r="I18" s="287" t="s">
        <v>13075</v>
      </c>
    </row>
    <row r="19" spans="2:9" ht="20.100000000000001" customHeight="1" thickTop="1" thickBot="1">
      <c r="B19" s="285">
        <v>15</v>
      </c>
      <c r="C19" s="294" t="e">
        <f>#REF!</f>
        <v>#REF!</v>
      </c>
      <c r="D19" s="287" t="s">
        <v>13075</v>
      </c>
      <c r="E19" s="287" t="s">
        <v>13075</v>
      </c>
      <c r="F19" s="287" t="s">
        <v>13075</v>
      </c>
      <c r="G19" s="287" t="s">
        <v>13075</v>
      </c>
      <c r="H19" s="287" t="s">
        <v>13075</v>
      </c>
      <c r="I19" s="287" t="s">
        <v>13075</v>
      </c>
    </row>
    <row r="20" spans="2:9" ht="20.100000000000001" customHeight="1" thickTop="1" thickBot="1">
      <c r="B20" s="285">
        <v>16</v>
      </c>
      <c r="C20" s="293" t="e">
        <f>#REF!</f>
        <v>#REF!</v>
      </c>
      <c r="D20" s="287" t="s">
        <v>13075</v>
      </c>
      <c r="E20" s="287" t="s">
        <v>13075</v>
      </c>
      <c r="F20" s="287" t="s">
        <v>13075</v>
      </c>
      <c r="G20" s="287" t="s">
        <v>13075</v>
      </c>
      <c r="H20" s="287" t="s">
        <v>13075</v>
      </c>
      <c r="I20" s="287" t="s">
        <v>13075</v>
      </c>
    </row>
    <row r="21" spans="2:9" ht="20.100000000000001" customHeight="1" thickTop="1" thickBot="1">
      <c r="B21" s="285">
        <v>17</v>
      </c>
      <c r="C21" s="293" t="e">
        <f>#REF!</f>
        <v>#REF!</v>
      </c>
      <c r="D21" s="287" t="s">
        <v>84</v>
      </c>
      <c r="E21" s="287" t="s">
        <v>13075</v>
      </c>
      <c r="F21" s="287" t="s">
        <v>13075</v>
      </c>
      <c r="G21" s="287" t="s">
        <v>84</v>
      </c>
      <c r="H21" s="287" t="s">
        <v>13075</v>
      </c>
      <c r="I21" s="287" t="s">
        <v>84</v>
      </c>
    </row>
    <row r="22" spans="2:9" ht="20.100000000000001" customHeight="1" thickTop="1" thickBot="1">
      <c r="B22" s="285">
        <v>18</v>
      </c>
      <c r="C22" s="293" t="e">
        <f>#REF!</f>
        <v>#REF!</v>
      </c>
      <c r="D22" s="287" t="s">
        <v>84</v>
      </c>
      <c r="E22" s="287" t="s">
        <v>13075</v>
      </c>
      <c r="F22" s="287" t="s">
        <v>13075</v>
      </c>
      <c r="G22" s="287" t="s">
        <v>84</v>
      </c>
      <c r="H22" s="287" t="s">
        <v>84</v>
      </c>
      <c r="I22" s="287" t="s">
        <v>84</v>
      </c>
    </row>
    <row r="23" spans="2:9" ht="20.100000000000001" customHeight="1" thickTop="1" thickBot="1">
      <c r="B23" s="285"/>
      <c r="C23" s="293"/>
      <c r="D23" s="287"/>
      <c r="E23" s="287"/>
      <c r="F23" s="287"/>
      <c r="G23" s="287"/>
      <c r="H23" s="287"/>
      <c r="I23" s="287"/>
    </row>
    <row r="24" spans="2:9" ht="20.100000000000001" customHeight="1" thickTop="1" thickBot="1">
      <c r="B24" s="285"/>
      <c r="C24" s="293"/>
      <c r="D24" s="287"/>
      <c r="E24" s="287"/>
      <c r="F24" s="287"/>
      <c r="G24" s="287"/>
      <c r="H24" s="287"/>
      <c r="I24" s="287"/>
    </row>
    <row r="25" spans="2:9" ht="20.100000000000001" customHeight="1" thickTop="1" thickBot="1">
      <c r="B25" s="285"/>
      <c r="C25" s="293"/>
      <c r="D25" s="287"/>
      <c r="E25" s="287"/>
      <c r="F25" s="287"/>
      <c r="G25" s="287"/>
      <c r="H25" s="287"/>
      <c r="I25" s="287"/>
    </row>
    <row r="26" spans="2:9" ht="20.100000000000001" customHeight="1" thickTop="1" thickBot="1">
      <c r="B26" s="285"/>
      <c r="C26" s="293"/>
      <c r="D26" s="287"/>
      <c r="E26" s="287"/>
      <c r="F26" s="287"/>
      <c r="G26" s="287"/>
      <c r="H26" s="287"/>
      <c r="I26" s="287"/>
    </row>
    <row r="27" spans="2:9" ht="20.100000000000001" customHeight="1" thickTop="1" thickBot="1">
      <c r="B27" s="285"/>
      <c r="C27" s="293"/>
      <c r="D27" s="287"/>
      <c r="E27" s="287"/>
      <c r="F27" s="287"/>
      <c r="G27" s="287"/>
      <c r="H27" s="287"/>
      <c r="I27" s="287"/>
    </row>
    <row r="28" spans="2:9" ht="20.100000000000001" customHeight="1" thickTop="1" thickBot="1">
      <c r="B28" s="285"/>
      <c r="C28" s="293"/>
      <c r="D28" s="287"/>
      <c r="E28" s="287"/>
      <c r="F28" s="287"/>
      <c r="G28" s="287"/>
      <c r="H28" s="287"/>
      <c r="I28" s="287"/>
    </row>
    <row r="29" spans="2:9" ht="20.100000000000001" customHeight="1" thickTop="1" thickBot="1">
      <c r="B29" s="285"/>
      <c r="C29" s="293"/>
      <c r="D29" s="287"/>
      <c r="E29" s="287"/>
      <c r="F29" s="287"/>
      <c r="G29" s="287"/>
      <c r="H29" s="287"/>
      <c r="I29" s="287"/>
    </row>
    <row r="30" spans="2:9" ht="20.100000000000001" customHeight="1" thickTop="1" thickBot="1">
      <c r="B30" s="285"/>
      <c r="C30" s="293"/>
      <c r="D30" s="287"/>
      <c r="E30" s="287"/>
      <c r="F30" s="287"/>
      <c r="G30" s="287"/>
      <c r="H30" s="287"/>
      <c r="I30" s="287"/>
    </row>
    <row r="31" spans="2:9" ht="20.100000000000001" customHeight="1" thickTop="1" thickBot="1">
      <c r="B31" s="285"/>
      <c r="C31" s="293"/>
      <c r="D31" s="287"/>
      <c r="E31" s="287"/>
      <c r="F31" s="287"/>
      <c r="G31" s="287"/>
      <c r="H31" s="287"/>
      <c r="I31" s="287"/>
    </row>
    <row r="32" spans="2:9" ht="20.100000000000001" customHeight="1" thickTop="1" thickBot="1">
      <c r="B32" s="285"/>
      <c r="C32" s="293"/>
      <c r="D32" s="287"/>
      <c r="E32" s="287"/>
      <c r="F32" s="287"/>
      <c r="G32" s="287"/>
      <c r="H32" s="287"/>
      <c r="I32" s="287"/>
    </row>
    <row r="33" spans="2:9" ht="20.100000000000001" customHeight="1" thickTop="1" thickBot="1">
      <c r="B33" s="285"/>
      <c r="C33" s="293"/>
      <c r="D33" s="287"/>
      <c r="E33" s="287"/>
      <c r="F33" s="287"/>
      <c r="G33" s="287"/>
      <c r="H33" s="287"/>
      <c r="I33" s="287"/>
    </row>
    <row r="34" spans="2:9" ht="20.100000000000001" customHeight="1" thickTop="1" thickBot="1">
      <c r="B34" s="285"/>
      <c r="C34" s="293"/>
      <c r="D34" s="287"/>
      <c r="E34" s="287"/>
      <c r="F34" s="287"/>
      <c r="G34" s="287"/>
      <c r="H34" s="287"/>
      <c r="I34" s="287"/>
    </row>
    <row r="35" spans="2:9" ht="20.100000000000001" customHeight="1" thickTop="1" thickBot="1">
      <c r="B35" s="285"/>
      <c r="C35" s="293"/>
      <c r="D35" s="287"/>
      <c r="E35" s="287"/>
      <c r="F35" s="287"/>
      <c r="G35" s="287"/>
      <c r="H35" s="287"/>
      <c r="I35" s="287"/>
    </row>
    <row r="36" spans="2:9" ht="20.100000000000001" customHeight="1" thickTop="1" thickBot="1">
      <c r="B36" s="285"/>
      <c r="C36" s="293"/>
      <c r="D36" s="287"/>
      <c r="E36" s="287"/>
      <c r="F36" s="287"/>
      <c r="G36" s="287"/>
      <c r="H36" s="287"/>
      <c r="I36" s="287"/>
    </row>
    <row r="37" spans="2:9" ht="20.100000000000001" customHeight="1" thickTop="1" thickBot="1">
      <c r="B37" s="285"/>
      <c r="C37" s="293"/>
      <c r="D37" s="287"/>
      <c r="E37" s="287"/>
      <c r="F37" s="287"/>
      <c r="G37" s="287"/>
      <c r="H37" s="287"/>
      <c r="I37" s="287"/>
    </row>
    <row r="38" spans="2:9" ht="20.100000000000001" customHeight="1" thickTop="1" thickBot="1">
      <c r="B38" s="285"/>
      <c r="C38" s="293"/>
      <c r="D38" s="287"/>
      <c r="E38" s="287"/>
      <c r="F38" s="287"/>
      <c r="G38" s="287"/>
      <c r="H38" s="287"/>
      <c r="I38" s="287"/>
    </row>
    <row r="39" spans="2:9" ht="20.100000000000001" customHeight="1" thickTop="1" thickBot="1">
      <c r="B39" s="285"/>
      <c r="C39" s="293"/>
      <c r="D39" s="287"/>
      <c r="E39" s="287"/>
      <c r="F39" s="287"/>
      <c r="G39" s="287"/>
      <c r="H39" s="287"/>
      <c r="I39" s="287"/>
    </row>
    <row r="40" spans="2:9" ht="20.100000000000001" customHeight="1" thickTop="1" thickBot="1">
      <c r="B40" s="285"/>
      <c r="C40" s="293"/>
      <c r="D40" s="287"/>
      <c r="E40" s="287"/>
      <c r="F40" s="287"/>
      <c r="G40" s="287"/>
      <c r="H40" s="287"/>
      <c r="I40" s="287"/>
    </row>
    <row r="41" spans="2:9" ht="20.100000000000001" customHeight="1" thickTop="1" thickBot="1">
      <c r="B41" s="285"/>
      <c r="C41" s="293"/>
      <c r="D41" s="287"/>
      <c r="E41" s="287"/>
      <c r="F41" s="287"/>
      <c r="G41" s="287"/>
      <c r="H41" s="287"/>
      <c r="I41" s="287"/>
    </row>
    <row r="42" spans="2:9" ht="20.100000000000001" customHeight="1" thickTop="1" thickBot="1">
      <c r="B42" s="285"/>
      <c r="C42" s="293"/>
      <c r="D42" s="287"/>
      <c r="E42" s="287"/>
      <c r="F42" s="287"/>
      <c r="G42" s="287"/>
      <c r="H42" s="287"/>
      <c r="I42" s="287"/>
    </row>
    <row r="43" spans="2:9" ht="20.100000000000001" customHeight="1" thickTop="1" thickBot="1">
      <c r="B43" s="285"/>
      <c r="C43" s="293"/>
      <c r="D43" s="287"/>
      <c r="E43" s="287"/>
      <c r="F43" s="287"/>
      <c r="G43" s="287"/>
      <c r="H43" s="287"/>
      <c r="I43" s="287"/>
    </row>
    <row r="44" spans="2:9" ht="20.100000000000001" customHeight="1" thickTop="1" thickBot="1">
      <c r="B44" s="285"/>
      <c r="C44" s="293"/>
      <c r="D44" s="287"/>
      <c r="E44" s="287"/>
      <c r="F44" s="287"/>
      <c r="G44" s="287"/>
      <c r="H44" s="287"/>
      <c r="I44" s="287"/>
    </row>
    <row r="45" spans="2:9" ht="20.100000000000001" customHeight="1" thickTop="1" thickBot="1">
      <c r="B45" s="285"/>
      <c r="C45" s="293"/>
      <c r="D45" s="287"/>
      <c r="E45" s="287"/>
      <c r="F45" s="287"/>
      <c r="G45" s="287"/>
      <c r="H45" s="287"/>
      <c r="I45" s="287"/>
    </row>
    <row r="46" spans="2:9" ht="20.100000000000001" customHeight="1" thickTop="1" thickBot="1">
      <c r="B46" s="285"/>
      <c r="C46" s="293"/>
      <c r="D46" s="287"/>
      <c r="E46" s="287"/>
      <c r="F46" s="287"/>
      <c r="G46" s="287"/>
      <c r="H46" s="287"/>
      <c r="I46" s="287"/>
    </row>
    <row r="47" spans="2:9" ht="20.100000000000001" customHeight="1" thickTop="1" thickBot="1">
      <c r="B47" s="285"/>
      <c r="C47" s="293"/>
      <c r="D47" s="287"/>
      <c r="E47" s="287"/>
      <c r="F47" s="287"/>
      <c r="G47" s="287"/>
      <c r="H47" s="287"/>
      <c r="I47" s="287"/>
    </row>
    <row r="48" spans="2:9" ht="20.100000000000001" customHeight="1" thickTop="1" thickBot="1">
      <c r="B48" s="285"/>
      <c r="C48" s="293"/>
      <c r="D48" s="287"/>
      <c r="E48" s="287"/>
      <c r="F48" s="287"/>
      <c r="G48" s="287"/>
      <c r="H48" s="287"/>
      <c r="I48" s="287"/>
    </row>
    <row r="49" spans="2:9" ht="20.100000000000001" customHeight="1" thickTop="1" thickBot="1">
      <c r="B49" s="285"/>
      <c r="C49" s="293"/>
      <c r="D49" s="287"/>
      <c r="E49" s="287"/>
      <c r="F49" s="287"/>
      <c r="G49" s="287"/>
      <c r="H49" s="287"/>
      <c r="I49" s="287"/>
    </row>
    <row r="50" spans="2:9" ht="20.100000000000001" customHeight="1" thickTop="1" thickBot="1">
      <c r="B50" s="285"/>
      <c r="C50" s="293"/>
      <c r="D50" s="287"/>
      <c r="E50" s="287"/>
      <c r="F50" s="287"/>
      <c r="G50" s="287"/>
      <c r="H50" s="287"/>
      <c r="I50" s="287"/>
    </row>
    <row r="51" spans="2:9" ht="20.100000000000001" customHeight="1" thickTop="1" thickBot="1">
      <c r="B51" s="285"/>
      <c r="C51" s="293"/>
      <c r="D51" s="287"/>
      <c r="E51" s="287"/>
      <c r="F51" s="287"/>
      <c r="G51" s="287"/>
      <c r="H51" s="287"/>
      <c r="I51" s="287"/>
    </row>
    <row r="52" spans="2:9" ht="20.100000000000001" customHeight="1" thickTop="1" thickBot="1">
      <c r="B52" s="285"/>
      <c r="C52" s="293"/>
      <c r="D52" s="287"/>
      <c r="E52" s="287"/>
      <c r="F52" s="287"/>
      <c r="G52" s="287"/>
      <c r="H52" s="287"/>
      <c r="I52" s="287"/>
    </row>
    <row r="53" spans="2:9" ht="20.100000000000001" customHeight="1" thickTop="1" thickBot="1">
      <c r="B53" s="285"/>
      <c r="C53" s="293"/>
      <c r="D53" s="287"/>
      <c r="E53" s="287"/>
      <c r="F53" s="287"/>
      <c r="G53" s="287"/>
      <c r="H53" s="287"/>
      <c r="I53" s="287"/>
    </row>
    <row r="54" spans="2:9" ht="20.100000000000001" customHeight="1" thickTop="1" thickBot="1">
      <c r="B54" s="285"/>
      <c r="C54" s="293"/>
      <c r="D54" s="287"/>
      <c r="E54" s="287"/>
      <c r="F54" s="287"/>
      <c r="G54" s="287"/>
      <c r="H54" s="287"/>
      <c r="I54" s="287"/>
    </row>
    <row r="55" spans="2:9" ht="20.100000000000001" customHeight="1" thickTop="1" thickBot="1">
      <c r="B55" s="285"/>
      <c r="C55" s="293"/>
      <c r="D55" s="287"/>
      <c r="E55" s="287"/>
      <c r="F55" s="287"/>
      <c r="G55" s="287"/>
      <c r="H55" s="287"/>
      <c r="I55" s="287"/>
    </row>
    <row r="56" spans="2:9" ht="20.100000000000001" customHeight="1" thickTop="1" thickBot="1">
      <c r="B56" s="285"/>
      <c r="C56" s="293"/>
      <c r="D56" s="287"/>
      <c r="E56" s="287"/>
      <c r="F56" s="287"/>
      <c r="G56" s="287"/>
      <c r="H56" s="287"/>
      <c r="I56" s="287"/>
    </row>
    <row r="57" spans="2:9" ht="20.100000000000001" customHeight="1" thickTop="1" thickBot="1">
      <c r="B57" s="285"/>
      <c r="C57" s="293"/>
      <c r="D57" s="287"/>
      <c r="E57" s="287"/>
      <c r="F57" s="287"/>
      <c r="G57" s="287"/>
      <c r="H57" s="287"/>
      <c r="I57" s="287"/>
    </row>
    <row r="58" spans="2:9" ht="20.100000000000001" customHeight="1" thickTop="1" thickBot="1">
      <c r="B58" s="285"/>
      <c r="C58" s="293"/>
      <c r="D58" s="287"/>
      <c r="E58" s="287"/>
      <c r="F58" s="287"/>
      <c r="G58" s="287"/>
      <c r="H58" s="287"/>
      <c r="I58" s="287"/>
    </row>
    <row r="59" spans="2:9" ht="20.100000000000001" customHeight="1" thickTop="1" thickBot="1">
      <c r="B59" s="285"/>
      <c r="C59" s="293"/>
      <c r="D59" s="287"/>
      <c r="E59" s="287"/>
      <c r="F59" s="287"/>
      <c r="G59" s="287"/>
      <c r="H59" s="287"/>
      <c r="I59" s="287"/>
    </row>
    <row r="60" spans="2:9" ht="20.100000000000001" customHeight="1" thickTop="1" thickBot="1">
      <c r="B60" s="285"/>
      <c r="C60" s="293"/>
      <c r="D60" s="287"/>
      <c r="E60" s="287"/>
      <c r="F60" s="287"/>
      <c r="G60" s="287"/>
      <c r="H60" s="287"/>
      <c r="I60" s="287"/>
    </row>
    <row r="61" spans="2:9" ht="20.100000000000001" customHeight="1" thickTop="1" thickBot="1">
      <c r="B61" s="285"/>
      <c r="C61" s="293"/>
      <c r="D61" s="287"/>
      <c r="E61" s="287"/>
      <c r="F61" s="287"/>
      <c r="G61" s="287"/>
      <c r="H61" s="287"/>
      <c r="I61" s="287"/>
    </row>
    <row r="62" spans="2:9" ht="20.100000000000001" customHeight="1" thickTop="1" thickBot="1">
      <c r="B62" s="285"/>
      <c r="C62" s="293"/>
      <c r="D62" s="287"/>
      <c r="E62" s="287"/>
      <c r="F62" s="287"/>
      <c r="G62" s="287"/>
      <c r="H62" s="287"/>
      <c r="I62" s="287"/>
    </row>
    <row r="63" spans="2:9" ht="20.100000000000001" customHeight="1" thickTop="1" thickBot="1">
      <c r="B63" s="285"/>
      <c r="C63" s="293"/>
      <c r="D63" s="287"/>
      <c r="E63" s="287"/>
      <c r="F63" s="287"/>
      <c r="G63" s="287"/>
      <c r="H63" s="287"/>
      <c r="I63" s="287"/>
    </row>
    <row r="64" spans="2:9" ht="20.100000000000001" customHeight="1" thickTop="1" thickBot="1">
      <c r="B64" s="285"/>
      <c r="C64" s="293"/>
      <c r="D64" s="287"/>
      <c r="E64" s="287"/>
      <c r="F64" s="287"/>
      <c r="G64" s="287"/>
      <c r="H64" s="287"/>
      <c r="I64" s="287"/>
    </row>
    <row r="65" spans="2:9" ht="20.100000000000001" customHeight="1" thickTop="1" thickBot="1">
      <c r="B65" s="285"/>
      <c r="C65" s="293"/>
      <c r="D65" s="287"/>
      <c r="E65" s="287"/>
      <c r="F65" s="287"/>
      <c r="G65" s="287"/>
      <c r="H65" s="287"/>
      <c r="I65" s="287"/>
    </row>
    <row r="66" spans="2:9" ht="20.100000000000001" customHeight="1" thickTop="1" thickBot="1">
      <c r="B66" s="285"/>
      <c r="C66" s="293"/>
      <c r="D66" s="287"/>
      <c r="E66" s="287"/>
      <c r="F66" s="287"/>
      <c r="G66" s="287"/>
      <c r="H66" s="287"/>
      <c r="I66" s="287"/>
    </row>
    <row r="67" spans="2:9" ht="20.100000000000001" customHeight="1" thickTop="1" thickBot="1">
      <c r="B67" s="285"/>
      <c r="C67" s="293"/>
      <c r="D67" s="287"/>
      <c r="E67" s="287"/>
      <c r="F67" s="287"/>
      <c r="G67" s="287"/>
      <c r="H67" s="287"/>
      <c r="I67" s="287"/>
    </row>
    <row r="68" spans="2:9" ht="20.100000000000001" customHeight="1" thickTop="1" thickBot="1">
      <c r="B68" s="285"/>
      <c r="C68" s="293"/>
      <c r="D68" s="287"/>
      <c r="E68" s="287"/>
      <c r="F68" s="287"/>
      <c r="G68" s="287"/>
      <c r="H68" s="287"/>
      <c r="I68" s="287"/>
    </row>
    <row r="69" spans="2:9" ht="20.100000000000001" customHeight="1" thickTop="1" thickBot="1">
      <c r="B69" s="285"/>
      <c r="C69" s="293"/>
      <c r="D69" s="287"/>
      <c r="E69" s="287"/>
      <c r="F69" s="287"/>
      <c r="G69" s="287"/>
      <c r="H69" s="287"/>
      <c r="I69" s="287"/>
    </row>
    <row r="70" spans="2:9" ht="20.100000000000001" customHeight="1" thickTop="1" thickBot="1">
      <c r="B70" s="285"/>
      <c r="C70" s="123"/>
      <c r="D70" s="287"/>
      <c r="E70" s="287"/>
      <c r="F70" s="287"/>
      <c r="G70" s="287"/>
      <c r="H70" s="287"/>
      <c r="I70" s="287"/>
    </row>
    <row r="71" spans="2:9" ht="20.100000000000001" customHeight="1" thickTop="1" thickBot="1">
      <c r="B71" s="285"/>
      <c r="C71" s="123"/>
      <c r="D71" s="287"/>
      <c r="E71" s="287"/>
      <c r="F71" s="287"/>
      <c r="G71" s="287"/>
      <c r="H71" s="287"/>
      <c r="I71" s="287"/>
    </row>
    <row r="72" spans="2:9" ht="20.100000000000001" customHeight="1" thickTop="1" thickBot="1">
      <c r="B72" s="285"/>
      <c r="C72" s="123"/>
      <c r="D72" s="287"/>
      <c r="E72" s="287"/>
      <c r="F72" s="287"/>
      <c r="G72" s="287"/>
      <c r="H72" s="287"/>
      <c r="I72" s="287"/>
    </row>
    <row r="73" spans="2:9" ht="20.100000000000001" customHeight="1" thickTop="1" thickBot="1">
      <c r="B73" s="285"/>
      <c r="C73" s="123"/>
      <c r="D73" s="287"/>
      <c r="E73" s="287"/>
      <c r="F73" s="287"/>
      <c r="G73" s="287"/>
      <c r="H73" s="287"/>
      <c r="I73" s="287"/>
    </row>
    <row r="74" spans="2:9" ht="20.100000000000001" customHeight="1" thickTop="1" thickBot="1">
      <c r="B74" s="285"/>
      <c r="C74" s="123"/>
      <c r="D74" s="287"/>
      <c r="E74" s="287"/>
      <c r="F74" s="287"/>
      <c r="G74" s="287"/>
      <c r="H74" s="287"/>
      <c r="I74" s="287"/>
    </row>
    <row r="75" spans="2:9" ht="20.100000000000001" customHeight="1" thickTop="1" thickBot="1">
      <c r="B75" s="285"/>
      <c r="C75" s="286"/>
      <c r="D75" s="287"/>
      <c r="E75" s="287"/>
      <c r="F75" s="287"/>
      <c r="G75" s="287"/>
      <c r="H75" s="287"/>
      <c r="I75" s="287"/>
    </row>
    <row r="76" spans="2:9" ht="20.100000000000001" customHeight="1" thickTop="1" thickBot="1">
      <c r="B76" s="285"/>
      <c r="C76" s="286"/>
      <c r="D76" s="287"/>
      <c r="E76" s="287"/>
      <c r="F76" s="287"/>
      <c r="G76" s="287"/>
      <c r="H76" s="287"/>
      <c r="I76" s="287"/>
    </row>
    <row r="77" spans="2:9" ht="20.100000000000001" customHeight="1" thickTop="1" thickBot="1">
      <c r="B77" s="285"/>
      <c r="C77" s="286"/>
      <c r="D77" s="287"/>
      <c r="E77" s="287"/>
      <c r="F77" s="287"/>
      <c r="G77" s="287"/>
      <c r="H77" s="287"/>
      <c r="I77" s="287"/>
    </row>
    <row r="78" spans="2:9" ht="20.100000000000001" customHeight="1" thickTop="1" thickBot="1">
      <c r="B78" s="285"/>
      <c r="C78" s="286"/>
      <c r="D78" s="287"/>
      <c r="E78" s="287"/>
      <c r="F78" s="287"/>
      <c r="G78" s="287"/>
      <c r="H78" s="287"/>
      <c r="I78" s="287"/>
    </row>
    <row r="79" spans="2:9" ht="20.100000000000001" customHeight="1" thickTop="1" thickBot="1">
      <c r="B79" s="285"/>
      <c r="C79" s="286"/>
      <c r="D79" s="287"/>
      <c r="E79" s="287"/>
      <c r="F79" s="287"/>
      <c r="G79" s="287"/>
      <c r="H79" s="287"/>
      <c r="I79" s="287"/>
    </row>
    <row r="80" spans="2:9" ht="20.100000000000001" customHeight="1" thickTop="1" thickBot="1">
      <c r="B80" s="285"/>
      <c r="C80" s="288"/>
      <c r="D80" s="287"/>
      <c r="E80" s="287"/>
      <c r="F80" s="287"/>
      <c r="G80" s="287"/>
      <c r="H80" s="287"/>
      <c r="I80" s="287"/>
    </row>
    <row r="81" ht="20.100000000000001" customHeight="1" thickTop="1"/>
  </sheetData>
  <autoFilter ref="B3:I80">
    <filterColumn colId="2">
      <filters>
        <filter val="Yes"/>
      </filters>
    </filterColumn>
    <sortState ref="B5:I85">
      <sortCondition ref="C3"/>
    </sortState>
  </autoFilter>
  <mergeCells count="3">
    <mergeCell ref="B2:B3"/>
    <mergeCell ref="C2:C3"/>
    <mergeCell ref="D2:I2"/>
  </mergeCells>
  <dataValidations count="1">
    <dataValidation type="list" allowBlank="1" showInputMessage="1" showErrorMessage="1" sqref="K3:K4 D4:I80">
      <formula1>$K$3:$K$4</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FB986"/>
  <sheetViews>
    <sheetView topLeftCell="BX696" zoomScale="89" zoomScaleNormal="89" workbookViewId="0">
      <selection activeCell="D707" sqref="D707"/>
    </sheetView>
  </sheetViews>
  <sheetFormatPr defaultRowHeight="15"/>
  <cols>
    <col min="1" max="1" width="8.140625" customWidth="1"/>
    <col min="2" max="2" width="14.5703125" style="1" bestFit="1" customWidth="1"/>
    <col min="3" max="3" width="44" bestFit="1" customWidth="1"/>
    <col min="4" max="4" width="10.28515625" style="1" customWidth="1"/>
    <col min="5" max="5" width="22.85546875" style="1" customWidth="1"/>
    <col min="6" max="6" width="10.28515625" style="1" bestFit="1" customWidth="1"/>
    <col min="7" max="7" width="10.28515625" style="1" customWidth="1"/>
    <col min="8" max="8" width="56.7109375" bestFit="1" customWidth="1"/>
    <col min="9" max="9" width="17.28515625" style="1" bestFit="1" customWidth="1"/>
    <col min="10" max="10" width="25.85546875" customWidth="1"/>
    <col min="11" max="11" width="184.140625" bestFit="1" customWidth="1"/>
    <col min="12" max="12" width="167" bestFit="1" customWidth="1"/>
    <col min="13" max="13" width="31.140625" style="607" bestFit="1" customWidth="1"/>
    <col min="14" max="14" width="42.7109375" bestFit="1" customWidth="1"/>
    <col min="15" max="15" width="48.42578125" bestFit="1" customWidth="1"/>
    <col min="16" max="16" width="31.42578125" bestFit="1" customWidth="1"/>
    <col min="17" max="19" width="9" bestFit="1" customWidth="1"/>
    <col min="20" max="20" width="11.85546875" bestFit="1" customWidth="1"/>
    <col min="21" max="21" width="9.140625" bestFit="1" customWidth="1"/>
    <col min="22" max="22" width="20.5703125" bestFit="1" customWidth="1"/>
    <col min="23" max="23" width="11.5703125" customWidth="1"/>
    <col min="24" max="24" width="12.42578125" bestFit="1" customWidth="1"/>
    <col min="25" max="25" width="25.28515625" bestFit="1" customWidth="1"/>
    <col min="26" max="27" width="9" bestFit="1" customWidth="1"/>
    <col min="28" max="28" width="15.42578125" bestFit="1" customWidth="1"/>
    <col min="29" max="29" width="10" bestFit="1" customWidth="1"/>
    <col min="30" max="30" width="11.7109375" bestFit="1" customWidth="1"/>
    <col min="31" max="31" width="19.7109375" bestFit="1" customWidth="1"/>
    <col min="32" max="32" width="14.5703125" bestFit="1" customWidth="1"/>
    <col min="33" max="33" width="11.5703125" bestFit="1" customWidth="1"/>
    <col min="34" max="34" width="10.42578125" bestFit="1" customWidth="1"/>
    <col min="35" max="35" width="15" bestFit="1" customWidth="1"/>
    <col min="36" max="36" width="19.7109375" customWidth="1"/>
    <col min="37" max="37" width="16" bestFit="1" customWidth="1"/>
    <col min="38" max="38" width="16.28515625" bestFit="1" customWidth="1"/>
    <col min="39" max="39" width="23.140625" customWidth="1"/>
    <col min="40" max="40" width="9" bestFit="1" customWidth="1"/>
    <col min="41" max="41" width="9.7109375" bestFit="1" customWidth="1"/>
    <col min="42" max="42" width="23.140625" customWidth="1"/>
    <col min="43" max="43" width="29.42578125" bestFit="1" customWidth="1"/>
    <col min="44" max="44" width="33.28515625" customWidth="1"/>
    <col min="45" max="45" width="10.42578125" bestFit="1" customWidth="1"/>
    <col min="46" max="46" width="23.42578125" bestFit="1" customWidth="1"/>
    <col min="47" max="47" width="25.28515625" bestFit="1" customWidth="1"/>
    <col min="48" max="48" width="10.5703125" bestFit="1" customWidth="1"/>
    <col min="49" max="49" width="43" bestFit="1" customWidth="1"/>
    <col min="50" max="50" width="13" bestFit="1" customWidth="1"/>
    <col min="51" max="51" width="22" bestFit="1" customWidth="1"/>
    <col min="52" max="54" width="22" customWidth="1"/>
    <col min="55" max="55" width="32.85546875" bestFit="1" customWidth="1"/>
    <col min="56" max="56" width="13.140625" customWidth="1"/>
    <col min="57" max="57" width="14.7109375" bestFit="1" customWidth="1"/>
    <col min="58" max="58" width="20.5703125" bestFit="1" customWidth="1"/>
    <col min="59" max="59" width="12.7109375" customWidth="1"/>
    <col min="60" max="60" width="20.85546875" bestFit="1" customWidth="1"/>
    <col min="61" max="65" width="20.85546875" customWidth="1"/>
    <col min="66" max="66" width="23.28515625" bestFit="1" customWidth="1"/>
    <col min="67" max="76" width="20.85546875" customWidth="1"/>
    <col min="77" max="77" width="28" bestFit="1" customWidth="1"/>
    <col min="78" max="79" width="28" customWidth="1"/>
    <col min="80" max="80" width="44.7109375" bestFit="1" customWidth="1"/>
    <col min="81" max="81" width="18" bestFit="1" customWidth="1"/>
    <col min="82" max="82" width="20.140625" bestFit="1" customWidth="1"/>
    <col min="83" max="83" width="26.42578125" bestFit="1" customWidth="1"/>
    <col min="84" max="84" width="17.140625" bestFit="1" customWidth="1"/>
    <col min="85" max="85" width="17.140625" customWidth="1"/>
    <col min="86" max="86" width="19.7109375" customWidth="1"/>
    <col min="87" max="87" width="23.140625" customWidth="1"/>
    <col min="88" max="88" width="25.85546875" bestFit="1" customWidth="1"/>
    <col min="89" max="89" width="25.85546875" customWidth="1"/>
    <col min="90" max="90" width="28.140625" bestFit="1" customWidth="1"/>
    <col min="91" max="91" width="62.140625" customWidth="1"/>
    <col min="92" max="92" width="39.7109375" bestFit="1" customWidth="1"/>
    <col min="93" max="93" width="45.5703125" style="657" bestFit="1" customWidth="1"/>
    <col min="94" max="94" width="30.140625" bestFit="1" customWidth="1"/>
    <col min="95" max="95" width="77.85546875" bestFit="1" customWidth="1"/>
    <col min="96" max="96" width="96.5703125" customWidth="1"/>
    <col min="97" max="97" width="54.5703125" bestFit="1" customWidth="1"/>
    <col min="98" max="98" width="54.5703125" customWidth="1"/>
    <col min="99" max="99" width="22.85546875" customWidth="1"/>
    <col min="100" max="100" width="66.5703125" bestFit="1" customWidth="1"/>
    <col min="101" max="101" width="75.85546875" customWidth="1"/>
    <col min="102" max="102" width="63.140625" customWidth="1"/>
    <col min="103" max="103" width="28.85546875" customWidth="1"/>
    <col min="104" max="104" width="23.42578125" customWidth="1"/>
    <col min="105" max="105" width="27.7109375" customWidth="1"/>
    <col min="106" max="106" width="31.140625" customWidth="1"/>
    <col min="107" max="107" width="39.7109375" bestFit="1" customWidth="1"/>
    <col min="108" max="108" width="94" customWidth="1"/>
    <col min="109" max="109" width="45.5703125" customWidth="1"/>
    <col min="110" max="110" width="34.7109375" bestFit="1" customWidth="1"/>
    <col min="111" max="116" width="19.85546875" bestFit="1" customWidth="1"/>
    <col min="117" max="117" width="51.5703125" customWidth="1"/>
    <col min="118" max="118" width="36.85546875" bestFit="1" customWidth="1"/>
    <col min="119" max="119" width="36.85546875" customWidth="1"/>
    <col min="120" max="120" width="31.140625" bestFit="1" customWidth="1"/>
    <col min="121" max="121" width="40.140625" customWidth="1"/>
    <col min="122" max="122" width="41" customWidth="1"/>
    <col min="123" max="123" width="52.85546875" bestFit="1" customWidth="1"/>
    <col min="124" max="124" width="52.85546875" customWidth="1"/>
    <col min="125" max="125" width="48.7109375" customWidth="1"/>
    <col min="126" max="126" width="66.5703125" bestFit="1" customWidth="1"/>
    <col min="127" max="127" width="66.5703125" customWidth="1"/>
    <col min="128" max="128" width="31.85546875" customWidth="1"/>
    <col min="129" max="129" width="22.85546875" customWidth="1"/>
    <col min="130" max="130" width="35.42578125" customWidth="1"/>
    <col min="131" max="131" width="47" customWidth="1"/>
    <col min="132" max="132" width="34.140625" customWidth="1"/>
    <col min="133" max="133" width="92.85546875" customWidth="1"/>
    <col min="134" max="134" width="38.7109375" customWidth="1"/>
    <col min="135" max="138" width="255.7109375" customWidth="1"/>
    <col min="139" max="139" width="171.85546875" customWidth="1"/>
    <col min="140" max="140" width="92.42578125" bestFit="1" customWidth="1"/>
    <col min="141" max="141" width="144.140625" bestFit="1" customWidth="1"/>
    <col min="142" max="142" width="255.7109375" bestFit="1" customWidth="1"/>
    <col min="143" max="143" width="161.28515625" bestFit="1" customWidth="1"/>
    <col min="144" max="144" width="158.140625" bestFit="1" customWidth="1"/>
    <col min="145" max="145" width="36.7109375" bestFit="1" customWidth="1"/>
  </cols>
  <sheetData>
    <row r="1" spans="1:144" ht="18" thickTop="1" thickBot="1">
      <c r="A1" s="575" t="s">
        <v>11704</v>
      </c>
      <c r="B1" s="572" t="s">
        <v>0</v>
      </c>
      <c r="C1" s="572" t="s">
        <v>1</v>
      </c>
      <c r="D1" s="572" t="s">
        <v>12337</v>
      </c>
      <c r="E1" s="568" t="s">
        <v>13021</v>
      </c>
      <c r="F1" s="572" t="s">
        <v>13</v>
      </c>
      <c r="G1" s="572" t="s">
        <v>12494</v>
      </c>
      <c r="H1" s="572" t="s">
        <v>11720</v>
      </c>
      <c r="I1" s="572" t="s">
        <v>2</v>
      </c>
      <c r="J1" s="572" t="s">
        <v>3</v>
      </c>
      <c r="K1" s="572" t="s">
        <v>4</v>
      </c>
      <c r="L1" s="572" t="s">
        <v>5</v>
      </c>
      <c r="M1" s="572" t="s">
        <v>6</v>
      </c>
      <c r="N1" s="572" t="s">
        <v>7</v>
      </c>
      <c r="O1" s="612" t="s">
        <v>8</v>
      </c>
      <c r="P1" s="612" t="s">
        <v>9</v>
      </c>
      <c r="Q1" s="612" t="s">
        <v>12353</v>
      </c>
      <c r="R1" s="612" t="s">
        <v>12350</v>
      </c>
      <c r="S1" s="612" t="s">
        <v>12403</v>
      </c>
      <c r="T1" s="612" t="s">
        <v>12398</v>
      </c>
      <c r="U1" s="612" t="s">
        <v>12400</v>
      </c>
      <c r="V1" s="612" t="s">
        <v>12399</v>
      </c>
      <c r="W1" s="612" t="s">
        <v>12401</v>
      </c>
      <c r="X1" s="612" t="s">
        <v>12402</v>
      </c>
      <c r="Y1" s="612" t="s">
        <v>12484</v>
      </c>
      <c r="Z1" s="612" t="s">
        <v>12571</v>
      </c>
      <c r="AA1" s="612" t="s">
        <v>13036</v>
      </c>
      <c r="AB1" s="612" t="s">
        <v>13194</v>
      </c>
      <c r="AC1" s="612" t="s">
        <v>12576</v>
      </c>
      <c r="AD1" s="612" t="s">
        <v>13298</v>
      </c>
      <c r="AE1" s="612" t="s">
        <v>13505</v>
      </c>
      <c r="AF1" s="612" t="s">
        <v>13448</v>
      </c>
      <c r="AG1" s="612" t="s">
        <v>13484</v>
      </c>
      <c r="AH1" s="612" t="s">
        <v>13751</v>
      </c>
      <c r="AI1" s="612" t="s">
        <v>13803</v>
      </c>
      <c r="AJ1" s="612" t="s">
        <v>13866</v>
      </c>
      <c r="AK1" s="612" t="s">
        <v>13870</v>
      </c>
      <c r="AL1" s="612" t="s">
        <v>13878</v>
      </c>
      <c r="AM1" s="612" t="s">
        <v>13884</v>
      </c>
      <c r="AN1" s="612" t="s">
        <v>13892</v>
      </c>
      <c r="AO1" s="612" t="s">
        <v>13931</v>
      </c>
      <c r="AP1" s="612" t="s">
        <v>13504</v>
      </c>
      <c r="AQ1" s="612" t="s">
        <v>13986</v>
      </c>
      <c r="AR1" s="612" t="s">
        <v>13987</v>
      </c>
      <c r="AS1" s="612" t="s">
        <v>13983</v>
      </c>
      <c r="AT1" s="612" t="s">
        <v>13989</v>
      </c>
      <c r="AU1" s="612" t="s">
        <v>14000</v>
      </c>
      <c r="AV1" s="612" t="s">
        <v>14001</v>
      </c>
      <c r="AW1" s="612" t="s">
        <v>14174</v>
      </c>
      <c r="AX1" s="612" t="s">
        <v>14328</v>
      </c>
      <c r="AY1" s="612" t="s">
        <v>14400</v>
      </c>
      <c r="AZ1" s="612" t="s">
        <v>14410</v>
      </c>
      <c r="BA1" s="612" t="s">
        <v>14412</v>
      </c>
      <c r="BB1" s="612" t="s">
        <v>13434</v>
      </c>
      <c r="BC1" s="612" t="s">
        <v>14417</v>
      </c>
      <c r="BD1" s="612" t="s">
        <v>14419</v>
      </c>
      <c r="BE1" s="612" t="s">
        <v>14493</v>
      </c>
      <c r="BF1" s="612" t="s">
        <v>14497</v>
      </c>
      <c r="BG1" s="612" t="s">
        <v>14499</v>
      </c>
      <c r="BH1" s="612" t="s">
        <v>14635</v>
      </c>
      <c r="BI1" s="612" t="s">
        <v>14689</v>
      </c>
      <c r="BJ1" s="612" t="s">
        <v>14693</v>
      </c>
      <c r="BK1" s="612" t="s">
        <v>14704</v>
      </c>
      <c r="BL1" s="612" t="s">
        <v>14702</v>
      </c>
      <c r="BM1" s="612" t="s">
        <v>14710</v>
      </c>
      <c r="BN1" s="612" t="s">
        <v>14716</v>
      </c>
      <c r="BO1" s="612" t="s">
        <v>14718</v>
      </c>
      <c r="BP1" s="612" t="s">
        <v>14721</v>
      </c>
      <c r="BQ1" s="612" t="s">
        <v>14725</v>
      </c>
      <c r="BR1" s="612" t="s">
        <v>14726</v>
      </c>
      <c r="BS1" s="612" t="s">
        <v>14734</v>
      </c>
      <c r="BT1" s="612" t="s">
        <v>14737</v>
      </c>
      <c r="BU1" s="612" t="s">
        <v>14741</v>
      </c>
      <c r="BV1" s="612" t="s">
        <v>14750</v>
      </c>
      <c r="BW1" s="612" t="s">
        <v>14764</v>
      </c>
      <c r="BX1" s="612" t="s">
        <v>14766</v>
      </c>
      <c r="BY1" s="612" t="s">
        <v>14768</v>
      </c>
      <c r="BZ1" s="612" t="s">
        <v>14772</v>
      </c>
      <c r="CA1" s="612" t="s">
        <v>14780</v>
      </c>
      <c r="CB1" s="612" t="s">
        <v>14792</v>
      </c>
      <c r="CC1" s="612" t="s">
        <v>14802</v>
      </c>
      <c r="CD1" s="612" t="s">
        <v>14818</v>
      </c>
      <c r="CE1" s="612" t="s">
        <v>14814</v>
      </c>
      <c r="CF1" s="612" t="s">
        <v>13022</v>
      </c>
      <c r="CG1" s="168" t="s">
        <v>10</v>
      </c>
      <c r="CH1" s="168" t="s">
        <v>11</v>
      </c>
      <c r="CI1" s="168" t="s">
        <v>12</v>
      </c>
      <c r="CJ1" s="168" t="s">
        <v>11719</v>
      </c>
      <c r="CK1" s="168" t="s">
        <v>14</v>
      </c>
      <c r="CL1" s="168" t="s">
        <v>15</v>
      </c>
      <c r="CM1" s="168" t="s">
        <v>16</v>
      </c>
      <c r="CN1" s="168" t="s">
        <v>17</v>
      </c>
      <c r="CO1" s="168" t="s">
        <v>18</v>
      </c>
      <c r="CP1" s="168" t="s">
        <v>19</v>
      </c>
      <c r="CQ1" s="168" t="s">
        <v>20</v>
      </c>
      <c r="CR1" s="168" t="s">
        <v>21</v>
      </c>
      <c r="CS1" s="168" t="s">
        <v>22</v>
      </c>
      <c r="CT1" s="168" t="s">
        <v>23</v>
      </c>
      <c r="CU1" s="168" t="s">
        <v>24</v>
      </c>
      <c r="CV1" s="168" t="s">
        <v>25</v>
      </c>
      <c r="CW1" s="168" t="s">
        <v>26</v>
      </c>
      <c r="CX1" s="168" t="s">
        <v>27</v>
      </c>
      <c r="CY1" s="168" t="s">
        <v>28</v>
      </c>
      <c r="CZ1" s="168" t="s">
        <v>29</v>
      </c>
      <c r="DA1" s="168" t="s">
        <v>30</v>
      </c>
      <c r="DB1" s="168" t="s">
        <v>31</v>
      </c>
      <c r="DC1" s="168" t="s">
        <v>32</v>
      </c>
      <c r="DD1" s="168" t="s">
        <v>33</v>
      </c>
      <c r="DE1" s="168" t="s">
        <v>34</v>
      </c>
      <c r="DF1" s="168" t="s">
        <v>35</v>
      </c>
      <c r="DG1" s="168" t="s">
        <v>36</v>
      </c>
      <c r="DH1" s="168" t="s">
        <v>37</v>
      </c>
      <c r="DI1" s="168" t="s">
        <v>38</v>
      </c>
      <c r="DJ1" s="168" t="s">
        <v>39</v>
      </c>
      <c r="DK1" s="168" t="s">
        <v>40</v>
      </c>
      <c r="DL1" s="168" t="s">
        <v>68</v>
      </c>
      <c r="DM1" s="168" t="s">
        <v>41</v>
      </c>
      <c r="DN1" s="168" t="s">
        <v>42</v>
      </c>
      <c r="DO1" s="168" t="s">
        <v>13206</v>
      </c>
      <c r="DP1" s="168" t="s">
        <v>43</v>
      </c>
      <c r="DQ1" s="168" t="s">
        <v>44</v>
      </c>
      <c r="DR1" s="168" t="s">
        <v>45</v>
      </c>
      <c r="DS1" s="168" t="s">
        <v>46</v>
      </c>
      <c r="DT1" s="168" t="s">
        <v>47</v>
      </c>
      <c r="DU1" s="168" t="s">
        <v>48</v>
      </c>
      <c r="DV1" s="168" t="s">
        <v>49</v>
      </c>
      <c r="DW1" s="168" t="s">
        <v>50</v>
      </c>
      <c r="DX1" s="168" t="s">
        <v>51</v>
      </c>
      <c r="DY1" s="168" t="s">
        <v>52</v>
      </c>
      <c r="DZ1" s="168" t="s">
        <v>53</v>
      </c>
      <c r="EA1" s="168" t="s">
        <v>54</v>
      </c>
      <c r="EB1" s="168" t="s">
        <v>55</v>
      </c>
      <c r="EC1" s="168" t="s">
        <v>56</v>
      </c>
      <c r="ED1" s="168" t="s">
        <v>57</v>
      </c>
      <c r="EE1" s="168" t="s">
        <v>58</v>
      </c>
      <c r="EF1" s="168" t="s">
        <v>59</v>
      </c>
      <c r="EG1" s="168" t="s">
        <v>60</v>
      </c>
      <c r="EH1" s="168" t="s">
        <v>61</v>
      </c>
      <c r="EI1" s="168" t="s">
        <v>62</v>
      </c>
      <c r="EJ1" s="168" t="s">
        <v>63</v>
      </c>
      <c r="EK1" s="168" t="s">
        <v>64</v>
      </c>
      <c r="EL1" s="168" t="s">
        <v>65</v>
      </c>
      <c r="EM1" s="168" t="s">
        <v>66</v>
      </c>
      <c r="EN1" s="168" t="s">
        <v>67</v>
      </c>
    </row>
    <row r="2" spans="1:144" ht="18" thickTop="1" thickBot="1">
      <c r="A2" s="575">
        <v>1</v>
      </c>
      <c r="B2" s="572" t="s">
        <v>199</v>
      </c>
      <c r="C2" s="600" t="s">
        <v>200</v>
      </c>
      <c r="D2" s="570" t="s">
        <v>13208</v>
      </c>
      <c r="E2" s="568" t="str">
        <f t="shared" ref="E2:E66" si="0">IF(CF2&gt;0,"Placed","Not Placed")</f>
        <v>Placed</v>
      </c>
      <c r="F2" s="570" t="s">
        <v>207</v>
      </c>
      <c r="G2" s="570" t="s">
        <v>13265</v>
      </c>
      <c r="H2" s="130" t="str">
        <f>VLOOKUP(B2,BIOM!C:E,3,0)</f>
        <v>12th + Engineering without live KT</v>
      </c>
      <c r="I2" s="610">
        <v>36365</v>
      </c>
      <c r="J2" s="572">
        <v>20</v>
      </c>
      <c r="K2" s="611" t="s">
        <v>202</v>
      </c>
      <c r="L2" s="611" t="s">
        <v>203</v>
      </c>
      <c r="M2" s="611" t="s">
        <v>204</v>
      </c>
      <c r="N2" s="612" t="s">
        <v>198</v>
      </c>
      <c r="O2" s="612">
        <v>2225624707</v>
      </c>
      <c r="P2" s="612">
        <v>8451008530</v>
      </c>
      <c r="Q2" s="612" t="e">
        <f>VLOOKUP(B2,'TCS CON'!$D$1:$H$98,5,0)</f>
        <v>#N/A</v>
      </c>
      <c r="R2" s="612" t="e">
        <f>VLOOKUP(B2,LTI!$C$1:$H$46,6,0)</f>
        <v>#N/A</v>
      </c>
      <c r="S2" s="612" t="e">
        <f>VLOOKUP(B2,JARO!$E$2:$I$11,5,0)</f>
        <v>#N/A</v>
      </c>
      <c r="T2" s="612" t="e">
        <f>VLOOKUP(B2,Capgemini!$D$3:$H$78,5,0)</f>
        <v>#N/A</v>
      </c>
      <c r="U2" s="612" t="e">
        <f>VLOOKUP(B2,Carwale!$D$1:$H$4,5,0)</f>
        <v>#N/A</v>
      </c>
      <c r="V2" s="612" t="e">
        <f>VLOOKUP(B2,'Interactive Brokers'!E:I,5,0)</f>
        <v>#N/A</v>
      </c>
      <c r="W2" s="612" t="e">
        <f>VLOOKUP(B2,'REL Jio'!E:I,5,0)</f>
        <v>#N/A</v>
      </c>
      <c r="X2" s="612" t="e">
        <f>VLOOKUP(B2,'Sciative Sol'!E:I,5,0)</f>
        <v>#N/A</v>
      </c>
      <c r="Y2" s="612" t="e">
        <f>VLOOKUP(B2,'Hexaware Tech'!E:I,5,0)</f>
        <v>#N/A</v>
      </c>
      <c r="Z2" s="612" t="e">
        <f>VLOOKUP(B2,Axis!D:H,5,0)</f>
        <v>#N/A</v>
      </c>
      <c r="AA2" s="612" t="e">
        <f>VLOOKUP(B2,Ugam!$D$3:$H$26,5,0)</f>
        <v>#N/A</v>
      </c>
      <c r="AB2" s="612" t="e">
        <f>VLOOKUP(B2,Zeus!F:J,5,0)</f>
        <v>#N/A</v>
      </c>
      <c r="AC2" s="612" t="e">
        <f>VLOOKUP(B2,Montran!F:J,5,0)</f>
        <v>#N/A</v>
      </c>
      <c r="AD2" s="612" t="e">
        <f>VLOOKUP(B2,Endurance!G2:L2,5,0)</f>
        <v>#N/A</v>
      </c>
      <c r="AE2" s="612" t="e">
        <f>VLOOKUP(B2,'Swabhav Techlabs'!$F$1:$J$2,5,0)</f>
        <v>#N/A</v>
      </c>
      <c r="AF2" s="612" t="e">
        <f>VLOOKUP(B2,'Quality Kiosk'!$F$1:$J$18,5,0)</f>
        <v>#N/A</v>
      </c>
      <c r="AG2" s="612" t="e">
        <f>VLOOKUP(B2,'Lemon VB'!$F$1:$J$2,5,0)</f>
        <v>#N/A</v>
      </c>
      <c r="AH2" s="612" t="e">
        <f>VLOOKUP(B2,Gocomet!$E$1:$I$3,5,0)</f>
        <v>#N/A</v>
      </c>
      <c r="AI2" s="612" t="e">
        <f>VLOOKUP(B2,'Ingram Micro'!$E$1:$I$8,5,0)</f>
        <v>#N/A</v>
      </c>
      <c r="AJ2" s="612" t="e">
        <f>VLOOKUP(B2,'DePronto Infotech'!$E$1:$I$2,5,0)</f>
        <v>#N/A</v>
      </c>
      <c r="AK2" s="612" t="e">
        <f>VLOOKUP(B2,'Reliance Retail'!$E$1:$I$4,5,0)</f>
        <v>#N/A</v>
      </c>
      <c r="AL2" s="612" t="e">
        <f>VLOOKUP(B2,'Bright Champs'!$D$1:$H$13,5,0)</f>
        <v>#N/A</v>
      </c>
      <c r="AM2" s="612" t="e">
        <f>VLOOKUP(B2,Neosoft!$E$1:$I$12,5,0)</f>
        <v>#N/A</v>
      </c>
      <c r="AN2" s="612" t="e">
        <f>VLOOKUP(B2,Infosys!$E$1:$I$3,5,0)</f>
        <v>#N/A</v>
      </c>
      <c r="AO2" s="612" t="e">
        <f>VLOOKUP(B2,Cerelabs!$E$1:$I$5,5,0)</f>
        <v>#N/A</v>
      </c>
      <c r="AP2" s="612" t="e">
        <f>VLOOKUP(B2,'Neebal Technologies'!$D$1:$H$2,5,0)</f>
        <v>#N/A</v>
      </c>
      <c r="AQ2" s="612" t="e">
        <f>VLOOKUP(B2,'Vertiv Energy'!$D$1:$H$2,5,0)</f>
        <v>#N/A</v>
      </c>
      <c r="AR2" s="612" t="e">
        <f>VLOOKUP(B2,'Acidaes Solutions (CRMNEXT)'!$D$1:$H$3,5,0)</f>
        <v>#N/A</v>
      </c>
      <c r="AS2" s="612" t="e">
        <f>VLOOKUP(B2,Growisto!$D$1:$H$2,5,0)</f>
        <v>#N/A</v>
      </c>
      <c r="AT2" s="612" t="e">
        <f>VLOOKUP(B2,'9.9 Mediaworx - Digit'!$D$1:$H$2,5,0)</f>
        <v>#N/A</v>
      </c>
      <c r="AU2" s="612" t="e">
        <f>VLOOKUP(B2,'Vistaar systems Pvt Ltd'!$D$2:$H$3,5,0)</f>
        <v>#N/A</v>
      </c>
      <c r="AV2" s="612" t="e">
        <f>VLOOKUP(B2,'Course 5i'!$D$2:$H$11,5,0)</f>
        <v>#N/A</v>
      </c>
      <c r="AW2" s="612" t="e">
        <f>VLOOKUP(B2,'Radiant Appliances &amp; Electronic'!$D$1:$H$13,5,0)</f>
        <v>#N/A</v>
      </c>
      <c r="AX2" s="612" t="e">
        <f>VLOOKUP(B2,'Atos Global'!$D$3:$H$27,5,0)</f>
        <v>#N/A</v>
      </c>
      <c r="AY2" s="612" t="e">
        <f>VLOOKUP(B2,'Saama Technologies'!$D$1:$H$2,5,0)</f>
        <v>#N/A</v>
      </c>
      <c r="AZ2" s="612" t="e">
        <f>VLOOKUP(B2,'Multiplier Solutions'!$D$1:$H$2,5,0)</f>
        <v>#N/A</v>
      </c>
      <c r="BA2" s="612" t="e">
        <f>VLOOKUP(B2,GEP!$D$2:$H$5,5,0)</f>
        <v>#N/A</v>
      </c>
      <c r="BB2" s="612" t="e">
        <f>VLOOKUP(B2,Accenture!$D$1:$H$6,5,0)</f>
        <v>#N/A</v>
      </c>
      <c r="BC2" s="612" t="e">
        <f>VLOOKUP(B2,'Endurance International Group'!$D$1:$H$2,5,0)</f>
        <v>#N/A</v>
      </c>
      <c r="BD2" s="612" t="e">
        <f>VLOOKUP(B2,Newgen!$D$1:$H$2,5,0)</f>
        <v>#N/A</v>
      </c>
      <c r="BE2" s="612">
        <f>VLOOKUP(B2,'3D Incredible'!D2:H2,5,0)</f>
        <v>350000</v>
      </c>
      <c r="BF2" s="612" t="e">
        <f>VLOOKUP(B2,'Raja Software Labs'!$D$2:$H$2,5,0)</f>
        <v>#N/A</v>
      </c>
      <c r="BG2" s="612" t="e">
        <f>VLOOKUP(B2,Wipro!$D$1:$H$2,5,0)</f>
        <v>#N/A</v>
      </c>
      <c r="BH2" s="612" t="e">
        <f>VLOOKUP(B2,'Perch Technologies'!$D$2:$H$2,5,0)</f>
        <v>#N/A</v>
      </c>
      <c r="BI2" s="612" t="e">
        <f>VLOOKUP(B2,'Morning Star'!$D$1:$H$6,5,0)</f>
        <v>#N/A</v>
      </c>
      <c r="BJ2" s="612" t="e">
        <f>VLOOKUP(B2,Flexiloans!$D$1:$H$2,5,0)</f>
        <v>#N/A</v>
      </c>
      <c r="BK2" s="612" t="e">
        <f>VLOOKUP(B2,'Thirdware Solutions'!$D$1:$H$2,5,0)</f>
        <v>#N/A</v>
      </c>
      <c r="BL2" s="612" t="e">
        <f>VLOOKUP(B2,Tescom!$D$1:$H$8,5,0)</f>
        <v>#N/A</v>
      </c>
      <c r="BM2" s="612" t="e">
        <f>VLOOKUP(B2,'Cogno AI'!$D$1:$H$2,5,0)</f>
        <v>#N/A</v>
      </c>
      <c r="BN2" s="612" t="e">
        <f>VLOOKUP(B2,'ABM Knowledgeware'!$D$1:$H$2,5,0)</f>
        <v>#N/A</v>
      </c>
      <c r="BO2" s="612" t="e">
        <f>VLOOKUP(B2,'Concerto Software'!$D$1:$H$3,5,0)</f>
        <v>#N/A</v>
      </c>
      <c r="BP2" s="612" t="e">
        <f>VLOOKUP(B2,'My Captain'!$D$1:$H$4,5,0)</f>
        <v>#N/A</v>
      </c>
      <c r="BQ2" s="612" t="e">
        <f>VLOOKUP(B2,'Finoux Solutions'!$D$2:$H$4,5,0)</f>
        <v>#N/A</v>
      </c>
      <c r="BR2" s="612" t="e">
        <f>VLOOKUP(B2,'MITR Learning'!$D$1:$H$2,5,0)</f>
        <v>#N/A</v>
      </c>
      <c r="BS2" s="612" t="e">
        <f>VLOOKUP(B2,Nucsoft!$D$2:$H$6,5,0)</f>
        <v>#N/A</v>
      </c>
      <c r="BT2" s="612" t="e">
        <f>VLOOKUP(B2,'Paras Cadd'!$D$1:$H$2,5,0)</f>
        <v>#N/A</v>
      </c>
      <c r="BU2" s="612" t="e">
        <f>VLOOKUP(B2,'ICICI Securities'!$D$1:$H$2,5,0)</f>
        <v>#N/A</v>
      </c>
      <c r="BV2" s="612" t="e">
        <f>VLOOKUP(B2,'Citius Tech'!$D$2:$H$5,5,0)</f>
        <v>#N/A</v>
      </c>
      <c r="BW2" s="612" t="e">
        <f>VLOOKUP(B2,'Buzzy Brains'!$D$2:$H$2,5,0)</f>
        <v>#N/A</v>
      </c>
      <c r="BX2" s="612" t="e">
        <f>VLOOKUP(B2,'Decimal Point'!$D$2:$H$2,5,0)</f>
        <v>#N/A</v>
      </c>
      <c r="BY2" s="612" t="e">
        <f>VLOOKUP(B2,'Sankey Business Solutions'!$D$2:$H$3,5,0)</f>
        <v>#N/A</v>
      </c>
      <c r="BZ2" s="612" t="e">
        <f>VLOOKUP(B2,'Nangia &amp; Co LLP'!$D$2:$H$2,5,0)</f>
        <v>#N/A</v>
      </c>
      <c r="CA2" s="612" t="e">
        <f>VLOOKUP(B2,'FIS Solutions India Pvt Ltd'!$D$2:$H$2,5,0)</f>
        <v>#N/A</v>
      </c>
      <c r="CB2" s="612" t="e">
        <f>VLOOKUP(B2,'Delta Technology &amp; Management '!$D$2:$H$16,5,0)</f>
        <v>#N/A</v>
      </c>
      <c r="CC2" s="612" t="e">
        <f>VLOOKUP(B2,'Espoir Networks'!$D$3:$H$11,5,0)</f>
        <v>#N/A</v>
      </c>
      <c r="CD2" s="612" t="e">
        <f>VLOOKUP(B2,'Servosys Solution'!$D$3:$H$5,5,0)</f>
        <v>#N/A</v>
      </c>
      <c r="CE2" s="612" t="e">
        <f>VLOOKUP(B2,'Ribbon Communications'!$D$3:$H$4,5,0)</f>
        <v>#N/A</v>
      </c>
      <c r="CF2" s="612">
        <f>COUNT(Q2:CE2)</f>
        <v>1</v>
      </c>
      <c r="CG2" s="129" t="s">
        <v>205</v>
      </c>
      <c r="CH2" s="129">
        <v>225288320306</v>
      </c>
      <c r="CI2" s="129" t="s">
        <v>206</v>
      </c>
      <c r="CJ2" s="129" t="s">
        <v>11759</v>
      </c>
      <c r="CK2" s="132">
        <v>42917</v>
      </c>
      <c r="CL2" s="129">
        <v>2021</v>
      </c>
      <c r="CM2" s="128" t="s">
        <v>208</v>
      </c>
      <c r="CN2" s="129">
        <v>466</v>
      </c>
      <c r="CO2" s="133">
        <v>93.2</v>
      </c>
      <c r="CP2" s="129">
        <v>2015</v>
      </c>
      <c r="CQ2" s="129" t="s">
        <v>79</v>
      </c>
      <c r="CR2" s="128" t="s">
        <v>12106</v>
      </c>
      <c r="CS2" s="129">
        <v>485</v>
      </c>
      <c r="CT2" s="133">
        <v>74.62</v>
      </c>
      <c r="CU2" s="129">
        <v>2017</v>
      </c>
      <c r="CV2" s="129" t="s">
        <v>79</v>
      </c>
      <c r="CW2" s="131" t="s">
        <v>81</v>
      </c>
      <c r="CX2" s="131" t="s">
        <v>81</v>
      </c>
      <c r="CY2" s="129" t="s">
        <v>81</v>
      </c>
      <c r="CZ2" s="129" t="s">
        <v>81</v>
      </c>
      <c r="DA2" s="129" t="s">
        <v>81</v>
      </c>
      <c r="DB2" s="129" t="s">
        <v>81</v>
      </c>
      <c r="DC2" s="129" t="s">
        <v>81</v>
      </c>
      <c r="DD2" s="129" t="s">
        <v>81</v>
      </c>
      <c r="DE2" s="129" t="s">
        <v>81</v>
      </c>
      <c r="DF2" s="129">
        <v>0</v>
      </c>
      <c r="DG2" s="322">
        <v>7.54</v>
      </c>
      <c r="DH2" s="322">
        <v>7.81</v>
      </c>
      <c r="DI2" s="322">
        <v>8.81</v>
      </c>
      <c r="DJ2" s="322">
        <v>9.15</v>
      </c>
      <c r="DK2" s="322">
        <v>9</v>
      </c>
      <c r="DL2" s="322">
        <v>10</v>
      </c>
      <c r="DM2" s="322">
        <v>52.31</v>
      </c>
      <c r="DN2" s="322">
        <v>8.7100000000000009</v>
      </c>
      <c r="DO2" s="322">
        <v>76.510000000000005</v>
      </c>
      <c r="DP2" s="131" t="s">
        <v>138</v>
      </c>
      <c r="DQ2" s="407">
        <v>0</v>
      </c>
      <c r="DR2" s="407">
        <v>0</v>
      </c>
      <c r="DS2" s="129" t="s">
        <v>83</v>
      </c>
      <c r="DT2" s="129" t="s">
        <v>83</v>
      </c>
      <c r="DU2" s="129" t="s">
        <v>83</v>
      </c>
      <c r="DV2" s="129" t="s">
        <v>83</v>
      </c>
      <c r="DW2" s="131" t="s">
        <v>83</v>
      </c>
      <c r="DX2" s="131" t="s">
        <v>84</v>
      </c>
      <c r="DY2" s="131" t="s">
        <v>81</v>
      </c>
      <c r="DZ2" s="131" t="s">
        <v>210</v>
      </c>
      <c r="EA2" s="131" t="s">
        <v>81</v>
      </c>
      <c r="EB2" s="131" t="s">
        <v>211</v>
      </c>
      <c r="EC2" s="131" t="s">
        <v>81</v>
      </c>
      <c r="ED2" s="131" t="s">
        <v>89</v>
      </c>
      <c r="EE2" s="131" t="s">
        <v>212</v>
      </c>
      <c r="EF2" s="131" t="s">
        <v>213</v>
      </c>
      <c r="EG2" s="131" t="s">
        <v>214</v>
      </c>
      <c r="EH2" s="131" t="s">
        <v>215</v>
      </c>
      <c r="EI2" s="131" t="s">
        <v>216</v>
      </c>
      <c r="EJ2" s="135" t="s">
        <v>217</v>
      </c>
      <c r="EK2" s="135" t="s">
        <v>218</v>
      </c>
      <c r="EL2" s="131" t="s">
        <v>81</v>
      </c>
      <c r="EM2" s="135" t="s">
        <v>219</v>
      </c>
      <c r="EN2" s="131" t="s">
        <v>81</v>
      </c>
    </row>
    <row r="3" spans="1:144" ht="18" thickTop="1" thickBot="1">
      <c r="A3" s="575">
        <f>1+A2</f>
        <v>2</v>
      </c>
      <c r="B3" s="572" t="s">
        <v>1137</v>
      </c>
      <c r="C3" s="600" t="s">
        <v>1138</v>
      </c>
      <c r="D3" s="570" t="s">
        <v>13209</v>
      </c>
      <c r="E3" s="568" t="str">
        <f t="shared" si="0"/>
        <v>Not Placed</v>
      </c>
      <c r="F3" s="570" t="s">
        <v>207</v>
      </c>
      <c r="G3" s="570" t="s">
        <v>13265</v>
      </c>
      <c r="H3" s="131" t="str">
        <f>VLOOKUP(B3,BIOM!C:E,3,0)</f>
        <v>12th + Engineering without live KT</v>
      </c>
      <c r="I3" s="610">
        <v>36224</v>
      </c>
      <c r="J3" s="572">
        <v>21</v>
      </c>
      <c r="K3" s="611" t="s">
        <v>1139</v>
      </c>
      <c r="L3" s="611" t="s">
        <v>1140</v>
      </c>
      <c r="M3" s="611" t="s">
        <v>1141</v>
      </c>
      <c r="N3" s="612" t="s">
        <v>1136</v>
      </c>
      <c r="O3" s="612">
        <v>9833394780</v>
      </c>
      <c r="P3" s="612">
        <v>9833394780</v>
      </c>
      <c r="Q3" s="612" t="e">
        <f>VLOOKUP(B3,'TCS CON'!$D$1:$H$98,5,0)</f>
        <v>#N/A</v>
      </c>
      <c r="R3" s="612" t="e">
        <f>VLOOKUP(B3,LTI!$C$1:$H$46,6,0)</f>
        <v>#N/A</v>
      </c>
      <c r="S3" s="612" t="e">
        <f>VLOOKUP(B3,JARO!$E$2:$I$11,5,0)</f>
        <v>#N/A</v>
      </c>
      <c r="T3" s="612" t="e">
        <f>VLOOKUP(B3,Capgemini!$D$3:$H$78,5,0)</f>
        <v>#N/A</v>
      </c>
      <c r="U3" s="612" t="e">
        <f>VLOOKUP(B3,Carwale!$D$1:$H$4,5,0)</f>
        <v>#N/A</v>
      </c>
      <c r="V3" s="612" t="e">
        <f>VLOOKUP(B3,'Interactive Brokers'!E:I,5,0)</f>
        <v>#N/A</v>
      </c>
      <c r="W3" s="612" t="e">
        <f>VLOOKUP(B3,'REL Jio'!E:I,5,0)</f>
        <v>#N/A</v>
      </c>
      <c r="X3" s="612" t="e">
        <f>VLOOKUP(B3,'Sciative Sol'!E:I,5,0)</f>
        <v>#N/A</v>
      </c>
      <c r="Y3" s="612" t="e">
        <f>VLOOKUP(B3,'Hexaware Tech'!E:I,5,0)</f>
        <v>#N/A</v>
      </c>
      <c r="Z3" s="612" t="e">
        <f>VLOOKUP(B3,Axis!D:H,5,0)</f>
        <v>#N/A</v>
      </c>
      <c r="AA3" s="612" t="e">
        <f>VLOOKUP(B3,Ugam!$D$3:$H$26,5,0)</f>
        <v>#N/A</v>
      </c>
      <c r="AB3" s="612" t="e">
        <f>VLOOKUP(B3,Zeus!F:J,5,0)</f>
        <v>#N/A</v>
      </c>
      <c r="AC3" s="612" t="e">
        <f>VLOOKUP(B3,Montran!F:J,5,0)</f>
        <v>#N/A</v>
      </c>
      <c r="AD3" s="612" t="e">
        <f>VLOOKUP(B3,Endurance!G3:L3,5,0)</f>
        <v>#N/A</v>
      </c>
      <c r="AE3" s="612" t="e">
        <f>VLOOKUP(B3,'Swabhav Techlabs'!$F$1:$J$2,5,0)</f>
        <v>#N/A</v>
      </c>
      <c r="AF3" s="612" t="e">
        <f>VLOOKUP(B3,'Quality Kiosk'!$F$1:$J$18,5,0)</f>
        <v>#N/A</v>
      </c>
      <c r="AG3" s="612" t="e">
        <f>VLOOKUP(B3,'Lemon VB'!$F$1:$J$2,5,0)</f>
        <v>#N/A</v>
      </c>
      <c r="AH3" s="612" t="e">
        <f>VLOOKUP(B3,Gocomet!$E$1:$I$3,5,0)</f>
        <v>#N/A</v>
      </c>
      <c r="AI3" s="612" t="e">
        <f>VLOOKUP(B3,'Ingram Micro'!$E$1:$I$8,5,0)</f>
        <v>#N/A</v>
      </c>
      <c r="AJ3" s="612" t="e">
        <f>VLOOKUP(B3,'DePronto Infotech'!$E$1:$I$2,5,0)</f>
        <v>#N/A</v>
      </c>
      <c r="AK3" s="612" t="e">
        <f>VLOOKUP(B3,'Reliance Retail'!$E$1:$I$4,5,0)</f>
        <v>#N/A</v>
      </c>
      <c r="AL3" s="612" t="e">
        <f>VLOOKUP(B3,'Bright Champs'!$D$1:$H$13,5,0)</f>
        <v>#N/A</v>
      </c>
      <c r="AM3" s="612" t="e">
        <f>VLOOKUP(B3,Neosoft!$E$1:$I$12,5,0)</f>
        <v>#N/A</v>
      </c>
      <c r="AN3" s="612" t="e">
        <f>VLOOKUP(B3,Infosys!$E$1:$I$3,5,0)</f>
        <v>#N/A</v>
      </c>
      <c r="AO3" s="612" t="e">
        <f>VLOOKUP(B3,Cerelabs!$E$1:$I$5,5,0)</f>
        <v>#N/A</v>
      </c>
      <c r="AP3" s="612" t="e">
        <f>VLOOKUP(B3,'Neebal Technologies'!$D$1:$H$2,5,0)</f>
        <v>#N/A</v>
      </c>
      <c r="AQ3" s="612" t="e">
        <f>VLOOKUP(B3,'Vertiv Energy'!$D$1:$H$2,5,0)</f>
        <v>#N/A</v>
      </c>
      <c r="AR3" s="612" t="e">
        <f>VLOOKUP(B3,'Acidaes Solutions (CRMNEXT)'!$D$1:$H$3,5,0)</f>
        <v>#N/A</v>
      </c>
      <c r="AS3" s="612" t="e">
        <f>VLOOKUP(B3,Growisto!$D$1:$H$2,5,0)</f>
        <v>#N/A</v>
      </c>
      <c r="AT3" s="612" t="e">
        <f>VLOOKUP(B3,'9.9 Mediaworx - Digit'!$D$1:$H$2,5,0)</f>
        <v>#N/A</v>
      </c>
      <c r="AU3" s="612" t="e">
        <f>VLOOKUP(B3,'Vistaar systems Pvt Ltd'!$D$2:$H$3,5,0)</f>
        <v>#N/A</v>
      </c>
      <c r="AV3" s="612" t="e">
        <f>VLOOKUP(B3,'Course 5i'!$D$2:$H$11,5,0)</f>
        <v>#N/A</v>
      </c>
      <c r="AW3" s="612" t="e">
        <f>VLOOKUP(B3,'Radiant Appliances &amp; Electronic'!$D$1:$H$13,5,0)</f>
        <v>#N/A</v>
      </c>
      <c r="AX3" s="612" t="e">
        <f>VLOOKUP(B3,'Atos Global'!$D$3:$H$27,5,0)</f>
        <v>#N/A</v>
      </c>
      <c r="AY3" s="612" t="e">
        <f>VLOOKUP(B3,'Saama Technologies'!$D$1:$H$2,5,0)</f>
        <v>#N/A</v>
      </c>
      <c r="AZ3" s="612" t="e">
        <f>VLOOKUP(B3,'Multiplier Solutions'!$D$1:$H$2,5,0)</f>
        <v>#N/A</v>
      </c>
      <c r="BA3" s="612" t="e">
        <f>VLOOKUP(B3,GEP!$D$2:$H$5,5,0)</f>
        <v>#N/A</v>
      </c>
      <c r="BB3" s="612" t="e">
        <f>VLOOKUP(B3,Accenture!$D$1:$H$6,5,0)</f>
        <v>#N/A</v>
      </c>
      <c r="BC3" s="612" t="e">
        <f>VLOOKUP(B3,'Endurance International Group'!$D$1:$H$2,5,0)</f>
        <v>#N/A</v>
      </c>
      <c r="BD3" s="612" t="e">
        <f>VLOOKUP(B3,Newgen!$D$1:$H$2,5,0)</f>
        <v>#N/A</v>
      </c>
      <c r="BE3" s="612" t="e">
        <f>VLOOKUP(B3,'3D Incredible'!D3:H3,5,0)</f>
        <v>#N/A</v>
      </c>
      <c r="BF3" s="612" t="e">
        <f>VLOOKUP(B3,'Raja Software Labs'!$D$2:$H$2,5,0)</f>
        <v>#N/A</v>
      </c>
      <c r="BG3" s="612" t="e">
        <f>VLOOKUP(B3,Wipro!$D$1:$H$2,5,0)</f>
        <v>#N/A</v>
      </c>
      <c r="BH3" s="612" t="e">
        <f>VLOOKUP(B3,'Perch Technologies'!$D$2:$H$2,5,0)</f>
        <v>#N/A</v>
      </c>
      <c r="BI3" s="612" t="e">
        <f>VLOOKUP(B3,'Morning Star'!$D$1:$H$6,5,0)</f>
        <v>#N/A</v>
      </c>
      <c r="BJ3" s="612" t="e">
        <f>VLOOKUP(B3,Flexiloans!$D$1:$H$2,5,0)</f>
        <v>#N/A</v>
      </c>
      <c r="BK3" s="612" t="e">
        <f>VLOOKUP(B3,'Thirdware Solutions'!$D$1:$H$2,5,0)</f>
        <v>#N/A</v>
      </c>
      <c r="BL3" s="612" t="e">
        <f>VLOOKUP(B3,Tescom!$D$1:$H$8,5,0)</f>
        <v>#N/A</v>
      </c>
      <c r="BM3" s="612" t="e">
        <f>VLOOKUP(B3,'Cogno AI'!$D$1:$H$2,5,0)</f>
        <v>#N/A</v>
      </c>
      <c r="BN3" s="612" t="e">
        <f>VLOOKUP(B3,'ABM Knowledgeware'!$D$1:$H$2,5,0)</f>
        <v>#N/A</v>
      </c>
      <c r="BO3" s="612" t="e">
        <f>VLOOKUP(B3,'Concerto Software'!$D$1:$H$3,5,0)</f>
        <v>#N/A</v>
      </c>
      <c r="BP3" s="612" t="e">
        <f>VLOOKUP(B3,'My Captain'!$D$1:$H$4,5,0)</f>
        <v>#N/A</v>
      </c>
      <c r="BQ3" s="612" t="e">
        <f>VLOOKUP(B3,'Finoux Solutions'!$D$2:$H$4,5,0)</f>
        <v>#N/A</v>
      </c>
      <c r="BR3" s="612" t="e">
        <f>VLOOKUP(B3,'MITR Learning'!$D$1:$H$2,5,0)</f>
        <v>#N/A</v>
      </c>
      <c r="BS3" s="612" t="e">
        <f>VLOOKUP(B3,Nucsoft!$D$2:$H$6,5,0)</f>
        <v>#N/A</v>
      </c>
      <c r="BT3" s="612" t="e">
        <f>VLOOKUP(B3,'Paras Cadd'!$D$1:$H$2,5,0)</f>
        <v>#N/A</v>
      </c>
      <c r="BU3" s="612" t="e">
        <f>VLOOKUP(B3,'ICICI Securities'!$D$1:$H$2,5,0)</f>
        <v>#N/A</v>
      </c>
      <c r="BV3" s="612" t="e">
        <f>VLOOKUP(B3,'Citius Tech'!$D$2:$H$5,5,0)</f>
        <v>#N/A</v>
      </c>
      <c r="BW3" s="612" t="e">
        <f>VLOOKUP(B3,'Buzzy Brains'!$D$2:$H$2,5,0)</f>
        <v>#N/A</v>
      </c>
      <c r="BX3" s="612" t="e">
        <f>VLOOKUP(B3,'Decimal Point'!$D$2:$H$2,5,0)</f>
        <v>#N/A</v>
      </c>
      <c r="BY3" s="612" t="e">
        <f>VLOOKUP(B3,'Sankey Business Solutions'!$D$2:$H$3,5,0)</f>
        <v>#N/A</v>
      </c>
      <c r="BZ3" s="612" t="e">
        <f>VLOOKUP(B3,'Nangia &amp; Co LLP'!$D$2:$H$2,5,0)</f>
        <v>#N/A</v>
      </c>
      <c r="CA3" s="612" t="e">
        <f>VLOOKUP(B3,'FIS Solutions India Pvt Ltd'!$D$2:$H$2,5,0)</f>
        <v>#N/A</v>
      </c>
      <c r="CB3" s="612" t="e">
        <f>VLOOKUP(B3,'Delta Technology &amp; Management '!$D$2:$H$16,5,0)</f>
        <v>#N/A</v>
      </c>
      <c r="CC3" s="612" t="e">
        <f>VLOOKUP(B3,'Espoir Networks'!$D$3:$H$11,5,0)</f>
        <v>#N/A</v>
      </c>
      <c r="CD3" s="612" t="e">
        <f>VLOOKUP(B3,'Servosys Solution'!$D$3:$H$5,5,0)</f>
        <v>#N/A</v>
      </c>
      <c r="CE3" s="612" t="e">
        <f>VLOOKUP(B3,'Ribbon Communications'!$D$3:$H$4,5,0)</f>
        <v>#N/A</v>
      </c>
      <c r="CF3" s="612">
        <f t="shared" ref="CF3:CF66" si="1">COUNT(Q3:CE3)</f>
        <v>0</v>
      </c>
      <c r="CG3" s="129" t="s">
        <v>1142</v>
      </c>
      <c r="CH3" s="129">
        <v>730819896850</v>
      </c>
      <c r="CI3" s="129" t="s">
        <v>134</v>
      </c>
      <c r="CJ3" s="129" t="s">
        <v>11759</v>
      </c>
      <c r="CK3" s="132">
        <v>42917</v>
      </c>
      <c r="CL3" s="129">
        <v>2021</v>
      </c>
      <c r="CM3" s="128" t="s">
        <v>1143</v>
      </c>
      <c r="CN3" s="129">
        <v>423</v>
      </c>
      <c r="CO3" s="133">
        <v>84.6</v>
      </c>
      <c r="CP3" s="129">
        <v>2015</v>
      </c>
      <c r="CQ3" s="129" t="s">
        <v>79</v>
      </c>
      <c r="CR3" s="128" t="s">
        <v>1144</v>
      </c>
      <c r="CS3" s="129">
        <v>435</v>
      </c>
      <c r="CT3" s="133">
        <v>66.92</v>
      </c>
      <c r="CU3" s="129">
        <v>2017</v>
      </c>
      <c r="CV3" s="129" t="s">
        <v>79</v>
      </c>
      <c r="CW3" s="131" t="s">
        <v>81</v>
      </c>
      <c r="CX3" s="131" t="s">
        <v>81</v>
      </c>
      <c r="CY3" s="129" t="s">
        <v>81</v>
      </c>
      <c r="CZ3" s="129" t="s">
        <v>81</v>
      </c>
      <c r="DA3" s="129" t="s">
        <v>81</v>
      </c>
      <c r="DB3" s="129" t="s">
        <v>81</v>
      </c>
      <c r="DC3" s="129" t="s">
        <v>81</v>
      </c>
      <c r="DD3" s="129" t="s">
        <v>81</v>
      </c>
      <c r="DE3" s="129" t="s">
        <v>81</v>
      </c>
      <c r="DF3" s="129">
        <v>0</v>
      </c>
      <c r="DG3" s="322">
        <v>7.44</v>
      </c>
      <c r="DH3" s="322">
        <v>7.37</v>
      </c>
      <c r="DI3" s="322">
        <v>8.2200000000000006</v>
      </c>
      <c r="DJ3" s="322">
        <v>8.85</v>
      </c>
      <c r="DK3" s="322">
        <v>9.19</v>
      </c>
      <c r="DL3" s="322">
        <v>9.92</v>
      </c>
      <c r="DM3" s="322">
        <v>50.99</v>
      </c>
      <c r="DN3" s="322">
        <v>8.49</v>
      </c>
      <c r="DO3" s="322">
        <v>74.819999999999993</v>
      </c>
      <c r="DP3" s="131" t="s">
        <v>138</v>
      </c>
      <c r="DQ3" s="407">
        <v>0</v>
      </c>
      <c r="DR3" s="407">
        <v>0</v>
      </c>
      <c r="DS3" s="129" t="s">
        <v>83</v>
      </c>
      <c r="DT3" s="129" t="s">
        <v>83</v>
      </c>
      <c r="DU3" s="129" t="s">
        <v>83</v>
      </c>
      <c r="DV3" s="129" t="s">
        <v>83</v>
      </c>
      <c r="DW3" s="131" t="s">
        <v>83</v>
      </c>
      <c r="DX3" s="131" t="s">
        <v>84</v>
      </c>
      <c r="DY3" s="131" t="s">
        <v>81</v>
      </c>
      <c r="DZ3" s="131" t="s">
        <v>1145</v>
      </c>
      <c r="EA3" s="131" t="s">
        <v>187</v>
      </c>
      <c r="EB3" s="131" t="s">
        <v>1146</v>
      </c>
      <c r="EC3" s="131" t="s">
        <v>88</v>
      </c>
      <c r="ED3" s="131" t="s">
        <v>89</v>
      </c>
      <c r="EE3" s="131" t="s">
        <v>1147</v>
      </c>
      <c r="EF3" s="131" t="s">
        <v>1148</v>
      </c>
      <c r="EG3" s="131" t="s">
        <v>1149</v>
      </c>
      <c r="EH3" s="131" t="s">
        <v>538</v>
      </c>
      <c r="EI3" s="131" t="s">
        <v>1150</v>
      </c>
      <c r="EJ3" s="135" t="s">
        <v>1151</v>
      </c>
      <c r="EK3" s="135" t="s">
        <v>1152</v>
      </c>
      <c r="EL3" s="135" t="s">
        <v>1153</v>
      </c>
      <c r="EM3" s="135" t="s">
        <v>1154</v>
      </c>
      <c r="EN3" s="131" t="s">
        <v>81</v>
      </c>
    </row>
    <row r="4" spans="1:144" ht="18" thickTop="1" thickBot="1">
      <c r="A4" s="575">
        <f t="shared" ref="A4:A67" si="2">1+A3</f>
        <v>3</v>
      </c>
      <c r="B4" s="572" t="s">
        <v>1316</v>
      </c>
      <c r="C4" s="600" t="s">
        <v>1317</v>
      </c>
      <c r="D4" s="570" t="s">
        <v>13209</v>
      </c>
      <c r="E4" s="568" t="str">
        <f t="shared" si="0"/>
        <v>Placed</v>
      </c>
      <c r="F4" s="570" t="s">
        <v>207</v>
      </c>
      <c r="G4" s="570" t="s">
        <v>13265</v>
      </c>
      <c r="H4" s="131" t="str">
        <f>VLOOKUP(B4,BIOM!C:E,3,0)</f>
        <v>12th + Engineering without live KT</v>
      </c>
      <c r="I4" s="610" t="s">
        <v>1318</v>
      </c>
      <c r="J4" s="572">
        <v>21</v>
      </c>
      <c r="K4" s="611" t="s">
        <v>1319</v>
      </c>
      <c r="L4" s="611" t="s">
        <v>1320</v>
      </c>
      <c r="M4" s="611" t="s">
        <v>1321</v>
      </c>
      <c r="N4" s="612" t="s">
        <v>1315</v>
      </c>
      <c r="O4" s="612">
        <v>7741973568</v>
      </c>
      <c r="P4" s="612">
        <v>7741973568</v>
      </c>
      <c r="Q4" s="612" t="e">
        <f>VLOOKUP(B4,'TCS CON'!$D$1:$H$98,5,0)</f>
        <v>#N/A</v>
      </c>
      <c r="R4" s="612" t="e">
        <f>VLOOKUP(B4,LTI!$C$1:$H$46,6,0)</f>
        <v>#N/A</v>
      </c>
      <c r="S4" s="612" t="e">
        <f>VLOOKUP(B4,JARO!$E$2:$I$11,5,0)</f>
        <v>#N/A</v>
      </c>
      <c r="T4" s="612" t="e">
        <f>VLOOKUP(B4,Capgemini!$D$3:$H$78,5,0)</f>
        <v>#N/A</v>
      </c>
      <c r="U4" s="612" t="e">
        <f>VLOOKUP(B4,Carwale!$D$1:$H$4,5,0)</f>
        <v>#N/A</v>
      </c>
      <c r="V4" s="612" t="e">
        <f>VLOOKUP(B4,'Interactive Brokers'!E:I,5,0)</f>
        <v>#N/A</v>
      </c>
      <c r="W4" s="612" t="e">
        <f>VLOOKUP(B4,'REL Jio'!E:I,5,0)</f>
        <v>#N/A</v>
      </c>
      <c r="X4" s="612" t="e">
        <f>VLOOKUP(B4,'Sciative Sol'!E:I,5,0)</f>
        <v>#N/A</v>
      </c>
      <c r="Y4" s="612" t="e">
        <f>VLOOKUP(B4,'Hexaware Tech'!E:I,5,0)</f>
        <v>#N/A</v>
      </c>
      <c r="Z4" s="612" t="e">
        <f>VLOOKUP(B4,Axis!D:H,5,0)</f>
        <v>#N/A</v>
      </c>
      <c r="AA4" s="612" t="e">
        <f>VLOOKUP(B4,Ugam!$D$3:$H$26,5,0)</f>
        <v>#N/A</v>
      </c>
      <c r="AB4" s="612" t="e">
        <f>VLOOKUP(B4,Zeus!F:J,5,0)</f>
        <v>#N/A</v>
      </c>
      <c r="AC4" s="612" t="e">
        <f>VLOOKUP(B4,Montran!F:J,5,0)</f>
        <v>#N/A</v>
      </c>
      <c r="AD4" s="612" t="e">
        <f>VLOOKUP(B4,Endurance!G4:L4,5,0)</f>
        <v>#N/A</v>
      </c>
      <c r="AE4" s="612" t="e">
        <f>VLOOKUP(B4,'Swabhav Techlabs'!$F$1:$J$2,5,0)</f>
        <v>#N/A</v>
      </c>
      <c r="AF4" s="612" t="e">
        <f>VLOOKUP(B4,'Quality Kiosk'!$F$1:$J$18,5,0)</f>
        <v>#N/A</v>
      </c>
      <c r="AG4" s="612" t="e">
        <f>VLOOKUP(B4,'Lemon VB'!$F$1:$J$2,5,0)</f>
        <v>#N/A</v>
      </c>
      <c r="AH4" s="612" t="e">
        <f>VLOOKUP(B4,Gocomet!$E$1:$I$3,5,0)</f>
        <v>#N/A</v>
      </c>
      <c r="AI4" s="612" t="e">
        <f>VLOOKUP(B4,'Ingram Micro'!$E$1:$I$8,5,0)</f>
        <v>#N/A</v>
      </c>
      <c r="AJ4" s="612" t="e">
        <f>VLOOKUP(B4,'DePronto Infotech'!$E$1:$I$2,5,0)</f>
        <v>#N/A</v>
      </c>
      <c r="AK4" s="612" t="e">
        <f>VLOOKUP(B4,'Reliance Retail'!$E$1:$I$4,5,0)</f>
        <v>#N/A</v>
      </c>
      <c r="AL4" s="612" t="e">
        <f>VLOOKUP(B4,'Bright Champs'!$D$1:$H$13,5,0)</f>
        <v>#N/A</v>
      </c>
      <c r="AM4" s="612" t="e">
        <f>VLOOKUP(B4,Neosoft!$E$1:$I$12,5,0)</f>
        <v>#N/A</v>
      </c>
      <c r="AN4" s="612" t="e">
        <f>VLOOKUP(B4,Infosys!$E$1:$I$3,5,0)</f>
        <v>#N/A</v>
      </c>
      <c r="AO4" s="612" t="e">
        <f>VLOOKUP(B4,Cerelabs!$E$1:$I$5,5,0)</f>
        <v>#N/A</v>
      </c>
      <c r="AP4" s="612" t="e">
        <f>VLOOKUP(B4,'Neebal Technologies'!$D$1:$H$2,5,0)</f>
        <v>#N/A</v>
      </c>
      <c r="AQ4" s="612" t="e">
        <f>VLOOKUP(B4,'Vertiv Energy'!$D$1:$H$2,5,0)</f>
        <v>#N/A</v>
      </c>
      <c r="AR4" s="612" t="e">
        <f>VLOOKUP(B4,'Acidaes Solutions (CRMNEXT)'!$D$1:$H$3,5,0)</f>
        <v>#N/A</v>
      </c>
      <c r="AS4" s="612" t="e">
        <f>VLOOKUP(B4,Growisto!$D$1:$H$2,5,0)</f>
        <v>#N/A</v>
      </c>
      <c r="AT4" s="612" t="e">
        <f>VLOOKUP(B4,'9.9 Mediaworx - Digit'!$D$1:$H$2,5,0)</f>
        <v>#N/A</v>
      </c>
      <c r="AU4" s="612" t="e">
        <f>VLOOKUP(B4,'Vistaar systems Pvt Ltd'!$D$2:$H$3,5,0)</f>
        <v>#N/A</v>
      </c>
      <c r="AV4" s="612" t="e">
        <f>VLOOKUP(B4,'Course 5i'!$D$2:$H$11,5,0)</f>
        <v>#N/A</v>
      </c>
      <c r="AW4" s="612" t="e">
        <f>VLOOKUP(B4,'Radiant Appliances &amp; Electronic'!$D$1:$H$13,5,0)</f>
        <v>#N/A</v>
      </c>
      <c r="AX4" s="612" t="e">
        <f>VLOOKUP(B4,'Atos Global'!$D$3:$H$27,5,0)</f>
        <v>#N/A</v>
      </c>
      <c r="AY4" s="612" t="e">
        <f>VLOOKUP(B4,'Saama Technologies'!$D$1:$H$2,5,0)</f>
        <v>#N/A</v>
      </c>
      <c r="AZ4" s="612" t="e">
        <f>VLOOKUP(B4,'Multiplier Solutions'!$D$1:$H$2,5,0)</f>
        <v>#N/A</v>
      </c>
      <c r="BA4" s="612" t="e">
        <f>VLOOKUP(B4,GEP!$D$2:$H$5,5,0)</f>
        <v>#N/A</v>
      </c>
      <c r="BB4" s="612" t="e">
        <f>VLOOKUP(B4,Accenture!$D$1:$H$6,5,0)</f>
        <v>#N/A</v>
      </c>
      <c r="BC4" s="612" t="e">
        <f>VLOOKUP(B4,'Endurance International Group'!$D$1:$H$2,5,0)</f>
        <v>#N/A</v>
      </c>
      <c r="BD4" s="612" t="e">
        <f>VLOOKUP(B4,Newgen!$D$1:$H$2,5,0)</f>
        <v>#N/A</v>
      </c>
      <c r="BE4" s="612" t="e">
        <f>VLOOKUP(B4,'3D Incredible'!D4:H4,5,0)</f>
        <v>#N/A</v>
      </c>
      <c r="BF4" s="612" t="e">
        <f>VLOOKUP(B4,'Raja Software Labs'!$D$2:$H$2,5,0)</f>
        <v>#N/A</v>
      </c>
      <c r="BG4" s="612" t="e">
        <f>VLOOKUP(B4,Wipro!$D$1:$H$2,5,0)</f>
        <v>#N/A</v>
      </c>
      <c r="BH4" s="612" t="e">
        <f>VLOOKUP(B4,'Perch Technologies'!$D$2:$H$2,5,0)</f>
        <v>#N/A</v>
      </c>
      <c r="BI4" s="612" t="e">
        <f>VLOOKUP(B4,'Morning Star'!$D$1:$H$6,5,0)</f>
        <v>#N/A</v>
      </c>
      <c r="BJ4" s="612" t="e">
        <f>VLOOKUP(B4,Flexiloans!$D$1:$H$2,5,0)</f>
        <v>#N/A</v>
      </c>
      <c r="BK4" s="612" t="e">
        <f>VLOOKUP(B4,'Thirdware Solutions'!$D$1:$H$2,5,0)</f>
        <v>#N/A</v>
      </c>
      <c r="BL4" s="612" t="e">
        <f>VLOOKUP(B4,Tescom!$D$1:$H$8,5,0)</f>
        <v>#N/A</v>
      </c>
      <c r="BM4" s="612" t="e">
        <f>VLOOKUP(B4,'Cogno AI'!$D$1:$H$2,5,0)</f>
        <v>#N/A</v>
      </c>
      <c r="BN4" s="612" t="e">
        <f>VLOOKUP(B4,'ABM Knowledgeware'!$D$1:$H$2,5,0)</f>
        <v>#N/A</v>
      </c>
      <c r="BO4" s="612" t="e">
        <f>VLOOKUP(B4,'Concerto Software'!$D$1:$H$3,5,0)</f>
        <v>#N/A</v>
      </c>
      <c r="BP4" s="612" t="e">
        <f>VLOOKUP(B4,'My Captain'!$D$1:$H$4,5,0)</f>
        <v>#N/A</v>
      </c>
      <c r="BQ4" s="612" t="e">
        <f>VLOOKUP(B4,'Finoux Solutions'!$D$2:$H$4,5,0)</f>
        <v>#N/A</v>
      </c>
      <c r="BR4" s="612" t="e">
        <f>VLOOKUP(B4,'MITR Learning'!$D$1:$H$2,5,0)</f>
        <v>#N/A</v>
      </c>
      <c r="BS4" s="612" t="e">
        <f>VLOOKUP(B4,Nucsoft!$D$2:$H$6,5,0)</f>
        <v>#N/A</v>
      </c>
      <c r="BT4" s="612" t="e">
        <f>VLOOKUP(B4,'Paras Cadd'!$D$1:$H$2,5,0)</f>
        <v>#N/A</v>
      </c>
      <c r="BU4" s="612" t="e">
        <f>VLOOKUP(B4,'ICICI Securities'!$D$1:$H$2,5,0)</f>
        <v>#N/A</v>
      </c>
      <c r="BV4" s="612">
        <f>VLOOKUP(B4,'Citius Tech'!$D$2:$H$5,5,0)</f>
        <v>450000</v>
      </c>
      <c r="BW4" s="612" t="e">
        <f>VLOOKUP(B4,'Buzzy Brains'!$D$2:$H$2,5,0)</f>
        <v>#N/A</v>
      </c>
      <c r="BX4" s="612" t="e">
        <f>VLOOKUP(B4,'Decimal Point'!$D$2:$H$2,5,0)</f>
        <v>#N/A</v>
      </c>
      <c r="BY4" s="612" t="e">
        <f>VLOOKUP(B4,'Sankey Business Solutions'!$D$2:$H$3,5,0)</f>
        <v>#N/A</v>
      </c>
      <c r="BZ4" s="612" t="e">
        <f>VLOOKUP(B4,'Nangia &amp; Co LLP'!$D$2:$H$2,5,0)</f>
        <v>#N/A</v>
      </c>
      <c r="CA4" s="612" t="e">
        <f>VLOOKUP(B4,'FIS Solutions India Pvt Ltd'!$D$2:$H$2,5,0)</f>
        <v>#N/A</v>
      </c>
      <c r="CB4" s="612" t="e">
        <f>VLOOKUP(B4,'Delta Technology &amp; Management '!$D$2:$H$16,5,0)</f>
        <v>#N/A</v>
      </c>
      <c r="CC4" s="612" t="e">
        <f>VLOOKUP(B4,'Espoir Networks'!$D$3:$H$11,5,0)</f>
        <v>#N/A</v>
      </c>
      <c r="CD4" s="612" t="e">
        <f>VLOOKUP(B4,'Servosys Solution'!$D$3:$H$5,5,0)</f>
        <v>#N/A</v>
      </c>
      <c r="CE4" s="612" t="e">
        <f>VLOOKUP(B4,'Ribbon Communications'!$D$3:$H$4,5,0)</f>
        <v>#N/A</v>
      </c>
      <c r="CF4" s="612">
        <f t="shared" si="1"/>
        <v>1</v>
      </c>
      <c r="CG4" s="129" t="s">
        <v>1322</v>
      </c>
      <c r="CH4" s="129">
        <v>712066790771</v>
      </c>
      <c r="CI4" s="129" t="s">
        <v>1323</v>
      </c>
      <c r="CJ4" s="129" t="s">
        <v>11759</v>
      </c>
      <c r="CK4" s="132">
        <v>42917</v>
      </c>
      <c r="CL4" s="129">
        <v>2021</v>
      </c>
      <c r="CM4" s="128" t="s">
        <v>1324</v>
      </c>
      <c r="CN4" s="129">
        <v>427</v>
      </c>
      <c r="CO4" s="133">
        <v>85.4</v>
      </c>
      <c r="CP4" s="129">
        <v>2015</v>
      </c>
      <c r="CQ4" s="129" t="s">
        <v>79</v>
      </c>
      <c r="CR4" s="128" t="s">
        <v>1325</v>
      </c>
      <c r="CS4" s="129">
        <v>441</v>
      </c>
      <c r="CT4" s="133">
        <v>67.849999999999994</v>
      </c>
      <c r="CU4" s="129">
        <v>2017</v>
      </c>
      <c r="CV4" s="129" t="s">
        <v>79</v>
      </c>
      <c r="CW4" s="131" t="s">
        <v>81</v>
      </c>
      <c r="CX4" s="131" t="s">
        <v>81</v>
      </c>
      <c r="CY4" s="129" t="s">
        <v>81</v>
      </c>
      <c r="CZ4" s="129" t="s">
        <v>81</v>
      </c>
      <c r="DA4" s="129" t="s">
        <v>81</v>
      </c>
      <c r="DB4" s="129" t="s">
        <v>81</v>
      </c>
      <c r="DC4" s="129" t="s">
        <v>81</v>
      </c>
      <c r="DD4" s="129" t="s">
        <v>81</v>
      </c>
      <c r="DE4" s="129" t="s">
        <v>81</v>
      </c>
      <c r="DF4" s="129">
        <v>0</v>
      </c>
      <c r="DG4" s="322">
        <v>7.24</v>
      </c>
      <c r="DH4" s="322">
        <v>7.37</v>
      </c>
      <c r="DI4" s="322">
        <v>7</v>
      </c>
      <c r="DJ4" s="322">
        <v>7.46</v>
      </c>
      <c r="DK4" s="322">
        <v>7.35</v>
      </c>
      <c r="DL4" s="322">
        <v>8.92</v>
      </c>
      <c r="DM4" s="322" t="s">
        <v>13207</v>
      </c>
      <c r="DN4" s="322">
        <v>7.56</v>
      </c>
      <c r="DO4" s="322">
        <v>67.94</v>
      </c>
      <c r="DP4" s="131" t="s">
        <v>138</v>
      </c>
      <c r="DQ4" s="407">
        <v>0</v>
      </c>
      <c r="DR4" s="407">
        <v>0</v>
      </c>
      <c r="DS4" s="129" t="s">
        <v>83</v>
      </c>
      <c r="DT4" s="129" t="s">
        <v>83</v>
      </c>
      <c r="DU4" s="129" t="s">
        <v>83</v>
      </c>
      <c r="DV4" s="129" t="s">
        <v>83</v>
      </c>
      <c r="DW4" s="131" t="s">
        <v>83</v>
      </c>
      <c r="DX4" s="131" t="s">
        <v>84</v>
      </c>
      <c r="DY4" s="131" t="s">
        <v>81</v>
      </c>
      <c r="DZ4" s="131" t="s">
        <v>1326</v>
      </c>
      <c r="EA4" s="131" t="s">
        <v>1327</v>
      </c>
      <c r="EB4" s="131" t="s">
        <v>1328</v>
      </c>
      <c r="EC4" s="131" t="s">
        <v>88</v>
      </c>
      <c r="ED4" s="131" t="s">
        <v>89</v>
      </c>
      <c r="EE4" s="131" t="s">
        <v>81</v>
      </c>
      <c r="EF4" s="131" t="s">
        <v>1329</v>
      </c>
      <c r="EG4" s="131" t="s">
        <v>1330</v>
      </c>
      <c r="EH4" s="131" t="s">
        <v>1331</v>
      </c>
      <c r="EI4" s="131" t="s">
        <v>172</v>
      </c>
      <c r="EJ4" s="135" t="s">
        <v>1332</v>
      </c>
      <c r="EK4" s="135" t="s">
        <v>1333</v>
      </c>
      <c r="EL4" s="135" t="s">
        <v>1334</v>
      </c>
      <c r="EM4" s="135" t="s">
        <v>1335</v>
      </c>
      <c r="EN4" s="131" t="s">
        <v>81</v>
      </c>
    </row>
    <row r="5" spans="1:144" ht="18" thickTop="1" thickBot="1">
      <c r="A5" s="575">
        <f t="shared" si="2"/>
        <v>4</v>
      </c>
      <c r="B5" s="572" t="s">
        <v>1724</v>
      </c>
      <c r="C5" s="600" t="s">
        <v>1725</v>
      </c>
      <c r="D5" s="570" t="s">
        <v>13208</v>
      </c>
      <c r="E5" s="568" t="str">
        <f t="shared" si="0"/>
        <v>Not Placed</v>
      </c>
      <c r="F5" s="570" t="s">
        <v>207</v>
      </c>
      <c r="G5" s="570" t="s">
        <v>13265</v>
      </c>
      <c r="H5" s="131" t="str">
        <f>VLOOKUP(B5,BIOM!C:E,3,0)</f>
        <v>Diploma  + Direct Second Year Engineering without live KT</v>
      </c>
      <c r="I5" s="710" t="s">
        <v>1726</v>
      </c>
      <c r="J5" s="572">
        <v>20</v>
      </c>
      <c r="K5" s="611" t="s">
        <v>1727</v>
      </c>
      <c r="L5" s="611" t="s">
        <v>1727</v>
      </c>
      <c r="M5" s="611" t="s">
        <v>1728</v>
      </c>
      <c r="N5" s="612" t="s">
        <v>1723</v>
      </c>
      <c r="O5" s="612">
        <v>9326279023</v>
      </c>
      <c r="P5" s="612">
        <v>8452021089</v>
      </c>
      <c r="Q5" s="612" t="e">
        <f>VLOOKUP(B5,'TCS CON'!$D$1:$H$98,5,0)</f>
        <v>#N/A</v>
      </c>
      <c r="R5" s="612" t="e">
        <f>VLOOKUP(B5,LTI!$C$1:$H$46,6,0)</f>
        <v>#N/A</v>
      </c>
      <c r="S5" s="612" t="e">
        <f>VLOOKUP(B5,JARO!$E$2:$I$11,5,0)</f>
        <v>#N/A</v>
      </c>
      <c r="T5" s="612" t="e">
        <f>VLOOKUP(B5,Capgemini!$D$3:$H$78,5,0)</f>
        <v>#N/A</v>
      </c>
      <c r="U5" s="612" t="e">
        <f>VLOOKUP(B5,Carwale!$D$1:$H$4,5,0)</f>
        <v>#N/A</v>
      </c>
      <c r="V5" s="612" t="e">
        <f>VLOOKUP(B5,'Interactive Brokers'!E:I,5,0)</f>
        <v>#N/A</v>
      </c>
      <c r="W5" s="612" t="e">
        <f>VLOOKUP(B5,'REL Jio'!E:I,5,0)</f>
        <v>#N/A</v>
      </c>
      <c r="X5" s="612" t="e">
        <f>VLOOKUP(B5,'Sciative Sol'!E:I,5,0)</f>
        <v>#N/A</v>
      </c>
      <c r="Y5" s="612" t="e">
        <f>VLOOKUP(B5,'Hexaware Tech'!E:I,5,0)</f>
        <v>#N/A</v>
      </c>
      <c r="Z5" s="612" t="e">
        <f>VLOOKUP(B5,Axis!D:H,5,0)</f>
        <v>#N/A</v>
      </c>
      <c r="AA5" s="612" t="e">
        <f>VLOOKUP(B5,Ugam!$D$3:$H$26,5,0)</f>
        <v>#N/A</v>
      </c>
      <c r="AB5" s="612" t="e">
        <f>VLOOKUP(B5,Zeus!F:J,5,0)</f>
        <v>#N/A</v>
      </c>
      <c r="AC5" s="612" t="e">
        <f>VLOOKUP(B5,Montran!F:J,5,0)</f>
        <v>#N/A</v>
      </c>
      <c r="AD5" s="612" t="e">
        <f>VLOOKUP(B5,Endurance!G5:L5,5,0)</f>
        <v>#N/A</v>
      </c>
      <c r="AE5" s="612" t="e">
        <f>VLOOKUP(B5,'Swabhav Techlabs'!$F$1:$J$2,5,0)</f>
        <v>#N/A</v>
      </c>
      <c r="AF5" s="612" t="e">
        <f>VLOOKUP(B5,'Quality Kiosk'!$F$1:$J$18,5,0)</f>
        <v>#N/A</v>
      </c>
      <c r="AG5" s="612" t="e">
        <f>VLOOKUP(B5,'Lemon VB'!$F$1:$J$2,5,0)</f>
        <v>#N/A</v>
      </c>
      <c r="AH5" s="612" t="e">
        <f>VLOOKUP(B5,Gocomet!$E$1:$I$3,5,0)</f>
        <v>#N/A</v>
      </c>
      <c r="AI5" s="612" t="e">
        <f>VLOOKUP(B5,'Ingram Micro'!$E$1:$I$8,5,0)</f>
        <v>#N/A</v>
      </c>
      <c r="AJ5" s="612" t="e">
        <f>VLOOKUP(B5,'DePronto Infotech'!$E$1:$I$2,5,0)</f>
        <v>#N/A</v>
      </c>
      <c r="AK5" s="612" t="e">
        <f>VLOOKUP(B5,'Reliance Retail'!$E$1:$I$4,5,0)</f>
        <v>#N/A</v>
      </c>
      <c r="AL5" s="612" t="e">
        <f>VLOOKUP(B5,'Bright Champs'!$D$1:$H$13,5,0)</f>
        <v>#N/A</v>
      </c>
      <c r="AM5" s="612" t="e">
        <f>VLOOKUP(B5,Neosoft!$E$1:$I$12,5,0)</f>
        <v>#N/A</v>
      </c>
      <c r="AN5" s="612" t="e">
        <f>VLOOKUP(B5,Infosys!$E$1:$I$3,5,0)</f>
        <v>#N/A</v>
      </c>
      <c r="AO5" s="612" t="e">
        <f>VLOOKUP(B5,Cerelabs!$E$1:$I$5,5,0)</f>
        <v>#N/A</v>
      </c>
      <c r="AP5" s="612" t="e">
        <f>VLOOKUP(B5,'Neebal Technologies'!$D$1:$H$2,5,0)</f>
        <v>#N/A</v>
      </c>
      <c r="AQ5" s="612" t="e">
        <f>VLOOKUP(B5,'Vertiv Energy'!$D$1:$H$2,5,0)</f>
        <v>#N/A</v>
      </c>
      <c r="AR5" s="612" t="e">
        <f>VLOOKUP(B5,'Acidaes Solutions (CRMNEXT)'!$D$1:$H$3,5,0)</f>
        <v>#N/A</v>
      </c>
      <c r="AS5" s="612" t="e">
        <f>VLOOKUP(B5,Growisto!$D$1:$H$2,5,0)</f>
        <v>#N/A</v>
      </c>
      <c r="AT5" s="612" t="e">
        <f>VLOOKUP(B5,'9.9 Mediaworx - Digit'!$D$1:$H$2,5,0)</f>
        <v>#N/A</v>
      </c>
      <c r="AU5" s="612" t="e">
        <f>VLOOKUP(B5,'Vistaar systems Pvt Ltd'!$D$2:$H$3,5,0)</f>
        <v>#N/A</v>
      </c>
      <c r="AV5" s="612" t="e">
        <f>VLOOKUP(B5,'Course 5i'!$D$2:$H$11,5,0)</f>
        <v>#N/A</v>
      </c>
      <c r="AW5" s="612" t="e">
        <f>VLOOKUP(B5,'Radiant Appliances &amp; Electronic'!$D$1:$H$13,5,0)</f>
        <v>#N/A</v>
      </c>
      <c r="AX5" s="612" t="e">
        <f>VLOOKUP(B5,'Atos Global'!$D$3:$H$27,5,0)</f>
        <v>#N/A</v>
      </c>
      <c r="AY5" s="612" t="e">
        <f>VLOOKUP(B5,'Saama Technologies'!$D$1:$H$2,5,0)</f>
        <v>#N/A</v>
      </c>
      <c r="AZ5" s="612" t="e">
        <f>VLOOKUP(B5,'Multiplier Solutions'!$D$1:$H$2,5,0)</f>
        <v>#N/A</v>
      </c>
      <c r="BA5" s="612" t="e">
        <f>VLOOKUP(B5,GEP!$D$2:$H$5,5,0)</f>
        <v>#N/A</v>
      </c>
      <c r="BB5" s="612" t="e">
        <f>VLOOKUP(B5,Accenture!$D$1:$H$6,5,0)</f>
        <v>#N/A</v>
      </c>
      <c r="BC5" s="612" t="e">
        <f>VLOOKUP(B5,'Endurance International Group'!$D$1:$H$2,5,0)</f>
        <v>#N/A</v>
      </c>
      <c r="BD5" s="612" t="e">
        <f>VLOOKUP(B5,Newgen!$D$1:$H$2,5,0)</f>
        <v>#N/A</v>
      </c>
      <c r="BE5" s="612" t="e">
        <f>VLOOKUP(B5,'3D Incredible'!D5:H5,5,0)</f>
        <v>#N/A</v>
      </c>
      <c r="BF5" s="612" t="e">
        <f>VLOOKUP(B5,'Raja Software Labs'!$D$2:$H$2,5,0)</f>
        <v>#N/A</v>
      </c>
      <c r="BG5" s="612" t="e">
        <f>VLOOKUP(B5,Wipro!$D$1:$H$2,5,0)</f>
        <v>#N/A</v>
      </c>
      <c r="BH5" s="612" t="e">
        <f>VLOOKUP(B5,'Perch Technologies'!$D$2:$H$2,5,0)</f>
        <v>#N/A</v>
      </c>
      <c r="BI5" s="612" t="e">
        <f>VLOOKUP(B5,'Morning Star'!$D$1:$H$6,5,0)</f>
        <v>#N/A</v>
      </c>
      <c r="BJ5" s="612" t="e">
        <f>VLOOKUP(B5,Flexiloans!$D$1:$H$2,5,0)</f>
        <v>#N/A</v>
      </c>
      <c r="BK5" s="612" t="e">
        <f>VLOOKUP(B5,'Thirdware Solutions'!$D$1:$H$2,5,0)</f>
        <v>#N/A</v>
      </c>
      <c r="BL5" s="612" t="e">
        <f>VLOOKUP(B5,Tescom!$D$1:$H$8,5,0)</f>
        <v>#N/A</v>
      </c>
      <c r="BM5" s="612" t="e">
        <f>VLOOKUP(B5,'Cogno AI'!$D$1:$H$2,5,0)</f>
        <v>#N/A</v>
      </c>
      <c r="BN5" s="612" t="e">
        <f>VLOOKUP(B5,'ABM Knowledgeware'!$D$1:$H$2,5,0)</f>
        <v>#N/A</v>
      </c>
      <c r="BO5" s="612" t="e">
        <f>VLOOKUP(B5,'Concerto Software'!$D$1:$H$3,5,0)</f>
        <v>#N/A</v>
      </c>
      <c r="BP5" s="612" t="e">
        <f>VLOOKUP(B5,'My Captain'!$D$1:$H$4,5,0)</f>
        <v>#N/A</v>
      </c>
      <c r="BQ5" s="612" t="e">
        <f>VLOOKUP(B5,'Finoux Solutions'!$D$2:$H$4,5,0)</f>
        <v>#N/A</v>
      </c>
      <c r="BR5" s="612" t="e">
        <f>VLOOKUP(B5,'MITR Learning'!$D$1:$H$2,5,0)</f>
        <v>#N/A</v>
      </c>
      <c r="BS5" s="612" t="e">
        <f>VLOOKUP(B5,Nucsoft!$D$2:$H$6,5,0)</f>
        <v>#N/A</v>
      </c>
      <c r="BT5" s="612" t="e">
        <f>VLOOKUP(B5,'Paras Cadd'!$D$1:$H$2,5,0)</f>
        <v>#N/A</v>
      </c>
      <c r="BU5" s="612" t="e">
        <f>VLOOKUP(B5,'ICICI Securities'!$D$1:$H$2,5,0)</f>
        <v>#N/A</v>
      </c>
      <c r="BV5" s="612" t="e">
        <f>VLOOKUP(B5,'Citius Tech'!$D$2:$H$5,5,0)</f>
        <v>#N/A</v>
      </c>
      <c r="BW5" s="612" t="e">
        <f>VLOOKUP(B5,'Buzzy Brains'!$D$2:$H$2,5,0)</f>
        <v>#N/A</v>
      </c>
      <c r="BX5" s="612" t="e">
        <f>VLOOKUP(B5,'Decimal Point'!$D$2:$H$2,5,0)</f>
        <v>#N/A</v>
      </c>
      <c r="BY5" s="612" t="e">
        <f>VLOOKUP(B5,'Sankey Business Solutions'!$D$2:$H$3,5,0)</f>
        <v>#N/A</v>
      </c>
      <c r="BZ5" s="612" t="e">
        <f>VLOOKUP(B5,'Nangia &amp; Co LLP'!$D$2:$H$2,5,0)</f>
        <v>#N/A</v>
      </c>
      <c r="CA5" s="612" t="e">
        <f>VLOOKUP(B5,'FIS Solutions India Pvt Ltd'!$D$2:$H$2,5,0)</f>
        <v>#N/A</v>
      </c>
      <c r="CB5" s="612" t="e">
        <f>VLOOKUP(B5,'Delta Technology &amp; Management '!$D$2:$H$16,5,0)</f>
        <v>#N/A</v>
      </c>
      <c r="CC5" s="612" t="e">
        <f>VLOOKUP(B5,'Espoir Networks'!$D$3:$H$11,5,0)</f>
        <v>#N/A</v>
      </c>
      <c r="CD5" s="612" t="e">
        <f>VLOOKUP(B5,'Servosys Solution'!$D$3:$H$5,5,0)</f>
        <v>#N/A</v>
      </c>
      <c r="CE5" s="612" t="e">
        <f>VLOOKUP(B5,'Ribbon Communications'!$D$3:$H$4,5,0)</f>
        <v>#N/A</v>
      </c>
      <c r="CF5" s="612">
        <f t="shared" si="1"/>
        <v>0</v>
      </c>
      <c r="CG5" s="129" t="s">
        <v>134</v>
      </c>
      <c r="CH5" s="129">
        <v>466685279612</v>
      </c>
      <c r="CI5" s="129" t="s">
        <v>134</v>
      </c>
      <c r="CJ5" s="129" t="s">
        <v>11760</v>
      </c>
      <c r="CK5" s="132">
        <v>43282</v>
      </c>
      <c r="CL5" s="129">
        <v>2021</v>
      </c>
      <c r="CM5" s="128" t="s">
        <v>1729</v>
      </c>
      <c r="CN5" s="129">
        <v>368</v>
      </c>
      <c r="CO5" s="133">
        <v>73.599999999999994</v>
      </c>
      <c r="CP5" s="129">
        <v>2015</v>
      </c>
      <c r="CQ5" s="129" t="s">
        <v>79</v>
      </c>
      <c r="CR5" s="128" t="s">
        <v>295</v>
      </c>
      <c r="CS5" s="129" t="s">
        <v>81</v>
      </c>
      <c r="CT5" s="133" t="s">
        <v>81</v>
      </c>
      <c r="CU5" s="129" t="s">
        <v>81</v>
      </c>
      <c r="CV5" s="129" t="s">
        <v>109</v>
      </c>
      <c r="CW5" s="131" t="s">
        <v>1730</v>
      </c>
      <c r="CX5" s="131" t="s">
        <v>336</v>
      </c>
      <c r="CY5" s="129">
        <v>629</v>
      </c>
      <c r="CZ5" s="129">
        <v>78.63</v>
      </c>
      <c r="DA5" s="132">
        <v>43252</v>
      </c>
      <c r="DB5" s="129" t="s">
        <v>112</v>
      </c>
      <c r="DC5" s="129" t="s">
        <v>113</v>
      </c>
      <c r="DD5" s="129">
        <v>1308</v>
      </c>
      <c r="DE5" s="129">
        <v>81.75</v>
      </c>
      <c r="DF5" s="129">
        <v>0</v>
      </c>
      <c r="DG5" s="322" t="s">
        <v>81</v>
      </c>
      <c r="DH5" s="322" t="s">
        <v>81</v>
      </c>
      <c r="DI5" s="322">
        <v>5.96</v>
      </c>
      <c r="DJ5" s="322">
        <v>6.65</v>
      </c>
      <c r="DK5" s="322">
        <v>6.5</v>
      </c>
      <c r="DL5" s="322">
        <v>7.4</v>
      </c>
      <c r="DM5" s="322">
        <v>26.69</v>
      </c>
      <c r="DN5" s="322">
        <v>6.63</v>
      </c>
      <c r="DO5" s="322">
        <v>66.760000000000005</v>
      </c>
      <c r="DP5" s="131" t="s">
        <v>114</v>
      </c>
      <c r="DQ5" s="407">
        <v>0</v>
      </c>
      <c r="DR5" s="407">
        <v>0</v>
      </c>
      <c r="DS5" s="129" t="s">
        <v>83</v>
      </c>
      <c r="DT5" s="129" t="s">
        <v>83</v>
      </c>
      <c r="DU5" s="129" t="s">
        <v>83</v>
      </c>
      <c r="DV5" s="129" t="s">
        <v>83</v>
      </c>
      <c r="DW5" s="131" t="s">
        <v>83</v>
      </c>
      <c r="DX5" s="131" t="s">
        <v>84</v>
      </c>
      <c r="DY5" s="131" t="s">
        <v>81</v>
      </c>
      <c r="DZ5" s="131" t="s">
        <v>1731</v>
      </c>
      <c r="EA5" s="131" t="s">
        <v>1732</v>
      </c>
      <c r="EB5" s="131" t="s">
        <v>1733</v>
      </c>
      <c r="EC5" s="131" t="s">
        <v>118</v>
      </c>
      <c r="ED5" s="131" t="s">
        <v>89</v>
      </c>
      <c r="EE5" s="131" t="s">
        <v>1734</v>
      </c>
      <c r="EF5" s="131" t="s">
        <v>81</v>
      </c>
      <c r="EG5" s="131" t="s">
        <v>81</v>
      </c>
      <c r="EH5" s="131" t="s">
        <v>320</v>
      </c>
      <c r="EI5" s="131" t="s">
        <v>1735</v>
      </c>
      <c r="EJ5" s="135" t="s">
        <v>1736</v>
      </c>
      <c r="EK5" s="135" t="s">
        <v>1737</v>
      </c>
      <c r="EL5" s="135" t="s">
        <v>1738</v>
      </c>
      <c r="EM5" s="135" t="s">
        <v>1739</v>
      </c>
      <c r="EN5" s="131" t="s">
        <v>81</v>
      </c>
    </row>
    <row r="6" spans="1:144" ht="18" thickTop="1" thickBot="1">
      <c r="A6" s="575">
        <f t="shared" si="2"/>
        <v>5</v>
      </c>
      <c r="B6" s="572" t="s">
        <v>1822</v>
      </c>
      <c r="C6" s="600" t="s">
        <v>1823</v>
      </c>
      <c r="D6" s="570" t="s">
        <v>13208</v>
      </c>
      <c r="E6" s="568" t="str">
        <f t="shared" si="0"/>
        <v>Placed</v>
      </c>
      <c r="F6" s="570" t="s">
        <v>207</v>
      </c>
      <c r="G6" s="570" t="s">
        <v>13265</v>
      </c>
      <c r="H6" s="131" t="str">
        <f>VLOOKUP(B6,BIOM!C:E,3,0)</f>
        <v>12th + Engineering without live KT</v>
      </c>
      <c r="I6" s="610">
        <v>36226</v>
      </c>
      <c r="J6" s="572">
        <v>21</v>
      </c>
      <c r="K6" s="611" t="s">
        <v>1824</v>
      </c>
      <c r="L6" s="611" t="s">
        <v>1825</v>
      </c>
      <c r="M6" s="611" t="s">
        <v>1826</v>
      </c>
      <c r="N6" s="612" t="s">
        <v>1821</v>
      </c>
      <c r="O6" s="612">
        <v>8369566202</v>
      </c>
      <c r="P6" s="612">
        <v>8369575573</v>
      </c>
      <c r="Q6" s="612" t="e">
        <f>VLOOKUP(B6,'TCS CON'!$D$1:$H$98,5,0)</f>
        <v>#N/A</v>
      </c>
      <c r="R6" s="612" t="e">
        <f>VLOOKUP(B6,LTI!$C$1:$H$46,6,0)</f>
        <v>#N/A</v>
      </c>
      <c r="S6" s="612" t="e">
        <f>VLOOKUP(B6,JARO!$E$2:$I$11,5,0)</f>
        <v>#N/A</v>
      </c>
      <c r="T6" s="612" t="e">
        <f>VLOOKUP(B6,Capgemini!$D$3:$H$78,5,0)</f>
        <v>#N/A</v>
      </c>
      <c r="U6" s="612" t="e">
        <f>VLOOKUP(B6,Carwale!$D$1:$H$4,5,0)</f>
        <v>#N/A</v>
      </c>
      <c r="V6" s="612" t="e">
        <f>VLOOKUP(B6,'Interactive Brokers'!E:I,5,0)</f>
        <v>#N/A</v>
      </c>
      <c r="W6" s="612" t="e">
        <f>VLOOKUP(B6,'REL Jio'!E:I,5,0)</f>
        <v>#N/A</v>
      </c>
      <c r="X6" s="612" t="e">
        <f>VLOOKUP(B6,'Sciative Sol'!E:I,5,0)</f>
        <v>#N/A</v>
      </c>
      <c r="Y6" s="612" t="e">
        <f>VLOOKUP(B6,'Hexaware Tech'!E:I,5,0)</f>
        <v>#N/A</v>
      </c>
      <c r="Z6" s="612" t="e">
        <f>VLOOKUP(B6,Axis!D:H,5,0)</f>
        <v>#N/A</v>
      </c>
      <c r="AA6" s="612" t="e">
        <f>VLOOKUP(B6,Ugam!$D$3:$H$26,5,0)</f>
        <v>#N/A</v>
      </c>
      <c r="AB6" s="612" t="e">
        <f>VLOOKUP(B6,Zeus!F:J,5,0)</f>
        <v>#N/A</v>
      </c>
      <c r="AC6" s="612" t="e">
        <f>VLOOKUP(B6,Montran!F:J,5,0)</f>
        <v>#N/A</v>
      </c>
      <c r="AD6" s="612" t="e">
        <f>VLOOKUP(B6,Endurance!G6:L6,5,0)</f>
        <v>#N/A</v>
      </c>
      <c r="AE6" s="612" t="e">
        <f>VLOOKUP(B6,'Swabhav Techlabs'!$F$1:$J$2,5,0)</f>
        <v>#N/A</v>
      </c>
      <c r="AF6" s="612" t="e">
        <f>VLOOKUP(B6,'Quality Kiosk'!$F$1:$J$18,5,0)</f>
        <v>#N/A</v>
      </c>
      <c r="AG6" s="612" t="e">
        <f>VLOOKUP(B6,'Lemon VB'!$F$1:$J$2,5,0)</f>
        <v>#N/A</v>
      </c>
      <c r="AH6" s="612" t="e">
        <f>VLOOKUP(B6,Gocomet!$E$1:$I$3,5,0)</f>
        <v>#N/A</v>
      </c>
      <c r="AI6" s="612" t="e">
        <f>VLOOKUP(B6,'Ingram Micro'!$E$1:$I$8,5,0)</f>
        <v>#N/A</v>
      </c>
      <c r="AJ6" s="612" t="e">
        <f>VLOOKUP(B6,'DePronto Infotech'!$E$1:$I$2,5,0)</f>
        <v>#N/A</v>
      </c>
      <c r="AK6" s="612" t="e">
        <f>VLOOKUP(B6,'Reliance Retail'!$E$1:$I$4,5,0)</f>
        <v>#N/A</v>
      </c>
      <c r="AL6" s="612" t="e">
        <f>VLOOKUP(B6,'Bright Champs'!$D$1:$H$13,5,0)</f>
        <v>#N/A</v>
      </c>
      <c r="AM6" s="612" t="e">
        <f>VLOOKUP(B6,Neosoft!$E$1:$I$12,5,0)</f>
        <v>#N/A</v>
      </c>
      <c r="AN6" s="612" t="e">
        <f>VLOOKUP(B6,Infosys!$E$1:$I$3,5,0)</f>
        <v>#N/A</v>
      </c>
      <c r="AO6" s="612" t="e">
        <f>VLOOKUP(B6,Cerelabs!$E$1:$I$5,5,0)</f>
        <v>#N/A</v>
      </c>
      <c r="AP6" s="612" t="e">
        <f>VLOOKUP(B6,'Neebal Technologies'!$D$1:$H$2,5,0)</f>
        <v>#N/A</v>
      </c>
      <c r="AQ6" s="612" t="e">
        <f>VLOOKUP(B6,'Vertiv Energy'!$D$1:$H$2,5,0)</f>
        <v>#N/A</v>
      </c>
      <c r="AR6" s="612" t="e">
        <f>VLOOKUP(B6,'Acidaes Solutions (CRMNEXT)'!$D$1:$H$3,5,0)</f>
        <v>#N/A</v>
      </c>
      <c r="AS6" s="612" t="e">
        <f>VLOOKUP(B6,Growisto!$D$1:$H$2,5,0)</f>
        <v>#N/A</v>
      </c>
      <c r="AT6" s="612" t="e">
        <f>VLOOKUP(B6,'9.9 Mediaworx - Digit'!$D$1:$H$2,5,0)</f>
        <v>#N/A</v>
      </c>
      <c r="AU6" s="612" t="e">
        <f>VLOOKUP(B6,'Vistaar systems Pvt Ltd'!$D$2:$H$3,5,0)</f>
        <v>#N/A</v>
      </c>
      <c r="AV6" s="612" t="e">
        <f>VLOOKUP(B6,'Course 5i'!$D$2:$H$11,5,0)</f>
        <v>#N/A</v>
      </c>
      <c r="AW6" s="612" t="e">
        <f>VLOOKUP(B6,'Radiant Appliances &amp; Electronic'!$D$1:$H$13,5,0)</f>
        <v>#N/A</v>
      </c>
      <c r="AX6" s="612" t="e">
        <f>VLOOKUP(B6,'Atos Global'!$D$3:$H$27,5,0)</f>
        <v>#N/A</v>
      </c>
      <c r="AY6" s="612" t="e">
        <f>VLOOKUP(B6,'Saama Technologies'!$D$1:$H$2,5,0)</f>
        <v>#N/A</v>
      </c>
      <c r="AZ6" s="612" t="e">
        <f>VLOOKUP(B6,'Multiplier Solutions'!$D$1:$H$2,5,0)</f>
        <v>#N/A</v>
      </c>
      <c r="BA6" s="612" t="e">
        <f>VLOOKUP(B6,GEP!$D$2:$H$5,5,0)</f>
        <v>#N/A</v>
      </c>
      <c r="BB6" s="612" t="e">
        <f>VLOOKUP(B6,Accenture!$D$1:$H$6,5,0)</f>
        <v>#N/A</v>
      </c>
      <c r="BC6" s="612" t="e">
        <f>VLOOKUP(B6,'Endurance International Group'!$D$1:$H$2,5,0)</f>
        <v>#N/A</v>
      </c>
      <c r="BD6" s="612" t="e">
        <f>VLOOKUP(B6,Newgen!$D$1:$H$2,5,0)</f>
        <v>#N/A</v>
      </c>
      <c r="BE6" s="612" t="e">
        <f>VLOOKUP(B6,'3D Incredible'!D6:H6,5,0)</f>
        <v>#N/A</v>
      </c>
      <c r="BF6" s="612" t="e">
        <f>VLOOKUP(B6,'Raja Software Labs'!$D$2:$H$2,5,0)</f>
        <v>#N/A</v>
      </c>
      <c r="BG6" s="612" t="e">
        <f>VLOOKUP(B6,Wipro!$D$1:$H$2,5,0)</f>
        <v>#N/A</v>
      </c>
      <c r="BH6" s="612" t="e">
        <f>VLOOKUP(B6,'Perch Technologies'!$D$2:$H$2,5,0)</f>
        <v>#N/A</v>
      </c>
      <c r="BI6" s="612" t="e">
        <f>VLOOKUP(B6,'Morning Star'!$D$1:$H$6,5,0)</f>
        <v>#N/A</v>
      </c>
      <c r="BJ6" s="612" t="e">
        <f>VLOOKUP(B6,Flexiloans!$D$1:$H$2,5,0)</f>
        <v>#N/A</v>
      </c>
      <c r="BK6" s="612" t="e">
        <f>VLOOKUP(B6,'Thirdware Solutions'!$D$1:$H$2,5,0)</f>
        <v>#N/A</v>
      </c>
      <c r="BL6" s="612" t="e">
        <f>VLOOKUP(B6,Tescom!$D$1:$H$8,5,0)</f>
        <v>#N/A</v>
      </c>
      <c r="BM6" s="612" t="e">
        <f>VLOOKUP(B6,'Cogno AI'!$D$1:$H$2,5,0)</f>
        <v>#N/A</v>
      </c>
      <c r="BN6" s="612" t="e">
        <f>VLOOKUP(B6,'ABM Knowledgeware'!$D$1:$H$2,5,0)</f>
        <v>#N/A</v>
      </c>
      <c r="BO6" s="612" t="e">
        <f>VLOOKUP(B6,'Concerto Software'!$D$1:$H$3,5,0)</f>
        <v>#N/A</v>
      </c>
      <c r="BP6" s="612" t="e">
        <f>VLOOKUP(B6,'My Captain'!$D$1:$H$4,5,0)</f>
        <v>#N/A</v>
      </c>
      <c r="BQ6" s="612" t="e">
        <f>VLOOKUP(B6,'Finoux Solutions'!$D$2:$H$4,5,0)</f>
        <v>#N/A</v>
      </c>
      <c r="BR6" s="612" t="e">
        <f>VLOOKUP(B6,'MITR Learning'!$D$1:$H$2,5,0)</f>
        <v>#N/A</v>
      </c>
      <c r="BS6" s="612" t="e">
        <f>VLOOKUP(B6,Nucsoft!$D$2:$H$6,5,0)</f>
        <v>#N/A</v>
      </c>
      <c r="BT6" s="612" t="e">
        <f>VLOOKUP(B6,'Paras Cadd'!$D$1:$H$2,5,0)</f>
        <v>#N/A</v>
      </c>
      <c r="BU6" s="612" t="e">
        <f>VLOOKUP(B6,'ICICI Securities'!$D$1:$H$2,5,0)</f>
        <v>#N/A</v>
      </c>
      <c r="BV6" s="612">
        <f>VLOOKUP(B6,'Citius Tech'!$D$2:$H$5,5,0)</f>
        <v>450000</v>
      </c>
      <c r="BW6" s="612" t="e">
        <f>VLOOKUP(B6,'Buzzy Brains'!$D$2:$H$2,5,0)</f>
        <v>#N/A</v>
      </c>
      <c r="BX6" s="612" t="e">
        <f>VLOOKUP(B6,'Decimal Point'!$D$2:$H$2,5,0)</f>
        <v>#N/A</v>
      </c>
      <c r="BY6" s="612" t="e">
        <f>VLOOKUP(B6,'Sankey Business Solutions'!$D$2:$H$3,5,0)</f>
        <v>#N/A</v>
      </c>
      <c r="BZ6" s="612" t="e">
        <f>VLOOKUP(B6,'Nangia &amp; Co LLP'!$D$2:$H$2,5,0)</f>
        <v>#N/A</v>
      </c>
      <c r="CA6" s="612" t="e">
        <f>VLOOKUP(B6,'FIS Solutions India Pvt Ltd'!$D$2:$H$2,5,0)</f>
        <v>#N/A</v>
      </c>
      <c r="CB6" s="612" t="e">
        <f>VLOOKUP(B6,'Delta Technology &amp; Management '!$D$2:$H$16,5,0)</f>
        <v>#N/A</v>
      </c>
      <c r="CC6" s="612" t="e">
        <f>VLOOKUP(B6,'Espoir Networks'!$D$3:$H$11,5,0)</f>
        <v>#N/A</v>
      </c>
      <c r="CD6" s="612" t="e">
        <f>VLOOKUP(B6,'Servosys Solution'!$D$3:$H$5,5,0)</f>
        <v>#N/A</v>
      </c>
      <c r="CE6" s="612" t="e">
        <f>VLOOKUP(B6,'Ribbon Communications'!$D$3:$H$4,5,0)</f>
        <v>#N/A</v>
      </c>
      <c r="CF6" s="612">
        <f t="shared" si="1"/>
        <v>1</v>
      </c>
      <c r="CG6" s="129" t="s">
        <v>1827</v>
      </c>
      <c r="CH6" s="129">
        <v>880653096748</v>
      </c>
      <c r="CI6" s="129" t="s">
        <v>134</v>
      </c>
      <c r="CJ6" s="129" t="s">
        <v>11759</v>
      </c>
      <c r="CK6" s="132">
        <v>42917</v>
      </c>
      <c r="CL6" s="129">
        <v>2021</v>
      </c>
      <c r="CM6" s="128" t="s">
        <v>1828</v>
      </c>
      <c r="CN6" s="129">
        <v>366</v>
      </c>
      <c r="CO6" s="133">
        <v>73.2</v>
      </c>
      <c r="CP6" s="129">
        <v>2015</v>
      </c>
      <c r="CQ6" s="129" t="s">
        <v>79</v>
      </c>
      <c r="CR6" s="128" t="s">
        <v>1829</v>
      </c>
      <c r="CS6" s="129">
        <v>404</v>
      </c>
      <c r="CT6" s="133">
        <v>404</v>
      </c>
      <c r="CU6" s="129">
        <v>62.15</v>
      </c>
      <c r="CV6" s="129" t="s">
        <v>79</v>
      </c>
      <c r="CW6" s="131" t="s">
        <v>81</v>
      </c>
      <c r="CX6" s="131" t="s">
        <v>81</v>
      </c>
      <c r="CY6" s="129" t="s">
        <v>81</v>
      </c>
      <c r="CZ6" s="129" t="s">
        <v>81</v>
      </c>
      <c r="DA6" s="129" t="s">
        <v>81</v>
      </c>
      <c r="DB6" s="129" t="s">
        <v>81</v>
      </c>
      <c r="DC6" s="129" t="s">
        <v>81</v>
      </c>
      <c r="DD6" s="129" t="s">
        <v>81</v>
      </c>
      <c r="DE6" s="129" t="s">
        <v>81</v>
      </c>
      <c r="DF6" s="129">
        <v>0</v>
      </c>
      <c r="DG6" s="322">
        <v>6.67</v>
      </c>
      <c r="DH6" s="322">
        <v>6.74</v>
      </c>
      <c r="DI6" s="322">
        <v>7.15</v>
      </c>
      <c r="DJ6" s="322">
        <v>8.19</v>
      </c>
      <c r="DK6" s="322">
        <v>6.96</v>
      </c>
      <c r="DL6" s="322">
        <v>8.84</v>
      </c>
      <c r="DM6" s="322">
        <v>44.55</v>
      </c>
      <c r="DN6" s="322">
        <v>7.4249999999999998</v>
      </c>
      <c r="DO6" s="322">
        <v>65.540000000000006</v>
      </c>
      <c r="DP6" s="131" t="s">
        <v>138</v>
      </c>
      <c r="DQ6" s="407">
        <v>0</v>
      </c>
      <c r="DR6" s="407">
        <v>0</v>
      </c>
      <c r="DS6" s="129" t="s">
        <v>83</v>
      </c>
      <c r="DT6" s="129" t="s">
        <v>83</v>
      </c>
      <c r="DU6" s="129" t="s">
        <v>83</v>
      </c>
      <c r="DV6" s="129" t="s">
        <v>83</v>
      </c>
      <c r="DW6" s="131" t="s">
        <v>83</v>
      </c>
      <c r="DX6" s="131" t="s">
        <v>84</v>
      </c>
      <c r="DY6" s="131" t="s">
        <v>81</v>
      </c>
      <c r="DZ6" s="131" t="s">
        <v>1830</v>
      </c>
      <c r="EA6" s="131" t="s">
        <v>1831</v>
      </c>
      <c r="EB6" s="131" t="s">
        <v>1832</v>
      </c>
      <c r="EC6" s="131" t="s">
        <v>88</v>
      </c>
      <c r="ED6" s="131" t="s">
        <v>89</v>
      </c>
      <c r="EE6" s="131" t="s">
        <v>1833</v>
      </c>
      <c r="EF6" s="131" t="s">
        <v>1834</v>
      </c>
      <c r="EG6" s="131" t="s">
        <v>1835</v>
      </c>
      <c r="EH6" s="131" t="s">
        <v>1836</v>
      </c>
      <c r="EI6" s="131" t="s">
        <v>1837</v>
      </c>
      <c r="EJ6" s="135" t="s">
        <v>1838</v>
      </c>
      <c r="EK6" s="135" t="s">
        <v>1839</v>
      </c>
      <c r="EL6" s="135" t="s">
        <v>1840</v>
      </c>
      <c r="EM6" s="135" t="s">
        <v>1841</v>
      </c>
      <c r="EN6" s="131" t="s">
        <v>81</v>
      </c>
    </row>
    <row r="7" spans="1:144" ht="18" thickTop="1" thickBot="1">
      <c r="A7" s="575">
        <f t="shared" si="2"/>
        <v>6</v>
      </c>
      <c r="B7" s="572" t="s">
        <v>2555</v>
      </c>
      <c r="C7" s="600" t="s">
        <v>2556</v>
      </c>
      <c r="D7" s="570" t="s">
        <v>13209</v>
      </c>
      <c r="E7" s="568" t="str">
        <f t="shared" si="0"/>
        <v>Not Placed</v>
      </c>
      <c r="F7" s="570" t="s">
        <v>207</v>
      </c>
      <c r="G7" s="570" t="s">
        <v>13265</v>
      </c>
      <c r="H7" s="131" t="str">
        <f>VLOOKUP(B7,BIOM!C:E,3,0)</f>
        <v>12th + Engineering without live KT</v>
      </c>
      <c r="I7" s="610">
        <v>36415</v>
      </c>
      <c r="J7" s="572">
        <v>20</v>
      </c>
      <c r="K7" s="611" t="s">
        <v>2557</v>
      </c>
      <c r="L7" s="611" t="s">
        <v>2558</v>
      </c>
      <c r="M7" s="611" t="s">
        <v>2559</v>
      </c>
      <c r="N7" s="612" t="s">
        <v>2554</v>
      </c>
      <c r="O7" s="612">
        <v>2512362362</v>
      </c>
      <c r="P7" s="612">
        <v>9004675336</v>
      </c>
      <c r="Q7" s="612" t="e">
        <f>VLOOKUP(B7,'TCS CON'!$D$1:$H$98,5,0)</f>
        <v>#N/A</v>
      </c>
      <c r="R7" s="612" t="e">
        <f>VLOOKUP(B7,LTI!$C$1:$H$46,6,0)</f>
        <v>#N/A</v>
      </c>
      <c r="S7" s="612" t="e">
        <f>VLOOKUP(B7,JARO!$E$2:$I$11,5,0)</f>
        <v>#N/A</v>
      </c>
      <c r="T7" s="612" t="e">
        <f>VLOOKUP(B7,Capgemini!$D$3:$H$78,5,0)</f>
        <v>#N/A</v>
      </c>
      <c r="U7" s="612" t="e">
        <f>VLOOKUP(B7,Carwale!$D$1:$H$4,5,0)</f>
        <v>#N/A</v>
      </c>
      <c r="V7" s="612" t="e">
        <f>VLOOKUP(B7,'Interactive Brokers'!E:I,5,0)</f>
        <v>#N/A</v>
      </c>
      <c r="W7" s="612" t="e">
        <f>VLOOKUP(B7,'REL Jio'!E:I,5,0)</f>
        <v>#N/A</v>
      </c>
      <c r="X7" s="612" t="e">
        <f>VLOOKUP(B7,'Sciative Sol'!E:I,5,0)</f>
        <v>#N/A</v>
      </c>
      <c r="Y7" s="612" t="e">
        <f>VLOOKUP(B7,'Hexaware Tech'!E:I,5,0)</f>
        <v>#N/A</v>
      </c>
      <c r="Z7" s="612" t="e">
        <f>VLOOKUP(B7,Axis!D:H,5,0)</f>
        <v>#N/A</v>
      </c>
      <c r="AA7" s="612" t="e">
        <f>VLOOKUP(B7,Ugam!$D$3:$H$26,5,0)</f>
        <v>#N/A</v>
      </c>
      <c r="AB7" s="612" t="e">
        <f>VLOOKUP(B7,Zeus!F:J,5,0)</f>
        <v>#N/A</v>
      </c>
      <c r="AC7" s="612" t="e">
        <f>VLOOKUP(B7,Montran!F:J,5,0)</f>
        <v>#N/A</v>
      </c>
      <c r="AD7" s="612" t="e">
        <f>VLOOKUP(B7,Endurance!G7:L7,5,0)</f>
        <v>#N/A</v>
      </c>
      <c r="AE7" s="612" t="e">
        <f>VLOOKUP(B7,'Swabhav Techlabs'!$F$1:$J$2,5,0)</f>
        <v>#N/A</v>
      </c>
      <c r="AF7" s="612" t="e">
        <f>VLOOKUP(B7,'Quality Kiosk'!$F$1:$J$18,5,0)</f>
        <v>#N/A</v>
      </c>
      <c r="AG7" s="612" t="e">
        <f>VLOOKUP(B7,'Lemon VB'!$F$1:$J$2,5,0)</f>
        <v>#N/A</v>
      </c>
      <c r="AH7" s="612" t="e">
        <f>VLOOKUP(B7,Gocomet!$E$1:$I$3,5,0)</f>
        <v>#N/A</v>
      </c>
      <c r="AI7" s="612" t="e">
        <f>VLOOKUP(B7,'Ingram Micro'!$E$1:$I$8,5,0)</f>
        <v>#N/A</v>
      </c>
      <c r="AJ7" s="612" t="e">
        <f>VLOOKUP(B7,'DePronto Infotech'!$E$1:$I$2,5,0)</f>
        <v>#N/A</v>
      </c>
      <c r="AK7" s="612" t="e">
        <f>VLOOKUP(B7,'Reliance Retail'!$E$1:$I$4,5,0)</f>
        <v>#N/A</v>
      </c>
      <c r="AL7" s="612" t="e">
        <f>VLOOKUP(B7,'Bright Champs'!$D$1:$H$13,5,0)</f>
        <v>#N/A</v>
      </c>
      <c r="AM7" s="612" t="e">
        <f>VLOOKUP(B7,Neosoft!$E$1:$I$12,5,0)</f>
        <v>#N/A</v>
      </c>
      <c r="AN7" s="612" t="e">
        <f>VLOOKUP(B7,Infosys!$E$1:$I$3,5,0)</f>
        <v>#N/A</v>
      </c>
      <c r="AO7" s="612" t="e">
        <f>VLOOKUP(B7,Cerelabs!$E$1:$I$5,5,0)</f>
        <v>#N/A</v>
      </c>
      <c r="AP7" s="612" t="e">
        <f>VLOOKUP(B7,'Neebal Technologies'!$D$1:$H$2,5,0)</f>
        <v>#N/A</v>
      </c>
      <c r="AQ7" s="612" t="e">
        <f>VLOOKUP(B7,'Vertiv Energy'!$D$1:$H$2,5,0)</f>
        <v>#N/A</v>
      </c>
      <c r="AR7" s="612" t="e">
        <f>VLOOKUP(B7,'Acidaes Solutions (CRMNEXT)'!$D$1:$H$3,5,0)</f>
        <v>#N/A</v>
      </c>
      <c r="AS7" s="612" t="e">
        <f>VLOOKUP(B7,Growisto!$D$1:$H$2,5,0)</f>
        <v>#N/A</v>
      </c>
      <c r="AT7" s="612" t="e">
        <f>VLOOKUP(B7,'9.9 Mediaworx - Digit'!$D$1:$H$2,5,0)</f>
        <v>#N/A</v>
      </c>
      <c r="AU7" s="612" t="e">
        <f>VLOOKUP(B7,'Vistaar systems Pvt Ltd'!$D$2:$H$3,5,0)</f>
        <v>#N/A</v>
      </c>
      <c r="AV7" s="612" t="e">
        <f>VLOOKUP(B7,'Course 5i'!$D$2:$H$11,5,0)</f>
        <v>#N/A</v>
      </c>
      <c r="AW7" s="612" t="e">
        <f>VLOOKUP(B7,'Radiant Appliances &amp; Electronic'!$D$1:$H$13,5,0)</f>
        <v>#N/A</v>
      </c>
      <c r="AX7" s="612" t="e">
        <f>VLOOKUP(B7,'Atos Global'!$D$3:$H$27,5,0)</f>
        <v>#N/A</v>
      </c>
      <c r="AY7" s="612" t="e">
        <f>VLOOKUP(B7,'Saama Technologies'!$D$1:$H$2,5,0)</f>
        <v>#N/A</v>
      </c>
      <c r="AZ7" s="612" t="e">
        <f>VLOOKUP(B7,'Multiplier Solutions'!$D$1:$H$2,5,0)</f>
        <v>#N/A</v>
      </c>
      <c r="BA7" s="612" t="e">
        <f>VLOOKUP(B7,GEP!$D$2:$H$5,5,0)</f>
        <v>#N/A</v>
      </c>
      <c r="BB7" s="612" t="e">
        <f>VLOOKUP(B7,Accenture!$D$1:$H$6,5,0)</f>
        <v>#N/A</v>
      </c>
      <c r="BC7" s="612" t="e">
        <f>VLOOKUP(B7,'Endurance International Group'!$D$1:$H$2,5,0)</f>
        <v>#N/A</v>
      </c>
      <c r="BD7" s="612" t="e">
        <f>VLOOKUP(B7,Newgen!$D$1:$H$2,5,0)</f>
        <v>#N/A</v>
      </c>
      <c r="BE7" s="612" t="e">
        <f>VLOOKUP(B7,'3D Incredible'!D7:H7,5,0)</f>
        <v>#N/A</v>
      </c>
      <c r="BF7" s="612" t="e">
        <f>VLOOKUP(B7,'Raja Software Labs'!$D$2:$H$2,5,0)</f>
        <v>#N/A</v>
      </c>
      <c r="BG7" s="612" t="e">
        <f>VLOOKUP(B7,Wipro!$D$1:$H$2,5,0)</f>
        <v>#N/A</v>
      </c>
      <c r="BH7" s="612" t="e">
        <f>VLOOKUP(B7,'Perch Technologies'!$D$2:$H$2,5,0)</f>
        <v>#N/A</v>
      </c>
      <c r="BI7" s="612" t="e">
        <f>VLOOKUP(B7,'Morning Star'!$D$1:$H$6,5,0)</f>
        <v>#N/A</v>
      </c>
      <c r="BJ7" s="612" t="e">
        <f>VLOOKUP(B7,Flexiloans!$D$1:$H$2,5,0)</f>
        <v>#N/A</v>
      </c>
      <c r="BK7" s="612" t="e">
        <f>VLOOKUP(B7,'Thirdware Solutions'!$D$1:$H$2,5,0)</f>
        <v>#N/A</v>
      </c>
      <c r="BL7" s="612" t="e">
        <f>VLOOKUP(B7,Tescom!$D$1:$H$8,5,0)</f>
        <v>#N/A</v>
      </c>
      <c r="BM7" s="612" t="e">
        <f>VLOOKUP(B7,'Cogno AI'!$D$1:$H$2,5,0)</f>
        <v>#N/A</v>
      </c>
      <c r="BN7" s="612" t="e">
        <f>VLOOKUP(B7,'ABM Knowledgeware'!$D$1:$H$2,5,0)</f>
        <v>#N/A</v>
      </c>
      <c r="BO7" s="612" t="e">
        <f>VLOOKUP(B7,'Concerto Software'!$D$1:$H$3,5,0)</f>
        <v>#N/A</v>
      </c>
      <c r="BP7" s="612" t="e">
        <f>VLOOKUP(B7,'My Captain'!$D$1:$H$4,5,0)</f>
        <v>#N/A</v>
      </c>
      <c r="BQ7" s="612" t="e">
        <f>VLOOKUP(B7,'Finoux Solutions'!$D$2:$H$4,5,0)</f>
        <v>#N/A</v>
      </c>
      <c r="BR7" s="612" t="e">
        <f>VLOOKUP(B7,'MITR Learning'!$D$1:$H$2,5,0)</f>
        <v>#N/A</v>
      </c>
      <c r="BS7" s="612" t="e">
        <f>VLOOKUP(B7,Nucsoft!$D$2:$H$6,5,0)</f>
        <v>#N/A</v>
      </c>
      <c r="BT7" s="612" t="e">
        <f>VLOOKUP(B7,'Paras Cadd'!$D$1:$H$2,5,0)</f>
        <v>#N/A</v>
      </c>
      <c r="BU7" s="612" t="e">
        <f>VLOOKUP(B7,'ICICI Securities'!$D$1:$H$2,5,0)</f>
        <v>#N/A</v>
      </c>
      <c r="BV7" s="612" t="e">
        <f>VLOOKUP(B7,'Citius Tech'!$D$2:$H$5,5,0)</f>
        <v>#N/A</v>
      </c>
      <c r="BW7" s="612" t="e">
        <f>VLOOKUP(B7,'Buzzy Brains'!$D$2:$H$2,5,0)</f>
        <v>#N/A</v>
      </c>
      <c r="BX7" s="612" t="e">
        <f>VLOOKUP(B7,'Decimal Point'!$D$2:$H$2,5,0)</f>
        <v>#N/A</v>
      </c>
      <c r="BY7" s="612" t="e">
        <f>VLOOKUP(B7,'Sankey Business Solutions'!$D$2:$H$3,5,0)</f>
        <v>#N/A</v>
      </c>
      <c r="BZ7" s="612" t="e">
        <f>VLOOKUP(B7,'Nangia &amp; Co LLP'!$D$2:$H$2,5,0)</f>
        <v>#N/A</v>
      </c>
      <c r="CA7" s="612" t="e">
        <f>VLOOKUP(B7,'FIS Solutions India Pvt Ltd'!$D$2:$H$2,5,0)</f>
        <v>#N/A</v>
      </c>
      <c r="CB7" s="612" t="e">
        <f>VLOOKUP(B7,'Delta Technology &amp; Management '!$D$2:$H$16,5,0)</f>
        <v>#N/A</v>
      </c>
      <c r="CC7" s="612" t="e">
        <f>VLOOKUP(B7,'Espoir Networks'!$D$3:$H$11,5,0)</f>
        <v>#N/A</v>
      </c>
      <c r="CD7" s="612" t="e">
        <f>VLOOKUP(B7,'Servosys Solution'!$D$3:$H$5,5,0)</f>
        <v>#N/A</v>
      </c>
      <c r="CE7" s="612" t="e">
        <f>VLOOKUP(B7,'Ribbon Communications'!$D$3:$H$4,5,0)</f>
        <v>#N/A</v>
      </c>
      <c r="CF7" s="612">
        <f t="shared" si="1"/>
        <v>0</v>
      </c>
      <c r="CG7" s="129" t="s">
        <v>2560</v>
      </c>
      <c r="CH7" s="129">
        <v>660363797821</v>
      </c>
      <c r="CI7" s="129" t="s">
        <v>134</v>
      </c>
      <c r="CJ7" s="129" t="s">
        <v>11759</v>
      </c>
      <c r="CK7" s="132">
        <v>42917</v>
      </c>
      <c r="CL7" s="129">
        <v>2021</v>
      </c>
      <c r="CM7" s="128" t="s">
        <v>11911</v>
      </c>
      <c r="CN7" s="129">
        <v>378</v>
      </c>
      <c r="CO7" s="133">
        <v>81.7</v>
      </c>
      <c r="CP7" s="129">
        <v>2015</v>
      </c>
      <c r="CQ7" s="129" t="s">
        <v>276</v>
      </c>
      <c r="CR7" s="128" t="s">
        <v>11911</v>
      </c>
      <c r="CS7" s="129">
        <v>349</v>
      </c>
      <c r="CT7" s="133">
        <v>69.8</v>
      </c>
      <c r="CU7" s="129">
        <v>2017</v>
      </c>
      <c r="CV7" s="129" t="s">
        <v>276</v>
      </c>
      <c r="CW7" s="131" t="s">
        <v>81</v>
      </c>
      <c r="CX7" s="131" t="s">
        <v>81</v>
      </c>
      <c r="CY7" s="129" t="s">
        <v>81</v>
      </c>
      <c r="CZ7" s="129" t="s">
        <v>81</v>
      </c>
      <c r="DA7" s="129" t="s">
        <v>81</v>
      </c>
      <c r="DB7" s="129" t="s">
        <v>81</v>
      </c>
      <c r="DC7" s="129" t="s">
        <v>81</v>
      </c>
      <c r="DD7" s="129" t="s">
        <v>81</v>
      </c>
      <c r="DE7" s="129" t="s">
        <v>81</v>
      </c>
      <c r="DF7" s="129">
        <v>0</v>
      </c>
      <c r="DG7" s="322">
        <v>7.48</v>
      </c>
      <c r="DH7" s="322">
        <v>7.69</v>
      </c>
      <c r="DI7" s="322">
        <v>8.67</v>
      </c>
      <c r="DJ7" s="322">
        <v>9.65</v>
      </c>
      <c r="DK7" s="322">
        <v>9.6999999999999993</v>
      </c>
      <c r="DL7" s="322">
        <v>10</v>
      </c>
      <c r="DM7" s="322">
        <v>53.2</v>
      </c>
      <c r="DN7" s="322">
        <v>8.86</v>
      </c>
      <c r="DO7" s="322">
        <v>77.56</v>
      </c>
      <c r="DP7" s="131" t="s">
        <v>138</v>
      </c>
      <c r="DQ7" s="407">
        <v>0</v>
      </c>
      <c r="DR7" s="407">
        <v>0</v>
      </c>
      <c r="DS7" s="129" t="s">
        <v>83</v>
      </c>
      <c r="DT7" s="129" t="s">
        <v>83</v>
      </c>
      <c r="DU7" s="129" t="s">
        <v>83</v>
      </c>
      <c r="DV7" s="129" t="s">
        <v>83</v>
      </c>
      <c r="DW7" s="131" t="s">
        <v>83</v>
      </c>
      <c r="DX7" s="131" t="s">
        <v>84</v>
      </c>
      <c r="DY7" s="131" t="s">
        <v>81</v>
      </c>
      <c r="DZ7" s="131" t="s">
        <v>2562</v>
      </c>
      <c r="EA7" s="131" t="s">
        <v>2563</v>
      </c>
      <c r="EB7" s="131" t="s">
        <v>2564</v>
      </c>
      <c r="EC7" s="131" t="s">
        <v>118</v>
      </c>
      <c r="ED7" s="131" t="s">
        <v>89</v>
      </c>
      <c r="EE7" s="131" t="s">
        <v>2565</v>
      </c>
      <c r="EF7" s="131" t="s">
        <v>2566</v>
      </c>
      <c r="EG7" s="131" t="s">
        <v>2567</v>
      </c>
      <c r="EH7" s="131" t="s">
        <v>2568</v>
      </c>
      <c r="EI7" s="131" t="s">
        <v>1172</v>
      </c>
      <c r="EJ7" s="135" t="s">
        <v>2569</v>
      </c>
      <c r="EK7" s="135" t="s">
        <v>2570</v>
      </c>
      <c r="EL7" s="135" t="s">
        <v>2571</v>
      </c>
      <c r="EM7" s="135" t="s">
        <v>2572</v>
      </c>
      <c r="EN7" s="131" t="s">
        <v>81</v>
      </c>
    </row>
    <row r="8" spans="1:144" ht="18" thickTop="1" thickBot="1">
      <c r="A8" s="575">
        <f t="shared" si="2"/>
        <v>7</v>
      </c>
      <c r="B8" s="572" t="s">
        <v>2797</v>
      </c>
      <c r="C8" s="600" t="s">
        <v>2798</v>
      </c>
      <c r="D8" s="570" t="s">
        <v>13208</v>
      </c>
      <c r="E8" s="568" t="str">
        <f t="shared" si="0"/>
        <v>Not Placed</v>
      </c>
      <c r="F8" s="570" t="s">
        <v>207</v>
      </c>
      <c r="G8" s="570" t="s">
        <v>13265</v>
      </c>
      <c r="H8" s="131" t="str">
        <f>VLOOKUP(B8,BIOM!C:E,3,0)</f>
        <v>12th + Engineering without live KT</v>
      </c>
      <c r="I8" s="610" t="s">
        <v>2799</v>
      </c>
      <c r="J8" s="572">
        <v>22</v>
      </c>
      <c r="K8" s="611" t="s">
        <v>2800</v>
      </c>
      <c r="L8" s="611" t="s">
        <v>73</v>
      </c>
      <c r="M8" s="611" t="s">
        <v>2801</v>
      </c>
      <c r="N8" s="612" t="s">
        <v>2796</v>
      </c>
      <c r="O8" s="612">
        <v>9850673622</v>
      </c>
      <c r="P8" s="612">
        <v>8605283759</v>
      </c>
      <c r="Q8" s="612" t="e">
        <f>VLOOKUP(B8,'TCS CON'!$D$1:$H$98,5,0)</f>
        <v>#N/A</v>
      </c>
      <c r="R8" s="612" t="e">
        <f>VLOOKUP(B8,LTI!$C$1:$H$46,6,0)</f>
        <v>#N/A</v>
      </c>
      <c r="S8" s="612" t="e">
        <f>VLOOKUP(B8,JARO!$E$2:$I$11,5,0)</f>
        <v>#N/A</v>
      </c>
      <c r="T8" s="612" t="e">
        <f>VLOOKUP(B8,Capgemini!$D$3:$H$78,5,0)</f>
        <v>#N/A</v>
      </c>
      <c r="U8" s="612" t="e">
        <f>VLOOKUP(B8,Carwale!$D$1:$H$4,5,0)</f>
        <v>#N/A</v>
      </c>
      <c r="V8" s="612" t="e">
        <f>VLOOKUP(B8,'Interactive Brokers'!E:I,5,0)</f>
        <v>#N/A</v>
      </c>
      <c r="W8" s="612" t="e">
        <f>VLOOKUP(B8,'REL Jio'!E:I,5,0)</f>
        <v>#N/A</v>
      </c>
      <c r="X8" s="612" t="e">
        <f>VLOOKUP(B8,'Sciative Sol'!E:I,5,0)</f>
        <v>#N/A</v>
      </c>
      <c r="Y8" s="612" t="e">
        <f>VLOOKUP(B8,'Hexaware Tech'!E:I,5,0)</f>
        <v>#N/A</v>
      </c>
      <c r="Z8" s="612" t="e">
        <f>VLOOKUP(B8,Axis!D:H,5,0)</f>
        <v>#N/A</v>
      </c>
      <c r="AA8" s="612" t="e">
        <f>VLOOKUP(B8,Ugam!$D$3:$H$26,5,0)</f>
        <v>#N/A</v>
      </c>
      <c r="AB8" s="612" t="e">
        <f>VLOOKUP(B8,Zeus!F:J,5,0)</f>
        <v>#N/A</v>
      </c>
      <c r="AC8" s="612" t="e">
        <f>VLOOKUP(B8,Montran!F:J,5,0)</f>
        <v>#N/A</v>
      </c>
      <c r="AD8" s="612" t="e">
        <f>VLOOKUP(B8,Endurance!G8:L8,5,0)</f>
        <v>#N/A</v>
      </c>
      <c r="AE8" s="612" t="e">
        <f>VLOOKUP(B8,'Swabhav Techlabs'!$F$1:$J$2,5,0)</f>
        <v>#N/A</v>
      </c>
      <c r="AF8" s="612" t="e">
        <f>VLOOKUP(B8,'Quality Kiosk'!$F$1:$J$18,5,0)</f>
        <v>#N/A</v>
      </c>
      <c r="AG8" s="612" t="e">
        <f>VLOOKUP(B8,'Lemon VB'!$F$1:$J$2,5,0)</f>
        <v>#N/A</v>
      </c>
      <c r="AH8" s="612" t="e">
        <f>VLOOKUP(B8,Gocomet!$E$1:$I$3,5,0)</f>
        <v>#N/A</v>
      </c>
      <c r="AI8" s="612" t="e">
        <f>VLOOKUP(B8,'Ingram Micro'!$E$1:$I$8,5,0)</f>
        <v>#N/A</v>
      </c>
      <c r="AJ8" s="612" t="e">
        <f>VLOOKUP(B8,'DePronto Infotech'!$E$1:$I$2,5,0)</f>
        <v>#N/A</v>
      </c>
      <c r="AK8" s="612" t="e">
        <f>VLOOKUP(B8,'Reliance Retail'!$E$1:$I$4,5,0)</f>
        <v>#N/A</v>
      </c>
      <c r="AL8" s="612" t="e">
        <f>VLOOKUP(B8,'Bright Champs'!$D$1:$H$13,5,0)</f>
        <v>#N/A</v>
      </c>
      <c r="AM8" s="612" t="e">
        <f>VLOOKUP(B8,Neosoft!$E$1:$I$12,5,0)</f>
        <v>#N/A</v>
      </c>
      <c r="AN8" s="612" t="e">
        <f>VLOOKUP(B8,Infosys!$E$1:$I$3,5,0)</f>
        <v>#N/A</v>
      </c>
      <c r="AO8" s="612" t="e">
        <f>VLOOKUP(B8,Cerelabs!$E$1:$I$5,5,0)</f>
        <v>#N/A</v>
      </c>
      <c r="AP8" s="612" t="e">
        <f>VLOOKUP(B8,'Neebal Technologies'!$D$1:$H$2,5,0)</f>
        <v>#N/A</v>
      </c>
      <c r="AQ8" s="612" t="e">
        <f>VLOOKUP(B8,'Vertiv Energy'!$D$1:$H$2,5,0)</f>
        <v>#N/A</v>
      </c>
      <c r="AR8" s="612" t="e">
        <f>VLOOKUP(B8,'Acidaes Solutions (CRMNEXT)'!$D$1:$H$3,5,0)</f>
        <v>#N/A</v>
      </c>
      <c r="AS8" s="612" t="e">
        <f>VLOOKUP(B8,Growisto!$D$1:$H$2,5,0)</f>
        <v>#N/A</v>
      </c>
      <c r="AT8" s="612" t="e">
        <f>VLOOKUP(B8,'9.9 Mediaworx - Digit'!$D$1:$H$2,5,0)</f>
        <v>#N/A</v>
      </c>
      <c r="AU8" s="612" t="e">
        <f>VLOOKUP(B8,'Vistaar systems Pvt Ltd'!$D$2:$H$3,5,0)</f>
        <v>#N/A</v>
      </c>
      <c r="AV8" s="612" t="e">
        <f>VLOOKUP(B8,'Course 5i'!$D$2:$H$11,5,0)</f>
        <v>#N/A</v>
      </c>
      <c r="AW8" s="612" t="e">
        <f>VLOOKUP(B8,'Radiant Appliances &amp; Electronic'!$D$1:$H$13,5,0)</f>
        <v>#N/A</v>
      </c>
      <c r="AX8" s="612" t="e">
        <f>VLOOKUP(B8,'Atos Global'!$D$3:$H$27,5,0)</f>
        <v>#N/A</v>
      </c>
      <c r="AY8" s="612" t="e">
        <f>VLOOKUP(B8,'Saama Technologies'!$D$1:$H$2,5,0)</f>
        <v>#N/A</v>
      </c>
      <c r="AZ8" s="612" t="e">
        <f>VLOOKUP(B8,'Multiplier Solutions'!$D$1:$H$2,5,0)</f>
        <v>#N/A</v>
      </c>
      <c r="BA8" s="612" t="e">
        <f>VLOOKUP(B8,GEP!$D$2:$H$5,5,0)</f>
        <v>#N/A</v>
      </c>
      <c r="BB8" s="612" t="e">
        <f>VLOOKUP(B8,Accenture!$D$1:$H$6,5,0)</f>
        <v>#N/A</v>
      </c>
      <c r="BC8" s="612" t="e">
        <f>VLOOKUP(B8,'Endurance International Group'!$D$1:$H$2,5,0)</f>
        <v>#N/A</v>
      </c>
      <c r="BD8" s="612" t="e">
        <f>VLOOKUP(B8,Newgen!$D$1:$H$2,5,0)</f>
        <v>#N/A</v>
      </c>
      <c r="BE8" s="612" t="e">
        <f>VLOOKUP(B8,'3D Incredible'!D8:H8,5,0)</f>
        <v>#N/A</v>
      </c>
      <c r="BF8" s="612" t="e">
        <f>VLOOKUP(B8,'Raja Software Labs'!$D$2:$H$2,5,0)</f>
        <v>#N/A</v>
      </c>
      <c r="BG8" s="612" t="e">
        <f>VLOOKUP(B8,Wipro!$D$1:$H$2,5,0)</f>
        <v>#N/A</v>
      </c>
      <c r="BH8" s="612" t="e">
        <f>VLOOKUP(B8,'Perch Technologies'!$D$2:$H$2,5,0)</f>
        <v>#N/A</v>
      </c>
      <c r="BI8" s="612" t="e">
        <f>VLOOKUP(B8,'Morning Star'!$D$1:$H$6,5,0)</f>
        <v>#N/A</v>
      </c>
      <c r="BJ8" s="612" t="e">
        <f>VLOOKUP(B8,Flexiloans!$D$1:$H$2,5,0)</f>
        <v>#N/A</v>
      </c>
      <c r="BK8" s="612" t="e">
        <f>VLOOKUP(B8,'Thirdware Solutions'!$D$1:$H$2,5,0)</f>
        <v>#N/A</v>
      </c>
      <c r="BL8" s="612" t="e">
        <f>VLOOKUP(B8,Tescom!$D$1:$H$8,5,0)</f>
        <v>#N/A</v>
      </c>
      <c r="BM8" s="612" t="e">
        <f>VLOOKUP(B8,'Cogno AI'!$D$1:$H$2,5,0)</f>
        <v>#N/A</v>
      </c>
      <c r="BN8" s="612" t="e">
        <f>VLOOKUP(B8,'ABM Knowledgeware'!$D$1:$H$2,5,0)</f>
        <v>#N/A</v>
      </c>
      <c r="BO8" s="612" t="e">
        <f>VLOOKUP(B8,'Concerto Software'!$D$1:$H$3,5,0)</f>
        <v>#N/A</v>
      </c>
      <c r="BP8" s="612" t="e">
        <f>VLOOKUP(B8,'My Captain'!$D$1:$H$4,5,0)</f>
        <v>#N/A</v>
      </c>
      <c r="BQ8" s="612" t="e">
        <f>VLOOKUP(B8,'Finoux Solutions'!$D$2:$H$4,5,0)</f>
        <v>#N/A</v>
      </c>
      <c r="BR8" s="612" t="e">
        <f>VLOOKUP(B8,'MITR Learning'!$D$1:$H$2,5,0)</f>
        <v>#N/A</v>
      </c>
      <c r="BS8" s="612" t="e">
        <f>VLOOKUP(B8,Nucsoft!$D$2:$H$6,5,0)</f>
        <v>#N/A</v>
      </c>
      <c r="BT8" s="612" t="e">
        <f>VLOOKUP(B8,'Paras Cadd'!$D$1:$H$2,5,0)</f>
        <v>#N/A</v>
      </c>
      <c r="BU8" s="612" t="e">
        <f>VLOOKUP(B8,'ICICI Securities'!$D$1:$H$2,5,0)</f>
        <v>#N/A</v>
      </c>
      <c r="BV8" s="612" t="e">
        <f>VLOOKUP(B8,'Citius Tech'!$D$2:$H$5,5,0)</f>
        <v>#N/A</v>
      </c>
      <c r="BW8" s="612" t="e">
        <f>VLOOKUP(B8,'Buzzy Brains'!$D$2:$H$2,5,0)</f>
        <v>#N/A</v>
      </c>
      <c r="BX8" s="612" t="e">
        <f>VLOOKUP(B8,'Decimal Point'!$D$2:$H$2,5,0)</f>
        <v>#N/A</v>
      </c>
      <c r="BY8" s="612" t="e">
        <f>VLOOKUP(B8,'Sankey Business Solutions'!$D$2:$H$3,5,0)</f>
        <v>#N/A</v>
      </c>
      <c r="BZ8" s="612" t="e">
        <f>VLOOKUP(B8,'Nangia &amp; Co LLP'!$D$2:$H$2,5,0)</f>
        <v>#N/A</v>
      </c>
      <c r="CA8" s="612" t="e">
        <f>VLOOKUP(B8,'FIS Solutions India Pvt Ltd'!$D$2:$H$2,5,0)</f>
        <v>#N/A</v>
      </c>
      <c r="CB8" s="612" t="e">
        <f>VLOOKUP(B8,'Delta Technology &amp; Management '!$D$2:$H$16,5,0)</f>
        <v>#N/A</v>
      </c>
      <c r="CC8" s="612" t="e">
        <f>VLOOKUP(B8,'Espoir Networks'!$D$3:$H$11,5,0)</f>
        <v>#N/A</v>
      </c>
      <c r="CD8" s="612" t="e">
        <f>VLOOKUP(B8,'Servosys Solution'!$D$3:$H$5,5,0)</f>
        <v>#N/A</v>
      </c>
      <c r="CE8" s="612" t="e">
        <f>VLOOKUP(B8,'Ribbon Communications'!$D$3:$H$4,5,0)</f>
        <v>#N/A</v>
      </c>
      <c r="CF8" s="612">
        <f t="shared" si="1"/>
        <v>0</v>
      </c>
      <c r="CG8" s="129" t="s">
        <v>2802</v>
      </c>
      <c r="CH8" s="129">
        <v>712682660469</v>
      </c>
      <c r="CI8" s="129" t="s">
        <v>2803</v>
      </c>
      <c r="CJ8" s="129" t="s">
        <v>11759</v>
      </c>
      <c r="CK8" s="132">
        <v>42552</v>
      </c>
      <c r="CL8" s="129">
        <v>2021</v>
      </c>
      <c r="CM8" s="128" t="s">
        <v>2804</v>
      </c>
      <c r="CN8" s="129">
        <v>418</v>
      </c>
      <c r="CO8" s="133" t="s">
        <v>2805</v>
      </c>
      <c r="CP8" s="129">
        <v>2014</v>
      </c>
      <c r="CQ8" s="129" t="s">
        <v>79</v>
      </c>
      <c r="CR8" s="128" t="s">
        <v>12107</v>
      </c>
      <c r="CS8" s="129">
        <v>439</v>
      </c>
      <c r="CT8" s="133">
        <v>67.540000000000006</v>
      </c>
      <c r="CU8" s="129">
        <v>2016</v>
      </c>
      <c r="CV8" s="129" t="s">
        <v>79</v>
      </c>
      <c r="CW8" s="131" t="s">
        <v>81</v>
      </c>
      <c r="CX8" s="131" t="s">
        <v>81</v>
      </c>
      <c r="CY8" s="129" t="s">
        <v>81</v>
      </c>
      <c r="CZ8" s="129" t="s">
        <v>81</v>
      </c>
      <c r="DA8" s="129" t="s">
        <v>81</v>
      </c>
      <c r="DB8" s="129" t="s">
        <v>81</v>
      </c>
      <c r="DC8" s="129" t="s">
        <v>81</v>
      </c>
      <c r="DD8" s="129" t="s">
        <v>81</v>
      </c>
      <c r="DE8" s="129" t="s">
        <v>81</v>
      </c>
      <c r="DF8" s="129">
        <v>0</v>
      </c>
      <c r="DG8" s="322">
        <v>6.07</v>
      </c>
      <c r="DH8" s="322">
        <v>6.2</v>
      </c>
      <c r="DI8" s="322">
        <v>5.4</v>
      </c>
      <c r="DJ8" s="322">
        <v>6.65</v>
      </c>
      <c r="DK8" s="322">
        <v>6.3</v>
      </c>
      <c r="DL8" s="322">
        <v>8.84</v>
      </c>
      <c r="DM8" s="322">
        <v>39.46</v>
      </c>
      <c r="DN8" s="322">
        <v>6.5759999999999996</v>
      </c>
      <c r="DO8" s="322">
        <v>58.68</v>
      </c>
      <c r="DP8" s="131" t="s">
        <v>138</v>
      </c>
      <c r="DQ8" s="407">
        <v>0</v>
      </c>
      <c r="DR8" s="407">
        <v>12</v>
      </c>
      <c r="DS8" s="129" t="s">
        <v>83</v>
      </c>
      <c r="DT8" s="129" t="s">
        <v>83</v>
      </c>
      <c r="DU8" s="129" t="s">
        <v>83</v>
      </c>
      <c r="DV8" s="129" t="s">
        <v>83</v>
      </c>
      <c r="DW8" s="131" t="s">
        <v>230</v>
      </c>
      <c r="DX8" s="131" t="s">
        <v>84</v>
      </c>
      <c r="DY8" s="131" t="s">
        <v>81</v>
      </c>
      <c r="DZ8" s="131" t="s">
        <v>2808</v>
      </c>
      <c r="EA8" s="131" t="s">
        <v>2809</v>
      </c>
      <c r="EB8" s="131" t="s">
        <v>2810</v>
      </c>
      <c r="EC8" s="131" t="s">
        <v>88</v>
      </c>
      <c r="ED8" s="131" t="s">
        <v>89</v>
      </c>
      <c r="EE8" s="131" t="s">
        <v>2811</v>
      </c>
      <c r="EF8" s="131" t="s">
        <v>2812</v>
      </c>
      <c r="EG8" s="131" t="s">
        <v>2813</v>
      </c>
      <c r="EH8" s="131" t="s">
        <v>2814</v>
      </c>
      <c r="EI8" s="131" t="s">
        <v>2815</v>
      </c>
      <c r="EJ8" s="135" t="s">
        <v>2816</v>
      </c>
      <c r="EK8" s="135" t="s">
        <v>2817</v>
      </c>
      <c r="EL8" s="135" t="s">
        <v>2818</v>
      </c>
      <c r="EM8" s="135" t="s">
        <v>2819</v>
      </c>
      <c r="EN8" s="131" t="s">
        <v>81</v>
      </c>
    </row>
    <row r="9" spans="1:144" ht="16.5" customHeight="1" thickTop="1" thickBot="1">
      <c r="A9" s="575">
        <f t="shared" si="2"/>
        <v>8</v>
      </c>
      <c r="B9" s="572" t="s">
        <v>2965</v>
      </c>
      <c r="C9" s="600" t="s">
        <v>2966</v>
      </c>
      <c r="D9" s="570" t="s">
        <v>13208</v>
      </c>
      <c r="E9" s="568" t="str">
        <f t="shared" si="0"/>
        <v>Not Placed</v>
      </c>
      <c r="F9" s="570" t="s">
        <v>207</v>
      </c>
      <c r="G9" s="570" t="s">
        <v>13265</v>
      </c>
      <c r="H9" s="131" t="str">
        <f>VLOOKUP(B9,BIOM!C:E,3,0)</f>
        <v>12th + Engineering with live KT</v>
      </c>
      <c r="I9" s="610" t="s">
        <v>2967</v>
      </c>
      <c r="J9" s="572">
        <v>22</v>
      </c>
      <c r="K9" s="611" t="s">
        <v>2968</v>
      </c>
      <c r="L9" s="611" t="s">
        <v>591</v>
      </c>
      <c r="M9" s="611" t="s">
        <v>2969</v>
      </c>
      <c r="N9" s="612" t="s">
        <v>2964</v>
      </c>
      <c r="O9" s="612">
        <v>9967014454</v>
      </c>
      <c r="P9" s="612">
        <v>9867552257</v>
      </c>
      <c r="Q9" s="612" t="e">
        <f>VLOOKUP(B9,'TCS CON'!$D$1:$H$98,5,0)</f>
        <v>#N/A</v>
      </c>
      <c r="R9" s="612" t="e">
        <f>VLOOKUP(B9,LTI!$C$1:$H$46,6,0)</f>
        <v>#N/A</v>
      </c>
      <c r="S9" s="612" t="e">
        <f>VLOOKUP(B9,JARO!$E$2:$I$11,5,0)</f>
        <v>#N/A</v>
      </c>
      <c r="T9" s="612" t="e">
        <f>VLOOKUP(B9,Capgemini!$D$3:$H$78,5,0)</f>
        <v>#N/A</v>
      </c>
      <c r="U9" s="612" t="e">
        <f>VLOOKUP(B9,Carwale!$D$1:$H$4,5,0)</f>
        <v>#N/A</v>
      </c>
      <c r="V9" s="612" t="e">
        <f>VLOOKUP(B9,'Interactive Brokers'!E:I,5,0)</f>
        <v>#N/A</v>
      </c>
      <c r="W9" s="612" t="e">
        <f>VLOOKUP(B9,'REL Jio'!E:I,5,0)</f>
        <v>#N/A</v>
      </c>
      <c r="X9" s="612" t="e">
        <f>VLOOKUP(B9,'Sciative Sol'!E:I,5,0)</f>
        <v>#N/A</v>
      </c>
      <c r="Y9" s="612" t="e">
        <f>VLOOKUP(B9,'Hexaware Tech'!E:I,5,0)</f>
        <v>#N/A</v>
      </c>
      <c r="Z9" s="612" t="e">
        <f>VLOOKUP(B9,Axis!D:H,5,0)</f>
        <v>#N/A</v>
      </c>
      <c r="AA9" s="612" t="e">
        <f>VLOOKUP(B9,Ugam!$D$3:$H$26,5,0)</f>
        <v>#N/A</v>
      </c>
      <c r="AB9" s="612" t="e">
        <f>VLOOKUP(B9,Zeus!F:J,5,0)</f>
        <v>#N/A</v>
      </c>
      <c r="AC9" s="612" t="e">
        <f>VLOOKUP(B9,Montran!F:J,5,0)</f>
        <v>#N/A</v>
      </c>
      <c r="AD9" s="612" t="e">
        <f>VLOOKUP(B9,Endurance!G9:L9,5,0)</f>
        <v>#N/A</v>
      </c>
      <c r="AE9" s="612" t="e">
        <f>VLOOKUP(B9,'Swabhav Techlabs'!$F$1:$J$2,5,0)</f>
        <v>#N/A</v>
      </c>
      <c r="AF9" s="612" t="e">
        <f>VLOOKUP(B9,'Quality Kiosk'!$F$1:$J$18,5,0)</f>
        <v>#N/A</v>
      </c>
      <c r="AG9" s="612" t="e">
        <f>VLOOKUP(B9,'Lemon VB'!$F$1:$J$2,5,0)</f>
        <v>#N/A</v>
      </c>
      <c r="AH9" s="612" t="e">
        <f>VLOOKUP(B9,Gocomet!$E$1:$I$3,5,0)</f>
        <v>#N/A</v>
      </c>
      <c r="AI9" s="612" t="e">
        <f>VLOOKUP(B9,'Ingram Micro'!$E$1:$I$8,5,0)</f>
        <v>#N/A</v>
      </c>
      <c r="AJ9" s="612" t="e">
        <f>VLOOKUP(B9,'DePronto Infotech'!$E$1:$I$2,5,0)</f>
        <v>#N/A</v>
      </c>
      <c r="AK9" s="612" t="e">
        <f>VLOOKUP(B9,'Reliance Retail'!$E$1:$I$4,5,0)</f>
        <v>#N/A</v>
      </c>
      <c r="AL9" s="612" t="e">
        <f>VLOOKUP(B9,'Bright Champs'!$D$1:$H$13,5,0)</f>
        <v>#N/A</v>
      </c>
      <c r="AM9" s="612" t="e">
        <f>VLOOKUP(B9,Neosoft!$E$1:$I$12,5,0)</f>
        <v>#N/A</v>
      </c>
      <c r="AN9" s="612" t="e">
        <f>VLOOKUP(B9,Infosys!$E$1:$I$3,5,0)</f>
        <v>#N/A</v>
      </c>
      <c r="AO9" s="612" t="e">
        <f>VLOOKUP(B9,Cerelabs!$E$1:$I$5,5,0)</f>
        <v>#N/A</v>
      </c>
      <c r="AP9" s="612" t="e">
        <f>VLOOKUP(B9,'Neebal Technologies'!$D$1:$H$2,5,0)</f>
        <v>#N/A</v>
      </c>
      <c r="AQ9" s="612" t="e">
        <f>VLOOKUP(B9,'Vertiv Energy'!$D$1:$H$2,5,0)</f>
        <v>#N/A</v>
      </c>
      <c r="AR9" s="612" t="e">
        <f>VLOOKUP(B9,'Acidaes Solutions (CRMNEXT)'!$D$1:$H$3,5,0)</f>
        <v>#N/A</v>
      </c>
      <c r="AS9" s="612" t="e">
        <f>VLOOKUP(B9,Growisto!$D$1:$H$2,5,0)</f>
        <v>#N/A</v>
      </c>
      <c r="AT9" s="612" t="e">
        <f>VLOOKUP(B9,'9.9 Mediaworx - Digit'!$D$1:$H$2,5,0)</f>
        <v>#N/A</v>
      </c>
      <c r="AU9" s="612" t="e">
        <f>VLOOKUP(B9,'Vistaar systems Pvt Ltd'!$D$2:$H$3,5,0)</f>
        <v>#N/A</v>
      </c>
      <c r="AV9" s="612" t="e">
        <f>VLOOKUP(B9,'Course 5i'!$D$2:$H$11,5,0)</f>
        <v>#N/A</v>
      </c>
      <c r="AW9" s="612" t="e">
        <f>VLOOKUP(B9,'Radiant Appliances &amp; Electronic'!$D$1:$H$13,5,0)</f>
        <v>#N/A</v>
      </c>
      <c r="AX9" s="612" t="e">
        <f>VLOOKUP(B9,'Atos Global'!$D$3:$H$27,5,0)</f>
        <v>#N/A</v>
      </c>
      <c r="AY9" s="612" t="e">
        <f>VLOOKUP(B9,'Saama Technologies'!$D$1:$H$2,5,0)</f>
        <v>#N/A</v>
      </c>
      <c r="AZ9" s="612" t="e">
        <f>VLOOKUP(B9,'Multiplier Solutions'!$D$1:$H$2,5,0)</f>
        <v>#N/A</v>
      </c>
      <c r="BA9" s="612" t="e">
        <f>VLOOKUP(B9,GEP!$D$2:$H$5,5,0)</f>
        <v>#N/A</v>
      </c>
      <c r="BB9" s="612" t="e">
        <f>VLOOKUP(B9,Accenture!$D$1:$H$6,5,0)</f>
        <v>#N/A</v>
      </c>
      <c r="BC9" s="612" t="e">
        <f>VLOOKUP(B9,'Endurance International Group'!$D$1:$H$2,5,0)</f>
        <v>#N/A</v>
      </c>
      <c r="BD9" s="612" t="e">
        <f>VLOOKUP(B9,Newgen!$D$1:$H$2,5,0)</f>
        <v>#N/A</v>
      </c>
      <c r="BE9" s="612" t="e">
        <f>VLOOKUP(B9,'3D Incredible'!D9:H9,5,0)</f>
        <v>#N/A</v>
      </c>
      <c r="BF9" s="612" t="e">
        <f>VLOOKUP(B9,'Raja Software Labs'!$D$2:$H$2,5,0)</f>
        <v>#N/A</v>
      </c>
      <c r="BG9" s="612" t="e">
        <f>VLOOKUP(B9,Wipro!$D$1:$H$2,5,0)</f>
        <v>#N/A</v>
      </c>
      <c r="BH9" s="612" t="e">
        <f>VLOOKUP(B9,'Perch Technologies'!$D$2:$H$2,5,0)</f>
        <v>#N/A</v>
      </c>
      <c r="BI9" s="612" t="e">
        <f>VLOOKUP(B9,'Morning Star'!$D$1:$H$6,5,0)</f>
        <v>#N/A</v>
      </c>
      <c r="BJ9" s="612" t="e">
        <f>VLOOKUP(B9,Flexiloans!$D$1:$H$2,5,0)</f>
        <v>#N/A</v>
      </c>
      <c r="BK9" s="612" t="e">
        <f>VLOOKUP(B9,'Thirdware Solutions'!$D$1:$H$2,5,0)</f>
        <v>#N/A</v>
      </c>
      <c r="BL9" s="612" t="e">
        <f>VLOOKUP(B9,Tescom!$D$1:$H$8,5,0)</f>
        <v>#N/A</v>
      </c>
      <c r="BM9" s="612" t="e">
        <f>VLOOKUP(B9,'Cogno AI'!$D$1:$H$2,5,0)</f>
        <v>#N/A</v>
      </c>
      <c r="BN9" s="612" t="e">
        <f>VLOOKUP(B9,'ABM Knowledgeware'!$D$1:$H$2,5,0)</f>
        <v>#N/A</v>
      </c>
      <c r="BO9" s="612" t="e">
        <f>VLOOKUP(B9,'Concerto Software'!$D$1:$H$3,5,0)</f>
        <v>#N/A</v>
      </c>
      <c r="BP9" s="612" t="e">
        <f>VLOOKUP(B9,'My Captain'!$D$1:$H$4,5,0)</f>
        <v>#N/A</v>
      </c>
      <c r="BQ9" s="612" t="e">
        <f>VLOOKUP(B9,'Finoux Solutions'!$D$2:$H$4,5,0)</f>
        <v>#N/A</v>
      </c>
      <c r="BR9" s="612" t="e">
        <f>VLOOKUP(B9,'MITR Learning'!$D$1:$H$2,5,0)</f>
        <v>#N/A</v>
      </c>
      <c r="BS9" s="612" t="e">
        <f>VLOOKUP(B9,Nucsoft!$D$2:$H$6,5,0)</f>
        <v>#N/A</v>
      </c>
      <c r="BT9" s="612" t="e">
        <f>VLOOKUP(B9,'Paras Cadd'!$D$1:$H$2,5,0)</f>
        <v>#N/A</v>
      </c>
      <c r="BU9" s="612" t="e">
        <f>VLOOKUP(B9,'ICICI Securities'!$D$1:$H$2,5,0)</f>
        <v>#N/A</v>
      </c>
      <c r="BV9" s="612" t="e">
        <f>VLOOKUP(B9,'Citius Tech'!$D$2:$H$5,5,0)</f>
        <v>#N/A</v>
      </c>
      <c r="BW9" s="612" t="e">
        <f>VLOOKUP(B9,'Buzzy Brains'!$D$2:$H$2,5,0)</f>
        <v>#N/A</v>
      </c>
      <c r="BX9" s="612" t="e">
        <f>VLOOKUP(B9,'Decimal Point'!$D$2:$H$2,5,0)</f>
        <v>#N/A</v>
      </c>
      <c r="BY9" s="612" t="e">
        <f>VLOOKUP(B9,'Sankey Business Solutions'!$D$2:$H$3,5,0)</f>
        <v>#N/A</v>
      </c>
      <c r="BZ9" s="612" t="e">
        <f>VLOOKUP(B9,'Nangia &amp; Co LLP'!$D$2:$H$2,5,0)</f>
        <v>#N/A</v>
      </c>
      <c r="CA9" s="612" t="e">
        <f>VLOOKUP(B9,'FIS Solutions India Pvt Ltd'!$D$2:$H$2,5,0)</f>
        <v>#N/A</v>
      </c>
      <c r="CB9" s="612" t="e">
        <f>VLOOKUP(B9,'Delta Technology &amp; Management '!$D$2:$H$16,5,0)</f>
        <v>#N/A</v>
      </c>
      <c r="CC9" s="612" t="e">
        <f>VLOOKUP(B9,'Espoir Networks'!$D$3:$H$11,5,0)</f>
        <v>#N/A</v>
      </c>
      <c r="CD9" s="612" t="e">
        <f>VLOOKUP(B9,'Servosys Solution'!$D$3:$H$5,5,0)</f>
        <v>#N/A</v>
      </c>
      <c r="CE9" s="612" t="e">
        <f>VLOOKUP(B9,'Ribbon Communications'!$D$3:$H$4,5,0)</f>
        <v>#N/A</v>
      </c>
      <c r="CF9" s="612">
        <f t="shared" si="1"/>
        <v>0</v>
      </c>
      <c r="CG9" s="129" t="s">
        <v>2970</v>
      </c>
      <c r="CH9" s="129">
        <v>794964829616</v>
      </c>
      <c r="CI9" s="129" t="s">
        <v>244</v>
      </c>
      <c r="CJ9" s="129" t="s">
        <v>11758</v>
      </c>
      <c r="CK9" s="132">
        <v>42917</v>
      </c>
      <c r="CL9" s="129">
        <v>2021</v>
      </c>
      <c r="CM9" s="128" t="s">
        <v>2971</v>
      </c>
      <c r="CN9" s="129">
        <v>371</v>
      </c>
      <c r="CO9" s="133">
        <v>74.2</v>
      </c>
      <c r="CP9" s="129">
        <v>2014</v>
      </c>
      <c r="CQ9" s="129" t="s">
        <v>79</v>
      </c>
      <c r="CR9" s="128" t="s">
        <v>12108</v>
      </c>
      <c r="CS9" s="129">
        <v>424</v>
      </c>
      <c r="CT9" s="133">
        <v>65.23</v>
      </c>
      <c r="CU9" s="129">
        <v>2016</v>
      </c>
      <c r="CV9" s="129" t="s">
        <v>79</v>
      </c>
      <c r="CW9" s="131" t="s">
        <v>81</v>
      </c>
      <c r="CX9" s="131" t="s">
        <v>295</v>
      </c>
      <c r="CY9" s="129" t="s">
        <v>81</v>
      </c>
      <c r="CZ9" s="129" t="s">
        <v>81</v>
      </c>
      <c r="DA9" s="129" t="s">
        <v>81</v>
      </c>
      <c r="DB9" s="129" t="s">
        <v>81</v>
      </c>
      <c r="DC9" s="129" t="s">
        <v>81</v>
      </c>
      <c r="DD9" s="129" t="s">
        <v>81</v>
      </c>
      <c r="DE9" s="129" t="s">
        <v>245</v>
      </c>
      <c r="DF9" s="129">
        <v>0</v>
      </c>
      <c r="DG9" s="322">
        <v>6.59</v>
      </c>
      <c r="DH9" s="322">
        <v>5.2</v>
      </c>
      <c r="DI9" s="322">
        <v>5.96</v>
      </c>
      <c r="DJ9" s="322">
        <v>6.42</v>
      </c>
      <c r="DK9" s="322">
        <v>6.84</v>
      </c>
      <c r="DL9" s="322">
        <v>7.08</v>
      </c>
      <c r="DM9" s="322">
        <v>38.090000000000003</v>
      </c>
      <c r="DN9" s="322">
        <v>6.34</v>
      </c>
      <c r="DO9" s="322">
        <v>60.23</v>
      </c>
      <c r="DP9" s="131" t="s">
        <v>138</v>
      </c>
      <c r="DQ9" s="407">
        <v>0</v>
      </c>
      <c r="DR9" s="407">
        <v>4</v>
      </c>
      <c r="DS9" s="129" t="s">
        <v>83</v>
      </c>
      <c r="DT9" s="129" t="s">
        <v>230</v>
      </c>
      <c r="DU9" s="129" t="s">
        <v>83</v>
      </c>
      <c r="DV9" s="129" t="s">
        <v>83</v>
      </c>
      <c r="DW9" s="131" t="s">
        <v>83</v>
      </c>
      <c r="DX9" s="131" t="s">
        <v>84</v>
      </c>
      <c r="DY9" s="131" t="s">
        <v>81</v>
      </c>
      <c r="DZ9" s="131" t="s">
        <v>2973</v>
      </c>
      <c r="EA9" s="131" t="s">
        <v>86</v>
      </c>
      <c r="EB9" s="131" t="s">
        <v>2974</v>
      </c>
      <c r="EC9" s="131" t="s">
        <v>2975</v>
      </c>
      <c r="ED9" s="131" t="s">
        <v>89</v>
      </c>
      <c r="EE9" s="131" t="s">
        <v>2976</v>
      </c>
      <c r="EF9" s="131" t="s">
        <v>2977</v>
      </c>
      <c r="EG9" s="131" t="s">
        <v>2978</v>
      </c>
      <c r="EH9" s="131" t="s">
        <v>2979</v>
      </c>
      <c r="EI9" s="131" t="s">
        <v>2980</v>
      </c>
      <c r="EJ9" s="135" t="s">
        <v>2981</v>
      </c>
      <c r="EK9" s="135" t="s">
        <v>2982</v>
      </c>
      <c r="EL9" s="135" t="s">
        <v>2983</v>
      </c>
      <c r="EM9" s="135" t="s">
        <v>2984</v>
      </c>
      <c r="EN9" s="170" t="s">
        <v>2985</v>
      </c>
    </row>
    <row r="10" spans="1:144" ht="18" thickTop="1" thickBot="1">
      <c r="A10" s="575">
        <f t="shared" si="2"/>
        <v>9</v>
      </c>
      <c r="B10" s="572" t="s">
        <v>3024</v>
      </c>
      <c r="C10" s="600" t="s">
        <v>11764</v>
      </c>
      <c r="D10" s="570" t="s">
        <v>13208</v>
      </c>
      <c r="E10" s="568" t="str">
        <f t="shared" si="0"/>
        <v>Not Placed</v>
      </c>
      <c r="F10" s="570" t="s">
        <v>207</v>
      </c>
      <c r="G10" s="570" t="s">
        <v>13265</v>
      </c>
      <c r="H10" s="131" t="str">
        <f>VLOOKUP(B10,BIOM!C:E,3,0)</f>
        <v>Diploma  + Direct Second Year Engineering without live KT</v>
      </c>
      <c r="I10" s="610">
        <v>36322</v>
      </c>
      <c r="J10" s="572">
        <v>20</v>
      </c>
      <c r="K10" s="611" t="s">
        <v>3026</v>
      </c>
      <c r="L10" s="611" t="s">
        <v>73</v>
      </c>
      <c r="M10" s="611" t="s">
        <v>3027</v>
      </c>
      <c r="N10" s="612" t="s">
        <v>3023</v>
      </c>
      <c r="O10" s="612">
        <v>8356078384</v>
      </c>
      <c r="P10" s="612">
        <v>9552687636</v>
      </c>
      <c r="Q10" s="612" t="e">
        <f>VLOOKUP(B10,'TCS CON'!$D$1:$H$98,5,0)</f>
        <v>#N/A</v>
      </c>
      <c r="R10" s="612" t="e">
        <f>VLOOKUP(B10,LTI!$C$1:$H$46,6,0)</f>
        <v>#N/A</v>
      </c>
      <c r="S10" s="612" t="e">
        <f>VLOOKUP(B10,JARO!$E$2:$I$11,5,0)</f>
        <v>#N/A</v>
      </c>
      <c r="T10" s="612" t="e">
        <f>VLOOKUP(B10,Capgemini!$D$3:$H$78,5,0)</f>
        <v>#N/A</v>
      </c>
      <c r="U10" s="612" t="e">
        <f>VLOOKUP(B10,Carwale!$D$1:$H$4,5,0)</f>
        <v>#N/A</v>
      </c>
      <c r="V10" s="612" t="e">
        <f>VLOOKUP(B10,'Interactive Brokers'!E:I,5,0)</f>
        <v>#N/A</v>
      </c>
      <c r="W10" s="612" t="e">
        <f>VLOOKUP(B10,'REL Jio'!E:I,5,0)</f>
        <v>#N/A</v>
      </c>
      <c r="X10" s="612" t="e">
        <f>VLOOKUP(B10,'Sciative Sol'!E:I,5,0)</f>
        <v>#N/A</v>
      </c>
      <c r="Y10" s="612" t="e">
        <f>VLOOKUP(B10,'Hexaware Tech'!E:I,5,0)</f>
        <v>#N/A</v>
      </c>
      <c r="Z10" s="612" t="e">
        <f>VLOOKUP(B10,Axis!D:H,5,0)</f>
        <v>#N/A</v>
      </c>
      <c r="AA10" s="612" t="e">
        <f>VLOOKUP(B10,Ugam!$D$3:$H$26,5,0)</f>
        <v>#N/A</v>
      </c>
      <c r="AB10" s="612" t="e">
        <f>VLOOKUP(B10,Zeus!F:J,5,0)</f>
        <v>#N/A</v>
      </c>
      <c r="AC10" s="612" t="e">
        <f>VLOOKUP(B10,Montran!F:J,5,0)</f>
        <v>#N/A</v>
      </c>
      <c r="AD10" s="612" t="e">
        <f>VLOOKUP(B10,Endurance!G10:L10,5,0)</f>
        <v>#N/A</v>
      </c>
      <c r="AE10" s="612" t="e">
        <f>VLOOKUP(B10,'Swabhav Techlabs'!$F$1:$J$2,5,0)</f>
        <v>#N/A</v>
      </c>
      <c r="AF10" s="612" t="e">
        <f>VLOOKUP(B10,'Quality Kiosk'!$F$1:$J$18,5,0)</f>
        <v>#N/A</v>
      </c>
      <c r="AG10" s="612" t="e">
        <f>VLOOKUP(B10,'Lemon VB'!$F$1:$J$2,5,0)</f>
        <v>#N/A</v>
      </c>
      <c r="AH10" s="612" t="e">
        <f>VLOOKUP(B10,Gocomet!$E$1:$I$3,5,0)</f>
        <v>#N/A</v>
      </c>
      <c r="AI10" s="612" t="e">
        <f>VLOOKUP(B10,'Ingram Micro'!$E$1:$I$8,5,0)</f>
        <v>#N/A</v>
      </c>
      <c r="AJ10" s="612" t="e">
        <f>VLOOKUP(B10,'DePronto Infotech'!$E$1:$I$2,5,0)</f>
        <v>#N/A</v>
      </c>
      <c r="AK10" s="612" t="e">
        <f>VLOOKUP(B10,'Reliance Retail'!$E$1:$I$4,5,0)</f>
        <v>#N/A</v>
      </c>
      <c r="AL10" s="612" t="e">
        <f>VLOOKUP(B10,'Bright Champs'!$D$1:$H$13,5,0)</f>
        <v>#N/A</v>
      </c>
      <c r="AM10" s="612" t="e">
        <f>VLOOKUP(B10,Neosoft!$E$1:$I$12,5,0)</f>
        <v>#N/A</v>
      </c>
      <c r="AN10" s="612" t="e">
        <f>VLOOKUP(B10,Infosys!$E$1:$I$3,5,0)</f>
        <v>#N/A</v>
      </c>
      <c r="AO10" s="612" t="e">
        <f>VLOOKUP(B10,Cerelabs!$E$1:$I$5,5,0)</f>
        <v>#N/A</v>
      </c>
      <c r="AP10" s="612" t="e">
        <f>VLOOKUP(B10,'Neebal Technologies'!$D$1:$H$2,5,0)</f>
        <v>#N/A</v>
      </c>
      <c r="AQ10" s="612" t="e">
        <f>VLOOKUP(B10,'Vertiv Energy'!$D$1:$H$2,5,0)</f>
        <v>#N/A</v>
      </c>
      <c r="AR10" s="612" t="e">
        <f>VLOOKUP(B10,'Acidaes Solutions (CRMNEXT)'!$D$1:$H$3,5,0)</f>
        <v>#N/A</v>
      </c>
      <c r="AS10" s="612" t="e">
        <f>VLOOKUP(B10,Growisto!$D$1:$H$2,5,0)</f>
        <v>#N/A</v>
      </c>
      <c r="AT10" s="612" t="e">
        <f>VLOOKUP(B10,'9.9 Mediaworx - Digit'!$D$1:$H$2,5,0)</f>
        <v>#N/A</v>
      </c>
      <c r="AU10" s="612" t="e">
        <f>VLOOKUP(B10,'Vistaar systems Pvt Ltd'!$D$2:$H$3,5,0)</f>
        <v>#N/A</v>
      </c>
      <c r="AV10" s="612" t="e">
        <f>VLOOKUP(B10,'Course 5i'!$D$2:$H$11,5,0)</f>
        <v>#N/A</v>
      </c>
      <c r="AW10" s="612" t="e">
        <f>VLOOKUP(B10,'Radiant Appliances &amp; Electronic'!$D$1:$H$13,5,0)</f>
        <v>#N/A</v>
      </c>
      <c r="AX10" s="612" t="e">
        <f>VLOOKUP(B10,'Atos Global'!$D$3:$H$27,5,0)</f>
        <v>#N/A</v>
      </c>
      <c r="AY10" s="612" t="e">
        <f>VLOOKUP(B10,'Saama Technologies'!$D$1:$H$2,5,0)</f>
        <v>#N/A</v>
      </c>
      <c r="AZ10" s="612" t="e">
        <f>VLOOKUP(B10,'Multiplier Solutions'!$D$1:$H$2,5,0)</f>
        <v>#N/A</v>
      </c>
      <c r="BA10" s="612" t="e">
        <f>VLOOKUP(B10,GEP!$D$2:$H$5,5,0)</f>
        <v>#N/A</v>
      </c>
      <c r="BB10" s="612" t="e">
        <f>VLOOKUP(B10,Accenture!$D$1:$H$6,5,0)</f>
        <v>#N/A</v>
      </c>
      <c r="BC10" s="612" t="e">
        <f>VLOOKUP(B10,'Endurance International Group'!$D$1:$H$2,5,0)</f>
        <v>#N/A</v>
      </c>
      <c r="BD10" s="612" t="e">
        <f>VLOOKUP(B10,Newgen!$D$1:$H$2,5,0)</f>
        <v>#N/A</v>
      </c>
      <c r="BE10" s="612" t="e">
        <f>VLOOKUP(B10,'3D Incredible'!D10:H10,5,0)</f>
        <v>#N/A</v>
      </c>
      <c r="BF10" s="612" t="e">
        <f>VLOOKUP(B10,'Raja Software Labs'!$D$2:$H$2,5,0)</f>
        <v>#N/A</v>
      </c>
      <c r="BG10" s="612" t="e">
        <f>VLOOKUP(B10,Wipro!$D$1:$H$2,5,0)</f>
        <v>#N/A</v>
      </c>
      <c r="BH10" s="612" t="e">
        <f>VLOOKUP(B10,'Perch Technologies'!$D$2:$H$2,5,0)</f>
        <v>#N/A</v>
      </c>
      <c r="BI10" s="612" t="e">
        <f>VLOOKUP(B10,'Morning Star'!$D$1:$H$6,5,0)</f>
        <v>#N/A</v>
      </c>
      <c r="BJ10" s="612" t="e">
        <f>VLOOKUP(B10,Flexiloans!$D$1:$H$2,5,0)</f>
        <v>#N/A</v>
      </c>
      <c r="BK10" s="612" t="e">
        <f>VLOOKUP(B10,'Thirdware Solutions'!$D$1:$H$2,5,0)</f>
        <v>#N/A</v>
      </c>
      <c r="BL10" s="612" t="e">
        <f>VLOOKUP(B10,Tescom!$D$1:$H$8,5,0)</f>
        <v>#N/A</v>
      </c>
      <c r="BM10" s="612" t="e">
        <f>VLOOKUP(B10,'Cogno AI'!$D$1:$H$2,5,0)</f>
        <v>#N/A</v>
      </c>
      <c r="BN10" s="612" t="e">
        <f>VLOOKUP(B10,'ABM Knowledgeware'!$D$1:$H$2,5,0)</f>
        <v>#N/A</v>
      </c>
      <c r="BO10" s="612" t="e">
        <f>VLOOKUP(B10,'Concerto Software'!$D$1:$H$3,5,0)</f>
        <v>#N/A</v>
      </c>
      <c r="BP10" s="612" t="e">
        <f>VLOOKUP(B10,'My Captain'!$D$1:$H$4,5,0)</f>
        <v>#N/A</v>
      </c>
      <c r="BQ10" s="612" t="e">
        <f>VLOOKUP(B10,'Finoux Solutions'!$D$2:$H$4,5,0)</f>
        <v>#N/A</v>
      </c>
      <c r="BR10" s="612" t="e">
        <f>VLOOKUP(B10,'MITR Learning'!$D$1:$H$2,5,0)</f>
        <v>#N/A</v>
      </c>
      <c r="BS10" s="612" t="e">
        <f>VLOOKUP(B10,Nucsoft!$D$2:$H$6,5,0)</f>
        <v>#N/A</v>
      </c>
      <c r="BT10" s="612" t="e">
        <f>VLOOKUP(B10,'Paras Cadd'!$D$1:$H$2,5,0)</f>
        <v>#N/A</v>
      </c>
      <c r="BU10" s="612" t="e">
        <f>VLOOKUP(B10,'ICICI Securities'!$D$1:$H$2,5,0)</f>
        <v>#N/A</v>
      </c>
      <c r="BV10" s="612" t="e">
        <f>VLOOKUP(B10,'Citius Tech'!$D$2:$H$5,5,0)</f>
        <v>#N/A</v>
      </c>
      <c r="BW10" s="612" t="e">
        <f>VLOOKUP(B10,'Buzzy Brains'!$D$2:$H$2,5,0)</f>
        <v>#N/A</v>
      </c>
      <c r="BX10" s="612" t="e">
        <f>VLOOKUP(B10,'Decimal Point'!$D$2:$H$2,5,0)</f>
        <v>#N/A</v>
      </c>
      <c r="BY10" s="612" t="e">
        <f>VLOOKUP(B10,'Sankey Business Solutions'!$D$2:$H$3,5,0)</f>
        <v>#N/A</v>
      </c>
      <c r="BZ10" s="612" t="e">
        <f>VLOOKUP(B10,'Nangia &amp; Co LLP'!$D$2:$H$2,5,0)</f>
        <v>#N/A</v>
      </c>
      <c r="CA10" s="612" t="e">
        <f>VLOOKUP(B10,'FIS Solutions India Pvt Ltd'!$D$2:$H$2,5,0)</f>
        <v>#N/A</v>
      </c>
      <c r="CB10" s="612" t="e">
        <f>VLOOKUP(B10,'Delta Technology &amp; Management '!$D$2:$H$16,5,0)</f>
        <v>#N/A</v>
      </c>
      <c r="CC10" s="612" t="e">
        <f>VLOOKUP(B10,'Espoir Networks'!$D$3:$H$11,5,0)</f>
        <v>#N/A</v>
      </c>
      <c r="CD10" s="612" t="e">
        <f>VLOOKUP(B10,'Servosys Solution'!$D$3:$H$5,5,0)</f>
        <v>#N/A</v>
      </c>
      <c r="CE10" s="612" t="e">
        <f>VLOOKUP(B10,'Ribbon Communications'!$D$3:$H$4,5,0)</f>
        <v>#N/A</v>
      </c>
      <c r="CF10" s="612">
        <f t="shared" si="1"/>
        <v>0</v>
      </c>
      <c r="CG10" s="129" t="s">
        <v>84</v>
      </c>
      <c r="CH10" s="129">
        <v>572700003439</v>
      </c>
      <c r="CI10" s="129" t="s">
        <v>84</v>
      </c>
      <c r="CJ10" s="129" t="s">
        <v>11760</v>
      </c>
      <c r="CK10" s="132">
        <v>43282</v>
      </c>
      <c r="CL10" s="129">
        <v>2021</v>
      </c>
      <c r="CM10" s="128" t="s">
        <v>3028</v>
      </c>
      <c r="CN10" s="129">
        <v>399</v>
      </c>
      <c r="CO10" s="133">
        <v>79.8</v>
      </c>
      <c r="CP10" s="129">
        <v>2015</v>
      </c>
      <c r="CQ10" s="129" t="s">
        <v>79</v>
      </c>
      <c r="CR10" s="128" t="s">
        <v>295</v>
      </c>
      <c r="CS10" s="129" t="s">
        <v>81</v>
      </c>
      <c r="CT10" s="133" t="s">
        <v>81</v>
      </c>
      <c r="CU10" s="129" t="s">
        <v>81</v>
      </c>
      <c r="CV10" s="129" t="s">
        <v>109</v>
      </c>
      <c r="CW10" s="131" t="s">
        <v>3029</v>
      </c>
      <c r="CX10" s="131" t="s">
        <v>3030</v>
      </c>
      <c r="CY10" s="129">
        <v>679</v>
      </c>
      <c r="CZ10" s="129">
        <v>84.88</v>
      </c>
      <c r="DA10" s="129">
        <v>2018</v>
      </c>
      <c r="DB10" s="129" t="s">
        <v>112</v>
      </c>
      <c r="DC10" s="129" t="s">
        <v>113</v>
      </c>
      <c r="DD10" s="129">
        <v>1405</v>
      </c>
      <c r="DE10" s="129">
        <v>87.81</v>
      </c>
      <c r="DF10" s="129">
        <v>1</v>
      </c>
      <c r="DG10" s="322" t="s">
        <v>81</v>
      </c>
      <c r="DH10" s="322" t="s">
        <v>81</v>
      </c>
      <c r="DI10" s="322">
        <v>7</v>
      </c>
      <c r="DJ10" s="322">
        <v>7.58</v>
      </c>
      <c r="DK10" s="322">
        <v>8.23</v>
      </c>
      <c r="DL10" s="322">
        <v>9.84</v>
      </c>
      <c r="DM10" s="322">
        <v>32.65</v>
      </c>
      <c r="DN10" s="322">
        <v>8.1630000000000003</v>
      </c>
      <c r="DO10" s="322">
        <v>72.402500000000003</v>
      </c>
      <c r="DP10" s="131" t="s">
        <v>114</v>
      </c>
      <c r="DQ10" s="407">
        <v>0</v>
      </c>
      <c r="DR10" s="407">
        <v>0</v>
      </c>
      <c r="DS10" s="129" t="s">
        <v>83</v>
      </c>
      <c r="DT10" s="129" t="s">
        <v>83</v>
      </c>
      <c r="DU10" s="129" t="s">
        <v>83</v>
      </c>
      <c r="DV10" s="129" t="s">
        <v>83</v>
      </c>
      <c r="DW10" s="131" t="s">
        <v>83</v>
      </c>
      <c r="DX10" s="131" t="s">
        <v>84</v>
      </c>
      <c r="DY10" s="131" t="s">
        <v>81</v>
      </c>
      <c r="DZ10" s="131" t="s">
        <v>3031</v>
      </c>
      <c r="EA10" s="131" t="s">
        <v>86</v>
      </c>
      <c r="EB10" s="131" t="s">
        <v>3032</v>
      </c>
      <c r="EC10" s="131" t="s">
        <v>88</v>
      </c>
      <c r="ED10" s="131" t="s">
        <v>89</v>
      </c>
      <c r="EE10" s="131" t="s">
        <v>3033</v>
      </c>
      <c r="EF10" s="131" t="s">
        <v>84</v>
      </c>
      <c r="EG10" s="131" t="s">
        <v>3034</v>
      </c>
      <c r="EH10" s="131" t="s">
        <v>3035</v>
      </c>
      <c r="EI10" s="131" t="s">
        <v>3036</v>
      </c>
      <c r="EJ10" s="135" t="s">
        <v>3037</v>
      </c>
      <c r="EK10" s="135" t="s">
        <v>3038</v>
      </c>
      <c r="EL10" s="135" t="s">
        <v>3039</v>
      </c>
      <c r="EM10" s="135" t="s">
        <v>3040</v>
      </c>
      <c r="EN10" s="131" t="s">
        <v>81</v>
      </c>
    </row>
    <row r="11" spans="1:144" ht="18" thickTop="1" thickBot="1">
      <c r="A11" s="575">
        <f t="shared" si="2"/>
        <v>10</v>
      </c>
      <c r="B11" s="572" t="s">
        <v>3120</v>
      </c>
      <c r="C11" s="600" t="s">
        <v>11765</v>
      </c>
      <c r="D11" s="570" t="s">
        <v>13209</v>
      </c>
      <c r="E11" s="568" t="str">
        <f t="shared" si="0"/>
        <v>Not Placed</v>
      </c>
      <c r="F11" s="570" t="s">
        <v>207</v>
      </c>
      <c r="G11" s="570" t="s">
        <v>13265</v>
      </c>
      <c r="H11" s="131" t="str">
        <f>VLOOKUP(B11,BIOM!C:E,3,0)</f>
        <v>12th + Engineering without live KT</v>
      </c>
      <c r="I11" s="610" t="s">
        <v>3122</v>
      </c>
      <c r="J11" s="572">
        <v>21</v>
      </c>
      <c r="K11" s="611" t="s">
        <v>3123</v>
      </c>
      <c r="L11" s="611" t="s">
        <v>73</v>
      </c>
      <c r="M11" s="611" t="s">
        <v>3124</v>
      </c>
      <c r="N11" s="612" t="s">
        <v>3119</v>
      </c>
      <c r="O11" s="612">
        <v>9820667795</v>
      </c>
      <c r="P11" s="612">
        <v>8828353966</v>
      </c>
      <c r="Q11" s="612" t="e">
        <f>VLOOKUP(B11,'TCS CON'!$D$1:$H$98,5,0)</f>
        <v>#N/A</v>
      </c>
      <c r="R11" s="612" t="e">
        <f>VLOOKUP(B11,LTI!$C$1:$H$46,6,0)</f>
        <v>#N/A</v>
      </c>
      <c r="S11" s="612" t="e">
        <f>VLOOKUP(B11,JARO!$E$2:$I$11,5,0)</f>
        <v>#N/A</v>
      </c>
      <c r="T11" s="612" t="e">
        <f>VLOOKUP(B11,Capgemini!$D$3:$H$78,5,0)</f>
        <v>#N/A</v>
      </c>
      <c r="U11" s="612" t="e">
        <f>VLOOKUP(B11,Carwale!$D$1:$H$4,5,0)</f>
        <v>#N/A</v>
      </c>
      <c r="V11" s="612" t="e">
        <f>VLOOKUP(B11,'Interactive Brokers'!E:I,5,0)</f>
        <v>#N/A</v>
      </c>
      <c r="W11" s="612" t="e">
        <f>VLOOKUP(B11,'REL Jio'!E:I,5,0)</f>
        <v>#N/A</v>
      </c>
      <c r="X11" s="612" t="e">
        <f>VLOOKUP(B11,'Sciative Sol'!E:I,5,0)</f>
        <v>#N/A</v>
      </c>
      <c r="Y11" s="612" t="e">
        <f>VLOOKUP(B11,'Hexaware Tech'!E:I,5,0)</f>
        <v>#N/A</v>
      </c>
      <c r="Z11" s="612" t="e">
        <f>VLOOKUP(B11,Axis!D:H,5,0)</f>
        <v>#N/A</v>
      </c>
      <c r="AA11" s="612" t="e">
        <f>VLOOKUP(B11,Ugam!$D$3:$H$26,5,0)</f>
        <v>#N/A</v>
      </c>
      <c r="AB11" s="612" t="e">
        <f>VLOOKUP(B11,Zeus!F:J,5,0)</f>
        <v>#N/A</v>
      </c>
      <c r="AC11" s="612" t="e">
        <f>VLOOKUP(B11,Montran!F:J,5,0)</f>
        <v>#N/A</v>
      </c>
      <c r="AD11" s="612" t="e">
        <f>VLOOKUP(B11,Endurance!G11:L11,5,0)</f>
        <v>#N/A</v>
      </c>
      <c r="AE11" s="612" t="e">
        <f>VLOOKUP(B11,'Swabhav Techlabs'!$F$1:$J$2,5,0)</f>
        <v>#N/A</v>
      </c>
      <c r="AF11" s="612" t="e">
        <f>VLOOKUP(B11,'Quality Kiosk'!$F$1:$J$18,5,0)</f>
        <v>#N/A</v>
      </c>
      <c r="AG11" s="612" t="e">
        <f>VLOOKUP(B11,'Lemon VB'!$F$1:$J$2,5,0)</f>
        <v>#N/A</v>
      </c>
      <c r="AH11" s="612" t="e">
        <f>VLOOKUP(B11,Gocomet!$E$1:$I$3,5,0)</f>
        <v>#N/A</v>
      </c>
      <c r="AI11" s="612" t="e">
        <f>VLOOKUP(B11,'Ingram Micro'!$E$1:$I$8,5,0)</f>
        <v>#N/A</v>
      </c>
      <c r="AJ11" s="612" t="e">
        <f>VLOOKUP(B11,'DePronto Infotech'!$E$1:$I$2,5,0)</f>
        <v>#N/A</v>
      </c>
      <c r="AK11" s="612" t="e">
        <f>VLOOKUP(B11,'Reliance Retail'!$E$1:$I$4,5,0)</f>
        <v>#N/A</v>
      </c>
      <c r="AL11" s="612" t="e">
        <f>VLOOKUP(B11,'Bright Champs'!$D$1:$H$13,5,0)</f>
        <v>#N/A</v>
      </c>
      <c r="AM11" s="612" t="e">
        <f>VLOOKUP(B11,Neosoft!$E$1:$I$12,5,0)</f>
        <v>#N/A</v>
      </c>
      <c r="AN11" s="612" t="e">
        <f>VLOOKUP(B11,Infosys!$E$1:$I$3,5,0)</f>
        <v>#N/A</v>
      </c>
      <c r="AO11" s="612" t="e">
        <f>VLOOKUP(B11,Cerelabs!$E$1:$I$5,5,0)</f>
        <v>#N/A</v>
      </c>
      <c r="AP11" s="612" t="e">
        <f>VLOOKUP(B11,'Neebal Technologies'!$D$1:$H$2,5,0)</f>
        <v>#N/A</v>
      </c>
      <c r="AQ11" s="612" t="e">
        <f>VLOOKUP(B11,'Vertiv Energy'!$D$1:$H$2,5,0)</f>
        <v>#N/A</v>
      </c>
      <c r="AR11" s="612" t="e">
        <f>VLOOKUP(B11,'Acidaes Solutions (CRMNEXT)'!$D$1:$H$3,5,0)</f>
        <v>#N/A</v>
      </c>
      <c r="AS11" s="612" t="e">
        <f>VLOOKUP(B11,Growisto!$D$1:$H$2,5,0)</f>
        <v>#N/A</v>
      </c>
      <c r="AT11" s="612" t="e">
        <f>VLOOKUP(B11,'9.9 Mediaworx - Digit'!$D$1:$H$2,5,0)</f>
        <v>#N/A</v>
      </c>
      <c r="AU11" s="612" t="e">
        <f>VLOOKUP(B11,'Vistaar systems Pvt Ltd'!$D$2:$H$3,5,0)</f>
        <v>#N/A</v>
      </c>
      <c r="AV11" s="612" t="e">
        <f>VLOOKUP(B11,'Course 5i'!$D$2:$H$11,5,0)</f>
        <v>#N/A</v>
      </c>
      <c r="AW11" s="612" t="e">
        <f>VLOOKUP(B11,'Radiant Appliances &amp; Electronic'!$D$1:$H$13,5,0)</f>
        <v>#N/A</v>
      </c>
      <c r="AX11" s="612" t="e">
        <f>VLOOKUP(B11,'Atos Global'!$D$3:$H$27,5,0)</f>
        <v>#N/A</v>
      </c>
      <c r="AY11" s="612" t="e">
        <f>VLOOKUP(B11,'Saama Technologies'!$D$1:$H$2,5,0)</f>
        <v>#N/A</v>
      </c>
      <c r="AZ11" s="612" t="e">
        <f>VLOOKUP(B11,'Multiplier Solutions'!$D$1:$H$2,5,0)</f>
        <v>#N/A</v>
      </c>
      <c r="BA11" s="612" t="e">
        <f>VLOOKUP(B11,GEP!$D$2:$H$5,5,0)</f>
        <v>#N/A</v>
      </c>
      <c r="BB11" s="612" t="e">
        <f>VLOOKUP(B11,Accenture!$D$1:$H$6,5,0)</f>
        <v>#N/A</v>
      </c>
      <c r="BC11" s="612" t="e">
        <f>VLOOKUP(B11,'Endurance International Group'!$D$1:$H$2,5,0)</f>
        <v>#N/A</v>
      </c>
      <c r="BD11" s="612" t="e">
        <f>VLOOKUP(B11,Newgen!$D$1:$H$2,5,0)</f>
        <v>#N/A</v>
      </c>
      <c r="BE11" s="612" t="e">
        <f>VLOOKUP(B11,'3D Incredible'!D11:H11,5,0)</f>
        <v>#N/A</v>
      </c>
      <c r="BF11" s="612" t="e">
        <f>VLOOKUP(B11,'Raja Software Labs'!$D$2:$H$2,5,0)</f>
        <v>#N/A</v>
      </c>
      <c r="BG11" s="612" t="e">
        <f>VLOOKUP(B11,Wipro!$D$1:$H$2,5,0)</f>
        <v>#N/A</v>
      </c>
      <c r="BH11" s="612" t="e">
        <f>VLOOKUP(B11,'Perch Technologies'!$D$2:$H$2,5,0)</f>
        <v>#N/A</v>
      </c>
      <c r="BI11" s="612" t="e">
        <f>VLOOKUP(B11,'Morning Star'!$D$1:$H$6,5,0)</f>
        <v>#N/A</v>
      </c>
      <c r="BJ11" s="612" t="e">
        <f>VLOOKUP(B11,Flexiloans!$D$1:$H$2,5,0)</f>
        <v>#N/A</v>
      </c>
      <c r="BK11" s="612" t="e">
        <f>VLOOKUP(B11,'Thirdware Solutions'!$D$1:$H$2,5,0)</f>
        <v>#N/A</v>
      </c>
      <c r="BL11" s="612" t="e">
        <f>VLOOKUP(B11,Tescom!$D$1:$H$8,5,0)</f>
        <v>#N/A</v>
      </c>
      <c r="BM11" s="612" t="e">
        <f>VLOOKUP(B11,'Cogno AI'!$D$1:$H$2,5,0)</f>
        <v>#N/A</v>
      </c>
      <c r="BN11" s="612" t="e">
        <f>VLOOKUP(B11,'ABM Knowledgeware'!$D$1:$H$2,5,0)</f>
        <v>#N/A</v>
      </c>
      <c r="BO11" s="612" t="e">
        <f>VLOOKUP(B11,'Concerto Software'!$D$1:$H$3,5,0)</f>
        <v>#N/A</v>
      </c>
      <c r="BP11" s="612" t="e">
        <f>VLOOKUP(B11,'My Captain'!$D$1:$H$4,5,0)</f>
        <v>#N/A</v>
      </c>
      <c r="BQ11" s="612" t="e">
        <f>VLOOKUP(B11,'Finoux Solutions'!$D$2:$H$4,5,0)</f>
        <v>#N/A</v>
      </c>
      <c r="BR11" s="612" t="e">
        <f>VLOOKUP(B11,'MITR Learning'!$D$1:$H$2,5,0)</f>
        <v>#N/A</v>
      </c>
      <c r="BS11" s="612" t="e">
        <f>VLOOKUP(B11,Nucsoft!$D$2:$H$6,5,0)</f>
        <v>#N/A</v>
      </c>
      <c r="BT11" s="612" t="e">
        <f>VLOOKUP(B11,'Paras Cadd'!$D$1:$H$2,5,0)</f>
        <v>#N/A</v>
      </c>
      <c r="BU11" s="612" t="e">
        <f>VLOOKUP(B11,'ICICI Securities'!$D$1:$H$2,5,0)</f>
        <v>#N/A</v>
      </c>
      <c r="BV11" s="612" t="e">
        <f>VLOOKUP(B11,'Citius Tech'!$D$2:$H$5,5,0)</f>
        <v>#N/A</v>
      </c>
      <c r="BW11" s="612" t="e">
        <f>VLOOKUP(B11,'Buzzy Brains'!$D$2:$H$2,5,0)</f>
        <v>#N/A</v>
      </c>
      <c r="BX11" s="612" t="e">
        <f>VLOOKUP(B11,'Decimal Point'!$D$2:$H$2,5,0)</f>
        <v>#N/A</v>
      </c>
      <c r="BY11" s="612" t="e">
        <f>VLOOKUP(B11,'Sankey Business Solutions'!$D$2:$H$3,5,0)</f>
        <v>#N/A</v>
      </c>
      <c r="BZ11" s="612" t="e">
        <f>VLOOKUP(B11,'Nangia &amp; Co LLP'!$D$2:$H$2,5,0)</f>
        <v>#N/A</v>
      </c>
      <c r="CA11" s="612" t="e">
        <f>VLOOKUP(B11,'FIS Solutions India Pvt Ltd'!$D$2:$H$2,5,0)</f>
        <v>#N/A</v>
      </c>
      <c r="CB11" s="612" t="e">
        <f>VLOOKUP(B11,'Delta Technology &amp; Management '!$D$2:$H$16,5,0)</f>
        <v>#N/A</v>
      </c>
      <c r="CC11" s="612" t="e">
        <f>VLOOKUP(B11,'Espoir Networks'!$D$3:$H$11,5,0)</f>
        <v>#N/A</v>
      </c>
      <c r="CD11" s="612" t="e">
        <f>VLOOKUP(B11,'Servosys Solution'!$D$3:$H$5,5,0)</f>
        <v>#N/A</v>
      </c>
      <c r="CE11" s="612" t="e">
        <f>VLOOKUP(B11,'Ribbon Communications'!$D$3:$H$4,5,0)</f>
        <v>#N/A</v>
      </c>
      <c r="CF11" s="612">
        <f t="shared" si="1"/>
        <v>0</v>
      </c>
      <c r="CG11" s="129" t="s">
        <v>3125</v>
      </c>
      <c r="CH11" s="129" t="s">
        <v>3126</v>
      </c>
      <c r="CI11" s="129" t="s">
        <v>1869</v>
      </c>
      <c r="CJ11" s="129" t="s">
        <v>11759</v>
      </c>
      <c r="CK11" s="132">
        <v>42917</v>
      </c>
      <c r="CL11" s="129">
        <v>2021</v>
      </c>
      <c r="CM11" s="128" t="s">
        <v>11912</v>
      </c>
      <c r="CN11" s="129">
        <v>426</v>
      </c>
      <c r="CO11" s="133">
        <v>85.2</v>
      </c>
      <c r="CP11" s="129">
        <v>2015</v>
      </c>
      <c r="CQ11" s="129" t="s">
        <v>79</v>
      </c>
      <c r="CR11" s="128" t="s">
        <v>12109</v>
      </c>
      <c r="CS11" s="129">
        <v>413</v>
      </c>
      <c r="CT11" s="133">
        <v>63.54</v>
      </c>
      <c r="CU11" s="129">
        <v>2017</v>
      </c>
      <c r="CV11" s="129" t="s">
        <v>79</v>
      </c>
      <c r="CW11" s="131" t="s">
        <v>81</v>
      </c>
      <c r="CX11" s="131" t="s">
        <v>81</v>
      </c>
      <c r="CY11" s="129" t="s">
        <v>81</v>
      </c>
      <c r="CZ11" s="129" t="s">
        <v>81</v>
      </c>
      <c r="DA11" s="129" t="s">
        <v>81</v>
      </c>
      <c r="DB11" s="129" t="s">
        <v>81</v>
      </c>
      <c r="DC11" s="129" t="s">
        <v>81</v>
      </c>
      <c r="DD11" s="129" t="s">
        <v>81</v>
      </c>
      <c r="DE11" s="129" t="s">
        <v>81</v>
      </c>
      <c r="DF11" s="129">
        <v>0</v>
      </c>
      <c r="DG11" s="322">
        <v>7.52</v>
      </c>
      <c r="DH11" s="322">
        <v>8</v>
      </c>
      <c r="DI11" s="322">
        <v>8.67</v>
      </c>
      <c r="DJ11" s="322">
        <v>9.69</v>
      </c>
      <c r="DK11" s="322">
        <v>9.19</v>
      </c>
      <c r="DL11" s="322">
        <v>10</v>
      </c>
      <c r="DM11" s="322">
        <v>53.07</v>
      </c>
      <c r="DN11" s="322">
        <v>8.8450000000000006</v>
      </c>
      <c r="DO11" s="322">
        <v>77.453000000000003</v>
      </c>
      <c r="DP11" s="131" t="s">
        <v>138</v>
      </c>
      <c r="DQ11" s="407">
        <v>0</v>
      </c>
      <c r="DR11" s="407">
        <v>0</v>
      </c>
      <c r="DS11" s="129" t="s">
        <v>83</v>
      </c>
      <c r="DT11" s="129" t="s">
        <v>83</v>
      </c>
      <c r="DU11" s="129" t="s">
        <v>83</v>
      </c>
      <c r="DV11" s="129" t="s">
        <v>83</v>
      </c>
      <c r="DW11" s="131" t="s">
        <v>83</v>
      </c>
      <c r="DX11" s="131" t="s">
        <v>84</v>
      </c>
      <c r="DY11" s="131" t="s">
        <v>81</v>
      </c>
      <c r="DZ11" s="131" t="s">
        <v>3129</v>
      </c>
      <c r="EA11" s="131" t="s">
        <v>781</v>
      </c>
      <c r="EB11" s="131" t="s">
        <v>3130</v>
      </c>
      <c r="EC11" s="131" t="s">
        <v>762</v>
      </c>
      <c r="ED11" s="131" t="s">
        <v>89</v>
      </c>
      <c r="EE11" s="131" t="s">
        <v>3131</v>
      </c>
      <c r="EF11" s="131" t="s">
        <v>3132</v>
      </c>
      <c r="EG11" s="131" t="s">
        <v>3133</v>
      </c>
      <c r="EH11" s="131" t="s">
        <v>3134</v>
      </c>
      <c r="EI11" s="131" t="s">
        <v>3135</v>
      </c>
      <c r="EJ11" s="135" t="s">
        <v>3136</v>
      </c>
      <c r="EK11" s="135" t="s">
        <v>3137</v>
      </c>
      <c r="EL11" s="135" t="s">
        <v>3138</v>
      </c>
      <c r="EM11" s="135" t="s">
        <v>3139</v>
      </c>
      <c r="EN11" s="131" t="s">
        <v>81</v>
      </c>
    </row>
    <row r="12" spans="1:144" ht="18" thickTop="1" thickBot="1">
      <c r="A12" s="575">
        <f t="shared" si="2"/>
        <v>11</v>
      </c>
      <c r="B12" s="572" t="s">
        <v>3159</v>
      </c>
      <c r="C12" s="600" t="s">
        <v>11766</v>
      </c>
      <c r="D12" s="570" t="s">
        <v>13208</v>
      </c>
      <c r="E12" s="568" t="str">
        <f t="shared" si="0"/>
        <v>Not Placed</v>
      </c>
      <c r="F12" s="570" t="s">
        <v>207</v>
      </c>
      <c r="G12" s="570" t="s">
        <v>13265</v>
      </c>
      <c r="H12" s="131" t="str">
        <f>VLOOKUP(B12,BIOM!C:E,3,0)</f>
        <v>Diploma  + Direct Second Year Engineering with live KT</v>
      </c>
      <c r="I12" s="610">
        <v>36410</v>
      </c>
      <c r="J12" s="572">
        <v>20</v>
      </c>
      <c r="K12" s="611" t="s">
        <v>3161</v>
      </c>
      <c r="L12" s="611" t="s">
        <v>591</v>
      </c>
      <c r="M12" s="611" t="s">
        <v>3162</v>
      </c>
      <c r="N12" s="612" t="s">
        <v>3158</v>
      </c>
      <c r="O12" s="612">
        <v>9930753038</v>
      </c>
      <c r="P12" s="612">
        <v>9167988451</v>
      </c>
      <c r="Q12" s="612" t="e">
        <f>VLOOKUP(B12,'TCS CON'!$D$1:$H$98,5,0)</f>
        <v>#N/A</v>
      </c>
      <c r="R12" s="612" t="e">
        <f>VLOOKUP(B12,LTI!$C$1:$H$46,6,0)</f>
        <v>#N/A</v>
      </c>
      <c r="S12" s="612" t="e">
        <f>VLOOKUP(B12,JARO!$E$2:$I$11,5,0)</f>
        <v>#N/A</v>
      </c>
      <c r="T12" s="612" t="e">
        <f>VLOOKUP(B12,Capgemini!$D$3:$H$78,5,0)</f>
        <v>#N/A</v>
      </c>
      <c r="U12" s="612" t="e">
        <f>VLOOKUP(B12,Carwale!$D$1:$H$4,5,0)</f>
        <v>#N/A</v>
      </c>
      <c r="V12" s="612" t="e">
        <f>VLOOKUP(B12,'Interactive Brokers'!E:I,5,0)</f>
        <v>#N/A</v>
      </c>
      <c r="W12" s="612" t="e">
        <f>VLOOKUP(B12,'REL Jio'!E:I,5,0)</f>
        <v>#N/A</v>
      </c>
      <c r="X12" s="612" t="e">
        <f>VLOOKUP(B12,'Sciative Sol'!E:I,5,0)</f>
        <v>#N/A</v>
      </c>
      <c r="Y12" s="612" t="e">
        <f>VLOOKUP(B12,'Hexaware Tech'!E:I,5,0)</f>
        <v>#N/A</v>
      </c>
      <c r="Z12" s="612" t="e">
        <f>VLOOKUP(B12,Axis!D:H,5,0)</f>
        <v>#N/A</v>
      </c>
      <c r="AA12" s="612" t="e">
        <f>VLOOKUP(B12,Ugam!$D$3:$H$26,5,0)</f>
        <v>#N/A</v>
      </c>
      <c r="AB12" s="612" t="e">
        <f>VLOOKUP(B12,Zeus!F:J,5,0)</f>
        <v>#N/A</v>
      </c>
      <c r="AC12" s="612" t="e">
        <f>VLOOKUP(B12,Montran!F:J,5,0)</f>
        <v>#N/A</v>
      </c>
      <c r="AD12" s="612" t="e">
        <f>VLOOKUP(B12,Endurance!G12:L12,5,0)</f>
        <v>#N/A</v>
      </c>
      <c r="AE12" s="612" t="e">
        <f>VLOOKUP(B12,'Swabhav Techlabs'!$F$1:$J$2,5,0)</f>
        <v>#N/A</v>
      </c>
      <c r="AF12" s="612" t="e">
        <f>VLOOKUP(B12,'Quality Kiosk'!$F$1:$J$18,5,0)</f>
        <v>#N/A</v>
      </c>
      <c r="AG12" s="612" t="e">
        <f>VLOOKUP(B12,'Lemon VB'!$F$1:$J$2,5,0)</f>
        <v>#N/A</v>
      </c>
      <c r="AH12" s="612" t="e">
        <f>VLOOKUP(B12,Gocomet!$E$1:$I$3,5,0)</f>
        <v>#N/A</v>
      </c>
      <c r="AI12" s="612" t="e">
        <f>VLOOKUP(B12,'Ingram Micro'!$E$1:$I$8,5,0)</f>
        <v>#N/A</v>
      </c>
      <c r="AJ12" s="612" t="e">
        <f>VLOOKUP(B12,'DePronto Infotech'!$E$1:$I$2,5,0)</f>
        <v>#N/A</v>
      </c>
      <c r="AK12" s="612" t="e">
        <f>VLOOKUP(B12,'Reliance Retail'!$E$1:$I$4,5,0)</f>
        <v>#N/A</v>
      </c>
      <c r="AL12" s="612" t="e">
        <f>VLOOKUP(B12,'Bright Champs'!$D$1:$H$13,5,0)</f>
        <v>#N/A</v>
      </c>
      <c r="AM12" s="612" t="e">
        <f>VLOOKUP(B12,Neosoft!$E$1:$I$12,5,0)</f>
        <v>#N/A</v>
      </c>
      <c r="AN12" s="612" t="e">
        <f>VLOOKUP(B12,Infosys!$E$1:$I$3,5,0)</f>
        <v>#N/A</v>
      </c>
      <c r="AO12" s="612" t="e">
        <f>VLOOKUP(B12,Cerelabs!$E$1:$I$5,5,0)</f>
        <v>#N/A</v>
      </c>
      <c r="AP12" s="612" t="e">
        <f>VLOOKUP(B12,'Neebal Technologies'!$D$1:$H$2,5,0)</f>
        <v>#N/A</v>
      </c>
      <c r="AQ12" s="612" t="e">
        <f>VLOOKUP(B12,'Vertiv Energy'!$D$1:$H$2,5,0)</f>
        <v>#N/A</v>
      </c>
      <c r="AR12" s="612" t="e">
        <f>VLOOKUP(B12,'Acidaes Solutions (CRMNEXT)'!$D$1:$H$3,5,0)</f>
        <v>#N/A</v>
      </c>
      <c r="AS12" s="612" t="e">
        <f>VLOOKUP(B12,Growisto!$D$1:$H$2,5,0)</f>
        <v>#N/A</v>
      </c>
      <c r="AT12" s="612" t="e">
        <f>VLOOKUP(B12,'9.9 Mediaworx - Digit'!$D$1:$H$2,5,0)</f>
        <v>#N/A</v>
      </c>
      <c r="AU12" s="612" t="e">
        <f>VLOOKUP(B12,'Vistaar systems Pvt Ltd'!$D$2:$H$3,5,0)</f>
        <v>#N/A</v>
      </c>
      <c r="AV12" s="612" t="e">
        <f>VLOOKUP(B12,'Course 5i'!$D$2:$H$11,5,0)</f>
        <v>#N/A</v>
      </c>
      <c r="AW12" s="612" t="e">
        <f>VLOOKUP(B12,'Radiant Appliances &amp; Electronic'!$D$1:$H$13,5,0)</f>
        <v>#N/A</v>
      </c>
      <c r="AX12" s="612" t="e">
        <f>VLOOKUP(B12,'Atos Global'!$D$3:$H$27,5,0)</f>
        <v>#N/A</v>
      </c>
      <c r="AY12" s="612" t="e">
        <f>VLOOKUP(B12,'Saama Technologies'!$D$1:$H$2,5,0)</f>
        <v>#N/A</v>
      </c>
      <c r="AZ12" s="612" t="e">
        <f>VLOOKUP(B12,'Multiplier Solutions'!$D$1:$H$2,5,0)</f>
        <v>#N/A</v>
      </c>
      <c r="BA12" s="612" t="e">
        <f>VLOOKUP(B12,GEP!$D$2:$H$5,5,0)</f>
        <v>#N/A</v>
      </c>
      <c r="BB12" s="612" t="e">
        <f>VLOOKUP(B12,Accenture!$D$1:$H$6,5,0)</f>
        <v>#N/A</v>
      </c>
      <c r="BC12" s="612" t="e">
        <f>VLOOKUP(B12,'Endurance International Group'!$D$1:$H$2,5,0)</f>
        <v>#N/A</v>
      </c>
      <c r="BD12" s="612" t="e">
        <f>VLOOKUP(B12,Newgen!$D$1:$H$2,5,0)</f>
        <v>#N/A</v>
      </c>
      <c r="BE12" s="612" t="e">
        <f>VLOOKUP(B12,'3D Incredible'!D12:H12,5,0)</f>
        <v>#N/A</v>
      </c>
      <c r="BF12" s="612" t="e">
        <f>VLOOKUP(B12,'Raja Software Labs'!$D$2:$H$2,5,0)</f>
        <v>#N/A</v>
      </c>
      <c r="BG12" s="612" t="e">
        <f>VLOOKUP(B12,Wipro!$D$1:$H$2,5,0)</f>
        <v>#N/A</v>
      </c>
      <c r="BH12" s="612" t="e">
        <f>VLOOKUP(B12,'Perch Technologies'!$D$2:$H$2,5,0)</f>
        <v>#N/A</v>
      </c>
      <c r="BI12" s="612" t="e">
        <f>VLOOKUP(B12,'Morning Star'!$D$1:$H$6,5,0)</f>
        <v>#N/A</v>
      </c>
      <c r="BJ12" s="612" t="e">
        <f>VLOOKUP(B12,Flexiloans!$D$1:$H$2,5,0)</f>
        <v>#N/A</v>
      </c>
      <c r="BK12" s="612" t="e">
        <f>VLOOKUP(B12,'Thirdware Solutions'!$D$1:$H$2,5,0)</f>
        <v>#N/A</v>
      </c>
      <c r="BL12" s="612" t="e">
        <f>VLOOKUP(B12,Tescom!$D$1:$H$8,5,0)</f>
        <v>#N/A</v>
      </c>
      <c r="BM12" s="612" t="e">
        <f>VLOOKUP(B12,'Cogno AI'!$D$1:$H$2,5,0)</f>
        <v>#N/A</v>
      </c>
      <c r="BN12" s="612" t="e">
        <f>VLOOKUP(B12,'ABM Knowledgeware'!$D$1:$H$2,5,0)</f>
        <v>#N/A</v>
      </c>
      <c r="BO12" s="612" t="e">
        <f>VLOOKUP(B12,'Concerto Software'!$D$1:$H$3,5,0)</f>
        <v>#N/A</v>
      </c>
      <c r="BP12" s="612" t="e">
        <f>VLOOKUP(B12,'My Captain'!$D$1:$H$4,5,0)</f>
        <v>#N/A</v>
      </c>
      <c r="BQ12" s="612" t="e">
        <f>VLOOKUP(B12,'Finoux Solutions'!$D$2:$H$4,5,0)</f>
        <v>#N/A</v>
      </c>
      <c r="BR12" s="612" t="e">
        <f>VLOOKUP(B12,'MITR Learning'!$D$1:$H$2,5,0)</f>
        <v>#N/A</v>
      </c>
      <c r="BS12" s="612" t="e">
        <f>VLOOKUP(B12,Nucsoft!$D$2:$H$6,5,0)</f>
        <v>#N/A</v>
      </c>
      <c r="BT12" s="612" t="e">
        <f>VLOOKUP(B12,'Paras Cadd'!$D$1:$H$2,5,0)</f>
        <v>#N/A</v>
      </c>
      <c r="BU12" s="612" t="e">
        <f>VLOOKUP(B12,'ICICI Securities'!$D$1:$H$2,5,0)</f>
        <v>#N/A</v>
      </c>
      <c r="BV12" s="612" t="e">
        <f>VLOOKUP(B12,'Citius Tech'!$D$2:$H$5,5,0)</f>
        <v>#N/A</v>
      </c>
      <c r="BW12" s="612" t="e">
        <f>VLOOKUP(B12,'Buzzy Brains'!$D$2:$H$2,5,0)</f>
        <v>#N/A</v>
      </c>
      <c r="BX12" s="612" t="e">
        <f>VLOOKUP(B12,'Decimal Point'!$D$2:$H$2,5,0)</f>
        <v>#N/A</v>
      </c>
      <c r="BY12" s="612" t="e">
        <f>VLOOKUP(B12,'Sankey Business Solutions'!$D$2:$H$3,5,0)</f>
        <v>#N/A</v>
      </c>
      <c r="BZ12" s="612" t="e">
        <f>VLOOKUP(B12,'Nangia &amp; Co LLP'!$D$2:$H$2,5,0)</f>
        <v>#N/A</v>
      </c>
      <c r="CA12" s="612" t="e">
        <f>VLOOKUP(B12,'FIS Solutions India Pvt Ltd'!$D$2:$H$2,5,0)</f>
        <v>#N/A</v>
      </c>
      <c r="CB12" s="612" t="e">
        <f>VLOOKUP(B12,'Delta Technology &amp; Management '!$D$2:$H$16,5,0)</f>
        <v>#N/A</v>
      </c>
      <c r="CC12" s="612" t="e">
        <f>VLOOKUP(B12,'Espoir Networks'!$D$3:$H$11,5,0)</f>
        <v>#N/A</v>
      </c>
      <c r="CD12" s="612" t="e">
        <f>VLOOKUP(B12,'Servosys Solution'!$D$3:$H$5,5,0)</f>
        <v>#N/A</v>
      </c>
      <c r="CE12" s="612" t="e">
        <f>VLOOKUP(B12,'Ribbon Communications'!$D$3:$H$4,5,0)</f>
        <v>#N/A</v>
      </c>
      <c r="CF12" s="612">
        <f t="shared" si="1"/>
        <v>0</v>
      </c>
      <c r="CG12" s="129" t="s">
        <v>3163</v>
      </c>
      <c r="CH12" s="129">
        <v>440876576213</v>
      </c>
      <c r="CI12" s="129" t="s">
        <v>3164</v>
      </c>
      <c r="CJ12" s="129" t="s">
        <v>11761</v>
      </c>
      <c r="CK12" s="132">
        <v>43282</v>
      </c>
      <c r="CL12" s="129">
        <v>2021</v>
      </c>
      <c r="CM12" s="128" t="s">
        <v>3165</v>
      </c>
      <c r="CN12" s="129">
        <v>406</v>
      </c>
      <c r="CO12" s="133">
        <v>81.2</v>
      </c>
      <c r="CP12" s="129">
        <v>2015</v>
      </c>
      <c r="CQ12" s="129" t="s">
        <v>79</v>
      </c>
      <c r="CR12" s="128" t="s">
        <v>295</v>
      </c>
      <c r="CS12" s="129" t="s">
        <v>295</v>
      </c>
      <c r="CT12" s="133" t="s">
        <v>295</v>
      </c>
      <c r="CU12" s="129" t="s">
        <v>295</v>
      </c>
      <c r="CV12" s="129" t="s">
        <v>109</v>
      </c>
      <c r="CW12" s="131" t="s">
        <v>3166</v>
      </c>
      <c r="CX12" s="131" t="s">
        <v>3167</v>
      </c>
      <c r="CY12" s="129">
        <v>1114</v>
      </c>
      <c r="CZ12" s="129">
        <v>69.63</v>
      </c>
      <c r="DA12" s="129">
        <v>2018</v>
      </c>
      <c r="DB12" s="129" t="s">
        <v>112</v>
      </c>
      <c r="DC12" s="129" t="s">
        <v>113</v>
      </c>
      <c r="DD12" s="129">
        <v>68.099999999999994</v>
      </c>
      <c r="DE12" s="129">
        <v>68.31</v>
      </c>
      <c r="DF12" s="129">
        <v>0</v>
      </c>
      <c r="DG12" s="322" t="s">
        <v>295</v>
      </c>
      <c r="DH12" s="322" t="s">
        <v>295</v>
      </c>
      <c r="DI12" s="322">
        <v>6.1</v>
      </c>
      <c r="DJ12" s="322">
        <v>5.6</v>
      </c>
      <c r="DK12" s="322">
        <v>6.2</v>
      </c>
      <c r="DL12" s="322">
        <v>7.8</v>
      </c>
      <c r="DM12" s="322">
        <v>25.7</v>
      </c>
      <c r="DN12" s="322">
        <v>6.42</v>
      </c>
      <c r="DO12" s="322">
        <v>58</v>
      </c>
      <c r="DP12" s="131" t="s">
        <v>114</v>
      </c>
      <c r="DQ12" s="407">
        <v>0</v>
      </c>
      <c r="DR12" s="407">
        <v>5</v>
      </c>
      <c r="DS12" s="129" t="s">
        <v>83</v>
      </c>
      <c r="DT12" s="129" t="s">
        <v>83</v>
      </c>
      <c r="DU12" s="129" t="s">
        <v>83</v>
      </c>
      <c r="DV12" s="129" t="s">
        <v>83</v>
      </c>
      <c r="DW12" s="131" t="s">
        <v>83</v>
      </c>
      <c r="DX12" s="131" t="s">
        <v>84</v>
      </c>
      <c r="DY12" s="131" t="s">
        <v>295</v>
      </c>
      <c r="DZ12" s="131" t="s">
        <v>3168</v>
      </c>
      <c r="EA12" s="131" t="s">
        <v>86</v>
      </c>
      <c r="EB12" s="131" t="s">
        <v>3169</v>
      </c>
      <c r="EC12" s="131" t="s">
        <v>88</v>
      </c>
      <c r="ED12" s="131" t="s">
        <v>89</v>
      </c>
      <c r="EE12" s="131" t="s">
        <v>3170</v>
      </c>
      <c r="EF12" s="131" t="s">
        <v>3171</v>
      </c>
      <c r="EG12" s="131" t="s">
        <v>3172</v>
      </c>
      <c r="EH12" s="131" t="s">
        <v>1009</v>
      </c>
      <c r="EI12" s="131" t="s">
        <v>3173</v>
      </c>
      <c r="EJ12" s="135" t="s">
        <v>3174</v>
      </c>
      <c r="EK12" s="135" t="s">
        <v>3175</v>
      </c>
      <c r="EL12" s="131" t="s">
        <v>3176</v>
      </c>
      <c r="EM12" s="131" t="s">
        <v>3176</v>
      </c>
      <c r="EN12" s="131" t="s">
        <v>295</v>
      </c>
    </row>
    <row r="13" spans="1:144" ht="18" thickTop="1" thickBot="1">
      <c r="A13" s="575">
        <f t="shared" si="2"/>
        <v>12</v>
      </c>
      <c r="B13" s="572" t="s">
        <v>3178</v>
      </c>
      <c r="C13" s="600" t="s">
        <v>11767</v>
      </c>
      <c r="D13" s="570" t="s">
        <v>13208</v>
      </c>
      <c r="E13" s="568" t="str">
        <f t="shared" si="0"/>
        <v>Not Placed</v>
      </c>
      <c r="F13" s="570" t="s">
        <v>207</v>
      </c>
      <c r="G13" s="570" t="s">
        <v>13265</v>
      </c>
      <c r="H13" s="131" t="str">
        <f>VLOOKUP(B13,BIOM!C:E,3,0)</f>
        <v>Diploma  + Direct Second Year Engineering without live KT</v>
      </c>
      <c r="I13" s="610" t="s">
        <v>3180</v>
      </c>
      <c r="J13" s="572">
        <v>22</v>
      </c>
      <c r="K13" s="611" t="s">
        <v>3181</v>
      </c>
      <c r="L13" s="611" t="s">
        <v>3182</v>
      </c>
      <c r="M13" s="611" t="s">
        <v>3183</v>
      </c>
      <c r="N13" s="612" t="s">
        <v>3177</v>
      </c>
      <c r="O13" s="612">
        <v>8976880957</v>
      </c>
      <c r="P13" s="612">
        <v>7738336241</v>
      </c>
      <c r="Q13" s="612" t="e">
        <f>VLOOKUP(B13,'TCS CON'!$D$1:$H$98,5,0)</f>
        <v>#N/A</v>
      </c>
      <c r="R13" s="612" t="e">
        <f>VLOOKUP(B13,LTI!$C$1:$H$46,6,0)</f>
        <v>#N/A</v>
      </c>
      <c r="S13" s="612" t="e">
        <f>VLOOKUP(B13,JARO!$E$2:$I$11,5,0)</f>
        <v>#N/A</v>
      </c>
      <c r="T13" s="612" t="e">
        <f>VLOOKUP(B13,Capgemini!$D$3:$H$78,5,0)</f>
        <v>#N/A</v>
      </c>
      <c r="U13" s="612" t="e">
        <f>VLOOKUP(B13,Carwale!$D$1:$H$4,5,0)</f>
        <v>#N/A</v>
      </c>
      <c r="V13" s="612" t="e">
        <f>VLOOKUP(B13,'Interactive Brokers'!E:I,5,0)</f>
        <v>#N/A</v>
      </c>
      <c r="W13" s="612" t="e">
        <f>VLOOKUP(B13,'REL Jio'!E:I,5,0)</f>
        <v>#N/A</v>
      </c>
      <c r="X13" s="612" t="e">
        <f>VLOOKUP(B13,'Sciative Sol'!E:I,5,0)</f>
        <v>#N/A</v>
      </c>
      <c r="Y13" s="612" t="e">
        <f>VLOOKUP(B13,'Hexaware Tech'!E:I,5,0)</f>
        <v>#N/A</v>
      </c>
      <c r="Z13" s="612" t="e">
        <f>VLOOKUP(B13,Axis!D:H,5,0)</f>
        <v>#N/A</v>
      </c>
      <c r="AA13" s="612" t="e">
        <f>VLOOKUP(B13,Ugam!$D$3:$H$26,5,0)</f>
        <v>#N/A</v>
      </c>
      <c r="AB13" s="612" t="e">
        <f>VLOOKUP(B13,Zeus!F:J,5,0)</f>
        <v>#N/A</v>
      </c>
      <c r="AC13" s="612" t="e">
        <f>VLOOKUP(B13,Montran!F:J,5,0)</f>
        <v>#N/A</v>
      </c>
      <c r="AD13" s="612" t="e">
        <f>VLOOKUP(B13,Endurance!G13:L13,5,0)</f>
        <v>#N/A</v>
      </c>
      <c r="AE13" s="612" t="e">
        <f>VLOOKUP(B13,'Swabhav Techlabs'!$F$1:$J$2,5,0)</f>
        <v>#N/A</v>
      </c>
      <c r="AF13" s="612" t="e">
        <f>VLOOKUP(B13,'Quality Kiosk'!$F$1:$J$18,5,0)</f>
        <v>#N/A</v>
      </c>
      <c r="AG13" s="612" t="e">
        <f>VLOOKUP(B13,'Lemon VB'!$F$1:$J$2,5,0)</f>
        <v>#N/A</v>
      </c>
      <c r="AH13" s="612" t="e">
        <f>VLOOKUP(B13,Gocomet!$E$1:$I$3,5,0)</f>
        <v>#N/A</v>
      </c>
      <c r="AI13" s="612" t="e">
        <f>VLOOKUP(B13,'Ingram Micro'!$E$1:$I$8,5,0)</f>
        <v>#N/A</v>
      </c>
      <c r="AJ13" s="612" t="e">
        <f>VLOOKUP(B13,'DePronto Infotech'!$E$1:$I$2,5,0)</f>
        <v>#N/A</v>
      </c>
      <c r="AK13" s="612" t="e">
        <f>VLOOKUP(B13,'Reliance Retail'!$E$1:$I$4,5,0)</f>
        <v>#N/A</v>
      </c>
      <c r="AL13" s="612" t="e">
        <f>VLOOKUP(B13,'Bright Champs'!$D$1:$H$13,5,0)</f>
        <v>#N/A</v>
      </c>
      <c r="AM13" s="612" t="e">
        <f>VLOOKUP(B13,Neosoft!$E$1:$I$12,5,0)</f>
        <v>#N/A</v>
      </c>
      <c r="AN13" s="612" t="e">
        <f>VLOOKUP(B13,Infosys!$E$1:$I$3,5,0)</f>
        <v>#N/A</v>
      </c>
      <c r="AO13" s="612" t="e">
        <f>VLOOKUP(B13,Cerelabs!$E$1:$I$5,5,0)</f>
        <v>#N/A</v>
      </c>
      <c r="AP13" s="612" t="e">
        <f>VLOOKUP(B13,'Neebal Technologies'!$D$1:$H$2,5,0)</f>
        <v>#N/A</v>
      </c>
      <c r="AQ13" s="612" t="e">
        <f>VLOOKUP(B13,'Vertiv Energy'!$D$1:$H$2,5,0)</f>
        <v>#N/A</v>
      </c>
      <c r="AR13" s="612" t="e">
        <f>VLOOKUP(B13,'Acidaes Solutions (CRMNEXT)'!$D$1:$H$3,5,0)</f>
        <v>#N/A</v>
      </c>
      <c r="AS13" s="612" t="e">
        <f>VLOOKUP(B13,Growisto!$D$1:$H$2,5,0)</f>
        <v>#N/A</v>
      </c>
      <c r="AT13" s="612" t="e">
        <f>VLOOKUP(B13,'9.9 Mediaworx - Digit'!$D$1:$H$2,5,0)</f>
        <v>#N/A</v>
      </c>
      <c r="AU13" s="612" t="e">
        <f>VLOOKUP(B13,'Vistaar systems Pvt Ltd'!$D$2:$H$3,5,0)</f>
        <v>#N/A</v>
      </c>
      <c r="AV13" s="612" t="e">
        <f>VLOOKUP(B13,'Course 5i'!$D$2:$H$11,5,0)</f>
        <v>#N/A</v>
      </c>
      <c r="AW13" s="612" t="e">
        <f>VLOOKUP(B13,'Radiant Appliances &amp; Electronic'!$D$1:$H$13,5,0)</f>
        <v>#N/A</v>
      </c>
      <c r="AX13" s="612" t="e">
        <f>VLOOKUP(B13,'Atos Global'!$D$3:$H$27,5,0)</f>
        <v>#N/A</v>
      </c>
      <c r="AY13" s="612" t="e">
        <f>VLOOKUP(B13,'Saama Technologies'!$D$1:$H$2,5,0)</f>
        <v>#N/A</v>
      </c>
      <c r="AZ13" s="612" t="e">
        <f>VLOOKUP(B13,'Multiplier Solutions'!$D$1:$H$2,5,0)</f>
        <v>#N/A</v>
      </c>
      <c r="BA13" s="612" t="e">
        <f>VLOOKUP(B13,GEP!$D$2:$H$5,5,0)</f>
        <v>#N/A</v>
      </c>
      <c r="BB13" s="612" t="e">
        <f>VLOOKUP(B13,Accenture!$D$1:$H$6,5,0)</f>
        <v>#N/A</v>
      </c>
      <c r="BC13" s="612" t="e">
        <f>VLOOKUP(B13,'Endurance International Group'!$D$1:$H$2,5,0)</f>
        <v>#N/A</v>
      </c>
      <c r="BD13" s="612" t="e">
        <f>VLOOKUP(B13,Newgen!$D$1:$H$2,5,0)</f>
        <v>#N/A</v>
      </c>
      <c r="BE13" s="612" t="e">
        <f>VLOOKUP(B13,'3D Incredible'!D13:H13,5,0)</f>
        <v>#N/A</v>
      </c>
      <c r="BF13" s="612" t="e">
        <f>VLOOKUP(B13,'Raja Software Labs'!$D$2:$H$2,5,0)</f>
        <v>#N/A</v>
      </c>
      <c r="BG13" s="612" t="e">
        <f>VLOOKUP(B13,Wipro!$D$1:$H$2,5,0)</f>
        <v>#N/A</v>
      </c>
      <c r="BH13" s="612" t="e">
        <f>VLOOKUP(B13,'Perch Technologies'!$D$2:$H$2,5,0)</f>
        <v>#N/A</v>
      </c>
      <c r="BI13" s="612" t="e">
        <f>VLOOKUP(B13,'Morning Star'!$D$1:$H$6,5,0)</f>
        <v>#N/A</v>
      </c>
      <c r="BJ13" s="612" t="e">
        <f>VLOOKUP(B13,Flexiloans!$D$1:$H$2,5,0)</f>
        <v>#N/A</v>
      </c>
      <c r="BK13" s="612" t="e">
        <f>VLOOKUP(B13,'Thirdware Solutions'!$D$1:$H$2,5,0)</f>
        <v>#N/A</v>
      </c>
      <c r="BL13" s="612" t="e">
        <f>VLOOKUP(B13,Tescom!$D$1:$H$8,5,0)</f>
        <v>#N/A</v>
      </c>
      <c r="BM13" s="612" t="e">
        <f>VLOOKUP(B13,'Cogno AI'!$D$1:$H$2,5,0)</f>
        <v>#N/A</v>
      </c>
      <c r="BN13" s="612" t="e">
        <f>VLOOKUP(B13,'ABM Knowledgeware'!$D$1:$H$2,5,0)</f>
        <v>#N/A</v>
      </c>
      <c r="BO13" s="612" t="e">
        <f>VLOOKUP(B13,'Concerto Software'!$D$1:$H$3,5,0)</f>
        <v>#N/A</v>
      </c>
      <c r="BP13" s="612" t="e">
        <f>VLOOKUP(B13,'My Captain'!$D$1:$H$4,5,0)</f>
        <v>#N/A</v>
      </c>
      <c r="BQ13" s="612" t="e">
        <f>VLOOKUP(B13,'Finoux Solutions'!$D$2:$H$4,5,0)</f>
        <v>#N/A</v>
      </c>
      <c r="BR13" s="612" t="e">
        <f>VLOOKUP(B13,'MITR Learning'!$D$1:$H$2,5,0)</f>
        <v>#N/A</v>
      </c>
      <c r="BS13" s="612" t="e">
        <f>VLOOKUP(B13,Nucsoft!$D$2:$H$6,5,0)</f>
        <v>#N/A</v>
      </c>
      <c r="BT13" s="612" t="e">
        <f>VLOOKUP(B13,'Paras Cadd'!$D$1:$H$2,5,0)</f>
        <v>#N/A</v>
      </c>
      <c r="BU13" s="612" t="e">
        <f>VLOOKUP(B13,'ICICI Securities'!$D$1:$H$2,5,0)</f>
        <v>#N/A</v>
      </c>
      <c r="BV13" s="612" t="e">
        <f>VLOOKUP(B13,'Citius Tech'!$D$2:$H$5,5,0)</f>
        <v>#N/A</v>
      </c>
      <c r="BW13" s="612" t="e">
        <f>VLOOKUP(B13,'Buzzy Brains'!$D$2:$H$2,5,0)</f>
        <v>#N/A</v>
      </c>
      <c r="BX13" s="612" t="e">
        <f>VLOOKUP(B13,'Decimal Point'!$D$2:$H$2,5,0)</f>
        <v>#N/A</v>
      </c>
      <c r="BY13" s="612" t="e">
        <f>VLOOKUP(B13,'Sankey Business Solutions'!$D$2:$H$3,5,0)</f>
        <v>#N/A</v>
      </c>
      <c r="BZ13" s="612" t="e">
        <f>VLOOKUP(B13,'Nangia &amp; Co LLP'!$D$2:$H$2,5,0)</f>
        <v>#N/A</v>
      </c>
      <c r="CA13" s="612" t="e">
        <f>VLOOKUP(B13,'FIS Solutions India Pvt Ltd'!$D$2:$H$2,5,0)</f>
        <v>#N/A</v>
      </c>
      <c r="CB13" s="612" t="e">
        <f>VLOOKUP(B13,'Delta Technology &amp; Management '!$D$2:$H$16,5,0)</f>
        <v>#N/A</v>
      </c>
      <c r="CC13" s="612" t="e">
        <f>VLOOKUP(B13,'Espoir Networks'!$D$3:$H$11,5,0)</f>
        <v>#N/A</v>
      </c>
      <c r="CD13" s="612" t="e">
        <f>VLOOKUP(B13,'Servosys Solution'!$D$3:$H$5,5,0)</f>
        <v>#N/A</v>
      </c>
      <c r="CE13" s="612" t="e">
        <f>VLOOKUP(B13,'Ribbon Communications'!$D$3:$H$4,5,0)</f>
        <v>#N/A</v>
      </c>
      <c r="CF13" s="612">
        <f t="shared" si="1"/>
        <v>0</v>
      </c>
      <c r="CG13" s="129" t="s">
        <v>3184</v>
      </c>
      <c r="CH13" s="129">
        <v>345600655320</v>
      </c>
      <c r="CI13" s="129" t="s">
        <v>1985</v>
      </c>
      <c r="CJ13" s="129" t="s">
        <v>11760</v>
      </c>
      <c r="CK13" s="132">
        <v>43282</v>
      </c>
      <c r="CL13" s="129">
        <v>2021</v>
      </c>
      <c r="CM13" s="128" t="s">
        <v>11913</v>
      </c>
      <c r="CN13" s="129">
        <v>406</v>
      </c>
      <c r="CO13" s="133">
        <v>81.2</v>
      </c>
      <c r="CP13" s="129">
        <v>2013</v>
      </c>
      <c r="CQ13" s="129" t="s">
        <v>79</v>
      </c>
      <c r="CR13" s="128" t="s">
        <v>12110</v>
      </c>
      <c r="CS13" s="129">
        <v>404</v>
      </c>
      <c r="CT13" s="133">
        <v>62.15</v>
      </c>
      <c r="CU13" s="129">
        <v>2018</v>
      </c>
      <c r="CV13" s="129" t="s">
        <v>79</v>
      </c>
      <c r="CW13" s="131" t="s">
        <v>3187</v>
      </c>
      <c r="CX13" s="131" t="s">
        <v>3188</v>
      </c>
      <c r="CY13" s="129">
        <v>874</v>
      </c>
      <c r="CZ13" s="129">
        <v>61.33</v>
      </c>
      <c r="DA13" s="129">
        <v>2017</v>
      </c>
      <c r="DB13" s="129" t="s">
        <v>112</v>
      </c>
      <c r="DC13" s="129" t="s">
        <v>113</v>
      </c>
      <c r="DD13" s="129" t="s">
        <v>3189</v>
      </c>
      <c r="DE13" s="129">
        <v>60.325000000000003</v>
      </c>
      <c r="DF13" s="129">
        <v>0</v>
      </c>
      <c r="DG13" s="322" t="s">
        <v>81</v>
      </c>
      <c r="DH13" s="322" t="s">
        <v>81</v>
      </c>
      <c r="DI13" s="322">
        <v>5.48</v>
      </c>
      <c r="DJ13" s="322">
        <v>6.69</v>
      </c>
      <c r="DK13" s="322">
        <v>7</v>
      </c>
      <c r="DL13" s="322">
        <v>9.08</v>
      </c>
      <c r="DM13" s="322">
        <v>28.25</v>
      </c>
      <c r="DN13" s="322">
        <v>7.0625</v>
      </c>
      <c r="DO13" s="322">
        <v>62.2</v>
      </c>
      <c r="DP13" s="131" t="s">
        <v>114</v>
      </c>
      <c r="DQ13" s="407">
        <v>0</v>
      </c>
      <c r="DR13" s="407">
        <v>0</v>
      </c>
      <c r="DS13" s="129" t="s">
        <v>3190</v>
      </c>
      <c r="DT13" s="129" t="s">
        <v>83</v>
      </c>
      <c r="DU13" s="129" t="s">
        <v>83</v>
      </c>
      <c r="DV13" s="129" t="s">
        <v>230</v>
      </c>
      <c r="DW13" s="131" t="s">
        <v>230</v>
      </c>
      <c r="DX13" s="131" t="s">
        <v>84</v>
      </c>
      <c r="DY13" s="131" t="s">
        <v>81</v>
      </c>
      <c r="DZ13" s="131" t="s">
        <v>3191</v>
      </c>
      <c r="EA13" s="131" t="s">
        <v>781</v>
      </c>
      <c r="EB13" s="131" t="s">
        <v>3192</v>
      </c>
      <c r="EC13" s="131" t="s">
        <v>3193</v>
      </c>
      <c r="ED13" s="131" t="s">
        <v>89</v>
      </c>
      <c r="EE13" s="131" t="s">
        <v>3194</v>
      </c>
      <c r="EF13" s="131" t="s">
        <v>3195</v>
      </c>
      <c r="EG13" s="131" t="s">
        <v>3196</v>
      </c>
      <c r="EH13" s="131" t="s">
        <v>3197</v>
      </c>
      <c r="EI13" s="131" t="s">
        <v>3198</v>
      </c>
      <c r="EJ13" s="135" t="s">
        <v>3199</v>
      </c>
      <c r="EK13" s="135" t="s">
        <v>3200</v>
      </c>
      <c r="EL13" s="135" t="s">
        <v>3201</v>
      </c>
      <c r="EM13" s="135" t="s">
        <v>3202</v>
      </c>
      <c r="EN13" s="131" t="s">
        <v>3203</v>
      </c>
    </row>
    <row r="14" spans="1:144" ht="18" thickTop="1" thickBot="1">
      <c r="A14" s="575">
        <f t="shared" si="2"/>
        <v>13</v>
      </c>
      <c r="B14" s="572" t="s">
        <v>3667</v>
      </c>
      <c r="C14" s="600" t="s">
        <v>3668</v>
      </c>
      <c r="D14" s="570" t="s">
        <v>13209</v>
      </c>
      <c r="E14" s="568" t="str">
        <f t="shared" si="0"/>
        <v>Not Placed</v>
      </c>
      <c r="F14" s="570" t="s">
        <v>207</v>
      </c>
      <c r="G14" s="570" t="s">
        <v>13265</v>
      </c>
      <c r="H14" s="131" t="str">
        <f>VLOOKUP(B14,BIOM!C:E,3,0)</f>
        <v>12th + Engineering without live KT</v>
      </c>
      <c r="I14" s="610">
        <v>36468</v>
      </c>
      <c r="J14" s="572">
        <v>21</v>
      </c>
      <c r="K14" s="611" t="s">
        <v>3669</v>
      </c>
      <c r="L14" s="611" t="s">
        <v>73</v>
      </c>
      <c r="M14" s="611" t="s">
        <v>3670</v>
      </c>
      <c r="N14" s="612" t="s">
        <v>3671</v>
      </c>
      <c r="O14" s="612">
        <v>9920949043</v>
      </c>
      <c r="P14" s="612">
        <v>9082498492</v>
      </c>
      <c r="Q14" s="612" t="e">
        <f>VLOOKUP(B14,'TCS CON'!$D$1:$H$98,5,0)</f>
        <v>#N/A</v>
      </c>
      <c r="R14" s="612" t="e">
        <f>VLOOKUP(B14,LTI!$C$1:$H$46,6,0)</f>
        <v>#N/A</v>
      </c>
      <c r="S14" s="612" t="e">
        <f>VLOOKUP(B14,JARO!$E$2:$I$11,5,0)</f>
        <v>#N/A</v>
      </c>
      <c r="T14" s="612" t="e">
        <f>VLOOKUP(B14,Capgemini!$D$3:$H$78,5,0)</f>
        <v>#N/A</v>
      </c>
      <c r="U14" s="612" t="e">
        <f>VLOOKUP(B14,Carwale!$D$1:$H$4,5,0)</f>
        <v>#N/A</v>
      </c>
      <c r="V14" s="612" t="e">
        <f>VLOOKUP(B14,'Interactive Brokers'!E:I,5,0)</f>
        <v>#N/A</v>
      </c>
      <c r="W14" s="612" t="e">
        <f>VLOOKUP(B14,'REL Jio'!E:I,5,0)</f>
        <v>#N/A</v>
      </c>
      <c r="X14" s="612" t="e">
        <f>VLOOKUP(B14,'Sciative Sol'!E:I,5,0)</f>
        <v>#N/A</v>
      </c>
      <c r="Y14" s="612" t="e">
        <f>VLOOKUP(B14,'Hexaware Tech'!E:I,5,0)</f>
        <v>#N/A</v>
      </c>
      <c r="Z14" s="612" t="e">
        <f>VLOOKUP(B14,Axis!D:H,5,0)</f>
        <v>#N/A</v>
      </c>
      <c r="AA14" s="612" t="e">
        <f>VLOOKUP(B14,Ugam!$D$3:$H$26,5,0)</f>
        <v>#N/A</v>
      </c>
      <c r="AB14" s="612" t="e">
        <f>VLOOKUP(B14,Zeus!F:J,5,0)</f>
        <v>#N/A</v>
      </c>
      <c r="AC14" s="612" t="e">
        <f>VLOOKUP(B14,Montran!F:J,5,0)</f>
        <v>#N/A</v>
      </c>
      <c r="AD14" s="612" t="e">
        <f>VLOOKUP(B14,Endurance!G14:L14,5,0)</f>
        <v>#N/A</v>
      </c>
      <c r="AE14" s="612" t="e">
        <f>VLOOKUP(B14,'Swabhav Techlabs'!$F$1:$J$2,5,0)</f>
        <v>#N/A</v>
      </c>
      <c r="AF14" s="612" t="e">
        <f>VLOOKUP(B14,'Quality Kiosk'!$F$1:$J$18,5,0)</f>
        <v>#N/A</v>
      </c>
      <c r="AG14" s="612" t="e">
        <f>VLOOKUP(B14,'Lemon VB'!$F$1:$J$2,5,0)</f>
        <v>#N/A</v>
      </c>
      <c r="AH14" s="612" t="e">
        <f>VLOOKUP(B14,Gocomet!$E$1:$I$3,5,0)</f>
        <v>#N/A</v>
      </c>
      <c r="AI14" s="612" t="e">
        <f>VLOOKUP(B14,'Ingram Micro'!$E$1:$I$8,5,0)</f>
        <v>#N/A</v>
      </c>
      <c r="AJ14" s="612" t="e">
        <f>VLOOKUP(B14,'DePronto Infotech'!$E$1:$I$2,5,0)</f>
        <v>#N/A</v>
      </c>
      <c r="AK14" s="612" t="e">
        <f>VLOOKUP(B14,'Reliance Retail'!$E$1:$I$4,5,0)</f>
        <v>#N/A</v>
      </c>
      <c r="AL14" s="612" t="e">
        <f>VLOOKUP(B14,'Bright Champs'!$D$1:$H$13,5,0)</f>
        <v>#N/A</v>
      </c>
      <c r="AM14" s="612" t="e">
        <f>VLOOKUP(B14,Neosoft!$E$1:$I$12,5,0)</f>
        <v>#N/A</v>
      </c>
      <c r="AN14" s="612" t="e">
        <f>VLOOKUP(B14,Infosys!$E$1:$I$3,5,0)</f>
        <v>#N/A</v>
      </c>
      <c r="AO14" s="612" t="e">
        <f>VLOOKUP(B14,Cerelabs!$E$1:$I$5,5,0)</f>
        <v>#N/A</v>
      </c>
      <c r="AP14" s="612" t="e">
        <f>VLOOKUP(B14,'Neebal Technologies'!$D$1:$H$2,5,0)</f>
        <v>#N/A</v>
      </c>
      <c r="AQ14" s="612" t="e">
        <f>VLOOKUP(B14,'Vertiv Energy'!$D$1:$H$2,5,0)</f>
        <v>#N/A</v>
      </c>
      <c r="AR14" s="612" t="e">
        <f>VLOOKUP(B14,'Acidaes Solutions (CRMNEXT)'!$D$1:$H$3,5,0)</f>
        <v>#N/A</v>
      </c>
      <c r="AS14" s="612" t="e">
        <f>VLOOKUP(B14,Growisto!$D$1:$H$2,5,0)</f>
        <v>#N/A</v>
      </c>
      <c r="AT14" s="612" t="e">
        <f>VLOOKUP(B14,'9.9 Mediaworx - Digit'!$D$1:$H$2,5,0)</f>
        <v>#N/A</v>
      </c>
      <c r="AU14" s="612" t="e">
        <f>VLOOKUP(B14,'Vistaar systems Pvt Ltd'!$D$2:$H$3,5,0)</f>
        <v>#N/A</v>
      </c>
      <c r="AV14" s="612" t="e">
        <f>VLOOKUP(B14,'Course 5i'!$D$2:$H$11,5,0)</f>
        <v>#N/A</v>
      </c>
      <c r="AW14" s="612" t="e">
        <f>VLOOKUP(B14,'Radiant Appliances &amp; Electronic'!$D$1:$H$13,5,0)</f>
        <v>#N/A</v>
      </c>
      <c r="AX14" s="612" t="e">
        <f>VLOOKUP(B14,'Atos Global'!$D$3:$H$27,5,0)</f>
        <v>#N/A</v>
      </c>
      <c r="AY14" s="612" t="e">
        <f>VLOOKUP(B14,'Saama Technologies'!$D$1:$H$2,5,0)</f>
        <v>#N/A</v>
      </c>
      <c r="AZ14" s="612" t="e">
        <f>VLOOKUP(B14,'Multiplier Solutions'!$D$1:$H$2,5,0)</f>
        <v>#N/A</v>
      </c>
      <c r="BA14" s="612" t="e">
        <f>VLOOKUP(B14,GEP!$D$2:$H$5,5,0)</f>
        <v>#N/A</v>
      </c>
      <c r="BB14" s="612" t="e">
        <f>VLOOKUP(B14,Accenture!$D$1:$H$6,5,0)</f>
        <v>#N/A</v>
      </c>
      <c r="BC14" s="612" t="e">
        <f>VLOOKUP(B14,'Endurance International Group'!$D$1:$H$2,5,0)</f>
        <v>#N/A</v>
      </c>
      <c r="BD14" s="612" t="e">
        <f>VLOOKUP(B14,Newgen!$D$1:$H$2,5,0)</f>
        <v>#N/A</v>
      </c>
      <c r="BE14" s="612" t="e">
        <f>VLOOKUP(B14,'3D Incredible'!D14:H14,5,0)</f>
        <v>#N/A</v>
      </c>
      <c r="BF14" s="612" t="e">
        <f>VLOOKUP(B14,'Raja Software Labs'!$D$2:$H$2,5,0)</f>
        <v>#N/A</v>
      </c>
      <c r="BG14" s="612" t="e">
        <f>VLOOKUP(B14,Wipro!$D$1:$H$2,5,0)</f>
        <v>#N/A</v>
      </c>
      <c r="BH14" s="612" t="e">
        <f>VLOOKUP(B14,'Perch Technologies'!$D$2:$H$2,5,0)</f>
        <v>#N/A</v>
      </c>
      <c r="BI14" s="612" t="e">
        <f>VLOOKUP(B14,'Morning Star'!$D$1:$H$6,5,0)</f>
        <v>#N/A</v>
      </c>
      <c r="BJ14" s="612" t="e">
        <f>VLOOKUP(B14,Flexiloans!$D$1:$H$2,5,0)</f>
        <v>#N/A</v>
      </c>
      <c r="BK14" s="612" t="e">
        <f>VLOOKUP(B14,'Thirdware Solutions'!$D$1:$H$2,5,0)</f>
        <v>#N/A</v>
      </c>
      <c r="BL14" s="612" t="e">
        <f>VLOOKUP(B14,Tescom!$D$1:$H$8,5,0)</f>
        <v>#N/A</v>
      </c>
      <c r="BM14" s="612" t="e">
        <f>VLOOKUP(B14,'Cogno AI'!$D$1:$H$2,5,0)</f>
        <v>#N/A</v>
      </c>
      <c r="BN14" s="612" t="e">
        <f>VLOOKUP(B14,'ABM Knowledgeware'!$D$1:$H$2,5,0)</f>
        <v>#N/A</v>
      </c>
      <c r="BO14" s="612" t="e">
        <f>VLOOKUP(B14,'Concerto Software'!$D$1:$H$3,5,0)</f>
        <v>#N/A</v>
      </c>
      <c r="BP14" s="612" t="e">
        <f>VLOOKUP(B14,'My Captain'!$D$1:$H$4,5,0)</f>
        <v>#N/A</v>
      </c>
      <c r="BQ14" s="612" t="e">
        <f>VLOOKUP(B14,'Finoux Solutions'!$D$2:$H$4,5,0)</f>
        <v>#N/A</v>
      </c>
      <c r="BR14" s="612" t="e">
        <f>VLOOKUP(B14,'MITR Learning'!$D$1:$H$2,5,0)</f>
        <v>#N/A</v>
      </c>
      <c r="BS14" s="612" t="e">
        <f>VLOOKUP(B14,Nucsoft!$D$2:$H$6,5,0)</f>
        <v>#N/A</v>
      </c>
      <c r="BT14" s="612" t="e">
        <f>VLOOKUP(B14,'Paras Cadd'!$D$1:$H$2,5,0)</f>
        <v>#N/A</v>
      </c>
      <c r="BU14" s="612" t="e">
        <f>VLOOKUP(B14,'ICICI Securities'!$D$1:$H$2,5,0)</f>
        <v>#N/A</v>
      </c>
      <c r="BV14" s="612" t="e">
        <f>VLOOKUP(B14,'Citius Tech'!$D$2:$H$5,5,0)</f>
        <v>#N/A</v>
      </c>
      <c r="BW14" s="612" t="e">
        <f>VLOOKUP(B14,'Buzzy Brains'!$D$2:$H$2,5,0)</f>
        <v>#N/A</v>
      </c>
      <c r="BX14" s="612" t="e">
        <f>VLOOKUP(B14,'Decimal Point'!$D$2:$H$2,5,0)</f>
        <v>#N/A</v>
      </c>
      <c r="BY14" s="612" t="e">
        <f>VLOOKUP(B14,'Sankey Business Solutions'!$D$2:$H$3,5,0)</f>
        <v>#N/A</v>
      </c>
      <c r="BZ14" s="612" t="e">
        <f>VLOOKUP(B14,'Nangia &amp; Co LLP'!$D$2:$H$2,5,0)</f>
        <v>#N/A</v>
      </c>
      <c r="CA14" s="612" t="e">
        <f>VLOOKUP(B14,'FIS Solutions India Pvt Ltd'!$D$2:$H$2,5,0)</f>
        <v>#N/A</v>
      </c>
      <c r="CB14" s="612" t="e">
        <f>VLOOKUP(B14,'Delta Technology &amp; Management '!$D$2:$H$16,5,0)</f>
        <v>#N/A</v>
      </c>
      <c r="CC14" s="612" t="e">
        <f>VLOOKUP(B14,'Espoir Networks'!$D$3:$H$11,5,0)</f>
        <v>#N/A</v>
      </c>
      <c r="CD14" s="612" t="e">
        <f>VLOOKUP(B14,'Servosys Solution'!$D$3:$H$5,5,0)</f>
        <v>#N/A</v>
      </c>
      <c r="CE14" s="612" t="e">
        <f>VLOOKUP(B14,'Ribbon Communications'!$D$3:$H$4,5,0)</f>
        <v>#N/A</v>
      </c>
      <c r="CF14" s="612">
        <f t="shared" si="1"/>
        <v>0</v>
      </c>
      <c r="CG14" s="129" t="s">
        <v>3672</v>
      </c>
      <c r="CH14" s="129">
        <v>793566132792</v>
      </c>
      <c r="CI14" s="129" t="s">
        <v>3673</v>
      </c>
      <c r="CJ14" s="129" t="s">
        <v>11759</v>
      </c>
      <c r="CK14" s="132">
        <v>42917</v>
      </c>
      <c r="CL14" s="129">
        <v>2021</v>
      </c>
      <c r="CM14" s="128" t="s">
        <v>3674</v>
      </c>
      <c r="CN14" s="129">
        <v>503</v>
      </c>
      <c r="CO14" s="133">
        <v>0.83830000000000005</v>
      </c>
      <c r="CP14" s="129">
        <v>2015</v>
      </c>
      <c r="CQ14" s="129" t="s">
        <v>398</v>
      </c>
      <c r="CR14" s="128" t="s">
        <v>12111</v>
      </c>
      <c r="CS14" s="129">
        <v>433</v>
      </c>
      <c r="CT14" s="133">
        <v>0.72160000000000002</v>
      </c>
      <c r="CU14" s="129">
        <v>2017</v>
      </c>
      <c r="CV14" s="129" t="s">
        <v>79</v>
      </c>
      <c r="CW14" s="131" t="s">
        <v>81</v>
      </c>
      <c r="CX14" s="131" t="s">
        <v>81</v>
      </c>
      <c r="CY14" s="129" t="s">
        <v>81</v>
      </c>
      <c r="CZ14" s="129" t="s">
        <v>81</v>
      </c>
      <c r="DA14" s="129" t="s">
        <v>81</v>
      </c>
      <c r="DB14" s="129" t="s">
        <v>81</v>
      </c>
      <c r="DC14" s="129" t="s">
        <v>81</v>
      </c>
      <c r="DD14" s="129" t="s">
        <v>81</v>
      </c>
      <c r="DE14" s="129" t="s">
        <v>81</v>
      </c>
      <c r="DF14" s="129">
        <v>0</v>
      </c>
      <c r="DG14" s="322">
        <v>6.46</v>
      </c>
      <c r="DH14" s="322">
        <v>6.35</v>
      </c>
      <c r="DI14" s="322">
        <v>6.74</v>
      </c>
      <c r="DJ14" s="322">
        <v>7.88</v>
      </c>
      <c r="DK14" s="322">
        <v>6.84</v>
      </c>
      <c r="DL14" s="322">
        <v>9.64</v>
      </c>
      <c r="DM14" s="322">
        <v>43.91</v>
      </c>
      <c r="DN14" s="322">
        <v>7.3179999999999996</v>
      </c>
      <c r="DO14" s="322">
        <v>66.153000000000006</v>
      </c>
      <c r="DP14" s="131" t="s">
        <v>138</v>
      </c>
      <c r="DQ14" s="407">
        <v>0</v>
      </c>
      <c r="DR14" s="407">
        <v>3</v>
      </c>
      <c r="DS14" s="129" t="s">
        <v>83</v>
      </c>
      <c r="DT14" s="129" t="s">
        <v>83</v>
      </c>
      <c r="DU14" s="129" t="s">
        <v>83</v>
      </c>
      <c r="DV14" s="129" t="s">
        <v>83</v>
      </c>
      <c r="DW14" s="131" t="s">
        <v>83</v>
      </c>
      <c r="DX14" s="131" t="s">
        <v>84</v>
      </c>
      <c r="DY14" s="131" t="s">
        <v>81</v>
      </c>
      <c r="DZ14" s="131" t="s">
        <v>3676</v>
      </c>
      <c r="EA14" s="131" t="s">
        <v>187</v>
      </c>
      <c r="EB14" s="131" t="s">
        <v>3677</v>
      </c>
      <c r="EC14" s="131" t="s">
        <v>88</v>
      </c>
      <c r="ED14" s="131" t="s">
        <v>89</v>
      </c>
      <c r="EE14" s="131" t="s">
        <v>3678</v>
      </c>
      <c r="EF14" s="131" t="s">
        <v>3679</v>
      </c>
      <c r="EG14" s="131" t="s">
        <v>3680</v>
      </c>
      <c r="EH14" s="131" t="s">
        <v>81</v>
      </c>
      <c r="EI14" s="131" t="s">
        <v>3681</v>
      </c>
      <c r="EJ14" s="135" t="s">
        <v>3682</v>
      </c>
      <c r="EK14" s="135" t="s">
        <v>3683</v>
      </c>
      <c r="EL14" s="135" t="s">
        <v>3684</v>
      </c>
      <c r="EM14" s="135" t="s">
        <v>3685</v>
      </c>
      <c r="EN14" s="131" t="s">
        <v>81</v>
      </c>
    </row>
    <row r="15" spans="1:144" ht="18" thickTop="1" thickBot="1">
      <c r="A15" s="575">
        <f t="shared" si="2"/>
        <v>14</v>
      </c>
      <c r="B15" s="572" t="s">
        <v>3687</v>
      </c>
      <c r="C15" s="600" t="s">
        <v>13040</v>
      </c>
      <c r="D15" s="570" t="s">
        <v>13208</v>
      </c>
      <c r="E15" s="568" t="str">
        <f t="shared" si="0"/>
        <v>Placed</v>
      </c>
      <c r="F15" s="570" t="s">
        <v>207</v>
      </c>
      <c r="G15" s="570" t="s">
        <v>13265</v>
      </c>
      <c r="H15" s="131" t="str">
        <f>VLOOKUP(B15,BIOM!C:E,3,0)</f>
        <v>12th + Engineering without live KT</v>
      </c>
      <c r="I15" s="610">
        <v>36679</v>
      </c>
      <c r="J15" s="572">
        <v>20</v>
      </c>
      <c r="K15" s="611" t="s">
        <v>3689</v>
      </c>
      <c r="L15" s="611" t="s">
        <v>73</v>
      </c>
      <c r="M15" s="611" t="s">
        <v>3690</v>
      </c>
      <c r="N15" s="612" t="s">
        <v>3686</v>
      </c>
      <c r="O15" s="612">
        <v>9225199407</v>
      </c>
      <c r="P15" s="612">
        <v>7410148009</v>
      </c>
      <c r="Q15" s="612" t="e">
        <f>VLOOKUP(B15,'TCS CON'!$D$1:$H$98,5,0)</f>
        <v>#N/A</v>
      </c>
      <c r="R15" s="612" t="e">
        <f>VLOOKUP(B15,LTI!$C$1:$H$46,6,0)</f>
        <v>#N/A</v>
      </c>
      <c r="S15" s="612" t="e">
        <f>VLOOKUP(B15,JARO!$E$2:$I$11,5,0)</f>
        <v>#N/A</v>
      </c>
      <c r="T15" s="612">
        <f>VLOOKUP(B15,Capgemini!$D$3:$H$78,5,0)</f>
        <v>380000</v>
      </c>
      <c r="U15" s="612" t="e">
        <f>VLOOKUP(B15,Carwale!$D$1:$H$4,5,0)</f>
        <v>#N/A</v>
      </c>
      <c r="V15" s="612" t="e">
        <f>VLOOKUP(B15,'Interactive Brokers'!E:I,5,0)</f>
        <v>#N/A</v>
      </c>
      <c r="W15" s="612" t="e">
        <f>VLOOKUP(B15,'REL Jio'!E:I,5,0)</f>
        <v>#N/A</v>
      </c>
      <c r="X15" s="612" t="e">
        <f>VLOOKUP(B15,'Sciative Sol'!E:I,5,0)</f>
        <v>#N/A</v>
      </c>
      <c r="Y15" s="612" t="e">
        <f>VLOOKUP(B15,'Hexaware Tech'!E:I,5,0)</f>
        <v>#N/A</v>
      </c>
      <c r="Z15" s="612" t="e">
        <f>VLOOKUP(B15,Axis!D:H,5,0)</f>
        <v>#N/A</v>
      </c>
      <c r="AA15" s="612" t="e">
        <f>VLOOKUP(B15,Ugam!$D$3:$H$26,5,0)</f>
        <v>#N/A</v>
      </c>
      <c r="AB15" s="612" t="e">
        <f>VLOOKUP(B15,Zeus!F:J,5,0)</f>
        <v>#N/A</v>
      </c>
      <c r="AC15" s="612" t="e">
        <f>VLOOKUP(B15,Montran!F:J,5,0)</f>
        <v>#N/A</v>
      </c>
      <c r="AD15" s="612" t="e">
        <f>VLOOKUP(B15,Endurance!G15:L15,5,0)</f>
        <v>#N/A</v>
      </c>
      <c r="AE15" s="612" t="e">
        <f>VLOOKUP(B15,'Swabhav Techlabs'!$F$1:$J$2,5,0)</f>
        <v>#N/A</v>
      </c>
      <c r="AF15" s="612" t="e">
        <f>VLOOKUP(B15,'Quality Kiosk'!$F$1:$J$18,5,0)</f>
        <v>#N/A</v>
      </c>
      <c r="AG15" s="612" t="e">
        <f>VLOOKUP(B15,'Lemon VB'!$F$1:$J$2,5,0)</f>
        <v>#N/A</v>
      </c>
      <c r="AH15" s="612" t="e">
        <f>VLOOKUP(B15,Gocomet!$E$1:$I$3,5,0)</f>
        <v>#N/A</v>
      </c>
      <c r="AI15" s="612" t="e">
        <f>VLOOKUP(B15,'Ingram Micro'!$E$1:$I$8,5,0)</f>
        <v>#N/A</v>
      </c>
      <c r="AJ15" s="612" t="e">
        <f>VLOOKUP(B15,'DePronto Infotech'!$E$1:$I$2,5,0)</f>
        <v>#N/A</v>
      </c>
      <c r="AK15" s="612" t="e">
        <f>VLOOKUP(B15,'Reliance Retail'!$E$1:$I$4,5,0)</f>
        <v>#N/A</v>
      </c>
      <c r="AL15" s="612" t="e">
        <f>VLOOKUP(B15,'Bright Champs'!$D$1:$H$13,5,0)</f>
        <v>#N/A</v>
      </c>
      <c r="AM15" s="612" t="e">
        <f>VLOOKUP(B15,Neosoft!$E$1:$I$12,5,0)</f>
        <v>#N/A</v>
      </c>
      <c r="AN15" s="612" t="e">
        <f>VLOOKUP(B15,Infosys!$E$1:$I$3,5,0)</f>
        <v>#N/A</v>
      </c>
      <c r="AO15" s="612" t="e">
        <f>VLOOKUP(B15,Cerelabs!$E$1:$I$5,5,0)</f>
        <v>#N/A</v>
      </c>
      <c r="AP15" s="612" t="e">
        <f>VLOOKUP(B15,'Neebal Technologies'!$D$1:$H$2,5,0)</f>
        <v>#N/A</v>
      </c>
      <c r="AQ15" s="612" t="e">
        <f>VLOOKUP(B15,'Vertiv Energy'!$D$1:$H$2,5,0)</f>
        <v>#N/A</v>
      </c>
      <c r="AR15" s="612" t="e">
        <f>VLOOKUP(B15,'Acidaes Solutions (CRMNEXT)'!$D$1:$H$3,5,0)</f>
        <v>#N/A</v>
      </c>
      <c r="AS15" s="612" t="e">
        <f>VLOOKUP(B15,Growisto!$D$1:$H$2,5,0)</f>
        <v>#N/A</v>
      </c>
      <c r="AT15" s="612" t="e">
        <f>VLOOKUP(B15,'9.9 Mediaworx - Digit'!$D$1:$H$2,5,0)</f>
        <v>#N/A</v>
      </c>
      <c r="AU15" s="612" t="e">
        <f>VLOOKUP(B15,'Vistaar systems Pvt Ltd'!$D$2:$H$3,5,0)</f>
        <v>#N/A</v>
      </c>
      <c r="AV15" s="612" t="e">
        <f>VLOOKUP(B15,'Course 5i'!$D$2:$H$11,5,0)</f>
        <v>#N/A</v>
      </c>
      <c r="AW15" s="612" t="e">
        <f>VLOOKUP(B15,'Radiant Appliances &amp; Electronic'!$D$1:$H$13,5,0)</f>
        <v>#N/A</v>
      </c>
      <c r="AX15" s="612" t="e">
        <f>VLOOKUP(B15,'Atos Global'!$D$3:$H$27,5,0)</f>
        <v>#N/A</v>
      </c>
      <c r="AY15" s="612" t="e">
        <f>VLOOKUP(B15,'Saama Technologies'!$D$1:$H$2,5,0)</f>
        <v>#N/A</v>
      </c>
      <c r="AZ15" s="612" t="e">
        <f>VLOOKUP(B15,'Multiplier Solutions'!$D$1:$H$2,5,0)</f>
        <v>#N/A</v>
      </c>
      <c r="BA15" s="612" t="e">
        <f>VLOOKUP(B15,GEP!$D$2:$H$5,5,0)</f>
        <v>#N/A</v>
      </c>
      <c r="BB15" s="612" t="e">
        <f>VLOOKUP(B15,Accenture!$D$1:$H$6,5,0)</f>
        <v>#N/A</v>
      </c>
      <c r="BC15" s="612" t="e">
        <f>VLOOKUP(B15,'Endurance International Group'!$D$1:$H$2,5,0)</f>
        <v>#N/A</v>
      </c>
      <c r="BD15" s="612" t="e">
        <f>VLOOKUP(B15,Newgen!$D$1:$H$2,5,0)</f>
        <v>#N/A</v>
      </c>
      <c r="BE15" s="612" t="e">
        <f>VLOOKUP(B15,'3D Incredible'!D15:H15,5,0)</f>
        <v>#N/A</v>
      </c>
      <c r="BF15" s="612" t="e">
        <f>VLOOKUP(B15,'Raja Software Labs'!$D$2:$H$2,5,0)</f>
        <v>#N/A</v>
      </c>
      <c r="BG15" s="612" t="e">
        <f>VLOOKUP(B15,Wipro!$D$1:$H$2,5,0)</f>
        <v>#N/A</v>
      </c>
      <c r="BH15" s="612" t="e">
        <f>VLOOKUP(B15,'Perch Technologies'!$D$2:$H$2,5,0)</f>
        <v>#N/A</v>
      </c>
      <c r="BI15" s="612" t="e">
        <f>VLOOKUP(B15,'Morning Star'!$D$1:$H$6,5,0)</f>
        <v>#N/A</v>
      </c>
      <c r="BJ15" s="612" t="e">
        <f>VLOOKUP(B15,Flexiloans!$D$1:$H$2,5,0)</f>
        <v>#N/A</v>
      </c>
      <c r="BK15" s="612" t="e">
        <f>VLOOKUP(B15,'Thirdware Solutions'!$D$1:$H$2,5,0)</f>
        <v>#N/A</v>
      </c>
      <c r="BL15" s="612" t="e">
        <f>VLOOKUP(B15,Tescom!$D$1:$H$8,5,0)</f>
        <v>#N/A</v>
      </c>
      <c r="BM15" s="612" t="e">
        <f>VLOOKUP(B15,'Cogno AI'!$D$1:$H$2,5,0)</f>
        <v>#N/A</v>
      </c>
      <c r="BN15" s="612" t="e">
        <f>VLOOKUP(B15,'ABM Knowledgeware'!$D$1:$H$2,5,0)</f>
        <v>#N/A</v>
      </c>
      <c r="BO15" s="612" t="e">
        <f>VLOOKUP(B15,'Concerto Software'!$D$1:$H$3,5,0)</f>
        <v>#N/A</v>
      </c>
      <c r="BP15" s="612" t="e">
        <f>VLOOKUP(B15,'My Captain'!$D$1:$H$4,5,0)</f>
        <v>#N/A</v>
      </c>
      <c r="BQ15" s="612" t="e">
        <f>VLOOKUP(B15,'Finoux Solutions'!$D$2:$H$4,5,0)</f>
        <v>#N/A</v>
      </c>
      <c r="BR15" s="612" t="e">
        <f>VLOOKUP(B15,'MITR Learning'!$D$1:$H$2,5,0)</f>
        <v>#N/A</v>
      </c>
      <c r="BS15" s="612" t="e">
        <f>VLOOKUP(B15,Nucsoft!$D$2:$H$6,5,0)</f>
        <v>#N/A</v>
      </c>
      <c r="BT15" s="612" t="e">
        <f>VLOOKUP(B15,'Paras Cadd'!$D$1:$H$2,5,0)</f>
        <v>#N/A</v>
      </c>
      <c r="BU15" s="612" t="e">
        <f>VLOOKUP(B15,'ICICI Securities'!$D$1:$H$2,5,0)</f>
        <v>#N/A</v>
      </c>
      <c r="BV15" s="612" t="e">
        <f>VLOOKUP(B15,'Citius Tech'!$D$2:$H$5,5,0)</f>
        <v>#N/A</v>
      </c>
      <c r="BW15" s="612" t="e">
        <f>VLOOKUP(B15,'Buzzy Brains'!$D$2:$H$2,5,0)</f>
        <v>#N/A</v>
      </c>
      <c r="BX15" s="612" t="e">
        <f>VLOOKUP(B15,'Decimal Point'!$D$2:$H$2,5,0)</f>
        <v>#N/A</v>
      </c>
      <c r="BY15" s="612" t="e">
        <f>VLOOKUP(B15,'Sankey Business Solutions'!$D$2:$H$3,5,0)</f>
        <v>#N/A</v>
      </c>
      <c r="BZ15" s="612" t="e">
        <f>VLOOKUP(B15,'Nangia &amp; Co LLP'!$D$2:$H$2,5,0)</f>
        <v>#N/A</v>
      </c>
      <c r="CA15" s="612" t="e">
        <f>VLOOKUP(B15,'FIS Solutions India Pvt Ltd'!$D$2:$H$2,5,0)</f>
        <v>#N/A</v>
      </c>
      <c r="CB15" s="612" t="e">
        <f>VLOOKUP(B15,'Delta Technology &amp; Management '!$D$2:$H$16,5,0)</f>
        <v>#N/A</v>
      </c>
      <c r="CC15" s="612" t="e">
        <f>VLOOKUP(B15,'Espoir Networks'!$D$3:$H$11,5,0)</f>
        <v>#N/A</v>
      </c>
      <c r="CD15" s="612" t="e">
        <f>VLOOKUP(B15,'Servosys Solution'!$D$3:$H$5,5,0)</f>
        <v>#N/A</v>
      </c>
      <c r="CE15" s="612" t="e">
        <f>VLOOKUP(B15,'Ribbon Communications'!$D$3:$H$4,5,0)</f>
        <v>#N/A</v>
      </c>
      <c r="CF15" s="612">
        <f t="shared" si="1"/>
        <v>1</v>
      </c>
      <c r="CG15" s="129" t="s">
        <v>3691</v>
      </c>
      <c r="CH15" s="129">
        <v>258832646778</v>
      </c>
      <c r="CI15" s="129" t="s">
        <v>81</v>
      </c>
      <c r="CJ15" s="129" t="s">
        <v>11759</v>
      </c>
      <c r="CK15" s="132">
        <v>42917</v>
      </c>
      <c r="CL15" s="129">
        <v>2021</v>
      </c>
      <c r="CM15" s="128" t="s">
        <v>11914</v>
      </c>
      <c r="CN15" s="129">
        <v>474</v>
      </c>
      <c r="CO15" s="133">
        <v>94.8</v>
      </c>
      <c r="CP15" s="129">
        <v>2015</v>
      </c>
      <c r="CQ15" s="129" t="s">
        <v>79</v>
      </c>
      <c r="CR15" s="128" t="s">
        <v>3688</v>
      </c>
      <c r="CS15" s="129">
        <v>534</v>
      </c>
      <c r="CT15" s="133">
        <v>82.15</v>
      </c>
      <c r="CU15" s="129">
        <v>2017</v>
      </c>
      <c r="CV15" s="129" t="s">
        <v>79</v>
      </c>
      <c r="CW15" s="131" t="s">
        <v>81</v>
      </c>
      <c r="CX15" s="131" t="s">
        <v>81</v>
      </c>
      <c r="CY15" s="129" t="s">
        <v>81</v>
      </c>
      <c r="CZ15" s="129" t="s">
        <v>81</v>
      </c>
      <c r="DA15" s="129" t="s">
        <v>81</v>
      </c>
      <c r="DB15" s="129" t="s">
        <v>81</v>
      </c>
      <c r="DC15" s="129" t="s">
        <v>81</v>
      </c>
      <c r="DD15" s="129" t="s">
        <v>81</v>
      </c>
      <c r="DE15" s="129" t="s">
        <v>81</v>
      </c>
      <c r="DF15" s="129">
        <v>0</v>
      </c>
      <c r="DG15" s="322">
        <v>6.93</v>
      </c>
      <c r="DH15" s="322">
        <v>8.3000000000000007</v>
      </c>
      <c r="DI15" s="322">
        <v>9.0399999999999991</v>
      </c>
      <c r="DJ15" s="322">
        <v>9.81</v>
      </c>
      <c r="DK15" s="322">
        <v>9.8800000000000008</v>
      </c>
      <c r="DL15" s="322">
        <v>10</v>
      </c>
      <c r="DM15" s="322">
        <v>53.96</v>
      </c>
      <c r="DN15" s="322">
        <v>8.9930000000000003</v>
      </c>
      <c r="DO15" s="322">
        <v>78.55</v>
      </c>
      <c r="DP15" s="131" t="s">
        <v>138</v>
      </c>
      <c r="DQ15" s="407">
        <v>0</v>
      </c>
      <c r="DR15" s="407">
        <v>0</v>
      </c>
      <c r="DS15" s="129" t="s">
        <v>255</v>
      </c>
      <c r="DT15" s="129" t="s">
        <v>83</v>
      </c>
      <c r="DU15" s="129" t="s">
        <v>83</v>
      </c>
      <c r="DV15" s="129" t="s">
        <v>83</v>
      </c>
      <c r="DW15" s="131" t="s">
        <v>83</v>
      </c>
      <c r="DX15" s="131" t="s">
        <v>84</v>
      </c>
      <c r="DY15" s="131" t="s">
        <v>81</v>
      </c>
      <c r="DZ15" s="131" t="s">
        <v>3693</v>
      </c>
      <c r="EA15" s="131" t="s">
        <v>3452</v>
      </c>
      <c r="EB15" s="131" t="s">
        <v>3694</v>
      </c>
      <c r="EC15" s="131" t="s">
        <v>88</v>
      </c>
      <c r="ED15" s="131" t="s">
        <v>89</v>
      </c>
      <c r="EE15" s="131" t="s">
        <v>3695</v>
      </c>
      <c r="EF15" s="131" t="s">
        <v>3696</v>
      </c>
      <c r="EG15" s="131" t="s">
        <v>3697</v>
      </c>
      <c r="EH15" s="131" t="s">
        <v>3698</v>
      </c>
      <c r="EI15" s="131" t="s">
        <v>1550</v>
      </c>
      <c r="EJ15" s="135" t="s">
        <v>3699</v>
      </c>
      <c r="EK15" s="135" t="s">
        <v>3700</v>
      </c>
      <c r="EL15" s="135" t="s">
        <v>3701</v>
      </c>
      <c r="EM15" s="135" t="s">
        <v>3702</v>
      </c>
      <c r="EN15" s="131" t="s">
        <v>81</v>
      </c>
    </row>
    <row r="16" spans="1:144" ht="18" thickTop="1" thickBot="1">
      <c r="A16" s="575">
        <f t="shared" si="2"/>
        <v>15</v>
      </c>
      <c r="B16" s="572" t="s">
        <v>3765</v>
      </c>
      <c r="C16" s="600" t="s">
        <v>11768</v>
      </c>
      <c r="D16" s="570" t="s">
        <v>13208</v>
      </c>
      <c r="E16" s="568" t="str">
        <f t="shared" si="0"/>
        <v>Not Placed</v>
      </c>
      <c r="F16" s="570" t="s">
        <v>207</v>
      </c>
      <c r="G16" s="570" t="s">
        <v>13265</v>
      </c>
      <c r="H16" s="131" t="str">
        <f>VLOOKUP(B16,BIOM!C:E,3,0)</f>
        <v>12th + Engineering without live KT</v>
      </c>
      <c r="I16" s="610" t="s">
        <v>3767</v>
      </c>
      <c r="J16" s="572">
        <v>22</v>
      </c>
      <c r="K16" s="611" t="s">
        <v>3768</v>
      </c>
      <c r="L16" s="611" t="s">
        <v>591</v>
      </c>
      <c r="M16" s="611" t="s">
        <v>3769</v>
      </c>
      <c r="N16" s="612" t="s">
        <v>3764</v>
      </c>
      <c r="O16" s="612">
        <v>9819525067</v>
      </c>
      <c r="P16" s="612">
        <v>9004085246</v>
      </c>
      <c r="Q16" s="612" t="e">
        <f>VLOOKUP(B16,'TCS CON'!$D$1:$H$98,5,0)</f>
        <v>#N/A</v>
      </c>
      <c r="R16" s="612" t="e">
        <f>VLOOKUP(B16,LTI!$C$1:$H$46,6,0)</f>
        <v>#N/A</v>
      </c>
      <c r="S16" s="612" t="e">
        <f>VLOOKUP(B16,JARO!$E$2:$I$11,5,0)</f>
        <v>#N/A</v>
      </c>
      <c r="T16" s="612" t="e">
        <f>VLOOKUP(B16,Capgemini!$D$3:$H$78,5,0)</f>
        <v>#N/A</v>
      </c>
      <c r="U16" s="612" t="e">
        <f>VLOOKUP(B16,Carwale!$D$1:$H$4,5,0)</f>
        <v>#N/A</v>
      </c>
      <c r="V16" s="612" t="e">
        <f>VLOOKUP(B16,'Interactive Brokers'!E:I,5,0)</f>
        <v>#N/A</v>
      </c>
      <c r="W16" s="612" t="e">
        <f>VLOOKUP(B16,'REL Jio'!E:I,5,0)</f>
        <v>#N/A</v>
      </c>
      <c r="X16" s="612" t="e">
        <f>VLOOKUP(B16,'Sciative Sol'!E:I,5,0)</f>
        <v>#N/A</v>
      </c>
      <c r="Y16" s="612" t="e">
        <f>VLOOKUP(B16,'Hexaware Tech'!E:I,5,0)</f>
        <v>#N/A</v>
      </c>
      <c r="Z16" s="612" t="e">
        <f>VLOOKUP(B16,Axis!D:H,5,0)</f>
        <v>#N/A</v>
      </c>
      <c r="AA16" s="612" t="e">
        <f>VLOOKUP(B16,Ugam!$D$3:$H$26,5,0)</f>
        <v>#N/A</v>
      </c>
      <c r="AB16" s="612" t="e">
        <f>VLOOKUP(B16,Zeus!F:J,5,0)</f>
        <v>#N/A</v>
      </c>
      <c r="AC16" s="612" t="e">
        <f>VLOOKUP(B16,Montran!F:J,5,0)</f>
        <v>#N/A</v>
      </c>
      <c r="AD16" s="612" t="e">
        <f>VLOOKUP(B16,Endurance!G16:L16,5,0)</f>
        <v>#N/A</v>
      </c>
      <c r="AE16" s="612" t="e">
        <f>VLOOKUP(B16,'Swabhav Techlabs'!$F$1:$J$2,5,0)</f>
        <v>#N/A</v>
      </c>
      <c r="AF16" s="612" t="e">
        <f>VLOOKUP(B16,'Quality Kiosk'!$F$1:$J$18,5,0)</f>
        <v>#N/A</v>
      </c>
      <c r="AG16" s="612" t="e">
        <f>VLOOKUP(B16,'Lemon VB'!$F$1:$J$2,5,0)</f>
        <v>#N/A</v>
      </c>
      <c r="AH16" s="612" t="e">
        <f>VLOOKUP(B16,Gocomet!$E$1:$I$3,5,0)</f>
        <v>#N/A</v>
      </c>
      <c r="AI16" s="612" t="e">
        <f>VLOOKUP(B16,'Ingram Micro'!$E$1:$I$8,5,0)</f>
        <v>#N/A</v>
      </c>
      <c r="AJ16" s="612" t="e">
        <f>VLOOKUP(B16,'DePronto Infotech'!$E$1:$I$2,5,0)</f>
        <v>#N/A</v>
      </c>
      <c r="AK16" s="612" t="e">
        <f>VLOOKUP(B16,'Reliance Retail'!$E$1:$I$4,5,0)</f>
        <v>#N/A</v>
      </c>
      <c r="AL16" s="612" t="e">
        <f>VLOOKUP(B16,'Bright Champs'!$D$1:$H$13,5,0)</f>
        <v>#N/A</v>
      </c>
      <c r="AM16" s="612" t="e">
        <f>VLOOKUP(B16,Neosoft!$E$1:$I$12,5,0)</f>
        <v>#N/A</v>
      </c>
      <c r="AN16" s="612" t="e">
        <f>VLOOKUP(B16,Infosys!$E$1:$I$3,5,0)</f>
        <v>#N/A</v>
      </c>
      <c r="AO16" s="612" t="e">
        <f>VLOOKUP(B16,Cerelabs!$E$1:$I$5,5,0)</f>
        <v>#N/A</v>
      </c>
      <c r="AP16" s="612" t="e">
        <f>VLOOKUP(B16,'Neebal Technologies'!$D$1:$H$2,5,0)</f>
        <v>#N/A</v>
      </c>
      <c r="AQ16" s="612" t="e">
        <f>VLOOKUP(B16,'Vertiv Energy'!$D$1:$H$2,5,0)</f>
        <v>#N/A</v>
      </c>
      <c r="AR16" s="612" t="e">
        <f>VLOOKUP(B16,'Acidaes Solutions (CRMNEXT)'!$D$1:$H$3,5,0)</f>
        <v>#N/A</v>
      </c>
      <c r="AS16" s="612" t="e">
        <f>VLOOKUP(B16,Growisto!$D$1:$H$2,5,0)</f>
        <v>#N/A</v>
      </c>
      <c r="AT16" s="612" t="e">
        <f>VLOOKUP(B16,'9.9 Mediaworx - Digit'!$D$1:$H$2,5,0)</f>
        <v>#N/A</v>
      </c>
      <c r="AU16" s="612" t="e">
        <f>VLOOKUP(B16,'Vistaar systems Pvt Ltd'!$D$2:$H$3,5,0)</f>
        <v>#N/A</v>
      </c>
      <c r="AV16" s="612" t="e">
        <f>VLOOKUP(B16,'Course 5i'!$D$2:$H$11,5,0)</f>
        <v>#N/A</v>
      </c>
      <c r="AW16" s="612" t="e">
        <f>VLOOKUP(B16,'Radiant Appliances &amp; Electronic'!$D$1:$H$13,5,0)</f>
        <v>#N/A</v>
      </c>
      <c r="AX16" s="612" t="e">
        <f>VLOOKUP(B16,'Atos Global'!$D$3:$H$27,5,0)</f>
        <v>#N/A</v>
      </c>
      <c r="AY16" s="612" t="e">
        <f>VLOOKUP(B16,'Saama Technologies'!$D$1:$H$2,5,0)</f>
        <v>#N/A</v>
      </c>
      <c r="AZ16" s="612" t="e">
        <f>VLOOKUP(B16,'Multiplier Solutions'!$D$1:$H$2,5,0)</f>
        <v>#N/A</v>
      </c>
      <c r="BA16" s="612" t="e">
        <f>VLOOKUP(B16,GEP!$D$2:$H$5,5,0)</f>
        <v>#N/A</v>
      </c>
      <c r="BB16" s="612" t="e">
        <f>VLOOKUP(B16,Accenture!$D$1:$H$6,5,0)</f>
        <v>#N/A</v>
      </c>
      <c r="BC16" s="612" t="e">
        <f>VLOOKUP(B16,'Endurance International Group'!$D$1:$H$2,5,0)</f>
        <v>#N/A</v>
      </c>
      <c r="BD16" s="612" t="e">
        <f>VLOOKUP(B16,Newgen!$D$1:$H$2,5,0)</f>
        <v>#N/A</v>
      </c>
      <c r="BE16" s="612" t="e">
        <f>VLOOKUP(B16,'3D Incredible'!D16:H16,5,0)</f>
        <v>#N/A</v>
      </c>
      <c r="BF16" s="612" t="e">
        <f>VLOOKUP(B16,'Raja Software Labs'!$D$2:$H$2,5,0)</f>
        <v>#N/A</v>
      </c>
      <c r="BG16" s="612" t="e">
        <f>VLOOKUP(B16,Wipro!$D$1:$H$2,5,0)</f>
        <v>#N/A</v>
      </c>
      <c r="BH16" s="612" t="e">
        <f>VLOOKUP(B16,'Perch Technologies'!$D$2:$H$2,5,0)</f>
        <v>#N/A</v>
      </c>
      <c r="BI16" s="612" t="e">
        <f>VLOOKUP(B16,'Morning Star'!$D$1:$H$6,5,0)</f>
        <v>#N/A</v>
      </c>
      <c r="BJ16" s="612" t="e">
        <f>VLOOKUP(B16,Flexiloans!$D$1:$H$2,5,0)</f>
        <v>#N/A</v>
      </c>
      <c r="BK16" s="612" t="e">
        <f>VLOOKUP(B16,'Thirdware Solutions'!$D$1:$H$2,5,0)</f>
        <v>#N/A</v>
      </c>
      <c r="BL16" s="612" t="e">
        <f>VLOOKUP(B16,Tescom!$D$1:$H$8,5,0)</f>
        <v>#N/A</v>
      </c>
      <c r="BM16" s="612" t="e">
        <f>VLOOKUP(B16,'Cogno AI'!$D$1:$H$2,5,0)</f>
        <v>#N/A</v>
      </c>
      <c r="BN16" s="612" t="e">
        <f>VLOOKUP(B16,'ABM Knowledgeware'!$D$1:$H$2,5,0)</f>
        <v>#N/A</v>
      </c>
      <c r="BO16" s="612" t="e">
        <f>VLOOKUP(B16,'Concerto Software'!$D$1:$H$3,5,0)</f>
        <v>#N/A</v>
      </c>
      <c r="BP16" s="612" t="e">
        <f>VLOOKUP(B16,'My Captain'!$D$1:$H$4,5,0)</f>
        <v>#N/A</v>
      </c>
      <c r="BQ16" s="612" t="e">
        <f>VLOOKUP(B16,'Finoux Solutions'!$D$2:$H$4,5,0)</f>
        <v>#N/A</v>
      </c>
      <c r="BR16" s="612" t="e">
        <f>VLOOKUP(B16,'MITR Learning'!$D$1:$H$2,5,0)</f>
        <v>#N/A</v>
      </c>
      <c r="BS16" s="612" t="e">
        <f>VLOOKUP(B16,Nucsoft!$D$2:$H$6,5,0)</f>
        <v>#N/A</v>
      </c>
      <c r="BT16" s="612" t="e">
        <f>VLOOKUP(B16,'Paras Cadd'!$D$1:$H$2,5,0)</f>
        <v>#N/A</v>
      </c>
      <c r="BU16" s="612" t="e">
        <f>VLOOKUP(B16,'ICICI Securities'!$D$1:$H$2,5,0)</f>
        <v>#N/A</v>
      </c>
      <c r="BV16" s="612" t="e">
        <f>VLOOKUP(B16,'Citius Tech'!$D$2:$H$5,5,0)</f>
        <v>#N/A</v>
      </c>
      <c r="BW16" s="612" t="e">
        <f>VLOOKUP(B16,'Buzzy Brains'!$D$2:$H$2,5,0)</f>
        <v>#N/A</v>
      </c>
      <c r="BX16" s="612" t="e">
        <f>VLOOKUP(B16,'Decimal Point'!$D$2:$H$2,5,0)</f>
        <v>#N/A</v>
      </c>
      <c r="BY16" s="612" t="e">
        <f>VLOOKUP(B16,'Sankey Business Solutions'!$D$2:$H$3,5,0)</f>
        <v>#N/A</v>
      </c>
      <c r="BZ16" s="612" t="e">
        <f>VLOOKUP(B16,'Nangia &amp; Co LLP'!$D$2:$H$2,5,0)</f>
        <v>#N/A</v>
      </c>
      <c r="CA16" s="612" t="e">
        <f>VLOOKUP(B16,'FIS Solutions India Pvt Ltd'!$D$2:$H$2,5,0)</f>
        <v>#N/A</v>
      </c>
      <c r="CB16" s="612" t="e">
        <f>VLOOKUP(B16,'Delta Technology &amp; Management '!$D$2:$H$16,5,0)</f>
        <v>#N/A</v>
      </c>
      <c r="CC16" s="612" t="e">
        <f>VLOOKUP(B16,'Espoir Networks'!$D$3:$H$11,5,0)</f>
        <v>#N/A</v>
      </c>
      <c r="CD16" s="612" t="e">
        <f>VLOOKUP(B16,'Servosys Solution'!$D$3:$H$5,5,0)</f>
        <v>#N/A</v>
      </c>
      <c r="CE16" s="612" t="e">
        <f>VLOOKUP(B16,'Ribbon Communications'!$D$3:$H$4,5,0)</f>
        <v>#N/A</v>
      </c>
      <c r="CF16" s="612">
        <f t="shared" si="1"/>
        <v>0</v>
      </c>
      <c r="CG16" s="129" t="s">
        <v>3770</v>
      </c>
      <c r="CH16" s="129">
        <v>75380173693</v>
      </c>
      <c r="CI16" s="129" t="s">
        <v>3771</v>
      </c>
      <c r="CJ16" s="129" t="s">
        <v>11759</v>
      </c>
      <c r="CK16" s="132">
        <v>42552</v>
      </c>
      <c r="CL16" s="129">
        <v>2021</v>
      </c>
      <c r="CM16" s="128" t="s">
        <v>3772</v>
      </c>
      <c r="CN16" s="129">
        <v>416</v>
      </c>
      <c r="CO16" s="133">
        <v>83.2</v>
      </c>
      <c r="CP16" s="129">
        <v>2014</v>
      </c>
      <c r="CQ16" s="129" t="s">
        <v>79</v>
      </c>
      <c r="CR16" s="128" t="s">
        <v>3773</v>
      </c>
      <c r="CS16" s="129">
        <v>383</v>
      </c>
      <c r="CT16" s="133">
        <v>58.92</v>
      </c>
      <c r="CU16" s="129">
        <v>2016</v>
      </c>
      <c r="CV16" s="129" t="s">
        <v>79</v>
      </c>
      <c r="CW16" s="131" t="s">
        <v>81</v>
      </c>
      <c r="CX16" s="131" t="s">
        <v>81</v>
      </c>
      <c r="CY16" s="129" t="s">
        <v>81</v>
      </c>
      <c r="CZ16" s="129" t="s">
        <v>81</v>
      </c>
      <c r="DA16" s="129" t="s">
        <v>81</v>
      </c>
      <c r="DB16" s="129" t="s">
        <v>81</v>
      </c>
      <c r="DC16" s="129" t="s">
        <v>81</v>
      </c>
      <c r="DD16" s="129" t="s">
        <v>81</v>
      </c>
      <c r="DE16" s="129" t="s">
        <v>81</v>
      </c>
      <c r="DF16" s="129">
        <v>0</v>
      </c>
      <c r="DG16" s="322">
        <v>6.15</v>
      </c>
      <c r="DH16" s="322">
        <v>6.57</v>
      </c>
      <c r="DI16" s="322">
        <v>5.96</v>
      </c>
      <c r="DJ16" s="322">
        <v>6.77</v>
      </c>
      <c r="DK16" s="322">
        <v>6.65</v>
      </c>
      <c r="DL16" s="322">
        <v>8.68</v>
      </c>
      <c r="DM16" s="322">
        <v>40.78</v>
      </c>
      <c r="DN16" s="322">
        <v>6.7960000000000003</v>
      </c>
      <c r="DO16" s="322">
        <v>60.25</v>
      </c>
      <c r="DP16" s="131" t="s">
        <v>138</v>
      </c>
      <c r="DQ16" s="407">
        <v>0</v>
      </c>
      <c r="DR16" s="407">
        <v>5</v>
      </c>
      <c r="DS16" s="129" t="s">
        <v>83</v>
      </c>
      <c r="DT16" s="129" t="s">
        <v>83</v>
      </c>
      <c r="DU16" s="129" t="s">
        <v>83</v>
      </c>
      <c r="DV16" s="129" t="s">
        <v>83</v>
      </c>
      <c r="DW16" s="131" t="s">
        <v>230</v>
      </c>
      <c r="DX16" s="131" t="s">
        <v>84</v>
      </c>
      <c r="DY16" s="131" t="s">
        <v>81</v>
      </c>
      <c r="DZ16" s="131" t="s">
        <v>3774</v>
      </c>
      <c r="EA16" s="131" t="s">
        <v>781</v>
      </c>
      <c r="EB16" s="131" t="s">
        <v>3775</v>
      </c>
      <c r="EC16" s="131" t="s">
        <v>762</v>
      </c>
      <c r="ED16" s="131" t="s">
        <v>89</v>
      </c>
      <c r="EE16" s="131" t="s">
        <v>3776</v>
      </c>
      <c r="EF16" s="131" t="s">
        <v>3777</v>
      </c>
      <c r="EG16" s="131" t="s">
        <v>3778</v>
      </c>
      <c r="EH16" s="131" t="s">
        <v>3779</v>
      </c>
      <c r="EI16" s="131" t="s">
        <v>3779</v>
      </c>
      <c r="EJ16" s="135" t="s">
        <v>3780</v>
      </c>
      <c r="EK16" s="135" t="s">
        <v>3781</v>
      </c>
      <c r="EL16" s="135" t="s">
        <v>3782</v>
      </c>
      <c r="EM16" s="135" t="s">
        <v>3783</v>
      </c>
      <c r="EN16" s="131" t="s">
        <v>245</v>
      </c>
    </row>
    <row r="17" spans="1:144" ht="18" thickTop="1" thickBot="1">
      <c r="A17" s="575">
        <f t="shared" si="2"/>
        <v>16</v>
      </c>
      <c r="B17" s="572" t="s">
        <v>4068</v>
      </c>
      <c r="C17" s="600" t="s">
        <v>4069</v>
      </c>
      <c r="D17" s="570" t="s">
        <v>13208</v>
      </c>
      <c r="E17" s="568" t="str">
        <f t="shared" si="0"/>
        <v>Not Placed</v>
      </c>
      <c r="F17" s="570" t="s">
        <v>207</v>
      </c>
      <c r="G17" s="570" t="s">
        <v>13265</v>
      </c>
      <c r="H17" s="131" t="str">
        <f>VLOOKUP(B17,BIOM!C:E,3,0)</f>
        <v>Diploma  + Direct Second Year Engineering without live KT</v>
      </c>
      <c r="I17" s="610">
        <v>35438</v>
      </c>
      <c r="J17" s="572">
        <v>23</v>
      </c>
      <c r="K17" s="611" t="s">
        <v>4070</v>
      </c>
      <c r="L17" s="611" t="s">
        <v>73</v>
      </c>
      <c r="M17" s="611" t="s">
        <v>4071</v>
      </c>
      <c r="N17" s="612" t="s">
        <v>4067</v>
      </c>
      <c r="O17" s="612">
        <v>9833257577</v>
      </c>
      <c r="P17" s="612">
        <v>8689850268</v>
      </c>
      <c r="Q17" s="612" t="e">
        <f>VLOOKUP(B17,'TCS CON'!$D$1:$H$98,5,0)</f>
        <v>#N/A</v>
      </c>
      <c r="R17" s="612" t="e">
        <f>VLOOKUP(B17,LTI!$C$1:$H$46,6,0)</f>
        <v>#N/A</v>
      </c>
      <c r="S17" s="612" t="e">
        <f>VLOOKUP(B17,JARO!$E$2:$I$11,5,0)</f>
        <v>#N/A</v>
      </c>
      <c r="T17" s="612" t="e">
        <f>VLOOKUP(B17,Capgemini!$D$3:$H$78,5,0)</f>
        <v>#N/A</v>
      </c>
      <c r="U17" s="612" t="e">
        <f>VLOOKUP(B17,Carwale!$D$1:$H$4,5,0)</f>
        <v>#N/A</v>
      </c>
      <c r="V17" s="612" t="e">
        <f>VLOOKUP(B17,'Interactive Brokers'!E:I,5,0)</f>
        <v>#N/A</v>
      </c>
      <c r="W17" s="612" t="e">
        <f>VLOOKUP(B17,'REL Jio'!E:I,5,0)</f>
        <v>#N/A</v>
      </c>
      <c r="X17" s="612" t="e">
        <f>VLOOKUP(B17,'Sciative Sol'!E:I,5,0)</f>
        <v>#N/A</v>
      </c>
      <c r="Y17" s="612" t="e">
        <f>VLOOKUP(B17,'Hexaware Tech'!E:I,5,0)</f>
        <v>#N/A</v>
      </c>
      <c r="Z17" s="612" t="e">
        <f>VLOOKUP(B17,Axis!D:H,5,0)</f>
        <v>#N/A</v>
      </c>
      <c r="AA17" s="612" t="e">
        <f>VLOOKUP(B17,Ugam!$D$3:$H$26,5,0)</f>
        <v>#N/A</v>
      </c>
      <c r="AB17" s="612" t="e">
        <f>VLOOKUP(B17,Zeus!F:J,5,0)</f>
        <v>#N/A</v>
      </c>
      <c r="AC17" s="612" t="e">
        <f>VLOOKUP(B17,Montran!F:J,5,0)</f>
        <v>#N/A</v>
      </c>
      <c r="AD17" s="612" t="e">
        <f>VLOOKUP(B17,Endurance!G17:L17,5,0)</f>
        <v>#N/A</v>
      </c>
      <c r="AE17" s="612" t="e">
        <f>VLOOKUP(B17,'Swabhav Techlabs'!$F$1:$J$2,5,0)</f>
        <v>#N/A</v>
      </c>
      <c r="AF17" s="612" t="e">
        <f>VLOOKUP(B17,'Quality Kiosk'!$F$1:$J$18,5,0)</f>
        <v>#N/A</v>
      </c>
      <c r="AG17" s="612" t="e">
        <f>VLOOKUP(B17,'Lemon VB'!$F$1:$J$2,5,0)</f>
        <v>#N/A</v>
      </c>
      <c r="AH17" s="612" t="e">
        <f>VLOOKUP(B17,Gocomet!$E$1:$I$3,5,0)</f>
        <v>#N/A</v>
      </c>
      <c r="AI17" s="612" t="e">
        <f>VLOOKUP(B17,'Ingram Micro'!$E$1:$I$8,5,0)</f>
        <v>#N/A</v>
      </c>
      <c r="AJ17" s="612" t="e">
        <f>VLOOKUP(B17,'DePronto Infotech'!$E$1:$I$2,5,0)</f>
        <v>#N/A</v>
      </c>
      <c r="AK17" s="612" t="e">
        <f>VLOOKUP(B17,'Reliance Retail'!$E$1:$I$4,5,0)</f>
        <v>#N/A</v>
      </c>
      <c r="AL17" s="612" t="e">
        <f>VLOOKUP(B17,'Bright Champs'!$D$1:$H$13,5,0)</f>
        <v>#N/A</v>
      </c>
      <c r="AM17" s="612" t="e">
        <f>VLOOKUP(B17,Neosoft!$E$1:$I$12,5,0)</f>
        <v>#N/A</v>
      </c>
      <c r="AN17" s="612" t="e">
        <f>VLOOKUP(B17,Infosys!$E$1:$I$3,5,0)</f>
        <v>#N/A</v>
      </c>
      <c r="AO17" s="612" t="e">
        <f>VLOOKUP(B17,Cerelabs!$E$1:$I$5,5,0)</f>
        <v>#N/A</v>
      </c>
      <c r="AP17" s="612" t="e">
        <f>VLOOKUP(B17,'Neebal Technologies'!$D$1:$H$2,5,0)</f>
        <v>#N/A</v>
      </c>
      <c r="AQ17" s="612" t="e">
        <f>VLOOKUP(B17,'Vertiv Energy'!$D$1:$H$2,5,0)</f>
        <v>#N/A</v>
      </c>
      <c r="AR17" s="612" t="e">
        <f>VLOOKUP(B17,'Acidaes Solutions (CRMNEXT)'!$D$1:$H$3,5,0)</f>
        <v>#N/A</v>
      </c>
      <c r="AS17" s="612" t="e">
        <f>VLOOKUP(B17,Growisto!$D$1:$H$2,5,0)</f>
        <v>#N/A</v>
      </c>
      <c r="AT17" s="612" t="e">
        <f>VLOOKUP(B17,'9.9 Mediaworx - Digit'!$D$1:$H$2,5,0)</f>
        <v>#N/A</v>
      </c>
      <c r="AU17" s="612" t="e">
        <f>VLOOKUP(B17,'Vistaar systems Pvt Ltd'!$D$2:$H$3,5,0)</f>
        <v>#N/A</v>
      </c>
      <c r="AV17" s="612" t="e">
        <f>VLOOKUP(B17,'Course 5i'!$D$2:$H$11,5,0)</f>
        <v>#N/A</v>
      </c>
      <c r="AW17" s="612" t="e">
        <f>VLOOKUP(B17,'Radiant Appliances &amp; Electronic'!$D$1:$H$13,5,0)</f>
        <v>#N/A</v>
      </c>
      <c r="AX17" s="612" t="e">
        <f>VLOOKUP(B17,'Atos Global'!$D$3:$H$27,5,0)</f>
        <v>#N/A</v>
      </c>
      <c r="AY17" s="612" t="e">
        <f>VLOOKUP(B17,'Saama Technologies'!$D$1:$H$2,5,0)</f>
        <v>#N/A</v>
      </c>
      <c r="AZ17" s="612" t="e">
        <f>VLOOKUP(B17,'Multiplier Solutions'!$D$1:$H$2,5,0)</f>
        <v>#N/A</v>
      </c>
      <c r="BA17" s="612" t="e">
        <f>VLOOKUP(B17,GEP!$D$2:$H$5,5,0)</f>
        <v>#N/A</v>
      </c>
      <c r="BB17" s="612" t="e">
        <f>VLOOKUP(B17,Accenture!$D$1:$H$6,5,0)</f>
        <v>#N/A</v>
      </c>
      <c r="BC17" s="612" t="e">
        <f>VLOOKUP(B17,'Endurance International Group'!$D$1:$H$2,5,0)</f>
        <v>#N/A</v>
      </c>
      <c r="BD17" s="612" t="e">
        <f>VLOOKUP(B17,Newgen!$D$1:$H$2,5,0)</f>
        <v>#N/A</v>
      </c>
      <c r="BE17" s="612" t="e">
        <f>VLOOKUP(B17,'3D Incredible'!D17:H17,5,0)</f>
        <v>#N/A</v>
      </c>
      <c r="BF17" s="612" t="e">
        <f>VLOOKUP(B17,'Raja Software Labs'!$D$2:$H$2,5,0)</f>
        <v>#N/A</v>
      </c>
      <c r="BG17" s="612" t="e">
        <f>VLOOKUP(B17,Wipro!$D$1:$H$2,5,0)</f>
        <v>#N/A</v>
      </c>
      <c r="BH17" s="612" t="e">
        <f>VLOOKUP(B17,'Perch Technologies'!$D$2:$H$2,5,0)</f>
        <v>#N/A</v>
      </c>
      <c r="BI17" s="612" t="e">
        <f>VLOOKUP(B17,'Morning Star'!$D$1:$H$6,5,0)</f>
        <v>#N/A</v>
      </c>
      <c r="BJ17" s="612" t="e">
        <f>VLOOKUP(B17,Flexiloans!$D$1:$H$2,5,0)</f>
        <v>#N/A</v>
      </c>
      <c r="BK17" s="612" t="e">
        <f>VLOOKUP(B17,'Thirdware Solutions'!$D$1:$H$2,5,0)</f>
        <v>#N/A</v>
      </c>
      <c r="BL17" s="612" t="e">
        <f>VLOOKUP(B17,Tescom!$D$1:$H$8,5,0)</f>
        <v>#N/A</v>
      </c>
      <c r="BM17" s="612" t="e">
        <f>VLOOKUP(B17,'Cogno AI'!$D$1:$H$2,5,0)</f>
        <v>#N/A</v>
      </c>
      <c r="BN17" s="612" t="e">
        <f>VLOOKUP(B17,'ABM Knowledgeware'!$D$1:$H$2,5,0)</f>
        <v>#N/A</v>
      </c>
      <c r="BO17" s="612" t="e">
        <f>VLOOKUP(B17,'Concerto Software'!$D$1:$H$3,5,0)</f>
        <v>#N/A</v>
      </c>
      <c r="BP17" s="612" t="e">
        <f>VLOOKUP(B17,'My Captain'!$D$1:$H$4,5,0)</f>
        <v>#N/A</v>
      </c>
      <c r="BQ17" s="612" t="e">
        <f>VLOOKUP(B17,'Finoux Solutions'!$D$2:$H$4,5,0)</f>
        <v>#N/A</v>
      </c>
      <c r="BR17" s="612" t="e">
        <f>VLOOKUP(B17,'MITR Learning'!$D$1:$H$2,5,0)</f>
        <v>#N/A</v>
      </c>
      <c r="BS17" s="612" t="e">
        <f>VLOOKUP(B17,Nucsoft!$D$2:$H$6,5,0)</f>
        <v>#N/A</v>
      </c>
      <c r="BT17" s="612" t="e">
        <f>VLOOKUP(B17,'Paras Cadd'!$D$1:$H$2,5,0)</f>
        <v>#N/A</v>
      </c>
      <c r="BU17" s="612" t="e">
        <f>VLOOKUP(B17,'ICICI Securities'!$D$1:$H$2,5,0)</f>
        <v>#N/A</v>
      </c>
      <c r="BV17" s="612" t="e">
        <f>VLOOKUP(B17,'Citius Tech'!$D$2:$H$5,5,0)</f>
        <v>#N/A</v>
      </c>
      <c r="BW17" s="612" t="e">
        <f>VLOOKUP(B17,'Buzzy Brains'!$D$2:$H$2,5,0)</f>
        <v>#N/A</v>
      </c>
      <c r="BX17" s="612" t="e">
        <f>VLOOKUP(B17,'Decimal Point'!$D$2:$H$2,5,0)</f>
        <v>#N/A</v>
      </c>
      <c r="BY17" s="612" t="e">
        <f>VLOOKUP(B17,'Sankey Business Solutions'!$D$2:$H$3,5,0)</f>
        <v>#N/A</v>
      </c>
      <c r="BZ17" s="612" t="e">
        <f>VLOOKUP(B17,'Nangia &amp; Co LLP'!$D$2:$H$2,5,0)</f>
        <v>#N/A</v>
      </c>
      <c r="CA17" s="612" t="e">
        <f>VLOOKUP(B17,'FIS Solutions India Pvt Ltd'!$D$2:$H$2,5,0)</f>
        <v>#N/A</v>
      </c>
      <c r="CB17" s="612" t="e">
        <f>VLOOKUP(B17,'Delta Technology &amp; Management '!$D$2:$H$16,5,0)</f>
        <v>#N/A</v>
      </c>
      <c r="CC17" s="612" t="e">
        <f>VLOOKUP(B17,'Espoir Networks'!$D$3:$H$11,5,0)</f>
        <v>#N/A</v>
      </c>
      <c r="CD17" s="612" t="e">
        <f>VLOOKUP(B17,'Servosys Solution'!$D$3:$H$5,5,0)</f>
        <v>#N/A</v>
      </c>
      <c r="CE17" s="612" t="e">
        <f>VLOOKUP(B17,'Ribbon Communications'!$D$3:$H$4,5,0)</f>
        <v>#N/A</v>
      </c>
      <c r="CF17" s="612">
        <f t="shared" si="1"/>
        <v>0</v>
      </c>
      <c r="CG17" s="129" t="s">
        <v>4072</v>
      </c>
      <c r="CH17" s="129">
        <v>432117932464</v>
      </c>
      <c r="CI17" s="129" t="s">
        <v>134</v>
      </c>
      <c r="CJ17" s="129" t="s">
        <v>11760</v>
      </c>
      <c r="CK17" s="132">
        <v>43282</v>
      </c>
      <c r="CL17" s="129">
        <v>2021</v>
      </c>
      <c r="CM17" s="128" t="s">
        <v>4073</v>
      </c>
      <c r="CN17" s="129">
        <v>361</v>
      </c>
      <c r="CO17" s="133">
        <v>0.72199999999999998</v>
      </c>
      <c r="CP17" s="129">
        <v>2013</v>
      </c>
      <c r="CQ17" s="129" t="s">
        <v>79</v>
      </c>
      <c r="CR17" s="128" t="s">
        <v>295</v>
      </c>
      <c r="CS17" s="129" t="s">
        <v>81</v>
      </c>
      <c r="CT17" s="133" t="s">
        <v>81</v>
      </c>
      <c r="CU17" s="129" t="s">
        <v>81</v>
      </c>
      <c r="CV17" s="129" t="s">
        <v>81</v>
      </c>
      <c r="CW17" s="131" t="s">
        <v>4074</v>
      </c>
      <c r="CX17" s="131" t="s">
        <v>1205</v>
      </c>
      <c r="CY17" s="129">
        <v>545</v>
      </c>
      <c r="CZ17" s="136">
        <v>0.67630000000000001</v>
      </c>
      <c r="DA17" s="129">
        <v>2018</v>
      </c>
      <c r="DB17" s="129" t="s">
        <v>112</v>
      </c>
      <c r="DC17" s="129" t="s">
        <v>113</v>
      </c>
      <c r="DD17" s="129">
        <v>1056</v>
      </c>
      <c r="DE17" s="136">
        <v>0.66</v>
      </c>
      <c r="DF17" s="129">
        <v>9</v>
      </c>
      <c r="DG17" s="322" t="s">
        <v>81</v>
      </c>
      <c r="DH17" s="322" t="s">
        <v>81</v>
      </c>
      <c r="DI17" s="322">
        <v>5.93</v>
      </c>
      <c r="DJ17" s="322">
        <v>6.12</v>
      </c>
      <c r="DK17" s="322">
        <v>5.58</v>
      </c>
      <c r="DL17" s="322">
        <v>6.89</v>
      </c>
      <c r="DM17" s="322">
        <v>24.52</v>
      </c>
      <c r="DN17" s="322">
        <v>6.13</v>
      </c>
      <c r="DO17" s="322">
        <v>54.52</v>
      </c>
      <c r="DP17" s="131" t="s">
        <v>114</v>
      </c>
      <c r="DQ17" s="407">
        <v>0</v>
      </c>
      <c r="DR17" s="407">
        <v>0</v>
      </c>
      <c r="DS17" s="129" t="s">
        <v>83</v>
      </c>
      <c r="DT17" s="129" t="s">
        <v>83</v>
      </c>
      <c r="DU17" s="129" t="s">
        <v>83</v>
      </c>
      <c r="DV17" s="129" t="s">
        <v>83</v>
      </c>
      <c r="DW17" s="131" t="s">
        <v>83</v>
      </c>
      <c r="DX17" s="131" t="s">
        <v>84</v>
      </c>
      <c r="DY17" s="131" t="s">
        <v>81</v>
      </c>
      <c r="DZ17" s="131" t="s">
        <v>4075</v>
      </c>
      <c r="EA17" s="131" t="s">
        <v>86</v>
      </c>
      <c r="EB17" s="131" t="s">
        <v>4076</v>
      </c>
      <c r="EC17" s="131" t="s">
        <v>317</v>
      </c>
      <c r="ED17" s="131" t="s">
        <v>3203</v>
      </c>
      <c r="EE17" s="131" t="s">
        <v>81</v>
      </c>
      <c r="EF17" s="131" t="s">
        <v>4077</v>
      </c>
      <c r="EG17" s="131" t="s">
        <v>81</v>
      </c>
      <c r="EH17" s="131" t="s">
        <v>2264</v>
      </c>
      <c r="EI17" s="131" t="s">
        <v>2287</v>
      </c>
      <c r="EJ17" s="135" t="s">
        <v>4078</v>
      </c>
      <c r="EK17" s="135" t="s">
        <v>4079</v>
      </c>
      <c r="EL17" s="135" t="s">
        <v>4080</v>
      </c>
      <c r="EM17" s="135" t="s">
        <v>4081</v>
      </c>
      <c r="EN17" s="131" t="s">
        <v>81</v>
      </c>
    </row>
    <row r="18" spans="1:144" ht="18" thickTop="1" thickBot="1">
      <c r="A18" s="575">
        <f t="shared" si="2"/>
        <v>17</v>
      </c>
      <c r="B18" s="572" t="s">
        <v>4124</v>
      </c>
      <c r="C18" s="600" t="s">
        <v>4125</v>
      </c>
      <c r="D18" s="570" t="s">
        <v>13209</v>
      </c>
      <c r="E18" s="568" t="str">
        <f t="shared" si="0"/>
        <v>Not Placed</v>
      </c>
      <c r="F18" s="570" t="s">
        <v>207</v>
      </c>
      <c r="G18" s="570" t="s">
        <v>13265</v>
      </c>
      <c r="H18" s="131" t="str">
        <f>VLOOKUP(B18,BIOM!C:E,3,0)</f>
        <v>12th + Engineering without live KT</v>
      </c>
      <c r="I18" s="610" t="s">
        <v>4126</v>
      </c>
      <c r="J18" s="572">
        <v>22</v>
      </c>
      <c r="K18" s="611" t="s">
        <v>4127</v>
      </c>
      <c r="L18" s="611" t="s">
        <v>4127</v>
      </c>
      <c r="M18" s="611" t="s">
        <v>4128</v>
      </c>
      <c r="N18" s="612" t="s">
        <v>4123</v>
      </c>
      <c r="O18" s="612">
        <v>8692852358</v>
      </c>
      <c r="P18" s="612">
        <v>8692852358</v>
      </c>
      <c r="Q18" s="612" t="e">
        <f>VLOOKUP(B18,'TCS CON'!$D$1:$H$98,5,0)</f>
        <v>#N/A</v>
      </c>
      <c r="R18" s="612" t="e">
        <f>VLOOKUP(B18,LTI!$C$1:$H$46,6,0)</f>
        <v>#N/A</v>
      </c>
      <c r="S18" s="612" t="e">
        <f>VLOOKUP(B18,JARO!$E$2:$I$11,5,0)</f>
        <v>#N/A</v>
      </c>
      <c r="T18" s="612" t="e">
        <f>VLOOKUP(B18,Capgemini!$D$3:$H$78,5,0)</f>
        <v>#N/A</v>
      </c>
      <c r="U18" s="612" t="e">
        <f>VLOOKUP(B18,Carwale!$D$1:$H$4,5,0)</f>
        <v>#N/A</v>
      </c>
      <c r="V18" s="612" t="e">
        <f>VLOOKUP(B18,'Interactive Brokers'!E:I,5,0)</f>
        <v>#N/A</v>
      </c>
      <c r="W18" s="612" t="e">
        <f>VLOOKUP(B18,'REL Jio'!E:I,5,0)</f>
        <v>#N/A</v>
      </c>
      <c r="X18" s="612" t="e">
        <f>VLOOKUP(B18,'Sciative Sol'!E:I,5,0)</f>
        <v>#N/A</v>
      </c>
      <c r="Y18" s="612" t="e">
        <f>VLOOKUP(B18,'Hexaware Tech'!E:I,5,0)</f>
        <v>#N/A</v>
      </c>
      <c r="Z18" s="612" t="e">
        <f>VLOOKUP(B18,Axis!D:H,5,0)</f>
        <v>#N/A</v>
      </c>
      <c r="AA18" s="612" t="e">
        <f>VLOOKUP(B18,Ugam!$D$3:$H$26,5,0)</f>
        <v>#N/A</v>
      </c>
      <c r="AB18" s="612" t="e">
        <f>VLOOKUP(B18,Zeus!F:J,5,0)</f>
        <v>#N/A</v>
      </c>
      <c r="AC18" s="612" t="e">
        <f>VLOOKUP(B18,Montran!F:J,5,0)</f>
        <v>#N/A</v>
      </c>
      <c r="AD18" s="612" t="e">
        <f>VLOOKUP(B18,Endurance!G18:L18,5,0)</f>
        <v>#N/A</v>
      </c>
      <c r="AE18" s="612" t="e">
        <f>VLOOKUP(B18,'Swabhav Techlabs'!$F$1:$J$2,5,0)</f>
        <v>#N/A</v>
      </c>
      <c r="AF18" s="612" t="e">
        <f>VLOOKUP(B18,'Quality Kiosk'!$F$1:$J$18,5,0)</f>
        <v>#N/A</v>
      </c>
      <c r="AG18" s="612" t="e">
        <f>VLOOKUP(B18,'Lemon VB'!$F$1:$J$2,5,0)</f>
        <v>#N/A</v>
      </c>
      <c r="AH18" s="612" t="e">
        <f>VLOOKUP(B18,Gocomet!$E$1:$I$3,5,0)</f>
        <v>#N/A</v>
      </c>
      <c r="AI18" s="612" t="e">
        <f>VLOOKUP(B18,'Ingram Micro'!$E$1:$I$8,5,0)</f>
        <v>#N/A</v>
      </c>
      <c r="AJ18" s="612" t="e">
        <f>VLOOKUP(B18,'DePronto Infotech'!$E$1:$I$2,5,0)</f>
        <v>#N/A</v>
      </c>
      <c r="AK18" s="612" t="e">
        <f>VLOOKUP(B18,'Reliance Retail'!$E$1:$I$4,5,0)</f>
        <v>#N/A</v>
      </c>
      <c r="AL18" s="612" t="e">
        <f>VLOOKUP(B18,'Bright Champs'!$D$1:$H$13,5,0)</f>
        <v>#N/A</v>
      </c>
      <c r="AM18" s="612" t="e">
        <f>VLOOKUP(B18,Neosoft!$E$1:$I$12,5,0)</f>
        <v>#N/A</v>
      </c>
      <c r="AN18" s="612" t="e">
        <f>VLOOKUP(B18,Infosys!$E$1:$I$3,5,0)</f>
        <v>#N/A</v>
      </c>
      <c r="AO18" s="612" t="e">
        <f>VLOOKUP(B18,Cerelabs!$E$1:$I$5,5,0)</f>
        <v>#N/A</v>
      </c>
      <c r="AP18" s="612" t="e">
        <f>VLOOKUP(B18,'Neebal Technologies'!$D$1:$H$2,5,0)</f>
        <v>#N/A</v>
      </c>
      <c r="AQ18" s="612" t="e">
        <f>VLOOKUP(B18,'Vertiv Energy'!$D$1:$H$2,5,0)</f>
        <v>#N/A</v>
      </c>
      <c r="AR18" s="612" t="e">
        <f>VLOOKUP(B18,'Acidaes Solutions (CRMNEXT)'!$D$1:$H$3,5,0)</f>
        <v>#N/A</v>
      </c>
      <c r="AS18" s="612" t="e">
        <f>VLOOKUP(B18,Growisto!$D$1:$H$2,5,0)</f>
        <v>#N/A</v>
      </c>
      <c r="AT18" s="612" t="e">
        <f>VLOOKUP(B18,'9.9 Mediaworx - Digit'!$D$1:$H$2,5,0)</f>
        <v>#N/A</v>
      </c>
      <c r="AU18" s="612" t="e">
        <f>VLOOKUP(B18,'Vistaar systems Pvt Ltd'!$D$2:$H$3,5,0)</f>
        <v>#N/A</v>
      </c>
      <c r="AV18" s="612" t="e">
        <f>VLOOKUP(B18,'Course 5i'!$D$2:$H$11,5,0)</f>
        <v>#N/A</v>
      </c>
      <c r="AW18" s="612" t="e">
        <f>VLOOKUP(B18,'Radiant Appliances &amp; Electronic'!$D$1:$H$13,5,0)</f>
        <v>#N/A</v>
      </c>
      <c r="AX18" s="612" t="e">
        <f>VLOOKUP(B18,'Atos Global'!$D$3:$H$27,5,0)</f>
        <v>#N/A</v>
      </c>
      <c r="AY18" s="612" t="e">
        <f>VLOOKUP(B18,'Saama Technologies'!$D$1:$H$2,5,0)</f>
        <v>#N/A</v>
      </c>
      <c r="AZ18" s="612" t="e">
        <f>VLOOKUP(B18,'Multiplier Solutions'!$D$1:$H$2,5,0)</f>
        <v>#N/A</v>
      </c>
      <c r="BA18" s="612" t="e">
        <f>VLOOKUP(B18,GEP!$D$2:$H$5,5,0)</f>
        <v>#N/A</v>
      </c>
      <c r="BB18" s="612" t="e">
        <f>VLOOKUP(B18,Accenture!$D$1:$H$6,5,0)</f>
        <v>#N/A</v>
      </c>
      <c r="BC18" s="612" t="e">
        <f>VLOOKUP(B18,'Endurance International Group'!$D$1:$H$2,5,0)</f>
        <v>#N/A</v>
      </c>
      <c r="BD18" s="612" t="e">
        <f>VLOOKUP(B18,Newgen!$D$1:$H$2,5,0)</f>
        <v>#N/A</v>
      </c>
      <c r="BE18" s="612" t="e">
        <f>VLOOKUP(B18,'3D Incredible'!D18:H18,5,0)</f>
        <v>#N/A</v>
      </c>
      <c r="BF18" s="612" t="e">
        <f>VLOOKUP(B18,'Raja Software Labs'!$D$2:$H$2,5,0)</f>
        <v>#N/A</v>
      </c>
      <c r="BG18" s="612" t="e">
        <f>VLOOKUP(B18,Wipro!$D$1:$H$2,5,0)</f>
        <v>#N/A</v>
      </c>
      <c r="BH18" s="612" t="e">
        <f>VLOOKUP(B18,'Perch Technologies'!$D$2:$H$2,5,0)</f>
        <v>#N/A</v>
      </c>
      <c r="BI18" s="612" t="e">
        <f>VLOOKUP(B18,'Morning Star'!$D$1:$H$6,5,0)</f>
        <v>#N/A</v>
      </c>
      <c r="BJ18" s="612" t="e">
        <f>VLOOKUP(B18,Flexiloans!$D$1:$H$2,5,0)</f>
        <v>#N/A</v>
      </c>
      <c r="BK18" s="612" t="e">
        <f>VLOOKUP(B18,'Thirdware Solutions'!$D$1:$H$2,5,0)</f>
        <v>#N/A</v>
      </c>
      <c r="BL18" s="612" t="e">
        <f>VLOOKUP(B18,Tescom!$D$1:$H$8,5,0)</f>
        <v>#N/A</v>
      </c>
      <c r="BM18" s="612" t="e">
        <f>VLOOKUP(B18,'Cogno AI'!$D$1:$H$2,5,0)</f>
        <v>#N/A</v>
      </c>
      <c r="BN18" s="612" t="e">
        <f>VLOOKUP(B18,'ABM Knowledgeware'!$D$1:$H$2,5,0)</f>
        <v>#N/A</v>
      </c>
      <c r="BO18" s="612" t="e">
        <f>VLOOKUP(B18,'Concerto Software'!$D$1:$H$3,5,0)</f>
        <v>#N/A</v>
      </c>
      <c r="BP18" s="612" t="e">
        <f>VLOOKUP(B18,'My Captain'!$D$1:$H$4,5,0)</f>
        <v>#N/A</v>
      </c>
      <c r="BQ18" s="612" t="e">
        <f>VLOOKUP(B18,'Finoux Solutions'!$D$2:$H$4,5,0)</f>
        <v>#N/A</v>
      </c>
      <c r="BR18" s="612" t="e">
        <f>VLOOKUP(B18,'MITR Learning'!$D$1:$H$2,5,0)</f>
        <v>#N/A</v>
      </c>
      <c r="BS18" s="612" t="e">
        <f>VLOOKUP(B18,Nucsoft!$D$2:$H$6,5,0)</f>
        <v>#N/A</v>
      </c>
      <c r="BT18" s="612" t="e">
        <f>VLOOKUP(B18,'Paras Cadd'!$D$1:$H$2,5,0)</f>
        <v>#N/A</v>
      </c>
      <c r="BU18" s="612" t="e">
        <f>VLOOKUP(B18,'ICICI Securities'!$D$1:$H$2,5,0)</f>
        <v>#N/A</v>
      </c>
      <c r="BV18" s="612" t="e">
        <f>VLOOKUP(B18,'Citius Tech'!$D$2:$H$5,5,0)</f>
        <v>#N/A</v>
      </c>
      <c r="BW18" s="612" t="e">
        <f>VLOOKUP(B18,'Buzzy Brains'!$D$2:$H$2,5,0)</f>
        <v>#N/A</v>
      </c>
      <c r="BX18" s="612" t="e">
        <f>VLOOKUP(B18,'Decimal Point'!$D$2:$H$2,5,0)</f>
        <v>#N/A</v>
      </c>
      <c r="BY18" s="612" t="e">
        <f>VLOOKUP(B18,'Sankey Business Solutions'!$D$2:$H$3,5,0)</f>
        <v>#N/A</v>
      </c>
      <c r="BZ18" s="612" t="e">
        <f>VLOOKUP(B18,'Nangia &amp; Co LLP'!$D$2:$H$2,5,0)</f>
        <v>#N/A</v>
      </c>
      <c r="CA18" s="612" t="e">
        <f>VLOOKUP(B18,'FIS Solutions India Pvt Ltd'!$D$2:$H$2,5,0)</f>
        <v>#N/A</v>
      </c>
      <c r="CB18" s="612" t="e">
        <f>VLOOKUP(B18,'Delta Technology &amp; Management '!$D$2:$H$16,5,0)</f>
        <v>#N/A</v>
      </c>
      <c r="CC18" s="612" t="e">
        <f>VLOOKUP(B18,'Espoir Networks'!$D$3:$H$11,5,0)</f>
        <v>#N/A</v>
      </c>
      <c r="CD18" s="612" t="e">
        <f>VLOOKUP(B18,'Servosys Solution'!$D$3:$H$5,5,0)</f>
        <v>#N/A</v>
      </c>
      <c r="CE18" s="612" t="e">
        <f>VLOOKUP(B18,'Ribbon Communications'!$D$3:$H$4,5,0)</f>
        <v>#N/A</v>
      </c>
      <c r="CF18" s="612">
        <f t="shared" si="1"/>
        <v>0</v>
      </c>
      <c r="CG18" s="129" t="s">
        <v>81</v>
      </c>
      <c r="CH18" s="129">
        <v>200604307833</v>
      </c>
      <c r="CI18" s="129" t="s">
        <v>81</v>
      </c>
      <c r="CJ18" s="129" t="s">
        <v>11759</v>
      </c>
      <c r="CK18" s="132">
        <v>42917</v>
      </c>
      <c r="CL18" s="129">
        <v>2021</v>
      </c>
      <c r="CM18" s="128" t="s">
        <v>4129</v>
      </c>
      <c r="CN18" s="129">
        <v>374</v>
      </c>
      <c r="CO18" s="133">
        <v>74.8</v>
      </c>
      <c r="CP18" s="129">
        <v>2014</v>
      </c>
      <c r="CQ18" s="129" t="s">
        <v>79</v>
      </c>
      <c r="CR18" s="128" t="s">
        <v>4130</v>
      </c>
      <c r="CS18" s="129">
        <v>402</v>
      </c>
      <c r="CT18" s="133">
        <v>62.15</v>
      </c>
      <c r="CU18" s="129">
        <v>2016</v>
      </c>
      <c r="CV18" s="129" t="s">
        <v>79</v>
      </c>
      <c r="CW18" s="131" t="s">
        <v>81</v>
      </c>
      <c r="CX18" s="131" t="s">
        <v>81</v>
      </c>
      <c r="CY18" s="129" t="s">
        <v>81</v>
      </c>
      <c r="CZ18" s="129" t="s">
        <v>81</v>
      </c>
      <c r="DA18" s="129" t="s">
        <v>81</v>
      </c>
      <c r="DB18" s="129" t="s">
        <v>81</v>
      </c>
      <c r="DC18" s="129" t="s">
        <v>81</v>
      </c>
      <c r="DD18" s="129" t="s">
        <v>81</v>
      </c>
      <c r="DE18" s="129" t="s">
        <v>81</v>
      </c>
      <c r="DF18" s="129">
        <v>0</v>
      </c>
      <c r="DG18" s="322">
        <v>5.5</v>
      </c>
      <c r="DH18" s="322">
        <v>5.65</v>
      </c>
      <c r="DI18" s="322">
        <v>5.65</v>
      </c>
      <c r="DJ18" s="322">
        <v>5.79</v>
      </c>
      <c r="DK18" s="322">
        <v>5.8</v>
      </c>
      <c r="DL18" s="322">
        <v>6.56</v>
      </c>
      <c r="DM18" s="322">
        <v>34.950000000000003</v>
      </c>
      <c r="DN18" s="322">
        <v>5.82</v>
      </c>
      <c r="DO18" s="322">
        <v>53.35</v>
      </c>
      <c r="DP18" s="131" t="s">
        <v>138</v>
      </c>
      <c r="DQ18" s="407">
        <v>0</v>
      </c>
      <c r="DR18" s="407">
        <v>4</v>
      </c>
      <c r="DS18" s="129" t="s">
        <v>83</v>
      </c>
      <c r="DT18" s="129" t="s">
        <v>230</v>
      </c>
      <c r="DU18" s="129" t="s">
        <v>83</v>
      </c>
      <c r="DV18" s="129" t="s">
        <v>83</v>
      </c>
      <c r="DW18" s="131" t="s">
        <v>83</v>
      </c>
      <c r="DX18" s="131" t="s">
        <v>84</v>
      </c>
      <c r="DY18" s="131" t="s">
        <v>81</v>
      </c>
      <c r="DZ18" s="131" t="s">
        <v>4131</v>
      </c>
      <c r="EA18" s="131" t="s">
        <v>187</v>
      </c>
      <c r="EB18" s="131" t="s">
        <v>4132</v>
      </c>
      <c r="EC18" s="131" t="s">
        <v>88</v>
      </c>
      <c r="ED18" s="131" t="s">
        <v>89</v>
      </c>
      <c r="EE18" s="131" t="s">
        <v>81</v>
      </c>
      <c r="EF18" s="131" t="s">
        <v>4133</v>
      </c>
      <c r="EG18" s="131" t="s">
        <v>4134</v>
      </c>
      <c r="EH18" s="131" t="s">
        <v>4135</v>
      </c>
      <c r="EI18" s="131" t="s">
        <v>1010</v>
      </c>
      <c r="EJ18" s="135" t="s">
        <v>4136</v>
      </c>
      <c r="EK18" s="135" t="s">
        <v>4137</v>
      </c>
      <c r="EL18" s="135" t="s">
        <v>305</v>
      </c>
      <c r="EM18" s="135" t="s">
        <v>4138</v>
      </c>
      <c r="EN18" s="131" t="s">
        <v>81</v>
      </c>
    </row>
    <row r="19" spans="1:144" ht="18" thickTop="1" thickBot="1">
      <c r="A19" s="575">
        <f t="shared" si="2"/>
        <v>18</v>
      </c>
      <c r="B19" s="572" t="s">
        <v>5050</v>
      </c>
      <c r="C19" s="600" t="s">
        <v>5051</v>
      </c>
      <c r="D19" s="570" t="s">
        <v>13208</v>
      </c>
      <c r="E19" s="568" t="str">
        <f t="shared" si="0"/>
        <v>Placed</v>
      </c>
      <c r="F19" s="570" t="s">
        <v>207</v>
      </c>
      <c r="G19" s="570" t="s">
        <v>13265</v>
      </c>
      <c r="H19" s="131" t="str">
        <f>VLOOKUP(B19,BIOM!C:E,3,0)</f>
        <v>12th + Engineering without live KT</v>
      </c>
      <c r="I19" s="610">
        <v>36501</v>
      </c>
      <c r="J19" s="572">
        <v>21</v>
      </c>
      <c r="K19" s="611" t="s">
        <v>5052</v>
      </c>
      <c r="L19" s="611" t="s">
        <v>73</v>
      </c>
      <c r="M19" s="611" t="s">
        <v>5053</v>
      </c>
      <c r="N19" s="612" t="s">
        <v>5049</v>
      </c>
      <c r="O19" s="612">
        <v>7498295124</v>
      </c>
      <c r="P19" s="612">
        <v>8108827738</v>
      </c>
      <c r="Q19" s="612" t="e">
        <f>VLOOKUP(B19,'TCS CON'!$D$1:$H$98,5,0)</f>
        <v>#N/A</v>
      </c>
      <c r="R19" s="612" t="e">
        <f>VLOOKUP(B19,LTI!$C$1:$H$46,6,0)</f>
        <v>#N/A</v>
      </c>
      <c r="S19" s="612" t="e">
        <f>VLOOKUP(B19,JARO!$E$2:$I$11,5,0)</f>
        <v>#N/A</v>
      </c>
      <c r="T19" s="612" t="e">
        <f>VLOOKUP(B19,Capgemini!$D$3:$H$78,5,0)</f>
        <v>#N/A</v>
      </c>
      <c r="U19" s="612" t="e">
        <f>VLOOKUP(B19,Carwale!$D$1:$H$4,5,0)</f>
        <v>#N/A</v>
      </c>
      <c r="V19" s="612" t="e">
        <f>VLOOKUP(B19,'Interactive Brokers'!E:I,5,0)</f>
        <v>#N/A</v>
      </c>
      <c r="W19" s="612" t="e">
        <f>VLOOKUP(B19,'REL Jio'!E:I,5,0)</f>
        <v>#N/A</v>
      </c>
      <c r="X19" s="612" t="e">
        <f>VLOOKUP(B19,'Sciative Sol'!E:I,5,0)</f>
        <v>#N/A</v>
      </c>
      <c r="Y19" s="612" t="e">
        <f>VLOOKUP(B19,'Hexaware Tech'!E:I,5,0)</f>
        <v>#N/A</v>
      </c>
      <c r="Z19" s="612" t="e">
        <f>VLOOKUP(B19,Axis!D:H,5,0)</f>
        <v>#N/A</v>
      </c>
      <c r="AA19" s="612" t="e">
        <f>VLOOKUP(B19,Ugam!$D$3:$H$26,5,0)</f>
        <v>#N/A</v>
      </c>
      <c r="AB19" s="612" t="e">
        <f>VLOOKUP(B19,Zeus!F:J,5,0)</f>
        <v>#N/A</v>
      </c>
      <c r="AC19" s="612" t="e">
        <f>VLOOKUP(B19,Montran!F:J,5,0)</f>
        <v>#N/A</v>
      </c>
      <c r="AD19" s="612" t="e">
        <f>VLOOKUP(B19,Endurance!G19:L19,5,0)</f>
        <v>#N/A</v>
      </c>
      <c r="AE19" s="612" t="e">
        <f>VLOOKUP(B19,'Swabhav Techlabs'!$F$1:$J$2,5,0)</f>
        <v>#N/A</v>
      </c>
      <c r="AF19" s="612" t="e">
        <f>VLOOKUP(B19,'Quality Kiosk'!$F$1:$J$18,5,0)</f>
        <v>#N/A</v>
      </c>
      <c r="AG19" s="612" t="e">
        <f>VLOOKUP(B19,'Lemon VB'!$F$1:$J$2,5,0)</f>
        <v>#N/A</v>
      </c>
      <c r="AH19" s="612" t="e">
        <f>VLOOKUP(B19,Gocomet!$E$1:$I$3,5,0)</f>
        <v>#N/A</v>
      </c>
      <c r="AI19" s="612" t="e">
        <f>VLOOKUP(B19,'Ingram Micro'!$E$1:$I$8,5,0)</f>
        <v>#N/A</v>
      </c>
      <c r="AJ19" s="612" t="e">
        <f>VLOOKUP(B19,'DePronto Infotech'!$E$1:$I$2,5,0)</f>
        <v>#N/A</v>
      </c>
      <c r="AK19" s="612" t="e">
        <f>VLOOKUP(B19,'Reliance Retail'!$E$1:$I$4,5,0)</f>
        <v>#N/A</v>
      </c>
      <c r="AL19" s="612" t="e">
        <f>VLOOKUP(B19,'Bright Champs'!$D$1:$H$13,5,0)</f>
        <v>#N/A</v>
      </c>
      <c r="AM19" s="612" t="e">
        <f>VLOOKUP(B19,Neosoft!$E$1:$I$12,5,0)</f>
        <v>#N/A</v>
      </c>
      <c r="AN19" s="612" t="e">
        <f>VLOOKUP(B19,Infosys!$E$1:$I$3,5,0)</f>
        <v>#N/A</v>
      </c>
      <c r="AO19" s="612" t="e">
        <f>VLOOKUP(B19,Cerelabs!$E$1:$I$5,5,0)</f>
        <v>#N/A</v>
      </c>
      <c r="AP19" s="612" t="e">
        <f>VLOOKUP(B19,'Neebal Technologies'!$D$1:$H$2,5,0)</f>
        <v>#N/A</v>
      </c>
      <c r="AQ19" s="612" t="e">
        <f>VLOOKUP(B19,'Vertiv Energy'!$D$1:$H$2,5,0)</f>
        <v>#N/A</v>
      </c>
      <c r="AR19" s="612" t="e">
        <f>VLOOKUP(B19,'Acidaes Solutions (CRMNEXT)'!$D$1:$H$3,5,0)</f>
        <v>#N/A</v>
      </c>
      <c r="AS19" s="612" t="e">
        <f>VLOOKUP(B19,Growisto!$D$1:$H$2,5,0)</f>
        <v>#N/A</v>
      </c>
      <c r="AT19" s="612" t="e">
        <f>VLOOKUP(B19,'9.9 Mediaworx - Digit'!$D$1:$H$2,5,0)</f>
        <v>#N/A</v>
      </c>
      <c r="AU19" s="612" t="e">
        <f>VLOOKUP(B19,'Vistaar systems Pvt Ltd'!$D$2:$H$3,5,0)</f>
        <v>#N/A</v>
      </c>
      <c r="AV19" s="612" t="e">
        <f>VLOOKUP(B19,'Course 5i'!$D$2:$H$11,5,0)</f>
        <v>#N/A</v>
      </c>
      <c r="AW19" s="612" t="e">
        <f>VLOOKUP(B19,'Radiant Appliances &amp; Electronic'!$D$1:$H$13,5,0)</f>
        <v>#N/A</v>
      </c>
      <c r="AX19" s="612" t="e">
        <f>VLOOKUP(B19,'Atos Global'!$D$3:$H$27,5,0)</f>
        <v>#N/A</v>
      </c>
      <c r="AY19" s="612" t="e">
        <f>VLOOKUP(B19,'Saama Technologies'!$D$1:$H$2,5,0)</f>
        <v>#N/A</v>
      </c>
      <c r="AZ19" s="612">
        <f>VLOOKUP(B19,'Multiplier Solutions'!$D$1:$H$2,5,0)</f>
        <v>305000</v>
      </c>
      <c r="BA19" s="612" t="e">
        <f>VLOOKUP(B19,GEP!$D$2:$H$5,5,0)</f>
        <v>#N/A</v>
      </c>
      <c r="BB19" s="612" t="e">
        <f>VLOOKUP(B19,Accenture!$D$1:$H$6,5,0)</f>
        <v>#N/A</v>
      </c>
      <c r="BC19" s="612" t="e">
        <f>VLOOKUP(B19,'Endurance International Group'!$D$1:$H$2,5,0)</f>
        <v>#N/A</v>
      </c>
      <c r="BD19" s="612" t="e">
        <f>VLOOKUP(B19,Newgen!$D$1:$H$2,5,0)</f>
        <v>#N/A</v>
      </c>
      <c r="BE19" s="612" t="e">
        <f>VLOOKUP(B19,'3D Incredible'!D19:H19,5,0)</f>
        <v>#N/A</v>
      </c>
      <c r="BF19" s="612" t="e">
        <f>VLOOKUP(B19,'Raja Software Labs'!$D$2:$H$2,5,0)</f>
        <v>#N/A</v>
      </c>
      <c r="BG19" s="612" t="e">
        <f>VLOOKUP(B19,Wipro!$D$1:$H$2,5,0)</f>
        <v>#N/A</v>
      </c>
      <c r="BH19" s="612" t="e">
        <f>VLOOKUP(B19,'Perch Technologies'!$D$2:$H$2,5,0)</f>
        <v>#N/A</v>
      </c>
      <c r="BI19" s="612" t="e">
        <f>VLOOKUP(B19,'Morning Star'!$D$1:$H$6,5,0)</f>
        <v>#N/A</v>
      </c>
      <c r="BJ19" s="612" t="e">
        <f>VLOOKUP(B19,Flexiloans!$D$1:$H$2,5,0)</f>
        <v>#N/A</v>
      </c>
      <c r="BK19" s="612" t="e">
        <f>VLOOKUP(B19,'Thirdware Solutions'!$D$1:$H$2,5,0)</f>
        <v>#N/A</v>
      </c>
      <c r="BL19" s="612" t="e">
        <f>VLOOKUP(B19,Tescom!$D$1:$H$8,5,0)</f>
        <v>#N/A</v>
      </c>
      <c r="BM19" s="612" t="e">
        <f>VLOOKUP(B19,'Cogno AI'!$D$1:$H$2,5,0)</f>
        <v>#N/A</v>
      </c>
      <c r="BN19" s="612" t="e">
        <f>VLOOKUP(B19,'ABM Knowledgeware'!$D$1:$H$2,5,0)</f>
        <v>#N/A</v>
      </c>
      <c r="BO19" s="612" t="e">
        <f>VLOOKUP(B19,'Concerto Software'!$D$1:$H$3,5,0)</f>
        <v>#N/A</v>
      </c>
      <c r="BP19" s="612" t="e">
        <f>VLOOKUP(B19,'My Captain'!$D$1:$H$4,5,0)</f>
        <v>#N/A</v>
      </c>
      <c r="BQ19" s="612" t="e">
        <f>VLOOKUP(B19,'Finoux Solutions'!$D$2:$H$4,5,0)</f>
        <v>#N/A</v>
      </c>
      <c r="BR19" s="612" t="e">
        <f>VLOOKUP(B19,'MITR Learning'!$D$1:$H$2,5,0)</f>
        <v>#N/A</v>
      </c>
      <c r="BS19" s="612" t="e">
        <f>VLOOKUP(B19,Nucsoft!$D$2:$H$6,5,0)</f>
        <v>#N/A</v>
      </c>
      <c r="BT19" s="612" t="e">
        <f>VLOOKUP(B19,'Paras Cadd'!$D$1:$H$2,5,0)</f>
        <v>#N/A</v>
      </c>
      <c r="BU19" s="612" t="e">
        <f>VLOOKUP(B19,'ICICI Securities'!$D$1:$H$2,5,0)</f>
        <v>#N/A</v>
      </c>
      <c r="BV19" s="612" t="e">
        <f>VLOOKUP(B19,'Citius Tech'!$D$2:$H$5,5,0)</f>
        <v>#N/A</v>
      </c>
      <c r="BW19" s="612" t="e">
        <f>VLOOKUP(B19,'Buzzy Brains'!$D$2:$H$2,5,0)</f>
        <v>#N/A</v>
      </c>
      <c r="BX19" s="612" t="e">
        <f>VLOOKUP(B19,'Decimal Point'!$D$2:$H$2,5,0)</f>
        <v>#N/A</v>
      </c>
      <c r="BY19" s="612" t="e">
        <f>VLOOKUP(B19,'Sankey Business Solutions'!$D$2:$H$3,5,0)</f>
        <v>#N/A</v>
      </c>
      <c r="BZ19" s="612" t="e">
        <f>VLOOKUP(B19,'Nangia &amp; Co LLP'!$D$2:$H$2,5,0)</f>
        <v>#N/A</v>
      </c>
      <c r="CA19" s="612" t="e">
        <f>VLOOKUP(B19,'FIS Solutions India Pvt Ltd'!$D$2:$H$2,5,0)</f>
        <v>#N/A</v>
      </c>
      <c r="CB19" s="612" t="e">
        <f>VLOOKUP(B19,'Delta Technology &amp; Management '!$D$2:$H$16,5,0)</f>
        <v>#N/A</v>
      </c>
      <c r="CC19" s="612" t="e">
        <f>VLOOKUP(B19,'Espoir Networks'!$D$3:$H$11,5,0)</f>
        <v>#N/A</v>
      </c>
      <c r="CD19" s="612" t="e">
        <f>VLOOKUP(B19,'Servosys Solution'!$D$3:$H$5,5,0)</f>
        <v>#N/A</v>
      </c>
      <c r="CE19" s="612" t="e">
        <f>VLOOKUP(B19,'Ribbon Communications'!$D$3:$H$4,5,0)</f>
        <v>#N/A</v>
      </c>
      <c r="CF19" s="612">
        <f t="shared" si="1"/>
        <v>1</v>
      </c>
      <c r="CG19" s="129" t="s">
        <v>5054</v>
      </c>
      <c r="CH19" s="129">
        <v>717730408483</v>
      </c>
      <c r="CI19" s="129" t="s">
        <v>134</v>
      </c>
      <c r="CJ19" s="129" t="s">
        <v>11759</v>
      </c>
      <c r="CK19" s="132">
        <v>42917</v>
      </c>
      <c r="CL19" s="129">
        <v>2021</v>
      </c>
      <c r="CM19" s="128" t="s">
        <v>5055</v>
      </c>
      <c r="CN19" s="129">
        <v>451</v>
      </c>
      <c r="CO19" s="133">
        <v>90.2</v>
      </c>
      <c r="CP19" s="129">
        <v>2015</v>
      </c>
      <c r="CQ19" s="129" t="s">
        <v>79</v>
      </c>
      <c r="CR19" s="128" t="s">
        <v>5056</v>
      </c>
      <c r="CS19" s="129">
        <v>474</v>
      </c>
      <c r="CT19" s="133">
        <v>72.92</v>
      </c>
      <c r="CU19" s="129">
        <v>2017</v>
      </c>
      <c r="CV19" s="129" t="s">
        <v>79</v>
      </c>
      <c r="CW19" s="131" t="s">
        <v>81</v>
      </c>
      <c r="CX19" s="131" t="s">
        <v>81</v>
      </c>
      <c r="CY19" s="129" t="s">
        <v>81</v>
      </c>
      <c r="CZ19" s="129" t="s">
        <v>81</v>
      </c>
      <c r="DA19" s="129" t="s">
        <v>81</v>
      </c>
      <c r="DB19" s="129" t="s">
        <v>81</v>
      </c>
      <c r="DC19" s="129" t="s">
        <v>81</v>
      </c>
      <c r="DD19" s="129" t="s">
        <v>81</v>
      </c>
      <c r="DE19" s="129" t="s">
        <v>81</v>
      </c>
      <c r="DF19" s="129">
        <v>0</v>
      </c>
      <c r="DG19" s="322">
        <v>7.89</v>
      </c>
      <c r="DH19" s="322">
        <v>8.11</v>
      </c>
      <c r="DI19" s="322">
        <v>8.19</v>
      </c>
      <c r="DJ19" s="322">
        <v>9.73</v>
      </c>
      <c r="DK19" s="322">
        <v>8.15</v>
      </c>
      <c r="DL19" s="322">
        <v>9.24</v>
      </c>
      <c r="DM19" s="322">
        <v>51.31</v>
      </c>
      <c r="DN19" s="322">
        <v>8.5500000000000007</v>
      </c>
      <c r="DO19" s="322">
        <v>81.7</v>
      </c>
      <c r="DP19" s="131" t="s">
        <v>138</v>
      </c>
      <c r="DQ19" s="407">
        <v>0</v>
      </c>
      <c r="DR19" s="407">
        <v>0</v>
      </c>
      <c r="DS19" s="129" t="s">
        <v>83</v>
      </c>
      <c r="DT19" s="129" t="s">
        <v>83</v>
      </c>
      <c r="DU19" s="129" t="s">
        <v>83</v>
      </c>
      <c r="DV19" s="129" t="s">
        <v>83</v>
      </c>
      <c r="DW19" s="131" t="s">
        <v>83</v>
      </c>
      <c r="DX19" s="131" t="s">
        <v>84</v>
      </c>
      <c r="DY19" s="131" t="s">
        <v>81</v>
      </c>
      <c r="DZ19" s="131" t="s">
        <v>5057</v>
      </c>
      <c r="EA19" s="131" t="s">
        <v>5058</v>
      </c>
      <c r="EB19" s="131" t="s">
        <v>5059</v>
      </c>
      <c r="EC19" s="131" t="s">
        <v>553</v>
      </c>
      <c r="ED19" s="131" t="s">
        <v>89</v>
      </c>
      <c r="EE19" s="131" t="s">
        <v>5060</v>
      </c>
      <c r="EF19" s="131" t="s">
        <v>5061</v>
      </c>
      <c r="EG19" s="131" t="s">
        <v>5062</v>
      </c>
      <c r="EH19" s="131" t="s">
        <v>5063</v>
      </c>
      <c r="EI19" s="131" t="s">
        <v>5064</v>
      </c>
      <c r="EJ19" s="135" t="s">
        <v>5065</v>
      </c>
      <c r="EK19" s="135" t="s">
        <v>5066</v>
      </c>
      <c r="EL19" s="135" t="s">
        <v>5067</v>
      </c>
      <c r="EM19" s="135" t="s">
        <v>5068</v>
      </c>
      <c r="EN19" s="131" t="s">
        <v>81</v>
      </c>
    </row>
    <row r="20" spans="1:144" ht="18" thickTop="1" thickBot="1">
      <c r="A20" s="575">
        <f t="shared" si="2"/>
        <v>19</v>
      </c>
      <c r="B20" s="572" t="s">
        <v>5165</v>
      </c>
      <c r="C20" s="600" t="s">
        <v>11769</v>
      </c>
      <c r="D20" s="570" t="s">
        <v>13208</v>
      </c>
      <c r="E20" s="568" t="str">
        <f t="shared" si="0"/>
        <v>Placed</v>
      </c>
      <c r="F20" s="570" t="s">
        <v>207</v>
      </c>
      <c r="G20" s="570" t="s">
        <v>13265</v>
      </c>
      <c r="H20" s="131" t="str">
        <f>VLOOKUP(B20,BIOM!C:E,3,0)</f>
        <v>12th + Engineering without live KT</v>
      </c>
      <c r="I20" s="610">
        <v>36169</v>
      </c>
      <c r="J20" s="572">
        <v>21</v>
      </c>
      <c r="K20" s="611" t="s">
        <v>5167</v>
      </c>
      <c r="L20" s="611" t="s">
        <v>3182</v>
      </c>
      <c r="M20" s="611" t="s">
        <v>5168</v>
      </c>
      <c r="N20" s="612" t="s">
        <v>5164</v>
      </c>
      <c r="O20" s="612">
        <v>8454088403</v>
      </c>
      <c r="P20" s="612">
        <v>7700079843</v>
      </c>
      <c r="Q20" s="612">
        <f>VLOOKUP(B20,'TCS CON'!$D$1:$H$98,5,0)</f>
        <v>336000</v>
      </c>
      <c r="R20" s="612" t="e">
        <f>VLOOKUP(B20,LTI!$C$1:$H$46,6,0)</f>
        <v>#N/A</v>
      </c>
      <c r="S20" s="612" t="e">
        <f>VLOOKUP(B20,JARO!$E$2:$I$11,5,0)</f>
        <v>#N/A</v>
      </c>
      <c r="T20" s="612">
        <f>VLOOKUP(B20,Capgemini!$D$3:$H$78,5,0)</f>
        <v>380000</v>
      </c>
      <c r="U20" s="612" t="e">
        <f>VLOOKUP(B20,Carwale!$D$1:$H$4,5,0)</f>
        <v>#N/A</v>
      </c>
      <c r="V20" s="612" t="e">
        <f>VLOOKUP(B20,'Interactive Brokers'!E:I,5,0)</f>
        <v>#N/A</v>
      </c>
      <c r="W20" s="612" t="e">
        <f>VLOOKUP(B20,'REL Jio'!E:I,5,0)</f>
        <v>#N/A</v>
      </c>
      <c r="X20" s="612" t="e">
        <f>VLOOKUP(B20,'Sciative Sol'!E:I,5,0)</f>
        <v>#N/A</v>
      </c>
      <c r="Y20" s="612" t="e">
        <f>VLOOKUP(B20,'Hexaware Tech'!E:I,5,0)</f>
        <v>#N/A</v>
      </c>
      <c r="Z20" s="612" t="e">
        <f>VLOOKUP(B20,Axis!D:H,5,0)</f>
        <v>#N/A</v>
      </c>
      <c r="AA20" s="612" t="e">
        <f>VLOOKUP(B20,Ugam!$D$3:$H$26,5,0)</f>
        <v>#N/A</v>
      </c>
      <c r="AB20" s="612" t="e">
        <f>VLOOKUP(B20,Zeus!F:J,5,0)</f>
        <v>#N/A</v>
      </c>
      <c r="AC20" s="612" t="e">
        <f>VLOOKUP(B20,Montran!F:J,5,0)</f>
        <v>#N/A</v>
      </c>
      <c r="AD20" s="612" t="e">
        <f>VLOOKUP(B20,Endurance!G20:L20,5,0)</f>
        <v>#N/A</v>
      </c>
      <c r="AE20" s="612" t="e">
        <f>VLOOKUP(B20,'Swabhav Techlabs'!$F$1:$J$2,5,0)</f>
        <v>#N/A</v>
      </c>
      <c r="AF20" s="612" t="e">
        <f>VLOOKUP(B20,'Quality Kiosk'!$F$1:$J$18,5,0)</f>
        <v>#N/A</v>
      </c>
      <c r="AG20" s="612" t="e">
        <f>VLOOKUP(B20,'Lemon VB'!$F$1:$J$2,5,0)</f>
        <v>#N/A</v>
      </c>
      <c r="AH20" s="612" t="e">
        <f>VLOOKUP(B20,Gocomet!$E$1:$I$3,5,0)</f>
        <v>#N/A</v>
      </c>
      <c r="AI20" s="612" t="e">
        <f>VLOOKUP(B20,'Ingram Micro'!$E$1:$I$8,5,0)</f>
        <v>#N/A</v>
      </c>
      <c r="AJ20" s="612" t="e">
        <f>VLOOKUP(B20,'DePronto Infotech'!$E$1:$I$2,5,0)</f>
        <v>#N/A</v>
      </c>
      <c r="AK20" s="612" t="e">
        <f>VLOOKUP(B20,'Reliance Retail'!$E$1:$I$4,5,0)</f>
        <v>#N/A</v>
      </c>
      <c r="AL20" s="612" t="e">
        <f>VLOOKUP(B20,'Bright Champs'!$D$1:$H$13,5,0)</f>
        <v>#N/A</v>
      </c>
      <c r="AM20" s="612" t="e">
        <f>VLOOKUP(B20,Neosoft!$E$1:$I$12,5,0)</f>
        <v>#N/A</v>
      </c>
      <c r="AN20" s="612" t="e">
        <f>VLOOKUP(B20,Infosys!$E$1:$I$3,5,0)</f>
        <v>#N/A</v>
      </c>
      <c r="AO20" s="612" t="e">
        <f>VLOOKUP(B20,Cerelabs!$E$1:$I$5,5,0)</f>
        <v>#N/A</v>
      </c>
      <c r="AP20" s="612" t="e">
        <f>VLOOKUP(B20,'Neebal Technologies'!$D$1:$H$2,5,0)</f>
        <v>#N/A</v>
      </c>
      <c r="AQ20" s="612" t="e">
        <f>VLOOKUP(B20,'Vertiv Energy'!$D$1:$H$2,5,0)</f>
        <v>#N/A</v>
      </c>
      <c r="AR20" s="612" t="e">
        <f>VLOOKUP(B20,'Acidaes Solutions (CRMNEXT)'!$D$1:$H$3,5,0)</f>
        <v>#N/A</v>
      </c>
      <c r="AS20" s="612" t="e">
        <f>VLOOKUP(B20,Growisto!$D$1:$H$2,5,0)</f>
        <v>#N/A</v>
      </c>
      <c r="AT20" s="612" t="e">
        <f>VLOOKUP(B20,'9.9 Mediaworx - Digit'!$D$1:$H$2,5,0)</f>
        <v>#N/A</v>
      </c>
      <c r="AU20" s="612" t="e">
        <f>VLOOKUP(B20,'Vistaar systems Pvt Ltd'!$D$2:$H$3,5,0)</f>
        <v>#N/A</v>
      </c>
      <c r="AV20" s="612" t="e">
        <f>VLOOKUP(B20,'Course 5i'!$D$2:$H$11,5,0)</f>
        <v>#N/A</v>
      </c>
      <c r="AW20" s="612" t="e">
        <f>VLOOKUP(B20,'Radiant Appliances &amp; Electronic'!$D$1:$H$13,5,0)</f>
        <v>#N/A</v>
      </c>
      <c r="AX20" s="612" t="e">
        <f>VLOOKUP(B20,'Atos Global'!$D$3:$H$27,5,0)</f>
        <v>#N/A</v>
      </c>
      <c r="AY20" s="612" t="e">
        <f>VLOOKUP(B20,'Saama Technologies'!$D$1:$H$2,5,0)</f>
        <v>#N/A</v>
      </c>
      <c r="AZ20" s="612" t="e">
        <f>VLOOKUP(B20,'Multiplier Solutions'!$D$1:$H$2,5,0)</f>
        <v>#N/A</v>
      </c>
      <c r="BA20" s="612" t="e">
        <f>VLOOKUP(B20,GEP!$D$2:$H$5,5,0)</f>
        <v>#N/A</v>
      </c>
      <c r="BB20" s="612" t="e">
        <f>VLOOKUP(B20,Accenture!$D$1:$H$6,5,0)</f>
        <v>#N/A</v>
      </c>
      <c r="BC20" s="612" t="e">
        <f>VLOOKUP(B20,'Endurance International Group'!$D$1:$H$2,5,0)</f>
        <v>#N/A</v>
      </c>
      <c r="BD20" s="612" t="e">
        <f>VLOOKUP(B20,Newgen!$D$1:$H$2,5,0)</f>
        <v>#N/A</v>
      </c>
      <c r="BE20" s="612" t="e">
        <f>VLOOKUP(B20,'3D Incredible'!D20:H20,5,0)</f>
        <v>#N/A</v>
      </c>
      <c r="BF20" s="612" t="e">
        <f>VLOOKUP(B20,'Raja Software Labs'!$D$2:$H$2,5,0)</f>
        <v>#N/A</v>
      </c>
      <c r="BG20" s="612" t="e">
        <f>VLOOKUP(B20,Wipro!$D$1:$H$2,5,0)</f>
        <v>#N/A</v>
      </c>
      <c r="BH20" s="612" t="e">
        <f>VLOOKUP(B20,'Perch Technologies'!$D$2:$H$2,5,0)</f>
        <v>#N/A</v>
      </c>
      <c r="BI20" s="612" t="e">
        <f>VLOOKUP(B20,'Morning Star'!$D$1:$H$6,5,0)</f>
        <v>#N/A</v>
      </c>
      <c r="BJ20" s="612" t="e">
        <f>VLOOKUP(B20,Flexiloans!$D$1:$H$2,5,0)</f>
        <v>#N/A</v>
      </c>
      <c r="BK20" s="612" t="e">
        <f>VLOOKUP(B20,'Thirdware Solutions'!$D$1:$H$2,5,0)</f>
        <v>#N/A</v>
      </c>
      <c r="BL20" s="612" t="e">
        <f>VLOOKUP(B20,Tescom!$D$1:$H$8,5,0)</f>
        <v>#N/A</v>
      </c>
      <c r="BM20" s="612" t="e">
        <f>VLOOKUP(B20,'Cogno AI'!$D$1:$H$2,5,0)</f>
        <v>#N/A</v>
      </c>
      <c r="BN20" s="612" t="e">
        <f>VLOOKUP(B20,'ABM Knowledgeware'!$D$1:$H$2,5,0)</f>
        <v>#N/A</v>
      </c>
      <c r="BO20" s="612" t="e">
        <f>VLOOKUP(B20,'Concerto Software'!$D$1:$H$3,5,0)</f>
        <v>#N/A</v>
      </c>
      <c r="BP20" s="612" t="e">
        <f>VLOOKUP(B20,'My Captain'!$D$1:$H$4,5,0)</f>
        <v>#N/A</v>
      </c>
      <c r="BQ20" s="612" t="e">
        <f>VLOOKUP(B20,'Finoux Solutions'!$D$2:$H$4,5,0)</f>
        <v>#N/A</v>
      </c>
      <c r="BR20" s="612" t="e">
        <f>VLOOKUP(B20,'MITR Learning'!$D$1:$H$2,5,0)</f>
        <v>#N/A</v>
      </c>
      <c r="BS20" s="612" t="e">
        <f>VLOOKUP(B20,Nucsoft!$D$2:$H$6,5,0)</f>
        <v>#N/A</v>
      </c>
      <c r="BT20" s="612" t="e">
        <f>VLOOKUP(B20,'Paras Cadd'!$D$1:$H$2,5,0)</f>
        <v>#N/A</v>
      </c>
      <c r="BU20" s="612" t="e">
        <f>VLOOKUP(B20,'ICICI Securities'!$D$1:$H$2,5,0)</f>
        <v>#N/A</v>
      </c>
      <c r="BV20" s="612" t="e">
        <f>VLOOKUP(B20,'Citius Tech'!$D$2:$H$5,5,0)</f>
        <v>#N/A</v>
      </c>
      <c r="BW20" s="612" t="e">
        <f>VLOOKUP(B20,'Buzzy Brains'!$D$2:$H$2,5,0)</f>
        <v>#N/A</v>
      </c>
      <c r="BX20" s="612" t="e">
        <f>VLOOKUP(B20,'Decimal Point'!$D$2:$H$2,5,0)</f>
        <v>#N/A</v>
      </c>
      <c r="BY20" s="612" t="e">
        <f>VLOOKUP(B20,'Sankey Business Solutions'!$D$2:$H$3,5,0)</f>
        <v>#N/A</v>
      </c>
      <c r="BZ20" s="612" t="e">
        <f>VLOOKUP(B20,'Nangia &amp; Co LLP'!$D$2:$H$2,5,0)</f>
        <v>#N/A</v>
      </c>
      <c r="CA20" s="612" t="e">
        <f>VLOOKUP(B20,'FIS Solutions India Pvt Ltd'!$D$2:$H$2,5,0)</f>
        <v>#N/A</v>
      </c>
      <c r="CB20" s="612" t="e">
        <f>VLOOKUP(B20,'Delta Technology &amp; Management '!$D$2:$H$16,5,0)</f>
        <v>#N/A</v>
      </c>
      <c r="CC20" s="612" t="e">
        <f>VLOOKUP(B20,'Espoir Networks'!$D$3:$H$11,5,0)</f>
        <v>#N/A</v>
      </c>
      <c r="CD20" s="612" t="e">
        <f>VLOOKUP(B20,'Servosys Solution'!$D$3:$H$5,5,0)</f>
        <v>#N/A</v>
      </c>
      <c r="CE20" s="612" t="e">
        <f>VLOOKUP(B20,'Ribbon Communications'!$D$3:$H$4,5,0)</f>
        <v>#N/A</v>
      </c>
      <c r="CF20" s="612">
        <f t="shared" si="1"/>
        <v>2</v>
      </c>
      <c r="CG20" s="129" t="s">
        <v>244</v>
      </c>
      <c r="CH20" s="129">
        <v>998088676596</v>
      </c>
      <c r="CI20" s="129" t="s">
        <v>5169</v>
      </c>
      <c r="CJ20" s="129" t="s">
        <v>11759</v>
      </c>
      <c r="CK20" s="132">
        <v>42917</v>
      </c>
      <c r="CL20" s="129">
        <v>2021</v>
      </c>
      <c r="CM20" s="128" t="s">
        <v>11915</v>
      </c>
      <c r="CN20" s="129">
        <v>469</v>
      </c>
      <c r="CO20" s="133">
        <v>93.8</v>
      </c>
      <c r="CP20" s="129">
        <v>2015</v>
      </c>
      <c r="CQ20" s="129" t="s">
        <v>79</v>
      </c>
      <c r="CR20" s="128" t="s">
        <v>12112</v>
      </c>
      <c r="CS20" s="129">
        <v>521</v>
      </c>
      <c r="CT20" s="133">
        <v>80.150000000000006</v>
      </c>
      <c r="CU20" s="129">
        <v>2017</v>
      </c>
      <c r="CV20" s="129" t="s">
        <v>79</v>
      </c>
      <c r="CW20" s="131" t="s">
        <v>81</v>
      </c>
      <c r="CX20" s="131" t="s">
        <v>81</v>
      </c>
      <c r="CY20" s="129" t="s">
        <v>81</v>
      </c>
      <c r="CZ20" s="129" t="s">
        <v>81</v>
      </c>
      <c r="DA20" s="129" t="s">
        <v>81</v>
      </c>
      <c r="DB20" s="129" t="s">
        <v>81</v>
      </c>
      <c r="DC20" s="129" t="s">
        <v>81</v>
      </c>
      <c r="DD20" s="129" t="s">
        <v>81</v>
      </c>
      <c r="DE20" s="129" t="s">
        <v>81</v>
      </c>
      <c r="DF20" s="129">
        <v>0</v>
      </c>
      <c r="DG20" s="322">
        <v>8.93</v>
      </c>
      <c r="DH20" s="322">
        <v>9.11</v>
      </c>
      <c r="DI20" s="322">
        <v>9.65</v>
      </c>
      <c r="DJ20" s="322">
        <v>9.9600000000000009</v>
      </c>
      <c r="DK20" s="322">
        <v>9.92</v>
      </c>
      <c r="DL20" s="322">
        <v>10</v>
      </c>
      <c r="DM20" s="322">
        <v>57.57</v>
      </c>
      <c r="DN20" s="322">
        <v>9.5950000000000006</v>
      </c>
      <c r="DO20" s="322">
        <v>83.003</v>
      </c>
      <c r="DP20" s="131" t="s">
        <v>138</v>
      </c>
      <c r="DQ20" s="407">
        <v>0</v>
      </c>
      <c r="DR20" s="407">
        <v>0</v>
      </c>
      <c r="DS20" s="129" t="s">
        <v>83</v>
      </c>
      <c r="DT20" s="129" t="s">
        <v>83</v>
      </c>
      <c r="DU20" s="129" t="s">
        <v>83</v>
      </c>
      <c r="DV20" s="129" t="s">
        <v>83</v>
      </c>
      <c r="DW20" s="131" t="s">
        <v>83</v>
      </c>
      <c r="DX20" s="131" t="s">
        <v>84</v>
      </c>
      <c r="DY20" s="131" t="s">
        <v>81</v>
      </c>
      <c r="DZ20" s="131" t="s">
        <v>5172</v>
      </c>
      <c r="EA20" s="131" t="s">
        <v>5173</v>
      </c>
      <c r="EB20" s="131" t="s">
        <v>5174</v>
      </c>
      <c r="EC20" s="131" t="s">
        <v>762</v>
      </c>
      <c r="ED20" s="131" t="s">
        <v>89</v>
      </c>
      <c r="EE20" s="131" t="s">
        <v>5175</v>
      </c>
      <c r="EF20" s="131" t="s">
        <v>5176</v>
      </c>
      <c r="EG20" s="131" t="s">
        <v>5177</v>
      </c>
      <c r="EH20" s="131" t="s">
        <v>5178</v>
      </c>
      <c r="EI20" s="131" t="s">
        <v>5179</v>
      </c>
      <c r="EJ20" s="135" t="s">
        <v>5180</v>
      </c>
      <c r="EK20" s="135" t="s">
        <v>5181</v>
      </c>
      <c r="EL20" s="131" t="s">
        <v>5169</v>
      </c>
      <c r="EM20" s="135" t="s">
        <v>5182</v>
      </c>
      <c r="EN20" s="131" t="s">
        <v>81</v>
      </c>
    </row>
    <row r="21" spans="1:144" ht="18" thickTop="1" thickBot="1">
      <c r="A21" s="575">
        <f t="shared" si="2"/>
        <v>20</v>
      </c>
      <c r="B21" s="572" t="s">
        <v>5646</v>
      </c>
      <c r="C21" s="600" t="s">
        <v>5647</v>
      </c>
      <c r="D21" s="570" t="s">
        <v>13209</v>
      </c>
      <c r="E21" s="568" t="str">
        <f t="shared" si="0"/>
        <v>Placed</v>
      </c>
      <c r="F21" s="570" t="s">
        <v>207</v>
      </c>
      <c r="G21" s="570" t="s">
        <v>13265</v>
      </c>
      <c r="H21" s="131" t="str">
        <f>VLOOKUP(B21,BIOM!C:E,3,0)</f>
        <v>12th + Engineering without live KT</v>
      </c>
      <c r="I21" s="610">
        <v>36499</v>
      </c>
      <c r="J21" s="572">
        <v>21</v>
      </c>
      <c r="K21" s="611" t="s">
        <v>5648</v>
      </c>
      <c r="L21" s="611" t="s">
        <v>73</v>
      </c>
      <c r="M21" s="611" t="s">
        <v>5649</v>
      </c>
      <c r="N21" s="612" t="s">
        <v>5645</v>
      </c>
      <c r="O21" s="612">
        <v>9867269750</v>
      </c>
      <c r="P21" s="612">
        <v>7045607190</v>
      </c>
      <c r="Q21" s="612" t="e">
        <f>VLOOKUP(B21,'TCS CON'!$D$1:$H$98,5,0)</f>
        <v>#N/A</v>
      </c>
      <c r="R21" s="612" t="e">
        <f>VLOOKUP(B21,LTI!$C$1:$H$46,6,0)</f>
        <v>#N/A</v>
      </c>
      <c r="S21" s="612" t="e">
        <f>VLOOKUP(B21,JARO!$E$2:$I$11,5,0)</f>
        <v>#N/A</v>
      </c>
      <c r="T21" s="612">
        <f>VLOOKUP(B21,Capgemini!$D$3:$H$78,5,0)</f>
        <v>380000</v>
      </c>
      <c r="U21" s="612" t="e">
        <f>VLOOKUP(B21,Carwale!$D$1:$H$4,5,0)</f>
        <v>#N/A</v>
      </c>
      <c r="V21" s="612" t="e">
        <f>VLOOKUP(B21,'Interactive Brokers'!E:I,5,0)</f>
        <v>#N/A</v>
      </c>
      <c r="W21" s="612" t="e">
        <f>VLOOKUP(B21,'REL Jio'!E:I,5,0)</f>
        <v>#N/A</v>
      </c>
      <c r="X21" s="612" t="e">
        <f>VLOOKUP(B21,'Sciative Sol'!E:I,5,0)</f>
        <v>#N/A</v>
      </c>
      <c r="Y21" s="612" t="e">
        <f>VLOOKUP(B21,'Hexaware Tech'!E:I,5,0)</f>
        <v>#N/A</v>
      </c>
      <c r="Z21" s="612" t="e">
        <f>VLOOKUP(B21,Axis!D:H,5,0)</f>
        <v>#N/A</v>
      </c>
      <c r="AA21" s="612" t="e">
        <f>VLOOKUP(B21,Ugam!$D$3:$H$26,5,0)</f>
        <v>#N/A</v>
      </c>
      <c r="AB21" s="612" t="e">
        <f>VLOOKUP(B21,Zeus!F:J,5,0)</f>
        <v>#N/A</v>
      </c>
      <c r="AC21" s="612" t="e">
        <f>VLOOKUP(B21,Montran!F:J,5,0)</f>
        <v>#N/A</v>
      </c>
      <c r="AD21" s="612" t="e">
        <f>VLOOKUP(B21,Endurance!G21:L21,5,0)</f>
        <v>#N/A</v>
      </c>
      <c r="AE21" s="612" t="e">
        <f>VLOOKUP(B21,'Swabhav Techlabs'!$F$1:$J$2,5,0)</f>
        <v>#N/A</v>
      </c>
      <c r="AF21" s="612" t="e">
        <f>VLOOKUP(B21,'Quality Kiosk'!$F$1:$J$18,5,0)</f>
        <v>#N/A</v>
      </c>
      <c r="AG21" s="612" t="e">
        <f>VLOOKUP(B21,'Lemon VB'!$F$1:$J$2,5,0)</f>
        <v>#N/A</v>
      </c>
      <c r="AH21" s="612" t="e">
        <f>VLOOKUP(B21,Gocomet!$E$1:$I$3,5,0)</f>
        <v>#N/A</v>
      </c>
      <c r="AI21" s="612" t="e">
        <f>VLOOKUP(B21,'Ingram Micro'!$E$1:$I$8,5,0)</f>
        <v>#N/A</v>
      </c>
      <c r="AJ21" s="612" t="e">
        <f>VLOOKUP(B21,'DePronto Infotech'!$E$1:$I$2,5,0)</f>
        <v>#N/A</v>
      </c>
      <c r="AK21" s="612" t="e">
        <f>VLOOKUP(B21,'Reliance Retail'!$E$1:$I$4,5,0)</f>
        <v>#N/A</v>
      </c>
      <c r="AL21" s="612" t="e">
        <f>VLOOKUP(B21,'Bright Champs'!$D$1:$H$13,5,0)</f>
        <v>#N/A</v>
      </c>
      <c r="AM21" s="612" t="e">
        <f>VLOOKUP(B21,Neosoft!$E$1:$I$12,5,0)</f>
        <v>#N/A</v>
      </c>
      <c r="AN21" s="612" t="e">
        <f>VLOOKUP(B21,Infosys!$E$1:$I$3,5,0)</f>
        <v>#N/A</v>
      </c>
      <c r="AO21" s="612" t="e">
        <f>VLOOKUP(B21,Cerelabs!$E$1:$I$5,5,0)</f>
        <v>#N/A</v>
      </c>
      <c r="AP21" s="612" t="e">
        <f>VLOOKUP(B21,'Neebal Technologies'!$D$1:$H$2,5,0)</f>
        <v>#N/A</v>
      </c>
      <c r="AQ21" s="612" t="e">
        <f>VLOOKUP(B21,'Vertiv Energy'!$D$1:$H$2,5,0)</f>
        <v>#N/A</v>
      </c>
      <c r="AR21" s="612" t="e">
        <f>VLOOKUP(B21,'Acidaes Solutions (CRMNEXT)'!$D$1:$H$3,5,0)</f>
        <v>#N/A</v>
      </c>
      <c r="AS21" s="612" t="e">
        <f>VLOOKUP(B21,Growisto!$D$1:$H$2,5,0)</f>
        <v>#N/A</v>
      </c>
      <c r="AT21" s="612" t="e">
        <f>VLOOKUP(B21,'9.9 Mediaworx - Digit'!$D$1:$H$2,5,0)</f>
        <v>#N/A</v>
      </c>
      <c r="AU21" s="612" t="e">
        <f>VLOOKUP(B21,'Vistaar systems Pvt Ltd'!$D$2:$H$3,5,0)</f>
        <v>#N/A</v>
      </c>
      <c r="AV21" s="612" t="e">
        <f>VLOOKUP(B21,'Course 5i'!$D$2:$H$11,5,0)</f>
        <v>#N/A</v>
      </c>
      <c r="AW21" s="612" t="e">
        <f>VLOOKUP(B21,'Radiant Appliances &amp; Electronic'!$D$1:$H$13,5,0)</f>
        <v>#N/A</v>
      </c>
      <c r="AX21" s="612" t="e">
        <f>VLOOKUP(B21,'Atos Global'!$D$3:$H$27,5,0)</f>
        <v>#N/A</v>
      </c>
      <c r="AY21" s="612" t="e">
        <f>VLOOKUP(B21,'Saama Technologies'!$D$1:$H$2,5,0)</f>
        <v>#N/A</v>
      </c>
      <c r="AZ21" s="612" t="e">
        <f>VLOOKUP(B21,'Multiplier Solutions'!$D$1:$H$2,5,0)</f>
        <v>#N/A</v>
      </c>
      <c r="BA21" s="612" t="e">
        <f>VLOOKUP(B21,GEP!$D$2:$H$5,5,0)</f>
        <v>#N/A</v>
      </c>
      <c r="BB21" s="612" t="e">
        <f>VLOOKUP(B21,Accenture!$D$1:$H$6,5,0)</f>
        <v>#N/A</v>
      </c>
      <c r="BC21" s="612" t="e">
        <f>VLOOKUP(B21,'Endurance International Group'!$D$1:$H$2,5,0)</f>
        <v>#N/A</v>
      </c>
      <c r="BD21" s="612" t="e">
        <f>VLOOKUP(B21,Newgen!$D$1:$H$2,5,0)</f>
        <v>#N/A</v>
      </c>
      <c r="BE21" s="612" t="e">
        <f>VLOOKUP(B21,'3D Incredible'!D21:H21,5,0)</f>
        <v>#N/A</v>
      </c>
      <c r="BF21" s="612" t="e">
        <f>VLOOKUP(B21,'Raja Software Labs'!$D$2:$H$2,5,0)</f>
        <v>#N/A</v>
      </c>
      <c r="BG21" s="612" t="e">
        <f>VLOOKUP(B21,Wipro!$D$1:$H$2,5,0)</f>
        <v>#N/A</v>
      </c>
      <c r="BH21" s="612" t="e">
        <f>VLOOKUP(B21,'Perch Technologies'!$D$2:$H$2,5,0)</f>
        <v>#N/A</v>
      </c>
      <c r="BI21" s="612" t="e">
        <f>VLOOKUP(B21,'Morning Star'!$D$1:$H$6,5,0)</f>
        <v>#N/A</v>
      </c>
      <c r="BJ21" s="612" t="e">
        <f>VLOOKUP(B21,Flexiloans!$D$1:$H$2,5,0)</f>
        <v>#N/A</v>
      </c>
      <c r="BK21" s="612" t="e">
        <f>VLOOKUP(B21,'Thirdware Solutions'!$D$1:$H$2,5,0)</f>
        <v>#N/A</v>
      </c>
      <c r="BL21" s="612" t="e">
        <f>VLOOKUP(B21,Tescom!$D$1:$H$8,5,0)</f>
        <v>#N/A</v>
      </c>
      <c r="BM21" s="612" t="e">
        <f>VLOOKUP(B21,'Cogno AI'!$D$1:$H$2,5,0)</f>
        <v>#N/A</v>
      </c>
      <c r="BN21" s="612" t="e">
        <f>VLOOKUP(B21,'ABM Knowledgeware'!$D$1:$H$2,5,0)</f>
        <v>#N/A</v>
      </c>
      <c r="BO21" s="612" t="e">
        <f>VLOOKUP(B21,'Concerto Software'!$D$1:$H$3,5,0)</f>
        <v>#N/A</v>
      </c>
      <c r="BP21" s="612" t="e">
        <f>VLOOKUP(B21,'My Captain'!$D$1:$H$4,5,0)</f>
        <v>#N/A</v>
      </c>
      <c r="BQ21" s="612" t="e">
        <f>VLOOKUP(B21,'Finoux Solutions'!$D$2:$H$4,5,0)</f>
        <v>#N/A</v>
      </c>
      <c r="BR21" s="612" t="e">
        <f>VLOOKUP(B21,'MITR Learning'!$D$1:$H$2,5,0)</f>
        <v>#N/A</v>
      </c>
      <c r="BS21" s="612" t="e">
        <f>VLOOKUP(B21,Nucsoft!$D$2:$H$6,5,0)</f>
        <v>#N/A</v>
      </c>
      <c r="BT21" s="612" t="e">
        <f>VLOOKUP(B21,'Paras Cadd'!$D$1:$H$2,5,0)</f>
        <v>#N/A</v>
      </c>
      <c r="BU21" s="612" t="e">
        <f>VLOOKUP(B21,'ICICI Securities'!$D$1:$H$2,5,0)</f>
        <v>#N/A</v>
      </c>
      <c r="BV21" s="612" t="e">
        <f>VLOOKUP(B21,'Citius Tech'!$D$2:$H$5,5,0)</f>
        <v>#N/A</v>
      </c>
      <c r="BW21" s="612" t="e">
        <f>VLOOKUP(B21,'Buzzy Brains'!$D$2:$H$2,5,0)</f>
        <v>#N/A</v>
      </c>
      <c r="BX21" s="612" t="e">
        <f>VLOOKUP(B21,'Decimal Point'!$D$2:$H$2,5,0)</f>
        <v>#N/A</v>
      </c>
      <c r="BY21" s="612" t="e">
        <f>VLOOKUP(B21,'Sankey Business Solutions'!$D$2:$H$3,5,0)</f>
        <v>#N/A</v>
      </c>
      <c r="BZ21" s="612" t="e">
        <f>VLOOKUP(B21,'Nangia &amp; Co LLP'!$D$2:$H$2,5,0)</f>
        <v>#N/A</v>
      </c>
      <c r="CA21" s="612" t="e">
        <f>VLOOKUP(B21,'FIS Solutions India Pvt Ltd'!$D$2:$H$2,5,0)</f>
        <v>#N/A</v>
      </c>
      <c r="CB21" s="612" t="e">
        <f>VLOOKUP(B21,'Delta Technology &amp; Management '!$D$2:$H$16,5,0)</f>
        <v>#N/A</v>
      </c>
      <c r="CC21" s="612" t="e">
        <f>VLOOKUP(B21,'Espoir Networks'!$D$3:$H$11,5,0)</f>
        <v>#N/A</v>
      </c>
      <c r="CD21" s="612" t="e">
        <f>VLOOKUP(B21,'Servosys Solution'!$D$3:$H$5,5,0)</f>
        <v>#N/A</v>
      </c>
      <c r="CE21" s="612" t="e">
        <f>VLOOKUP(B21,'Ribbon Communications'!$D$3:$H$4,5,0)</f>
        <v>#N/A</v>
      </c>
      <c r="CF21" s="612">
        <f t="shared" si="1"/>
        <v>1</v>
      </c>
      <c r="CG21" s="129" t="s">
        <v>5650</v>
      </c>
      <c r="CH21" s="129">
        <v>791287616775</v>
      </c>
      <c r="CI21" s="129" t="s">
        <v>134</v>
      </c>
      <c r="CJ21" s="129" t="s">
        <v>11759</v>
      </c>
      <c r="CK21" s="132">
        <v>42917</v>
      </c>
      <c r="CL21" s="129">
        <v>2021</v>
      </c>
      <c r="CM21" s="128" t="s">
        <v>2006</v>
      </c>
      <c r="CN21" s="129">
        <v>492</v>
      </c>
      <c r="CO21" s="133">
        <v>82</v>
      </c>
      <c r="CP21" s="129">
        <v>2015</v>
      </c>
      <c r="CQ21" s="129" t="s">
        <v>398</v>
      </c>
      <c r="CR21" s="128" t="s">
        <v>11951</v>
      </c>
      <c r="CS21" s="129">
        <v>442</v>
      </c>
      <c r="CT21" s="133">
        <v>68</v>
      </c>
      <c r="CU21" s="129">
        <v>2017</v>
      </c>
      <c r="CV21" s="129" t="s">
        <v>79</v>
      </c>
      <c r="CW21" s="131" t="s">
        <v>81</v>
      </c>
      <c r="CX21" s="131" t="s">
        <v>81</v>
      </c>
      <c r="CY21" s="129" t="s">
        <v>81</v>
      </c>
      <c r="CZ21" s="129" t="s">
        <v>81</v>
      </c>
      <c r="DA21" s="129" t="s">
        <v>81</v>
      </c>
      <c r="DB21" s="129" t="s">
        <v>81</v>
      </c>
      <c r="DC21" s="129" t="s">
        <v>81</v>
      </c>
      <c r="DD21" s="129" t="s">
        <v>81</v>
      </c>
      <c r="DE21" s="129" t="s">
        <v>81</v>
      </c>
      <c r="DF21" s="129">
        <v>0</v>
      </c>
      <c r="DG21" s="322">
        <v>7.02</v>
      </c>
      <c r="DH21" s="322">
        <v>7.19</v>
      </c>
      <c r="DI21" s="322">
        <v>7.56</v>
      </c>
      <c r="DJ21" s="322">
        <v>7.68</v>
      </c>
      <c r="DK21" s="322">
        <v>7.69</v>
      </c>
      <c r="DL21" s="322">
        <v>9.92</v>
      </c>
      <c r="DM21" s="322">
        <v>47.06</v>
      </c>
      <c r="DN21" s="322">
        <v>7.84</v>
      </c>
      <c r="DO21" s="322">
        <v>70.010000000000005</v>
      </c>
      <c r="DP21" s="131" t="s">
        <v>82</v>
      </c>
      <c r="DQ21" s="407">
        <v>0</v>
      </c>
      <c r="DR21" s="407">
        <v>1</v>
      </c>
      <c r="DS21" s="129" t="s">
        <v>83</v>
      </c>
      <c r="DT21" s="129" t="s">
        <v>83</v>
      </c>
      <c r="DU21" s="129" t="s">
        <v>83</v>
      </c>
      <c r="DV21" s="129" t="s">
        <v>83</v>
      </c>
      <c r="DW21" s="131" t="s">
        <v>83</v>
      </c>
      <c r="DX21" s="131" t="s">
        <v>84</v>
      </c>
      <c r="DY21" s="131" t="s">
        <v>81</v>
      </c>
      <c r="DZ21" s="131" t="s">
        <v>5653</v>
      </c>
      <c r="EA21" s="131" t="s">
        <v>86</v>
      </c>
      <c r="EB21" s="131" t="s">
        <v>5654</v>
      </c>
      <c r="EC21" s="131" t="s">
        <v>88</v>
      </c>
      <c r="ED21" s="131" t="s">
        <v>89</v>
      </c>
      <c r="EE21" s="131" t="s">
        <v>81</v>
      </c>
      <c r="EF21" s="131" t="s">
        <v>5655</v>
      </c>
      <c r="EG21" s="131" t="s">
        <v>295</v>
      </c>
      <c r="EH21" s="131" t="s">
        <v>5656</v>
      </c>
      <c r="EI21" s="131" t="s">
        <v>5657</v>
      </c>
      <c r="EJ21" s="135" t="s">
        <v>5658</v>
      </c>
      <c r="EK21" s="135" t="s">
        <v>5659</v>
      </c>
      <c r="EL21" s="135" t="s">
        <v>5660</v>
      </c>
      <c r="EM21" s="135" t="s">
        <v>5661</v>
      </c>
      <c r="EN21" s="131" t="s">
        <v>81</v>
      </c>
    </row>
    <row r="22" spans="1:144" ht="18" thickTop="1" thickBot="1">
      <c r="A22" s="575">
        <f t="shared" si="2"/>
        <v>21</v>
      </c>
      <c r="B22" s="572" t="s">
        <v>5679</v>
      </c>
      <c r="C22" s="600" t="s">
        <v>11770</v>
      </c>
      <c r="D22" s="570" t="s">
        <v>13209</v>
      </c>
      <c r="E22" s="568" t="str">
        <f t="shared" si="0"/>
        <v>Not Placed</v>
      </c>
      <c r="F22" s="570" t="s">
        <v>207</v>
      </c>
      <c r="G22" s="570" t="s">
        <v>13265</v>
      </c>
      <c r="H22" s="131" t="str">
        <f>VLOOKUP(B22,BIOM!C:E,3,0)</f>
        <v>12th + Engineering without live KT</v>
      </c>
      <c r="I22" s="610">
        <v>36221</v>
      </c>
      <c r="J22" s="572">
        <v>21</v>
      </c>
      <c r="K22" s="611" t="s">
        <v>5681</v>
      </c>
      <c r="L22" s="611" t="s">
        <v>73</v>
      </c>
      <c r="M22" s="611" t="s">
        <v>5682</v>
      </c>
      <c r="N22" s="612" t="s">
        <v>5678</v>
      </c>
      <c r="O22" s="612">
        <v>9969532939</v>
      </c>
      <c r="P22" s="612">
        <v>8692044360</v>
      </c>
      <c r="Q22" s="612" t="e">
        <f>VLOOKUP(B22,'TCS CON'!$D$1:$H$98,5,0)</f>
        <v>#N/A</v>
      </c>
      <c r="R22" s="612" t="e">
        <f>VLOOKUP(B22,LTI!$C$1:$H$46,6,0)</f>
        <v>#N/A</v>
      </c>
      <c r="S22" s="612" t="e">
        <f>VLOOKUP(B22,JARO!$E$2:$I$11,5,0)</f>
        <v>#N/A</v>
      </c>
      <c r="T22" s="612" t="e">
        <f>VLOOKUP(B22,Capgemini!$D$3:$H$78,5,0)</f>
        <v>#N/A</v>
      </c>
      <c r="U22" s="612" t="e">
        <f>VLOOKUP(B22,Carwale!$D$1:$H$4,5,0)</f>
        <v>#N/A</v>
      </c>
      <c r="V22" s="612" t="e">
        <f>VLOOKUP(B22,'Interactive Brokers'!E:I,5,0)</f>
        <v>#N/A</v>
      </c>
      <c r="W22" s="612" t="e">
        <f>VLOOKUP(B22,'REL Jio'!E:I,5,0)</f>
        <v>#N/A</v>
      </c>
      <c r="X22" s="612" t="e">
        <f>VLOOKUP(B22,'Sciative Sol'!E:I,5,0)</f>
        <v>#N/A</v>
      </c>
      <c r="Y22" s="612" t="e">
        <f>VLOOKUP(B22,'Hexaware Tech'!E:I,5,0)</f>
        <v>#N/A</v>
      </c>
      <c r="Z22" s="612" t="e">
        <f>VLOOKUP(B22,Axis!D:H,5,0)</f>
        <v>#N/A</v>
      </c>
      <c r="AA22" s="612" t="e">
        <f>VLOOKUP(B22,Ugam!$D$3:$H$26,5,0)</f>
        <v>#N/A</v>
      </c>
      <c r="AB22" s="612" t="e">
        <f>VLOOKUP(B22,Zeus!F:J,5,0)</f>
        <v>#N/A</v>
      </c>
      <c r="AC22" s="612" t="e">
        <f>VLOOKUP(B22,Montran!F:J,5,0)</f>
        <v>#N/A</v>
      </c>
      <c r="AD22" s="612" t="e">
        <f>VLOOKUP(B22,Endurance!G22:L22,5,0)</f>
        <v>#N/A</v>
      </c>
      <c r="AE22" s="612" t="e">
        <f>VLOOKUP(B22,'Swabhav Techlabs'!$F$1:$J$2,5,0)</f>
        <v>#N/A</v>
      </c>
      <c r="AF22" s="612" t="e">
        <f>VLOOKUP(B22,'Quality Kiosk'!$F$1:$J$18,5,0)</f>
        <v>#N/A</v>
      </c>
      <c r="AG22" s="612" t="e">
        <f>VLOOKUP(B22,'Lemon VB'!$F$1:$J$2,5,0)</f>
        <v>#N/A</v>
      </c>
      <c r="AH22" s="612" t="e">
        <f>VLOOKUP(B22,Gocomet!$E$1:$I$3,5,0)</f>
        <v>#N/A</v>
      </c>
      <c r="AI22" s="612" t="e">
        <f>VLOOKUP(B22,'Ingram Micro'!$E$1:$I$8,5,0)</f>
        <v>#N/A</v>
      </c>
      <c r="AJ22" s="612" t="e">
        <f>VLOOKUP(B22,'DePronto Infotech'!$E$1:$I$2,5,0)</f>
        <v>#N/A</v>
      </c>
      <c r="AK22" s="612" t="e">
        <f>VLOOKUP(B22,'Reliance Retail'!$E$1:$I$4,5,0)</f>
        <v>#N/A</v>
      </c>
      <c r="AL22" s="612" t="e">
        <f>VLOOKUP(B22,'Bright Champs'!$D$1:$H$13,5,0)</f>
        <v>#N/A</v>
      </c>
      <c r="AM22" s="612" t="e">
        <f>VLOOKUP(B22,Neosoft!$E$1:$I$12,5,0)</f>
        <v>#N/A</v>
      </c>
      <c r="AN22" s="612" t="e">
        <f>VLOOKUP(B22,Infosys!$E$1:$I$3,5,0)</f>
        <v>#N/A</v>
      </c>
      <c r="AO22" s="612" t="e">
        <f>VLOOKUP(B22,Cerelabs!$E$1:$I$5,5,0)</f>
        <v>#N/A</v>
      </c>
      <c r="AP22" s="612" t="e">
        <f>VLOOKUP(B22,'Neebal Technologies'!$D$1:$H$2,5,0)</f>
        <v>#N/A</v>
      </c>
      <c r="AQ22" s="612" t="e">
        <f>VLOOKUP(B22,'Vertiv Energy'!$D$1:$H$2,5,0)</f>
        <v>#N/A</v>
      </c>
      <c r="AR22" s="612" t="e">
        <f>VLOOKUP(B22,'Acidaes Solutions (CRMNEXT)'!$D$1:$H$3,5,0)</f>
        <v>#N/A</v>
      </c>
      <c r="AS22" s="612" t="e">
        <f>VLOOKUP(B22,Growisto!$D$1:$H$2,5,0)</f>
        <v>#N/A</v>
      </c>
      <c r="AT22" s="612" t="e">
        <f>VLOOKUP(B22,'9.9 Mediaworx - Digit'!$D$1:$H$2,5,0)</f>
        <v>#N/A</v>
      </c>
      <c r="AU22" s="612" t="e">
        <f>VLOOKUP(B22,'Vistaar systems Pvt Ltd'!$D$2:$H$3,5,0)</f>
        <v>#N/A</v>
      </c>
      <c r="AV22" s="612" t="e">
        <f>VLOOKUP(B22,'Course 5i'!$D$2:$H$11,5,0)</f>
        <v>#N/A</v>
      </c>
      <c r="AW22" s="612" t="e">
        <f>VLOOKUP(B22,'Radiant Appliances &amp; Electronic'!$D$1:$H$13,5,0)</f>
        <v>#N/A</v>
      </c>
      <c r="AX22" s="612" t="e">
        <f>VLOOKUP(B22,'Atos Global'!$D$3:$H$27,5,0)</f>
        <v>#N/A</v>
      </c>
      <c r="AY22" s="612" t="e">
        <f>VLOOKUP(B22,'Saama Technologies'!$D$1:$H$2,5,0)</f>
        <v>#N/A</v>
      </c>
      <c r="AZ22" s="612" t="e">
        <f>VLOOKUP(B22,'Multiplier Solutions'!$D$1:$H$2,5,0)</f>
        <v>#N/A</v>
      </c>
      <c r="BA22" s="612" t="e">
        <f>VLOOKUP(B22,GEP!$D$2:$H$5,5,0)</f>
        <v>#N/A</v>
      </c>
      <c r="BB22" s="612" t="e">
        <f>VLOOKUP(B22,Accenture!$D$1:$H$6,5,0)</f>
        <v>#N/A</v>
      </c>
      <c r="BC22" s="612" t="e">
        <f>VLOOKUP(B22,'Endurance International Group'!$D$1:$H$2,5,0)</f>
        <v>#N/A</v>
      </c>
      <c r="BD22" s="612" t="e">
        <f>VLOOKUP(B22,Newgen!$D$1:$H$2,5,0)</f>
        <v>#N/A</v>
      </c>
      <c r="BE22" s="612" t="e">
        <f>VLOOKUP(B22,'3D Incredible'!D22:H22,5,0)</f>
        <v>#N/A</v>
      </c>
      <c r="BF22" s="612" t="e">
        <f>VLOOKUP(B22,'Raja Software Labs'!$D$2:$H$2,5,0)</f>
        <v>#N/A</v>
      </c>
      <c r="BG22" s="612" t="e">
        <f>VLOOKUP(B22,Wipro!$D$1:$H$2,5,0)</f>
        <v>#N/A</v>
      </c>
      <c r="BH22" s="612" t="e">
        <f>VLOOKUP(B22,'Perch Technologies'!$D$2:$H$2,5,0)</f>
        <v>#N/A</v>
      </c>
      <c r="BI22" s="612" t="e">
        <f>VLOOKUP(B22,'Morning Star'!$D$1:$H$6,5,0)</f>
        <v>#N/A</v>
      </c>
      <c r="BJ22" s="612" t="e">
        <f>VLOOKUP(B22,Flexiloans!$D$1:$H$2,5,0)</f>
        <v>#N/A</v>
      </c>
      <c r="BK22" s="612" t="e">
        <f>VLOOKUP(B22,'Thirdware Solutions'!$D$1:$H$2,5,0)</f>
        <v>#N/A</v>
      </c>
      <c r="BL22" s="612" t="e">
        <f>VLOOKUP(B22,Tescom!$D$1:$H$8,5,0)</f>
        <v>#N/A</v>
      </c>
      <c r="BM22" s="612" t="e">
        <f>VLOOKUP(B22,'Cogno AI'!$D$1:$H$2,5,0)</f>
        <v>#N/A</v>
      </c>
      <c r="BN22" s="612" t="e">
        <f>VLOOKUP(B22,'ABM Knowledgeware'!$D$1:$H$2,5,0)</f>
        <v>#N/A</v>
      </c>
      <c r="BO22" s="612" t="e">
        <f>VLOOKUP(B22,'Concerto Software'!$D$1:$H$3,5,0)</f>
        <v>#N/A</v>
      </c>
      <c r="BP22" s="612" t="e">
        <f>VLOOKUP(B22,'My Captain'!$D$1:$H$4,5,0)</f>
        <v>#N/A</v>
      </c>
      <c r="BQ22" s="612" t="e">
        <f>VLOOKUP(B22,'Finoux Solutions'!$D$2:$H$4,5,0)</f>
        <v>#N/A</v>
      </c>
      <c r="BR22" s="612" t="e">
        <f>VLOOKUP(B22,'MITR Learning'!$D$1:$H$2,5,0)</f>
        <v>#N/A</v>
      </c>
      <c r="BS22" s="612" t="e">
        <f>VLOOKUP(B22,Nucsoft!$D$2:$H$6,5,0)</f>
        <v>#N/A</v>
      </c>
      <c r="BT22" s="612" t="e">
        <f>VLOOKUP(B22,'Paras Cadd'!$D$1:$H$2,5,0)</f>
        <v>#N/A</v>
      </c>
      <c r="BU22" s="612" t="e">
        <f>VLOOKUP(B22,'ICICI Securities'!$D$1:$H$2,5,0)</f>
        <v>#N/A</v>
      </c>
      <c r="BV22" s="612" t="e">
        <f>VLOOKUP(B22,'Citius Tech'!$D$2:$H$5,5,0)</f>
        <v>#N/A</v>
      </c>
      <c r="BW22" s="612" t="e">
        <f>VLOOKUP(B22,'Buzzy Brains'!$D$2:$H$2,5,0)</f>
        <v>#N/A</v>
      </c>
      <c r="BX22" s="612" t="e">
        <f>VLOOKUP(B22,'Decimal Point'!$D$2:$H$2,5,0)</f>
        <v>#N/A</v>
      </c>
      <c r="BY22" s="612" t="e">
        <f>VLOOKUP(B22,'Sankey Business Solutions'!$D$2:$H$3,5,0)</f>
        <v>#N/A</v>
      </c>
      <c r="BZ22" s="612" t="e">
        <f>VLOOKUP(B22,'Nangia &amp; Co LLP'!$D$2:$H$2,5,0)</f>
        <v>#N/A</v>
      </c>
      <c r="CA22" s="612" t="e">
        <f>VLOOKUP(B22,'FIS Solutions India Pvt Ltd'!$D$2:$H$2,5,0)</f>
        <v>#N/A</v>
      </c>
      <c r="CB22" s="612" t="e">
        <f>VLOOKUP(B22,'Delta Technology &amp; Management '!$D$2:$H$16,5,0)</f>
        <v>#N/A</v>
      </c>
      <c r="CC22" s="612" t="e">
        <f>VLOOKUP(B22,'Espoir Networks'!$D$3:$H$11,5,0)</f>
        <v>#N/A</v>
      </c>
      <c r="CD22" s="612" t="e">
        <f>VLOOKUP(B22,'Servosys Solution'!$D$3:$H$5,5,0)</f>
        <v>#N/A</v>
      </c>
      <c r="CE22" s="612" t="e">
        <f>VLOOKUP(B22,'Ribbon Communications'!$D$3:$H$4,5,0)</f>
        <v>#N/A</v>
      </c>
      <c r="CF22" s="612">
        <f t="shared" si="1"/>
        <v>0</v>
      </c>
      <c r="CG22" s="129" t="s">
        <v>5683</v>
      </c>
      <c r="CH22" s="129">
        <v>948188890142</v>
      </c>
      <c r="CI22" s="129" t="s">
        <v>134</v>
      </c>
      <c r="CJ22" s="129" t="s">
        <v>11759</v>
      </c>
      <c r="CK22" s="132">
        <v>42552</v>
      </c>
      <c r="CL22" s="129">
        <v>2021</v>
      </c>
      <c r="CM22" s="128" t="s">
        <v>4460</v>
      </c>
      <c r="CN22" s="129">
        <v>457</v>
      </c>
      <c r="CO22" s="133">
        <v>0.91400000000000003</v>
      </c>
      <c r="CP22" s="129">
        <v>2014</v>
      </c>
      <c r="CQ22" s="129" t="s">
        <v>79</v>
      </c>
      <c r="CR22" s="128" t="s">
        <v>7258</v>
      </c>
      <c r="CS22" s="129">
        <v>457</v>
      </c>
      <c r="CT22" s="133">
        <v>0.6492</v>
      </c>
      <c r="CU22" s="129">
        <v>2016</v>
      </c>
      <c r="CV22" s="129" t="s">
        <v>79</v>
      </c>
      <c r="CW22" s="131" t="s">
        <v>295</v>
      </c>
      <c r="CX22" s="131" t="s">
        <v>295</v>
      </c>
      <c r="CY22" s="129" t="s">
        <v>295</v>
      </c>
      <c r="CZ22" s="129" t="s">
        <v>295</v>
      </c>
      <c r="DA22" s="129" t="s">
        <v>295</v>
      </c>
      <c r="DB22" s="129" t="s">
        <v>81</v>
      </c>
      <c r="DC22" s="129" t="s">
        <v>81</v>
      </c>
      <c r="DD22" s="129" t="s">
        <v>295</v>
      </c>
      <c r="DE22" s="129" t="s">
        <v>295</v>
      </c>
      <c r="DF22" s="129">
        <v>0</v>
      </c>
      <c r="DG22" s="322">
        <v>6.35</v>
      </c>
      <c r="DH22" s="322">
        <v>6.43</v>
      </c>
      <c r="DI22" s="322">
        <v>6.22</v>
      </c>
      <c r="DJ22" s="322">
        <v>7.15</v>
      </c>
      <c r="DK22" s="322">
        <v>8.3800000000000008</v>
      </c>
      <c r="DL22" s="322">
        <v>10</v>
      </c>
      <c r="DM22" s="322">
        <v>44.53</v>
      </c>
      <c r="DN22" s="322">
        <v>7.42</v>
      </c>
      <c r="DO22" s="322">
        <v>67.05</v>
      </c>
      <c r="DP22" s="131" t="s">
        <v>138</v>
      </c>
      <c r="DQ22" s="407">
        <v>0</v>
      </c>
      <c r="DR22" s="407">
        <v>2</v>
      </c>
      <c r="DS22" s="129" t="s">
        <v>83</v>
      </c>
      <c r="DT22" s="129" t="s">
        <v>83</v>
      </c>
      <c r="DU22" s="129" t="s">
        <v>83</v>
      </c>
      <c r="DV22" s="129" t="s">
        <v>83</v>
      </c>
      <c r="DW22" s="131" t="s">
        <v>230</v>
      </c>
      <c r="DX22" s="131" t="s">
        <v>84</v>
      </c>
      <c r="DY22" s="131" t="s">
        <v>295</v>
      </c>
      <c r="DZ22" s="131" t="s">
        <v>5686</v>
      </c>
      <c r="EA22" s="131" t="s">
        <v>86</v>
      </c>
      <c r="EB22" s="131" t="s">
        <v>5687</v>
      </c>
      <c r="EC22" s="131" t="s">
        <v>88</v>
      </c>
      <c r="ED22" s="131" t="s">
        <v>89</v>
      </c>
      <c r="EE22" s="131" t="s">
        <v>5688</v>
      </c>
      <c r="EF22" s="131" t="s">
        <v>5689</v>
      </c>
      <c r="EG22" s="131" t="s">
        <v>5690</v>
      </c>
      <c r="EH22" s="131" t="s">
        <v>5691</v>
      </c>
      <c r="EI22" s="131" t="s">
        <v>5692</v>
      </c>
      <c r="EJ22" s="135" t="s">
        <v>5693</v>
      </c>
      <c r="EK22" s="135" t="s">
        <v>5694</v>
      </c>
      <c r="EL22" s="135" t="s">
        <v>5695</v>
      </c>
      <c r="EM22" s="135" t="s">
        <v>5696</v>
      </c>
      <c r="EN22" s="131" t="s">
        <v>295</v>
      </c>
    </row>
    <row r="23" spans="1:144" ht="18" thickTop="1" thickBot="1">
      <c r="A23" s="575">
        <f t="shared" si="2"/>
        <v>22</v>
      </c>
      <c r="B23" s="572" t="s">
        <v>6064</v>
      </c>
      <c r="C23" s="600" t="s">
        <v>6065</v>
      </c>
      <c r="D23" s="570" t="s">
        <v>13208</v>
      </c>
      <c r="E23" s="568" t="str">
        <f t="shared" si="0"/>
        <v>Not Placed</v>
      </c>
      <c r="F23" s="570" t="s">
        <v>207</v>
      </c>
      <c r="G23" s="570" t="s">
        <v>13265</v>
      </c>
      <c r="H23" s="131" t="str">
        <f>VLOOKUP(B23,BIOM!C:E,3,0)</f>
        <v>12th + Engineering without live KT</v>
      </c>
      <c r="I23" s="610" t="s">
        <v>6066</v>
      </c>
      <c r="J23" s="572">
        <v>20</v>
      </c>
      <c r="K23" s="611" t="s">
        <v>6067</v>
      </c>
      <c r="L23" s="611" t="s">
        <v>73</v>
      </c>
      <c r="M23" s="611" t="s">
        <v>6068</v>
      </c>
      <c r="N23" s="612" t="s">
        <v>6063</v>
      </c>
      <c r="O23" s="612">
        <v>7678012324</v>
      </c>
      <c r="P23" s="612">
        <v>7678012324</v>
      </c>
      <c r="Q23" s="612" t="e">
        <f>VLOOKUP(B23,'TCS CON'!$D$1:$H$98,5,0)</f>
        <v>#N/A</v>
      </c>
      <c r="R23" s="612" t="e">
        <f>VLOOKUP(B23,LTI!$C$1:$H$46,6,0)</f>
        <v>#N/A</v>
      </c>
      <c r="S23" s="612" t="e">
        <f>VLOOKUP(B23,JARO!$E$2:$I$11,5,0)</f>
        <v>#N/A</v>
      </c>
      <c r="T23" s="612" t="e">
        <f>VLOOKUP(B23,Capgemini!$D$3:$H$78,5,0)</f>
        <v>#N/A</v>
      </c>
      <c r="U23" s="612" t="e">
        <f>VLOOKUP(B23,Carwale!$D$1:$H$4,5,0)</f>
        <v>#N/A</v>
      </c>
      <c r="V23" s="612" t="e">
        <f>VLOOKUP(B23,'Interactive Brokers'!E:I,5,0)</f>
        <v>#N/A</v>
      </c>
      <c r="W23" s="612" t="e">
        <f>VLOOKUP(B23,'REL Jio'!E:I,5,0)</f>
        <v>#N/A</v>
      </c>
      <c r="X23" s="612" t="e">
        <f>VLOOKUP(B23,'Sciative Sol'!E:I,5,0)</f>
        <v>#N/A</v>
      </c>
      <c r="Y23" s="612" t="e">
        <f>VLOOKUP(B23,'Hexaware Tech'!E:I,5,0)</f>
        <v>#N/A</v>
      </c>
      <c r="Z23" s="612" t="e">
        <f>VLOOKUP(B23,Axis!D:H,5,0)</f>
        <v>#N/A</v>
      </c>
      <c r="AA23" s="612" t="e">
        <f>VLOOKUP(B23,Ugam!$D$3:$H$26,5,0)</f>
        <v>#N/A</v>
      </c>
      <c r="AB23" s="612" t="e">
        <f>VLOOKUP(B23,Zeus!F:J,5,0)</f>
        <v>#N/A</v>
      </c>
      <c r="AC23" s="612" t="e">
        <f>VLOOKUP(B23,Montran!F:J,5,0)</f>
        <v>#N/A</v>
      </c>
      <c r="AD23" s="612" t="e">
        <f>VLOOKUP(B23,Endurance!G23:L23,5,0)</f>
        <v>#N/A</v>
      </c>
      <c r="AE23" s="612" t="e">
        <f>VLOOKUP(B23,'Swabhav Techlabs'!$F$1:$J$2,5,0)</f>
        <v>#N/A</v>
      </c>
      <c r="AF23" s="612" t="e">
        <f>VLOOKUP(B23,'Quality Kiosk'!$F$1:$J$18,5,0)</f>
        <v>#N/A</v>
      </c>
      <c r="AG23" s="612" t="e">
        <f>VLOOKUP(B23,'Lemon VB'!$F$1:$J$2,5,0)</f>
        <v>#N/A</v>
      </c>
      <c r="AH23" s="612" t="e">
        <f>VLOOKUP(B23,Gocomet!$E$1:$I$3,5,0)</f>
        <v>#N/A</v>
      </c>
      <c r="AI23" s="612" t="e">
        <f>VLOOKUP(B23,'Ingram Micro'!$E$1:$I$8,5,0)</f>
        <v>#N/A</v>
      </c>
      <c r="AJ23" s="612" t="e">
        <f>VLOOKUP(B23,'DePronto Infotech'!$E$1:$I$2,5,0)</f>
        <v>#N/A</v>
      </c>
      <c r="AK23" s="612" t="e">
        <f>VLOOKUP(B23,'Reliance Retail'!$E$1:$I$4,5,0)</f>
        <v>#N/A</v>
      </c>
      <c r="AL23" s="612" t="e">
        <f>VLOOKUP(B23,'Bright Champs'!$D$1:$H$13,5,0)</f>
        <v>#N/A</v>
      </c>
      <c r="AM23" s="612" t="e">
        <f>VLOOKUP(B23,Neosoft!$E$1:$I$12,5,0)</f>
        <v>#N/A</v>
      </c>
      <c r="AN23" s="612" t="e">
        <f>VLOOKUP(B23,Infosys!$E$1:$I$3,5,0)</f>
        <v>#N/A</v>
      </c>
      <c r="AO23" s="612" t="e">
        <f>VLOOKUP(B23,Cerelabs!$E$1:$I$5,5,0)</f>
        <v>#N/A</v>
      </c>
      <c r="AP23" s="612" t="e">
        <f>VLOOKUP(B23,'Neebal Technologies'!$D$1:$H$2,5,0)</f>
        <v>#N/A</v>
      </c>
      <c r="AQ23" s="612" t="e">
        <f>VLOOKUP(B23,'Vertiv Energy'!$D$1:$H$2,5,0)</f>
        <v>#N/A</v>
      </c>
      <c r="AR23" s="612" t="e">
        <f>VLOOKUP(B23,'Acidaes Solutions (CRMNEXT)'!$D$1:$H$3,5,0)</f>
        <v>#N/A</v>
      </c>
      <c r="AS23" s="612" t="e">
        <f>VLOOKUP(B23,Growisto!$D$1:$H$2,5,0)</f>
        <v>#N/A</v>
      </c>
      <c r="AT23" s="612" t="e">
        <f>VLOOKUP(B23,'9.9 Mediaworx - Digit'!$D$1:$H$2,5,0)</f>
        <v>#N/A</v>
      </c>
      <c r="AU23" s="612" t="e">
        <f>VLOOKUP(B23,'Vistaar systems Pvt Ltd'!$D$2:$H$3,5,0)</f>
        <v>#N/A</v>
      </c>
      <c r="AV23" s="612" t="e">
        <f>VLOOKUP(B23,'Course 5i'!$D$2:$H$11,5,0)</f>
        <v>#N/A</v>
      </c>
      <c r="AW23" s="612" t="e">
        <f>VLOOKUP(B23,'Radiant Appliances &amp; Electronic'!$D$1:$H$13,5,0)</f>
        <v>#N/A</v>
      </c>
      <c r="AX23" s="612" t="e">
        <f>VLOOKUP(B23,'Atos Global'!$D$3:$H$27,5,0)</f>
        <v>#N/A</v>
      </c>
      <c r="AY23" s="612" t="e">
        <f>VLOOKUP(B23,'Saama Technologies'!$D$1:$H$2,5,0)</f>
        <v>#N/A</v>
      </c>
      <c r="AZ23" s="612" t="e">
        <f>VLOOKUP(B23,'Multiplier Solutions'!$D$1:$H$2,5,0)</f>
        <v>#N/A</v>
      </c>
      <c r="BA23" s="612" t="e">
        <f>VLOOKUP(B23,GEP!$D$2:$H$5,5,0)</f>
        <v>#N/A</v>
      </c>
      <c r="BB23" s="612" t="e">
        <f>VLOOKUP(B23,Accenture!$D$1:$H$6,5,0)</f>
        <v>#N/A</v>
      </c>
      <c r="BC23" s="612" t="e">
        <f>VLOOKUP(B23,'Endurance International Group'!$D$1:$H$2,5,0)</f>
        <v>#N/A</v>
      </c>
      <c r="BD23" s="612" t="e">
        <f>VLOOKUP(B23,Newgen!$D$1:$H$2,5,0)</f>
        <v>#N/A</v>
      </c>
      <c r="BE23" s="612" t="e">
        <f>VLOOKUP(B23,'3D Incredible'!D23:H23,5,0)</f>
        <v>#N/A</v>
      </c>
      <c r="BF23" s="612" t="e">
        <f>VLOOKUP(B23,'Raja Software Labs'!$D$2:$H$2,5,0)</f>
        <v>#N/A</v>
      </c>
      <c r="BG23" s="612" t="e">
        <f>VLOOKUP(B23,Wipro!$D$1:$H$2,5,0)</f>
        <v>#N/A</v>
      </c>
      <c r="BH23" s="612" t="e">
        <f>VLOOKUP(B23,'Perch Technologies'!$D$2:$H$2,5,0)</f>
        <v>#N/A</v>
      </c>
      <c r="BI23" s="612" t="e">
        <f>VLOOKUP(B23,'Morning Star'!$D$1:$H$6,5,0)</f>
        <v>#N/A</v>
      </c>
      <c r="BJ23" s="612" t="e">
        <f>VLOOKUP(B23,Flexiloans!$D$1:$H$2,5,0)</f>
        <v>#N/A</v>
      </c>
      <c r="BK23" s="612" t="e">
        <f>VLOOKUP(B23,'Thirdware Solutions'!$D$1:$H$2,5,0)</f>
        <v>#N/A</v>
      </c>
      <c r="BL23" s="612" t="e">
        <f>VLOOKUP(B23,Tescom!$D$1:$H$8,5,0)</f>
        <v>#N/A</v>
      </c>
      <c r="BM23" s="612" t="e">
        <f>VLOOKUP(B23,'Cogno AI'!$D$1:$H$2,5,0)</f>
        <v>#N/A</v>
      </c>
      <c r="BN23" s="612" t="e">
        <f>VLOOKUP(B23,'ABM Knowledgeware'!$D$1:$H$2,5,0)</f>
        <v>#N/A</v>
      </c>
      <c r="BO23" s="612" t="e">
        <f>VLOOKUP(B23,'Concerto Software'!$D$1:$H$3,5,0)</f>
        <v>#N/A</v>
      </c>
      <c r="BP23" s="612" t="e">
        <f>VLOOKUP(B23,'My Captain'!$D$1:$H$4,5,0)</f>
        <v>#N/A</v>
      </c>
      <c r="BQ23" s="612" t="e">
        <f>VLOOKUP(B23,'Finoux Solutions'!$D$2:$H$4,5,0)</f>
        <v>#N/A</v>
      </c>
      <c r="BR23" s="612" t="e">
        <f>VLOOKUP(B23,'MITR Learning'!$D$1:$H$2,5,0)</f>
        <v>#N/A</v>
      </c>
      <c r="BS23" s="612" t="e">
        <f>VLOOKUP(B23,Nucsoft!$D$2:$H$6,5,0)</f>
        <v>#N/A</v>
      </c>
      <c r="BT23" s="612" t="e">
        <f>VLOOKUP(B23,'Paras Cadd'!$D$1:$H$2,5,0)</f>
        <v>#N/A</v>
      </c>
      <c r="BU23" s="612" t="e">
        <f>VLOOKUP(B23,'ICICI Securities'!$D$1:$H$2,5,0)</f>
        <v>#N/A</v>
      </c>
      <c r="BV23" s="612" t="e">
        <f>VLOOKUP(B23,'Citius Tech'!$D$2:$H$5,5,0)</f>
        <v>#N/A</v>
      </c>
      <c r="BW23" s="612" t="e">
        <f>VLOOKUP(B23,'Buzzy Brains'!$D$2:$H$2,5,0)</f>
        <v>#N/A</v>
      </c>
      <c r="BX23" s="612" t="e">
        <f>VLOOKUP(B23,'Decimal Point'!$D$2:$H$2,5,0)</f>
        <v>#N/A</v>
      </c>
      <c r="BY23" s="612" t="e">
        <f>VLOOKUP(B23,'Sankey Business Solutions'!$D$2:$H$3,5,0)</f>
        <v>#N/A</v>
      </c>
      <c r="BZ23" s="612" t="e">
        <f>VLOOKUP(B23,'Nangia &amp; Co LLP'!$D$2:$H$2,5,0)</f>
        <v>#N/A</v>
      </c>
      <c r="CA23" s="612" t="e">
        <f>VLOOKUP(B23,'FIS Solutions India Pvt Ltd'!$D$2:$H$2,5,0)</f>
        <v>#N/A</v>
      </c>
      <c r="CB23" s="612" t="e">
        <f>VLOOKUP(B23,'Delta Technology &amp; Management '!$D$2:$H$16,5,0)</f>
        <v>#N/A</v>
      </c>
      <c r="CC23" s="612" t="e">
        <f>VLOOKUP(B23,'Espoir Networks'!$D$3:$H$11,5,0)</f>
        <v>#N/A</v>
      </c>
      <c r="CD23" s="612" t="e">
        <f>VLOOKUP(B23,'Servosys Solution'!$D$3:$H$5,5,0)</f>
        <v>#N/A</v>
      </c>
      <c r="CE23" s="612" t="e">
        <f>VLOOKUP(B23,'Ribbon Communications'!$D$3:$H$4,5,0)</f>
        <v>#N/A</v>
      </c>
      <c r="CF23" s="612">
        <f t="shared" si="1"/>
        <v>0</v>
      </c>
      <c r="CG23" s="129" t="s">
        <v>134</v>
      </c>
      <c r="CH23" s="129">
        <v>686783894513</v>
      </c>
      <c r="CI23" s="129" t="s">
        <v>134</v>
      </c>
      <c r="CJ23" s="129" t="s">
        <v>11759</v>
      </c>
      <c r="CK23" s="132">
        <v>42917</v>
      </c>
      <c r="CL23" s="129">
        <v>2021</v>
      </c>
      <c r="CM23" s="128" t="s">
        <v>6069</v>
      </c>
      <c r="CN23" s="129">
        <v>439</v>
      </c>
      <c r="CO23" s="133">
        <v>0.878</v>
      </c>
      <c r="CP23" s="129">
        <v>2015</v>
      </c>
      <c r="CQ23" s="129" t="s">
        <v>79</v>
      </c>
      <c r="CR23" s="128" t="s">
        <v>1689</v>
      </c>
      <c r="CS23" s="129">
        <v>390</v>
      </c>
      <c r="CT23" s="133">
        <v>60</v>
      </c>
      <c r="CU23" s="129">
        <v>2017</v>
      </c>
      <c r="CV23" s="129" t="s">
        <v>79</v>
      </c>
      <c r="CW23" s="131" t="s">
        <v>81</v>
      </c>
      <c r="CX23" s="131" t="s">
        <v>81</v>
      </c>
      <c r="CY23" s="129" t="s">
        <v>81</v>
      </c>
      <c r="CZ23" s="129" t="s">
        <v>81</v>
      </c>
      <c r="DA23" s="129" t="s">
        <v>81</v>
      </c>
      <c r="DB23" s="129" t="s">
        <v>81</v>
      </c>
      <c r="DC23" s="129" t="s">
        <v>81</v>
      </c>
      <c r="DD23" s="129" t="s">
        <v>81</v>
      </c>
      <c r="DE23" s="129" t="s">
        <v>81</v>
      </c>
      <c r="DF23" s="129">
        <v>0</v>
      </c>
      <c r="DG23" s="322">
        <v>5.63</v>
      </c>
      <c r="DH23" s="322">
        <v>5.98</v>
      </c>
      <c r="DI23" s="322">
        <v>5.93</v>
      </c>
      <c r="DJ23" s="322">
        <v>5.85</v>
      </c>
      <c r="DK23" s="322">
        <v>6.09</v>
      </c>
      <c r="DL23" s="322">
        <v>7.89</v>
      </c>
      <c r="DM23" s="322">
        <v>37.369999999999997</v>
      </c>
      <c r="DN23" s="322">
        <v>6.22</v>
      </c>
      <c r="DO23" s="322">
        <v>63</v>
      </c>
      <c r="DP23" s="131" t="s">
        <v>138</v>
      </c>
      <c r="DQ23" s="407">
        <v>0</v>
      </c>
      <c r="DR23" s="407">
        <v>5</v>
      </c>
      <c r="DS23" s="129" t="s">
        <v>83</v>
      </c>
      <c r="DT23" s="129" t="s">
        <v>83</v>
      </c>
      <c r="DU23" s="129" t="s">
        <v>83</v>
      </c>
      <c r="DV23" s="129" t="s">
        <v>83</v>
      </c>
      <c r="DW23" s="131" t="s">
        <v>83</v>
      </c>
      <c r="DX23" s="131" t="s">
        <v>84</v>
      </c>
      <c r="DY23" s="131" t="s">
        <v>81</v>
      </c>
      <c r="DZ23" s="131" t="s">
        <v>6070</v>
      </c>
      <c r="EA23" s="131" t="s">
        <v>6071</v>
      </c>
      <c r="EB23" s="131" t="s">
        <v>6072</v>
      </c>
      <c r="EC23" s="131" t="s">
        <v>6073</v>
      </c>
      <c r="ED23" s="131" t="s">
        <v>89</v>
      </c>
      <c r="EE23" s="131" t="s">
        <v>6074</v>
      </c>
      <c r="EF23" s="131" t="s">
        <v>6075</v>
      </c>
      <c r="EG23" s="131" t="s">
        <v>6076</v>
      </c>
      <c r="EH23" s="131" t="s">
        <v>4151</v>
      </c>
      <c r="EI23" s="131" t="s">
        <v>6077</v>
      </c>
      <c r="EJ23" s="135" t="s">
        <v>6078</v>
      </c>
      <c r="EK23" s="135" t="s">
        <v>6079</v>
      </c>
      <c r="EL23" s="135" t="s">
        <v>6080</v>
      </c>
      <c r="EM23" s="135" t="s">
        <v>6081</v>
      </c>
      <c r="EN23" s="131" t="s">
        <v>295</v>
      </c>
    </row>
    <row r="24" spans="1:144" ht="18" thickTop="1" thickBot="1">
      <c r="A24" s="575">
        <f t="shared" si="2"/>
        <v>23</v>
      </c>
      <c r="B24" s="572" t="s">
        <v>8058</v>
      </c>
      <c r="C24" s="600" t="s">
        <v>8059</v>
      </c>
      <c r="D24" s="570" t="s">
        <v>13208</v>
      </c>
      <c r="E24" s="568" t="str">
        <f t="shared" si="0"/>
        <v>Placed</v>
      </c>
      <c r="F24" s="570" t="s">
        <v>207</v>
      </c>
      <c r="G24" s="570" t="s">
        <v>13265</v>
      </c>
      <c r="H24" s="131" t="str">
        <f>VLOOKUP(B24,BIOM!C:E,3,0)</f>
        <v>12th + Engineering without live KT</v>
      </c>
      <c r="I24" s="610" t="s">
        <v>8060</v>
      </c>
      <c r="J24" s="572">
        <v>20</v>
      </c>
      <c r="K24" s="611" t="s">
        <v>8061</v>
      </c>
      <c r="L24" s="611" t="s">
        <v>8062</v>
      </c>
      <c r="M24" s="611" t="s">
        <v>8063</v>
      </c>
      <c r="N24" s="612" t="s">
        <v>8064</v>
      </c>
      <c r="O24" s="612">
        <v>8879035437</v>
      </c>
      <c r="P24" s="612">
        <v>7219752984</v>
      </c>
      <c r="Q24" s="612" t="e">
        <f>VLOOKUP(B24,'TCS CON'!$D$1:$H$98,5,0)</f>
        <v>#N/A</v>
      </c>
      <c r="R24" s="612" t="e">
        <f>VLOOKUP(B24,LTI!$C$1:$H$46,6,0)</f>
        <v>#N/A</v>
      </c>
      <c r="S24" s="612" t="e">
        <f>VLOOKUP(B24,JARO!$E$2:$I$11,5,0)</f>
        <v>#N/A</v>
      </c>
      <c r="T24" s="612" t="e">
        <f>VLOOKUP(B24,Capgemini!$D$3:$H$78,5,0)</f>
        <v>#N/A</v>
      </c>
      <c r="U24" s="612" t="e">
        <f>VLOOKUP(B24,Carwale!$D$1:$H$4,5,0)</f>
        <v>#N/A</v>
      </c>
      <c r="V24" s="612" t="e">
        <f>VLOOKUP(B24,'Interactive Brokers'!E:I,5,0)</f>
        <v>#N/A</v>
      </c>
      <c r="W24" s="612" t="e">
        <f>VLOOKUP(B24,'REL Jio'!E:I,5,0)</f>
        <v>#N/A</v>
      </c>
      <c r="X24" s="612" t="e">
        <f>VLOOKUP(B24,'Sciative Sol'!E:I,5,0)</f>
        <v>#N/A</v>
      </c>
      <c r="Y24" s="612" t="e">
        <f>VLOOKUP(B24,'Hexaware Tech'!E:I,5,0)</f>
        <v>#N/A</v>
      </c>
      <c r="Z24" s="612" t="e">
        <f>VLOOKUP(B24,Axis!D:H,5,0)</f>
        <v>#N/A</v>
      </c>
      <c r="AA24" s="612" t="e">
        <f>VLOOKUP(B24,Ugam!$D$3:$H$26,5,0)</f>
        <v>#N/A</v>
      </c>
      <c r="AB24" s="612" t="e">
        <f>VLOOKUP(B24,Zeus!F:J,5,0)</f>
        <v>#N/A</v>
      </c>
      <c r="AC24" s="612" t="e">
        <f>VLOOKUP(B24,Montran!F:J,5,0)</f>
        <v>#N/A</v>
      </c>
      <c r="AD24" s="612" t="e">
        <f>VLOOKUP(B24,Endurance!G24:L24,5,0)</f>
        <v>#N/A</v>
      </c>
      <c r="AE24" s="612" t="e">
        <f>VLOOKUP(B24,'Swabhav Techlabs'!$F$1:$J$2,5,0)</f>
        <v>#N/A</v>
      </c>
      <c r="AF24" s="612" t="e">
        <f>VLOOKUP(B24,'Quality Kiosk'!$F$1:$J$18,5,0)</f>
        <v>#N/A</v>
      </c>
      <c r="AG24" s="612" t="e">
        <f>VLOOKUP(B24,'Lemon VB'!$F$1:$J$2,5,0)</f>
        <v>#N/A</v>
      </c>
      <c r="AH24" s="612" t="e">
        <f>VLOOKUP(B24,Gocomet!$E$1:$I$3,5,0)</f>
        <v>#N/A</v>
      </c>
      <c r="AI24" s="612" t="e">
        <f>VLOOKUP(B24,'Ingram Micro'!$E$1:$I$8,5,0)</f>
        <v>#N/A</v>
      </c>
      <c r="AJ24" s="612" t="e">
        <f>VLOOKUP(B24,'DePronto Infotech'!$E$1:$I$2,5,0)</f>
        <v>#N/A</v>
      </c>
      <c r="AK24" s="612" t="e">
        <f>VLOOKUP(B24,'Reliance Retail'!$E$1:$I$4,5,0)</f>
        <v>#N/A</v>
      </c>
      <c r="AL24" s="612" t="e">
        <f>VLOOKUP(B24,'Bright Champs'!$D$1:$H$13,5,0)</f>
        <v>#N/A</v>
      </c>
      <c r="AM24" s="612" t="e">
        <f>VLOOKUP(B24,Neosoft!$E$1:$I$12,5,0)</f>
        <v>#N/A</v>
      </c>
      <c r="AN24" s="612" t="e">
        <f>VLOOKUP(B24,Infosys!$E$1:$I$3,5,0)</f>
        <v>#N/A</v>
      </c>
      <c r="AO24" s="612" t="e">
        <f>VLOOKUP(B24,Cerelabs!$E$1:$I$5,5,0)</f>
        <v>#N/A</v>
      </c>
      <c r="AP24" s="612" t="e">
        <f>VLOOKUP(B24,'Neebal Technologies'!$D$1:$H$2,5,0)</f>
        <v>#N/A</v>
      </c>
      <c r="AQ24" s="612" t="e">
        <f>VLOOKUP(B24,'Vertiv Energy'!$D$1:$H$2,5,0)</f>
        <v>#N/A</v>
      </c>
      <c r="AR24" s="612" t="e">
        <f>VLOOKUP(B24,'Acidaes Solutions (CRMNEXT)'!$D$1:$H$3,5,0)</f>
        <v>#N/A</v>
      </c>
      <c r="AS24" s="612" t="e">
        <f>VLOOKUP(B24,Growisto!$D$1:$H$2,5,0)</f>
        <v>#N/A</v>
      </c>
      <c r="AT24" s="612" t="e">
        <f>VLOOKUP(B24,'9.9 Mediaworx - Digit'!$D$1:$H$2,5,0)</f>
        <v>#N/A</v>
      </c>
      <c r="AU24" s="612" t="e">
        <f>VLOOKUP(B24,'Vistaar systems Pvt Ltd'!$D$2:$H$3,5,0)</f>
        <v>#N/A</v>
      </c>
      <c r="AV24" s="612" t="e">
        <f>VLOOKUP(B24,'Course 5i'!$D$2:$H$11,5,0)</f>
        <v>#N/A</v>
      </c>
      <c r="AW24" s="612" t="e">
        <f>VLOOKUP(B24,'Radiant Appliances &amp; Electronic'!$D$1:$H$13,5,0)</f>
        <v>#N/A</v>
      </c>
      <c r="AX24" s="612" t="e">
        <f>VLOOKUP(B24,'Atos Global'!$D$3:$H$27,5,0)</f>
        <v>#N/A</v>
      </c>
      <c r="AY24" s="612" t="e">
        <f>VLOOKUP(B24,'Saama Technologies'!$D$1:$H$2,5,0)</f>
        <v>#N/A</v>
      </c>
      <c r="AZ24" s="612" t="e">
        <f>VLOOKUP(B24,'Multiplier Solutions'!$D$1:$H$2,5,0)</f>
        <v>#N/A</v>
      </c>
      <c r="BA24" s="612" t="e">
        <f>VLOOKUP(B24,GEP!$D$2:$H$5,5,0)</f>
        <v>#N/A</v>
      </c>
      <c r="BB24" s="612" t="e">
        <f>VLOOKUP(B24,Accenture!$D$1:$H$6,5,0)</f>
        <v>#N/A</v>
      </c>
      <c r="BC24" s="612" t="e">
        <f>VLOOKUP(B24,'Endurance International Group'!$D$1:$H$2,5,0)</f>
        <v>#N/A</v>
      </c>
      <c r="BD24" s="612" t="e">
        <f>VLOOKUP(B24,Newgen!$D$1:$H$2,5,0)</f>
        <v>#N/A</v>
      </c>
      <c r="BE24" s="612" t="e">
        <f>VLOOKUP(B24,'3D Incredible'!D24:H24,5,0)</f>
        <v>#N/A</v>
      </c>
      <c r="BF24" s="612" t="e">
        <f>VLOOKUP(B24,'Raja Software Labs'!$D$2:$H$2,5,0)</f>
        <v>#N/A</v>
      </c>
      <c r="BG24" s="612" t="e">
        <f>VLOOKUP(B24,Wipro!$D$1:$H$2,5,0)</f>
        <v>#N/A</v>
      </c>
      <c r="BH24" s="612" t="e">
        <f>VLOOKUP(B24,'Perch Technologies'!$D$2:$H$2,5,0)</f>
        <v>#N/A</v>
      </c>
      <c r="BI24" s="612" t="e">
        <f>VLOOKUP(B24,'Morning Star'!$D$1:$H$6,5,0)</f>
        <v>#N/A</v>
      </c>
      <c r="BJ24" s="612" t="e">
        <f>VLOOKUP(B24,Flexiloans!$D$1:$H$2,5,0)</f>
        <v>#N/A</v>
      </c>
      <c r="BK24" s="612" t="e">
        <f>VLOOKUP(B24,'Thirdware Solutions'!$D$1:$H$2,5,0)</f>
        <v>#N/A</v>
      </c>
      <c r="BL24" s="612" t="e">
        <f>VLOOKUP(B24,Tescom!$D$1:$H$8,5,0)</f>
        <v>#N/A</v>
      </c>
      <c r="BM24" s="612" t="e">
        <f>VLOOKUP(B24,'Cogno AI'!$D$1:$H$2,5,0)</f>
        <v>#N/A</v>
      </c>
      <c r="BN24" s="612" t="e">
        <f>VLOOKUP(B24,'ABM Knowledgeware'!$D$1:$H$2,5,0)</f>
        <v>#N/A</v>
      </c>
      <c r="BO24" s="612" t="e">
        <f>VLOOKUP(B24,'Concerto Software'!$D$1:$H$3,5,0)</f>
        <v>#N/A</v>
      </c>
      <c r="BP24" s="612" t="e">
        <f>VLOOKUP(B24,'My Captain'!$D$1:$H$4,5,0)</f>
        <v>#N/A</v>
      </c>
      <c r="BQ24" s="612" t="e">
        <f>VLOOKUP(B24,'Finoux Solutions'!$D$2:$H$4,5,0)</f>
        <v>#N/A</v>
      </c>
      <c r="BR24" s="612" t="e">
        <f>VLOOKUP(B24,'MITR Learning'!$D$1:$H$2,5,0)</f>
        <v>#N/A</v>
      </c>
      <c r="BS24" s="612" t="e">
        <f>VLOOKUP(B24,Nucsoft!$D$2:$H$6,5,0)</f>
        <v>#N/A</v>
      </c>
      <c r="BT24" s="612" t="e">
        <f>VLOOKUP(B24,'Paras Cadd'!$D$1:$H$2,5,0)</f>
        <v>#N/A</v>
      </c>
      <c r="BU24" s="612" t="e">
        <f>VLOOKUP(B24,'ICICI Securities'!$D$1:$H$2,5,0)</f>
        <v>#N/A</v>
      </c>
      <c r="BV24" s="612">
        <f>VLOOKUP(B24,'Citius Tech'!$D$2:$H$5,5,0)</f>
        <v>450000</v>
      </c>
      <c r="BW24" s="612" t="e">
        <f>VLOOKUP(B24,'Buzzy Brains'!$D$2:$H$2,5,0)</f>
        <v>#N/A</v>
      </c>
      <c r="BX24" s="612" t="e">
        <f>VLOOKUP(B24,'Decimal Point'!$D$2:$H$2,5,0)</f>
        <v>#N/A</v>
      </c>
      <c r="BY24" s="612" t="e">
        <f>VLOOKUP(B24,'Sankey Business Solutions'!$D$2:$H$3,5,0)</f>
        <v>#N/A</v>
      </c>
      <c r="BZ24" s="612" t="e">
        <f>VLOOKUP(B24,'Nangia &amp; Co LLP'!$D$2:$H$2,5,0)</f>
        <v>#N/A</v>
      </c>
      <c r="CA24" s="612" t="e">
        <f>VLOOKUP(B24,'FIS Solutions India Pvt Ltd'!$D$2:$H$2,5,0)</f>
        <v>#N/A</v>
      </c>
      <c r="CB24" s="612" t="e">
        <f>VLOOKUP(B24,'Delta Technology &amp; Management '!$D$2:$H$16,5,0)</f>
        <v>#N/A</v>
      </c>
      <c r="CC24" s="612" t="e">
        <f>VLOOKUP(B24,'Espoir Networks'!$D$3:$H$11,5,0)</f>
        <v>#N/A</v>
      </c>
      <c r="CD24" s="612" t="e">
        <f>VLOOKUP(B24,'Servosys Solution'!$D$3:$H$5,5,0)</f>
        <v>#N/A</v>
      </c>
      <c r="CE24" s="612" t="e">
        <f>VLOOKUP(B24,'Ribbon Communications'!$D$3:$H$4,5,0)</f>
        <v>#N/A</v>
      </c>
      <c r="CF24" s="612">
        <f t="shared" si="1"/>
        <v>1</v>
      </c>
      <c r="CG24" s="129" t="s">
        <v>8065</v>
      </c>
      <c r="CH24" s="129" t="s">
        <v>8066</v>
      </c>
      <c r="CI24" s="129" t="s">
        <v>8067</v>
      </c>
      <c r="CJ24" s="129" t="s">
        <v>11759</v>
      </c>
      <c r="CK24" s="132">
        <v>42917</v>
      </c>
      <c r="CL24" s="129">
        <v>2021</v>
      </c>
      <c r="CM24" s="128" t="s">
        <v>8068</v>
      </c>
      <c r="CN24" s="129">
        <v>447</v>
      </c>
      <c r="CO24" s="133">
        <v>89.4</v>
      </c>
      <c r="CP24" s="129">
        <v>2015</v>
      </c>
      <c r="CQ24" s="129" t="s">
        <v>79</v>
      </c>
      <c r="CR24" s="128" t="s">
        <v>12113</v>
      </c>
      <c r="CS24" s="129">
        <v>469</v>
      </c>
      <c r="CT24" s="133">
        <v>72.150000000000006</v>
      </c>
      <c r="CU24" s="129">
        <v>2017</v>
      </c>
      <c r="CV24" s="129" t="s">
        <v>79</v>
      </c>
      <c r="CW24" s="131" t="s">
        <v>81</v>
      </c>
      <c r="CX24" s="131" t="s">
        <v>81</v>
      </c>
      <c r="CY24" s="129" t="s">
        <v>81</v>
      </c>
      <c r="CZ24" s="129" t="s">
        <v>81</v>
      </c>
      <c r="DA24" s="129" t="s">
        <v>81</v>
      </c>
      <c r="DB24" s="129" t="s">
        <v>81</v>
      </c>
      <c r="DC24" s="129" t="s">
        <v>81</v>
      </c>
      <c r="DD24" s="129" t="s">
        <v>81</v>
      </c>
      <c r="DE24" s="129" t="s">
        <v>81</v>
      </c>
      <c r="DF24" s="129">
        <v>0</v>
      </c>
      <c r="DG24" s="322">
        <v>7.5</v>
      </c>
      <c r="DH24" s="322">
        <v>7.11</v>
      </c>
      <c r="DI24" s="322">
        <v>8.0399999999999991</v>
      </c>
      <c r="DJ24" s="322">
        <v>9.27</v>
      </c>
      <c r="DK24" s="322">
        <v>8.73</v>
      </c>
      <c r="DL24" s="322">
        <v>10</v>
      </c>
      <c r="DM24" s="322">
        <v>50.65</v>
      </c>
      <c r="DN24" s="322">
        <v>8.44</v>
      </c>
      <c r="DO24" s="322">
        <v>74.45</v>
      </c>
      <c r="DP24" s="131" t="s">
        <v>138</v>
      </c>
      <c r="DQ24" s="407">
        <v>0</v>
      </c>
      <c r="DR24" s="407">
        <v>0</v>
      </c>
      <c r="DS24" s="129" t="s">
        <v>83</v>
      </c>
      <c r="DT24" s="129" t="s">
        <v>83</v>
      </c>
      <c r="DU24" s="129" t="s">
        <v>83</v>
      </c>
      <c r="DV24" s="129" t="s">
        <v>83</v>
      </c>
      <c r="DW24" s="131" t="s">
        <v>83</v>
      </c>
      <c r="DX24" s="131" t="s">
        <v>84</v>
      </c>
      <c r="DY24" s="131" t="s">
        <v>81</v>
      </c>
      <c r="DZ24" s="131" t="s">
        <v>8070</v>
      </c>
      <c r="EA24" s="131" t="s">
        <v>8071</v>
      </c>
      <c r="EB24" s="131" t="s">
        <v>8072</v>
      </c>
      <c r="EC24" s="131" t="s">
        <v>88</v>
      </c>
      <c r="ED24" s="131" t="s">
        <v>89</v>
      </c>
      <c r="EE24" s="131" t="s">
        <v>8073</v>
      </c>
      <c r="EF24" s="131" t="s">
        <v>8074</v>
      </c>
      <c r="EG24" s="131" t="s">
        <v>8075</v>
      </c>
      <c r="EH24" s="131" t="s">
        <v>8076</v>
      </c>
      <c r="EI24" s="131" t="s">
        <v>8077</v>
      </c>
      <c r="EJ24" s="135" t="s">
        <v>8078</v>
      </c>
      <c r="EK24" s="135" t="s">
        <v>8079</v>
      </c>
      <c r="EL24" s="135" t="s">
        <v>8080</v>
      </c>
      <c r="EM24" s="135" t="s">
        <v>8081</v>
      </c>
      <c r="EN24" s="131" t="s">
        <v>81</v>
      </c>
    </row>
    <row r="25" spans="1:144" ht="18" thickTop="1" thickBot="1">
      <c r="A25" s="575">
        <f t="shared" si="2"/>
        <v>24</v>
      </c>
      <c r="B25" s="572" t="s">
        <v>8476</v>
      </c>
      <c r="C25" s="600" t="s">
        <v>8477</v>
      </c>
      <c r="D25" s="570" t="s">
        <v>13208</v>
      </c>
      <c r="E25" s="568" t="str">
        <f t="shared" si="0"/>
        <v>Not Placed</v>
      </c>
      <c r="F25" s="570" t="s">
        <v>207</v>
      </c>
      <c r="G25" s="570" t="s">
        <v>13265</v>
      </c>
      <c r="H25" s="131" t="str">
        <f>VLOOKUP(B25,BIOM!C:E,3,0)</f>
        <v>Diploma  + Direct Second Year Engineering without live KT</v>
      </c>
      <c r="I25" s="610">
        <v>36441</v>
      </c>
      <c r="J25" s="572">
        <v>21</v>
      </c>
      <c r="K25" s="611" t="s">
        <v>8478</v>
      </c>
      <c r="L25" s="611" t="s">
        <v>73</v>
      </c>
      <c r="M25" s="611" t="s">
        <v>8479</v>
      </c>
      <c r="N25" s="612" t="s">
        <v>8480</v>
      </c>
      <c r="O25" s="612">
        <v>9594298246</v>
      </c>
      <c r="P25" s="612">
        <v>9867004889</v>
      </c>
      <c r="Q25" s="612" t="e">
        <f>VLOOKUP(B25,'TCS CON'!$D$1:$H$98,5,0)</f>
        <v>#N/A</v>
      </c>
      <c r="R25" s="612" t="e">
        <f>VLOOKUP(B25,LTI!$C$1:$H$46,6,0)</f>
        <v>#N/A</v>
      </c>
      <c r="S25" s="612" t="e">
        <f>VLOOKUP(B25,JARO!$E$2:$I$11,5,0)</f>
        <v>#N/A</v>
      </c>
      <c r="T25" s="612" t="e">
        <f>VLOOKUP(B25,Capgemini!$D$3:$H$78,5,0)</f>
        <v>#N/A</v>
      </c>
      <c r="U25" s="612" t="e">
        <f>VLOOKUP(B25,Carwale!$D$1:$H$4,5,0)</f>
        <v>#N/A</v>
      </c>
      <c r="V25" s="612" t="e">
        <f>VLOOKUP(B25,'Interactive Brokers'!E:I,5,0)</f>
        <v>#N/A</v>
      </c>
      <c r="W25" s="612" t="e">
        <f>VLOOKUP(B25,'REL Jio'!E:I,5,0)</f>
        <v>#N/A</v>
      </c>
      <c r="X25" s="612" t="e">
        <f>VLOOKUP(B25,'Sciative Sol'!E:I,5,0)</f>
        <v>#N/A</v>
      </c>
      <c r="Y25" s="612" t="e">
        <f>VLOOKUP(B25,'Hexaware Tech'!E:I,5,0)</f>
        <v>#N/A</v>
      </c>
      <c r="Z25" s="612" t="e">
        <f>VLOOKUP(B25,Axis!D:H,5,0)</f>
        <v>#N/A</v>
      </c>
      <c r="AA25" s="612" t="e">
        <f>VLOOKUP(B25,Ugam!$D$3:$H$26,5,0)</f>
        <v>#N/A</v>
      </c>
      <c r="AB25" s="612" t="e">
        <f>VLOOKUP(B25,Zeus!F:J,5,0)</f>
        <v>#N/A</v>
      </c>
      <c r="AC25" s="612" t="e">
        <f>VLOOKUP(B25,Montran!F:J,5,0)</f>
        <v>#N/A</v>
      </c>
      <c r="AD25" s="612" t="e">
        <f>VLOOKUP(B25,Endurance!G25:L25,5,0)</f>
        <v>#N/A</v>
      </c>
      <c r="AE25" s="612" t="e">
        <f>VLOOKUP(B25,'Swabhav Techlabs'!$F$1:$J$2,5,0)</f>
        <v>#N/A</v>
      </c>
      <c r="AF25" s="612" t="e">
        <f>VLOOKUP(B25,'Quality Kiosk'!$F$1:$J$18,5,0)</f>
        <v>#N/A</v>
      </c>
      <c r="AG25" s="612" t="e">
        <f>VLOOKUP(B25,'Lemon VB'!$F$1:$J$2,5,0)</f>
        <v>#N/A</v>
      </c>
      <c r="AH25" s="612" t="e">
        <f>VLOOKUP(B25,Gocomet!$E$1:$I$3,5,0)</f>
        <v>#N/A</v>
      </c>
      <c r="AI25" s="612" t="e">
        <f>VLOOKUP(B25,'Ingram Micro'!$E$1:$I$8,5,0)</f>
        <v>#N/A</v>
      </c>
      <c r="AJ25" s="612" t="e">
        <f>VLOOKUP(B25,'DePronto Infotech'!$E$1:$I$2,5,0)</f>
        <v>#N/A</v>
      </c>
      <c r="AK25" s="612" t="e">
        <f>VLOOKUP(B25,'Reliance Retail'!$E$1:$I$4,5,0)</f>
        <v>#N/A</v>
      </c>
      <c r="AL25" s="612" t="e">
        <f>VLOOKUP(B25,'Bright Champs'!$D$1:$H$13,5,0)</f>
        <v>#N/A</v>
      </c>
      <c r="AM25" s="612" t="e">
        <f>VLOOKUP(B25,Neosoft!$E$1:$I$12,5,0)</f>
        <v>#N/A</v>
      </c>
      <c r="AN25" s="612" t="e">
        <f>VLOOKUP(B25,Infosys!$E$1:$I$3,5,0)</f>
        <v>#N/A</v>
      </c>
      <c r="AO25" s="612" t="e">
        <f>VLOOKUP(B25,Cerelabs!$E$1:$I$5,5,0)</f>
        <v>#N/A</v>
      </c>
      <c r="AP25" s="612" t="e">
        <f>VLOOKUP(B25,'Neebal Technologies'!$D$1:$H$2,5,0)</f>
        <v>#N/A</v>
      </c>
      <c r="AQ25" s="612" t="e">
        <f>VLOOKUP(B25,'Vertiv Energy'!$D$1:$H$2,5,0)</f>
        <v>#N/A</v>
      </c>
      <c r="AR25" s="612" t="e">
        <f>VLOOKUP(B25,'Acidaes Solutions (CRMNEXT)'!$D$1:$H$3,5,0)</f>
        <v>#N/A</v>
      </c>
      <c r="AS25" s="612" t="e">
        <f>VLOOKUP(B25,Growisto!$D$1:$H$2,5,0)</f>
        <v>#N/A</v>
      </c>
      <c r="AT25" s="612" t="e">
        <f>VLOOKUP(B25,'9.9 Mediaworx - Digit'!$D$1:$H$2,5,0)</f>
        <v>#N/A</v>
      </c>
      <c r="AU25" s="612" t="e">
        <f>VLOOKUP(B25,'Vistaar systems Pvt Ltd'!$D$2:$H$3,5,0)</f>
        <v>#N/A</v>
      </c>
      <c r="AV25" s="612" t="e">
        <f>VLOOKUP(B25,'Course 5i'!$D$2:$H$11,5,0)</f>
        <v>#N/A</v>
      </c>
      <c r="AW25" s="612" t="e">
        <f>VLOOKUP(B25,'Radiant Appliances &amp; Electronic'!$D$1:$H$13,5,0)</f>
        <v>#N/A</v>
      </c>
      <c r="AX25" s="612" t="e">
        <f>VLOOKUP(B25,'Atos Global'!$D$3:$H$27,5,0)</f>
        <v>#N/A</v>
      </c>
      <c r="AY25" s="612" t="e">
        <f>VLOOKUP(B25,'Saama Technologies'!$D$1:$H$2,5,0)</f>
        <v>#N/A</v>
      </c>
      <c r="AZ25" s="612" t="e">
        <f>VLOOKUP(B25,'Multiplier Solutions'!$D$1:$H$2,5,0)</f>
        <v>#N/A</v>
      </c>
      <c r="BA25" s="612" t="e">
        <f>VLOOKUP(B25,GEP!$D$2:$H$5,5,0)</f>
        <v>#N/A</v>
      </c>
      <c r="BB25" s="612" t="e">
        <f>VLOOKUP(B25,Accenture!$D$1:$H$6,5,0)</f>
        <v>#N/A</v>
      </c>
      <c r="BC25" s="612" t="e">
        <f>VLOOKUP(B25,'Endurance International Group'!$D$1:$H$2,5,0)</f>
        <v>#N/A</v>
      </c>
      <c r="BD25" s="612" t="e">
        <f>VLOOKUP(B25,Newgen!$D$1:$H$2,5,0)</f>
        <v>#N/A</v>
      </c>
      <c r="BE25" s="612" t="e">
        <f>VLOOKUP(B25,'3D Incredible'!D25:H25,5,0)</f>
        <v>#N/A</v>
      </c>
      <c r="BF25" s="612" t="e">
        <f>VLOOKUP(B25,'Raja Software Labs'!$D$2:$H$2,5,0)</f>
        <v>#N/A</v>
      </c>
      <c r="BG25" s="612" t="e">
        <f>VLOOKUP(B25,Wipro!$D$1:$H$2,5,0)</f>
        <v>#N/A</v>
      </c>
      <c r="BH25" s="612" t="e">
        <f>VLOOKUP(B25,'Perch Technologies'!$D$2:$H$2,5,0)</f>
        <v>#N/A</v>
      </c>
      <c r="BI25" s="612" t="e">
        <f>VLOOKUP(B25,'Morning Star'!$D$1:$H$6,5,0)</f>
        <v>#N/A</v>
      </c>
      <c r="BJ25" s="612" t="e">
        <f>VLOOKUP(B25,Flexiloans!$D$1:$H$2,5,0)</f>
        <v>#N/A</v>
      </c>
      <c r="BK25" s="612" t="e">
        <f>VLOOKUP(B25,'Thirdware Solutions'!$D$1:$H$2,5,0)</f>
        <v>#N/A</v>
      </c>
      <c r="BL25" s="612" t="e">
        <f>VLOOKUP(B25,Tescom!$D$1:$H$8,5,0)</f>
        <v>#N/A</v>
      </c>
      <c r="BM25" s="612" t="e">
        <f>VLOOKUP(B25,'Cogno AI'!$D$1:$H$2,5,0)</f>
        <v>#N/A</v>
      </c>
      <c r="BN25" s="612" t="e">
        <f>VLOOKUP(B25,'ABM Knowledgeware'!$D$1:$H$2,5,0)</f>
        <v>#N/A</v>
      </c>
      <c r="BO25" s="612" t="e">
        <f>VLOOKUP(B25,'Concerto Software'!$D$1:$H$3,5,0)</f>
        <v>#N/A</v>
      </c>
      <c r="BP25" s="612" t="e">
        <f>VLOOKUP(B25,'My Captain'!$D$1:$H$4,5,0)</f>
        <v>#N/A</v>
      </c>
      <c r="BQ25" s="612" t="e">
        <f>VLOOKUP(B25,'Finoux Solutions'!$D$2:$H$4,5,0)</f>
        <v>#N/A</v>
      </c>
      <c r="BR25" s="612" t="e">
        <f>VLOOKUP(B25,'MITR Learning'!$D$1:$H$2,5,0)</f>
        <v>#N/A</v>
      </c>
      <c r="BS25" s="612" t="e">
        <f>VLOOKUP(B25,Nucsoft!$D$2:$H$6,5,0)</f>
        <v>#N/A</v>
      </c>
      <c r="BT25" s="612" t="e">
        <f>VLOOKUP(B25,'Paras Cadd'!$D$1:$H$2,5,0)</f>
        <v>#N/A</v>
      </c>
      <c r="BU25" s="612" t="e">
        <f>VLOOKUP(B25,'ICICI Securities'!$D$1:$H$2,5,0)</f>
        <v>#N/A</v>
      </c>
      <c r="BV25" s="612" t="e">
        <f>VLOOKUP(B25,'Citius Tech'!$D$2:$H$5,5,0)</f>
        <v>#N/A</v>
      </c>
      <c r="BW25" s="612" t="e">
        <f>VLOOKUP(B25,'Buzzy Brains'!$D$2:$H$2,5,0)</f>
        <v>#N/A</v>
      </c>
      <c r="BX25" s="612" t="e">
        <f>VLOOKUP(B25,'Decimal Point'!$D$2:$H$2,5,0)</f>
        <v>#N/A</v>
      </c>
      <c r="BY25" s="612" t="e">
        <f>VLOOKUP(B25,'Sankey Business Solutions'!$D$2:$H$3,5,0)</f>
        <v>#N/A</v>
      </c>
      <c r="BZ25" s="612" t="e">
        <f>VLOOKUP(B25,'Nangia &amp; Co LLP'!$D$2:$H$2,5,0)</f>
        <v>#N/A</v>
      </c>
      <c r="CA25" s="612" t="e">
        <f>VLOOKUP(B25,'FIS Solutions India Pvt Ltd'!$D$2:$H$2,5,0)</f>
        <v>#N/A</v>
      </c>
      <c r="CB25" s="612" t="e">
        <f>VLOOKUP(B25,'Delta Technology &amp; Management '!$D$2:$H$16,5,0)</f>
        <v>#N/A</v>
      </c>
      <c r="CC25" s="612" t="e">
        <f>VLOOKUP(B25,'Espoir Networks'!$D$3:$H$11,5,0)</f>
        <v>#N/A</v>
      </c>
      <c r="CD25" s="612" t="e">
        <f>VLOOKUP(B25,'Servosys Solution'!$D$3:$H$5,5,0)</f>
        <v>#N/A</v>
      </c>
      <c r="CE25" s="612" t="e">
        <f>VLOOKUP(B25,'Ribbon Communications'!$D$3:$H$4,5,0)</f>
        <v>#N/A</v>
      </c>
      <c r="CF25" s="612">
        <f t="shared" si="1"/>
        <v>0</v>
      </c>
      <c r="CG25" s="129" t="s">
        <v>8481</v>
      </c>
      <c r="CH25" s="129">
        <v>767141933830</v>
      </c>
      <c r="CI25" s="129" t="s">
        <v>134</v>
      </c>
      <c r="CJ25" s="129" t="s">
        <v>11760</v>
      </c>
      <c r="CK25" s="132">
        <v>43282</v>
      </c>
      <c r="CL25" s="129">
        <v>2021</v>
      </c>
      <c r="CM25" s="128" t="s">
        <v>11916</v>
      </c>
      <c r="CN25" s="129">
        <v>391</v>
      </c>
      <c r="CO25" s="133">
        <v>78.2</v>
      </c>
      <c r="CP25" s="129">
        <v>2015</v>
      </c>
      <c r="CQ25" s="129" t="s">
        <v>79</v>
      </c>
      <c r="CR25" s="128" t="s">
        <v>295</v>
      </c>
      <c r="CS25" s="129" t="s">
        <v>81</v>
      </c>
      <c r="CT25" s="133" t="s">
        <v>81</v>
      </c>
      <c r="CU25" s="129" t="s">
        <v>81</v>
      </c>
      <c r="CV25" s="129" t="s">
        <v>109</v>
      </c>
      <c r="CW25" s="131" t="s">
        <v>8483</v>
      </c>
      <c r="CX25" s="131" t="s">
        <v>336</v>
      </c>
      <c r="CY25" s="129">
        <v>680</v>
      </c>
      <c r="CZ25" s="129">
        <v>85</v>
      </c>
      <c r="DA25" s="129">
        <v>2018</v>
      </c>
      <c r="DB25" s="129" t="s">
        <v>112</v>
      </c>
      <c r="DC25" s="129" t="s">
        <v>113</v>
      </c>
      <c r="DD25" s="129">
        <v>74.02</v>
      </c>
      <c r="DE25" s="129">
        <v>75.694999999999993</v>
      </c>
      <c r="DF25" s="129">
        <v>1</v>
      </c>
      <c r="DG25" s="322" t="s">
        <v>81</v>
      </c>
      <c r="DH25" s="322" t="s">
        <v>81</v>
      </c>
      <c r="DI25" s="322">
        <v>6.26</v>
      </c>
      <c r="DJ25" s="322">
        <v>7.15</v>
      </c>
      <c r="DK25" s="322">
        <v>6.4</v>
      </c>
      <c r="DL25" s="322">
        <v>8.9</v>
      </c>
      <c r="DM25" s="322">
        <v>28.71</v>
      </c>
      <c r="DN25" s="322">
        <v>7.17</v>
      </c>
      <c r="DO25" s="322">
        <v>65.11</v>
      </c>
      <c r="DP25" s="131" t="s">
        <v>114</v>
      </c>
      <c r="DQ25" s="407">
        <v>0</v>
      </c>
      <c r="DR25" s="407">
        <v>0</v>
      </c>
      <c r="DS25" s="129" t="s">
        <v>83</v>
      </c>
      <c r="DT25" s="129" t="s">
        <v>83</v>
      </c>
      <c r="DU25" s="129" t="s">
        <v>83</v>
      </c>
      <c r="DV25" s="129" t="s">
        <v>83</v>
      </c>
      <c r="DW25" s="131" t="s">
        <v>83</v>
      </c>
      <c r="DX25" s="131" t="s">
        <v>84</v>
      </c>
      <c r="DY25" s="131" t="s">
        <v>81</v>
      </c>
      <c r="DZ25" s="131" t="s">
        <v>8484</v>
      </c>
      <c r="EA25" s="131" t="s">
        <v>8485</v>
      </c>
      <c r="EB25" s="131" t="s">
        <v>8486</v>
      </c>
      <c r="EC25" s="131" t="s">
        <v>8487</v>
      </c>
      <c r="ED25" s="131" t="s">
        <v>89</v>
      </c>
      <c r="EE25" s="131" t="s">
        <v>8488</v>
      </c>
      <c r="EF25" s="131" t="s">
        <v>8489</v>
      </c>
      <c r="EG25" s="131" t="s">
        <v>8490</v>
      </c>
      <c r="EH25" s="131" t="s">
        <v>81</v>
      </c>
      <c r="EI25" s="131" t="s">
        <v>4151</v>
      </c>
      <c r="EJ25" s="135" t="s">
        <v>8491</v>
      </c>
      <c r="EK25" s="135" t="s">
        <v>8492</v>
      </c>
      <c r="EL25" s="135" t="s">
        <v>4565</v>
      </c>
      <c r="EM25" s="135" t="s">
        <v>8493</v>
      </c>
      <c r="EN25" s="131" t="s">
        <v>81</v>
      </c>
    </row>
    <row r="26" spans="1:144" ht="18" thickTop="1" thickBot="1">
      <c r="A26" s="575">
        <f t="shared" si="2"/>
        <v>25</v>
      </c>
      <c r="B26" s="572" t="s">
        <v>9036</v>
      </c>
      <c r="C26" s="600" t="s">
        <v>9037</v>
      </c>
      <c r="D26" s="570" t="s">
        <v>13208</v>
      </c>
      <c r="E26" s="568" t="str">
        <f t="shared" si="0"/>
        <v>Not Placed</v>
      </c>
      <c r="F26" s="570" t="s">
        <v>207</v>
      </c>
      <c r="G26" s="570" t="s">
        <v>13265</v>
      </c>
      <c r="H26" s="131" t="str">
        <f>VLOOKUP(B26,BIOM!C:E,3,0)</f>
        <v>12th + Engineering without live KT</v>
      </c>
      <c r="I26" s="610" t="s">
        <v>9038</v>
      </c>
      <c r="J26" s="572">
        <v>20</v>
      </c>
      <c r="K26" s="611" t="s">
        <v>9039</v>
      </c>
      <c r="L26" s="611" t="s">
        <v>73</v>
      </c>
      <c r="M26" s="611" t="s">
        <v>9040</v>
      </c>
      <c r="N26" s="612" t="s">
        <v>9035</v>
      </c>
      <c r="O26" s="612">
        <v>9870290102</v>
      </c>
      <c r="P26" s="612">
        <v>8082141837</v>
      </c>
      <c r="Q26" s="612" t="e">
        <f>VLOOKUP(B26,'TCS CON'!$D$1:$H$98,5,0)</f>
        <v>#N/A</v>
      </c>
      <c r="R26" s="612" t="e">
        <f>VLOOKUP(B26,LTI!$C$1:$H$46,6,0)</f>
        <v>#N/A</v>
      </c>
      <c r="S26" s="612" t="e">
        <f>VLOOKUP(B26,JARO!$E$2:$I$11,5,0)</f>
        <v>#N/A</v>
      </c>
      <c r="T26" s="612" t="e">
        <f>VLOOKUP(B26,Capgemini!$D$3:$H$78,5,0)</f>
        <v>#N/A</v>
      </c>
      <c r="U26" s="612" t="e">
        <f>VLOOKUP(B26,Carwale!$D$1:$H$4,5,0)</f>
        <v>#N/A</v>
      </c>
      <c r="V26" s="612" t="e">
        <f>VLOOKUP(B26,'Interactive Brokers'!E:I,5,0)</f>
        <v>#N/A</v>
      </c>
      <c r="W26" s="612" t="e">
        <f>VLOOKUP(B26,'REL Jio'!E:I,5,0)</f>
        <v>#N/A</v>
      </c>
      <c r="X26" s="612" t="e">
        <f>VLOOKUP(B26,'Sciative Sol'!E:I,5,0)</f>
        <v>#N/A</v>
      </c>
      <c r="Y26" s="612" t="e">
        <f>VLOOKUP(B26,'Hexaware Tech'!E:I,5,0)</f>
        <v>#N/A</v>
      </c>
      <c r="Z26" s="612" t="e">
        <f>VLOOKUP(B26,Axis!D:H,5,0)</f>
        <v>#N/A</v>
      </c>
      <c r="AA26" s="612" t="e">
        <f>VLOOKUP(B26,Ugam!$D$3:$H$26,5,0)</f>
        <v>#N/A</v>
      </c>
      <c r="AB26" s="612" t="e">
        <f>VLOOKUP(B26,Zeus!F:J,5,0)</f>
        <v>#N/A</v>
      </c>
      <c r="AC26" s="612" t="e">
        <f>VLOOKUP(B26,Montran!F:J,5,0)</f>
        <v>#N/A</v>
      </c>
      <c r="AD26" s="612" t="e">
        <f>VLOOKUP(B26,Endurance!G26:L26,5,0)</f>
        <v>#N/A</v>
      </c>
      <c r="AE26" s="612" t="e">
        <f>VLOOKUP(B26,'Swabhav Techlabs'!$F$1:$J$2,5,0)</f>
        <v>#N/A</v>
      </c>
      <c r="AF26" s="612" t="e">
        <f>VLOOKUP(B26,'Quality Kiosk'!$F$1:$J$18,5,0)</f>
        <v>#N/A</v>
      </c>
      <c r="AG26" s="612" t="e">
        <f>VLOOKUP(B26,'Lemon VB'!$F$1:$J$2,5,0)</f>
        <v>#N/A</v>
      </c>
      <c r="AH26" s="612" t="e">
        <f>VLOOKUP(B26,Gocomet!$E$1:$I$3,5,0)</f>
        <v>#N/A</v>
      </c>
      <c r="AI26" s="612" t="e">
        <f>VLOOKUP(B26,'Ingram Micro'!$E$1:$I$8,5,0)</f>
        <v>#N/A</v>
      </c>
      <c r="AJ26" s="612" t="e">
        <f>VLOOKUP(B26,'DePronto Infotech'!$E$1:$I$2,5,0)</f>
        <v>#N/A</v>
      </c>
      <c r="AK26" s="612" t="e">
        <f>VLOOKUP(B26,'Reliance Retail'!$E$1:$I$4,5,0)</f>
        <v>#N/A</v>
      </c>
      <c r="AL26" s="612" t="e">
        <f>VLOOKUP(B26,'Bright Champs'!$D$1:$H$13,5,0)</f>
        <v>#N/A</v>
      </c>
      <c r="AM26" s="612" t="e">
        <f>VLOOKUP(B26,Neosoft!$E$1:$I$12,5,0)</f>
        <v>#N/A</v>
      </c>
      <c r="AN26" s="612" t="e">
        <f>VLOOKUP(B26,Infosys!$E$1:$I$3,5,0)</f>
        <v>#N/A</v>
      </c>
      <c r="AO26" s="612" t="e">
        <f>VLOOKUP(B26,Cerelabs!$E$1:$I$5,5,0)</f>
        <v>#N/A</v>
      </c>
      <c r="AP26" s="612" t="e">
        <f>VLOOKUP(B26,'Neebal Technologies'!$D$1:$H$2,5,0)</f>
        <v>#N/A</v>
      </c>
      <c r="AQ26" s="612" t="e">
        <f>VLOOKUP(B26,'Vertiv Energy'!$D$1:$H$2,5,0)</f>
        <v>#N/A</v>
      </c>
      <c r="AR26" s="612" t="e">
        <f>VLOOKUP(B26,'Acidaes Solutions (CRMNEXT)'!$D$1:$H$3,5,0)</f>
        <v>#N/A</v>
      </c>
      <c r="AS26" s="612" t="e">
        <f>VLOOKUP(B26,Growisto!$D$1:$H$2,5,0)</f>
        <v>#N/A</v>
      </c>
      <c r="AT26" s="612" t="e">
        <f>VLOOKUP(B26,'9.9 Mediaworx - Digit'!$D$1:$H$2,5,0)</f>
        <v>#N/A</v>
      </c>
      <c r="AU26" s="612" t="e">
        <f>VLOOKUP(B26,'Vistaar systems Pvt Ltd'!$D$2:$H$3,5,0)</f>
        <v>#N/A</v>
      </c>
      <c r="AV26" s="612" t="e">
        <f>VLOOKUP(B26,'Course 5i'!$D$2:$H$11,5,0)</f>
        <v>#N/A</v>
      </c>
      <c r="AW26" s="612" t="e">
        <f>VLOOKUP(B26,'Radiant Appliances &amp; Electronic'!$D$1:$H$13,5,0)</f>
        <v>#N/A</v>
      </c>
      <c r="AX26" s="612" t="e">
        <f>VLOOKUP(B26,'Atos Global'!$D$3:$H$27,5,0)</f>
        <v>#N/A</v>
      </c>
      <c r="AY26" s="612" t="e">
        <f>VLOOKUP(B26,'Saama Technologies'!$D$1:$H$2,5,0)</f>
        <v>#N/A</v>
      </c>
      <c r="AZ26" s="612" t="e">
        <f>VLOOKUP(B26,'Multiplier Solutions'!$D$1:$H$2,5,0)</f>
        <v>#N/A</v>
      </c>
      <c r="BA26" s="612" t="e">
        <f>VLOOKUP(B26,GEP!$D$2:$H$5,5,0)</f>
        <v>#N/A</v>
      </c>
      <c r="BB26" s="612" t="e">
        <f>VLOOKUP(B26,Accenture!$D$1:$H$6,5,0)</f>
        <v>#N/A</v>
      </c>
      <c r="BC26" s="612" t="e">
        <f>VLOOKUP(B26,'Endurance International Group'!$D$1:$H$2,5,0)</f>
        <v>#N/A</v>
      </c>
      <c r="BD26" s="612" t="e">
        <f>VLOOKUP(B26,Newgen!$D$1:$H$2,5,0)</f>
        <v>#N/A</v>
      </c>
      <c r="BE26" s="612" t="e">
        <f>VLOOKUP(B26,'3D Incredible'!D26:H26,5,0)</f>
        <v>#N/A</v>
      </c>
      <c r="BF26" s="612" t="e">
        <f>VLOOKUP(B26,'Raja Software Labs'!$D$2:$H$2,5,0)</f>
        <v>#N/A</v>
      </c>
      <c r="BG26" s="612" t="e">
        <f>VLOOKUP(B26,Wipro!$D$1:$H$2,5,0)</f>
        <v>#N/A</v>
      </c>
      <c r="BH26" s="612" t="e">
        <f>VLOOKUP(B26,'Perch Technologies'!$D$2:$H$2,5,0)</f>
        <v>#N/A</v>
      </c>
      <c r="BI26" s="612" t="e">
        <f>VLOOKUP(B26,'Morning Star'!$D$1:$H$6,5,0)</f>
        <v>#N/A</v>
      </c>
      <c r="BJ26" s="612" t="e">
        <f>VLOOKUP(B26,Flexiloans!$D$1:$H$2,5,0)</f>
        <v>#N/A</v>
      </c>
      <c r="BK26" s="612" t="e">
        <f>VLOOKUP(B26,'Thirdware Solutions'!$D$1:$H$2,5,0)</f>
        <v>#N/A</v>
      </c>
      <c r="BL26" s="612" t="e">
        <f>VLOOKUP(B26,Tescom!$D$1:$H$8,5,0)</f>
        <v>#N/A</v>
      </c>
      <c r="BM26" s="612" t="e">
        <f>VLOOKUP(B26,'Cogno AI'!$D$1:$H$2,5,0)</f>
        <v>#N/A</v>
      </c>
      <c r="BN26" s="612" t="e">
        <f>VLOOKUP(B26,'ABM Knowledgeware'!$D$1:$H$2,5,0)</f>
        <v>#N/A</v>
      </c>
      <c r="BO26" s="612" t="e">
        <f>VLOOKUP(B26,'Concerto Software'!$D$1:$H$3,5,0)</f>
        <v>#N/A</v>
      </c>
      <c r="BP26" s="612" t="e">
        <f>VLOOKUP(B26,'My Captain'!$D$1:$H$4,5,0)</f>
        <v>#N/A</v>
      </c>
      <c r="BQ26" s="612" t="e">
        <f>VLOOKUP(B26,'Finoux Solutions'!$D$2:$H$4,5,0)</f>
        <v>#N/A</v>
      </c>
      <c r="BR26" s="612" t="e">
        <f>VLOOKUP(B26,'MITR Learning'!$D$1:$H$2,5,0)</f>
        <v>#N/A</v>
      </c>
      <c r="BS26" s="612" t="e">
        <f>VLOOKUP(B26,Nucsoft!$D$2:$H$6,5,0)</f>
        <v>#N/A</v>
      </c>
      <c r="BT26" s="612" t="e">
        <f>VLOOKUP(B26,'Paras Cadd'!$D$1:$H$2,5,0)</f>
        <v>#N/A</v>
      </c>
      <c r="BU26" s="612" t="e">
        <f>VLOOKUP(B26,'ICICI Securities'!$D$1:$H$2,5,0)</f>
        <v>#N/A</v>
      </c>
      <c r="BV26" s="612" t="e">
        <f>VLOOKUP(B26,'Citius Tech'!$D$2:$H$5,5,0)</f>
        <v>#N/A</v>
      </c>
      <c r="BW26" s="612" t="e">
        <f>VLOOKUP(B26,'Buzzy Brains'!$D$2:$H$2,5,0)</f>
        <v>#N/A</v>
      </c>
      <c r="BX26" s="612" t="e">
        <f>VLOOKUP(B26,'Decimal Point'!$D$2:$H$2,5,0)</f>
        <v>#N/A</v>
      </c>
      <c r="BY26" s="612" t="e">
        <f>VLOOKUP(B26,'Sankey Business Solutions'!$D$2:$H$3,5,0)</f>
        <v>#N/A</v>
      </c>
      <c r="BZ26" s="612" t="e">
        <f>VLOOKUP(B26,'Nangia &amp; Co LLP'!$D$2:$H$2,5,0)</f>
        <v>#N/A</v>
      </c>
      <c r="CA26" s="612" t="e">
        <f>VLOOKUP(B26,'FIS Solutions India Pvt Ltd'!$D$2:$H$2,5,0)</f>
        <v>#N/A</v>
      </c>
      <c r="CB26" s="612" t="e">
        <f>VLOOKUP(B26,'Delta Technology &amp; Management '!$D$2:$H$16,5,0)</f>
        <v>#N/A</v>
      </c>
      <c r="CC26" s="612" t="e">
        <f>VLOOKUP(B26,'Espoir Networks'!$D$3:$H$11,5,0)</f>
        <v>#N/A</v>
      </c>
      <c r="CD26" s="612" t="e">
        <f>VLOOKUP(B26,'Servosys Solution'!$D$3:$H$5,5,0)</f>
        <v>#N/A</v>
      </c>
      <c r="CE26" s="612" t="e">
        <f>VLOOKUP(B26,'Ribbon Communications'!$D$3:$H$4,5,0)</f>
        <v>#N/A</v>
      </c>
      <c r="CF26" s="612">
        <f t="shared" si="1"/>
        <v>0</v>
      </c>
      <c r="CG26" s="129" t="s">
        <v>134</v>
      </c>
      <c r="CH26" s="129" t="s">
        <v>9041</v>
      </c>
      <c r="CI26" s="129" t="s">
        <v>9042</v>
      </c>
      <c r="CJ26" s="129" t="s">
        <v>11759</v>
      </c>
      <c r="CK26" s="132">
        <v>42917</v>
      </c>
      <c r="CL26" s="129">
        <v>2021</v>
      </c>
      <c r="CM26" s="128" t="s">
        <v>11917</v>
      </c>
      <c r="CN26" s="129">
        <v>441</v>
      </c>
      <c r="CO26" s="133">
        <v>88.2</v>
      </c>
      <c r="CP26" s="129">
        <v>2015</v>
      </c>
      <c r="CQ26" s="129" t="s">
        <v>79</v>
      </c>
      <c r="CR26" s="128" t="s">
        <v>6282</v>
      </c>
      <c r="CS26" s="129" t="s">
        <v>9045</v>
      </c>
      <c r="CT26" s="133">
        <v>63.54</v>
      </c>
      <c r="CU26" s="129">
        <v>2017</v>
      </c>
      <c r="CV26" s="129" t="s">
        <v>79</v>
      </c>
      <c r="CW26" s="131" t="s">
        <v>295</v>
      </c>
      <c r="CX26" s="131" t="s">
        <v>295</v>
      </c>
      <c r="CY26" s="129" t="s">
        <v>295</v>
      </c>
      <c r="CZ26" s="129" t="s">
        <v>295</v>
      </c>
      <c r="DA26" s="129" t="s">
        <v>295</v>
      </c>
      <c r="DB26" s="129" t="s">
        <v>81</v>
      </c>
      <c r="DC26" s="129" t="s">
        <v>81</v>
      </c>
      <c r="DD26" s="129" t="s">
        <v>295</v>
      </c>
      <c r="DE26" s="129" t="s">
        <v>295</v>
      </c>
      <c r="DF26" s="129">
        <v>0</v>
      </c>
      <c r="DG26" s="322">
        <v>6.63</v>
      </c>
      <c r="DH26" s="322">
        <v>6.7</v>
      </c>
      <c r="DI26" s="322">
        <v>6.74</v>
      </c>
      <c r="DJ26" s="322">
        <v>6.75</v>
      </c>
      <c r="DK26" s="322">
        <v>6.75</v>
      </c>
      <c r="DL26" s="322">
        <v>8.84</v>
      </c>
      <c r="DM26" s="322">
        <v>42.41</v>
      </c>
      <c r="DN26" s="322">
        <v>7.06</v>
      </c>
      <c r="DO26" s="322">
        <v>64.3</v>
      </c>
      <c r="DP26" s="131" t="s">
        <v>138</v>
      </c>
      <c r="DQ26" s="407">
        <v>0</v>
      </c>
      <c r="DR26" s="407">
        <v>2</v>
      </c>
      <c r="DS26" s="129" t="s">
        <v>83</v>
      </c>
      <c r="DT26" s="129" t="s">
        <v>83</v>
      </c>
      <c r="DU26" s="129" t="s">
        <v>83</v>
      </c>
      <c r="DV26" s="129" t="s">
        <v>83</v>
      </c>
      <c r="DW26" s="131" t="s">
        <v>83</v>
      </c>
      <c r="DX26" s="131" t="s">
        <v>84</v>
      </c>
      <c r="DY26" s="131" t="s">
        <v>295</v>
      </c>
      <c r="DZ26" s="131" t="s">
        <v>9046</v>
      </c>
      <c r="EA26" s="131" t="s">
        <v>2282</v>
      </c>
      <c r="EB26" s="131" t="s">
        <v>9047</v>
      </c>
      <c r="EC26" s="131" t="s">
        <v>2282</v>
      </c>
      <c r="ED26" s="131" t="s">
        <v>89</v>
      </c>
      <c r="EE26" s="131" t="s">
        <v>9048</v>
      </c>
      <c r="EF26" s="131" t="s">
        <v>9049</v>
      </c>
      <c r="EG26" s="131" t="s">
        <v>9050</v>
      </c>
      <c r="EH26" s="131" t="s">
        <v>9051</v>
      </c>
      <c r="EI26" s="131" t="s">
        <v>9052</v>
      </c>
      <c r="EJ26" s="135" t="s">
        <v>9053</v>
      </c>
      <c r="EK26" s="135" t="s">
        <v>9054</v>
      </c>
      <c r="EL26" s="131" t="s">
        <v>295</v>
      </c>
      <c r="EM26" s="135" t="s">
        <v>9055</v>
      </c>
      <c r="EN26" s="131" t="s">
        <v>295</v>
      </c>
    </row>
    <row r="27" spans="1:144" ht="18" thickTop="1" thickBot="1">
      <c r="A27" s="575">
        <f t="shared" si="2"/>
        <v>26</v>
      </c>
      <c r="B27" s="572" t="s">
        <v>9778</v>
      </c>
      <c r="C27" s="600" t="s">
        <v>9779</v>
      </c>
      <c r="D27" s="570" t="s">
        <v>13208</v>
      </c>
      <c r="E27" s="568" t="str">
        <f t="shared" si="0"/>
        <v>Placed</v>
      </c>
      <c r="F27" s="570" t="s">
        <v>207</v>
      </c>
      <c r="G27" s="570" t="s">
        <v>13265</v>
      </c>
      <c r="H27" s="131" t="str">
        <f>VLOOKUP(B27,BIOM!C:E,3,0)</f>
        <v>12th + Engineering without live KT</v>
      </c>
      <c r="I27" s="610" t="s">
        <v>9780</v>
      </c>
      <c r="J27" s="572">
        <v>20</v>
      </c>
      <c r="K27" s="611" t="s">
        <v>9781</v>
      </c>
      <c r="L27" s="611" t="s">
        <v>73</v>
      </c>
      <c r="M27" s="611" t="s">
        <v>9782</v>
      </c>
      <c r="N27" s="612" t="s">
        <v>9777</v>
      </c>
      <c r="O27" s="612">
        <v>9664111119</v>
      </c>
      <c r="P27" s="612">
        <v>9769699090</v>
      </c>
      <c r="Q27" s="612" t="e">
        <f>VLOOKUP(B27,'TCS CON'!$D$1:$H$98,5,0)</f>
        <v>#N/A</v>
      </c>
      <c r="R27" s="612" t="e">
        <f>VLOOKUP(B27,LTI!$C$1:$H$46,6,0)</f>
        <v>#N/A</v>
      </c>
      <c r="S27" s="612" t="e">
        <f>VLOOKUP(B27,JARO!$E$2:$I$11,5,0)</f>
        <v>#N/A</v>
      </c>
      <c r="T27" s="612" t="e">
        <f>VLOOKUP(B27,Capgemini!$D$3:$H$78,5,0)</f>
        <v>#N/A</v>
      </c>
      <c r="U27" s="612" t="e">
        <f>VLOOKUP(B27,Carwale!$D$1:$H$4,5,0)</f>
        <v>#N/A</v>
      </c>
      <c r="V27" s="612" t="e">
        <f>VLOOKUP(B27,'Interactive Brokers'!E:I,5,0)</f>
        <v>#N/A</v>
      </c>
      <c r="W27" s="612" t="e">
        <f>VLOOKUP(B27,'REL Jio'!E:I,5,0)</f>
        <v>#N/A</v>
      </c>
      <c r="X27" s="612" t="e">
        <f>VLOOKUP(B27,'Sciative Sol'!E:I,5,0)</f>
        <v>#N/A</v>
      </c>
      <c r="Y27" s="612" t="e">
        <f>VLOOKUP(B27,'Hexaware Tech'!E:I,5,0)</f>
        <v>#N/A</v>
      </c>
      <c r="Z27" s="612" t="e">
        <f>VLOOKUP(B27,Axis!D:H,5,0)</f>
        <v>#N/A</v>
      </c>
      <c r="AA27" s="612" t="e">
        <f>VLOOKUP(B27,Ugam!$D$3:$H$26,5,0)</f>
        <v>#N/A</v>
      </c>
      <c r="AB27" s="612" t="e">
        <f>VLOOKUP(B27,Zeus!F:J,5,0)</f>
        <v>#N/A</v>
      </c>
      <c r="AC27" s="612" t="e">
        <f>VLOOKUP(B27,Montran!F:J,5,0)</f>
        <v>#N/A</v>
      </c>
      <c r="AD27" s="612" t="e">
        <f>VLOOKUP(B27,Endurance!G27:L27,5,0)</f>
        <v>#N/A</v>
      </c>
      <c r="AE27" s="612" t="e">
        <f>VLOOKUP(B27,'Swabhav Techlabs'!$F$1:$J$2,5,0)</f>
        <v>#N/A</v>
      </c>
      <c r="AF27" s="612" t="e">
        <f>VLOOKUP(B27,'Quality Kiosk'!$F$1:$J$18,5,0)</f>
        <v>#N/A</v>
      </c>
      <c r="AG27" s="612" t="e">
        <f>VLOOKUP(B27,'Lemon VB'!$F$1:$J$2,5,0)</f>
        <v>#N/A</v>
      </c>
      <c r="AH27" s="612" t="e">
        <f>VLOOKUP(B27,Gocomet!$E$1:$I$3,5,0)</f>
        <v>#N/A</v>
      </c>
      <c r="AI27" s="612" t="e">
        <f>VLOOKUP(B27,'Ingram Micro'!$E$1:$I$8,5,0)</f>
        <v>#N/A</v>
      </c>
      <c r="AJ27" s="612" t="e">
        <f>VLOOKUP(B27,'DePronto Infotech'!$E$1:$I$2,5,0)</f>
        <v>#N/A</v>
      </c>
      <c r="AK27" s="612" t="e">
        <f>VLOOKUP(B27,'Reliance Retail'!$E$1:$I$4,5,0)</f>
        <v>#N/A</v>
      </c>
      <c r="AL27" s="612" t="e">
        <f>VLOOKUP(B27,'Bright Champs'!$D$1:$H$13,5,0)</f>
        <v>#N/A</v>
      </c>
      <c r="AM27" s="612" t="e">
        <f>VLOOKUP(B27,Neosoft!$E$1:$I$12,5,0)</f>
        <v>#N/A</v>
      </c>
      <c r="AN27" s="612" t="e">
        <f>VLOOKUP(B27,Infosys!$E$1:$I$3,5,0)</f>
        <v>#N/A</v>
      </c>
      <c r="AO27" s="612" t="e">
        <f>VLOOKUP(B27,Cerelabs!$E$1:$I$5,5,0)</f>
        <v>#N/A</v>
      </c>
      <c r="AP27" s="612" t="e">
        <f>VLOOKUP(B27,'Neebal Technologies'!$D$1:$H$2,5,0)</f>
        <v>#N/A</v>
      </c>
      <c r="AQ27" s="612" t="e">
        <f>VLOOKUP(B27,'Vertiv Energy'!$D$1:$H$2,5,0)</f>
        <v>#N/A</v>
      </c>
      <c r="AR27" s="612" t="e">
        <f>VLOOKUP(B27,'Acidaes Solutions (CRMNEXT)'!$D$1:$H$3,5,0)</f>
        <v>#N/A</v>
      </c>
      <c r="AS27" s="612" t="e">
        <f>VLOOKUP(B27,Growisto!$D$1:$H$2,5,0)</f>
        <v>#N/A</v>
      </c>
      <c r="AT27" s="612" t="e">
        <f>VLOOKUP(B27,'9.9 Mediaworx - Digit'!$D$1:$H$2,5,0)</f>
        <v>#N/A</v>
      </c>
      <c r="AU27" s="612" t="e">
        <f>VLOOKUP(B27,'Vistaar systems Pvt Ltd'!$D$2:$H$3,5,0)</f>
        <v>#N/A</v>
      </c>
      <c r="AV27" s="612" t="e">
        <f>VLOOKUP(B27,'Course 5i'!$D$2:$H$11,5,0)</f>
        <v>#N/A</v>
      </c>
      <c r="AW27" s="612" t="e">
        <f>VLOOKUP(B27,'Radiant Appliances &amp; Electronic'!$D$1:$H$13,5,0)</f>
        <v>#N/A</v>
      </c>
      <c r="AX27" s="612" t="e">
        <f>VLOOKUP(B27,'Atos Global'!$D$3:$H$27,5,0)</f>
        <v>#N/A</v>
      </c>
      <c r="AY27" s="612" t="e">
        <f>VLOOKUP(B27,'Saama Technologies'!$D$1:$H$2,5,0)</f>
        <v>#N/A</v>
      </c>
      <c r="AZ27" s="612" t="e">
        <f>VLOOKUP(B27,'Multiplier Solutions'!$D$1:$H$2,5,0)</f>
        <v>#N/A</v>
      </c>
      <c r="BA27" s="612" t="e">
        <f>VLOOKUP(B27,GEP!$D$2:$H$5,5,0)</f>
        <v>#N/A</v>
      </c>
      <c r="BB27" s="612" t="e">
        <f>VLOOKUP(B27,Accenture!$D$1:$H$6,5,0)</f>
        <v>#N/A</v>
      </c>
      <c r="BC27" s="612" t="e">
        <f>VLOOKUP(B27,'Endurance International Group'!$D$1:$H$2,5,0)</f>
        <v>#N/A</v>
      </c>
      <c r="BD27" s="612" t="e">
        <f>VLOOKUP(B27,Newgen!$D$1:$H$2,5,0)</f>
        <v>#N/A</v>
      </c>
      <c r="BE27" s="612" t="e">
        <f>VLOOKUP(B27,'3D Incredible'!D27:H27,5,0)</f>
        <v>#N/A</v>
      </c>
      <c r="BF27" s="612" t="e">
        <f>VLOOKUP(B27,'Raja Software Labs'!$D$2:$H$2,5,0)</f>
        <v>#N/A</v>
      </c>
      <c r="BG27" s="612" t="e">
        <f>VLOOKUP(B27,Wipro!$D$1:$H$2,5,0)</f>
        <v>#N/A</v>
      </c>
      <c r="BH27" s="612" t="e">
        <f>VLOOKUP(B27,'Perch Technologies'!$D$2:$H$2,5,0)</f>
        <v>#N/A</v>
      </c>
      <c r="BI27" s="612" t="e">
        <f>VLOOKUP(B27,'Morning Star'!$D$1:$H$6,5,0)</f>
        <v>#N/A</v>
      </c>
      <c r="BJ27" s="612" t="e">
        <f>VLOOKUP(B27,Flexiloans!$D$1:$H$2,5,0)</f>
        <v>#N/A</v>
      </c>
      <c r="BK27" s="612" t="e">
        <f>VLOOKUP(B27,'Thirdware Solutions'!$D$1:$H$2,5,0)</f>
        <v>#N/A</v>
      </c>
      <c r="BL27" s="612" t="e">
        <f>VLOOKUP(B27,Tescom!$D$1:$H$8,5,0)</f>
        <v>#N/A</v>
      </c>
      <c r="BM27" s="612" t="e">
        <f>VLOOKUP(B27,'Cogno AI'!$D$1:$H$2,5,0)</f>
        <v>#N/A</v>
      </c>
      <c r="BN27" s="612" t="e">
        <f>VLOOKUP(B27,'ABM Knowledgeware'!$D$1:$H$2,5,0)</f>
        <v>#N/A</v>
      </c>
      <c r="BO27" s="612" t="e">
        <f>VLOOKUP(B27,'Concerto Software'!$D$1:$H$3,5,0)</f>
        <v>#N/A</v>
      </c>
      <c r="BP27" s="612" t="e">
        <f>VLOOKUP(B27,'My Captain'!$D$1:$H$4,5,0)</f>
        <v>#N/A</v>
      </c>
      <c r="BQ27" s="612" t="e">
        <f>VLOOKUP(B27,'Finoux Solutions'!$D$2:$H$4,5,0)</f>
        <v>#N/A</v>
      </c>
      <c r="BR27" s="612" t="e">
        <f>VLOOKUP(B27,'MITR Learning'!$D$1:$H$2,5,0)</f>
        <v>#N/A</v>
      </c>
      <c r="BS27" s="612" t="e">
        <f>VLOOKUP(B27,Nucsoft!$D$2:$H$6,5,0)</f>
        <v>#N/A</v>
      </c>
      <c r="BT27" s="612" t="e">
        <f>VLOOKUP(B27,'Paras Cadd'!$D$1:$H$2,5,0)</f>
        <v>#N/A</v>
      </c>
      <c r="BU27" s="612" t="e">
        <f>VLOOKUP(B27,'ICICI Securities'!$D$1:$H$2,5,0)</f>
        <v>#N/A</v>
      </c>
      <c r="BV27" s="612">
        <f>VLOOKUP(B27,'Citius Tech'!$D$2:$H$5,5,0)</f>
        <v>450000</v>
      </c>
      <c r="BW27" s="612" t="e">
        <f>VLOOKUP(B27,'Buzzy Brains'!$D$2:$H$2,5,0)</f>
        <v>#N/A</v>
      </c>
      <c r="BX27" s="612" t="e">
        <f>VLOOKUP(B27,'Decimal Point'!$D$2:$H$2,5,0)</f>
        <v>#N/A</v>
      </c>
      <c r="BY27" s="612" t="e">
        <f>VLOOKUP(B27,'Sankey Business Solutions'!$D$2:$H$3,5,0)</f>
        <v>#N/A</v>
      </c>
      <c r="BZ27" s="612" t="e">
        <f>VLOOKUP(B27,'Nangia &amp; Co LLP'!$D$2:$H$2,5,0)</f>
        <v>#N/A</v>
      </c>
      <c r="CA27" s="612" t="e">
        <f>VLOOKUP(B27,'FIS Solutions India Pvt Ltd'!$D$2:$H$2,5,0)</f>
        <v>#N/A</v>
      </c>
      <c r="CB27" s="612" t="e">
        <f>VLOOKUP(B27,'Delta Technology &amp; Management '!$D$2:$H$16,5,0)</f>
        <v>#N/A</v>
      </c>
      <c r="CC27" s="612" t="e">
        <f>VLOOKUP(B27,'Espoir Networks'!$D$3:$H$11,5,0)</f>
        <v>#N/A</v>
      </c>
      <c r="CD27" s="612" t="e">
        <f>VLOOKUP(B27,'Servosys Solution'!$D$3:$H$5,5,0)</f>
        <v>#N/A</v>
      </c>
      <c r="CE27" s="612" t="e">
        <f>VLOOKUP(B27,'Ribbon Communications'!$D$3:$H$4,5,0)</f>
        <v>#N/A</v>
      </c>
      <c r="CF27" s="612">
        <f t="shared" si="1"/>
        <v>1</v>
      </c>
      <c r="CG27" s="129" t="s">
        <v>9783</v>
      </c>
      <c r="CH27" s="129" t="s">
        <v>9784</v>
      </c>
      <c r="CI27" s="129" t="s">
        <v>134</v>
      </c>
      <c r="CJ27" s="129" t="s">
        <v>11759</v>
      </c>
      <c r="CK27" s="132">
        <v>42917</v>
      </c>
      <c r="CL27" s="129">
        <v>2021</v>
      </c>
      <c r="CM27" s="128" t="s">
        <v>11918</v>
      </c>
      <c r="CN27" s="129">
        <v>380</v>
      </c>
      <c r="CO27" s="133">
        <v>0.76</v>
      </c>
      <c r="CP27" s="129">
        <v>2015</v>
      </c>
      <c r="CQ27" s="129" t="s">
        <v>79</v>
      </c>
      <c r="CR27" s="128" t="s">
        <v>12114</v>
      </c>
      <c r="CS27" s="129">
        <v>450</v>
      </c>
      <c r="CT27" s="133">
        <v>0.69230000000000003</v>
      </c>
      <c r="CU27" s="129">
        <v>2017</v>
      </c>
      <c r="CV27" s="129" t="s">
        <v>79</v>
      </c>
      <c r="CW27" s="131" t="s">
        <v>81</v>
      </c>
      <c r="CX27" s="131" t="s">
        <v>81</v>
      </c>
      <c r="CY27" s="129" t="s">
        <v>81</v>
      </c>
      <c r="CZ27" s="129" t="s">
        <v>81</v>
      </c>
      <c r="DA27" s="129" t="s">
        <v>81</v>
      </c>
      <c r="DB27" s="129" t="s">
        <v>81</v>
      </c>
      <c r="DC27" s="129" t="s">
        <v>81</v>
      </c>
      <c r="DD27" s="129" t="s">
        <v>81</v>
      </c>
      <c r="DE27" s="129" t="s">
        <v>81</v>
      </c>
      <c r="DF27" s="129">
        <v>0</v>
      </c>
      <c r="DG27" s="322">
        <v>7.26</v>
      </c>
      <c r="DH27" s="322">
        <v>6.96</v>
      </c>
      <c r="DI27" s="322">
        <v>8.33</v>
      </c>
      <c r="DJ27" s="322">
        <v>9.4600000000000009</v>
      </c>
      <c r="DK27" s="322">
        <v>8.81</v>
      </c>
      <c r="DL27" s="322">
        <v>10</v>
      </c>
      <c r="DM27" s="322">
        <v>50.82</v>
      </c>
      <c r="DN27" s="322">
        <v>8.4700000000000006</v>
      </c>
      <c r="DO27" s="322">
        <v>74.67</v>
      </c>
      <c r="DP27" s="131" t="s">
        <v>82</v>
      </c>
      <c r="DQ27" s="407">
        <v>0</v>
      </c>
      <c r="DR27" s="407">
        <v>1</v>
      </c>
      <c r="DS27" s="129" t="s">
        <v>83</v>
      </c>
      <c r="DT27" s="129" t="s">
        <v>83</v>
      </c>
      <c r="DU27" s="129" t="s">
        <v>83</v>
      </c>
      <c r="DV27" s="129" t="s">
        <v>83</v>
      </c>
      <c r="DW27" s="131" t="s">
        <v>83</v>
      </c>
      <c r="DX27" s="131" t="s">
        <v>84</v>
      </c>
      <c r="DY27" s="131" t="s">
        <v>81</v>
      </c>
      <c r="DZ27" s="131" t="s">
        <v>9787</v>
      </c>
      <c r="EA27" s="131" t="s">
        <v>379</v>
      </c>
      <c r="EB27" s="131" t="s">
        <v>9788</v>
      </c>
      <c r="EC27" s="131" t="s">
        <v>88</v>
      </c>
      <c r="ED27" s="131" t="s">
        <v>89</v>
      </c>
      <c r="EE27" s="131" t="s">
        <v>9789</v>
      </c>
      <c r="EF27" s="131" t="s">
        <v>9790</v>
      </c>
      <c r="EG27" s="131" t="s">
        <v>1068</v>
      </c>
      <c r="EH27" s="131" t="s">
        <v>2264</v>
      </c>
      <c r="EI27" s="131" t="s">
        <v>9791</v>
      </c>
      <c r="EJ27" s="135" t="s">
        <v>9792</v>
      </c>
      <c r="EK27" s="135" t="s">
        <v>9793</v>
      </c>
      <c r="EL27" s="135" t="s">
        <v>9794</v>
      </c>
      <c r="EM27" s="135" t="s">
        <v>9795</v>
      </c>
      <c r="EN27" s="131" t="s">
        <v>81</v>
      </c>
    </row>
    <row r="28" spans="1:144" ht="18" thickTop="1" thickBot="1">
      <c r="A28" s="575">
        <f t="shared" si="2"/>
        <v>27</v>
      </c>
      <c r="B28" s="572" t="s">
        <v>9978</v>
      </c>
      <c r="C28" s="600" t="s">
        <v>9979</v>
      </c>
      <c r="D28" s="570" t="s">
        <v>13209</v>
      </c>
      <c r="E28" s="568" t="str">
        <f t="shared" si="0"/>
        <v>Placed</v>
      </c>
      <c r="F28" s="570" t="s">
        <v>207</v>
      </c>
      <c r="G28" s="570" t="s">
        <v>13265</v>
      </c>
      <c r="H28" s="131" t="str">
        <f>VLOOKUP(B28,BIOM!C:E,3,0)</f>
        <v>12th + Engineering without live KT</v>
      </c>
      <c r="I28" s="610" t="s">
        <v>9980</v>
      </c>
      <c r="J28" s="572">
        <v>20</v>
      </c>
      <c r="K28" s="611" t="s">
        <v>9981</v>
      </c>
      <c r="L28" s="611" t="s">
        <v>1825</v>
      </c>
      <c r="M28" s="611" t="s">
        <v>9982</v>
      </c>
      <c r="N28" s="612" t="s">
        <v>9977</v>
      </c>
      <c r="O28" s="612">
        <v>9616395666</v>
      </c>
      <c r="P28" s="612">
        <v>9930660201</v>
      </c>
      <c r="Q28" s="612" t="e">
        <f>VLOOKUP(B28,'TCS CON'!$D$1:$H$98,5,0)</f>
        <v>#N/A</v>
      </c>
      <c r="R28" s="612" t="e">
        <f>VLOOKUP(B28,LTI!$C$1:$H$46,6,0)</f>
        <v>#N/A</v>
      </c>
      <c r="S28" s="612" t="e">
        <f>VLOOKUP(B28,JARO!$E$2:$I$11,5,0)</f>
        <v>#N/A</v>
      </c>
      <c r="T28" s="612">
        <f>VLOOKUP(B28,Capgemini!$D$3:$H$78,5,0)</f>
        <v>380000</v>
      </c>
      <c r="U28" s="612" t="e">
        <f>VLOOKUP(B28,Carwale!$D$1:$H$4,5,0)</f>
        <v>#N/A</v>
      </c>
      <c r="V28" s="612" t="e">
        <f>VLOOKUP(B28,'Interactive Brokers'!E:I,5,0)</f>
        <v>#N/A</v>
      </c>
      <c r="W28" s="612" t="e">
        <f>VLOOKUP(B28,'REL Jio'!E:I,5,0)</f>
        <v>#N/A</v>
      </c>
      <c r="X28" s="612" t="e">
        <f>VLOOKUP(B28,'Sciative Sol'!E:I,5,0)</f>
        <v>#N/A</v>
      </c>
      <c r="Y28" s="612" t="e">
        <f>VLOOKUP(B28,'Hexaware Tech'!E:I,5,0)</f>
        <v>#N/A</v>
      </c>
      <c r="Z28" s="612" t="e">
        <f>VLOOKUP(B28,Axis!D:H,5,0)</f>
        <v>#N/A</v>
      </c>
      <c r="AA28" s="612" t="e">
        <f>VLOOKUP(B28,Ugam!$D$3:$H$26,5,0)</f>
        <v>#N/A</v>
      </c>
      <c r="AB28" s="612" t="e">
        <f>VLOOKUP(B28,Zeus!F:J,5,0)</f>
        <v>#N/A</v>
      </c>
      <c r="AC28" s="612" t="e">
        <f>VLOOKUP(B28,Montran!F:J,5,0)</f>
        <v>#N/A</v>
      </c>
      <c r="AD28" s="612" t="e">
        <f>VLOOKUP(B28,Endurance!G28:L28,5,0)</f>
        <v>#N/A</v>
      </c>
      <c r="AE28" s="612" t="e">
        <f>VLOOKUP(B28,'Swabhav Techlabs'!$F$1:$J$2,5,0)</f>
        <v>#N/A</v>
      </c>
      <c r="AF28" s="612" t="e">
        <f>VLOOKUP(B28,'Quality Kiosk'!$F$1:$J$18,5,0)</f>
        <v>#N/A</v>
      </c>
      <c r="AG28" s="612" t="e">
        <f>VLOOKUP(B28,'Lemon VB'!$F$1:$J$2,5,0)</f>
        <v>#N/A</v>
      </c>
      <c r="AH28" s="612" t="e">
        <f>VLOOKUP(B28,Gocomet!$E$1:$I$3,5,0)</f>
        <v>#N/A</v>
      </c>
      <c r="AI28" s="612" t="e">
        <f>VLOOKUP(B28,'Ingram Micro'!$E$1:$I$8,5,0)</f>
        <v>#N/A</v>
      </c>
      <c r="AJ28" s="612" t="e">
        <f>VLOOKUP(B28,'DePronto Infotech'!$E$1:$I$2,5,0)</f>
        <v>#N/A</v>
      </c>
      <c r="AK28" s="612" t="e">
        <f>VLOOKUP(B28,'Reliance Retail'!$E$1:$I$4,5,0)</f>
        <v>#N/A</v>
      </c>
      <c r="AL28" s="612" t="e">
        <f>VLOOKUP(B28,'Bright Champs'!$D$1:$H$13,5,0)</f>
        <v>#N/A</v>
      </c>
      <c r="AM28" s="612" t="e">
        <f>VLOOKUP(B28,Neosoft!$E$1:$I$12,5,0)</f>
        <v>#N/A</v>
      </c>
      <c r="AN28" s="612" t="e">
        <f>VLOOKUP(B28,Infosys!$E$1:$I$3,5,0)</f>
        <v>#N/A</v>
      </c>
      <c r="AO28" s="612" t="e">
        <f>VLOOKUP(B28,Cerelabs!$E$1:$I$5,5,0)</f>
        <v>#N/A</v>
      </c>
      <c r="AP28" s="612" t="e">
        <f>VLOOKUP(B28,'Neebal Technologies'!$D$1:$H$2,5,0)</f>
        <v>#N/A</v>
      </c>
      <c r="AQ28" s="612" t="e">
        <f>VLOOKUP(B28,'Vertiv Energy'!$D$1:$H$2,5,0)</f>
        <v>#N/A</v>
      </c>
      <c r="AR28" s="612" t="e">
        <f>VLOOKUP(B28,'Acidaes Solutions (CRMNEXT)'!$D$1:$H$3,5,0)</f>
        <v>#N/A</v>
      </c>
      <c r="AS28" s="612" t="e">
        <f>VLOOKUP(B28,Growisto!$D$1:$H$2,5,0)</f>
        <v>#N/A</v>
      </c>
      <c r="AT28" s="612" t="e">
        <f>VLOOKUP(B28,'9.9 Mediaworx - Digit'!$D$1:$H$2,5,0)</f>
        <v>#N/A</v>
      </c>
      <c r="AU28" s="612" t="e">
        <f>VLOOKUP(B28,'Vistaar systems Pvt Ltd'!$D$2:$H$3,5,0)</f>
        <v>#N/A</v>
      </c>
      <c r="AV28" s="612" t="e">
        <f>VLOOKUP(B28,'Course 5i'!$D$2:$H$11,5,0)</f>
        <v>#N/A</v>
      </c>
      <c r="AW28" s="612" t="e">
        <f>VLOOKUP(B28,'Radiant Appliances &amp; Electronic'!$D$1:$H$13,5,0)</f>
        <v>#N/A</v>
      </c>
      <c r="AX28" s="612" t="e">
        <f>VLOOKUP(B28,'Atos Global'!$D$3:$H$27,5,0)</f>
        <v>#N/A</v>
      </c>
      <c r="AY28" s="612" t="e">
        <f>VLOOKUP(B28,'Saama Technologies'!$D$1:$H$2,5,0)</f>
        <v>#N/A</v>
      </c>
      <c r="AZ28" s="612" t="e">
        <f>VLOOKUP(B28,'Multiplier Solutions'!$D$1:$H$2,5,0)</f>
        <v>#N/A</v>
      </c>
      <c r="BA28" s="612" t="e">
        <f>VLOOKUP(B28,GEP!$D$2:$H$5,5,0)</f>
        <v>#N/A</v>
      </c>
      <c r="BB28" s="612" t="e">
        <f>VLOOKUP(B28,Accenture!$D$1:$H$6,5,0)</f>
        <v>#N/A</v>
      </c>
      <c r="BC28" s="612" t="e">
        <f>VLOOKUP(B28,'Endurance International Group'!$D$1:$H$2,5,0)</f>
        <v>#N/A</v>
      </c>
      <c r="BD28" s="612" t="e">
        <f>VLOOKUP(B28,Newgen!$D$1:$H$2,5,0)</f>
        <v>#N/A</v>
      </c>
      <c r="BE28" s="612" t="e">
        <f>VLOOKUP(B28,'3D Incredible'!D28:H28,5,0)</f>
        <v>#N/A</v>
      </c>
      <c r="BF28" s="612" t="e">
        <f>VLOOKUP(B28,'Raja Software Labs'!$D$2:$H$2,5,0)</f>
        <v>#N/A</v>
      </c>
      <c r="BG28" s="612" t="e">
        <f>VLOOKUP(B28,Wipro!$D$1:$H$2,5,0)</f>
        <v>#N/A</v>
      </c>
      <c r="BH28" s="612" t="e">
        <f>VLOOKUP(B28,'Perch Technologies'!$D$2:$H$2,5,0)</f>
        <v>#N/A</v>
      </c>
      <c r="BI28" s="612" t="e">
        <f>VLOOKUP(B28,'Morning Star'!$D$1:$H$6,5,0)</f>
        <v>#N/A</v>
      </c>
      <c r="BJ28" s="612" t="e">
        <f>VLOOKUP(B28,Flexiloans!$D$1:$H$2,5,0)</f>
        <v>#N/A</v>
      </c>
      <c r="BK28" s="612" t="e">
        <f>VLOOKUP(B28,'Thirdware Solutions'!$D$1:$H$2,5,0)</f>
        <v>#N/A</v>
      </c>
      <c r="BL28" s="612" t="e">
        <f>VLOOKUP(B28,Tescom!$D$1:$H$8,5,0)</f>
        <v>#N/A</v>
      </c>
      <c r="BM28" s="612" t="e">
        <f>VLOOKUP(B28,'Cogno AI'!$D$1:$H$2,5,0)</f>
        <v>#N/A</v>
      </c>
      <c r="BN28" s="612" t="e">
        <f>VLOOKUP(B28,'ABM Knowledgeware'!$D$1:$H$2,5,0)</f>
        <v>#N/A</v>
      </c>
      <c r="BO28" s="612" t="e">
        <f>VLOOKUP(B28,'Concerto Software'!$D$1:$H$3,5,0)</f>
        <v>#N/A</v>
      </c>
      <c r="BP28" s="612" t="e">
        <f>VLOOKUP(B28,'My Captain'!$D$1:$H$4,5,0)</f>
        <v>#N/A</v>
      </c>
      <c r="BQ28" s="612" t="e">
        <f>VLOOKUP(B28,'Finoux Solutions'!$D$2:$H$4,5,0)</f>
        <v>#N/A</v>
      </c>
      <c r="BR28" s="612" t="e">
        <f>VLOOKUP(B28,'MITR Learning'!$D$1:$H$2,5,0)</f>
        <v>#N/A</v>
      </c>
      <c r="BS28" s="612" t="e">
        <f>VLOOKUP(B28,Nucsoft!$D$2:$H$6,5,0)</f>
        <v>#N/A</v>
      </c>
      <c r="BT28" s="612" t="e">
        <f>VLOOKUP(B28,'Paras Cadd'!$D$1:$H$2,5,0)</f>
        <v>#N/A</v>
      </c>
      <c r="BU28" s="612" t="e">
        <f>VLOOKUP(B28,'ICICI Securities'!$D$1:$H$2,5,0)</f>
        <v>#N/A</v>
      </c>
      <c r="BV28" s="612" t="e">
        <f>VLOOKUP(B28,'Citius Tech'!$D$2:$H$5,5,0)</f>
        <v>#N/A</v>
      </c>
      <c r="BW28" s="612" t="e">
        <f>VLOOKUP(B28,'Buzzy Brains'!$D$2:$H$2,5,0)</f>
        <v>#N/A</v>
      </c>
      <c r="BX28" s="612" t="e">
        <f>VLOOKUP(B28,'Decimal Point'!$D$2:$H$2,5,0)</f>
        <v>#N/A</v>
      </c>
      <c r="BY28" s="612" t="e">
        <f>VLOOKUP(B28,'Sankey Business Solutions'!$D$2:$H$3,5,0)</f>
        <v>#N/A</v>
      </c>
      <c r="BZ28" s="612" t="e">
        <f>VLOOKUP(B28,'Nangia &amp; Co LLP'!$D$2:$H$2,5,0)</f>
        <v>#N/A</v>
      </c>
      <c r="CA28" s="612" t="e">
        <f>VLOOKUP(B28,'FIS Solutions India Pvt Ltd'!$D$2:$H$2,5,0)</f>
        <v>#N/A</v>
      </c>
      <c r="CB28" s="612" t="e">
        <f>VLOOKUP(B28,'Delta Technology &amp; Management '!$D$2:$H$16,5,0)</f>
        <v>#N/A</v>
      </c>
      <c r="CC28" s="612" t="e">
        <f>VLOOKUP(B28,'Espoir Networks'!$D$3:$H$11,5,0)</f>
        <v>#N/A</v>
      </c>
      <c r="CD28" s="612" t="e">
        <f>VLOOKUP(B28,'Servosys Solution'!$D$3:$H$5,5,0)</f>
        <v>#N/A</v>
      </c>
      <c r="CE28" s="612" t="e">
        <f>VLOOKUP(B28,'Ribbon Communications'!$D$3:$H$4,5,0)</f>
        <v>#N/A</v>
      </c>
      <c r="CF28" s="612">
        <f t="shared" si="1"/>
        <v>1</v>
      </c>
      <c r="CG28" s="129" t="s">
        <v>9983</v>
      </c>
      <c r="CH28" s="129" t="s">
        <v>9984</v>
      </c>
      <c r="CI28" s="129" t="s">
        <v>134</v>
      </c>
      <c r="CJ28" s="129" t="s">
        <v>11759</v>
      </c>
      <c r="CK28" s="132">
        <v>42917</v>
      </c>
      <c r="CL28" s="129">
        <v>2021</v>
      </c>
      <c r="CM28" s="128" t="s">
        <v>9985</v>
      </c>
      <c r="CN28" s="129">
        <v>456</v>
      </c>
      <c r="CO28" s="133">
        <v>91.2</v>
      </c>
      <c r="CP28" s="129">
        <v>2015</v>
      </c>
      <c r="CQ28" s="129" t="s">
        <v>79</v>
      </c>
      <c r="CR28" s="128" t="s">
        <v>9986</v>
      </c>
      <c r="CS28" s="129">
        <v>485</v>
      </c>
      <c r="CT28" s="133">
        <v>74.62</v>
      </c>
      <c r="CU28" s="129">
        <v>2017</v>
      </c>
      <c r="CV28" s="129" t="s">
        <v>79</v>
      </c>
      <c r="CW28" s="131" t="s">
        <v>81</v>
      </c>
      <c r="CX28" s="131" t="s">
        <v>81</v>
      </c>
      <c r="CY28" s="129" t="s">
        <v>81</v>
      </c>
      <c r="CZ28" s="129" t="s">
        <v>81</v>
      </c>
      <c r="DA28" s="129" t="s">
        <v>81</v>
      </c>
      <c r="DB28" s="129" t="s">
        <v>81</v>
      </c>
      <c r="DC28" s="129" t="s">
        <v>81</v>
      </c>
      <c r="DD28" s="129" t="s">
        <v>81</v>
      </c>
      <c r="DE28" s="129" t="s">
        <v>81</v>
      </c>
      <c r="DF28" s="129">
        <v>0</v>
      </c>
      <c r="DG28" s="322">
        <v>6.96</v>
      </c>
      <c r="DH28" s="322">
        <v>6.31</v>
      </c>
      <c r="DI28" s="322">
        <v>7.37</v>
      </c>
      <c r="DJ28" s="322">
        <v>7.73</v>
      </c>
      <c r="DK28" s="322">
        <v>7.73</v>
      </c>
      <c r="DL28" s="322">
        <v>10</v>
      </c>
      <c r="DM28" s="322">
        <v>46.1</v>
      </c>
      <c r="DN28" s="322">
        <v>7.68</v>
      </c>
      <c r="DO28" s="322">
        <v>68.832999999999998</v>
      </c>
      <c r="DP28" s="131" t="s">
        <v>138</v>
      </c>
      <c r="DQ28" s="407">
        <v>0</v>
      </c>
      <c r="DR28" s="407">
        <v>0</v>
      </c>
      <c r="DS28" s="129" t="s">
        <v>83</v>
      </c>
      <c r="DT28" s="129" t="s">
        <v>83</v>
      </c>
      <c r="DU28" s="129" t="s">
        <v>83</v>
      </c>
      <c r="DV28" s="129" t="s">
        <v>83</v>
      </c>
      <c r="DW28" s="131" t="s">
        <v>83</v>
      </c>
      <c r="DX28" s="131" t="s">
        <v>84</v>
      </c>
      <c r="DY28" s="131" t="s">
        <v>81</v>
      </c>
      <c r="DZ28" s="131" t="s">
        <v>9987</v>
      </c>
      <c r="EA28" s="131" t="s">
        <v>9988</v>
      </c>
      <c r="EB28" s="131" t="s">
        <v>9989</v>
      </c>
      <c r="EC28" s="131" t="s">
        <v>88</v>
      </c>
      <c r="ED28" s="131" t="s">
        <v>89</v>
      </c>
      <c r="EE28" s="131" t="s">
        <v>81</v>
      </c>
      <c r="EF28" s="131" t="s">
        <v>9990</v>
      </c>
      <c r="EG28" s="131" t="s">
        <v>1933</v>
      </c>
      <c r="EH28" s="131" t="s">
        <v>538</v>
      </c>
      <c r="EI28" s="131" t="s">
        <v>9991</v>
      </c>
      <c r="EJ28" s="135" t="s">
        <v>9992</v>
      </c>
      <c r="EK28" s="135" t="s">
        <v>9993</v>
      </c>
      <c r="EL28" s="135" t="s">
        <v>9994</v>
      </c>
      <c r="EM28" s="135" t="s">
        <v>9995</v>
      </c>
      <c r="EN28" s="131" t="s">
        <v>81</v>
      </c>
    </row>
    <row r="29" spans="1:144" ht="18" thickTop="1" thickBot="1">
      <c r="A29" s="575">
        <f t="shared" si="2"/>
        <v>28</v>
      </c>
      <c r="B29" s="572" t="s">
        <v>10036</v>
      </c>
      <c r="C29" s="600" t="s">
        <v>10037</v>
      </c>
      <c r="D29" s="570" t="s">
        <v>13208</v>
      </c>
      <c r="E29" s="568" t="str">
        <f t="shared" si="0"/>
        <v>Placed</v>
      </c>
      <c r="F29" s="570" t="s">
        <v>207</v>
      </c>
      <c r="G29" s="570" t="s">
        <v>13265</v>
      </c>
      <c r="H29" s="131" t="str">
        <f>VLOOKUP(B29,BIOM!C:E,3,0)</f>
        <v>12th + Engineering without live KT</v>
      </c>
      <c r="I29" s="610" t="s">
        <v>10038</v>
      </c>
      <c r="J29" s="572">
        <v>20</v>
      </c>
      <c r="K29" s="611" t="s">
        <v>10039</v>
      </c>
      <c r="L29" s="611" t="s">
        <v>73</v>
      </c>
      <c r="M29" s="611" t="s">
        <v>10040</v>
      </c>
      <c r="N29" s="612" t="s">
        <v>10035</v>
      </c>
      <c r="O29" s="612">
        <v>9987422230</v>
      </c>
      <c r="P29" s="612">
        <v>8433659188</v>
      </c>
      <c r="Q29" s="612" t="e">
        <f>VLOOKUP(B29,'TCS CON'!$D$1:$H$98,5,0)</f>
        <v>#N/A</v>
      </c>
      <c r="R29" s="612" t="e">
        <f>VLOOKUP(B29,LTI!$C$1:$H$46,6,0)</f>
        <v>#N/A</v>
      </c>
      <c r="S29" s="612" t="e">
        <f>VLOOKUP(B29,JARO!$E$2:$I$11,5,0)</f>
        <v>#N/A</v>
      </c>
      <c r="T29" s="612">
        <f>VLOOKUP(B29,Capgemini!$D$3:$H$78,5,0)</f>
        <v>380000</v>
      </c>
      <c r="U29" s="612" t="e">
        <f>VLOOKUP(B29,Carwale!$D$1:$H$4,5,0)</f>
        <v>#N/A</v>
      </c>
      <c r="V29" s="612" t="e">
        <f>VLOOKUP(B29,'Interactive Brokers'!E:I,5,0)</f>
        <v>#N/A</v>
      </c>
      <c r="W29" s="612" t="e">
        <f>VLOOKUP(B29,'REL Jio'!E:I,5,0)</f>
        <v>#N/A</v>
      </c>
      <c r="X29" s="612" t="e">
        <f>VLOOKUP(B29,'Sciative Sol'!E:I,5,0)</f>
        <v>#N/A</v>
      </c>
      <c r="Y29" s="612" t="e">
        <f>VLOOKUP(B29,'Hexaware Tech'!E:I,5,0)</f>
        <v>#N/A</v>
      </c>
      <c r="Z29" s="612" t="e">
        <f>VLOOKUP(B29,Axis!D:H,5,0)</f>
        <v>#N/A</v>
      </c>
      <c r="AA29" s="612" t="e">
        <f>VLOOKUP(B29,Ugam!$D$3:$H$26,5,0)</f>
        <v>#N/A</v>
      </c>
      <c r="AB29" s="612" t="e">
        <f>VLOOKUP(B29,Zeus!F:J,5,0)</f>
        <v>#N/A</v>
      </c>
      <c r="AC29" s="612" t="e">
        <f>VLOOKUP(B29,Montran!F:J,5,0)</f>
        <v>#N/A</v>
      </c>
      <c r="AD29" s="612" t="e">
        <f>VLOOKUP(B29,Endurance!G29:L29,5,0)</f>
        <v>#N/A</v>
      </c>
      <c r="AE29" s="612" t="e">
        <f>VLOOKUP(B29,'Swabhav Techlabs'!$F$1:$J$2,5,0)</f>
        <v>#N/A</v>
      </c>
      <c r="AF29" s="612" t="e">
        <f>VLOOKUP(B29,'Quality Kiosk'!$F$1:$J$18,5,0)</f>
        <v>#N/A</v>
      </c>
      <c r="AG29" s="612" t="e">
        <f>VLOOKUP(B29,'Lemon VB'!$F$1:$J$2,5,0)</f>
        <v>#N/A</v>
      </c>
      <c r="AH29" s="612" t="e">
        <f>VLOOKUP(B29,Gocomet!$E$1:$I$3,5,0)</f>
        <v>#N/A</v>
      </c>
      <c r="AI29" s="612" t="e">
        <f>VLOOKUP(B29,'Ingram Micro'!$E$1:$I$8,5,0)</f>
        <v>#N/A</v>
      </c>
      <c r="AJ29" s="612" t="e">
        <f>VLOOKUP(B29,'DePronto Infotech'!$E$1:$I$2,5,0)</f>
        <v>#N/A</v>
      </c>
      <c r="AK29" s="612" t="e">
        <f>VLOOKUP(B29,'Reliance Retail'!$E$1:$I$4,5,0)</f>
        <v>#N/A</v>
      </c>
      <c r="AL29" s="612" t="e">
        <f>VLOOKUP(B29,'Bright Champs'!$D$1:$H$13,5,0)</f>
        <v>#N/A</v>
      </c>
      <c r="AM29" s="612" t="e">
        <f>VLOOKUP(B29,Neosoft!$E$1:$I$12,5,0)</f>
        <v>#N/A</v>
      </c>
      <c r="AN29" s="612" t="e">
        <f>VLOOKUP(B29,Infosys!$E$1:$I$3,5,0)</f>
        <v>#N/A</v>
      </c>
      <c r="AO29" s="612" t="e">
        <f>VLOOKUP(B29,Cerelabs!$E$1:$I$5,5,0)</f>
        <v>#N/A</v>
      </c>
      <c r="AP29" s="612" t="e">
        <f>VLOOKUP(B29,'Neebal Technologies'!$D$1:$H$2,5,0)</f>
        <v>#N/A</v>
      </c>
      <c r="AQ29" s="612" t="e">
        <f>VLOOKUP(B29,'Vertiv Energy'!$D$1:$H$2,5,0)</f>
        <v>#N/A</v>
      </c>
      <c r="AR29" s="612" t="e">
        <f>VLOOKUP(B29,'Acidaes Solutions (CRMNEXT)'!$D$1:$H$3,5,0)</f>
        <v>#N/A</v>
      </c>
      <c r="AS29" s="612" t="e">
        <f>VLOOKUP(B29,Growisto!$D$1:$H$2,5,0)</f>
        <v>#N/A</v>
      </c>
      <c r="AT29" s="612" t="e">
        <f>VLOOKUP(B29,'9.9 Mediaworx - Digit'!$D$1:$H$2,5,0)</f>
        <v>#N/A</v>
      </c>
      <c r="AU29" s="612" t="e">
        <f>VLOOKUP(B29,'Vistaar systems Pvt Ltd'!$D$2:$H$3,5,0)</f>
        <v>#N/A</v>
      </c>
      <c r="AV29" s="612" t="e">
        <f>VLOOKUP(B29,'Course 5i'!$D$2:$H$11,5,0)</f>
        <v>#N/A</v>
      </c>
      <c r="AW29" s="612" t="e">
        <f>VLOOKUP(B29,'Radiant Appliances &amp; Electronic'!$D$1:$H$13,5,0)</f>
        <v>#N/A</v>
      </c>
      <c r="AX29" s="612" t="e">
        <f>VLOOKUP(B29,'Atos Global'!$D$3:$H$27,5,0)</f>
        <v>#N/A</v>
      </c>
      <c r="AY29" s="612" t="e">
        <f>VLOOKUP(B29,'Saama Technologies'!$D$1:$H$2,5,0)</f>
        <v>#N/A</v>
      </c>
      <c r="AZ29" s="612" t="e">
        <f>VLOOKUP(B29,'Multiplier Solutions'!$D$1:$H$2,5,0)</f>
        <v>#N/A</v>
      </c>
      <c r="BA29" s="612" t="e">
        <f>VLOOKUP(B29,GEP!$D$2:$H$5,5,0)</f>
        <v>#N/A</v>
      </c>
      <c r="BB29" s="612" t="e">
        <f>VLOOKUP(B29,Accenture!$D$1:$H$6,5,0)</f>
        <v>#N/A</v>
      </c>
      <c r="BC29" s="612" t="e">
        <f>VLOOKUP(B29,'Endurance International Group'!$D$1:$H$2,5,0)</f>
        <v>#N/A</v>
      </c>
      <c r="BD29" s="612" t="e">
        <f>VLOOKUP(B29,Newgen!$D$1:$H$2,5,0)</f>
        <v>#N/A</v>
      </c>
      <c r="BE29" s="612" t="e">
        <f>VLOOKUP(B29,'3D Incredible'!D29:H29,5,0)</f>
        <v>#N/A</v>
      </c>
      <c r="BF29" s="612" t="e">
        <f>VLOOKUP(B29,'Raja Software Labs'!$D$2:$H$2,5,0)</f>
        <v>#N/A</v>
      </c>
      <c r="BG29" s="612" t="e">
        <f>VLOOKUP(B29,Wipro!$D$1:$H$2,5,0)</f>
        <v>#N/A</v>
      </c>
      <c r="BH29" s="612" t="e">
        <f>VLOOKUP(B29,'Perch Technologies'!$D$2:$H$2,5,0)</f>
        <v>#N/A</v>
      </c>
      <c r="BI29" s="612" t="e">
        <f>VLOOKUP(B29,'Morning Star'!$D$1:$H$6,5,0)</f>
        <v>#N/A</v>
      </c>
      <c r="BJ29" s="612" t="e">
        <f>VLOOKUP(B29,Flexiloans!$D$1:$H$2,5,0)</f>
        <v>#N/A</v>
      </c>
      <c r="BK29" s="612" t="e">
        <f>VLOOKUP(B29,'Thirdware Solutions'!$D$1:$H$2,5,0)</f>
        <v>#N/A</v>
      </c>
      <c r="BL29" s="612" t="e">
        <f>VLOOKUP(B29,Tescom!$D$1:$H$8,5,0)</f>
        <v>#N/A</v>
      </c>
      <c r="BM29" s="612" t="e">
        <f>VLOOKUP(B29,'Cogno AI'!$D$1:$H$2,5,0)</f>
        <v>#N/A</v>
      </c>
      <c r="BN29" s="612" t="e">
        <f>VLOOKUP(B29,'ABM Knowledgeware'!$D$1:$H$2,5,0)</f>
        <v>#N/A</v>
      </c>
      <c r="BO29" s="612" t="e">
        <f>VLOOKUP(B29,'Concerto Software'!$D$1:$H$3,5,0)</f>
        <v>#N/A</v>
      </c>
      <c r="BP29" s="612" t="e">
        <f>VLOOKUP(B29,'My Captain'!$D$1:$H$4,5,0)</f>
        <v>#N/A</v>
      </c>
      <c r="BQ29" s="612" t="e">
        <f>VLOOKUP(B29,'Finoux Solutions'!$D$2:$H$4,5,0)</f>
        <v>#N/A</v>
      </c>
      <c r="BR29" s="612" t="e">
        <f>VLOOKUP(B29,'MITR Learning'!$D$1:$H$2,5,0)</f>
        <v>#N/A</v>
      </c>
      <c r="BS29" s="612" t="e">
        <f>VLOOKUP(B29,Nucsoft!$D$2:$H$6,5,0)</f>
        <v>#N/A</v>
      </c>
      <c r="BT29" s="612" t="e">
        <f>VLOOKUP(B29,'Paras Cadd'!$D$1:$H$2,5,0)</f>
        <v>#N/A</v>
      </c>
      <c r="BU29" s="612" t="e">
        <f>VLOOKUP(B29,'ICICI Securities'!$D$1:$H$2,5,0)</f>
        <v>#N/A</v>
      </c>
      <c r="BV29" s="612" t="e">
        <f>VLOOKUP(B29,'Citius Tech'!$D$2:$H$5,5,0)</f>
        <v>#N/A</v>
      </c>
      <c r="BW29" s="612" t="e">
        <f>VLOOKUP(B29,'Buzzy Brains'!$D$2:$H$2,5,0)</f>
        <v>#N/A</v>
      </c>
      <c r="BX29" s="612" t="e">
        <f>VLOOKUP(B29,'Decimal Point'!$D$2:$H$2,5,0)</f>
        <v>#N/A</v>
      </c>
      <c r="BY29" s="612" t="e">
        <f>VLOOKUP(B29,'Sankey Business Solutions'!$D$2:$H$3,5,0)</f>
        <v>#N/A</v>
      </c>
      <c r="BZ29" s="612" t="e">
        <f>VLOOKUP(B29,'Nangia &amp; Co LLP'!$D$2:$H$2,5,0)</f>
        <v>#N/A</v>
      </c>
      <c r="CA29" s="612" t="e">
        <f>VLOOKUP(B29,'FIS Solutions India Pvt Ltd'!$D$2:$H$2,5,0)</f>
        <v>#N/A</v>
      </c>
      <c r="CB29" s="612" t="e">
        <f>VLOOKUP(B29,'Delta Technology &amp; Management '!$D$2:$H$16,5,0)</f>
        <v>#N/A</v>
      </c>
      <c r="CC29" s="612" t="e">
        <f>VLOOKUP(B29,'Espoir Networks'!$D$3:$H$11,5,0)</f>
        <v>#N/A</v>
      </c>
      <c r="CD29" s="612" t="e">
        <f>VLOOKUP(B29,'Servosys Solution'!$D$3:$H$5,5,0)</f>
        <v>#N/A</v>
      </c>
      <c r="CE29" s="612" t="e">
        <f>VLOOKUP(B29,'Ribbon Communications'!$D$3:$H$4,5,0)</f>
        <v>#N/A</v>
      </c>
      <c r="CF29" s="612">
        <f t="shared" si="1"/>
        <v>1</v>
      </c>
      <c r="CG29" s="129" t="s">
        <v>134</v>
      </c>
      <c r="CH29" s="129">
        <v>752782753697</v>
      </c>
      <c r="CI29" s="129" t="s">
        <v>134</v>
      </c>
      <c r="CJ29" s="129" t="s">
        <v>11759</v>
      </c>
      <c r="CK29" s="132">
        <v>42917</v>
      </c>
      <c r="CL29" s="129">
        <v>2021</v>
      </c>
      <c r="CM29" s="128" t="s">
        <v>4112</v>
      </c>
      <c r="CN29" s="129">
        <v>464</v>
      </c>
      <c r="CO29" s="133">
        <v>92.8</v>
      </c>
      <c r="CP29" s="129">
        <v>2015</v>
      </c>
      <c r="CQ29" s="129" t="s">
        <v>79</v>
      </c>
      <c r="CR29" s="128" t="s">
        <v>10041</v>
      </c>
      <c r="CS29" s="129">
        <v>423</v>
      </c>
      <c r="CT29" s="133">
        <v>65.08</v>
      </c>
      <c r="CU29" s="129">
        <v>2017</v>
      </c>
      <c r="CV29" s="129" t="s">
        <v>79</v>
      </c>
      <c r="CW29" s="131" t="s">
        <v>81</v>
      </c>
      <c r="CX29" s="131" t="s">
        <v>81</v>
      </c>
      <c r="CY29" s="129" t="s">
        <v>81</v>
      </c>
      <c r="CZ29" s="129" t="s">
        <v>81</v>
      </c>
      <c r="DA29" s="129" t="s">
        <v>81</v>
      </c>
      <c r="DB29" s="129" t="s">
        <v>81</v>
      </c>
      <c r="DC29" s="129" t="s">
        <v>81</v>
      </c>
      <c r="DD29" s="129" t="s">
        <v>81</v>
      </c>
      <c r="DE29" s="129" t="s">
        <v>81</v>
      </c>
      <c r="DF29" s="129">
        <v>0</v>
      </c>
      <c r="DG29" s="322">
        <v>6.56</v>
      </c>
      <c r="DH29" s="322">
        <v>7.26</v>
      </c>
      <c r="DI29" s="322">
        <v>7.3</v>
      </c>
      <c r="DJ29" s="322">
        <v>8.5399999999999991</v>
      </c>
      <c r="DK29" s="322">
        <v>8.8000000000000007</v>
      </c>
      <c r="DL29" s="322">
        <v>9.92</v>
      </c>
      <c r="DM29" s="322">
        <v>48.38</v>
      </c>
      <c r="DN29" s="322">
        <v>8.06</v>
      </c>
      <c r="DO29" s="322">
        <v>71.64</v>
      </c>
      <c r="DP29" s="131" t="s">
        <v>82</v>
      </c>
      <c r="DQ29" s="407">
        <v>0</v>
      </c>
      <c r="DR29" s="407">
        <v>0</v>
      </c>
      <c r="DS29" s="129" t="s">
        <v>83</v>
      </c>
      <c r="DT29" s="129" t="s">
        <v>83</v>
      </c>
      <c r="DU29" s="129" t="s">
        <v>83</v>
      </c>
      <c r="DV29" s="129" t="s">
        <v>83</v>
      </c>
      <c r="DW29" s="131" t="s">
        <v>83</v>
      </c>
      <c r="DX29" s="131" t="s">
        <v>84</v>
      </c>
      <c r="DY29" s="131" t="s">
        <v>81</v>
      </c>
      <c r="DZ29" s="131" t="s">
        <v>10042</v>
      </c>
      <c r="EA29" s="131" t="s">
        <v>81</v>
      </c>
      <c r="EB29" s="131" t="s">
        <v>10043</v>
      </c>
      <c r="EC29" s="131" t="s">
        <v>403</v>
      </c>
      <c r="ED29" s="131" t="s">
        <v>89</v>
      </c>
      <c r="EE29" s="131" t="s">
        <v>10044</v>
      </c>
      <c r="EF29" s="131" t="s">
        <v>10045</v>
      </c>
      <c r="EG29" s="131" t="s">
        <v>10046</v>
      </c>
      <c r="EH29" s="131" t="s">
        <v>10047</v>
      </c>
      <c r="EI29" s="131" t="s">
        <v>10048</v>
      </c>
      <c r="EJ29" s="135" t="s">
        <v>10049</v>
      </c>
      <c r="EK29" s="135" t="s">
        <v>10050</v>
      </c>
      <c r="EL29" s="135" t="s">
        <v>10051</v>
      </c>
      <c r="EM29" s="135" t="s">
        <v>10052</v>
      </c>
      <c r="EN29" s="131" t="s">
        <v>81</v>
      </c>
    </row>
    <row r="30" spans="1:144" ht="18" thickTop="1" thickBot="1">
      <c r="A30" s="575">
        <f t="shared" si="2"/>
        <v>29</v>
      </c>
      <c r="B30" s="572" t="s">
        <v>10227</v>
      </c>
      <c r="C30" s="600" t="s">
        <v>10228</v>
      </c>
      <c r="D30" s="570" t="s">
        <v>13208</v>
      </c>
      <c r="E30" s="568" t="str">
        <f t="shared" si="0"/>
        <v>Not Placed</v>
      </c>
      <c r="F30" s="570" t="s">
        <v>207</v>
      </c>
      <c r="G30" s="570" t="s">
        <v>13265</v>
      </c>
      <c r="H30" s="131" t="str">
        <f>VLOOKUP(B30,BIOM!C:E,3,0)</f>
        <v>12th + Engineering without live KT</v>
      </c>
      <c r="I30" s="610">
        <v>36474</v>
      </c>
      <c r="J30" s="572">
        <v>21</v>
      </c>
      <c r="K30" s="611" t="s">
        <v>10229</v>
      </c>
      <c r="L30" s="611" t="s">
        <v>10230</v>
      </c>
      <c r="M30" s="611" t="s">
        <v>10231</v>
      </c>
      <c r="N30" s="612" t="s">
        <v>10226</v>
      </c>
      <c r="O30" s="612">
        <v>9869279517</v>
      </c>
      <c r="P30" s="612">
        <v>9082294380</v>
      </c>
      <c r="Q30" s="612" t="e">
        <f>VLOOKUP(B30,'TCS CON'!$D$1:$H$98,5,0)</f>
        <v>#N/A</v>
      </c>
      <c r="R30" s="612" t="e">
        <f>VLOOKUP(B30,LTI!$C$1:$H$46,6,0)</f>
        <v>#N/A</v>
      </c>
      <c r="S30" s="612" t="e">
        <f>VLOOKUP(B30,JARO!$E$2:$I$11,5,0)</f>
        <v>#N/A</v>
      </c>
      <c r="T30" s="612" t="e">
        <f>VLOOKUP(B30,Capgemini!$D$3:$H$78,5,0)</f>
        <v>#N/A</v>
      </c>
      <c r="U30" s="612" t="e">
        <f>VLOOKUP(B30,Carwale!$D$1:$H$4,5,0)</f>
        <v>#N/A</v>
      </c>
      <c r="V30" s="612" t="e">
        <f>VLOOKUP(B30,'Interactive Brokers'!E:I,5,0)</f>
        <v>#N/A</v>
      </c>
      <c r="W30" s="612" t="e">
        <f>VLOOKUP(B30,'REL Jio'!E:I,5,0)</f>
        <v>#N/A</v>
      </c>
      <c r="X30" s="612" t="e">
        <f>VLOOKUP(B30,'Sciative Sol'!E:I,5,0)</f>
        <v>#N/A</v>
      </c>
      <c r="Y30" s="612" t="e">
        <f>VLOOKUP(B30,'Hexaware Tech'!E:I,5,0)</f>
        <v>#N/A</v>
      </c>
      <c r="Z30" s="612" t="e">
        <f>VLOOKUP(B30,Axis!D:H,5,0)</f>
        <v>#N/A</v>
      </c>
      <c r="AA30" s="612" t="e">
        <f>VLOOKUP(B30,Ugam!$D$3:$H$26,5,0)</f>
        <v>#N/A</v>
      </c>
      <c r="AB30" s="612" t="e">
        <f>VLOOKUP(B30,Zeus!F:J,5,0)</f>
        <v>#N/A</v>
      </c>
      <c r="AC30" s="612" t="e">
        <f>VLOOKUP(B30,Montran!F:J,5,0)</f>
        <v>#N/A</v>
      </c>
      <c r="AD30" s="612" t="e">
        <f>VLOOKUP(B30,Endurance!G30:L30,5,0)</f>
        <v>#N/A</v>
      </c>
      <c r="AE30" s="612" t="e">
        <f>VLOOKUP(B30,'Swabhav Techlabs'!$F$1:$J$2,5,0)</f>
        <v>#N/A</v>
      </c>
      <c r="AF30" s="612" t="e">
        <f>VLOOKUP(B30,'Quality Kiosk'!$F$1:$J$18,5,0)</f>
        <v>#N/A</v>
      </c>
      <c r="AG30" s="612" t="e">
        <f>VLOOKUP(B30,'Lemon VB'!$F$1:$J$2,5,0)</f>
        <v>#N/A</v>
      </c>
      <c r="AH30" s="612" t="e">
        <f>VLOOKUP(B30,Gocomet!$E$1:$I$3,5,0)</f>
        <v>#N/A</v>
      </c>
      <c r="AI30" s="612" t="e">
        <f>VLOOKUP(B30,'Ingram Micro'!$E$1:$I$8,5,0)</f>
        <v>#N/A</v>
      </c>
      <c r="AJ30" s="612" t="e">
        <f>VLOOKUP(B30,'DePronto Infotech'!$E$1:$I$2,5,0)</f>
        <v>#N/A</v>
      </c>
      <c r="AK30" s="612" t="e">
        <f>VLOOKUP(B30,'Reliance Retail'!$E$1:$I$4,5,0)</f>
        <v>#N/A</v>
      </c>
      <c r="AL30" s="612" t="e">
        <f>VLOOKUP(B30,'Bright Champs'!$D$1:$H$13,5,0)</f>
        <v>#N/A</v>
      </c>
      <c r="AM30" s="612" t="e">
        <f>VLOOKUP(B30,Neosoft!$E$1:$I$12,5,0)</f>
        <v>#N/A</v>
      </c>
      <c r="AN30" s="612" t="e">
        <f>VLOOKUP(B30,Infosys!$E$1:$I$3,5,0)</f>
        <v>#N/A</v>
      </c>
      <c r="AO30" s="612" t="e">
        <f>VLOOKUP(B30,Cerelabs!$E$1:$I$5,5,0)</f>
        <v>#N/A</v>
      </c>
      <c r="AP30" s="612" t="e">
        <f>VLOOKUP(B30,'Neebal Technologies'!$D$1:$H$2,5,0)</f>
        <v>#N/A</v>
      </c>
      <c r="AQ30" s="612" t="e">
        <f>VLOOKUP(B30,'Vertiv Energy'!$D$1:$H$2,5,0)</f>
        <v>#N/A</v>
      </c>
      <c r="AR30" s="612" t="e">
        <f>VLOOKUP(B30,'Acidaes Solutions (CRMNEXT)'!$D$1:$H$3,5,0)</f>
        <v>#N/A</v>
      </c>
      <c r="AS30" s="612" t="e">
        <f>VLOOKUP(B30,Growisto!$D$1:$H$2,5,0)</f>
        <v>#N/A</v>
      </c>
      <c r="AT30" s="612" t="e">
        <f>VLOOKUP(B30,'9.9 Mediaworx - Digit'!$D$1:$H$2,5,0)</f>
        <v>#N/A</v>
      </c>
      <c r="AU30" s="612" t="e">
        <f>VLOOKUP(B30,'Vistaar systems Pvt Ltd'!$D$2:$H$3,5,0)</f>
        <v>#N/A</v>
      </c>
      <c r="AV30" s="612" t="e">
        <f>VLOOKUP(B30,'Course 5i'!$D$2:$H$11,5,0)</f>
        <v>#N/A</v>
      </c>
      <c r="AW30" s="612" t="e">
        <f>VLOOKUP(B30,'Radiant Appliances &amp; Electronic'!$D$1:$H$13,5,0)</f>
        <v>#N/A</v>
      </c>
      <c r="AX30" s="612" t="e">
        <f>VLOOKUP(B30,'Atos Global'!$D$3:$H$27,5,0)</f>
        <v>#N/A</v>
      </c>
      <c r="AY30" s="612" t="e">
        <f>VLOOKUP(B30,'Saama Technologies'!$D$1:$H$2,5,0)</f>
        <v>#N/A</v>
      </c>
      <c r="AZ30" s="612" t="e">
        <f>VLOOKUP(B30,'Multiplier Solutions'!$D$1:$H$2,5,0)</f>
        <v>#N/A</v>
      </c>
      <c r="BA30" s="612" t="e">
        <f>VLOOKUP(B30,GEP!$D$2:$H$5,5,0)</f>
        <v>#N/A</v>
      </c>
      <c r="BB30" s="612" t="e">
        <f>VLOOKUP(B30,Accenture!$D$1:$H$6,5,0)</f>
        <v>#N/A</v>
      </c>
      <c r="BC30" s="612" t="e">
        <f>VLOOKUP(B30,'Endurance International Group'!$D$1:$H$2,5,0)</f>
        <v>#N/A</v>
      </c>
      <c r="BD30" s="612" t="e">
        <f>VLOOKUP(B30,Newgen!$D$1:$H$2,5,0)</f>
        <v>#N/A</v>
      </c>
      <c r="BE30" s="612" t="e">
        <f>VLOOKUP(B30,'3D Incredible'!D30:H30,5,0)</f>
        <v>#N/A</v>
      </c>
      <c r="BF30" s="612" t="e">
        <f>VLOOKUP(B30,'Raja Software Labs'!$D$2:$H$2,5,0)</f>
        <v>#N/A</v>
      </c>
      <c r="BG30" s="612" t="e">
        <f>VLOOKUP(B30,Wipro!$D$1:$H$2,5,0)</f>
        <v>#N/A</v>
      </c>
      <c r="BH30" s="612" t="e">
        <f>VLOOKUP(B30,'Perch Technologies'!$D$2:$H$2,5,0)</f>
        <v>#N/A</v>
      </c>
      <c r="BI30" s="612" t="e">
        <f>VLOOKUP(B30,'Morning Star'!$D$1:$H$6,5,0)</f>
        <v>#N/A</v>
      </c>
      <c r="BJ30" s="612" t="e">
        <f>VLOOKUP(B30,Flexiloans!$D$1:$H$2,5,0)</f>
        <v>#N/A</v>
      </c>
      <c r="BK30" s="612" t="e">
        <f>VLOOKUP(B30,'Thirdware Solutions'!$D$1:$H$2,5,0)</f>
        <v>#N/A</v>
      </c>
      <c r="BL30" s="612" t="e">
        <f>VLOOKUP(B30,Tescom!$D$1:$H$8,5,0)</f>
        <v>#N/A</v>
      </c>
      <c r="BM30" s="612" t="e">
        <f>VLOOKUP(B30,'Cogno AI'!$D$1:$H$2,5,0)</f>
        <v>#N/A</v>
      </c>
      <c r="BN30" s="612" t="e">
        <f>VLOOKUP(B30,'ABM Knowledgeware'!$D$1:$H$2,5,0)</f>
        <v>#N/A</v>
      </c>
      <c r="BO30" s="612" t="e">
        <f>VLOOKUP(B30,'Concerto Software'!$D$1:$H$3,5,0)</f>
        <v>#N/A</v>
      </c>
      <c r="BP30" s="612" t="e">
        <f>VLOOKUP(B30,'My Captain'!$D$1:$H$4,5,0)</f>
        <v>#N/A</v>
      </c>
      <c r="BQ30" s="612" t="e">
        <f>VLOOKUP(B30,'Finoux Solutions'!$D$2:$H$4,5,0)</f>
        <v>#N/A</v>
      </c>
      <c r="BR30" s="612" t="e">
        <f>VLOOKUP(B30,'MITR Learning'!$D$1:$H$2,5,0)</f>
        <v>#N/A</v>
      </c>
      <c r="BS30" s="612" t="e">
        <f>VLOOKUP(B30,Nucsoft!$D$2:$H$6,5,0)</f>
        <v>#N/A</v>
      </c>
      <c r="BT30" s="612" t="e">
        <f>VLOOKUP(B30,'Paras Cadd'!$D$1:$H$2,5,0)</f>
        <v>#N/A</v>
      </c>
      <c r="BU30" s="612" t="e">
        <f>VLOOKUP(B30,'ICICI Securities'!$D$1:$H$2,5,0)</f>
        <v>#N/A</v>
      </c>
      <c r="BV30" s="612" t="e">
        <f>VLOOKUP(B30,'Citius Tech'!$D$2:$H$5,5,0)</f>
        <v>#N/A</v>
      </c>
      <c r="BW30" s="612" t="e">
        <f>VLOOKUP(B30,'Buzzy Brains'!$D$2:$H$2,5,0)</f>
        <v>#N/A</v>
      </c>
      <c r="BX30" s="612" t="e">
        <f>VLOOKUP(B30,'Decimal Point'!$D$2:$H$2,5,0)</f>
        <v>#N/A</v>
      </c>
      <c r="BY30" s="612" t="e">
        <f>VLOOKUP(B30,'Sankey Business Solutions'!$D$2:$H$3,5,0)</f>
        <v>#N/A</v>
      </c>
      <c r="BZ30" s="612" t="e">
        <f>VLOOKUP(B30,'Nangia &amp; Co LLP'!$D$2:$H$2,5,0)</f>
        <v>#N/A</v>
      </c>
      <c r="CA30" s="612" t="e">
        <f>VLOOKUP(B30,'FIS Solutions India Pvt Ltd'!$D$2:$H$2,5,0)</f>
        <v>#N/A</v>
      </c>
      <c r="CB30" s="612" t="e">
        <f>VLOOKUP(B30,'Delta Technology &amp; Management '!$D$2:$H$16,5,0)</f>
        <v>#N/A</v>
      </c>
      <c r="CC30" s="612" t="e">
        <f>VLOOKUP(B30,'Espoir Networks'!$D$3:$H$11,5,0)</f>
        <v>#N/A</v>
      </c>
      <c r="CD30" s="612" t="e">
        <f>VLOOKUP(B30,'Servosys Solution'!$D$3:$H$5,5,0)</f>
        <v>#N/A</v>
      </c>
      <c r="CE30" s="612" t="e">
        <f>VLOOKUP(B30,'Ribbon Communications'!$D$3:$H$4,5,0)</f>
        <v>#N/A</v>
      </c>
      <c r="CF30" s="612">
        <f t="shared" si="1"/>
        <v>0</v>
      </c>
      <c r="CG30" s="129" t="s">
        <v>10232</v>
      </c>
      <c r="CH30" s="129">
        <v>677073953639</v>
      </c>
      <c r="CI30" s="129" t="s">
        <v>134</v>
      </c>
      <c r="CJ30" s="129" t="s">
        <v>11759</v>
      </c>
      <c r="CK30" s="132">
        <v>42917</v>
      </c>
      <c r="CL30" s="129">
        <v>2021</v>
      </c>
      <c r="CM30" s="128" t="s">
        <v>1044</v>
      </c>
      <c r="CN30" s="129">
        <v>399</v>
      </c>
      <c r="CO30" s="133">
        <v>79.8</v>
      </c>
      <c r="CP30" s="129">
        <v>2015</v>
      </c>
      <c r="CQ30" s="129" t="s">
        <v>79</v>
      </c>
      <c r="CR30" s="128" t="s">
        <v>12115</v>
      </c>
      <c r="CS30" s="129">
        <v>422</v>
      </c>
      <c r="CT30" s="133">
        <v>64.92</v>
      </c>
      <c r="CU30" s="129">
        <v>2017</v>
      </c>
      <c r="CV30" s="129" t="s">
        <v>79</v>
      </c>
      <c r="CW30" s="131" t="s">
        <v>81</v>
      </c>
      <c r="CX30" s="131" t="s">
        <v>81</v>
      </c>
      <c r="CY30" s="129" t="s">
        <v>81</v>
      </c>
      <c r="CZ30" s="129" t="s">
        <v>81</v>
      </c>
      <c r="DA30" s="129" t="s">
        <v>81</v>
      </c>
      <c r="DB30" s="129" t="s">
        <v>81</v>
      </c>
      <c r="DC30" s="129" t="s">
        <v>81</v>
      </c>
      <c r="DD30" s="129" t="s">
        <v>81</v>
      </c>
      <c r="DE30" s="129" t="s">
        <v>81</v>
      </c>
      <c r="DF30" s="129">
        <v>0</v>
      </c>
      <c r="DG30" s="322">
        <v>7</v>
      </c>
      <c r="DH30" s="322">
        <v>6.89</v>
      </c>
      <c r="DI30" s="322">
        <v>8.0399999999999991</v>
      </c>
      <c r="DJ30" s="322">
        <v>9</v>
      </c>
      <c r="DK30" s="322">
        <v>9.08</v>
      </c>
      <c r="DL30" s="322">
        <v>10</v>
      </c>
      <c r="DM30" s="322">
        <v>50.01</v>
      </c>
      <c r="DN30" s="322">
        <v>8.33</v>
      </c>
      <c r="DO30" s="322">
        <v>73.64</v>
      </c>
      <c r="DP30" s="131" t="s">
        <v>82</v>
      </c>
      <c r="DQ30" s="407">
        <v>0</v>
      </c>
      <c r="DR30" s="407">
        <v>0</v>
      </c>
      <c r="DS30" s="129" t="s">
        <v>83</v>
      </c>
      <c r="DT30" s="129" t="s">
        <v>83</v>
      </c>
      <c r="DU30" s="129" t="s">
        <v>83</v>
      </c>
      <c r="DV30" s="129" t="s">
        <v>83</v>
      </c>
      <c r="DW30" s="131" t="s">
        <v>83</v>
      </c>
      <c r="DX30" s="131" t="s">
        <v>84</v>
      </c>
      <c r="DY30" s="131" t="s">
        <v>81</v>
      </c>
      <c r="DZ30" s="131" t="s">
        <v>10234</v>
      </c>
      <c r="EA30" s="131" t="s">
        <v>86</v>
      </c>
      <c r="EB30" s="131" t="s">
        <v>10235</v>
      </c>
      <c r="EC30" s="131" t="s">
        <v>88</v>
      </c>
      <c r="ED30" s="131" t="s">
        <v>89</v>
      </c>
      <c r="EE30" s="131" t="s">
        <v>10236</v>
      </c>
      <c r="EF30" s="131" t="s">
        <v>10237</v>
      </c>
      <c r="EG30" s="131" t="s">
        <v>10238</v>
      </c>
      <c r="EH30" s="131" t="s">
        <v>10239</v>
      </c>
      <c r="EI30" s="131" t="s">
        <v>10240</v>
      </c>
      <c r="EJ30" s="135" t="s">
        <v>10241</v>
      </c>
      <c r="EK30" s="135" t="s">
        <v>10242</v>
      </c>
      <c r="EL30" s="135" t="s">
        <v>10243</v>
      </c>
      <c r="EM30" s="135" t="s">
        <v>10244</v>
      </c>
      <c r="EN30" s="131" t="s">
        <v>13085</v>
      </c>
    </row>
    <row r="31" spans="1:144" ht="18" thickTop="1" thickBot="1">
      <c r="A31" s="575">
        <f t="shared" si="2"/>
        <v>30</v>
      </c>
      <c r="B31" s="572" t="s">
        <v>10413</v>
      </c>
      <c r="C31" s="600" t="s">
        <v>11771</v>
      </c>
      <c r="D31" s="570" t="s">
        <v>13208</v>
      </c>
      <c r="E31" s="568" t="str">
        <f t="shared" si="0"/>
        <v>Not Placed</v>
      </c>
      <c r="F31" s="570" t="s">
        <v>207</v>
      </c>
      <c r="G31" s="570" t="s">
        <v>13265</v>
      </c>
      <c r="H31" s="131" t="str">
        <f>VLOOKUP(B31,BIOM!C:E,3,0)</f>
        <v>Diploma  + Direct Second Year Engineering without live KT</v>
      </c>
      <c r="I31" s="610">
        <v>35768</v>
      </c>
      <c r="J31" s="572">
        <v>22</v>
      </c>
      <c r="K31" s="611" t="s">
        <v>10415</v>
      </c>
      <c r="L31" s="611" t="s">
        <v>591</v>
      </c>
      <c r="M31" s="611" t="s">
        <v>10416</v>
      </c>
      <c r="N31" s="612" t="s">
        <v>10412</v>
      </c>
      <c r="O31" s="612">
        <v>8425926002</v>
      </c>
      <c r="P31" s="612">
        <v>8425926002</v>
      </c>
      <c r="Q31" s="612" t="e">
        <f>VLOOKUP(B31,'TCS CON'!$D$1:$H$98,5,0)</f>
        <v>#N/A</v>
      </c>
      <c r="R31" s="612" t="e">
        <f>VLOOKUP(B31,LTI!$C$1:$H$46,6,0)</f>
        <v>#N/A</v>
      </c>
      <c r="S31" s="612" t="e">
        <f>VLOOKUP(B31,JARO!$E$2:$I$11,5,0)</f>
        <v>#N/A</v>
      </c>
      <c r="T31" s="612" t="e">
        <f>VLOOKUP(B31,Capgemini!$D$3:$H$78,5,0)</f>
        <v>#N/A</v>
      </c>
      <c r="U31" s="612" t="e">
        <f>VLOOKUP(B31,Carwale!$D$1:$H$4,5,0)</f>
        <v>#N/A</v>
      </c>
      <c r="V31" s="612" t="e">
        <f>VLOOKUP(B31,'Interactive Brokers'!E:I,5,0)</f>
        <v>#N/A</v>
      </c>
      <c r="W31" s="612" t="e">
        <f>VLOOKUP(B31,'REL Jio'!E:I,5,0)</f>
        <v>#N/A</v>
      </c>
      <c r="X31" s="612" t="e">
        <f>VLOOKUP(B31,'Sciative Sol'!E:I,5,0)</f>
        <v>#N/A</v>
      </c>
      <c r="Y31" s="612" t="e">
        <f>VLOOKUP(B31,'Hexaware Tech'!E:I,5,0)</f>
        <v>#N/A</v>
      </c>
      <c r="Z31" s="612" t="e">
        <f>VLOOKUP(B31,Axis!D:H,5,0)</f>
        <v>#N/A</v>
      </c>
      <c r="AA31" s="612" t="e">
        <f>VLOOKUP(B31,Ugam!$D$3:$H$26,5,0)</f>
        <v>#N/A</v>
      </c>
      <c r="AB31" s="612" t="e">
        <f>VLOOKUP(B31,Zeus!F:J,5,0)</f>
        <v>#N/A</v>
      </c>
      <c r="AC31" s="612" t="e">
        <f>VLOOKUP(B31,Montran!F:J,5,0)</f>
        <v>#N/A</v>
      </c>
      <c r="AD31" s="612" t="e">
        <f>VLOOKUP(B31,Endurance!G31:L31,5,0)</f>
        <v>#N/A</v>
      </c>
      <c r="AE31" s="612" t="e">
        <f>VLOOKUP(B31,'Swabhav Techlabs'!$F$1:$J$2,5,0)</f>
        <v>#N/A</v>
      </c>
      <c r="AF31" s="612" t="e">
        <f>VLOOKUP(B31,'Quality Kiosk'!$F$1:$J$18,5,0)</f>
        <v>#N/A</v>
      </c>
      <c r="AG31" s="612" t="e">
        <f>VLOOKUP(B31,'Lemon VB'!$F$1:$J$2,5,0)</f>
        <v>#N/A</v>
      </c>
      <c r="AH31" s="612" t="e">
        <f>VLOOKUP(B31,Gocomet!$E$1:$I$3,5,0)</f>
        <v>#N/A</v>
      </c>
      <c r="AI31" s="612" t="e">
        <f>VLOOKUP(B31,'Ingram Micro'!$E$1:$I$8,5,0)</f>
        <v>#N/A</v>
      </c>
      <c r="AJ31" s="612" t="e">
        <f>VLOOKUP(B31,'DePronto Infotech'!$E$1:$I$2,5,0)</f>
        <v>#N/A</v>
      </c>
      <c r="AK31" s="612" t="e">
        <f>VLOOKUP(B31,'Reliance Retail'!$E$1:$I$4,5,0)</f>
        <v>#N/A</v>
      </c>
      <c r="AL31" s="612" t="e">
        <f>VLOOKUP(B31,'Bright Champs'!$D$1:$H$13,5,0)</f>
        <v>#N/A</v>
      </c>
      <c r="AM31" s="612" t="e">
        <f>VLOOKUP(B31,Neosoft!$E$1:$I$12,5,0)</f>
        <v>#N/A</v>
      </c>
      <c r="AN31" s="612" t="e">
        <f>VLOOKUP(B31,Infosys!$E$1:$I$3,5,0)</f>
        <v>#N/A</v>
      </c>
      <c r="AO31" s="612" t="e">
        <f>VLOOKUP(B31,Cerelabs!$E$1:$I$5,5,0)</f>
        <v>#N/A</v>
      </c>
      <c r="AP31" s="612" t="e">
        <f>VLOOKUP(B31,'Neebal Technologies'!$D$1:$H$2,5,0)</f>
        <v>#N/A</v>
      </c>
      <c r="AQ31" s="612" t="e">
        <f>VLOOKUP(B31,'Vertiv Energy'!$D$1:$H$2,5,0)</f>
        <v>#N/A</v>
      </c>
      <c r="AR31" s="612" t="e">
        <f>VLOOKUP(B31,'Acidaes Solutions (CRMNEXT)'!$D$1:$H$3,5,0)</f>
        <v>#N/A</v>
      </c>
      <c r="AS31" s="612" t="e">
        <f>VLOOKUP(B31,Growisto!$D$1:$H$2,5,0)</f>
        <v>#N/A</v>
      </c>
      <c r="AT31" s="612" t="e">
        <f>VLOOKUP(B31,'9.9 Mediaworx - Digit'!$D$1:$H$2,5,0)</f>
        <v>#N/A</v>
      </c>
      <c r="AU31" s="612" t="e">
        <f>VLOOKUP(B31,'Vistaar systems Pvt Ltd'!$D$2:$H$3,5,0)</f>
        <v>#N/A</v>
      </c>
      <c r="AV31" s="612" t="e">
        <f>VLOOKUP(B31,'Course 5i'!$D$2:$H$11,5,0)</f>
        <v>#N/A</v>
      </c>
      <c r="AW31" s="612" t="e">
        <f>VLOOKUP(B31,'Radiant Appliances &amp; Electronic'!$D$1:$H$13,5,0)</f>
        <v>#N/A</v>
      </c>
      <c r="AX31" s="612" t="e">
        <f>VLOOKUP(B31,'Atos Global'!$D$3:$H$27,5,0)</f>
        <v>#N/A</v>
      </c>
      <c r="AY31" s="612" t="e">
        <f>VLOOKUP(B31,'Saama Technologies'!$D$1:$H$2,5,0)</f>
        <v>#N/A</v>
      </c>
      <c r="AZ31" s="612" t="e">
        <f>VLOOKUP(B31,'Multiplier Solutions'!$D$1:$H$2,5,0)</f>
        <v>#N/A</v>
      </c>
      <c r="BA31" s="612" t="e">
        <f>VLOOKUP(B31,GEP!$D$2:$H$5,5,0)</f>
        <v>#N/A</v>
      </c>
      <c r="BB31" s="612" t="e">
        <f>VLOOKUP(B31,Accenture!$D$1:$H$6,5,0)</f>
        <v>#N/A</v>
      </c>
      <c r="BC31" s="612" t="e">
        <f>VLOOKUP(B31,'Endurance International Group'!$D$1:$H$2,5,0)</f>
        <v>#N/A</v>
      </c>
      <c r="BD31" s="612" t="e">
        <f>VLOOKUP(B31,Newgen!$D$1:$H$2,5,0)</f>
        <v>#N/A</v>
      </c>
      <c r="BE31" s="612" t="e">
        <f>VLOOKUP(B31,'3D Incredible'!D31:H31,5,0)</f>
        <v>#N/A</v>
      </c>
      <c r="BF31" s="612" t="e">
        <f>VLOOKUP(B31,'Raja Software Labs'!$D$2:$H$2,5,0)</f>
        <v>#N/A</v>
      </c>
      <c r="BG31" s="612" t="e">
        <f>VLOOKUP(B31,Wipro!$D$1:$H$2,5,0)</f>
        <v>#N/A</v>
      </c>
      <c r="BH31" s="612" t="e">
        <f>VLOOKUP(B31,'Perch Technologies'!$D$2:$H$2,5,0)</f>
        <v>#N/A</v>
      </c>
      <c r="BI31" s="612" t="e">
        <f>VLOOKUP(B31,'Morning Star'!$D$1:$H$6,5,0)</f>
        <v>#N/A</v>
      </c>
      <c r="BJ31" s="612" t="e">
        <f>VLOOKUP(B31,Flexiloans!$D$1:$H$2,5,0)</f>
        <v>#N/A</v>
      </c>
      <c r="BK31" s="612" t="e">
        <f>VLOOKUP(B31,'Thirdware Solutions'!$D$1:$H$2,5,0)</f>
        <v>#N/A</v>
      </c>
      <c r="BL31" s="612" t="e">
        <f>VLOOKUP(B31,Tescom!$D$1:$H$8,5,0)</f>
        <v>#N/A</v>
      </c>
      <c r="BM31" s="612" t="e">
        <f>VLOOKUP(B31,'Cogno AI'!$D$1:$H$2,5,0)</f>
        <v>#N/A</v>
      </c>
      <c r="BN31" s="612" t="e">
        <f>VLOOKUP(B31,'ABM Knowledgeware'!$D$1:$H$2,5,0)</f>
        <v>#N/A</v>
      </c>
      <c r="BO31" s="612" t="e">
        <f>VLOOKUP(B31,'Concerto Software'!$D$1:$H$3,5,0)</f>
        <v>#N/A</v>
      </c>
      <c r="BP31" s="612" t="e">
        <f>VLOOKUP(B31,'My Captain'!$D$1:$H$4,5,0)</f>
        <v>#N/A</v>
      </c>
      <c r="BQ31" s="612" t="e">
        <f>VLOOKUP(B31,'Finoux Solutions'!$D$2:$H$4,5,0)</f>
        <v>#N/A</v>
      </c>
      <c r="BR31" s="612" t="e">
        <f>VLOOKUP(B31,'MITR Learning'!$D$1:$H$2,5,0)</f>
        <v>#N/A</v>
      </c>
      <c r="BS31" s="612" t="e">
        <f>VLOOKUP(B31,Nucsoft!$D$2:$H$6,5,0)</f>
        <v>#N/A</v>
      </c>
      <c r="BT31" s="612" t="e">
        <f>VLOOKUP(B31,'Paras Cadd'!$D$1:$H$2,5,0)</f>
        <v>#N/A</v>
      </c>
      <c r="BU31" s="612" t="e">
        <f>VLOOKUP(B31,'ICICI Securities'!$D$1:$H$2,5,0)</f>
        <v>#N/A</v>
      </c>
      <c r="BV31" s="612" t="e">
        <f>VLOOKUP(B31,'Citius Tech'!$D$2:$H$5,5,0)</f>
        <v>#N/A</v>
      </c>
      <c r="BW31" s="612" t="e">
        <f>VLOOKUP(B31,'Buzzy Brains'!$D$2:$H$2,5,0)</f>
        <v>#N/A</v>
      </c>
      <c r="BX31" s="612" t="e">
        <f>VLOOKUP(B31,'Decimal Point'!$D$2:$H$2,5,0)</f>
        <v>#N/A</v>
      </c>
      <c r="BY31" s="612" t="e">
        <f>VLOOKUP(B31,'Sankey Business Solutions'!$D$2:$H$3,5,0)</f>
        <v>#N/A</v>
      </c>
      <c r="BZ31" s="612" t="e">
        <f>VLOOKUP(B31,'Nangia &amp; Co LLP'!$D$2:$H$2,5,0)</f>
        <v>#N/A</v>
      </c>
      <c r="CA31" s="612" t="e">
        <f>VLOOKUP(B31,'FIS Solutions India Pvt Ltd'!$D$2:$H$2,5,0)</f>
        <v>#N/A</v>
      </c>
      <c r="CB31" s="612" t="e">
        <f>VLOOKUP(B31,'Delta Technology &amp; Management '!$D$2:$H$16,5,0)</f>
        <v>#N/A</v>
      </c>
      <c r="CC31" s="612" t="e">
        <f>VLOOKUP(B31,'Espoir Networks'!$D$3:$H$11,5,0)</f>
        <v>#N/A</v>
      </c>
      <c r="CD31" s="612" t="e">
        <f>VLOOKUP(B31,'Servosys Solution'!$D$3:$H$5,5,0)</f>
        <v>#N/A</v>
      </c>
      <c r="CE31" s="612" t="e">
        <f>VLOOKUP(B31,'Ribbon Communications'!$D$3:$H$4,5,0)</f>
        <v>#N/A</v>
      </c>
      <c r="CF31" s="612">
        <f t="shared" si="1"/>
        <v>0</v>
      </c>
      <c r="CG31" s="129" t="s">
        <v>10417</v>
      </c>
      <c r="CH31" s="129">
        <v>955577848326</v>
      </c>
      <c r="CI31" s="129" t="s">
        <v>244</v>
      </c>
      <c r="CJ31" s="129" t="s">
        <v>11760</v>
      </c>
      <c r="CK31" s="132">
        <v>43282</v>
      </c>
      <c r="CL31" s="129">
        <v>2021</v>
      </c>
      <c r="CM31" s="128" t="s">
        <v>10418</v>
      </c>
      <c r="CN31" s="129">
        <v>366</v>
      </c>
      <c r="CO31" s="133">
        <v>66.55</v>
      </c>
      <c r="CP31" s="129">
        <v>2012</v>
      </c>
      <c r="CQ31" s="129" t="s">
        <v>79</v>
      </c>
      <c r="CR31" s="128" t="s">
        <v>295</v>
      </c>
      <c r="CS31" s="129" t="s">
        <v>81</v>
      </c>
      <c r="CT31" s="133" t="s">
        <v>81</v>
      </c>
      <c r="CU31" s="129" t="s">
        <v>81</v>
      </c>
      <c r="CV31" s="129" t="s">
        <v>109</v>
      </c>
      <c r="CW31" s="131" t="s">
        <v>10419</v>
      </c>
      <c r="CX31" s="131" t="s">
        <v>336</v>
      </c>
      <c r="CY31" s="129">
        <v>726</v>
      </c>
      <c r="CZ31" s="129">
        <v>90.75</v>
      </c>
      <c r="DA31" s="129">
        <v>2018</v>
      </c>
      <c r="DB31" s="129" t="s">
        <v>112</v>
      </c>
      <c r="DC31" s="129" t="s">
        <v>113</v>
      </c>
      <c r="DD31" s="129">
        <v>492.77</v>
      </c>
      <c r="DE31" s="129">
        <v>82.13</v>
      </c>
      <c r="DF31" s="129">
        <v>0</v>
      </c>
      <c r="DG31" s="322" t="s">
        <v>81</v>
      </c>
      <c r="DH31" s="322" t="s">
        <v>81</v>
      </c>
      <c r="DI31" s="322">
        <v>7.41</v>
      </c>
      <c r="DJ31" s="322">
        <v>8.08</v>
      </c>
      <c r="DK31" s="322">
        <v>7.34</v>
      </c>
      <c r="DL31" s="322">
        <v>9.92</v>
      </c>
      <c r="DM31" s="322">
        <v>32.75</v>
      </c>
      <c r="DN31" s="322">
        <v>8.18</v>
      </c>
      <c r="DO31" s="322">
        <v>72.59</v>
      </c>
      <c r="DP31" s="131" t="s">
        <v>114</v>
      </c>
      <c r="DQ31" s="407">
        <v>0</v>
      </c>
      <c r="DR31" s="407">
        <v>0</v>
      </c>
      <c r="DS31" s="129" t="s">
        <v>83</v>
      </c>
      <c r="DT31" s="129" t="s">
        <v>83</v>
      </c>
      <c r="DU31" s="129" t="s">
        <v>230</v>
      </c>
      <c r="DV31" s="129" t="s">
        <v>83</v>
      </c>
      <c r="DW31" s="131" t="s">
        <v>83</v>
      </c>
      <c r="DX31" s="131" t="s">
        <v>84</v>
      </c>
      <c r="DY31" s="131" t="s">
        <v>81</v>
      </c>
      <c r="DZ31" s="131" t="s">
        <v>10420</v>
      </c>
      <c r="EA31" s="131" t="s">
        <v>1005</v>
      </c>
      <c r="EB31" s="131" t="s">
        <v>10421</v>
      </c>
      <c r="EC31" s="131" t="s">
        <v>88</v>
      </c>
      <c r="ED31" s="131" t="s">
        <v>89</v>
      </c>
      <c r="EE31" s="131" t="s">
        <v>10422</v>
      </c>
      <c r="EF31" s="131" t="s">
        <v>10423</v>
      </c>
      <c r="EG31" s="131" t="s">
        <v>10424</v>
      </c>
      <c r="EH31" s="131" t="s">
        <v>81</v>
      </c>
      <c r="EI31" s="131" t="s">
        <v>10425</v>
      </c>
      <c r="EJ31" s="135" t="s">
        <v>10426</v>
      </c>
      <c r="EK31" s="135" t="s">
        <v>10427</v>
      </c>
      <c r="EL31" s="135" t="s">
        <v>10428</v>
      </c>
      <c r="EM31" s="135" t="s">
        <v>10429</v>
      </c>
      <c r="EN31" s="131" t="s">
        <v>81</v>
      </c>
    </row>
    <row r="32" spans="1:144" ht="18" thickTop="1" thickBot="1">
      <c r="A32" s="575">
        <f t="shared" si="2"/>
        <v>31</v>
      </c>
      <c r="B32" s="572" t="s">
        <v>10683</v>
      </c>
      <c r="C32" s="600" t="s">
        <v>11772</v>
      </c>
      <c r="D32" s="570" t="s">
        <v>13208</v>
      </c>
      <c r="E32" s="568" t="str">
        <f t="shared" si="0"/>
        <v>Placed</v>
      </c>
      <c r="F32" s="570" t="s">
        <v>207</v>
      </c>
      <c r="G32" s="570" t="s">
        <v>13265</v>
      </c>
      <c r="H32" s="131" t="str">
        <f>VLOOKUP(B32,BIOM!C:E,3,0)</f>
        <v>12th + Engineering without live KT</v>
      </c>
      <c r="I32" s="610">
        <v>36381</v>
      </c>
      <c r="J32" s="572">
        <v>20</v>
      </c>
      <c r="K32" s="611" t="s">
        <v>10685</v>
      </c>
      <c r="L32" s="611" t="s">
        <v>1825</v>
      </c>
      <c r="M32" s="611" t="s">
        <v>10686</v>
      </c>
      <c r="N32" s="612" t="s">
        <v>10682</v>
      </c>
      <c r="O32" s="612">
        <v>8369481991</v>
      </c>
      <c r="P32" s="612">
        <v>8369481991</v>
      </c>
      <c r="Q32" s="612" t="e">
        <f>VLOOKUP(B32,'TCS CON'!$D$1:$H$98,5,0)</f>
        <v>#N/A</v>
      </c>
      <c r="R32" s="612" t="e">
        <f>VLOOKUP(B32,LTI!$C$1:$H$46,6,0)</f>
        <v>#N/A</v>
      </c>
      <c r="S32" s="612" t="e">
        <f>VLOOKUP(B32,JARO!$E$2:$I$11,5,0)</f>
        <v>#N/A</v>
      </c>
      <c r="T32" s="612">
        <f>VLOOKUP(B32,Capgemini!$D$3:$H$78,5,0)</f>
        <v>380000</v>
      </c>
      <c r="U32" s="612" t="e">
        <f>VLOOKUP(B32,Carwale!$D$1:$H$4,5,0)</f>
        <v>#N/A</v>
      </c>
      <c r="V32" s="612" t="e">
        <f>VLOOKUP(B32,'Interactive Brokers'!E:I,5,0)</f>
        <v>#N/A</v>
      </c>
      <c r="W32" s="612" t="e">
        <f>VLOOKUP(B32,'REL Jio'!E:I,5,0)</f>
        <v>#N/A</v>
      </c>
      <c r="X32" s="612" t="e">
        <f>VLOOKUP(B32,'Sciative Sol'!E:I,5,0)</f>
        <v>#N/A</v>
      </c>
      <c r="Y32" s="612" t="e">
        <f>VLOOKUP(B32,'Hexaware Tech'!E:I,5,0)</f>
        <v>#N/A</v>
      </c>
      <c r="Z32" s="612" t="e">
        <f>VLOOKUP(B32,Axis!D:H,5,0)</f>
        <v>#N/A</v>
      </c>
      <c r="AA32" s="612" t="e">
        <f>VLOOKUP(B32,Ugam!$D$3:$H$26,5,0)</f>
        <v>#N/A</v>
      </c>
      <c r="AB32" s="612" t="e">
        <f>VLOOKUP(B32,Zeus!F:J,5,0)</f>
        <v>#N/A</v>
      </c>
      <c r="AC32" s="612" t="e">
        <f>VLOOKUP(B32,Montran!F:J,5,0)</f>
        <v>#N/A</v>
      </c>
      <c r="AD32" s="612" t="e">
        <f>VLOOKUP(B32,Endurance!G32:L32,5,0)</f>
        <v>#N/A</v>
      </c>
      <c r="AE32" s="612" t="e">
        <f>VLOOKUP(B32,'Swabhav Techlabs'!$F$1:$J$2,5,0)</f>
        <v>#N/A</v>
      </c>
      <c r="AF32" s="612" t="e">
        <f>VLOOKUP(B32,'Quality Kiosk'!$F$1:$J$18,5,0)</f>
        <v>#N/A</v>
      </c>
      <c r="AG32" s="612" t="e">
        <f>VLOOKUP(B32,'Lemon VB'!$F$1:$J$2,5,0)</f>
        <v>#N/A</v>
      </c>
      <c r="AH32" s="612" t="e">
        <f>VLOOKUP(B32,Gocomet!$E$1:$I$3,5,0)</f>
        <v>#N/A</v>
      </c>
      <c r="AI32" s="612" t="e">
        <f>VLOOKUP(B32,'Ingram Micro'!$E$1:$I$8,5,0)</f>
        <v>#N/A</v>
      </c>
      <c r="AJ32" s="612" t="e">
        <f>VLOOKUP(B32,'DePronto Infotech'!$E$1:$I$2,5,0)</f>
        <v>#N/A</v>
      </c>
      <c r="AK32" s="612" t="e">
        <f>VLOOKUP(B32,'Reliance Retail'!$E$1:$I$4,5,0)</f>
        <v>#N/A</v>
      </c>
      <c r="AL32" s="612" t="e">
        <f>VLOOKUP(B32,'Bright Champs'!$D$1:$H$13,5,0)</f>
        <v>#N/A</v>
      </c>
      <c r="AM32" s="612" t="e">
        <f>VLOOKUP(B32,Neosoft!$E$1:$I$12,5,0)</f>
        <v>#N/A</v>
      </c>
      <c r="AN32" s="612" t="e">
        <f>VLOOKUP(B32,Infosys!$E$1:$I$3,5,0)</f>
        <v>#N/A</v>
      </c>
      <c r="AO32" s="612" t="e">
        <f>VLOOKUP(B32,Cerelabs!$E$1:$I$5,5,0)</f>
        <v>#N/A</v>
      </c>
      <c r="AP32" s="612" t="e">
        <f>VLOOKUP(B32,'Neebal Technologies'!$D$1:$H$2,5,0)</f>
        <v>#N/A</v>
      </c>
      <c r="AQ32" s="612" t="e">
        <f>VLOOKUP(B32,'Vertiv Energy'!$D$1:$H$2,5,0)</f>
        <v>#N/A</v>
      </c>
      <c r="AR32" s="612" t="e">
        <f>VLOOKUP(B32,'Acidaes Solutions (CRMNEXT)'!$D$1:$H$3,5,0)</f>
        <v>#N/A</v>
      </c>
      <c r="AS32" s="612" t="e">
        <f>VLOOKUP(B32,Growisto!$D$1:$H$2,5,0)</f>
        <v>#N/A</v>
      </c>
      <c r="AT32" s="612" t="e">
        <f>VLOOKUP(B32,'9.9 Mediaworx - Digit'!$D$1:$H$2,5,0)</f>
        <v>#N/A</v>
      </c>
      <c r="AU32" s="612" t="e">
        <f>VLOOKUP(B32,'Vistaar systems Pvt Ltd'!$D$2:$H$3,5,0)</f>
        <v>#N/A</v>
      </c>
      <c r="AV32" s="612" t="e">
        <f>VLOOKUP(B32,'Course 5i'!$D$2:$H$11,5,0)</f>
        <v>#N/A</v>
      </c>
      <c r="AW32" s="612" t="e">
        <f>VLOOKUP(B32,'Radiant Appliances &amp; Electronic'!$D$1:$H$13,5,0)</f>
        <v>#N/A</v>
      </c>
      <c r="AX32" s="612" t="e">
        <f>VLOOKUP(B32,'Atos Global'!$D$3:$H$27,5,0)</f>
        <v>#N/A</v>
      </c>
      <c r="AY32" s="612" t="e">
        <f>VLOOKUP(B32,'Saama Technologies'!$D$1:$H$2,5,0)</f>
        <v>#N/A</v>
      </c>
      <c r="AZ32" s="612" t="e">
        <f>VLOOKUP(B32,'Multiplier Solutions'!$D$1:$H$2,5,0)</f>
        <v>#N/A</v>
      </c>
      <c r="BA32" s="612" t="e">
        <f>VLOOKUP(B32,GEP!$D$2:$H$5,5,0)</f>
        <v>#N/A</v>
      </c>
      <c r="BB32" s="612" t="e">
        <f>VLOOKUP(B32,Accenture!$D$1:$H$6,5,0)</f>
        <v>#N/A</v>
      </c>
      <c r="BC32" s="612" t="e">
        <f>VLOOKUP(B32,'Endurance International Group'!$D$1:$H$2,5,0)</f>
        <v>#N/A</v>
      </c>
      <c r="BD32" s="612" t="e">
        <f>VLOOKUP(B32,Newgen!$D$1:$H$2,5,0)</f>
        <v>#N/A</v>
      </c>
      <c r="BE32" s="612" t="e">
        <f>VLOOKUP(B32,'3D Incredible'!D32:H32,5,0)</f>
        <v>#N/A</v>
      </c>
      <c r="BF32" s="612" t="e">
        <f>VLOOKUP(B32,'Raja Software Labs'!$D$2:$H$2,5,0)</f>
        <v>#N/A</v>
      </c>
      <c r="BG32" s="612" t="e">
        <f>VLOOKUP(B32,Wipro!$D$1:$H$2,5,0)</f>
        <v>#N/A</v>
      </c>
      <c r="BH32" s="612" t="e">
        <f>VLOOKUP(B32,'Perch Technologies'!$D$2:$H$2,5,0)</f>
        <v>#N/A</v>
      </c>
      <c r="BI32" s="612" t="e">
        <f>VLOOKUP(B32,'Morning Star'!$D$1:$H$6,5,0)</f>
        <v>#N/A</v>
      </c>
      <c r="BJ32" s="612" t="e">
        <f>VLOOKUP(B32,Flexiloans!$D$1:$H$2,5,0)</f>
        <v>#N/A</v>
      </c>
      <c r="BK32" s="612" t="e">
        <f>VLOOKUP(B32,'Thirdware Solutions'!$D$1:$H$2,5,0)</f>
        <v>#N/A</v>
      </c>
      <c r="BL32" s="612" t="e">
        <f>VLOOKUP(B32,Tescom!$D$1:$H$8,5,0)</f>
        <v>#N/A</v>
      </c>
      <c r="BM32" s="612" t="e">
        <f>VLOOKUP(B32,'Cogno AI'!$D$1:$H$2,5,0)</f>
        <v>#N/A</v>
      </c>
      <c r="BN32" s="612" t="e">
        <f>VLOOKUP(B32,'ABM Knowledgeware'!$D$1:$H$2,5,0)</f>
        <v>#N/A</v>
      </c>
      <c r="BO32" s="612" t="e">
        <f>VLOOKUP(B32,'Concerto Software'!$D$1:$H$3,5,0)</f>
        <v>#N/A</v>
      </c>
      <c r="BP32" s="612" t="e">
        <f>VLOOKUP(B32,'My Captain'!$D$1:$H$4,5,0)</f>
        <v>#N/A</v>
      </c>
      <c r="BQ32" s="612" t="e">
        <f>VLOOKUP(B32,'Finoux Solutions'!$D$2:$H$4,5,0)</f>
        <v>#N/A</v>
      </c>
      <c r="BR32" s="612" t="e">
        <f>VLOOKUP(B32,'MITR Learning'!$D$1:$H$2,5,0)</f>
        <v>#N/A</v>
      </c>
      <c r="BS32" s="612" t="e">
        <f>VLOOKUP(B32,Nucsoft!$D$2:$H$6,5,0)</f>
        <v>#N/A</v>
      </c>
      <c r="BT32" s="612" t="e">
        <f>VLOOKUP(B32,'Paras Cadd'!$D$1:$H$2,5,0)</f>
        <v>#N/A</v>
      </c>
      <c r="BU32" s="612" t="e">
        <f>VLOOKUP(B32,'ICICI Securities'!$D$1:$H$2,5,0)</f>
        <v>#N/A</v>
      </c>
      <c r="BV32" s="612" t="e">
        <f>VLOOKUP(B32,'Citius Tech'!$D$2:$H$5,5,0)</f>
        <v>#N/A</v>
      </c>
      <c r="BW32" s="612" t="e">
        <f>VLOOKUP(B32,'Buzzy Brains'!$D$2:$H$2,5,0)</f>
        <v>#N/A</v>
      </c>
      <c r="BX32" s="612" t="e">
        <f>VLOOKUP(B32,'Decimal Point'!$D$2:$H$2,5,0)</f>
        <v>#N/A</v>
      </c>
      <c r="BY32" s="612" t="e">
        <f>VLOOKUP(B32,'Sankey Business Solutions'!$D$2:$H$3,5,0)</f>
        <v>#N/A</v>
      </c>
      <c r="BZ32" s="612" t="e">
        <f>VLOOKUP(B32,'Nangia &amp; Co LLP'!$D$2:$H$2,5,0)</f>
        <v>#N/A</v>
      </c>
      <c r="CA32" s="612" t="e">
        <f>VLOOKUP(B32,'FIS Solutions India Pvt Ltd'!$D$2:$H$2,5,0)</f>
        <v>#N/A</v>
      </c>
      <c r="CB32" s="612" t="e">
        <f>VLOOKUP(B32,'Delta Technology &amp; Management '!$D$2:$H$16,5,0)</f>
        <v>#N/A</v>
      </c>
      <c r="CC32" s="612" t="e">
        <f>VLOOKUP(B32,'Espoir Networks'!$D$3:$H$11,5,0)</f>
        <v>#N/A</v>
      </c>
      <c r="CD32" s="612" t="e">
        <f>VLOOKUP(B32,'Servosys Solution'!$D$3:$H$5,5,0)</f>
        <v>#N/A</v>
      </c>
      <c r="CE32" s="612" t="e">
        <f>VLOOKUP(B32,'Ribbon Communications'!$D$3:$H$4,5,0)</f>
        <v>#N/A</v>
      </c>
      <c r="CF32" s="612">
        <f t="shared" si="1"/>
        <v>1</v>
      </c>
      <c r="CG32" s="129" t="s">
        <v>134</v>
      </c>
      <c r="CH32" s="129" t="s">
        <v>10687</v>
      </c>
      <c r="CI32" s="129" t="s">
        <v>10688</v>
      </c>
      <c r="CJ32" s="129" t="s">
        <v>11759</v>
      </c>
      <c r="CK32" s="132">
        <v>42917</v>
      </c>
      <c r="CL32" s="129">
        <v>2021</v>
      </c>
      <c r="CM32" s="128" t="s">
        <v>11919</v>
      </c>
      <c r="CN32" s="129">
        <v>465</v>
      </c>
      <c r="CO32" s="133">
        <v>93</v>
      </c>
      <c r="CP32" s="129">
        <v>2015</v>
      </c>
      <c r="CQ32" s="129" t="s">
        <v>276</v>
      </c>
      <c r="CR32" s="128" t="s">
        <v>12116</v>
      </c>
      <c r="CS32" s="129">
        <v>409</v>
      </c>
      <c r="CT32" s="133">
        <v>81.8</v>
      </c>
      <c r="CU32" s="129">
        <v>2017</v>
      </c>
      <c r="CV32" s="129" t="s">
        <v>276</v>
      </c>
      <c r="CW32" s="131" t="s">
        <v>81</v>
      </c>
      <c r="CX32" s="131" t="s">
        <v>81</v>
      </c>
      <c r="CY32" s="129" t="s">
        <v>81</v>
      </c>
      <c r="CZ32" s="129" t="s">
        <v>81</v>
      </c>
      <c r="DA32" s="129" t="s">
        <v>81</v>
      </c>
      <c r="DB32" s="129" t="s">
        <v>81</v>
      </c>
      <c r="DC32" s="129" t="s">
        <v>81</v>
      </c>
      <c r="DD32" s="129" t="s">
        <v>81</v>
      </c>
      <c r="DE32" s="129" t="s">
        <v>81</v>
      </c>
      <c r="DF32" s="129">
        <v>0</v>
      </c>
      <c r="DG32" s="322">
        <v>8.19</v>
      </c>
      <c r="DH32" s="322">
        <v>8.76</v>
      </c>
      <c r="DI32" s="322">
        <v>9.52</v>
      </c>
      <c r="DJ32" s="322">
        <v>9.65</v>
      </c>
      <c r="DK32" s="322">
        <v>9.65</v>
      </c>
      <c r="DL32" s="322">
        <v>9.9600000000000009</v>
      </c>
      <c r="DM32" s="322">
        <v>55.73</v>
      </c>
      <c r="DN32" s="322">
        <v>9.2882999999999996</v>
      </c>
      <c r="DO32" s="322">
        <v>80.73</v>
      </c>
      <c r="DP32" s="131" t="s">
        <v>138</v>
      </c>
      <c r="DQ32" s="407">
        <v>0</v>
      </c>
      <c r="DR32" s="407">
        <v>0</v>
      </c>
      <c r="DS32" s="129" t="s">
        <v>83</v>
      </c>
      <c r="DT32" s="129" t="s">
        <v>83</v>
      </c>
      <c r="DU32" s="129" t="s">
        <v>83</v>
      </c>
      <c r="DV32" s="129" t="s">
        <v>83</v>
      </c>
      <c r="DW32" s="131" t="s">
        <v>83</v>
      </c>
      <c r="DX32" s="131" t="s">
        <v>84</v>
      </c>
      <c r="DY32" s="131" t="s">
        <v>81</v>
      </c>
      <c r="DZ32" s="131" t="s">
        <v>10691</v>
      </c>
      <c r="EA32" s="131" t="s">
        <v>10692</v>
      </c>
      <c r="EB32" s="131" t="s">
        <v>10693</v>
      </c>
      <c r="EC32" s="131" t="s">
        <v>10694</v>
      </c>
      <c r="ED32" s="131" t="s">
        <v>89</v>
      </c>
      <c r="EE32" s="131" t="s">
        <v>10695</v>
      </c>
      <c r="EF32" s="131" t="s">
        <v>10696</v>
      </c>
      <c r="EG32" s="131" t="s">
        <v>10697</v>
      </c>
      <c r="EH32" s="131" t="s">
        <v>10698</v>
      </c>
      <c r="EI32" s="131" t="s">
        <v>10699</v>
      </c>
      <c r="EJ32" s="135" t="s">
        <v>10700</v>
      </c>
      <c r="EK32" s="135" t="s">
        <v>10701</v>
      </c>
      <c r="EL32" s="135" t="s">
        <v>10702</v>
      </c>
      <c r="EM32" s="131" t="s">
        <v>10703</v>
      </c>
      <c r="EN32" s="131" t="s">
        <v>81</v>
      </c>
    </row>
    <row r="33" spans="1:145 16369:16382" ht="18" thickTop="1" thickBot="1">
      <c r="A33" s="575">
        <f t="shared" si="2"/>
        <v>32</v>
      </c>
      <c r="B33" s="572" t="s">
        <v>10970</v>
      </c>
      <c r="C33" s="600" t="s">
        <v>11773</v>
      </c>
      <c r="D33" s="570" t="s">
        <v>13208</v>
      </c>
      <c r="E33" s="568" t="str">
        <f t="shared" si="0"/>
        <v>Not Placed</v>
      </c>
      <c r="F33" s="570" t="s">
        <v>207</v>
      </c>
      <c r="G33" s="570" t="s">
        <v>13265</v>
      </c>
      <c r="H33" s="131" t="str">
        <f>VLOOKUP(B33,BIOM!C:E,3,0)</f>
        <v>12th + Engineering without live KT</v>
      </c>
      <c r="I33" s="610" t="s">
        <v>201</v>
      </c>
      <c r="J33" s="572">
        <v>20</v>
      </c>
      <c r="K33" s="611" t="s">
        <v>10972</v>
      </c>
      <c r="L33" s="611" t="s">
        <v>73</v>
      </c>
      <c r="M33" s="611" t="s">
        <v>10969</v>
      </c>
      <c r="N33" s="612" t="s">
        <v>10973</v>
      </c>
      <c r="O33" s="612">
        <v>9619111257</v>
      </c>
      <c r="P33" s="612">
        <v>9833753606</v>
      </c>
      <c r="Q33" s="612" t="e">
        <f>VLOOKUP(B33,'TCS CON'!$D$1:$H$98,5,0)</f>
        <v>#N/A</v>
      </c>
      <c r="R33" s="612" t="e">
        <f>VLOOKUP(B33,LTI!$C$1:$H$46,6,0)</f>
        <v>#N/A</v>
      </c>
      <c r="S33" s="612" t="e">
        <f>VLOOKUP(B33,JARO!$E$2:$I$11,5,0)</f>
        <v>#N/A</v>
      </c>
      <c r="T33" s="612" t="e">
        <f>VLOOKUP(B33,Capgemini!$D$3:$H$78,5,0)</f>
        <v>#N/A</v>
      </c>
      <c r="U33" s="612" t="e">
        <f>VLOOKUP(B33,Carwale!$D$1:$H$4,5,0)</f>
        <v>#N/A</v>
      </c>
      <c r="V33" s="612" t="e">
        <f>VLOOKUP(B33,'Interactive Brokers'!E:I,5,0)</f>
        <v>#N/A</v>
      </c>
      <c r="W33" s="612" t="e">
        <f>VLOOKUP(B33,'REL Jio'!E:I,5,0)</f>
        <v>#N/A</v>
      </c>
      <c r="X33" s="612" t="e">
        <f>VLOOKUP(B33,'Sciative Sol'!E:I,5,0)</f>
        <v>#N/A</v>
      </c>
      <c r="Y33" s="612" t="e">
        <f>VLOOKUP(B33,'Hexaware Tech'!E:I,5,0)</f>
        <v>#N/A</v>
      </c>
      <c r="Z33" s="612" t="e">
        <f>VLOOKUP(B33,Axis!D:H,5,0)</f>
        <v>#N/A</v>
      </c>
      <c r="AA33" s="612" t="e">
        <f>VLOOKUP(B33,Ugam!$D$3:$H$26,5,0)</f>
        <v>#N/A</v>
      </c>
      <c r="AB33" s="612" t="e">
        <f>VLOOKUP(B33,Zeus!F:J,5,0)</f>
        <v>#N/A</v>
      </c>
      <c r="AC33" s="612" t="e">
        <f>VLOOKUP(B33,Montran!F:J,5,0)</f>
        <v>#N/A</v>
      </c>
      <c r="AD33" s="612" t="e">
        <f>VLOOKUP(B33,Endurance!G33:L33,5,0)</f>
        <v>#N/A</v>
      </c>
      <c r="AE33" s="612" t="e">
        <f>VLOOKUP(B33,'Swabhav Techlabs'!$F$1:$J$2,5,0)</f>
        <v>#N/A</v>
      </c>
      <c r="AF33" s="612" t="e">
        <f>VLOOKUP(B33,'Quality Kiosk'!$F$1:$J$18,5,0)</f>
        <v>#N/A</v>
      </c>
      <c r="AG33" s="612" t="e">
        <f>VLOOKUP(B33,'Lemon VB'!$F$1:$J$2,5,0)</f>
        <v>#N/A</v>
      </c>
      <c r="AH33" s="612" t="e">
        <f>VLOOKUP(B33,Gocomet!$E$1:$I$3,5,0)</f>
        <v>#N/A</v>
      </c>
      <c r="AI33" s="612" t="e">
        <f>VLOOKUP(B33,'Ingram Micro'!$E$1:$I$8,5,0)</f>
        <v>#N/A</v>
      </c>
      <c r="AJ33" s="612" t="e">
        <f>VLOOKUP(B33,'DePronto Infotech'!$E$1:$I$2,5,0)</f>
        <v>#N/A</v>
      </c>
      <c r="AK33" s="612" t="e">
        <f>VLOOKUP(B33,'Reliance Retail'!$E$1:$I$4,5,0)</f>
        <v>#N/A</v>
      </c>
      <c r="AL33" s="612" t="e">
        <f>VLOOKUP(B33,'Bright Champs'!$D$1:$H$13,5,0)</f>
        <v>#N/A</v>
      </c>
      <c r="AM33" s="612" t="e">
        <f>VLOOKUP(B33,Neosoft!$E$1:$I$12,5,0)</f>
        <v>#N/A</v>
      </c>
      <c r="AN33" s="612" t="e">
        <f>VLOOKUP(B33,Infosys!$E$1:$I$3,5,0)</f>
        <v>#N/A</v>
      </c>
      <c r="AO33" s="612" t="e">
        <f>VLOOKUP(B33,Cerelabs!$E$1:$I$5,5,0)</f>
        <v>#N/A</v>
      </c>
      <c r="AP33" s="612" t="e">
        <f>VLOOKUP(B33,'Neebal Technologies'!$D$1:$H$2,5,0)</f>
        <v>#N/A</v>
      </c>
      <c r="AQ33" s="612" t="e">
        <f>VLOOKUP(B33,'Vertiv Energy'!$D$1:$H$2,5,0)</f>
        <v>#N/A</v>
      </c>
      <c r="AR33" s="612" t="e">
        <f>VLOOKUP(B33,'Acidaes Solutions (CRMNEXT)'!$D$1:$H$3,5,0)</f>
        <v>#N/A</v>
      </c>
      <c r="AS33" s="612" t="e">
        <f>VLOOKUP(B33,Growisto!$D$1:$H$2,5,0)</f>
        <v>#N/A</v>
      </c>
      <c r="AT33" s="612" t="e">
        <f>VLOOKUP(B33,'9.9 Mediaworx - Digit'!$D$1:$H$2,5,0)</f>
        <v>#N/A</v>
      </c>
      <c r="AU33" s="612" t="e">
        <f>VLOOKUP(B33,'Vistaar systems Pvt Ltd'!$D$2:$H$3,5,0)</f>
        <v>#N/A</v>
      </c>
      <c r="AV33" s="612" t="e">
        <f>VLOOKUP(B33,'Course 5i'!$D$2:$H$11,5,0)</f>
        <v>#N/A</v>
      </c>
      <c r="AW33" s="612" t="e">
        <f>VLOOKUP(B33,'Radiant Appliances &amp; Electronic'!$D$1:$H$13,5,0)</f>
        <v>#N/A</v>
      </c>
      <c r="AX33" s="612" t="e">
        <f>VLOOKUP(B33,'Atos Global'!$D$3:$H$27,5,0)</f>
        <v>#N/A</v>
      </c>
      <c r="AY33" s="612" t="e">
        <f>VLOOKUP(B33,'Saama Technologies'!$D$1:$H$2,5,0)</f>
        <v>#N/A</v>
      </c>
      <c r="AZ33" s="612" t="e">
        <f>VLOOKUP(B33,'Multiplier Solutions'!$D$1:$H$2,5,0)</f>
        <v>#N/A</v>
      </c>
      <c r="BA33" s="612" t="e">
        <f>VLOOKUP(B33,GEP!$D$2:$H$5,5,0)</f>
        <v>#N/A</v>
      </c>
      <c r="BB33" s="612" t="e">
        <f>VLOOKUP(B33,Accenture!$D$1:$H$6,5,0)</f>
        <v>#N/A</v>
      </c>
      <c r="BC33" s="612" t="e">
        <f>VLOOKUP(B33,'Endurance International Group'!$D$1:$H$2,5,0)</f>
        <v>#N/A</v>
      </c>
      <c r="BD33" s="612" t="e">
        <f>VLOOKUP(B33,Newgen!$D$1:$H$2,5,0)</f>
        <v>#N/A</v>
      </c>
      <c r="BE33" s="612" t="e">
        <f>VLOOKUP(B33,'3D Incredible'!D33:H33,5,0)</f>
        <v>#N/A</v>
      </c>
      <c r="BF33" s="612" t="e">
        <f>VLOOKUP(B33,'Raja Software Labs'!$D$2:$H$2,5,0)</f>
        <v>#N/A</v>
      </c>
      <c r="BG33" s="612" t="e">
        <f>VLOOKUP(B33,Wipro!$D$1:$H$2,5,0)</f>
        <v>#N/A</v>
      </c>
      <c r="BH33" s="612" t="e">
        <f>VLOOKUP(B33,'Perch Technologies'!$D$2:$H$2,5,0)</f>
        <v>#N/A</v>
      </c>
      <c r="BI33" s="612" t="e">
        <f>VLOOKUP(B33,'Morning Star'!$D$1:$H$6,5,0)</f>
        <v>#N/A</v>
      </c>
      <c r="BJ33" s="612" t="e">
        <f>VLOOKUP(B33,Flexiloans!$D$1:$H$2,5,0)</f>
        <v>#N/A</v>
      </c>
      <c r="BK33" s="612" t="e">
        <f>VLOOKUP(B33,'Thirdware Solutions'!$D$1:$H$2,5,0)</f>
        <v>#N/A</v>
      </c>
      <c r="BL33" s="612" t="e">
        <f>VLOOKUP(B33,Tescom!$D$1:$H$8,5,0)</f>
        <v>#N/A</v>
      </c>
      <c r="BM33" s="612" t="e">
        <f>VLOOKUP(B33,'Cogno AI'!$D$1:$H$2,5,0)</f>
        <v>#N/A</v>
      </c>
      <c r="BN33" s="612" t="e">
        <f>VLOOKUP(B33,'ABM Knowledgeware'!$D$1:$H$2,5,0)</f>
        <v>#N/A</v>
      </c>
      <c r="BO33" s="612" t="e">
        <f>VLOOKUP(B33,'Concerto Software'!$D$1:$H$3,5,0)</f>
        <v>#N/A</v>
      </c>
      <c r="BP33" s="612" t="e">
        <f>VLOOKUP(B33,'My Captain'!$D$1:$H$4,5,0)</f>
        <v>#N/A</v>
      </c>
      <c r="BQ33" s="612" t="e">
        <f>VLOOKUP(B33,'Finoux Solutions'!$D$2:$H$4,5,0)</f>
        <v>#N/A</v>
      </c>
      <c r="BR33" s="612" t="e">
        <f>VLOOKUP(B33,'MITR Learning'!$D$1:$H$2,5,0)</f>
        <v>#N/A</v>
      </c>
      <c r="BS33" s="612" t="e">
        <f>VLOOKUP(B33,Nucsoft!$D$2:$H$6,5,0)</f>
        <v>#N/A</v>
      </c>
      <c r="BT33" s="612" t="e">
        <f>VLOOKUP(B33,'Paras Cadd'!$D$1:$H$2,5,0)</f>
        <v>#N/A</v>
      </c>
      <c r="BU33" s="612" t="e">
        <f>VLOOKUP(B33,'ICICI Securities'!$D$1:$H$2,5,0)</f>
        <v>#N/A</v>
      </c>
      <c r="BV33" s="612" t="e">
        <f>VLOOKUP(B33,'Citius Tech'!$D$2:$H$5,5,0)</f>
        <v>#N/A</v>
      </c>
      <c r="BW33" s="612" t="e">
        <f>VLOOKUP(B33,'Buzzy Brains'!$D$2:$H$2,5,0)</f>
        <v>#N/A</v>
      </c>
      <c r="BX33" s="612" t="e">
        <f>VLOOKUP(B33,'Decimal Point'!$D$2:$H$2,5,0)</f>
        <v>#N/A</v>
      </c>
      <c r="BY33" s="612" t="e">
        <f>VLOOKUP(B33,'Sankey Business Solutions'!$D$2:$H$3,5,0)</f>
        <v>#N/A</v>
      </c>
      <c r="BZ33" s="612" t="e">
        <f>VLOOKUP(B33,'Nangia &amp; Co LLP'!$D$2:$H$2,5,0)</f>
        <v>#N/A</v>
      </c>
      <c r="CA33" s="612" t="e">
        <f>VLOOKUP(B33,'FIS Solutions India Pvt Ltd'!$D$2:$H$2,5,0)</f>
        <v>#N/A</v>
      </c>
      <c r="CB33" s="612" t="e">
        <f>VLOOKUP(B33,'Delta Technology &amp; Management '!$D$2:$H$16,5,0)</f>
        <v>#N/A</v>
      </c>
      <c r="CC33" s="612" t="e">
        <f>VLOOKUP(B33,'Espoir Networks'!$D$3:$H$11,5,0)</f>
        <v>#N/A</v>
      </c>
      <c r="CD33" s="612" t="e">
        <f>VLOOKUP(B33,'Servosys Solution'!$D$3:$H$5,5,0)</f>
        <v>#N/A</v>
      </c>
      <c r="CE33" s="612" t="e">
        <f>VLOOKUP(B33,'Ribbon Communications'!$D$3:$H$4,5,0)</f>
        <v>#N/A</v>
      </c>
      <c r="CF33" s="612">
        <f t="shared" si="1"/>
        <v>0</v>
      </c>
      <c r="CG33" s="129" t="s">
        <v>10974</v>
      </c>
      <c r="CH33" s="129">
        <v>486072530369</v>
      </c>
      <c r="CI33" s="129" t="s">
        <v>10975</v>
      </c>
      <c r="CJ33" s="129" t="s">
        <v>11759</v>
      </c>
      <c r="CK33" s="132">
        <v>42917</v>
      </c>
      <c r="CL33" s="129">
        <v>2021</v>
      </c>
      <c r="CM33" s="128" t="s">
        <v>11920</v>
      </c>
      <c r="CN33" s="129">
        <v>458</v>
      </c>
      <c r="CO33" s="133">
        <v>76.33</v>
      </c>
      <c r="CP33" s="129">
        <v>2015</v>
      </c>
      <c r="CQ33" s="129" t="s">
        <v>398</v>
      </c>
      <c r="CR33" s="128" t="s">
        <v>12117</v>
      </c>
      <c r="CS33" s="129">
        <v>393</v>
      </c>
      <c r="CT33" s="133">
        <v>60.46</v>
      </c>
      <c r="CU33" s="129">
        <v>2017</v>
      </c>
      <c r="CV33" s="129" t="s">
        <v>79</v>
      </c>
      <c r="CW33" s="131" t="s">
        <v>81</v>
      </c>
      <c r="CX33" s="131" t="s">
        <v>81</v>
      </c>
      <c r="CY33" s="129" t="s">
        <v>81</v>
      </c>
      <c r="CZ33" s="129" t="s">
        <v>81</v>
      </c>
      <c r="DA33" s="129" t="s">
        <v>81</v>
      </c>
      <c r="DB33" s="129" t="s">
        <v>81</v>
      </c>
      <c r="DC33" s="129" t="s">
        <v>81</v>
      </c>
      <c r="DD33" s="129" t="s">
        <v>81</v>
      </c>
      <c r="DE33" s="129" t="s">
        <v>81</v>
      </c>
      <c r="DF33" s="129">
        <v>0</v>
      </c>
      <c r="DG33" s="408">
        <v>5.7</v>
      </c>
      <c r="DH33" s="408">
        <v>7</v>
      </c>
      <c r="DI33" s="408">
        <v>7.04</v>
      </c>
      <c r="DJ33" s="408">
        <v>6.96</v>
      </c>
      <c r="DK33" s="408">
        <v>6.15</v>
      </c>
      <c r="DL33" s="408">
        <v>8.7200000000000006</v>
      </c>
      <c r="DM33" s="408">
        <v>41.57</v>
      </c>
      <c r="DN33" s="408">
        <v>6.93</v>
      </c>
      <c r="DO33" s="408">
        <v>61.2</v>
      </c>
      <c r="DP33" s="131" t="s">
        <v>138</v>
      </c>
      <c r="DQ33" s="409">
        <v>0</v>
      </c>
      <c r="DR33" s="409">
        <v>0</v>
      </c>
      <c r="DS33" s="129" t="s">
        <v>83</v>
      </c>
      <c r="DT33" s="129" t="s">
        <v>83</v>
      </c>
      <c r="DU33" s="129" t="s">
        <v>83</v>
      </c>
      <c r="DV33" s="129" t="s">
        <v>83</v>
      </c>
      <c r="DW33" s="131" t="s">
        <v>83</v>
      </c>
      <c r="DX33" s="131" t="s">
        <v>84</v>
      </c>
      <c r="DY33" s="131" t="s">
        <v>81</v>
      </c>
      <c r="DZ33" s="131" t="s">
        <v>10978</v>
      </c>
      <c r="EA33" s="131" t="s">
        <v>10979</v>
      </c>
      <c r="EB33" s="131" t="s">
        <v>10980</v>
      </c>
      <c r="EC33" s="131" t="s">
        <v>762</v>
      </c>
      <c r="ED33" s="131" t="s">
        <v>89</v>
      </c>
      <c r="EE33" s="131" t="s">
        <v>10981</v>
      </c>
      <c r="EF33" s="131" t="s">
        <v>10982</v>
      </c>
      <c r="EG33" s="131" t="s">
        <v>10983</v>
      </c>
      <c r="EH33" s="131" t="s">
        <v>10984</v>
      </c>
      <c r="EI33" s="131" t="s">
        <v>10985</v>
      </c>
      <c r="EJ33" s="135" t="s">
        <v>10986</v>
      </c>
      <c r="EK33" s="135" t="s">
        <v>10987</v>
      </c>
      <c r="EL33" s="135" t="s">
        <v>10988</v>
      </c>
      <c r="EM33" s="135" t="s">
        <v>10989</v>
      </c>
      <c r="EN33" s="131" t="s">
        <v>81</v>
      </c>
    </row>
    <row r="34" spans="1:145 16369:16382" ht="18" thickTop="1" thickBot="1">
      <c r="A34" s="575">
        <f t="shared" si="2"/>
        <v>33</v>
      </c>
      <c r="B34" s="572" t="s">
        <v>522</v>
      </c>
      <c r="C34" s="600" t="s">
        <v>11774</v>
      </c>
      <c r="D34" s="570" t="s">
        <v>13209</v>
      </c>
      <c r="E34" s="568" t="str">
        <f t="shared" si="0"/>
        <v>Not Placed</v>
      </c>
      <c r="F34" s="570" t="s">
        <v>12493</v>
      </c>
      <c r="G34" s="570" t="s">
        <v>530</v>
      </c>
      <c r="H34" s="131" t="str">
        <f>VLOOKUP(B34,CMPN1!C:E, 3,0)</f>
        <v>12th + Engineering without live KT</v>
      </c>
      <c r="I34" s="610" t="s">
        <v>524</v>
      </c>
      <c r="J34" s="572">
        <v>20</v>
      </c>
      <c r="K34" s="611" t="s">
        <v>525</v>
      </c>
      <c r="L34" s="611" t="s">
        <v>73</v>
      </c>
      <c r="M34" s="611" t="s">
        <v>526</v>
      </c>
      <c r="N34" s="612" t="s">
        <v>521</v>
      </c>
      <c r="O34" s="612">
        <v>25060066</v>
      </c>
      <c r="P34" s="612">
        <v>9819110926</v>
      </c>
      <c r="Q34" s="612" t="e">
        <f>VLOOKUP(B34,'TCS CON'!$D$1:$H$98,5,0)</f>
        <v>#N/A</v>
      </c>
      <c r="R34" s="612" t="e">
        <f>VLOOKUP(B34,LTI!$C$1:$H$46,6,0)</f>
        <v>#N/A</v>
      </c>
      <c r="S34" s="612" t="e">
        <f>VLOOKUP(B34,JARO!$E$2:$I$11,5,0)</f>
        <v>#N/A</v>
      </c>
      <c r="T34" s="612" t="e">
        <f>VLOOKUP(B34,Capgemini!$D$3:$H$78,5,0)</f>
        <v>#N/A</v>
      </c>
      <c r="U34" s="612" t="e">
        <f>VLOOKUP(B34,Carwale!$D$1:$H$4,5,0)</f>
        <v>#N/A</v>
      </c>
      <c r="V34" s="612" t="e">
        <f>VLOOKUP(B34,'Interactive Brokers'!E:I,5,0)</f>
        <v>#N/A</v>
      </c>
      <c r="W34" s="612" t="e">
        <f>VLOOKUP(B34,'REL Jio'!E:I,5,0)</f>
        <v>#N/A</v>
      </c>
      <c r="X34" s="612" t="e">
        <f>VLOOKUP(B34,'Sciative Sol'!E:I,5,0)</f>
        <v>#N/A</v>
      </c>
      <c r="Y34" s="612" t="e">
        <f>VLOOKUP(B34,'Hexaware Tech'!E:I,5,0)</f>
        <v>#N/A</v>
      </c>
      <c r="Z34" s="612" t="e">
        <f>VLOOKUP(B34,Axis!D:H,5,0)</f>
        <v>#N/A</v>
      </c>
      <c r="AA34" s="612" t="e">
        <f>VLOOKUP(B34,Ugam!$D$3:$H$26,5,0)</f>
        <v>#N/A</v>
      </c>
      <c r="AB34" s="612" t="e">
        <f>VLOOKUP(B34,Zeus!F:J,5,0)</f>
        <v>#N/A</v>
      </c>
      <c r="AC34" s="612" t="e">
        <f>VLOOKUP(B34,Montran!F:J,5,0)</f>
        <v>#N/A</v>
      </c>
      <c r="AD34" s="612" t="e">
        <f>VLOOKUP(B34,Endurance!G34:L34,5,0)</f>
        <v>#N/A</v>
      </c>
      <c r="AE34" s="612" t="e">
        <f>VLOOKUP(B34,'Swabhav Techlabs'!$F$1:$J$2,5,0)</f>
        <v>#N/A</v>
      </c>
      <c r="AF34" s="612" t="e">
        <f>VLOOKUP(B34,'Quality Kiosk'!$F$1:$J$18,5,0)</f>
        <v>#N/A</v>
      </c>
      <c r="AG34" s="612" t="e">
        <f>VLOOKUP(B34,'Lemon VB'!$F$1:$J$2,5,0)</f>
        <v>#N/A</v>
      </c>
      <c r="AH34" s="612" t="e">
        <f>VLOOKUP(B34,Gocomet!$E$1:$I$3,5,0)</f>
        <v>#N/A</v>
      </c>
      <c r="AI34" s="612" t="e">
        <f>VLOOKUP(B34,'Ingram Micro'!$E$1:$I$8,5,0)</f>
        <v>#N/A</v>
      </c>
      <c r="AJ34" s="612" t="e">
        <f>VLOOKUP(B34,'DePronto Infotech'!$E$1:$I$2,5,0)</f>
        <v>#N/A</v>
      </c>
      <c r="AK34" s="612" t="e">
        <f>VLOOKUP(B34,'Reliance Retail'!$E$1:$I$4,5,0)</f>
        <v>#N/A</v>
      </c>
      <c r="AL34" s="612" t="e">
        <f>VLOOKUP(B34,'Bright Champs'!$D$1:$H$13,5,0)</f>
        <v>#N/A</v>
      </c>
      <c r="AM34" s="612" t="e">
        <f>VLOOKUP(B34,Neosoft!$E$1:$I$12,5,0)</f>
        <v>#N/A</v>
      </c>
      <c r="AN34" s="612" t="e">
        <f>VLOOKUP(B34,Infosys!$E$1:$I$3,5,0)</f>
        <v>#N/A</v>
      </c>
      <c r="AO34" s="612" t="e">
        <f>VLOOKUP(B34,Cerelabs!$E$1:$I$5,5,0)</f>
        <v>#N/A</v>
      </c>
      <c r="AP34" s="612" t="e">
        <f>VLOOKUP(B34,'Neebal Technologies'!$D$1:$H$2,5,0)</f>
        <v>#N/A</v>
      </c>
      <c r="AQ34" s="612" t="e">
        <f>VLOOKUP(B34,'Vertiv Energy'!$D$1:$H$2,5,0)</f>
        <v>#N/A</v>
      </c>
      <c r="AR34" s="612" t="e">
        <f>VLOOKUP(B34,'Acidaes Solutions (CRMNEXT)'!$D$1:$H$3,5,0)</f>
        <v>#N/A</v>
      </c>
      <c r="AS34" s="612" t="e">
        <f>VLOOKUP(B34,Growisto!$D$1:$H$2,5,0)</f>
        <v>#N/A</v>
      </c>
      <c r="AT34" s="612" t="e">
        <f>VLOOKUP(B34,'9.9 Mediaworx - Digit'!$D$1:$H$2,5,0)</f>
        <v>#N/A</v>
      </c>
      <c r="AU34" s="612" t="e">
        <f>VLOOKUP(B34,'Vistaar systems Pvt Ltd'!$D$2:$H$3,5,0)</f>
        <v>#N/A</v>
      </c>
      <c r="AV34" s="612" t="e">
        <f>VLOOKUP(B34,'Course 5i'!$D$2:$H$11,5,0)</f>
        <v>#N/A</v>
      </c>
      <c r="AW34" s="612" t="e">
        <f>VLOOKUP(B34,'Radiant Appliances &amp; Electronic'!$D$1:$H$13,5,0)</f>
        <v>#N/A</v>
      </c>
      <c r="AX34" s="612" t="e">
        <f>VLOOKUP(B34,'Atos Global'!$D$3:$H$27,5,0)</f>
        <v>#N/A</v>
      </c>
      <c r="AY34" s="612" t="e">
        <f>VLOOKUP(B34,'Saama Technologies'!$D$1:$H$2,5,0)</f>
        <v>#N/A</v>
      </c>
      <c r="AZ34" s="612" t="e">
        <f>VLOOKUP(B34,'Multiplier Solutions'!$D$1:$H$2,5,0)</f>
        <v>#N/A</v>
      </c>
      <c r="BA34" s="612" t="e">
        <f>VLOOKUP(B34,GEP!$D$2:$H$5,5,0)</f>
        <v>#N/A</v>
      </c>
      <c r="BB34" s="612" t="e">
        <f>VLOOKUP(B34,Accenture!$D$1:$H$6,5,0)</f>
        <v>#N/A</v>
      </c>
      <c r="BC34" s="612" t="e">
        <f>VLOOKUP(B34,'Endurance International Group'!$D$1:$H$2,5,0)</f>
        <v>#N/A</v>
      </c>
      <c r="BD34" s="612" t="e">
        <f>VLOOKUP(B34,Newgen!$D$1:$H$2,5,0)</f>
        <v>#N/A</v>
      </c>
      <c r="BE34" s="612" t="e">
        <f>VLOOKUP(B34,'3D Incredible'!D34:H34,5,0)</f>
        <v>#N/A</v>
      </c>
      <c r="BF34" s="612" t="e">
        <f>VLOOKUP(B34,'Raja Software Labs'!$D$2:$H$2,5,0)</f>
        <v>#N/A</v>
      </c>
      <c r="BG34" s="612" t="e">
        <f>VLOOKUP(B34,Wipro!$D$1:$H$2,5,0)</f>
        <v>#N/A</v>
      </c>
      <c r="BH34" s="612" t="e">
        <f>VLOOKUP(B34,'Perch Technologies'!$D$2:$H$2,5,0)</f>
        <v>#N/A</v>
      </c>
      <c r="BI34" s="612" t="e">
        <f>VLOOKUP(B34,'Morning Star'!$D$1:$H$6,5,0)</f>
        <v>#N/A</v>
      </c>
      <c r="BJ34" s="612" t="e">
        <f>VLOOKUP(B34,Flexiloans!$D$1:$H$2,5,0)</f>
        <v>#N/A</v>
      </c>
      <c r="BK34" s="612" t="e">
        <f>VLOOKUP(B34,'Thirdware Solutions'!$D$1:$H$2,5,0)</f>
        <v>#N/A</v>
      </c>
      <c r="BL34" s="612" t="e">
        <f>VLOOKUP(B34,Tescom!$D$1:$H$8,5,0)</f>
        <v>#N/A</v>
      </c>
      <c r="BM34" s="612" t="e">
        <f>VLOOKUP(B34,'Cogno AI'!$D$1:$H$2,5,0)</f>
        <v>#N/A</v>
      </c>
      <c r="BN34" s="612" t="e">
        <f>VLOOKUP(B34,'ABM Knowledgeware'!$D$1:$H$2,5,0)</f>
        <v>#N/A</v>
      </c>
      <c r="BO34" s="612" t="e">
        <f>VLOOKUP(B34,'Concerto Software'!$D$1:$H$3,5,0)</f>
        <v>#N/A</v>
      </c>
      <c r="BP34" s="612" t="e">
        <f>VLOOKUP(B34,'My Captain'!$D$1:$H$4,5,0)</f>
        <v>#N/A</v>
      </c>
      <c r="BQ34" s="612" t="e">
        <f>VLOOKUP(B34,'Finoux Solutions'!$D$2:$H$4,5,0)</f>
        <v>#N/A</v>
      </c>
      <c r="BR34" s="612" t="e">
        <f>VLOOKUP(B34,'MITR Learning'!$D$1:$H$2,5,0)</f>
        <v>#N/A</v>
      </c>
      <c r="BS34" s="612" t="e">
        <f>VLOOKUP(B34,Nucsoft!$D$2:$H$6,5,0)</f>
        <v>#N/A</v>
      </c>
      <c r="BT34" s="612" t="e">
        <f>VLOOKUP(B34,'Paras Cadd'!$D$1:$H$2,5,0)</f>
        <v>#N/A</v>
      </c>
      <c r="BU34" s="612" t="e">
        <f>VLOOKUP(B34,'ICICI Securities'!$D$1:$H$2,5,0)</f>
        <v>#N/A</v>
      </c>
      <c r="BV34" s="612" t="e">
        <f>VLOOKUP(B34,'Citius Tech'!$D$2:$H$5,5,0)</f>
        <v>#N/A</v>
      </c>
      <c r="BW34" s="612" t="e">
        <f>VLOOKUP(B34,'Buzzy Brains'!$D$2:$H$2,5,0)</f>
        <v>#N/A</v>
      </c>
      <c r="BX34" s="612" t="e">
        <f>VLOOKUP(B34,'Decimal Point'!$D$2:$H$2,5,0)</f>
        <v>#N/A</v>
      </c>
      <c r="BY34" s="612" t="e">
        <f>VLOOKUP(B34,'Sankey Business Solutions'!$D$2:$H$3,5,0)</f>
        <v>#N/A</v>
      </c>
      <c r="BZ34" s="612" t="e">
        <f>VLOOKUP(B34,'Nangia &amp; Co LLP'!$D$2:$H$2,5,0)</f>
        <v>#N/A</v>
      </c>
      <c r="CA34" s="612" t="e">
        <f>VLOOKUP(B34,'FIS Solutions India Pvt Ltd'!$D$2:$H$2,5,0)</f>
        <v>#N/A</v>
      </c>
      <c r="CB34" s="612" t="e">
        <f>VLOOKUP(B34,'Delta Technology &amp; Management '!$D$2:$H$16,5,0)</f>
        <v>#N/A</v>
      </c>
      <c r="CC34" s="612" t="e">
        <f>VLOOKUP(B34,'Espoir Networks'!$D$3:$H$11,5,0)</f>
        <v>#N/A</v>
      </c>
      <c r="CD34" s="612" t="e">
        <f>VLOOKUP(B34,'Servosys Solution'!$D$3:$H$5,5,0)</f>
        <v>#N/A</v>
      </c>
      <c r="CE34" s="612" t="e">
        <f>VLOOKUP(B34,'Ribbon Communications'!$D$3:$H$4,5,0)</f>
        <v>#N/A</v>
      </c>
      <c r="CF34" s="612">
        <f t="shared" si="1"/>
        <v>0</v>
      </c>
      <c r="CG34" s="129" t="s">
        <v>527</v>
      </c>
      <c r="CH34" s="129" t="s">
        <v>528</v>
      </c>
      <c r="CI34" s="129" t="s">
        <v>529</v>
      </c>
      <c r="CJ34" s="129" t="s">
        <v>11732</v>
      </c>
      <c r="CK34" s="132">
        <v>42917</v>
      </c>
      <c r="CL34" s="129">
        <v>2021</v>
      </c>
      <c r="CM34" s="128" t="s">
        <v>531</v>
      </c>
      <c r="CN34" s="129">
        <v>419</v>
      </c>
      <c r="CO34" s="133">
        <v>83.8</v>
      </c>
      <c r="CP34" s="129">
        <v>2015</v>
      </c>
      <c r="CQ34" s="129" t="s">
        <v>79</v>
      </c>
      <c r="CR34" s="128" t="s">
        <v>11092</v>
      </c>
      <c r="CS34" s="129">
        <v>464</v>
      </c>
      <c r="CT34" s="133">
        <v>71.38</v>
      </c>
      <c r="CU34" s="129">
        <v>2017</v>
      </c>
      <c r="CV34" s="129" t="s">
        <v>79</v>
      </c>
      <c r="CW34" s="131" t="s">
        <v>81</v>
      </c>
      <c r="CX34" s="131" t="s">
        <v>81</v>
      </c>
      <c r="CY34" s="129" t="s">
        <v>81</v>
      </c>
      <c r="CZ34" s="129" t="s">
        <v>81</v>
      </c>
      <c r="DA34" s="129" t="s">
        <v>81</v>
      </c>
      <c r="DB34" s="129" t="s">
        <v>81</v>
      </c>
      <c r="DC34" s="129" t="s">
        <v>81</v>
      </c>
      <c r="DD34" s="129" t="s">
        <v>81</v>
      </c>
      <c r="DE34" s="129" t="s">
        <v>81</v>
      </c>
      <c r="DF34" s="129">
        <v>0</v>
      </c>
      <c r="DG34" s="134">
        <v>7.33</v>
      </c>
      <c r="DH34" s="134">
        <v>6.2</v>
      </c>
      <c r="DI34" s="134">
        <v>7.23</v>
      </c>
      <c r="DJ34" s="134">
        <v>7.67</v>
      </c>
      <c r="DK34" s="134">
        <v>7.93</v>
      </c>
      <c r="DL34" s="131"/>
      <c r="DM34" s="129">
        <v>36.36</v>
      </c>
      <c r="DN34" s="129">
        <v>7.27</v>
      </c>
      <c r="DO34" s="129"/>
      <c r="DP34" s="131" t="s">
        <v>138</v>
      </c>
      <c r="DQ34" s="129">
        <v>0</v>
      </c>
      <c r="DR34" s="129">
        <v>1</v>
      </c>
      <c r="DS34" s="129" t="s">
        <v>83</v>
      </c>
      <c r="DT34" s="129" t="s">
        <v>83</v>
      </c>
      <c r="DU34" s="129" t="s">
        <v>83</v>
      </c>
      <c r="DV34" s="129" t="s">
        <v>83</v>
      </c>
      <c r="DW34" s="131" t="s">
        <v>83</v>
      </c>
      <c r="DX34" s="131" t="s">
        <v>84</v>
      </c>
      <c r="DY34" s="131" t="s">
        <v>81</v>
      </c>
      <c r="DZ34" s="131" t="s">
        <v>533</v>
      </c>
      <c r="EA34" s="131" t="s">
        <v>86</v>
      </c>
      <c r="EB34" s="131" t="s">
        <v>534</v>
      </c>
      <c r="EC34" s="131" t="s">
        <v>86</v>
      </c>
      <c r="ED34" s="131" t="s">
        <v>89</v>
      </c>
      <c r="EE34" s="131" t="s">
        <v>535</v>
      </c>
      <c r="EF34" s="131" t="s">
        <v>536</v>
      </c>
      <c r="EG34" s="131" t="s">
        <v>537</v>
      </c>
      <c r="EH34" s="131" t="s">
        <v>538</v>
      </c>
      <c r="EI34" s="131" t="s">
        <v>539</v>
      </c>
      <c r="EJ34" s="135" t="s">
        <v>540</v>
      </c>
      <c r="EK34" s="135" t="s">
        <v>541</v>
      </c>
      <c r="EL34" s="135" t="s">
        <v>542</v>
      </c>
      <c r="EM34" s="135" t="s">
        <v>543</v>
      </c>
      <c r="EN34" s="131" t="s">
        <v>81</v>
      </c>
    </row>
    <row r="35" spans="1:145 16369:16382" ht="18" thickTop="1" thickBot="1">
      <c r="A35" s="575">
        <f t="shared" si="2"/>
        <v>34</v>
      </c>
      <c r="B35" s="572" t="s">
        <v>711</v>
      </c>
      <c r="C35" s="600" t="s">
        <v>712</v>
      </c>
      <c r="D35" s="570" t="s">
        <v>13209</v>
      </c>
      <c r="E35" s="568" t="str">
        <f t="shared" si="0"/>
        <v>Placed</v>
      </c>
      <c r="F35" s="570" t="s">
        <v>12493</v>
      </c>
      <c r="G35" s="570" t="s">
        <v>530</v>
      </c>
      <c r="H35" s="131" t="str">
        <f>VLOOKUP(B35,CMPN1!C:E, 3,0)</f>
        <v>12th + Engineering without live KT</v>
      </c>
      <c r="I35" s="610" t="s">
        <v>713</v>
      </c>
      <c r="J35" s="572">
        <v>20</v>
      </c>
      <c r="K35" s="611" t="s">
        <v>714</v>
      </c>
      <c r="L35" s="611" t="s">
        <v>73</v>
      </c>
      <c r="M35" s="611" t="s">
        <v>715</v>
      </c>
      <c r="N35" s="612" t="s">
        <v>710</v>
      </c>
      <c r="O35" s="612">
        <v>9967528526</v>
      </c>
      <c r="P35" s="612">
        <v>9892007122</v>
      </c>
      <c r="Q35" s="612">
        <f>VLOOKUP(B35,'TCS CON'!$D$1:$H$98,5,0)</f>
        <v>336000</v>
      </c>
      <c r="R35" s="612" t="e">
        <f>VLOOKUP(B35,LTI!$C$1:$H$46,6,0)</f>
        <v>#N/A</v>
      </c>
      <c r="S35" s="612" t="e">
        <f>VLOOKUP(B35,JARO!$E$2:$I$11,5,0)</f>
        <v>#N/A</v>
      </c>
      <c r="T35" s="612" t="e">
        <f>VLOOKUP(B35,Capgemini!$D$3:$H$78,5,0)</f>
        <v>#N/A</v>
      </c>
      <c r="U35" s="612" t="e">
        <f>VLOOKUP(B35,Carwale!$D$1:$H$4,5,0)</f>
        <v>#N/A</v>
      </c>
      <c r="V35" s="612" t="e">
        <f>VLOOKUP(B35,'Interactive Brokers'!E:I,5,0)</f>
        <v>#N/A</v>
      </c>
      <c r="W35" s="612" t="e">
        <f>VLOOKUP(B35,'REL Jio'!E:I,5,0)</f>
        <v>#N/A</v>
      </c>
      <c r="X35" s="612" t="e">
        <f>VLOOKUP(B35,'Sciative Sol'!E:I,5,0)</f>
        <v>#N/A</v>
      </c>
      <c r="Y35" s="612" t="e">
        <f>VLOOKUP(B35,'Hexaware Tech'!E:I,5,0)</f>
        <v>#N/A</v>
      </c>
      <c r="Z35" s="612" t="e">
        <f>VLOOKUP(B35,Axis!D:H,5,0)</f>
        <v>#N/A</v>
      </c>
      <c r="AA35" s="612" t="e">
        <f>VLOOKUP(B35,Ugam!$D$3:$H$26,5,0)</f>
        <v>#N/A</v>
      </c>
      <c r="AB35" s="612" t="e">
        <f>VLOOKUP(B35,Zeus!F:J,5,0)</f>
        <v>#N/A</v>
      </c>
      <c r="AC35" s="612" t="e">
        <f>VLOOKUP(B35,Montran!F:J,5,0)</f>
        <v>#N/A</v>
      </c>
      <c r="AD35" s="612" t="e">
        <f>VLOOKUP(B35,Endurance!G35:L35,5,0)</f>
        <v>#N/A</v>
      </c>
      <c r="AE35" s="612" t="e">
        <f>VLOOKUP(B35,'Swabhav Techlabs'!$F$1:$J$2,5,0)</f>
        <v>#N/A</v>
      </c>
      <c r="AF35" s="612" t="e">
        <f>VLOOKUP(B35,'Quality Kiosk'!$F$1:$J$18,5,0)</f>
        <v>#N/A</v>
      </c>
      <c r="AG35" s="612" t="e">
        <f>VLOOKUP(B35,'Lemon VB'!$F$1:$J$2,5,0)</f>
        <v>#N/A</v>
      </c>
      <c r="AH35" s="612" t="e">
        <f>VLOOKUP(B35,Gocomet!$E$1:$I$3,5,0)</f>
        <v>#N/A</v>
      </c>
      <c r="AI35" s="612" t="e">
        <f>VLOOKUP(B35,'Ingram Micro'!$E$1:$I$8,5,0)</f>
        <v>#N/A</v>
      </c>
      <c r="AJ35" s="612" t="e">
        <f>VLOOKUP(B35,'DePronto Infotech'!$E$1:$I$2,5,0)</f>
        <v>#N/A</v>
      </c>
      <c r="AK35" s="612" t="e">
        <f>VLOOKUP(B35,'Reliance Retail'!$E$1:$I$4,5,0)</f>
        <v>#N/A</v>
      </c>
      <c r="AL35" s="612" t="e">
        <f>VLOOKUP(B35,'Bright Champs'!$D$1:$H$13,5,0)</f>
        <v>#N/A</v>
      </c>
      <c r="AM35" s="612" t="e">
        <f>VLOOKUP(B35,Neosoft!$E$1:$I$12,5,0)</f>
        <v>#N/A</v>
      </c>
      <c r="AN35" s="612" t="e">
        <f>VLOOKUP(B35,Infosys!$E$1:$I$3,5,0)</f>
        <v>#N/A</v>
      </c>
      <c r="AO35" s="612" t="e">
        <f>VLOOKUP(B35,Cerelabs!$E$1:$I$5,5,0)</f>
        <v>#N/A</v>
      </c>
      <c r="AP35" s="612" t="e">
        <f>VLOOKUP(B35,'Neebal Technologies'!$D$1:$H$2,5,0)</f>
        <v>#N/A</v>
      </c>
      <c r="AQ35" s="612" t="e">
        <f>VLOOKUP(B35,'Vertiv Energy'!$D$1:$H$2,5,0)</f>
        <v>#N/A</v>
      </c>
      <c r="AR35" s="612" t="e">
        <f>VLOOKUP(B35,'Acidaes Solutions (CRMNEXT)'!$D$1:$H$3,5,0)</f>
        <v>#N/A</v>
      </c>
      <c r="AS35" s="612" t="e">
        <f>VLOOKUP(B35,Growisto!$D$1:$H$2,5,0)</f>
        <v>#N/A</v>
      </c>
      <c r="AT35" s="612" t="e">
        <f>VLOOKUP(B35,'9.9 Mediaworx - Digit'!$D$1:$H$2,5,0)</f>
        <v>#N/A</v>
      </c>
      <c r="AU35" s="612" t="e">
        <f>VLOOKUP(B35,'Vistaar systems Pvt Ltd'!$D$2:$H$3,5,0)</f>
        <v>#N/A</v>
      </c>
      <c r="AV35" s="612" t="e">
        <f>VLOOKUP(B35,'Course 5i'!$D$2:$H$11,5,0)</f>
        <v>#N/A</v>
      </c>
      <c r="AW35" s="612" t="e">
        <f>VLOOKUP(B35,'Radiant Appliances &amp; Electronic'!$D$1:$H$13,5,0)</f>
        <v>#N/A</v>
      </c>
      <c r="AX35" s="612" t="e">
        <f>VLOOKUP(B35,'Atos Global'!$D$3:$H$27,5,0)</f>
        <v>#N/A</v>
      </c>
      <c r="AY35" s="612" t="e">
        <f>VLOOKUP(B35,'Saama Technologies'!$D$1:$H$2,5,0)</f>
        <v>#N/A</v>
      </c>
      <c r="AZ35" s="612" t="e">
        <f>VLOOKUP(B35,'Multiplier Solutions'!$D$1:$H$2,5,0)</f>
        <v>#N/A</v>
      </c>
      <c r="BA35" s="612" t="e">
        <f>VLOOKUP(B35,GEP!$D$2:$H$5,5,0)</f>
        <v>#N/A</v>
      </c>
      <c r="BB35" s="612" t="e">
        <f>VLOOKUP(B35,Accenture!$D$1:$H$6,5,0)</f>
        <v>#N/A</v>
      </c>
      <c r="BC35" s="612" t="e">
        <f>VLOOKUP(B35,'Endurance International Group'!$D$1:$H$2,5,0)</f>
        <v>#N/A</v>
      </c>
      <c r="BD35" s="612" t="e">
        <f>VLOOKUP(B35,Newgen!$D$1:$H$2,5,0)</f>
        <v>#N/A</v>
      </c>
      <c r="BE35" s="612" t="e">
        <f>VLOOKUP(B35,'3D Incredible'!D35:H35,5,0)</f>
        <v>#N/A</v>
      </c>
      <c r="BF35" s="612" t="e">
        <f>VLOOKUP(B35,'Raja Software Labs'!$D$2:$H$2,5,0)</f>
        <v>#N/A</v>
      </c>
      <c r="BG35" s="612" t="e">
        <f>VLOOKUP(B35,Wipro!$D$1:$H$2,5,0)</f>
        <v>#N/A</v>
      </c>
      <c r="BH35" s="612" t="e">
        <f>VLOOKUP(B35,'Perch Technologies'!$D$2:$H$2,5,0)</f>
        <v>#N/A</v>
      </c>
      <c r="BI35" s="612" t="e">
        <f>VLOOKUP(B35,'Morning Star'!$D$1:$H$6,5,0)</f>
        <v>#N/A</v>
      </c>
      <c r="BJ35" s="612" t="e">
        <f>VLOOKUP(B35,Flexiloans!$D$1:$H$2,5,0)</f>
        <v>#N/A</v>
      </c>
      <c r="BK35" s="612" t="e">
        <f>VLOOKUP(B35,'Thirdware Solutions'!$D$1:$H$2,5,0)</f>
        <v>#N/A</v>
      </c>
      <c r="BL35" s="612" t="e">
        <f>VLOOKUP(B35,Tescom!$D$1:$H$8,5,0)</f>
        <v>#N/A</v>
      </c>
      <c r="BM35" s="612" t="e">
        <f>VLOOKUP(B35,'Cogno AI'!$D$1:$H$2,5,0)</f>
        <v>#N/A</v>
      </c>
      <c r="BN35" s="612" t="e">
        <f>VLOOKUP(B35,'ABM Knowledgeware'!$D$1:$H$2,5,0)</f>
        <v>#N/A</v>
      </c>
      <c r="BO35" s="612" t="e">
        <f>VLOOKUP(B35,'Concerto Software'!$D$1:$H$3,5,0)</f>
        <v>#N/A</v>
      </c>
      <c r="BP35" s="612" t="e">
        <f>VLOOKUP(B35,'My Captain'!$D$1:$H$4,5,0)</f>
        <v>#N/A</v>
      </c>
      <c r="BQ35" s="612" t="e">
        <f>VLOOKUP(B35,'Finoux Solutions'!$D$2:$H$4,5,0)</f>
        <v>#N/A</v>
      </c>
      <c r="BR35" s="612" t="e">
        <f>VLOOKUP(B35,'MITR Learning'!$D$1:$H$2,5,0)</f>
        <v>#N/A</v>
      </c>
      <c r="BS35" s="612" t="e">
        <f>VLOOKUP(B35,Nucsoft!$D$2:$H$6,5,0)</f>
        <v>#N/A</v>
      </c>
      <c r="BT35" s="612" t="e">
        <f>VLOOKUP(B35,'Paras Cadd'!$D$1:$H$2,5,0)</f>
        <v>#N/A</v>
      </c>
      <c r="BU35" s="612" t="e">
        <f>VLOOKUP(B35,'ICICI Securities'!$D$1:$H$2,5,0)</f>
        <v>#N/A</v>
      </c>
      <c r="BV35" s="612" t="e">
        <f>VLOOKUP(B35,'Citius Tech'!$D$2:$H$5,5,0)</f>
        <v>#N/A</v>
      </c>
      <c r="BW35" s="612" t="e">
        <f>VLOOKUP(B35,'Buzzy Brains'!$D$2:$H$2,5,0)</f>
        <v>#N/A</v>
      </c>
      <c r="BX35" s="612" t="e">
        <f>VLOOKUP(B35,'Decimal Point'!$D$2:$H$2,5,0)</f>
        <v>#N/A</v>
      </c>
      <c r="BY35" s="612" t="e">
        <f>VLOOKUP(B35,'Sankey Business Solutions'!$D$2:$H$3,5,0)</f>
        <v>#N/A</v>
      </c>
      <c r="BZ35" s="612" t="e">
        <f>VLOOKUP(B35,'Nangia &amp; Co LLP'!$D$2:$H$2,5,0)</f>
        <v>#N/A</v>
      </c>
      <c r="CA35" s="612" t="e">
        <f>VLOOKUP(B35,'FIS Solutions India Pvt Ltd'!$D$2:$H$2,5,0)</f>
        <v>#N/A</v>
      </c>
      <c r="CB35" s="612" t="e">
        <f>VLOOKUP(B35,'Delta Technology &amp; Management '!$D$2:$H$16,5,0)</f>
        <v>#N/A</v>
      </c>
      <c r="CC35" s="612" t="e">
        <f>VLOOKUP(B35,'Espoir Networks'!$D$3:$H$11,5,0)</f>
        <v>#N/A</v>
      </c>
      <c r="CD35" s="612" t="e">
        <f>VLOOKUP(B35,'Servosys Solution'!$D$3:$H$5,5,0)</f>
        <v>#N/A</v>
      </c>
      <c r="CE35" s="612" t="e">
        <f>VLOOKUP(B35,'Ribbon Communications'!$D$3:$H$4,5,0)</f>
        <v>#N/A</v>
      </c>
      <c r="CF35" s="612">
        <f t="shared" si="1"/>
        <v>1</v>
      </c>
      <c r="CG35" s="129" t="s">
        <v>716</v>
      </c>
      <c r="CH35" s="129" t="s">
        <v>717</v>
      </c>
      <c r="CI35" s="129" t="s">
        <v>718</v>
      </c>
      <c r="CJ35" s="129" t="s">
        <v>11732</v>
      </c>
      <c r="CK35" s="132">
        <v>42917</v>
      </c>
      <c r="CL35" s="129">
        <v>2021</v>
      </c>
      <c r="CM35" s="128" t="s">
        <v>719</v>
      </c>
      <c r="CN35" s="129">
        <v>452</v>
      </c>
      <c r="CO35" s="133">
        <v>90.4</v>
      </c>
      <c r="CP35" s="129">
        <v>2015</v>
      </c>
      <c r="CQ35" s="129" t="s">
        <v>79</v>
      </c>
      <c r="CR35" s="128" t="s">
        <v>12118</v>
      </c>
      <c r="CS35" s="129">
        <v>487</v>
      </c>
      <c r="CT35" s="133">
        <v>74.92</v>
      </c>
      <c r="CU35" s="129">
        <v>2017</v>
      </c>
      <c r="CV35" s="129" t="s">
        <v>79</v>
      </c>
      <c r="CW35" s="131" t="s">
        <v>81</v>
      </c>
      <c r="CX35" s="131" t="s">
        <v>81</v>
      </c>
      <c r="CY35" s="129" t="s">
        <v>81</v>
      </c>
      <c r="CZ35" s="129" t="s">
        <v>81</v>
      </c>
      <c r="DA35" s="129" t="s">
        <v>81</v>
      </c>
      <c r="DB35" s="129" t="s">
        <v>81</v>
      </c>
      <c r="DC35" s="129" t="s">
        <v>81</v>
      </c>
      <c r="DD35" s="129" t="s">
        <v>81</v>
      </c>
      <c r="DE35" s="129" t="s">
        <v>81</v>
      </c>
      <c r="DF35" s="129">
        <v>0</v>
      </c>
      <c r="DG35" s="134">
        <v>8.7799999999999994</v>
      </c>
      <c r="DH35" s="134">
        <v>8.74</v>
      </c>
      <c r="DI35" s="134">
        <v>8.08</v>
      </c>
      <c r="DJ35" s="134">
        <v>7.85</v>
      </c>
      <c r="DK35" s="134">
        <v>7.67</v>
      </c>
      <c r="DL35" s="131"/>
      <c r="DM35" s="129">
        <v>41.12</v>
      </c>
      <c r="DN35" s="129">
        <v>8.2200000000000006</v>
      </c>
      <c r="DO35" s="129"/>
      <c r="DP35" s="131" t="s">
        <v>138</v>
      </c>
      <c r="DQ35" s="129">
        <v>0</v>
      </c>
      <c r="DR35" s="129">
        <v>0</v>
      </c>
      <c r="DS35" s="129" t="s">
        <v>83</v>
      </c>
      <c r="DT35" s="129" t="s">
        <v>83</v>
      </c>
      <c r="DU35" s="129" t="s">
        <v>83</v>
      </c>
      <c r="DV35" s="129" t="s">
        <v>83</v>
      </c>
      <c r="DW35" s="131" t="s">
        <v>83</v>
      </c>
      <c r="DX35" s="131" t="s">
        <v>84</v>
      </c>
      <c r="DY35" s="131" t="s">
        <v>81</v>
      </c>
      <c r="DZ35" s="131" t="s">
        <v>721</v>
      </c>
      <c r="EA35" s="131" t="s">
        <v>86</v>
      </c>
      <c r="EB35" s="131" t="s">
        <v>722</v>
      </c>
      <c r="EC35" s="131" t="s">
        <v>88</v>
      </c>
      <c r="ED35" s="131" t="s">
        <v>89</v>
      </c>
      <c r="EE35" s="131" t="s">
        <v>723</v>
      </c>
      <c r="EF35" s="131" t="s">
        <v>724</v>
      </c>
      <c r="EG35" s="131" t="s">
        <v>725</v>
      </c>
      <c r="EH35" s="131" t="s">
        <v>81</v>
      </c>
      <c r="EI35" s="131" t="s">
        <v>726</v>
      </c>
      <c r="EJ35" s="135" t="s">
        <v>727</v>
      </c>
      <c r="EK35" s="135" t="s">
        <v>728</v>
      </c>
      <c r="EL35" s="135" t="s">
        <v>729</v>
      </c>
      <c r="EM35" s="135" t="s">
        <v>730</v>
      </c>
      <c r="EN35" s="131" t="s">
        <v>81</v>
      </c>
    </row>
    <row r="36" spans="1:145 16369:16382" ht="18" thickTop="1" thickBot="1">
      <c r="A36" s="575">
        <f t="shared" si="2"/>
        <v>35</v>
      </c>
      <c r="B36" s="572" t="s">
        <v>836</v>
      </c>
      <c r="C36" s="600" t="s">
        <v>837</v>
      </c>
      <c r="D36" s="570" t="s">
        <v>13208</v>
      </c>
      <c r="E36" s="568" t="str">
        <f t="shared" si="0"/>
        <v>Not Placed</v>
      </c>
      <c r="F36" s="570" t="s">
        <v>12493</v>
      </c>
      <c r="G36" s="570" t="s">
        <v>530</v>
      </c>
      <c r="H36" s="131" t="str">
        <f>VLOOKUP(B36,CMPN1!C:E, 3,0)</f>
        <v>12th + Engineering without live KT</v>
      </c>
      <c r="I36" s="610" t="s">
        <v>838</v>
      </c>
      <c r="J36" s="572">
        <v>20</v>
      </c>
      <c r="K36" s="611" t="s">
        <v>839</v>
      </c>
      <c r="L36" s="611" t="s">
        <v>73</v>
      </c>
      <c r="M36" s="611" t="s">
        <v>840</v>
      </c>
      <c r="N36" s="612" t="s">
        <v>835</v>
      </c>
      <c r="O36" s="612">
        <v>25944698</v>
      </c>
      <c r="P36" s="612">
        <v>8454094449</v>
      </c>
      <c r="Q36" s="612" t="e">
        <f>VLOOKUP(B36,'TCS CON'!$D$1:$H$98,5,0)</f>
        <v>#N/A</v>
      </c>
      <c r="R36" s="612" t="e">
        <f>VLOOKUP(B36,LTI!$C$1:$H$46,6,0)</f>
        <v>#N/A</v>
      </c>
      <c r="S36" s="612" t="e">
        <f>VLOOKUP(B36,JARO!$E$2:$I$11,5,0)</f>
        <v>#N/A</v>
      </c>
      <c r="T36" s="612" t="e">
        <f>VLOOKUP(B36,Capgemini!$D$3:$H$78,5,0)</f>
        <v>#N/A</v>
      </c>
      <c r="U36" s="612" t="e">
        <f>VLOOKUP(B36,Carwale!$D$1:$H$4,5,0)</f>
        <v>#N/A</v>
      </c>
      <c r="V36" s="612" t="e">
        <f>VLOOKUP(B36,'Interactive Brokers'!E:I,5,0)</f>
        <v>#N/A</v>
      </c>
      <c r="W36" s="612" t="e">
        <f>VLOOKUP(B36,'REL Jio'!E:I,5,0)</f>
        <v>#N/A</v>
      </c>
      <c r="X36" s="612" t="e">
        <f>VLOOKUP(B36,'Sciative Sol'!E:I,5,0)</f>
        <v>#N/A</v>
      </c>
      <c r="Y36" s="612" t="e">
        <f>VLOOKUP(B36,'Hexaware Tech'!E:I,5,0)</f>
        <v>#N/A</v>
      </c>
      <c r="Z36" s="612" t="e">
        <f>VLOOKUP(B36,Axis!D:H,5,0)</f>
        <v>#N/A</v>
      </c>
      <c r="AA36" s="612" t="e">
        <f>VLOOKUP(B36,Ugam!$D$3:$H$26,5,0)</f>
        <v>#N/A</v>
      </c>
      <c r="AB36" s="612" t="e">
        <f>VLOOKUP(B36,Zeus!F:J,5,0)</f>
        <v>#N/A</v>
      </c>
      <c r="AC36" s="612" t="e">
        <f>VLOOKUP(B36,Montran!F:J,5,0)</f>
        <v>#N/A</v>
      </c>
      <c r="AD36" s="612" t="e">
        <f>VLOOKUP(B36,Endurance!G36:L36,5,0)</f>
        <v>#N/A</v>
      </c>
      <c r="AE36" s="612" t="e">
        <f>VLOOKUP(B36,'Swabhav Techlabs'!$F$1:$J$2,5,0)</f>
        <v>#N/A</v>
      </c>
      <c r="AF36" s="612" t="e">
        <f>VLOOKUP(B36,'Quality Kiosk'!$F$1:$J$18,5,0)</f>
        <v>#N/A</v>
      </c>
      <c r="AG36" s="612" t="e">
        <f>VLOOKUP(B36,'Lemon VB'!$F$1:$J$2,5,0)</f>
        <v>#N/A</v>
      </c>
      <c r="AH36" s="612" t="e">
        <f>VLOOKUP(B36,Gocomet!$E$1:$I$3,5,0)</f>
        <v>#N/A</v>
      </c>
      <c r="AI36" s="612" t="e">
        <f>VLOOKUP(B36,'Ingram Micro'!$E$1:$I$8,5,0)</f>
        <v>#N/A</v>
      </c>
      <c r="AJ36" s="612" t="e">
        <f>VLOOKUP(B36,'DePronto Infotech'!$E$1:$I$2,5,0)</f>
        <v>#N/A</v>
      </c>
      <c r="AK36" s="612" t="e">
        <f>VLOOKUP(B36,'Reliance Retail'!$E$1:$I$4,5,0)</f>
        <v>#N/A</v>
      </c>
      <c r="AL36" s="612" t="e">
        <f>VLOOKUP(B36,'Bright Champs'!$D$1:$H$13,5,0)</f>
        <v>#N/A</v>
      </c>
      <c r="AM36" s="612" t="e">
        <f>VLOOKUP(B36,Neosoft!$E$1:$I$12,5,0)</f>
        <v>#N/A</v>
      </c>
      <c r="AN36" s="612" t="e">
        <f>VLOOKUP(B36,Infosys!$E$1:$I$3,5,0)</f>
        <v>#N/A</v>
      </c>
      <c r="AO36" s="612" t="e">
        <f>VLOOKUP(B36,Cerelabs!$E$1:$I$5,5,0)</f>
        <v>#N/A</v>
      </c>
      <c r="AP36" s="612" t="e">
        <f>VLOOKUP(B36,'Neebal Technologies'!$D$1:$H$2,5,0)</f>
        <v>#N/A</v>
      </c>
      <c r="AQ36" s="612" t="e">
        <f>VLOOKUP(B36,'Vertiv Energy'!$D$1:$H$2,5,0)</f>
        <v>#N/A</v>
      </c>
      <c r="AR36" s="612" t="e">
        <f>VLOOKUP(B36,'Acidaes Solutions (CRMNEXT)'!$D$1:$H$3,5,0)</f>
        <v>#N/A</v>
      </c>
      <c r="AS36" s="612" t="e">
        <f>VLOOKUP(B36,Growisto!$D$1:$H$2,5,0)</f>
        <v>#N/A</v>
      </c>
      <c r="AT36" s="612" t="e">
        <f>VLOOKUP(B36,'9.9 Mediaworx - Digit'!$D$1:$H$2,5,0)</f>
        <v>#N/A</v>
      </c>
      <c r="AU36" s="612" t="e">
        <f>VLOOKUP(B36,'Vistaar systems Pvt Ltd'!$D$2:$H$3,5,0)</f>
        <v>#N/A</v>
      </c>
      <c r="AV36" s="612" t="e">
        <f>VLOOKUP(B36,'Course 5i'!$D$2:$H$11,5,0)</f>
        <v>#N/A</v>
      </c>
      <c r="AW36" s="612" t="e">
        <f>VLOOKUP(B36,'Radiant Appliances &amp; Electronic'!$D$1:$H$13,5,0)</f>
        <v>#N/A</v>
      </c>
      <c r="AX36" s="612" t="e">
        <f>VLOOKUP(B36,'Atos Global'!$D$3:$H$27,5,0)</f>
        <v>#N/A</v>
      </c>
      <c r="AY36" s="612" t="e">
        <f>VLOOKUP(B36,'Saama Technologies'!$D$1:$H$2,5,0)</f>
        <v>#N/A</v>
      </c>
      <c r="AZ36" s="612" t="e">
        <f>VLOOKUP(B36,'Multiplier Solutions'!$D$1:$H$2,5,0)</f>
        <v>#N/A</v>
      </c>
      <c r="BA36" s="612" t="e">
        <f>VLOOKUP(B36,GEP!$D$2:$H$5,5,0)</f>
        <v>#N/A</v>
      </c>
      <c r="BB36" s="612" t="e">
        <f>VLOOKUP(B36,Accenture!$D$1:$H$6,5,0)</f>
        <v>#N/A</v>
      </c>
      <c r="BC36" s="612" t="e">
        <f>VLOOKUP(B36,'Endurance International Group'!$D$1:$H$2,5,0)</f>
        <v>#N/A</v>
      </c>
      <c r="BD36" s="612" t="e">
        <f>VLOOKUP(B36,Newgen!$D$1:$H$2,5,0)</f>
        <v>#N/A</v>
      </c>
      <c r="BE36" s="612" t="e">
        <f>VLOOKUP(B36,'3D Incredible'!D36:H36,5,0)</f>
        <v>#N/A</v>
      </c>
      <c r="BF36" s="612" t="e">
        <f>VLOOKUP(B36,'Raja Software Labs'!$D$2:$H$2,5,0)</f>
        <v>#N/A</v>
      </c>
      <c r="BG36" s="612" t="e">
        <f>VLOOKUP(B36,Wipro!$D$1:$H$2,5,0)</f>
        <v>#N/A</v>
      </c>
      <c r="BH36" s="612" t="e">
        <f>VLOOKUP(B36,'Perch Technologies'!$D$2:$H$2,5,0)</f>
        <v>#N/A</v>
      </c>
      <c r="BI36" s="612" t="e">
        <f>VLOOKUP(B36,'Morning Star'!$D$1:$H$6,5,0)</f>
        <v>#N/A</v>
      </c>
      <c r="BJ36" s="612" t="e">
        <f>VLOOKUP(B36,Flexiloans!$D$1:$H$2,5,0)</f>
        <v>#N/A</v>
      </c>
      <c r="BK36" s="612" t="e">
        <f>VLOOKUP(B36,'Thirdware Solutions'!$D$1:$H$2,5,0)</f>
        <v>#N/A</v>
      </c>
      <c r="BL36" s="612" t="e">
        <f>VLOOKUP(B36,Tescom!$D$1:$H$8,5,0)</f>
        <v>#N/A</v>
      </c>
      <c r="BM36" s="612" t="e">
        <f>VLOOKUP(B36,'Cogno AI'!$D$1:$H$2,5,0)</f>
        <v>#N/A</v>
      </c>
      <c r="BN36" s="612" t="e">
        <f>VLOOKUP(B36,'ABM Knowledgeware'!$D$1:$H$2,5,0)</f>
        <v>#N/A</v>
      </c>
      <c r="BO36" s="612" t="e">
        <f>VLOOKUP(B36,'Concerto Software'!$D$1:$H$3,5,0)</f>
        <v>#N/A</v>
      </c>
      <c r="BP36" s="612" t="e">
        <f>VLOOKUP(B36,'My Captain'!$D$1:$H$4,5,0)</f>
        <v>#N/A</v>
      </c>
      <c r="BQ36" s="612" t="e">
        <f>VLOOKUP(B36,'Finoux Solutions'!$D$2:$H$4,5,0)</f>
        <v>#N/A</v>
      </c>
      <c r="BR36" s="612" t="e">
        <f>VLOOKUP(B36,'MITR Learning'!$D$1:$H$2,5,0)</f>
        <v>#N/A</v>
      </c>
      <c r="BS36" s="612" t="e">
        <f>VLOOKUP(B36,Nucsoft!$D$2:$H$6,5,0)</f>
        <v>#N/A</v>
      </c>
      <c r="BT36" s="612" t="e">
        <f>VLOOKUP(B36,'Paras Cadd'!$D$1:$H$2,5,0)</f>
        <v>#N/A</v>
      </c>
      <c r="BU36" s="612" t="e">
        <f>VLOOKUP(B36,'ICICI Securities'!$D$1:$H$2,5,0)</f>
        <v>#N/A</v>
      </c>
      <c r="BV36" s="612" t="e">
        <f>VLOOKUP(B36,'Citius Tech'!$D$2:$H$5,5,0)</f>
        <v>#N/A</v>
      </c>
      <c r="BW36" s="612" t="e">
        <f>VLOOKUP(B36,'Buzzy Brains'!$D$2:$H$2,5,0)</f>
        <v>#N/A</v>
      </c>
      <c r="BX36" s="612" t="e">
        <f>VLOOKUP(B36,'Decimal Point'!$D$2:$H$2,5,0)</f>
        <v>#N/A</v>
      </c>
      <c r="BY36" s="612" t="e">
        <f>VLOOKUP(B36,'Sankey Business Solutions'!$D$2:$H$3,5,0)</f>
        <v>#N/A</v>
      </c>
      <c r="BZ36" s="612" t="e">
        <f>VLOOKUP(B36,'Nangia &amp; Co LLP'!$D$2:$H$2,5,0)</f>
        <v>#N/A</v>
      </c>
      <c r="CA36" s="612" t="e">
        <f>VLOOKUP(B36,'FIS Solutions India Pvt Ltd'!$D$2:$H$2,5,0)</f>
        <v>#N/A</v>
      </c>
      <c r="CB36" s="612" t="e">
        <f>VLOOKUP(B36,'Delta Technology &amp; Management '!$D$2:$H$16,5,0)</f>
        <v>#N/A</v>
      </c>
      <c r="CC36" s="612" t="e">
        <f>VLOOKUP(B36,'Espoir Networks'!$D$3:$H$11,5,0)</f>
        <v>#N/A</v>
      </c>
      <c r="CD36" s="612" t="e">
        <f>VLOOKUP(B36,'Servosys Solution'!$D$3:$H$5,5,0)</f>
        <v>#N/A</v>
      </c>
      <c r="CE36" s="612" t="e">
        <f>VLOOKUP(B36,'Ribbon Communications'!$D$3:$H$4,5,0)</f>
        <v>#N/A</v>
      </c>
      <c r="CF36" s="612">
        <f t="shared" si="1"/>
        <v>0</v>
      </c>
      <c r="CG36" s="129" t="s">
        <v>841</v>
      </c>
      <c r="CH36" s="129">
        <v>317965279985</v>
      </c>
      <c r="CI36" s="129" t="s">
        <v>842</v>
      </c>
      <c r="CJ36" s="129" t="s">
        <v>11732</v>
      </c>
      <c r="CK36" s="132">
        <v>42917</v>
      </c>
      <c r="CL36" s="129">
        <v>2021</v>
      </c>
      <c r="CM36" s="128" t="s">
        <v>843</v>
      </c>
      <c r="CN36" s="129">
        <v>577</v>
      </c>
      <c r="CO36" s="133">
        <v>96.16</v>
      </c>
      <c r="CP36" s="129">
        <v>2015</v>
      </c>
      <c r="CQ36" s="129" t="s">
        <v>398</v>
      </c>
      <c r="CR36" s="128" t="s">
        <v>844</v>
      </c>
      <c r="CS36" s="129">
        <v>457</v>
      </c>
      <c r="CT36" s="133">
        <v>91.4</v>
      </c>
      <c r="CU36" s="129">
        <v>2017</v>
      </c>
      <c r="CV36" s="129" t="s">
        <v>398</v>
      </c>
      <c r="CW36" s="131" t="s">
        <v>81</v>
      </c>
      <c r="CX36" s="131" t="s">
        <v>81</v>
      </c>
      <c r="CY36" s="129" t="s">
        <v>81</v>
      </c>
      <c r="CZ36" s="129" t="s">
        <v>81</v>
      </c>
      <c r="DA36" s="129" t="s">
        <v>81</v>
      </c>
      <c r="DB36" s="129" t="s">
        <v>81</v>
      </c>
      <c r="DC36" s="129" t="s">
        <v>81</v>
      </c>
      <c r="DD36" s="129" t="s">
        <v>81</v>
      </c>
      <c r="DE36" s="129" t="s">
        <v>81</v>
      </c>
      <c r="DF36" s="129">
        <v>0</v>
      </c>
      <c r="DG36" s="134">
        <v>8.9600000000000009</v>
      </c>
      <c r="DH36" s="134">
        <v>9</v>
      </c>
      <c r="DI36" s="134">
        <v>10</v>
      </c>
      <c r="DJ36" s="134">
        <v>10</v>
      </c>
      <c r="DK36" s="134">
        <v>10</v>
      </c>
      <c r="DL36" s="131"/>
      <c r="DM36" s="129">
        <v>47.96</v>
      </c>
      <c r="DN36" s="129">
        <v>9.5920000000000005</v>
      </c>
      <c r="DO36" s="129"/>
      <c r="DP36" s="131" t="s">
        <v>138</v>
      </c>
      <c r="DQ36" s="129">
        <v>0</v>
      </c>
      <c r="DR36" s="129">
        <v>0</v>
      </c>
      <c r="DS36" s="129" t="s">
        <v>83</v>
      </c>
      <c r="DT36" s="129" t="s">
        <v>83</v>
      </c>
      <c r="DU36" s="129" t="s">
        <v>83</v>
      </c>
      <c r="DV36" s="129" t="s">
        <v>83</v>
      </c>
      <c r="DW36" s="131" t="s">
        <v>83</v>
      </c>
      <c r="DX36" s="131" t="s">
        <v>84</v>
      </c>
      <c r="DY36" s="131" t="s">
        <v>81</v>
      </c>
      <c r="DZ36" s="131" t="s">
        <v>845</v>
      </c>
      <c r="EA36" s="131" t="s">
        <v>86</v>
      </c>
      <c r="EB36" s="131" t="s">
        <v>846</v>
      </c>
      <c r="EC36" s="131" t="s">
        <v>88</v>
      </c>
      <c r="ED36" s="131" t="s">
        <v>89</v>
      </c>
      <c r="EE36" s="131" t="s">
        <v>847</v>
      </c>
      <c r="EF36" s="131" t="s">
        <v>848</v>
      </c>
      <c r="EG36" s="131" t="s">
        <v>849</v>
      </c>
      <c r="EH36" s="131" t="s">
        <v>850</v>
      </c>
      <c r="EI36" s="131" t="s">
        <v>851</v>
      </c>
      <c r="EJ36" s="135" t="s">
        <v>852</v>
      </c>
      <c r="EK36" s="135" t="s">
        <v>853</v>
      </c>
      <c r="EL36" s="135" t="s">
        <v>854</v>
      </c>
      <c r="EM36" s="135" t="s">
        <v>855</v>
      </c>
      <c r="EN36" s="131" t="s">
        <v>81</v>
      </c>
    </row>
    <row r="37" spans="1:145 16369:16382" ht="18" thickTop="1" thickBot="1">
      <c r="A37" s="575">
        <f t="shared" si="2"/>
        <v>36</v>
      </c>
      <c r="B37" s="572" t="s">
        <v>915</v>
      </c>
      <c r="C37" s="600" t="s">
        <v>916</v>
      </c>
      <c r="D37" s="570" t="s">
        <v>13209</v>
      </c>
      <c r="E37" s="568" t="str">
        <f t="shared" si="0"/>
        <v>Not Placed</v>
      </c>
      <c r="F37" s="570" t="s">
        <v>12493</v>
      </c>
      <c r="G37" s="570" t="s">
        <v>530</v>
      </c>
      <c r="H37" s="131" t="str">
        <f>VLOOKUP(B37,CMPN1!C:E, 3,0)</f>
        <v>12th + Engineering without live KT</v>
      </c>
      <c r="I37" s="610" t="s">
        <v>917</v>
      </c>
      <c r="J37" s="572">
        <v>20</v>
      </c>
      <c r="K37" s="611" t="s">
        <v>918</v>
      </c>
      <c r="L37" s="611" t="s">
        <v>73</v>
      </c>
      <c r="M37" s="611" t="s">
        <v>919</v>
      </c>
      <c r="N37" s="612" t="s">
        <v>914</v>
      </c>
      <c r="O37" s="612">
        <v>9930031059</v>
      </c>
      <c r="P37" s="612">
        <v>9930031059</v>
      </c>
      <c r="Q37" s="612" t="e">
        <f>VLOOKUP(B37,'TCS CON'!$D$1:$H$98,5,0)</f>
        <v>#N/A</v>
      </c>
      <c r="R37" s="612" t="e">
        <f>VLOOKUP(B37,LTI!$C$1:$H$46,6,0)</f>
        <v>#N/A</v>
      </c>
      <c r="S37" s="612" t="e">
        <f>VLOOKUP(B37,JARO!$E$2:$I$11,5,0)</f>
        <v>#N/A</v>
      </c>
      <c r="T37" s="612" t="e">
        <f>VLOOKUP(B37,Capgemini!$D$3:$H$78,5,0)</f>
        <v>#N/A</v>
      </c>
      <c r="U37" s="612" t="e">
        <f>VLOOKUP(B37,Carwale!$D$1:$H$4,5,0)</f>
        <v>#N/A</v>
      </c>
      <c r="V37" s="612" t="e">
        <f>VLOOKUP(B37,'Interactive Brokers'!E:I,5,0)</f>
        <v>#N/A</v>
      </c>
      <c r="W37" s="612" t="e">
        <f>VLOOKUP(B37,'REL Jio'!E:I,5,0)</f>
        <v>#N/A</v>
      </c>
      <c r="X37" s="612" t="e">
        <f>VLOOKUP(B37,'Sciative Sol'!E:I,5,0)</f>
        <v>#N/A</v>
      </c>
      <c r="Y37" s="612" t="e">
        <f>VLOOKUP(B37,'Hexaware Tech'!E:I,5,0)</f>
        <v>#N/A</v>
      </c>
      <c r="Z37" s="612" t="e">
        <f>VLOOKUP(B37,Axis!D:H,5,0)</f>
        <v>#N/A</v>
      </c>
      <c r="AA37" s="612" t="e">
        <f>VLOOKUP(B37,Ugam!$D$3:$H$26,5,0)</f>
        <v>#N/A</v>
      </c>
      <c r="AB37" s="612" t="e">
        <f>VLOOKUP(B37,Zeus!F:J,5,0)</f>
        <v>#N/A</v>
      </c>
      <c r="AC37" s="612" t="e">
        <f>VLOOKUP(B37,Montran!F:J,5,0)</f>
        <v>#N/A</v>
      </c>
      <c r="AD37" s="612" t="e">
        <f>VLOOKUP(B37,Endurance!G37:L37,5,0)</f>
        <v>#N/A</v>
      </c>
      <c r="AE37" s="612" t="e">
        <f>VLOOKUP(B37,'Swabhav Techlabs'!$F$1:$J$2,5,0)</f>
        <v>#N/A</v>
      </c>
      <c r="AF37" s="612" t="e">
        <f>VLOOKUP(B37,'Quality Kiosk'!$F$1:$J$18,5,0)</f>
        <v>#N/A</v>
      </c>
      <c r="AG37" s="612" t="e">
        <f>VLOOKUP(B37,'Lemon VB'!$F$1:$J$2,5,0)</f>
        <v>#N/A</v>
      </c>
      <c r="AH37" s="612" t="e">
        <f>VLOOKUP(B37,Gocomet!$E$1:$I$3,5,0)</f>
        <v>#N/A</v>
      </c>
      <c r="AI37" s="612" t="e">
        <f>VLOOKUP(B37,'Ingram Micro'!$E$1:$I$8,5,0)</f>
        <v>#N/A</v>
      </c>
      <c r="AJ37" s="612" t="e">
        <f>VLOOKUP(B37,'DePronto Infotech'!$E$1:$I$2,5,0)</f>
        <v>#N/A</v>
      </c>
      <c r="AK37" s="612" t="e">
        <f>VLOOKUP(B37,'Reliance Retail'!$E$1:$I$4,5,0)</f>
        <v>#N/A</v>
      </c>
      <c r="AL37" s="612" t="e">
        <f>VLOOKUP(B37,'Bright Champs'!$D$1:$H$13,5,0)</f>
        <v>#N/A</v>
      </c>
      <c r="AM37" s="612" t="e">
        <f>VLOOKUP(B37,Neosoft!$E$1:$I$12,5,0)</f>
        <v>#N/A</v>
      </c>
      <c r="AN37" s="612" t="e">
        <f>VLOOKUP(B37,Infosys!$E$1:$I$3,5,0)</f>
        <v>#N/A</v>
      </c>
      <c r="AO37" s="612" t="e">
        <f>VLOOKUP(B37,Cerelabs!$E$1:$I$5,5,0)</f>
        <v>#N/A</v>
      </c>
      <c r="AP37" s="612" t="e">
        <f>VLOOKUP(B37,'Neebal Technologies'!$D$1:$H$2,5,0)</f>
        <v>#N/A</v>
      </c>
      <c r="AQ37" s="612" t="e">
        <f>VLOOKUP(B37,'Vertiv Energy'!$D$1:$H$2,5,0)</f>
        <v>#N/A</v>
      </c>
      <c r="AR37" s="612" t="e">
        <f>VLOOKUP(B37,'Acidaes Solutions (CRMNEXT)'!$D$1:$H$3,5,0)</f>
        <v>#N/A</v>
      </c>
      <c r="AS37" s="612" t="e">
        <f>VLOOKUP(B37,Growisto!$D$1:$H$2,5,0)</f>
        <v>#N/A</v>
      </c>
      <c r="AT37" s="612" t="e">
        <f>VLOOKUP(B37,'9.9 Mediaworx - Digit'!$D$1:$H$2,5,0)</f>
        <v>#N/A</v>
      </c>
      <c r="AU37" s="612" t="e">
        <f>VLOOKUP(B37,'Vistaar systems Pvt Ltd'!$D$2:$H$3,5,0)</f>
        <v>#N/A</v>
      </c>
      <c r="AV37" s="612" t="e">
        <f>VLOOKUP(B37,'Course 5i'!$D$2:$H$11,5,0)</f>
        <v>#N/A</v>
      </c>
      <c r="AW37" s="612" t="e">
        <f>VLOOKUP(B37,'Radiant Appliances &amp; Electronic'!$D$1:$H$13,5,0)</f>
        <v>#N/A</v>
      </c>
      <c r="AX37" s="612" t="e">
        <f>VLOOKUP(B37,'Atos Global'!$D$3:$H$27,5,0)</f>
        <v>#N/A</v>
      </c>
      <c r="AY37" s="612" t="e">
        <f>VLOOKUP(B37,'Saama Technologies'!$D$1:$H$2,5,0)</f>
        <v>#N/A</v>
      </c>
      <c r="AZ37" s="612" t="e">
        <f>VLOOKUP(B37,'Multiplier Solutions'!$D$1:$H$2,5,0)</f>
        <v>#N/A</v>
      </c>
      <c r="BA37" s="612" t="e">
        <f>VLOOKUP(B37,GEP!$D$2:$H$5,5,0)</f>
        <v>#N/A</v>
      </c>
      <c r="BB37" s="612" t="e">
        <f>VLOOKUP(B37,Accenture!$D$1:$H$6,5,0)</f>
        <v>#N/A</v>
      </c>
      <c r="BC37" s="612" t="e">
        <f>VLOOKUP(B37,'Endurance International Group'!$D$1:$H$2,5,0)</f>
        <v>#N/A</v>
      </c>
      <c r="BD37" s="612" t="e">
        <f>VLOOKUP(B37,Newgen!$D$1:$H$2,5,0)</f>
        <v>#N/A</v>
      </c>
      <c r="BE37" s="612" t="e">
        <f>VLOOKUP(B37,'3D Incredible'!D37:H37,5,0)</f>
        <v>#N/A</v>
      </c>
      <c r="BF37" s="612" t="e">
        <f>VLOOKUP(B37,'Raja Software Labs'!$D$2:$H$2,5,0)</f>
        <v>#N/A</v>
      </c>
      <c r="BG37" s="612" t="e">
        <f>VLOOKUP(B37,Wipro!$D$1:$H$2,5,0)</f>
        <v>#N/A</v>
      </c>
      <c r="BH37" s="612" t="e">
        <f>VLOOKUP(B37,'Perch Technologies'!$D$2:$H$2,5,0)</f>
        <v>#N/A</v>
      </c>
      <c r="BI37" s="612" t="e">
        <f>VLOOKUP(B37,'Morning Star'!$D$1:$H$6,5,0)</f>
        <v>#N/A</v>
      </c>
      <c r="BJ37" s="612" t="e">
        <f>VLOOKUP(B37,Flexiloans!$D$1:$H$2,5,0)</f>
        <v>#N/A</v>
      </c>
      <c r="BK37" s="612" t="e">
        <f>VLOOKUP(B37,'Thirdware Solutions'!$D$1:$H$2,5,0)</f>
        <v>#N/A</v>
      </c>
      <c r="BL37" s="612" t="e">
        <f>VLOOKUP(B37,Tescom!$D$1:$H$8,5,0)</f>
        <v>#N/A</v>
      </c>
      <c r="BM37" s="612" t="e">
        <f>VLOOKUP(B37,'Cogno AI'!$D$1:$H$2,5,0)</f>
        <v>#N/A</v>
      </c>
      <c r="BN37" s="612" t="e">
        <f>VLOOKUP(B37,'ABM Knowledgeware'!$D$1:$H$2,5,0)</f>
        <v>#N/A</v>
      </c>
      <c r="BO37" s="612" t="e">
        <f>VLOOKUP(B37,'Concerto Software'!$D$1:$H$3,5,0)</f>
        <v>#N/A</v>
      </c>
      <c r="BP37" s="612" t="e">
        <f>VLOOKUP(B37,'My Captain'!$D$1:$H$4,5,0)</f>
        <v>#N/A</v>
      </c>
      <c r="BQ37" s="612" t="e">
        <f>VLOOKUP(B37,'Finoux Solutions'!$D$2:$H$4,5,0)</f>
        <v>#N/A</v>
      </c>
      <c r="BR37" s="612" t="e">
        <f>VLOOKUP(B37,'MITR Learning'!$D$1:$H$2,5,0)</f>
        <v>#N/A</v>
      </c>
      <c r="BS37" s="612" t="e">
        <f>VLOOKUP(B37,Nucsoft!$D$2:$H$6,5,0)</f>
        <v>#N/A</v>
      </c>
      <c r="BT37" s="612" t="e">
        <f>VLOOKUP(B37,'Paras Cadd'!$D$1:$H$2,5,0)</f>
        <v>#N/A</v>
      </c>
      <c r="BU37" s="612" t="e">
        <f>VLOOKUP(B37,'ICICI Securities'!$D$1:$H$2,5,0)</f>
        <v>#N/A</v>
      </c>
      <c r="BV37" s="612" t="e">
        <f>VLOOKUP(B37,'Citius Tech'!$D$2:$H$5,5,0)</f>
        <v>#N/A</v>
      </c>
      <c r="BW37" s="612" t="e">
        <f>VLOOKUP(B37,'Buzzy Brains'!$D$2:$H$2,5,0)</f>
        <v>#N/A</v>
      </c>
      <c r="BX37" s="612" t="e">
        <f>VLOOKUP(B37,'Decimal Point'!$D$2:$H$2,5,0)</f>
        <v>#N/A</v>
      </c>
      <c r="BY37" s="612" t="e">
        <f>VLOOKUP(B37,'Sankey Business Solutions'!$D$2:$H$3,5,0)</f>
        <v>#N/A</v>
      </c>
      <c r="BZ37" s="612" t="e">
        <f>VLOOKUP(B37,'Nangia &amp; Co LLP'!$D$2:$H$2,5,0)</f>
        <v>#N/A</v>
      </c>
      <c r="CA37" s="612" t="e">
        <f>VLOOKUP(B37,'FIS Solutions India Pvt Ltd'!$D$2:$H$2,5,0)</f>
        <v>#N/A</v>
      </c>
      <c r="CB37" s="612" t="e">
        <f>VLOOKUP(B37,'Delta Technology &amp; Management '!$D$2:$H$16,5,0)</f>
        <v>#N/A</v>
      </c>
      <c r="CC37" s="612" t="e">
        <f>VLOOKUP(B37,'Espoir Networks'!$D$3:$H$11,5,0)</f>
        <v>#N/A</v>
      </c>
      <c r="CD37" s="612" t="e">
        <f>VLOOKUP(B37,'Servosys Solution'!$D$3:$H$5,5,0)</f>
        <v>#N/A</v>
      </c>
      <c r="CE37" s="612" t="e">
        <f>VLOOKUP(B37,'Ribbon Communications'!$D$3:$H$4,5,0)</f>
        <v>#N/A</v>
      </c>
      <c r="CF37" s="612">
        <f t="shared" si="1"/>
        <v>0</v>
      </c>
      <c r="CG37" s="129" t="s">
        <v>920</v>
      </c>
      <c r="CH37" s="129">
        <v>410329195682</v>
      </c>
      <c r="CI37" s="129" t="s">
        <v>921</v>
      </c>
      <c r="CJ37" s="129" t="s">
        <v>11732</v>
      </c>
      <c r="CK37" s="132">
        <v>42917</v>
      </c>
      <c r="CL37" s="129">
        <v>2021</v>
      </c>
      <c r="CM37" s="128" t="s">
        <v>11921</v>
      </c>
      <c r="CN37" s="129">
        <v>465</v>
      </c>
      <c r="CO37" s="133">
        <v>93</v>
      </c>
      <c r="CP37" s="129">
        <v>2015</v>
      </c>
      <c r="CQ37" s="129" t="s">
        <v>79</v>
      </c>
      <c r="CR37" s="128" t="s">
        <v>923</v>
      </c>
      <c r="CS37" s="129">
        <v>413</v>
      </c>
      <c r="CT37" s="133">
        <v>63.54</v>
      </c>
      <c r="CU37" s="129">
        <v>2017</v>
      </c>
      <c r="CV37" s="129" t="s">
        <v>79</v>
      </c>
      <c r="CW37" s="131" t="s">
        <v>81</v>
      </c>
      <c r="CX37" s="131" t="s">
        <v>81</v>
      </c>
      <c r="CY37" s="129" t="s">
        <v>81</v>
      </c>
      <c r="CZ37" s="129" t="s">
        <v>81</v>
      </c>
      <c r="DA37" s="129" t="s">
        <v>81</v>
      </c>
      <c r="DB37" s="129" t="s">
        <v>81</v>
      </c>
      <c r="DC37" s="129" t="s">
        <v>81</v>
      </c>
      <c r="DD37" s="129" t="s">
        <v>81</v>
      </c>
      <c r="DE37" s="129" t="s">
        <v>81</v>
      </c>
      <c r="DF37" s="129">
        <v>0</v>
      </c>
      <c r="DG37" s="134">
        <v>7.11</v>
      </c>
      <c r="DH37" s="134">
        <v>7.56</v>
      </c>
      <c r="DI37" s="134">
        <v>7.23</v>
      </c>
      <c r="DJ37" s="134">
        <v>7.67</v>
      </c>
      <c r="DK37" s="134">
        <v>7</v>
      </c>
      <c r="DL37" s="134">
        <v>8.5399999999999991</v>
      </c>
      <c r="DM37" s="129">
        <v>45.12</v>
      </c>
      <c r="DN37" s="129">
        <v>7.52</v>
      </c>
      <c r="DO37" s="129"/>
      <c r="DP37" s="131" t="s">
        <v>82</v>
      </c>
      <c r="DQ37" s="129">
        <v>0</v>
      </c>
      <c r="DR37" s="129">
        <v>0</v>
      </c>
      <c r="DS37" s="129" t="s">
        <v>83</v>
      </c>
      <c r="DT37" s="129" t="s">
        <v>83</v>
      </c>
      <c r="DU37" s="129" t="s">
        <v>83</v>
      </c>
      <c r="DV37" s="129" t="s">
        <v>83</v>
      </c>
      <c r="DW37" s="131" t="s">
        <v>83</v>
      </c>
      <c r="DX37" s="131" t="s">
        <v>84</v>
      </c>
      <c r="DY37" s="131" t="s">
        <v>81</v>
      </c>
      <c r="DZ37" s="131" t="s">
        <v>924</v>
      </c>
      <c r="EA37" s="131" t="s">
        <v>824</v>
      </c>
      <c r="EB37" s="131" t="s">
        <v>925</v>
      </c>
      <c r="EC37" s="131" t="s">
        <v>118</v>
      </c>
      <c r="ED37" s="131" t="s">
        <v>89</v>
      </c>
      <c r="EE37" s="131" t="s">
        <v>926</v>
      </c>
      <c r="EF37" s="131" t="s">
        <v>927</v>
      </c>
      <c r="EG37" s="131" t="s">
        <v>928</v>
      </c>
      <c r="EH37" s="131" t="s">
        <v>81</v>
      </c>
      <c r="EI37" s="131" t="s">
        <v>929</v>
      </c>
      <c r="EJ37" s="135" t="s">
        <v>930</v>
      </c>
      <c r="EK37" s="135" t="s">
        <v>931</v>
      </c>
      <c r="EL37" s="135" t="s">
        <v>932</v>
      </c>
      <c r="EM37" s="135" t="s">
        <v>933</v>
      </c>
      <c r="EN37" s="131" t="s">
        <v>81</v>
      </c>
    </row>
    <row r="38" spans="1:145 16369:16382" ht="18" thickTop="1" thickBot="1">
      <c r="A38" s="575">
        <f t="shared" si="2"/>
        <v>37</v>
      </c>
      <c r="B38" s="572" t="s">
        <v>1156</v>
      </c>
      <c r="C38" s="600" t="s">
        <v>1157</v>
      </c>
      <c r="D38" s="570" t="s">
        <v>13208</v>
      </c>
      <c r="E38" s="568" t="str">
        <f t="shared" si="0"/>
        <v>Placed</v>
      </c>
      <c r="F38" s="570" t="s">
        <v>12493</v>
      </c>
      <c r="G38" s="570" t="s">
        <v>530</v>
      </c>
      <c r="H38" s="131" t="str">
        <f>VLOOKUP(B38,CMPN1!C:E, 3,0)</f>
        <v>12th + Engineering without live KT</v>
      </c>
      <c r="I38" s="610" t="s">
        <v>1158</v>
      </c>
      <c r="J38" s="572">
        <v>20</v>
      </c>
      <c r="K38" s="611" t="s">
        <v>1159</v>
      </c>
      <c r="L38" s="611" t="s">
        <v>1160</v>
      </c>
      <c r="M38" s="611" t="s">
        <v>1161</v>
      </c>
      <c r="N38" s="612" t="s">
        <v>1155</v>
      </c>
      <c r="O38" s="612">
        <v>7710034089</v>
      </c>
      <c r="P38" s="612">
        <v>7045093840</v>
      </c>
      <c r="Q38" s="612">
        <f>VLOOKUP(B38,'TCS CON'!$D$1:$H$98,5,0)</f>
        <v>336000</v>
      </c>
      <c r="R38" s="612" t="e">
        <f>VLOOKUP(B38,LTI!$C$1:$H$46,6,0)</f>
        <v>#N/A</v>
      </c>
      <c r="S38" s="612" t="e">
        <f>VLOOKUP(B38,JARO!$E$2:$I$11,5,0)</f>
        <v>#N/A</v>
      </c>
      <c r="T38" s="612">
        <f>VLOOKUP(B38,Capgemini!$D$3:$H$78,5,0)</f>
        <v>380000</v>
      </c>
      <c r="U38" s="612" t="e">
        <f>VLOOKUP(B38,Carwale!$D$1:$H$4,5,0)</f>
        <v>#N/A</v>
      </c>
      <c r="V38" s="612" t="e">
        <f>VLOOKUP(B38,'Interactive Brokers'!E:I,5,0)</f>
        <v>#N/A</v>
      </c>
      <c r="W38" s="612" t="e">
        <f>VLOOKUP(B38,'REL Jio'!E:I,5,0)</f>
        <v>#N/A</v>
      </c>
      <c r="X38" s="612" t="e">
        <f>VLOOKUP(B38,'Sciative Sol'!E:I,5,0)</f>
        <v>#N/A</v>
      </c>
      <c r="Y38" s="612" t="e">
        <f>VLOOKUP(B38,'Hexaware Tech'!E:I,5,0)</f>
        <v>#N/A</v>
      </c>
      <c r="Z38" s="612" t="e">
        <f>VLOOKUP(B38,Axis!D:H,5,0)</f>
        <v>#N/A</v>
      </c>
      <c r="AA38" s="612" t="e">
        <f>VLOOKUP(B38,Ugam!$D$3:$H$26,5,0)</f>
        <v>#N/A</v>
      </c>
      <c r="AB38" s="612" t="e">
        <f>VLOOKUP(B38,Zeus!F:J,5,0)</f>
        <v>#N/A</v>
      </c>
      <c r="AC38" s="612" t="e">
        <f>VLOOKUP(B38,Montran!F:J,5,0)</f>
        <v>#N/A</v>
      </c>
      <c r="AD38" s="612" t="e">
        <f>VLOOKUP(B38,Endurance!G38:L38,5,0)</f>
        <v>#N/A</v>
      </c>
      <c r="AE38" s="612" t="e">
        <f>VLOOKUP(B38,'Swabhav Techlabs'!$F$1:$J$2,5,0)</f>
        <v>#N/A</v>
      </c>
      <c r="AF38" s="612" t="e">
        <f>VLOOKUP(B38,'Quality Kiosk'!$F$1:$J$18,5,0)</f>
        <v>#N/A</v>
      </c>
      <c r="AG38" s="612" t="e">
        <f>VLOOKUP(B38,'Lemon VB'!$F$1:$J$2,5,0)</f>
        <v>#N/A</v>
      </c>
      <c r="AH38" s="612" t="e">
        <f>VLOOKUP(B38,Gocomet!$E$1:$I$3,5,0)</f>
        <v>#N/A</v>
      </c>
      <c r="AI38" s="612" t="e">
        <f>VLOOKUP(B38,'Ingram Micro'!$E$1:$I$8,5,0)</f>
        <v>#N/A</v>
      </c>
      <c r="AJ38" s="612" t="e">
        <f>VLOOKUP(B38,'DePronto Infotech'!$E$1:$I$2,5,0)</f>
        <v>#N/A</v>
      </c>
      <c r="AK38" s="612" t="e">
        <f>VLOOKUP(B38,'Reliance Retail'!$E$1:$I$4,5,0)</f>
        <v>#N/A</v>
      </c>
      <c r="AL38" s="612" t="e">
        <f>VLOOKUP(B38,'Bright Champs'!$D$1:$H$13,5,0)</f>
        <v>#N/A</v>
      </c>
      <c r="AM38" s="612" t="e">
        <f>VLOOKUP(B38,Neosoft!$E$1:$I$12,5,0)</f>
        <v>#N/A</v>
      </c>
      <c r="AN38" s="612" t="e">
        <f>VLOOKUP(B38,Infosys!$E$1:$I$3,5,0)</f>
        <v>#N/A</v>
      </c>
      <c r="AO38" s="612" t="e">
        <f>VLOOKUP(B38,Cerelabs!$E$1:$I$5,5,0)</f>
        <v>#N/A</v>
      </c>
      <c r="AP38" s="612" t="e">
        <f>VLOOKUP(B38,'Neebal Technologies'!$D$1:$H$2,5,0)</f>
        <v>#N/A</v>
      </c>
      <c r="AQ38" s="612" t="e">
        <f>VLOOKUP(B38,'Vertiv Energy'!$D$1:$H$2,5,0)</f>
        <v>#N/A</v>
      </c>
      <c r="AR38" s="612" t="e">
        <f>VLOOKUP(B38,'Acidaes Solutions (CRMNEXT)'!$D$1:$H$3,5,0)</f>
        <v>#N/A</v>
      </c>
      <c r="AS38" s="612" t="e">
        <f>VLOOKUP(B38,Growisto!$D$1:$H$2,5,0)</f>
        <v>#N/A</v>
      </c>
      <c r="AT38" s="612" t="e">
        <f>VLOOKUP(B38,'9.9 Mediaworx - Digit'!$D$1:$H$2,5,0)</f>
        <v>#N/A</v>
      </c>
      <c r="AU38" s="612" t="e">
        <f>VLOOKUP(B38,'Vistaar systems Pvt Ltd'!$D$2:$H$3,5,0)</f>
        <v>#N/A</v>
      </c>
      <c r="AV38" s="612" t="e">
        <f>VLOOKUP(B38,'Course 5i'!$D$2:$H$11,5,0)</f>
        <v>#N/A</v>
      </c>
      <c r="AW38" s="612" t="e">
        <f>VLOOKUP(B38,'Radiant Appliances &amp; Electronic'!$D$1:$H$13,5,0)</f>
        <v>#N/A</v>
      </c>
      <c r="AX38" s="612" t="e">
        <f>VLOOKUP(B38,'Atos Global'!$D$3:$H$27,5,0)</f>
        <v>#N/A</v>
      </c>
      <c r="AY38" s="612" t="e">
        <f>VLOOKUP(B38,'Saama Technologies'!$D$1:$H$2,5,0)</f>
        <v>#N/A</v>
      </c>
      <c r="AZ38" s="612" t="e">
        <f>VLOOKUP(B38,'Multiplier Solutions'!$D$1:$H$2,5,0)</f>
        <v>#N/A</v>
      </c>
      <c r="BA38" s="612" t="e">
        <f>VLOOKUP(B38,GEP!$D$2:$H$5,5,0)</f>
        <v>#N/A</v>
      </c>
      <c r="BB38" s="612" t="e">
        <f>VLOOKUP(B38,Accenture!$D$1:$H$6,5,0)</f>
        <v>#N/A</v>
      </c>
      <c r="BC38" s="612" t="e">
        <f>VLOOKUP(B38,'Endurance International Group'!$D$1:$H$2,5,0)</f>
        <v>#N/A</v>
      </c>
      <c r="BD38" s="612" t="e">
        <f>VLOOKUP(B38,Newgen!$D$1:$H$2,5,0)</f>
        <v>#N/A</v>
      </c>
      <c r="BE38" s="612" t="e">
        <f>VLOOKUP(B38,'3D Incredible'!D38:H38,5,0)</f>
        <v>#N/A</v>
      </c>
      <c r="BF38" s="612" t="e">
        <f>VLOOKUP(B38,'Raja Software Labs'!$D$2:$H$2,5,0)</f>
        <v>#N/A</v>
      </c>
      <c r="BG38" s="612" t="e">
        <f>VLOOKUP(B38,Wipro!$D$1:$H$2,5,0)</f>
        <v>#N/A</v>
      </c>
      <c r="BH38" s="612" t="e">
        <f>VLOOKUP(B38,'Perch Technologies'!$D$2:$H$2,5,0)</f>
        <v>#N/A</v>
      </c>
      <c r="BI38" s="612" t="e">
        <f>VLOOKUP(B38,'Morning Star'!$D$1:$H$6,5,0)</f>
        <v>#N/A</v>
      </c>
      <c r="BJ38" s="612" t="e">
        <f>VLOOKUP(B38,Flexiloans!$D$1:$H$2,5,0)</f>
        <v>#N/A</v>
      </c>
      <c r="BK38" s="612" t="e">
        <f>VLOOKUP(B38,'Thirdware Solutions'!$D$1:$H$2,5,0)</f>
        <v>#N/A</v>
      </c>
      <c r="BL38" s="612" t="e">
        <f>VLOOKUP(B38,Tescom!$D$1:$H$8,5,0)</f>
        <v>#N/A</v>
      </c>
      <c r="BM38" s="612" t="e">
        <f>VLOOKUP(B38,'Cogno AI'!$D$1:$H$2,5,0)</f>
        <v>#N/A</v>
      </c>
      <c r="BN38" s="612" t="e">
        <f>VLOOKUP(B38,'ABM Knowledgeware'!$D$1:$H$2,5,0)</f>
        <v>#N/A</v>
      </c>
      <c r="BO38" s="612" t="e">
        <f>VLOOKUP(B38,'Concerto Software'!$D$1:$H$3,5,0)</f>
        <v>#N/A</v>
      </c>
      <c r="BP38" s="612" t="e">
        <f>VLOOKUP(B38,'My Captain'!$D$1:$H$4,5,0)</f>
        <v>#N/A</v>
      </c>
      <c r="BQ38" s="612" t="e">
        <f>VLOOKUP(B38,'Finoux Solutions'!$D$2:$H$4,5,0)</f>
        <v>#N/A</v>
      </c>
      <c r="BR38" s="612" t="e">
        <f>VLOOKUP(B38,'MITR Learning'!$D$1:$H$2,5,0)</f>
        <v>#N/A</v>
      </c>
      <c r="BS38" s="612" t="e">
        <f>VLOOKUP(B38,Nucsoft!$D$2:$H$6,5,0)</f>
        <v>#N/A</v>
      </c>
      <c r="BT38" s="612" t="e">
        <f>VLOOKUP(B38,'Paras Cadd'!$D$1:$H$2,5,0)</f>
        <v>#N/A</v>
      </c>
      <c r="BU38" s="612" t="e">
        <f>VLOOKUP(B38,'ICICI Securities'!$D$1:$H$2,5,0)</f>
        <v>#N/A</v>
      </c>
      <c r="BV38" s="612" t="e">
        <f>VLOOKUP(B38,'Citius Tech'!$D$2:$H$5,5,0)</f>
        <v>#N/A</v>
      </c>
      <c r="BW38" s="612" t="e">
        <f>VLOOKUP(B38,'Buzzy Brains'!$D$2:$H$2,5,0)</f>
        <v>#N/A</v>
      </c>
      <c r="BX38" s="612" t="e">
        <f>VLOOKUP(B38,'Decimal Point'!$D$2:$H$2,5,0)</f>
        <v>#N/A</v>
      </c>
      <c r="BY38" s="612" t="e">
        <f>VLOOKUP(B38,'Sankey Business Solutions'!$D$2:$H$3,5,0)</f>
        <v>#N/A</v>
      </c>
      <c r="BZ38" s="612" t="e">
        <f>VLOOKUP(B38,'Nangia &amp; Co LLP'!$D$2:$H$2,5,0)</f>
        <v>#N/A</v>
      </c>
      <c r="CA38" s="612" t="e">
        <f>VLOOKUP(B38,'FIS Solutions India Pvt Ltd'!$D$2:$H$2,5,0)</f>
        <v>#N/A</v>
      </c>
      <c r="CB38" s="612" t="e">
        <f>VLOOKUP(B38,'Delta Technology &amp; Management '!$D$2:$H$16,5,0)</f>
        <v>#N/A</v>
      </c>
      <c r="CC38" s="612" t="e">
        <f>VLOOKUP(B38,'Espoir Networks'!$D$3:$H$11,5,0)</f>
        <v>#N/A</v>
      </c>
      <c r="CD38" s="612" t="e">
        <f>VLOOKUP(B38,'Servosys Solution'!$D$3:$H$5,5,0)</f>
        <v>#N/A</v>
      </c>
      <c r="CE38" s="612" t="e">
        <f>VLOOKUP(B38,'Ribbon Communications'!$D$3:$H$4,5,0)</f>
        <v>#N/A</v>
      </c>
      <c r="CF38" s="612">
        <f t="shared" si="1"/>
        <v>2</v>
      </c>
      <c r="CG38" s="129" t="s">
        <v>1162</v>
      </c>
      <c r="CH38" s="129" t="s">
        <v>1163</v>
      </c>
      <c r="CI38" s="129" t="s">
        <v>134</v>
      </c>
      <c r="CJ38" s="129" t="s">
        <v>11732</v>
      </c>
      <c r="CK38" s="132">
        <v>42917</v>
      </c>
      <c r="CL38" s="129">
        <v>2021</v>
      </c>
      <c r="CM38" s="128" t="s">
        <v>1164</v>
      </c>
      <c r="CN38" s="129">
        <v>465</v>
      </c>
      <c r="CO38" s="133">
        <v>93</v>
      </c>
      <c r="CP38" s="129">
        <v>2015</v>
      </c>
      <c r="CQ38" s="129" t="s">
        <v>79</v>
      </c>
      <c r="CR38" s="128" t="s">
        <v>12119</v>
      </c>
      <c r="CS38" s="129">
        <v>584</v>
      </c>
      <c r="CT38" s="133">
        <v>89.85</v>
      </c>
      <c r="CU38" s="129">
        <v>2017</v>
      </c>
      <c r="CV38" s="129" t="s">
        <v>79</v>
      </c>
      <c r="CW38" s="131" t="s">
        <v>81</v>
      </c>
      <c r="CX38" s="131" t="s">
        <v>81</v>
      </c>
      <c r="CY38" s="129" t="s">
        <v>81</v>
      </c>
      <c r="CZ38" s="129" t="s">
        <v>81</v>
      </c>
      <c r="DA38" s="129" t="s">
        <v>81</v>
      </c>
      <c r="DB38" s="129" t="s">
        <v>81</v>
      </c>
      <c r="DC38" s="129" t="s">
        <v>81</v>
      </c>
      <c r="DD38" s="129" t="s">
        <v>81</v>
      </c>
      <c r="DE38" s="129" t="s">
        <v>81</v>
      </c>
      <c r="DF38" s="129">
        <v>0</v>
      </c>
      <c r="DG38" s="134">
        <v>8.98</v>
      </c>
      <c r="DH38" s="134">
        <v>9.44</v>
      </c>
      <c r="DI38" s="134">
        <v>10</v>
      </c>
      <c r="DJ38" s="134">
        <v>9.85</v>
      </c>
      <c r="DK38" s="134">
        <v>10</v>
      </c>
      <c r="DL38" s="134">
        <v>10</v>
      </c>
      <c r="DM38" s="129">
        <v>58.27</v>
      </c>
      <c r="DN38" s="129">
        <v>9.7100000000000009</v>
      </c>
      <c r="DO38" s="129"/>
      <c r="DP38" s="131" t="s">
        <v>82</v>
      </c>
      <c r="DQ38" s="129">
        <v>0</v>
      </c>
      <c r="DR38" s="129">
        <v>0</v>
      </c>
      <c r="DS38" s="129" t="s">
        <v>83</v>
      </c>
      <c r="DT38" s="129" t="s">
        <v>83</v>
      </c>
      <c r="DU38" s="129" t="s">
        <v>83</v>
      </c>
      <c r="DV38" s="129" t="s">
        <v>83</v>
      </c>
      <c r="DW38" s="131" t="s">
        <v>83</v>
      </c>
      <c r="DX38" s="131" t="s">
        <v>84</v>
      </c>
      <c r="DY38" s="131" t="s">
        <v>81</v>
      </c>
      <c r="DZ38" s="131" t="s">
        <v>1166</v>
      </c>
      <c r="EA38" s="131" t="s">
        <v>86</v>
      </c>
      <c r="EB38" s="131" t="s">
        <v>1167</v>
      </c>
      <c r="EC38" s="131" t="s">
        <v>88</v>
      </c>
      <c r="ED38" s="131" t="s">
        <v>89</v>
      </c>
      <c r="EE38" s="131" t="s">
        <v>1168</v>
      </c>
      <c r="EF38" s="131" t="s">
        <v>1169</v>
      </c>
      <c r="EG38" s="131" t="s">
        <v>1170</v>
      </c>
      <c r="EH38" s="131" t="s">
        <v>1171</v>
      </c>
      <c r="EI38" s="131" t="s">
        <v>1172</v>
      </c>
      <c r="EJ38" s="135" t="s">
        <v>1173</v>
      </c>
      <c r="EK38" s="135" t="s">
        <v>1174</v>
      </c>
      <c r="EL38" s="135" t="s">
        <v>1175</v>
      </c>
      <c r="EM38" s="135" t="s">
        <v>1176</v>
      </c>
      <c r="EN38" s="131" t="s">
        <v>81</v>
      </c>
    </row>
    <row r="39" spans="1:145 16369:16382" ht="18" thickTop="1" thickBot="1">
      <c r="A39" s="575">
        <f t="shared" si="2"/>
        <v>38</v>
      </c>
      <c r="B39" s="572" t="s">
        <v>1295</v>
      </c>
      <c r="C39" s="600" t="s">
        <v>1296</v>
      </c>
      <c r="D39" s="570" t="s">
        <v>13209</v>
      </c>
      <c r="E39" s="568" t="str">
        <f t="shared" si="0"/>
        <v>Placed</v>
      </c>
      <c r="F39" s="570" t="s">
        <v>12493</v>
      </c>
      <c r="G39" s="570" t="s">
        <v>530</v>
      </c>
      <c r="H39" s="131" t="str">
        <f>VLOOKUP(B39,CMPN1!C:E, 3,0)</f>
        <v>Diploma  + Direct Second Year Engineering without live KT</v>
      </c>
      <c r="I39" s="610" t="s">
        <v>1297</v>
      </c>
      <c r="J39" s="572">
        <v>20</v>
      </c>
      <c r="K39" s="611" t="s">
        <v>1298</v>
      </c>
      <c r="L39" s="611" t="s">
        <v>73</v>
      </c>
      <c r="M39" s="611" t="s">
        <v>1299</v>
      </c>
      <c r="N39" s="612" t="s">
        <v>1294</v>
      </c>
      <c r="O39" s="612">
        <v>8149964159</v>
      </c>
      <c r="P39" s="612">
        <v>9766908605</v>
      </c>
      <c r="Q39" s="612" t="e">
        <f>VLOOKUP(B39,'TCS CON'!$D$1:$H$98,5,0)</f>
        <v>#N/A</v>
      </c>
      <c r="R39" s="612" t="e">
        <f>VLOOKUP(B39,LTI!$C$1:$H$46,6,0)</f>
        <v>#N/A</v>
      </c>
      <c r="S39" s="612" t="e">
        <f>VLOOKUP(B39,JARO!$E$2:$I$11,5,0)</f>
        <v>#N/A</v>
      </c>
      <c r="T39" s="612">
        <f>VLOOKUP(B39,Capgemini!$D$3:$H$78,5,0)</f>
        <v>380000</v>
      </c>
      <c r="U39" s="612" t="e">
        <f>VLOOKUP(B39,Carwale!$D$1:$H$4,5,0)</f>
        <v>#N/A</v>
      </c>
      <c r="V39" s="612" t="e">
        <f>VLOOKUP(B39,'Interactive Brokers'!E:I,5,0)</f>
        <v>#N/A</v>
      </c>
      <c r="W39" s="612" t="e">
        <f>VLOOKUP(B39,'REL Jio'!E:I,5,0)</f>
        <v>#N/A</v>
      </c>
      <c r="X39" s="612" t="e">
        <f>VLOOKUP(B39,'Sciative Sol'!E:I,5,0)</f>
        <v>#N/A</v>
      </c>
      <c r="Y39" s="612" t="e">
        <f>VLOOKUP(B39,'Hexaware Tech'!E:I,5,0)</f>
        <v>#N/A</v>
      </c>
      <c r="Z39" s="612" t="e">
        <f>VLOOKUP(B39,Axis!D:H,5,0)</f>
        <v>#N/A</v>
      </c>
      <c r="AA39" s="612" t="e">
        <f>VLOOKUP(B39,Ugam!$D$3:$H$26,5,0)</f>
        <v>#N/A</v>
      </c>
      <c r="AB39" s="612" t="e">
        <f>VLOOKUP(B39,Zeus!F:J,5,0)</f>
        <v>#N/A</v>
      </c>
      <c r="AC39" s="612" t="e">
        <f>VLOOKUP(B39,Montran!F:J,5,0)</f>
        <v>#N/A</v>
      </c>
      <c r="AD39" s="612" t="e">
        <f>VLOOKUP(B39,Endurance!G39:L39,5,0)</f>
        <v>#N/A</v>
      </c>
      <c r="AE39" s="612" t="e">
        <f>VLOOKUP(B39,'Swabhav Techlabs'!$F$1:$J$2,5,0)</f>
        <v>#N/A</v>
      </c>
      <c r="AF39" s="612" t="e">
        <f>VLOOKUP(B39,'Quality Kiosk'!$F$1:$J$18,5,0)</f>
        <v>#N/A</v>
      </c>
      <c r="AG39" s="612" t="e">
        <f>VLOOKUP(B39,'Lemon VB'!$F$1:$J$2,5,0)</f>
        <v>#N/A</v>
      </c>
      <c r="AH39" s="612" t="e">
        <f>VLOOKUP(B39,Gocomet!$E$1:$I$3,5,0)</f>
        <v>#N/A</v>
      </c>
      <c r="AI39" s="612" t="e">
        <f>VLOOKUP(B39,'Ingram Micro'!$E$1:$I$8,5,0)</f>
        <v>#N/A</v>
      </c>
      <c r="AJ39" s="612" t="e">
        <f>VLOOKUP(B39,'DePronto Infotech'!$E$1:$I$2,5,0)</f>
        <v>#N/A</v>
      </c>
      <c r="AK39" s="612" t="e">
        <f>VLOOKUP(B39,'Reliance Retail'!$E$1:$I$4,5,0)</f>
        <v>#N/A</v>
      </c>
      <c r="AL39" s="612" t="e">
        <f>VLOOKUP(B39,'Bright Champs'!$D$1:$H$13,5,0)</f>
        <v>#N/A</v>
      </c>
      <c r="AM39" s="612" t="e">
        <f>VLOOKUP(B39,Neosoft!$E$1:$I$12,5,0)</f>
        <v>#N/A</v>
      </c>
      <c r="AN39" s="612" t="e">
        <f>VLOOKUP(B39,Infosys!$E$1:$I$3,5,0)</f>
        <v>#N/A</v>
      </c>
      <c r="AO39" s="612" t="e">
        <f>VLOOKUP(B39,Cerelabs!$E$1:$I$5,5,0)</f>
        <v>#N/A</v>
      </c>
      <c r="AP39" s="612" t="e">
        <f>VLOOKUP(B39,'Neebal Technologies'!$D$1:$H$2,5,0)</f>
        <v>#N/A</v>
      </c>
      <c r="AQ39" s="612" t="e">
        <f>VLOOKUP(B39,'Vertiv Energy'!$D$1:$H$2,5,0)</f>
        <v>#N/A</v>
      </c>
      <c r="AR39" s="612" t="e">
        <f>VLOOKUP(B39,'Acidaes Solutions (CRMNEXT)'!$D$1:$H$3,5,0)</f>
        <v>#N/A</v>
      </c>
      <c r="AS39" s="612" t="e">
        <f>VLOOKUP(B39,Growisto!$D$1:$H$2,5,0)</f>
        <v>#N/A</v>
      </c>
      <c r="AT39" s="612" t="e">
        <f>VLOOKUP(B39,'9.9 Mediaworx - Digit'!$D$1:$H$2,5,0)</f>
        <v>#N/A</v>
      </c>
      <c r="AU39" s="612" t="e">
        <f>VLOOKUP(B39,'Vistaar systems Pvt Ltd'!$D$2:$H$3,5,0)</f>
        <v>#N/A</v>
      </c>
      <c r="AV39" s="612" t="e">
        <f>VLOOKUP(B39,'Course 5i'!$D$2:$H$11,5,0)</f>
        <v>#N/A</v>
      </c>
      <c r="AW39" s="612" t="e">
        <f>VLOOKUP(B39,'Radiant Appliances &amp; Electronic'!$D$1:$H$13,5,0)</f>
        <v>#N/A</v>
      </c>
      <c r="AX39" s="612" t="e">
        <f>VLOOKUP(B39,'Atos Global'!$D$3:$H$27,5,0)</f>
        <v>#N/A</v>
      </c>
      <c r="AY39" s="612" t="e">
        <f>VLOOKUP(B39,'Saama Technologies'!$D$1:$H$2,5,0)</f>
        <v>#N/A</v>
      </c>
      <c r="AZ39" s="612" t="e">
        <f>VLOOKUP(B39,'Multiplier Solutions'!$D$1:$H$2,5,0)</f>
        <v>#N/A</v>
      </c>
      <c r="BA39" s="612">
        <f>VLOOKUP(B39,GEP!$D$2:$H$5,5,0)</f>
        <v>500000</v>
      </c>
      <c r="BB39" s="612" t="e">
        <f>VLOOKUP(B39,Accenture!$D$1:$H$6,5,0)</f>
        <v>#N/A</v>
      </c>
      <c r="BC39" s="612" t="e">
        <f>VLOOKUP(B39,'Endurance International Group'!$D$1:$H$2,5,0)</f>
        <v>#N/A</v>
      </c>
      <c r="BD39" s="612" t="e">
        <f>VLOOKUP(B39,Newgen!$D$1:$H$2,5,0)</f>
        <v>#N/A</v>
      </c>
      <c r="BE39" s="612" t="e">
        <f>VLOOKUP(B39,'3D Incredible'!D39:H39,5,0)</f>
        <v>#N/A</v>
      </c>
      <c r="BF39" s="612" t="e">
        <f>VLOOKUP(B39,'Raja Software Labs'!$D$2:$H$2,5,0)</f>
        <v>#N/A</v>
      </c>
      <c r="BG39" s="612" t="e">
        <f>VLOOKUP(B39,Wipro!$D$1:$H$2,5,0)</f>
        <v>#N/A</v>
      </c>
      <c r="BH39" s="612" t="e">
        <f>VLOOKUP(B39,'Perch Technologies'!$D$2:$H$2,5,0)</f>
        <v>#N/A</v>
      </c>
      <c r="BI39" s="612" t="e">
        <f>VLOOKUP(B39,'Morning Star'!$D$1:$H$6,5,0)</f>
        <v>#N/A</v>
      </c>
      <c r="BJ39" s="612" t="e">
        <f>VLOOKUP(B39,Flexiloans!$D$1:$H$2,5,0)</f>
        <v>#N/A</v>
      </c>
      <c r="BK39" s="612" t="e">
        <f>VLOOKUP(B39,'Thirdware Solutions'!$D$1:$H$2,5,0)</f>
        <v>#N/A</v>
      </c>
      <c r="BL39" s="612" t="e">
        <f>VLOOKUP(B39,Tescom!$D$1:$H$8,5,0)</f>
        <v>#N/A</v>
      </c>
      <c r="BM39" s="612" t="e">
        <f>VLOOKUP(B39,'Cogno AI'!$D$1:$H$2,5,0)</f>
        <v>#N/A</v>
      </c>
      <c r="BN39" s="612" t="e">
        <f>VLOOKUP(B39,'ABM Knowledgeware'!$D$1:$H$2,5,0)</f>
        <v>#N/A</v>
      </c>
      <c r="BO39" s="612" t="e">
        <f>VLOOKUP(B39,'Concerto Software'!$D$1:$H$3,5,0)</f>
        <v>#N/A</v>
      </c>
      <c r="BP39" s="612" t="e">
        <f>VLOOKUP(B39,'My Captain'!$D$1:$H$4,5,0)</f>
        <v>#N/A</v>
      </c>
      <c r="BQ39" s="612" t="e">
        <f>VLOOKUP(B39,'Finoux Solutions'!$D$2:$H$4,5,0)</f>
        <v>#N/A</v>
      </c>
      <c r="BR39" s="612" t="e">
        <f>VLOOKUP(B39,'MITR Learning'!$D$1:$H$2,5,0)</f>
        <v>#N/A</v>
      </c>
      <c r="BS39" s="612" t="e">
        <f>VLOOKUP(B39,Nucsoft!$D$2:$H$6,5,0)</f>
        <v>#N/A</v>
      </c>
      <c r="BT39" s="612" t="e">
        <f>VLOOKUP(B39,'Paras Cadd'!$D$1:$H$2,5,0)</f>
        <v>#N/A</v>
      </c>
      <c r="BU39" s="612" t="e">
        <f>VLOOKUP(B39,'ICICI Securities'!$D$1:$H$2,5,0)</f>
        <v>#N/A</v>
      </c>
      <c r="BV39" s="612" t="e">
        <f>VLOOKUP(B39,'Citius Tech'!$D$2:$H$5,5,0)</f>
        <v>#N/A</v>
      </c>
      <c r="BW39" s="612" t="e">
        <f>VLOOKUP(B39,'Buzzy Brains'!$D$2:$H$2,5,0)</f>
        <v>#N/A</v>
      </c>
      <c r="BX39" s="612" t="e">
        <f>VLOOKUP(B39,'Decimal Point'!$D$2:$H$2,5,0)</f>
        <v>#N/A</v>
      </c>
      <c r="BY39" s="612" t="e">
        <f>VLOOKUP(B39,'Sankey Business Solutions'!$D$2:$H$3,5,0)</f>
        <v>#N/A</v>
      </c>
      <c r="BZ39" s="612" t="e">
        <f>VLOOKUP(B39,'Nangia &amp; Co LLP'!$D$2:$H$2,5,0)</f>
        <v>#N/A</v>
      </c>
      <c r="CA39" s="612" t="e">
        <f>VLOOKUP(B39,'FIS Solutions India Pvt Ltd'!$D$2:$H$2,5,0)</f>
        <v>#N/A</v>
      </c>
      <c r="CB39" s="612" t="e">
        <f>VLOOKUP(B39,'Delta Technology &amp; Management '!$D$2:$H$16,5,0)</f>
        <v>#N/A</v>
      </c>
      <c r="CC39" s="612" t="e">
        <f>VLOOKUP(B39,'Espoir Networks'!$D$3:$H$11,5,0)</f>
        <v>#N/A</v>
      </c>
      <c r="CD39" s="612" t="e">
        <f>VLOOKUP(B39,'Servosys Solution'!$D$3:$H$5,5,0)</f>
        <v>#N/A</v>
      </c>
      <c r="CE39" s="612" t="e">
        <f>VLOOKUP(B39,'Ribbon Communications'!$D$3:$H$4,5,0)</f>
        <v>#N/A</v>
      </c>
      <c r="CF39" s="612">
        <f t="shared" si="1"/>
        <v>2</v>
      </c>
      <c r="CG39" s="129" t="s">
        <v>1300</v>
      </c>
      <c r="CH39" s="129">
        <v>315170641886</v>
      </c>
      <c r="CI39" s="129" t="s">
        <v>134</v>
      </c>
      <c r="CJ39" s="129" t="s">
        <v>11733</v>
      </c>
      <c r="CK39" s="132">
        <v>43313</v>
      </c>
      <c r="CL39" s="129">
        <v>2021</v>
      </c>
      <c r="CM39" s="128" t="s">
        <v>11922</v>
      </c>
      <c r="CN39" s="129">
        <v>462</v>
      </c>
      <c r="CO39" s="133">
        <v>92.4</v>
      </c>
      <c r="CP39" s="129">
        <v>2015</v>
      </c>
      <c r="CQ39" s="129" t="s">
        <v>79</v>
      </c>
      <c r="CR39" s="128" t="s">
        <v>295</v>
      </c>
      <c r="CS39" s="129" t="s">
        <v>81</v>
      </c>
      <c r="CT39" s="133" t="s">
        <v>81</v>
      </c>
      <c r="CU39" s="129" t="s">
        <v>81</v>
      </c>
      <c r="CV39" s="129" t="s">
        <v>109</v>
      </c>
      <c r="CW39" s="131" t="s">
        <v>1302</v>
      </c>
      <c r="CX39" s="131" t="s">
        <v>163</v>
      </c>
      <c r="CY39" s="129">
        <v>1457</v>
      </c>
      <c r="CZ39" s="129">
        <v>91.06</v>
      </c>
      <c r="DA39" s="129">
        <v>2018</v>
      </c>
      <c r="DB39" s="129" t="s">
        <v>112</v>
      </c>
      <c r="DC39" s="129" t="s">
        <v>113</v>
      </c>
      <c r="DD39" s="129">
        <v>680</v>
      </c>
      <c r="DE39" s="129">
        <v>85</v>
      </c>
      <c r="DF39" s="129">
        <v>0</v>
      </c>
      <c r="DG39" s="131" t="s">
        <v>81</v>
      </c>
      <c r="DH39" s="131" t="s">
        <v>81</v>
      </c>
      <c r="DI39" s="134">
        <v>8.15</v>
      </c>
      <c r="DJ39" s="134">
        <v>8.67</v>
      </c>
      <c r="DK39" s="134">
        <v>8.15</v>
      </c>
      <c r="DL39" s="131"/>
      <c r="DM39" s="129">
        <v>24.97</v>
      </c>
      <c r="DN39" s="129">
        <v>8.33</v>
      </c>
      <c r="DO39" s="129"/>
      <c r="DP39" s="131" t="s">
        <v>114</v>
      </c>
      <c r="DQ39" s="129">
        <v>0</v>
      </c>
      <c r="DR39" s="129">
        <v>0</v>
      </c>
      <c r="DS39" s="129" t="s">
        <v>83</v>
      </c>
      <c r="DT39" s="129" t="s">
        <v>83</v>
      </c>
      <c r="DU39" s="129" t="s">
        <v>83</v>
      </c>
      <c r="DV39" s="129" t="s">
        <v>83</v>
      </c>
      <c r="DW39" s="131" t="s">
        <v>83</v>
      </c>
      <c r="DX39" s="131" t="s">
        <v>84</v>
      </c>
      <c r="DY39" s="131" t="s">
        <v>81</v>
      </c>
      <c r="DZ39" s="131" t="s">
        <v>1303</v>
      </c>
      <c r="EA39" s="131" t="s">
        <v>1304</v>
      </c>
      <c r="EB39" s="131" t="s">
        <v>1305</v>
      </c>
      <c r="EC39" s="131" t="s">
        <v>88</v>
      </c>
      <c r="ED39" s="131" t="s">
        <v>89</v>
      </c>
      <c r="EE39" s="131" t="s">
        <v>1306</v>
      </c>
      <c r="EF39" s="131" t="s">
        <v>1307</v>
      </c>
      <c r="EG39" s="131" t="s">
        <v>1308</v>
      </c>
      <c r="EH39" s="131" t="s">
        <v>1309</v>
      </c>
      <c r="EI39" s="131" t="s">
        <v>1310</v>
      </c>
      <c r="EJ39" s="135" t="s">
        <v>1311</v>
      </c>
      <c r="EK39" s="135" t="s">
        <v>1312</v>
      </c>
      <c r="EL39" s="135" t="s">
        <v>1313</v>
      </c>
      <c r="EM39" s="135" t="s">
        <v>1314</v>
      </c>
      <c r="EN39" s="131" t="s">
        <v>81</v>
      </c>
    </row>
    <row r="40" spans="1:145 16369:16382" ht="18" thickTop="1" thickBot="1">
      <c r="A40" s="575">
        <f t="shared" si="2"/>
        <v>39</v>
      </c>
      <c r="B40" s="572" t="s">
        <v>1640</v>
      </c>
      <c r="C40" s="600" t="s">
        <v>1641</v>
      </c>
      <c r="D40" s="570" t="s">
        <v>13208</v>
      </c>
      <c r="E40" s="568" t="str">
        <f t="shared" si="0"/>
        <v>Not Placed</v>
      </c>
      <c r="F40" s="570" t="s">
        <v>12493</v>
      </c>
      <c r="G40" s="570" t="s">
        <v>530</v>
      </c>
      <c r="H40" s="131" t="str">
        <f>VLOOKUP(B40,CMPN1!C:E, 3,0)</f>
        <v>Diploma  + Direct Second Year Engineering without live KT</v>
      </c>
      <c r="I40" s="610" t="s">
        <v>1642</v>
      </c>
      <c r="J40" s="572">
        <v>23</v>
      </c>
      <c r="K40" s="611" t="s">
        <v>1643</v>
      </c>
      <c r="L40" s="611" t="s">
        <v>1644</v>
      </c>
      <c r="M40" s="611" t="s">
        <v>1645</v>
      </c>
      <c r="N40" s="612" t="s">
        <v>1639</v>
      </c>
      <c r="O40" s="612">
        <v>8928399129</v>
      </c>
      <c r="P40" s="612">
        <v>9145560025</v>
      </c>
      <c r="Q40" s="612" t="e">
        <f>VLOOKUP(B40,'TCS CON'!$D$1:$H$98,5,0)</f>
        <v>#N/A</v>
      </c>
      <c r="R40" s="612" t="e">
        <f>VLOOKUP(B40,LTI!$C$1:$H$46,6,0)</f>
        <v>#N/A</v>
      </c>
      <c r="S40" s="612" t="e">
        <f>VLOOKUP(B40,JARO!$E$2:$I$11,5,0)</f>
        <v>#N/A</v>
      </c>
      <c r="T40" s="612" t="e">
        <f>VLOOKUP(B40,Capgemini!$D$3:$H$78,5,0)</f>
        <v>#N/A</v>
      </c>
      <c r="U40" s="612" t="e">
        <f>VLOOKUP(B40,Carwale!$D$1:$H$4,5,0)</f>
        <v>#N/A</v>
      </c>
      <c r="V40" s="612" t="e">
        <f>VLOOKUP(B40,'Interactive Brokers'!E:I,5,0)</f>
        <v>#N/A</v>
      </c>
      <c r="W40" s="612" t="e">
        <f>VLOOKUP(B40,'REL Jio'!E:I,5,0)</f>
        <v>#N/A</v>
      </c>
      <c r="X40" s="612" t="e">
        <f>VLOOKUP(B40,'Sciative Sol'!E:I,5,0)</f>
        <v>#N/A</v>
      </c>
      <c r="Y40" s="612" t="e">
        <f>VLOOKUP(B40,'Hexaware Tech'!E:I,5,0)</f>
        <v>#N/A</v>
      </c>
      <c r="Z40" s="612" t="e">
        <f>VLOOKUP(B40,Axis!D:H,5,0)</f>
        <v>#N/A</v>
      </c>
      <c r="AA40" s="612" t="e">
        <f>VLOOKUP(B40,Ugam!$D$3:$H$26,5,0)</f>
        <v>#N/A</v>
      </c>
      <c r="AB40" s="612" t="e">
        <f>VLOOKUP(B40,Zeus!F:J,5,0)</f>
        <v>#N/A</v>
      </c>
      <c r="AC40" s="612" t="e">
        <f>VLOOKUP(B40,Montran!F:J,5,0)</f>
        <v>#N/A</v>
      </c>
      <c r="AD40" s="612" t="e">
        <f>VLOOKUP(B40,Endurance!G40:L40,5,0)</f>
        <v>#N/A</v>
      </c>
      <c r="AE40" s="612" t="e">
        <f>VLOOKUP(B40,'Swabhav Techlabs'!$F$1:$J$2,5,0)</f>
        <v>#N/A</v>
      </c>
      <c r="AF40" s="612" t="e">
        <f>VLOOKUP(B40,'Quality Kiosk'!$F$1:$J$18,5,0)</f>
        <v>#N/A</v>
      </c>
      <c r="AG40" s="612" t="e">
        <f>VLOOKUP(B40,'Lemon VB'!$F$1:$J$2,5,0)</f>
        <v>#N/A</v>
      </c>
      <c r="AH40" s="612" t="e">
        <f>VLOOKUP(B40,Gocomet!$E$1:$I$3,5,0)</f>
        <v>#N/A</v>
      </c>
      <c r="AI40" s="612" t="e">
        <f>VLOOKUP(B40,'Ingram Micro'!$E$1:$I$8,5,0)</f>
        <v>#N/A</v>
      </c>
      <c r="AJ40" s="612" t="e">
        <f>VLOOKUP(B40,'DePronto Infotech'!$E$1:$I$2,5,0)</f>
        <v>#N/A</v>
      </c>
      <c r="AK40" s="612" t="e">
        <f>VLOOKUP(B40,'Reliance Retail'!$E$1:$I$4,5,0)</f>
        <v>#N/A</v>
      </c>
      <c r="AL40" s="612" t="e">
        <f>VLOOKUP(B40,'Bright Champs'!$D$1:$H$13,5,0)</f>
        <v>#N/A</v>
      </c>
      <c r="AM40" s="612" t="e">
        <f>VLOOKUP(B40,Neosoft!$E$1:$I$12,5,0)</f>
        <v>#N/A</v>
      </c>
      <c r="AN40" s="612" t="e">
        <f>VLOOKUP(B40,Infosys!$E$1:$I$3,5,0)</f>
        <v>#N/A</v>
      </c>
      <c r="AO40" s="612" t="e">
        <f>VLOOKUP(B40,Cerelabs!$E$1:$I$5,5,0)</f>
        <v>#N/A</v>
      </c>
      <c r="AP40" s="612" t="e">
        <f>VLOOKUP(B40,'Neebal Technologies'!$D$1:$H$2,5,0)</f>
        <v>#N/A</v>
      </c>
      <c r="AQ40" s="612" t="e">
        <f>VLOOKUP(B40,'Vertiv Energy'!$D$1:$H$2,5,0)</f>
        <v>#N/A</v>
      </c>
      <c r="AR40" s="612" t="e">
        <f>VLOOKUP(B40,'Acidaes Solutions (CRMNEXT)'!$D$1:$H$3,5,0)</f>
        <v>#N/A</v>
      </c>
      <c r="AS40" s="612" t="e">
        <f>VLOOKUP(B40,Growisto!$D$1:$H$2,5,0)</f>
        <v>#N/A</v>
      </c>
      <c r="AT40" s="612" t="e">
        <f>VLOOKUP(B40,'9.9 Mediaworx - Digit'!$D$1:$H$2,5,0)</f>
        <v>#N/A</v>
      </c>
      <c r="AU40" s="612" t="e">
        <f>VLOOKUP(B40,'Vistaar systems Pvt Ltd'!$D$2:$H$3,5,0)</f>
        <v>#N/A</v>
      </c>
      <c r="AV40" s="612" t="e">
        <f>VLOOKUP(B40,'Course 5i'!$D$2:$H$11,5,0)</f>
        <v>#N/A</v>
      </c>
      <c r="AW40" s="612" t="e">
        <f>VLOOKUP(B40,'Radiant Appliances &amp; Electronic'!$D$1:$H$13,5,0)</f>
        <v>#N/A</v>
      </c>
      <c r="AX40" s="612" t="e">
        <f>VLOOKUP(B40,'Atos Global'!$D$3:$H$27,5,0)</f>
        <v>#N/A</v>
      </c>
      <c r="AY40" s="612" t="e">
        <f>VLOOKUP(B40,'Saama Technologies'!$D$1:$H$2,5,0)</f>
        <v>#N/A</v>
      </c>
      <c r="AZ40" s="612" t="e">
        <f>VLOOKUP(B40,'Multiplier Solutions'!$D$1:$H$2,5,0)</f>
        <v>#N/A</v>
      </c>
      <c r="BA40" s="612" t="e">
        <f>VLOOKUP(B40,GEP!$D$2:$H$5,5,0)</f>
        <v>#N/A</v>
      </c>
      <c r="BB40" s="612" t="e">
        <f>VLOOKUP(B40,Accenture!$D$1:$H$6,5,0)</f>
        <v>#N/A</v>
      </c>
      <c r="BC40" s="612" t="e">
        <f>VLOOKUP(B40,'Endurance International Group'!$D$1:$H$2,5,0)</f>
        <v>#N/A</v>
      </c>
      <c r="BD40" s="612" t="e">
        <f>VLOOKUP(B40,Newgen!$D$1:$H$2,5,0)</f>
        <v>#N/A</v>
      </c>
      <c r="BE40" s="612" t="e">
        <f>VLOOKUP(B40,'3D Incredible'!D40:H40,5,0)</f>
        <v>#N/A</v>
      </c>
      <c r="BF40" s="612" t="e">
        <f>VLOOKUP(B40,'Raja Software Labs'!$D$2:$H$2,5,0)</f>
        <v>#N/A</v>
      </c>
      <c r="BG40" s="612" t="e">
        <f>VLOOKUP(B40,Wipro!$D$1:$H$2,5,0)</f>
        <v>#N/A</v>
      </c>
      <c r="BH40" s="612" t="e">
        <f>VLOOKUP(B40,'Perch Technologies'!$D$2:$H$2,5,0)</f>
        <v>#N/A</v>
      </c>
      <c r="BI40" s="612" t="e">
        <f>VLOOKUP(B40,'Morning Star'!$D$1:$H$6,5,0)</f>
        <v>#N/A</v>
      </c>
      <c r="BJ40" s="612" t="e">
        <f>VLOOKUP(B40,Flexiloans!$D$1:$H$2,5,0)</f>
        <v>#N/A</v>
      </c>
      <c r="BK40" s="612" t="e">
        <f>VLOOKUP(B40,'Thirdware Solutions'!$D$1:$H$2,5,0)</f>
        <v>#N/A</v>
      </c>
      <c r="BL40" s="612" t="e">
        <f>VLOOKUP(B40,Tescom!$D$1:$H$8,5,0)</f>
        <v>#N/A</v>
      </c>
      <c r="BM40" s="612" t="e">
        <f>VLOOKUP(B40,'Cogno AI'!$D$1:$H$2,5,0)</f>
        <v>#N/A</v>
      </c>
      <c r="BN40" s="612" t="e">
        <f>VLOOKUP(B40,'ABM Knowledgeware'!$D$1:$H$2,5,0)</f>
        <v>#N/A</v>
      </c>
      <c r="BO40" s="612" t="e">
        <f>VLOOKUP(B40,'Concerto Software'!$D$1:$H$3,5,0)</f>
        <v>#N/A</v>
      </c>
      <c r="BP40" s="612" t="e">
        <f>VLOOKUP(B40,'My Captain'!$D$1:$H$4,5,0)</f>
        <v>#N/A</v>
      </c>
      <c r="BQ40" s="612" t="e">
        <f>VLOOKUP(B40,'Finoux Solutions'!$D$2:$H$4,5,0)</f>
        <v>#N/A</v>
      </c>
      <c r="BR40" s="612" t="e">
        <f>VLOOKUP(B40,'MITR Learning'!$D$1:$H$2,5,0)</f>
        <v>#N/A</v>
      </c>
      <c r="BS40" s="612" t="e">
        <f>VLOOKUP(B40,Nucsoft!$D$2:$H$6,5,0)</f>
        <v>#N/A</v>
      </c>
      <c r="BT40" s="612" t="e">
        <f>VLOOKUP(B40,'Paras Cadd'!$D$1:$H$2,5,0)</f>
        <v>#N/A</v>
      </c>
      <c r="BU40" s="612" t="e">
        <f>VLOOKUP(B40,'ICICI Securities'!$D$1:$H$2,5,0)</f>
        <v>#N/A</v>
      </c>
      <c r="BV40" s="612" t="e">
        <f>VLOOKUP(B40,'Citius Tech'!$D$2:$H$5,5,0)</f>
        <v>#N/A</v>
      </c>
      <c r="BW40" s="612" t="e">
        <f>VLOOKUP(B40,'Buzzy Brains'!$D$2:$H$2,5,0)</f>
        <v>#N/A</v>
      </c>
      <c r="BX40" s="612" t="e">
        <f>VLOOKUP(B40,'Decimal Point'!$D$2:$H$2,5,0)</f>
        <v>#N/A</v>
      </c>
      <c r="BY40" s="612" t="e">
        <f>VLOOKUP(B40,'Sankey Business Solutions'!$D$2:$H$3,5,0)</f>
        <v>#N/A</v>
      </c>
      <c r="BZ40" s="612" t="e">
        <f>VLOOKUP(B40,'Nangia &amp; Co LLP'!$D$2:$H$2,5,0)</f>
        <v>#N/A</v>
      </c>
      <c r="CA40" s="612" t="e">
        <f>VLOOKUP(B40,'FIS Solutions India Pvt Ltd'!$D$2:$H$2,5,0)</f>
        <v>#N/A</v>
      </c>
      <c r="CB40" s="612" t="e">
        <f>VLOOKUP(B40,'Delta Technology &amp; Management '!$D$2:$H$16,5,0)</f>
        <v>#N/A</v>
      </c>
      <c r="CC40" s="612" t="e">
        <f>VLOOKUP(B40,'Espoir Networks'!$D$3:$H$11,5,0)</f>
        <v>#N/A</v>
      </c>
      <c r="CD40" s="612" t="e">
        <f>VLOOKUP(B40,'Servosys Solution'!$D$3:$H$5,5,0)</f>
        <v>#N/A</v>
      </c>
      <c r="CE40" s="612" t="e">
        <f>VLOOKUP(B40,'Ribbon Communications'!$D$3:$H$4,5,0)</f>
        <v>#N/A</v>
      </c>
      <c r="CF40" s="612">
        <f t="shared" si="1"/>
        <v>0</v>
      </c>
      <c r="CG40" s="129" t="s">
        <v>1646</v>
      </c>
      <c r="CH40" s="129">
        <v>494067767064</v>
      </c>
      <c r="CI40" s="129" t="s">
        <v>81</v>
      </c>
      <c r="CJ40" s="129" t="s">
        <v>11733</v>
      </c>
      <c r="CK40" s="129" t="s">
        <v>1647</v>
      </c>
      <c r="CL40" s="129">
        <v>2021</v>
      </c>
      <c r="CM40" s="128" t="s">
        <v>1648</v>
      </c>
      <c r="CN40" s="129">
        <v>347</v>
      </c>
      <c r="CO40" s="133">
        <v>69.400000000000006</v>
      </c>
      <c r="CP40" s="129">
        <v>2013</v>
      </c>
      <c r="CQ40" s="129" t="s">
        <v>79</v>
      </c>
      <c r="CR40" s="128" t="s">
        <v>12120</v>
      </c>
      <c r="CS40" s="129">
        <v>419</v>
      </c>
      <c r="CT40" s="133">
        <v>64.459999999999994</v>
      </c>
      <c r="CU40" s="129">
        <v>2015</v>
      </c>
      <c r="CV40" s="129" t="s">
        <v>79</v>
      </c>
      <c r="CW40" s="131" t="s">
        <v>1650</v>
      </c>
      <c r="CX40" s="131" t="s">
        <v>336</v>
      </c>
      <c r="CY40" s="129">
        <v>601</v>
      </c>
      <c r="CZ40" s="129">
        <v>75.13</v>
      </c>
      <c r="DA40" s="129">
        <v>2018</v>
      </c>
      <c r="DB40" s="129" t="s">
        <v>944</v>
      </c>
      <c r="DC40" s="129" t="s">
        <v>113</v>
      </c>
      <c r="DD40" s="129">
        <v>65.099999999999994</v>
      </c>
      <c r="DE40" s="129">
        <v>67.569999999999993</v>
      </c>
      <c r="DF40" s="129">
        <v>1</v>
      </c>
      <c r="DG40" s="131" t="s">
        <v>295</v>
      </c>
      <c r="DH40" s="131" t="s">
        <v>81</v>
      </c>
      <c r="DI40" s="134">
        <v>5.88</v>
      </c>
      <c r="DJ40" s="134">
        <v>6.56</v>
      </c>
      <c r="DK40" s="134">
        <v>5.7</v>
      </c>
      <c r="DL40" s="131"/>
      <c r="DM40" s="129">
        <v>18.14</v>
      </c>
      <c r="DN40" s="129">
        <v>6.04</v>
      </c>
      <c r="DO40" s="129"/>
      <c r="DP40" s="131" t="s">
        <v>114</v>
      </c>
      <c r="DQ40" s="129">
        <v>0</v>
      </c>
      <c r="DR40" s="129">
        <v>1</v>
      </c>
      <c r="DS40" s="129" t="s">
        <v>83</v>
      </c>
      <c r="DT40" s="129" t="s">
        <v>83</v>
      </c>
      <c r="DU40" s="129" t="s">
        <v>83</v>
      </c>
      <c r="DV40" s="129" t="s">
        <v>83</v>
      </c>
      <c r="DW40" s="131" t="s">
        <v>83</v>
      </c>
      <c r="DX40" s="131" t="s">
        <v>84</v>
      </c>
      <c r="DY40" s="131" t="s">
        <v>81</v>
      </c>
      <c r="DZ40" s="131" t="s">
        <v>1651</v>
      </c>
      <c r="EA40" s="131" t="s">
        <v>1652</v>
      </c>
      <c r="EB40" s="131" t="s">
        <v>1653</v>
      </c>
      <c r="EC40" s="131" t="s">
        <v>88</v>
      </c>
      <c r="ED40" s="131" t="s">
        <v>89</v>
      </c>
      <c r="EE40" s="131" t="s">
        <v>81</v>
      </c>
      <c r="EF40" s="131" t="s">
        <v>1654</v>
      </c>
      <c r="EG40" s="131" t="s">
        <v>1655</v>
      </c>
      <c r="EH40" s="131" t="s">
        <v>1656</v>
      </c>
      <c r="EI40" s="131" t="s">
        <v>1657</v>
      </c>
      <c r="EJ40" s="135" t="s">
        <v>1658</v>
      </c>
      <c r="EK40" s="135" t="s">
        <v>1659</v>
      </c>
      <c r="EL40" s="135" t="s">
        <v>1660</v>
      </c>
      <c r="EM40" s="135" t="s">
        <v>1661</v>
      </c>
      <c r="EN40" s="131" t="s">
        <v>81</v>
      </c>
    </row>
    <row r="41" spans="1:145 16369:16382" ht="18" thickTop="1" thickBot="1">
      <c r="A41" s="575">
        <f t="shared" si="2"/>
        <v>40</v>
      </c>
      <c r="B41" s="572" t="s">
        <v>2233</v>
      </c>
      <c r="C41" s="600" t="s">
        <v>2234</v>
      </c>
      <c r="D41" s="570" t="s">
        <v>13209</v>
      </c>
      <c r="E41" s="568" t="str">
        <f t="shared" si="0"/>
        <v>Placed</v>
      </c>
      <c r="F41" s="570" t="s">
        <v>12493</v>
      </c>
      <c r="G41" s="570" t="s">
        <v>530</v>
      </c>
      <c r="H41" s="131" t="str">
        <f>VLOOKUP(B41,CMPN1!C:E, 3,0)</f>
        <v>12th + Engineering without live KT</v>
      </c>
      <c r="I41" s="610" t="s">
        <v>2235</v>
      </c>
      <c r="J41" s="572">
        <v>21</v>
      </c>
      <c r="K41" s="611" t="s">
        <v>2236</v>
      </c>
      <c r="L41" s="611" t="s">
        <v>73</v>
      </c>
      <c r="M41" s="611" t="s">
        <v>2237</v>
      </c>
      <c r="N41" s="612" t="s">
        <v>2238</v>
      </c>
      <c r="O41" s="612">
        <v>9892583723</v>
      </c>
      <c r="P41" s="612">
        <v>9892583723</v>
      </c>
      <c r="Q41" s="612" t="e">
        <f>VLOOKUP(B41,'TCS CON'!$D$1:$H$98,5,0)</f>
        <v>#N/A</v>
      </c>
      <c r="R41" s="612" t="e">
        <f>VLOOKUP(B41,LTI!$C$1:$H$46,6,0)</f>
        <v>#N/A</v>
      </c>
      <c r="S41" s="612" t="e">
        <f>VLOOKUP(B41,JARO!$E$2:$I$11,5,0)</f>
        <v>#N/A</v>
      </c>
      <c r="T41" s="612" t="e">
        <f>VLOOKUP(B41,Capgemini!$D$3:$H$78,5,0)</f>
        <v>#N/A</v>
      </c>
      <c r="U41" s="612" t="e">
        <f>VLOOKUP(B41,Carwale!$D$1:$H$4,5,0)</f>
        <v>#N/A</v>
      </c>
      <c r="V41" s="612" t="e">
        <f>VLOOKUP(B41,'Interactive Brokers'!E:I,5,0)</f>
        <v>#N/A</v>
      </c>
      <c r="W41" s="612" t="e">
        <f>VLOOKUP(B41,'REL Jio'!E:I,5,0)</f>
        <v>#N/A</v>
      </c>
      <c r="X41" s="612" t="e">
        <f>VLOOKUP(B41,'Sciative Sol'!E:I,5,0)</f>
        <v>#N/A</v>
      </c>
      <c r="Y41" s="612" t="e">
        <f>VLOOKUP(B41,'Hexaware Tech'!E:I,5,0)</f>
        <v>#N/A</v>
      </c>
      <c r="Z41" s="612" t="e">
        <f>VLOOKUP(B41,Axis!D:H,5,0)</f>
        <v>#N/A</v>
      </c>
      <c r="AA41" s="612" t="e">
        <f>VLOOKUP(B41,Ugam!$D$3:$H$26,5,0)</f>
        <v>#N/A</v>
      </c>
      <c r="AB41" s="612" t="e">
        <f>VLOOKUP(B41,Zeus!F:J,5,0)</f>
        <v>#N/A</v>
      </c>
      <c r="AC41" s="612" t="e">
        <f>VLOOKUP(B41,Montran!F:J,5,0)</f>
        <v>#N/A</v>
      </c>
      <c r="AD41" s="612" t="e">
        <f>VLOOKUP(B41,Endurance!G41:L41,5,0)</f>
        <v>#N/A</v>
      </c>
      <c r="AE41" s="612" t="e">
        <f>VLOOKUP(B41,'Swabhav Techlabs'!$F$1:$J$2,5,0)</f>
        <v>#N/A</v>
      </c>
      <c r="AF41" s="612" t="e">
        <f>VLOOKUP(B41,'Quality Kiosk'!$F$1:$J$18,5,0)</f>
        <v>#N/A</v>
      </c>
      <c r="AG41" s="612" t="e">
        <f>VLOOKUP(B41,'Lemon VB'!$F$1:$J$2,5,0)</f>
        <v>#N/A</v>
      </c>
      <c r="AH41" s="612" t="e">
        <f>VLOOKUP(B41,Gocomet!$E$1:$I$3,5,0)</f>
        <v>#N/A</v>
      </c>
      <c r="AI41" s="612" t="e">
        <f>VLOOKUP(B41,'Ingram Micro'!$E$1:$I$8,5,0)</f>
        <v>#N/A</v>
      </c>
      <c r="AJ41" s="612" t="e">
        <f>VLOOKUP(B41,'DePronto Infotech'!$E$1:$I$2,5,0)</f>
        <v>#N/A</v>
      </c>
      <c r="AK41" s="612" t="e">
        <f>VLOOKUP(B41,'Reliance Retail'!$E$1:$I$4,5,0)</f>
        <v>#N/A</v>
      </c>
      <c r="AL41" s="612" t="e">
        <f>VLOOKUP(B41,'Bright Champs'!$D$1:$H$13,5,0)</f>
        <v>#N/A</v>
      </c>
      <c r="AM41" s="612" t="e">
        <f>VLOOKUP(B41,Neosoft!$E$1:$I$12,5,0)</f>
        <v>#N/A</v>
      </c>
      <c r="AN41" s="612" t="e">
        <f>VLOOKUP(B41,Infosys!$E$1:$I$3,5,0)</f>
        <v>#N/A</v>
      </c>
      <c r="AO41" s="612">
        <f>VLOOKUP(B41,Cerelabs!$E$1:$I$5,5,0)</f>
        <v>350000</v>
      </c>
      <c r="AP41" s="612" t="e">
        <f>VLOOKUP(B41,'Neebal Technologies'!$D$1:$H$2,5,0)</f>
        <v>#N/A</v>
      </c>
      <c r="AQ41" s="612" t="e">
        <f>VLOOKUP(B41,'Vertiv Energy'!$D$1:$H$2,5,0)</f>
        <v>#N/A</v>
      </c>
      <c r="AR41" s="612" t="e">
        <f>VLOOKUP(B41,'Acidaes Solutions (CRMNEXT)'!$D$1:$H$3,5,0)</f>
        <v>#N/A</v>
      </c>
      <c r="AS41" s="612" t="e">
        <f>VLOOKUP(B41,Growisto!$D$1:$H$2,5,0)</f>
        <v>#N/A</v>
      </c>
      <c r="AT41" s="612" t="e">
        <f>VLOOKUP(B41,'9.9 Mediaworx - Digit'!$D$1:$H$2,5,0)</f>
        <v>#N/A</v>
      </c>
      <c r="AU41" s="612" t="e">
        <f>VLOOKUP(B41,'Vistaar systems Pvt Ltd'!$D$2:$H$3,5,0)</f>
        <v>#N/A</v>
      </c>
      <c r="AV41" s="612" t="e">
        <f>VLOOKUP(B41,'Course 5i'!$D$2:$H$11,5,0)</f>
        <v>#N/A</v>
      </c>
      <c r="AW41" s="612" t="e">
        <f>VLOOKUP(B41,'Radiant Appliances &amp; Electronic'!$D$1:$H$13,5,0)</f>
        <v>#N/A</v>
      </c>
      <c r="AX41" s="612" t="e">
        <f>VLOOKUP(B41,'Atos Global'!$D$3:$H$27,5,0)</f>
        <v>#N/A</v>
      </c>
      <c r="AY41" s="612" t="e">
        <f>VLOOKUP(B41,'Saama Technologies'!$D$1:$H$2,5,0)</f>
        <v>#N/A</v>
      </c>
      <c r="AZ41" s="612" t="e">
        <f>VLOOKUP(B41,'Multiplier Solutions'!$D$1:$H$2,5,0)</f>
        <v>#N/A</v>
      </c>
      <c r="BA41" s="612" t="e">
        <f>VLOOKUP(B41,GEP!$D$2:$H$5,5,0)</f>
        <v>#N/A</v>
      </c>
      <c r="BB41" s="612" t="e">
        <f>VLOOKUP(B41,Accenture!$D$1:$H$6,5,0)</f>
        <v>#N/A</v>
      </c>
      <c r="BC41" s="612" t="e">
        <f>VLOOKUP(B41,'Endurance International Group'!$D$1:$H$2,5,0)</f>
        <v>#N/A</v>
      </c>
      <c r="BD41" s="612" t="e">
        <f>VLOOKUP(B41,Newgen!$D$1:$H$2,5,0)</f>
        <v>#N/A</v>
      </c>
      <c r="BE41" s="612" t="e">
        <f>VLOOKUP(B41,'3D Incredible'!D41:H41,5,0)</f>
        <v>#N/A</v>
      </c>
      <c r="BF41" s="612" t="e">
        <f>VLOOKUP(B41,'Raja Software Labs'!$D$2:$H$2,5,0)</f>
        <v>#N/A</v>
      </c>
      <c r="BG41" s="612" t="e">
        <f>VLOOKUP(B41,Wipro!$D$1:$H$2,5,0)</f>
        <v>#N/A</v>
      </c>
      <c r="BH41" s="612" t="e">
        <f>VLOOKUP(B41,'Perch Technologies'!$D$2:$H$2,5,0)</f>
        <v>#N/A</v>
      </c>
      <c r="BI41" s="612" t="e">
        <f>VLOOKUP(B41,'Morning Star'!$D$1:$H$6,5,0)</f>
        <v>#N/A</v>
      </c>
      <c r="BJ41" s="612" t="e">
        <f>VLOOKUP(B41,Flexiloans!$D$1:$H$2,5,0)</f>
        <v>#N/A</v>
      </c>
      <c r="BK41" s="612" t="e">
        <f>VLOOKUP(B41,'Thirdware Solutions'!$D$1:$H$2,5,0)</f>
        <v>#N/A</v>
      </c>
      <c r="BL41" s="612" t="e">
        <f>VLOOKUP(B41,Tescom!$D$1:$H$8,5,0)</f>
        <v>#N/A</v>
      </c>
      <c r="BM41" s="612" t="e">
        <f>VLOOKUP(B41,'Cogno AI'!$D$1:$H$2,5,0)</f>
        <v>#N/A</v>
      </c>
      <c r="BN41" s="612" t="e">
        <f>VLOOKUP(B41,'ABM Knowledgeware'!$D$1:$H$2,5,0)</f>
        <v>#N/A</v>
      </c>
      <c r="BO41" s="612" t="e">
        <f>VLOOKUP(B41,'Concerto Software'!$D$1:$H$3,5,0)</f>
        <v>#N/A</v>
      </c>
      <c r="BP41" s="612" t="e">
        <f>VLOOKUP(B41,'My Captain'!$D$1:$H$4,5,0)</f>
        <v>#N/A</v>
      </c>
      <c r="BQ41" s="612" t="e">
        <f>VLOOKUP(B41,'Finoux Solutions'!$D$2:$H$4,5,0)</f>
        <v>#N/A</v>
      </c>
      <c r="BR41" s="612" t="e">
        <f>VLOOKUP(B41,'MITR Learning'!$D$1:$H$2,5,0)</f>
        <v>#N/A</v>
      </c>
      <c r="BS41" s="612" t="e">
        <f>VLOOKUP(B41,Nucsoft!$D$2:$H$6,5,0)</f>
        <v>#N/A</v>
      </c>
      <c r="BT41" s="612" t="e">
        <f>VLOOKUP(B41,'Paras Cadd'!$D$1:$H$2,5,0)</f>
        <v>#N/A</v>
      </c>
      <c r="BU41" s="612" t="e">
        <f>VLOOKUP(B41,'ICICI Securities'!$D$1:$H$2,5,0)</f>
        <v>#N/A</v>
      </c>
      <c r="BV41" s="612" t="e">
        <f>VLOOKUP(B41,'Citius Tech'!$D$2:$H$5,5,0)</f>
        <v>#N/A</v>
      </c>
      <c r="BW41" s="612" t="e">
        <f>VLOOKUP(B41,'Buzzy Brains'!$D$2:$H$2,5,0)</f>
        <v>#N/A</v>
      </c>
      <c r="BX41" s="612" t="e">
        <f>VLOOKUP(B41,'Decimal Point'!$D$2:$H$2,5,0)</f>
        <v>#N/A</v>
      </c>
      <c r="BY41" s="612" t="e">
        <f>VLOOKUP(B41,'Sankey Business Solutions'!$D$2:$H$3,5,0)</f>
        <v>#N/A</v>
      </c>
      <c r="BZ41" s="612" t="e">
        <f>VLOOKUP(B41,'Nangia &amp; Co LLP'!$D$2:$H$2,5,0)</f>
        <v>#N/A</v>
      </c>
      <c r="CA41" s="612" t="e">
        <f>VLOOKUP(B41,'FIS Solutions India Pvt Ltd'!$D$2:$H$2,5,0)</f>
        <v>#N/A</v>
      </c>
      <c r="CB41" s="612" t="e">
        <f>VLOOKUP(B41,'Delta Technology &amp; Management '!$D$2:$H$16,5,0)</f>
        <v>#N/A</v>
      </c>
      <c r="CC41" s="612" t="e">
        <f>VLOOKUP(B41,'Espoir Networks'!$D$3:$H$11,5,0)</f>
        <v>#N/A</v>
      </c>
      <c r="CD41" s="612" t="e">
        <f>VLOOKUP(B41,'Servosys Solution'!$D$3:$H$5,5,0)</f>
        <v>#N/A</v>
      </c>
      <c r="CE41" s="612" t="e">
        <f>VLOOKUP(B41,'Ribbon Communications'!$D$3:$H$4,5,0)</f>
        <v>#N/A</v>
      </c>
      <c r="CF41" s="612">
        <f t="shared" si="1"/>
        <v>1</v>
      </c>
      <c r="CG41" s="129" t="s">
        <v>2239</v>
      </c>
      <c r="CH41" s="129">
        <v>873682770979</v>
      </c>
      <c r="CI41" s="129" t="s">
        <v>134</v>
      </c>
      <c r="CJ41" s="129" t="s">
        <v>11732</v>
      </c>
      <c r="CK41" s="132">
        <v>42917</v>
      </c>
      <c r="CL41" s="129">
        <v>2021</v>
      </c>
      <c r="CM41" s="128" t="s">
        <v>2240</v>
      </c>
      <c r="CN41" s="129">
        <v>433</v>
      </c>
      <c r="CO41" s="133">
        <v>86.6</v>
      </c>
      <c r="CP41" s="129">
        <v>2015</v>
      </c>
      <c r="CQ41" s="129" t="s">
        <v>79</v>
      </c>
      <c r="CR41" s="128" t="s">
        <v>2241</v>
      </c>
      <c r="CS41" s="129">
        <v>471</v>
      </c>
      <c r="CT41" s="133">
        <v>72.459999999999994</v>
      </c>
      <c r="CU41" s="129">
        <v>2017</v>
      </c>
      <c r="CV41" s="129" t="s">
        <v>79</v>
      </c>
      <c r="CW41" s="131" t="s">
        <v>81</v>
      </c>
      <c r="CX41" s="131" t="s">
        <v>81</v>
      </c>
      <c r="CY41" s="129" t="s">
        <v>81</v>
      </c>
      <c r="CZ41" s="129" t="s">
        <v>81</v>
      </c>
      <c r="DA41" s="129" t="s">
        <v>81</v>
      </c>
      <c r="DB41" s="129" t="s">
        <v>81</v>
      </c>
      <c r="DC41" s="129" t="s">
        <v>81</v>
      </c>
      <c r="DD41" s="129" t="s">
        <v>81</v>
      </c>
      <c r="DE41" s="129" t="s">
        <v>81</v>
      </c>
      <c r="DF41" s="129">
        <v>0</v>
      </c>
      <c r="DG41" s="134">
        <v>7.19</v>
      </c>
      <c r="DH41" s="134">
        <v>7.11</v>
      </c>
      <c r="DI41" s="134">
        <v>9.19</v>
      </c>
      <c r="DJ41" s="134">
        <v>9.3699999999999992</v>
      </c>
      <c r="DK41" s="134">
        <v>7.4</v>
      </c>
      <c r="DL41" s="134">
        <v>8.5299999999999994</v>
      </c>
      <c r="DM41" s="129">
        <v>48.79</v>
      </c>
      <c r="DN41" s="129">
        <v>8.1300000000000008</v>
      </c>
      <c r="DO41" s="129"/>
      <c r="DP41" s="131" t="s">
        <v>82</v>
      </c>
      <c r="DQ41" s="129">
        <v>0</v>
      </c>
      <c r="DR41" s="129">
        <v>0</v>
      </c>
      <c r="DS41" s="129" t="s">
        <v>83</v>
      </c>
      <c r="DT41" s="129" t="s">
        <v>83</v>
      </c>
      <c r="DU41" s="129" t="s">
        <v>83</v>
      </c>
      <c r="DV41" s="129" t="s">
        <v>83</v>
      </c>
      <c r="DW41" s="131" t="s">
        <v>83</v>
      </c>
      <c r="DX41" s="131" t="s">
        <v>84</v>
      </c>
      <c r="DY41" s="131" t="s">
        <v>81</v>
      </c>
      <c r="DZ41" s="131" t="s">
        <v>2242</v>
      </c>
      <c r="EA41" s="131" t="s">
        <v>2243</v>
      </c>
      <c r="EB41" s="131" t="s">
        <v>2244</v>
      </c>
      <c r="EC41" s="131" t="s">
        <v>88</v>
      </c>
      <c r="ED41" s="131" t="s">
        <v>89</v>
      </c>
      <c r="EE41" s="131" t="s">
        <v>2245</v>
      </c>
      <c r="EF41" s="131" t="s">
        <v>2246</v>
      </c>
      <c r="EG41" s="131" t="s">
        <v>81</v>
      </c>
      <c r="EH41" s="131" t="s">
        <v>908</v>
      </c>
      <c r="EI41" s="131" t="s">
        <v>2247</v>
      </c>
      <c r="EJ41" s="135" t="s">
        <v>2248</v>
      </c>
      <c r="EK41" s="135" t="s">
        <v>2249</v>
      </c>
      <c r="EL41" s="135" t="s">
        <v>2250</v>
      </c>
      <c r="EM41" s="135" t="s">
        <v>2251</v>
      </c>
      <c r="EN41" s="131" t="s">
        <v>81</v>
      </c>
    </row>
    <row r="42" spans="1:145 16369:16382" s="41" customFormat="1" ht="18" thickTop="1" thickBot="1">
      <c r="A42" s="575">
        <f t="shared" si="2"/>
        <v>41</v>
      </c>
      <c r="B42" s="572" t="s">
        <v>2595</v>
      </c>
      <c r="C42" s="603" t="s">
        <v>13041</v>
      </c>
      <c r="D42" s="571" t="s">
        <v>13209</v>
      </c>
      <c r="E42" s="568" t="str">
        <f t="shared" si="0"/>
        <v>Placed</v>
      </c>
      <c r="F42" s="571" t="s">
        <v>12493</v>
      </c>
      <c r="G42" s="571" t="s">
        <v>530</v>
      </c>
      <c r="H42" s="144" t="str">
        <f>VLOOKUP(B42,CMPN1!C:E, 3,0)</f>
        <v>12th + Engineering without live KT</v>
      </c>
      <c r="I42" s="610" t="s">
        <v>2597</v>
      </c>
      <c r="J42" s="572">
        <v>20</v>
      </c>
      <c r="K42" s="637" t="s">
        <v>2598</v>
      </c>
      <c r="L42" s="637" t="s">
        <v>591</v>
      </c>
      <c r="M42" s="637" t="s">
        <v>2599</v>
      </c>
      <c r="N42" s="612" t="s">
        <v>2594</v>
      </c>
      <c r="O42" s="612">
        <v>8356094646</v>
      </c>
      <c r="P42" s="612">
        <v>8356094646</v>
      </c>
      <c r="Q42" s="612" t="e">
        <f>VLOOKUP(B42,'TCS CON'!$D$1:$H$98,5,0)</f>
        <v>#N/A</v>
      </c>
      <c r="R42" s="612" t="e">
        <f>VLOOKUP(B42,LTI!$C$1:$H$46,6,0)</f>
        <v>#N/A</v>
      </c>
      <c r="S42" s="612" t="e">
        <f>VLOOKUP(B42,JARO!$E$2:$I$11,5,0)</f>
        <v>#N/A</v>
      </c>
      <c r="T42" s="612" t="e">
        <f>VLOOKUP(B42,Capgemini!$D$3:$H$78,5,0)</f>
        <v>#N/A</v>
      </c>
      <c r="U42" s="612" t="e">
        <f>VLOOKUP(B42,Carwale!$D$1:$H$4,5,0)</f>
        <v>#N/A</v>
      </c>
      <c r="V42" s="612" t="e">
        <f>VLOOKUP(B42,'Interactive Brokers'!E:I,5,0)</f>
        <v>#N/A</v>
      </c>
      <c r="W42" s="612" t="e">
        <f>VLOOKUP(B42,'REL Jio'!E:I,5,0)</f>
        <v>#N/A</v>
      </c>
      <c r="X42" s="612" t="e">
        <f>VLOOKUP(B42,'Sciative Sol'!E:I,5,0)</f>
        <v>#N/A</v>
      </c>
      <c r="Y42" s="612" t="e">
        <f>VLOOKUP(B42,'Hexaware Tech'!E:I,5,0)</f>
        <v>#N/A</v>
      </c>
      <c r="Z42" s="612" t="e">
        <f>VLOOKUP(B42,Axis!D:H,5,0)</f>
        <v>#N/A</v>
      </c>
      <c r="AA42" s="612" t="e">
        <f>VLOOKUP(B42,Ugam!$D$3:$H$26,5,0)</f>
        <v>#N/A</v>
      </c>
      <c r="AB42" s="612" t="e">
        <f>VLOOKUP(B42,Zeus!F:J,5,0)</f>
        <v>#N/A</v>
      </c>
      <c r="AC42" s="612" t="e">
        <f>VLOOKUP(B42,Montran!F:J,5,0)</f>
        <v>#N/A</v>
      </c>
      <c r="AD42" s="612" t="e">
        <f>VLOOKUP(B42,Endurance!G42:L42,5,0)</f>
        <v>#N/A</v>
      </c>
      <c r="AE42" s="612">
        <f>VLOOKUP(B42,'Swabhav Techlabs'!$F$1:$J$2,5,0)</f>
        <v>350000</v>
      </c>
      <c r="AF42" s="612" t="e">
        <f>VLOOKUP(B42,'Quality Kiosk'!$F$1:$J$18,5,0)</f>
        <v>#N/A</v>
      </c>
      <c r="AG42" s="612" t="e">
        <f>VLOOKUP(B42,'Lemon VB'!$F$1:$J$2,5,0)</f>
        <v>#N/A</v>
      </c>
      <c r="AH42" s="612" t="e">
        <f>VLOOKUP(B42,Gocomet!$E$1:$I$3,5,0)</f>
        <v>#N/A</v>
      </c>
      <c r="AI42" s="612" t="e">
        <f>VLOOKUP(B42,'Ingram Micro'!$E$1:$I$8,5,0)</f>
        <v>#N/A</v>
      </c>
      <c r="AJ42" s="612" t="e">
        <f>VLOOKUP(B42,'DePronto Infotech'!$E$1:$I$2,5,0)</f>
        <v>#N/A</v>
      </c>
      <c r="AK42" s="612" t="e">
        <f>VLOOKUP(B42,'Reliance Retail'!$E$1:$I$4,5,0)</f>
        <v>#N/A</v>
      </c>
      <c r="AL42" s="612" t="e">
        <f>VLOOKUP(B42,'Bright Champs'!$D$1:$H$13,5,0)</f>
        <v>#N/A</v>
      </c>
      <c r="AM42" s="612" t="e">
        <f>VLOOKUP(B42,Neosoft!$E$1:$I$12,5,0)</f>
        <v>#N/A</v>
      </c>
      <c r="AN42" s="612" t="e">
        <f>VLOOKUP(B42,Infosys!$E$1:$I$3,5,0)</f>
        <v>#N/A</v>
      </c>
      <c r="AO42" s="612" t="e">
        <f>VLOOKUP(B42,Cerelabs!$E$1:$I$5,5,0)</f>
        <v>#N/A</v>
      </c>
      <c r="AP42" s="612" t="e">
        <f>VLOOKUP(B42,'Neebal Technologies'!$D$1:$H$2,5,0)</f>
        <v>#N/A</v>
      </c>
      <c r="AQ42" s="612" t="e">
        <f>VLOOKUP(B42,'Vertiv Energy'!$D$1:$H$2,5,0)</f>
        <v>#N/A</v>
      </c>
      <c r="AR42" s="612" t="e">
        <f>VLOOKUP(B42,'Acidaes Solutions (CRMNEXT)'!$D$1:$H$3,5,0)</f>
        <v>#N/A</v>
      </c>
      <c r="AS42" s="612" t="e">
        <f>VLOOKUP(B42,Growisto!$D$1:$H$2,5,0)</f>
        <v>#N/A</v>
      </c>
      <c r="AT42" s="612" t="e">
        <f>VLOOKUP(B42,'9.9 Mediaworx - Digit'!$D$1:$H$2,5,0)</f>
        <v>#N/A</v>
      </c>
      <c r="AU42" s="612" t="e">
        <f>VLOOKUP(B42,'Vistaar systems Pvt Ltd'!$D$2:$H$3,5,0)</f>
        <v>#N/A</v>
      </c>
      <c r="AV42" s="612" t="e">
        <f>VLOOKUP(B42,'Course 5i'!$D$2:$H$11,5,0)</f>
        <v>#N/A</v>
      </c>
      <c r="AW42" s="612" t="e">
        <f>VLOOKUP(B42,'Radiant Appliances &amp; Electronic'!$D$1:$H$13,5,0)</f>
        <v>#N/A</v>
      </c>
      <c r="AX42" s="612" t="e">
        <f>VLOOKUP(B42,'Atos Global'!$D$3:$H$27,5,0)</f>
        <v>#N/A</v>
      </c>
      <c r="AY42" s="612" t="e">
        <f>VLOOKUP(B42,'Saama Technologies'!$D$1:$H$2,5,0)</f>
        <v>#N/A</v>
      </c>
      <c r="AZ42" s="612" t="e">
        <f>VLOOKUP(B42,'Multiplier Solutions'!$D$1:$H$2,5,0)</f>
        <v>#N/A</v>
      </c>
      <c r="BA42" s="612" t="e">
        <f>VLOOKUP(B42,GEP!$D$2:$H$5,5,0)</f>
        <v>#N/A</v>
      </c>
      <c r="BB42" s="612" t="e">
        <f>VLOOKUP(B42,Accenture!$D$1:$H$6,5,0)</f>
        <v>#N/A</v>
      </c>
      <c r="BC42" s="612" t="e">
        <f>VLOOKUP(B42,'Endurance International Group'!$D$1:$H$2,5,0)</f>
        <v>#N/A</v>
      </c>
      <c r="BD42" s="612" t="e">
        <f>VLOOKUP(B42,Newgen!$D$1:$H$2,5,0)</f>
        <v>#N/A</v>
      </c>
      <c r="BE42" s="612" t="e">
        <f>VLOOKUP(B42,'3D Incredible'!D42:H42,5,0)</f>
        <v>#N/A</v>
      </c>
      <c r="BF42" s="612" t="e">
        <f>VLOOKUP(B42,'Raja Software Labs'!$D$2:$H$2,5,0)</f>
        <v>#N/A</v>
      </c>
      <c r="BG42" s="612" t="e">
        <f>VLOOKUP(B42,Wipro!$D$1:$H$2,5,0)</f>
        <v>#N/A</v>
      </c>
      <c r="BH42" s="612" t="e">
        <f>VLOOKUP(B42,'Perch Technologies'!$D$2:$H$2,5,0)</f>
        <v>#N/A</v>
      </c>
      <c r="BI42" s="612" t="e">
        <f>VLOOKUP(B42,'Morning Star'!$D$1:$H$6,5,0)</f>
        <v>#N/A</v>
      </c>
      <c r="BJ42" s="612" t="e">
        <f>VLOOKUP(B42,Flexiloans!$D$1:$H$2,5,0)</f>
        <v>#N/A</v>
      </c>
      <c r="BK42" s="612" t="e">
        <f>VLOOKUP(B42,'Thirdware Solutions'!$D$1:$H$2,5,0)</f>
        <v>#N/A</v>
      </c>
      <c r="BL42" s="612" t="e">
        <f>VLOOKUP(B42,Tescom!$D$1:$H$8,5,0)</f>
        <v>#N/A</v>
      </c>
      <c r="BM42" s="612" t="e">
        <f>VLOOKUP(B42,'Cogno AI'!$D$1:$H$2,5,0)</f>
        <v>#N/A</v>
      </c>
      <c r="BN42" s="612" t="e">
        <f>VLOOKUP(B42,'ABM Knowledgeware'!$D$1:$H$2,5,0)</f>
        <v>#N/A</v>
      </c>
      <c r="BO42" s="612" t="e">
        <f>VLOOKUP(B42,'Concerto Software'!$D$1:$H$3,5,0)</f>
        <v>#N/A</v>
      </c>
      <c r="BP42" s="612" t="e">
        <f>VLOOKUP(B42,'My Captain'!$D$1:$H$4,5,0)</f>
        <v>#N/A</v>
      </c>
      <c r="BQ42" s="612" t="e">
        <f>VLOOKUP(B42,'Finoux Solutions'!$D$2:$H$4,5,0)</f>
        <v>#N/A</v>
      </c>
      <c r="BR42" s="612" t="e">
        <f>VLOOKUP(B42,'MITR Learning'!$D$1:$H$2,5,0)</f>
        <v>#N/A</v>
      </c>
      <c r="BS42" s="612" t="e">
        <f>VLOOKUP(B42,Nucsoft!$D$2:$H$6,5,0)</f>
        <v>#N/A</v>
      </c>
      <c r="BT42" s="612" t="e">
        <f>VLOOKUP(B42,'Paras Cadd'!$D$1:$H$2,5,0)</f>
        <v>#N/A</v>
      </c>
      <c r="BU42" s="612" t="e">
        <f>VLOOKUP(B42,'ICICI Securities'!$D$1:$H$2,5,0)</f>
        <v>#N/A</v>
      </c>
      <c r="BV42" s="612" t="e">
        <f>VLOOKUP(B42,'Citius Tech'!$D$2:$H$5,5,0)</f>
        <v>#N/A</v>
      </c>
      <c r="BW42" s="612" t="e">
        <f>VLOOKUP(B42,'Buzzy Brains'!$D$2:$H$2,5,0)</f>
        <v>#N/A</v>
      </c>
      <c r="BX42" s="612" t="e">
        <f>VLOOKUP(B42,'Decimal Point'!$D$2:$H$2,5,0)</f>
        <v>#N/A</v>
      </c>
      <c r="BY42" s="612" t="e">
        <f>VLOOKUP(B42,'Sankey Business Solutions'!$D$2:$H$3,5,0)</f>
        <v>#N/A</v>
      </c>
      <c r="BZ42" s="612" t="e">
        <f>VLOOKUP(B42,'Nangia &amp; Co LLP'!$D$2:$H$2,5,0)</f>
        <v>#N/A</v>
      </c>
      <c r="CA42" s="612" t="e">
        <f>VLOOKUP(B42,'FIS Solutions India Pvt Ltd'!$D$2:$H$2,5,0)</f>
        <v>#N/A</v>
      </c>
      <c r="CB42" s="612" t="e">
        <f>VLOOKUP(B42,'Delta Technology &amp; Management '!$D$2:$H$16,5,0)</f>
        <v>#N/A</v>
      </c>
      <c r="CC42" s="612" t="e">
        <f>VLOOKUP(B42,'Espoir Networks'!$D$3:$H$11,5,0)</f>
        <v>#N/A</v>
      </c>
      <c r="CD42" s="612" t="e">
        <f>VLOOKUP(B42,'Servosys Solution'!$D$3:$H$5,5,0)</f>
        <v>#N/A</v>
      </c>
      <c r="CE42" s="612" t="e">
        <f>VLOOKUP(B42,'Ribbon Communications'!$D$3:$H$4,5,0)</f>
        <v>#N/A</v>
      </c>
      <c r="CF42" s="612">
        <f t="shared" si="1"/>
        <v>1</v>
      </c>
      <c r="CG42" s="154" t="s">
        <v>2600</v>
      </c>
      <c r="CH42" s="154">
        <v>825213527509</v>
      </c>
      <c r="CI42" s="154" t="s">
        <v>244</v>
      </c>
      <c r="CJ42" s="154" t="s">
        <v>11732</v>
      </c>
      <c r="CK42" s="155">
        <v>42917</v>
      </c>
      <c r="CL42" s="154">
        <v>2021</v>
      </c>
      <c r="CM42" s="146" t="s">
        <v>11923</v>
      </c>
      <c r="CN42" s="154">
        <v>455</v>
      </c>
      <c r="CO42" s="156">
        <v>91</v>
      </c>
      <c r="CP42" s="154">
        <v>2015</v>
      </c>
      <c r="CQ42" s="154" t="s">
        <v>79</v>
      </c>
      <c r="CR42" s="146" t="s">
        <v>12121</v>
      </c>
      <c r="CS42" s="154">
        <v>460</v>
      </c>
      <c r="CT42" s="156">
        <v>84</v>
      </c>
      <c r="CU42" s="154">
        <v>2017</v>
      </c>
      <c r="CV42" s="154" t="s">
        <v>79</v>
      </c>
      <c r="CW42" s="144" t="s">
        <v>81</v>
      </c>
      <c r="CX42" s="144" t="s">
        <v>81</v>
      </c>
      <c r="CY42" s="154" t="s">
        <v>81</v>
      </c>
      <c r="CZ42" s="154" t="s">
        <v>81</v>
      </c>
      <c r="DA42" s="154" t="s">
        <v>81</v>
      </c>
      <c r="DB42" s="154" t="s">
        <v>81</v>
      </c>
      <c r="DC42" s="154" t="s">
        <v>81</v>
      </c>
      <c r="DD42" s="154" t="s">
        <v>81</v>
      </c>
      <c r="DE42" s="154" t="s">
        <v>81</v>
      </c>
      <c r="DF42" s="154">
        <v>0</v>
      </c>
      <c r="DG42" s="157">
        <v>9.3000000000000007</v>
      </c>
      <c r="DH42" s="157">
        <v>8.6</v>
      </c>
      <c r="DI42" s="157">
        <v>8.9600000000000009</v>
      </c>
      <c r="DJ42" s="157">
        <v>8.9600000000000009</v>
      </c>
      <c r="DK42" s="157">
        <v>8.6</v>
      </c>
      <c r="DL42" s="144"/>
      <c r="DM42" s="154">
        <v>44.42</v>
      </c>
      <c r="DN42" s="154">
        <v>8.8800000000000008</v>
      </c>
      <c r="DO42" s="154"/>
      <c r="DP42" s="144" t="s">
        <v>138</v>
      </c>
      <c r="DQ42" s="154">
        <v>0</v>
      </c>
      <c r="DR42" s="154">
        <v>0</v>
      </c>
      <c r="DS42" s="154" t="s">
        <v>83</v>
      </c>
      <c r="DT42" s="154" t="s">
        <v>83</v>
      </c>
      <c r="DU42" s="154" t="s">
        <v>83</v>
      </c>
      <c r="DV42" s="154" t="s">
        <v>83</v>
      </c>
      <c r="DW42" s="144" t="s">
        <v>83</v>
      </c>
      <c r="DX42" s="144" t="s">
        <v>84</v>
      </c>
      <c r="DY42" s="144" t="s">
        <v>81</v>
      </c>
      <c r="DZ42" s="144" t="s">
        <v>2603</v>
      </c>
      <c r="EA42" s="144" t="s">
        <v>165</v>
      </c>
      <c r="EB42" s="144" t="s">
        <v>2604</v>
      </c>
      <c r="EC42" s="144" t="s">
        <v>2605</v>
      </c>
      <c r="ED42" s="144" t="s">
        <v>89</v>
      </c>
      <c r="EE42" s="144" t="s">
        <v>2606</v>
      </c>
      <c r="EF42" s="144" t="s">
        <v>2607</v>
      </c>
      <c r="EG42" s="144" t="s">
        <v>2608</v>
      </c>
      <c r="EH42" s="144" t="s">
        <v>538</v>
      </c>
      <c r="EI42" s="144" t="s">
        <v>2609</v>
      </c>
      <c r="EJ42" s="158" t="s">
        <v>2610</v>
      </c>
      <c r="EK42" s="158" t="s">
        <v>2611</v>
      </c>
      <c r="EL42" s="158" t="s">
        <v>2612</v>
      </c>
      <c r="EM42" s="158" t="s">
        <v>2613</v>
      </c>
      <c r="EN42" s="144" t="s">
        <v>81</v>
      </c>
      <c r="EO42"/>
    </row>
    <row r="43" spans="1:145 16369:16382" ht="18" thickTop="1" thickBot="1">
      <c r="A43" s="575">
        <f t="shared" si="2"/>
        <v>42</v>
      </c>
      <c r="B43" s="572" t="s">
        <v>2839</v>
      </c>
      <c r="C43" s="600" t="s">
        <v>2840</v>
      </c>
      <c r="D43" s="570" t="s">
        <v>13209</v>
      </c>
      <c r="E43" s="568" t="str">
        <f t="shared" si="0"/>
        <v>Placed</v>
      </c>
      <c r="F43" s="570" t="s">
        <v>12493</v>
      </c>
      <c r="G43" s="570" t="s">
        <v>530</v>
      </c>
      <c r="H43" s="129" t="str">
        <f>VLOOKUP(B43,CMPN1!C:E, 3,0)</f>
        <v>12th + Engineering without live KT</v>
      </c>
      <c r="I43" s="610">
        <v>36836</v>
      </c>
      <c r="J43" s="572">
        <v>20</v>
      </c>
      <c r="K43" s="611" t="s">
        <v>2841</v>
      </c>
      <c r="L43" s="611" t="s">
        <v>73</v>
      </c>
      <c r="M43" s="611" t="s">
        <v>2842</v>
      </c>
      <c r="N43" s="612" t="s">
        <v>2838</v>
      </c>
      <c r="O43" s="612">
        <v>9867121124</v>
      </c>
      <c r="P43" s="612">
        <v>9082168763</v>
      </c>
      <c r="Q43" s="612">
        <f>VLOOKUP(B43,'TCS CON'!$D$1:$H$98,5,0)</f>
        <v>336000</v>
      </c>
      <c r="R43" s="612" t="e">
        <f>VLOOKUP(B43,LTI!$C$1:$H$46,6,0)</f>
        <v>#N/A</v>
      </c>
      <c r="S43" s="612" t="e">
        <f>VLOOKUP(B43,JARO!$E$2:$I$11,5,0)</f>
        <v>#N/A</v>
      </c>
      <c r="T43" s="612" t="e">
        <f>VLOOKUP(B43,Capgemini!$D$3:$H$78,5,0)</f>
        <v>#N/A</v>
      </c>
      <c r="U43" s="612" t="e">
        <f>VLOOKUP(B43,Carwale!$D$1:$H$4,5,0)</f>
        <v>#N/A</v>
      </c>
      <c r="V43" s="612" t="e">
        <f>VLOOKUP(B43,'Interactive Brokers'!E:I,5,0)</f>
        <v>#N/A</v>
      </c>
      <c r="W43" s="612" t="e">
        <f>VLOOKUP(B43,'REL Jio'!E:I,5,0)</f>
        <v>#N/A</v>
      </c>
      <c r="X43" s="612" t="e">
        <f>VLOOKUP(B43,'Sciative Sol'!E:I,5,0)</f>
        <v>#N/A</v>
      </c>
      <c r="Y43" s="612" t="e">
        <f>VLOOKUP(B43,'Hexaware Tech'!E:I,5,0)</f>
        <v>#N/A</v>
      </c>
      <c r="Z43" s="612" t="e">
        <f>VLOOKUP(B43,Axis!D:H,5,0)</f>
        <v>#N/A</v>
      </c>
      <c r="AA43" s="612" t="e">
        <f>VLOOKUP(B43,Ugam!$D$3:$H$26,5,0)</f>
        <v>#N/A</v>
      </c>
      <c r="AB43" s="612">
        <f>VLOOKUP(B43,Zeus!F:J,5,0)</f>
        <v>575000</v>
      </c>
      <c r="AC43" s="612" t="e">
        <f>VLOOKUP(B43,Montran!F:J,5,0)</f>
        <v>#N/A</v>
      </c>
      <c r="AD43" s="612" t="e">
        <f>VLOOKUP(B43,Endurance!G43:L43,5,0)</f>
        <v>#N/A</v>
      </c>
      <c r="AE43" s="612" t="e">
        <f>VLOOKUP(B43,'Swabhav Techlabs'!$F$1:$J$2,5,0)</f>
        <v>#N/A</v>
      </c>
      <c r="AF43" s="612" t="e">
        <f>VLOOKUP(B43,'Quality Kiosk'!$F$1:$J$18,5,0)</f>
        <v>#N/A</v>
      </c>
      <c r="AG43" s="612" t="e">
        <f>VLOOKUP(B43,'Lemon VB'!$F$1:$J$2,5,0)</f>
        <v>#N/A</v>
      </c>
      <c r="AH43" s="612" t="e">
        <f>VLOOKUP(B43,Gocomet!$E$1:$I$3,5,0)</f>
        <v>#N/A</v>
      </c>
      <c r="AI43" s="612" t="e">
        <f>VLOOKUP(B43,'Ingram Micro'!$E$1:$I$8,5,0)</f>
        <v>#N/A</v>
      </c>
      <c r="AJ43" s="612" t="e">
        <f>VLOOKUP(B43,'DePronto Infotech'!$E$1:$I$2,5,0)</f>
        <v>#N/A</v>
      </c>
      <c r="AK43" s="612" t="e">
        <f>VLOOKUP(B43,'Reliance Retail'!$E$1:$I$4,5,0)</f>
        <v>#N/A</v>
      </c>
      <c r="AL43" s="612" t="e">
        <f>VLOOKUP(B43,'Bright Champs'!$D$1:$H$13,5,0)</f>
        <v>#N/A</v>
      </c>
      <c r="AM43" s="612" t="e">
        <f>VLOOKUP(B43,Neosoft!$E$1:$I$12,5,0)</f>
        <v>#N/A</v>
      </c>
      <c r="AN43" s="612" t="e">
        <f>VLOOKUP(B43,Infosys!$E$1:$I$3,5,0)</f>
        <v>#N/A</v>
      </c>
      <c r="AO43" s="612" t="e">
        <f>VLOOKUP(B43,Cerelabs!$E$1:$I$5,5,0)</f>
        <v>#N/A</v>
      </c>
      <c r="AP43" s="612" t="e">
        <f>VLOOKUP(B43,'Neebal Technologies'!$D$1:$H$2,5,0)</f>
        <v>#N/A</v>
      </c>
      <c r="AQ43" s="612" t="e">
        <f>VLOOKUP(B43,'Vertiv Energy'!$D$1:$H$2,5,0)</f>
        <v>#N/A</v>
      </c>
      <c r="AR43" s="612" t="e">
        <f>VLOOKUP(B43,'Acidaes Solutions (CRMNEXT)'!$D$1:$H$3,5,0)</f>
        <v>#N/A</v>
      </c>
      <c r="AS43" s="612" t="e">
        <f>VLOOKUP(B43,Growisto!$D$1:$H$2,5,0)</f>
        <v>#N/A</v>
      </c>
      <c r="AT43" s="612" t="e">
        <f>VLOOKUP(B43,'9.9 Mediaworx - Digit'!$D$1:$H$2,5,0)</f>
        <v>#N/A</v>
      </c>
      <c r="AU43" s="612" t="e">
        <f>VLOOKUP(B43,'Vistaar systems Pvt Ltd'!$D$2:$H$3,5,0)</f>
        <v>#N/A</v>
      </c>
      <c r="AV43" s="612" t="e">
        <f>VLOOKUP(B43,'Course 5i'!$D$2:$H$11,5,0)</f>
        <v>#N/A</v>
      </c>
      <c r="AW43" s="612" t="e">
        <f>VLOOKUP(B43,'Radiant Appliances &amp; Electronic'!$D$1:$H$13,5,0)</f>
        <v>#N/A</v>
      </c>
      <c r="AX43" s="612" t="e">
        <f>VLOOKUP(B43,'Atos Global'!$D$3:$H$27,5,0)</f>
        <v>#N/A</v>
      </c>
      <c r="AY43" s="612" t="e">
        <f>VLOOKUP(B43,'Saama Technologies'!$D$1:$H$2,5,0)</f>
        <v>#N/A</v>
      </c>
      <c r="AZ43" s="612" t="e">
        <f>VLOOKUP(B43,'Multiplier Solutions'!$D$1:$H$2,5,0)</f>
        <v>#N/A</v>
      </c>
      <c r="BA43" s="612" t="e">
        <f>VLOOKUP(B43,GEP!$D$2:$H$5,5,0)</f>
        <v>#N/A</v>
      </c>
      <c r="BB43" s="612" t="e">
        <f>VLOOKUP(B43,Accenture!$D$1:$H$6,5,0)</f>
        <v>#N/A</v>
      </c>
      <c r="BC43" s="612" t="e">
        <f>VLOOKUP(B43,'Endurance International Group'!$D$1:$H$2,5,0)</f>
        <v>#N/A</v>
      </c>
      <c r="BD43" s="612" t="e">
        <f>VLOOKUP(B43,Newgen!$D$1:$H$2,5,0)</f>
        <v>#N/A</v>
      </c>
      <c r="BE43" s="612" t="e">
        <f>VLOOKUP(B43,'3D Incredible'!D43:H43,5,0)</f>
        <v>#N/A</v>
      </c>
      <c r="BF43" s="612" t="e">
        <f>VLOOKUP(B43,'Raja Software Labs'!$D$2:$H$2,5,0)</f>
        <v>#N/A</v>
      </c>
      <c r="BG43" s="612" t="e">
        <f>VLOOKUP(B43,Wipro!$D$1:$H$2,5,0)</f>
        <v>#N/A</v>
      </c>
      <c r="BH43" s="612" t="e">
        <f>VLOOKUP(B43,'Perch Technologies'!$D$2:$H$2,5,0)</f>
        <v>#N/A</v>
      </c>
      <c r="BI43" s="612" t="e">
        <f>VLOOKUP(B43,'Morning Star'!$D$1:$H$6,5,0)</f>
        <v>#N/A</v>
      </c>
      <c r="BJ43" s="612" t="e">
        <f>VLOOKUP(B43,Flexiloans!$D$1:$H$2,5,0)</f>
        <v>#N/A</v>
      </c>
      <c r="BK43" s="612" t="e">
        <f>VLOOKUP(B43,'Thirdware Solutions'!$D$1:$H$2,5,0)</f>
        <v>#N/A</v>
      </c>
      <c r="BL43" s="612" t="e">
        <f>VLOOKUP(B43,Tescom!$D$1:$H$8,5,0)</f>
        <v>#N/A</v>
      </c>
      <c r="BM43" s="612" t="e">
        <f>VLOOKUP(B43,'Cogno AI'!$D$1:$H$2,5,0)</f>
        <v>#N/A</v>
      </c>
      <c r="BN43" s="612" t="e">
        <f>VLOOKUP(B43,'ABM Knowledgeware'!$D$1:$H$2,5,0)</f>
        <v>#N/A</v>
      </c>
      <c r="BO43" s="612" t="e">
        <f>VLOOKUP(B43,'Concerto Software'!$D$1:$H$3,5,0)</f>
        <v>#N/A</v>
      </c>
      <c r="BP43" s="612" t="e">
        <f>VLOOKUP(B43,'My Captain'!$D$1:$H$4,5,0)</f>
        <v>#N/A</v>
      </c>
      <c r="BQ43" s="612" t="e">
        <f>VLOOKUP(B43,'Finoux Solutions'!$D$2:$H$4,5,0)</f>
        <v>#N/A</v>
      </c>
      <c r="BR43" s="612" t="e">
        <f>VLOOKUP(B43,'MITR Learning'!$D$1:$H$2,5,0)</f>
        <v>#N/A</v>
      </c>
      <c r="BS43" s="612" t="e">
        <f>VLOOKUP(B43,Nucsoft!$D$2:$H$6,5,0)</f>
        <v>#N/A</v>
      </c>
      <c r="BT43" s="612" t="e">
        <f>VLOOKUP(B43,'Paras Cadd'!$D$1:$H$2,5,0)</f>
        <v>#N/A</v>
      </c>
      <c r="BU43" s="612" t="e">
        <f>VLOOKUP(B43,'ICICI Securities'!$D$1:$H$2,5,0)</f>
        <v>#N/A</v>
      </c>
      <c r="BV43" s="612" t="e">
        <f>VLOOKUP(B43,'Citius Tech'!$D$2:$H$5,5,0)</f>
        <v>#N/A</v>
      </c>
      <c r="BW43" s="612" t="e">
        <f>VLOOKUP(B43,'Buzzy Brains'!$D$2:$H$2,5,0)</f>
        <v>#N/A</v>
      </c>
      <c r="BX43" s="612" t="e">
        <f>VLOOKUP(B43,'Decimal Point'!$D$2:$H$2,5,0)</f>
        <v>#N/A</v>
      </c>
      <c r="BY43" s="612" t="e">
        <f>VLOOKUP(B43,'Sankey Business Solutions'!$D$2:$H$3,5,0)</f>
        <v>#N/A</v>
      </c>
      <c r="BZ43" s="612" t="e">
        <f>VLOOKUP(B43,'Nangia &amp; Co LLP'!$D$2:$H$2,5,0)</f>
        <v>#N/A</v>
      </c>
      <c r="CA43" s="612" t="e">
        <f>VLOOKUP(B43,'FIS Solutions India Pvt Ltd'!$D$2:$H$2,5,0)</f>
        <v>#N/A</v>
      </c>
      <c r="CB43" s="612" t="e">
        <f>VLOOKUP(B43,'Delta Technology &amp; Management '!$D$2:$H$16,5,0)</f>
        <v>#N/A</v>
      </c>
      <c r="CC43" s="612" t="e">
        <f>VLOOKUP(B43,'Espoir Networks'!$D$3:$H$11,5,0)</f>
        <v>#N/A</v>
      </c>
      <c r="CD43" s="612" t="e">
        <f>VLOOKUP(B43,'Servosys Solution'!$D$3:$H$5,5,0)</f>
        <v>#N/A</v>
      </c>
      <c r="CE43" s="612" t="e">
        <f>VLOOKUP(B43,'Ribbon Communications'!$D$3:$H$4,5,0)</f>
        <v>#N/A</v>
      </c>
      <c r="CF43" s="612">
        <f t="shared" si="1"/>
        <v>2</v>
      </c>
      <c r="CG43" t="s">
        <v>2843</v>
      </c>
      <c r="CH43" t="s">
        <v>2844</v>
      </c>
      <c r="CI43" t="s">
        <v>134</v>
      </c>
      <c r="CJ43" t="s">
        <v>11732</v>
      </c>
      <c r="CK43">
        <v>42917</v>
      </c>
      <c r="CL43">
        <v>2021</v>
      </c>
      <c r="CM43" t="s">
        <v>2845</v>
      </c>
      <c r="CN43">
        <v>455</v>
      </c>
      <c r="CO43" s="657">
        <v>91</v>
      </c>
      <c r="CP43">
        <v>2015</v>
      </c>
      <c r="CQ43" t="s">
        <v>79</v>
      </c>
      <c r="CR43" t="s">
        <v>9369</v>
      </c>
      <c r="CS43">
        <v>590</v>
      </c>
      <c r="CT43">
        <v>90.77</v>
      </c>
      <c r="CU43">
        <v>2017</v>
      </c>
      <c r="CV43" t="s">
        <v>79</v>
      </c>
      <c r="CW43" t="s">
        <v>81</v>
      </c>
      <c r="CX43" t="s">
        <v>81</v>
      </c>
      <c r="CY43" t="s">
        <v>81</v>
      </c>
      <c r="CZ43" t="s">
        <v>81</v>
      </c>
      <c r="DA43" t="s">
        <v>81</v>
      </c>
      <c r="DB43" t="s">
        <v>81</v>
      </c>
      <c r="DC43" t="s">
        <v>81</v>
      </c>
      <c r="DD43" t="s">
        <v>81</v>
      </c>
      <c r="DE43" t="s">
        <v>81</v>
      </c>
      <c r="DF43">
        <v>0</v>
      </c>
      <c r="DG43">
        <v>9.52</v>
      </c>
      <c r="DH43">
        <v>9.42</v>
      </c>
      <c r="DI43">
        <v>9.92</v>
      </c>
      <c r="DJ43">
        <v>9.11</v>
      </c>
      <c r="DK43">
        <v>9.85</v>
      </c>
      <c r="DL43">
        <v>10</v>
      </c>
      <c r="DM43">
        <v>57.82</v>
      </c>
      <c r="DN43">
        <v>9.64</v>
      </c>
      <c r="DP43" t="s">
        <v>82</v>
      </c>
      <c r="DQ43">
        <v>0</v>
      </c>
      <c r="DR43">
        <v>0</v>
      </c>
      <c r="DS43" t="s">
        <v>83</v>
      </c>
      <c r="DT43" t="s">
        <v>83</v>
      </c>
      <c r="DU43" t="s">
        <v>83</v>
      </c>
      <c r="DV43" t="s">
        <v>83</v>
      </c>
      <c r="DW43" t="s">
        <v>83</v>
      </c>
      <c r="DX43" t="s">
        <v>84</v>
      </c>
      <c r="DY43" t="s">
        <v>81</v>
      </c>
      <c r="DZ43" t="s">
        <v>2847</v>
      </c>
      <c r="EA43" t="s">
        <v>2848</v>
      </c>
      <c r="EB43" t="s">
        <v>2849</v>
      </c>
      <c r="EC43" t="s">
        <v>317</v>
      </c>
      <c r="ED43" t="s">
        <v>89</v>
      </c>
      <c r="EE43" t="s">
        <v>2850</v>
      </c>
      <c r="EF43" t="s">
        <v>2851</v>
      </c>
      <c r="EG43" t="s">
        <v>2852</v>
      </c>
      <c r="EH43" t="s">
        <v>2853</v>
      </c>
      <c r="EI43" t="s">
        <v>2854</v>
      </c>
      <c r="EJ43" t="s">
        <v>2855</v>
      </c>
      <c r="EK43" t="s">
        <v>2856</v>
      </c>
      <c r="EL43" t="s">
        <v>2857</v>
      </c>
      <c r="EM43" t="s">
        <v>2858</v>
      </c>
      <c r="EN43" t="s">
        <v>2859</v>
      </c>
      <c r="XEO43" s="127"/>
      <c r="XEP43" s="128"/>
      <c r="XEQ43" s="128"/>
      <c r="XER43" s="129"/>
      <c r="XES43" s="129"/>
      <c r="XET43" s="129"/>
      <c r="XEU43" s="129"/>
      <c r="XEV43" s="129"/>
      <c r="XEW43" s="129"/>
      <c r="XEX43" s="129"/>
      <c r="XEY43" s="129"/>
      <c r="XEZ43" s="129"/>
      <c r="XFA43" s="129"/>
      <c r="XFB43" s="129"/>
    </row>
    <row r="44" spans="1:145 16369:16382" ht="18" thickTop="1" thickBot="1">
      <c r="A44" s="575">
        <f t="shared" si="2"/>
        <v>43</v>
      </c>
      <c r="B44" s="572" t="s">
        <v>2987</v>
      </c>
      <c r="C44" s="600" t="s">
        <v>2988</v>
      </c>
      <c r="D44" s="570" t="s">
        <v>13208</v>
      </c>
      <c r="E44" s="568" t="str">
        <f t="shared" si="0"/>
        <v>Not Placed</v>
      </c>
      <c r="F44" s="570" t="s">
        <v>12493</v>
      </c>
      <c r="G44" s="570" t="s">
        <v>530</v>
      </c>
      <c r="H44" s="131" t="str">
        <f>VLOOKUP(B44,CMPN1!C:E, 3,0)</f>
        <v>12th + Engineering without live KT</v>
      </c>
      <c r="I44" s="610" t="s">
        <v>2989</v>
      </c>
      <c r="J44" s="572">
        <v>20</v>
      </c>
      <c r="K44" s="611" t="s">
        <v>2990</v>
      </c>
      <c r="L44" s="611" t="s">
        <v>73</v>
      </c>
      <c r="M44" s="611" t="s">
        <v>2991</v>
      </c>
      <c r="N44" s="612" t="s">
        <v>2986</v>
      </c>
      <c r="O44" s="612">
        <v>9619464907</v>
      </c>
      <c r="P44" s="612">
        <v>9619464903</v>
      </c>
      <c r="Q44" s="612" t="e">
        <f>VLOOKUP(B44,'TCS CON'!$D$1:$H$98,5,0)</f>
        <v>#N/A</v>
      </c>
      <c r="R44" s="612" t="e">
        <f>VLOOKUP(B44,LTI!$C$1:$H$46,6,0)</f>
        <v>#N/A</v>
      </c>
      <c r="S44" s="612" t="e">
        <f>VLOOKUP(B44,JARO!$E$2:$I$11,5,0)</f>
        <v>#N/A</v>
      </c>
      <c r="T44" s="612" t="e">
        <f>VLOOKUP(B44,Capgemini!$D$3:$H$78,5,0)</f>
        <v>#N/A</v>
      </c>
      <c r="U44" s="612" t="e">
        <f>VLOOKUP(B44,Carwale!$D$1:$H$4,5,0)</f>
        <v>#N/A</v>
      </c>
      <c r="V44" s="612" t="e">
        <f>VLOOKUP(B44,'Interactive Brokers'!E:I,5,0)</f>
        <v>#N/A</v>
      </c>
      <c r="W44" s="612" t="e">
        <f>VLOOKUP(B44,'REL Jio'!E:I,5,0)</f>
        <v>#N/A</v>
      </c>
      <c r="X44" s="612" t="e">
        <f>VLOOKUP(B44,'Sciative Sol'!E:I,5,0)</f>
        <v>#N/A</v>
      </c>
      <c r="Y44" s="612" t="e">
        <f>VLOOKUP(B44,'Hexaware Tech'!E:I,5,0)</f>
        <v>#N/A</v>
      </c>
      <c r="Z44" s="612" t="e">
        <f>VLOOKUP(B44,Axis!D:H,5,0)</f>
        <v>#N/A</v>
      </c>
      <c r="AA44" s="612" t="e">
        <f>VLOOKUP(B44,Ugam!$D$3:$H$26,5,0)</f>
        <v>#N/A</v>
      </c>
      <c r="AB44" s="612" t="e">
        <f>VLOOKUP(B44,Zeus!F:J,5,0)</f>
        <v>#N/A</v>
      </c>
      <c r="AC44" s="612" t="e">
        <f>VLOOKUP(B44,Montran!F:J,5,0)</f>
        <v>#N/A</v>
      </c>
      <c r="AD44" s="612" t="e">
        <f>VLOOKUP(B44,Endurance!G44:L44,5,0)</f>
        <v>#N/A</v>
      </c>
      <c r="AE44" s="612" t="e">
        <f>VLOOKUP(B44,'Swabhav Techlabs'!$F$1:$J$2,5,0)</f>
        <v>#N/A</v>
      </c>
      <c r="AF44" s="612" t="e">
        <f>VLOOKUP(B44,'Quality Kiosk'!$F$1:$J$18,5,0)</f>
        <v>#N/A</v>
      </c>
      <c r="AG44" s="612" t="e">
        <f>VLOOKUP(B44,'Lemon VB'!$F$1:$J$2,5,0)</f>
        <v>#N/A</v>
      </c>
      <c r="AH44" s="612" t="e">
        <f>VLOOKUP(B44,Gocomet!$E$1:$I$3,5,0)</f>
        <v>#N/A</v>
      </c>
      <c r="AI44" s="612" t="e">
        <f>VLOOKUP(B44,'Ingram Micro'!$E$1:$I$8,5,0)</f>
        <v>#N/A</v>
      </c>
      <c r="AJ44" s="612" t="e">
        <f>VLOOKUP(B44,'DePronto Infotech'!$E$1:$I$2,5,0)</f>
        <v>#N/A</v>
      </c>
      <c r="AK44" s="612" t="e">
        <f>VLOOKUP(B44,'Reliance Retail'!$E$1:$I$4,5,0)</f>
        <v>#N/A</v>
      </c>
      <c r="AL44" s="612" t="e">
        <f>VLOOKUP(B44,'Bright Champs'!$D$1:$H$13,5,0)</f>
        <v>#N/A</v>
      </c>
      <c r="AM44" s="612" t="e">
        <f>VLOOKUP(B44,Neosoft!$E$1:$I$12,5,0)</f>
        <v>#N/A</v>
      </c>
      <c r="AN44" s="612" t="e">
        <f>VLOOKUP(B44,Infosys!$E$1:$I$3,5,0)</f>
        <v>#N/A</v>
      </c>
      <c r="AO44" s="612" t="e">
        <f>VLOOKUP(B44,Cerelabs!$E$1:$I$5,5,0)</f>
        <v>#N/A</v>
      </c>
      <c r="AP44" s="612" t="e">
        <f>VLOOKUP(B44,'Neebal Technologies'!$D$1:$H$2,5,0)</f>
        <v>#N/A</v>
      </c>
      <c r="AQ44" s="612" t="e">
        <f>VLOOKUP(B44,'Vertiv Energy'!$D$1:$H$2,5,0)</f>
        <v>#N/A</v>
      </c>
      <c r="AR44" s="612" t="e">
        <f>VLOOKUP(B44,'Acidaes Solutions (CRMNEXT)'!$D$1:$H$3,5,0)</f>
        <v>#N/A</v>
      </c>
      <c r="AS44" s="612" t="e">
        <f>VLOOKUP(B44,Growisto!$D$1:$H$2,5,0)</f>
        <v>#N/A</v>
      </c>
      <c r="AT44" s="612" t="e">
        <f>VLOOKUP(B44,'9.9 Mediaworx - Digit'!$D$1:$H$2,5,0)</f>
        <v>#N/A</v>
      </c>
      <c r="AU44" s="612" t="e">
        <f>VLOOKUP(B44,'Vistaar systems Pvt Ltd'!$D$2:$H$3,5,0)</f>
        <v>#N/A</v>
      </c>
      <c r="AV44" s="612" t="e">
        <f>VLOOKUP(B44,'Course 5i'!$D$2:$H$11,5,0)</f>
        <v>#N/A</v>
      </c>
      <c r="AW44" s="612" t="e">
        <f>VLOOKUP(B44,'Radiant Appliances &amp; Electronic'!$D$1:$H$13,5,0)</f>
        <v>#N/A</v>
      </c>
      <c r="AX44" s="612" t="e">
        <f>VLOOKUP(B44,'Atos Global'!$D$3:$H$27,5,0)</f>
        <v>#N/A</v>
      </c>
      <c r="AY44" s="612" t="e">
        <f>VLOOKUP(B44,'Saama Technologies'!$D$1:$H$2,5,0)</f>
        <v>#N/A</v>
      </c>
      <c r="AZ44" s="612" t="e">
        <f>VLOOKUP(B44,'Multiplier Solutions'!$D$1:$H$2,5,0)</f>
        <v>#N/A</v>
      </c>
      <c r="BA44" s="612" t="e">
        <f>VLOOKUP(B44,GEP!$D$2:$H$5,5,0)</f>
        <v>#N/A</v>
      </c>
      <c r="BB44" s="612" t="e">
        <f>VLOOKUP(B44,Accenture!$D$1:$H$6,5,0)</f>
        <v>#N/A</v>
      </c>
      <c r="BC44" s="612" t="e">
        <f>VLOOKUP(B44,'Endurance International Group'!$D$1:$H$2,5,0)</f>
        <v>#N/A</v>
      </c>
      <c r="BD44" s="612" t="e">
        <f>VLOOKUP(B44,Newgen!$D$1:$H$2,5,0)</f>
        <v>#N/A</v>
      </c>
      <c r="BE44" s="612" t="e">
        <f>VLOOKUP(B44,'3D Incredible'!D44:H44,5,0)</f>
        <v>#N/A</v>
      </c>
      <c r="BF44" s="612" t="e">
        <f>VLOOKUP(B44,'Raja Software Labs'!$D$2:$H$2,5,0)</f>
        <v>#N/A</v>
      </c>
      <c r="BG44" s="612" t="e">
        <f>VLOOKUP(B44,Wipro!$D$1:$H$2,5,0)</f>
        <v>#N/A</v>
      </c>
      <c r="BH44" s="612" t="e">
        <f>VLOOKUP(B44,'Perch Technologies'!$D$2:$H$2,5,0)</f>
        <v>#N/A</v>
      </c>
      <c r="BI44" s="612" t="e">
        <f>VLOOKUP(B44,'Morning Star'!$D$1:$H$6,5,0)</f>
        <v>#N/A</v>
      </c>
      <c r="BJ44" s="612" t="e">
        <f>VLOOKUP(B44,Flexiloans!$D$1:$H$2,5,0)</f>
        <v>#N/A</v>
      </c>
      <c r="BK44" s="612" t="e">
        <f>VLOOKUP(B44,'Thirdware Solutions'!$D$1:$H$2,5,0)</f>
        <v>#N/A</v>
      </c>
      <c r="BL44" s="612" t="e">
        <f>VLOOKUP(B44,Tescom!$D$1:$H$8,5,0)</f>
        <v>#N/A</v>
      </c>
      <c r="BM44" s="612" t="e">
        <f>VLOOKUP(B44,'Cogno AI'!$D$1:$H$2,5,0)</f>
        <v>#N/A</v>
      </c>
      <c r="BN44" s="612" t="e">
        <f>VLOOKUP(B44,'ABM Knowledgeware'!$D$1:$H$2,5,0)</f>
        <v>#N/A</v>
      </c>
      <c r="BO44" s="612" t="e">
        <f>VLOOKUP(B44,'Concerto Software'!$D$1:$H$3,5,0)</f>
        <v>#N/A</v>
      </c>
      <c r="BP44" s="612" t="e">
        <f>VLOOKUP(B44,'My Captain'!$D$1:$H$4,5,0)</f>
        <v>#N/A</v>
      </c>
      <c r="BQ44" s="612" t="e">
        <f>VLOOKUP(B44,'Finoux Solutions'!$D$2:$H$4,5,0)</f>
        <v>#N/A</v>
      </c>
      <c r="BR44" s="612" t="e">
        <f>VLOOKUP(B44,'MITR Learning'!$D$1:$H$2,5,0)</f>
        <v>#N/A</v>
      </c>
      <c r="BS44" s="612" t="e">
        <f>VLOOKUP(B44,Nucsoft!$D$2:$H$6,5,0)</f>
        <v>#N/A</v>
      </c>
      <c r="BT44" s="612" t="e">
        <f>VLOOKUP(B44,'Paras Cadd'!$D$1:$H$2,5,0)</f>
        <v>#N/A</v>
      </c>
      <c r="BU44" s="612" t="e">
        <f>VLOOKUP(B44,'ICICI Securities'!$D$1:$H$2,5,0)</f>
        <v>#N/A</v>
      </c>
      <c r="BV44" s="612" t="e">
        <f>VLOOKUP(B44,'Citius Tech'!$D$2:$H$5,5,0)</f>
        <v>#N/A</v>
      </c>
      <c r="BW44" s="612" t="e">
        <f>VLOOKUP(B44,'Buzzy Brains'!$D$2:$H$2,5,0)</f>
        <v>#N/A</v>
      </c>
      <c r="BX44" s="612" t="e">
        <f>VLOOKUP(B44,'Decimal Point'!$D$2:$H$2,5,0)</f>
        <v>#N/A</v>
      </c>
      <c r="BY44" s="612" t="e">
        <f>VLOOKUP(B44,'Sankey Business Solutions'!$D$2:$H$3,5,0)</f>
        <v>#N/A</v>
      </c>
      <c r="BZ44" s="612" t="e">
        <f>VLOOKUP(B44,'Nangia &amp; Co LLP'!$D$2:$H$2,5,0)</f>
        <v>#N/A</v>
      </c>
      <c r="CA44" s="612" t="e">
        <f>VLOOKUP(B44,'FIS Solutions India Pvt Ltd'!$D$2:$H$2,5,0)</f>
        <v>#N/A</v>
      </c>
      <c r="CB44" s="612" t="e">
        <f>VLOOKUP(B44,'Delta Technology &amp; Management '!$D$2:$H$16,5,0)</f>
        <v>#N/A</v>
      </c>
      <c r="CC44" s="612" t="e">
        <f>VLOOKUP(B44,'Espoir Networks'!$D$3:$H$11,5,0)</f>
        <v>#N/A</v>
      </c>
      <c r="CD44" s="612" t="e">
        <f>VLOOKUP(B44,'Servosys Solution'!$D$3:$H$5,5,0)</f>
        <v>#N/A</v>
      </c>
      <c r="CE44" s="612" t="e">
        <f>VLOOKUP(B44,'Ribbon Communications'!$D$3:$H$4,5,0)</f>
        <v>#N/A</v>
      </c>
      <c r="CF44" s="612">
        <f t="shared" si="1"/>
        <v>0</v>
      </c>
      <c r="CG44" s="129" t="s">
        <v>134</v>
      </c>
      <c r="CH44" s="129">
        <v>964355657674</v>
      </c>
      <c r="CI44" s="129" t="s">
        <v>2992</v>
      </c>
      <c r="CJ44" s="129" t="s">
        <v>11732</v>
      </c>
      <c r="CK44" s="132">
        <v>42917</v>
      </c>
      <c r="CL44" s="129">
        <v>2021</v>
      </c>
      <c r="CM44" s="128" t="s">
        <v>11924</v>
      </c>
      <c r="CN44" s="129">
        <v>411</v>
      </c>
      <c r="CO44" s="133">
        <v>82.2</v>
      </c>
      <c r="CP44" s="129">
        <v>2015</v>
      </c>
      <c r="CQ44" s="129" t="s">
        <v>79</v>
      </c>
      <c r="CR44" s="128" t="s">
        <v>12122</v>
      </c>
      <c r="CS44" s="129">
        <v>401</v>
      </c>
      <c r="CT44" s="133">
        <v>62</v>
      </c>
      <c r="CU44" s="129">
        <v>2017</v>
      </c>
      <c r="CV44" s="129" t="s">
        <v>79</v>
      </c>
      <c r="CW44" s="131" t="s">
        <v>81</v>
      </c>
      <c r="CX44" s="131" t="s">
        <v>81</v>
      </c>
      <c r="CY44" s="129" t="s">
        <v>81</v>
      </c>
      <c r="CZ44" s="129" t="s">
        <v>81</v>
      </c>
      <c r="DA44" s="129" t="s">
        <v>81</v>
      </c>
      <c r="DB44" s="129" t="s">
        <v>81</v>
      </c>
      <c r="DC44" s="129" t="s">
        <v>81</v>
      </c>
      <c r="DD44" s="129" t="s">
        <v>81</v>
      </c>
      <c r="DE44" s="129" t="s">
        <v>81</v>
      </c>
      <c r="DF44" s="129">
        <v>0</v>
      </c>
      <c r="DG44" s="134">
        <v>7.02</v>
      </c>
      <c r="DH44" s="134">
        <v>6.33</v>
      </c>
      <c r="DI44" s="134">
        <v>7.12</v>
      </c>
      <c r="DJ44" s="134">
        <v>8.2200000000000006</v>
      </c>
      <c r="DK44" s="134">
        <v>6.96</v>
      </c>
      <c r="DL44" s="131"/>
      <c r="DM44" s="129">
        <v>35.68</v>
      </c>
      <c r="DN44" s="129">
        <v>7.1360000000000001</v>
      </c>
      <c r="DO44" s="129"/>
      <c r="DP44" s="131" t="s">
        <v>138</v>
      </c>
      <c r="DQ44" s="129">
        <v>0</v>
      </c>
      <c r="DR44" s="129">
        <v>1</v>
      </c>
      <c r="DS44" s="129" t="s">
        <v>83</v>
      </c>
      <c r="DT44" s="129" t="s">
        <v>83</v>
      </c>
      <c r="DU44" s="129" t="s">
        <v>83</v>
      </c>
      <c r="DV44" s="129" t="s">
        <v>83</v>
      </c>
      <c r="DW44" s="131" t="s">
        <v>83</v>
      </c>
      <c r="DX44" s="131" t="s">
        <v>84</v>
      </c>
      <c r="DY44" s="131" t="s">
        <v>81</v>
      </c>
      <c r="DZ44" s="131" t="s">
        <v>2995</v>
      </c>
      <c r="EA44" s="131" t="s">
        <v>2996</v>
      </c>
      <c r="EB44" s="131" t="s">
        <v>2997</v>
      </c>
      <c r="EC44" s="131" t="s">
        <v>379</v>
      </c>
      <c r="ED44" s="131" t="s">
        <v>89</v>
      </c>
      <c r="EE44" s="131" t="s">
        <v>2998</v>
      </c>
      <c r="EF44" s="131" t="s">
        <v>680</v>
      </c>
      <c r="EG44" s="131" t="s">
        <v>2999</v>
      </c>
      <c r="EH44" s="131" t="s">
        <v>3000</v>
      </c>
      <c r="EI44" s="131" t="s">
        <v>497</v>
      </c>
      <c r="EJ44" s="135" t="s">
        <v>3001</v>
      </c>
      <c r="EK44" s="135" t="s">
        <v>3002</v>
      </c>
      <c r="EL44" s="131" t="s">
        <v>81</v>
      </c>
      <c r="EM44" s="131" t="s">
        <v>81</v>
      </c>
      <c r="EN44" s="131" t="s">
        <v>81</v>
      </c>
    </row>
    <row r="45" spans="1:145 16369:16382" ht="18" thickTop="1" thickBot="1">
      <c r="A45" s="575">
        <f t="shared" si="2"/>
        <v>44</v>
      </c>
      <c r="B45" s="572" t="s">
        <v>3004</v>
      </c>
      <c r="C45" s="600" t="s">
        <v>3005</v>
      </c>
      <c r="D45" s="570" t="s">
        <v>13208</v>
      </c>
      <c r="E45" s="568" t="str">
        <f t="shared" si="0"/>
        <v>Placed</v>
      </c>
      <c r="F45" s="570" t="s">
        <v>12493</v>
      </c>
      <c r="G45" s="570" t="s">
        <v>530</v>
      </c>
      <c r="H45" s="131" t="str">
        <f>VLOOKUP(B45,CMPN1!C:E, 3,0)</f>
        <v>Diploma  + Direct Second Year Engineering without live KT</v>
      </c>
      <c r="I45" s="610" t="s">
        <v>3006</v>
      </c>
      <c r="J45" s="572">
        <v>20</v>
      </c>
      <c r="K45" s="611" t="s">
        <v>3007</v>
      </c>
      <c r="L45" s="611" t="s">
        <v>73</v>
      </c>
      <c r="M45" s="611" t="s">
        <v>3008</v>
      </c>
      <c r="N45" s="612" t="s">
        <v>3003</v>
      </c>
      <c r="O45" s="612">
        <v>7276432237</v>
      </c>
      <c r="P45" s="612">
        <v>8551039965</v>
      </c>
      <c r="Q45" s="612" t="e">
        <f>VLOOKUP(B45,'TCS CON'!$D$1:$H$98,5,0)</f>
        <v>#N/A</v>
      </c>
      <c r="R45" s="612" t="e">
        <f>VLOOKUP(B45,LTI!$C$1:$H$46,6,0)</f>
        <v>#N/A</v>
      </c>
      <c r="S45" s="612" t="e">
        <f>VLOOKUP(B45,JARO!$E$2:$I$11,5,0)</f>
        <v>#N/A</v>
      </c>
      <c r="T45" s="612" t="e">
        <f>VLOOKUP(B45,Capgemini!$D$3:$H$78,5,0)</f>
        <v>#N/A</v>
      </c>
      <c r="U45" s="612" t="e">
        <f>VLOOKUP(B45,Carwale!$D$1:$H$4,5,0)</f>
        <v>#N/A</v>
      </c>
      <c r="V45" s="612" t="e">
        <f>VLOOKUP(B45,'Interactive Brokers'!E:I,5,0)</f>
        <v>#N/A</v>
      </c>
      <c r="W45" s="612" t="e">
        <f>VLOOKUP(B45,'REL Jio'!E:I,5,0)</f>
        <v>#N/A</v>
      </c>
      <c r="X45" s="612" t="e">
        <f>VLOOKUP(B45,'Sciative Sol'!E:I,5,0)</f>
        <v>#N/A</v>
      </c>
      <c r="Y45" s="612" t="e">
        <f>VLOOKUP(B45,'Hexaware Tech'!E:I,5,0)</f>
        <v>#N/A</v>
      </c>
      <c r="Z45" s="612" t="e">
        <f>VLOOKUP(B45,Axis!D:H,5,0)</f>
        <v>#N/A</v>
      </c>
      <c r="AA45" s="612" t="e">
        <f>VLOOKUP(B45,Ugam!$D$3:$H$26,5,0)</f>
        <v>#N/A</v>
      </c>
      <c r="AB45" s="612" t="e">
        <f>VLOOKUP(B45,Zeus!F:J,5,0)</f>
        <v>#N/A</v>
      </c>
      <c r="AC45" s="612" t="e">
        <f>VLOOKUP(B45,Montran!F:J,5,0)</f>
        <v>#N/A</v>
      </c>
      <c r="AD45" s="612" t="e">
        <f>VLOOKUP(B45,Endurance!G45:L45,5,0)</f>
        <v>#N/A</v>
      </c>
      <c r="AE45" s="612" t="e">
        <f>VLOOKUP(B45,'Swabhav Techlabs'!$F$1:$J$2,5,0)</f>
        <v>#N/A</v>
      </c>
      <c r="AF45" s="612" t="e">
        <f>VLOOKUP(B45,'Quality Kiosk'!$F$1:$J$18,5,0)</f>
        <v>#N/A</v>
      </c>
      <c r="AG45" s="612" t="e">
        <f>VLOOKUP(B45,'Lemon VB'!$F$1:$J$2,5,0)</f>
        <v>#N/A</v>
      </c>
      <c r="AH45" s="612" t="e">
        <f>VLOOKUP(B45,Gocomet!$E$1:$I$3,5,0)</f>
        <v>#N/A</v>
      </c>
      <c r="AI45" s="612" t="e">
        <f>VLOOKUP(B45,'Ingram Micro'!$E$1:$I$8,5,0)</f>
        <v>#N/A</v>
      </c>
      <c r="AJ45" s="612" t="e">
        <f>VLOOKUP(B45,'DePronto Infotech'!$E$1:$I$2,5,0)</f>
        <v>#N/A</v>
      </c>
      <c r="AK45" s="612" t="e">
        <f>VLOOKUP(B45,'Reliance Retail'!$E$1:$I$4,5,0)</f>
        <v>#N/A</v>
      </c>
      <c r="AL45" s="612" t="e">
        <f>VLOOKUP(B45,'Bright Champs'!$D$1:$H$13,5,0)</f>
        <v>#N/A</v>
      </c>
      <c r="AM45" s="612" t="e">
        <f>VLOOKUP(B45,Neosoft!$E$1:$I$12,5,0)</f>
        <v>#N/A</v>
      </c>
      <c r="AN45" s="612" t="e">
        <f>VLOOKUP(B45,Infosys!$E$1:$I$3,5,0)</f>
        <v>#N/A</v>
      </c>
      <c r="AO45" s="612" t="e">
        <f>VLOOKUP(B45,Cerelabs!$E$1:$I$5,5,0)</f>
        <v>#N/A</v>
      </c>
      <c r="AP45" s="612" t="e">
        <f>VLOOKUP(B45,'Neebal Technologies'!$D$1:$H$2,5,0)</f>
        <v>#N/A</v>
      </c>
      <c r="AQ45" s="612" t="e">
        <f>VLOOKUP(B45,'Vertiv Energy'!$D$1:$H$2,5,0)</f>
        <v>#N/A</v>
      </c>
      <c r="AR45" s="612" t="e">
        <f>VLOOKUP(B45,'Acidaes Solutions (CRMNEXT)'!$D$1:$H$3,5,0)</f>
        <v>#N/A</v>
      </c>
      <c r="AS45" s="612" t="e">
        <f>VLOOKUP(B45,Growisto!$D$1:$H$2,5,0)</f>
        <v>#N/A</v>
      </c>
      <c r="AT45" s="612" t="e">
        <f>VLOOKUP(B45,'9.9 Mediaworx - Digit'!$D$1:$H$2,5,0)</f>
        <v>#N/A</v>
      </c>
      <c r="AU45" s="612" t="e">
        <f>VLOOKUP(B45,'Vistaar systems Pvt Ltd'!$D$2:$H$3,5,0)</f>
        <v>#N/A</v>
      </c>
      <c r="AV45" s="612">
        <f>VLOOKUP(B45,'Course 5i'!$D$2:$H$11,5,0)</f>
        <v>305000</v>
      </c>
      <c r="AW45" s="612" t="e">
        <f>VLOOKUP(B45,'Radiant Appliances &amp; Electronic'!$D$1:$H$13,5,0)</f>
        <v>#N/A</v>
      </c>
      <c r="AX45" s="612" t="e">
        <f>VLOOKUP(B45,'Atos Global'!$D$3:$H$27,5,0)</f>
        <v>#N/A</v>
      </c>
      <c r="AY45" s="612" t="e">
        <f>VLOOKUP(B45,'Saama Technologies'!$D$1:$H$2,5,0)</f>
        <v>#N/A</v>
      </c>
      <c r="AZ45" s="612" t="e">
        <f>VLOOKUP(B45,'Multiplier Solutions'!$D$1:$H$2,5,0)</f>
        <v>#N/A</v>
      </c>
      <c r="BA45" s="612" t="e">
        <f>VLOOKUP(B45,GEP!$D$2:$H$5,5,0)</f>
        <v>#N/A</v>
      </c>
      <c r="BB45" s="612" t="e">
        <f>VLOOKUP(B45,Accenture!$D$1:$H$6,5,0)</f>
        <v>#N/A</v>
      </c>
      <c r="BC45" s="612" t="e">
        <f>VLOOKUP(B45,'Endurance International Group'!$D$1:$H$2,5,0)</f>
        <v>#N/A</v>
      </c>
      <c r="BD45" s="612" t="e">
        <f>VLOOKUP(B45,Newgen!$D$1:$H$2,5,0)</f>
        <v>#N/A</v>
      </c>
      <c r="BE45" s="612" t="e">
        <f>VLOOKUP(B45,'3D Incredible'!D45:H45,5,0)</f>
        <v>#N/A</v>
      </c>
      <c r="BF45" s="612" t="e">
        <f>VLOOKUP(B45,'Raja Software Labs'!$D$2:$H$2,5,0)</f>
        <v>#N/A</v>
      </c>
      <c r="BG45" s="612" t="e">
        <f>VLOOKUP(B45,Wipro!$D$1:$H$2,5,0)</f>
        <v>#N/A</v>
      </c>
      <c r="BH45" s="612" t="e">
        <f>VLOOKUP(B45,'Perch Technologies'!$D$2:$H$2,5,0)</f>
        <v>#N/A</v>
      </c>
      <c r="BI45" s="612" t="e">
        <f>VLOOKUP(B45,'Morning Star'!$D$1:$H$6,5,0)</f>
        <v>#N/A</v>
      </c>
      <c r="BJ45" s="612" t="e">
        <f>VLOOKUP(B45,Flexiloans!$D$1:$H$2,5,0)</f>
        <v>#N/A</v>
      </c>
      <c r="BK45" s="612" t="e">
        <f>VLOOKUP(B45,'Thirdware Solutions'!$D$1:$H$2,5,0)</f>
        <v>#N/A</v>
      </c>
      <c r="BL45" s="612" t="e">
        <f>VLOOKUP(B45,Tescom!$D$1:$H$8,5,0)</f>
        <v>#N/A</v>
      </c>
      <c r="BM45" s="612" t="e">
        <f>VLOOKUP(B45,'Cogno AI'!$D$1:$H$2,5,0)</f>
        <v>#N/A</v>
      </c>
      <c r="BN45" s="612" t="e">
        <f>VLOOKUP(B45,'ABM Knowledgeware'!$D$1:$H$2,5,0)</f>
        <v>#N/A</v>
      </c>
      <c r="BO45" s="612" t="e">
        <f>VLOOKUP(B45,'Concerto Software'!$D$1:$H$3,5,0)</f>
        <v>#N/A</v>
      </c>
      <c r="BP45" s="612" t="e">
        <f>VLOOKUP(B45,'My Captain'!$D$1:$H$4,5,0)</f>
        <v>#N/A</v>
      </c>
      <c r="BQ45" s="612" t="e">
        <f>VLOOKUP(B45,'Finoux Solutions'!$D$2:$H$4,5,0)</f>
        <v>#N/A</v>
      </c>
      <c r="BR45" s="612" t="e">
        <f>VLOOKUP(B45,'MITR Learning'!$D$1:$H$2,5,0)</f>
        <v>#N/A</v>
      </c>
      <c r="BS45" s="612" t="e">
        <f>VLOOKUP(B45,Nucsoft!$D$2:$H$6,5,0)</f>
        <v>#N/A</v>
      </c>
      <c r="BT45" s="612" t="e">
        <f>VLOOKUP(B45,'Paras Cadd'!$D$1:$H$2,5,0)</f>
        <v>#N/A</v>
      </c>
      <c r="BU45" s="612" t="e">
        <f>VLOOKUP(B45,'ICICI Securities'!$D$1:$H$2,5,0)</f>
        <v>#N/A</v>
      </c>
      <c r="BV45" s="612" t="e">
        <f>VLOOKUP(B45,'Citius Tech'!$D$2:$H$5,5,0)</f>
        <v>#N/A</v>
      </c>
      <c r="BW45" s="612" t="e">
        <f>VLOOKUP(B45,'Buzzy Brains'!$D$2:$H$2,5,0)</f>
        <v>#N/A</v>
      </c>
      <c r="BX45" s="612" t="e">
        <f>VLOOKUP(B45,'Decimal Point'!$D$2:$H$2,5,0)</f>
        <v>#N/A</v>
      </c>
      <c r="BY45" s="612" t="e">
        <f>VLOOKUP(B45,'Sankey Business Solutions'!$D$2:$H$3,5,0)</f>
        <v>#N/A</v>
      </c>
      <c r="BZ45" s="612" t="e">
        <f>VLOOKUP(B45,'Nangia &amp; Co LLP'!$D$2:$H$2,5,0)</f>
        <v>#N/A</v>
      </c>
      <c r="CA45" s="612" t="e">
        <f>VLOOKUP(B45,'FIS Solutions India Pvt Ltd'!$D$2:$H$2,5,0)</f>
        <v>#N/A</v>
      </c>
      <c r="CB45" s="612" t="e">
        <f>VLOOKUP(B45,'Delta Technology &amp; Management '!$D$2:$H$16,5,0)</f>
        <v>#N/A</v>
      </c>
      <c r="CC45" s="612" t="e">
        <f>VLOOKUP(B45,'Espoir Networks'!$D$3:$H$11,5,0)</f>
        <v>#N/A</v>
      </c>
      <c r="CD45" s="612" t="e">
        <f>VLOOKUP(B45,'Servosys Solution'!$D$3:$H$5,5,0)</f>
        <v>#N/A</v>
      </c>
      <c r="CE45" s="612" t="e">
        <f>VLOOKUP(B45,'Ribbon Communications'!$D$3:$H$4,5,0)</f>
        <v>#N/A</v>
      </c>
      <c r="CF45" s="612">
        <f t="shared" si="1"/>
        <v>1</v>
      </c>
      <c r="CG45" s="129" t="s">
        <v>3009</v>
      </c>
      <c r="CH45" s="129">
        <v>240048451449</v>
      </c>
      <c r="CI45" s="129" t="s">
        <v>81</v>
      </c>
      <c r="CJ45" s="129" t="s">
        <v>11733</v>
      </c>
      <c r="CK45" s="132">
        <v>43282</v>
      </c>
      <c r="CL45" s="129">
        <v>2021</v>
      </c>
      <c r="CM45" s="128" t="s">
        <v>11925</v>
      </c>
      <c r="CN45" s="129">
        <v>437</v>
      </c>
      <c r="CO45" s="133">
        <v>87.4</v>
      </c>
      <c r="CP45" s="129">
        <v>2015</v>
      </c>
      <c r="CQ45" s="129" t="s">
        <v>79</v>
      </c>
      <c r="CR45" s="128" t="s">
        <v>295</v>
      </c>
      <c r="CS45" s="129" t="s">
        <v>81</v>
      </c>
      <c r="CT45" s="133" t="s">
        <v>81</v>
      </c>
      <c r="CU45" s="129" t="s">
        <v>81</v>
      </c>
      <c r="CV45" s="129" t="s">
        <v>109</v>
      </c>
      <c r="CW45" s="131" t="s">
        <v>3011</v>
      </c>
      <c r="CX45" s="131" t="s">
        <v>336</v>
      </c>
      <c r="CY45" s="129">
        <v>1361</v>
      </c>
      <c r="CZ45" s="129">
        <v>85.06</v>
      </c>
      <c r="DA45" s="129">
        <v>2018</v>
      </c>
      <c r="DB45" s="129" t="s">
        <v>112</v>
      </c>
      <c r="DC45" s="129" t="s">
        <v>113</v>
      </c>
      <c r="DD45" s="129">
        <v>80.37</v>
      </c>
      <c r="DE45" s="129">
        <v>80.14</v>
      </c>
      <c r="DF45" s="129">
        <v>0</v>
      </c>
      <c r="DG45" s="131" t="s">
        <v>81</v>
      </c>
      <c r="DH45" s="131" t="s">
        <v>81</v>
      </c>
      <c r="DI45" s="134">
        <v>7.96</v>
      </c>
      <c r="DJ45" s="134">
        <v>9.2200000000000006</v>
      </c>
      <c r="DK45" s="134">
        <v>9.11</v>
      </c>
      <c r="DL45" s="131"/>
      <c r="DM45" s="129">
        <v>26.29</v>
      </c>
      <c r="DN45" s="129">
        <v>8.76</v>
      </c>
      <c r="DO45" s="129"/>
      <c r="DP45" s="131" t="s">
        <v>114</v>
      </c>
      <c r="DQ45" s="129">
        <v>0</v>
      </c>
      <c r="DR45" s="129">
        <v>0</v>
      </c>
      <c r="DS45" s="129" t="s">
        <v>83</v>
      </c>
      <c r="DT45" s="129" t="s">
        <v>83</v>
      </c>
      <c r="DU45" s="129" t="s">
        <v>83</v>
      </c>
      <c r="DV45" s="129" t="s">
        <v>83</v>
      </c>
      <c r="DW45" s="131" t="s">
        <v>83</v>
      </c>
      <c r="DX45" s="131" t="s">
        <v>84</v>
      </c>
      <c r="DY45" s="131" t="s">
        <v>81</v>
      </c>
      <c r="DZ45" s="131" t="s">
        <v>3012</v>
      </c>
      <c r="EA45" s="131" t="s">
        <v>86</v>
      </c>
      <c r="EB45" s="131" t="s">
        <v>3013</v>
      </c>
      <c r="EC45" s="131" t="s">
        <v>88</v>
      </c>
      <c r="ED45" s="131" t="s">
        <v>89</v>
      </c>
      <c r="EE45" s="131" t="s">
        <v>3014</v>
      </c>
      <c r="EF45" s="131" t="s">
        <v>3015</v>
      </c>
      <c r="EG45" s="131" t="s">
        <v>3016</v>
      </c>
      <c r="EH45" s="131" t="s">
        <v>3017</v>
      </c>
      <c r="EI45" s="131" t="s">
        <v>3018</v>
      </c>
      <c r="EJ45" s="135" t="s">
        <v>3019</v>
      </c>
      <c r="EK45" s="135" t="s">
        <v>3020</v>
      </c>
      <c r="EL45" s="135" t="s">
        <v>3021</v>
      </c>
      <c r="EM45" s="135" t="s">
        <v>3022</v>
      </c>
      <c r="EN45" s="131" t="s">
        <v>81</v>
      </c>
    </row>
    <row r="46" spans="1:145 16369:16382" ht="18" thickTop="1" thickBot="1">
      <c r="A46" s="575">
        <f t="shared" si="2"/>
        <v>45</v>
      </c>
      <c r="B46" s="572" t="s">
        <v>3244</v>
      </c>
      <c r="C46" s="600" t="s">
        <v>3245</v>
      </c>
      <c r="D46" s="570" t="s">
        <v>13209</v>
      </c>
      <c r="E46" s="568" t="str">
        <f t="shared" si="0"/>
        <v>Placed</v>
      </c>
      <c r="F46" s="570" t="s">
        <v>12493</v>
      </c>
      <c r="G46" s="570" t="s">
        <v>530</v>
      </c>
      <c r="H46" s="131" t="str">
        <f>VLOOKUP(B46,CMPN1!C:E, 3,0)</f>
        <v>12th + Engineering without live KT</v>
      </c>
      <c r="I46" s="610">
        <v>36171</v>
      </c>
      <c r="J46" s="572">
        <v>20</v>
      </c>
      <c r="K46" s="611" t="s">
        <v>3246</v>
      </c>
      <c r="L46" s="611" t="s">
        <v>73</v>
      </c>
      <c r="M46" s="611" t="s">
        <v>3247</v>
      </c>
      <c r="N46" s="612" t="s">
        <v>3243</v>
      </c>
      <c r="O46" s="612">
        <v>8898886104</v>
      </c>
      <c r="P46" s="612">
        <v>8291885788</v>
      </c>
      <c r="Q46" s="612" t="e">
        <f>VLOOKUP(B46,'TCS CON'!$D$1:$H$98,5,0)</f>
        <v>#N/A</v>
      </c>
      <c r="R46" s="612" t="e">
        <f>VLOOKUP(B46,LTI!$C$1:$H$46,6,0)</f>
        <v>#N/A</v>
      </c>
      <c r="S46" s="612" t="e">
        <f>VLOOKUP(B46,JARO!$E$2:$I$11,5,0)</f>
        <v>#N/A</v>
      </c>
      <c r="T46" s="612" t="e">
        <f>VLOOKUP(B46,Capgemini!$D$3:$H$78,5,0)</f>
        <v>#N/A</v>
      </c>
      <c r="U46" s="612" t="e">
        <f>VLOOKUP(B46,Carwale!$D$1:$H$4,5,0)</f>
        <v>#N/A</v>
      </c>
      <c r="V46" s="612" t="e">
        <f>VLOOKUP(B46,'Interactive Brokers'!E:I,5,0)</f>
        <v>#N/A</v>
      </c>
      <c r="W46" s="612" t="e">
        <f>VLOOKUP(B46,'REL Jio'!E:I,5,0)</f>
        <v>#N/A</v>
      </c>
      <c r="X46" s="612" t="e">
        <f>VLOOKUP(B46,'Sciative Sol'!E:I,5,0)</f>
        <v>#N/A</v>
      </c>
      <c r="Y46" s="612" t="e">
        <f>VLOOKUP(B46,'Hexaware Tech'!E:I,5,0)</f>
        <v>#N/A</v>
      </c>
      <c r="Z46" s="612" t="e">
        <f>VLOOKUP(B46,Axis!D:H,5,0)</f>
        <v>#N/A</v>
      </c>
      <c r="AA46" s="612" t="e">
        <f>VLOOKUP(B46,Ugam!$D$3:$H$26,5,0)</f>
        <v>#N/A</v>
      </c>
      <c r="AB46" s="612" t="e">
        <f>VLOOKUP(B46,Zeus!F:J,5,0)</f>
        <v>#N/A</v>
      </c>
      <c r="AC46" s="612" t="e">
        <f>VLOOKUP(B46,Montran!F:J,5,0)</f>
        <v>#N/A</v>
      </c>
      <c r="AD46" s="612" t="e">
        <f>VLOOKUP(B46,Endurance!G46:L46,5,0)</f>
        <v>#N/A</v>
      </c>
      <c r="AE46" s="612" t="e">
        <f>VLOOKUP(B46,'Swabhav Techlabs'!$F$1:$J$2,5,0)</f>
        <v>#N/A</v>
      </c>
      <c r="AF46" s="612" t="e">
        <f>VLOOKUP(B46,'Quality Kiosk'!$F$1:$J$18,5,0)</f>
        <v>#N/A</v>
      </c>
      <c r="AG46" s="612" t="e">
        <f>VLOOKUP(B46,'Lemon VB'!$F$1:$J$2,5,0)</f>
        <v>#N/A</v>
      </c>
      <c r="AH46" s="612" t="e">
        <f>VLOOKUP(B46,Gocomet!$E$1:$I$3,5,0)</f>
        <v>#N/A</v>
      </c>
      <c r="AI46" s="612" t="e">
        <f>VLOOKUP(B46,'Ingram Micro'!$E$1:$I$8,5,0)</f>
        <v>#N/A</v>
      </c>
      <c r="AJ46" s="612" t="e">
        <f>VLOOKUP(B46,'DePronto Infotech'!$E$1:$I$2,5,0)</f>
        <v>#N/A</v>
      </c>
      <c r="AK46" s="612" t="e">
        <f>VLOOKUP(B46,'Reliance Retail'!$E$1:$I$4,5,0)</f>
        <v>#N/A</v>
      </c>
      <c r="AL46" s="612" t="e">
        <f>VLOOKUP(B46,'Bright Champs'!$D$1:$H$13,5,0)</f>
        <v>#N/A</v>
      </c>
      <c r="AM46" s="612" t="e">
        <f>VLOOKUP(B46,Neosoft!$E$1:$I$12,5,0)</f>
        <v>#N/A</v>
      </c>
      <c r="AN46" s="612" t="e">
        <f>VLOOKUP(B46,Infosys!$E$1:$I$3,5,0)</f>
        <v>#N/A</v>
      </c>
      <c r="AO46" s="612" t="e">
        <f>VLOOKUP(B46,Cerelabs!$E$1:$I$5,5,0)</f>
        <v>#N/A</v>
      </c>
      <c r="AP46" s="612" t="e">
        <f>VLOOKUP(B46,'Neebal Technologies'!$D$1:$H$2,5,0)</f>
        <v>#N/A</v>
      </c>
      <c r="AQ46" s="612" t="e">
        <f>VLOOKUP(B46,'Vertiv Energy'!$D$1:$H$2,5,0)</f>
        <v>#N/A</v>
      </c>
      <c r="AR46" s="612" t="e">
        <f>VLOOKUP(B46,'Acidaes Solutions (CRMNEXT)'!$D$1:$H$3,5,0)</f>
        <v>#N/A</v>
      </c>
      <c r="AS46" s="612" t="e">
        <f>VLOOKUP(B46,Growisto!$D$1:$H$2,5,0)</f>
        <v>#N/A</v>
      </c>
      <c r="AT46" s="612" t="e">
        <f>VLOOKUP(B46,'9.9 Mediaworx - Digit'!$D$1:$H$2,5,0)</f>
        <v>#N/A</v>
      </c>
      <c r="AU46" s="612">
        <f>VLOOKUP(B46,'Vistaar systems Pvt Ltd'!$D$2:$H$3,5,0)</f>
        <v>330000</v>
      </c>
      <c r="AV46" s="612" t="e">
        <f>VLOOKUP(B46,'Course 5i'!$D$2:$H$11,5,0)</f>
        <v>#N/A</v>
      </c>
      <c r="AW46" s="612" t="e">
        <f>VLOOKUP(B46,'Radiant Appliances &amp; Electronic'!$D$1:$H$13,5,0)</f>
        <v>#N/A</v>
      </c>
      <c r="AX46" s="612" t="e">
        <f>VLOOKUP(B46,'Atos Global'!$D$3:$H$27,5,0)</f>
        <v>#N/A</v>
      </c>
      <c r="AY46" s="612" t="e">
        <f>VLOOKUP(B46,'Saama Technologies'!$D$1:$H$2,5,0)</f>
        <v>#N/A</v>
      </c>
      <c r="AZ46" s="612" t="e">
        <f>VLOOKUP(B46,'Multiplier Solutions'!$D$1:$H$2,5,0)</f>
        <v>#N/A</v>
      </c>
      <c r="BA46" s="612" t="e">
        <f>VLOOKUP(B46,GEP!$D$2:$H$5,5,0)</f>
        <v>#N/A</v>
      </c>
      <c r="BB46" s="612" t="e">
        <f>VLOOKUP(B46,Accenture!$D$1:$H$6,5,0)</f>
        <v>#N/A</v>
      </c>
      <c r="BC46" s="612" t="e">
        <f>VLOOKUP(B46,'Endurance International Group'!$D$1:$H$2,5,0)</f>
        <v>#N/A</v>
      </c>
      <c r="BD46" s="612" t="e">
        <f>VLOOKUP(B46,Newgen!$D$1:$H$2,5,0)</f>
        <v>#N/A</v>
      </c>
      <c r="BE46" s="612" t="e">
        <f>VLOOKUP(B46,'3D Incredible'!D46:H46,5,0)</f>
        <v>#N/A</v>
      </c>
      <c r="BF46" s="612" t="e">
        <f>VLOOKUP(B46,'Raja Software Labs'!$D$2:$H$2,5,0)</f>
        <v>#N/A</v>
      </c>
      <c r="BG46" s="612" t="e">
        <f>VLOOKUP(B46,Wipro!$D$1:$H$2,5,0)</f>
        <v>#N/A</v>
      </c>
      <c r="BH46" s="612" t="e">
        <f>VLOOKUP(B46,'Perch Technologies'!$D$2:$H$2,5,0)</f>
        <v>#N/A</v>
      </c>
      <c r="BI46" s="612" t="e">
        <f>VLOOKUP(B46,'Morning Star'!$D$1:$H$6,5,0)</f>
        <v>#N/A</v>
      </c>
      <c r="BJ46" s="612" t="e">
        <f>VLOOKUP(B46,Flexiloans!$D$1:$H$2,5,0)</f>
        <v>#N/A</v>
      </c>
      <c r="BK46" s="612" t="e">
        <f>VLOOKUP(B46,'Thirdware Solutions'!$D$1:$H$2,5,0)</f>
        <v>#N/A</v>
      </c>
      <c r="BL46" s="612" t="e">
        <f>VLOOKUP(B46,Tescom!$D$1:$H$8,5,0)</f>
        <v>#N/A</v>
      </c>
      <c r="BM46" s="612" t="e">
        <f>VLOOKUP(B46,'Cogno AI'!$D$1:$H$2,5,0)</f>
        <v>#N/A</v>
      </c>
      <c r="BN46" s="612" t="e">
        <f>VLOOKUP(B46,'ABM Knowledgeware'!$D$1:$H$2,5,0)</f>
        <v>#N/A</v>
      </c>
      <c r="BO46" s="612" t="e">
        <f>VLOOKUP(B46,'Concerto Software'!$D$1:$H$3,5,0)</f>
        <v>#N/A</v>
      </c>
      <c r="BP46" s="612" t="e">
        <f>VLOOKUP(B46,'My Captain'!$D$1:$H$4,5,0)</f>
        <v>#N/A</v>
      </c>
      <c r="BQ46" s="612" t="e">
        <f>VLOOKUP(B46,'Finoux Solutions'!$D$2:$H$4,5,0)</f>
        <v>#N/A</v>
      </c>
      <c r="BR46" s="612" t="e">
        <f>VLOOKUP(B46,'MITR Learning'!$D$1:$H$2,5,0)</f>
        <v>#N/A</v>
      </c>
      <c r="BS46" s="612" t="e">
        <f>VLOOKUP(B46,Nucsoft!$D$2:$H$6,5,0)</f>
        <v>#N/A</v>
      </c>
      <c r="BT46" s="612" t="e">
        <f>VLOOKUP(B46,'Paras Cadd'!$D$1:$H$2,5,0)</f>
        <v>#N/A</v>
      </c>
      <c r="BU46" s="612" t="e">
        <f>VLOOKUP(B46,'ICICI Securities'!$D$1:$H$2,5,0)</f>
        <v>#N/A</v>
      </c>
      <c r="BV46" s="612" t="e">
        <f>VLOOKUP(B46,'Citius Tech'!$D$2:$H$5,5,0)</f>
        <v>#N/A</v>
      </c>
      <c r="BW46" s="612" t="e">
        <f>VLOOKUP(B46,'Buzzy Brains'!$D$2:$H$2,5,0)</f>
        <v>#N/A</v>
      </c>
      <c r="BX46" s="612" t="e">
        <f>VLOOKUP(B46,'Decimal Point'!$D$2:$H$2,5,0)</f>
        <v>#N/A</v>
      </c>
      <c r="BY46" s="612" t="e">
        <f>VLOOKUP(B46,'Sankey Business Solutions'!$D$2:$H$3,5,0)</f>
        <v>#N/A</v>
      </c>
      <c r="BZ46" s="612" t="e">
        <f>VLOOKUP(B46,'Nangia &amp; Co LLP'!$D$2:$H$2,5,0)</f>
        <v>#N/A</v>
      </c>
      <c r="CA46" s="612" t="e">
        <f>VLOOKUP(B46,'FIS Solutions India Pvt Ltd'!$D$2:$H$2,5,0)</f>
        <v>#N/A</v>
      </c>
      <c r="CB46" s="612" t="e">
        <f>VLOOKUP(B46,'Delta Technology &amp; Management '!$D$2:$H$16,5,0)</f>
        <v>#N/A</v>
      </c>
      <c r="CC46" s="612" t="e">
        <f>VLOOKUP(B46,'Espoir Networks'!$D$3:$H$11,5,0)</f>
        <v>#N/A</v>
      </c>
      <c r="CD46" s="612" t="e">
        <f>VLOOKUP(B46,'Servosys Solution'!$D$3:$H$5,5,0)</f>
        <v>#N/A</v>
      </c>
      <c r="CE46" s="612" t="e">
        <f>VLOOKUP(B46,'Ribbon Communications'!$D$3:$H$4,5,0)</f>
        <v>#N/A</v>
      </c>
      <c r="CF46" s="612">
        <f t="shared" si="1"/>
        <v>1</v>
      </c>
      <c r="CG46" s="129" t="s">
        <v>3248</v>
      </c>
      <c r="CH46" s="129">
        <v>282388304341</v>
      </c>
      <c r="CI46" s="129" t="s">
        <v>3249</v>
      </c>
      <c r="CJ46" s="129" t="s">
        <v>11732</v>
      </c>
      <c r="CK46" s="132">
        <v>42917</v>
      </c>
      <c r="CL46" s="129">
        <v>2021</v>
      </c>
      <c r="CM46" s="128" t="s">
        <v>3250</v>
      </c>
      <c r="CN46" s="129">
        <v>578</v>
      </c>
      <c r="CO46" s="133">
        <v>82.57</v>
      </c>
      <c r="CP46" s="129">
        <v>2015</v>
      </c>
      <c r="CQ46" s="129" t="s">
        <v>398</v>
      </c>
      <c r="CR46" s="128" t="s">
        <v>12123</v>
      </c>
      <c r="CS46" s="129">
        <v>448</v>
      </c>
      <c r="CT46" s="133">
        <v>68.92</v>
      </c>
      <c r="CU46" s="129">
        <v>2017</v>
      </c>
      <c r="CV46" s="129" t="s">
        <v>79</v>
      </c>
      <c r="CW46" s="131" t="s">
        <v>81</v>
      </c>
      <c r="CX46" s="131" t="s">
        <v>81</v>
      </c>
      <c r="CY46" s="129" t="s">
        <v>81</v>
      </c>
      <c r="CZ46" s="129" t="s">
        <v>81</v>
      </c>
      <c r="DA46" s="129" t="s">
        <v>81</v>
      </c>
      <c r="DB46" s="129" t="s">
        <v>81</v>
      </c>
      <c r="DC46" s="129" t="s">
        <v>81</v>
      </c>
      <c r="DD46" s="129" t="s">
        <v>81</v>
      </c>
      <c r="DE46" s="129" t="s">
        <v>81</v>
      </c>
      <c r="DF46" s="129">
        <v>0</v>
      </c>
      <c r="DG46" s="134">
        <v>7.54</v>
      </c>
      <c r="DH46" s="134">
        <v>7.13</v>
      </c>
      <c r="DI46" s="134">
        <v>8.8800000000000008</v>
      </c>
      <c r="DJ46" s="134">
        <v>8.11</v>
      </c>
      <c r="DK46" s="134">
        <v>8.18</v>
      </c>
      <c r="DL46" s="134">
        <v>9.07</v>
      </c>
      <c r="DM46" s="129">
        <v>48.91</v>
      </c>
      <c r="DN46" s="129">
        <v>8.15</v>
      </c>
      <c r="DO46" s="129"/>
      <c r="DP46" s="131" t="s">
        <v>82</v>
      </c>
      <c r="DQ46" s="129">
        <v>0</v>
      </c>
      <c r="DR46" s="129">
        <v>0</v>
      </c>
      <c r="DS46" s="129" t="s">
        <v>83</v>
      </c>
      <c r="DT46" s="129" t="s">
        <v>83</v>
      </c>
      <c r="DU46" s="129" t="s">
        <v>83</v>
      </c>
      <c r="DV46" s="129" t="s">
        <v>83</v>
      </c>
      <c r="DW46" s="131" t="s">
        <v>83</v>
      </c>
      <c r="DX46" s="131" t="s">
        <v>84</v>
      </c>
      <c r="DY46" s="131" t="s">
        <v>81</v>
      </c>
      <c r="DZ46" s="131" t="s">
        <v>3252</v>
      </c>
      <c r="EA46" s="131" t="s">
        <v>3253</v>
      </c>
      <c r="EB46" s="131" t="s">
        <v>3254</v>
      </c>
      <c r="EC46" s="131" t="s">
        <v>88</v>
      </c>
      <c r="ED46" s="131" t="s">
        <v>89</v>
      </c>
      <c r="EE46" s="131" t="s">
        <v>3255</v>
      </c>
      <c r="EF46" s="131" t="s">
        <v>3256</v>
      </c>
      <c r="EG46" s="131" t="s">
        <v>81</v>
      </c>
      <c r="EH46" s="131" t="s">
        <v>3257</v>
      </c>
      <c r="EI46" s="131" t="s">
        <v>3258</v>
      </c>
      <c r="EJ46" s="135" t="s">
        <v>3259</v>
      </c>
      <c r="EK46" s="135" t="s">
        <v>3260</v>
      </c>
      <c r="EL46" s="135" t="s">
        <v>3261</v>
      </c>
      <c r="EM46" s="135" t="s">
        <v>3262</v>
      </c>
      <c r="EN46" s="131" t="s">
        <v>81</v>
      </c>
    </row>
    <row r="47" spans="1:145 16369:16382" ht="18" thickTop="1" thickBot="1">
      <c r="A47" s="575">
        <f t="shared" si="2"/>
        <v>46</v>
      </c>
      <c r="B47" s="572" t="s">
        <v>3305</v>
      </c>
      <c r="C47" s="600" t="s">
        <v>11775</v>
      </c>
      <c r="D47" s="570" t="s">
        <v>13208</v>
      </c>
      <c r="E47" s="568" t="str">
        <f t="shared" si="0"/>
        <v>Placed</v>
      </c>
      <c r="F47" s="570" t="s">
        <v>12493</v>
      </c>
      <c r="G47" s="570" t="s">
        <v>530</v>
      </c>
      <c r="H47" s="131" t="str">
        <f>VLOOKUP(B47,CMPN1!C:E, 3,0)</f>
        <v>Diploma  + Direct Second Year Engineering without live KT</v>
      </c>
      <c r="I47" s="610" t="s">
        <v>3307</v>
      </c>
      <c r="J47" s="572">
        <v>20</v>
      </c>
      <c r="K47" s="611" t="s">
        <v>3308</v>
      </c>
      <c r="L47" s="611" t="s">
        <v>1825</v>
      </c>
      <c r="M47" s="611" t="s">
        <v>3309</v>
      </c>
      <c r="N47" s="612" t="s">
        <v>3304</v>
      </c>
      <c r="O47" s="612">
        <v>9769481097</v>
      </c>
      <c r="P47" s="612">
        <v>8451899361</v>
      </c>
      <c r="Q47" s="612">
        <f>VLOOKUP(B47,'TCS CON'!$D$1:$H$98,5,0)</f>
        <v>336000</v>
      </c>
      <c r="R47" s="612" t="e">
        <f>VLOOKUP(B47,LTI!$C$1:$H$46,6,0)</f>
        <v>#N/A</v>
      </c>
      <c r="S47" s="612" t="e">
        <f>VLOOKUP(B47,JARO!$E$2:$I$11,5,0)</f>
        <v>#N/A</v>
      </c>
      <c r="T47" s="612" t="e">
        <f>VLOOKUP(B47,Capgemini!$D$3:$H$78,5,0)</f>
        <v>#N/A</v>
      </c>
      <c r="U47" s="612" t="e">
        <f>VLOOKUP(B47,Carwale!$D$1:$H$4,5,0)</f>
        <v>#N/A</v>
      </c>
      <c r="V47" s="612" t="e">
        <f>VLOOKUP(B47,'Interactive Brokers'!E:I,5,0)</f>
        <v>#N/A</v>
      </c>
      <c r="W47" s="612" t="e">
        <f>VLOOKUP(B47,'REL Jio'!E:I,5,0)</f>
        <v>#N/A</v>
      </c>
      <c r="X47" s="612" t="e">
        <f>VLOOKUP(B47,'Sciative Sol'!E:I,5,0)</f>
        <v>#N/A</v>
      </c>
      <c r="Y47" s="612" t="e">
        <f>VLOOKUP(B47,'Hexaware Tech'!E:I,5,0)</f>
        <v>#N/A</v>
      </c>
      <c r="Z47" s="612" t="e">
        <f>VLOOKUP(B47,Axis!D:H,5,0)</f>
        <v>#N/A</v>
      </c>
      <c r="AA47" s="612" t="e">
        <f>VLOOKUP(B47,Ugam!$D$3:$H$26,5,0)</f>
        <v>#N/A</v>
      </c>
      <c r="AB47" s="612" t="e">
        <f>VLOOKUP(B47,Zeus!F:J,5,0)</f>
        <v>#N/A</v>
      </c>
      <c r="AC47" s="612" t="e">
        <f>VLOOKUP(B47,Montran!F:J,5,0)</f>
        <v>#N/A</v>
      </c>
      <c r="AD47" s="612" t="e">
        <f>VLOOKUP(B47,Endurance!G47:L47,5,0)</f>
        <v>#N/A</v>
      </c>
      <c r="AE47" s="612" t="e">
        <f>VLOOKUP(B47,'Swabhav Techlabs'!$F$1:$J$2,5,0)</f>
        <v>#N/A</v>
      </c>
      <c r="AF47" s="612" t="e">
        <f>VLOOKUP(B47,'Quality Kiosk'!$F$1:$J$18,5,0)</f>
        <v>#N/A</v>
      </c>
      <c r="AG47" s="612" t="e">
        <f>VLOOKUP(B47,'Lemon VB'!$F$1:$J$2,5,0)</f>
        <v>#N/A</v>
      </c>
      <c r="AH47" s="612" t="e">
        <f>VLOOKUP(B47,Gocomet!$E$1:$I$3,5,0)</f>
        <v>#N/A</v>
      </c>
      <c r="AI47" s="612" t="e">
        <f>VLOOKUP(B47,'Ingram Micro'!$E$1:$I$8,5,0)</f>
        <v>#N/A</v>
      </c>
      <c r="AJ47" s="612" t="e">
        <f>VLOOKUP(B47,'DePronto Infotech'!$E$1:$I$2,5,0)</f>
        <v>#N/A</v>
      </c>
      <c r="AK47" s="612" t="e">
        <f>VLOOKUP(B47,'Reliance Retail'!$E$1:$I$4,5,0)</f>
        <v>#N/A</v>
      </c>
      <c r="AL47" s="612" t="e">
        <f>VLOOKUP(B47,'Bright Champs'!$D$1:$H$13,5,0)</f>
        <v>#N/A</v>
      </c>
      <c r="AM47" s="612" t="e">
        <f>VLOOKUP(B47,Neosoft!$E$1:$I$12,5,0)</f>
        <v>#N/A</v>
      </c>
      <c r="AN47" s="612" t="e">
        <f>VLOOKUP(B47,Infosys!$E$1:$I$3,5,0)</f>
        <v>#N/A</v>
      </c>
      <c r="AO47" s="612" t="e">
        <f>VLOOKUP(B47,Cerelabs!$E$1:$I$5,5,0)</f>
        <v>#N/A</v>
      </c>
      <c r="AP47" s="612" t="e">
        <f>VLOOKUP(B47,'Neebal Technologies'!$D$1:$H$2,5,0)</f>
        <v>#N/A</v>
      </c>
      <c r="AQ47" s="612" t="e">
        <f>VLOOKUP(B47,'Vertiv Energy'!$D$1:$H$2,5,0)</f>
        <v>#N/A</v>
      </c>
      <c r="AR47" s="612" t="e">
        <f>VLOOKUP(B47,'Acidaes Solutions (CRMNEXT)'!$D$1:$H$3,5,0)</f>
        <v>#N/A</v>
      </c>
      <c r="AS47" s="612" t="e">
        <f>VLOOKUP(B47,Growisto!$D$1:$H$2,5,0)</f>
        <v>#N/A</v>
      </c>
      <c r="AT47" s="612" t="e">
        <f>VLOOKUP(B47,'9.9 Mediaworx - Digit'!$D$1:$H$2,5,0)</f>
        <v>#N/A</v>
      </c>
      <c r="AU47" s="612" t="e">
        <f>VLOOKUP(B47,'Vistaar systems Pvt Ltd'!$D$2:$H$3,5,0)</f>
        <v>#N/A</v>
      </c>
      <c r="AV47" s="612" t="e">
        <f>VLOOKUP(B47,'Course 5i'!$D$2:$H$11,5,0)</f>
        <v>#N/A</v>
      </c>
      <c r="AW47" s="612" t="e">
        <f>VLOOKUP(B47,'Radiant Appliances &amp; Electronic'!$D$1:$H$13,5,0)</f>
        <v>#N/A</v>
      </c>
      <c r="AX47" s="612" t="e">
        <f>VLOOKUP(B47,'Atos Global'!$D$3:$H$27,5,0)</f>
        <v>#N/A</v>
      </c>
      <c r="AY47" s="612" t="e">
        <f>VLOOKUP(B47,'Saama Technologies'!$D$1:$H$2,5,0)</f>
        <v>#N/A</v>
      </c>
      <c r="AZ47" s="612" t="e">
        <f>VLOOKUP(B47,'Multiplier Solutions'!$D$1:$H$2,5,0)</f>
        <v>#N/A</v>
      </c>
      <c r="BA47" s="612" t="e">
        <f>VLOOKUP(B47,GEP!$D$2:$H$5,5,0)</f>
        <v>#N/A</v>
      </c>
      <c r="BB47" s="612" t="e">
        <f>VLOOKUP(B47,Accenture!$D$1:$H$6,5,0)</f>
        <v>#N/A</v>
      </c>
      <c r="BC47" s="612" t="e">
        <f>VLOOKUP(B47,'Endurance International Group'!$D$1:$H$2,5,0)</f>
        <v>#N/A</v>
      </c>
      <c r="BD47" s="612" t="e">
        <f>VLOOKUP(B47,Newgen!$D$1:$H$2,5,0)</f>
        <v>#N/A</v>
      </c>
      <c r="BE47" s="612" t="e">
        <f>VLOOKUP(B47,'3D Incredible'!D47:H47,5,0)</f>
        <v>#N/A</v>
      </c>
      <c r="BF47" s="612" t="e">
        <f>VLOOKUP(B47,'Raja Software Labs'!$D$2:$H$2,5,0)</f>
        <v>#N/A</v>
      </c>
      <c r="BG47" s="612" t="e">
        <f>VLOOKUP(B47,Wipro!$D$1:$H$2,5,0)</f>
        <v>#N/A</v>
      </c>
      <c r="BH47" s="612" t="e">
        <f>VLOOKUP(B47,'Perch Technologies'!$D$2:$H$2,5,0)</f>
        <v>#N/A</v>
      </c>
      <c r="BI47" s="612" t="e">
        <f>VLOOKUP(B47,'Morning Star'!$D$1:$H$6,5,0)</f>
        <v>#N/A</v>
      </c>
      <c r="BJ47" s="612" t="e">
        <f>VLOOKUP(B47,Flexiloans!$D$1:$H$2,5,0)</f>
        <v>#N/A</v>
      </c>
      <c r="BK47" s="612" t="e">
        <f>VLOOKUP(B47,'Thirdware Solutions'!$D$1:$H$2,5,0)</f>
        <v>#N/A</v>
      </c>
      <c r="BL47" s="612" t="e">
        <f>VLOOKUP(B47,Tescom!$D$1:$H$8,5,0)</f>
        <v>#N/A</v>
      </c>
      <c r="BM47" s="612" t="e">
        <f>VLOOKUP(B47,'Cogno AI'!$D$1:$H$2,5,0)</f>
        <v>#N/A</v>
      </c>
      <c r="BN47" s="612" t="e">
        <f>VLOOKUP(B47,'ABM Knowledgeware'!$D$1:$H$2,5,0)</f>
        <v>#N/A</v>
      </c>
      <c r="BO47" s="612" t="e">
        <f>VLOOKUP(B47,'Concerto Software'!$D$1:$H$3,5,0)</f>
        <v>#N/A</v>
      </c>
      <c r="BP47" s="612" t="e">
        <f>VLOOKUP(B47,'My Captain'!$D$1:$H$4,5,0)</f>
        <v>#N/A</v>
      </c>
      <c r="BQ47" s="612" t="e">
        <f>VLOOKUP(B47,'Finoux Solutions'!$D$2:$H$4,5,0)</f>
        <v>#N/A</v>
      </c>
      <c r="BR47" s="612" t="e">
        <f>VLOOKUP(B47,'MITR Learning'!$D$1:$H$2,5,0)</f>
        <v>#N/A</v>
      </c>
      <c r="BS47" s="612" t="e">
        <f>VLOOKUP(B47,Nucsoft!$D$2:$H$6,5,0)</f>
        <v>#N/A</v>
      </c>
      <c r="BT47" s="612" t="e">
        <f>VLOOKUP(B47,'Paras Cadd'!$D$1:$H$2,5,0)</f>
        <v>#N/A</v>
      </c>
      <c r="BU47" s="612" t="e">
        <f>VLOOKUP(B47,'ICICI Securities'!$D$1:$H$2,5,0)</f>
        <v>#N/A</v>
      </c>
      <c r="BV47" s="612" t="e">
        <f>VLOOKUP(B47,'Citius Tech'!$D$2:$H$5,5,0)</f>
        <v>#N/A</v>
      </c>
      <c r="BW47" s="612" t="e">
        <f>VLOOKUP(B47,'Buzzy Brains'!$D$2:$H$2,5,0)</f>
        <v>#N/A</v>
      </c>
      <c r="BX47" s="612" t="e">
        <f>VLOOKUP(B47,'Decimal Point'!$D$2:$H$2,5,0)</f>
        <v>#N/A</v>
      </c>
      <c r="BY47" s="612" t="e">
        <f>VLOOKUP(B47,'Sankey Business Solutions'!$D$2:$H$3,5,0)</f>
        <v>#N/A</v>
      </c>
      <c r="BZ47" s="612" t="e">
        <f>VLOOKUP(B47,'Nangia &amp; Co LLP'!$D$2:$H$2,5,0)</f>
        <v>#N/A</v>
      </c>
      <c r="CA47" s="612" t="e">
        <f>VLOOKUP(B47,'FIS Solutions India Pvt Ltd'!$D$2:$H$2,5,0)</f>
        <v>#N/A</v>
      </c>
      <c r="CB47" s="612" t="e">
        <f>VLOOKUP(B47,'Delta Technology &amp; Management '!$D$2:$H$16,5,0)</f>
        <v>#N/A</v>
      </c>
      <c r="CC47" s="612" t="e">
        <f>VLOOKUP(B47,'Espoir Networks'!$D$3:$H$11,5,0)</f>
        <v>#N/A</v>
      </c>
      <c r="CD47" s="612" t="e">
        <f>VLOOKUP(B47,'Servosys Solution'!$D$3:$H$5,5,0)</f>
        <v>#N/A</v>
      </c>
      <c r="CE47" s="612" t="e">
        <f>VLOOKUP(B47,'Ribbon Communications'!$D$3:$H$4,5,0)</f>
        <v>#N/A</v>
      </c>
      <c r="CF47" s="612">
        <f t="shared" si="1"/>
        <v>1</v>
      </c>
      <c r="CG47" s="129" t="s">
        <v>3310</v>
      </c>
      <c r="CH47" s="129" t="s">
        <v>3311</v>
      </c>
      <c r="CI47" s="129" t="s">
        <v>81</v>
      </c>
      <c r="CJ47" s="129" t="s">
        <v>11733</v>
      </c>
      <c r="CK47" s="132">
        <v>43282</v>
      </c>
      <c r="CL47" s="129">
        <v>2021</v>
      </c>
      <c r="CM47" s="128" t="s">
        <v>3312</v>
      </c>
      <c r="CN47" s="129">
        <v>451</v>
      </c>
      <c r="CO47" s="133">
        <v>90.2</v>
      </c>
      <c r="CP47" s="129">
        <v>2015</v>
      </c>
      <c r="CQ47" s="129" t="s">
        <v>79</v>
      </c>
      <c r="CR47" s="128" t="s">
        <v>295</v>
      </c>
      <c r="CS47" s="129" t="s">
        <v>81</v>
      </c>
      <c r="CT47" s="133" t="s">
        <v>81</v>
      </c>
      <c r="CU47" s="129" t="s">
        <v>81</v>
      </c>
      <c r="CV47" s="129" t="s">
        <v>109</v>
      </c>
      <c r="CW47" s="131" t="s">
        <v>1302</v>
      </c>
      <c r="CX47" s="131" t="s">
        <v>336</v>
      </c>
      <c r="CY47" s="129">
        <v>1408</v>
      </c>
      <c r="CZ47" s="129">
        <v>88</v>
      </c>
      <c r="DA47" s="129">
        <v>2018</v>
      </c>
      <c r="DB47" s="129" t="s">
        <v>112</v>
      </c>
      <c r="DC47" s="129" t="s">
        <v>113</v>
      </c>
      <c r="DD47" s="129">
        <v>82.37</v>
      </c>
      <c r="DE47" s="129">
        <v>82.17</v>
      </c>
      <c r="DF47" s="129">
        <v>0</v>
      </c>
      <c r="DG47" s="131" t="s">
        <v>81</v>
      </c>
      <c r="DH47" s="131" t="s">
        <v>81</v>
      </c>
      <c r="DI47" s="134">
        <v>7.92</v>
      </c>
      <c r="DJ47" s="134">
        <v>9.81</v>
      </c>
      <c r="DK47" s="134">
        <v>9.25</v>
      </c>
      <c r="DL47" s="131"/>
      <c r="DM47" s="129">
        <v>26.98</v>
      </c>
      <c r="DN47" s="129">
        <v>8.99</v>
      </c>
      <c r="DO47" s="129"/>
      <c r="DP47" s="131" t="s">
        <v>114</v>
      </c>
      <c r="DQ47" s="129">
        <v>0</v>
      </c>
      <c r="DR47" s="129">
        <v>0</v>
      </c>
      <c r="DS47" s="129" t="s">
        <v>83</v>
      </c>
      <c r="DT47" s="129" t="s">
        <v>83</v>
      </c>
      <c r="DU47" s="129" t="s">
        <v>83</v>
      </c>
      <c r="DV47" s="129" t="s">
        <v>83</v>
      </c>
      <c r="DW47" s="131" t="s">
        <v>83</v>
      </c>
      <c r="DX47" s="131" t="s">
        <v>84</v>
      </c>
      <c r="DY47" s="131" t="s">
        <v>81</v>
      </c>
      <c r="DZ47" s="131" t="s">
        <v>3313</v>
      </c>
      <c r="EA47" s="131" t="s">
        <v>448</v>
      </c>
      <c r="EB47" s="131" t="s">
        <v>3314</v>
      </c>
      <c r="EC47" s="131" t="s">
        <v>88</v>
      </c>
      <c r="ED47" s="131" t="s">
        <v>89</v>
      </c>
      <c r="EE47" s="131" t="s">
        <v>3315</v>
      </c>
      <c r="EF47" s="131" t="s">
        <v>3316</v>
      </c>
      <c r="EG47" s="131" t="s">
        <v>3317</v>
      </c>
      <c r="EH47" s="131" t="s">
        <v>3318</v>
      </c>
      <c r="EI47" s="131" t="s">
        <v>3319</v>
      </c>
      <c r="EJ47" s="135" t="s">
        <v>3320</v>
      </c>
      <c r="EK47" s="135" t="s">
        <v>3321</v>
      </c>
      <c r="EL47" s="131" t="s">
        <v>81</v>
      </c>
      <c r="EM47" s="135" t="s">
        <v>3322</v>
      </c>
      <c r="EN47" s="131" t="s">
        <v>81</v>
      </c>
    </row>
    <row r="48" spans="1:145 16369:16382" ht="18" thickTop="1" thickBot="1">
      <c r="A48" s="575">
        <f t="shared" si="2"/>
        <v>47</v>
      </c>
      <c r="B48" s="572" t="s">
        <v>3464</v>
      </c>
      <c r="C48" s="600" t="s">
        <v>3465</v>
      </c>
      <c r="D48" s="570" t="s">
        <v>13208</v>
      </c>
      <c r="E48" s="568" t="str">
        <f t="shared" si="0"/>
        <v>Placed</v>
      </c>
      <c r="F48" s="570" t="s">
        <v>12493</v>
      </c>
      <c r="G48" s="570" t="s">
        <v>530</v>
      </c>
      <c r="H48" s="131" t="str">
        <f>VLOOKUP(B48,CMPN1!C:E, 3,0)</f>
        <v>Diploma  + Direct Second Year Engineering without live KT</v>
      </c>
      <c r="I48" s="610" t="s">
        <v>589</v>
      </c>
      <c r="J48" s="572">
        <v>21</v>
      </c>
      <c r="K48" s="611" t="s">
        <v>3466</v>
      </c>
      <c r="L48" s="611" t="s">
        <v>73</v>
      </c>
      <c r="M48" s="611" t="s">
        <v>3467</v>
      </c>
      <c r="N48" s="612" t="s">
        <v>3463</v>
      </c>
      <c r="O48" s="612">
        <v>9821547192</v>
      </c>
      <c r="P48" s="612">
        <v>8655321430</v>
      </c>
      <c r="Q48" s="612" t="e">
        <f>VLOOKUP(B48,'TCS CON'!$D$1:$H$98,5,0)</f>
        <v>#N/A</v>
      </c>
      <c r="R48" s="612" t="e">
        <f>VLOOKUP(B48,LTI!$C$1:$H$46,6,0)</f>
        <v>#N/A</v>
      </c>
      <c r="S48" s="612" t="e">
        <f>VLOOKUP(B48,JARO!$E$2:$I$11,5,0)</f>
        <v>#N/A</v>
      </c>
      <c r="T48" s="612" t="e">
        <f>VLOOKUP(B48,Capgemini!$D$3:$H$78,5,0)</f>
        <v>#N/A</v>
      </c>
      <c r="U48" s="612" t="e">
        <f>VLOOKUP(B48,Carwale!$D$1:$H$4,5,0)</f>
        <v>#N/A</v>
      </c>
      <c r="V48" s="612" t="e">
        <f>VLOOKUP(B48,'Interactive Brokers'!E:I,5,0)</f>
        <v>#N/A</v>
      </c>
      <c r="W48" s="612" t="e">
        <f>VLOOKUP(B48,'REL Jio'!E:I,5,0)</f>
        <v>#N/A</v>
      </c>
      <c r="X48" s="612" t="e">
        <f>VLOOKUP(B48,'Sciative Sol'!E:I,5,0)</f>
        <v>#N/A</v>
      </c>
      <c r="Y48" s="612" t="e">
        <f>VLOOKUP(B48,'Hexaware Tech'!E:I,5,0)</f>
        <v>#N/A</v>
      </c>
      <c r="Z48" s="612">
        <f>VLOOKUP(B48,Axis!D:H,5,0)</f>
        <v>380000</v>
      </c>
      <c r="AA48" s="612" t="e">
        <f>VLOOKUP(B48,Ugam!$D$3:$H$26,5,0)</f>
        <v>#N/A</v>
      </c>
      <c r="AB48" s="612" t="e">
        <f>VLOOKUP(B48,Zeus!F:J,5,0)</f>
        <v>#N/A</v>
      </c>
      <c r="AC48" s="612" t="e">
        <f>VLOOKUP(B48,Montran!F:J,5,0)</f>
        <v>#N/A</v>
      </c>
      <c r="AD48" s="612" t="e">
        <f>VLOOKUP(B48,Endurance!G48:L48,5,0)</f>
        <v>#N/A</v>
      </c>
      <c r="AE48" s="612" t="e">
        <f>VLOOKUP(B48,'Swabhav Techlabs'!$F$1:$J$2,5,0)</f>
        <v>#N/A</v>
      </c>
      <c r="AF48" s="612" t="e">
        <f>VLOOKUP(B48,'Quality Kiosk'!$F$1:$J$18,5,0)</f>
        <v>#N/A</v>
      </c>
      <c r="AG48" s="612" t="e">
        <f>VLOOKUP(B48,'Lemon VB'!$F$1:$J$2,5,0)</f>
        <v>#N/A</v>
      </c>
      <c r="AH48" s="612" t="e">
        <f>VLOOKUP(B48,Gocomet!$E$1:$I$3,5,0)</f>
        <v>#N/A</v>
      </c>
      <c r="AI48" s="612" t="e">
        <f>VLOOKUP(B48,'Ingram Micro'!$E$1:$I$8,5,0)</f>
        <v>#N/A</v>
      </c>
      <c r="AJ48" s="612" t="e">
        <f>VLOOKUP(B48,'DePronto Infotech'!$E$1:$I$2,5,0)</f>
        <v>#N/A</v>
      </c>
      <c r="AK48" s="612" t="e">
        <f>VLOOKUP(B48,'Reliance Retail'!$E$1:$I$4,5,0)</f>
        <v>#N/A</v>
      </c>
      <c r="AL48" s="612" t="e">
        <f>VLOOKUP(B48,'Bright Champs'!$D$1:$H$13,5,0)</f>
        <v>#N/A</v>
      </c>
      <c r="AM48" s="612" t="e">
        <f>VLOOKUP(B48,Neosoft!$E$1:$I$12,5,0)</f>
        <v>#N/A</v>
      </c>
      <c r="AN48" s="612" t="e">
        <f>VLOOKUP(B48,Infosys!$E$1:$I$3,5,0)</f>
        <v>#N/A</v>
      </c>
      <c r="AO48" s="612" t="e">
        <f>VLOOKUP(B48,Cerelabs!$E$1:$I$5,5,0)</f>
        <v>#N/A</v>
      </c>
      <c r="AP48" s="612" t="e">
        <f>VLOOKUP(B48,'Neebal Technologies'!$D$1:$H$2,5,0)</f>
        <v>#N/A</v>
      </c>
      <c r="AQ48" s="612" t="e">
        <f>VLOOKUP(B48,'Vertiv Energy'!$D$1:$H$2,5,0)</f>
        <v>#N/A</v>
      </c>
      <c r="AR48" s="612" t="e">
        <f>VLOOKUP(B48,'Acidaes Solutions (CRMNEXT)'!$D$1:$H$3,5,0)</f>
        <v>#N/A</v>
      </c>
      <c r="AS48" s="612" t="e">
        <f>VLOOKUP(B48,Growisto!$D$1:$H$2,5,0)</f>
        <v>#N/A</v>
      </c>
      <c r="AT48" s="612" t="e">
        <f>VLOOKUP(B48,'9.9 Mediaworx - Digit'!$D$1:$H$2,5,0)</f>
        <v>#N/A</v>
      </c>
      <c r="AU48" s="612" t="e">
        <f>VLOOKUP(B48,'Vistaar systems Pvt Ltd'!$D$2:$H$3,5,0)</f>
        <v>#N/A</v>
      </c>
      <c r="AV48" s="612" t="e">
        <f>VLOOKUP(B48,'Course 5i'!$D$2:$H$11,5,0)</f>
        <v>#N/A</v>
      </c>
      <c r="AW48" s="612" t="e">
        <f>VLOOKUP(B48,'Radiant Appliances &amp; Electronic'!$D$1:$H$13,5,0)</f>
        <v>#N/A</v>
      </c>
      <c r="AX48" s="612" t="e">
        <f>VLOOKUP(B48,'Atos Global'!$D$3:$H$27,5,0)</f>
        <v>#N/A</v>
      </c>
      <c r="AY48" s="612" t="e">
        <f>VLOOKUP(B48,'Saama Technologies'!$D$1:$H$2,5,0)</f>
        <v>#N/A</v>
      </c>
      <c r="AZ48" s="612" t="e">
        <f>VLOOKUP(B48,'Multiplier Solutions'!$D$1:$H$2,5,0)</f>
        <v>#N/A</v>
      </c>
      <c r="BA48" s="612" t="e">
        <f>VLOOKUP(B48,GEP!$D$2:$H$5,5,0)</f>
        <v>#N/A</v>
      </c>
      <c r="BB48" s="612" t="e">
        <f>VLOOKUP(B48,Accenture!$D$1:$H$6,5,0)</f>
        <v>#N/A</v>
      </c>
      <c r="BC48" s="612" t="e">
        <f>VLOOKUP(B48,'Endurance International Group'!$D$1:$H$2,5,0)</f>
        <v>#N/A</v>
      </c>
      <c r="BD48" s="612" t="e">
        <f>VLOOKUP(B48,Newgen!$D$1:$H$2,5,0)</f>
        <v>#N/A</v>
      </c>
      <c r="BE48" s="612" t="e">
        <f>VLOOKUP(B48,'3D Incredible'!D48:H48,5,0)</f>
        <v>#N/A</v>
      </c>
      <c r="BF48" s="612" t="e">
        <f>VLOOKUP(B48,'Raja Software Labs'!$D$2:$H$2,5,0)</f>
        <v>#N/A</v>
      </c>
      <c r="BG48" s="612" t="e">
        <f>VLOOKUP(B48,Wipro!$D$1:$H$2,5,0)</f>
        <v>#N/A</v>
      </c>
      <c r="BH48" s="612" t="e">
        <f>VLOOKUP(B48,'Perch Technologies'!$D$2:$H$2,5,0)</f>
        <v>#N/A</v>
      </c>
      <c r="BI48" s="612" t="e">
        <f>VLOOKUP(B48,'Morning Star'!$D$1:$H$6,5,0)</f>
        <v>#N/A</v>
      </c>
      <c r="BJ48" s="612" t="e">
        <f>VLOOKUP(B48,Flexiloans!$D$1:$H$2,5,0)</f>
        <v>#N/A</v>
      </c>
      <c r="BK48" s="612" t="e">
        <f>VLOOKUP(B48,'Thirdware Solutions'!$D$1:$H$2,5,0)</f>
        <v>#N/A</v>
      </c>
      <c r="BL48" s="612" t="e">
        <f>VLOOKUP(B48,Tescom!$D$1:$H$8,5,0)</f>
        <v>#N/A</v>
      </c>
      <c r="BM48" s="612" t="e">
        <f>VLOOKUP(B48,'Cogno AI'!$D$1:$H$2,5,0)</f>
        <v>#N/A</v>
      </c>
      <c r="BN48" s="612" t="e">
        <f>VLOOKUP(B48,'ABM Knowledgeware'!$D$1:$H$2,5,0)</f>
        <v>#N/A</v>
      </c>
      <c r="BO48" s="612" t="e">
        <f>VLOOKUP(B48,'Concerto Software'!$D$1:$H$3,5,0)</f>
        <v>#N/A</v>
      </c>
      <c r="BP48" s="612" t="e">
        <f>VLOOKUP(B48,'My Captain'!$D$1:$H$4,5,0)</f>
        <v>#N/A</v>
      </c>
      <c r="BQ48" s="612" t="e">
        <f>VLOOKUP(B48,'Finoux Solutions'!$D$2:$H$4,5,0)</f>
        <v>#N/A</v>
      </c>
      <c r="BR48" s="612" t="e">
        <f>VLOOKUP(B48,'MITR Learning'!$D$1:$H$2,5,0)</f>
        <v>#N/A</v>
      </c>
      <c r="BS48" s="612" t="e">
        <f>VLOOKUP(B48,Nucsoft!$D$2:$H$6,5,0)</f>
        <v>#N/A</v>
      </c>
      <c r="BT48" s="612" t="e">
        <f>VLOOKUP(B48,'Paras Cadd'!$D$1:$H$2,5,0)</f>
        <v>#N/A</v>
      </c>
      <c r="BU48" s="612" t="e">
        <f>VLOOKUP(B48,'ICICI Securities'!$D$1:$H$2,5,0)</f>
        <v>#N/A</v>
      </c>
      <c r="BV48" s="612" t="e">
        <f>VLOOKUP(B48,'Citius Tech'!$D$2:$H$5,5,0)</f>
        <v>#N/A</v>
      </c>
      <c r="BW48" s="612" t="e">
        <f>VLOOKUP(B48,'Buzzy Brains'!$D$2:$H$2,5,0)</f>
        <v>#N/A</v>
      </c>
      <c r="BX48" s="612" t="e">
        <f>VLOOKUP(B48,'Decimal Point'!$D$2:$H$2,5,0)</f>
        <v>#N/A</v>
      </c>
      <c r="BY48" s="612" t="e">
        <f>VLOOKUP(B48,'Sankey Business Solutions'!$D$2:$H$3,5,0)</f>
        <v>#N/A</v>
      </c>
      <c r="BZ48" s="612" t="e">
        <f>VLOOKUP(B48,'Nangia &amp; Co LLP'!$D$2:$H$2,5,0)</f>
        <v>#N/A</v>
      </c>
      <c r="CA48" s="612" t="e">
        <f>VLOOKUP(B48,'FIS Solutions India Pvt Ltd'!$D$2:$H$2,5,0)</f>
        <v>#N/A</v>
      </c>
      <c r="CB48" s="612" t="e">
        <f>VLOOKUP(B48,'Delta Technology &amp; Management '!$D$2:$H$16,5,0)</f>
        <v>#N/A</v>
      </c>
      <c r="CC48" s="612" t="e">
        <f>VLOOKUP(B48,'Espoir Networks'!$D$3:$H$11,5,0)</f>
        <v>#N/A</v>
      </c>
      <c r="CD48" s="612" t="e">
        <f>VLOOKUP(B48,'Servosys Solution'!$D$3:$H$5,5,0)</f>
        <v>#N/A</v>
      </c>
      <c r="CE48" s="612" t="e">
        <f>VLOOKUP(B48,'Ribbon Communications'!$D$3:$H$4,5,0)</f>
        <v>#N/A</v>
      </c>
      <c r="CF48" s="612">
        <f t="shared" si="1"/>
        <v>1</v>
      </c>
      <c r="CG48" s="129" t="s">
        <v>3468</v>
      </c>
      <c r="CH48" s="129">
        <v>555611318780</v>
      </c>
      <c r="CI48" s="129" t="s">
        <v>3469</v>
      </c>
      <c r="CJ48" s="129" t="s">
        <v>11733</v>
      </c>
      <c r="CK48" s="132">
        <v>43282</v>
      </c>
      <c r="CL48" s="129">
        <v>2021</v>
      </c>
      <c r="CM48" s="128" t="s">
        <v>3470</v>
      </c>
      <c r="CN48" s="129">
        <v>437</v>
      </c>
      <c r="CO48" s="133">
        <v>87.4</v>
      </c>
      <c r="CP48" s="129">
        <v>2015</v>
      </c>
      <c r="CQ48" s="129" t="s">
        <v>79</v>
      </c>
      <c r="CR48" s="128" t="s">
        <v>295</v>
      </c>
      <c r="CS48" s="129" t="s">
        <v>81</v>
      </c>
      <c r="CT48" s="133" t="s">
        <v>81</v>
      </c>
      <c r="CU48" s="129" t="s">
        <v>81</v>
      </c>
      <c r="CV48" s="129" t="s">
        <v>109</v>
      </c>
      <c r="CW48" s="131" t="s">
        <v>490</v>
      </c>
      <c r="CX48" s="131" t="s">
        <v>336</v>
      </c>
      <c r="CY48" s="129">
        <v>1450</v>
      </c>
      <c r="CZ48" s="129">
        <v>90.63</v>
      </c>
      <c r="DA48" s="129">
        <v>2018</v>
      </c>
      <c r="DB48" s="129" t="s">
        <v>112</v>
      </c>
      <c r="DC48" s="129" t="s">
        <v>113</v>
      </c>
      <c r="DD48" s="129">
        <v>86.77</v>
      </c>
      <c r="DE48" s="129">
        <v>86.7</v>
      </c>
      <c r="DF48" s="129">
        <v>0</v>
      </c>
      <c r="DG48" s="131" t="s">
        <v>81</v>
      </c>
      <c r="DH48" s="131" t="s">
        <v>81</v>
      </c>
      <c r="DI48" s="134">
        <v>7.42</v>
      </c>
      <c r="DJ48" s="134">
        <v>8.41</v>
      </c>
      <c r="DK48" s="134">
        <v>8.4</v>
      </c>
      <c r="DL48" s="134">
        <v>10</v>
      </c>
      <c r="DM48" s="129">
        <v>34.229999999999997</v>
      </c>
      <c r="DN48" s="129">
        <v>8.5500000000000007</v>
      </c>
      <c r="DO48" s="129"/>
      <c r="DP48" s="131" t="s">
        <v>338</v>
      </c>
      <c r="DQ48" s="129">
        <v>0</v>
      </c>
      <c r="DR48" s="129">
        <v>0</v>
      </c>
      <c r="DS48" s="129" t="s">
        <v>83</v>
      </c>
      <c r="DT48" s="129" t="s">
        <v>83</v>
      </c>
      <c r="DU48" s="129" t="s">
        <v>83</v>
      </c>
      <c r="DV48" s="129" t="s">
        <v>83</v>
      </c>
      <c r="DW48" s="131" t="s">
        <v>83</v>
      </c>
      <c r="DX48" s="131" t="s">
        <v>84</v>
      </c>
      <c r="DY48" s="131" t="s">
        <v>81</v>
      </c>
      <c r="DZ48" s="131" t="s">
        <v>3471</v>
      </c>
      <c r="EA48" s="131" t="s">
        <v>3472</v>
      </c>
      <c r="EB48" s="131" t="s">
        <v>3473</v>
      </c>
      <c r="EC48" s="131" t="s">
        <v>3474</v>
      </c>
      <c r="ED48" s="131" t="s">
        <v>89</v>
      </c>
      <c r="EE48" s="131" t="s">
        <v>3475</v>
      </c>
      <c r="EF48" s="131" t="s">
        <v>3476</v>
      </c>
      <c r="EG48" s="131" t="s">
        <v>3477</v>
      </c>
      <c r="EH48" s="131" t="s">
        <v>2264</v>
      </c>
      <c r="EI48" s="131" t="s">
        <v>3478</v>
      </c>
      <c r="EJ48" s="135" t="s">
        <v>3479</v>
      </c>
      <c r="EK48" s="135" t="s">
        <v>3480</v>
      </c>
      <c r="EL48" s="135" t="s">
        <v>3481</v>
      </c>
      <c r="EM48" s="135" t="s">
        <v>3482</v>
      </c>
      <c r="EN48" s="131" t="s">
        <v>81</v>
      </c>
    </row>
    <row r="49" spans="1:144" ht="18" thickTop="1" thickBot="1">
      <c r="A49" s="575">
        <f t="shared" si="2"/>
        <v>48</v>
      </c>
      <c r="B49" s="572" t="s">
        <v>3549</v>
      </c>
      <c r="C49" s="600" t="s">
        <v>3550</v>
      </c>
      <c r="D49" s="570" t="s">
        <v>13209</v>
      </c>
      <c r="E49" s="568" t="str">
        <f t="shared" si="0"/>
        <v>Placed</v>
      </c>
      <c r="F49" s="570" t="s">
        <v>12493</v>
      </c>
      <c r="G49" s="570" t="s">
        <v>530</v>
      </c>
      <c r="H49" s="131" t="str">
        <f>VLOOKUP(B49,CMPN1!C:E, 3,0)</f>
        <v>12th + Engineering without live KT</v>
      </c>
      <c r="I49" s="610">
        <v>36506</v>
      </c>
      <c r="J49" s="572">
        <v>20</v>
      </c>
      <c r="K49" s="611" t="s">
        <v>3551</v>
      </c>
      <c r="L49" s="611" t="s">
        <v>73</v>
      </c>
      <c r="M49" s="611" t="s">
        <v>3552</v>
      </c>
      <c r="N49" s="612" t="s">
        <v>3548</v>
      </c>
      <c r="O49" s="612">
        <v>9004413713</v>
      </c>
      <c r="P49" s="612">
        <v>8424997843</v>
      </c>
      <c r="Q49" s="612">
        <f>VLOOKUP(B49,'TCS CON'!$D$1:$H$98,5,0)</f>
        <v>700000</v>
      </c>
      <c r="R49" s="612" t="e">
        <f>VLOOKUP(B49,LTI!$C$1:$H$46,6,0)</f>
        <v>#N/A</v>
      </c>
      <c r="S49" s="612" t="e">
        <f>VLOOKUP(B49,JARO!$E$2:$I$11,5,0)</f>
        <v>#N/A</v>
      </c>
      <c r="T49" s="612" t="e">
        <f>VLOOKUP(B49,Capgemini!$D$3:$H$78,5,0)</f>
        <v>#N/A</v>
      </c>
      <c r="U49" s="612" t="e">
        <f>VLOOKUP(B49,Carwale!$D$1:$H$4,5,0)</f>
        <v>#N/A</v>
      </c>
      <c r="V49" s="612" t="e">
        <f>VLOOKUP(B49,'Interactive Brokers'!E:I,5,0)</f>
        <v>#N/A</v>
      </c>
      <c r="W49" s="612" t="e">
        <f>VLOOKUP(B49,'REL Jio'!E:I,5,0)</f>
        <v>#N/A</v>
      </c>
      <c r="X49" s="612" t="e">
        <f>VLOOKUP(B49,'Sciative Sol'!E:I,5,0)</f>
        <v>#N/A</v>
      </c>
      <c r="Y49" s="612" t="e">
        <f>VLOOKUP(B49,'Hexaware Tech'!E:I,5,0)</f>
        <v>#N/A</v>
      </c>
      <c r="Z49" s="612" t="e">
        <f>VLOOKUP(B49,Axis!D:H,5,0)</f>
        <v>#N/A</v>
      </c>
      <c r="AA49" s="612" t="e">
        <f>VLOOKUP(B49,Ugam!$D$3:$H$26,5,0)</f>
        <v>#N/A</v>
      </c>
      <c r="AB49" s="612" t="e">
        <f>VLOOKUP(B49,Zeus!F:J,5,0)</f>
        <v>#N/A</v>
      </c>
      <c r="AC49" s="612" t="e">
        <f>VLOOKUP(B49,Montran!F:J,5,0)</f>
        <v>#N/A</v>
      </c>
      <c r="AD49" s="612" t="e">
        <f>VLOOKUP(B49,Endurance!G49:L49,5,0)</f>
        <v>#N/A</v>
      </c>
      <c r="AE49" s="612" t="e">
        <f>VLOOKUP(B49,'Swabhav Techlabs'!$F$1:$J$2,5,0)</f>
        <v>#N/A</v>
      </c>
      <c r="AF49" s="612" t="e">
        <f>VLOOKUP(B49,'Quality Kiosk'!$F$1:$J$18,5,0)</f>
        <v>#N/A</v>
      </c>
      <c r="AG49" s="612" t="e">
        <f>VLOOKUP(B49,'Lemon VB'!$F$1:$J$2,5,0)</f>
        <v>#N/A</v>
      </c>
      <c r="AH49" s="612" t="e">
        <f>VLOOKUP(B49,Gocomet!$E$1:$I$3,5,0)</f>
        <v>#N/A</v>
      </c>
      <c r="AI49" s="612" t="e">
        <f>VLOOKUP(B49,'Ingram Micro'!$E$1:$I$8,5,0)</f>
        <v>#N/A</v>
      </c>
      <c r="AJ49" s="612" t="e">
        <f>VLOOKUP(B49,'DePronto Infotech'!$E$1:$I$2,5,0)</f>
        <v>#N/A</v>
      </c>
      <c r="AK49" s="612" t="e">
        <f>VLOOKUP(B49,'Reliance Retail'!$E$1:$I$4,5,0)</f>
        <v>#N/A</v>
      </c>
      <c r="AL49" s="612" t="e">
        <f>VLOOKUP(B49,'Bright Champs'!$D$1:$H$13,5,0)</f>
        <v>#N/A</v>
      </c>
      <c r="AM49" s="612" t="e">
        <f>VLOOKUP(B49,Neosoft!$E$1:$I$12,5,0)</f>
        <v>#N/A</v>
      </c>
      <c r="AN49" s="612" t="e">
        <f>VLOOKUP(B49,Infosys!$E$1:$I$3,5,0)</f>
        <v>#N/A</v>
      </c>
      <c r="AO49" s="612" t="e">
        <f>VLOOKUP(B49,Cerelabs!$E$1:$I$5,5,0)</f>
        <v>#N/A</v>
      </c>
      <c r="AP49" s="612" t="e">
        <f>VLOOKUP(B49,'Neebal Technologies'!$D$1:$H$2,5,0)</f>
        <v>#N/A</v>
      </c>
      <c r="AQ49" s="612" t="e">
        <f>VLOOKUP(B49,'Vertiv Energy'!$D$1:$H$2,5,0)</f>
        <v>#N/A</v>
      </c>
      <c r="AR49" s="612" t="e">
        <f>VLOOKUP(B49,'Acidaes Solutions (CRMNEXT)'!$D$1:$H$3,5,0)</f>
        <v>#N/A</v>
      </c>
      <c r="AS49" s="612" t="e">
        <f>VLOOKUP(B49,Growisto!$D$1:$H$2,5,0)</f>
        <v>#N/A</v>
      </c>
      <c r="AT49" s="612" t="e">
        <f>VLOOKUP(B49,'9.9 Mediaworx - Digit'!$D$1:$H$2,5,0)</f>
        <v>#N/A</v>
      </c>
      <c r="AU49" s="612" t="e">
        <f>VLOOKUP(B49,'Vistaar systems Pvt Ltd'!$D$2:$H$3,5,0)</f>
        <v>#N/A</v>
      </c>
      <c r="AV49" s="612" t="e">
        <f>VLOOKUP(B49,'Course 5i'!$D$2:$H$11,5,0)</f>
        <v>#N/A</v>
      </c>
      <c r="AW49" s="612" t="e">
        <f>VLOOKUP(B49,'Radiant Appliances &amp; Electronic'!$D$1:$H$13,5,0)</f>
        <v>#N/A</v>
      </c>
      <c r="AX49" s="612" t="e">
        <f>VLOOKUP(B49,'Atos Global'!$D$3:$H$27,5,0)</f>
        <v>#N/A</v>
      </c>
      <c r="AY49" s="612" t="e">
        <f>VLOOKUP(B49,'Saama Technologies'!$D$1:$H$2,5,0)</f>
        <v>#N/A</v>
      </c>
      <c r="AZ49" s="612" t="e">
        <f>VLOOKUP(B49,'Multiplier Solutions'!$D$1:$H$2,5,0)</f>
        <v>#N/A</v>
      </c>
      <c r="BA49" s="612" t="e">
        <f>VLOOKUP(B49,GEP!$D$2:$H$5,5,0)</f>
        <v>#N/A</v>
      </c>
      <c r="BB49" s="612" t="e">
        <f>VLOOKUP(B49,Accenture!$D$1:$H$6,5,0)</f>
        <v>#N/A</v>
      </c>
      <c r="BC49" s="612" t="e">
        <f>VLOOKUP(B49,'Endurance International Group'!$D$1:$H$2,5,0)</f>
        <v>#N/A</v>
      </c>
      <c r="BD49" s="612" t="e">
        <f>VLOOKUP(B49,Newgen!$D$1:$H$2,5,0)</f>
        <v>#N/A</v>
      </c>
      <c r="BE49" s="612" t="e">
        <f>VLOOKUP(B49,'3D Incredible'!D49:H49,5,0)</f>
        <v>#N/A</v>
      </c>
      <c r="BF49" s="612" t="e">
        <f>VLOOKUP(B49,'Raja Software Labs'!$D$2:$H$2,5,0)</f>
        <v>#N/A</v>
      </c>
      <c r="BG49" s="612" t="e">
        <f>VLOOKUP(B49,Wipro!$D$1:$H$2,5,0)</f>
        <v>#N/A</v>
      </c>
      <c r="BH49" s="612" t="e">
        <f>VLOOKUP(B49,'Perch Technologies'!$D$2:$H$2,5,0)</f>
        <v>#N/A</v>
      </c>
      <c r="BI49" s="612" t="e">
        <f>VLOOKUP(B49,'Morning Star'!$D$1:$H$6,5,0)</f>
        <v>#N/A</v>
      </c>
      <c r="BJ49" s="612" t="e">
        <f>VLOOKUP(B49,Flexiloans!$D$1:$H$2,5,0)</f>
        <v>#N/A</v>
      </c>
      <c r="BK49" s="612" t="e">
        <f>VLOOKUP(B49,'Thirdware Solutions'!$D$1:$H$2,5,0)</f>
        <v>#N/A</v>
      </c>
      <c r="BL49" s="612" t="e">
        <f>VLOOKUP(B49,Tescom!$D$1:$H$8,5,0)</f>
        <v>#N/A</v>
      </c>
      <c r="BM49" s="612" t="e">
        <f>VLOOKUP(B49,'Cogno AI'!$D$1:$H$2,5,0)</f>
        <v>#N/A</v>
      </c>
      <c r="BN49" s="612" t="e">
        <f>VLOOKUP(B49,'ABM Knowledgeware'!$D$1:$H$2,5,0)</f>
        <v>#N/A</v>
      </c>
      <c r="BO49" s="612" t="e">
        <f>VLOOKUP(B49,'Concerto Software'!$D$1:$H$3,5,0)</f>
        <v>#N/A</v>
      </c>
      <c r="BP49" s="612" t="e">
        <f>VLOOKUP(B49,'My Captain'!$D$1:$H$4,5,0)</f>
        <v>#N/A</v>
      </c>
      <c r="BQ49" s="612" t="e">
        <f>VLOOKUP(B49,'Finoux Solutions'!$D$2:$H$4,5,0)</f>
        <v>#N/A</v>
      </c>
      <c r="BR49" s="612" t="e">
        <f>VLOOKUP(B49,'MITR Learning'!$D$1:$H$2,5,0)</f>
        <v>#N/A</v>
      </c>
      <c r="BS49" s="612" t="e">
        <f>VLOOKUP(B49,Nucsoft!$D$2:$H$6,5,0)</f>
        <v>#N/A</v>
      </c>
      <c r="BT49" s="612" t="e">
        <f>VLOOKUP(B49,'Paras Cadd'!$D$1:$H$2,5,0)</f>
        <v>#N/A</v>
      </c>
      <c r="BU49" s="612" t="e">
        <f>VLOOKUP(B49,'ICICI Securities'!$D$1:$H$2,5,0)</f>
        <v>#N/A</v>
      </c>
      <c r="BV49" s="612" t="e">
        <f>VLOOKUP(B49,'Citius Tech'!$D$2:$H$5,5,0)</f>
        <v>#N/A</v>
      </c>
      <c r="BW49" s="612" t="e">
        <f>VLOOKUP(B49,'Buzzy Brains'!$D$2:$H$2,5,0)</f>
        <v>#N/A</v>
      </c>
      <c r="BX49" s="612" t="e">
        <f>VLOOKUP(B49,'Decimal Point'!$D$2:$H$2,5,0)</f>
        <v>#N/A</v>
      </c>
      <c r="BY49" s="612" t="e">
        <f>VLOOKUP(B49,'Sankey Business Solutions'!$D$2:$H$3,5,0)</f>
        <v>#N/A</v>
      </c>
      <c r="BZ49" s="612" t="e">
        <f>VLOOKUP(B49,'Nangia &amp; Co LLP'!$D$2:$H$2,5,0)</f>
        <v>#N/A</v>
      </c>
      <c r="CA49" s="612" t="e">
        <f>VLOOKUP(B49,'FIS Solutions India Pvt Ltd'!$D$2:$H$2,5,0)</f>
        <v>#N/A</v>
      </c>
      <c r="CB49" s="612" t="e">
        <f>VLOOKUP(B49,'Delta Technology &amp; Management '!$D$2:$H$16,5,0)</f>
        <v>#N/A</v>
      </c>
      <c r="CC49" s="612" t="e">
        <f>VLOOKUP(B49,'Espoir Networks'!$D$3:$H$11,5,0)</f>
        <v>#N/A</v>
      </c>
      <c r="CD49" s="612" t="e">
        <f>VLOOKUP(B49,'Servosys Solution'!$D$3:$H$5,5,0)</f>
        <v>#N/A</v>
      </c>
      <c r="CE49" s="612" t="e">
        <f>VLOOKUP(B49,'Ribbon Communications'!$D$3:$H$4,5,0)</f>
        <v>#N/A</v>
      </c>
      <c r="CF49" s="612">
        <f t="shared" si="1"/>
        <v>1</v>
      </c>
      <c r="CG49" s="129" t="s">
        <v>3553</v>
      </c>
      <c r="CH49" s="129">
        <v>699584808900</v>
      </c>
      <c r="CI49" s="129" t="s">
        <v>3554</v>
      </c>
      <c r="CJ49" s="129" t="s">
        <v>11732</v>
      </c>
      <c r="CK49" s="132">
        <v>42917</v>
      </c>
      <c r="CL49" s="129">
        <v>2021</v>
      </c>
      <c r="CM49" s="128" t="s">
        <v>3555</v>
      </c>
      <c r="CN49" s="129">
        <v>451</v>
      </c>
      <c r="CO49" s="133">
        <v>90.2</v>
      </c>
      <c r="CP49" s="129">
        <v>2015</v>
      </c>
      <c r="CQ49" s="129" t="s">
        <v>79</v>
      </c>
      <c r="CR49" s="128" t="s">
        <v>12124</v>
      </c>
      <c r="CS49" s="129">
        <v>592</v>
      </c>
      <c r="CT49" s="133">
        <v>91.08</v>
      </c>
      <c r="CU49" s="129">
        <v>2017</v>
      </c>
      <c r="CV49" s="129" t="s">
        <v>79</v>
      </c>
      <c r="CW49" s="131" t="s">
        <v>81</v>
      </c>
      <c r="CX49" s="131" t="s">
        <v>81</v>
      </c>
      <c r="CY49" s="129" t="s">
        <v>81</v>
      </c>
      <c r="CZ49" s="129" t="s">
        <v>81</v>
      </c>
      <c r="DA49" s="129" t="s">
        <v>81</v>
      </c>
      <c r="DB49" s="129" t="s">
        <v>81</v>
      </c>
      <c r="DC49" s="129" t="s">
        <v>81</v>
      </c>
      <c r="DD49" s="129" t="s">
        <v>81</v>
      </c>
      <c r="DE49" s="129" t="s">
        <v>81</v>
      </c>
      <c r="DF49" s="129">
        <v>0</v>
      </c>
      <c r="DG49" s="134">
        <v>7.76</v>
      </c>
      <c r="DH49" s="134">
        <v>9.2200000000000006</v>
      </c>
      <c r="DI49" s="134">
        <v>9.69</v>
      </c>
      <c r="DJ49" s="134">
        <v>9.85</v>
      </c>
      <c r="DK49" s="134">
        <v>9.85</v>
      </c>
      <c r="DL49" s="134">
        <v>10</v>
      </c>
      <c r="DM49" s="129">
        <v>56.37</v>
      </c>
      <c r="DN49" s="129">
        <v>9.39</v>
      </c>
      <c r="DO49" s="129"/>
      <c r="DP49" s="131" t="s">
        <v>82</v>
      </c>
      <c r="DQ49" s="129">
        <v>0</v>
      </c>
      <c r="DR49" s="129">
        <v>0</v>
      </c>
      <c r="DS49" s="129" t="s">
        <v>83</v>
      </c>
      <c r="DT49" s="129" t="s">
        <v>83</v>
      </c>
      <c r="DU49" s="129" t="s">
        <v>83</v>
      </c>
      <c r="DV49" s="129" t="s">
        <v>83</v>
      </c>
      <c r="DW49" s="131" t="s">
        <v>83</v>
      </c>
      <c r="DX49" s="131" t="s">
        <v>84</v>
      </c>
      <c r="DY49" s="131" t="s">
        <v>81</v>
      </c>
      <c r="DZ49" s="131" t="s">
        <v>3557</v>
      </c>
      <c r="EA49" s="131" t="s">
        <v>3558</v>
      </c>
      <c r="EB49" s="131" t="s">
        <v>3559</v>
      </c>
      <c r="EC49" s="131" t="s">
        <v>88</v>
      </c>
      <c r="ED49" s="131" t="s">
        <v>89</v>
      </c>
      <c r="EE49" s="131" t="s">
        <v>3560</v>
      </c>
      <c r="EF49" s="131" t="s">
        <v>3561</v>
      </c>
      <c r="EG49" s="131" t="s">
        <v>3562</v>
      </c>
      <c r="EH49" s="131" t="s">
        <v>81</v>
      </c>
      <c r="EI49" s="131" t="s">
        <v>3563</v>
      </c>
      <c r="EJ49" s="135" t="s">
        <v>3564</v>
      </c>
      <c r="EK49" s="135" t="s">
        <v>3565</v>
      </c>
      <c r="EL49" s="135" t="s">
        <v>3566</v>
      </c>
      <c r="EM49" s="135" t="s">
        <v>3567</v>
      </c>
      <c r="EN49" s="131" t="s">
        <v>81</v>
      </c>
    </row>
    <row r="50" spans="1:144" ht="18" thickTop="1" thickBot="1">
      <c r="A50" s="575">
        <f t="shared" si="2"/>
        <v>49</v>
      </c>
      <c r="B50" s="572" t="s">
        <v>3862</v>
      </c>
      <c r="C50" s="600" t="s">
        <v>3863</v>
      </c>
      <c r="D50" s="570" t="s">
        <v>13209</v>
      </c>
      <c r="E50" s="568" t="str">
        <f t="shared" si="0"/>
        <v>Not Placed</v>
      </c>
      <c r="F50" s="570" t="s">
        <v>12493</v>
      </c>
      <c r="G50" s="570" t="s">
        <v>530</v>
      </c>
      <c r="H50" s="131" t="str">
        <f>VLOOKUP(B50,CMPN1!C:E, 3,0)</f>
        <v>Diploma  + Direct Second Year Engineering without live KT</v>
      </c>
      <c r="I50" s="610" t="s">
        <v>3864</v>
      </c>
      <c r="J50" s="572">
        <v>20</v>
      </c>
      <c r="K50" s="611" t="s">
        <v>3865</v>
      </c>
      <c r="L50" s="611" t="s">
        <v>73</v>
      </c>
      <c r="M50" s="611" t="s">
        <v>3866</v>
      </c>
      <c r="N50" s="612" t="s">
        <v>3861</v>
      </c>
      <c r="O50" s="612">
        <v>9920598792</v>
      </c>
      <c r="P50" s="612">
        <v>7710868672</v>
      </c>
      <c r="Q50" s="612" t="e">
        <f>VLOOKUP(B50,'TCS CON'!$D$1:$H$98,5,0)</f>
        <v>#N/A</v>
      </c>
      <c r="R50" s="612" t="e">
        <f>VLOOKUP(B50,LTI!$C$1:$H$46,6,0)</f>
        <v>#N/A</v>
      </c>
      <c r="S50" s="612" t="e">
        <f>VLOOKUP(B50,JARO!$E$2:$I$11,5,0)</f>
        <v>#N/A</v>
      </c>
      <c r="T50" s="612" t="e">
        <f>VLOOKUP(B50,Capgemini!$D$3:$H$78,5,0)</f>
        <v>#N/A</v>
      </c>
      <c r="U50" s="612" t="e">
        <f>VLOOKUP(B50,Carwale!$D$1:$H$4,5,0)</f>
        <v>#N/A</v>
      </c>
      <c r="V50" s="612" t="e">
        <f>VLOOKUP(B50,'Interactive Brokers'!E:I,5,0)</f>
        <v>#N/A</v>
      </c>
      <c r="W50" s="612" t="e">
        <f>VLOOKUP(B50,'REL Jio'!E:I,5,0)</f>
        <v>#N/A</v>
      </c>
      <c r="X50" s="612" t="e">
        <f>VLOOKUP(B50,'Sciative Sol'!E:I,5,0)</f>
        <v>#N/A</v>
      </c>
      <c r="Y50" s="612" t="e">
        <f>VLOOKUP(B50,'Hexaware Tech'!E:I,5,0)</f>
        <v>#N/A</v>
      </c>
      <c r="Z50" s="612" t="e">
        <f>VLOOKUP(B50,Axis!D:H,5,0)</f>
        <v>#N/A</v>
      </c>
      <c r="AA50" s="612" t="e">
        <f>VLOOKUP(B50,Ugam!$D$3:$H$26,5,0)</f>
        <v>#N/A</v>
      </c>
      <c r="AB50" s="612" t="e">
        <f>VLOOKUP(B50,Zeus!F:J,5,0)</f>
        <v>#N/A</v>
      </c>
      <c r="AC50" s="612" t="e">
        <f>VLOOKUP(B50,Montran!F:J,5,0)</f>
        <v>#N/A</v>
      </c>
      <c r="AD50" s="612" t="e">
        <f>VLOOKUP(B50,Endurance!G50:L50,5,0)</f>
        <v>#N/A</v>
      </c>
      <c r="AE50" s="612" t="e">
        <f>VLOOKUP(B50,'Swabhav Techlabs'!$F$1:$J$2,5,0)</f>
        <v>#N/A</v>
      </c>
      <c r="AF50" s="612" t="e">
        <f>VLOOKUP(B50,'Quality Kiosk'!$F$1:$J$18,5,0)</f>
        <v>#N/A</v>
      </c>
      <c r="AG50" s="612" t="e">
        <f>VLOOKUP(B50,'Lemon VB'!$F$1:$J$2,5,0)</f>
        <v>#N/A</v>
      </c>
      <c r="AH50" s="612" t="e">
        <f>VLOOKUP(B50,Gocomet!$E$1:$I$3,5,0)</f>
        <v>#N/A</v>
      </c>
      <c r="AI50" s="612" t="e">
        <f>VLOOKUP(B50,'Ingram Micro'!$E$1:$I$8,5,0)</f>
        <v>#N/A</v>
      </c>
      <c r="AJ50" s="612" t="e">
        <f>VLOOKUP(B50,'DePronto Infotech'!$E$1:$I$2,5,0)</f>
        <v>#N/A</v>
      </c>
      <c r="AK50" s="612" t="e">
        <f>VLOOKUP(B50,'Reliance Retail'!$E$1:$I$4,5,0)</f>
        <v>#N/A</v>
      </c>
      <c r="AL50" s="612" t="e">
        <f>VLOOKUP(B50,'Bright Champs'!$D$1:$H$13,5,0)</f>
        <v>#N/A</v>
      </c>
      <c r="AM50" s="612" t="e">
        <f>VLOOKUP(B50,Neosoft!$E$1:$I$12,5,0)</f>
        <v>#N/A</v>
      </c>
      <c r="AN50" s="612" t="e">
        <f>VLOOKUP(B50,Infosys!$E$1:$I$3,5,0)</f>
        <v>#N/A</v>
      </c>
      <c r="AO50" s="612" t="e">
        <f>VLOOKUP(B50,Cerelabs!$E$1:$I$5,5,0)</f>
        <v>#N/A</v>
      </c>
      <c r="AP50" s="612" t="e">
        <f>VLOOKUP(B50,'Neebal Technologies'!$D$1:$H$2,5,0)</f>
        <v>#N/A</v>
      </c>
      <c r="AQ50" s="612" t="e">
        <f>VLOOKUP(B50,'Vertiv Energy'!$D$1:$H$2,5,0)</f>
        <v>#N/A</v>
      </c>
      <c r="AR50" s="612" t="e">
        <f>VLOOKUP(B50,'Acidaes Solutions (CRMNEXT)'!$D$1:$H$3,5,0)</f>
        <v>#N/A</v>
      </c>
      <c r="AS50" s="612" t="e">
        <f>VLOOKUP(B50,Growisto!$D$1:$H$2,5,0)</f>
        <v>#N/A</v>
      </c>
      <c r="AT50" s="612" t="e">
        <f>VLOOKUP(B50,'9.9 Mediaworx - Digit'!$D$1:$H$2,5,0)</f>
        <v>#N/A</v>
      </c>
      <c r="AU50" s="612" t="e">
        <f>VLOOKUP(B50,'Vistaar systems Pvt Ltd'!$D$2:$H$3,5,0)</f>
        <v>#N/A</v>
      </c>
      <c r="AV50" s="612" t="e">
        <f>VLOOKUP(B50,'Course 5i'!$D$2:$H$11,5,0)</f>
        <v>#N/A</v>
      </c>
      <c r="AW50" s="612" t="e">
        <f>VLOOKUP(B50,'Radiant Appliances &amp; Electronic'!$D$1:$H$13,5,0)</f>
        <v>#N/A</v>
      </c>
      <c r="AX50" s="612" t="e">
        <f>VLOOKUP(B50,'Atos Global'!$D$3:$H$27,5,0)</f>
        <v>#N/A</v>
      </c>
      <c r="AY50" s="612" t="e">
        <f>VLOOKUP(B50,'Saama Technologies'!$D$1:$H$2,5,0)</f>
        <v>#N/A</v>
      </c>
      <c r="AZ50" s="612" t="e">
        <f>VLOOKUP(B50,'Multiplier Solutions'!$D$1:$H$2,5,0)</f>
        <v>#N/A</v>
      </c>
      <c r="BA50" s="612" t="e">
        <f>VLOOKUP(B50,GEP!$D$2:$H$5,5,0)</f>
        <v>#N/A</v>
      </c>
      <c r="BB50" s="612" t="e">
        <f>VLOOKUP(B50,Accenture!$D$1:$H$6,5,0)</f>
        <v>#N/A</v>
      </c>
      <c r="BC50" s="612" t="e">
        <f>VLOOKUP(B50,'Endurance International Group'!$D$1:$H$2,5,0)</f>
        <v>#N/A</v>
      </c>
      <c r="BD50" s="612" t="e">
        <f>VLOOKUP(B50,Newgen!$D$1:$H$2,5,0)</f>
        <v>#N/A</v>
      </c>
      <c r="BE50" s="612" t="e">
        <f>VLOOKUP(B50,'3D Incredible'!D50:H50,5,0)</f>
        <v>#N/A</v>
      </c>
      <c r="BF50" s="612" t="e">
        <f>VLOOKUP(B50,'Raja Software Labs'!$D$2:$H$2,5,0)</f>
        <v>#N/A</v>
      </c>
      <c r="BG50" s="612" t="e">
        <f>VLOOKUP(B50,Wipro!$D$1:$H$2,5,0)</f>
        <v>#N/A</v>
      </c>
      <c r="BH50" s="612" t="e">
        <f>VLOOKUP(B50,'Perch Technologies'!$D$2:$H$2,5,0)</f>
        <v>#N/A</v>
      </c>
      <c r="BI50" s="612" t="e">
        <f>VLOOKUP(B50,'Morning Star'!$D$1:$H$6,5,0)</f>
        <v>#N/A</v>
      </c>
      <c r="BJ50" s="612" t="e">
        <f>VLOOKUP(B50,Flexiloans!$D$1:$H$2,5,0)</f>
        <v>#N/A</v>
      </c>
      <c r="BK50" s="612" t="e">
        <f>VLOOKUP(B50,'Thirdware Solutions'!$D$1:$H$2,5,0)</f>
        <v>#N/A</v>
      </c>
      <c r="BL50" s="612" t="e">
        <f>VLOOKUP(B50,Tescom!$D$1:$H$8,5,0)</f>
        <v>#N/A</v>
      </c>
      <c r="BM50" s="612" t="e">
        <f>VLOOKUP(B50,'Cogno AI'!$D$1:$H$2,5,0)</f>
        <v>#N/A</v>
      </c>
      <c r="BN50" s="612" t="e">
        <f>VLOOKUP(B50,'ABM Knowledgeware'!$D$1:$H$2,5,0)</f>
        <v>#N/A</v>
      </c>
      <c r="BO50" s="612" t="e">
        <f>VLOOKUP(B50,'Concerto Software'!$D$1:$H$3,5,0)</f>
        <v>#N/A</v>
      </c>
      <c r="BP50" s="612" t="e">
        <f>VLOOKUP(B50,'My Captain'!$D$1:$H$4,5,0)</f>
        <v>#N/A</v>
      </c>
      <c r="BQ50" s="612" t="e">
        <f>VLOOKUP(B50,'Finoux Solutions'!$D$2:$H$4,5,0)</f>
        <v>#N/A</v>
      </c>
      <c r="BR50" s="612" t="e">
        <f>VLOOKUP(B50,'MITR Learning'!$D$1:$H$2,5,0)</f>
        <v>#N/A</v>
      </c>
      <c r="BS50" s="612" t="e">
        <f>VLOOKUP(B50,Nucsoft!$D$2:$H$6,5,0)</f>
        <v>#N/A</v>
      </c>
      <c r="BT50" s="612" t="e">
        <f>VLOOKUP(B50,'Paras Cadd'!$D$1:$H$2,5,0)</f>
        <v>#N/A</v>
      </c>
      <c r="BU50" s="612" t="e">
        <f>VLOOKUP(B50,'ICICI Securities'!$D$1:$H$2,5,0)</f>
        <v>#N/A</v>
      </c>
      <c r="BV50" s="612" t="e">
        <f>VLOOKUP(B50,'Citius Tech'!$D$2:$H$5,5,0)</f>
        <v>#N/A</v>
      </c>
      <c r="BW50" s="612" t="e">
        <f>VLOOKUP(B50,'Buzzy Brains'!$D$2:$H$2,5,0)</f>
        <v>#N/A</v>
      </c>
      <c r="BX50" s="612" t="e">
        <f>VLOOKUP(B50,'Decimal Point'!$D$2:$H$2,5,0)</f>
        <v>#N/A</v>
      </c>
      <c r="BY50" s="612" t="e">
        <f>VLOOKUP(B50,'Sankey Business Solutions'!$D$2:$H$3,5,0)</f>
        <v>#N/A</v>
      </c>
      <c r="BZ50" s="612" t="e">
        <f>VLOOKUP(B50,'Nangia &amp; Co LLP'!$D$2:$H$2,5,0)</f>
        <v>#N/A</v>
      </c>
      <c r="CA50" s="612" t="e">
        <f>VLOOKUP(B50,'FIS Solutions India Pvt Ltd'!$D$2:$H$2,5,0)</f>
        <v>#N/A</v>
      </c>
      <c r="CB50" s="612" t="e">
        <f>VLOOKUP(B50,'Delta Technology &amp; Management '!$D$2:$H$16,5,0)</f>
        <v>#N/A</v>
      </c>
      <c r="CC50" s="612" t="e">
        <f>VLOOKUP(B50,'Espoir Networks'!$D$3:$H$11,5,0)</f>
        <v>#N/A</v>
      </c>
      <c r="CD50" s="612" t="e">
        <f>VLOOKUP(B50,'Servosys Solution'!$D$3:$H$5,5,0)</f>
        <v>#N/A</v>
      </c>
      <c r="CE50" s="612" t="e">
        <f>VLOOKUP(B50,'Ribbon Communications'!$D$3:$H$4,5,0)</f>
        <v>#N/A</v>
      </c>
      <c r="CF50" s="612">
        <f t="shared" si="1"/>
        <v>0</v>
      </c>
      <c r="CG50" s="129" t="s">
        <v>3867</v>
      </c>
      <c r="CH50" s="129">
        <v>796795900276</v>
      </c>
      <c r="CI50" s="129" t="s">
        <v>1985</v>
      </c>
      <c r="CJ50" s="129" t="s">
        <v>11733</v>
      </c>
      <c r="CK50" s="132">
        <v>43282</v>
      </c>
      <c r="CL50" s="129">
        <v>2021</v>
      </c>
      <c r="CM50" s="128" t="s">
        <v>3868</v>
      </c>
      <c r="CN50" s="129">
        <v>406</v>
      </c>
      <c r="CO50" s="133">
        <v>81.2</v>
      </c>
      <c r="CP50" s="129">
        <v>2015</v>
      </c>
      <c r="CQ50" s="129" t="s">
        <v>79</v>
      </c>
      <c r="CR50" s="128" t="s">
        <v>295</v>
      </c>
      <c r="CS50" s="129" t="s">
        <v>81</v>
      </c>
      <c r="CT50" s="133" t="s">
        <v>81</v>
      </c>
      <c r="CU50" s="129" t="s">
        <v>81</v>
      </c>
      <c r="CV50" s="129" t="s">
        <v>109</v>
      </c>
      <c r="CW50" s="131" t="s">
        <v>3869</v>
      </c>
      <c r="CX50" s="131" t="s">
        <v>163</v>
      </c>
      <c r="CY50" s="129">
        <v>678</v>
      </c>
      <c r="CZ50" s="129">
        <v>84.81</v>
      </c>
      <c r="DA50" s="129">
        <v>2018</v>
      </c>
      <c r="DB50" s="129" t="s">
        <v>112</v>
      </c>
      <c r="DC50" s="129" t="s">
        <v>113</v>
      </c>
      <c r="DD50" s="129">
        <v>80.52</v>
      </c>
      <c r="DE50" s="129">
        <v>80.599999999999994</v>
      </c>
      <c r="DF50" s="129">
        <v>0</v>
      </c>
      <c r="DG50" s="131" t="s">
        <v>81</v>
      </c>
      <c r="DH50" s="131" t="s">
        <v>81</v>
      </c>
      <c r="DI50" s="134">
        <v>7.65</v>
      </c>
      <c r="DJ50" s="134">
        <v>8.77</v>
      </c>
      <c r="DK50" s="134">
        <v>8.4</v>
      </c>
      <c r="DL50" s="131"/>
      <c r="DM50" s="129">
        <v>24.82</v>
      </c>
      <c r="DN50" s="129">
        <v>8.27</v>
      </c>
      <c r="DO50" s="129"/>
      <c r="DP50" s="131" t="s">
        <v>114</v>
      </c>
      <c r="DQ50" s="129">
        <v>0</v>
      </c>
      <c r="DR50" s="129">
        <v>0</v>
      </c>
      <c r="DS50" s="129" t="s">
        <v>83</v>
      </c>
      <c r="DT50" s="129" t="s">
        <v>83</v>
      </c>
      <c r="DU50" s="129" t="s">
        <v>83</v>
      </c>
      <c r="DV50" s="129" t="s">
        <v>83</v>
      </c>
      <c r="DW50" s="131" t="s">
        <v>83</v>
      </c>
      <c r="DX50" s="131" t="s">
        <v>84</v>
      </c>
      <c r="DY50" s="131" t="s">
        <v>81</v>
      </c>
      <c r="DZ50" s="131" t="s">
        <v>3870</v>
      </c>
      <c r="EA50" s="131" t="s">
        <v>599</v>
      </c>
      <c r="EB50" s="131" t="s">
        <v>3871</v>
      </c>
      <c r="EC50" s="131" t="s">
        <v>118</v>
      </c>
      <c r="ED50" s="131" t="s">
        <v>89</v>
      </c>
      <c r="EE50" s="131" t="s">
        <v>3872</v>
      </c>
      <c r="EF50" s="131" t="s">
        <v>3873</v>
      </c>
      <c r="EG50" s="131" t="s">
        <v>3874</v>
      </c>
      <c r="EH50" s="131" t="s">
        <v>3875</v>
      </c>
      <c r="EI50" s="131" t="s">
        <v>3876</v>
      </c>
      <c r="EJ50" s="135" t="s">
        <v>3877</v>
      </c>
      <c r="EK50" s="135" t="s">
        <v>3878</v>
      </c>
      <c r="EL50" s="135" t="s">
        <v>3879</v>
      </c>
      <c r="EM50" s="135" t="s">
        <v>3880</v>
      </c>
      <c r="EN50" s="131" t="s">
        <v>81</v>
      </c>
    </row>
    <row r="51" spans="1:144" ht="18" thickTop="1" thickBot="1">
      <c r="A51" s="575">
        <f t="shared" si="2"/>
        <v>50</v>
      </c>
      <c r="B51" s="572" t="s">
        <v>3995</v>
      </c>
      <c r="C51" s="600" t="s">
        <v>11776</v>
      </c>
      <c r="D51" s="570" t="s">
        <v>13209</v>
      </c>
      <c r="E51" s="568" t="str">
        <f t="shared" si="0"/>
        <v>Placed</v>
      </c>
      <c r="F51" s="570" t="s">
        <v>12493</v>
      </c>
      <c r="G51" s="570" t="s">
        <v>530</v>
      </c>
      <c r="H51" s="131" t="str">
        <f>VLOOKUP(B51,CMPN1!C:E, 3,0)</f>
        <v>12th + Engineering without live KT</v>
      </c>
      <c r="I51" s="610">
        <v>36407</v>
      </c>
      <c r="J51" s="572">
        <v>21</v>
      </c>
      <c r="K51" s="611" t="s">
        <v>3997</v>
      </c>
      <c r="L51" s="611" t="s">
        <v>73</v>
      </c>
      <c r="M51" s="611" t="s">
        <v>3998</v>
      </c>
      <c r="N51" s="612" t="s">
        <v>3994</v>
      </c>
      <c r="O51" s="612">
        <v>9819735663</v>
      </c>
      <c r="P51" s="612">
        <v>8451971403</v>
      </c>
      <c r="Q51" s="612" t="e">
        <f>VLOOKUP(B51,'TCS CON'!$D$1:$H$98,5,0)</f>
        <v>#N/A</v>
      </c>
      <c r="R51" s="612" t="e">
        <f>VLOOKUP(B51,LTI!$C$1:$H$46,6,0)</f>
        <v>#N/A</v>
      </c>
      <c r="S51" s="612" t="e">
        <f>VLOOKUP(B51,JARO!$E$2:$I$11,5,0)</f>
        <v>#N/A</v>
      </c>
      <c r="T51" s="612" t="e">
        <f>VLOOKUP(B51,Capgemini!$D$3:$H$78,5,0)</f>
        <v>#N/A</v>
      </c>
      <c r="U51" s="612" t="e">
        <f>VLOOKUP(B51,Carwale!$D$1:$H$4,5,0)</f>
        <v>#N/A</v>
      </c>
      <c r="V51" s="612" t="e">
        <f>VLOOKUP(B51,'Interactive Brokers'!E:I,5,0)</f>
        <v>#N/A</v>
      </c>
      <c r="W51" s="612">
        <f>VLOOKUP(B51,'REL Jio'!E:I,5,0)</f>
        <v>350000</v>
      </c>
      <c r="X51" s="612" t="e">
        <f>VLOOKUP(B51,'Sciative Sol'!E:I,5,0)</f>
        <v>#N/A</v>
      </c>
      <c r="Y51" s="612" t="e">
        <f>VLOOKUP(B51,'Hexaware Tech'!E:I,5,0)</f>
        <v>#N/A</v>
      </c>
      <c r="Z51" s="612" t="e">
        <f>VLOOKUP(B51,Axis!D:H,5,0)</f>
        <v>#N/A</v>
      </c>
      <c r="AA51" s="612" t="e">
        <f>VLOOKUP(B51,Ugam!$D$3:$H$26,5,0)</f>
        <v>#N/A</v>
      </c>
      <c r="AB51" s="612" t="e">
        <f>VLOOKUP(B51,Zeus!F:J,5,0)</f>
        <v>#N/A</v>
      </c>
      <c r="AC51" s="612" t="e">
        <f>VLOOKUP(B51,Montran!F:J,5,0)</f>
        <v>#N/A</v>
      </c>
      <c r="AD51" s="612" t="e">
        <f>VLOOKUP(B51,Endurance!G51:L51,5,0)</f>
        <v>#N/A</v>
      </c>
      <c r="AE51" s="612" t="e">
        <f>VLOOKUP(B51,'Swabhav Techlabs'!$F$1:$J$2,5,0)</f>
        <v>#N/A</v>
      </c>
      <c r="AF51" s="612" t="e">
        <f>VLOOKUP(B51,'Quality Kiosk'!$F$1:$J$18,5,0)</f>
        <v>#N/A</v>
      </c>
      <c r="AG51" s="612" t="e">
        <f>VLOOKUP(B51,'Lemon VB'!$F$1:$J$2,5,0)</f>
        <v>#N/A</v>
      </c>
      <c r="AH51" s="612" t="e">
        <f>VLOOKUP(B51,Gocomet!$E$1:$I$3,5,0)</f>
        <v>#N/A</v>
      </c>
      <c r="AI51" s="612" t="e">
        <f>VLOOKUP(B51,'Ingram Micro'!$E$1:$I$8,5,0)</f>
        <v>#N/A</v>
      </c>
      <c r="AJ51" s="612" t="e">
        <f>VLOOKUP(B51,'DePronto Infotech'!$E$1:$I$2,5,0)</f>
        <v>#N/A</v>
      </c>
      <c r="AK51" s="612" t="e">
        <f>VLOOKUP(B51,'Reliance Retail'!$E$1:$I$4,5,0)</f>
        <v>#N/A</v>
      </c>
      <c r="AL51" s="612" t="e">
        <f>VLOOKUP(B51,'Bright Champs'!$D$1:$H$13,5,0)</f>
        <v>#N/A</v>
      </c>
      <c r="AM51" s="612" t="e">
        <f>VLOOKUP(B51,Neosoft!$E$1:$I$12,5,0)</f>
        <v>#N/A</v>
      </c>
      <c r="AN51" s="612" t="e">
        <f>VLOOKUP(B51,Infosys!$E$1:$I$3,5,0)</f>
        <v>#N/A</v>
      </c>
      <c r="AO51" s="612" t="e">
        <f>VLOOKUP(B51,Cerelabs!$E$1:$I$5,5,0)</f>
        <v>#N/A</v>
      </c>
      <c r="AP51" s="612" t="e">
        <f>VLOOKUP(B51,'Neebal Technologies'!$D$1:$H$2,5,0)</f>
        <v>#N/A</v>
      </c>
      <c r="AQ51" s="612" t="e">
        <f>VLOOKUP(B51,'Vertiv Energy'!$D$1:$H$2,5,0)</f>
        <v>#N/A</v>
      </c>
      <c r="AR51" s="612" t="e">
        <f>VLOOKUP(B51,'Acidaes Solutions (CRMNEXT)'!$D$1:$H$3,5,0)</f>
        <v>#N/A</v>
      </c>
      <c r="AS51" s="612" t="e">
        <f>VLOOKUP(B51,Growisto!$D$1:$H$2,5,0)</f>
        <v>#N/A</v>
      </c>
      <c r="AT51" s="612" t="e">
        <f>VLOOKUP(B51,'9.9 Mediaworx - Digit'!$D$1:$H$2,5,0)</f>
        <v>#N/A</v>
      </c>
      <c r="AU51" s="612" t="e">
        <f>VLOOKUP(B51,'Vistaar systems Pvt Ltd'!$D$2:$H$3,5,0)</f>
        <v>#N/A</v>
      </c>
      <c r="AV51" s="612" t="e">
        <f>VLOOKUP(B51,'Course 5i'!$D$2:$H$11,5,0)</f>
        <v>#N/A</v>
      </c>
      <c r="AW51" s="612" t="e">
        <f>VLOOKUP(B51,'Radiant Appliances &amp; Electronic'!$D$1:$H$13,5,0)</f>
        <v>#N/A</v>
      </c>
      <c r="AX51" s="612" t="e">
        <f>VLOOKUP(B51,'Atos Global'!$D$3:$H$27,5,0)</f>
        <v>#N/A</v>
      </c>
      <c r="AY51" s="612" t="e">
        <f>VLOOKUP(B51,'Saama Technologies'!$D$1:$H$2,5,0)</f>
        <v>#N/A</v>
      </c>
      <c r="AZ51" s="612" t="e">
        <f>VLOOKUP(B51,'Multiplier Solutions'!$D$1:$H$2,5,0)</f>
        <v>#N/A</v>
      </c>
      <c r="BA51" s="612" t="e">
        <f>VLOOKUP(B51,GEP!$D$2:$H$5,5,0)</f>
        <v>#N/A</v>
      </c>
      <c r="BB51" s="612" t="e">
        <f>VLOOKUP(B51,Accenture!$D$1:$H$6,5,0)</f>
        <v>#N/A</v>
      </c>
      <c r="BC51" s="612" t="e">
        <f>VLOOKUP(B51,'Endurance International Group'!$D$1:$H$2,5,0)</f>
        <v>#N/A</v>
      </c>
      <c r="BD51" s="612" t="e">
        <f>VLOOKUP(B51,Newgen!$D$1:$H$2,5,0)</f>
        <v>#N/A</v>
      </c>
      <c r="BE51" s="612" t="e">
        <f>VLOOKUP(B51,'3D Incredible'!D51:H51,5,0)</f>
        <v>#N/A</v>
      </c>
      <c r="BF51" s="612" t="e">
        <f>VLOOKUP(B51,'Raja Software Labs'!$D$2:$H$2,5,0)</f>
        <v>#N/A</v>
      </c>
      <c r="BG51" s="612" t="e">
        <f>VLOOKUP(B51,Wipro!$D$1:$H$2,5,0)</f>
        <v>#N/A</v>
      </c>
      <c r="BH51" s="612" t="e">
        <f>VLOOKUP(B51,'Perch Technologies'!$D$2:$H$2,5,0)</f>
        <v>#N/A</v>
      </c>
      <c r="BI51" s="612" t="e">
        <f>VLOOKUP(B51,'Morning Star'!$D$1:$H$6,5,0)</f>
        <v>#N/A</v>
      </c>
      <c r="BJ51" s="612" t="e">
        <f>VLOOKUP(B51,Flexiloans!$D$1:$H$2,5,0)</f>
        <v>#N/A</v>
      </c>
      <c r="BK51" s="612" t="e">
        <f>VLOOKUP(B51,'Thirdware Solutions'!$D$1:$H$2,5,0)</f>
        <v>#N/A</v>
      </c>
      <c r="BL51" s="612" t="e">
        <f>VLOOKUP(B51,Tescom!$D$1:$H$8,5,0)</f>
        <v>#N/A</v>
      </c>
      <c r="BM51" s="612" t="e">
        <f>VLOOKUP(B51,'Cogno AI'!$D$1:$H$2,5,0)</f>
        <v>#N/A</v>
      </c>
      <c r="BN51" s="612" t="e">
        <f>VLOOKUP(B51,'ABM Knowledgeware'!$D$1:$H$2,5,0)</f>
        <v>#N/A</v>
      </c>
      <c r="BO51" s="612" t="e">
        <f>VLOOKUP(B51,'Concerto Software'!$D$1:$H$3,5,0)</f>
        <v>#N/A</v>
      </c>
      <c r="BP51" s="612" t="e">
        <f>VLOOKUP(B51,'My Captain'!$D$1:$H$4,5,0)</f>
        <v>#N/A</v>
      </c>
      <c r="BQ51" s="612" t="e">
        <f>VLOOKUP(B51,'Finoux Solutions'!$D$2:$H$4,5,0)</f>
        <v>#N/A</v>
      </c>
      <c r="BR51" s="612" t="e">
        <f>VLOOKUP(B51,'MITR Learning'!$D$1:$H$2,5,0)</f>
        <v>#N/A</v>
      </c>
      <c r="BS51" s="612" t="e">
        <f>VLOOKUP(B51,Nucsoft!$D$2:$H$6,5,0)</f>
        <v>#N/A</v>
      </c>
      <c r="BT51" s="612" t="e">
        <f>VLOOKUP(B51,'Paras Cadd'!$D$1:$H$2,5,0)</f>
        <v>#N/A</v>
      </c>
      <c r="BU51" s="612" t="e">
        <f>VLOOKUP(B51,'ICICI Securities'!$D$1:$H$2,5,0)</f>
        <v>#N/A</v>
      </c>
      <c r="BV51" s="612" t="e">
        <f>VLOOKUP(B51,'Citius Tech'!$D$2:$H$5,5,0)</f>
        <v>#N/A</v>
      </c>
      <c r="BW51" s="612" t="e">
        <f>VLOOKUP(B51,'Buzzy Brains'!$D$2:$H$2,5,0)</f>
        <v>#N/A</v>
      </c>
      <c r="BX51" s="612" t="e">
        <f>VLOOKUP(B51,'Decimal Point'!$D$2:$H$2,5,0)</f>
        <v>#N/A</v>
      </c>
      <c r="BY51" s="612" t="e">
        <f>VLOOKUP(B51,'Sankey Business Solutions'!$D$2:$H$3,5,0)</f>
        <v>#N/A</v>
      </c>
      <c r="BZ51" s="612" t="e">
        <f>VLOOKUP(B51,'Nangia &amp; Co LLP'!$D$2:$H$2,5,0)</f>
        <v>#N/A</v>
      </c>
      <c r="CA51" s="612" t="e">
        <f>VLOOKUP(B51,'FIS Solutions India Pvt Ltd'!$D$2:$H$2,5,0)</f>
        <v>#N/A</v>
      </c>
      <c r="CB51" s="612" t="e">
        <f>VLOOKUP(B51,'Delta Technology &amp; Management '!$D$2:$H$16,5,0)</f>
        <v>#N/A</v>
      </c>
      <c r="CC51" s="612" t="e">
        <f>VLOOKUP(B51,'Espoir Networks'!$D$3:$H$11,5,0)</f>
        <v>#N/A</v>
      </c>
      <c r="CD51" s="612" t="e">
        <f>VLOOKUP(B51,'Servosys Solution'!$D$3:$H$5,5,0)</f>
        <v>#N/A</v>
      </c>
      <c r="CE51" s="612" t="e">
        <f>VLOOKUP(B51,'Ribbon Communications'!$D$3:$H$4,5,0)</f>
        <v>#N/A</v>
      </c>
      <c r="CF51" s="612">
        <f t="shared" si="1"/>
        <v>1</v>
      </c>
      <c r="CG51" s="129" t="s">
        <v>3999</v>
      </c>
      <c r="CH51" s="129" t="s">
        <v>4000</v>
      </c>
      <c r="CI51" s="129" t="s">
        <v>4001</v>
      </c>
      <c r="CJ51" s="129" t="s">
        <v>11732</v>
      </c>
      <c r="CK51" s="132">
        <v>42917</v>
      </c>
      <c r="CL51" s="129">
        <v>2021</v>
      </c>
      <c r="CM51" s="128" t="s">
        <v>4002</v>
      </c>
      <c r="CN51" s="129">
        <v>466</v>
      </c>
      <c r="CO51" s="133">
        <v>93.2</v>
      </c>
      <c r="CP51" s="129">
        <v>2015</v>
      </c>
      <c r="CQ51" s="129" t="s">
        <v>79</v>
      </c>
      <c r="CR51" s="128" t="s">
        <v>9369</v>
      </c>
      <c r="CS51" s="129">
        <v>576</v>
      </c>
      <c r="CT51" s="133">
        <v>88.62</v>
      </c>
      <c r="CU51" s="129">
        <v>2017</v>
      </c>
      <c r="CV51" s="129" t="s">
        <v>79</v>
      </c>
      <c r="CW51" s="131" t="s">
        <v>81</v>
      </c>
      <c r="CX51" s="131" t="s">
        <v>81</v>
      </c>
      <c r="CY51" s="129" t="s">
        <v>81</v>
      </c>
      <c r="CZ51" s="129" t="s">
        <v>81</v>
      </c>
      <c r="DA51" s="129" t="s">
        <v>81</v>
      </c>
      <c r="DB51" s="129" t="s">
        <v>81</v>
      </c>
      <c r="DC51" s="129" t="s">
        <v>81</v>
      </c>
      <c r="DD51" s="129" t="s">
        <v>81</v>
      </c>
      <c r="DE51" s="129" t="s">
        <v>81</v>
      </c>
      <c r="DF51" s="129">
        <v>0</v>
      </c>
      <c r="DG51" s="134">
        <v>8.6300000000000008</v>
      </c>
      <c r="DH51" s="134">
        <v>8.41</v>
      </c>
      <c r="DI51" s="134">
        <v>9.85</v>
      </c>
      <c r="DJ51" s="134">
        <v>9.07</v>
      </c>
      <c r="DK51" s="134">
        <v>8.9600000000000009</v>
      </c>
      <c r="DL51" s="134">
        <v>9.84</v>
      </c>
      <c r="DM51" s="129">
        <v>54.76</v>
      </c>
      <c r="DN51" s="129">
        <v>9.1199999999999992</v>
      </c>
      <c r="DO51" s="129"/>
      <c r="DP51" s="131" t="s">
        <v>82</v>
      </c>
      <c r="DQ51" s="129">
        <v>0</v>
      </c>
      <c r="DR51" s="129">
        <v>0</v>
      </c>
      <c r="DS51" s="129" t="s">
        <v>83</v>
      </c>
      <c r="DT51" s="129" t="s">
        <v>83</v>
      </c>
      <c r="DU51" s="129" t="s">
        <v>83</v>
      </c>
      <c r="DV51" s="129" t="s">
        <v>83</v>
      </c>
      <c r="DW51" s="131" t="s">
        <v>83</v>
      </c>
      <c r="DX51" s="131" t="s">
        <v>84</v>
      </c>
      <c r="DY51" s="131" t="s">
        <v>81</v>
      </c>
      <c r="DZ51" s="131" t="s">
        <v>4003</v>
      </c>
      <c r="EA51" s="131" t="s">
        <v>187</v>
      </c>
      <c r="EB51" s="131" t="s">
        <v>4004</v>
      </c>
      <c r="EC51" s="131" t="s">
        <v>379</v>
      </c>
      <c r="ED51" s="131" t="s">
        <v>89</v>
      </c>
      <c r="EE51" s="131" t="s">
        <v>4005</v>
      </c>
      <c r="EF51" s="131" t="s">
        <v>4006</v>
      </c>
      <c r="EG51" s="131" t="s">
        <v>4007</v>
      </c>
      <c r="EH51" s="131" t="s">
        <v>806</v>
      </c>
      <c r="EI51" s="131" t="s">
        <v>4008</v>
      </c>
      <c r="EJ51" s="135" t="s">
        <v>4009</v>
      </c>
      <c r="EK51" s="135" t="s">
        <v>4010</v>
      </c>
      <c r="EL51" s="135" t="s">
        <v>4011</v>
      </c>
      <c r="EM51" s="135" t="s">
        <v>4012</v>
      </c>
      <c r="EN51" s="131" t="s">
        <v>81</v>
      </c>
    </row>
    <row r="52" spans="1:144" ht="18" thickTop="1" thickBot="1">
      <c r="A52" s="575">
        <f t="shared" si="2"/>
        <v>51</v>
      </c>
      <c r="B52" s="572" t="s">
        <v>4353</v>
      </c>
      <c r="C52" s="600" t="s">
        <v>4354</v>
      </c>
      <c r="D52" s="570" t="s">
        <v>13208</v>
      </c>
      <c r="E52" s="568" t="str">
        <f t="shared" si="0"/>
        <v>Placed</v>
      </c>
      <c r="F52" s="570" t="s">
        <v>12493</v>
      </c>
      <c r="G52" s="570" t="s">
        <v>530</v>
      </c>
      <c r="H52" s="131" t="str">
        <f>VLOOKUP(B52,CMPN1!C:E, 3,0)</f>
        <v>12th + Engineering without live KT</v>
      </c>
      <c r="I52" s="610">
        <v>36345</v>
      </c>
      <c r="J52" s="572">
        <v>21</v>
      </c>
      <c r="K52" s="611" t="s">
        <v>4355</v>
      </c>
      <c r="L52" s="611" t="s">
        <v>73</v>
      </c>
      <c r="M52" s="611" t="s">
        <v>4356</v>
      </c>
      <c r="N52" s="612" t="s">
        <v>4352</v>
      </c>
      <c r="O52" s="612">
        <v>8169010495</v>
      </c>
      <c r="P52" s="612">
        <v>9768246217</v>
      </c>
      <c r="Q52" s="612" t="e">
        <f>VLOOKUP(B52,'TCS CON'!$D$1:$H$98,5,0)</f>
        <v>#N/A</v>
      </c>
      <c r="R52" s="612" t="e">
        <f>VLOOKUP(B52,LTI!$C$1:$H$46,6,0)</f>
        <v>#N/A</v>
      </c>
      <c r="S52" s="612" t="e">
        <f>VLOOKUP(B52,JARO!$E$2:$I$11,5,0)</f>
        <v>#N/A</v>
      </c>
      <c r="T52" s="612" t="e">
        <f>VLOOKUP(B52,Capgemini!$D$3:$H$78,5,0)</f>
        <v>#N/A</v>
      </c>
      <c r="U52" s="612" t="e">
        <f>VLOOKUP(B52,Carwale!$D$1:$H$4,5,0)</f>
        <v>#N/A</v>
      </c>
      <c r="V52" s="612" t="e">
        <f>VLOOKUP(B52,'Interactive Brokers'!E:I,5,0)</f>
        <v>#N/A</v>
      </c>
      <c r="W52" s="612" t="e">
        <f>VLOOKUP(B52,'REL Jio'!E:I,5,0)</f>
        <v>#N/A</v>
      </c>
      <c r="X52" s="612" t="e">
        <f>VLOOKUP(B52,'Sciative Sol'!E:I,5,0)</f>
        <v>#N/A</v>
      </c>
      <c r="Y52" s="612" t="e">
        <f>VLOOKUP(B52,'Hexaware Tech'!E:I,5,0)</f>
        <v>#N/A</v>
      </c>
      <c r="Z52" s="612" t="e">
        <f>VLOOKUP(B52,Axis!D:H,5,0)</f>
        <v>#N/A</v>
      </c>
      <c r="AA52" s="612" t="e">
        <f>VLOOKUP(B52,Ugam!$D$3:$H$26,5,0)</f>
        <v>#N/A</v>
      </c>
      <c r="AB52" s="612" t="e">
        <f>VLOOKUP(B52,Zeus!F:J,5,0)</f>
        <v>#N/A</v>
      </c>
      <c r="AC52" s="612" t="e">
        <f>VLOOKUP(B52,Montran!F:J,5,0)</f>
        <v>#N/A</v>
      </c>
      <c r="AD52" s="612" t="e">
        <f>VLOOKUP(B52,Endurance!G52:L52,5,0)</f>
        <v>#N/A</v>
      </c>
      <c r="AE52" s="612" t="e">
        <f>VLOOKUP(B52,'Swabhav Techlabs'!$F$1:$J$2,5,0)</f>
        <v>#N/A</v>
      </c>
      <c r="AF52" s="612">
        <f>VLOOKUP(B52,'Quality Kiosk'!$F$1:$J$18,5,0)</f>
        <v>225000</v>
      </c>
      <c r="AG52" s="612" t="e">
        <f>VLOOKUP(B52,'Lemon VB'!$F$1:$J$2,5,0)</f>
        <v>#N/A</v>
      </c>
      <c r="AH52" s="612" t="e">
        <f>VLOOKUP(B52,Gocomet!$E$1:$I$3,5,0)</f>
        <v>#N/A</v>
      </c>
      <c r="AI52" s="612" t="e">
        <f>VLOOKUP(B52,'Ingram Micro'!$E$1:$I$8,5,0)</f>
        <v>#N/A</v>
      </c>
      <c r="AJ52" s="612" t="e">
        <f>VLOOKUP(B52,'DePronto Infotech'!$E$1:$I$2,5,0)</f>
        <v>#N/A</v>
      </c>
      <c r="AK52" s="612" t="e">
        <f>VLOOKUP(B52,'Reliance Retail'!$E$1:$I$4,5,0)</f>
        <v>#N/A</v>
      </c>
      <c r="AL52" s="612" t="e">
        <f>VLOOKUP(B52,'Bright Champs'!$D$1:$H$13,5,0)</f>
        <v>#N/A</v>
      </c>
      <c r="AM52" s="612" t="e">
        <f>VLOOKUP(B52,Neosoft!$E$1:$I$12,5,0)</f>
        <v>#N/A</v>
      </c>
      <c r="AN52" s="612" t="e">
        <f>VLOOKUP(B52,Infosys!$E$1:$I$3,5,0)</f>
        <v>#N/A</v>
      </c>
      <c r="AO52" s="612" t="e">
        <f>VLOOKUP(B52,Cerelabs!$E$1:$I$5,5,0)</f>
        <v>#N/A</v>
      </c>
      <c r="AP52" s="612" t="e">
        <f>VLOOKUP(B52,'Neebal Technologies'!$D$1:$H$2,5,0)</f>
        <v>#N/A</v>
      </c>
      <c r="AQ52" s="612" t="e">
        <f>VLOOKUP(B52,'Vertiv Energy'!$D$1:$H$2,5,0)</f>
        <v>#N/A</v>
      </c>
      <c r="AR52" s="612" t="e">
        <f>VLOOKUP(B52,'Acidaes Solutions (CRMNEXT)'!$D$1:$H$3,5,0)</f>
        <v>#N/A</v>
      </c>
      <c r="AS52" s="612" t="e">
        <f>VLOOKUP(B52,Growisto!$D$1:$H$2,5,0)</f>
        <v>#N/A</v>
      </c>
      <c r="AT52" s="612" t="e">
        <f>VLOOKUP(B52,'9.9 Mediaworx - Digit'!$D$1:$H$2,5,0)</f>
        <v>#N/A</v>
      </c>
      <c r="AU52" s="612" t="e">
        <f>VLOOKUP(B52,'Vistaar systems Pvt Ltd'!$D$2:$H$3,5,0)</f>
        <v>#N/A</v>
      </c>
      <c r="AV52" s="612" t="e">
        <f>VLOOKUP(B52,'Course 5i'!$D$2:$H$11,5,0)</f>
        <v>#N/A</v>
      </c>
      <c r="AW52" s="612" t="e">
        <f>VLOOKUP(B52,'Radiant Appliances &amp; Electronic'!$D$1:$H$13,5,0)</f>
        <v>#N/A</v>
      </c>
      <c r="AX52" s="612" t="e">
        <f>VLOOKUP(B52,'Atos Global'!$D$3:$H$27,5,0)</f>
        <v>#N/A</v>
      </c>
      <c r="AY52" s="612" t="e">
        <f>VLOOKUP(B52,'Saama Technologies'!$D$1:$H$2,5,0)</f>
        <v>#N/A</v>
      </c>
      <c r="AZ52" s="612" t="e">
        <f>VLOOKUP(B52,'Multiplier Solutions'!$D$1:$H$2,5,0)</f>
        <v>#N/A</v>
      </c>
      <c r="BA52" s="612" t="e">
        <f>VLOOKUP(B52,GEP!$D$2:$H$5,5,0)</f>
        <v>#N/A</v>
      </c>
      <c r="BB52" s="612" t="e">
        <f>VLOOKUP(B52,Accenture!$D$1:$H$6,5,0)</f>
        <v>#N/A</v>
      </c>
      <c r="BC52" s="612" t="e">
        <f>VLOOKUP(B52,'Endurance International Group'!$D$1:$H$2,5,0)</f>
        <v>#N/A</v>
      </c>
      <c r="BD52" s="612" t="e">
        <f>VLOOKUP(B52,Newgen!$D$1:$H$2,5,0)</f>
        <v>#N/A</v>
      </c>
      <c r="BE52" s="612" t="e">
        <f>VLOOKUP(B52,'3D Incredible'!D52:H52,5,0)</f>
        <v>#N/A</v>
      </c>
      <c r="BF52" s="612" t="e">
        <f>VLOOKUP(B52,'Raja Software Labs'!$D$2:$H$2,5,0)</f>
        <v>#N/A</v>
      </c>
      <c r="BG52" s="612" t="e">
        <f>VLOOKUP(B52,Wipro!$D$1:$H$2,5,0)</f>
        <v>#N/A</v>
      </c>
      <c r="BH52" s="612" t="e">
        <f>VLOOKUP(B52,'Perch Technologies'!$D$2:$H$2,5,0)</f>
        <v>#N/A</v>
      </c>
      <c r="BI52" s="612" t="e">
        <f>VLOOKUP(B52,'Morning Star'!$D$1:$H$6,5,0)</f>
        <v>#N/A</v>
      </c>
      <c r="BJ52" s="612" t="e">
        <f>VLOOKUP(B52,Flexiloans!$D$1:$H$2,5,0)</f>
        <v>#N/A</v>
      </c>
      <c r="BK52" s="612" t="e">
        <f>VLOOKUP(B52,'Thirdware Solutions'!$D$1:$H$2,5,0)</f>
        <v>#N/A</v>
      </c>
      <c r="BL52" s="612" t="e">
        <f>VLOOKUP(B52,Tescom!$D$1:$H$8,5,0)</f>
        <v>#N/A</v>
      </c>
      <c r="BM52" s="612" t="e">
        <f>VLOOKUP(B52,'Cogno AI'!$D$1:$H$2,5,0)</f>
        <v>#N/A</v>
      </c>
      <c r="BN52" s="612" t="e">
        <f>VLOOKUP(B52,'ABM Knowledgeware'!$D$1:$H$2,5,0)</f>
        <v>#N/A</v>
      </c>
      <c r="BO52" s="612" t="e">
        <f>VLOOKUP(B52,'Concerto Software'!$D$1:$H$3,5,0)</f>
        <v>#N/A</v>
      </c>
      <c r="BP52" s="612" t="e">
        <f>VLOOKUP(B52,'My Captain'!$D$1:$H$4,5,0)</f>
        <v>#N/A</v>
      </c>
      <c r="BQ52" s="612" t="e">
        <f>VLOOKUP(B52,'Finoux Solutions'!$D$2:$H$4,5,0)</f>
        <v>#N/A</v>
      </c>
      <c r="BR52" s="612" t="e">
        <f>VLOOKUP(B52,'MITR Learning'!$D$1:$H$2,5,0)</f>
        <v>#N/A</v>
      </c>
      <c r="BS52" s="612" t="e">
        <f>VLOOKUP(B52,Nucsoft!$D$2:$H$6,5,0)</f>
        <v>#N/A</v>
      </c>
      <c r="BT52" s="612" t="e">
        <f>VLOOKUP(B52,'Paras Cadd'!$D$1:$H$2,5,0)</f>
        <v>#N/A</v>
      </c>
      <c r="BU52" s="612" t="e">
        <f>VLOOKUP(B52,'ICICI Securities'!$D$1:$H$2,5,0)</f>
        <v>#N/A</v>
      </c>
      <c r="BV52" s="612" t="e">
        <f>VLOOKUP(B52,'Citius Tech'!$D$2:$H$5,5,0)</f>
        <v>#N/A</v>
      </c>
      <c r="BW52" s="612" t="e">
        <f>VLOOKUP(B52,'Buzzy Brains'!$D$2:$H$2,5,0)</f>
        <v>#N/A</v>
      </c>
      <c r="BX52" s="612" t="e">
        <f>VLOOKUP(B52,'Decimal Point'!$D$2:$H$2,5,0)</f>
        <v>#N/A</v>
      </c>
      <c r="BY52" s="612" t="e">
        <f>VLOOKUP(B52,'Sankey Business Solutions'!$D$2:$H$3,5,0)</f>
        <v>#N/A</v>
      </c>
      <c r="BZ52" s="612" t="e">
        <f>VLOOKUP(B52,'Nangia &amp; Co LLP'!$D$2:$H$2,5,0)</f>
        <v>#N/A</v>
      </c>
      <c r="CA52" s="612" t="e">
        <f>VLOOKUP(B52,'FIS Solutions India Pvt Ltd'!$D$2:$H$2,5,0)</f>
        <v>#N/A</v>
      </c>
      <c r="CB52" s="612" t="e">
        <f>VLOOKUP(B52,'Delta Technology &amp; Management '!$D$2:$H$16,5,0)</f>
        <v>#N/A</v>
      </c>
      <c r="CC52" s="612" t="e">
        <f>VLOOKUP(B52,'Espoir Networks'!$D$3:$H$11,5,0)</f>
        <v>#N/A</v>
      </c>
      <c r="CD52" s="612" t="e">
        <f>VLOOKUP(B52,'Servosys Solution'!$D$3:$H$5,5,0)</f>
        <v>#N/A</v>
      </c>
      <c r="CE52" s="612" t="e">
        <f>VLOOKUP(B52,'Ribbon Communications'!$D$3:$H$4,5,0)</f>
        <v>#N/A</v>
      </c>
      <c r="CF52" s="612">
        <f t="shared" si="1"/>
        <v>1</v>
      </c>
      <c r="CG52" s="129" t="s">
        <v>4357</v>
      </c>
      <c r="CH52" s="129">
        <v>282312524667</v>
      </c>
      <c r="CI52" s="129" t="s">
        <v>134</v>
      </c>
      <c r="CJ52" s="129" t="s">
        <v>11732</v>
      </c>
      <c r="CK52" s="132">
        <v>42917</v>
      </c>
      <c r="CL52" s="129">
        <v>2021</v>
      </c>
      <c r="CM52" s="128" t="s">
        <v>4358</v>
      </c>
      <c r="CN52" s="129">
        <v>467</v>
      </c>
      <c r="CO52" s="133">
        <v>93.4</v>
      </c>
      <c r="CP52" s="129">
        <v>2015</v>
      </c>
      <c r="CQ52" s="129" t="s">
        <v>79</v>
      </c>
      <c r="CR52" s="128" t="s">
        <v>4359</v>
      </c>
      <c r="CS52" s="129">
        <v>450</v>
      </c>
      <c r="CT52" s="133">
        <v>69.23</v>
      </c>
      <c r="CU52" s="129">
        <v>2017</v>
      </c>
      <c r="CV52" s="129" t="s">
        <v>79</v>
      </c>
      <c r="CW52" s="131" t="s">
        <v>81</v>
      </c>
      <c r="CX52" s="131" t="s">
        <v>81</v>
      </c>
      <c r="CY52" s="129" t="s">
        <v>81</v>
      </c>
      <c r="CZ52" s="129" t="s">
        <v>81</v>
      </c>
      <c r="DA52" s="129" t="s">
        <v>81</v>
      </c>
      <c r="DB52" s="129" t="s">
        <v>81</v>
      </c>
      <c r="DC52" s="129" t="s">
        <v>81</v>
      </c>
      <c r="DD52" s="129" t="s">
        <v>81</v>
      </c>
      <c r="DE52" s="129" t="s">
        <v>81</v>
      </c>
      <c r="DF52" s="129">
        <v>0</v>
      </c>
      <c r="DG52" s="134">
        <v>8.15</v>
      </c>
      <c r="DH52" s="134">
        <v>7.66</v>
      </c>
      <c r="DI52" s="134">
        <v>7.88</v>
      </c>
      <c r="DJ52" s="134">
        <v>9.07</v>
      </c>
      <c r="DK52" s="134">
        <v>8.2899999999999991</v>
      </c>
      <c r="DL52" s="134">
        <v>9.69</v>
      </c>
      <c r="DM52" s="129">
        <v>50.74</v>
      </c>
      <c r="DN52" s="129">
        <v>8.4600000000000009</v>
      </c>
      <c r="DO52" s="129"/>
      <c r="DP52" s="131" t="s">
        <v>82</v>
      </c>
      <c r="DQ52" s="129">
        <v>0</v>
      </c>
      <c r="DR52" s="129">
        <v>0</v>
      </c>
      <c r="DS52" s="129" t="s">
        <v>83</v>
      </c>
      <c r="DT52" s="129" t="s">
        <v>83</v>
      </c>
      <c r="DU52" s="129" t="s">
        <v>83</v>
      </c>
      <c r="DV52" s="129" t="s">
        <v>83</v>
      </c>
      <c r="DW52" s="131" t="s">
        <v>83</v>
      </c>
      <c r="DX52" s="131" t="s">
        <v>84</v>
      </c>
      <c r="DY52" s="131" t="s">
        <v>81</v>
      </c>
      <c r="DZ52" s="131" t="s">
        <v>4360</v>
      </c>
      <c r="EA52" s="131" t="s">
        <v>86</v>
      </c>
      <c r="EB52" s="131" t="s">
        <v>4361</v>
      </c>
      <c r="EC52" s="131" t="s">
        <v>88</v>
      </c>
      <c r="ED52" s="131" t="s">
        <v>89</v>
      </c>
      <c r="EE52" s="131" t="s">
        <v>4362</v>
      </c>
      <c r="EF52" s="131" t="s">
        <v>4363</v>
      </c>
      <c r="EG52" s="131" t="s">
        <v>4364</v>
      </c>
      <c r="EH52" s="131" t="s">
        <v>81</v>
      </c>
      <c r="EI52" s="131" t="s">
        <v>4365</v>
      </c>
      <c r="EJ52" s="135" t="s">
        <v>4366</v>
      </c>
      <c r="EK52" s="135" t="s">
        <v>4367</v>
      </c>
      <c r="EL52" s="135" t="s">
        <v>4368</v>
      </c>
      <c r="EM52" s="135" t="s">
        <v>4369</v>
      </c>
      <c r="EN52" s="131" t="s">
        <v>81</v>
      </c>
    </row>
    <row r="53" spans="1:144" ht="18" thickTop="1" thickBot="1">
      <c r="A53" s="575">
        <f t="shared" si="2"/>
        <v>52</v>
      </c>
      <c r="B53" s="572" t="s">
        <v>4627</v>
      </c>
      <c r="C53" s="600" t="s">
        <v>12385</v>
      </c>
      <c r="D53" s="570" t="s">
        <v>13209</v>
      </c>
      <c r="E53" s="568" t="str">
        <f t="shared" si="0"/>
        <v>Placed</v>
      </c>
      <c r="F53" s="570" t="s">
        <v>12493</v>
      </c>
      <c r="G53" s="570" t="s">
        <v>530</v>
      </c>
      <c r="H53" s="131" t="str">
        <f>VLOOKUP(B53,CMPN1!C:E, 3,0)</f>
        <v>12th + Engineering without live KT</v>
      </c>
      <c r="I53" s="610" t="s">
        <v>4629</v>
      </c>
      <c r="J53" s="572">
        <v>20</v>
      </c>
      <c r="K53" s="611" t="s">
        <v>4630</v>
      </c>
      <c r="L53" s="611" t="s">
        <v>73</v>
      </c>
      <c r="M53" s="611" t="s">
        <v>4631</v>
      </c>
      <c r="N53" s="612" t="s">
        <v>4626</v>
      </c>
      <c r="O53" s="612">
        <v>25377753</v>
      </c>
      <c r="P53" s="612">
        <v>9819053145</v>
      </c>
      <c r="Q53" s="612">
        <f>VLOOKUP(B53,'TCS CON'!$D$1:$H$98,5,0)</f>
        <v>336000</v>
      </c>
      <c r="R53" s="612" t="e">
        <f>VLOOKUP(B53,LTI!$C$1:$H$46,6,0)</f>
        <v>#N/A</v>
      </c>
      <c r="S53" s="612" t="e">
        <f>VLOOKUP(B53,JARO!$E$2:$I$11,5,0)</f>
        <v>#N/A</v>
      </c>
      <c r="T53" s="612">
        <f>VLOOKUP(B53,Capgemini!$D$3:$H$78,5,0)</f>
        <v>380000</v>
      </c>
      <c r="U53" s="612" t="e">
        <f>VLOOKUP(B53,Carwale!$D$1:$H$4,5,0)</f>
        <v>#N/A</v>
      </c>
      <c r="V53" s="612" t="e">
        <f>VLOOKUP(B53,'Interactive Brokers'!E:I,5,0)</f>
        <v>#N/A</v>
      </c>
      <c r="W53" s="612" t="e">
        <f>VLOOKUP(B53,'REL Jio'!E:I,5,0)</f>
        <v>#N/A</v>
      </c>
      <c r="X53" s="612" t="e">
        <f>VLOOKUP(B53,'Sciative Sol'!E:I,5,0)</f>
        <v>#N/A</v>
      </c>
      <c r="Y53" s="612" t="e">
        <f>VLOOKUP(B53,'Hexaware Tech'!E:I,5,0)</f>
        <v>#N/A</v>
      </c>
      <c r="Z53" s="612" t="e">
        <f>VLOOKUP(B53,Axis!D:H,5,0)</f>
        <v>#N/A</v>
      </c>
      <c r="AA53" s="612" t="e">
        <f>VLOOKUP(B53,Ugam!$D$3:$H$26,5,0)</f>
        <v>#N/A</v>
      </c>
      <c r="AB53" s="612" t="e">
        <f>VLOOKUP(B53,Zeus!F:J,5,0)</f>
        <v>#N/A</v>
      </c>
      <c r="AC53" s="612" t="e">
        <f>VLOOKUP(B53,Montran!F:J,5,0)</f>
        <v>#N/A</v>
      </c>
      <c r="AD53" s="612" t="e">
        <f>VLOOKUP(B53,Endurance!G53:L53,5,0)</f>
        <v>#N/A</v>
      </c>
      <c r="AE53" s="612" t="e">
        <f>VLOOKUP(B53,'Swabhav Techlabs'!$F$1:$J$2,5,0)</f>
        <v>#N/A</v>
      </c>
      <c r="AF53" s="612" t="e">
        <f>VLOOKUP(B53,'Quality Kiosk'!$F$1:$J$18,5,0)</f>
        <v>#N/A</v>
      </c>
      <c r="AG53" s="612" t="e">
        <f>VLOOKUP(B53,'Lemon VB'!$F$1:$J$2,5,0)</f>
        <v>#N/A</v>
      </c>
      <c r="AH53" s="612" t="e">
        <f>VLOOKUP(B53,Gocomet!$E$1:$I$3,5,0)</f>
        <v>#N/A</v>
      </c>
      <c r="AI53" s="612" t="e">
        <f>VLOOKUP(B53,'Ingram Micro'!$E$1:$I$8,5,0)</f>
        <v>#N/A</v>
      </c>
      <c r="AJ53" s="612" t="e">
        <f>VLOOKUP(B53,'DePronto Infotech'!$E$1:$I$2,5,0)</f>
        <v>#N/A</v>
      </c>
      <c r="AK53" s="612" t="e">
        <f>VLOOKUP(B53,'Reliance Retail'!$E$1:$I$4,5,0)</f>
        <v>#N/A</v>
      </c>
      <c r="AL53" s="612" t="e">
        <f>VLOOKUP(B53,'Bright Champs'!$D$1:$H$13,5,0)</f>
        <v>#N/A</v>
      </c>
      <c r="AM53" s="612" t="e">
        <f>VLOOKUP(B53,Neosoft!$E$1:$I$12,5,0)</f>
        <v>#N/A</v>
      </c>
      <c r="AN53" s="612" t="e">
        <f>VLOOKUP(B53,Infosys!$E$1:$I$3,5,0)</f>
        <v>#N/A</v>
      </c>
      <c r="AO53" s="612" t="e">
        <f>VLOOKUP(B53,Cerelabs!$E$1:$I$5,5,0)</f>
        <v>#N/A</v>
      </c>
      <c r="AP53" s="612" t="e">
        <f>VLOOKUP(B53,'Neebal Technologies'!$D$1:$H$2,5,0)</f>
        <v>#N/A</v>
      </c>
      <c r="AQ53" s="612" t="e">
        <f>VLOOKUP(B53,'Vertiv Energy'!$D$1:$H$2,5,0)</f>
        <v>#N/A</v>
      </c>
      <c r="AR53" s="612" t="e">
        <f>VLOOKUP(B53,'Acidaes Solutions (CRMNEXT)'!$D$1:$H$3,5,0)</f>
        <v>#N/A</v>
      </c>
      <c r="AS53" s="612" t="e">
        <f>VLOOKUP(B53,Growisto!$D$1:$H$2,5,0)</f>
        <v>#N/A</v>
      </c>
      <c r="AT53" s="612" t="e">
        <f>VLOOKUP(B53,'9.9 Mediaworx - Digit'!$D$1:$H$2,5,0)</f>
        <v>#N/A</v>
      </c>
      <c r="AU53" s="612" t="e">
        <f>VLOOKUP(B53,'Vistaar systems Pvt Ltd'!$D$2:$H$3,5,0)</f>
        <v>#N/A</v>
      </c>
      <c r="AV53" s="612" t="e">
        <f>VLOOKUP(B53,'Course 5i'!$D$2:$H$11,5,0)</f>
        <v>#N/A</v>
      </c>
      <c r="AW53" s="612" t="e">
        <f>VLOOKUP(B53,'Radiant Appliances &amp; Electronic'!$D$1:$H$13,5,0)</f>
        <v>#N/A</v>
      </c>
      <c r="AX53" s="612" t="e">
        <f>VLOOKUP(B53,'Atos Global'!$D$3:$H$27,5,0)</f>
        <v>#N/A</v>
      </c>
      <c r="AY53" s="612" t="e">
        <f>VLOOKUP(B53,'Saama Technologies'!$D$1:$H$2,5,0)</f>
        <v>#N/A</v>
      </c>
      <c r="AZ53" s="612" t="e">
        <f>VLOOKUP(B53,'Multiplier Solutions'!$D$1:$H$2,5,0)</f>
        <v>#N/A</v>
      </c>
      <c r="BA53" s="612" t="e">
        <f>VLOOKUP(B53,GEP!$D$2:$H$5,5,0)</f>
        <v>#N/A</v>
      </c>
      <c r="BB53" s="612" t="e">
        <f>VLOOKUP(B53,Accenture!$D$1:$H$6,5,0)</f>
        <v>#N/A</v>
      </c>
      <c r="BC53" s="612" t="e">
        <f>VLOOKUP(B53,'Endurance International Group'!$D$1:$H$2,5,0)</f>
        <v>#N/A</v>
      </c>
      <c r="BD53" s="612" t="e">
        <f>VLOOKUP(B53,Newgen!$D$1:$H$2,5,0)</f>
        <v>#N/A</v>
      </c>
      <c r="BE53" s="612" t="e">
        <f>VLOOKUP(B53,'3D Incredible'!D53:H53,5,0)</f>
        <v>#N/A</v>
      </c>
      <c r="BF53" s="612" t="e">
        <f>VLOOKUP(B53,'Raja Software Labs'!$D$2:$H$2,5,0)</f>
        <v>#N/A</v>
      </c>
      <c r="BG53" s="612" t="e">
        <f>VLOOKUP(B53,Wipro!$D$1:$H$2,5,0)</f>
        <v>#N/A</v>
      </c>
      <c r="BH53" s="612" t="e">
        <f>VLOOKUP(B53,'Perch Technologies'!$D$2:$H$2,5,0)</f>
        <v>#N/A</v>
      </c>
      <c r="BI53" s="612" t="e">
        <f>VLOOKUP(B53,'Morning Star'!$D$1:$H$6,5,0)</f>
        <v>#N/A</v>
      </c>
      <c r="BJ53" s="612" t="e">
        <f>VLOOKUP(B53,Flexiloans!$D$1:$H$2,5,0)</f>
        <v>#N/A</v>
      </c>
      <c r="BK53" s="612" t="e">
        <f>VLOOKUP(B53,'Thirdware Solutions'!$D$1:$H$2,5,0)</f>
        <v>#N/A</v>
      </c>
      <c r="BL53" s="612" t="e">
        <f>VLOOKUP(B53,Tescom!$D$1:$H$8,5,0)</f>
        <v>#N/A</v>
      </c>
      <c r="BM53" s="612" t="e">
        <f>VLOOKUP(B53,'Cogno AI'!$D$1:$H$2,5,0)</f>
        <v>#N/A</v>
      </c>
      <c r="BN53" s="612" t="e">
        <f>VLOOKUP(B53,'ABM Knowledgeware'!$D$1:$H$2,5,0)</f>
        <v>#N/A</v>
      </c>
      <c r="BO53" s="612" t="e">
        <f>VLOOKUP(B53,'Concerto Software'!$D$1:$H$3,5,0)</f>
        <v>#N/A</v>
      </c>
      <c r="BP53" s="612" t="e">
        <f>VLOOKUP(B53,'My Captain'!$D$1:$H$4,5,0)</f>
        <v>#N/A</v>
      </c>
      <c r="BQ53" s="612" t="e">
        <f>VLOOKUP(B53,'Finoux Solutions'!$D$2:$H$4,5,0)</f>
        <v>#N/A</v>
      </c>
      <c r="BR53" s="612" t="e">
        <f>VLOOKUP(B53,'MITR Learning'!$D$1:$H$2,5,0)</f>
        <v>#N/A</v>
      </c>
      <c r="BS53" s="612" t="e">
        <f>VLOOKUP(B53,Nucsoft!$D$2:$H$6,5,0)</f>
        <v>#N/A</v>
      </c>
      <c r="BT53" s="612" t="e">
        <f>VLOOKUP(B53,'Paras Cadd'!$D$1:$H$2,5,0)</f>
        <v>#N/A</v>
      </c>
      <c r="BU53" s="612" t="e">
        <f>VLOOKUP(B53,'ICICI Securities'!$D$1:$H$2,5,0)</f>
        <v>#N/A</v>
      </c>
      <c r="BV53" s="612" t="e">
        <f>VLOOKUP(B53,'Citius Tech'!$D$2:$H$5,5,0)</f>
        <v>#N/A</v>
      </c>
      <c r="BW53" s="612" t="e">
        <f>VLOOKUP(B53,'Buzzy Brains'!$D$2:$H$2,5,0)</f>
        <v>#N/A</v>
      </c>
      <c r="BX53" s="612" t="e">
        <f>VLOOKUP(B53,'Decimal Point'!$D$2:$H$2,5,0)</f>
        <v>#N/A</v>
      </c>
      <c r="BY53" s="612" t="e">
        <f>VLOOKUP(B53,'Sankey Business Solutions'!$D$2:$H$3,5,0)</f>
        <v>#N/A</v>
      </c>
      <c r="BZ53" s="612" t="e">
        <f>VLOOKUP(B53,'Nangia &amp; Co LLP'!$D$2:$H$2,5,0)</f>
        <v>#N/A</v>
      </c>
      <c r="CA53" s="612" t="e">
        <f>VLOOKUP(B53,'FIS Solutions India Pvt Ltd'!$D$2:$H$2,5,0)</f>
        <v>#N/A</v>
      </c>
      <c r="CB53" s="612" t="e">
        <f>VLOOKUP(B53,'Delta Technology &amp; Management '!$D$2:$H$16,5,0)</f>
        <v>#N/A</v>
      </c>
      <c r="CC53" s="612" t="e">
        <f>VLOOKUP(B53,'Espoir Networks'!$D$3:$H$11,5,0)</f>
        <v>#N/A</v>
      </c>
      <c r="CD53" s="612" t="e">
        <f>VLOOKUP(B53,'Servosys Solution'!$D$3:$H$5,5,0)</f>
        <v>#N/A</v>
      </c>
      <c r="CE53" s="612" t="e">
        <f>VLOOKUP(B53,'Ribbon Communications'!$D$3:$H$4,5,0)</f>
        <v>#N/A</v>
      </c>
      <c r="CF53" s="612">
        <f t="shared" si="1"/>
        <v>2</v>
      </c>
      <c r="CG53" s="129" t="s">
        <v>4632</v>
      </c>
      <c r="CH53" s="129">
        <v>290944797635</v>
      </c>
      <c r="CI53" s="129" t="s">
        <v>4633</v>
      </c>
      <c r="CJ53" s="129" t="s">
        <v>11732</v>
      </c>
      <c r="CK53" s="132">
        <v>42917</v>
      </c>
      <c r="CL53" s="129">
        <v>2021</v>
      </c>
      <c r="CM53" s="128" t="s">
        <v>375</v>
      </c>
      <c r="CN53" s="129">
        <v>443</v>
      </c>
      <c r="CO53" s="133">
        <v>88.6</v>
      </c>
      <c r="CP53" s="129">
        <v>2015</v>
      </c>
      <c r="CQ53" s="129" t="s">
        <v>79</v>
      </c>
      <c r="CR53" s="128" t="s">
        <v>2645</v>
      </c>
      <c r="CS53" s="129">
        <v>496</v>
      </c>
      <c r="CT53" s="133">
        <v>76.31</v>
      </c>
      <c r="CU53" s="129">
        <v>2017</v>
      </c>
      <c r="CV53" s="129" t="s">
        <v>79</v>
      </c>
      <c r="CW53" s="131" t="s">
        <v>81</v>
      </c>
      <c r="CX53" s="131" t="s">
        <v>81</v>
      </c>
      <c r="CY53" s="129" t="s">
        <v>81</v>
      </c>
      <c r="CZ53" s="129" t="s">
        <v>81</v>
      </c>
      <c r="DA53" s="129" t="s">
        <v>81</v>
      </c>
      <c r="DB53" s="129" t="s">
        <v>81</v>
      </c>
      <c r="DC53" s="129" t="s">
        <v>81</v>
      </c>
      <c r="DD53" s="129" t="s">
        <v>81</v>
      </c>
      <c r="DE53" s="129" t="s">
        <v>81</v>
      </c>
      <c r="DF53" s="129">
        <v>0</v>
      </c>
      <c r="DG53" s="134">
        <v>8.6</v>
      </c>
      <c r="DH53" s="134">
        <v>7.96</v>
      </c>
      <c r="DI53" s="134">
        <v>9.0399999999999991</v>
      </c>
      <c r="DJ53" s="134">
        <v>9.5500000000000007</v>
      </c>
      <c r="DK53" s="134">
        <v>9.4</v>
      </c>
      <c r="DL53" s="131"/>
      <c r="DM53" s="129">
        <v>44.53</v>
      </c>
      <c r="DN53" s="129">
        <v>8.91</v>
      </c>
      <c r="DO53" s="129"/>
      <c r="DP53" s="131" t="s">
        <v>138</v>
      </c>
      <c r="DQ53" s="129">
        <v>0</v>
      </c>
      <c r="DR53" s="129">
        <v>0</v>
      </c>
      <c r="DS53" s="129" t="s">
        <v>83</v>
      </c>
      <c r="DT53" s="129" t="s">
        <v>83</v>
      </c>
      <c r="DU53" s="129" t="s">
        <v>83</v>
      </c>
      <c r="DV53" s="129" t="s">
        <v>83</v>
      </c>
      <c r="DW53" s="131" t="s">
        <v>83</v>
      </c>
      <c r="DX53" s="131" t="s">
        <v>84</v>
      </c>
      <c r="DY53" s="131" t="s">
        <v>81</v>
      </c>
      <c r="DZ53" s="131" t="s">
        <v>4634</v>
      </c>
      <c r="EA53" s="131" t="s">
        <v>86</v>
      </c>
      <c r="EB53" s="131" t="s">
        <v>4635</v>
      </c>
      <c r="EC53" s="131" t="s">
        <v>86</v>
      </c>
      <c r="ED53" s="131" t="s">
        <v>89</v>
      </c>
      <c r="EE53" s="131" t="s">
        <v>81</v>
      </c>
      <c r="EF53" s="131" t="s">
        <v>4636</v>
      </c>
      <c r="EG53" s="131" t="s">
        <v>81</v>
      </c>
      <c r="EH53" s="131" t="s">
        <v>81</v>
      </c>
      <c r="EI53" s="131" t="s">
        <v>4637</v>
      </c>
      <c r="EJ53" s="135" t="s">
        <v>4638</v>
      </c>
      <c r="EK53" s="135" t="s">
        <v>4639</v>
      </c>
      <c r="EL53" s="135" t="s">
        <v>4640</v>
      </c>
      <c r="EM53" s="135" t="s">
        <v>4641</v>
      </c>
      <c r="EN53" s="131" t="s">
        <v>81</v>
      </c>
    </row>
    <row r="54" spans="1:144" ht="18" thickTop="1" thickBot="1">
      <c r="A54" s="575">
        <f t="shared" si="2"/>
        <v>53</v>
      </c>
      <c r="B54" s="572" t="s">
        <v>4662</v>
      </c>
      <c r="C54" s="600" t="s">
        <v>4663</v>
      </c>
      <c r="D54" s="570" t="s">
        <v>13208</v>
      </c>
      <c r="E54" s="568" t="str">
        <f t="shared" si="0"/>
        <v>Not Placed</v>
      </c>
      <c r="F54" s="570" t="s">
        <v>12493</v>
      </c>
      <c r="G54" s="570" t="s">
        <v>530</v>
      </c>
      <c r="H54" s="131" t="str">
        <f>VLOOKUP(B54,CMPN1!C:E, 3,0)</f>
        <v>Diploma  + Direct Second Year Engineering without live KT</v>
      </c>
      <c r="I54" s="610">
        <v>36169</v>
      </c>
      <c r="J54" s="572">
        <v>21</v>
      </c>
      <c r="K54" s="611" t="s">
        <v>4664</v>
      </c>
      <c r="L54" s="611" t="s">
        <v>73</v>
      </c>
      <c r="M54" s="611" t="s">
        <v>4665</v>
      </c>
      <c r="N54" s="612" t="s">
        <v>4661</v>
      </c>
      <c r="O54" s="612">
        <v>9930580595</v>
      </c>
      <c r="P54" s="612">
        <v>9594527385</v>
      </c>
      <c r="Q54" s="612" t="e">
        <f>VLOOKUP(B54,'TCS CON'!$D$1:$H$98,5,0)</f>
        <v>#N/A</v>
      </c>
      <c r="R54" s="612" t="e">
        <f>VLOOKUP(B54,LTI!$C$1:$H$46,6,0)</f>
        <v>#N/A</v>
      </c>
      <c r="S54" s="612" t="e">
        <f>VLOOKUP(B54,JARO!$E$2:$I$11,5,0)</f>
        <v>#N/A</v>
      </c>
      <c r="T54" s="612" t="e">
        <f>VLOOKUP(B54,Capgemini!$D$3:$H$78,5,0)</f>
        <v>#N/A</v>
      </c>
      <c r="U54" s="612" t="e">
        <f>VLOOKUP(B54,Carwale!$D$1:$H$4,5,0)</f>
        <v>#N/A</v>
      </c>
      <c r="V54" s="612" t="e">
        <f>VLOOKUP(B54,'Interactive Brokers'!E:I,5,0)</f>
        <v>#N/A</v>
      </c>
      <c r="W54" s="612" t="e">
        <f>VLOOKUP(B54,'REL Jio'!E:I,5,0)</f>
        <v>#N/A</v>
      </c>
      <c r="X54" s="612" t="e">
        <f>VLOOKUP(B54,'Sciative Sol'!E:I,5,0)</f>
        <v>#N/A</v>
      </c>
      <c r="Y54" s="612" t="e">
        <f>VLOOKUP(B54,'Hexaware Tech'!E:I,5,0)</f>
        <v>#N/A</v>
      </c>
      <c r="Z54" s="612" t="e">
        <f>VLOOKUP(B54,Axis!D:H,5,0)</f>
        <v>#N/A</v>
      </c>
      <c r="AA54" s="612" t="e">
        <f>VLOOKUP(B54,Ugam!$D$3:$H$26,5,0)</f>
        <v>#N/A</v>
      </c>
      <c r="AB54" s="612" t="e">
        <f>VLOOKUP(B54,Zeus!F:J,5,0)</f>
        <v>#N/A</v>
      </c>
      <c r="AC54" s="612" t="e">
        <f>VLOOKUP(B54,Montran!F:J,5,0)</f>
        <v>#N/A</v>
      </c>
      <c r="AD54" s="612" t="e">
        <f>VLOOKUP(B54,Endurance!G54:L54,5,0)</f>
        <v>#N/A</v>
      </c>
      <c r="AE54" s="612" t="e">
        <f>VLOOKUP(B54,'Swabhav Techlabs'!$F$1:$J$2,5,0)</f>
        <v>#N/A</v>
      </c>
      <c r="AF54" s="612" t="e">
        <f>VLOOKUP(B54,'Quality Kiosk'!$F$1:$J$18,5,0)</f>
        <v>#N/A</v>
      </c>
      <c r="AG54" s="612" t="e">
        <f>VLOOKUP(B54,'Lemon VB'!$F$1:$J$2,5,0)</f>
        <v>#N/A</v>
      </c>
      <c r="AH54" s="612" t="e">
        <f>VLOOKUP(B54,Gocomet!$E$1:$I$3,5,0)</f>
        <v>#N/A</v>
      </c>
      <c r="AI54" s="612" t="e">
        <f>VLOOKUP(B54,'Ingram Micro'!$E$1:$I$8,5,0)</f>
        <v>#N/A</v>
      </c>
      <c r="AJ54" s="612" t="e">
        <f>VLOOKUP(B54,'DePronto Infotech'!$E$1:$I$2,5,0)</f>
        <v>#N/A</v>
      </c>
      <c r="AK54" s="612" t="e">
        <f>VLOOKUP(B54,'Reliance Retail'!$E$1:$I$4,5,0)</f>
        <v>#N/A</v>
      </c>
      <c r="AL54" s="612" t="e">
        <f>VLOOKUP(B54,'Bright Champs'!$D$1:$H$13,5,0)</f>
        <v>#N/A</v>
      </c>
      <c r="AM54" s="612" t="e">
        <f>VLOOKUP(B54,Neosoft!$E$1:$I$12,5,0)</f>
        <v>#N/A</v>
      </c>
      <c r="AN54" s="612" t="e">
        <f>VLOOKUP(B54,Infosys!$E$1:$I$3,5,0)</f>
        <v>#N/A</v>
      </c>
      <c r="AO54" s="612" t="e">
        <f>VLOOKUP(B54,Cerelabs!$E$1:$I$5,5,0)</f>
        <v>#N/A</v>
      </c>
      <c r="AP54" s="612" t="e">
        <f>VLOOKUP(B54,'Neebal Technologies'!$D$1:$H$2,5,0)</f>
        <v>#N/A</v>
      </c>
      <c r="AQ54" s="612" t="e">
        <f>VLOOKUP(B54,'Vertiv Energy'!$D$1:$H$2,5,0)</f>
        <v>#N/A</v>
      </c>
      <c r="AR54" s="612" t="e">
        <f>VLOOKUP(B54,'Acidaes Solutions (CRMNEXT)'!$D$1:$H$3,5,0)</f>
        <v>#N/A</v>
      </c>
      <c r="AS54" s="612" t="e">
        <f>VLOOKUP(B54,Growisto!$D$1:$H$2,5,0)</f>
        <v>#N/A</v>
      </c>
      <c r="AT54" s="612" t="e">
        <f>VLOOKUP(B54,'9.9 Mediaworx - Digit'!$D$1:$H$2,5,0)</f>
        <v>#N/A</v>
      </c>
      <c r="AU54" s="612" t="e">
        <f>VLOOKUP(B54,'Vistaar systems Pvt Ltd'!$D$2:$H$3,5,0)</f>
        <v>#N/A</v>
      </c>
      <c r="AV54" s="612" t="e">
        <f>VLOOKUP(B54,'Course 5i'!$D$2:$H$11,5,0)</f>
        <v>#N/A</v>
      </c>
      <c r="AW54" s="612" t="e">
        <f>VLOOKUP(B54,'Radiant Appliances &amp; Electronic'!$D$1:$H$13,5,0)</f>
        <v>#N/A</v>
      </c>
      <c r="AX54" s="612" t="e">
        <f>VLOOKUP(B54,'Atos Global'!$D$3:$H$27,5,0)</f>
        <v>#N/A</v>
      </c>
      <c r="AY54" s="612" t="e">
        <f>VLOOKUP(B54,'Saama Technologies'!$D$1:$H$2,5,0)</f>
        <v>#N/A</v>
      </c>
      <c r="AZ54" s="612" t="e">
        <f>VLOOKUP(B54,'Multiplier Solutions'!$D$1:$H$2,5,0)</f>
        <v>#N/A</v>
      </c>
      <c r="BA54" s="612" t="e">
        <f>VLOOKUP(B54,GEP!$D$2:$H$5,5,0)</f>
        <v>#N/A</v>
      </c>
      <c r="BB54" s="612" t="e">
        <f>VLOOKUP(B54,Accenture!$D$1:$H$6,5,0)</f>
        <v>#N/A</v>
      </c>
      <c r="BC54" s="612" t="e">
        <f>VLOOKUP(B54,'Endurance International Group'!$D$1:$H$2,5,0)</f>
        <v>#N/A</v>
      </c>
      <c r="BD54" s="612" t="e">
        <f>VLOOKUP(B54,Newgen!$D$1:$H$2,5,0)</f>
        <v>#N/A</v>
      </c>
      <c r="BE54" s="612" t="e">
        <f>VLOOKUP(B54,'3D Incredible'!D54:H54,5,0)</f>
        <v>#N/A</v>
      </c>
      <c r="BF54" s="612" t="e">
        <f>VLOOKUP(B54,'Raja Software Labs'!$D$2:$H$2,5,0)</f>
        <v>#N/A</v>
      </c>
      <c r="BG54" s="612" t="e">
        <f>VLOOKUP(B54,Wipro!$D$1:$H$2,5,0)</f>
        <v>#N/A</v>
      </c>
      <c r="BH54" s="612" t="e">
        <f>VLOOKUP(B54,'Perch Technologies'!$D$2:$H$2,5,0)</f>
        <v>#N/A</v>
      </c>
      <c r="BI54" s="612" t="e">
        <f>VLOOKUP(B54,'Morning Star'!$D$1:$H$6,5,0)</f>
        <v>#N/A</v>
      </c>
      <c r="BJ54" s="612" t="e">
        <f>VLOOKUP(B54,Flexiloans!$D$1:$H$2,5,0)</f>
        <v>#N/A</v>
      </c>
      <c r="BK54" s="612" t="e">
        <f>VLOOKUP(B54,'Thirdware Solutions'!$D$1:$H$2,5,0)</f>
        <v>#N/A</v>
      </c>
      <c r="BL54" s="612" t="e">
        <f>VLOOKUP(B54,Tescom!$D$1:$H$8,5,0)</f>
        <v>#N/A</v>
      </c>
      <c r="BM54" s="612" t="e">
        <f>VLOOKUP(B54,'Cogno AI'!$D$1:$H$2,5,0)</f>
        <v>#N/A</v>
      </c>
      <c r="BN54" s="612" t="e">
        <f>VLOOKUP(B54,'ABM Knowledgeware'!$D$1:$H$2,5,0)</f>
        <v>#N/A</v>
      </c>
      <c r="BO54" s="612" t="e">
        <f>VLOOKUP(B54,'Concerto Software'!$D$1:$H$3,5,0)</f>
        <v>#N/A</v>
      </c>
      <c r="BP54" s="612" t="e">
        <f>VLOOKUP(B54,'My Captain'!$D$1:$H$4,5,0)</f>
        <v>#N/A</v>
      </c>
      <c r="BQ54" s="612" t="e">
        <f>VLOOKUP(B54,'Finoux Solutions'!$D$2:$H$4,5,0)</f>
        <v>#N/A</v>
      </c>
      <c r="BR54" s="612" t="e">
        <f>VLOOKUP(B54,'MITR Learning'!$D$1:$H$2,5,0)</f>
        <v>#N/A</v>
      </c>
      <c r="BS54" s="612" t="e">
        <f>VLOOKUP(B54,Nucsoft!$D$2:$H$6,5,0)</f>
        <v>#N/A</v>
      </c>
      <c r="BT54" s="612" t="e">
        <f>VLOOKUP(B54,'Paras Cadd'!$D$1:$H$2,5,0)</f>
        <v>#N/A</v>
      </c>
      <c r="BU54" s="612" t="e">
        <f>VLOOKUP(B54,'ICICI Securities'!$D$1:$H$2,5,0)</f>
        <v>#N/A</v>
      </c>
      <c r="BV54" s="612" t="e">
        <f>VLOOKUP(B54,'Citius Tech'!$D$2:$H$5,5,0)</f>
        <v>#N/A</v>
      </c>
      <c r="BW54" s="612" t="e">
        <f>VLOOKUP(B54,'Buzzy Brains'!$D$2:$H$2,5,0)</f>
        <v>#N/A</v>
      </c>
      <c r="BX54" s="612" t="e">
        <f>VLOOKUP(B54,'Decimal Point'!$D$2:$H$2,5,0)</f>
        <v>#N/A</v>
      </c>
      <c r="BY54" s="612" t="e">
        <f>VLOOKUP(B54,'Sankey Business Solutions'!$D$2:$H$3,5,0)</f>
        <v>#N/A</v>
      </c>
      <c r="BZ54" s="612" t="e">
        <f>VLOOKUP(B54,'Nangia &amp; Co LLP'!$D$2:$H$2,5,0)</f>
        <v>#N/A</v>
      </c>
      <c r="CA54" s="612" t="e">
        <f>VLOOKUP(B54,'FIS Solutions India Pvt Ltd'!$D$2:$H$2,5,0)</f>
        <v>#N/A</v>
      </c>
      <c r="CB54" s="612" t="e">
        <f>VLOOKUP(B54,'Delta Technology &amp; Management '!$D$2:$H$16,5,0)</f>
        <v>#N/A</v>
      </c>
      <c r="CC54" s="612" t="e">
        <f>VLOOKUP(B54,'Espoir Networks'!$D$3:$H$11,5,0)</f>
        <v>#N/A</v>
      </c>
      <c r="CD54" s="612" t="e">
        <f>VLOOKUP(B54,'Servosys Solution'!$D$3:$H$5,5,0)</f>
        <v>#N/A</v>
      </c>
      <c r="CE54" s="612" t="e">
        <f>VLOOKUP(B54,'Ribbon Communications'!$D$3:$H$4,5,0)</f>
        <v>#N/A</v>
      </c>
      <c r="CF54" s="612">
        <f t="shared" si="1"/>
        <v>0</v>
      </c>
      <c r="CG54" s="129" t="s">
        <v>4666</v>
      </c>
      <c r="CH54" s="129" t="s">
        <v>4667</v>
      </c>
      <c r="CI54" s="129" t="s">
        <v>134</v>
      </c>
      <c r="CJ54" s="129" t="s">
        <v>11733</v>
      </c>
      <c r="CK54" s="132">
        <v>43282</v>
      </c>
      <c r="CL54" s="129">
        <v>2021</v>
      </c>
      <c r="CM54" s="128" t="s">
        <v>4668</v>
      </c>
      <c r="CN54" s="129">
        <v>437</v>
      </c>
      <c r="CO54" s="133">
        <v>87.4</v>
      </c>
      <c r="CP54" s="129">
        <v>2015</v>
      </c>
      <c r="CQ54" s="129" t="s">
        <v>79</v>
      </c>
      <c r="CR54" s="128" t="s">
        <v>295</v>
      </c>
      <c r="CS54" s="129" t="s">
        <v>81</v>
      </c>
      <c r="CT54" s="133" t="s">
        <v>81</v>
      </c>
      <c r="CU54" s="129" t="s">
        <v>81</v>
      </c>
      <c r="CV54" s="129" t="s">
        <v>109</v>
      </c>
      <c r="CW54" s="131" t="s">
        <v>697</v>
      </c>
      <c r="CX54" s="131" t="s">
        <v>336</v>
      </c>
      <c r="CY54" s="129">
        <v>1408</v>
      </c>
      <c r="CZ54" s="129">
        <v>82.82</v>
      </c>
      <c r="DA54" s="129">
        <v>2018</v>
      </c>
      <c r="DB54" s="129" t="s">
        <v>112</v>
      </c>
      <c r="DC54" s="129" t="s">
        <v>113</v>
      </c>
      <c r="DD54" s="129">
        <v>609</v>
      </c>
      <c r="DE54" s="136">
        <v>0.74529999999999996</v>
      </c>
      <c r="DF54" s="129">
        <v>1</v>
      </c>
      <c r="DG54" s="131" t="s">
        <v>81</v>
      </c>
      <c r="DH54" s="131" t="s">
        <v>81</v>
      </c>
      <c r="DI54" s="134">
        <v>7.23</v>
      </c>
      <c r="DJ54" s="134">
        <v>9.07</v>
      </c>
      <c r="DK54" s="134">
        <v>8.4</v>
      </c>
      <c r="DL54" s="134">
        <v>9.4600000000000009</v>
      </c>
      <c r="DM54" s="129">
        <v>34.159999999999997</v>
      </c>
      <c r="DN54" s="129">
        <v>8.5399999999999991</v>
      </c>
      <c r="DO54" s="129"/>
      <c r="DP54" s="131" t="s">
        <v>338</v>
      </c>
      <c r="DQ54" s="129">
        <v>0</v>
      </c>
      <c r="DR54" s="129">
        <v>0</v>
      </c>
      <c r="DS54" s="129" t="s">
        <v>83</v>
      </c>
      <c r="DT54" s="129" t="s">
        <v>83</v>
      </c>
      <c r="DU54" s="129" t="s">
        <v>83</v>
      </c>
      <c r="DV54" s="129" t="s">
        <v>83</v>
      </c>
      <c r="DW54" s="131" t="s">
        <v>83</v>
      </c>
      <c r="DX54" s="131" t="s">
        <v>84</v>
      </c>
      <c r="DY54" s="131" t="s">
        <v>81</v>
      </c>
      <c r="DZ54" s="131" t="s">
        <v>4669</v>
      </c>
      <c r="EA54" s="131" t="s">
        <v>4670</v>
      </c>
      <c r="EB54" s="131" t="s">
        <v>4671</v>
      </c>
      <c r="EC54" s="131" t="s">
        <v>4672</v>
      </c>
      <c r="ED54" s="131" t="s">
        <v>89</v>
      </c>
      <c r="EE54" s="131" t="s">
        <v>4673</v>
      </c>
      <c r="EF54" s="131" t="s">
        <v>4674</v>
      </c>
      <c r="EG54" s="131" t="s">
        <v>81</v>
      </c>
      <c r="EH54" s="131" t="s">
        <v>81</v>
      </c>
      <c r="EI54" s="131" t="s">
        <v>4675</v>
      </c>
      <c r="EJ54" s="135" t="s">
        <v>4676</v>
      </c>
      <c r="EK54" s="135" t="s">
        <v>4677</v>
      </c>
      <c r="EL54" s="131" t="s">
        <v>81</v>
      </c>
      <c r="EM54" s="135" t="s">
        <v>4678</v>
      </c>
      <c r="EN54" s="131" t="s">
        <v>81</v>
      </c>
    </row>
    <row r="55" spans="1:144" ht="18" thickTop="1" thickBot="1">
      <c r="A55" s="575">
        <f t="shared" si="2"/>
        <v>54</v>
      </c>
      <c r="B55" s="572" t="s">
        <v>4783</v>
      </c>
      <c r="C55" s="600" t="s">
        <v>11777</v>
      </c>
      <c r="D55" s="570" t="s">
        <v>13209</v>
      </c>
      <c r="E55" s="568" t="str">
        <f t="shared" si="0"/>
        <v>Placed</v>
      </c>
      <c r="F55" s="570" t="s">
        <v>12493</v>
      </c>
      <c r="G55" s="570" t="s">
        <v>530</v>
      </c>
      <c r="H55" s="131" t="str">
        <f>VLOOKUP(B55,CMPN1!C:E, 3,0)</f>
        <v>Diploma  + Direct Second Year Engineering without live KT</v>
      </c>
      <c r="I55" s="610" t="s">
        <v>2863</v>
      </c>
      <c r="J55" s="572">
        <v>20</v>
      </c>
      <c r="K55" s="611" t="s">
        <v>4785</v>
      </c>
      <c r="L55" s="611" t="s">
        <v>4785</v>
      </c>
      <c r="M55" s="611" t="s">
        <v>4786</v>
      </c>
      <c r="N55" s="612" t="s">
        <v>4782</v>
      </c>
      <c r="O55" s="612">
        <v>9137170939</v>
      </c>
      <c r="P55" s="612">
        <v>9137170939</v>
      </c>
      <c r="Q55" s="612" t="e">
        <f>VLOOKUP(B55,'TCS CON'!$D$1:$H$98,5,0)</f>
        <v>#N/A</v>
      </c>
      <c r="R55" s="612" t="e">
        <f>VLOOKUP(B55,LTI!$C$1:$H$46,6,0)</f>
        <v>#N/A</v>
      </c>
      <c r="S55" s="612" t="e">
        <f>VLOOKUP(B55,JARO!$E$2:$I$11,5,0)</f>
        <v>#N/A</v>
      </c>
      <c r="T55" s="612" t="e">
        <f>VLOOKUP(B55,Capgemini!$D$3:$H$78,5,0)</f>
        <v>#N/A</v>
      </c>
      <c r="U55" s="612" t="e">
        <f>VLOOKUP(B55,Carwale!$D$1:$H$4,5,0)</f>
        <v>#N/A</v>
      </c>
      <c r="V55" s="612" t="e">
        <f>VLOOKUP(B55,'Interactive Brokers'!E:I,5,0)</f>
        <v>#N/A</v>
      </c>
      <c r="W55" s="612" t="e">
        <f>VLOOKUP(B55,'REL Jio'!E:I,5,0)</f>
        <v>#N/A</v>
      </c>
      <c r="X55" s="612" t="e">
        <f>VLOOKUP(B55,'Sciative Sol'!E:I,5,0)</f>
        <v>#N/A</v>
      </c>
      <c r="Y55" s="612" t="e">
        <f>VLOOKUP(B55,'Hexaware Tech'!E:I,5,0)</f>
        <v>#N/A</v>
      </c>
      <c r="Z55" s="612" t="e">
        <f>VLOOKUP(B55,Axis!D:H,5,0)</f>
        <v>#N/A</v>
      </c>
      <c r="AA55" s="612" t="e">
        <f>VLOOKUP(B55,Ugam!$D$3:$H$26,5,0)</f>
        <v>#N/A</v>
      </c>
      <c r="AB55" s="612" t="e">
        <f>VLOOKUP(B55,Zeus!F:J,5,0)</f>
        <v>#N/A</v>
      </c>
      <c r="AC55" s="612" t="e">
        <f>VLOOKUP(B55,Montran!F:J,5,0)</f>
        <v>#N/A</v>
      </c>
      <c r="AD55" s="612" t="e">
        <f>VLOOKUP(B55,Endurance!G55:L55,5,0)</f>
        <v>#N/A</v>
      </c>
      <c r="AE55" s="612" t="e">
        <f>VLOOKUP(B55,'Swabhav Techlabs'!$F$1:$J$2,5,0)</f>
        <v>#N/A</v>
      </c>
      <c r="AF55" s="612" t="e">
        <f>VLOOKUP(B55,'Quality Kiosk'!$F$1:$J$18,5,0)</f>
        <v>#N/A</v>
      </c>
      <c r="AG55" s="612" t="e">
        <f>VLOOKUP(B55,'Lemon VB'!$F$1:$J$2,5,0)</f>
        <v>#N/A</v>
      </c>
      <c r="AH55" s="612" t="e">
        <f>VLOOKUP(B55,Gocomet!$E$1:$I$3,5,0)</f>
        <v>#N/A</v>
      </c>
      <c r="AI55" s="612" t="e">
        <f>VLOOKUP(B55,'Ingram Micro'!$E$1:$I$8,5,0)</f>
        <v>#N/A</v>
      </c>
      <c r="AJ55" s="612" t="e">
        <f>VLOOKUP(B55,'DePronto Infotech'!$E$1:$I$2,5,0)</f>
        <v>#N/A</v>
      </c>
      <c r="AK55" s="612" t="e">
        <f>VLOOKUP(B55,'Reliance Retail'!$E$1:$I$4,5,0)</f>
        <v>#N/A</v>
      </c>
      <c r="AL55" s="612" t="e">
        <f>VLOOKUP(B55,'Bright Champs'!$D$1:$H$13,5,0)</f>
        <v>#N/A</v>
      </c>
      <c r="AM55" s="612" t="e">
        <f>VLOOKUP(B55,Neosoft!$E$1:$I$12,5,0)</f>
        <v>#N/A</v>
      </c>
      <c r="AN55" s="612" t="e">
        <f>VLOOKUP(B55,Infosys!$E$1:$I$3,5,0)</f>
        <v>#N/A</v>
      </c>
      <c r="AO55" s="612" t="e">
        <f>VLOOKUP(B55,Cerelabs!$E$1:$I$5,5,0)</f>
        <v>#N/A</v>
      </c>
      <c r="AP55" s="612" t="e">
        <f>VLOOKUP(B55,'Neebal Technologies'!$D$1:$H$2,5,0)</f>
        <v>#N/A</v>
      </c>
      <c r="AQ55" s="612" t="e">
        <f>VLOOKUP(B55,'Vertiv Energy'!$D$1:$H$2,5,0)</f>
        <v>#N/A</v>
      </c>
      <c r="AR55" s="612" t="e">
        <f>VLOOKUP(B55,'Acidaes Solutions (CRMNEXT)'!$D$1:$H$3,5,0)</f>
        <v>#N/A</v>
      </c>
      <c r="AS55" s="612" t="e">
        <f>VLOOKUP(B55,Growisto!$D$1:$H$2,5,0)</f>
        <v>#N/A</v>
      </c>
      <c r="AT55" s="612" t="e">
        <f>VLOOKUP(B55,'9.9 Mediaworx - Digit'!$D$1:$H$2,5,0)</f>
        <v>#N/A</v>
      </c>
      <c r="AU55" s="612" t="e">
        <f>VLOOKUP(B55,'Vistaar systems Pvt Ltd'!$D$2:$H$3,5,0)</f>
        <v>#N/A</v>
      </c>
      <c r="AV55" s="612">
        <f>VLOOKUP(B55,'Course 5i'!$D$2:$H$11,5,0)</f>
        <v>305000</v>
      </c>
      <c r="AW55" s="612" t="e">
        <f>VLOOKUP(B55,'Radiant Appliances &amp; Electronic'!$D$1:$H$13,5,0)</f>
        <v>#N/A</v>
      </c>
      <c r="AX55" s="612" t="e">
        <f>VLOOKUP(B55,'Atos Global'!$D$3:$H$27,5,0)</f>
        <v>#N/A</v>
      </c>
      <c r="AY55" s="612" t="e">
        <f>VLOOKUP(B55,'Saama Technologies'!$D$1:$H$2,5,0)</f>
        <v>#N/A</v>
      </c>
      <c r="AZ55" s="612" t="e">
        <f>VLOOKUP(B55,'Multiplier Solutions'!$D$1:$H$2,5,0)</f>
        <v>#N/A</v>
      </c>
      <c r="BA55" s="612" t="e">
        <f>VLOOKUP(B55,GEP!$D$2:$H$5,5,0)</f>
        <v>#N/A</v>
      </c>
      <c r="BB55" s="612" t="e">
        <f>VLOOKUP(B55,Accenture!$D$1:$H$6,5,0)</f>
        <v>#N/A</v>
      </c>
      <c r="BC55" s="612" t="e">
        <f>VLOOKUP(B55,'Endurance International Group'!$D$1:$H$2,5,0)</f>
        <v>#N/A</v>
      </c>
      <c r="BD55" s="612" t="e">
        <f>VLOOKUP(B55,Newgen!$D$1:$H$2,5,0)</f>
        <v>#N/A</v>
      </c>
      <c r="BE55" s="612" t="e">
        <f>VLOOKUP(B55,'3D Incredible'!D55:H55,5,0)</f>
        <v>#N/A</v>
      </c>
      <c r="BF55" s="612" t="e">
        <f>VLOOKUP(B55,'Raja Software Labs'!$D$2:$H$2,5,0)</f>
        <v>#N/A</v>
      </c>
      <c r="BG55" s="612" t="e">
        <f>VLOOKUP(B55,Wipro!$D$1:$H$2,5,0)</f>
        <v>#N/A</v>
      </c>
      <c r="BH55" s="612" t="e">
        <f>VLOOKUP(B55,'Perch Technologies'!$D$2:$H$2,5,0)</f>
        <v>#N/A</v>
      </c>
      <c r="BI55" s="612" t="e">
        <f>VLOOKUP(B55,'Morning Star'!$D$1:$H$6,5,0)</f>
        <v>#N/A</v>
      </c>
      <c r="BJ55" s="612" t="e">
        <f>VLOOKUP(B55,Flexiloans!$D$1:$H$2,5,0)</f>
        <v>#N/A</v>
      </c>
      <c r="BK55" s="612" t="e">
        <f>VLOOKUP(B55,'Thirdware Solutions'!$D$1:$H$2,5,0)</f>
        <v>#N/A</v>
      </c>
      <c r="BL55" s="612" t="e">
        <f>VLOOKUP(B55,Tescom!$D$1:$H$8,5,0)</f>
        <v>#N/A</v>
      </c>
      <c r="BM55" s="612" t="e">
        <f>VLOOKUP(B55,'Cogno AI'!$D$1:$H$2,5,0)</f>
        <v>#N/A</v>
      </c>
      <c r="BN55" s="612" t="e">
        <f>VLOOKUP(B55,'ABM Knowledgeware'!$D$1:$H$2,5,0)</f>
        <v>#N/A</v>
      </c>
      <c r="BO55" s="612" t="e">
        <f>VLOOKUP(B55,'Concerto Software'!$D$1:$H$3,5,0)</f>
        <v>#N/A</v>
      </c>
      <c r="BP55" s="612" t="e">
        <f>VLOOKUP(B55,'My Captain'!$D$1:$H$4,5,0)</f>
        <v>#N/A</v>
      </c>
      <c r="BQ55" s="612" t="e">
        <f>VLOOKUP(B55,'Finoux Solutions'!$D$2:$H$4,5,0)</f>
        <v>#N/A</v>
      </c>
      <c r="BR55" s="612" t="e">
        <f>VLOOKUP(B55,'MITR Learning'!$D$1:$H$2,5,0)</f>
        <v>#N/A</v>
      </c>
      <c r="BS55" s="612" t="e">
        <f>VLOOKUP(B55,Nucsoft!$D$2:$H$6,5,0)</f>
        <v>#N/A</v>
      </c>
      <c r="BT55" s="612" t="e">
        <f>VLOOKUP(B55,'Paras Cadd'!$D$1:$H$2,5,0)</f>
        <v>#N/A</v>
      </c>
      <c r="BU55" s="612" t="e">
        <f>VLOOKUP(B55,'ICICI Securities'!$D$1:$H$2,5,0)</f>
        <v>#N/A</v>
      </c>
      <c r="BV55" s="612" t="e">
        <f>VLOOKUP(B55,'Citius Tech'!$D$2:$H$5,5,0)</f>
        <v>#N/A</v>
      </c>
      <c r="BW55" s="612" t="e">
        <f>VLOOKUP(B55,'Buzzy Brains'!$D$2:$H$2,5,0)</f>
        <v>#N/A</v>
      </c>
      <c r="BX55" s="612" t="e">
        <f>VLOOKUP(B55,'Decimal Point'!$D$2:$H$2,5,0)</f>
        <v>#N/A</v>
      </c>
      <c r="BY55" s="612" t="e">
        <f>VLOOKUP(B55,'Sankey Business Solutions'!$D$2:$H$3,5,0)</f>
        <v>#N/A</v>
      </c>
      <c r="BZ55" s="612" t="e">
        <f>VLOOKUP(B55,'Nangia &amp; Co LLP'!$D$2:$H$2,5,0)</f>
        <v>#N/A</v>
      </c>
      <c r="CA55" s="612" t="e">
        <f>VLOOKUP(B55,'FIS Solutions India Pvt Ltd'!$D$2:$H$2,5,0)</f>
        <v>#N/A</v>
      </c>
      <c r="CB55" s="612" t="e">
        <f>VLOOKUP(B55,'Delta Technology &amp; Management '!$D$2:$H$16,5,0)</f>
        <v>#N/A</v>
      </c>
      <c r="CC55" s="612" t="e">
        <f>VLOOKUP(B55,'Espoir Networks'!$D$3:$H$11,5,0)</f>
        <v>#N/A</v>
      </c>
      <c r="CD55" s="612" t="e">
        <f>VLOOKUP(B55,'Servosys Solution'!$D$3:$H$5,5,0)</f>
        <v>#N/A</v>
      </c>
      <c r="CE55" s="612" t="e">
        <f>VLOOKUP(B55,'Ribbon Communications'!$D$3:$H$4,5,0)</f>
        <v>#N/A</v>
      </c>
      <c r="CF55" s="612">
        <f t="shared" si="1"/>
        <v>1</v>
      </c>
      <c r="CG55" s="129" t="s">
        <v>4787</v>
      </c>
      <c r="CH55" s="129">
        <v>782197467098</v>
      </c>
      <c r="CI55" s="129" t="s">
        <v>4788</v>
      </c>
      <c r="CJ55" s="129" t="s">
        <v>11733</v>
      </c>
      <c r="CK55" s="132">
        <v>43282</v>
      </c>
      <c r="CL55" s="129">
        <v>2021</v>
      </c>
      <c r="CM55" s="128" t="s">
        <v>4789</v>
      </c>
      <c r="CN55" s="129">
        <v>386</v>
      </c>
      <c r="CO55" s="133">
        <v>77.2</v>
      </c>
      <c r="CP55" s="129">
        <v>2015</v>
      </c>
      <c r="CQ55" s="129" t="s">
        <v>79</v>
      </c>
      <c r="CR55" s="128" t="s">
        <v>4788</v>
      </c>
      <c r="CS55" s="129" t="s">
        <v>4788</v>
      </c>
      <c r="CT55" s="133" t="s">
        <v>81</v>
      </c>
      <c r="CU55" s="129" t="s">
        <v>295</v>
      </c>
      <c r="CV55" s="129" t="s">
        <v>109</v>
      </c>
      <c r="CW55" s="131" t="s">
        <v>4790</v>
      </c>
      <c r="CX55" s="131" t="s">
        <v>4791</v>
      </c>
      <c r="CY55" s="129">
        <v>628</v>
      </c>
      <c r="CZ55" s="129">
        <v>78.5</v>
      </c>
      <c r="DA55" s="129">
        <v>2018</v>
      </c>
      <c r="DB55" s="129" t="s">
        <v>112</v>
      </c>
      <c r="DC55" s="129" t="s">
        <v>113</v>
      </c>
      <c r="DD55" s="129">
        <v>1228</v>
      </c>
      <c r="DE55" s="129">
        <v>76.75</v>
      </c>
      <c r="DF55" s="129">
        <v>1</v>
      </c>
      <c r="DG55" s="131" t="s">
        <v>295</v>
      </c>
      <c r="DH55" s="131" t="s">
        <v>295</v>
      </c>
      <c r="DI55" s="134">
        <v>5.46</v>
      </c>
      <c r="DJ55" s="134">
        <v>7.07</v>
      </c>
      <c r="DK55" s="134">
        <v>7.2</v>
      </c>
      <c r="DL55" s="134">
        <v>8.6</v>
      </c>
      <c r="DM55" s="129">
        <v>28.33</v>
      </c>
      <c r="DN55" s="129">
        <v>7.08</v>
      </c>
      <c r="DO55" s="129"/>
      <c r="DP55" s="131" t="s">
        <v>338</v>
      </c>
      <c r="DQ55" s="129">
        <v>0</v>
      </c>
      <c r="DR55" s="129">
        <v>0</v>
      </c>
      <c r="DS55" s="129" t="s">
        <v>83</v>
      </c>
      <c r="DT55" s="129" t="s">
        <v>83</v>
      </c>
      <c r="DU55" s="129" t="s">
        <v>83</v>
      </c>
      <c r="DV55" s="129" t="s">
        <v>83</v>
      </c>
      <c r="DW55" s="131" t="s">
        <v>83</v>
      </c>
      <c r="DX55" s="131" t="s">
        <v>84</v>
      </c>
      <c r="DY55" s="131" t="s">
        <v>295</v>
      </c>
      <c r="DZ55" s="131" t="s">
        <v>4792</v>
      </c>
      <c r="EA55" s="131" t="s">
        <v>86</v>
      </c>
      <c r="EB55" s="131" t="s">
        <v>4793</v>
      </c>
      <c r="EC55" s="131" t="s">
        <v>86</v>
      </c>
      <c r="ED55" s="131" t="s">
        <v>89</v>
      </c>
      <c r="EE55" s="131" t="s">
        <v>4794</v>
      </c>
      <c r="EF55" s="131" t="s">
        <v>4795</v>
      </c>
      <c r="EG55" s="131" t="s">
        <v>4796</v>
      </c>
      <c r="EH55" s="131" t="s">
        <v>4797</v>
      </c>
      <c r="EI55" s="131" t="s">
        <v>4798</v>
      </c>
      <c r="EJ55" s="135" t="s">
        <v>4799</v>
      </c>
      <c r="EK55" s="135" t="s">
        <v>4800</v>
      </c>
      <c r="EL55" s="135" t="s">
        <v>4801</v>
      </c>
      <c r="EM55" s="135" t="s">
        <v>4802</v>
      </c>
      <c r="EN55" s="131" t="s">
        <v>4803</v>
      </c>
    </row>
    <row r="56" spans="1:144" ht="18" thickTop="1" thickBot="1">
      <c r="A56" s="575">
        <f t="shared" si="2"/>
        <v>55</v>
      </c>
      <c r="B56" s="572" t="s">
        <v>4805</v>
      </c>
      <c r="C56" s="600" t="s">
        <v>4806</v>
      </c>
      <c r="D56" s="570" t="s">
        <v>13209</v>
      </c>
      <c r="E56" s="568" t="str">
        <f t="shared" si="0"/>
        <v>Placed</v>
      </c>
      <c r="F56" s="570" t="s">
        <v>12493</v>
      </c>
      <c r="G56" s="570" t="s">
        <v>530</v>
      </c>
      <c r="H56" s="131" t="str">
        <f>VLOOKUP(B56,CMPN1!C:E, 3,0)</f>
        <v>12th + Engineering without live KT</v>
      </c>
      <c r="I56" s="610" t="s">
        <v>4807</v>
      </c>
      <c r="J56" s="572">
        <v>21</v>
      </c>
      <c r="K56" s="611" t="s">
        <v>4808</v>
      </c>
      <c r="L56" s="611" t="s">
        <v>73</v>
      </c>
      <c r="M56" s="611" t="s">
        <v>4809</v>
      </c>
      <c r="N56" s="612" t="s">
        <v>4804</v>
      </c>
      <c r="O56" s="612">
        <v>7666625418</v>
      </c>
      <c r="P56" s="612">
        <v>7666625418</v>
      </c>
      <c r="Q56" s="612">
        <f>VLOOKUP(B56,'TCS CON'!$D$1:$H$98,5,0)</f>
        <v>336000</v>
      </c>
      <c r="R56" s="612">
        <f>VLOOKUP(B56,LTI!$C$1:$H$46,6,0)</f>
        <v>500000</v>
      </c>
      <c r="S56" s="612" t="e">
        <f>VLOOKUP(B56,JARO!$E$2:$I$11,5,0)</f>
        <v>#N/A</v>
      </c>
      <c r="T56" s="612">
        <f>VLOOKUP(B56,Capgemini!$D$3:$H$78,5,0)</f>
        <v>380000</v>
      </c>
      <c r="U56" s="612" t="e">
        <f>VLOOKUP(B56,Carwale!$D$1:$H$4,5,0)</f>
        <v>#N/A</v>
      </c>
      <c r="V56" s="612" t="e">
        <f>VLOOKUP(B56,'Interactive Brokers'!E:I,5,0)</f>
        <v>#N/A</v>
      </c>
      <c r="W56" s="612" t="e">
        <f>VLOOKUP(B56,'REL Jio'!E:I,5,0)</f>
        <v>#N/A</v>
      </c>
      <c r="X56" s="612" t="e">
        <f>VLOOKUP(B56,'Sciative Sol'!E:I,5,0)</f>
        <v>#N/A</v>
      </c>
      <c r="Y56" s="612" t="e">
        <f>VLOOKUP(B56,'Hexaware Tech'!E:I,5,0)</f>
        <v>#N/A</v>
      </c>
      <c r="Z56" s="612" t="e">
        <f>VLOOKUP(B56,Axis!D:H,5,0)</f>
        <v>#N/A</v>
      </c>
      <c r="AA56" s="612" t="e">
        <f>VLOOKUP(B56,Ugam!$D$3:$H$26,5,0)</f>
        <v>#N/A</v>
      </c>
      <c r="AB56" s="612" t="e">
        <f>VLOOKUP(B56,Zeus!F:J,5,0)</f>
        <v>#N/A</v>
      </c>
      <c r="AC56" s="612" t="e">
        <f>VLOOKUP(B56,Montran!F:J,5,0)</f>
        <v>#N/A</v>
      </c>
      <c r="AD56" s="612" t="e">
        <f>VLOOKUP(B56,Endurance!G56:L56,5,0)</f>
        <v>#N/A</v>
      </c>
      <c r="AE56" s="612" t="e">
        <f>VLOOKUP(B56,'Swabhav Techlabs'!$F$1:$J$2,5,0)</f>
        <v>#N/A</v>
      </c>
      <c r="AF56" s="612" t="e">
        <f>VLOOKUP(B56,'Quality Kiosk'!$F$1:$J$18,5,0)</f>
        <v>#N/A</v>
      </c>
      <c r="AG56" s="612" t="e">
        <f>VLOOKUP(B56,'Lemon VB'!$F$1:$J$2,5,0)</f>
        <v>#N/A</v>
      </c>
      <c r="AH56" s="612" t="e">
        <f>VLOOKUP(B56,Gocomet!$E$1:$I$3,5,0)</f>
        <v>#N/A</v>
      </c>
      <c r="AI56" s="612" t="e">
        <f>VLOOKUP(B56,'Ingram Micro'!$E$1:$I$8,5,0)</f>
        <v>#N/A</v>
      </c>
      <c r="AJ56" s="612" t="e">
        <f>VLOOKUP(B56,'DePronto Infotech'!$E$1:$I$2,5,0)</f>
        <v>#N/A</v>
      </c>
      <c r="AK56" s="612" t="e">
        <f>VLOOKUP(B56,'Reliance Retail'!$E$1:$I$4,5,0)</f>
        <v>#N/A</v>
      </c>
      <c r="AL56" s="612" t="e">
        <f>VLOOKUP(B56,'Bright Champs'!$D$1:$H$13,5,0)</f>
        <v>#N/A</v>
      </c>
      <c r="AM56" s="612" t="e">
        <f>VLOOKUP(B56,Neosoft!$E$1:$I$12,5,0)</f>
        <v>#N/A</v>
      </c>
      <c r="AN56" s="612" t="e">
        <f>VLOOKUP(B56,Infosys!$E$1:$I$3,5,0)</f>
        <v>#N/A</v>
      </c>
      <c r="AO56" s="612" t="e">
        <f>VLOOKUP(B56,Cerelabs!$E$1:$I$5,5,0)</f>
        <v>#N/A</v>
      </c>
      <c r="AP56" s="612" t="e">
        <f>VLOOKUP(B56,'Neebal Technologies'!$D$1:$H$2,5,0)</f>
        <v>#N/A</v>
      </c>
      <c r="AQ56" s="612" t="e">
        <f>VLOOKUP(B56,'Vertiv Energy'!$D$1:$H$2,5,0)</f>
        <v>#N/A</v>
      </c>
      <c r="AR56" s="612" t="e">
        <f>VLOOKUP(B56,'Acidaes Solutions (CRMNEXT)'!$D$1:$H$3,5,0)</f>
        <v>#N/A</v>
      </c>
      <c r="AS56" s="612" t="e">
        <f>VLOOKUP(B56,Growisto!$D$1:$H$2,5,0)</f>
        <v>#N/A</v>
      </c>
      <c r="AT56" s="612" t="e">
        <f>VLOOKUP(B56,'9.9 Mediaworx - Digit'!$D$1:$H$2,5,0)</f>
        <v>#N/A</v>
      </c>
      <c r="AU56" s="612" t="e">
        <f>VLOOKUP(B56,'Vistaar systems Pvt Ltd'!$D$2:$H$3,5,0)</f>
        <v>#N/A</v>
      </c>
      <c r="AV56" s="612" t="e">
        <f>VLOOKUP(B56,'Course 5i'!$D$2:$H$11,5,0)</f>
        <v>#N/A</v>
      </c>
      <c r="AW56" s="612" t="e">
        <f>VLOOKUP(B56,'Radiant Appliances &amp; Electronic'!$D$1:$H$13,5,0)</f>
        <v>#N/A</v>
      </c>
      <c r="AX56" s="612" t="e">
        <f>VLOOKUP(B56,'Atos Global'!$D$3:$H$27,5,0)</f>
        <v>#N/A</v>
      </c>
      <c r="AY56" s="612" t="e">
        <f>VLOOKUP(B56,'Saama Technologies'!$D$1:$H$2,5,0)</f>
        <v>#N/A</v>
      </c>
      <c r="AZ56" s="612" t="e">
        <f>VLOOKUP(B56,'Multiplier Solutions'!$D$1:$H$2,5,0)</f>
        <v>#N/A</v>
      </c>
      <c r="BA56" s="612" t="e">
        <f>VLOOKUP(B56,GEP!$D$2:$H$5,5,0)</f>
        <v>#N/A</v>
      </c>
      <c r="BB56" s="612" t="e">
        <f>VLOOKUP(B56,Accenture!$D$1:$H$6,5,0)</f>
        <v>#N/A</v>
      </c>
      <c r="BC56" s="612" t="e">
        <f>VLOOKUP(B56,'Endurance International Group'!$D$1:$H$2,5,0)</f>
        <v>#N/A</v>
      </c>
      <c r="BD56" s="612" t="e">
        <f>VLOOKUP(B56,Newgen!$D$1:$H$2,5,0)</f>
        <v>#N/A</v>
      </c>
      <c r="BE56" s="612" t="e">
        <f>VLOOKUP(B56,'3D Incredible'!D56:H56,5,0)</f>
        <v>#N/A</v>
      </c>
      <c r="BF56" s="612" t="e">
        <f>VLOOKUP(B56,'Raja Software Labs'!$D$2:$H$2,5,0)</f>
        <v>#N/A</v>
      </c>
      <c r="BG56" s="612" t="e">
        <f>VLOOKUP(B56,Wipro!$D$1:$H$2,5,0)</f>
        <v>#N/A</v>
      </c>
      <c r="BH56" s="612" t="e">
        <f>VLOOKUP(B56,'Perch Technologies'!$D$2:$H$2,5,0)</f>
        <v>#N/A</v>
      </c>
      <c r="BI56" s="612" t="e">
        <f>VLOOKUP(B56,'Morning Star'!$D$1:$H$6,5,0)</f>
        <v>#N/A</v>
      </c>
      <c r="BJ56" s="612" t="e">
        <f>VLOOKUP(B56,Flexiloans!$D$1:$H$2,5,0)</f>
        <v>#N/A</v>
      </c>
      <c r="BK56" s="612" t="e">
        <f>VLOOKUP(B56,'Thirdware Solutions'!$D$1:$H$2,5,0)</f>
        <v>#N/A</v>
      </c>
      <c r="BL56" s="612" t="e">
        <f>VLOOKUP(B56,Tescom!$D$1:$H$8,5,0)</f>
        <v>#N/A</v>
      </c>
      <c r="BM56" s="612" t="e">
        <f>VLOOKUP(B56,'Cogno AI'!$D$1:$H$2,5,0)</f>
        <v>#N/A</v>
      </c>
      <c r="BN56" s="612" t="e">
        <f>VLOOKUP(B56,'ABM Knowledgeware'!$D$1:$H$2,5,0)</f>
        <v>#N/A</v>
      </c>
      <c r="BO56" s="612" t="e">
        <f>VLOOKUP(B56,'Concerto Software'!$D$1:$H$3,5,0)</f>
        <v>#N/A</v>
      </c>
      <c r="BP56" s="612" t="e">
        <f>VLOOKUP(B56,'My Captain'!$D$1:$H$4,5,0)</f>
        <v>#N/A</v>
      </c>
      <c r="BQ56" s="612" t="e">
        <f>VLOOKUP(B56,'Finoux Solutions'!$D$2:$H$4,5,0)</f>
        <v>#N/A</v>
      </c>
      <c r="BR56" s="612" t="e">
        <f>VLOOKUP(B56,'MITR Learning'!$D$1:$H$2,5,0)</f>
        <v>#N/A</v>
      </c>
      <c r="BS56" s="612" t="e">
        <f>VLOOKUP(B56,Nucsoft!$D$2:$H$6,5,0)</f>
        <v>#N/A</v>
      </c>
      <c r="BT56" s="612" t="e">
        <f>VLOOKUP(B56,'Paras Cadd'!$D$1:$H$2,5,0)</f>
        <v>#N/A</v>
      </c>
      <c r="BU56" s="612" t="e">
        <f>VLOOKUP(B56,'ICICI Securities'!$D$1:$H$2,5,0)</f>
        <v>#N/A</v>
      </c>
      <c r="BV56" s="612" t="e">
        <f>VLOOKUP(B56,'Citius Tech'!$D$2:$H$5,5,0)</f>
        <v>#N/A</v>
      </c>
      <c r="BW56" s="612" t="e">
        <f>VLOOKUP(B56,'Buzzy Brains'!$D$2:$H$2,5,0)</f>
        <v>#N/A</v>
      </c>
      <c r="BX56" s="612" t="e">
        <f>VLOOKUP(B56,'Decimal Point'!$D$2:$H$2,5,0)</f>
        <v>#N/A</v>
      </c>
      <c r="BY56" s="612" t="e">
        <f>VLOOKUP(B56,'Sankey Business Solutions'!$D$2:$H$3,5,0)</f>
        <v>#N/A</v>
      </c>
      <c r="BZ56" s="612" t="e">
        <f>VLOOKUP(B56,'Nangia &amp; Co LLP'!$D$2:$H$2,5,0)</f>
        <v>#N/A</v>
      </c>
      <c r="CA56" s="612" t="e">
        <f>VLOOKUP(B56,'FIS Solutions India Pvt Ltd'!$D$2:$H$2,5,0)</f>
        <v>#N/A</v>
      </c>
      <c r="CB56" s="612" t="e">
        <f>VLOOKUP(B56,'Delta Technology &amp; Management '!$D$2:$H$16,5,0)</f>
        <v>#N/A</v>
      </c>
      <c r="CC56" s="612" t="e">
        <f>VLOOKUP(B56,'Espoir Networks'!$D$3:$H$11,5,0)</f>
        <v>#N/A</v>
      </c>
      <c r="CD56" s="612" t="e">
        <f>VLOOKUP(B56,'Servosys Solution'!$D$3:$H$5,5,0)</f>
        <v>#N/A</v>
      </c>
      <c r="CE56" s="612" t="e">
        <f>VLOOKUP(B56,'Ribbon Communications'!$D$3:$H$4,5,0)</f>
        <v>#N/A</v>
      </c>
      <c r="CF56" s="612">
        <f t="shared" si="1"/>
        <v>3</v>
      </c>
      <c r="CG56" s="129" t="s">
        <v>4810</v>
      </c>
      <c r="CH56" s="129">
        <v>576039200281</v>
      </c>
      <c r="CI56" s="129" t="s">
        <v>4811</v>
      </c>
      <c r="CJ56" s="129" t="s">
        <v>11732</v>
      </c>
      <c r="CK56" s="132">
        <v>42917</v>
      </c>
      <c r="CL56" s="129">
        <v>2021</v>
      </c>
      <c r="CM56" s="128" t="s">
        <v>11926</v>
      </c>
      <c r="CN56" s="129">
        <v>425</v>
      </c>
      <c r="CO56" s="133">
        <v>85</v>
      </c>
      <c r="CP56" s="129">
        <v>2015</v>
      </c>
      <c r="CQ56" s="129" t="s">
        <v>79</v>
      </c>
      <c r="CR56" s="128" t="s">
        <v>4813</v>
      </c>
      <c r="CS56" s="129">
        <v>527</v>
      </c>
      <c r="CT56" s="133">
        <v>81.08</v>
      </c>
      <c r="CU56" s="129">
        <v>2017</v>
      </c>
      <c r="CV56" s="129" t="s">
        <v>79</v>
      </c>
      <c r="CW56" s="131" t="s">
        <v>81</v>
      </c>
      <c r="CX56" s="131" t="s">
        <v>81</v>
      </c>
      <c r="CY56" s="129" t="s">
        <v>81</v>
      </c>
      <c r="CZ56" s="129" t="s">
        <v>81</v>
      </c>
      <c r="DA56" s="129" t="s">
        <v>81</v>
      </c>
      <c r="DB56" s="129" t="s">
        <v>81</v>
      </c>
      <c r="DC56" s="129" t="s">
        <v>81</v>
      </c>
      <c r="DD56" s="129" t="s">
        <v>81</v>
      </c>
      <c r="DE56" s="129" t="s">
        <v>81</v>
      </c>
      <c r="DF56" s="129">
        <v>0</v>
      </c>
      <c r="DG56" s="134">
        <v>8.93</v>
      </c>
      <c r="DH56" s="134">
        <v>9.11</v>
      </c>
      <c r="DI56" s="134">
        <v>9.5399999999999991</v>
      </c>
      <c r="DJ56" s="134">
        <v>8.9600000000000009</v>
      </c>
      <c r="DK56" s="134">
        <v>8.9600000000000009</v>
      </c>
      <c r="DL56" s="131"/>
      <c r="DM56" s="129">
        <v>45.5</v>
      </c>
      <c r="DN56" s="129">
        <v>9.1</v>
      </c>
      <c r="DO56" s="129"/>
      <c r="DP56" s="131" t="s">
        <v>138</v>
      </c>
      <c r="DQ56" s="129">
        <v>0</v>
      </c>
      <c r="DR56" s="129">
        <v>0</v>
      </c>
      <c r="DS56" s="129" t="s">
        <v>83</v>
      </c>
      <c r="DT56" s="129" t="s">
        <v>83</v>
      </c>
      <c r="DU56" s="129" t="s">
        <v>83</v>
      </c>
      <c r="DV56" s="129" t="s">
        <v>83</v>
      </c>
      <c r="DW56" s="131" t="s">
        <v>83</v>
      </c>
      <c r="DX56" s="131" t="s">
        <v>84</v>
      </c>
      <c r="DY56" s="131" t="s">
        <v>81</v>
      </c>
      <c r="DZ56" s="131" t="s">
        <v>4814</v>
      </c>
      <c r="EA56" s="131" t="s">
        <v>1930</v>
      </c>
      <c r="EB56" s="131" t="s">
        <v>4815</v>
      </c>
      <c r="EC56" s="131" t="s">
        <v>118</v>
      </c>
      <c r="ED56" s="131" t="s">
        <v>89</v>
      </c>
      <c r="EE56" s="131" t="s">
        <v>4816</v>
      </c>
      <c r="EF56" s="131" t="s">
        <v>4817</v>
      </c>
      <c r="EG56" s="131" t="s">
        <v>4818</v>
      </c>
      <c r="EH56" s="131" t="s">
        <v>81</v>
      </c>
      <c r="EI56" s="131" t="s">
        <v>4819</v>
      </c>
      <c r="EJ56" s="135" t="s">
        <v>4820</v>
      </c>
      <c r="EK56" s="135" t="s">
        <v>4821</v>
      </c>
      <c r="EL56" s="135" t="s">
        <v>4822</v>
      </c>
      <c r="EM56" s="135" t="s">
        <v>4823</v>
      </c>
      <c r="EN56" s="131" t="s">
        <v>81</v>
      </c>
    </row>
    <row r="57" spans="1:144" ht="18" thickTop="1" thickBot="1">
      <c r="A57" s="575">
        <f t="shared" si="2"/>
        <v>56</v>
      </c>
      <c r="B57" s="572" t="s">
        <v>4825</v>
      </c>
      <c r="C57" s="600" t="s">
        <v>4826</v>
      </c>
      <c r="D57" s="570" t="s">
        <v>13209</v>
      </c>
      <c r="E57" s="568" t="str">
        <f t="shared" si="0"/>
        <v>Placed</v>
      </c>
      <c r="F57" s="570" t="s">
        <v>12493</v>
      </c>
      <c r="G57" s="570" t="s">
        <v>530</v>
      </c>
      <c r="H57" s="131" t="str">
        <f>VLOOKUP(B57,CMPN1!C:E, 3,0)</f>
        <v>12th + Engineering without live KT</v>
      </c>
      <c r="I57" s="610" t="s">
        <v>654</v>
      </c>
      <c r="J57" s="572">
        <v>20</v>
      </c>
      <c r="K57" s="611" t="s">
        <v>4827</v>
      </c>
      <c r="L57" s="611" t="s">
        <v>73</v>
      </c>
      <c r="M57" s="611" t="s">
        <v>4828</v>
      </c>
      <c r="N57" s="612" t="s">
        <v>4824</v>
      </c>
      <c r="O57" s="612">
        <v>918452885295</v>
      </c>
      <c r="P57" s="612">
        <v>918000852826</v>
      </c>
      <c r="Q57" s="612">
        <f>VLOOKUP(B57,'TCS CON'!$D$1:$H$98,5,0)</f>
        <v>700000</v>
      </c>
      <c r="R57" s="612" t="e">
        <f>VLOOKUP(B57,LTI!$C$1:$H$46,6,0)</f>
        <v>#N/A</v>
      </c>
      <c r="S57" s="612" t="e">
        <f>VLOOKUP(B57,JARO!$E$2:$I$11,5,0)</f>
        <v>#N/A</v>
      </c>
      <c r="T57" s="612">
        <f>VLOOKUP(B57,Capgemini!$D$3:$H$78,5,0)</f>
        <v>380000</v>
      </c>
      <c r="U57" s="612" t="e">
        <f>VLOOKUP(B57,Carwale!$D$1:$H$4,5,0)</f>
        <v>#N/A</v>
      </c>
      <c r="V57" s="612" t="e">
        <f>VLOOKUP(B57,'Interactive Brokers'!E:I,5,0)</f>
        <v>#N/A</v>
      </c>
      <c r="W57" s="612" t="e">
        <f>VLOOKUP(B57,'REL Jio'!E:I,5,0)</f>
        <v>#N/A</v>
      </c>
      <c r="X57" s="612" t="e">
        <f>VLOOKUP(B57,'Sciative Sol'!E:I,5,0)</f>
        <v>#N/A</v>
      </c>
      <c r="Y57" s="612" t="e">
        <f>VLOOKUP(B57,'Hexaware Tech'!E:I,5,0)</f>
        <v>#N/A</v>
      </c>
      <c r="Z57" s="612" t="e">
        <f>VLOOKUP(B57,Axis!D:H,5,0)</f>
        <v>#N/A</v>
      </c>
      <c r="AA57" s="612" t="e">
        <f>VLOOKUP(B57,Ugam!$D$3:$H$26,5,0)</f>
        <v>#N/A</v>
      </c>
      <c r="AB57" s="612" t="e">
        <f>VLOOKUP(B57,Zeus!F:J,5,0)</f>
        <v>#N/A</v>
      </c>
      <c r="AC57" s="612" t="e">
        <f>VLOOKUP(B57,Montran!F:J,5,0)</f>
        <v>#N/A</v>
      </c>
      <c r="AD57" s="612" t="e">
        <f>VLOOKUP(B57,Endurance!G57:L57,5,0)</f>
        <v>#N/A</v>
      </c>
      <c r="AE57" s="612" t="e">
        <f>VLOOKUP(B57,'Swabhav Techlabs'!$F$1:$J$2,5,0)</f>
        <v>#N/A</v>
      </c>
      <c r="AF57" s="612" t="e">
        <f>VLOOKUP(B57,'Quality Kiosk'!$F$1:$J$18,5,0)</f>
        <v>#N/A</v>
      </c>
      <c r="AG57" s="612" t="e">
        <f>VLOOKUP(B57,'Lemon VB'!$F$1:$J$2,5,0)</f>
        <v>#N/A</v>
      </c>
      <c r="AH57" s="612" t="e">
        <f>VLOOKUP(B57,Gocomet!$E$1:$I$3,5,0)</f>
        <v>#N/A</v>
      </c>
      <c r="AI57" s="612" t="e">
        <f>VLOOKUP(B57,'Ingram Micro'!$E$1:$I$8,5,0)</f>
        <v>#N/A</v>
      </c>
      <c r="AJ57" s="612" t="e">
        <f>VLOOKUP(B57,'DePronto Infotech'!$E$1:$I$2,5,0)</f>
        <v>#N/A</v>
      </c>
      <c r="AK57" s="612" t="e">
        <f>VLOOKUP(B57,'Reliance Retail'!$E$1:$I$4,5,0)</f>
        <v>#N/A</v>
      </c>
      <c r="AL57" s="612" t="e">
        <f>VLOOKUP(B57,'Bright Champs'!$D$1:$H$13,5,0)</f>
        <v>#N/A</v>
      </c>
      <c r="AM57" s="612" t="e">
        <f>VLOOKUP(B57,Neosoft!$E$1:$I$12,5,0)</f>
        <v>#N/A</v>
      </c>
      <c r="AN57" s="612" t="e">
        <f>VLOOKUP(B57,Infosys!$E$1:$I$3,5,0)</f>
        <v>#N/A</v>
      </c>
      <c r="AO57" s="612" t="e">
        <f>VLOOKUP(B57,Cerelabs!$E$1:$I$5,5,0)</f>
        <v>#N/A</v>
      </c>
      <c r="AP57" s="612" t="e">
        <f>VLOOKUP(B57,'Neebal Technologies'!$D$1:$H$2,5,0)</f>
        <v>#N/A</v>
      </c>
      <c r="AQ57" s="612" t="e">
        <f>VLOOKUP(B57,'Vertiv Energy'!$D$1:$H$2,5,0)</f>
        <v>#N/A</v>
      </c>
      <c r="AR57" s="612" t="e">
        <f>VLOOKUP(B57,'Acidaes Solutions (CRMNEXT)'!$D$1:$H$3,5,0)</f>
        <v>#N/A</v>
      </c>
      <c r="AS57" s="612" t="e">
        <f>VLOOKUP(B57,Growisto!$D$1:$H$2,5,0)</f>
        <v>#N/A</v>
      </c>
      <c r="AT57" s="612" t="e">
        <f>VLOOKUP(B57,'9.9 Mediaworx - Digit'!$D$1:$H$2,5,0)</f>
        <v>#N/A</v>
      </c>
      <c r="AU57" s="612" t="e">
        <f>VLOOKUP(B57,'Vistaar systems Pvt Ltd'!$D$2:$H$3,5,0)</f>
        <v>#N/A</v>
      </c>
      <c r="AV57" s="612" t="e">
        <f>VLOOKUP(B57,'Course 5i'!$D$2:$H$11,5,0)</f>
        <v>#N/A</v>
      </c>
      <c r="AW57" s="612" t="e">
        <f>VLOOKUP(B57,'Radiant Appliances &amp; Electronic'!$D$1:$H$13,5,0)</f>
        <v>#N/A</v>
      </c>
      <c r="AX57" s="612" t="e">
        <f>VLOOKUP(B57,'Atos Global'!$D$3:$H$27,5,0)</f>
        <v>#N/A</v>
      </c>
      <c r="AY57" s="612" t="e">
        <f>VLOOKUP(B57,'Saama Technologies'!$D$1:$H$2,5,0)</f>
        <v>#N/A</v>
      </c>
      <c r="AZ57" s="612" t="e">
        <f>VLOOKUP(B57,'Multiplier Solutions'!$D$1:$H$2,5,0)</f>
        <v>#N/A</v>
      </c>
      <c r="BA57" s="612" t="e">
        <f>VLOOKUP(B57,GEP!$D$2:$H$5,5,0)</f>
        <v>#N/A</v>
      </c>
      <c r="BB57" s="612" t="e">
        <f>VLOOKUP(B57,Accenture!$D$1:$H$6,5,0)</f>
        <v>#N/A</v>
      </c>
      <c r="BC57" s="612" t="e">
        <f>VLOOKUP(B57,'Endurance International Group'!$D$1:$H$2,5,0)</f>
        <v>#N/A</v>
      </c>
      <c r="BD57" s="612" t="e">
        <f>VLOOKUP(B57,Newgen!$D$1:$H$2,5,0)</f>
        <v>#N/A</v>
      </c>
      <c r="BE57" s="612" t="e">
        <f>VLOOKUP(B57,'3D Incredible'!D57:H57,5,0)</f>
        <v>#N/A</v>
      </c>
      <c r="BF57" s="612" t="e">
        <f>VLOOKUP(B57,'Raja Software Labs'!$D$2:$H$2,5,0)</f>
        <v>#N/A</v>
      </c>
      <c r="BG57" s="612" t="e">
        <f>VLOOKUP(B57,Wipro!$D$1:$H$2,5,0)</f>
        <v>#N/A</v>
      </c>
      <c r="BH57" s="612" t="e">
        <f>VLOOKUP(B57,'Perch Technologies'!$D$2:$H$2,5,0)</f>
        <v>#N/A</v>
      </c>
      <c r="BI57" s="612" t="e">
        <f>VLOOKUP(B57,'Morning Star'!$D$1:$H$6,5,0)</f>
        <v>#N/A</v>
      </c>
      <c r="BJ57" s="612" t="e">
        <f>VLOOKUP(B57,Flexiloans!$D$1:$H$2,5,0)</f>
        <v>#N/A</v>
      </c>
      <c r="BK57" s="612" t="e">
        <f>VLOOKUP(B57,'Thirdware Solutions'!$D$1:$H$2,5,0)</f>
        <v>#N/A</v>
      </c>
      <c r="BL57" s="612" t="e">
        <f>VLOOKUP(B57,Tescom!$D$1:$H$8,5,0)</f>
        <v>#N/A</v>
      </c>
      <c r="BM57" s="612" t="e">
        <f>VLOOKUP(B57,'Cogno AI'!$D$1:$H$2,5,0)</f>
        <v>#N/A</v>
      </c>
      <c r="BN57" s="612" t="e">
        <f>VLOOKUP(B57,'ABM Knowledgeware'!$D$1:$H$2,5,0)</f>
        <v>#N/A</v>
      </c>
      <c r="BO57" s="612" t="e">
        <f>VLOOKUP(B57,'Concerto Software'!$D$1:$H$3,5,0)</f>
        <v>#N/A</v>
      </c>
      <c r="BP57" s="612" t="e">
        <f>VLOOKUP(B57,'My Captain'!$D$1:$H$4,5,0)</f>
        <v>#N/A</v>
      </c>
      <c r="BQ57" s="612" t="e">
        <f>VLOOKUP(B57,'Finoux Solutions'!$D$2:$H$4,5,0)</f>
        <v>#N/A</v>
      </c>
      <c r="BR57" s="612" t="e">
        <f>VLOOKUP(B57,'MITR Learning'!$D$1:$H$2,5,0)</f>
        <v>#N/A</v>
      </c>
      <c r="BS57" s="612" t="e">
        <f>VLOOKUP(B57,Nucsoft!$D$2:$H$6,5,0)</f>
        <v>#N/A</v>
      </c>
      <c r="BT57" s="612" t="e">
        <f>VLOOKUP(B57,'Paras Cadd'!$D$1:$H$2,5,0)</f>
        <v>#N/A</v>
      </c>
      <c r="BU57" s="612" t="e">
        <f>VLOOKUP(B57,'ICICI Securities'!$D$1:$H$2,5,0)</f>
        <v>#N/A</v>
      </c>
      <c r="BV57" s="612" t="e">
        <f>VLOOKUP(B57,'Citius Tech'!$D$2:$H$5,5,0)</f>
        <v>#N/A</v>
      </c>
      <c r="BW57" s="612" t="e">
        <f>VLOOKUP(B57,'Buzzy Brains'!$D$2:$H$2,5,0)</f>
        <v>#N/A</v>
      </c>
      <c r="BX57" s="612" t="e">
        <f>VLOOKUP(B57,'Decimal Point'!$D$2:$H$2,5,0)</f>
        <v>#N/A</v>
      </c>
      <c r="BY57" s="612" t="e">
        <f>VLOOKUP(B57,'Sankey Business Solutions'!$D$2:$H$3,5,0)</f>
        <v>#N/A</v>
      </c>
      <c r="BZ57" s="612" t="e">
        <f>VLOOKUP(B57,'Nangia &amp; Co LLP'!$D$2:$H$2,5,0)</f>
        <v>#N/A</v>
      </c>
      <c r="CA57" s="612" t="e">
        <f>VLOOKUP(B57,'FIS Solutions India Pvt Ltd'!$D$2:$H$2,5,0)</f>
        <v>#N/A</v>
      </c>
      <c r="CB57" s="612" t="e">
        <f>VLOOKUP(B57,'Delta Technology &amp; Management '!$D$2:$H$16,5,0)</f>
        <v>#N/A</v>
      </c>
      <c r="CC57" s="612" t="e">
        <f>VLOOKUP(B57,'Espoir Networks'!$D$3:$H$11,5,0)</f>
        <v>#N/A</v>
      </c>
      <c r="CD57" s="612" t="e">
        <f>VLOOKUP(B57,'Servosys Solution'!$D$3:$H$5,5,0)</f>
        <v>#N/A</v>
      </c>
      <c r="CE57" s="612" t="e">
        <f>VLOOKUP(B57,'Ribbon Communications'!$D$3:$H$4,5,0)</f>
        <v>#N/A</v>
      </c>
      <c r="CF57" s="612">
        <f t="shared" si="1"/>
        <v>2</v>
      </c>
      <c r="CG57" s="129" t="s">
        <v>4829</v>
      </c>
      <c r="CH57" s="129">
        <v>862064705810</v>
      </c>
      <c r="CI57" s="129" t="s">
        <v>4830</v>
      </c>
      <c r="CJ57" s="129" t="s">
        <v>11732</v>
      </c>
      <c r="CK57" s="132">
        <v>42917</v>
      </c>
      <c r="CL57" s="129">
        <v>2021</v>
      </c>
      <c r="CM57" s="128" t="s">
        <v>4831</v>
      </c>
      <c r="CN57" s="129">
        <v>96</v>
      </c>
      <c r="CO57" s="133" t="s">
        <v>4832</v>
      </c>
      <c r="CP57" s="129">
        <v>2015</v>
      </c>
      <c r="CQ57" s="129" t="s">
        <v>276</v>
      </c>
      <c r="CR57" s="128" t="s">
        <v>4833</v>
      </c>
      <c r="CS57" s="129">
        <v>428</v>
      </c>
      <c r="CT57" s="133">
        <v>85.6</v>
      </c>
      <c r="CU57" s="129">
        <v>2017</v>
      </c>
      <c r="CV57" s="129" t="s">
        <v>276</v>
      </c>
      <c r="CW57" s="131" t="s">
        <v>81</v>
      </c>
      <c r="CX57" s="131" t="s">
        <v>81</v>
      </c>
      <c r="CY57" s="129" t="s">
        <v>81</v>
      </c>
      <c r="CZ57" s="129" t="s">
        <v>81</v>
      </c>
      <c r="DA57" s="129" t="s">
        <v>81</v>
      </c>
      <c r="DB57" s="129" t="s">
        <v>81</v>
      </c>
      <c r="DC57" s="129" t="s">
        <v>81</v>
      </c>
      <c r="DD57" s="129" t="s">
        <v>81</v>
      </c>
      <c r="DE57" s="129" t="s">
        <v>81</v>
      </c>
      <c r="DF57" s="129">
        <v>0</v>
      </c>
      <c r="DG57" s="134">
        <v>8.0399999999999991</v>
      </c>
      <c r="DH57" s="134">
        <v>7.3</v>
      </c>
      <c r="DI57" s="134">
        <v>9.3800000000000008</v>
      </c>
      <c r="DJ57" s="134">
        <v>9.26</v>
      </c>
      <c r="DK57" s="134">
        <v>9.6300000000000008</v>
      </c>
      <c r="DL57" s="134">
        <v>9.9600000000000009</v>
      </c>
      <c r="DM57" s="129">
        <v>53.57</v>
      </c>
      <c r="DN57" s="129">
        <v>8.93</v>
      </c>
      <c r="DO57" s="129"/>
      <c r="DP57" s="131" t="s">
        <v>82</v>
      </c>
      <c r="DQ57" s="129">
        <v>0</v>
      </c>
      <c r="DR57" s="129">
        <v>0</v>
      </c>
      <c r="DS57" s="129" t="s">
        <v>83</v>
      </c>
      <c r="DT57" s="129" t="s">
        <v>83</v>
      </c>
      <c r="DU57" s="129" t="s">
        <v>83</v>
      </c>
      <c r="DV57" s="129" t="s">
        <v>83</v>
      </c>
      <c r="DW57" s="131" t="s">
        <v>83</v>
      </c>
      <c r="DX57" s="131" t="s">
        <v>84</v>
      </c>
      <c r="DY57" s="131" t="s">
        <v>81</v>
      </c>
      <c r="DZ57" s="131" t="s">
        <v>4834</v>
      </c>
      <c r="EA57" s="131" t="s">
        <v>1652</v>
      </c>
      <c r="EB57" s="131" t="s">
        <v>4835</v>
      </c>
      <c r="EC57" s="131" t="s">
        <v>118</v>
      </c>
      <c r="ED57" s="131" t="s">
        <v>89</v>
      </c>
      <c r="EE57" s="131" t="s">
        <v>4836</v>
      </c>
      <c r="EF57" s="131" t="s">
        <v>4837</v>
      </c>
      <c r="EG57" s="131" t="s">
        <v>4838</v>
      </c>
      <c r="EH57" s="131" t="s">
        <v>81</v>
      </c>
      <c r="EI57" s="131" t="s">
        <v>4839</v>
      </c>
      <c r="EJ57" s="135" t="s">
        <v>4840</v>
      </c>
      <c r="EK57" s="135" t="s">
        <v>4841</v>
      </c>
      <c r="EL57" s="135" t="s">
        <v>4842</v>
      </c>
      <c r="EM57" s="135" t="s">
        <v>4843</v>
      </c>
      <c r="EN57" s="131" t="s">
        <v>81</v>
      </c>
    </row>
    <row r="58" spans="1:144" ht="18" thickTop="1" thickBot="1">
      <c r="A58" s="575">
        <f t="shared" si="2"/>
        <v>57</v>
      </c>
      <c r="B58" s="572" t="s">
        <v>5009</v>
      </c>
      <c r="C58" s="600" t="s">
        <v>5010</v>
      </c>
      <c r="D58" s="570" t="s">
        <v>13208</v>
      </c>
      <c r="E58" s="568" t="str">
        <f t="shared" si="0"/>
        <v>Not Placed</v>
      </c>
      <c r="F58" s="570" t="s">
        <v>12493</v>
      </c>
      <c r="G58" s="570" t="s">
        <v>530</v>
      </c>
      <c r="H58" s="131" t="str">
        <f>VLOOKUP(B58,CMPN1!C:E, 3,0)</f>
        <v>12th + Engineering without live KT</v>
      </c>
      <c r="I58" s="610" t="s">
        <v>5011</v>
      </c>
      <c r="J58" s="572">
        <v>21</v>
      </c>
      <c r="K58" s="611" t="s">
        <v>5012</v>
      </c>
      <c r="L58" s="611" t="s">
        <v>5013</v>
      </c>
      <c r="M58" s="611" t="s">
        <v>5014</v>
      </c>
      <c r="N58" s="612" t="s">
        <v>5008</v>
      </c>
      <c r="O58" s="612">
        <v>8689822003</v>
      </c>
      <c r="P58" s="612">
        <v>8655609903</v>
      </c>
      <c r="Q58" s="612" t="e">
        <f>VLOOKUP(B58,'TCS CON'!$D$1:$H$98,5,0)</f>
        <v>#N/A</v>
      </c>
      <c r="R58" s="612" t="e">
        <f>VLOOKUP(B58,LTI!$C$1:$H$46,6,0)</f>
        <v>#N/A</v>
      </c>
      <c r="S58" s="612" t="e">
        <f>VLOOKUP(B58,JARO!$E$2:$I$11,5,0)</f>
        <v>#N/A</v>
      </c>
      <c r="T58" s="612" t="e">
        <f>VLOOKUP(B58,Capgemini!$D$3:$H$78,5,0)</f>
        <v>#N/A</v>
      </c>
      <c r="U58" s="612" t="e">
        <f>VLOOKUP(B58,Carwale!$D$1:$H$4,5,0)</f>
        <v>#N/A</v>
      </c>
      <c r="V58" s="612" t="e">
        <f>VLOOKUP(B58,'Interactive Brokers'!E:I,5,0)</f>
        <v>#N/A</v>
      </c>
      <c r="W58" s="612" t="e">
        <f>VLOOKUP(B58,'REL Jio'!E:I,5,0)</f>
        <v>#N/A</v>
      </c>
      <c r="X58" s="612" t="e">
        <f>VLOOKUP(B58,'Sciative Sol'!E:I,5,0)</f>
        <v>#N/A</v>
      </c>
      <c r="Y58" s="612" t="e">
        <f>VLOOKUP(B58,'Hexaware Tech'!E:I,5,0)</f>
        <v>#N/A</v>
      </c>
      <c r="Z58" s="612" t="e">
        <f>VLOOKUP(B58,Axis!D:H,5,0)</f>
        <v>#N/A</v>
      </c>
      <c r="AA58" s="612" t="e">
        <f>VLOOKUP(B58,Ugam!$D$3:$H$26,5,0)</f>
        <v>#N/A</v>
      </c>
      <c r="AB58" s="612" t="e">
        <f>VLOOKUP(B58,Zeus!F:J,5,0)</f>
        <v>#N/A</v>
      </c>
      <c r="AC58" s="612" t="e">
        <f>VLOOKUP(B58,Montran!F:J,5,0)</f>
        <v>#N/A</v>
      </c>
      <c r="AD58" s="612" t="e">
        <f>VLOOKUP(B58,Endurance!G58:L58,5,0)</f>
        <v>#N/A</v>
      </c>
      <c r="AE58" s="612" t="e">
        <f>VLOOKUP(B58,'Swabhav Techlabs'!$F$1:$J$2,5,0)</f>
        <v>#N/A</v>
      </c>
      <c r="AF58" s="612" t="e">
        <f>VLOOKUP(B58,'Quality Kiosk'!$F$1:$J$18,5,0)</f>
        <v>#N/A</v>
      </c>
      <c r="AG58" s="612" t="e">
        <f>VLOOKUP(B58,'Lemon VB'!$F$1:$J$2,5,0)</f>
        <v>#N/A</v>
      </c>
      <c r="AH58" s="612" t="e">
        <f>VLOOKUP(B58,Gocomet!$E$1:$I$3,5,0)</f>
        <v>#N/A</v>
      </c>
      <c r="AI58" s="612" t="e">
        <f>VLOOKUP(B58,'Ingram Micro'!$E$1:$I$8,5,0)</f>
        <v>#N/A</v>
      </c>
      <c r="AJ58" s="612" t="e">
        <f>VLOOKUP(B58,'DePronto Infotech'!$E$1:$I$2,5,0)</f>
        <v>#N/A</v>
      </c>
      <c r="AK58" s="612" t="e">
        <f>VLOOKUP(B58,'Reliance Retail'!$E$1:$I$4,5,0)</f>
        <v>#N/A</v>
      </c>
      <c r="AL58" s="612" t="e">
        <f>VLOOKUP(B58,'Bright Champs'!$D$1:$H$13,5,0)</f>
        <v>#N/A</v>
      </c>
      <c r="AM58" s="612" t="e">
        <f>VLOOKUP(B58,Neosoft!$E$1:$I$12,5,0)</f>
        <v>#N/A</v>
      </c>
      <c r="AN58" s="612" t="e">
        <f>VLOOKUP(B58,Infosys!$E$1:$I$3,5,0)</f>
        <v>#N/A</v>
      </c>
      <c r="AO58" s="612" t="e">
        <f>VLOOKUP(B58,Cerelabs!$E$1:$I$5,5,0)</f>
        <v>#N/A</v>
      </c>
      <c r="AP58" s="612" t="e">
        <f>VLOOKUP(B58,'Neebal Technologies'!$D$1:$H$2,5,0)</f>
        <v>#N/A</v>
      </c>
      <c r="AQ58" s="612" t="e">
        <f>VLOOKUP(B58,'Vertiv Energy'!$D$1:$H$2,5,0)</f>
        <v>#N/A</v>
      </c>
      <c r="AR58" s="612" t="e">
        <f>VLOOKUP(B58,'Acidaes Solutions (CRMNEXT)'!$D$1:$H$3,5,0)</f>
        <v>#N/A</v>
      </c>
      <c r="AS58" s="612" t="e">
        <f>VLOOKUP(B58,Growisto!$D$1:$H$2,5,0)</f>
        <v>#N/A</v>
      </c>
      <c r="AT58" s="612" t="e">
        <f>VLOOKUP(B58,'9.9 Mediaworx - Digit'!$D$1:$H$2,5,0)</f>
        <v>#N/A</v>
      </c>
      <c r="AU58" s="612" t="e">
        <f>VLOOKUP(B58,'Vistaar systems Pvt Ltd'!$D$2:$H$3,5,0)</f>
        <v>#N/A</v>
      </c>
      <c r="AV58" s="612" t="e">
        <f>VLOOKUP(B58,'Course 5i'!$D$2:$H$11,5,0)</f>
        <v>#N/A</v>
      </c>
      <c r="AW58" s="612" t="e">
        <f>VLOOKUP(B58,'Radiant Appliances &amp; Electronic'!$D$1:$H$13,5,0)</f>
        <v>#N/A</v>
      </c>
      <c r="AX58" s="612" t="e">
        <f>VLOOKUP(B58,'Atos Global'!$D$3:$H$27,5,0)</f>
        <v>#N/A</v>
      </c>
      <c r="AY58" s="612" t="e">
        <f>VLOOKUP(B58,'Saama Technologies'!$D$1:$H$2,5,0)</f>
        <v>#N/A</v>
      </c>
      <c r="AZ58" s="612" t="e">
        <f>VLOOKUP(B58,'Multiplier Solutions'!$D$1:$H$2,5,0)</f>
        <v>#N/A</v>
      </c>
      <c r="BA58" s="612" t="e">
        <f>VLOOKUP(B58,GEP!$D$2:$H$5,5,0)</f>
        <v>#N/A</v>
      </c>
      <c r="BB58" s="612" t="e">
        <f>VLOOKUP(B58,Accenture!$D$1:$H$6,5,0)</f>
        <v>#N/A</v>
      </c>
      <c r="BC58" s="612" t="e">
        <f>VLOOKUP(B58,'Endurance International Group'!$D$1:$H$2,5,0)</f>
        <v>#N/A</v>
      </c>
      <c r="BD58" s="612" t="e">
        <f>VLOOKUP(B58,Newgen!$D$1:$H$2,5,0)</f>
        <v>#N/A</v>
      </c>
      <c r="BE58" s="612" t="e">
        <f>VLOOKUP(B58,'3D Incredible'!D58:H58,5,0)</f>
        <v>#N/A</v>
      </c>
      <c r="BF58" s="612" t="e">
        <f>VLOOKUP(B58,'Raja Software Labs'!$D$2:$H$2,5,0)</f>
        <v>#N/A</v>
      </c>
      <c r="BG58" s="612" t="e">
        <f>VLOOKUP(B58,Wipro!$D$1:$H$2,5,0)</f>
        <v>#N/A</v>
      </c>
      <c r="BH58" s="612" t="e">
        <f>VLOOKUP(B58,'Perch Technologies'!$D$2:$H$2,5,0)</f>
        <v>#N/A</v>
      </c>
      <c r="BI58" s="612" t="e">
        <f>VLOOKUP(B58,'Morning Star'!$D$1:$H$6,5,0)</f>
        <v>#N/A</v>
      </c>
      <c r="BJ58" s="612" t="e">
        <f>VLOOKUP(B58,Flexiloans!$D$1:$H$2,5,0)</f>
        <v>#N/A</v>
      </c>
      <c r="BK58" s="612" t="e">
        <f>VLOOKUP(B58,'Thirdware Solutions'!$D$1:$H$2,5,0)</f>
        <v>#N/A</v>
      </c>
      <c r="BL58" s="612" t="e">
        <f>VLOOKUP(B58,Tescom!$D$1:$H$8,5,0)</f>
        <v>#N/A</v>
      </c>
      <c r="BM58" s="612" t="e">
        <f>VLOOKUP(B58,'Cogno AI'!$D$1:$H$2,5,0)</f>
        <v>#N/A</v>
      </c>
      <c r="BN58" s="612" t="e">
        <f>VLOOKUP(B58,'ABM Knowledgeware'!$D$1:$H$2,5,0)</f>
        <v>#N/A</v>
      </c>
      <c r="BO58" s="612" t="e">
        <f>VLOOKUP(B58,'Concerto Software'!$D$1:$H$3,5,0)</f>
        <v>#N/A</v>
      </c>
      <c r="BP58" s="612" t="e">
        <f>VLOOKUP(B58,'My Captain'!$D$1:$H$4,5,0)</f>
        <v>#N/A</v>
      </c>
      <c r="BQ58" s="612" t="e">
        <f>VLOOKUP(B58,'Finoux Solutions'!$D$2:$H$4,5,0)</f>
        <v>#N/A</v>
      </c>
      <c r="BR58" s="612" t="e">
        <f>VLOOKUP(B58,'MITR Learning'!$D$1:$H$2,5,0)</f>
        <v>#N/A</v>
      </c>
      <c r="BS58" s="612" t="e">
        <f>VLOOKUP(B58,Nucsoft!$D$2:$H$6,5,0)</f>
        <v>#N/A</v>
      </c>
      <c r="BT58" s="612" t="e">
        <f>VLOOKUP(B58,'Paras Cadd'!$D$1:$H$2,5,0)</f>
        <v>#N/A</v>
      </c>
      <c r="BU58" s="612" t="e">
        <f>VLOOKUP(B58,'ICICI Securities'!$D$1:$H$2,5,0)</f>
        <v>#N/A</v>
      </c>
      <c r="BV58" s="612" t="e">
        <f>VLOOKUP(B58,'Citius Tech'!$D$2:$H$5,5,0)</f>
        <v>#N/A</v>
      </c>
      <c r="BW58" s="612" t="e">
        <f>VLOOKUP(B58,'Buzzy Brains'!$D$2:$H$2,5,0)</f>
        <v>#N/A</v>
      </c>
      <c r="BX58" s="612" t="e">
        <f>VLOOKUP(B58,'Decimal Point'!$D$2:$H$2,5,0)</f>
        <v>#N/A</v>
      </c>
      <c r="BY58" s="612" t="e">
        <f>VLOOKUP(B58,'Sankey Business Solutions'!$D$2:$H$3,5,0)</f>
        <v>#N/A</v>
      </c>
      <c r="BZ58" s="612" t="e">
        <f>VLOOKUP(B58,'Nangia &amp; Co LLP'!$D$2:$H$2,5,0)</f>
        <v>#N/A</v>
      </c>
      <c r="CA58" s="612" t="e">
        <f>VLOOKUP(B58,'FIS Solutions India Pvt Ltd'!$D$2:$H$2,5,0)</f>
        <v>#N/A</v>
      </c>
      <c r="CB58" s="612" t="e">
        <f>VLOOKUP(B58,'Delta Technology &amp; Management '!$D$2:$H$16,5,0)</f>
        <v>#N/A</v>
      </c>
      <c r="CC58" s="612" t="e">
        <f>VLOOKUP(B58,'Espoir Networks'!$D$3:$H$11,5,0)</f>
        <v>#N/A</v>
      </c>
      <c r="CD58" s="612" t="e">
        <f>VLOOKUP(B58,'Servosys Solution'!$D$3:$H$5,5,0)</f>
        <v>#N/A</v>
      </c>
      <c r="CE58" s="612" t="e">
        <f>VLOOKUP(B58,'Ribbon Communications'!$D$3:$H$4,5,0)</f>
        <v>#N/A</v>
      </c>
      <c r="CF58" s="612">
        <f t="shared" si="1"/>
        <v>0</v>
      </c>
      <c r="CG58" s="129" t="s">
        <v>5015</v>
      </c>
      <c r="CH58" s="129">
        <v>623606925333</v>
      </c>
      <c r="CI58" s="129" t="s">
        <v>5016</v>
      </c>
      <c r="CJ58" s="129" t="s">
        <v>11732</v>
      </c>
      <c r="CK58" s="132">
        <v>42917</v>
      </c>
      <c r="CL58" s="129">
        <v>2021</v>
      </c>
      <c r="CM58" s="128" t="s">
        <v>5017</v>
      </c>
      <c r="CN58" s="129">
        <v>475</v>
      </c>
      <c r="CO58" s="133">
        <v>95</v>
      </c>
      <c r="CP58" s="129">
        <v>2015</v>
      </c>
      <c r="CQ58" s="129" t="s">
        <v>79</v>
      </c>
      <c r="CR58" s="128" t="s">
        <v>12125</v>
      </c>
      <c r="CS58" s="129">
        <v>574</v>
      </c>
      <c r="CT58" s="133">
        <v>88.31</v>
      </c>
      <c r="CU58" s="129">
        <v>2017</v>
      </c>
      <c r="CV58" s="129" t="s">
        <v>79</v>
      </c>
      <c r="CW58" s="131" t="s">
        <v>81</v>
      </c>
      <c r="CX58" s="131" t="s">
        <v>81</v>
      </c>
      <c r="CY58" s="129" t="s">
        <v>81</v>
      </c>
      <c r="CZ58" s="129" t="s">
        <v>81</v>
      </c>
      <c r="DA58" s="129" t="s">
        <v>81</v>
      </c>
      <c r="DB58" s="129" t="s">
        <v>81</v>
      </c>
      <c r="DC58" s="129" t="s">
        <v>81</v>
      </c>
      <c r="DD58" s="129" t="s">
        <v>81</v>
      </c>
      <c r="DE58" s="129" t="s">
        <v>81</v>
      </c>
      <c r="DF58" s="129">
        <v>0</v>
      </c>
      <c r="DG58" s="134">
        <v>9.0399999999999991</v>
      </c>
      <c r="DH58" s="134">
        <v>9.56</v>
      </c>
      <c r="DI58" s="134">
        <v>9.69</v>
      </c>
      <c r="DJ58" s="134">
        <v>9.6999999999999993</v>
      </c>
      <c r="DK58" s="134">
        <v>10</v>
      </c>
      <c r="DL58" s="134">
        <v>10</v>
      </c>
      <c r="DM58" s="129">
        <v>57.99</v>
      </c>
      <c r="DN58" s="129">
        <v>9.6649999999999991</v>
      </c>
      <c r="DO58" s="129"/>
      <c r="DP58" s="131" t="s">
        <v>82</v>
      </c>
      <c r="DQ58" s="129">
        <v>0</v>
      </c>
      <c r="DR58" s="129">
        <v>0</v>
      </c>
      <c r="DS58" s="129" t="s">
        <v>83</v>
      </c>
      <c r="DT58" s="129" t="s">
        <v>83</v>
      </c>
      <c r="DU58" s="129" t="s">
        <v>83</v>
      </c>
      <c r="DV58" s="129" t="s">
        <v>83</v>
      </c>
      <c r="DW58" s="131" t="s">
        <v>83</v>
      </c>
      <c r="DX58" s="131" t="s">
        <v>84</v>
      </c>
      <c r="DY58" s="131" t="s">
        <v>81</v>
      </c>
      <c r="DZ58" s="131" t="s">
        <v>5019</v>
      </c>
      <c r="EA58" s="131" t="s">
        <v>5020</v>
      </c>
      <c r="EB58" s="131" t="s">
        <v>5021</v>
      </c>
      <c r="EC58" s="131" t="s">
        <v>88</v>
      </c>
      <c r="ED58" s="131" t="s">
        <v>89</v>
      </c>
      <c r="EE58" s="131" t="s">
        <v>5022</v>
      </c>
      <c r="EF58" s="131" t="s">
        <v>5023</v>
      </c>
      <c r="EG58" s="131" t="s">
        <v>5024</v>
      </c>
      <c r="EH58" s="131" t="s">
        <v>5025</v>
      </c>
      <c r="EI58" s="131" t="s">
        <v>5026</v>
      </c>
      <c r="EJ58" s="135" t="s">
        <v>5027</v>
      </c>
      <c r="EK58" s="135" t="s">
        <v>5028</v>
      </c>
      <c r="EL58" s="135" t="s">
        <v>5029</v>
      </c>
      <c r="EM58" s="135" t="s">
        <v>5030</v>
      </c>
      <c r="EN58" s="131" t="s">
        <v>81</v>
      </c>
    </row>
    <row r="59" spans="1:144" ht="18" thickTop="1" thickBot="1">
      <c r="A59" s="575">
        <f t="shared" si="2"/>
        <v>58</v>
      </c>
      <c r="B59" s="572" t="s">
        <v>5316</v>
      </c>
      <c r="C59" s="600" t="s">
        <v>5317</v>
      </c>
      <c r="D59" s="570" t="s">
        <v>13209</v>
      </c>
      <c r="E59" s="568" t="str">
        <f t="shared" si="0"/>
        <v>Placed</v>
      </c>
      <c r="F59" s="570" t="s">
        <v>12493</v>
      </c>
      <c r="G59" s="570" t="s">
        <v>530</v>
      </c>
      <c r="H59" s="131" t="str">
        <f>VLOOKUP(B59,CMPN1!C:E, 3,0)</f>
        <v>12th + Engineering without live KT</v>
      </c>
      <c r="I59" s="610" t="s">
        <v>5318</v>
      </c>
      <c r="J59" s="572">
        <v>20</v>
      </c>
      <c r="K59" s="611" t="s">
        <v>5319</v>
      </c>
      <c r="L59" s="611" t="s">
        <v>73</v>
      </c>
      <c r="M59" s="611" t="s">
        <v>5320</v>
      </c>
      <c r="N59" s="612" t="s">
        <v>5315</v>
      </c>
      <c r="O59" s="612">
        <v>9769781135</v>
      </c>
      <c r="P59" s="612">
        <v>8828174417</v>
      </c>
      <c r="Q59" s="612" t="e">
        <f>VLOOKUP(B59,'TCS CON'!$D$1:$H$98,5,0)</f>
        <v>#N/A</v>
      </c>
      <c r="R59" s="612" t="e">
        <f>VLOOKUP(B59,LTI!$C$1:$H$46,6,0)</f>
        <v>#N/A</v>
      </c>
      <c r="S59" s="612" t="e">
        <f>VLOOKUP(B59,JARO!$E$2:$I$11,5,0)</f>
        <v>#N/A</v>
      </c>
      <c r="T59" s="612" t="e">
        <f>VLOOKUP(B59,Capgemini!$D$3:$H$78,5,0)</f>
        <v>#N/A</v>
      </c>
      <c r="U59" s="612" t="e">
        <f>VLOOKUP(B59,Carwale!$D$1:$H$4,5,0)</f>
        <v>#N/A</v>
      </c>
      <c r="V59" s="612" t="e">
        <f>VLOOKUP(B59,'Interactive Brokers'!E:I,5,0)</f>
        <v>#N/A</v>
      </c>
      <c r="W59" s="612" t="e">
        <f>VLOOKUP(B59,'REL Jio'!E:I,5,0)</f>
        <v>#N/A</v>
      </c>
      <c r="X59" s="612" t="e">
        <f>VLOOKUP(B59,'Sciative Sol'!E:I,5,0)</f>
        <v>#N/A</v>
      </c>
      <c r="Y59" s="612" t="e">
        <f>VLOOKUP(B59,'Hexaware Tech'!E:I,5,0)</f>
        <v>#N/A</v>
      </c>
      <c r="Z59" s="612" t="e">
        <f>VLOOKUP(B59,Axis!D:H,5,0)</f>
        <v>#N/A</v>
      </c>
      <c r="AA59" s="612" t="e">
        <f>VLOOKUP(B59,Ugam!$D$3:$H$26,5,0)</f>
        <v>#N/A</v>
      </c>
      <c r="AB59" s="612" t="e">
        <f>VLOOKUP(B59,Zeus!F:J,5,0)</f>
        <v>#N/A</v>
      </c>
      <c r="AC59" s="612" t="e">
        <f>VLOOKUP(B59,Montran!F:J,5,0)</f>
        <v>#N/A</v>
      </c>
      <c r="AD59" s="612" t="e">
        <f>VLOOKUP(B59,Endurance!G59:L59,5,0)</f>
        <v>#N/A</v>
      </c>
      <c r="AE59" s="612" t="e">
        <f>VLOOKUP(B59,'Swabhav Techlabs'!$F$1:$J$2,5,0)</f>
        <v>#N/A</v>
      </c>
      <c r="AF59" s="612" t="e">
        <f>VLOOKUP(B59,'Quality Kiosk'!$F$1:$J$18,5,0)</f>
        <v>#N/A</v>
      </c>
      <c r="AG59" s="612" t="e">
        <f>VLOOKUP(B59,'Lemon VB'!$F$1:$J$2,5,0)</f>
        <v>#N/A</v>
      </c>
      <c r="AH59" s="612" t="e">
        <f>VLOOKUP(B59,Gocomet!$E$1:$I$3,5,0)</f>
        <v>#N/A</v>
      </c>
      <c r="AI59" s="612" t="e">
        <f>VLOOKUP(B59,'Ingram Micro'!$E$1:$I$8,5,0)</f>
        <v>#N/A</v>
      </c>
      <c r="AJ59" s="612" t="e">
        <f>VLOOKUP(B59,'DePronto Infotech'!$E$1:$I$2,5,0)</f>
        <v>#N/A</v>
      </c>
      <c r="AK59" s="612" t="e">
        <f>VLOOKUP(B59,'Reliance Retail'!$E$1:$I$4,5,0)</f>
        <v>#N/A</v>
      </c>
      <c r="AL59" s="612" t="e">
        <f>VLOOKUP(B59,'Bright Champs'!$D$1:$H$13,5,0)</f>
        <v>#N/A</v>
      </c>
      <c r="AM59" s="612">
        <f>VLOOKUP(B59,Neosoft!$E$1:$I$12,5,0)</f>
        <v>360000</v>
      </c>
      <c r="AN59" s="612" t="e">
        <f>VLOOKUP(B59,Infosys!$E$1:$I$3,5,0)</f>
        <v>#N/A</v>
      </c>
      <c r="AO59" s="612" t="e">
        <f>VLOOKUP(B59,Cerelabs!$E$1:$I$5,5,0)</f>
        <v>#N/A</v>
      </c>
      <c r="AP59" s="612" t="e">
        <f>VLOOKUP(B59,'Neebal Technologies'!$D$1:$H$2,5,0)</f>
        <v>#N/A</v>
      </c>
      <c r="AQ59" s="612" t="e">
        <f>VLOOKUP(B59,'Vertiv Energy'!$D$1:$H$2,5,0)</f>
        <v>#N/A</v>
      </c>
      <c r="AR59" s="612" t="e">
        <f>VLOOKUP(B59,'Acidaes Solutions (CRMNEXT)'!$D$1:$H$3,5,0)</f>
        <v>#N/A</v>
      </c>
      <c r="AS59" s="612" t="e">
        <f>VLOOKUP(B59,Growisto!$D$1:$H$2,5,0)</f>
        <v>#N/A</v>
      </c>
      <c r="AT59" s="612" t="e">
        <f>VLOOKUP(B59,'9.9 Mediaworx - Digit'!$D$1:$H$2,5,0)</f>
        <v>#N/A</v>
      </c>
      <c r="AU59" s="612" t="e">
        <f>VLOOKUP(B59,'Vistaar systems Pvt Ltd'!$D$2:$H$3,5,0)</f>
        <v>#N/A</v>
      </c>
      <c r="AV59" s="612" t="e">
        <f>VLOOKUP(B59,'Course 5i'!$D$2:$H$11,5,0)</f>
        <v>#N/A</v>
      </c>
      <c r="AW59" s="612" t="e">
        <f>VLOOKUP(B59,'Radiant Appliances &amp; Electronic'!$D$1:$H$13,5,0)</f>
        <v>#N/A</v>
      </c>
      <c r="AX59" s="612" t="e">
        <f>VLOOKUP(B59,'Atos Global'!$D$3:$H$27,5,0)</f>
        <v>#N/A</v>
      </c>
      <c r="AY59" s="612" t="e">
        <f>VLOOKUP(B59,'Saama Technologies'!$D$1:$H$2,5,0)</f>
        <v>#N/A</v>
      </c>
      <c r="AZ59" s="612" t="e">
        <f>VLOOKUP(B59,'Multiplier Solutions'!$D$1:$H$2,5,0)</f>
        <v>#N/A</v>
      </c>
      <c r="BA59" s="612" t="e">
        <f>VLOOKUP(B59,GEP!$D$2:$H$5,5,0)</f>
        <v>#N/A</v>
      </c>
      <c r="BB59" s="612" t="e">
        <f>VLOOKUP(B59,Accenture!$D$1:$H$6,5,0)</f>
        <v>#N/A</v>
      </c>
      <c r="BC59" s="612" t="e">
        <f>VLOOKUP(B59,'Endurance International Group'!$D$1:$H$2,5,0)</f>
        <v>#N/A</v>
      </c>
      <c r="BD59" s="612" t="e">
        <f>VLOOKUP(B59,Newgen!$D$1:$H$2,5,0)</f>
        <v>#N/A</v>
      </c>
      <c r="BE59" s="612" t="e">
        <f>VLOOKUP(B59,'3D Incredible'!D59:H59,5,0)</f>
        <v>#N/A</v>
      </c>
      <c r="BF59" s="612">
        <f>VLOOKUP(B59,'Raja Software Labs'!$D$2:$H$2,5,0)</f>
        <v>500000</v>
      </c>
      <c r="BG59" s="612" t="e">
        <f>VLOOKUP(B59,Wipro!$D$1:$H$2,5,0)</f>
        <v>#N/A</v>
      </c>
      <c r="BH59" s="612" t="e">
        <f>VLOOKUP(B59,'Perch Technologies'!$D$2:$H$2,5,0)</f>
        <v>#N/A</v>
      </c>
      <c r="BI59" s="612" t="e">
        <f>VLOOKUP(B59,'Morning Star'!$D$1:$H$6,5,0)</f>
        <v>#N/A</v>
      </c>
      <c r="BJ59" s="612" t="e">
        <f>VLOOKUP(B59,Flexiloans!$D$1:$H$2,5,0)</f>
        <v>#N/A</v>
      </c>
      <c r="BK59" s="612" t="e">
        <f>VLOOKUP(B59,'Thirdware Solutions'!$D$1:$H$2,5,0)</f>
        <v>#N/A</v>
      </c>
      <c r="BL59" s="612" t="e">
        <f>VLOOKUP(B59,Tescom!$D$1:$H$8,5,0)</f>
        <v>#N/A</v>
      </c>
      <c r="BM59" s="612" t="e">
        <f>VLOOKUP(B59,'Cogno AI'!$D$1:$H$2,5,0)</f>
        <v>#N/A</v>
      </c>
      <c r="BN59" s="612" t="e">
        <f>VLOOKUP(B59,'ABM Knowledgeware'!$D$1:$H$2,5,0)</f>
        <v>#N/A</v>
      </c>
      <c r="BO59" s="612" t="e">
        <f>VLOOKUP(B59,'Concerto Software'!$D$1:$H$3,5,0)</f>
        <v>#N/A</v>
      </c>
      <c r="BP59" s="612" t="e">
        <f>VLOOKUP(B59,'My Captain'!$D$1:$H$4,5,0)</f>
        <v>#N/A</v>
      </c>
      <c r="BQ59" s="612" t="e">
        <f>VLOOKUP(B59,'Finoux Solutions'!$D$2:$H$4,5,0)</f>
        <v>#N/A</v>
      </c>
      <c r="BR59" s="612" t="e">
        <f>VLOOKUP(B59,'MITR Learning'!$D$1:$H$2,5,0)</f>
        <v>#N/A</v>
      </c>
      <c r="BS59" s="612" t="e">
        <f>VLOOKUP(B59,Nucsoft!$D$2:$H$6,5,0)</f>
        <v>#N/A</v>
      </c>
      <c r="BT59" s="612" t="e">
        <f>VLOOKUP(B59,'Paras Cadd'!$D$1:$H$2,5,0)</f>
        <v>#N/A</v>
      </c>
      <c r="BU59" s="612" t="e">
        <f>VLOOKUP(B59,'ICICI Securities'!$D$1:$H$2,5,0)</f>
        <v>#N/A</v>
      </c>
      <c r="BV59" s="612" t="e">
        <f>VLOOKUP(B59,'Citius Tech'!$D$2:$H$5,5,0)</f>
        <v>#N/A</v>
      </c>
      <c r="BW59" s="612" t="e">
        <f>VLOOKUP(B59,'Buzzy Brains'!$D$2:$H$2,5,0)</f>
        <v>#N/A</v>
      </c>
      <c r="BX59" s="612" t="e">
        <f>VLOOKUP(B59,'Decimal Point'!$D$2:$H$2,5,0)</f>
        <v>#N/A</v>
      </c>
      <c r="BY59" s="612" t="e">
        <f>VLOOKUP(B59,'Sankey Business Solutions'!$D$2:$H$3,5,0)</f>
        <v>#N/A</v>
      </c>
      <c r="BZ59" s="612" t="e">
        <f>VLOOKUP(B59,'Nangia &amp; Co LLP'!$D$2:$H$2,5,0)</f>
        <v>#N/A</v>
      </c>
      <c r="CA59" s="612" t="e">
        <f>VLOOKUP(B59,'FIS Solutions India Pvt Ltd'!$D$2:$H$2,5,0)</f>
        <v>#N/A</v>
      </c>
      <c r="CB59" s="612" t="e">
        <f>VLOOKUP(B59,'Delta Technology &amp; Management '!$D$2:$H$16,5,0)</f>
        <v>#N/A</v>
      </c>
      <c r="CC59" s="612" t="e">
        <f>VLOOKUP(B59,'Espoir Networks'!$D$3:$H$11,5,0)</f>
        <v>#N/A</v>
      </c>
      <c r="CD59" s="612" t="e">
        <f>VLOOKUP(B59,'Servosys Solution'!$D$3:$H$5,5,0)</f>
        <v>#N/A</v>
      </c>
      <c r="CE59" s="612" t="e">
        <f>VLOOKUP(B59,'Ribbon Communications'!$D$3:$H$4,5,0)</f>
        <v>#N/A</v>
      </c>
      <c r="CF59" s="612">
        <f t="shared" si="1"/>
        <v>2</v>
      </c>
      <c r="CG59" s="129" t="s">
        <v>5321</v>
      </c>
      <c r="CH59" s="129">
        <v>563118898217</v>
      </c>
      <c r="CI59" s="129" t="s">
        <v>5322</v>
      </c>
      <c r="CJ59" s="129" t="s">
        <v>11732</v>
      </c>
      <c r="CK59" s="132">
        <v>42917</v>
      </c>
      <c r="CL59" s="129">
        <v>2021</v>
      </c>
      <c r="CM59" s="128" t="s">
        <v>5323</v>
      </c>
      <c r="CN59" s="129">
        <v>476</v>
      </c>
      <c r="CO59" s="133">
        <v>95.2</v>
      </c>
      <c r="CP59" s="129">
        <v>2015</v>
      </c>
      <c r="CQ59" s="129" t="s">
        <v>79</v>
      </c>
      <c r="CR59" s="128" t="s">
        <v>12126</v>
      </c>
      <c r="CS59" s="129">
        <v>586</v>
      </c>
      <c r="CT59" s="133">
        <v>90.15</v>
      </c>
      <c r="CU59" s="129">
        <v>2017</v>
      </c>
      <c r="CV59" s="129" t="s">
        <v>79</v>
      </c>
      <c r="CW59" s="131" t="s">
        <v>81</v>
      </c>
      <c r="CX59" s="131" t="s">
        <v>81</v>
      </c>
      <c r="CY59" s="129" t="s">
        <v>81</v>
      </c>
      <c r="CZ59" s="129" t="s">
        <v>81</v>
      </c>
      <c r="DA59" s="129" t="s">
        <v>81</v>
      </c>
      <c r="DB59" s="129" t="s">
        <v>81</v>
      </c>
      <c r="DC59" s="129" t="s">
        <v>81</v>
      </c>
      <c r="DD59" s="129" t="s">
        <v>81</v>
      </c>
      <c r="DE59" s="129" t="s">
        <v>81</v>
      </c>
      <c r="DF59" s="129">
        <v>0</v>
      </c>
      <c r="DG59" s="134">
        <v>8.24</v>
      </c>
      <c r="DH59" s="134">
        <v>8.1300000000000008</v>
      </c>
      <c r="DI59" s="134">
        <v>9.15</v>
      </c>
      <c r="DJ59" s="134">
        <v>9.3699999999999992</v>
      </c>
      <c r="DK59" s="134">
        <v>9.43</v>
      </c>
      <c r="DL59" s="134"/>
      <c r="DM59" s="129">
        <v>44.32</v>
      </c>
      <c r="DN59" s="129">
        <v>8.86</v>
      </c>
      <c r="DO59" s="129"/>
      <c r="DP59" s="131" t="s">
        <v>138</v>
      </c>
      <c r="DQ59" s="129">
        <v>0</v>
      </c>
      <c r="DR59" s="129">
        <v>0</v>
      </c>
      <c r="DS59" s="129" t="s">
        <v>83</v>
      </c>
      <c r="DT59" s="129" t="s">
        <v>83</v>
      </c>
      <c r="DU59" s="129" t="s">
        <v>83</v>
      </c>
      <c r="DV59" s="129" t="s">
        <v>83</v>
      </c>
      <c r="DW59" s="131" t="s">
        <v>83</v>
      </c>
      <c r="DX59" s="131" t="s">
        <v>84</v>
      </c>
      <c r="DY59" s="131" t="s">
        <v>81</v>
      </c>
      <c r="DZ59" s="131" t="s">
        <v>5325</v>
      </c>
      <c r="EA59" s="131" t="s">
        <v>5326</v>
      </c>
      <c r="EB59" s="131" t="s">
        <v>5327</v>
      </c>
      <c r="EC59" s="131" t="s">
        <v>5328</v>
      </c>
      <c r="ED59" s="131" t="s">
        <v>89</v>
      </c>
      <c r="EE59" s="131" t="s">
        <v>5329</v>
      </c>
      <c r="EF59" s="131" t="s">
        <v>5330</v>
      </c>
      <c r="EG59" s="131" t="s">
        <v>5331</v>
      </c>
      <c r="EH59" s="131" t="s">
        <v>5332</v>
      </c>
      <c r="EI59" s="131" t="s">
        <v>5333</v>
      </c>
      <c r="EJ59" s="135" t="s">
        <v>5334</v>
      </c>
      <c r="EK59" s="135" t="s">
        <v>5335</v>
      </c>
      <c r="EL59" s="135" t="s">
        <v>5336</v>
      </c>
      <c r="EM59" s="135" t="s">
        <v>5337</v>
      </c>
      <c r="EN59" s="131" t="s">
        <v>13086</v>
      </c>
    </row>
    <row r="60" spans="1:144" ht="18" thickTop="1" thickBot="1">
      <c r="A60" s="575">
        <f t="shared" si="2"/>
        <v>59</v>
      </c>
      <c r="B60" s="572" t="s">
        <v>5506</v>
      </c>
      <c r="C60" s="600" t="s">
        <v>5507</v>
      </c>
      <c r="D60" s="570" t="s">
        <v>13209</v>
      </c>
      <c r="E60" s="568" t="str">
        <f t="shared" si="0"/>
        <v>Not Placed</v>
      </c>
      <c r="F60" s="570" t="s">
        <v>12493</v>
      </c>
      <c r="G60" s="570" t="s">
        <v>530</v>
      </c>
      <c r="H60" s="131" t="str">
        <f>VLOOKUP(B60,CMPN1!C:E, 3,0)</f>
        <v>12th + Engineering without live KT</v>
      </c>
      <c r="I60" s="610">
        <v>36225</v>
      </c>
      <c r="J60" s="572">
        <v>21</v>
      </c>
      <c r="K60" s="611" t="s">
        <v>5508</v>
      </c>
      <c r="L60" s="611" t="s">
        <v>73</v>
      </c>
      <c r="M60" s="611" t="s">
        <v>5509</v>
      </c>
      <c r="N60" s="612" t="s">
        <v>5510</v>
      </c>
      <c r="O60" s="612">
        <v>25646261</v>
      </c>
      <c r="P60" s="612">
        <v>9920372560</v>
      </c>
      <c r="Q60" s="612" t="e">
        <f>VLOOKUP(B60,'TCS CON'!$D$1:$H$98,5,0)</f>
        <v>#N/A</v>
      </c>
      <c r="R60" s="612" t="e">
        <f>VLOOKUP(B60,LTI!$C$1:$H$46,6,0)</f>
        <v>#N/A</v>
      </c>
      <c r="S60" s="612" t="e">
        <f>VLOOKUP(B60,JARO!$E$2:$I$11,5,0)</f>
        <v>#N/A</v>
      </c>
      <c r="T60" s="612" t="e">
        <f>VLOOKUP(B60,Capgemini!$D$3:$H$78,5,0)</f>
        <v>#N/A</v>
      </c>
      <c r="U60" s="612" t="e">
        <f>VLOOKUP(B60,Carwale!$D$1:$H$4,5,0)</f>
        <v>#N/A</v>
      </c>
      <c r="V60" s="612" t="e">
        <f>VLOOKUP(B60,'Interactive Brokers'!E:I,5,0)</f>
        <v>#N/A</v>
      </c>
      <c r="W60" s="612" t="e">
        <f>VLOOKUP(B60,'REL Jio'!E:I,5,0)</f>
        <v>#N/A</v>
      </c>
      <c r="X60" s="612" t="e">
        <f>VLOOKUP(B60,'Sciative Sol'!E:I,5,0)</f>
        <v>#N/A</v>
      </c>
      <c r="Y60" s="612" t="e">
        <f>VLOOKUP(B60,'Hexaware Tech'!E:I,5,0)</f>
        <v>#N/A</v>
      </c>
      <c r="Z60" s="612" t="e">
        <f>VLOOKUP(B60,Axis!D:H,5,0)</f>
        <v>#N/A</v>
      </c>
      <c r="AA60" s="612" t="e">
        <f>VLOOKUP(B60,Ugam!$D$3:$H$26,5,0)</f>
        <v>#N/A</v>
      </c>
      <c r="AB60" s="612" t="e">
        <f>VLOOKUP(B60,Zeus!F:J,5,0)</f>
        <v>#N/A</v>
      </c>
      <c r="AC60" s="612" t="e">
        <f>VLOOKUP(B60,Montran!F:J,5,0)</f>
        <v>#N/A</v>
      </c>
      <c r="AD60" s="612" t="e">
        <f>VLOOKUP(B60,Endurance!G60:L60,5,0)</f>
        <v>#N/A</v>
      </c>
      <c r="AE60" s="612" t="e">
        <f>VLOOKUP(B60,'Swabhav Techlabs'!$F$1:$J$2,5,0)</f>
        <v>#N/A</v>
      </c>
      <c r="AF60" s="612" t="e">
        <f>VLOOKUP(B60,'Quality Kiosk'!$F$1:$J$18,5,0)</f>
        <v>#N/A</v>
      </c>
      <c r="AG60" s="612" t="e">
        <f>VLOOKUP(B60,'Lemon VB'!$F$1:$J$2,5,0)</f>
        <v>#N/A</v>
      </c>
      <c r="AH60" s="612" t="e">
        <f>VLOOKUP(B60,Gocomet!$E$1:$I$3,5,0)</f>
        <v>#N/A</v>
      </c>
      <c r="AI60" s="612" t="e">
        <f>VLOOKUP(B60,'Ingram Micro'!$E$1:$I$8,5,0)</f>
        <v>#N/A</v>
      </c>
      <c r="AJ60" s="612" t="e">
        <f>VLOOKUP(B60,'DePronto Infotech'!$E$1:$I$2,5,0)</f>
        <v>#N/A</v>
      </c>
      <c r="AK60" s="612" t="e">
        <f>VLOOKUP(B60,'Reliance Retail'!$E$1:$I$4,5,0)</f>
        <v>#N/A</v>
      </c>
      <c r="AL60" s="612" t="e">
        <f>VLOOKUP(B60,'Bright Champs'!$D$1:$H$13,5,0)</f>
        <v>#N/A</v>
      </c>
      <c r="AM60" s="612" t="e">
        <f>VLOOKUP(B60,Neosoft!$E$1:$I$12,5,0)</f>
        <v>#N/A</v>
      </c>
      <c r="AN60" s="612" t="e">
        <f>VLOOKUP(B60,Infosys!$E$1:$I$3,5,0)</f>
        <v>#N/A</v>
      </c>
      <c r="AO60" s="612" t="e">
        <f>VLOOKUP(B60,Cerelabs!$E$1:$I$5,5,0)</f>
        <v>#N/A</v>
      </c>
      <c r="AP60" s="612" t="e">
        <f>VLOOKUP(B60,'Neebal Technologies'!$D$1:$H$2,5,0)</f>
        <v>#N/A</v>
      </c>
      <c r="AQ60" s="612" t="e">
        <f>VLOOKUP(B60,'Vertiv Energy'!$D$1:$H$2,5,0)</f>
        <v>#N/A</v>
      </c>
      <c r="AR60" s="612" t="e">
        <f>VLOOKUP(B60,'Acidaes Solutions (CRMNEXT)'!$D$1:$H$3,5,0)</f>
        <v>#N/A</v>
      </c>
      <c r="AS60" s="612" t="e">
        <f>VLOOKUP(B60,Growisto!$D$1:$H$2,5,0)</f>
        <v>#N/A</v>
      </c>
      <c r="AT60" s="612" t="e">
        <f>VLOOKUP(B60,'9.9 Mediaworx - Digit'!$D$1:$H$2,5,0)</f>
        <v>#N/A</v>
      </c>
      <c r="AU60" s="612" t="e">
        <f>VLOOKUP(B60,'Vistaar systems Pvt Ltd'!$D$2:$H$3,5,0)</f>
        <v>#N/A</v>
      </c>
      <c r="AV60" s="612" t="e">
        <f>VLOOKUP(B60,'Course 5i'!$D$2:$H$11,5,0)</f>
        <v>#N/A</v>
      </c>
      <c r="AW60" s="612" t="e">
        <f>VLOOKUP(B60,'Radiant Appliances &amp; Electronic'!$D$1:$H$13,5,0)</f>
        <v>#N/A</v>
      </c>
      <c r="AX60" s="612" t="e">
        <f>VLOOKUP(B60,'Atos Global'!$D$3:$H$27,5,0)</f>
        <v>#N/A</v>
      </c>
      <c r="AY60" s="612" t="e">
        <f>VLOOKUP(B60,'Saama Technologies'!$D$1:$H$2,5,0)</f>
        <v>#N/A</v>
      </c>
      <c r="AZ60" s="612" t="e">
        <f>VLOOKUP(B60,'Multiplier Solutions'!$D$1:$H$2,5,0)</f>
        <v>#N/A</v>
      </c>
      <c r="BA60" s="612" t="e">
        <f>VLOOKUP(B60,GEP!$D$2:$H$5,5,0)</f>
        <v>#N/A</v>
      </c>
      <c r="BB60" s="612" t="e">
        <f>VLOOKUP(B60,Accenture!$D$1:$H$6,5,0)</f>
        <v>#N/A</v>
      </c>
      <c r="BC60" s="612" t="e">
        <f>VLOOKUP(B60,'Endurance International Group'!$D$1:$H$2,5,0)</f>
        <v>#N/A</v>
      </c>
      <c r="BD60" s="612" t="e">
        <f>VLOOKUP(B60,Newgen!$D$1:$H$2,5,0)</f>
        <v>#N/A</v>
      </c>
      <c r="BE60" s="612" t="e">
        <f>VLOOKUP(B60,'3D Incredible'!D60:H60,5,0)</f>
        <v>#N/A</v>
      </c>
      <c r="BF60" s="612" t="e">
        <f>VLOOKUP(B60,'Raja Software Labs'!$D$2:$H$2,5,0)</f>
        <v>#N/A</v>
      </c>
      <c r="BG60" s="612" t="e">
        <f>VLOOKUP(B60,Wipro!$D$1:$H$2,5,0)</f>
        <v>#N/A</v>
      </c>
      <c r="BH60" s="612" t="e">
        <f>VLOOKUP(B60,'Perch Technologies'!$D$2:$H$2,5,0)</f>
        <v>#N/A</v>
      </c>
      <c r="BI60" s="612" t="e">
        <f>VLOOKUP(B60,'Morning Star'!$D$1:$H$6,5,0)</f>
        <v>#N/A</v>
      </c>
      <c r="BJ60" s="612" t="e">
        <f>VLOOKUP(B60,Flexiloans!$D$1:$H$2,5,0)</f>
        <v>#N/A</v>
      </c>
      <c r="BK60" s="612" t="e">
        <f>VLOOKUP(B60,'Thirdware Solutions'!$D$1:$H$2,5,0)</f>
        <v>#N/A</v>
      </c>
      <c r="BL60" s="612" t="e">
        <f>VLOOKUP(B60,Tescom!$D$1:$H$8,5,0)</f>
        <v>#N/A</v>
      </c>
      <c r="BM60" s="612" t="e">
        <f>VLOOKUP(B60,'Cogno AI'!$D$1:$H$2,5,0)</f>
        <v>#N/A</v>
      </c>
      <c r="BN60" s="612" t="e">
        <f>VLOOKUP(B60,'ABM Knowledgeware'!$D$1:$H$2,5,0)</f>
        <v>#N/A</v>
      </c>
      <c r="BO60" s="612" t="e">
        <f>VLOOKUP(B60,'Concerto Software'!$D$1:$H$3,5,0)</f>
        <v>#N/A</v>
      </c>
      <c r="BP60" s="612" t="e">
        <f>VLOOKUP(B60,'My Captain'!$D$1:$H$4,5,0)</f>
        <v>#N/A</v>
      </c>
      <c r="BQ60" s="612" t="e">
        <f>VLOOKUP(B60,'Finoux Solutions'!$D$2:$H$4,5,0)</f>
        <v>#N/A</v>
      </c>
      <c r="BR60" s="612" t="e">
        <f>VLOOKUP(B60,'MITR Learning'!$D$1:$H$2,5,0)</f>
        <v>#N/A</v>
      </c>
      <c r="BS60" s="612" t="e">
        <f>VLOOKUP(B60,Nucsoft!$D$2:$H$6,5,0)</f>
        <v>#N/A</v>
      </c>
      <c r="BT60" s="612" t="e">
        <f>VLOOKUP(B60,'Paras Cadd'!$D$1:$H$2,5,0)</f>
        <v>#N/A</v>
      </c>
      <c r="BU60" s="612" t="e">
        <f>VLOOKUP(B60,'ICICI Securities'!$D$1:$H$2,5,0)</f>
        <v>#N/A</v>
      </c>
      <c r="BV60" s="612" t="e">
        <f>VLOOKUP(B60,'Citius Tech'!$D$2:$H$5,5,0)</f>
        <v>#N/A</v>
      </c>
      <c r="BW60" s="612" t="e">
        <f>VLOOKUP(B60,'Buzzy Brains'!$D$2:$H$2,5,0)</f>
        <v>#N/A</v>
      </c>
      <c r="BX60" s="612" t="e">
        <f>VLOOKUP(B60,'Decimal Point'!$D$2:$H$2,5,0)</f>
        <v>#N/A</v>
      </c>
      <c r="BY60" s="612" t="e">
        <f>VLOOKUP(B60,'Sankey Business Solutions'!$D$2:$H$3,5,0)</f>
        <v>#N/A</v>
      </c>
      <c r="BZ60" s="612" t="e">
        <f>VLOOKUP(B60,'Nangia &amp; Co LLP'!$D$2:$H$2,5,0)</f>
        <v>#N/A</v>
      </c>
      <c r="CA60" s="612" t="e">
        <f>VLOOKUP(B60,'FIS Solutions India Pvt Ltd'!$D$2:$H$2,5,0)</f>
        <v>#N/A</v>
      </c>
      <c r="CB60" s="612" t="e">
        <f>VLOOKUP(B60,'Delta Technology &amp; Management '!$D$2:$H$16,5,0)</f>
        <v>#N/A</v>
      </c>
      <c r="CC60" s="612" t="e">
        <f>VLOOKUP(B60,'Espoir Networks'!$D$3:$H$11,5,0)</f>
        <v>#N/A</v>
      </c>
      <c r="CD60" s="612" t="e">
        <f>VLOOKUP(B60,'Servosys Solution'!$D$3:$H$5,5,0)</f>
        <v>#N/A</v>
      </c>
      <c r="CE60" s="612" t="e">
        <f>VLOOKUP(B60,'Ribbon Communications'!$D$3:$H$4,5,0)</f>
        <v>#N/A</v>
      </c>
      <c r="CF60" s="612">
        <f t="shared" si="1"/>
        <v>0</v>
      </c>
      <c r="CG60" s="129" t="s">
        <v>5511</v>
      </c>
      <c r="CH60" s="129">
        <v>309780041658</v>
      </c>
      <c r="CI60" s="129" t="s">
        <v>5512</v>
      </c>
      <c r="CJ60" s="129" t="s">
        <v>11732</v>
      </c>
      <c r="CK60" s="132">
        <v>42917</v>
      </c>
      <c r="CL60" s="129">
        <v>2021</v>
      </c>
      <c r="CM60" s="128" t="s">
        <v>11927</v>
      </c>
      <c r="CN60" s="129">
        <v>466</v>
      </c>
      <c r="CO60" s="133">
        <v>93.2</v>
      </c>
      <c r="CP60" s="129">
        <v>2015</v>
      </c>
      <c r="CQ60" s="129" t="s">
        <v>79</v>
      </c>
      <c r="CR60" s="128" t="s">
        <v>5514</v>
      </c>
      <c r="CS60" s="129">
        <v>532</v>
      </c>
      <c r="CT60" s="133">
        <v>81.849999999999994</v>
      </c>
      <c r="CU60" s="129">
        <v>2017</v>
      </c>
      <c r="CV60" s="129" t="s">
        <v>79</v>
      </c>
      <c r="CW60" s="131" t="s">
        <v>81</v>
      </c>
      <c r="CX60" s="131" t="s">
        <v>81</v>
      </c>
      <c r="CY60" s="129" t="s">
        <v>81</v>
      </c>
      <c r="CZ60" s="129" t="s">
        <v>81</v>
      </c>
      <c r="DA60" s="129" t="s">
        <v>81</v>
      </c>
      <c r="DB60" s="129" t="s">
        <v>81</v>
      </c>
      <c r="DC60" s="129" t="s">
        <v>81</v>
      </c>
      <c r="DD60" s="129" t="s">
        <v>81</v>
      </c>
      <c r="DE60" s="129" t="s">
        <v>81</v>
      </c>
      <c r="DF60" s="129">
        <v>0</v>
      </c>
      <c r="DG60" s="134">
        <v>8</v>
      </c>
      <c r="DH60" s="134">
        <v>8.57</v>
      </c>
      <c r="DI60" s="134">
        <v>8.9600000000000009</v>
      </c>
      <c r="DJ60" s="134">
        <v>8.52</v>
      </c>
      <c r="DK60" s="134">
        <v>8.5</v>
      </c>
      <c r="DL60" s="131"/>
      <c r="DM60" s="129">
        <v>42.55</v>
      </c>
      <c r="DN60" s="129">
        <v>8.51</v>
      </c>
      <c r="DO60" s="129"/>
      <c r="DP60" s="131" t="s">
        <v>138</v>
      </c>
      <c r="DQ60" s="129">
        <v>0</v>
      </c>
      <c r="DR60" s="129">
        <v>0</v>
      </c>
      <c r="DS60" s="129" t="s">
        <v>83</v>
      </c>
      <c r="DT60" s="129" t="s">
        <v>83</v>
      </c>
      <c r="DU60" s="129" t="s">
        <v>83</v>
      </c>
      <c r="DV60" s="129" t="s">
        <v>83</v>
      </c>
      <c r="DW60" s="131" t="s">
        <v>83</v>
      </c>
      <c r="DX60" s="131" t="s">
        <v>84</v>
      </c>
      <c r="DY60" s="131" t="s">
        <v>81</v>
      </c>
      <c r="DZ60" s="131" t="s">
        <v>5515</v>
      </c>
      <c r="EA60" s="131" t="s">
        <v>5516</v>
      </c>
      <c r="EB60" s="131" t="s">
        <v>5517</v>
      </c>
      <c r="EC60" s="131" t="s">
        <v>762</v>
      </c>
      <c r="ED60" s="131" t="s">
        <v>89</v>
      </c>
      <c r="EE60" s="131" t="s">
        <v>5518</v>
      </c>
      <c r="EF60" s="131" t="s">
        <v>5519</v>
      </c>
      <c r="EG60" s="131" t="s">
        <v>5520</v>
      </c>
      <c r="EH60" s="131" t="s">
        <v>5521</v>
      </c>
      <c r="EI60" s="131" t="s">
        <v>5522</v>
      </c>
      <c r="EJ60" s="135" t="s">
        <v>5523</v>
      </c>
      <c r="EK60" s="135" t="s">
        <v>5524</v>
      </c>
      <c r="EL60" s="135" t="s">
        <v>5525</v>
      </c>
      <c r="EM60" s="135" t="s">
        <v>5526</v>
      </c>
      <c r="EN60" s="131" t="s">
        <v>81</v>
      </c>
    </row>
    <row r="61" spans="1:144" ht="18" thickTop="1" thickBot="1">
      <c r="A61" s="575">
        <f t="shared" si="2"/>
        <v>60</v>
      </c>
      <c r="B61" s="572" t="s">
        <v>5663</v>
      </c>
      <c r="C61" s="600" t="s">
        <v>5664</v>
      </c>
      <c r="D61" s="570" t="s">
        <v>13209</v>
      </c>
      <c r="E61" s="568" t="str">
        <f t="shared" si="0"/>
        <v>Placed</v>
      </c>
      <c r="F61" s="570" t="s">
        <v>12493</v>
      </c>
      <c r="G61" s="570" t="s">
        <v>530</v>
      </c>
      <c r="H61" s="131" t="str">
        <f>VLOOKUP(B61,CMPN1!C:E, 3,0)</f>
        <v>12th + Engineering without live KT</v>
      </c>
      <c r="I61" s="610" t="s">
        <v>859</v>
      </c>
      <c r="J61" s="572">
        <v>20</v>
      </c>
      <c r="K61" s="611" t="s">
        <v>5665</v>
      </c>
      <c r="L61" s="611" t="s">
        <v>73</v>
      </c>
      <c r="M61" s="611" t="s">
        <v>5666</v>
      </c>
      <c r="N61" s="612" t="s">
        <v>5662</v>
      </c>
      <c r="O61" s="612">
        <v>8689910662</v>
      </c>
      <c r="P61" s="612">
        <v>8689910662</v>
      </c>
      <c r="Q61" s="612">
        <f>VLOOKUP(B61,'TCS CON'!$D$1:$H$98,5,0)</f>
        <v>336000</v>
      </c>
      <c r="R61" s="612" t="e">
        <f>VLOOKUP(B61,LTI!$C$1:$H$46,6,0)</f>
        <v>#N/A</v>
      </c>
      <c r="S61" s="612" t="e">
        <f>VLOOKUP(B61,JARO!$E$2:$I$11,5,0)</f>
        <v>#N/A</v>
      </c>
      <c r="T61" s="612" t="e">
        <f>VLOOKUP(B61,Capgemini!$D$3:$H$78,5,0)</f>
        <v>#N/A</v>
      </c>
      <c r="U61" s="612" t="e">
        <f>VLOOKUP(B61,Carwale!$D$1:$H$4,5,0)</f>
        <v>#N/A</v>
      </c>
      <c r="V61" s="612" t="e">
        <f>VLOOKUP(B61,'Interactive Brokers'!E:I,5,0)</f>
        <v>#N/A</v>
      </c>
      <c r="W61" s="612" t="e">
        <f>VLOOKUP(B61,'REL Jio'!E:I,5,0)</f>
        <v>#N/A</v>
      </c>
      <c r="X61" s="612" t="e">
        <f>VLOOKUP(B61,'Sciative Sol'!E:I,5,0)</f>
        <v>#N/A</v>
      </c>
      <c r="Y61" s="612" t="e">
        <f>VLOOKUP(B61,'Hexaware Tech'!E:I,5,0)</f>
        <v>#N/A</v>
      </c>
      <c r="Z61" s="612" t="e">
        <f>VLOOKUP(B61,Axis!D:H,5,0)</f>
        <v>#N/A</v>
      </c>
      <c r="AA61" s="612" t="e">
        <f>VLOOKUP(B61,Ugam!$D$3:$H$26,5,0)</f>
        <v>#N/A</v>
      </c>
      <c r="AB61" s="612" t="e">
        <f>VLOOKUP(B61,Zeus!F:J,5,0)</f>
        <v>#N/A</v>
      </c>
      <c r="AC61" s="612" t="e">
        <f>VLOOKUP(B61,Montran!F:J,5,0)</f>
        <v>#N/A</v>
      </c>
      <c r="AD61" s="612" t="e">
        <f>VLOOKUP(B61,Endurance!G61:L61,5,0)</f>
        <v>#N/A</v>
      </c>
      <c r="AE61" s="612" t="e">
        <f>VLOOKUP(B61,'Swabhav Techlabs'!$F$1:$J$2,5,0)</f>
        <v>#N/A</v>
      </c>
      <c r="AF61" s="612" t="e">
        <f>VLOOKUP(B61,'Quality Kiosk'!$F$1:$J$18,5,0)</f>
        <v>#N/A</v>
      </c>
      <c r="AG61" s="612" t="e">
        <f>VLOOKUP(B61,'Lemon VB'!$F$1:$J$2,5,0)</f>
        <v>#N/A</v>
      </c>
      <c r="AH61" s="612" t="e">
        <f>VLOOKUP(B61,Gocomet!$E$1:$I$3,5,0)</f>
        <v>#N/A</v>
      </c>
      <c r="AI61" s="612" t="e">
        <f>VLOOKUP(B61,'Ingram Micro'!$E$1:$I$8,5,0)</f>
        <v>#N/A</v>
      </c>
      <c r="AJ61" s="612" t="e">
        <f>VLOOKUP(B61,'DePronto Infotech'!$E$1:$I$2,5,0)</f>
        <v>#N/A</v>
      </c>
      <c r="AK61" s="612" t="e">
        <f>VLOOKUP(B61,'Reliance Retail'!$E$1:$I$4,5,0)</f>
        <v>#N/A</v>
      </c>
      <c r="AL61" s="612" t="e">
        <f>VLOOKUP(B61,'Bright Champs'!$D$1:$H$13,5,0)</f>
        <v>#N/A</v>
      </c>
      <c r="AM61" s="612" t="e">
        <f>VLOOKUP(B61,Neosoft!$E$1:$I$12,5,0)</f>
        <v>#N/A</v>
      </c>
      <c r="AN61" s="612" t="e">
        <f>VLOOKUP(B61,Infosys!$E$1:$I$3,5,0)</f>
        <v>#N/A</v>
      </c>
      <c r="AO61" s="612" t="e">
        <f>VLOOKUP(B61,Cerelabs!$E$1:$I$5,5,0)</f>
        <v>#N/A</v>
      </c>
      <c r="AP61" s="612" t="e">
        <f>VLOOKUP(B61,'Neebal Technologies'!$D$1:$H$2,5,0)</f>
        <v>#N/A</v>
      </c>
      <c r="AQ61" s="612" t="e">
        <f>VLOOKUP(B61,'Vertiv Energy'!$D$1:$H$2,5,0)</f>
        <v>#N/A</v>
      </c>
      <c r="AR61" s="612" t="e">
        <f>VLOOKUP(B61,'Acidaes Solutions (CRMNEXT)'!$D$1:$H$3,5,0)</f>
        <v>#N/A</v>
      </c>
      <c r="AS61" s="612" t="e">
        <f>VLOOKUP(B61,Growisto!$D$1:$H$2,5,0)</f>
        <v>#N/A</v>
      </c>
      <c r="AT61" s="612" t="e">
        <f>VLOOKUP(B61,'9.9 Mediaworx - Digit'!$D$1:$H$2,5,0)</f>
        <v>#N/A</v>
      </c>
      <c r="AU61" s="612" t="e">
        <f>VLOOKUP(B61,'Vistaar systems Pvt Ltd'!$D$2:$H$3,5,0)</f>
        <v>#N/A</v>
      </c>
      <c r="AV61" s="612" t="e">
        <f>VLOOKUP(B61,'Course 5i'!$D$2:$H$11,5,0)</f>
        <v>#N/A</v>
      </c>
      <c r="AW61" s="612" t="e">
        <f>VLOOKUP(B61,'Radiant Appliances &amp; Electronic'!$D$1:$H$13,5,0)</f>
        <v>#N/A</v>
      </c>
      <c r="AX61" s="612" t="e">
        <f>VLOOKUP(B61,'Atos Global'!$D$3:$H$27,5,0)</f>
        <v>#N/A</v>
      </c>
      <c r="AY61" s="612" t="e">
        <f>VLOOKUP(B61,'Saama Technologies'!$D$1:$H$2,5,0)</f>
        <v>#N/A</v>
      </c>
      <c r="AZ61" s="612" t="e">
        <f>VLOOKUP(B61,'Multiplier Solutions'!$D$1:$H$2,5,0)</f>
        <v>#N/A</v>
      </c>
      <c r="BA61" s="612" t="e">
        <f>VLOOKUP(B61,GEP!$D$2:$H$5,5,0)</f>
        <v>#N/A</v>
      </c>
      <c r="BB61" s="612" t="e">
        <f>VLOOKUP(B61,Accenture!$D$1:$H$6,5,0)</f>
        <v>#N/A</v>
      </c>
      <c r="BC61" s="612" t="e">
        <f>VLOOKUP(B61,'Endurance International Group'!$D$1:$H$2,5,0)</f>
        <v>#N/A</v>
      </c>
      <c r="BD61" s="612" t="e">
        <f>VLOOKUP(B61,Newgen!$D$1:$H$2,5,0)</f>
        <v>#N/A</v>
      </c>
      <c r="BE61" s="612" t="e">
        <f>VLOOKUP(B61,'3D Incredible'!D61:H61,5,0)</f>
        <v>#N/A</v>
      </c>
      <c r="BF61" s="612" t="e">
        <f>VLOOKUP(B61,'Raja Software Labs'!$D$2:$H$2,5,0)</f>
        <v>#N/A</v>
      </c>
      <c r="BG61" s="612" t="e">
        <f>VLOOKUP(B61,Wipro!$D$1:$H$2,5,0)</f>
        <v>#N/A</v>
      </c>
      <c r="BH61" s="612" t="e">
        <f>VLOOKUP(B61,'Perch Technologies'!$D$2:$H$2,5,0)</f>
        <v>#N/A</v>
      </c>
      <c r="BI61" s="612" t="e">
        <f>VLOOKUP(B61,'Morning Star'!$D$1:$H$6,5,0)</f>
        <v>#N/A</v>
      </c>
      <c r="BJ61" s="612" t="e">
        <f>VLOOKUP(B61,Flexiloans!$D$1:$H$2,5,0)</f>
        <v>#N/A</v>
      </c>
      <c r="BK61" s="612" t="e">
        <f>VLOOKUP(B61,'Thirdware Solutions'!$D$1:$H$2,5,0)</f>
        <v>#N/A</v>
      </c>
      <c r="BL61" s="612" t="e">
        <f>VLOOKUP(B61,Tescom!$D$1:$H$8,5,0)</f>
        <v>#N/A</v>
      </c>
      <c r="BM61" s="612" t="e">
        <f>VLOOKUP(B61,'Cogno AI'!$D$1:$H$2,5,0)</f>
        <v>#N/A</v>
      </c>
      <c r="BN61" s="612" t="e">
        <f>VLOOKUP(B61,'ABM Knowledgeware'!$D$1:$H$2,5,0)</f>
        <v>#N/A</v>
      </c>
      <c r="BO61" s="612" t="e">
        <f>VLOOKUP(B61,'Concerto Software'!$D$1:$H$3,5,0)</f>
        <v>#N/A</v>
      </c>
      <c r="BP61" s="612" t="e">
        <f>VLOOKUP(B61,'My Captain'!$D$1:$H$4,5,0)</f>
        <v>#N/A</v>
      </c>
      <c r="BQ61" s="612" t="e">
        <f>VLOOKUP(B61,'Finoux Solutions'!$D$2:$H$4,5,0)</f>
        <v>#N/A</v>
      </c>
      <c r="BR61" s="612" t="e">
        <f>VLOOKUP(B61,'MITR Learning'!$D$1:$H$2,5,0)</f>
        <v>#N/A</v>
      </c>
      <c r="BS61" s="612" t="e">
        <f>VLOOKUP(B61,Nucsoft!$D$2:$H$6,5,0)</f>
        <v>#N/A</v>
      </c>
      <c r="BT61" s="612" t="e">
        <f>VLOOKUP(B61,'Paras Cadd'!$D$1:$H$2,5,0)</f>
        <v>#N/A</v>
      </c>
      <c r="BU61" s="612" t="e">
        <f>VLOOKUP(B61,'ICICI Securities'!$D$1:$H$2,5,0)</f>
        <v>#N/A</v>
      </c>
      <c r="BV61" s="612" t="e">
        <f>VLOOKUP(B61,'Citius Tech'!$D$2:$H$5,5,0)</f>
        <v>#N/A</v>
      </c>
      <c r="BW61" s="612" t="e">
        <f>VLOOKUP(B61,'Buzzy Brains'!$D$2:$H$2,5,0)</f>
        <v>#N/A</v>
      </c>
      <c r="BX61" s="612" t="e">
        <f>VLOOKUP(B61,'Decimal Point'!$D$2:$H$2,5,0)</f>
        <v>#N/A</v>
      </c>
      <c r="BY61" s="612" t="e">
        <f>VLOOKUP(B61,'Sankey Business Solutions'!$D$2:$H$3,5,0)</f>
        <v>#N/A</v>
      </c>
      <c r="BZ61" s="612" t="e">
        <f>VLOOKUP(B61,'Nangia &amp; Co LLP'!$D$2:$H$2,5,0)</f>
        <v>#N/A</v>
      </c>
      <c r="CA61" s="612" t="e">
        <f>VLOOKUP(B61,'FIS Solutions India Pvt Ltd'!$D$2:$H$2,5,0)</f>
        <v>#N/A</v>
      </c>
      <c r="CB61" s="612" t="e">
        <f>VLOOKUP(B61,'Delta Technology &amp; Management '!$D$2:$H$16,5,0)</f>
        <v>#N/A</v>
      </c>
      <c r="CC61" s="612" t="e">
        <f>VLOOKUP(B61,'Espoir Networks'!$D$3:$H$11,5,0)</f>
        <v>#N/A</v>
      </c>
      <c r="CD61" s="612" t="e">
        <f>VLOOKUP(B61,'Servosys Solution'!$D$3:$H$5,5,0)</f>
        <v>#N/A</v>
      </c>
      <c r="CE61" s="612" t="e">
        <f>VLOOKUP(B61,'Ribbon Communications'!$D$3:$H$4,5,0)</f>
        <v>#N/A</v>
      </c>
      <c r="CF61" s="612">
        <f t="shared" si="1"/>
        <v>1</v>
      </c>
      <c r="CG61" s="129" t="s">
        <v>134</v>
      </c>
      <c r="CH61" s="129">
        <v>515032204335</v>
      </c>
      <c r="CI61" s="129" t="s">
        <v>134</v>
      </c>
      <c r="CJ61" s="129" t="s">
        <v>11732</v>
      </c>
      <c r="CK61" s="132">
        <v>42917</v>
      </c>
      <c r="CL61" s="129">
        <v>2021</v>
      </c>
      <c r="CM61" s="128" t="s">
        <v>5667</v>
      </c>
      <c r="CN61" s="129">
        <v>454</v>
      </c>
      <c r="CO61" s="133">
        <v>90.8</v>
      </c>
      <c r="CP61" s="129">
        <v>2015</v>
      </c>
      <c r="CQ61" s="129" t="s">
        <v>79</v>
      </c>
      <c r="CR61" s="128" t="s">
        <v>12127</v>
      </c>
      <c r="CS61" s="129">
        <v>525</v>
      </c>
      <c r="CT61" s="133">
        <v>80.77</v>
      </c>
      <c r="CU61" s="129">
        <v>2017</v>
      </c>
      <c r="CV61" s="129" t="s">
        <v>79</v>
      </c>
      <c r="CW61" s="131" t="s">
        <v>81</v>
      </c>
      <c r="CX61" s="131" t="s">
        <v>81</v>
      </c>
      <c r="CY61" s="129" t="s">
        <v>81</v>
      </c>
      <c r="CZ61" s="129" t="s">
        <v>81</v>
      </c>
      <c r="DA61" s="129" t="s">
        <v>81</v>
      </c>
      <c r="DB61" s="129" t="s">
        <v>81</v>
      </c>
      <c r="DC61" s="129" t="s">
        <v>81</v>
      </c>
      <c r="DD61" s="129" t="s">
        <v>81</v>
      </c>
      <c r="DE61" s="129" t="s">
        <v>81</v>
      </c>
      <c r="DF61" s="129">
        <v>0</v>
      </c>
      <c r="DG61" s="134">
        <v>8.56</v>
      </c>
      <c r="DH61" s="134">
        <v>8.85</v>
      </c>
      <c r="DI61" s="134">
        <v>9.69</v>
      </c>
      <c r="DJ61" s="134">
        <v>9.11</v>
      </c>
      <c r="DK61" s="134">
        <v>8.9600000000000009</v>
      </c>
      <c r="DL61" s="134">
        <v>9.5299999999999994</v>
      </c>
      <c r="DM61" s="129">
        <v>54.7</v>
      </c>
      <c r="DN61" s="129">
        <v>9.11</v>
      </c>
      <c r="DO61" s="129"/>
      <c r="DP61" s="131" t="s">
        <v>82</v>
      </c>
      <c r="DQ61" s="129">
        <v>0</v>
      </c>
      <c r="DR61" s="129">
        <v>0</v>
      </c>
      <c r="DS61" s="129" t="s">
        <v>83</v>
      </c>
      <c r="DT61" s="129" t="s">
        <v>83</v>
      </c>
      <c r="DU61" s="129" t="s">
        <v>83</v>
      </c>
      <c r="DV61" s="129" t="s">
        <v>83</v>
      </c>
      <c r="DW61" s="131" t="s">
        <v>83</v>
      </c>
      <c r="DX61" s="131" t="s">
        <v>84</v>
      </c>
      <c r="DY61" s="131" t="s">
        <v>81</v>
      </c>
      <c r="DZ61" s="131" t="s">
        <v>5669</v>
      </c>
      <c r="EA61" s="131" t="s">
        <v>187</v>
      </c>
      <c r="EB61" s="131" t="s">
        <v>5670</v>
      </c>
      <c r="EC61" s="131" t="s">
        <v>118</v>
      </c>
      <c r="ED61" s="131" t="s">
        <v>89</v>
      </c>
      <c r="EE61" s="131" t="s">
        <v>5671</v>
      </c>
      <c r="EF61" s="131" t="s">
        <v>5672</v>
      </c>
      <c r="EG61" s="131" t="s">
        <v>5673</v>
      </c>
      <c r="EH61" s="131" t="s">
        <v>81</v>
      </c>
      <c r="EI61" s="131" t="s">
        <v>81</v>
      </c>
      <c r="EJ61" s="135" t="s">
        <v>5674</v>
      </c>
      <c r="EK61" s="135" t="s">
        <v>5675</v>
      </c>
      <c r="EL61" s="135" t="s">
        <v>5676</v>
      </c>
      <c r="EM61" s="135" t="s">
        <v>5677</v>
      </c>
      <c r="EN61" s="131" t="s">
        <v>81</v>
      </c>
    </row>
    <row r="62" spans="1:144" ht="18" thickTop="1" thickBot="1">
      <c r="A62" s="575">
        <f t="shared" si="2"/>
        <v>61</v>
      </c>
      <c r="B62" s="572" t="s">
        <v>5914</v>
      </c>
      <c r="C62" s="600" t="s">
        <v>5915</v>
      </c>
      <c r="D62" s="570" t="s">
        <v>13208</v>
      </c>
      <c r="E62" s="568" t="str">
        <f t="shared" si="0"/>
        <v>Placed</v>
      </c>
      <c r="F62" s="570" t="s">
        <v>12493</v>
      </c>
      <c r="G62" s="570" t="s">
        <v>530</v>
      </c>
      <c r="H62" s="131" t="str">
        <f>VLOOKUP(B62,CMPN1!C:E, 3,0)</f>
        <v>12th + Engineering without live KT</v>
      </c>
      <c r="I62" s="610" t="s">
        <v>484</v>
      </c>
      <c r="J62" s="572">
        <v>21</v>
      </c>
      <c r="K62" s="611" t="s">
        <v>5916</v>
      </c>
      <c r="L62" s="611" t="s">
        <v>73</v>
      </c>
      <c r="M62" s="611" t="s">
        <v>5917</v>
      </c>
      <c r="N62" s="612" t="s">
        <v>5913</v>
      </c>
      <c r="O62" s="612">
        <v>9987273407</v>
      </c>
      <c r="P62" s="612">
        <v>9702001403</v>
      </c>
      <c r="Q62" s="612" t="e">
        <f>VLOOKUP(B62,'TCS CON'!$D$1:$H$98,5,0)</f>
        <v>#N/A</v>
      </c>
      <c r="R62" s="612">
        <f>VLOOKUP(B62,LTI!$C$1:$H$46,6,0)</f>
        <v>350000</v>
      </c>
      <c r="S62" s="612" t="e">
        <f>VLOOKUP(B62,JARO!$E$2:$I$11,5,0)</f>
        <v>#N/A</v>
      </c>
      <c r="T62" s="612" t="e">
        <f>VLOOKUP(B62,Capgemini!$D$3:$H$78,5,0)</f>
        <v>#N/A</v>
      </c>
      <c r="U62" s="612" t="e">
        <f>VLOOKUP(B62,Carwale!$D$1:$H$4,5,0)</f>
        <v>#N/A</v>
      </c>
      <c r="V62" s="612" t="e">
        <f>VLOOKUP(B62,'Interactive Brokers'!E:I,5,0)</f>
        <v>#N/A</v>
      </c>
      <c r="W62" s="612" t="e">
        <f>VLOOKUP(B62,'REL Jio'!E:I,5,0)</f>
        <v>#N/A</v>
      </c>
      <c r="X62" s="612" t="e">
        <f>VLOOKUP(B62,'Sciative Sol'!E:I,5,0)</f>
        <v>#N/A</v>
      </c>
      <c r="Y62" s="612" t="e">
        <f>VLOOKUP(B62,'Hexaware Tech'!E:I,5,0)</f>
        <v>#N/A</v>
      </c>
      <c r="Z62" s="612" t="e">
        <f>VLOOKUP(B62,Axis!D:H,5,0)</f>
        <v>#N/A</v>
      </c>
      <c r="AA62" s="612" t="e">
        <f>VLOOKUP(B62,Ugam!$D$3:$H$26,5,0)</f>
        <v>#N/A</v>
      </c>
      <c r="AB62" s="612" t="e">
        <f>VLOOKUP(B62,Zeus!F:J,5,0)</f>
        <v>#N/A</v>
      </c>
      <c r="AC62" s="612" t="e">
        <f>VLOOKUP(B62,Montran!F:J,5,0)</f>
        <v>#N/A</v>
      </c>
      <c r="AD62" s="612" t="e">
        <f>VLOOKUP(B62,Endurance!G62:L62,5,0)</f>
        <v>#N/A</v>
      </c>
      <c r="AE62" s="612" t="e">
        <f>VLOOKUP(B62,'Swabhav Techlabs'!$F$1:$J$2,5,0)</f>
        <v>#N/A</v>
      </c>
      <c r="AF62" s="612" t="e">
        <f>VLOOKUP(B62,'Quality Kiosk'!$F$1:$J$18,5,0)</f>
        <v>#N/A</v>
      </c>
      <c r="AG62" s="612" t="e">
        <f>VLOOKUP(B62,'Lemon VB'!$F$1:$J$2,5,0)</f>
        <v>#N/A</v>
      </c>
      <c r="AH62" s="612" t="e">
        <f>VLOOKUP(B62,Gocomet!$E$1:$I$3,5,0)</f>
        <v>#N/A</v>
      </c>
      <c r="AI62" s="612" t="e">
        <f>VLOOKUP(B62,'Ingram Micro'!$E$1:$I$8,5,0)</f>
        <v>#N/A</v>
      </c>
      <c r="AJ62" s="612" t="e">
        <f>VLOOKUP(B62,'DePronto Infotech'!$E$1:$I$2,5,0)</f>
        <v>#N/A</v>
      </c>
      <c r="AK62" s="612" t="e">
        <f>VLOOKUP(B62,'Reliance Retail'!$E$1:$I$4,5,0)</f>
        <v>#N/A</v>
      </c>
      <c r="AL62" s="612" t="e">
        <f>VLOOKUP(B62,'Bright Champs'!$D$1:$H$13,5,0)</f>
        <v>#N/A</v>
      </c>
      <c r="AM62" s="612" t="e">
        <f>VLOOKUP(B62,Neosoft!$E$1:$I$12,5,0)</f>
        <v>#N/A</v>
      </c>
      <c r="AN62" s="612" t="e">
        <f>VLOOKUP(B62,Infosys!$E$1:$I$3,5,0)</f>
        <v>#N/A</v>
      </c>
      <c r="AO62" s="612" t="e">
        <f>VLOOKUP(B62,Cerelabs!$E$1:$I$5,5,0)</f>
        <v>#N/A</v>
      </c>
      <c r="AP62" s="612" t="e">
        <f>VLOOKUP(B62,'Neebal Technologies'!$D$1:$H$2,5,0)</f>
        <v>#N/A</v>
      </c>
      <c r="AQ62" s="612" t="e">
        <f>VLOOKUP(B62,'Vertiv Energy'!$D$1:$H$2,5,0)</f>
        <v>#N/A</v>
      </c>
      <c r="AR62" s="612" t="e">
        <f>VLOOKUP(B62,'Acidaes Solutions (CRMNEXT)'!$D$1:$H$3,5,0)</f>
        <v>#N/A</v>
      </c>
      <c r="AS62" s="612" t="e">
        <f>VLOOKUP(B62,Growisto!$D$1:$H$2,5,0)</f>
        <v>#N/A</v>
      </c>
      <c r="AT62" s="612" t="e">
        <f>VLOOKUP(B62,'9.9 Mediaworx - Digit'!$D$1:$H$2,5,0)</f>
        <v>#N/A</v>
      </c>
      <c r="AU62" s="612" t="e">
        <f>VLOOKUP(B62,'Vistaar systems Pvt Ltd'!$D$2:$H$3,5,0)</f>
        <v>#N/A</v>
      </c>
      <c r="AV62" s="612" t="e">
        <f>VLOOKUP(B62,'Course 5i'!$D$2:$H$11,5,0)</f>
        <v>#N/A</v>
      </c>
      <c r="AW62" s="612" t="e">
        <f>VLOOKUP(B62,'Radiant Appliances &amp; Electronic'!$D$1:$H$13,5,0)</f>
        <v>#N/A</v>
      </c>
      <c r="AX62" s="612" t="e">
        <f>VLOOKUP(B62,'Atos Global'!$D$3:$H$27,5,0)</f>
        <v>#N/A</v>
      </c>
      <c r="AY62" s="612" t="e">
        <f>VLOOKUP(B62,'Saama Technologies'!$D$1:$H$2,5,0)</f>
        <v>#N/A</v>
      </c>
      <c r="AZ62" s="612" t="e">
        <f>VLOOKUP(B62,'Multiplier Solutions'!$D$1:$H$2,5,0)</f>
        <v>#N/A</v>
      </c>
      <c r="BA62" s="612" t="e">
        <f>VLOOKUP(B62,GEP!$D$2:$H$5,5,0)</f>
        <v>#N/A</v>
      </c>
      <c r="BB62" s="612" t="e">
        <f>VLOOKUP(B62,Accenture!$D$1:$H$6,5,0)</f>
        <v>#N/A</v>
      </c>
      <c r="BC62" s="612" t="e">
        <f>VLOOKUP(B62,'Endurance International Group'!$D$1:$H$2,5,0)</f>
        <v>#N/A</v>
      </c>
      <c r="BD62" s="612" t="e">
        <f>VLOOKUP(B62,Newgen!$D$1:$H$2,5,0)</f>
        <v>#N/A</v>
      </c>
      <c r="BE62" s="612" t="e">
        <f>VLOOKUP(B62,'3D Incredible'!D62:H62,5,0)</f>
        <v>#N/A</v>
      </c>
      <c r="BF62" s="612" t="e">
        <f>VLOOKUP(B62,'Raja Software Labs'!$D$2:$H$2,5,0)</f>
        <v>#N/A</v>
      </c>
      <c r="BG62" s="612" t="e">
        <f>VLOOKUP(B62,Wipro!$D$1:$H$2,5,0)</f>
        <v>#N/A</v>
      </c>
      <c r="BH62" s="612" t="e">
        <f>VLOOKUP(B62,'Perch Technologies'!$D$2:$H$2,5,0)</f>
        <v>#N/A</v>
      </c>
      <c r="BI62" s="612" t="e">
        <f>VLOOKUP(B62,'Morning Star'!$D$1:$H$6,5,0)</f>
        <v>#N/A</v>
      </c>
      <c r="BJ62" s="612" t="e">
        <f>VLOOKUP(B62,Flexiloans!$D$1:$H$2,5,0)</f>
        <v>#N/A</v>
      </c>
      <c r="BK62" s="612" t="e">
        <f>VLOOKUP(B62,'Thirdware Solutions'!$D$1:$H$2,5,0)</f>
        <v>#N/A</v>
      </c>
      <c r="BL62" s="612" t="e">
        <f>VLOOKUP(B62,Tescom!$D$1:$H$8,5,0)</f>
        <v>#N/A</v>
      </c>
      <c r="BM62" s="612" t="e">
        <f>VLOOKUP(B62,'Cogno AI'!$D$1:$H$2,5,0)</f>
        <v>#N/A</v>
      </c>
      <c r="BN62" s="612" t="e">
        <f>VLOOKUP(B62,'ABM Knowledgeware'!$D$1:$H$2,5,0)</f>
        <v>#N/A</v>
      </c>
      <c r="BO62" s="612" t="e">
        <f>VLOOKUP(B62,'Concerto Software'!$D$1:$H$3,5,0)</f>
        <v>#N/A</v>
      </c>
      <c r="BP62" s="612" t="e">
        <f>VLOOKUP(B62,'My Captain'!$D$1:$H$4,5,0)</f>
        <v>#N/A</v>
      </c>
      <c r="BQ62" s="612" t="e">
        <f>VLOOKUP(B62,'Finoux Solutions'!$D$2:$H$4,5,0)</f>
        <v>#N/A</v>
      </c>
      <c r="BR62" s="612" t="e">
        <f>VLOOKUP(B62,'MITR Learning'!$D$1:$H$2,5,0)</f>
        <v>#N/A</v>
      </c>
      <c r="BS62" s="612" t="e">
        <f>VLOOKUP(B62,Nucsoft!$D$2:$H$6,5,0)</f>
        <v>#N/A</v>
      </c>
      <c r="BT62" s="612" t="e">
        <f>VLOOKUP(B62,'Paras Cadd'!$D$1:$H$2,5,0)</f>
        <v>#N/A</v>
      </c>
      <c r="BU62" s="612" t="e">
        <f>VLOOKUP(B62,'ICICI Securities'!$D$1:$H$2,5,0)</f>
        <v>#N/A</v>
      </c>
      <c r="BV62" s="612" t="e">
        <f>VLOOKUP(B62,'Citius Tech'!$D$2:$H$5,5,0)</f>
        <v>#N/A</v>
      </c>
      <c r="BW62" s="612" t="e">
        <f>VLOOKUP(B62,'Buzzy Brains'!$D$2:$H$2,5,0)</f>
        <v>#N/A</v>
      </c>
      <c r="BX62" s="612" t="e">
        <f>VLOOKUP(B62,'Decimal Point'!$D$2:$H$2,5,0)</f>
        <v>#N/A</v>
      </c>
      <c r="BY62" s="612" t="e">
        <f>VLOOKUP(B62,'Sankey Business Solutions'!$D$2:$H$3,5,0)</f>
        <v>#N/A</v>
      </c>
      <c r="BZ62" s="612" t="e">
        <f>VLOOKUP(B62,'Nangia &amp; Co LLP'!$D$2:$H$2,5,0)</f>
        <v>#N/A</v>
      </c>
      <c r="CA62" s="612" t="e">
        <f>VLOOKUP(B62,'FIS Solutions India Pvt Ltd'!$D$2:$H$2,5,0)</f>
        <v>#N/A</v>
      </c>
      <c r="CB62" s="612" t="e">
        <f>VLOOKUP(B62,'Delta Technology &amp; Management '!$D$2:$H$16,5,0)</f>
        <v>#N/A</v>
      </c>
      <c r="CC62" s="612" t="e">
        <f>VLOOKUP(B62,'Espoir Networks'!$D$3:$H$11,5,0)</f>
        <v>#N/A</v>
      </c>
      <c r="CD62" s="612" t="e">
        <f>VLOOKUP(B62,'Servosys Solution'!$D$3:$H$5,5,0)</f>
        <v>#N/A</v>
      </c>
      <c r="CE62" s="612" t="e">
        <f>VLOOKUP(B62,'Ribbon Communications'!$D$3:$H$4,5,0)</f>
        <v>#N/A</v>
      </c>
      <c r="CF62" s="612">
        <f t="shared" si="1"/>
        <v>1</v>
      </c>
      <c r="CG62" s="129" t="s">
        <v>5918</v>
      </c>
      <c r="CH62" s="129">
        <v>205240735363</v>
      </c>
      <c r="CI62" s="129" t="s">
        <v>5919</v>
      </c>
      <c r="CJ62" s="129" t="s">
        <v>11732</v>
      </c>
      <c r="CK62" s="132">
        <v>42917</v>
      </c>
      <c r="CL62" s="129">
        <v>2021</v>
      </c>
      <c r="CM62" s="128" t="s">
        <v>571</v>
      </c>
      <c r="CN62" s="129">
        <v>464</v>
      </c>
      <c r="CO62" s="133">
        <v>92.8</v>
      </c>
      <c r="CP62" s="129">
        <v>2015</v>
      </c>
      <c r="CQ62" s="129" t="s">
        <v>79</v>
      </c>
      <c r="CR62" s="128" t="s">
        <v>12128</v>
      </c>
      <c r="CS62" s="129">
        <v>564</v>
      </c>
      <c r="CT62" s="133">
        <v>86.77</v>
      </c>
      <c r="CU62" s="129">
        <v>2017</v>
      </c>
      <c r="CV62" s="129" t="s">
        <v>79</v>
      </c>
      <c r="CW62" s="131" t="s">
        <v>81</v>
      </c>
      <c r="CX62" s="131" t="s">
        <v>81</v>
      </c>
      <c r="CY62" s="129" t="s">
        <v>81</v>
      </c>
      <c r="CZ62" s="129" t="s">
        <v>81</v>
      </c>
      <c r="DA62" s="129" t="s">
        <v>81</v>
      </c>
      <c r="DB62" s="129" t="s">
        <v>81</v>
      </c>
      <c r="DC62" s="129" t="s">
        <v>81</v>
      </c>
      <c r="DD62" s="129" t="s">
        <v>81</v>
      </c>
      <c r="DE62" s="129" t="s">
        <v>81</v>
      </c>
      <c r="DF62" s="129">
        <v>0</v>
      </c>
      <c r="DG62" s="134">
        <v>8.5</v>
      </c>
      <c r="DH62" s="134">
        <v>8.2799999999999994</v>
      </c>
      <c r="DI62" s="134">
        <v>9.85</v>
      </c>
      <c r="DJ62" s="134">
        <v>10</v>
      </c>
      <c r="DK62" s="134">
        <v>9.85</v>
      </c>
      <c r="DL62" s="131"/>
      <c r="DM62" s="129">
        <v>46.48</v>
      </c>
      <c r="DN62" s="129">
        <v>9.2899999999999991</v>
      </c>
      <c r="DO62" s="129"/>
      <c r="DP62" s="131" t="s">
        <v>138</v>
      </c>
      <c r="DQ62" s="129">
        <v>0</v>
      </c>
      <c r="DR62" s="129">
        <v>0</v>
      </c>
      <c r="DS62" s="129" t="s">
        <v>83</v>
      </c>
      <c r="DT62" s="129" t="s">
        <v>83</v>
      </c>
      <c r="DU62" s="129" t="s">
        <v>83</v>
      </c>
      <c r="DV62" s="129" t="s">
        <v>83</v>
      </c>
      <c r="DW62" s="131" t="s">
        <v>83</v>
      </c>
      <c r="DX62" s="131" t="s">
        <v>84</v>
      </c>
      <c r="DY62" s="131" t="s">
        <v>81</v>
      </c>
      <c r="DZ62" s="131" t="s">
        <v>5921</v>
      </c>
      <c r="EA62" s="131" t="s">
        <v>1502</v>
      </c>
      <c r="EB62" s="131" t="s">
        <v>5922</v>
      </c>
      <c r="EC62" s="131" t="s">
        <v>5923</v>
      </c>
      <c r="ED62" s="131" t="s">
        <v>89</v>
      </c>
      <c r="EE62" s="131" t="s">
        <v>5924</v>
      </c>
      <c r="EF62" s="131" t="s">
        <v>5925</v>
      </c>
      <c r="EG62" s="131" t="s">
        <v>5926</v>
      </c>
      <c r="EH62" s="131" t="s">
        <v>81</v>
      </c>
      <c r="EI62" s="131" t="s">
        <v>5927</v>
      </c>
      <c r="EJ62" s="135" t="s">
        <v>5928</v>
      </c>
      <c r="EK62" s="135" t="s">
        <v>5929</v>
      </c>
      <c r="EL62" s="135" t="s">
        <v>5930</v>
      </c>
      <c r="EM62" s="135" t="s">
        <v>5931</v>
      </c>
      <c r="EN62" s="131" t="s">
        <v>81</v>
      </c>
    </row>
    <row r="63" spans="1:144" ht="18" thickTop="1" thickBot="1">
      <c r="A63" s="575">
        <f t="shared" si="2"/>
        <v>62</v>
      </c>
      <c r="B63" s="572" t="s">
        <v>6015</v>
      </c>
      <c r="C63" s="600" t="s">
        <v>6016</v>
      </c>
      <c r="D63" s="570" t="s">
        <v>13208</v>
      </c>
      <c r="E63" s="568" t="str">
        <f t="shared" si="0"/>
        <v>Not Placed</v>
      </c>
      <c r="F63" s="570" t="s">
        <v>12493</v>
      </c>
      <c r="G63" s="570" t="s">
        <v>530</v>
      </c>
      <c r="H63" s="131" t="str">
        <f>VLOOKUP(B63,CMPN1!C:E, 3,0)</f>
        <v>Diploma  + Direct Second Year Engineering without live KT</v>
      </c>
      <c r="I63" s="610">
        <v>36442</v>
      </c>
      <c r="J63" s="572">
        <v>21</v>
      </c>
      <c r="K63" s="611" t="s">
        <v>6017</v>
      </c>
      <c r="L63" s="611" t="s">
        <v>73</v>
      </c>
      <c r="M63" s="611" t="s">
        <v>6018</v>
      </c>
      <c r="N63" s="612" t="s">
        <v>6014</v>
      </c>
      <c r="O63" s="612">
        <v>9146289162</v>
      </c>
      <c r="P63" s="612">
        <v>9146289162</v>
      </c>
      <c r="Q63" s="612" t="e">
        <f>VLOOKUP(B63,'TCS CON'!$D$1:$H$98,5,0)</f>
        <v>#N/A</v>
      </c>
      <c r="R63" s="612" t="e">
        <f>VLOOKUP(B63,LTI!$C$1:$H$46,6,0)</f>
        <v>#N/A</v>
      </c>
      <c r="S63" s="612" t="e">
        <f>VLOOKUP(B63,JARO!$E$2:$I$11,5,0)</f>
        <v>#N/A</v>
      </c>
      <c r="T63" s="612" t="e">
        <f>VLOOKUP(B63,Capgemini!$D$3:$H$78,5,0)</f>
        <v>#N/A</v>
      </c>
      <c r="U63" s="612" t="e">
        <f>VLOOKUP(B63,Carwale!$D$1:$H$4,5,0)</f>
        <v>#N/A</v>
      </c>
      <c r="V63" s="612" t="e">
        <f>VLOOKUP(B63,'Interactive Brokers'!E:I,5,0)</f>
        <v>#N/A</v>
      </c>
      <c r="W63" s="612" t="e">
        <f>VLOOKUP(B63,'REL Jio'!E:I,5,0)</f>
        <v>#N/A</v>
      </c>
      <c r="X63" s="612" t="e">
        <f>VLOOKUP(B63,'Sciative Sol'!E:I,5,0)</f>
        <v>#N/A</v>
      </c>
      <c r="Y63" s="612" t="e">
        <f>VLOOKUP(B63,'Hexaware Tech'!E:I,5,0)</f>
        <v>#N/A</v>
      </c>
      <c r="Z63" s="612" t="e">
        <f>VLOOKUP(B63,Axis!D:H,5,0)</f>
        <v>#N/A</v>
      </c>
      <c r="AA63" s="612" t="e">
        <f>VLOOKUP(B63,Ugam!$D$3:$H$26,5,0)</f>
        <v>#N/A</v>
      </c>
      <c r="AB63" s="612" t="e">
        <f>VLOOKUP(B63,Zeus!F:J,5,0)</f>
        <v>#N/A</v>
      </c>
      <c r="AC63" s="612" t="e">
        <f>VLOOKUP(B63,Montran!F:J,5,0)</f>
        <v>#N/A</v>
      </c>
      <c r="AD63" s="612" t="e">
        <f>VLOOKUP(B63,Endurance!G63:L63,5,0)</f>
        <v>#N/A</v>
      </c>
      <c r="AE63" s="612" t="e">
        <f>VLOOKUP(B63,'Swabhav Techlabs'!$F$1:$J$2,5,0)</f>
        <v>#N/A</v>
      </c>
      <c r="AF63" s="612" t="e">
        <f>VLOOKUP(B63,'Quality Kiosk'!$F$1:$J$18,5,0)</f>
        <v>#N/A</v>
      </c>
      <c r="AG63" s="612" t="e">
        <f>VLOOKUP(B63,'Lemon VB'!$F$1:$J$2,5,0)</f>
        <v>#N/A</v>
      </c>
      <c r="AH63" s="612" t="e">
        <f>VLOOKUP(B63,Gocomet!$E$1:$I$3,5,0)</f>
        <v>#N/A</v>
      </c>
      <c r="AI63" s="612" t="e">
        <f>VLOOKUP(B63,'Ingram Micro'!$E$1:$I$8,5,0)</f>
        <v>#N/A</v>
      </c>
      <c r="AJ63" s="612" t="e">
        <f>VLOOKUP(B63,'DePronto Infotech'!$E$1:$I$2,5,0)</f>
        <v>#N/A</v>
      </c>
      <c r="AK63" s="612" t="e">
        <f>VLOOKUP(B63,'Reliance Retail'!$E$1:$I$4,5,0)</f>
        <v>#N/A</v>
      </c>
      <c r="AL63" s="612" t="e">
        <f>VLOOKUP(B63,'Bright Champs'!$D$1:$H$13,5,0)</f>
        <v>#N/A</v>
      </c>
      <c r="AM63" s="612" t="e">
        <f>VLOOKUP(B63,Neosoft!$E$1:$I$12,5,0)</f>
        <v>#N/A</v>
      </c>
      <c r="AN63" s="612" t="e">
        <f>VLOOKUP(B63,Infosys!$E$1:$I$3,5,0)</f>
        <v>#N/A</v>
      </c>
      <c r="AO63" s="612" t="e">
        <f>VLOOKUP(B63,Cerelabs!$E$1:$I$5,5,0)</f>
        <v>#N/A</v>
      </c>
      <c r="AP63" s="612" t="e">
        <f>VLOOKUP(B63,'Neebal Technologies'!$D$1:$H$2,5,0)</f>
        <v>#N/A</v>
      </c>
      <c r="AQ63" s="612" t="e">
        <f>VLOOKUP(B63,'Vertiv Energy'!$D$1:$H$2,5,0)</f>
        <v>#N/A</v>
      </c>
      <c r="AR63" s="612" t="e">
        <f>VLOOKUP(B63,'Acidaes Solutions (CRMNEXT)'!$D$1:$H$3,5,0)</f>
        <v>#N/A</v>
      </c>
      <c r="AS63" s="612" t="e">
        <f>VLOOKUP(B63,Growisto!$D$1:$H$2,5,0)</f>
        <v>#N/A</v>
      </c>
      <c r="AT63" s="612" t="e">
        <f>VLOOKUP(B63,'9.9 Mediaworx - Digit'!$D$1:$H$2,5,0)</f>
        <v>#N/A</v>
      </c>
      <c r="AU63" s="612" t="e">
        <f>VLOOKUP(B63,'Vistaar systems Pvt Ltd'!$D$2:$H$3,5,0)</f>
        <v>#N/A</v>
      </c>
      <c r="AV63" s="612" t="e">
        <f>VLOOKUP(B63,'Course 5i'!$D$2:$H$11,5,0)</f>
        <v>#N/A</v>
      </c>
      <c r="AW63" s="612" t="e">
        <f>VLOOKUP(B63,'Radiant Appliances &amp; Electronic'!$D$1:$H$13,5,0)</f>
        <v>#N/A</v>
      </c>
      <c r="AX63" s="612" t="e">
        <f>VLOOKUP(B63,'Atos Global'!$D$3:$H$27,5,0)</f>
        <v>#N/A</v>
      </c>
      <c r="AY63" s="612" t="e">
        <f>VLOOKUP(B63,'Saama Technologies'!$D$1:$H$2,5,0)</f>
        <v>#N/A</v>
      </c>
      <c r="AZ63" s="612" t="e">
        <f>VLOOKUP(B63,'Multiplier Solutions'!$D$1:$H$2,5,0)</f>
        <v>#N/A</v>
      </c>
      <c r="BA63" s="612" t="e">
        <f>VLOOKUP(B63,GEP!$D$2:$H$5,5,0)</f>
        <v>#N/A</v>
      </c>
      <c r="BB63" s="612" t="e">
        <f>VLOOKUP(B63,Accenture!$D$1:$H$6,5,0)</f>
        <v>#N/A</v>
      </c>
      <c r="BC63" s="612" t="e">
        <f>VLOOKUP(B63,'Endurance International Group'!$D$1:$H$2,5,0)</f>
        <v>#N/A</v>
      </c>
      <c r="BD63" s="612" t="e">
        <f>VLOOKUP(B63,Newgen!$D$1:$H$2,5,0)</f>
        <v>#N/A</v>
      </c>
      <c r="BE63" s="612" t="e">
        <f>VLOOKUP(B63,'3D Incredible'!D63:H63,5,0)</f>
        <v>#N/A</v>
      </c>
      <c r="BF63" s="612" t="e">
        <f>VLOOKUP(B63,'Raja Software Labs'!$D$2:$H$2,5,0)</f>
        <v>#N/A</v>
      </c>
      <c r="BG63" s="612" t="e">
        <f>VLOOKUP(B63,Wipro!$D$1:$H$2,5,0)</f>
        <v>#N/A</v>
      </c>
      <c r="BH63" s="612" t="e">
        <f>VLOOKUP(B63,'Perch Technologies'!$D$2:$H$2,5,0)</f>
        <v>#N/A</v>
      </c>
      <c r="BI63" s="612" t="e">
        <f>VLOOKUP(B63,'Morning Star'!$D$1:$H$6,5,0)</f>
        <v>#N/A</v>
      </c>
      <c r="BJ63" s="612" t="e">
        <f>VLOOKUP(B63,Flexiloans!$D$1:$H$2,5,0)</f>
        <v>#N/A</v>
      </c>
      <c r="BK63" s="612" t="e">
        <f>VLOOKUP(B63,'Thirdware Solutions'!$D$1:$H$2,5,0)</f>
        <v>#N/A</v>
      </c>
      <c r="BL63" s="612" t="e">
        <f>VLOOKUP(B63,Tescom!$D$1:$H$8,5,0)</f>
        <v>#N/A</v>
      </c>
      <c r="BM63" s="612" t="e">
        <f>VLOOKUP(B63,'Cogno AI'!$D$1:$H$2,5,0)</f>
        <v>#N/A</v>
      </c>
      <c r="BN63" s="612" t="e">
        <f>VLOOKUP(B63,'ABM Knowledgeware'!$D$1:$H$2,5,0)</f>
        <v>#N/A</v>
      </c>
      <c r="BO63" s="612" t="e">
        <f>VLOOKUP(B63,'Concerto Software'!$D$1:$H$3,5,0)</f>
        <v>#N/A</v>
      </c>
      <c r="BP63" s="612" t="e">
        <f>VLOOKUP(B63,'My Captain'!$D$1:$H$4,5,0)</f>
        <v>#N/A</v>
      </c>
      <c r="BQ63" s="612" t="e">
        <f>VLOOKUP(B63,'Finoux Solutions'!$D$2:$H$4,5,0)</f>
        <v>#N/A</v>
      </c>
      <c r="BR63" s="612" t="e">
        <f>VLOOKUP(B63,'MITR Learning'!$D$1:$H$2,5,0)</f>
        <v>#N/A</v>
      </c>
      <c r="BS63" s="612" t="e">
        <f>VLOOKUP(B63,Nucsoft!$D$2:$H$6,5,0)</f>
        <v>#N/A</v>
      </c>
      <c r="BT63" s="612" t="e">
        <f>VLOOKUP(B63,'Paras Cadd'!$D$1:$H$2,5,0)</f>
        <v>#N/A</v>
      </c>
      <c r="BU63" s="612" t="e">
        <f>VLOOKUP(B63,'ICICI Securities'!$D$1:$H$2,5,0)</f>
        <v>#N/A</v>
      </c>
      <c r="BV63" s="612" t="e">
        <f>VLOOKUP(B63,'Citius Tech'!$D$2:$H$5,5,0)</f>
        <v>#N/A</v>
      </c>
      <c r="BW63" s="612" t="e">
        <f>VLOOKUP(B63,'Buzzy Brains'!$D$2:$H$2,5,0)</f>
        <v>#N/A</v>
      </c>
      <c r="BX63" s="612" t="e">
        <f>VLOOKUP(B63,'Decimal Point'!$D$2:$H$2,5,0)</f>
        <v>#N/A</v>
      </c>
      <c r="BY63" s="612" t="e">
        <f>VLOOKUP(B63,'Sankey Business Solutions'!$D$2:$H$3,5,0)</f>
        <v>#N/A</v>
      </c>
      <c r="BZ63" s="612" t="e">
        <f>VLOOKUP(B63,'Nangia &amp; Co LLP'!$D$2:$H$2,5,0)</f>
        <v>#N/A</v>
      </c>
      <c r="CA63" s="612" t="e">
        <f>VLOOKUP(B63,'FIS Solutions India Pvt Ltd'!$D$2:$H$2,5,0)</f>
        <v>#N/A</v>
      </c>
      <c r="CB63" s="612" t="e">
        <f>VLOOKUP(B63,'Delta Technology &amp; Management '!$D$2:$H$16,5,0)</f>
        <v>#N/A</v>
      </c>
      <c r="CC63" s="612" t="e">
        <f>VLOOKUP(B63,'Espoir Networks'!$D$3:$H$11,5,0)</f>
        <v>#N/A</v>
      </c>
      <c r="CD63" s="612" t="e">
        <f>VLOOKUP(B63,'Servosys Solution'!$D$3:$H$5,5,0)</f>
        <v>#N/A</v>
      </c>
      <c r="CE63" s="612" t="e">
        <f>VLOOKUP(B63,'Ribbon Communications'!$D$3:$H$4,5,0)</f>
        <v>#N/A</v>
      </c>
      <c r="CF63" s="612">
        <f t="shared" si="1"/>
        <v>0</v>
      </c>
      <c r="CG63" s="129" t="s">
        <v>6019</v>
      </c>
      <c r="CH63" s="129">
        <v>801612364551</v>
      </c>
      <c r="CI63" s="129" t="s">
        <v>134</v>
      </c>
      <c r="CJ63" s="129" t="s">
        <v>11733</v>
      </c>
      <c r="CK63" s="132">
        <v>43282</v>
      </c>
      <c r="CL63" s="129">
        <v>2021</v>
      </c>
      <c r="CM63" s="128" t="s">
        <v>6020</v>
      </c>
      <c r="CN63" s="129">
        <v>444</v>
      </c>
      <c r="CO63" s="133">
        <v>88.8</v>
      </c>
      <c r="CP63" s="129">
        <v>2015</v>
      </c>
      <c r="CQ63" s="129" t="s">
        <v>79</v>
      </c>
      <c r="CR63" s="128" t="s">
        <v>295</v>
      </c>
      <c r="CS63" s="129" t="s">
        <v>81</v>
      </c>
      <c r="CT63" s="133" t="s">
        <v>81</v>
      </c>
      <c r="CU63" s="129" t="s">
        <v>81</v>
      </c>
      <c r="CV63" s="129" t="s">
        <v>109</v>
      </c>
      <c r="CW63" s="131" t="s">
        <v>3011</v>
      </c>
      <c r="CX63" s="131" t="s">
        <v>3331</v>
      </c>
      <c r="CY63" s="129">
        <v>1452</v>
      </c>
      <c r="CZ63" s="129">
        <v>90.75</v>
      </c>
      <c r="DA63" s="129">
        <v>2018</v>
      </c>
      <c r="DB63" s="129" t="s">
        <v>112</v>
      </c>
      <c r="DC63" s="129" t="s">
        <v>113</v>
      </c>
      <c r="DD63" s="129">
        <v>80.099999999999994</v>
      </c>
      <c r="DE63" s="129">
        <v>80.05</v>
      </c>
      <c r="DF63" s="129">
        <v>0</v>
      </c>
      <c r="DG63" s="131" t="s">
        <v>81</v>
      </c>
      <c r="DH63" s="131" t="s">
        <v>81</v>
      </c>
      <c r="DI63" s="134">
        <v>7.65</v>
      </c>
      <c r="DJ63" s="134">
        <v>9.19</v>
      </c>
      <c r="DK63" s="134">
        <v>9.4</v>
      </c>
      <c r="DL63" s="134">
        <v>9.84</v>
      </c>
      <c r="DM63" s="129">
        <v>36.08</v>
      </c>
      <c r="DN63" s="129">
        <v>9.02</v>
      </c>
      <c r="DO63" s="129"/>
      <c r="DP63" s="131" t="s">
        <v>338</v>
      </c>
      <c r="DQ63" s="129">
        <v>0</v>
      </c>
      <c r="DR63" s="129">
        <v>0</v>
      </c>
      <c r="DS63" s="129" t="s">
        <v>83</v>
      </c>
      <c r="DT63" s="129" t="s">
        <v>83</v>
      </c>
      <c r="DU63" s="129" t="s">
        <v>83</v>
      </c>
      <c r="DV63" s="129" t="s">
        <v>83</v>
      </c>
      <c r="DW63" s="131" t="s">
        <v>83</v>
      </c>
      <c r="DX63" s="131" t="s">
        <v>84</v>
      </c>
      <c r="DY63" s="131" t="s">
        <v>81</v>
      </c>
      <c r="DZ63" s="131" t="s">
        <v>6021</v>
      </c>
      <c r="EA63" s="131" t="s">
        <v>379</v>
      </c>
      <c r="EB63" s="131" t="s">
        <v>6022</v>
      </c>
      <c r="EC63" s="131" t="s">
        <v>379</v>
      </c>
      <c r="ED63" s="131" t="s">
        <v>89</v>
      </c>
      <c r="EE63" s="131" t="s">
        <v>6023</v>
      </c>
      <c r="EF63" s="131" t="s">
        <v>6024</v>
      </c>
      <c r="EG63" s="131" t="s">
        <v>6025</v>
      </c>
      <c r="EH63" s="131" t="s">
        <v>6026</v>
      </c>
      <c r="EI63" s="131" t="s">
        <v>497</v>
      </c>
      <c r="EJ63" s="135" t="s">
        <v>6027</v>
      </c>
      <c r="EK63" s="135" t="s">
        <v>6028</v>
      </c>
      <c r="EL63" s="135" t="s">
        <v>6029</v>
      </c>
      <c r="EM63" s="135" t="s">
        <v>6030</v>
      </c>
      <c r="EN63" s="131" t="s">
        <v>81</v>
      </c>
    </row>
    <row r="64" spans="1:144" ht="18" thickTop="1" thickBot="1">
      <c r="A64" s="575">
        <f t="shared" si="2"/>
        <v>63</v>
      </c>
      <c r="B64" s="572" t="s">
        <v>6410</v>
      </c>
      <c r="C64" s="600" t="s">
        <v>6411</v>
      </c>
      <c r="D64" s="570" t="s">
        <v>13209</v>
      </c>
      <c r="E64" s="568" t="str">
        <f t="shared" si="0"/>
        <v>Not Placed</v>
      </c>
      <c r="F64" s="570" t="s">
        <v>12493</v>
      </c>
      <c r="G64" s="570" t="s">
        <v>530</v>
      </c>
      <c r="H64" s="131" t="str">
        <f>VLOOKUP(B64,CMPN1!C:E, 3,0)</f>
        <v>12th + Engineering without live KT</v>
      </c>
      <c r="I64" s="610">
        <v>36589</v>
      </c>
      <c r="J64" s="572">
        <v>21</v>
      </c>
      <c r="K64" s="611" t="s">
        <v>6412</v>
      </c>
      <c r="L64" s="611" t="s">
        <v>73</v>
      </c>
      <c r="M64" s="611" t="s">
        <v>6413</v>
      </c>
      <c r="N64" s="612" t="s">
        <v>6409</v>
      </c>
      <c r="O64" s="612">
        <v>24162061</v>
      </c>
      <c r="P64" s="612">
        <v>9137837229</v>
      </c>
      <c r="Q64" s="612" t="e">
        <f>VLOOKUP(B64,'TCS CON'!$D$1:$H$98,5,0)</f>
        <v>#N/A</v>
      </c>
      <c r="R64" s="612" t="e">
        <f>VLOOKUP(B64,LTI!$C$1:$H$46,6,0)</f>
        <v>#N/A</v>
      </c>
      <c r="S64" s="612" t="e">
        <f>VLOOKUP(B64,JARO!$E$2:$I$11,5,0)</f>
        <v>#N/A</v>
      </c>
      <c r="T64" s="612" t="e">
        <f>VLOOKUP(B64,Capgemini!$D$3:$H$78,5,0)</f>
        <v>#N/A</v>
      </c>
      <c r="U64" s="612" t="e">
        <f>VLOOKUP(B64,Carwale!$D$1:$H$4,5,0)</f>
        <v>#N/A</v>
      </c>
      <c r="V64" s="612" t="e">
        <f>VLOOKUP(B64,'Interactive Brokers'!E:I,5,0)</f>
        <v>#N/A</v>
      </c>
      <c r="W64" s="612" t="e">
        <f>VLOOKUP(B64,'REL Jio'!E:I,5,0)</f>
        <v>#N/A</v>
      </c>
      <c r="X64" s="612" t="e">
        <f>VLOOKUP(B64,'Sciative Sol'!E:I,5,0)</f>
        <v>#N/A</v>
      </c>
      <c r="Y64" s="612" t="e">
        <f>VLOOKUP(B64,'Hexaware Tech'!E:I,5,0)</f>
        <v>#N/A</v>
      </c>
      <c r="Z64" s="612" t="e">
        <f>VLOOKUP(B64,Axis!D:H,5,0)</f>
        <v>#N/A</v>
      </c>
      <c r="AA64" s="612" t="e">
        <f>VLOOKUP(B64,Ugam!$D$3:$H$26,5,0)</f>
        <v>#N/A</v>
      </c>
      <c r="AB64" s="612" t="e">
        <f>VLOOKUP(B64,Zeus!F:J,5,0)</f>
        <v>#N/A</v>
      </c>
      <c r="AC64" s="612" t="e">
        <f>VLOOKUP(B64,Montran!F:J,5,0)</f>
        <v>#N/A</v>
      </c>
      <c r="AD64" s="612" t="e">
        <f>VLOOKUP(B64,Endurance!G64:L64,5,0)</f>
        <v>#N/A</v>
      </c>
      <c r="AE64" s="612" t="e">
        <f>VLOOKUP(B64,'Swabhav Techlabs'!$F$1:$J$2,5,0)</f>
        <v>#N/A</v>
      </c>
      <c r="AF64" s="612" t="e">
        <f>VLOOKUP(B64,'Quality Kiosk'!$F$1:$J$18,5,0)</f>
        <v>#N/A</v>
      </c>
      <c r="AG64" s="612" t="e">
        <f>VLOOKUP(B64,'Lemon VB'!$F$1:$J$2,5,0)</f>
        <v>#N/A</v>
      </c>
      <c r="AH64" s="612" t="e">
        <f>VLOOKUP(B64,Gocomet!$E$1:$I$3,5,0)</f>
        <v>#N/A</v>
      </c>
      <c r="AI64" s="612" t="e">
        <f>VLOOKUP(B64,'Ingram Micro'!$E$1:$I$8,5,0)</f>
        <v>#N/A</v>
      </c>
      <c r="AJ64" s="612" t="e">
        <f>VLOOKUP(B64,'DePronto Infotech'!$E$1:$I$2,5,0)</f>
        <v>#N/A</v>
      </c>
      <c r="AK64" s="612" t="e">
        <f>VLOOKUP(B64,'Reliance Retail'!$E$1:$I$4,5,0)</f>
        <v>#N/A</v>
      </c>
      <c r="AL64" s="612" t="e">
        <f>VLOOKUP(B64,'Bright Champs'!$D$1:$H$13,5,0)</f>
        <v>#N/A</v>
      </c>
      <c r="AM64" s="612" t="e">
        <f>VLOOKUP(B64,Neosoft!$E$1:$I$12,5,0)</f>
        <v>#N/A</v>
      </c>
      <c r="AN64" s="612" t="e">
        <f>VLOOKUP(B64,Infosys!$E$1:$I$3,5,0)</f>
        <v>#N/A</v>
      </c>
      <c r="AO64" s="612" t="e">
        <f>VLOOKUP(B64,Cerelabs!$E$1:$I$5,5,0)</f>
        <v>#N/A</v>
      </c>
      <c r="AP64" s="612" t="e">
        <f>VLOOKUP(B64,'Neebal Technologies'!$D$1:$H$2,5,0)</f>
        <v>#N/A</v>
      </c>
      <c r="AQ64" s="612" t="e">
        <f>VLOOKUP(B64,'Vertiv Energy'!$D$1:$H$2,5,0)</f>
        <v>#N/A</v>
      </c>
      <c r="AR64" s="612" t="e">
        <f>VLOOKUP(B64,'Acidaes Solutions (CRMNEXT)'!$D$1:$H$3,5,0)</f>
        <v>#N/A</v>
      </c>
      <c r="AS64" s="612" t="e">
        <f>VLOOKUP(B64,Growisto!$D$1:$H$2,5,0)</f>
        <v>#N/A</v>
      </c>
      <c r="AT64" s="612" t="e">
        <f>VLOOKUP(B64,'9.9 Mediaworx - Digit'!$D$1:$H$2,5,0)</f>
        <v>#N/A</v>
      </c>
      <c r="AU64" s="612" t="e">
        <f>VLOOKUP(B64,'Vistaar systems Pvt Ltd'!$D$2:$H$3,5,0)</f>
        <v>#N/A</v>
      </c>
      <c r="AV64" s="612" t="e">
        <f>VLOOKUP(B64,'Course 5i'!$D$2:$H$11,5,0)</f>
        <v>#N/A</v>
      </c>
      <c r="AW64" s="612" t="e">
        <f>VLOOKUP(B64,'Radiant Appliances &amp; Electronic'!$D$1:$H$13,5,0)</f>
        <v>#N/A</v>
      </c>
      <c r="AX64" s="612" t="e">
        <f>VLOOKUP(B64,'Atos Global'!$D$3:$H$27,5,0)</f>
        <v>#N/A</v>
      </c>
      <c r="AY64" s="612" t="e">
        <f>VLOOKUP(B64,'Saama Technologies'!$D$1:$H$2,5,0)</f>
        <v>#N/A</v>
      </c>
      <c r="AZ64" s="612" t="e">
        <f>VLOOKUP(B64,'Multiplier Solutions'!$D$1:$H$2,5,0)</f>
        <v>#N/A</v>
      </c>
      <c r="BA64" s="612" t="e">
        <f>VLOOKUP(B64,GEP!$D$2:$H$5,5,0)</f>
        <v>#N/A</v>
      </c>
      <c r="BB64" s="612" t="e">
        <f>VLOOKUP(B64,Accenture!$D$1:$H$6,5,0)</f>
        <v>#N/A</v>
      </c>
      <c r="BC64" s="612" t="e">
        <f>VLOOKUP(B64,'Endurance International Group'!$D$1:$H$2,5,0)</f>
        <v>#N/A</v>
      </c>
      <c r="BD64" s="612" t="e">
        <f>VLOOKUP(B64,Newgen!$D$1:$H$2,5,0)</f>
        <v>#N/A</v>
      </c>
      <c r="BE64" s="612" t="e">
        <f>VLOOKUP(B64,'3D Incredible'!D64:H64,5,0)</f>
        <v>#N/A</v>
      </c>
      <c r="BF64" s="612" t="e">
        <f>VLOOKUP(B64,'Raja Software Labs'!$D$2:$H$2,5,0)</f>
        <v>#N/A</v>
      </c>
      <c r="BG64" s="612" t="e">
        <f>VLOOKUP(B64,Wipro!$D$1:$H$2,5,0)</f>
        <v>#N/A</v>
      </c>
      <c r="BH64" s="612" t="e">
        <f>VLOOKUP(B64,'Perch Technologies'!$D$2:$H$2,5,0)</f>
        <v>#N/A</v>
      </c>
      <c r="BI64" s="612" t="e">
        <f>VLOOKUP(B64,'Morning Star'!$D$1:$H$6,5,0)</f>
        <v>#N/A</v>
      </c>
      <c r="BJ64" s="612" t="e">
        <f>VLOOKUP(B64,Flexiloans!$D$1:$H$2,5,0)</f>
        <v>#N/A</v>
      </c>
      <c r="BK64" s="612" t="e">
        <f>VLOOKUP(B64,'Thirdware Solutions'!$D$1:$H$2,5,0)</f>
        <v>#N/A</v>
      </c>
      <c r="BL64" s="612" t="e">
        <f>VLOOKUP(B64,Tescom!$D$1:$H$8,5,0)</f>
        <v>#N/A</v>
      </c>
      <c r="BM64" s="612" t="e">
        <f>VLOOKUP(B64,'Cogno AI'!$D$1:$H$2,5,0)</f>
        <v>#N/A</v>
      </c>
      <c r="BN64" s="612" t="e">
        <f>VLOOKUP(B64,'ABM Knowledgeware'!$D$1:$H$2,5,0)</f>
        <v>#N/A</v>
      </c>
      <c r="BO64" s="612" t="e">
        <f>VLOOKUP(B64,'Concerto Software'!$D$1:$H$3,5,0)</f>
        <v>#N/A</v>
      </c>
      <c r="BP64" s="612" t="e">
        <f>VLOOKUP(B64,'My Captain'!$D$1:$H$4,5,0)</f>
        <v>#N/A</v>
      </c>
      <c r="BQ64" s="612" t="e">
        <f>VLOOKUP(B64,'Finoux Solutions'!$D$2:$H$4,5,0)</f>
        <v>#N/A</v>
      </c>
      <c r="BR64" s="612" t="e">
        <f>VLOOKUP(B64,'MITR Learning'!$D$1:$H$2,5,0)</f>
        <v>#N/A</v>
      </c>
      <c r="BS64" s="612" t="e">
        <f>VLOOKUP(B64,Nucsoft!$D$2:$H$6,5,0)</f>
        <v>#N/A</v>
      </c>
      <c r="BT64" s="612" t="e">
        <f>VLOOKUP(B64,'Paras Cadd'!$D$1:$H$2,5,0)</f>
        <v>#N/A</v>
      </c>
      <c r="BU64" s="612" t="e">
        <f>VLOOKUP(B64,'ICICI Securities'!$D$1:$H$2,5,0)</f>
        <v>#N/A</v>
      </c>
      <c r="BV64" s="612" t="e">
        <f>VLOOKUP(B64,'Citius Tech'!$D$2:$H$5,5,0)</f>
        <v>#N/A</v>
      </c>
      <c r="BW64" s="612" t="e">
        <f>VLOOKUP(B64,'Buzzy Brains'!$D$2:$H$2,5,0)</f>
        <v>#N/A</v>
      </c>
      <c r="BX64" s="612" t="e">
        <f>VLOOKUP(B64,'Decimal Point'!$D$2:$H$2,5,0)</f>
        <v>#N/A</v>
      </c>
      <c r="BY64" s="612" t="e">
        <f>VLOOKUP(B64,'Sankey Business Solutions'!$D$2:$H$3,5,0)</f>
        <v>#N/A</v>
      </c>
      <c r="BZ64" s="612" t="e">
        <f>VLOOKUP(B64,'Nangia &amp; Co LLP'!$D$2:$H$2,5,0)</f>
        <v>#N/A</v>
      </c>
      <c r="CA64" s="612" t="e">
        <f>VLOOKUP(B64,'FIS Solutions India Pvt Ltd'!$D$2:$H$2,5,0)</f>
        <v>#N/A</v>
      </c>
      <c r="CB64" s="612" t="e">
        <f>VLOOKUP(B64,'Delta Technology &amp; Management '!$D$2:$H$16,5,0)</f>
        <v>#N/A</v>
      </c>
      <c r="CC64" s="612" t="e">
        <f>VLOOKUP(B64,'Espoir Networks'!$D$3:$H$11,5,0)</f>
        <v>#N/A</v>
      </c>
      <c r="CD64" s="612" t="e">
        <f>VLOOKUP(B64,'Servosys Solution'!$D$3:$H$5,5,0)</f>
        <v>#N/A</v>
      </c>
      <c r="CE64" s="612" t="e">
        <f>VLOOKUP(B64,'Ribbon Communications'!$D$3:$H$4,5,0)</f>
        <v>#N/A</v>
      </c>
      <c r="CF64" s="612">
        <f t="shared" si="1"/>
        <v>0</v>
      </c>
      <c r="CG64" s="129" t="s">
        <v>6414</v>
      </c>
      <c r="CH64" s="129">
        <v>806482474064</v>
      </c>
      <c r="CI64" s="129" t="s">
        <v>134</v>
      </c>
      <c r="CJ64" s="129" t="s">
        <v>11732</v>
      </c>
      <c r="CK64" s="132">
        <v>42917</v>
      </c>
      <c r="CL64" s="129">
        <v>2021</v>
      </c>
      <c r="CM64" s="128" t="s">
        <v>4615</v>
      </c>
      <c r="CN64" s="129">
        <v>440</v>
      </c>
      <c r="CO64" s="133">
        <v>88</v>
      </c>
      <c r="CP64" s="129">
        <v>2015</v>
      </c>
      <c r="CQ64" s="129" t="s">
        <v>79</v>
      </c>
      <c r="CR64" s="128" t="s">
        <v>510</v>
      </c>
      <c r="CS64" s="129">
        <v>429</v>
      </c>
      <c r="CT64" s="133">
        <v>66</v>
      </c>
      <c r="CU64" s="129">
        <v>2017</v>
      </c>
      <c r="CV64" s="129" t="s">
        <v>79</v>
      </c>
      <c r="CW64" s="131" t="s">
        <v>81</v>
      </c>
      <c r="CX64" s="131" t="s">
        <v>81</v>
      </c>
      <c r="CY64" s="129" t="s">
        <v>81</v>
      </c>
      <c r="CZ64" s="129" t="s">
        <v>81</v>
      </c>
      <c r="DA64" s="129" t="s">
        <v>81</v>
      </c>
      <c r="DB64" s="129" t="s">
        <v>81</v>
      </c>
      <c r="DC64" s="129" t="s">
        <v>81</v>
      </c>
      <c r="DD64" s="129" t="s">
        <v>81</v>
      </c>
      <c r="DE64" s="129" t="s">
        <v>81</v>
      </c>
      <c r="DF64" s="129">
        <v>0</v>
      </c>
      <c r="DG64" s="134">
        <v>6.39</v>
      </c>
      <c r="DH64" s="134">
        <v>7.41</v>
      </c>
      <c r="DI64" s="134">
        <v>6.42</v>
      </c>
      <c r="DJ64" s="134">
        <v>7.04</v>
      </c>
      <c r="DK64" s="134">
        <v>7.18</v>
      </c>
      <c r="DL64" s="131"/>
      <c r="DM64" s="129">
        <v>34.44</v>
      </c>
      <c r="DN64" s="129">
        <v>6.88</v>
      </c>
      <c r="DO64" s="129"/>
      <c r="DP64" s="131" t="s">
        <v>138</v>
      </c>
      <c r="DQ64" s="129">
        <v>0</v>
      </c>
      <c r="DR64" s="129">
        <v>0</v>
      </c>
      <c r="DS64" s="129" t="s">
        <v>83</v>
      </c>
      <c r="DT64" s="129" t="s">
        <v>83</v>
      </c>
      <c r="DU64" s="129" t="s">
        <v>83</v>
      </c>
      <c r="DV64" s="129" t="s">
        <v>83</v>
      </c>
      <c r="DW64" s="131" t="s">
        <v>83</v>
      </c>
      <c r="DX64" s="131" t="s">
        <v>84</v>
      </c>
      <c r="DY64" s="131" t="s">
        <v>81</v>
      </c>
      <c r="DZ64" s="131" t="s">
        <v>6416</v>
      </c>
      <c r="EA64" s="131" t="s">
        <v>187</v>
      </c>
      <c r="EB64" s="131" t="s">
        <v>6417</v>
      </c>
      <c r="EC64" s="131" t="s">
        <v>88</v>
      </c>
      <c r="ED64" s="131" t="s">
        <v>89</v>
      </c>
      <c r="EE64" s="131" t="s">
        <v>6418</v>
      </c>
      <c r="EF64" s="131" t="s">
        <v>6419</v>
      </c>
      <c r="EG64" s="131" t="s">
        <v>6420</v>
      </c>
      <c r="EH64" s="131" t="s">
        <v>6421</v>
      </c>
      <c r="EI64" s="131" t="s">
        <v>6421</v>
      </c>
      <c r="EJ64" s="135" t="s">
        <v>6422</v>
      </c>
      <c r="EK64" s="135" t="s">
        <v>6423</v>
      </c>
      <c r="EL64" s="135" t="s">
        <v>6424</v>
      </c>
      <c r="EM64" s="135" t="s">
        <v>6425</v>
      </c>
      <c r="EN64" s="131" t="s">
        <v>81</v>
      </c>
    </row>
    <row r="65" spans="1:144" ht="18" thickTop="1" thickBot="1">
      <c r="A65" s="575">
        <f t="shared" si="2"/>
        <v>64</v>
      </c>
      <c r="B65" s="572" t="s">
        <v>6462</v>
      </c>
      <c r="C65" s="600" t="s">
        <v>6463</v>
      </c>
      <c r="D65" s="570" t="s">
        <v>13208</v>
      </c>
      <c r="E65" s="568" t="str">
        <f t="shared" si="0"/>
        <v>Not Placed</v>
      </c>
      <c r="F65" s="570" t="s">
        <v>12493</v>
      </c>
      <c r="G65" s="570" t="s">
        <v>530</v>
      </c>
      <c r="H65" s="131" t="str">
        <f>VLOOKUP(B65,CMPN1!C:E, 3,0)</f>
        <v>12th + Engineering without live KT</v>
      </c>
      <c r="I65" s="610" t="s">
        <v>6464</v>
      </c>
      <c r="J65" s="572">
        <v>21</v>
      </c>
      <c r="K65" s="611" t="s">
        <v>6465</v>
      </c>
      <c r="L65" s="611" t="s">
        <v>591</v>
      </c>
      <c r="M65" s="611" t="s">
        <v>6466</v>
      </c>
      <c r="N65" s="612" t="s">
        <v>6467</v>
      </c>
      <c r="O65" s="612">
        <v>28127954</v>
      </c>
      <c r="P65" s="612">
        <v>7738940983</v>
      </c>
      <c r="Q65" s="612" t="e">
        <f>VLOOKUP(B65,'TCS CON'!$D$1:$H$98,5,0)</f>
        <v>#N/A</v>
      </c>
      <c r="R65" s="612" t="e">
        <f>VLOOKUP(B65,LTI!$C$1:$H$46,6,0)</f>
        <v>#N/A</v>
      </c>
      <c r="S65" s="612" t="e">
        <f>VLOOKUP(B65,JARO!$E$2:$I$11,5,0)</f>
        <v>#N/A</v>
      </c>
      <c r="T65" s="612" t="e">
        <f>VLOOKUP(B65,Capgemini!$D$3:$H$78,5,0)</f>
        <v>#N/A</v>
      </c>
      <c r="U65" s="612" t="e">
        <f>VLOOKUP(B65,Carwale!$D$1:$H$4,5,0)</f>
        <v>#N/A</v>
      </c>
      <c r="V65" s="612" t="e">
        <f>VLOOKUP(B65,'Interactive Brokers'!E:I,5,0)</f>
        <v>#N/A</v>
      </c>
      <c r="W65" s="612" t="e">
        <f>VLOOKUP(B65,'REL Jio'!E:I,5,0)</f>
        <v>#N/A</v>
      </c>
      <c r="X65" s="612" t="e">
        <f>VLOOKUP(B65,'Sciative Sol'!E:I,5,0)</f>
        <v>#N/A</v>
      </c>
      <c r="Y65" s="612" t="e">
        <f>VLOOKUP(B65,'Hexaware Tech'!E:I,5,0)</f>
        <v>#N/A</v>
      </c>
      <c r="Z65" s="612" t="e">
        <f>VLOOKUP(B65,Axis!D:H,5,0)</f>
        <v>#N/A</v>
      </c>
      <c r="AA65" s="612" t="e">
        <f>VLOOKUP(B65,Ugam!$D$3:$H$26,5,0)</f>
        <v>#N/A</v>
      </c>
      <c r="AB65" s="612" t="e">
        <f>VLOOKUP(B65,Zeus!F:J,5,0)</f>
        <v>#N/A</v>
      </c>
      <c r="AC65" s="612" t="e">
        <f>VLOOKUP(B65,Montran!F:J,5,0)</f>
        <v>#N/A</v>
      </c>
      <c r="AD65" s="612" t="e">
        <f>VLOOKUP(B65,Endurance!G65:L65,5,0)</f>
        <v>#N/A</v>
      </c>
      <c r="AE65" s="612" t="e">
        <f>VLOOKUP(B65,'Swabhav Techlabs'!$F$1:$J$2,5,0)</f>
        <v>#N/A</v>
      </c>
      <c r="AF65" s="612" t="e">
        <f>VLOOKUP(B65,'Quality Kiosk'!$F$1:$J$18,5,0)</f>
        <v>#N/A</v>
      </c>
      <c r="AG65" s="612" t="e">
        <f>VLOOKUP(B65,'Lemon VB'!$F$1:$J$2,5,0)</f>
        <v>#N/A</v>
      </c>
      <c r="AH65" s="612" t="e">
        <f>VLOOKUP(B65,Gocomet!$E$1:$I$3,5,0)</f>
        <v>#N/A</v>
      </c>
      <c r="AI65" s="612" t="e">
        <f>VLOOKUP(B65,'Ingram Micro'!$E$1:$I$8,5,0)</f>
        <v>#N/A</v>
      </c>
      <c r="AJ65" s="612" t="e">
        <f>VLOOKUP(B65,'DePronto Infotech'!$E$1:$I$2,5,0)</f>
        <v>#N/A</v>
      </c>
      <c r="AK65" s="612" t="e">
        <f>VLOOKUP(B65,'Reliance Retail'!$E$1:$I$4,5,0)</f>
        <v>#N/A</v>
      </c>
      <c r="AL65" s="612" t="e">
        <f>VLOOKUP(B65,'Bright Champs'!$D$1:$H$13,5,0)</f>
        <v>#N/A</v>
      </c>
      <c r="AM65" s="612" t="e">
        <f>VLOOKUP(B65,Neosoft!$E$1:$I$12,5,0)</f>
        <v>#N/A</v>
      </c>
      <c r="AN65" s="612" t="e">
        <f>VLOOKUP(B65,Infosys!$E$1:$I$3,5,0)</f>
        <v>#N/A</v>
      </c>
      <c r="AO65" s="612" t="e">
        <f>VLOOKUP(B65,Cerelabs!$E$1:$I$5,5,0)</f>
        <v>#N/A</v>
      </c>
      <c r="AP65" s="612" t="e">
        <f>VLOOKUP(B65,'Neebal Technologies'!$D$1:$H$2,5,0)</f>
        <v>#N/A</v>
      </c>
      <c r="AQ65" s="612" t="e">
        <f>VLOOKUP(B65,'Vertiv Energy'!$D$1:$H$2,5,0)</f>
        <v>#N/A</v>
      </c>
      <c r="AR65" s="612" t="e">
        <f>VLOOKUP(B65,'Acidaes Solutions (CRMNEXT)'!$D$1:$H$3,5,0)</f>
        <v>#N/A</v>
      </c>
      <c r="AS65" s="612" t="e">
        <f>VLOOKUP(B65,Growisto!$D$1:$H$2,5,0)</f>
        <v>#N/A</v>
      </c>
      <c r="AT65" s="612" t="e">
        <f>VLOOKUP(B65,'9.9 Mediaworx - Digit'!$D$1:$H$2,5,0)</f>
        <v>#N/A</v>
      </c>
      <c r="AU65" s="612" t="e">
        <f>VLOOKUP(B65,'Vistaar systems Pvt Ltd'!$D$2:$H$3,5,0)</f>
        <v>#N/A</v>
      </c>
      <c r="AV65" s="612" t="e">
        <f>VLOOKUP(B65,'Course 5i'!$D$2:$H$11,5,0)</f>
        <v>#N/A</v>
      </c>
      <c r="AW65" s="612" t="e">
        <f>VLOOKUP(B65,'Radiant Appliances &amp; Electronic'!$D$1:$H$13,5,0)</f>
        <v>#N/A</v>
      </c>
      <c r="AX65" s="612" t="e">
        <f>VLOOKUP(B65,'Atos Global'!$D$3:$H$27,5,0)</f>
        <v>#N/A</v>
      </c>
      <c r="AY65" s="612" t="e">
        <f>VLOOKUP(B65,'Saama Technologies'!$D$1:$H$2,5,0)</f>
        <v>#N/A</v>
      </c>
      <c r="AZ65" s="612" t="e">
        <f>VLOOKUP(B65,'Multiplier Solutions'!$D$1:$H$2,5,0)</f>
        <v>#N/A</v>
      </c>
      <c r="BA65" s="612" t="e">
        <f>VLOOKUP(B65,GEP!$D$2:$H$5,5,0)</f>
        <v>#N/A</v>
      </c>
      <c r="BB65" s="612" t="e">
        <f>VLOOKUP(B65,Accenture!$D$1:$H$6,5,0)</f>
        <v>#N/A</v>
      </c>
      <c r="BC65" s="612" t="e">
        <f>VLOOKUP(B65,'Endurance International Group'!$D$1:$H$2,5,0)</f>
        <v>#N/A</v>
      </c>
      <c r="BD65" s="612" t="e">
        <f>VLOOKUP(B65,Newgen!$D$1:$H$2,5,0)</f>
        <v>#N/A</v>
      </c>
      <c r="BE65" s="612" t="e">
        <f>VLOOKUP(B65,'3D Incredible'!D65:H65,5,0)</f>
        <v>#N/A</v>
      </c>
      <c r="BF65" s="612" t="e">
        <f>VLOOKUP(B65,'Raja Software Labs'!$D$2:$H$2,5,0)</f>
        <v>#N/A</v>
      </c>
      <c r="BG65" s="612" t="e">
        <f>VLOOKUP(B65,Wipro!$D$1:$H$2,5,0)</f>
        <v>#N/A</v>
      </c>
      <c r="BH65" s="612" t="e">
        <f>VLOOKUP(B65,'Perch Technologies'!$D$2:$H$2,5,0)</f>
        <v>#N/A</v>
      </c>
      <c r="BI65" s="612" t="e">
        <f>VLOOKUP(B65,'Morning Star'!$D$1:$H$6,5,0)</f>
        <v>#N/A</v>
      </c>
      <c r="BJ65" s="612" t="e">
        <f>VLOOKUP(B65,Flexiloans!$D$1:$H$2,5,0)</f>
        <v>#N/A</v>
      </c>
      <c r="BK65" s="612" t="e">
        <f>VLOOKUP(B65,'Thirdware Solutions'!$D$1:$H$2,5,0)</f>
        <v>#N/A</v>
      </c>
      <c r="BL65" s="612" t="e">
        <f>VLOOKUP(B65,Tescom!$D$1:$H$8,5,0)</f>
        <v>#N/A</v>
      </c>
      <c r="BM65" s="612" t="e">
        <f>VLOOKUP(B65,'Cogno AI'!$D$1:$H$2,5,0)</f>
        <v>#N/A</v>
      </c>
      <c r="BN65" s="612" t="e">
        <f>VLOOKUP(B65,'ABM Knowledgeware'!$D$1:$H$2,5,0)</f>
        <v>#N/A</v>
      </c>
      <c r="BO65" s="612" t="e">
        <f>VLOOKUP(B65,'Concerto Software'!$D$1:$H$3,5,0)</f>
        <v>#N/A</v>
      </c>
      <c r="BP65" s="612" t="e">
        <f>VLOOKUP(B65,'My Captain'!$D$1:$H$4,5,0)</f>
        <v>#N/A</v>
      </c>
      <c r="BQ65" s="612" t="e">
        <f>VLOOKUP(B65,'Finoux Solutions'!$D$2:$H$4,5,0)</f>
        <v>#N/A</v>
      </c>
      <c r="BR65" s="612" t="e">
        <f>VLOOKUP(B65,'MITR Learning'!$D$1:$H$2,5,0)</f>
        <v>#N/A</v>
      </c>
      <c r="BS65" s="612" t="e">
        <f>VLOOKUP(B65,Nucsoft!$D$2:$H$6,5,0)</f>
        <v>#N/A</v>
      </c>
      <c r="BT65" s="612" t="e">
        <f>VLOOKUP(B65,'Paras Cadd'!$D$1:$H$2,5,0)</f>
        <v>#N/A</v>
      </c>
      <c r="BU65" s="612" t="e">
        <f>VLOOKUP(B65,'ICICI Securities'!$D$1:$H$2,5,0)</f>
        <v>#N/A</v>
      </c>
      <c r="BV65" s="612" t="e">
        <f>VLOOKUP(B65,'Citius Tech'!$D$2:$H$5,5,0)</f>
        <v>#N/A</v>
      </c>
      <c r="BW65" s="612" t="e">
        <f>VLOOKUP(B65,'Buzzy Brains'!$D$2:$H$2,5,0)</f>
        <v>#N/A</v>
      </c>
      <c r="BX65" s="612" t="e">
        <f>VLOOKUP(B65,'Decimal Point'!$D$2:$H$2,5,0)</f>
        <v>#N/A</v>
      </c>
      <c r="BY65" s="612" t="e">
        <f>VLOOKUP(B65,'Sankey Business Solutions'!$D$2:$H$3,5,0)</f>
        <v>#N/A</v>
      </c>
      <c r="BZ65" s="612" t="e">
        <f>VLOOKUP(B65,'Nangia &amp; Co LLP'!$D$2:$H$2,5,0)</f>
        <v>#N/A</v>
      </c>
      <c r="CA65" s="612" t="e">
        <f>VLOOKUP(B65,'FIS Solutions India Pvt Ltd'!$D$2:$H$2,5,0)</f>
        <v>#N/A</v>
      </c>
      <c r="CB65" s="612" t="e">
        <f>VLOOKUP(B65,'Delta Technology &amp; Management '!$D$2:$H$16,5,0)</f>
        <v>#N/A</v>
      </c>
      <c r="CC65" s="612" t="e">
        <f>VLOOKUP(B65,'Espoir Networks'!$D$3:$H$11,5,0)</f>
        <v>#N/A</v>
      </c>
      <c r="CD65" s="612" t="e">
        <f>VLOOKUP(B65,'Servosys Solution'!$D$3:$H$5,5,0)</f>
        <v>#N/A</v>
      </c>
      <c r="CE65" s="612" t="e">
        <f>VLOOKUP(B65,'Ribbon Communications'!$D$3:$H$4,5,0)</f>
        <v>#N/A</v>
      </c>
      <c r="CF65" s="612">
        <f t="shared" si="1"/>
        <v>0</v>
      </c>
      <c r="CG65" s="129" t="s">
        <v>6468</v>
      </c>
      <c r="CH65" s="129">
        <v>701070592069</v>
      </c>
      <c r="CI65" s="129" t="s">
        <v>6469</v>
      </c>
      <c r="CJ65" s="129" t="s">
        <v>11732</v>
      </c>
      <c r="CK65" s="132">
        <v>42917</v>
      </c>
      <c r="CL65" s="129">
        <v>2021</v>
      </c>
      <c r="CM65" s="128" t="s">
        <v>11928</v>
      </c>
      <c r="CN65" s="129">
        <v>450</v>
      </c>
      <c r="CO65" s="133">
        <v>90</v>
      </c>
      <c r="CP65" s="129">
        <v>2015</v>
      </c>
      <c r="CQ65" s="129" t="s">
        <v>79</v>
      </c>
      <c r="CR65" s="128" t="s">
        <v>12129</v>
      </c>
      <c r="CS65" s="129">
        <v>524</v>
      </c>
      <c r="CT65" s="133">
        <v>80.62</v>
      </c>
      <c r="CU65" s="129">
        <v>2017</v>
      </c>
      <c r="CV65" s="129" t="s">
        <v>79</v>
      </c>
      <c r="CW65" s="131" t="s">
        <v>295</v>
      </c>
      <c r="CX65" s="131" t="s">
        <v>81</v>
      </c>
      <c r="CY65" s="129" t="s">
        <v>81</v>
      </c>
      <c r="CZ65" s="129" t="s">
        <v>81</v>
      </c>
      <c r="DA65" s="129" t="s">
        <v>81</v>
      </c>
      <c r="DB65" s="129" t="s">
        <v>81</v>
      </c>
      <c r="DC65" s="129" t="s">
        <v>81</v>
      </c>
      <c r="DD65" s="129" t="s">
        <v>81</v>
      </c>
      <c r="DE65" s="129" t="s">
        <v>81</v>
      </c>
      <c r="DF65" s="129">
        <v>0</v>
      </c>
      <c r="DG65" s="134">
        <v>8.39</v>
      </c>
      <c r="DH65" s="134">
        <v>8.85</v>
      </c>
      <c r="DI65" s="134">
        <v>8.58</v>
      </c>
      <c r="DJ65" s="134">
        <v>8.67</v>
      </c>
      <c r="DK65" s="134">
        <v>8.52</v>
      </c>
      <c r="DL65" s="131"/>
      <c r="DM65" s="129">
        <v>43.01</v>
      </c>
      <c r="DN65" s="129">
        <v>8.6020000000000003</v>
      </c>
      <c r="DO65" s="129"/>
      <c r="DP65" s="131" t="s">
        <v>138</v>
      </c>
      <c r="DQ65" s="129">
        <v>0</v>
      </c>
      <c r="DR65" s="129">
        <v>0</v>
      </c>
      <c r="DS65" s="129" t="s">
        <v>83</v>
      </c>
      <c r="DT65" s="129" t="s">
        <v>83</v>
      </c>
      <c r="DU65" s="129" t="s">
        <v>83</v>
      </c>
      <c r="DV65" s="129" t="s">
        <v>83</v>
      </c>
      <c r="DW65" s="131" t="s">
        <v>83</v>
      </c>
      <c r="DX65" s="131" t="s">
        <v>84</v>
      </c>
      <c r="DY65" s="131" t="s">
        <v>81</v>
      </c>
      <c r="DZ65" s="131" t="s">
        <v>6472</v>
      </c>
      <c r="EA65" s="131" t="s">
        <v>781</v>
      </c>
      <c r="EB65" s="131" t="s">
        <v>6473</v>
      </c>
      <c r="EC65" s="131" t="s">
        <v>781</v>
      </c>
      <c r="ED65" s="131" t="s">
        <v>89</v>
      </c>
      <c r="EE65" s="131" t="s">
        <v>6474</v>
      </c>
      <c r="EF65" s="131" t="s">
        <v>6475</v>
      </c>
      <c r="EG65" s="131" t="s">
        <v>6476</v>
      </c>
      <c r="EH65" s="131" t="s">
        <v>6477</v>
      </c>
      <c r="EI65" s="131" t="s">
        <v>6478</v>
      </c>
      <c r="EJ65" s="135" t="s">
        <v>6479</v>
      </c>
      <c r="EK65" s="135" t="s">
        <v>6480</v>
      </c>
      <c r="EL65" s="131" t="s">
        <v>295</v>
      </c>
      <c r="EM65" s="135" t="s">
        <v>6481</v>
      </c>
      <c r="EN65" s="131" t="s">
        <v>245</v>
      </c>
    </row>
    <row r="66" spans="1:144" ht="18" thickTop="1" thickBot="1">
      <c r="A66" s="575">
        <f t="shared" si="2"/>
        <v>65</v>
      </c>
      <c r="B66" s="572" t="s">
        <v>6498</v>
      </c>
      <c r="C66" s="600" t="s">
        <v>6499</v>
      </c>
      <c r="D66" s="570" t="s">
        <v>13209</v>
      </c>
      <c r="E66" s="568" t="str">
        <f t="shared" si="0"/>
        <v>Placed</v>
      </c>
      <c r="F66" s="570" t="s">
        <v>12493</v>
      </c>
      <c r="G66" s="570" t="s">
        <v>530</v>
      </c>
      <c r="H66" s="131" t="str">
        <f>VLOOKUP(B66,CMPN1!C:E, 3,0)</f>
        <v>12th + Engineering without live KT</v>
      </c>
      <c r="I66" s="610" t="s">
        <v>6500</v>
      </c>
      <c r="J66" s="572">
        <v>21</v>
      </c>
      <c r="K66" s="611" t="s">
        <v>6501</v>
      </c>
      <c r="L66" s="611" t="s">
        <v>6501</v>
      </c>
      <c r="M66" s="611" t="s">
        <v>6502</v>
      </c>
      <c r="N66" s="612" t="s">
        <v>6497</v>
      </c>
      <c r="O66" s="612">
        <v>8291254320</v>
      </c>
      <c r="P66" s="612">
        <v>8291254320</v>
      </c>
      <c r="Q66" s="612">
        <f>VLOOKUP(B66,'TCS CON'!$D$1:$H$98,5,0)</f>
        <v>336000</v>
      </c>
      <c r="R66" s="612" t="e">
        <f>VLOOKUP(B66,LTI!$C$1:$H$46,6,0)</f>
        <v>#N/A</v>
      </c>
      <c r="S66" s="612" t="e">
        <f>VLOOKUP(B66,JARO!$E$2:$I$11,5,0)</f>
        <v>#N/A</v>
      </c>
      <c r="T66" s="612" t="e">
        <f>VLOOKUP(B66,Capgemini!$D$3:$H$78,5,0)</f>
        <v>#N/A</v>
      </c>
      <c r="U66" s="612" t="e">
        <f>VLOOKUP(B66,Carwale!$D$1:$H$4,5,0)</f>
        <v>#N/A</v>
      </c>
      <c r="V66" s="612" t="e">
        <f>VLOOKUP(B66,'Interactive Brokers'!E:I,5,0)</f>
        <v>#N/A</v>
      </c>
      <c r="W66" s="612" t="e">
        <f>VLOOKUP(B66,'REL Jio'!E:I,5,0)</f>
        <v>#N/A</v>
      </c>
      <c r="X66" s="612" t="e">
        <f>VLOOKUP(B66,'Sciative Sol'!E:I,5,0)</f>
        <v>#N/A</v>
      </c>
      <c r="Y66" s="612" t="e">
        <f>VLOOKUP(B66,'Hexaware Tech'!E:I,5,0)</f>
        <v>#N/A</v>
      </c>
      <c r="Z66" s="612" t="e">
        <f>VLOOKUP(B66,Axis!D:H,5,0)</f>
        <v>#N/A</v>
      </c>
      <c r="AA66" s="612" t="e">
        <f>VLOOKUP(B66,Ugam!$D$3:$H$26,5,0)</f>
        <v>#N/A</v>
      </c>
      <c r="AB66" s="612" t="e">
        <f>VLOOKUP(B66,Zeus!F:J,5,0)</f>
        <v>#N/A</v>
      </c>
      <c r="AC66" s="612" t="e">
        <f>VLOOKUP(B66,Montran!F:J,5,0)</f>
        <v>#N/A</v>
      </c>
      <c r="AD66" s="612" t="e">
        <f>VLOOKUP(B66,Endurance!G66:L66,5,0)</f>
        <v>#N/A</v>
      </c>
      <c r="AE66" s="612" t="e">
        <f>VLOOKUP(B66,'Swabhav Techlabs'!$F$1:$J$2,5,0)</f>
        <v>#N/A</v>
      </c>
      <c r="AF66" s="612" t="e">
        <f>VLOOKUP(B66,'Quality Kiosk'!$F$1:$J$18,5,0)</f>
        <v>#N/A</v>
      </c>
      <c r="AG66" s="612" t="e">
        <f>VLOOKUP(B66,'Lemon VB'!$F$1:$J$2,5,0)</f>
        <v>#N/A</v>
      </c>
      <c r="AH66" s="612" t="e">
        <f>VLOOKUP(B66,Gocomet!$E$1:$I$3,5,0)</f>
        <v>#N/A</v>
      </c>
      <c r="AI66" s="612" t="e">
        <f>VLOOKUP(B66,'Ingram Micro'!$E$1:$I$8,5,0)</f>
        <v>#N/A</v>
      </c>
      <c r="AJ66" s="612" t="e">
        <f>VLOOKUP(B66,'DePronto Infotech'!$E$1:$I$2,5,0)</f>
        <v>#N/A</v>
      </c>
      <c r="AK66" s="612" t="e">
        <f>VLOOKUP(B66,'Reliance Retail'!$E$1:$I$4,5,0)</f>
        <v>#N/A</v>
      </c>
      <c r="AL66" s="612" t="e">
        <f>VLOOKUP(B66,'Bright Champs'!$D$1:$H$13,5,0)</f>
        <v>#N/A</v>
      </c>
      <c r="AM66" s="612" t="e">
        <f>VLOOKUP(B66,Neosoft!$E$1:$I$12,5,0)</f>
        <v>#N/A</v>
      </c>
      <c r="AN66" s="612" t="e">
        <f>VLOOKUP(B66,Infosys!$E$1:$I$3,5,0)</f>
        <v>#N/A</v>
      </c>
      <c r="AO66" s="612" t="e">
        <f>VLOOKUP(B66,Cerelabs!$E$1:$I$5,5,0)</f>
        <v>#N/A</v>
      </c>
      <c r="AP66" s="612" t="e">
        <f>VLOOKUP(B66,'Neebal Technologies'!$D$1:$H$2,5,0)</f>
        <v>#N/A</v>
      </c>
      <c r="AQ66" s="612" t="e">
        <f>VLOOKUP(B66,'Vertiv Energy'!$D$1:$H$2,5,0)</f>
        <v>#N/A</v>
      </c>
      <c r="AR66" s="612" t="e">
        <f>VLOOKUP(B66,'Acidaes Solutions (CRMNEXT)'!$D$1:$H$3,5,0)</f>
        <v>#N/A</v>
      </c>
      <c r="AS66" s="612" t="e">
        <f>VLOOKUP(B66,Growisto!$D$1:$H$2,5,0)</f>
        <v>#N/A</v>
      </c>
      <c r="AT66" s="612" t="e">
        <f>VLOOKUP(B66,'9.9 Mediaworx - Digit'!$D$1:$H$2,5,0)</f>
        <v>#N/A</v>
      </c>
      <c r="AU66" s="612" t="e">
        <f>VLOOKUP(B66,'Vistaar systems Pvt Ltd'!$D$2:$H$3,5,0)</f>
        <v>#N/A</v>
      </c>
      <c r="AV66" s="612" t="e">
        <f>VLOOKUP(B66,'Course 5i'!$D$2:$H$11,5,0)</f>
        <v>#N/A</v>
      </c>
      <c r="AW66" s="612" t="e">
        <f>VLOOKUP(B66,'Radiant Appliances &amp; Electronic'!$D$1:$H$13,5,0)</f>
        <v>#N/A</v>
      </c>
      <c r="AX66" s="612" t="e">
        <f>VLOOKUP(B66,'Atos Global'!$D$3:$H$27,5,0)</f>
        <v>#N/A</v>
      </c>
      <c r="AY66" s="612" t="e">
        <f>VLOOKUP(B66,'Saama Technologies'!$D$1:$H$2,5,0)</f>
        <v>#N/A</v>
      </c>
      <c r="AZ66" s="612" t="e">
        <f>VLOOKUP(B66,'Multiplier Solutions'!$D$1:$H$2,5,0)</f>
        <v>#N/A</v>
      </c>
      <c r="BA66" s="612" t="e">
        <f>VLOOKUP(B66,GEP!$D$2:$H$5,5,0)</f>
        <v>#N/A</v>
      </c>
      <c r="BB66" s="612" t="e">
        <f>VLOOKUP(B66,Accenture!$D$1:$H$6,5,0)</f>
        <v>#N/A</v>
      </c>
      <c r="BC66" s="612" t="e">
        <f>VLOOKUP(B66,'Endurance International Group'!$D$1:$H$2,5,0)</f>
        <v>#N/A</v>
      </c>
      <c r="BD66" s="612" t="e">
        <f>VLOOKUP(B66,Newgen!$D$1:$H$2,5,0)</f>
        <v>#N/A</v>
      </c>
      <c r="BE66" s="612" t="e">
        <f>VLOOKUP(B66,'3D Incredible'!D66:H66,5,0)</f>
        <v>#N/A</v>
      </c>
      <c r="BF66" s="612" t="e">
        <f>VLOOKUP(B66,'Raja Software Labs'!$D$2:$H$2,5,0)</f>
        <v>#N/A</v>
      </c>
      <c r="BG66" s="612" t="e">
        <f>VLOOKUP(B66,Wipro!$D$1:$H$2,5,0)</f>
        <v>#N/A</v>
      </c>
      <c r="BH66" s="612" t="e">
        <f>VLOOKUP(B66,'Perch Technologies'!$D$2:$H$2,5,0)</f>
        <v>#N/A</v>
      </c>
      <c r="BI66" s="612" t="e">
        <f>VLOOKUP(B66,'Morning Star'!$D$1:$H$6,5,0)</f>
        <v>#N/A</v>
      </c>
      <c r="BJ66" s="612" t="e">
        <f>VLOOKUP(B66,Flexiloans!$D$1:$H$2,5,0)</f>
        <v>#N/A</v>
      </c>
      <c r="BK66" s="612" t="e">
        <f>VLOOKUP(B66,'Thirdware Solutions'!$D$1:$H$2,5,0)</f>
        <v>#N/A</v>
      </c>
      <c r="BL66" s="612" t="e">
        <f>VLOOKUP(B66,Tescom!$D$1:$H$8,5,0)</f>
        <v>#N/A</v>
      </c>
      <c r="BM66" s="612" t="e">
        <f>VLOOKUP(B66,'Cogno AI'!$D$1:$H$2,5,0)</f>
        <v>#N/A</v>
      </c>
      <c r="BN66" s="612" t="e">
        <f>VLOOKUP(B66,'ABM Knowledgeware'!$D$1:$H$2,5,0)</f>
        <v>#N/A</v>
      </c>
      <c r="BO66" s="612" t="e">
        <f>VLOOKUP(B66,'Concerto Software'!$D$1:$H$3,5,0)</f>
        <v>#N/A</v>
      </c>
      <c r="BP66" s="612" t="e">
        <f>VLOOKUP(B66,'My Captain'!$D$1:$H$4,5,0)</f>
        <v>#N/A</v>
      </c>
      <c r="BQ66" s="612" t="e">
        <f>VLOOKUP(B66,'Finoux Solutions'!$D$2:$H$4,5,0)</f>
        <v>#N/A</v>
      </c>
      <c r="BR66" s="612" t="e">
        <f>VLOOKUP(B66,'MITR Learning'!$D$1:$H$2,5,0)</f>
        <v>#N/A</v>
      </c>
      <c r="BS66" s="612" t="e">
        <f>VLOOKUP(B66,Nucsoft!$D$2:$H$6,5,0)</f>
        <v>#N/A</v>
      </c>
      <c r="BT66" s="612" t="e">
        <f>VLOOKUP(B66,'Paras Cadd'!$D$1:$H$2,5,0)</f>
        <v>#N/A</v>
      </c>
      <c r="BU66" s="612" t="e">
        <f>VLOOKUP(B66,'ICICI Securities'!$D$1:$H$2,5,0)</f>
        <v>#N/A</v>
      </c>
      <c r="BV66" s="612" t="e">
        <f>VLOOKUP(B66,'Citius Tech'!$D$2:$H$5,5,0)</f>
        <v>#N/A</v>
      </c>
      <c r="BW66" s="612" t="e">
        <f>VLOOKUP(B66,'Buzzy Brains'!$D$2:$H$2,5,0)</f>
        <v>#N/A</v>
      </c>
      <c r="BX66" s="612" t="e">
        <f>VLOOKUP(B66,'Decimal Point'!$D$2:$H$2,5,0)</f>
        <v>#N/A</v>
      </c>
      <c r="BY66" s="612" t="e">
        <f>VLOOKUP(B66,'Sankey Business Solutions'!$D$2:$H$3,5,0)</f>
        <v>#N/A</v>
      </c>
      <c r="BZ66" s="612" t="e">
        <f>VLOOKUP(B66,'Nangia &amp; Co LLP'!$D$2:$H$2,5,0)</f>
        <v>#N/A</v>
      </c>
      <c r="CA66" s="612" t="e">
        <f>VLOOKUP(B66,'FIS Solutions India Pvt Ltd'!$D$2:$H$2,5,0)</f>
        <v>#N/A</v>
      </c>
      <c r="CB66" s="612" t="e">
        <f>VLOOKUP(B66,'Delta Technology &amp; Management '!$D$2:$H$16,5,0)</f>
        <v>#N/A</v>
      </c>
      <c r="CC66" s="612" t="e">
        <f>VLOOKUP(B66,'Espoir Networks'!$D$3:$H$11,5,0)</f>
        <v>#N/A</v>
      </c>
      <c r="CD66" s="612" t="e">
        <f>VLOOKUP(B66,'Servosys Solution'!$D$3:$H$5,5,0)</f>
        <v>#N/A</v>
      </c>
      <c r="CE66" s="612" t="e">
        <f>VLOOKUP(B66,'Ribbon Communications'!$D$3:$H$4,5,0)</f>
        <v>#N/A</v>
      </c>
      <c r="CF66" s="612">
        <f t="shared" si="1"/>
        <v>1</v>
      </c>
      <c r="CG66" s="129" t="s">
        <v>6503</v>
      </c>
      <c r="CH66" s="129" t="s">
        <v>6504</v>
      </c>
      <c r="CI66" s="129" t="s">
        <v>6505</v>
      </c>
      <c r="CJ66" s="129" t="s">
        <v>11732</v>
      </c>
      <c r="CK66" s="132">
        <v>42917</v>
      </c>
      <c r="CL66" s="129">
        <v>2021</v>
      </c>
      <c r="CM66" s="128" t="s">
        <v>6506</v>
      </c>
      <c r="CN66" s="129">
        <v>425</v>
      </c>
      <c r="CO66" s="133">
        <v>85</v>
      </c>
      <c r="CP66" s="129">
        <v>2015</v>
      </c>
      <c r="CQ66" s="129" t="s">
        <v>276</v>
      </c>
      <c r="CR66" s="128" t="s">
        <v>6507</v>
      </c>
      <c r="CS66" s="129">
        <v>494</v>
      </c>
      <c r="CT66" s="133">
        <v>76</v>
      </c>
      <c r="CU66" s="129">
        <v>2017</v>
      </c>
      <c r="CV66" s="129" t="s">
        <v>79</v>
      </c>
      <c r="CW66" s="131" t="s">
        <v>81</v>
      </c>
      <c r="CX66" s="131" t="s">
        <v>81</v>
      </c>
      <c r="CY66" s="129" t="s">
        <v>81</v>
      </c>
      <c r="CZ66" s="129" t="s">
        <v>81</v>
      </c>
      <c r="DA66" s="129" t="s">
        <v>81</v>
      </c>
      <c r="DB66" s="129" t="s">
        <v>81</v>
      </c>
      <c r="DC66" s="129" t="s">
        <v>81</v>
      </c>
      <c r="DD66" s="129" t="s">
        <v>81</v>
      </c>
      <c r="DE66" s="129" t="s">
        <v>81</v>
      </c>
      <c r="DF66" s="129">
        <v>0</v>
      </c>
      <c r="DG66" s="134">
        <v>8.5399999999999991</v>
      </c>
      <c r="DH66" s="134">
        <v>7.65</v>
      </c>
      <c r="DI66" s="134">
        <v>7.58</v>
      </c>
      <c r="DJ66" s="134">
        <v>7.37</v>
      </c>
      <c r="DK66" s="134">
        <v>7.44</v>
      </c>
      <c r="DL66" s="134">
        <v>9.11</v>
      </c>
      <c r="DM66" s="129">
        <v>47.85</v>
      </c>
      <c r="DN66" s="129">
        <v>7.94</v>
      </c>
      <c r="DO66" s="129"/>
      <c r="DP66" s="131" t="s">
        <v>82</v>
      </c>
      <c r="DQ66" s="129">
        <v>0</v>
      </c>
      <c r="DR66" s="129">
        <v>0</v>
      </c>
      <c r="DS66" s="129" t="s">
        <v>83</v>
      </c>
      <c r="DT66" s="129" t="s">
        <v>83</v>
      </c>
      <c r="DU66" s="129" t="s">
        <v>83</v>
      </c>
      <c r="DV66" s="129" t="s">
        <v>83</v>
      </c>
      <c r="DW66" s="131" t="s">
        <v>83</v>
      </c>
      <c r="DX66" s="131" t="s">
        <v>84</v>
      </c>
      <c r="DY66" s="131" t="s">
        <v>81</v>
      </c>
      <c r="DZ66" s="131" t="s">
        <v>6508</v>
      </c>
      <c r="EA66" s="131" t="s">
        <v>187</v>
      </c>
      <c r="EB66" s="131" t="s">
        <v>6509</v>
      </c>
      <c r="EC66" s="131" t="s">
        <v>88</v>
      </c>
      <c r="ED66" s="131" t="s">
        <v>89</v>
      </c>
      <c r="EE66" s="131" t="s">
        <v>6510</v>
      </c>
      <c r="EF66" s="131" t="s">
        <v>6511</v>
      </c>
      <c r="EG66" s="131" t="s">
        <v>6512</v>
      </c>
      <c r="EH66" s="131" t="s">
        <v>6513</v>
      </c>
      <c r="EI66" s="131" t="s">
        <v>6514</v>
      </c>
      <c r="EJ66" s="135" t="s">
        <v>6515</v>
      </c>
      <c r="EK66" s="135" t="s">
        <v>6516</v>
      </c>
      <c r="EL66" s="135" t="s">
        <v>6517</v>
      </c>
      <c r="EM66" s="135" t="s">
        <v>6518</v>
      </c>
      <c r="EN66" s="131" t="s">
        <v>81</v>
      </c>
    </row>
    <row r="67" spans="1:144" ht="18" thickTop="1" thickBot="1">
      <c r="A67" s="575">
        <f t="shared" si="2"/>
        <v>66</v>
      </c>
      <c r="B67" s="572" t="s">
        <v>6576</v>
      </c>
      <c r="C67" s="600" t="s">
        <v>12384</v>
      </c>
      <c r="D67" s="570" t="s">
        <v>13208</v>
      </c>
      <c r="E67" s="568" t="str">
        <f t="shared" ref="E67:E130" si="3">IF(CF67&gt;0,"Placed","Not Placed")</f>
        <v>Placed</v>
      </c>
      <c r="F67" s="570" t="s">
        <v>12493</v>
      </c>
      <c r="G67" s="570" t="s">
        <v>530</v>
      </c>
      <c r="H67" s="131" t="str">
        <f>VLOOKUP(B67,CMPN1!C:E, 3,0)</f>
        <v>12th + Engineering without live KT</v>
      </c>
      <c r="I67" s="610" t="s">
        <v>6066</v>
      </c>
      <c r="J67" s="572">
        <v>20</v>
      </c>
      <c r="K67" s="611" t="s">
        <v>6578</v>
      </c>
      <c r="L67" s="611" t="s">
        <v>73</v>
      </c>
      <c r="M67" s="611" t="s">
        <v>6579</v>
      </c>
      <c r="N67" s="612" t="s">
        <v>6575</v>
      </c>
      <c r="O67" s="612">
        <v>9869361715</v>
      </c>
      <c r="P67" s="612">
        <v>8097861843</v>
      </c>
      <c r="Q67" s="612" t="e">
        <f>VLOOKUP(B67,'TCS CON'!$D$1:$H$98,5,0)</f>
        <v>#N/A</v>
      </c>
      <c r="R67" s="612" t="e">
        <f>VLOOKUP(B67,LTI!$C$1:$H$46,6,0)</f>
        <v>#N/A</v>
      </c>
      <c r="S67" s="612" t="e">
        <f>VLOOKUP(B67,JARO!$E$2:$I$11,5,0)</f>
        <v>#N/A</v>
      </c>
      <c r="T67" s="612">
        <f>VLOOKUP(B67,Capgemini!$D$3:$H$78,5,0)</f>
        <v>380000</v>
      </c>
      <c r="U67" s="612" t="e">
        <f>VLOOKUP(B67,Carwale!$D$1:$H$4,5,0)</f>
        <v>#N/A</v>
      </c>
      <c r="V67" s="612" t="e">
        <f>VLOOKUP(B67,'Interactive Brokers'!E:I,5,0)</f>
        <v>#N/A</v>
      </c>
      <c r="W67" s="612" t="e">
        <f>VLOOKUP(B67,'REL Jio'!E:I,5,0)</f>
        <v>#N/A</v>
      </c>
      <c r="X67" s="612" t="e">
        <f>VLOOKUP(B67,'Sciative Sol'!E:I,5,0)</f>
        <v>#N/A</v>
      </c>
      <c r="Y67" s="612" t="e">
        <f>VLOOKUP(B67,'Hexaware Tech'!E:I,5,0)</f>
        <v>#N/A</v>
      </c>
      <c r="Z67" s="612" t="e">
        <f>VLOOKUP(B67,Axis!D:H,5,0)</f>
        <v>#N/A</v>
      </c>
      <c r="AA67" s="612" t="e">
        <f>VLOOKUP(B67,Ugam!$D$3:$H$26,5,0)</f>
        <v>#N/A</v>
      </c>
      <c r="AB67" s="612" t="e">
        <f>VLOOKUP(B67,Zeus!F:J,5,0)</f>
        <v>#N/A</v>
      </c>
      <c r="AC67" s="612" t="e">
        <f>VLOOKUP(B67,Montran!F:J,5,0)</f>
        <v>#N/A</v>
      </c>
      <c r="AD67" s="612" t="e">
        <f>VLOOKUP(B67,Endurance!G67:L67,5,0)</f>
        <v>#N/A</v>
      </c>
      <c r="AE67" s="612" t="e">
        <f>VLOOKUP(B67,'Swabhav Techlabs'!$F$1:$J$2,5,0)</f>
        <v>#N/A</v>
      </c>
      <c r="AF67" s="612" t="e">
        <f>VLOOKUP(B67,'Quality Kiosk'!$F$1:$J$18,5,0)</f>
        <v>#N/A</v>
      </c>
      <c r="AG67" s="612" t="e">
        <f>VLOOKUP(B67,'Lemon VB'!$F$1:$J$2,5,0)</f>
        <v>#N/A</v>
      </c>
      <c r="AH67" s="612" t="e">
        <f>VLOOKUP(B67,Gocomet!$E$1:$I$3,5,0)</f>
        <v>#N/A</v>
      </c>
      <c r="AI67" s="612" t="e">
        <f>VLOOKUP(B67,'Ingram Micro'!$E$1:$I$8,5,0)</f>
        <v>#N/A</v>
      </c>
      <c r="AJ67" s="612" t="e">
        <f>VLOOKUP(B67,'DePronto Infotech'!$E$1:$I$2,5,0)</f>
        <v>#N/A</v>
      </c>
      <c r="AK67" s="612" t="e">
        <f>VLOOKUP(B67,'Reliance Retail'!$E$1:$I$4,5,0)</f>
        <v>#N/A</v>
      </c>
      <c r="AL67" s="612" t="e">
        <f>VLOOKUP(B67,'Bright Champs'!$D$1:$H$13,5,0)</f>
        <v>#N/A</v>
      </c>
      <c r="AM67" s="612" t="e">
        <f>VLOOKUP(B67,Neosoft!$E$1:$I$12,5,0)</f>
        <v>#N/A</v>
      </c>
      <c r="AN67" s="612" t="e">
        <f>VLOOKUP(B67,Infosys!$E$1:$I$3,5,0)</f>
        <v>#N/A</v>
      </c>
      <c r="AO67" s="612" t="e">
        <f>VLOOKUP(B67,Cerelabs!$E$1:$I$5,5,0)</f>
        <v>#N/A</v>
      </c>
      <c r="AP67" s="612" t="e">
        <f>VLOOKUP(B67,'Neebal Technologies'!$D$1:$H$2,5,0)</f>
        <v>#N/A</v>
      </c>
      <c r="AQ67" s="612" t="e">
        <f>VLOOKUP(B67,'Vertiv Energy'!$D$1:$H$2,5,0)</f>
        <v>#N/A</v>
      </c>
      <c r="AR67" s="612" t="e">
        <f>VLOOKUP(B67,'Acidaes Solutions (CRMNEXT)'!$D$1:$H$3,5,0)</f>
        <v>#N/A</v>
      </c>
      <c r="AS67" s="612" t="e">
        <f>VLOOKUP(B67,Growisto!$D$1:$H$2,5,0)</f>
        <v>#N/A</v>
      </c>
      <c r="AT67" s="612" t="e">
        <f>VLOOKUP(B67,'9.9 Mediaworx - Digit'!$D$1:$H$2,5,0)</f>
        <v>#N/A</v>
      </c>
      <c r="AU67" s="612" t="e">
        <f>VLOOKUP(B67,'Vistaar systems Pvt Ltd'!$D$2:$H$3,5,0)</f>
        <v>#N/A</v>
      </c>
      <c r="AV67" s="612" t="e">
        <f>VLOOKUP(B67,'Course 5i'!$D$2:$H$11,5,0)</f>
        <v>#N/A</v>
      </c>
      <c r="AW67" s="612" t="e">
        <f>VLOOKUP(B67,'Radiant Appliances &amp; Electronic'!$D$1:$H$13,5,0)</f>
        <v>#N/A</v>
      </c>
      <c r="AX67" s="612" t="e">
        <f>VLOOKUP(B67,'Atos Global'!$D$3:$H$27,5,0)</f>
        <v>#N/A</v>
      </c>
      <c r="AY67" s="612" t="e">
        <f>VLOOKUP(B67,'Saama Technologies'!$D$1:$H$2,5,0)</f>
        <v>#N/A</v>
      </c>
      <c r="AZ67" s="612" t="e">
        <f>VLOOKUP(B67,'Multiplier Solutions'!$D$1:$H$2,5,0)</f>
        <v>#N/A</v>
      </c>
      <c r="BA67" s="612" t="e">
        <f>VLOOKUP(B67,GEP!$D$2:$H$5,5,0)</f>
        <v>#N/A</v>
      </c>
      <c r="BB67" s="612" t="e">
        <f>VLOOKUP(B67,Accenture!$D$1:$H$6,5,0)</f>
        <v>#N/A</v>
      </c>
      <c r="BC67" s="612" t="e">
        <f>VLOOKUP(B67,'Endurance International Group'!$D$1:$H$2,5,0)</f>
        <v>#N/A</v>
      </c>
      <c r="BD67" s="612" t="e">
        <f>VLOOKUP(B67,Newgen!$D$1:$H$2,5,0)</f>
        <v>#N/A</v>
      </c>
      <c r="BE67" s="612" t="e">
        <f>VLOOKUP(B67,'3D Incredible'!D67:H67,5,0)</f>
        <v>#N/A</v>
      </c>
      <c r="BF67" s="612" t="e">
        <f>VLOOKUP(B67,'Raja Software Labs'!$D$2:$H$2,5,0)</f>
        <v>#N/A</v>
      </c>
      <c r="BG67" s="612" t="e">
        <f>VLOOKUP(B67,Wipro!$D$1:$H$2,5,0)</f>
        <v>#N/A</v>
      </c>
      <c r="BH67" s="612" t="e">
        <f>VLOOKUP(B67,'Perch Technologies'!$D$2:$H$2,5,0)</f>
        <v>#N/A</v>
      </c>
      <c r="BI67" s="612" t="e">
        <f>VLOOKUP(B67,'Morning Star'!$D$1:$H$6,5,0)</f>
        <v>#N/A</v>
      </c>
      <c r="BJ67" s="612" t="e">
        <f>VLOOKUP(B67,Flexiloans!$D$1:$H$2,5,0)</f>
        <v>#N/A</v>
      </c>
      <c r="BK67" s="612" t="e">
        <f>VLOOKUP(B67,'Thirdware Solutions'!$D$1:$H$2,5,0)</f>
        <v>#N/A</v>
      </c>
      <c r="BL67" s="612" t="e">
        <f>VLOOKUP(B67,Tescom!$D$1:$H$8,5,0)</f>
        <v>#N/A</v>
      </c>
      <c r="BM67" s="612" t="e">
        <f>VLOOKUP(B67,'Cogno AI'!$D$1:$H$2,5,0)</f>
        <v>#N/A</v>
      </c>
      <c r="BN67" s="612" t="e">
        <f>VLOOKUP(B67,'ABM Knowledgeware'!$D$1:$H$2,5,0)</f>
        <v>#N/A</v>
      </c>
      <c r="BO67" s="612" t="e">
        <f>VLOOKUP(B67,'Concerto Software'!$D$1:$H$3,5,0)</f>
        <v>#N/A</v>
      </c>
      <c r="BP67" s="612" t="e">
        <f>VLOOKUP(B67,'My Captain'!$D$1:$H$4,5,0)</f>
        <v>#N/A</v>
      </c>
      <c r="BQ67" s="612" t="e">
        <f>VLOOKUP(B67,'Finoux Solutions'!$D$2:$H$4,5,0)</f>
        <v>#N/A</v>
      </c>
      <c r="BR67" s="612" t="e">
        <f>VLOOKUP(B67,'MITR Learning'!$D$1:$H$2,5,0)</f>
        <v>#N/A</v>
      </c>
      <c r="BS67" s="612" t="e">
        <f>VLOOKUP(B67,Nucsoft!$D$2:$H$6,5,0)</f>
        <v>#N/A</v>
      </c>
      <c r="BT67" s="612" t="e">
        <f>VLOOKUP(B67,'Paras Cadd'!$D$1:$H$2,5,0)</f>
        <v>#N/A</v>
      </c>
      <c r="BU67" s="612" t="e">
        <f>VLOOKUP(B67,'ICICI Securities'!$D$1:$H$2,5,0)</f>
        <v>#N/A</v>
      </c>
      <c r="BV67" s="612" t="e">
        <f>VLOOKUP(B67,'Citius Tech'!$D$2:$H$5,5,0)</f>
        <v>#N/A</v>
      </c>
      <c r="BW67" s="612" t="e">
        <f>VLOOKUP(B67,'Buzzy Brains'!$D$2:$H$2,5,0)</f>
        <v>#N/A</v>
      </c>
      <c r="BX67" s="612" t="e">
        <f>VLOOKUP(B67,'Decimal Point'!$D$2:$H$2,5,0)</f>
        <v>#N/A</v>
      </c>
      <c r="BY67" s="612" t="e">
        <f>VLOOKUP(B67,'Sankey Business Solutions'!$D$2:$H$3,5,0)</f>
        <v>#N/A</v>
      </c>
      <c r="BZ67" s="612" t="e">
        <f>VLOOKUP(B67,'Nangia &amp; Co LLP'!$D$2:$H$2,5,0)</f>
        <v>#N/A</v>
      </c>
      <c r="CA67" s="612" t="e">
        <f>VLOOKUP(B67,'FIS Solutions India Pvt Ltd'!$D$2:$H$2,5,0)</f>
        <v>#N/A</v>
      </c>
      <c r="CB67" s="612" t="e">
        <f>VLOOKUP(B67,'Delta Technology &amp; Management '!$D$2:$H$16,5,0)</f>
        <v>#N/A</v>
      </c>
      <c r="CC67" s="612" t="e">
        <f>VLOOKUP(B67,'Espoir Networks'!$D$3:$H$11,5,0)</f>
        <v>#N/A</v>
      </c>
      <c r="CD67" s="612" t="e">
        <f>VLOOKUP(B67,'Servosys Solution'!$D$3:$H$5,5,0)</f>
        <v>#N/A</v>
      </c>
      <c r="CE67" s="612" t="e">
        <f>VLOOKUP(B67,'Ribbon Communications'!$D$3:$H$4,5,0)</f>
        <v>#N/A</v>
      </c>
      <c r="CF67" s="612">
        <f t="shared" ref="CF67:CF130" si="4">COUNT(Q67:CE67)</f>
        <v>1</v>
      </c>
      <c r="CG67" s="129" t="s">
        <v>6580</v>
      </c>
      <c r="CH67" s="129">
        <v>384031120284</v>
      </c>
      <c r="CI67" s="129" t="s">
        <v>6581</v>
      </c>
      <c r="CJ67" s="129" t="s">
        <v>11732</v>
      </c>
      <c r="CK67" s="132">
        <v>42917</v>
      </c>
      <c r="CL67" s="129">
        <v>2021</v>
      </c>
      <c r="CM67" s="128" t="s">
        <v>5595</v>
      </c>
      <c r="CN67" s="129">
        <v>645</v>
      </c>
      <c r="CO67" s="133">
        <v>94.2</v>
      </c>
      <c r="CP67" s="129">
        <v>2015</v>
      </c>
      <c r="CQ67" s="129" t="s">
        <v>398</v>
      </c>
      <c r="CR67" s="128" t="s">
        <v>6582</v>
      </c>
      <c r="CS67" s="129" t="s">
        <v>6583</v>
      </c>
      <c r="CT67" s="133">
        <v>94.2</v>
      </c>
      <c r="CU67" s="129">
        <v>2017</v>
      </c>
      <c r="CV67" s="129" t="s">
        <v>276</v>
      </c>
      <c r="CW67" s="131" t="s">
        <v>81</v>
      </c>
      <c r="CX67" s="131" t="s">
        <v>81</v>
      </c>
      <c r="CY67" s="129" t="s">
        <v>81</v>
      </c>
      <c r="CZ67" s="129" t="s">
        <v>81</v>
      </c>
      <c r="DA67" s="129" t="s">
        <v>81</v>
      </c>
      <c r="DB67" s="129" t="s">
        <v>81</v>
      </c>
      <c r="DC67" s="129" t="s">
        <v>81</v>
      </c>
      <c r="DD67" s="129" t="s">
        <v>81</v>
      </c>
      <c r="DE67" s="129" t="s">
        <v>81</v>
      </c>
      <c r="DF67" s="129">
        <v>0</v>
      </c>
      <c r="DG67" s="134">
        <v>8.76</v>
      </c>
      <c r="DH67" s="134">
        <v>9.09</v>
      </c>
      <c r="DI67" s="134">
        <v>9.85</v>
      </c>
      <c r="DJ67" s="134">
        <v>9.56</v>
      </c>
      <c r="DK67" s="134">
        <v>9.4</v>
      </c>
      <c r="DL67" s="131"/>
      <c r="DM67" s="129">
        <v>46.66</v>
      </c>
      <c r="DN67" s="129">
        <v>9.33</v>
      </c>
      <c r="DO67" s="129"/>
      <c r="DP67" s="131" t="s">
        <v>138</v>
      </c>
      <c r="DQ67" s="129">
        <v>0</v>
      </c>
      <c r="DR67" s="129">
        <v>0</v>
      </c>
      <c r="DS67" s="129" t="s">
        <v>83</v>
      </c>
      <c r="DT67" s="129" t="s">
        <v>83</v>
      </c>
      <c r="DU67" s="129" t="s">
        <v>83</v>
      </c>
      <c r="DV67" s="129" t="s">
        <v>83</v>
      </c>
      <c r="DW67" s="131" t="s">
        <v>83</v>
      </c>
      <c r="DX67" s="131" t="s">
        <v>84</v>
      </c>
      <c r="DY67" s="131" t="s">
        <v>81</v>
      </c>
      <c r="DZ67" s="131" t="s">
        <v>6584</v>
      </c>
      <c r="EA67" s="131" t="s">
        <v>6585</v>
      </c>
      <c r="EB67" s="131" t="s">
        <v>6586</v>
      </c>
      <c r="EC67" s="131" t="s">
        <v>403</v>
      </c>
      <c r="ED67" s="131" t="s">
        <v>89</v>
      </c>
      <c r="EE67" s="131" t="s">
        <v>6587</v>
      </c>
      <c r="EF67" s="131" t="s">
        <v>6588</v>
      </c>
      <c r="EG67" s="131" t="s">
        <v>6589</v>
      </c>
      <c r="EH67" s="131" t="s">
        <v>6590</v>
      </c>
      <c r="EI67" s="131" t="s">
        <v>6591</v>
      </c>
      <c r="EJ67" s="135" t="s">
        <v>6592</v>
      </c>
      <c r="EK67" s="135" t="s">
        <v>6593</v>
      </c>
      <c r="EL67" s="135" t="s">
        <v>6594</v>
      </c>
      <c r="EM67" s="135" t="s">
        <v>6595</v>
      </c>
      <c r="EN67" s="131" t="s">
        <v>81</v>
      </c>
    </row>
    <row r="68" spans="1:144" ht="18" thickTop="1" thickBot="1">
      <c r="A68" s="575">
        <f t="shared" ref="A68:A131" si="5">1+A67</f>
        <v>67</v>
      </c>
      <c r="B68" s="572" t="s">
        <v>6653</v>
      </c>
      <c r="C68" s="600" t="s">
        <v>6654</v>
      </c>
      <c r="D68" s="570" t="s">
        <v>13209</v>
      </c>
      <c r="E68" s="568" t="str">
        <f t="shared" si="3"/>
        <v>Placed</v>
      </c>
      <c r="F68" s="570" t="s">
        <v>12493</v>
      </c>
      <c r="G68" s="570" t="s">
        <v>530</v>
      </c>
      <c r="H68" s="131" t="str">
        <f>VLOOKUP(B68,CMPN1!C:E, 3,0)</f>
        <v>12th + Engineering without live KT</v>
      </c>
      <c r="I68" s="610" t="s">
        <v>774</v>
      </c>
      <c r="J68" s="572">
        <v>20</v>
      </c>
      <c r="K68" s="611" t="s">
        <v>6655</v>
      </c>
      <c r="L68" s="611" t="s">
        <v>6656</v>
      </c>
      <c r="M68" s="611" t="s">
        <v>6657</v>
      </c>
      <c r="N68" s="612" t="s">
        <v>6657</v>
      </c>
      <c r="O68" s="612">
        <v>9323613105</v>
      </c>
      <c r="P68" s="612">
        <v>8425030489</v>
      </c>
      <c r="Q68" s="612">
        <f>VLOOKUP(B68,'TCS CON'!$D$1:$H$98,5,0)</f>
        <v>336000</v>
      </c>
      <c r="R68" s="612" t="e">
        <f>VLOOKUP(B68,LTI!$C$1:$H$46,6,0)</f>
        <v>#N/A</v>
      </c>
      <c r="S68" s="612" t="e">
        <f>VLOOKUP(B68,JARO!$E$2:$I$11,5,0)</f>
        <v>#N/A</v>
      </c>
      <c r="T68" s="612" t="e">
        <f>VLOOKUP(B68,Capgemini!$D$3:$H$78,5,0)</f>
        <v>#N/A</v>
      </c>
      <c r="U68" s="612" t="e">
        <f>VLOOKUP(B68,Carwale!$D$1:$H$4,5,0)</f>
        <v>#N/A</v>
      </c>
      <c r="V68" s="612" t="e">
        <f>VLOOKUP(B68,'Interactive Brokers'!E:I,5,0)</f>
        <v>#N/A</v>
      </c>
      <c r="W68" s="612" t="e">
        <f>VLOOKUP(B68,'REL Jio'!E:I,5,0)</f>
        <v>#N/A</v>
      </c>
      <c r="X68" s="612" t="e">
        <f>VLOOKUP(B68,'Sciative Sol'!E:I,5,0)</f>
        <v>#N/A</v>
      </c>
      <c r="Y68" s="612" t="e">
        <f>VLOOKUP(B68,'Hexaware Tech'!E:I,5,0)</f>
        <v>#N/A</v>
      </c>
      <c r="Z68" s="612" t="e">
        <f>VLOOKUP(B68,Axis!D:H,5,0)</f>
        <v>#N/A</v>
      </c>
      <c r="AA68" s="612" t="e">
        <f>VLOOKUP(B68,Ugam!$D$3:$H$26,5,0)</f>
        <v>#N/A</v>
      </c>
      <c r="AB68" s="612" t="e">
        <f>VLOOKUP(B68,Zeus!F:J,5,0)</f>
        <v>#N/A</v>
      </c>
      <c r="AC68" s="612" t="e">
        <f>VLOOKUP(B68,Montran!F:J,5,0)</f>
        <v>#N/A</v>
      </c>
      <c r="AD68" s="612" t="e">
        <f>VLOOKUP(B68,Endurance!G68:L68,5,0)</f>
        <v>#N/A</v>
      </c>
      <c r="AE68" s="612" t="e">
        <f>VLOOKUP(B68,'Swabhav Techlabs'!$F$1:$J$2,5,0)</f>
        <v>#N/A</v>
      </c>
      <c r="AF68" s="612" t="e">
        <f>VLOOKUP(B68,'Quality Kiosk'!$F$1:$J$18,5,0)</f>
        <v>#N/A</v>
      </c>
      <c r="AG68" s="612" t="e">
        <f>VLOOKUP(B68,'Lemon VB'!$F$1:$J$2,5,0)</f>
        <v>#N/A</v>
      </c>
      <c r="AH68" s="612" t="e">
        <f>VLOOKUP(B68,Gocomet!$E$1:$I$3,5,0)</f>
        <v>#N/A</v>
      </c>
      <c r="AI68" s="612" t="e">
        <f>VLOOKUP(B68,'Ingram Micro'!$E$1:$I$8,5,0)</f>
        <v>#N/A</v>
      </c>
      <c r="AJ68" s="612" t="e">
        <f>VLOOKUP(B68,'DePronto Infotech'!$E$1:$I$2,5,0)</f>
        <v>#N/A</v>
      </c>
      <c r="AK68" s="612" t="e">
        <f>VLOOKUP(B68,'Reliance Retail'!$E$1:$I$4,5,0)</f>
        <v>#N/A</v>
      </c>
      <c r="AL68" s="612" t="e">
        <f>VLOOKUP(B68,'Bright Champs'!$D$1:$H$13,5,0)</f>
        <v>#N/A</v>
      </c>
      <c r="AM68" s="612" t="e">
        <f>VLOOKUP(B68,Neosoft!$E$1:$I$12,5,0)</f>
        <v>#N/A</v>
      </c>
      <c r="AN68" s="612" t="e">
        <f>VLOOKUP(B68,Infosys!$E$1:$I$3,5,0)</f>
        <v>#N/A</v>
      </c>
      <c r="AO68" s="612" t="e">
        <f>VLOOKUP(B68,Cerelabs!$E$1:$I$5,5,0)</f>
        <v>#N/A</v>
      </c>
      <c r="AP68" s="612" t="e">
        <f>VLOOKUP(B68,'Neebal Technologies'!$D$1:$H$2,5,0)</f>
        <v>#N/A</v>
      </c>
      <c r="AQ68" s="612" t="e">
        <f>VLOOKUP(B68,'Vertiv Energy'!$D$1:$H$2,5,0)</f>
        <v>#N/A</v>
      </c>
      <c r="AR68" s="612" t="e">
        <f>VLOOKUP(B68,'Acidaes Solutions (CRMNEXT)'!$D$1:$H$3,5,0)</f>
        <v>#N/A</v>
      </c>
      <c r="AS68" s="612" t="e">
        <f>VLOOKUP(B68,Growisto!$D$1:$H$2,5,0)</f>
        <v>#N/A</v>
      </c>
      <c r="AT68" s="612" t="e">
        <f>VLOOKUP(B68,'9.9 Mediaworx - Digit'!$D$1:$H$2,5,0)</f>
        <v>#N/A</v>
      </c>
      <c r="AU68" s="612" t="e">
        <f>VLOOKUP(B68,'Vistaar systems Pvt Ltd'!$D$2:$H$3,5,0)</f>
        <v>#N/A</v>
      </c>
      <c r="AV68" s="612" t="e">
        <f>VLOOKUP(B68,'Course 5i'!$D$2:$H$11,5,0)</f>
        <v>#N/A</v>
      </c>
      <c r="AW68" s="612" t="e">
        <f>VLOOKUP(B68,'Radiant Appliances &amp; Electronic'!$D$1:$H$13,5,0)</f>
        <v>#N/A</v>
      </c>
      <c r="AX68" s="612" t="e">
        <f>VLOOKUP(B68,'Atos Global'!$D$3:$H$27,5,0)</f>
        <v>#N/A</v>
      </c>
      <c r="AY68" s="612" t="e">
        <f>VLOOKUP(B68,'Saama Technologies'!$D$1:$H$2,5,0)</f>
        <v>#N/A</v>
      </c>
      <c r="AZ68" s="612" t="e">
        <f>VLOOKUP(B68,'Multiplier Solutions'!$D$1:$H$2,5,0)</f>
        <v>#N/A</v>
      </c>
      <c r="BA68" s="612" t="e">
        <f>VLOOKUP(B68,GEP!$D$2:$H$5,5,0)</f>
        <v>#N/A</v>
      </c>
      <c r="BB68" s="612" t="e">
        <f>VLOOKUP(B68,Accenture!$D$1:$H$6,5,0)</f>
        <v>#N/A</v>
      </c>
      <c r="BC68" s="612" t="e">
        <f>VLOOKUP(B68,'Endurance International Group'!$D$1:$H$2,5,0)</f>
        <v>#N/A</v>
      </c>
      <c r="BD68" s="612" t="e">
        <f>VLOOKUP(B68,Newgen!$D$1:$H$2,5,0)</f>
        <v>#N/A</v>
      </c>
      <c r="BE68" s="612" t="e">
        <f>VLOOKUP(B68,'3D Incredible'!D68:H68,5,0)</f>
        <v>#N/A</v>
      </c>
      <c r="BF68" s="612" t="e">
        <f>VLOOKUP(B68,'Raja Software Labs'!$D$2:$H$2,5,0)</f>
        <v>#N/A</v>
      </c>
      <c r="BG68" s="612" t="e">
        <f>VLOOKUP(B68,Wipro!$D$1:$H$2,5,0)</f>
        <v>#N/A</v>
      </c>
      <c r="BH68" s="612" t="e">
        <f>VLOOKUP(B68,'Perch Technologies'!$D$2:$H$2,5,0)</f>
        <v>#N/A</v>
      </c>
      <c r="BI68" s="612" t="e">
        <f>VLOOKUP(B68,'Morning Star'!$D$1:$H$6,5,0)</f>
        <v>#N/A</v>
      </c>
      <c r="BJ68" s="612" t="e">
        <f>VLOOKUP(B68,Flexiloans!$D$1:$H$2,5,0)</f>
        <v>#N/A</v>
      </c>
      <c r="BK68" s="612" t="e">
        <f>VLOOKUP(B68,'Thirdware Solutions'!$D$1:$H$2,5,0)</f>
        <v>#N/A</v>
      </c>
      <c r="BL68" s="612" t="e">
        <f>VLOOKUP(B68,Tescom!$D$1:$H$8,5,0)</f>
        <v>#N/A</v>
      </c>
      <c r="BM68" s="612" t="e">
        <f>VLOOKUP(B68,'Cogno AI'!$D$1:$H$2,5,0)</f>
        <v>#N/A</v>
      </c>
      <c r="BN68" s="612" t="e">
        <f>VLOOKUP(B68,'ABM Knowledgeware'!$D$1:$H$2,5,0)</f>
        <v>#N/A</v>
      </c>
      <c r="BO68" s="612" t="e">
        <f>VLOOKUP(B68,'Concerto Software'!$D$1:$H$3,5,0)</f>
        <v>#N/A</v>
      </c>
      <c r="BP68" s="612" t="e">
        <f>VLOOKUP(B68,'My Captain'!$D$1:$H$4,5,0)</f>
        <v>#N/A</v>
      </c>
      <c r="BQ68" s="612" t="e">
        <f>VLOOKUP(B68,'Finoux Solutions'!$D$2:$H$4,5,0)</f>
        <v>#N/A</v>
      </c>
      <c r="BR68" s="612" t="e">
        <f>VLOOKUP(B68,'MITR Learning'!$D$1:$H$2,5,0)</f>
        <v>#N/A</v>
      </c>
      <c r="BS68" s="612" t="e">
        <f>VLOOKUP(B68,Nucsoft!$D$2:$H$6,5,0)</f>
        <v>#N/A</v>
      </c>
      <c r="BT68" s="612" t="e">
        <f>VLOOKUP(B68,'Paras Cadd'!$D$1:$H$2,5,0)</f>
        <v>#N/A</v>
      </c>
      <c r="BU68" s="612" t="e">
        <f>VLOOKUP(B68,'ICICI Securities'!$D$1:$H$2,5,0)</f>
        <v>#N/A</v>
      </c>
      <c r="BV68" s="612" t="e">
        <f>VLOOKUP(B68,'Citius Tech'!$D$2:$H$5,5,0)</f>
        <v>#N/A</v>
      </c>
      <c r="BW68" s="612" t="e">
        <f>VLOOKUP(B68,'Buzzy Brains'!$D$2:$H$2,5,0)</f>
        <v>#N/A</v>
      </c>
      <c r="BX68" s="612" t="e">
        <f>VLOOKUP(B68,'Decimal Point'!$D$2:$H$2,5,0)</f>
        <v>#N/A</v>
      </c>
      <c r="BY68" s="612" t="e">
        <f>VLOOKUP(B68,'Sankey Business Solutions'!$D$2:$H$3,5,0)</f>
        <v>#N/A</v>
      </c>
      <c r="BZ68" s="612" t="e">
        <f>VLOOKUP(B68,'Nangia &amp; Co LLP'!$D$2:$H$2,5,0)</f>
        <v>#N/A</v>
      </c>
      <c r="CA68" s="612" t="e">
        <f>VLOOKUP(B68,'FIS Solutions India Pvt Ltd'!$D$2:$H$2,5,0)</f>
        <v>#N/A</v>
      </c>
      <c r="CB68" s="612" t="e">
        <f>VLOOKUP(B68,'Delta Technology &amp; Management '!$D$2:$H$16,5,0)</f>
        <v>#N/A</v>
      </c>
      <c r="CC68" s="612" t="e">
        <f>VLOOKUP(B68,'Espoir Networks'!$D$3:$H$11,5,0)</f>
        <v>#N/A</v>
      </c>
      <c r="CD68" s="612" t="e">
        <f>VLOOKUP(B68,'Servosys Solution'!$D$3:$H$5,5,0)</f>
        <v>#N/A</v>
      </c>
      <c r="CE68" s="612" t="e">
        <f>VLOOKUP(B68,'Ribbon Communications'!$D$3:$H$4,5,0)</f>
        <v>#N/A</v>
      </c>
      <c r="CF68" s="612">
        <f t="shared" si="4"/>
        <v>1</v>
      </c>
      <c r="CG68" s="129" t="s">
        <v>6658</v>
      </c>
      <c r="CH68" s="129">
        <v>883984931574</v>
      </c>
      <c r="CI68" s="129" t="s">
        <v>134</v>
      </c>
      <c r="CJ68" s="129" t="s">
        <v>11732</v>
      </c>
      <c r="CK68" s="132">
        <v>42917</v>
      </c>
      <c r="CL68" s="129">
        <v>2021</v>
      </c>
      <c r="CM68" s="128" t="s">
        <v>11929</v>
      </c>
      <c r="CN68" s="129">
        <v>449</v>
      </c>
      <c r="CO68" s="133">
        <v>89.8</v>
      </c>
      <c r="CP68" s="129">
        <v>2015</v>
      </c>
      <c r="CQ68" s="129" t="s">
        <v>79</v>
      </c>
      <c r="CR68" s="128" t="s">
        <v>12130</v>
      </c>
      <c r="CS68" s="129">
        <v>498</v>
      </c>
      <c r="CT68" s="133">
        <v>76.62</v>
      </c>
      <c r="CU68" s="129">
        <v>2017</v>
      </c>
      <c r="CV68" s="129" t="s">
        <v>79</v>
      </c>
      <c r="CW68" s="131" t="s">
        <v>81</v>
      </c>
      <c r="CX68" s="131" t="s">
        <v>81</v>
      </c>
      <c r="CY68" s="129" t="s">
        <v>81</v>
      </c>
      <c r="CZ68" s="129" t="s">
        <v>81</v>
      </c>
      <c r="DA68" s="129" t="s">
        <v>81</v>
      </c>
      <c r="DB68" s="129" t="s">
        <v>81</v>
      </c>
      <c r="DC68" s="129" t="s">
        <v>81</v>
      </c>
      <c r="DD68" s="129" t="s">
        <v>81</v>
      </c>
      <c r="DE68" s="129" t="s">
        <v>81</v>
      </c>
      <c r="DF68" s="129">
        <v>0</v>
      </c>
      <c r="DG68" s="134">
        <v>7.93</v>
      </c>
      <c r="DH68" s="134">
        <v>7.94</v>
      </c>
      <c r="DI68" s="134">
        <v>8.85</v>
      </c>
      <c r="DJ68" s="134">
        <v>8.31</v>
      </c>
      <c r="DK68" s="134">
        <v>8.1999999999999993</v>
      </c>
      <c r="DL68" s="134">
        <v>9.6150000000000002</v>
      </c>
      <c r="DM68" s="129">
        <v>50.86</v>
      </c>
      <c r="DN68" s="129">
        <v>8.4700000000000006</v>
      </c>
      <c r="DO68" s="129"/>
      <c r="DP68" s="131" t="s">
        <v>82</v>
      </c>
      <c r="DQ68" s="129">
        <v>0</v>
      </c>
      <c r="DR68" s="129">
        <v>0</v>
      </c>
      <c r="DS68" s="129" t="s">
        <v>83</v>
      </c>
      <c r="DT68" s="129" t="s">
        <v>83</v>
      </c>
      <c r="DU68" s="129" t="s">
        <v>83</v>
      </c>
      <c r="DV68" s="129" t="s">
        <v>83</v>
      </c>
      <c r="DW68" s="131" t="s">
        <v>83</v>
      </c>
      <c r="DX68" s="131" t="s">
        <v>84</v>
      </c>
      <c r="DY68" s="131" t="s">
        <v>81</v>
      </c>
      <c r="DZ68" s="131" t="s">
        <v>6661</v>
      </c>
      <c r="EA68" s="131" t="s">
        <v>86</v>
      </c>
      <c r="EB68" s="131" t="s">
        <v>6662</v>
      </c>
      <c r="EC68" s="131" t="s">
        <v>88</v>
      </c>
      <c r="ED68" s="131" t="s">
        <v>89</v>
      </c>
      <c r="EE68" s="131" t="s">
        <v>6663</v>
      </c>
      <c r="EF68" s="131" t="s">
        <v>6664</v>
      </c>
      <c r="EG68" s="131" t="s">
        <v>6665</v>
      </c>
      <c r="EH68" s="131" t="s">
        <v>81</v>
      </c>
      <c r="EI68" s="131" t="s">
        <v>2814</v>
      </c>
      <c r="EJ68" s="135" t="s">
        <v>6666</v>
      </c>
      <c r="EK68" s="135" t="s">
        <v>6667</v>
      </c>
      <c r="EL68" s="135" t="s">
        <v>6668</v>
      </c>
      <c r="EM68" s="135" t="s">
        <v>6669</v>
      </c>
      <c r="EN68" s="131" t="s">
        <v>81</v>
      </c>
    </row>
    <row r="69" spans="1:144" ht="18" thickTop="1" thickBot="1">
      <c r="A69" s="575">
        <f t="shared" si="5"/>
        <v>68</v>
      </c>
      <c r="B69" s="572" t="s">
        <v>6671</v>
      </c>
      <c r="C69" s="600" t="s">
        <v>11778</v>
      </c>
      <c r="D69" s="570" t="s">
        <v>13209</v>
      </c>
      <c r="E69" s="568" t="str">
        <f t="shared" si="3"/>
        <v>Not Placed</v>
      </c>
      <c r="F69" s="570" t="s">
        <v>12493</v>
      </c>
      <c r="G69" s="570" t="s">
        <v>530</v>
      </c>
      <c r="H69" s="131" t="str">
        <f>VLOOKUP(B69,CMPN1!C:E, 3,0)</f>
        <v>12th + Engineering without live KT</v>
      </c>
      <c r="I69" s="610">
        <v>36261</v>
      </c>
      <c r="J69" s="572">
        <v>20</v>
      </c>
      <c r="K69" s="611" t="s">
        <v>6673</v>
      </c>
      <c r="L69" s="611" t="s">
        <v>3182</v>
      </c>
      <c r="M69" s="611" t="s">
        <v>6674</v>
      </c>
      <c r="N69" s="612" t="s">
        <v>6670</v>
      </c>
      <c r="O69" s="612">
        <v>9320878282</v>
      </c>
      <c r="P69" s="612">
        <v>7045578933</v>
      </c>
      <c r="Q69" s="612" t="e">
        <f>VLOOKUP(B69,'TCS CON'!$D$1:$H$98,5,0)</f>
        <v>#N/A</v>
      </c>
      <c r="R69" s="612" t="e">
        <f>VLOOKUP(B69,LTI!$C$1:$H$46,6,0)</f>
        <v>#N/A</v>
      </c>
      <c r="S69" s="612" t="e">
        <f>VLOOKUP(B69,JARO!$E$2:$I$11,5,0)</f>
        <v>#N/A</v>
      </c>
      <c r="T69" s="612" t="e">
        <f>VLOOKUP(B69,Capgemini!$D$3:$H$78,5,0)</f>
        <v>#N/A</v>
      </c>
      <c r="U69" s="612" t="e">
        <f>VLOOKUP(B69,Carwale!$D$1:$H$4,5,0)</f>
        <v>#N/A</v>
      </c>
      <c r="V69" s="612" t="e">
        <f>VLOOKUP(B69,'Interactive Brokers'!E:I,5,0)</f>
        <v>#N/A</v>
      </c>
      <c r="W69" s="612" t="e">
        <f>VLOOKUP(B69,'REL Jio'!E:I,5,0)</f>
        <v>#N/A</v>
      </c>
      <c r="X69" s="612" t="e">
        <f>VLOOKUP(B69,'Sciative Sol'!E:I,5,0)</f>
        <v>#N/A</v>
      </c>
      <c r="Y69" s="612" t="e">
        <f>VLOOKUP(B69,'Hexaware Tech'!E:I,5,0)</f>
        <v>#N/A</v>
      </c>
      <c r="Z69" s="612" t="e">
        <f>VLOOKUP(B69,Axis!D:H,5,0)</f>
        <v>#N/A</v>
      </c>
      <c r="AA69" s="612" t="e">
        <f>VLOOKUP(B69,Ugam!$D$3:$H$26,5,0)</f>
        <v>#N/A</v>
      </c>
      <c r="AB69" s="612" t="e">
        <f>VLOOKUP(B69,Zeus!F:J,5,0)</f>
        <v>#N/A</v>
      </c>
      <c r="AC69" s="612" t="e">
        <f>VLOOKUP(B69,Montran!F:J,5,0)</f>
        <v>#N/A</v>
      </c>
      <c r="AD69" s="612" t="e">
        <f>VLOOKUP(B69,Endurance!G69:L69,5,0)</f>
        <v>#N/A</v>
      </c>
      <c r="AE69" s="612" t="e">
        <f>VLOOKUP(B69,'Swabhav Techlabs'!$F$1:$J$2,5,0)</f>
        <v>#N/A</v>
      </c>
      <c r="AF69" s="612" t="e">
        <f>VLOOKUP(B69,'Quality Kiosk'!$F$1:$J$18,5,0)</f>
        <v>#N/A</v>
      </c>
      <c r="AG69" s="612" t="e">
        <f>VLOOKUP(B69,'Lemon VB'!$F$1:$J$2,5,0)</f>
        <v>#N/A</v>
      </c>
      <c r="AH69" s="612" t="e">
        <f>VLOOKUP(B69,Gocomet!$E$1:$I$3,5,0)</f>
        <v>#N/A</v>
      </c>
      <c r="AI69" s="612" t="e">
        <f>VLOOKUP(B69,'Ingram Micro'!$E$1:$I$8,5,0)</f>
        <v>#N/A</v>
      </c>
      <c r="AJ69" s="612" t="e">
        <f>VLOOKUP(B69,'DePronto Infotech'!$E$1:$I$2,5,0)</f>
        <v>#N/A</v>
      </c>
      <c r="AK69" s="612" t="e">
        <f>VLOOKUP(B69,'Reliance Retail'!$E$1:$I$4,5,0)</f>
        <v>#N/A</v>
      </c>
      <c r="AL69" s="612" t="e">
        <f>VLOOKUP(B69,'Bright Champs'!$D$1:$H$13,5,0)</f>
        <v>#N/A</v>
      </c>
      <c r="AM69" s="612" t="e">
        <f>VLOOKUP(B69,Neosoft!$E$1:$I$12,5,0)</f>
        <v>#N/A</v>
      </c>
      <c r="AN69" s="612" t="e">
        <f>VLOOKUP(B69,Infosys!$E$1:$I$3,5,0)</f>
        <v>#N/A</v>
      </c>
      <c r="AO69" s="612" t="e">
        <f>VLOOKUP(B69,Cerelabs!$E$1:$I$5,5,0)</f>
        <v>#N/A</v>
      </c>
      <c r="AP69" s="612" t="e">
        <f>VLOOKUP(B69,'Neebal Technologies'!$D$1:$H$2,5,0)</f>
        <v>#N/A</v>
      </c>
      <c r="AQ69" s="612" t="e">
        <f>VLOOKUP(B69,'Vertiv Energy'!$D$1:$H$2,5,0)</f>
        <v>#N/A</v>
      </c>
      <c r="AR69" s="612" t="e">
        <f>VLOOKUP(B69,'Acidaes Solutions (CRMNEXT)'!$D$1:$H$3,5,0)</f>
        <v>#N/A</v>
      </c>
      <c r="AS69" s="612" t="e">
        <f>VLOOKUP(B69,Growisto!$D$1:$H$2,5,0)</f>
        <v>#N/A</v>
      </c>
      <c r="AT69" s="612" t="e">
        <f>VLOOKUP(B69,'9.9 Mediaworx - Digit'!$D$1:$H$2,5,0)</f>
        <v>#N/A</v>
      </c>
      <c r="AU69" s="612" t="e">
        <f>VLOOKUP(B69,'Vistaar systems Pvt Ltd'!$D$2:$H$3,5,0)</f>
        <v>#N/A</v>
      </c>
      <c r="AV69" s="612" t="e">
        <f>VLOOKUP(B69,'Course 5i'!$D$2:$H$11,5,0)</f>
        <v>#N/A</v>
      </c>
      <c r="AW69" s="612" t="e">
        <f>VLOOKUP(B69,'Radiant Appliances &amp; Electronic'!$D$1:$H$13,5,0)</f>
        <v>#N/A</v>
      </c>
      <c r="AX69" s="612" t="e">
        <f>VLOOKUP(B69,'Atos Global'!$D$3:$H$27,5,0)</f>
        <v>#N/A</v>
      </c>
      <c r="AY69" s="612" t="e">
        <f>VLOOKUP(B69,'Saama Technologies'!$D$1:$H$2,5,0)</f>
        <v>#N/A</v>
      </c>
      <c r="AZ69" s="612" t="e">
        <f>VLOOKUP(B69,'Multiplier Solutions'!$D$1:$H$2,5,0)</f>
        <v>#N/A</v>
      </c>
      <c r="BA69" s="612" t="e">
        <f>VLOOKUP(B69,GEP!$D$2:$H$5,5,0)</f>
        <v>#N/A</v>
      </c>
      <c r="BB69" s="612" t="e">
        <f>VLOOKUP(B69,Accenture!$D$1:$H$6,5,0)</f>
        <v>#N/A</v>
      </c>
      <c r="BC69" s="612" t="e">
        <f>VLOOKUP(B69,'Endurance International Group'!$D$1:$H$2,5,0)</f>
        <v>#N/A</v>
      </c>
      <c r="BD69" s="612" t="e">
        <f>VLOOKUP(B69,Newgen!$D$1:$H$2,5,0)</f>
        <v>#N/A</v>
      </c>
      <c r="BE69" s="612" t="e">
        <f>VLOOKUP(B69,'3D Incredible'!D69:H69,5,0)</f>
        <v>#N/A</v>
      </c>
      <c r="BF69" s="612" t="e">
        <f>VLOOKUP(B69,'Raja Software Labs'!$D$2:$H$2,5,0)</f>
        <v>#N/A</v>
      </c>
      <c r="BG69" s="612" t="e">
        <f>VLOOKUP(B69,Wipro!$D$1:$H$2,5,0)</f>
        <v>#N/A</v>
      </c>
      <c r="BH69" s="612" t="e">
        <f>VLOOKUP(B69,'Perch Technologies'!$D$2:$H$2,5,0)</f>
        <v>#N/A</v>
      </c>
      <c r="BI69" s="612" t="e">
        <f>VLOOKUP(B69,'Morning Star'!$D$1:$H$6,5,0)</f>
        <v>#N/A</v>
      </c>
      <c r="BJ69" s="612" t="e">
        <f>VLOOKUP(B69,Flexiloans!$D$1:$H$2,5,0)</f>
        <v>#N/A</v>
      </c>
      <c r="BK69" s="612" t="e">
        <f>VLOOKUP(B69,'Thirdware Solutions'!$D$1:$H$2,5,0)</f>
        <v>#N/A</v>
      </c>
      <c r="BL69" s="612" t="e">
        <f>VLOOKUP(B69,Tescom!$D$1:$H$8,5,0)</f>
        <v>#N/A</v>
      </c>
      <c r="BM69" s="612" t="e">
        <f>VLOOKUP(B69,'Cogno AI'!$D$1:$H$2,5,0)</f>
        <v>#N/A</v>
      </c>
      <c r="BN69" s="612" t="e">
        <f>VLOOKUP(B69,'ABM Knowledgeware'!$D$1:$H$2,5,0)</f>
        <v>#N/A</v>
      </c>
      <c r="BO69" s="612" t="e">
        <f>VLOOKUP(B69,'Concerto Software'!$D$1:$H$3,5,0)</f>
        <v>#N/A</v>
      </c>
      <c r="BP69" s="612" t="e">
        <f>VLOOKUP(B69,'My Captain'!$D$1:$H$4,5,0)</f>
        <v>#N/A</v>
      </c>
      <c r="BQ69" s="612" t="e">
        <f>VLOOKUP(B69,'Finoux Solutions'!$D$2:$H$4,5,0)</f>
        <v>#N/A</v>
      </c>
      <c r="BR69" s="612" t="e">
        <f>VLOOKUP(B69,'MITR Learning'!$D$1:$H$2,5,0)</f>
        <v>#N/A</v>
      </c>
      <c r="BS69" s="612" t="e">
        <f>VLOOKUP(B69,Nucsoft!$D$2:$H$6,5,0)</f>
        <v>#N/A</v>
      </c>
      <c r="BT69" s="612" t="e">
        <f>VLOOKUP(B69,'Paras Cadd'!$D$1:$H$2,5,0)</f>
        <v>#N/A</v>
      </c>
      <c r="BU69" s="612" t="e">
        <f>VLOOKUP(B69,'ICICI Securities'!$D$1:$H$2,5,0)</f>
        <v>#N/A</v>
      </c>
      <c r="BV69" s="612" t="e">
        <f>VLOOKUP(B69,'Citius Tech'!$D$2:$H$5,5,0)</f>
        <v>#N/A</v>
      </c>
      <c r="BW69" s="612" t="e">
        <f>VLOOKUP(B69,'Buzzy Brains'!$D$2:$H$2,5,0)</f>
        <v>#N/A</v>
      </c>
      <c r="BX69" s="612" t="e">
        <f>VLOOKUP(B69,'Decimal Point'!$D$2:$H$2,5,0)</f>
        <v>#N/A</v>
      </c>
      <c r="BY69" s="612" t="e">
        <f>VLOOKUP(B69,'Sankey Business Solutions'!$D$2:$H$3,5,0)</f>
        <v>#N/A</v>
      </c>
      <c r="BZ69" s="612" t="e">
        <f>VLOOKUP(B69,'Nangia &amp; Co LLP'!$D$2:$H$2,5,0)</f>
        <v>#N/A</v>
      </c>
      <c r="CA69" s="612" t="e">
        <f>VLOOKUP(B69,'FIS Solutions India Pvt Ltd'!$D$2:$H$2,5,0)</f>
        <v>#N/A</v>
      </c>
      <c r="CB69" s="612" t="e">
        <f>VLOOKUP(B69,'Delta Technology &amp; Management '!$D$2:$H$16,5,0)</f>
        <v>#N/A</v>
      </c>
      <c r="CC69" s="612" t="e">
        <f>VLOOKUP(B69,'Espoir Networks'!$D$3:$H$11,5,0)</f>
        <v>#N/A</v>
      </c>
      <c r="CD69" s="612" t="e">
        <f>VLOOKUP(B69,'Servosys Solution'!$D$3:$H$5,5,0)</f>
        <v>#N/A</v>
      </c>
      <c r="CE69" s="612" t="e">
        <f>VLOOKUP(B69,'Ribbon Communications'!$D$3:$H$4,5,0)</f>
        <v>#N/A</v>
      </c>
      <c r="CF69" s="612">
        <f t="shared" si="4"/>
        <v>0</v>
      </c>
      <c r="CG69" s="129" t="s">
        <v>6675</v>
      </c>
      <c r="CH69" s="129">
        <v>554702856336</v>
      </c>
      <c r="CI69" s="129" t="s">
        <v>1985</v>
      </c>
      <c r="CJ69" s="129" t="s">
        <v>11732</v>
      </c>
      <c r="CK69" s="132">
        <v>42917</v>
      </c>
      <c r="CL69" s="129">
        <v>2021</v>
      </c>
      <c r="CM69" s="128" t="s">
        <v>11930</v>
      </c>
      <c r="CN69" s="129">
        <v>368</v>
      </c>
      <c r="CO69" s="133">
        <v>73.599999999999994</v>
      </c>
      <c r="CP69" s="129">
        <v>2015</v>
      </c>
      <c r="CQ69" s="129" t="s">
        <v>79</v>
      </c>
      <c r="CR69" s="128" t="s">
        <v>9369</v>
      </c>
      <c r="CS69" s="129">
        <v>486</v>
      </c>
      <c r="CT69" s="133">
        <v>74.77</v>
      </c>
      <c r="CU69" s="129">
        <v>2017</v>
      </c>
      <c r="CV69" s="129" t="s">
        <v>79</v>
      </c>
      <c r="CW69" s="131" t="s">
        <v>81</v>
      </c>
      <c r="CX69" s="131" t="s">
        <v>81</v>
      </c>
      <c r="CY69" s="129" t="s">
        <v>81</v>
      </c>
      <c r="CZ69" s="129" t="s">
        <v>81</v>
      </c>
      <c r="DA69" s="129" t="s">
        <v>81</v>
      </c>
      <c r="DB69" s="129" t="s">
        <v>81</v>
      </c>
      <c r="DC69" s="129" t="s">
        <v>81</v>
      </c>
      <c r="DD69" s="129" t="s">
        <v>81</v>
      </c>
      <c r="DE69" s="129" t="s">
        <v>81</v>
      </c>
      <c r="DF69" s="129">
        <v>0</v>
      </c>
      <c r="DG69" s="134">
        <v>6.43</v>
      </c>
      <c r="DH69" s="134">
        <v>6.89</v>
      </c>
      <c r="DI69" s="134">
        <v>7.35</v>
      </c>
      <c r="DJ69" s="134">
        <v>7.67</v>
      </c>
      <c r="DK69" s="134">
        <v>6.8</v>
      </c>
      <c r="DL69" s="131"/>
      <c r="DM69" s="129">
        <v>35.17</v>
      </c>
      <c r="DN69" s="129">
        <v>7.02</v>
      </c>
      <c r="DO69" s="129"/>
      <c r="DP69" s="131" t="s">
        <v>138</v>
      </c>
      <c r="DQ69" s="129">
        <v>0</v>
      </c>
      <c r="DR69" s="129">
        <v>4</v>
      </c>
      <c r="DS69" s="129" t="s">
        <v>83</v>
      </c>
      <c r="DT69" s="129" t="s">
        <v>83</v>
      </c>
      <c r="DU69" s="129" t="s">
        <v>83</v>
      </c>
      <c r="DV69" s="129" t="s">
        <v>83</v>
      </c>
      <c r="DW69" s="131" t="s">
        <v>83</v>
      </c>
      <c r="DX69" s="131" t="s">
        <v>84</v>
      </c>
      <c r="DY69" s="131" t="s">
        <v>81</v>
      </c>
      <c r="DZ69" s="131" t="s">
        <v>6678</v>
      </c>
      <c r="EA69" s="131" t="s">
        <v>6679</v>
      </c>
      <c r="EB69" s="131" t="s">
        <v>6680</v>
      </c>
      <c r="EC69" s="131" t="s">
        <v>2172</v>
      </c>
      <c r="ED69" s="131" t="s">
        <v>89</v>
      </c>
      <c r="EE69" s="131" t="s">
        <v>6681</v>
      </c>
      <c r="EF69" s="131" t="s">
        <v>6682</v>
      </c>
      <c r="EG69" s="131" t="s">
        <v>6683</v>
      </c>
      <c r="EH69" s="131" t="s">
        <v>6684</v>
      </c>
      <c r="EI69" s="131" t="s">
        <v>6685</v>
      </c>
      <c r="EJ69" s="135" t="s">
        <v>6686</v>
      </c>
      <c r="EK69" s="135" t="s">
        <v>6687</v>
      </c>
      <c r="EL69" s="135" t="s">
        <v>6688</v>
      </c>
      <c r="EM69" s="135" t="s">
        <v>6689</v>
      </c>
      <c r="EN69" s="131" t="s">
        <v>81</v>
      </c>
    </row>
    <row r="70" spans="1:144" ht="18" thickTop="1" thickBot="1">
      <c r="A70" s="575">
        <f t="shared" si="5"/>
        <v>69</v>
      </c>
      <c r="B70" s="572" t="s">
        <v>7270</v>
      </c>
      <c r="C70" s="600" t="s">
        <v>7271</v>
      </c>
      <c r="D70" s="570" t="s">
        <v>13209</v>
      </c>
      <c r="E70" s="568" t="str">
        <f t="shared" si="3"/>
        <v>Not Placed</v>
      </c>
      <c r="F70" s="570" t="s">
        <v>12493</v>
      </c>
      <c r="G70" s="570" t="s">
        <v>530</v>
      </c>
      <c r="H70" s="131" t="str">
        <f>VLOOKUP(B70,CMPN1!C:E, 3,0)</f>
        <v>12th + Engineering without live KT</v>
      </c>
      <c r="I70" s="610">
        <v>36223</v>
      </c>
      <c r="J70" s="572">
        <v>21</v>
      </c>
      <c r="K70" s="611" t="s">
        <v>7272</v>
      </c>
      <c r="L70" s="611" t="s">
        <v>73</v>
      </c>
      <c r="M70" s="611" t="s">
        <v>7273</v>
      </c>
      <c r="N70" s="612" t="s">
        <v>7269</v>
      </c>
      <c r="O70" s="612">
        <v>24368168</v>
      </c>
      <c r="P70" s="612">
        <v>9987515240</v>
      </c>
      <c r="Q70" s="612" t="e">
        <f>VLOOKUP(B70,'TCS CON'!$D$1:$H$98,5,0)</f>
        <v>#N/A</v>
      </c>
      <c r="R70" s="612" t="e">
        <f>VLOOKUP(B70,LTI!$C$1:$H$46,6,0)</f>
        <v>#N/A</v>
      </c>
      <c r="S70" s="612" t="e">
        <f>VLOOKUP(B70,JARO!$E$2:$I$11,5,0)</f>
        <v>#N/A</v>
      </c>
      <c r="T70" s="612" t="e">
        <f>VLOOKUP(B70,Capgemini!$D$3:$H$78,5,0)</f>
        <v>#N/A</v>
      </c>
      <c r="U70" s="612" t="e">
        <f>VLOOKUP(B70,Carwale!$D$1:$H$4,5,0)</f>
        <v>#N/A</v>
      </c>
      <c r="V70" s="612" t="e">
        <f>VLOOKUP(B70,'Interactive Brokers'!E:I,5,0)</f>
        <v>#N/A</v>
      </c>
      <c r="W70" s="612" t="e">
        <f>VLOOKUP(B70,'REL Jio'!E:I,5,0)</f>
        <v>#N/A</v>
      </c>
      <c r="X70" s="612" t="e">
        <f>VLOOKUP(B70,'Sciative Sol'!E:I,5,0)</f>
        <v>#N/A</v>
      </c>
      <c r="Y70" s="612" t="e">
        <f>VLOOKUP(B70,'Hexaware Tech'!E:I,5,0)</f>
        <v>#N/A</v>
      </c>
      <c r="Z70" s="612" t="e">
        <f>VLOOKUP(B70,Axis!D:H,5,0)</f>
        <v>#N/A</v>
      </c>
      <c r="AA70" s="612" t="e">
        <f>VLOOKUP(B70,Ugam!$D$3:$H$26,5,0)</f>
        <v>#N/A</v>
      </c>
      <c r="AB70" s="612" t="e">
        <f>VLOOKUP(B70,Zeus!F:J,5,0)</f>
        <v>#N/A</v>
      </c>
      <c r="AC70" s="612" t="e">
        <f>VLOOKUP(B70,Montran!F:J,5,0)</f>
        <v>#N/A</v>
      </c>
      <c r="AD70" s="612" t="e">
        <f>VLOOKUP(B70,Endurance!G70:L70,5,0)</f>
        <v>#N/A</v>
      </c>
      <c r="AE70" s="612" t="e">
        <f>VLOOKUP(B70,'Swabhav Techlabs'!$F$1:$J$2,5,0)</f>
        <v>#N/A</v>
      </c>
      <c r="AF70" s="612" t="e">
        <f>VLOOKUP(B70,'Quality Kiosk'!$F$1:$J$18,5,0)</f>
        <v>#N/A</v>
      </c>
      <c r="AG70" s="612" t="e">
        <f>VLOOKUP(B70,'Lemon VB'!$F$1:$J$2,5,0)</f>
        <v>#N/A</v>
      </c>
      <c r="AH70" s="612" t="e">
        <f>VLOOKUP(B70,Gocomet!$E$1:$I$3,5,0)</f>
        <v>#N/A</v>
      </c>
      <c r="AI70" s="612" t="e">
        <f>VLOOKUP(B70,'Ingram Micro'!$E$1:$I$8,5,0)</f>
        <v>#N/A</v>
      </c>
      <c r="AJ70" s="612" t="e">
        <f>VLOOKUP(B70,'DePronto Infotech'!$E$1:$I$2,5,0)</f>
        <v>#N/A</v>
      </c>
      <c r="AK70" s="612" t="e">
        <f>VLOOKUP(B70,'Reliance Retail'!$E$1:$I$4,5,0)</f>
        <v>#N/A</v>
      </c>
      <c r="AL70" s="612" t="e">
        <f>VLOOKUP(B70,'Bright Champs'!$D$1:$H$13,5,0)</f>
        <v>#N/A</v>
      </c>
      <c r="AM70" s="612" t="e">
        <f>VLOOKUP(B70,Neosoft!$E$1:$I$12,5,0)</f>
        <v>#N/A</v>
      </c>
      <c r="AN70" s="612" t="e">
        <f>VLOOKUP(B70,Infosys!$E$1:$I$3,5,0)</f>
        <v>#N/A</v>
      </c>
      <c r="AO70" s="612" t="e">
        <f>VLOOKUP(B70,Cerelabs!$E$1:$I$5,5,0)</f>
        <v>#N/A</v>
      </c>
      <c r="AP70" s="612" t="e">
        <f>VLOOKUP(B70,'Neebal Technologies'!$D$1:$H$2,5,0)</f>
        <v>#N/A</v>
      </c>
      <c r="AQ70" s="612" t="e">
        <f>VLOOKUP(B70,'Vertiv Energy'!$D$1:$H$2,5,0)</f>
        <v>#N/A</v>
      </c>
      <c r="AR70" s="612" t="e">
        <f>VLOOKUP(B70,'Acidaes Solutions (CRMNEXT)'!$D$1:$H$3,5,0)</f>
        <v>#N/A</v>
      </c>
      <c r="AS70" s="612" t="e">
        <f>VLOOKUP(B70,Growisto!$D$1:$H$2,5,0)</f>
        <v>#N/A</v>
      </c>
      <c r="AT70" s="612" t="e">
        <f>VLOOKUP(B70,'9.9 Mediaworx - Digit'!$D$1:$H$2,5,0)</f>
        <v>#N/A</v>
      </c>
      <c r="AU70" s="612" t="e">
        <f>VLOOKUP(B70,'Vistaar systems Pvt Ltd'!$D$2:$H$3,5,0)</f>
        <v>#N/A</v>
      </c>
      <c r="AV70" s="612" t="e">
        <f>VLOOKUP(B70,'Course 5i'!$D$2:$H$11,5,0)</f>
        <v>#N/A</v>
      </c>
      <c r="AW70" s="612" t="e">
        <f>VLOOKUP(B70,'Radiant Appliances &amp; Electronic'!$D$1:$H$13,5,0)</f>
        <v>#N/A</v>
      </c>
      <c r="AX70" s="612" t="e">
        <f>VLOOKUP(B70,'Atos Global'!$D$3:$H$27,5,0)</f>
        <v>#N/A</v>
      </c>
      <c r="AY70" s="612" t="e">
        <f>VLOOKUP(B70,'Saama Technologies'!$D$1:$H$2,5,0)</f>
        <v>#N/A</v>
      </c>
      <c r="AZ70" s="612" t="e">
        <f>VLOOKUP(B70,'Multiplier Solutions'!$D$1:$H$2,5,0)</f>
        <v>#N/A</v>
      </c>
      <c r="BA70" s="612" t="e">
        <f>VLOOKUP(B70,GEP!$D$2:$H$5,5,0)</f>
        <v>#N/A</v>
      </c>
      <c r="BB70" s="612" t="e">
        <f>VLOOKUP(B70,Accenture!$D$1:$H$6,5,0)</f>
        <v>#N/A</v>
      </c>
      <c r="BC70" s="612" t="e">
        <f>VLOOKUP(B70,'Endurance International Group'!$D$1:$H$2,5,0)</f>
        <v>#N/A</v>
      </c>
      <c r="BD70" s="612" t="e">
        <f>VLOOKUP(B70,Newgen!$D$1:$H$2,5,0)</f>
        <v>#N/A</v>
      </c>
      <c r="BE70" s="612" t="e">
        <f>VLOOKUP(B70,'3D Incredible'!D70:H70,5,0)</f>
        <v>#N/A</v>
      </c>
      <c r="BF70" s="612" t="e">
        <f>VLOOKUP(B70,'Raja Software Labs'!$D$2:$H$2,5,0)</f>
        <v>#N/A</v>
      </c>
      <c r="BG70" s="612" t="e">
        <f>VLOOKUP(B70,Wipro!$D$1:$H$2,5,0)</f>
        <v>#N/A</v>
      </c>
      <c r="BH70" s="612" t="e">
        <f>VLOOKUP(B70,'Perch Technologies'!$D$2:$H$2,5,0)</f>
        <v>#N/A</v>
      </c>
      <c r="BI70" s="612" t="e">
        <f>VLOOKUP(B70,'Morning Star'!$D$1:$H$6,5,0)</f>
        <v>#N/A</v>
      </c>
      <c r="BJ70" s="612" t="e">
        <f>VLOOKUP(B70,Flexiloans!$D$1:$H$2,5,0)</f>
        <v>#N/A</v>
      </c>
      <c r="BK70" s="612" t="e">
        <f>VLOOKUP(B70,'Thirdware Solutions'!$D$1:$H$2,5,0)</f>
        <v>#N/A</v>
      </c>
      <c r="BL70" s="612" t="e">
        <f>VLOOKUP(B70,Tescom!$D$1:$H$8,5,0)</f>
        <v>#N/A</v>
      </c>
      <c r="BM70" s="612" t="e">
        <f>VLOOKUP(B70,'Cogno AI'!$D$1:$H$2,5,0)</f>
        <v>#N/A</v>
      </c>
      <c r="BN70" s="612" t="e">
        <f>VLOOKUP(B70,'ABM Knowledgeware'!$D$1:$H$2,5,0)</f>
        <v>#N/A</v>
      </c>
      <c r="BO70" s="612" t="e">
        <f>VLOOKUP(B70,'Concerto Software'!$D$1:$H$3,5,0)</f>
        <v>#N/A</v>
      </c>
      <c r="BP70" s="612" t="e">
        <f>VLOOKUP(B70,'My Captain'!$D$1:$H$4,5,0)</f>
        <v>#N/A</v>
      </c>
      <c r="BQ70" s="612" t="e">
        <f>VLOOKUP(B70,'Finoux Solutions'!$D$2:$H$4,5,0)</f>
        <v>#N/A</v>
      </c>
      <c r="BR70" s="612" t="e">
        <f>VLOOKUP(B70,'MITR Learning'!$D$1:$H$2,5,0)</f>
        <v>#N/A</v>
      </c>
      <c r="BS70" s="612" t="e">
        <f>VLOOKUP(B70,Nucsoft!$D$2:$H$6,5,0)</f>
        <v>#N/A</v>
      </c>
      <c r="BT70" s="612" t="e">
        <f>VLOOKUP(B70,'Paras Cadd'!$D$1:$H$2,5,0)</f>
        <v>#N/A</v>
      </c>
      <c r="BU70" s="612" t="e">
        <f>VLOOKUP(B70,'ICICI Securities'!$D$1:$H$2,5,0)</f>
        <v>#N/A</v>
      </c>
      <c r="BV70" s="612" t="e">
        <f>VLOOKUP(B70,'Citius Tech'!$D$2:$H$5,5,0)</f>
        <v>#N/A</v>
      </c>
      <c r="BW70" s="612" t="e">
        <f>VLOOKUP(B70,'Buzzy Brains'!$D$2:$H$2,5,0)</f>
        <v>#N/A</v>
      </c>
      <c r="BX70" s="612" t="e">
        <f>VLOOKUP(B70,'Decimal Point'!$D$2:$H$2,5,0)</f>
        <v>#N/A</v>
      </c>
      <c r="BY70" s="612" t="e">
        <f>VLOOKUP(B70,'Sankey Business Solutions'!$D$2:$H$3,5,0)</f>
        <v>#N/A</v>
      </c>
      <c r="BZ70" s="612" t="e">
        <f>VLOOKUP(B70,'Nangia &amp; Co LLP'!$D$2:$H$2,5,0)</f>
        <v>#N/A</v>
      </c>
      <c r="CA70" s="612" t="e">
        <f>VLOOKUP(B70,'FIS Solutions India Pvt Ltd'!$D$2:$H$2,5,0)</f>
        <v>#N/A</v>
      </c>
      <c r="CB70" s="612" t="e">
        <f>VLOOKUP(B70,'Delta Technology &amp; Management '!$D$2:$H$16,5,0)</f>
        <v>#N/A</v>
      </c>
      <c r="CC70" s="612" t="e">
        <f>VLOOKUP(B70,'Espoir Networks'!$D$3:$H$11,5,0)</f>
        <v>#N/A</v>
      </c>
      <c r="CD70" s="612" t="e">
        <f>VLOOKUP(B70,'Servosys Solution'!$D$3:$H$5,5,0)</f>
        <v>#N/A</v>
      </c>
      <c r="CE70" s="612" t="e">
        <f>VLOOKUP(B70,'Ribbon Communications'!$D$3:$H$4,5,0)</f>
        <v>#N/A</v>
      </c>
      <c r="CF70" s="612">
        <f t="shared" si="4"/>
        <v>0</v>
      </c>
      <c r="CG70" s="129" t="s">
        <v>7274</v>
      </c>
      <c r="CH70" s="129">
        <v>494703669566</v>
      </c>
      <c r="CI70" s="129" t="s">
        <v>7275</v>
      </c>
      <c r="CJ70" s="129" t="s">
        <v>11732</v>
      </c>
      <c r="CK70" s="132">
        <v>42917</v>
      </c>
      <c r="CL70" s="129">
        <v>2021</v>
      </c>
      <c r="CM70" s="128" t="s">
        <v>7276</v>
      </c>
      <c r="CN70" s="129">
        <v>545</v>
      </c>
      <c r="CO70" s="133">
        <v>90.83</v>
      </c>
      <c r="CP70" s="129">
        <v>2015</v>
      </c>
      <c r="CQ70" s="129" t="s">
        <v>398</v>
      </c>
      <c r="CR70" s="128" t="s">
        <v>7277</v>
      </c>
      <c r="CS70" s="129">
        <v>444</v>
      </c>
      <c r="CT70" s="133">
        <v>68.31</v>
      </c>
      <c r="CU70" s="129">
        <v>2017</v>
      </c>
      <c r="CV70" s="129" t="s">
        <v>79</v>
      </c>
      <c r="CW70" s="131" t="s">
        <v>81</v>
      </c>
      <c r="CX70" s="131" t="s">
        <v>81</v>
      </c>
      <c r="CY70" s="129" t="s">
        <v>81</v>
      </c>
      <c r="CZ70" s="129" t="s">
        <v>81</v>
      </c>
      <c r="DA70" s="129" t="s">
        <v>81</v>
      </c>
      <c r="DB70" s="129" t="s">
        <v>81</v>
      </c>
      <c r="DC70" s="129" t="s">
        <v>81</v>
      </c>
      <c r="DD70" s="129" t="s">
        <v>81</v>
      </c>
      <c r="DE70" s="129" t="s">
        <v>81</v>
      </c>
      <c r="DF70" s="129">
        <v>0</v>
      </c>
      <c r="DG70" s="134">
        <v>6.91</v>
      </c>
      <c r="DH70" s="134">
        <v>6.89</v>
      </c>
      <c r="DI70" s="134">
        <v>7.12</v>
      </c>
      <c r="DJ70" s="134">
        <v>7.41</v>
      </c>
      <c r="DK70" s="134">
        <v>7.9</v>
      </c>
      <c r="DL70" s="131"/>
      <c r="DM70" s="129">
        <v>36.229999999999997</v>
      </c>
      <c r="DN70" s="129">
        <v>7.2460000000000004</v>
      </c>
      <c r="DO70" s="129"/>
      <c r="DP70" s="131" t="s">
        <v>138</v>
      </c>
      <c r="DQ70" s="129">
        <v>0</v>
      </c>
      <c r="DR70" s="129">
        <v>0</v>
      </c>
      <c r="DS70" s="129" t="s">
        <v>83</v>
      </c>
      <c r="DT70" s="129" t="s">
        <v>83</v>
      </c>
      <c r="DU70" s="129" t="s">
        <v>83</v>
      </c>
      <c r="DV70" s="129" t="s">
        <v>83</v>
      </c>
      <c r="DW70" s="131" t="s">
        <v>83</v>
      </c>
      <c r="DX70" s="131" t="s">
        <v>84</v>
      </c>
      <c r="DY70" s="131" t="s">
        <v>81</v>
      </c>
      <c r="DZ70" s="131" t="s">
        <v>7278</v>
      </c>
      <c r="EA70" s="131" t="s">
        <v>187</v>
      </c>
      <c r="EB70" s="131" t="s">
        <v>7279</v>
      </c>
      <c r="EC70" s="131" t="s">
        <v>826</v>
      </c>
      <c r="ED70" s="131" t="s">
        <v>89</v>
      </c>
      <c r="EE70" s="131" t="s">
        <v>7280</v>
      </c>
      <c r="EF70" s="131" t="s">
        <v>7281</v>
      </c>
      <c r="EG70" s="131" t="s">
        <v>7282</v>
      </c>
      <c r="EH70" s="131" t="s">
        <v>81</v>
      </c>
      <c r="EI70" s="131" t="s">
        <v>7283</v>
      </c>
      <c r="EJ70" s="135" t="s">
        <v>7284</v>
      </c>
      <c r="EK70" s="135" t="s">
        <v>7285</v>
      </c>
      <c r="EL70" s="135" t="s">
        <v>7286</v>
      </c>
      <c r="EM70" s="135" t="s">
        <v>7287</v>
      </c>
      <c r="EN70" s="131" t="s">
        <v>13087</v>
      </c>
    </row>
    <row r="71" spans="1:144" ht="18" thickTop="1" thickBot="1">
      <c r="A71" s="575">
        <f t="shared" si="5"/>
        <v>70</v>
      </c>
      <c r="B71" s="572" t="s">
        <v>7721</v>
      </c>
      <c r="C71" s="600" t="s">
        <v>7722</v>
      </c>
      <c r="D71" s="570" t="s">
        <v>13209</v>
      </c>
      <c r="E71" s="568" t="str">
        <f t="shared" si="3"/>
        <v>Not Placed</v>
      </c>
      <c r="F71" s="570" t="s">
        <v>12493</v>
      </c>
      <c r="G71" s="570" t="s">
        <v>530</v>
      </c>
      <c r="H71" s="131" t="str">
        <f>VLOOKUP(B71,CMPN1!C:E, 3,0)</f>
        <v>12th + Engineering without live KT</v>
      </c>
      <c r="I71" s="610" t="s">
        <v>2160</v>
      </c>
      <c r="J71" s="572">
        <v>21</v>
      </c>
      <c r="K71" s="611" t="s">
        <v>7723</v>
      </c>
      <c r="L71" s="611" t="s">
        <v>73</v>
      </c>
      <c r="M71" s="611" t="s">
        <v>7724</v>
      </c>
      <c r="N71" s="612" t="s">
        <v>7720</v>
      </c>
      <c r="O71" s="612">
        <v>8007152481</v>
      </c>
      <c r="P71" s="612">
        <v>7507139592</v>
      </c>
      <c r="Q71" s="612" t="e">
        <f>VLOOKUP(B71,'TCS CON'!$D$1:$H$98,5,0)</f>
        <v>#N/A</v>
      </c>
      <c r="R71" s="612" t="e">
        <f>VLOOKUP(B71,LTI!$C$1:$H$46,6,0)</f>
        <v>#N/A</v>
      </c>
      <c r="S71" s="612" t="e">
        <f>VLOOKUP(B71,JARO!$E$2:$I$11,5,0)</f>
        <v>#N/A</v>
      </c>
      <c r="T71" s="612" t="e">
        <f>VLOOKUP(B71,Capgemini!$D$3:$H$78,5,0)</f>
        <v>#N/A</v>
      </c>
      <c r="U71" s="612" t="e">
        <f>VLOOKUP(B71,Carwale!$D$1:$H$4,5,0)</f>
        <v>#N/A</v>
      </c>
      <c r="V71" s="612" t="e">
        <f>VLOOKUP(B71,'Interactive Brokers'!E:I,5,0)</f>
        <v>#N/A</v>
      </c>
      <c r="W71" s="612" t="e">
        <f>VLOOKUP(B71,'REL Jio'!E:I,5,0)</f>
        <v>#N/A</v>
      </c>
      <c r="X71" s="612" t="e">
        <f>VLOOKUP(B71,'Sciative Sol'!E:I,5,0)</f>
        <v>#N/A</v>
      </c>
      <c r="Y71" s="612" t="e">
        <f>VLOOKUP(B71,'Hexaware Tech'!E:I,5,0)</f>
        <v>#N/A</v>
      </c>
      <c r="Z71" s="612" t="e">
        <f>VLOOKUP(B71,Axis!D:H,5,0)</f>
        <v>#N/A</v>
      </c>
      <c r="AA71" s="612" t="e">
        <f>VLOOKUP(B71,Ugam!$D$3:$H$26,5,0)</f>
        <v>#N/A</v>
      </c>
      <c r="AB71" s="612" t="e">
        <f>VLOOKUP(B71,Zeus!F:J,5,0)</f>
        <v>#N/A</v>
      </c>
      <c r="AC71" s="612" t="e">
        <f>VLOOKUP(B71,Montran!F:J,5,0)</f>
        <v>#N/A</v>
      </c>
      <c r="AD71" s="612" t="e">
        <f>VLOOKUP(B71,Endurance!G71:L71,5,0)</f>
        <v>#N/A</v>
      </c>
      <c r="AE71" s="612" t="e">
        <f>VLOOKUP(B71,'Swabhav Techlabs'!$F$1:$J$2,5,0)</f>
        <v>#N/A</v>
      </c>
      <c r="AF71" s="612" t="e">
        <f>VLOOKUP(B71,'Quality Kiosk'!$F$1:$J$18,5,0)</f>
        <v>#N/A</v>
      </c>
      <c r="AG71" s="612" t="e">
        <f>VLOOKUP(B71,'Lemon VB'!$F$1:$J$2,5,0)</f>
        <v>#N/A</v>
      </c>
      <c r="AH71" s="612" t="e">
        <f>VLOOKUP(B71,Gocomet!$E$1:$I$3,5,0)</f>
        <v>#N/A</v>
      </c>
      <c r="AI71" s="612" t="e">
        <f>VLOOKUP(B71,'Ingram Micro'!$E$1:$I$8,5,0)</f>
        <v>#N/A</v>
      </c>
      <c r="AJ71" s="612" t="e">
        <f>VLOOKUP(B71,'DePronto Infotech'!$E$1:$I$2,5,0)</f>
        <v>#N/A</v>
      </c>
      <c r="AK71" s="612" t="e">
        <f>VLOOKUP(B71,'Reliance Retail'!$E$1:$I$4,5,0)</f>
        <v>#N/A</v>
      </c>
      <c r="AL71" s="612" t="e">
        <f>VLOOKUP(B71,'Bright Champs'!$D$1:$H$13,5,0)</f>
        <v>#N/A</v>
      </c>
      <c r="AM71" s="612" t="e">
        <f>VLOOKUP(B71,Neosoft!$E$1:$I$12,5,0)</f>
        <v>#N/A</v>
      </c>
      <c r="AN71" s="612" t="e">
        <f>VLOOKUP(B71,Infosys!$E$1:$I$3,5,0)</f>
        <v>#N/A</v>
      </c>
      <c r="AO71" s="612" t="e">
        <f>VLOOKUP(B71,Cerelabs!$E$1:$I$5,5,0)</f>
        <v>#N/A</v>
      </c>
      <c r="AP71" s="612" t="e">
        <f>VLOOKUP(B71,'Neebal Technologies'!$D$1:$H$2,5,0)</f>
        <v>#N/A</v>
      </c>
      <c r="AQ71" s="612" t="e">
        <f>VLOOKUP(B71,'Vertiv Energy'!$D$1:$H$2,5,0)</f>
        <v>#N/A</v>
      </c>
      <c r="AR71" s="612" t="e">
        <f>VLOOKUP(B71,'Acidaes Solutions (CRMNEXT)'!$D$1:$H$3,5,0)</f>
        <v>#N/A</v>
      </c>
      <c r="AS71" s="612" t="e">
        <f>VLOOKUP(B71,Growisto!$D$1:$H$2,5,0)</f>
        <v>#N/A</v>
      </c>
      <c r="AT71" s="612" t="e">
        <f>VLOOKUP(B71,'9.9 Mediaworx - Digit'!$D$1:$H$2,5,0)</f>
        <v>#N/A</v>
      </c>
      <c r="AU71" s="612" t="e">
        <f>VLOOKUP(B71,'Vistaar systems Pvt Ltd'!$D$2:$H$3,5,0)</f>
        <v>#N/A</v>
      </c>
      <c r="AV71" s="612" t="e">
        <f>VLOOKUP(B71,'Course 5i'!$D$2:$H$11,5,0)</f>
        <v>#N/A</v>
      </c>
      <c r="AW71" s="612" t="e">
        <f>VLOOKUP(B71,'Radiant Appliances &amp; Electronic'!$D$1:$H$13,5,0)</f>
        <v>#N/A</v>
      </c>
      <c r="AX71" s="612" t="e">
        <f>VLOOKUP(B71,'Atos Global'!$D$3:$H$27,5,0)</f>
        <v>#N/A</v>
      </c>
      <c r="AY71" s="612" t="e">
        <f>VLOOKUP(B71,'Saama Technologies'!$D$1:$H$2,5,0)</f>
        <v>#N/A</v>
      </c>
      <c r="AZ71" s="612" t="e">
        <f>VLOOKUP(B71,'Multiplier Solutions'!$D$1:$H$2,5,0)</f>
        <v>#N/A</v>
      </c>
      <c r="BA71" s="612" t="e">
        <f>VLOOKUP(B71,GEP!$D$2:$H$5,5,0)</f>
        <v>#N/A</v>
      </c>
      <c r="BB71" s="612" t="e">
        <f>VLOOKUP(B71,Accenture!$D$1:$H$6,5,0)</f>
        <v>#N/A</v>
      </c>
      <c r="BC71" s="612" t="e">
        <f>VLOOKUP(B71,'Endurance International Group'!$D$1:$H$2,5,0)</f>
        <v>#N/A</v>
      </c>
      <c r="BD71" s="612" t="e">
        <f>VLOOKUP(B71,Newgen!$D$1:$H$2,5,0)</f>
        <v>#N/A</v>
      </c>
      <c r="BE71" s="612" t="e">
        <f>VLOOKUP(B71,'3D Incredible'!D71:H71,5,0)</f>
        <v>#N/A</v>
      </c>
      <c r="BF71" s="612" t="e">
        <f>VLOOKUP(B71,'Raja Software Labs'!$D$2:$H$2,5,0)</f>
        <v>#N/A</v>
      </c>
      <c r="BG71" s="612" t="e">
        <f>VLOOKUP(B71,Wipro!$D$1:$H$2,5,0)</f>
        <v>#N/A</v>
      </c>
      <c r="BH71" s="612" t="e">
        <f>VLOOKUP(B71,'Perch Technologies'!$D$2:$H$2,5,0)</f>
        <v>#N/A</v>
      </c>
      <c r="BI71" s="612" t="e">
        <f>VLOOKUP(B71,'Morning Star'!$D$1:$H$6,5,0)</f>
        <v>#N/A</v>
      </c>
      <c r="BJ71" s="612" t="e">
        <f>VLOOKUP(B71,Flexiloans!$D$1:$H$2,5,0)</f>
        <v>#N/A</v>
      </c>
      <c r="BK71" s="612" t="e">
        <f>VLOOKUP(B71,'Thirdware Solutions'!$D$1:$H$2,5,0)</f>
        <v>#N/A</v>
      </c>
      <c r="BL71" s="612" t="e">
        <f>VLOOKUP(B71,Tescom!$D$1:$H$8,5,0)</f>
        <v>#N/A</v>
      </c>
      <c r="BM71" s="612" t="e">
        <f>VLOOKUP(B71,'Cogno AI'!$D$1:$H$2,5,0)</f>
        <v>#N/A</v>
      </c>
      <c r="BN71" s="612" t="e">
        <f>VLOOKUP(B71,'ABM Knowledgeware'!$D$1:$H$2,5,0)</f>
        <v>#N/A</v>
      </c>
      <c r="BO71" s="612" t="e">
        <f>VLOOKUP(B71,'Concerto Software'!$D$1:$H$3,5,0)</f>
        <v>#N/A</v>
      </c>
      <c r="BP71" s="612" t="e">
        <f>VLOOKUP(B71,'My Captain'!$D$1:$H$4,5,0)</f>
        <v>#N/A</v>
      </c>
      <c r="BQ71" s="612" t="e">
        <f>VLOOKUP(B71,'Finoux Solutions'!$D$2:$H$4,5,0)</f>
        <v>#N/A</v>
      </c>
      <c r="BR71" s="612" t="e">
        <f>VLOOKUP(B71,'MITR Learning'!$D$1:$H$2,5,0)</f>
        <v>#N/A</v>
      </c>
      <c r="BS71" s="612" t="e">
        <f>VLOOKUP(B71,Nucsoft!$D$2:$H$6,5,0)</f>
        <v>#N/A</v>
      </c>
      <c r="BT71" s="612" t="e">
        <f>VLOOKUP(B71,'Paras Cadd'!$D$1:$H$2,5,0)</f>
        <v>#N/A</v>
      </c>
      <c r="BU71" s="612" t="e">
        <f>VLOOKUP(B71,'ICICI Securities'!$D$1:$H$2,5,0)</f>
        <v>#N/A</v>
      </c>
      <c r="BV71" s="612" t="e">
        <f>VLOOKUP(B71,'Citius Tech'!$D$2:$H$5,5,0)</f>
        <v>#N/A</v>
      </c>
      <c r="BW71" s="612" t="e">
        <f>VLOOKUP(B71,'Buzzy Brains'!$D$2:$H$2,5,0)</f>
        <v>#N/A</v>
      </c>
      <c r="BX71" s="612" t="e">
        <f>VLOOKUP(B71,'Decimal Point'!$D$2:$H$2,5,0)</f>
        <v>#N/A</v>
      </c>
      <c r="BY71" s="612" t="e">
        <f>VLOOKUP(B71,'Sankey Business Solutions'!$D$2:$H$3,5,0)</f>
        <v>#N/A</v>
      </c>
      <c r="BZ71" s="612" t="e">
        <f>VLOOKUP(B71,'Nangia &amp; Co LLP'!$D$2:$H$2,5,0)</f>
        <v>#N/A</v>
      </c>
      <c r="CA71" s="612" t="e">
        <f>VLOOKUP(B71,'FIS Solutions India Pvt Ltd'!$D$2:$H$2,5,0)</f>
        <v>#N/A</v>
      </c>
      <c r="CB71" s="612" t="e">
        <f>VLOOKUP(B71,'Delta Technology &amp; Management '!$D$2:$H$16,5,0)</f>
        <v>#N/A</v>
      </c>
      <c r="CC71" s="612" t="e">
        <f>VLOOKUP(B71,'Espoir Networks'!$D$3:$H$11,5,0)</f>
        <v>#N/A</v>
      </c>
      <c r="CD71" s="612" t="e">
        <f>VLOOKUP(B71,'Servosys Solution'!$D$3:$H$5,5,0)</f>
        <v>#N/A</v>
      </c>
      <c r="CE71" s="612" t="e">
        <f>VLOOKUP(B71,'Ribbon Communications'!$D$3:$H$4,5,0)</f>
        <v>#N/A</v>
      </c>
      <c r="CF71" s="612">
        <f t="shared" si="4"/>
        <v>0</v>
      </c>
      <c r="CG71" s="129" t="s">
        <v>7725</v>
      </c>
      <c r="CH71" s="129">
        <v>543582711895</v>
      </c>
      <c r="CI71" s="129" t="s">
        <v>7726</v>
      </c>
      <c r="CJ71" s="129" t="s">
        <v>11732</v>
      </c>
      <c r="CK71" s="132">
        <v>42917</v>
      </c>
      <c r="CL71" s="129">
        <v>2021</v>
      </c>
      <c r="CM71" s="128" t="s">
        <v>7727</v>
      </c>
      <c r="CN71" s="129">
        <v>456</v>
      </c>
      <c r="CO71" s="133">
        <v>91.2</v>
      </c>
      <c r="CP71" s="129">
        <v>2015</v>
      </c>
      <c r="CQ71" s="129" t="s">
        <v>79</v>
      </c>
      <c r="CR71" s="128" t="s">
        <v>7728</v>
      </c>
      <c r="CS71" s="129">
        <v>530</v>
      </c>
      <c r="CT71" s="133">
        <v>81.540000000000006</v>
      </c>
      <c r="CU71" s="129">
        <v>2017</v>
      </c>
      <c r="CV71" s="129" t="s">
        <v>79</v>
      </c>
      <c r="CW71" s="131" t="s">
        <v>81</v>
      </c>
      <c r="CX71" s="131" t="s">
        <v>81</v>
      </c>
      <c r="CY71" s="129" t="s">
        <v>81</v>
      </c>
      <c r="CZ71" s="129" t="s">
        <v>81</v>
      </c>
      <c r="DA71" s="129" t="s">
        <v>81</v>
      </c>
      <c r="DB71" s="129" t="s">
        <v>81</v>
      </c>
      <c r="DC71" s="129" t="s">
        <v>81</v>
      </c>
      <c r="DD71" s="129" t="s">
        <v>81</v>
      </c>
      <c r="DE71" s="129" t="s">
        <v>81</v>
      </c>
      <c r="DF71" s="129">
        <v>0</v>
      </c>
      <c r="DG71" s="134">
        <v>7.72</v>
      </c>
      <c r="DH71" s="134">
        <v>7.11</v>
      </c>
      <c r="DI71" s="134">
        <v>9.08</v>
      </c>
      <c r="DJ71" s="134">
        <v>8.9600000000000009</v>
      </c>
      <c r="DK71" s="134">
        <v>8.3699999999999992</v>
      </c>
      <c r="DL71" s="134">
        <v>8.76</v>
      </c>
      <c r="DM71" s="129">
        <v>50</v>
      </c>
      <c r="DN71" s="129">
        <v>8.33</v>
      </c>
      <c r="DO71" s="129"/>
      <c r="DP71" s="131" t="s">
        <v>82</v>
      </c>
      <c r="DQ71" s="129">
        <v>0</v>
      </c>
      <c r="DR71" s="129">
        <v>0</v>
      </c>
      <c r="DS71" s="129" t="s">
        <v>83</v>
      </c>
      <c r="DT71" s="129" t="s">
        <v>83</v>
      </c>
      <c r="DU71" s="129" t="s">
        <v>83</v>
      </c>
      <c r="DV71" s="129" t="s">
        <v>83</v>
      </c>
      <c r="DW71" s="131" t="s">
        <v>83</v>
      </c>
      <c r="DX71" s="131" t="s">
        <v>84</v>
      </c>
      <c r="DY71" s="131" t="s">
        <v>81</v>
      </c>
      <c r="DZ71" s="131" t="s">
        <v>7729</v>
      </c>
      <c r="EA71" s="131" t="s">
        <v>448</v>
      </c>
      <c r="EB71" s="131" t="s">
        <v>7730</v>
      </c>
      <c r="EC71" s="131" t="s">
        <v>88</v>
      </c>
      <c r="ED71" s="131" t="s">
        <v>89</v>
      </c>
      <c r="EE71" s="131" t="s">
        <v>7731</v>
      </c>
      <c r="EF71" s="131" t="s">
        <v>7732</v>
      </c>
      <c r="EG71" s="131" t="s">
        <v>81</v>
      </c>
      <c r="EH71" s="131" t="s">
        <v>81</v>
      </c>
      <c r="EI71" s="131" t="s">
        <v>2264</v>
      </c>
      <c r="EJ71" s="135" t="s">
        <v>7733</v>
      </c>
      <c r="EK71" s="135" t="s">
        <v>7734</v>
      </c>
      <c r="EL71" s="135" t="s">
        <v>7735</v>
      </c>
      <c r="EM71" s="135" t="s">
        <v>7736</v>
      </c>
      <c r="EN71" s="131" t="s">
        <v>81</v>
      </c>
    </row>
    <row r="72" spans="1:144" ht="18" thickTop="1" thickBot="1">
      <c r="A72" s="575">
        <f t="shared" si="5"/>
        <v>71</v>
      </c>
      <c r="B72" s="572" t="s">
        <v>7868</v>
      </c>
      <c r="C72" s="600" t="s">
        <v>11779</v>
      </c>
      <c r="D72" s="570" t="s">
        <v>13208</v>
      </c>
      <c r="E72" s="568" t="str">
        <f t="shared" si="3"/>
        <v>Not Placed</v>
      </c>
      <c r="F72" s="570" t="s">
        <v>12493</v>
      </c>
      <c r="G72" s="570" t="s">
        <v>530</v>
      </c>
      <c r="H72" s="131" t="str">
        <f>VLOOKUP(B72,CMPN1!C:E, 3,0)</f>
        <v>Diploma  + Direct Second Year Engineering without live KT</v>
      </c>
      <c r="I72" s="610">
        <v>35948</v>
      </c>
      <c r="J72" s="572">
        <v>22</v>
      </c>
      <c r="K72" s="611" t="s">
        <v>7870</v>
      </c>
      <c r="L72" s="611" t="s">
        <v>591</v>
      </c>
      <c r="M72" s="611" t="s">
        <v>7871</v>
      </c>
      <c r="N72" s="612" t="s">
        <v>7867</v>
      </c>
      <c r="O72" s="612">
        <v>9322919055</v>
      </c>
      <c r="P72" s="612">
        <v>7304833353</v>
      </c>
      <c r="Q72" s="612" t="e">
        <f>VLOOKUP(B72,'TCS CON'!$D$1:$H$98,5,0)</f>
        <v>#N/A</v>
      </c>
      <c r="R72" s="612" t="e">
        <f>VLOOKUP(B72,LTI!$C$1:$H$46,6,0)</f>
        <v>#N/A</v>
      </c>
      <c r="S72" s="612" t="e">
        <f>VLOOKUP(B72,JARO!$E$2:$I$11,5,0)</f>
        <v>#N/A</v>
      </c>
      <c r="T72" s="612" t="e">
        <f>VLOOKUP(B72,Capgemini!$D$3:$H$78,5,0)</f>
        <v>#N/A</v>
      </c>
      <c r="U72" s="612" t="e">
        <f>VLOOKUP(B72,Carwale!$D$1:$H$4,5,0)</f>
        <v>#N/A</v>
      </c>
      <c r="V72" s="612" t="e">
        <f>VLOOKUP(B72,'Interactive Brokers'!E:I,5,0)</f>
        <v>#N/A</v>
      </c>
      <c r="W72" s="612" t="e">
        <f>VLOOKUP(B72,'REL Jio'!E:I,5,0)</f>
        <v>#N/A</v>
      </c>
      <c r="X72" s="612" t="e">
        <f>VLOOKUP(B72,'Sciative Sol'!E:I,5,0)</f>
        <v>#N/A</v>
      </c>
      <c r="Y72" s="612" t="e">
        <f>VLOOKUP(B72,'Hexaware Tech'!E:I,5,0)</f>
        <v>#N/A</v>
      </c>
      <c r="Z72" s="612" t="e">
        <f>VLOOKUP(B72,Axis!D:H,5,0)</f>
        <v>#N/A</v>
      </c>
      <c r="AA72" s="612" t="e">
        <f>VLOOKUP(B72,Ugam!$D$3:$H$26,5,0)</f>
        <v>#N/A</v>
      </c>
      <c r="AB72" s="612" t="e">
        <f>VLOOKUP(B72,Zeus!F:J,5,0)</f>
        <v>#N/A</v>
      </c>
      <c r="AC72" s="612" t="e">
        <f>VLOOKUP(B72,Montran!F:J,5,0)</f>
        <v>#N/A</v>
      </c>
      <c r="AD72" s="612" t="e">
        <f>VLOOKUP(B72,Endurance!G72:L72,5,0)</f>
        <v>#N/A</v>
      </c>
      <c r="AE72" s="612" t="e">
        <f>VLOOKUP(B72,'Swabhav Techlabs'!$F$1:$J$2,5,0)</f>
        <v>#N/A</v>
      </c>
      <c r="AF72" s="612" t="e">
        <f>VLOOKUP(B72,'Quality Kiosk'!$F$1:$J$18,5,0)</f>
        <v>#N/A</v>
      </c>
      <c r="AG72" s="612" t="e">
        <f>VLOOKUP(B72,'Lemon VB'!$F$1:$J$2,5,0)</f>
        <v>#N/A</v>
      </c>
      <c r="AH72" s="612" t="e">
        <f>VLOOKUP(B72,Gocomet!$E$1:$I$3,5,0)</f>
        <v>#N/A</v>
      </c>
      <c r="AI72" s="612" t="e">
        <f>VLOOKUP(B72,'Ingram Micro'!$E$1:$I$8,5,0)</f>
        <v>#N/A</v>
      </c>
      <c r="AJ72" s="612" t="e">
        <f>VLOOKUP(B72,'DePronto Infotech'!$E$1:$I$2,5,0)</f>
        <v>#N/A</v>
      </c>
      <c r="AK72" s="612" t="e">
        <f>VLOOKUP(B72,'Reliance Retail'!$E$1:$I$4,5,0)</f>
        <v>#N/A</v>
      </c>
      <c r="AL72" s="612" t="e">
        <f>VLOOKUP(B72,'Bright Champs'!$D$1:$H$13,5,0)</f>
        <v>#N/A</v>
      </c>
      <c r="AM72" s="612" t="e">
        <f>VLOOKUP(B72,Neosoft!$E$1:$I$12,5,0)</f>
        <v>#N/A</v>
      </c>
      <c r="AN72" s="612" t="e">
        <f>VLOOKUP(B72,Infosys!$E$1:$I$3,5,0)</f>
        <v>#N/A</v>
      </c>
      <c r="AO72" s="612" t="e">
        <f>VLOOKUP(B72,Cerelabs!$E$1:$I$5,5,0)</f>
        <v>#N/A</v>
      </c>
      <c r="AP72" s="612" t="e">
        <f>VLOOKUP(B72,'Neebal Technologies'!$D$1:$H$2,5,0)</f>
        <v>#N/A</v>
      </c>
      <c r="AQ72" s="612" t="e">
        <f>VLOOKUP(B72,'Vertiv Energy'!$D$1:$H$2,5,0)</f>
        <v>#N/A</v>
      </c>
      <c r="AR72" s="612" t="e">
        <f>VLOOKUP(B72,'Acidaes Solutions (CRMNEXT)'!$D$1:$H$3,5,0)</f>
        <v>#N/A</v>
      </c>
      <c r="AS72" s="612" t="e">
        <f>VLOOKUP(B72,Growisto!$D$1:$H$2,5,0)</f>
        <v>#N/A</v>
      </c>
      <c r="AT72" s="612" t="e">
        <f>VLOOKUP(B72,'9.9 Mediaworx - Digit'!$D$1:$H$2,5,0)</f>
        <v>#N/A</v>
      </c>
      <c r="AU72" s="612" t="e">
        <f>VLOOKUP(B72,'Vistaar systems Pvt Ltd'!$D$2:$H$3,5,0)</f>
        <v>#N/A</v>
      </c>
      <c r="AV72" s="612" t="e">
        <f>VLOOKUP(B72,'Course 5i'!$D$2:$H$11,5,0)</f>
        <v>#N/A</v>
      </c>
      <c r="AW72" s="612" t="e">
        <f>VLOOKUP(B72,'Radiant Appliances &amp; Electronic'!$D$1:$H$13,5,0)</f>
        <v>#N/A</v>
      </c>
      <c r="AX72" s="612" t="e">
        <f>VLOOKUP(B72,'Atos Global'!$D$3:$H$27,5,0)</f>
        <v>#N/A</v>
      </c>
      <c r="AY72" s="612" t="e">
        <f>VLOOKUP(B72,'Saama Technologies'!$D$1:$H$2,5,0)</f>
        <v>#N/A</v>
      </c>
      <c r="AZ72" s="612" t="e">
        <f>VLOOKUP(B72,'Multiplier Solutions'!$D$1:$H$2,5,0)</f>
        <v>#N/A</v>
      </c>
      <c r="BA72" s="612" t="e">
        <f>VLOOKUP(B72,GEP!$D$2:$H$5,5,0)</f>
        <v>#N/A</v>
      </c>
      <c r="BB72" s="612" t="e">
        <f>VLOOKUP(B72,Accenture!$D$1:$H$6,5,0)</f>
        <v>#N/A</v>
      </c>
      <c r="BC72" s="612" t="e">
        <f>VLOOKUP(B72,'Endurance International Group'!$D$1:$H$2,5,0)</f>
        <v>#N/A</v>
      </c>
      <c r="BD72" s="612" t="e">
        <f>VLOOKUP(B72,Newgen!$D$1:$H$2,5,0)</f>
        <v>#N/A</v>
      </c>
      <c r="BE72" s="612" t="e">
        <f>VLOOKUP(B72,'3D Incredible'!D72:H72,5,0)</f>
        <v>#N/A</v>
      </c>
      <c r="BF72" s="612" t="e">
        <f>VLOOKUP(B72,'Raja Software Labs'!$D$2:$H$2,5,0)</f>
        <v>#N/A</v>
      </c>
      <c r="BG72" s="612" t="e">
        <f>VLOOKUP(B72,Wipro!$D$1:$H$2,5,0)</f>
        <v>#N/A</v>
      </c>
      <c r="BH72" s="612" t="e">
        <f>VLOOKUP(B72,'Perch Technologies'!$D$2:$H$2,5,0)</f>
        <v>#N/A</v>
      </c>
      <c r="BI72" s="612" t="e">
        <f>VLOOKUP(B72,'Morning Star'!$D$1:$H$6,5,0)</f>
        <v>#N/A</v>
      </c>
      <c r="BJ72" s="612" t="e">
        <f>VLOOKUP(B72,Flexiloans!$D$1:$H$2,5,0)</f>
        <v>#N/A</v>
      </c>
      <c r="BK72" s="612" t="e">
        <f>VLOOKUP(B72,'Thirdware Solutions'!$D$1:$H$2,5,0)</f>
        <v>#N/A</v>
      </c>
      <c r="BL72" s="612" t="e">
        <f>VLOOKUP(B72,Tescom!$D$1:$H$8,5,0)</f>
        <v>#N/A</v>
      </c>
      <c r="BM72" s="612" t="e">
        <f>VLOOKUP(B72,'Cogno AI'!$D$1:$H$2,5,0)</f>
        <v>#N/A</v>
      </c>
      <c r="BN72" s="612" t="e">
        <f>VLOOKUP(B72,'ABM Knowledgeware'!$D$1:$H$2,5,0)</f>
        <v>#N/A</v>
      </c>
      <c r="BO72" s="612" t="e">
        <f>VLOOKUP(B72,'Concerto Software'!$D$1:$H$3,5,0)</f>
        <v>#N/A</v>
      </c>
      <c r="BP72" s="612" t="e">
        <f>VLOOKUP(B72,'My Captain'!$D$1:$H$4,5,0)</f>
        <v>#N/A</v>
      </c>
      <c r="BQ72" s="612" t="e">
        <f>VLOOKUP(B72,'Finoux Solutions'!$D$2:$H$4,5,0)</f>
        <v>#N/A</v>
      </c>
      <c r="BR72" s="612" t="e">
        <f>VLOOKUP(B72,'MITR Learning'!$D$1:$H$2,5,0)</f>
        <v>#N/A</v>
      </c>
      <c r="BS72" s="612" t="e">
        <f>VLOOKUP(B72,Nucsoft!$D$2:$H$6,5,0)</f>
        <v>#N/A</v>
      </c>
      <c r="BT72" s="612" t="e">
        <f>VLOOKUP(B72,'Paras Cadd'!$D$1:$H$2,5,0)</f>
        <v>#N/A</v>
      </c>
      <c r="BU72" s="612" t="e">
        <f>VLOOKUP(B72,'ICICI Securities'!$D$1:$H$2,5,0)</f>
        <v>#N/A</v>
      </c>
      <c r="BV72" s="612" t="e">
        <f>VLOOKUP(B72,'Citius Tech'!$D$2:$H$5,5,0)</f>
        <v>#N/A</v>
      </c>
      <c r="BW72" s="612" t="e">
        <f>VLOOKUP(B72,'Buzzy Brains'!$D$2:$H$2,5,0)</f>
        <v>#N/A</v>
      </c>
      <c r="BX72" s="612" t="e">
        <f>VLOOKUP(B72,'Decimal Point'!$D$2:$H$2,5,0)</f>
        <v>#N/A</v>
      </c>
      <c r="BY72" s="612" t="e">
        <f>VLOOKUP(B72,'Sankey Business Solutions'!$D$2:$H$3,5,0)</f>
        <v>#N/A</v>
      </c>
      <c r="BZ72" s="612" t="e">
        <f>VLOOKUP(B72,'Nangia &amp; Co LLP'!$D$2:$H$2,5,0)</f>
        <v>#N/A</v>
      </c>
      <c r="CA72" s="612" t="e">
        <f>VLOOKUP(B72,'FIS Solutions India Pvt Ltd'!$D$2:$H$2,5,0)</f>
        <v>#N/A</v>
      </c>
      <c r="CB72" s="612" t="e">
        <f>VLOOKUP(B72,'Delta Technology &amp; Management '!$D$2:$H$16,5,0)</f>
        <v>#N/A</v>
      </c>
      <c r="CC72" s="612" t="e">
        <f>VLOOKUP(B72,'Espoir Networks'!$D$3:$H$11,5,0)</f>
        <v>#N/A</v>
      </c>
      <c r="CD72" s="612" t="e">
        <f>VLOOKUP(B72,'Servosys Solution'!$D$3:$H$5,5,0)</f>
        <v>#N/A</v>
      </c>
      <c r="CE72" s="612" t="e">
        <f>VLOOKUP(B72,'Ribbon Communications'!$D$3:$H$4,5,0)</f>
        <v>#N/A</v>
      </c>
      <c r="CF72" s="612">
        <f t="shared" si="4"/>
        <v>0</v>
      </c>
      <c r="CG72" s="129" t="s">
        <v>7872</v>
      </c>
      <c r="CH72" s="129">
        <v>569283282465</v>
      </c>
      <c r="CI72" s="129" t="s">
        <v>1985</v>
      </c>
      <c r="CJ72" s="129" t="s">
        <v>11733</v>
      </c>
      <c r="CK72" s="132">
        <v>43282</v>
      </c>
      <c r="CL72" s="129">
        <v>2021</v>
      </c>
      <c r="CM72" s="128" t="s">
        <v>2952</v>
      </c>
      <c r="CN72" s="129">
        <v>438</v>
      </c>
      <c r="CO72" s="133">
        <v>79.64</v>
      </c>
      <c r="CP72" s="129">
        <v>2013</v>
      </c>
      <c r="CQ72" s="129" t="s">
        <v>79</v>
      </c>
      <c r="CR72" s="128" t="s">
        <v>12131</v>
      </c>
      <c r="CS72" s="129">
        <v>447</v>
      </c>
      <c r="CT72" s="133">
        <v>68.760000000000005</v>
      </c>
      <c r="CU72" s="129">
        <v>2015</v>
      </c>
      <c r="CV72" s="129" t="s">
        <v>79</v>
      </c>
      <c r="CW72" s="131" t="s">
        <v>7875</v>
      </c>
      <c r="CX72" s="131" t="s">
        <v>336</v>
      </c>
      <c r="CY72" s="129">
        <v>1503</v>
      </c>
      <c r="CZ72" s="129">
        <v>88.41</v>
      </c>
      <c r="DA72" s="129">
        <v>2018</v>
      </c>
      <c r="DB72" s="129" t="s">
        <v>112</v>
      </c>
      <c r="DC72" s="129" t="s">
        <v>113</v>
      </c>
      <c r="DD72" s="129">
        <v>82.62</v>
      </c>
      <c r="DE72" s="129">
        <v>81.900000000000006</v>
      </c>
      <c r="DF72" s="129">
        <v>0</v>
      </c>
      <c r="DG72" s="131" t="s">
        <v>81</v>
      </c>
      <c r="DH72" s="131" t="s">
        <v>81</v>
      </c>
      <c r="DI72" s="134">
        <v>8</v>
      </c>
      <c r="DJ72" s="134">
        <v>8.8000000000000007</v>
      </c>
      <c r="DK72" s="134">
        <v>6.7</v>
      </c>
      <c r="DL72" s="131"/>
      <c r="DM72" s="129">
        <v>23.51</v>
      </c>
      <c r="DN72" s="129">
        <v>7.8</v>
      </c>
      <c r="DO72" s="129"/>
      <c r="DP72" s="131" t="s">
        <v>114</v>
      </c>
      <c r="DQ72" s="129">
        <v>0</v>
      </c>
      <c r="DR72" s="129">
        <v>0</v>
      </c>
      <c r="DS72" s="129" t="s">
        <v>83</v>
      </c>
      <c r="DT72" s="129" t="s">
        <v>83</v>
      </c>
      <c r="DU72" s="129" t="s">
        <v>83</v>
      </c>
      <c r="DV72" s="129" t="s">
        <v>83</v>
      </c>
      <c r="DW72" s="131" t="s">
        <v>83</v>
      </c>
      <c r="DX72" s="131" t="s">
        <v>84</v>
      </c>
      <c r="DY72" s="131" t="s">
        <v>81</v>
      </c>
      <c r="DZ72" s="131" t="s">
        <v>7876</v>
      </c>
      <c r="EA72" s="131" t="s">
        <v>2705</v>
      </c>
      <c r="EB72" s="131" t="s">
        <v>7877</v>
      </c>
      <c r="EC72" s="131" t="s">
        <v>2705</v>
      </c>
      <c r="ED72" s="131" t="s">
        <v>89</v>
      </c>
      <c r="EE72" s="131" t="s">
        <v>7878</v>
      </c>
      <c r="EF72" s="131" t="s">
        <v>7879</v>
      </c>
      <c r="EG72" s="131" t="s">
        <v>3203</v>
      </c>
      <c r="EH72" s="131" t="s">
        <v>3203</v>
      </c>
      <c r="EI72" s="131" t="s">
        <v>7880</v>
      </c>
      <c r="EJ72" s="135" t="s">
        <v>7881</v>
      </c>
      <c r="EK72" s="135" t="s">
        <v>7882</v>
      </c>
      <c r="EL72" s="135" t="s">
        <v>7883</v>
      </c>
      <c r="EM72" s="135" t="s">
        <v>7884</v>
      </c>
      <c r="EN72" s="131" t="s">
        <v>81</v>
      </c>
    </row>
    <row r="73" spans="1:144" ht="18" thickTop="1" thickBot="1">
      <c r="A73" s="575">
        <f t="shared" si="5"/>
        <v>72</v>
      </c>
      <c r="B73" s="572" t="s">
        <v>8123</v>
      </c>
      <c r="C73" s="600" t="s">
        <v>13042</v>
      </c>
      <c r="D73" s="570" t="s">
        <v>13209</v>
      </c>
      <c r="E73" s="568" t="str">
        <f t="shared" si="3"/>
        <v>Placed</v>
      </c>
      <c r="F73" s="570" t="s">
        <v>12493</v>
      </c>
      <c r="G73" s="570" t="s">
        <v>530</v>
      </c>
      <c r="H73" s="131" t="str">
        <f>VLOOKUP(B73,CMPN1!C:E, 3,0)</f>
        <v>12th + Engineering without live KT</v>
      </c>
      <c r="I73" s="610">
        <v>36349</v>
      </c>
      <c r="J73" s="572">
        <v>21</v>
      </c>
      <c r="K73" s="611" t="s">
        <v>8125</v>
      </c>
      <c r="L73" s="611" t="s">
        <v>8126</v>
      </c>
      <c r="M73" s="611" t="s">
        <v>8127</v>
      </c>
      <c r="N73" s="612" t="s">
        <v>8122</v>
      </c>
      <c r="O73" s="612">
        <v>8860360689</v>
      </c>
      <c r="P73" s="612">
        <v>8860360689</v>
      </c>
      <c r="Q73" s="612">
        <f>VLOOKUP(B73,'TCS CON'!$D$1:$H$98,5,0)</f>
        <v>336000</v>
      </c>
      <c r="R73" s="612" t="e">
        <f>VLOOKUP(B73,LTI!$C$1:$H$46,6,0)</f>
        <v>#N/A</v>
      </c>
      <c r="S73" s="612">
        <f>VLOOKUP(B73,JARO!$E$2:$I$11,5,0)</f>
        <v>660000</v>
      </c>
      <c r="T73" s="612" t="e">
        <f>VLOOKUP(B73,Capgemini!$D$3:$H$78,5,0)</f>
        <v>#N/A</v>
      </c>
      <c r="U73" s="612" t="e">
        <f>VLOOKUP(B73,Carwale!$D$1:$H$4,5,0)</f>
        <v>#N/A</v>
      </c>
      <c r="V73" s="612" t="e">
        <f>VLOOKUP(B73,'Interactive Brokers'!E:I,5,0)</f>
        <v>#N/A</v>
      </c>
      <c r="W73" s="612" t="e">
        <f>VLOOKUP(B73,'REL Jio'!E:I,5,0)</f>
        <v>#N/A</v>
      </c>
      <c r="X73" s="612" t="e">
        <f>VLOOKUP(B73,'Sciative Sol'!E:I,5,0)</f>
        <v>#N/A</v>
      </c>
      <c r="Y73" s="612" t="e">
        <f>VLOOKUP(B73,'Hexaware Tech'!E:I,5,0)</f>
        <v>#N/A</v>
      </c>
      <c r="Z73" s="612" t="e">
        <f>VLOOKUP(B73,Axis!D:H,5,0)</f>
        <v>#N/A</v>
      </c>
      <c r="AA73" s="612" t="e">
        <f>VLOOKUP(B73,Ugam!$D$3:$H$26,5,0)</f>
        <v>#N/A</v>
      </c>
      <c r="AB73" s="612" t="e">
        <f>VLOOKUP(B73,Zeus!F:J,5,0)</f>
        <v>#N/A</v>
      </c>
      <c r="AC73" s="612" t="e">
        <f>VLOOKUP(B73,Montran!F:J,5,0)</f>
        <v>#N/A</v>
      </c>
      <c r="AD73" s="612" t="e">
        <f>VLOOKUP(B73,Endurance!G73:L73,5,0)</f>
        <v>#N/A</v>
      </c>
      <c r="AE73" s="612" t="e">
        <f>VLOOKUP(B73,'Swabhav Techlabs'!$F$1:$J$2,5,0)</f>
        <v>#N/A</v>
      </c>
      <c r="AF73" s="612" t="e">
        <f>VLOOKUP(B73,'Quality Kiosk'!$F$1:$J$18,5,0)</f>
        <v>#N/A</v>
      </c>
      <c r="AG73" s="612" t="e">
        <f>VLOOKUP(B73,'Lemon VB'!$F$1:$J$2,5,0)</f>
        <v>#N/A</v>
      </c>
      <c r="AH73" s="612" t="e">
        <f>VLOOKUP(B73,Gocomet!$E$1:$I$3,5,0)</f>
        <v>#N/A</v>
      </c>
      <c r="AI73" s="612" t="e">
        <f>VLOOKUP(B73,'Ingram Micro'!$E$1:$I$8,5,0)</f>
        <v>#N/A</v>
      </c>
      <c r="AJ73" s="612" t="e">
        <f>VLOOKUP(B73,'DePronto Infotech'!$E$1:$I$2,5,0)</f>
        <v>#N/A</v>
      </c>
      <c r="AK73" s="612" t="e">
        <f>VLOOKUP(B73,'Reliance Retail'!$E$1:$I$4,5,0)</f>
        <v>#N/A</v>
      </c>
      <c r="AL73" s="612" t="e">
        <f>VLOOKUP(B73,'Bright Champs'!$D$1:$H$13,5,0)</f>
        <v>#N/A</v>
      </c>
      <c r="AM73" s="612" t="e">
        <f>VLOOKUP(B73,Neosoft!$E$1:$I$12,5,0)</f>
        <v>#N/A</v>
      </c>
      <c r="AN73" s="612" t="e">
        <f>VLOOKUP(B73,Infosys!$E$1:$I$3,5,0)</f>
        <v>#N/A</v>
      </c>
      <c r="AO73" s="612" t="e">
        <f>VLOOKUP(B73,Cerelabs!$E$1:$I$5,5,0)</f>
        <v>#N/A</v>
      </c>
      <c r="AP73" s="612" t="e">
        <f>VLOOKUP(B73,'Neebal Technologies'!$D$1:$H$2,5,0)</f>
        <v>#N/A</v>
      </c>
      <c r="AQ73" s="612" t="e">
        <f>VLOOKUP(B73,'Vertiv Energy'!$D$1:$H$2,5,0)</f>
        <v>#N/A</v>
      </c>
      <c r="AR73" s="612" t="e">
        <f>VLOOKUP(B73,'Acidaes Solutions (CRMNEXT)'!$D$1:$H$3,5,0)</f>
        <v>#N/A</v>
      </c>
      <c r="AS73" s="612" t="e">
        <f>VLOOKUP(B73,Growisto!$D$1:$H$2,5,0)</f>
        <v>#N/A</v>
      </c>
      <c r="AT73" s="612" t="e">
        <f>VLOOKUP(B73,'9.9 Mediaworx - Digit'!$D$1:$H$2,5,0)</f>
        <v>#N/A</v>
      </c>
      <c r="AU73" s="612" t="e">
        <f>VLOOKUP(B73,'Vistaar systems Pvt Ltd'!$D$2:$H$3,5,0)</f>
        <v>#N/A</v>
      </c>
      <c r="AV73" s="612" t="e">
        <f>VLOOKUP(B73,'Course 5i'!$D$2:$H$11,5,0)</f>
        <v>#N/A</v>
      </c>
      <c r="AW73" s="612" t="e">
        <f>VLOOKUP(B73,'Radiant Appliances &amp; Electronic'!$D$1:$H$13,5,0)</f>
        <v>#N/A</v>
      </c>
      <c r="AX73" s="612" t="e">
        <f>VLOOKUP(B73,'Atos Global'!$D$3:$H$27,5,0)</f>
        <v>#N/A</v>
      </c>
      <c r="AY73" s="612" t="e">
        <f>VLOOKUP(B73,'Saama Technologies'!$D$1:$H$2,5,0)</f>
        <v>#N/A</v>
      </c>
      <c r="AZ73" s="612" t="e">
        <f>VLOOKUP(B73,'Multiplier Solutions'!$D$1:$H$2,5,0)</f>
        <v>#N/A</v>
      </c>
      <c r="BA73" s="612" t="e">
        <f>VLOOKUP(B73,GEP!$D$2:$H$5,5,0)</f>
        <v>#N/A</v>
      </c>
      <c r="BB73" s="612" t="e">
        <f>VLOOKUP(B73,Accenture!$D$1:$H$6,5,0)</f>
        <v>#N/A</v>
      </c>
      <c r="BC73" s="612" t="e">
        <f>VLOOKUP(B73,'Endurance International Group'!$D$1:$H$2,5,0)</f>
        <v>#N/A</v>
      </c>
      <c r="BD73" s="612" t="e">
        <f>VLOOKUP(B73,Newgen!$D$1:$H$2,5,0)</f>
        <v>#N/A</v>
      </c>
      <c r="BE73" s="612" t="e">
        <f>VLOOKUP(B73,'3D Incredible'!D73:H73,5,0)</f>
        <v>#N/A</v>
      </c>
      <c r="BF73" s="612" t="e">
        <f>VLOOKUP(B73,'Raja Software Labs'!$D$2:$H$2,5,0)</f>
        <v>#N/A</v>
      </c>
      <c r="BG73" s="612" t="e">
        <f>VLOOKUP(B73,Wipro!$D$1:$H$2,5,0)</f>
        <v>#N/A</v>
      </c>
      <c r="BH73" s="612" t="e">
        <f>VLOOKUP(B73,'Perch Technologies'!$D$2:$H$2,5,0)</f>
        <v>#N/A</v>
      </c>
      <c r="BI73" s="612" t="e">
        <f>VLOOKUP(B73,'Morning Star'!$D$1:$H$6,5,0)</f>
        <v>#N/A</v>
      </c>
      <c r="BJ73" s="612" t="e">
        <f>VLOOKUP(B73,Flexiloans!$D$1:$H$2,5,0)</f>
        <v>#N/A</v>
      </c>
      <c r="BK73" s="612" t="e">
        <f>VLOOKUP(B73,'Thirdware Solutions'!$D$1:$H$2,5,0)</f>
        <v>#N/A</v>
      </c>
      <c r="BL73" s="612" t="e">
        <f>VLOOKUP(B73,Tescom!$D$1:$H$8,5,0)</f>
        <v>#N/A</v>
      </c>
      <c r="BM73" s="612" t="e">
        <f>VLOOKUP(B73,'Cogno AI'!$D$1:$H$2,5,0)</f>
        <v>#N/A</v>
      </c>
      <c r="BN73" s="612" t="e">
        <f>VLOOKUP(B73,'ABM Knowledgeware'!$D$1:$H$2,5,0)</f>
        <v>#N/A</v>
      </c>
      <c r="BO73" s="612" t="e">
        <f>VLOOKUP(B73,'Concerto Software'!$D$1:$H$3,5,0)</f>
        <v>#N/A</v>
      </c>
      <c r="BP73" s="612" t="e">
        <f>VLOOKUP(B73,'My Captain'!$D$1:$H$4,5,0)</f>
        <v>#N/A</v>
      </c>
      <c r="BQ73" s="612" t="e">
        <f>VLOOKUP(B73,'Finoux Solutions'!$D$2:$H$4,5,0)</f>
        <v>#N/A</v>
      </c>
      <c r="BR73" s="612" t="e">
        <f>VLOOKUP(B73,'MITR Learning'!$D$1:$H$2,5,0)</f>
        <v>#N/A</v>
      </c>
      <c r="BS73" s="612" t="e">
        <f>VLOOKUP(B73,Nucsoft!$D$2:$H$6,5,0)</f>
        <v>#N/A</v>
      </c>
      <c r="BT73" s="612" t="e">
        <f>VLOOKUP(B73,'Paras Cadd'!$D$1:$H$2,5,0)</f>
        <v>#N/A</v>
      </c>
      <c r="BU73" s="612" t="e">
        <f>VLOOKUP(B73,'ICICI Securities'!$D$1:$H$2,5,0)</f>
        <v>#N/A</v>
      </c>
      <c r="BV73" s="612" t="e">
        <f>VLOOKUP(B73,'Citius Tech'!$D$2:$H$5,5,0)</f>
        <v>#N/A</v>
      </c>
      <c r="BW73" s="612" t="e">
        <f>VLOOKUP(B73,'Buzzy Brains'!$D$2:$H$2,5,0)</f>
        <v>#N/A</v>
      </c>
      <c r="BX73" s="612" t="e">
        <f>VLOOKUP(B73,'Decimal Point'!$D$2:$H$2,5,0)</f>
        <v>#N/A</v>
      </c>
      <c r="BY73" s="612" t="e">
        <f>VLOOKUP(B73,'Sankey Business Solutions'!$D$2:$H$3,5,0)</f>
        <v>#N/A</v>
      </c>
      <c r="BZ73" s="612" t="e">
        <f>VLOOKUP(B73,'Nangia &amp; Co LLP'!$D$2:$H$2,5,0)</f>
        <v>#N/A</v>
      </c>
      <c r="CA73" s="612" t="e">
        <f>VLOOKUP(B73,'FIS Solutions India Pvt Ltd'!$D$2:$H$2,5,0)</f>
        <v>#N/A</v>
      </c>
      <c r="CB73" s="612" t="e">
        <f>VLOOKUP(B73,'Delta Technology &amp; Management '!$D$2:$H$16,5,0)</f>
        <v>#N/A</v>
      </c>
      <c r="CC73" s="612" t="e">
        <f>VLOOKUP(B73,'Espoir Networks'!$D$3:$H$11,5,0)</f>
        <v>#N/A</v>
      </c>
      <c r="CD73" s="612" t="e">
        <f>VLOOKUP(B73,'Servosys Solution'!$D$3:$H$5,5,0)</f>
        <v>#N/A</v>
      </c>
      <c r="CE73" s="612" t="e">
        <f>VLOOKUP(B73,'Ribbon Communications'!$D$3:$H$4,5,0)</f>
        <v>#N/A</v>
      </c>
      <c r="CF73" s="612">
        <f t="shared" si="4"/>
        <v>2</v>
      </c>
      <c r="CG73" s="129" t="s">
        <v>8128</v>
      </c>
      <c r="CH73" s="129" t="s">
        <v>8129</v>
      </c>
      <c r="CI73" s="129" t="s">
        <v>8130</v>
      </c>
      <c r="CJ73" s="129" t="s">
        <v>11732</v>
      </c>
      <c r="CK73" s="132">
        <v>42917</v>
      </c>
      <c r="CL73" s="129">
        <v>2021</v>
      </c>
      <c r="CM73" s="128" t="s">
        <v>11931</v>
      </c>
      <c r="CN73" s="129">
        <v>437</v>
      </c>
      <c r="CO73" s="133">
        <v>87.4</v>
      </c>
      <c r="CP73" s="129">
        <v>2015</v>
      </c>
      <c r="CQ73" s="129" t="s">
        <v>276</v>
      </c>
      <c r="CR73" s="128" t="s">
        <v>12132</v>
      </c>
      <c r="CS73" s="129">
        <v>401</v>
      </c>
      <c r="CT73" s="133">
        <v>80.2</v>
      </c>
      <c r="CU73" s="129">
        <v>2017</v>
      </c>
      <c r="CV73" s="129" t="s">
        <v>276</v>
      </c>
      <c r="CW73" s="131" t="s">
        <v>81</v>
      </c>
      <c r="CX73" s="131" t="s">
        <v>81</v>
      </c>
      <c r="CY73" s="129" t="s">
        <v>81</v>
      </c>
      <c r="CZ73" s="129" t="s">
        <v>81</v>
      </c>
      <c r="DA73" s="129" t="s">
        <v>81</v>
      </c>
      <c r="DB73" s="129" t="s">
        <v>81</v>
      </c>
      <c r="DC73" s="129" t="s">
        <v>81</v>
      </c>
      <c r="DD73" s="129" t="s">
        <v>81</v>
      </c>
      <c r="DE73" s="129" t="s">
        <v>81</v>
      </c>
      <c r="DF73" s="129">
        <v>0</v>
      </c>
      <c r="DG73" s="134">
        <v>7.59</v>
      </c>
      <c r="DH73" s="134">
        <v>7.26</v>
      </c>
      <c r="DI73" s="134">
        <v>8.15</v>
      </c>
      <c r="DJ73" s="134">
        <v>8.67</v>
      </c>
      <c r="DK73" s="134">
        <v>8.15</v>
      </c>
      <c r="DL73" s="134">
        <v>9.74</v>
      </c>
      <c r="DM73" s="129">
        <v>49.56</v>
      </c>
      <c r="DN73" s="129">
        <v>8.26</v>
      </c>
      <c r="DO73" s="129"/>
      <c r="DP73" s="131" t="s">
        <v>82</v>
      </c>
      <c r="DQ73" s="129">
        <v>0</v>
      </c>
      <c r="DR73" s="129">
        <v>0</v>
      </c>
      <c r="DS73" s="129" t="s">
        <v>83</v>
      </c>
      <c r="DT73" s="129" t="s">
        <v>83</v>
      </c>
      <c r="DU73" s="129" t="s">
        <v>83</v>
      </c>
      <c r="DV73" s="129" t="s">
        <v>83</v>
      </c>
      <c r="DW73" s="131" t="s">
        <v>83</v>
      </c>
      <c r="DX73" s="131" t="s">
        <v>84</v>
      </c>
      <c r="DY73" s="131" t="s">
        <v>81</v>
      </c>
      <c r="DZ73" s="131" t="s">
        <v>8133</v>
      </c>
      <c r="EA73" s="131" t="s">
        <v>86</v>
      </c>
      <c r="EB73" s="131" t="s">
        <v>8134</v>
      </c>
      <c r="EC73" s="131" t="s">
        <v>86</v>
      </c>
      <c r="ED73" s="131" t="s">
        <v>89</v>
      </c>
      <c r="EE73" s="131" t="s">
        <v>8135</v>
      </c>
      <c r="EF73" s="131" t="s">
        <v>8136</v>
      </c>
      <c r="EG73" s="131" t="s">
        <v>8137</v>
      </c>
      <c r="EH73" s="131" t="s">
        <v>8138</v>
      </c>
      <c r="EI73" s="131" t="s">
        <v>8139</v>
      </c>
      <c r="EJ73" s="135" t="s">
        <v>8140</v>
      </c>
      <c r="EK73" s="135" t="s">
        <v>8141</v>
      </c>
      <c r="EL73" s="135" t="s">
        <v>8142</v>
      </c>
      <c r="EM73" s="135" t="s">
        <v>4918</v>
      </c>
      <c r="EN73" s="131" t="s">
        <v>81</v>
      </c>
    </row>
    <row r="74" spans="1:144" ht="18" thickTop="1" thickBot="1">
      <c r="A74" s="575">
        <f t="shared" si="5"/>
        <v>73</v>
      </c>
      <c r="B74" s="572" t="s">
        <v>8406</v>
      </c>
      <c r="C74" s="600" t="s">
        <v>8407</v>
      </c>
      <c r="D74" s="570" t="s">
        <v>13209</v>
      </c>
      <c r="E74" s="568" t="str">
        <f t="shared" si="3"/>
        <v>Not Placed</v>
      </c>
      <c r="F74" s="570" t="s">
        <v>12493</v>
      </c>
      <c r="G74" s="570" t="s">
        <v>530</v>
      </c>
      <c r="H74" s="131" t="str">
        <f>VLOOKUP(B74,CMPN1!C:E, 3,0)</f>
        <v>Diploma  + Direct Second Year Engineering without live KT</v>
      </c>
      <c r="I74" s="610" t="s">
        <v>8408</v>
      </c>
      <c r="J74" s="572">
        <v>21</v>
      </c>
      <c r="K74" s="611" t="s">
        <v>8409</v>
      </c>
      <c r="L74" s="611" t="s">
        <v>73</v>
      </c>
      <c r="M74" s="611" t="s">
        <v>8410</v>
      </c>
      <c r="N74" s="612" t="s">
        <v>8405</v>
      </c>
      <c r="O74" s="612">
        <v>8169484039</v>
      </c>
      <c r="P74" s="612">
        <v>8693013028</v>
      </c>
      <c r="Q74" s="612" t="e">
        <f>VLOOKUP(B74,'TCS CON'!$D$1:$H$98,5,0)</f>
        <v>#N/A</v>
      </c>
      <c r="R74" s="612" t="e">
        <f>VLOOKUP(B74,LTI!$C$1:$H$46,6,0)</f>
        <v>#N/A</v>
      </c>
      <c r="S74" s="612" t="e">
        <f>VLOOKUP(B74,JARO!$E$2:$I$11,5,0)</f>
        <v>#N/A</v>
      </c>
      <c r="T74" s="612" t="e">
        <f>VLOOKUP(B74,Capgemini!$D$3:$H$78,5,0)</f>
        <v>#N/A</v>
      </c>
      <c r="U74" s="612" t="e">
        <f>VLOOKUP(B74,Carwale!$D$1:$H$4,5,0)</f>
        <v>#N/A</v>
      </c>
      <c r="V74" s="612" t="e">
        <f>VLOOKUP(B74,'Interactive Brokers'!E:I,5,0)</f>
        <v>#N/A</v>
      </c>
      <c r="W74" s="612" t="e">
        <f>VLOOKUP(B74,'REL Jio'!E:I,5,0)</f>
        <v>#N/A</v>
      </c>
      <c r="X74" s="612" t="e">
        <f>VLOOKUP(B74,'Sciative Sol'!E:I,5,0)</f>
        <v>#N/A</v>
      </c>
      <c r="Y74" s="612" t="e">
        <f>VLOOKUP(B74,'Hexaware Tech'!E:I,5,0)</f>
        <v>#N/A</v>
      </c>
      <c r="Z74" s="612" t="e">
        <f>VLOOKUP(B74,Axis!D:H,5,0)</f>
        <v>#N/A</v>
      </c>
      <c r="AA74" s="612" t="e">
        <f>VLOOKUP(B74,Ugam!$D$3:$H$26,5,0)</f>
        <v>#N/A</v>
      </c>
      <c r="AB74" s="612" t="e">
        <f>VLOOKUP(B74,Zeus!F:J,5,0)</f>
        <v>#N/A</v>
      </c>
      <c r="AC74" s="612" t="e">
        <f>VLOOKUP(B74,Montran!F:J,5,0)</f>
        <v>#N/A</v>
      </c>
      <c r="AD74" s="612" t="e">
        <f>VLOOKUP(B74,Endurance!G74:L74,5,0)</f>
        <v>#N/A</v>
      </c>
      <c r="AE74" s="612" t="e">
        <f>VLOOKUP(B74,'Swabhav Techlabs'!$F$1:$J$2,5,0)</f>
        <v>#N/A</v>
      </c>
      <c r="AF74" s="612" t="e">
        <f>VLOOKUP(B74,'Quality Kiosk'!$F$1:$J$18,5,0)</f>
        <v>#N/A</v>
      </c>
      <c r="AG74" s="612" t="e">
        <f>VLOOKUP(B74,'Lemon VB'!$F$1:$J$2,5,0)</f>
        <v>#N/A</v>
      </c>
      <c r="AH74" s="612" t="e">
        <f>VLOOKUP(B74,Gocomet!$E$1:$I$3,5,0)</f>
        <v>#N/A</v>
      </c>
      <c r="AI74" s="612" t="e">
        <f>VLOOKUP(B74,'Ingram Micro'!$E$1:$I$8,5,0)</f>
        <v>#N/A</v>
      </c>
      <c r="AJ74" s="612" t="e">
        <f>VLOOKUP(B74,'DePronto Infotech'!$E$1:$I$2,5,0)</f>
        <v>#N/A</v>
      </c>
      <c r="AK74" s="612" t="e">
        <f>VLOOKUP(B74,'Reliance Retail'!$E$1:$I$4,5,0)</f>
        <v>#N/A</v>
      </c>
      <c r="AL74" s="612" t="e">
        <f>VLOOKUP(B74,'Bright Champs'!$D$1:$H$13,5,0)</f>
        <v>#N/A</v>
      </c>
      <c r="AM74" s="612" t="e">
        <f>VLOOKUP(B74,Neosoft!$E$1:$I$12,5,0)</f>
        <v>#N/A</v>
      </c>
      <c r="AN74" s="612" t="e">
        <f>VLOOKUP(B74,Infosys!$E$1:$I$3,5,0)</f>
        <v>#N/A</v>
      </c>
      <c r="AO74" s="612" t="e">
        <f>VLOOKUP(B74,Cerelabs!$E$1:$I$5,5,0)</f>
        <v>#N/A</v>
      </c>
      <c r="AP74" s="612" t="e">
        <f>VLOOKUP(B74,'Neebal Technologies'!$D$1:$H$2,5,0)</f>
        <v>#N/A</v>
      </c>
      <c r="AQ74" s="612" t="e">
        <f>VLOOKUP(B74,'Vertiv Energy'!$D$1:$H$2,5,0)</f>
        <v>#N/A</v>
      </c>
      <c r="AR74" s="612" t="e">
        <f>VLOOKUP(B74,'Acidaes Solutions (CRMNEXT)'!$D$1:$H$3,5,0)</f>
        <v>#N/A</v>
      </c>
      <c r="AS74" s="612" t="e">
        <f>VLOOKUP(B74,Growisto!$D$1:$H$2,5,0)</f>
        <v>#N/A</v>
      </c>
      <c r="AT74" s="612" t="e">
        <f>VLOOKUP(B74,'9.9 Mediaworx - Digit'!$D$1:$H$2,5,0)</f>
        <v>#N/A</v>
      </c>
      <c r="AU74" s="612" t="e">
        <f>VLOOKUP(B74,'Vistaar systems Pvt Ltd'!$D$2:$H$3,5,0)</f>
        <v>#N/A</v>
      </c>
      <c r="AV74" s="612" t="e">
        <f>VLOOKUP(B74,'Course 5i'!$D$2:$H$11,5,0)</f>
        <v>#N/A</v>
      </c>
      <c r="AW74" s="612" t="e">
        <f>VLOOKUP(B74,'Radiant Appliances &amp; Electronic'!$D$1:$H$13,5,0)</f>
        <v>#N/A</v>
      </c>
      <c r="AX74" s="612" t="e">
        <f>VLOOKUP(B74,'Atos Global'!$D$3:$H$27,5,0)</f>
        <v>#N/A</v>
      </c>
      <c r="AY74" s="612" t="e">
        <f>VLOOKUP(B74,'Saama Technologies'!$D$1:$H$2,5,0)</f>
        <v>#N/A</v>
      </c>
      <c r="AZ74" s="612" t="e">
        <f>VLOOKUP(B74,'Multiplier Solutions'!$D$1:$H$2,5,0)</f>
        <v>#N/A</v>
      </c>
      <c r="BA74" s="612" t="e">
        <f>VLOOKUP(B74,GEP!$D$2:$H$5,5,0)</f>
        <v>#N/A</v>
      </c>
      <c r="BB74" s="612" t="e">
        <f>VLOOKUP(B74,Accenture!$D$1:$H$6,5,0)</f>
        <v>#N/A</v>
      </c>
      <c r="BC74" s="612" t="e">
        <f>VLOOKUP(B74,'Endurance International Group'!$D$1:$H$2,5,0)</f>
        <v>#N/A</v>
      </c>
      <c r="BD74" s="612" t="e">
        <f>VLOOKUP(B74,Newgen!$D$1:$H$2,5,0)</f>
        <v>#N/A</v>
      </c>
      <c r="BE74" s="612" t="e">
        <f>VLOOKUP(B74,'3D Incredible'!D74:H74,5,0)</f>
        <v>#N/A</v>
      </c>
      <c r="BF74" s="612" t="e">
        <f>VLOOKUP(B74,'Raja Software Labs'!$D$2:$H$2,5,0)</f>
        <v>#N/A</v>
      </c>
      <c r="BG74" s="612" t="e">
        <f>VLOOKUP(B74,Wipro!$D$1:$H$2,5,0)</f>
        <v>#N/A</v>
      </c>
      <c r="BH74" s="612" t="e">
        <f>VLOOKUP(B74,'Perch Technologies'!$D$2:$H$2,5,0)</f>
        <v>#N/A</v>
      </c>
      <c r="BI74" s="612" t="e">
        <f>VLOOKUP(B74,'Morning Star'!$D$1:$H$6,5,0)</f>
        <v>#N/A</v>
      </c>
      <c r="BJ74" s="612" t="e">
        <f>VLOOKUP(B74,Flexiloans!$D$1:$H$2,5,0)</f>
        <v>#N/A</v>
      </c>
      <c r="BK74" s="612" t="e">
        <f>VLOOKUP(B74,'Thirdware Solutions'!$D$1:$H$2,5,0)</f>
        <v>#N/A</v>
      </c>
      <c r="BL74" s="612" t="e">
        <f>VLOOKUP(B74,Tescom!$D$1:$H$8,5,0)</f>
        <v>#N/A</v>
      </c>
      <c r="BM74" s="612" t="e">
        <f>VLOOKUP(B74,'Cogno AI'!$D$1:$H$2,5,0)</f>
        <v>#N/A</v>
      </c>
      <c r="BN74" s="612" t="e">
        <f>VLOOKUP(B74,'ABM Knowledgeware'!$D$1:$H$2,5,0)</f>
        <v>#N/A</v>
      </c>
      <c r="BO74" s="612" t="e">
        <f>VLOOKUP(B74,'Concerto Software'!$D$1:$H$3,5,0)</f>
        <v>#N/A</v>
      </c>
      <c r="BP74" s="612" t="e">
        <f>VLOOKUP(B74,'My Captain'!$D$1:$H$4,5,0)</f>
        <v>#N/A</v>
      </c>
      <c r="BQ74" s="612" t="e">
        <f>VLOOKUP(B74,'Finoux Solutions'!$D$2:$H$4,5,0)</f>
        <v>#N/A</v>
      </c>
      <c r="BR74" s="612" t="e">
        <f>VLOOKUP(B74,'MITR Learning'!$D$1:$H$2,5,0)</f>
        <v>#N/A</v>
      </c>
      <c r="BS74" s="612" t="e">
        <f>VLOOKUP(B74,Nucsoft!$D$2:$H$6,5,0)</f>
        <v>#N/A</v>
      </c>
      <c r="BT74" s="612" t="e">
        <f>VLOOKUP(B74,'Paras Cadd'!$D$1:$H$2,5,0)</f>
        <v>#N/A</v>
      </c>
      <c r="BU74" s="612" t="e">
        <f>VLOOKUP(B74,'ICICI Securities'!$D$1:$H$2,5,0)</f>
        <v>#N/A</v>
      </c>
      <c r="BV74" s="612" t="e">
        <f>VLOOKUP(B74,'Citius Tech'!$D$2:$H$5,5,0)</f>
        <v>#N/A</v>
      </c>
      <c r="BW74" s="612" t="e">
        <f>VLOOKUP(B74,'Buzzy Brains'!$D$2:$H$2,5,0)</f>
        <v>#N/A</v>
      </c>
      <c r="BX74" s="612" t="e">
        <f>VLOOKUP(B74,'Decimal Point'!$D$2:$H$2,5,0)</f>
        <v>#N/A</v>
      </c>
      <c r="BY74" s="612" t="e">
        <f>VLOOKUP(B74,'Sankey Business Solutions'!$D$2:$H$3,5,0)</f>
        <v>#N/A</v>
      </c>
      <c r="BZ74" s="612" t="e">
        <f>VLOOKUP(B74,'Nangia &amp; Co LLP'!$D$2:$H$2,5,0)</f>
        <v>#N/A</v>
      </c>
      <c r="CA74" s="612" t="e">
        <f>VLOOKUP(B74,'FIS Solutions India Pvt Ltd'!$D$2:$H$2,5,0)</f>
        <v>#N/A</v>
      </c>
      <c r="CB74" s="612" t="e">
        <f>VLOOKUP(B74,'Delta Technology &amp; Management '!$D$2:$H$16,5,0)</f>
        <v>#N/A</v>
      </c>
      <c r="CC74" s="612" t="e">
        <f>VLOOKUP(B74,'Espoir Networks'!$D$3:$H$11,5,0)</f>
        <v>#N/A</v>
      </c>
      <c r="CD74" s="612" t="e">
        <f>VLOOKUP(B74,'Servosys Solution'!$D$3:$H$5,5,0)</f>
        <v>#N/A</v>
      </c>
      <c r="CE74" s="612" t="e">
        <f>VLOOKUP(B74,'Ribbon Communications'!$D$3:$H$4,5,0)</f>
        <v>#N/A</v>
      </c>
      <c r="CF74" s="612">
        <f t="shared" si="4"/>
        <v>0</v>
      </c>
      <c r="CG74" s="129" t="s">
        <v>8411</v>
      </c>
      <c r="CH74" s="129">
        <v>682800673922</v>
      </c>
      <c r="CI74" s="129" t="s">
        <v>134</v>
      </c>
      <c r="CJ74" s="129" t="s">
        <v>11733</v>
      </c>
      <c r="CK74" s="132">
        <v>43282</v>
      </c>
      <c r="CL74" s="129">
        <v>2021</v>
      </c>
      <c r="CM74" s="128" t="s">
        <v>8412</v>
      </c>
      <c r="CN74" s="129">
        <v>428</v>
      </c>
      <c r="CO74" s="133">
        <v>85.6</v>
      </c>
      <c r="CP74" s="129">
        <v>2015</v>
      </c>
      <c r="CQ74" s="129" t="s">
        <v>79</v>
      </c>
      <c r="CR74" s="128" t="s">
        <v>295</v>
      </c>
      <c r="CS74" s="129" t="s">
        <v>81</v>
      </c>
      <c r="CT74" s="133" t="s">
        <v>81</v>
      </c>
      <c r="CU74" s="129" t="s">
        <v>81</v>
      </c>
      <c r="CV74" s="129" t="s">
        <v>109</v>
      </c>
      <c r="CW74" s="131" t="s">
        <v>8413</v>
      </c>
      <c r="CX74" s="131" t="s">
        <v>1205</v>
      </c>
      <c r="CY74" s="129">
        <v>1358</v>
      </c>
      <c r="CZ74" s="129">
        <v>84.88</v>
      </c>
      <c r="DA74" s="129">
        <v>2018</v>
      </c>
      <c r="DB74" s="129" t="s">
        <v>112</v>
      </c>
      <c r="DC74" s="129" t="s">
        <v>113</v>
      </c>
      <c r="DD74" s="129">
        <v>77.680000000000007</v>
      </c>
      <c r="DE74" s="129">
        <v>77.56</v>
      </c>
      <c r="DF74" s="129">
        <v>0</v>
      </c>
      <c r="DG74" s="131" t="s">
        <v>81</v>
      </c>
      <c r="DH74" s="131" t="s">
        <v>81</v>
      </c>
      <c r="DI74" s="134">
        <v>7.81</v>
      </c>
      <c r="DJ74" s="134">
        <v>8.0399999999999991</v>
      </c>
      <c r="DK74" s="134">
        <v>7.4</v>
      </c>
      <c r="DL74" s="131"/>
      <c r="DM74" s="129">
        <v>23.25</v>
      </c>
      <c r="DN74" s="129">
        <v>7.75</v>
      </c>
      <c r="DO74" s="129"/>
      <c r="DP74" s="131" t="s">
        <v>114</v>
      </c>
      <c r="DQ74" s="129">
        <v>0</v>
      </c>
      <c r="DR74" s="129">
        <v>0</v>
      </c>
      <c r="DS74" s="129" t="s">
        <v>83</v>
      </c>
      <c r="DT74" s="129" t="s">
        <v>83</v>
      </c>
      <c r="DU74" s="129" t="s">
        <v>83</v>
      </c>
      <c r="DV74" s="129" t="s">
        <v>83</v>
      </c>
      <c r="DW74" s="131" t="s">
        <v>83</v>
      </c>
      <c r="DX74" s="131" t="s">
        <v>84</v>
      </c>
      <c r="DY74" s="131" t="s">
        <v>81</v>
      </c>
      <c r="DZ74" s="131" t="s">
        <v>8414</v>
      </c>
      <c r="EA74" s="131" t="s">
        <v>8415</v>
      </c>
      <c r="EB74" s="131" t="s">
        <v>8416</v>
      </c>
      <c r="EC74" s="131" t="s">
        <v>88</v>
      </c>
      <c r="ED74" s="131" t="s">
        <v>89</v>
      </c>
      <c r="EE74" s="131" t="s">
        <v>8417</v>
      </c>
      <c r="EF74" s="131" t="s">
        <v>8418</v>
      </c>
      <c r="EG74" s="131" t="s">
        <v>8419</v>
      </c>
      <c r="EH74" s="131" t="s">
        <v>2264</v>
      </c>
      <c r="EI74" s="131" t="s">
        <v>8420</v>
      </c>
      <c r="EJ74" s="135" t="s">
        <v>8421</v>
      </c>
      <c r="EK74" s="135" t="s">
        <v>8422</v>
      </c>
      <c r="EL74" s="135" t="s">
        <v>8423</v>
      </c>
      <c r="EM74" s="135" t="s">
        <v>8424</v>
      </c>
      <c r="EN74" s="131" t="s">
        <v>81</v>
      </c>
    </row>
    <row r="75" spans="1:144" ht="18" thickTop="1" thickBot="1">
      <c r="A75" s="575">
        <f t="shared" si="5"/>
        <v>74</v>
      </c>
      <c r="B75" s="572" t="s">
        <v>8442</v>
      </c>
      <c r="C75" s="600" t="s">
        <v>8443</v>
      </c>
      <c r="D75" s="570" t="s">
        <v>13208</v>
      </c>
      <c r="E75" s="568" t="str">
        <f t="shared" si="3"/>
        <v>Placed</v>
      </c>
      <c r="F75" s="570" t="s">
        <v>12493</v>
      </c>
      <c r="G75" s="570" t="s">
        <v>530</v>
      </c>
      <c r="H75" s="131" t="str">
        <f>VLOOKUP(B75,CMPN1!C:E, 3,0)</f>
        <v>12th + Engineering without live KT</v>
      </c>
      <c r="I75" s="610" t="s">
        <v>8444</v>
      </c>
      <c r="J75" s="572">
        <v>20</v>
      </c>
      <c r="K75" s="611" t="s">
        <v>8445</v>
      </c>
      <c r="L75" s="611" t="s">
        <v>73</v>
      </c>
      <c r="M75" s="611" t="s">
        <v>8446</v>
      </c>
      <c r="N75" s="612" t="s">
        <v>8441</v>
      </c>
      <c r="O75" s="612">
        <v>9869791575</v>
      </c>
      <c r="P75" s="612">
        <v>9324022870</v>
      </c>
      <c r="Q75" s="612" t="e">
        <f>VLOOKUP(B75,'TCS CON'!$D$1:$H$98,5,0)</f>
        <v>#N/A</v>
      </c>
      <c r="R75" s="612" t="e">
        <f>VLOOKUP(B75,LTI!$C$1:$H$46,6,0)</f>
        <v>#N/A</v>
      </c>
      <c r="S75" s="612" t="e">
        <f>VLOOKUP(B75,JARO!$E$2:$I$11,5,0)</f>
        <v>#N/A</v>
      </c>
      <c r="T75" s="612" t="e">
        <f>VLOOKUP(B75,Capgemini!$D$3:$H$78,5,0)</f>
        <v>#N/A</v>
      </c>
      <c r="U75" s="612" t="e">
        <f>VLOOKUP(B75,Carwale!$D$1:$H$4,5,0)</f>
        <v>#N/A</v>
      </c>
      <c r="V75" s="612" t="e">
        <f>VLOOKUP(B75,'Interactive Brokers'!E:I,5,0)</f>
        <v>#N/A</v>
      </c>
      <c r="W75" s="612" t="e">
        <f>VLOOKUP(B75,'REL Jio'!E:I,5,0)</f>
        <v>#N/A</v>
      </c>
      <c r="X75" s="612" t="e">
        <f>VLOOKUP(B75,'Sciative Sol'!E:I,5,0)</f>
        <v>#N/A</v>
      </c>
      <c r="Y75" s="612" t="e">
        <f>VLOOKUP(B75,'Hexaware Tech'!E:I,5,0)</f>
        <v>#N/A</v>
      </c>
      <c r="Z75" s="612" t="e">
        <f>VLOOKUP(B75,Axis!D:H,5,0)</f>
        <v>#N/A</v>
      </c>
      <c r="AA75" s="612" t="e">
        <f>VLOOKUP(B75,Ugam!$D$3:$H$26,5,0)</f>
        <v>#N/A</v>
      </c>
      <c r="AB75" s="612" t="e">
        <f>VLOOKUP(B75,Zeus!F:J,5,0)</f>
        <v>#N/A</v>
      </c>
      <c r="AC75" s="612" t="e">
        <f>VLOOKUP(B75,Montran!F:J,5,0)</f>
        <v>#N/A</v>
      </c>
      <c r="AD75" s="612" t="e">
        <f>VLOOKUP(B75,Endurance!G75:L75,5,0)</f>
        <v>#N/A</v>
      </c>
      <c r="AE75" s="612" t="e">
        <f>VLOOKUP(B75,'Swabhav Techlabs'!$F$1:$J$2,5,0)</f>
        <v>#N/A</v>
      </c>
      <c r="AF75" s="612">
        <f>VLOOKUP(B75,'Quality Kiosk'!$F$1:$J$18,5,0)</f>
        <v>225000</v>
      </c>
      <c r="AG75" s="612" t="e">
        <f>VLOOKUP(B75,'Lemon VB'!$F$1:$J$2,5,0)</f>
        <v>#N/A</v>
      </c>
      <c r="AH75" s="612" t="e">
        <f>VLOOKUP(B75,Gocomet!$E$1:$I$3,5,0)</f>
        <v>#N/A</v>
      </c>
      <c r="AI75" s="612" t="e">
        <f>VLOOKUP(B75,'Ingram Micro'!$E$1:$I$8,5,0)</f>
        <v>#N/A</v>
      </c>
      <c r="AJ75" s="612" t="e">
        <f>VLOOKUP(B75,'DePronto Infotech'!$E$1:$I$2,5,0)</f>
        <v>#N/A</v>
      </c>
      <c r="AK75" s="612" t="e">
        <f>VLOOKUP(B75,'Reliance Retail'!$E$1:$I$4,5,0)</f>
        <v>#N/A</v>
      </c>
      <c r="AL75" s="612" t="e">
        <f>VLOOKUP(B75,'Bright Champs'!$D$1:$H$13,5,0)</f>
        <v>#N/A</v>
      </c>
      <c r="AM75" s="612" t="e">
        <f>VLOOKUP(B75,Neosoft!$E$1:$I$12,5,0)</f>
        <v>#N/A</v>
      </c>
      <c r="AN75" s="612" t="e">
        <f>VLOOKUP(B75,Infosys!$E$1:$I$3,5,0)</f>
        <v>#N/A</v>
      </c>
      <c r="AO75" s="612" t="e">
        <f>VLOOKUP(B75,Cerelabs!$E$1:$I$5,5,0)</f>
        <v>#N/A</v>
      </c>
      <c r="AP75" s="612" t="e">
        <f>VLOOKUP(B75,'Neebal Technologies'!$D$1:$H$2,5,0)</f>
        <v>#N/A</v>
      </c>
      <c r="AQ75" s="612" t="e">
        <f>VLOOKUP(B75,'Vertiv Energy'!$D$1:$H$2,5,0)</f>
        <v>#N/A</v>
      </c>
      <c r="AR75" s="612" t="e">
        <f>VLOOKUP(B75,'Acidaes Solutions (CRMNEXT)'!$D$1:$H$3,5,0)</f>
        <v>#N/A</v>
      </c>
      <c r="AS75" s="612" t="e">
        <f>VLOOKUP(B75,Growisto!$D$1:$H$2,5,0)</f>
        <v>#N/A</v>
      </c>
      <c r="AT75" s="612" t="e">
        <f>VLOOKUP(B75,'9.9 Mediaworx - Digit'!$D$1:$H$2,5,0)</f>
        <v>#N/A</v>
      </c>
      <c r="AU75" s="612" t="e">
        <f>VLOOKUP(B75,'Vistaar systems Pvt Ltd'!$D$2:$H$3,5,0)</f>
        <v>#N/A</v>
      </c>
      <c r="AV75" s="612" t="e">
        <f>VLOOKUP(B75,'Course 5i'!$D$2:$H$11,5,0)</f>
        <v>#N/A</v>
      </c>
      <c r="AW75" s="612" t="e">
        <f>VLOOKUP(B75,'Radiant Appliances &amp; Electronic'!$D$1:$H$13,5,0)</f>
        <v>#N/A</v>
      </c>
      <c r="AX75" s="612" t="e">
        <f>VLOOKUP(B75,'Atos Global'!$D$3:$H$27,5,0)</f>
        <v>#N/A</v>
      </c>
      <c r="AY75" s="612" t="e">
        <f>VLOOKUP(B75,'Saama Technologies'!$D$1:$H$2,5,0)</f>
        <v>#N/A</v>
      </c>
      <c r="AZ75" s="612" t="e">
        <f>VLOOKUP(B75,'Multiplier Solutions'!$D$1:$H$2,5,0)</f>
        <v>#N/A</v>
      </c>
      <c r="BA75" s="612" t="e">
        <f>VLOOKUP(B75,GEP!$D$2:$H$5,5,0)</f>
        <v>#N/A</v>
      </c>
      <c r="BB75" s="612" t="e">
        <f>VLOOKUP(B75,Accenture!$D$1:$H$6,5,0)</f>
        <v>#N/A</v>
      </c>
      <c r="BC75" s="612" t="e">
        <f>VLOOKUP(B75,'Endurance International Group'!$D$1:$H$2,5,0)</f>
        <v>#N/A</v>
      </c>
      <c r="BD75" s="612" t="e">
        <f>VLOOKUP(B75,Newgen!$D$1:$H$2,5,0)</f>
        <v>#N/A</v>
      </c>
      <c r="BE75" s="612" t="e">
        <f>VLOOKUP(B75,'3D Incredible'!D75:H75,5,0)</f>
        <v>#N/A</v>
      </c>
      <c r="BF75" s="612" t="e">
        <f>VLOOKUP(B75,'Raja Software Labs'!$D$2:$H$2,5,0)</f>
        <v>#N/A</v>
      </c>
      <c r="BG75" s="612" t="e">
        <f>VLOOKUP(B75,Wipro!$D$1:$H$2,5,0)</f>
        <v>#N/A</v>
      </c>
      <c r="BH75" s="612" t="e">
        <f>VLOOKUP(B75,'Perch Technologies'!$D$2:$H$2,5,0)</f>
        <v>#N/A</v>
      </c>
      <c r="BI75" s="612" t="e">
        <f>VLOOKUP(B75,'Morning Star'!$D$1:$H$6,5,0)</f>
        <v>#N/A</v>
      </c>
      <c r="BJ75" s="612" t="e">
        <f>VLOOKUP(B75,Flexiloans!$D$1:$H$2,5,0)</f>
        <v>#N/A</v>
      </c>
      <c r="BK75" s="612" t="e">
        <f>VLOOKUP(B75,'Thirdware Solutions'!$D$1:$H$2,5,0)</f>
        <v>#N/A</v>
      </c>
      <c r="BL75" s="612" t="e">
        <f>VLOOKUP(B75,Tescom!$D$1:$H$8,5,0)</f>
        <v>#N/A</v>
      </c>
      <c r="BM75" s="612" t="e">
        <f>VLOOKUP(B75,'Cogno AI'!$D$1:$H$2,5,0)</f>
        <v>#N/A</v>
      </c>
      <c r="BN75" s="612" t="e">
        <f>VLOOKUP(B75,'ABM Knowledgeware'!$D$1:$H$2,5,0)</f>
        <v>#N/A</v>
      </c>
      <c r="BO75" s="612" t="e">
        <f>VLOOKUP(B75,'Concerto Software'!$D$1:$H$3,5,0)</f>
        <v>#N/A</v>
      </c>
      <c r="BP75" s="612" t="e">
        <f>VLOOKUP(B75,'My Captain'!$D$1:$H$4,5,0)</f>
        <v>#N/A</v>
      </c>
      <c r="BQ75" s="612" t="e">
        <f>VLOOKUP(B75,'Finoux Solutions'!$D$2:$H$4,5,0)</f>
        <v>#N/A</v>
      </c>
      <c r="BR75" s="612" t="e">
        <f>VLOOKUP(B75,'MITR Learning'!$D$1:$H$2,5,0)</f>
        <v>#N/A</v>
      </c>
      <c r="BS75" s="612" t="e">
        <f>VLOOKUP(B75,Nucsoft!$D$2:$H$6,5,0)</f>
        <v>#N/A</v>
      </c>
      <c r="BT75" s="612" t="e">
        <f>VLOOKUP(B75,'Paras Cadd'!$D$1:$H$2,5,0)</f>
        <v>#N/A</v>
      </c>
      <c r="BU75" s="612" t="e">
        <f>VLOOKUP(B75,'ICICI Securities'!$D$1:$H$2,5,0)</f>
        <v>#N/A</v>
      </c>
      <c r="BV75" s="612" t="e">
        <f>VLOOKUP(B75,'Citius Tech'!$D$2:$H$5,5,0)</f>
        <v>#N/A</v>
      </c>
      <c r="BW75" s="612" t="e">
        <f>VLOOKUP(B75,'Buzzy Brains'!$D$2:$H$2,5,0)</f>
        <v>#N/A</v>
      </c>
      <c r="BX75" s="612" t="e">
        <f>VLOOKUP(B75,'Decimal Point'!$D$2:$H$2,5,0)</f>
        <v>#N/A</v>
      </c>
      <c r="BY75" s="612" t="e">
        <f>VLOOKUP(B75,'Sankey Business Solutions'!$D$2:$H$3,5,0)</f>
        <v>#N/A</v>
      </c>
      <c r="BZ75" s="612" t="e">
        <f>VLOOKUP(B75,'Nangia &amp; Co LLP'!$D$2:$H$2,5,0)</f>
        <v>#N/A</v>
      </c>
      <c r="CA75" s="612" t="e">
        <f>VLOOKUP(B75,'FIS Solutions India Pvt Ltd'!$D$2:$H$2,5,0)</f>
        <v>#N/A</v>
      </c>
      <c r="CB75" s="612" t="e">
        <f>VLOOKUP(B75,'Delta Technology &amp; Management '!$D$2:$H$16,5,0)</f>
        <v>#N/A</v>
      </c>
      <c r="CC75" s="612" t="e">
        <f>VLOOKUP(B75,'Espoir Networks'!$D$3:$H$11,5,0)</f>
        <v>#N/A</v>
      </c>
      <c r="CD75" s="612" t="e">
        <f>VLOOKUP(B75,'Servosys Solution'!$D$3:$H$5,5,0)</f>
        <v>#N/A</v>
      </c>
      <c r="CE75" s="612" t="e">
        <f>VLOOKUP(B75,'Ribbon Communications'!$D$3:$H$4,5,0)</f>
        <v>#N/A</v>
      </c>
      <c r="CF75" s="612">
        <f t="shared" si="4"/>
        <v>1</v>
      </c>
      <c r="CG75" s="129" t="s">
        <v>8447</v>
      </c>
      <c r="CH75" s="129">
        <v>890666829341</v>
      </c>
      <c r="CI75" s="129" t="s">
        <v>8448</v>
      </c>
      <c r="CJ75" s="129" t="s">
        <v>11732</v>
      </c>
      <c r="CK75" s="132">
        <v>42917</v>
      </c>
      <c r="CL75" s="129">
        <v>2021</v>
      </c>
      <c r="CM75" s="128" t="s">
        <v>11932</v>
      </c>
      <c r="CN75" s="129">
        <v>457</v>
      </c>
      <c r="CO75" s="133">
        <v>91.4</v>
      </c>
      <c r="CP75" s="129">
        <v>2015</v>
      </c>
      <c r="CQ75" s="129" t="s">
        <v>79</v>
      </c>
      <c r="CR75" s="128" t="s">
        <v>12133</v>
      </c>
      <c r="CS75" s="129">
        <v>519</v>
      </c>
      <c r="CT75" s="133">
        <v>79.849999999999994</v>
      </c>
      <c r="CU75" s="129">
        <v>2017</v>
      </c>
      <c r="CV75" s="129" t="s">
        <v>79</v>
      </c>
      <c r="CW75" s="131" t="s">
        <v>81</v>
      </c>
      <c r="CX75" s="131" t="s">
        <v>81</v>
      </c>
      <c r="CY75" s="129" t="s">
        <v>81</v>
      </c>
      <c r="CZ75" s="129" t="s">
        <v>81</v>
      </c>
      <c r="DA75" s="129" t="s">
        <v>81</v>
      </c>
      <c r="DB75" s="129" t="s">
        <v>81</v>
      </c>
      <c r="DC75" s="129" t="s">
        <v>81</v>
      </c>
      <c r="DD75" s="129" t="s">
        <v>81</v>
      </c>
      <c r="DE75" s="129" t="s">
        <v>81</v>
      </c>
      <c r="DF75" s="129">
        <v>0</v>
      </c>
      <c r="DG75" s="134">
        <v>9.0399999999999991</v>
      </c>
      <c r="DH75" s="134">
        <v>8.39</v>
      </c>
      <c r="DI75" s="134">
        <v>8.5399999999999991</v>
      </c>
      <c r="DJ75" s="134">
        <v>8.9600000000000009</v>
      </c>
      <c r="DK75" s="134">
        <v>9.49</v>
      </c>
      <c r="DL75" s="134">
        <v>10</v>
      </c>
      <c r="DM75" s="129">
        <v>54.42</v>
      </c>
      <c r="DN75" s="129">
        <v>9.07</v>
      </c>
      <c r="DO75" s="129"/>
      <c r="DP75" s="131" t="s">
        <v>82</v>
      </c>
      <c r="DQ75" s="129">
        <v>0</v>
      </c>
      <c r="DR75" s="129">
        <v>0</v>
      </c>
      <c r="DS75" s="129" t="s">
        <v>83</v>
      </c>
      <c r="DT75" s="129" t="s">
        <v>83</v>
      </c>
      <c r="DU75" s="129" t="s">
        <v>83</v>
      </c>
      <c r="DV75" s="129" t="s">
        <v>83</v>
      </c>
      <c r="DW75" s="131" t="s">
        <v>83</v>
      </c>
      <c r="DX75" s="131" t="s">
        <v>84</v>
      </c>
      <c r="DY75" s="131" t="s">
        <v>81</v>
      </c>
      <c r="DZ75" s="131" t="s">
        <v>8451</v>
      </c>
      <c r="EA75" s="131" t="s">
        <v>86</v>
      </c>
      <c r="EB75" s="131" t="s">
        <v>8452</v>
      </c>
      <c r="EC75" s="131" t="s">
        <v>601</v>
      </c>
      <c r="ED75" s="131" t="s">
        <v>89</v>
      </c>
      <c r="EE75" s="131" t="s">
        <v>8453</v>
      </c>
      <c r="EF75" s="131" t="s">
        <v>8454</v>
      </c>
      <c r="EG75" s="131" t="s">
        <v>8455</v>
      </c>
      <c r="EH75" s="131" t="s">
        <v>8456</v>
      </c>
      <c r="EI75" s="131" t="s">
        <v>8457</v>
      </c>
      <c r="EJ75" s="135" t="s">
        <v>8458</v>
      </c>
      <c r="EK75" s="135" t="s">
        <v>8459</v>
      </c>
      <c r="EL75" s="131" t="s">
        <v>81</v>
      </c>
      <c r="EM75" s="135" t="s">
        <v>8460</v>
      </c>
      <c r="EN75" s="131" t="s">
        <v>81</v>
      </c>
    </row>
    <row r="76" spans="1:144" ht="18" thickTop="1" thickBot="1">
      <c r="A76" s="575">
        <f t="shared" si="5"/>
        <v>75</v>
      </c>
      <c r="B76" s="572" t="s">
        <v>8495</v>
      </c>
      <c r="C76" s="600" t="s">
        <v>8496</v>
      </c>
      <c r="D76" s="570" t="s">
        <v>13209</v>
      </c>
      <c r="E76" s="568" t="str">
        <f t="shared" si="3"/>
        <v>Placed</v>
      </c>
      <c r="F76" s="570" t="s">
        <v>12493</v>
      </c>
      <c r="G76" s="570" t="s">
        <v>530</v>
      </c>
      <c r="H76" s="131" t="str">
        <f>VLOOKUP(B76,CMPN1!C:E, 3,0)</f>
        <v>12th + Engineering without live KT</v>
      </c>
      <c r="I76" s="610">
        <v>36864</v>
      </c>
      <c r="J76" s="572">
        <v>20</v>
      </c>
      <c r="K76" s="611" t="s">
        <v>8497</v>
      </c>
      <c r="L76" s="611" t="s">
        <v>73</v>
      </c>
      <c r="M76" s="611" t="s">
        <v>8498</v>
      </c>
      <c r="N76" s="612" t="s">
        <v>8494</v>
      </c>
      <c r="O76" s="612">
        <v>9833601530</v>
      </c>
      <c r="P76" s="612">
        <v>9619244143</v>
      </c>
      <c r="Q76" s="612" t="e">
        <f>VLOOKUP(B76,'TCS CON'!$D$1:$H$98,5,0)</f>
        <v>#N/A</v>
      </c>
      <c r="R76" s="612" t="e">
        <f>VLOOKUP(B76,LTI!$C$1:$H$46,6,0)</f>
        <v>#N/A</v>
      </c>
      <c r="S76" s="612" t="e">
        <f>VLOOKUP(B76,JARO!$E$2:$I$11,5,0)</f>
        <v>#N/A</v>
      </c>
      <c r="T76" s="612">
        <f>VLOOKUP(B76,Capgemini!$D$3:$H$78,5,0)</f>
        <v>380000</v>
      </c>
      <c r="U76" s="612" t="e">
        <f>VLOOKUP(B76,Carwale!$D$1:$H$4,5,0)</f>
        <v>#N/A</v>
      </c>
      <c r="V76" s="612" t="e">
        <f>VLOOKUP(B76,'Interactive Brokers'!E:I,5,0)</f>
        <v>#N/A</v>
      </c>
      <c r="W76" s="612" t="e">
        <f>VLOOKUP(B76,'REL Jio'!E:I,5,0)</f>
        <v>#N/A</v>
      </c>
      <c r="X76" s="612" t="e">
        <f>VLOOKUP(B76,'Sciative Sol'!E:I,5,0)</f>
        <v>#N/A</v>
      </c>
      <c r="Y76" s="612" t="e">
        <f>VLOOKUP(B76,'Hexaware Tech'!E:I,5,0)</f>
        <v>#N/A</v>
      </c>
      <c r="Z76" s="612" t="e">
        <f>VLOOKUP(B76,Axis!D:H,5,0)</f>
        <v>#N/A</v>
      </c>
      <c r="AA76" s="612" t="e">
        <f>VLOOKUP(B76,Ugam!$D$3:$H$26,5,0)</f>
        <v>#N/A</v>
      </c>
      <c r="AB76" s="612" t="e">
        <f>VLOOKUP(B76,Zeus!F:J,5,0)</f>
        <v>#N/A</v>
      </c>
      <c r="AC76" s="612" t="e">
        <f>VLOOKUP(B76,Montran!F:J,5,0)</f>
        <v>#N/A</v>
      </c>
      <c r="AD76" s="612" t="e">
        <f>VLOOKUP(B76,Endurance!G76:L76,5,0)</f>
        <v>#N/A</v>
      </c>
      <c r="AE76" s="612" t="e">
        <f>VLOOKUP(B76,'Swabhav Techlabs'!$F$1:$J$2,5,0)</f>
        <v>#N/A</v>
      </c>
      <c r="AF76" s="612" t="e">
        <f>VLOOKUP(B76,'Quality Kiosk'!$F$1:$J$18,5,0)</f>
        <v>#N/A</v>
      </c>
      <c r="AG76" s="612" t="e">
        <f>VLOOKUP(B76,'Lemon VB'!$F$1:$J$2,5,0)</f>
        <v>#N/A</v>
      </c>
      <c r="AH76" s="612" t="e">
        <f>VLOOKUP(B76,Gocomet!$E$1:$I$3,5,0)</f>
        <v>#N/A</v>
      </c>
      <c r="AI76" s="612" t="e">
        <f>VLOOKUP(B76,'Ingram Micro'!$E$1:$I$8,5,0)</f>
        <v>#N/A</v>
      </c>
      <c r="AJ76" s="612" t="e">
        <f>VLOOKUP(B76,'DePronto Infotech'!$E$1:$I$2,5,0)</f>
        <v>#N/A</v>
      </c>
      <c r="AK76" s="612" t="e">
        <f>VLOOKUP(B76,'Reliance Retail'!$E$1:$I$4,5,0)</f>
        <v>#N/A</v>
      </c>
      <c r="AL76" s="612" t="e">
        <f>VLOOKUP(B76,'Bright Champs'!$D$1:$H$13,5,0)</f>
        <v>#N/A</v>
      </c>
      <c r="AM76" s="612" t="e">
        <f>VLOOKUP(B76,Neosoft!$E$1:$I$12,5,0)</f>
        <v>#N/A</v>
      </c>
      <c r="AN76" s="612" t="e">
        <f>VLOOKUP(B76,Infosys!$E$1:$I$3,5,0)</f>
        <v>#N/A</v>
      </c>
      <c r="AO76" s="612" t="e">
        <f>VLOOKUP(B76,Cerelabs!$E$1:$I$5,5,0)</f>
        <v>#N/A</v>
      </c>
      <c r="AP76" s="612" t="e">
        <f>VLOOKUP(B76,'Neebal Technologies'!$D$1:$H$2,5,0)</f>
        <v>#N/A</v>
      </c>
      <c r="AQ76" s="612" t="e">
        <f>VLOOKUP(B76,'Vertiv Energy'!$D$1:$H$2,5,0)</f>
        <v>#N/A</v>
      </c>
      <c r="AR76" s="612" t="e">
        <f>VLOOKUP(B76,'Acidaes Solutions (CRMNEXT)'!$D$1:$H$3,5,0)</f>
        <v>#N/A</v>
      </c>
      <c r="AS76" s="612" t="e">
        <f>VLOOKUP(B76,Growisto!$D$1:$H$2,5,0)</f>
        <v>#N/A</v>
      </c>
      <c r="AT76" s="612" t="e">
        <f>VLOOKUP(B76,'9.9 Mediaworx - Digit'!$D$1:$H$2,5,0)</f>
        <v>#N/A</v>
      </c>
      <c r="AU76" s="612" t="e">
        <f>VLOOKUP(B76,'Vistaar systems Pvt Ltd'!$D$2:$H$3,5,0)</f>
        <v>#N/A</v>
      </c>
      <c r="AV76" s="612" t="e">
        <f>VLOOKUP(B76,'Course 5i'!$D$2:$H$11,5,0)</f>
        <v>#N/A</v>
      </c>
      <c r="AW76" s="612" t="e">
        <f>VLOOKUP(B76,'Radiant Appliances &amp; Electronic'!$D$1:$H$13,5,0)</f>
        <v>#N/A</v>
      </c>
      <c r="AX76" s="612" t="e">
        <f>VLOOKUP(B76,'Atos Global'!$D$3:$H$27,5,0)</f>
        <v>#N/A</v>
      </c>
      <c r="AY76" s="612" t="e">
        <f>VLOOKUP(B76,'Saama Technologies'!$D$1:$H$2,5,0)</f>
        <v>#N/A</v>
      </c>
      <c r="AZ76" s="612" t="e">
        <f>VLOOKUP(B76,'Multiplier Solutions'!$D$1:$H$2,5,0)</f>
        <v>#N/A</v>
      </c>
      <c r="BA76" s="612" t="e">
        <f>VLOOKUP(B76,GEP!$D$2:$H$5,5,0)</f>
        <v>#N/A</v>
      </c>
      <c r="BB76" s="612" t="e">
        <f>VLOOKUP(B76,Accenture!$D$1:$H$6,5,0)</f>
        <v>#N/A</v>
      </c>
      <c r="BC76" s="612" t="e">
        <f>VLOOKUP(B76,'Endurance International Group'!$D$1:$H$2,5,0)</f>
        <v>#N/A</v>
      </c>
      <c r="BD76" s="612" t="e">
        <f>VLOOKUP(B76,Newgen!$D$1:$H$2,5,0)</f>
        <v>#N/A</v>
      </c>
      <c r="BE76" s="612" t="e">
        <f>VLOOKUP(B76,'3D Incredible'!D76:H76,5,0)</f>
        <v>#N/A</v>
      </c>
      <c r="BF76" s="612" t="e">
        <f>VLOOKUP(B76,'Raja Software Labs'!$D$2:$H$2,5,0)</f>
        <v>#N/A</v>
      </c>
      <c r="BG76" s="612" t="e">
        <f>VLOOKUP(B76,Wipro!$D$1:$H$2,5,0)</f>
        <v>#N/A</v>
      </c>
      <c r="BH76" s="612" t="e">
        <f>VLOOKUP(B76,'Perch Technologies'!$D$2:$H$2,5,0)</f>
        <v>#N/A</v>
      </c>
      <c r="BI76" s="612" t="e">
        <f>VLOOKUP(B76,'Morning Star'!$D$1:$H$6,5,0)</f>
        <v>#N/A</v>
      </c>
      <c r="BJ76" s="612" t="e">
        <f>VLOOKUP(B76,Flexiloans!$D$1:$H$2,5,0)</f>
        <v>#N/A</v>
      </c>
      <c r="BK76" s="612" t="e">
        <f>VLOOKUP(B76,'Thirdware Solutions'!$D$1:$H$2,5,0)</f>
        <v>#N/A</v>
      </c>
      <c r="BL76" s="612" t="e">
        <f>VLOOKUP(B76,Tescom!$D$1:$H$8,5,0)</f>
        <v>#N/A</v>
      </c>
      <c r="BM76" s="612" t="e">
        <f>VLOOKUP(B76,'Cogno AI'!$D$1:$H$2,5,0)</f>
        <v>#N/A</v>
      </c>
      <c r="BN76" s="612" t="e">
        <f>VLOOKUP(B76,'ABM Knowledgeware'!$D$1:$H$2,5,0)</f>
        <v>#N/A</v>
      </c>
      <c r="BO76" s="612" t="e">
        <f>VLOOKUP(B76,'Concerto Software'!$D$1:$H$3,5,0)</f>
        <v>#N/A</v>
      </c>
      <c r="BP76" s="612" t="e">
        <f>VLOOKUP(B76,'My Captain'!$D$1:$H$4,5,0)</f>
        <v>#N/A</v>
      </c>
      <c r="BQ76" s="612" t="e">
        <f>VLOOKUP(B76,'Finoux Solutions'!$D$2:$H$4,5,0)</f>
        <v>#N/A</v>
      </c>
      <c r="BR76" s="612" t="e">
        <f>VLOOKUP(B76,'MITR Learning'!$D$1:$H$2,5,0)</f>
        <v>#N/A</v>
      </c>
      <c r="BS76" s="612" t="e">
        <f>VLOOKUP(B76,Nucsoft!$D$2:$H$6,5,0)</f>
        <v>#N/A</v>
      </c>
      <c r="BT76" s="612" t="e">
        <f>VLOOKUP(B76,'Paras Cadd'!$D$1:$H$2,5,0)</f>
        <v>#N/A</v>
      </c>
      <c r="BU76" s="612" t="e">
        <f>VLOOKUP(B76,'ICICI Securities'!$D$1:$H$2,5,0)</f>
        <v>#N/A</v>
      </c>
      <c r="BV76" s="612" t="e">
        <f>VLOOKUP(B76,'Citius Tech'!$D$2:$H$5,5,0)</f>
        <v>#N/A</v>
      </c>
      <c r="BW76" s="612" t="e">
        <f>VLOOKUP(B76,'Buzzy Brains'!$D$2:$H$2,5,0)</f>
        <v>#N/A</v>
      </c>
      <c r="BX76" s="612" t="e">
        <f>VLOOKUP(B76,'Decimal Point'!$D$2:$H$2,5,0)</f>
        <v>#N/A</v>
      </c>
      <c r="BY76" s="612" t="e">
        <f>VLOOKUP(B76,'Sankey Business Solutions'!$D$2:$H$3,5,0)</f>
        <v>#N/A</v>
      </c>
      <c r="BZ76" s="612" t="e">
        <f>VLOOKUP(B76,'Nangia &amp; Co LLP'!$D$2:$H$2,5,0)</f>
        <v>#N/A</v>
      </c>
      <c r="CA76" s="612" t="e">
        <f>VLOOKUP(B76,'FIS Solutions India Pvt Ltd'!$D$2:$H$2,5,0)</f>
        <v>#N/A</v>
      </c>
      <c r="CB76" s="612" t="e">
        <f>VLOOKUP(B76,'Delta Technology &amp; Management '!$D$2:$H$16,5,0)</f>
        <v>#N/A</v>
      </c>
      <c r="CC76" s="612" t="e">
        <f>VLOOKUP(B76,'Espoir Networks'!$D$3:$H$11,5,0)</f>
        <v>#N/A</v>
      </c>
      <c r="CD76" s="612" t="e">
        <f>VLOOKUP(B76,'Servosys Solution'!$D$3:$H$5,5,0)</f>
        <v>#N/A</v>
      </c>
      <c r="CE76" s="612" t="e">
        <f>VLOOKUP(B76,'Ribbon Communications'!$D$3:$H$4,5,0)</f>
        <v>#N/A</v>
      </c>
      <c r="CF76" s="612">
        <f t="shared" si="4"/>
        <v>1</v>
      </c>
      <c r="CG76" s="129" t="s">
        <v>8499</v>
      </c>
      <c r="CH76" s="129">
        <v>592544332093</v>
      </c>
      <c r="CI76" s="129" t="s">
        <v>8500</v>
      </c>
      <c r="CJ76" s="129" t="s">
        <v>11732</v>
      </c>
      <c r="CK76" s="132">
        <v>42917</v>
      </c>
      <c r="CL76" s="129">
        <v>2021</v>
      </c>
      <c r="CM76" s="128" t="s">
        <v>5381</v>
      </c>
      <c r="CN76" s="129">
        <v>422</v>
      </c>
      <c r="CO76" s="133">
        <v>84.4</v>
      </c>
      <c r="CP76" s="129">
        <v>2015</v>
      </c>
      <c r="CQ76" s="129" t="s">
        <v>79</v>
      </c>
      <c r="CR76" s="128" t="s">
        <v>12134</v>
      </c>
      <c r="CS76" s="129">
        <v>524</v>
      </c>
      <c r="CT76" s="133">
        <v>80.62</v>
      </c>
      <c r="CU76" s="129">
        <v>2017</v>
      </c>
      <c r="CV76" s="129" t="s">
        <v>79</v>
      </c>
      <c r="CW76" s="131" t="s">
        <v>81</v>
      </c>
      <c r="CX76" s="131" t="s">
        <v>81</v>
      </c>
      <c r="CY76" s="129" t="s">
        <v>81</v>
      </c>
      <c r="CZ76" s="129" t="s">
        <v>81</v>
      </c>
      <c r="DA76" s="129" t="s">
        <v>81</v>
      </c>
      <c r="DB76" s="129" t="s">
        <v>81</v>
      </c>
      <c r="DC76" s="129" t="s">
        <v>81</v>
      </c>
      <c r="DD76" s="129" t="s">
        <v>81</v>
      </c>
      <c r="DE76" s="129" t="s">
        <v>81</v>
      </c>
      <c r="DF76" s="129">
        <v>0</v>
      </c>
      <c r="DG76" s="134">
        <v>8.26</v>
      </c>
      <c r="DH76" s="134">
        <v>7.76</v>
      </c>
      <c r="DI76" s="134">
        <v>8.8800000000000008</v>
      </c>
      <c r="DJ76" s="134">
        <v>8</v>
      </c>
      <c r="DK76" s="134">
        <v>6.93</v>
      </c>
      <c r="DL76" s="134">
        <v>7.73</v>
      </c>
      <c r="DM76" s="129">
        <v>47.56</v>
      </c>
      <c r="DN76" s="129">
        <v>7.93</v>
      </c>
      <c r="DO76" s="129"/>
      <c r="DP76" s="131" t="s">
        <v>82</v>
      </c>
      <c r="DQ76" s="129">
        <v>0</v>
      </c>
      <c r="DR76" s="129">
        <v>0</v>
      </c>
      <c r="DS76" s="129" t="s">
        <v>83</v>
      </c>
      <c r="DT76" s="129" t="s">
        <v>83</v>
      </c>
      <c r="DU76" s="129" t="s">
        <v>83</v>
      </c>
      <c r="DV76" s="129" t="s">
        <v>83</v>
      </c>
      <c r="DW76" s="131" t="s">
        <v>83</v>
      </c>
      <c r="DX76" s="131" t="s">
        <v>84</v>
      </c>
      <c r="DY76" s="131" t="s">
        <v>81</v>
      </c>
      <c r="DZ76" s="131" t="s">
        <v>8502</v>
      </c>
      <c r="EA76" s="131" t="s">
        <v>8503</v>
      </c>
      <c r="EB76" s="131" t="s">
        <v>8504</v>
      </c>
      <c r="EC76" s="131" t="s">
        <v>8505</v>
      </c>
      <c r="ED76" s="131" t="s">
        <v>89</v>
      </c>
      <c r="EE76" s="131" t="s">
        <v>81</v>
      </c>
      <c r="EF76" s="131" t="s">
        <v>8506</v>
      </c>
      <c r="EG76" s="131" t="s">
        <v>5116</v>
      </c>
      <c r="EH76" s="131" t="s">
        <v>8507</v>
      </c>
      <c r="EI76" s="131" t="s">
        <v>8508</v>
      </c>
      <c r="EJ76" s="135" t="s">
        <v>8509</v>
      </c>
      <c r="EK76" s="135" t="s">
        <v>8510</v>
      </c>
      <c r="EL76" s="135" t="s">
        <v>8511</v>
      </c>
      <c r="EM76" s="135" t="s">
        <v>8512</v>
      </c>
      <c r="EN76" s="131" t="s">
        <v>81</v>
      </c>
    </row>
    <row r="77" spans="1:144" ht="18" thickTop="1" thickBot="1">
      <c r="A77" s="575">
        <f t="shared" si="5"/>
        <v>76</v>
      </c>
      <c r="B77" s="572" t="s">
        <v>8699</v>
      </c>
      <c r="C77" s="600" t="s">
        <v>8700</v>
      </c>
      <c r="D77" s="570" t="s">
        <v>13209</v>
      </c>
      <c r="E77" s="568" t="str">
        <f t="shared" si="3"/>
        <v>Placed</v>
      </c>
      <c r="F77" s="570" t="s">
        <v>12493</v>
      </c>
      <c r="G77" s="570" t="s">
        <v>530</v>
      </c>
      <c r="H77" s="131" t="str">
        <f>VLOOKUP(B77,CMPN1!C:E, 3,0)</f>
        <v>Diploma  + Direct Second Year Engineering without live KT</v>
      </c>
      <c r="I77" s="610" t="s">
        <v>2122</v>
      </c>
      <c r="J77" s="572">
        <v>20</v>
      </c>
      <c r="K77" s="611" t="s">
        <v>8701</v>
      </c>
      <c r="L77" s="611" t="s">
        <v>73</v>
      </c>
      <c r="M77" s="611" t="s">
        <v>8702</v>
      </c>
      <c r="N77" s="612" t="s">
        <v>8698</v>
      </c>
      <c r="O77" s="612">
        <v>9833865158</v>
      </c>
      <c r="P77" s="612">
        <v>9769636813</v>
      </c>
      <c r="Q77" s="612" t="e">
        <f>VLOOKUP(B77,'TCS CON'!$D$1:$H$98,5,0)</f>
        <v>#N/A</v>
      </c>
      <c r="R77" s="612" t="e">
        <f>VLOOKUP(B77,LTI!$C$1:$H$46,6,0)</f>
        <v>#N/A</v>
      </c>
      <c r="S77" s="612" t="e">
        <f>VLOOKUP(B77,JARO!$E$2:$I$11,5,0)</f>
        <v>#N/A</v>
      </c>
      <c r="T77" s="612" t="e">
        <f>VLOOKUP(B77,Capgemini!$D$3:$H$78,5,0)</f>
        <v>#N/A</v>
      </c>
      <c r="U77" s="612" t="e">
        <f>VLOOKUP(B77,Carwale!$D$1:$H$4,5,0)</f>
        <v>#N/A</v>
      </c>
      <c r="V77" s="612" t="e">
        <f>VLOOKUP(B77,'Interactive Brokers'!E:I,5,0)</f>
        <v>#N/A</v>
      </c>
      <c r="W77" s="612" t="e">
        <f>VLOOKUP(B77,'REL Jio'!E:I,5,0)</f>
        <v>#N/A</v>
      </c>
      <c r="X77" s="612" t="e">
        <f>VLOOKUP(B77,'Sciative Sol'!E:I,5,0)</f>
        <v>#N/A</v>
      </c>
      <c r="Y77" s="612" t="e">
        <f>VLOOKUP(B77,'Hexaware Tech'!E:I,5,0)</f>
        <v>#N/A</v>
      </c>
      <c r="Z77" s="612" t="e">
        <f>VLOOKUP(B77,Axis!D:H,5,0)</f>
        <v>#N/A</v>
      </c>
      <c r="AA77" s="612">
        <f>VLOOKUP(B77,Ugam!$D$3:$H$26,5,0)</f>
        <v>250000</v>
      </c>
      <c r="AB77" s="612" t="e">
        <f>VLOOKUP(B77,Zeus!F:J,5,0)</f>
        <v>#N/A</v>
      </c>
      <c r="AC77" s="612" t="e">
        <f>VLOOKUP(B77,Montran!F:J,5,0)</f>
        <v>#N/A</v>
      </c>
      <c r="AD77" s="612" t="e">
        <f>VLOOKUP(B77,Endurance!G77:L77,5,0)</f>
        <v>#N/A</v>
      </c>
      <c r="AE77" s="612" t="e">
        <f>VLOOKUP(B77,'Swabhav Techlabs'!$F$1:$J$2,5,0)</f>
        <v>#N/A</v>
      </c>
      <c r="AF77" s="612" t="e">
        <f>VLOOKUP(B77,'Quality Kiosk'!$F$1:$J$18,5,0)</f>
        <v>#N/A</v>
      </c>
      <c r="AG77" s="612" t="e">
        <f>VLOOKUP(B77,'Lemon VB'!$F$1:$J$2,5,0)</f>
        <v>#N/A</v>
      </c>
      <c r="AH77" s="612" t="e">
        <f>VLOOKUP(B77,Gocomet!$E$1:$I$3,5,0)</f>
        <v>#N/A</v>
      </c>
      <c r="AI77" s="612" t="e">
        <f>VLOOKUP(B77,'Ingram Micro'!$E$1:$I$8,5,0)</f>
        <v>#N/A</v>
      </c>
      <c r="AJ77" s="612" t="e">
        <f>VLOOKUP(B77,'DePronto Infotech'!$E$1:$I$2,5,0)</f>
        <v>#N/A</v>
      </c>
      <c r="AK77" s="612" t="e">
        <f>VLOOKUP(B77,'Reliance Retail'!$E$1:$I$4,5,0)</f>
        <v>#N/A</v>
      </c>
      <c r="AL77" s="612" t="e">
        <f>VLOOKUP(B77,'Bright Champs'!$D$1:$H$13,5,0)</f>
        <v>#N/A</v>
      </c>
      <c r="AM77" s="612">
        <f>VLOOKUP(B77,Neosoft!$E$1:$I$12,5,0)</f>
        <v>360000</v>
      </c>
      <c r="AN77" s="612" t="e">
        <f>VLOOKUP(B77,Infosys!$E$1:$I$3,5,0)</f>
        <v>#N/A</v>
      </c>
      <c r="AO77" s="612" t="e">
        <f>VLOOKUP(B77,Cerelabs!$E$1:$I$5,5,0)</f>
        <v>#N/A</v>
      </c>
      <c r="AP77" s="612" t="e">
        <f>VLOOKUP(B77,'Neebal Technologies'!$D$1:$H$2,5,0)</f>
        <v>#N/A</v>
      </c>
      <c r="AQ77" s="612" t="e">
        <f>VLOOKUP(B77,'Vertiv Energy'!$D$1:$H$2,5,0)</f>
        <v>#N/A</v>
      </c>
      <c r="AR77" s="612" t="e">
        <f>VLOOKUP(B77,'Acidaes Solutions (CRMNEXT)'!$D$1:$H$3,5,0)</f>
        <v>#N/A</v>
      </c>
      <c r="AS77" s="612" t="e">
        <f>VLOOKUP(B77,Growisto!$D$1:$H$2,5,0)</f>
        <v>#N/A</v>
      </c>
      <c r="AT77" s="612" t="e">
        <f>VLOOKUP(B77,'9.9 Mediaworx - Digit'!$D$1:$H$2,5,0)</f>
        <v>#N/A</v>
      </c>
      <c r="AU77" s="612" t="e">
        <f>VLOOKUP(B77,'Vistaar systems Pvt Ltd'!$D$2:$H$3,5,0)</f>
        <v>#N/A</v>
      </c>
      <c r="AV77" s="612" t="e">
        <f>VLOOKUP(B77,'Course 5i'!$D$2:$H$11,5,0)</f>
        <v>#N/A</v>
      </c>
      <c r="AW77" s="612" t="e">
        <f>VLOOKUP(B77,'Radiant Appliances &amp; Electronic'!$D$1:$H$13,5,0)</f>
        <v>#N/A</v>
      </c>
      <c r="AX77" s="612" t="e">
        <f>VLOOKUP(B77,'Atos Global'!$D$3:$H$27,5,0)</f>
        <v>#N/A</v>
      </c>
      <c r="AY77" s="612" t="e">
        <f>VLOOKUP(B77,'Saama Technologies'!$D$1:$H$2,5,0)</f>
        <v>#N/A</v>
      </c>
      <c r="AZ77" s="612" t="e">
        <f>VLOOKUP(B77,'Multiplier Solutions'!$D$1:$H$2,5,0)</f>
        <v>#N/A</v>
      </c>
      <c r="BA77" s="612">
        <f>VLOOKUP(B77,GEP!$D$2:$H$5,5,0)</f>
        <v>500000</v>
      </c>
      <c r="BB77" s="612" t="e">
        <f>VLOOKUP(B77,Accenture!$D$1:$H$6,5,0)</f>
        <v>#N/A</v>
      </c>
      <c r="BC77" s="612" t="e">
        <f>VLOOKUP(B77,'Endurance International Group'!$D$1:$H$2,5,0)</f>
        <v>#N/A</v>
      </c>
      <c r="BD77" s="612" t="e">
        <f>VLOOKUP(B77,Newgen!$D$1:$H$2,5,0)</f>
        <v>#N/A</v>
      </c>
      <c r="BE77" s="612" t="e">
        <f>VLOOKUP(B77,'3D Incredible'!D77:H77,5,0)</f>
        <v>#N/A</v>
      </c>
      <c r="BF77" s="612" t="e">
        <f>VLOOKUP(B77,'Raja Software Labs'!$D$2:$H$2,5,0)</f>
        <v>#N/A</v>
      </c>
      <c r="BG77" s="612" t="e">
        <f>VLOOKUP(B77,Wipro!$D$1:$H$2,5,0)</f>
        <v>#N/A</v>
      </c>
      <c r="BH77" s="612" t="e">
        <f>VLOOKUP(B77,'Perch Technologies'!$D$2:$H$2,5,0)</f>
        <v>#N/A</v>
      </c>
      <c r="BI77" s="612" t="e">
        <f>VLOOKUP(B77,'Morning Star'!$D$1:$H$6,5,0)</f>
        <v>#N/A</v>
      </c>
      <c r="BJ77" s="612" t="e">
        <f>VLOOKUP(B77,Flexiloans!$D$1:$H$2,5,0)</f>
        <v>#N/A</v>
      </c>
      <c r="BK77" s="612" t="e">
        <f>VLOOKUP(B77,'Thirdware Solutions'!$D$1:$H$2,5,0)</f>
        <v>#N/A</v>
      </c>
      <c r="BL77" s="612" t="e">
        <f>VLOOKUP(B77,Tescom!$D$1:$H$8,5,0)</f>
        <v>#N/A</v>
      </c>
      <c r="BM77" s="612" t="e">
        <f>VLOOKUP(B77,'Cogno AI'!$D$1:$H$2,5,0)</f>
        <v>#N/A</v>
      </c>
      <c r="BN77" s="612" t="e">
        <f>VLOOKUP(B77,'ABM Knowledgeware'!$D$1:$H$2,5,0)</f>
        <v>#N/A</v>
      </c>
      <c r="BO77" s="612" t="e">
        <f>VLOOKUP(B77,'Concerto Software'!$D$1:$H$3,5,0)</f>
        <v>#N/A</v>
      </c>
      <c r="BP77" s="612" t="e">
        <f>VLOOKUP(B77,'My Captain'!$D$1:$H$4,5,0)</f>
        <v>#N/A</v>
      </c>
      <c r="BQ77" s="612" t="e">
        <f>VLOOKUP(B77,'Finoux Solutions'!$D$2:$H$4,5,0)</f>
        <v>#N/A</v>
      </c>
      <c r="BR77" s="612" t="e">
        <f>VLOOKUP(B77,'MITR Learning'!$D$1:$H$2,5,0)</f>
        <v>#N/A</v>
      </c>
      <c r="BS77" s="612" t="e">
        <f>VLOOKUP(B77,Nucsoft!$D$2:$H$6,5,0)</f>
        <v>#N/A</v>
      </c>
      <c r="BT77" s="612" t="e">
        <f>VLOOKUP(B77,'Paras Cadd'!$D$1:$H$2,5,0)</f>
        <v>#N/A</v>
      </c>
      <c r="BU77" s="612" t="e">
        <f>VLOOKUP(B77,'ICICI Securities'!$D$1:$H$2,5,0)</f>
        <v>#N/A</v>
      </c>
      <c r="BV77" s="612" t="e">
        <f>VLOOKUP(B77,'Citius Tech'!$D$2:$H$5,5,0)</f>
        <v>#N/A</v>
      </c>
      <c r="BW77" s="612" t="e">
        <f>VLOOKUP(B77,'Buzzy Brains'!$D$2:$H$2,5,0)</f>
        <v>#N/A</v>
      </c>
      <c r="BX77" s="612" t="e">
        <f>VLOOKUP(B77,'Decimal Point'!$D$2:$H$2,5,0)</f>
        <v>#N/A</v>
      </c>
      <c r="BY77" s="612" t="e">
        <f>VLOOKUP(B77,'Sankey Business Solutions'!$D$2:$H$3,5,0)</f>
        <v>#N/A</v>
      </c>
      <c r="BZ77" s="612" t="e">
        <f>VLOOKUP(B77,'Nangia &amp; Co LLP'!$D$2:$H$2,5,0)</f>
        <v>#N/A</v>
      </c>
      <c r="CA77" s="612" t="e">
        <f>VLOOKUP(B77,'FIS Solutions India Pvt Ltd'!$D$2:$H$2,5,0)</f>
        <v>#N/A</v>
      </c>
      <c r="CB77" s="612" t="e">
        <f>VLOOKUP(B77,'Delta Technology &amp; Management '!$D$2:$H$16,5,0)</f>
        <v>#N/A</v>
      </c>
      <c r="CC77" s="612" t="e">
        <f>VLOOKUP(B77,'Espoir Networks'!$D$3:$H$11,5,0)</f>
        <v>#N/A</v>
      </c>
      <c r="CD77" s="612" t="e">
        <f>VLOOKUP(B77,'Servosys Solution'!$D$3:$H$5,5,0)</f>
        <v>#N/A</v>
      </c>
      <c r="CE77" s="612" t="e">
        <f>VLOOKUP(B77,'Ribbon Communications'!$D$3:$H$4,5,0)</f>
        <v>#N/A</v>
      </c>
      <c r="CF77" s="612">
        <f t="shared" si="4"/>
        <v>3</v>
      </c>
      <c r="CG77" s="129" t="s">
        <v>8703</v>
      </c>
      <c r="CH77" s="129">
        <v>538483592322</v>
      </c>
      <c r="CI77" s="129" t="s">
        <v>134</v>
      </c>
      <c r="CJ77" s="129" t="s">
        <v>11733</v>
      </c>
      <c r="CK77" s="132">
        <v>43282</v>
      </c>
      <c r="CL77" s="129">
        <v>2021</v>
      </c>
      <c r="CM77" s="128" t="s">
        <v>11933</v>
      </c>
      <c r="CN77" s="129">
        <v>395</v>
      </c>
      <c r="CO77" s="133">
        <v>79</v>
      </c>
      <c r="CP77" s="129">
        <v>2015</v>
      </c>
      <c r="CQ77" s="129" t="s">
        <v>79</v>
      </c>
      <c r="CR77" s="128" t="s">
        <v>295</v>
      </c>
      <c r="CS77" s="129" t="s">
        <v>81</v>
      </c>
      <c r="CT77" s="133" t="s">
        <v>81</v>
      </c>
      <c r="CU77" s="129" t="s">
        <v>81</v>
      </c>
      <c r="CV77" s="129" t="s">
        <v>109</v>
      </c>
      <c r="CW77" s="131" t="s">
        <v>8705</v>
      </c>
      <c r="CX77" s="131" t="s">
        <v>3331</v>
      </c>
      <c r="CY77" s="129">
        <v>1478</v>
      </c>
      <c r="CZ77" s="129">
        <v>92.38</v>
      </c>
      <c r="DA77" s="129">
        <v>2018</v>
      </c>
      <c r="DB77" s="129" t="s">
        <v>112</v>
      </c>
      <c r="DC77" s="129" t="s">
        <v>113</v>
      </c>
      <c r="DD77" s="129">
        <v>77.930000000000007</v>
      </c>
      <c r="DE77" s="129">
        <v>77.66</v>
      </c>
      <c r="DF77" s="129">
        <v>0</v>
      </c>
      <c r="DG77" s="131" t="s">
        <v>81</v>
      </c>
      <c r="DH77" s="131" t="s">
        <v>81</v>
      </c>
      <c r="DI77" s="134">
        <v>7.133</v>
      </c>
      <c r="DJ77" s="134">
        <v>7.3330000000000002</v>
      </c>
      <c r="DK77" s="134">
        <v>7.3330000000000002</v>
      </c>
      <c r="DL77" s="134">
        <v>8.52</v>
      </c>
      <c r="DM77" s="129">
        <v>30.31</v>
      </c>
      <c r="DN77" s="129">
        <v>7.57</v>
      </c>
      <c r="DO77" s="129"/>
      <c r="DP77" s="131" t="s">
        <v>338</v>
      </c>
      <c r="DQ77" s="129">
        <v>0</v>
      </c>
      <c r="DR77" s="129">
        <v>0</v>
      </c>
      <c r="DS77" s="129" t="s">
        <v>83</v>
      </c>
      <c r="DT77" s="129" t="s">
        <v>83</v>
      </c>
      <c r="DU77" s="129" t="s">
        <v>83</v>
      </c>
      <c r="DV77" s="129" t="s">
        <v>83</v>
      </c>
      <c r="DW77" s="131" t="s">
        <v>83</v>
      </c>
      <c r="DX77" s="131" t="s">
        <v>84</v>
      </c>
      <c r="DY77" s="131" t="s">
        <v>81</v>
      </c>
      <c r="DZ77" s="131" t="s">
        <v>8706</v>
      </c>
      <c r="EA77" s="131" t="s">
        <v>8707</v>
      </c>
      <c r="EB77" s="131" t="s">
        <v>8708</v>
      </c>
      <c r="EC77" s="131" t="s">
        <v>317</v>
      </c>
      <c r="ED77" s="131" t="s">
        <v>89</v>
      </c>
      <c r="EE77" s="131" t="s">
        <v>81</v>
      </c>
      <c r="EF77" s="131" t="s">
        <v>8709</v>
      </c>
      <c r="EG77" s="131" t="s">
        <v>8710</v>
      </c>
      <c r="EH77" s="131" t="s">
        <v>81</v>
      </c>
      <c r="EI77" s="131" t="s">
        <v>8711</v>
      </c>
      <c r="EJ77" s="135" t="s">
        <v>8712</v>
      </c>
      <c r="EK77" s="135" t="s">
        <v>8713</v>
      </c>
      <c r="EL77" s="135" t="s">
        <v>8714</v>
      </c>
      <c r="EM77" s="135" t="s">
        <v>8715</v>
      </c>
      <c r="EN77" s="131" t="s">
        <v>8716</v>
      </c>
    </row>
    <row r="78" spans="1:144" ht="18" thickTop="1" thickBot="1">
      <c r="A78" s="575">
        <f t="shared" si="5"/>
        <v>77</v>
      </c>
      <c r="B78" s="572" t="s">
        <v>9172</v>
      </c>
      <c r="C78" s="600" t="s">
        <v>9173</v>
      </c>
      <c r="D78" s="570" t="s">
        <v>13209</v>
      </c>
      <c r="E78" s="568" t="str">
        <f t="shared" si="3"/>
        <v>Placed</v>
      </c>
      <c r="F78" s="570" t="s">
        <v>12493</v>
      </c>
      <c r="G78" s="570" t="s">
        <v>530</v>
      </c>
      <c r="H78" s="131" t="str">
        <f>VLOOKUP(B78,CMPN1!C:E, 3,0)</f>
        <v>12th + Engineering without live KT</v>
      </c>
      <c r="I78" s="610">
        <v>36319</v>
      </c>
      <c r="J78" s="572">
        <v>20</v>
      </c>
      <c r="K78" s="611" t="s">
        <v>9174</v>
      </c>
      <c r="L78" s="611" t="s">
        <v>73</v>
      </c>
      <c r="M78" s="611" t="s">
        <v>9175</v>
      </c>
      <c r="N78" s="612" t="s">
        <v>9171</v>
      </c>
      <c r="O78" s="612">
        <v>9372946960</v>
      </c>
      <c r="P78" s="612">
        <v>9920966846</v>
      </c>
      <c r="Q78" s="612">
        <f>VLOOKUP(B78,'TCS CON'!$D$1:$H$98,5,0)</f>
        <v>336000</v>
      </c>
      <c r="R78" s="612" t="e">
        <f>VLOOKUP(B78,LTI!$C$1:$H$46,6,0)</f>
        <v>#N/A</v>
      </c>
      <c r="S78" s="612" t="e">
        <f>VLOOKUP(B78,JARO!$E$2:$I$11,5,0)</f>
        <v>#N/A</v>
      </c>
      <c r="T78" s="612">
        <f>VLOOKUP(B78,Capgemini!$D$3:$H$78,5,0)</f>
        <v>380000</v>
      </c>
      <c r="U78" s="612" t="e">
        <f>VLOOKUP(B78,Carwale!$D$1:$H$4,5,0)</f>
        <v>#N/A</v>
      </c>
      <c r="V78" s="612" t="e">
        <f>VLOOKUP(B78,'Interactive Brokers'!E:I,5,0)</f>
        <v>#N/A</v>
      </c>
      <c r="W78" s="612" t="e">
        <f>VLOOKUP(B78,'REL Jio'!E:I,5,0)</f>
        <v>#N/A</v>
      </c>
      <c r="X78" s="612" t="e">
        <f>VLOOKUP(B78,'Sciative Sol'!E:I,5,0)</f>
        <v>#N/A</v>
      </c>
      <c r="Y78" s="612" t="e">
        <f>VLOOKUP(B78,'Hexaware Tech'!E:I,5,0)</f>
        <v>#N/A</v>
      </c>
      <c r="Z78" s="612" t="e">
        <f>VLOOKUP(B78,Axis!D:H,5,0)</f>
        <v>#N/A</v>
      </c>
      <c r="AA78" s="612" t="e">
        <f>VLOOKUP(B78,Ugam!$D$3:$H$26,5,0)</f>
        <v>#N/A</v>
      </c>
      <c r="AB78" s="612">
        <f>VLOOKUP(B78,Zeus!F:J,5,0)</f>
        <v>575000</v>
      </c>
      <c r="AC78" s="612" t="e">
        <f>VLOOKUP(B78,Montran!F:J,5,0)</f>
        <v>#N/A</v>
      </c>
      <c r="AD78" s="612" t="e">
        <f>VLOOKUP(B78,Endurance!G78:L78,5,0)</f>
        <v>#N/A</v>
      </c>
      <c r="AE78" s="612" t="e">
        <f>VLOOKUP(B78,'Swabhav Techlabs'!$F$1:$J$2,5,0)</f>
        <v>#N/A</v>
      </c>
      <c r="AF78" s="612" t="e">
        <f>VLOOKUP(B78,'Quality Kiosk'!$F$1:$J$18,5,0)</f>
        <v>#N/A</v>
      </c>
      <c r="AG78" s="612" t="e">
        <f>VLOOKUP(B78,'Lemon VB'!$F$1:$J$2,5,0)</f>
        <v>#N/A</v>
      </c>
      <c r="AH78" s="612" t="e">
        <f>VLOOKUP(B78,Gocomet!$E$1:$I$3,5,0)</f>
        <v>#N/A</v>
      </c>
      <c r="AI78" s="612" t="e">
        <f>VLOOKUP(B78,'Ingram Micro'!$E$1:$I$8,5,0)</f>
        <v>#N/A</v>
      </c>
      <c r="AJ78" s="612" t="e">
        <f>VLOOKUP(B78,'DePronto Infotech'!$E$1:$I$2,5,0)</f>
        <v>#N/A</v>
      </c>
      <c r="AK78" s="612" t="e">
        <f>VLOOKUP(B78,'Reliance Retail'!$E$1:$I$4,5,0)</f>
        <v>#N/A</v>
      </c>
      <c r="AL78" s="612" t="e">
        <f>VLOOKUP(B78,'Bright Champs'!$D$1:$H$13,5,0)</f>
        <v>#N/A</v>
      </c>
      <c r="AM78" s="612" t="e">
        <f>VLOOKUP(B78,Neosoft!$E$1:$I$12,5,0)</f>
        <v>#N/A</v>
      </c>
      <c r="AN78" s="612" t="e">
        <f>VLOOKUP(B78,Infosys!$E$1:$I$3,5,0)</f>
        <v>#N/A</v>
      </c>
      <c r="AO78" s="612" t="e">
        <f>VLOOKUP(B78,Cerelabs!$E$1:$I$5,5,0)</f>
        <v>#N/A</v>
      </c>
      <c r="AP78" s="612" t="e">
        <f>VLOOKUP(B78,'Neebal Technologies'!$D$1:$H$2,5,0)</f>
        <v>#N/A</v>
      </c>
      <c r="AQ78" s="612" t="e">
        <f>VLOOKUP(B78,'Vertiv Energy'!$D$1:$H$2,5,0)</f>
        <v>#N/A</v>
      </c>
      <c r="AR78" s="612" t="e">
        <f>VLOOKUP(B78,'Acidaes Solutions (CRMNEXT)'!$D$1:$H$3,5,0)</f>
        <v>#N/A</v>
      </c>
      <c r="AS78" s="612" t="e">
        <f>VLOOKUP(B78,Growisto!$D$1:$H$2,5,0)</f>
        <v>#N/A</v>
      </c>
      <c r="AT78" s="612" t="e">
        <f>VLOOKUP(B78,'9.9 Mediaworx - Digit'!$D$1:$H$2,5,0)</f>
        <v>#N/A</v>
      </c>
      <c r="AU78" s="612" t="e">
        <f>VLOOKUP(B78,'Vistaar systems Pvt Ltd'!$D$2:$H$3,5,0)</f>
        <v>#N/A</v>
      </c>
      <c r="AV78" s="612" t="e">
        <f>VLOOKUP(B78,'Course 5i'!$D$2:$H$11,5,0)</f>
        <v>#N/A</v>
      </c>
      <c r="AW78" s="612" t="e">
        <f>VLOOKUP(B78,'Radiant Appliances &amp; Electronic'!$D$1:$H$13,5,0)</f>
        <v>#N/A</v>
      </c>
      <c r="AX78" s="612" t="e">
        <f>VLOOKUP(B78,'Atos Global'!$D$3:$H$27,5,0)</f>
        <v>#N/A</v>
      </c>
      <c r="AY78" s="612" t="e">
        <f>VLOOKUP(B78,'Saama Technologies'!$D$1:$H$2,5,0)</f>
        <v>#N/A</v>
      </c>
      <c r="AZ78" s="612" t="e">
        <f>VLOOKUP(B78,'Multiplier Solutions'!$D$1:$H$2,5,0)</f>
        <v>#N/A</v>
      </c>
      <c r="BA78" s="612" t="e">
        <f>VLOOKUP(B78,GEP!$D$2:$H$5,5,0)</f>
        <v>#N/A</v>
      </c>
      <c r="BB78" s="612" t="e">
        <f>VLOOKUP(B78,Accenture!$D$1:$H$6,5,0)</f>
        <v>#N/A</v>
      </c>
      <c r="BC78" s="612" t="e">
        <f>VLOOKUP(B78,'Endurance International Group'!$D$1:$H$2,5,0)</f>
        <v>#N/A</v>
      </c>
      <c r="BD78" s="612" t="e">
        <f>VLOOKUP(B78,Newgen!$D$1:$H$2,5,0)</f>
        <v>#N/A</v>
      </c>
      <c r="BE78" s="612" t="e">
        <f>VLOOKUP(B78,'3D Incredible'!D78:H78,5,0)</f>
        <v>#N/A</v>
      </c>
      <c r="BF78" s="612" t="e">
        <f>VLOOKUP(B78,'Raja Software Labs'!$D$2:$H$2,5,0)</f>
        <v>#N/A</v>
      </c>
      <c r="BG78" s="612" t="e">
        <f>VLOOKUP(B78,Wipro!$D$1:$H$2,5,0)</f>
        <v>#N/A</v>
      </c>
      <c r="BH78" s="612" t="e">
        <f>VLOOKUP(B78,'Perch Technologies'!$D$2:$H$2,5,0)</f>
        <v>#N/A</v>
      </c>
      <c r="BI78" s="612" t="e">
        <f>VLOOKUP(B78,'Morning Star'!$D$1:$H$6,5,0)</f>
        <v>#N/A</v>
      </c>
      <c r="BJ78" s="612" t="e">
        <f>VLOOKUP(B78,Flexiloans!$D$1:$H$2,5,0)</f>
        <v>#N/A</v>
      </c>
      <c r="BK78" s="612" t="e">
        <f>VLOOKUP(B78,'Thirdware Solutions'!$D$1:$H$2,5,0)</f>
        <v>#N/A</v>
      </c>
      <c r="BL78" s="612" t="e">
        <f>VLOOKUP(B78,Tescom!$D$1:$H$8,5,0)</f>
        <v>#N/A</v>
      </c>
      <c r="BM78" s="612" t="e">
        <f>VLOOKUP(B78,'Cogno AI'!$D$1:$H$2,5,0)</f>
        <v>#N/A</v>
      </c>
      <c r="BN78" s="612" t="e">
        <f>VLOOKUP(B78,'ABM Knowledgeware'!$D$1:$H$2,5,0)</f>
        <v>#N/A</v>
      </c>
      <c r="BO78" s="612" t="e">
        <f>VLOOKUP(B78,'Concerto Software'!$D$1:$H$3,5,0)</f>
        <v>#N/A</v>
      </c>
      <c r="BP78" s="612" t="e">
        <f>VLOOKUP(B78,'My Captain'!$D$1:$H$4,5,0)</f>
        <v>#N/A</v>
      </c>
      <c r="BQ78" s="612" t="e">
        <f>VLOOKUP(B78,'Finoux Solutions'!$D$2:$H$4,5,0)</f>
        <v>#N/A</v>
      </c>
      <c r="BR78" s="612" t="e">
        <f>VLOOKUP(B78,'MITR Learning'!$D$1:$H$2,5,0)</f>
        <v>#N/A</v>
      </c>
      <c r="BS78" s="612" t="e">
        <f>VLOOKUP(B78,Nucsoft!$D$2:$H$6,5,0)</f>
        <v>#N/A</v>
      </c>
      <c r="BT78" s="612" t="e">
        <f>VLOOKUP(B78,'Paras Cadd'!$D$1:$H$2,5,0)</f>
        <v>#N/A</v>
      </c>
      <c r="BU78" s="612" t="e">
        <f>VLOOKUP(B78,'ICICI Securities'!$D$1:$H$2,5,0)</f>
        <v>#N/A</v>
      </c>
      <c r="BV78" s="612" t="e">
        <f>VLOOKUP(B78,'Citius Tech'!$D$2:$H$5,5,0)</f>
        <v>#N/A</v>
      </c>
      <c r="BW78" s="612" t="e">
        <f>VLOOKUP(B78,'Buzzy Brains'!$D$2:$H$2,5,0)</f>
        <v>#N/A</v>
      </c>
      <c r="BX78" s="612" t="e">
        <f>VLOOKUP(B78,'Decimal Point'!$D$2:$H$2,5,0)</f>
        <v>#N/A</v>
      </c>
      <c r="BY78" s="612" t="e">
        <f>VLOOKUP(B78,'Sankey Business Solutions'!$D$2:$H$3,5,0)</f>
        <v>#N/A</v>
      </c>
      <c r="BZ78" s="612" t="e">
        <f>VLOOKUP(B78,'Nangia &amp; Co LLP'!$D$2:$H$2,5,0)</f>
        <v>#N/A</v>
      </c>
      <c r="CA78" s="612" t="e">
        <f>VLOOKUP(B78,'FIS Solutions India Pvt Ltd'!$D$2:$H$2,5,0)</f>
        <v>#N/A</v>
      </c>
      <c r="CB78" s="612" t="e">
        <f>VLOOKUP(B78,'Delta Technology &amp; Management '!$D$2:$H$16,5,0)</f>
        <v>#N/A</v>
      </c>
      <c r="CC78" s="612" t="e">
        <f>VLOOKUP(B78,'Espoir Networks'!$D$3:$H$11,5,0)</f>
        <v>#N/A</v>
      </c>
      <c r="CD78" s="612" t="e">
        <f>VLOOKUP(B78,'Servosys Solution'!$D$3:$H$5,5,0)</f>
        <v>#N/A</v>
      </c>
      <c r="CE78" s="612" t="e">
        <f>VLOOKUP(B78,'Ribbon Communications'!$D$3:$H$4,5,0)</f>
        <v>#N/A</v>
      </c>
      <c r="CF78" s="612">
        <f t="shared" si="4"/>
        <v>3</v>
      </c>
      <c r="CG78" s="129" t="s">
        <v>9176</v>
      </c>
      <c r="CH78" s="129" t="s">
        <v>9177</v>
      </c>
      <c r="CI78" s="129" t="s">
        <v>9178</v>
      </c>
      <c r="CJ78" s="129" t="s">
        <v>11732</v>
      </c>
      <c r="CK78" s="132">
        <v>42917</v>
      </c>
      <c r="CL78" s="129">
        <v>2021</v>
      </c>
      <c r="CM78" s="128" t="s">
        <v>3832</v>
      </c>
      <c r="CN78" s="129">
        <v>468</v>
      </c>
      <c r="CO78" s="133">
        <v>93.6</v>
      </c>
      <c r="CP78" s="129">
        <v>2015</v>
      </c>
      <c r="CQ78" s="129" t="s">
        <v>79</v>
      </c>
      <c r="CR78" s="128" t="s">
        <v>9369</v>
      </c>
      <c r="CS78" s="129">
        <v>522</v>
      </c>
      <c r="CT78" s="133">
        <v>80.31</v>
      </c>
      <c r="CU78" s="129">
        <v>2017</v>
      </c>
      <c r="CV78" s="129" t="s">
        <v>79</v>
      </c>
      <c r="CW78" s="131" t="s">
        <v>81</v>
      </c>
      <c r="CX78" s="131" t="s">
        <v>81</v>
      </c>
      <c r="CY78" s="129" t="s">
        <v>81</v>
      </c>
      <c r="CZ78" s="129" t="s">
        <v>81</v>
      </c>
      <c r="DA78" s="129" t="s">
        <v>81</v>
      </c>
      <c r="DB78" s="129" t="s">
        <v>81</v>
      </c>
      <c r="DC78" s="129" t="s">
        <v>81</v>
      </c>
      <c r="DD78" s="129" t="s">
        <v>81</v>
      </c>
      <c r="DE78" s="129" t="s">
        <v>81</v>
      </c>
      <c r="DF78" s="129">
        <v>0</v>
      </c>
      <c r="DG78" s="134">
        <v>8.89</v>
      </c>
      <c r="DH78" s="134">
        <v>9.19</v>
      </c>
      <c r="DI78" s="134">
        <v>9.3800000000000008</v>
      </c>
      <c r="DJ78" s="134">
        <v>9.2200000000000006</v>
      </c>
      <c r="DK78" s="134">
        <v>8.74</v>
      </c>
      <c r="DL78" s="134">
        <v>9.07</v>
      </c>
      <c r="DM78" s="129">
        <v>54.49</v>
      </c>
      <c r="DN78" s="129">
        <v>9.08</v>
      </c>
      <c r="DO78" s="129"/>
      <c r="DP78" s="131" t="s">
        <v>82</v>
      </c>
      <c r="DQ78" s="129">
        <v>0</v>
      </c>
      <c r="DR78" s="129">
        <v>0</v>
      </c>
      <c r="DS78" s="129" t="s">
        <v>83</v>
      </c>
      <c r="DT78" s="129" t="s">
        <v>83</v>
      </c>
      <c r="DU78" s="129" t="s">
        <v>83</v>
      </c>
      <c r="DV78" s="129" t="s">
        <v>83</v>
      </c>
      <c r="DW78" s="131" t="s">
        <v>83</v>
      </c>
      <c r="DX78" s="131" t="s">
        <v>84</v>
      </c>
      <c r="DY78" s="131" t="s">
        <v>81</v>
      </c>
      <c r="DZ78" s="131" t="s">
        <v>9180</v>
      </c>
      <c r="EA78" s="131" t="s">
        <v>86</v>
      </c>
      <c r="EB78" s="131" t="s">
        <v>9181</v>
      </c>
      <c r="EC78" s="131" t="s">
        <v>88</v>
      </c>
      <c r="ED78" s="131" t="s">
        <v>89</v>
      </c>
      <c r="EE78" s="131" t="s">
        <v>9182</v>
      </c>
      <c r="EF78" s="131" t="s">
        <v>9183</v>
      </c>
      <c r="EG78" s="131" t="s">
        <v>9184</v>
      </c>
      <c r="EH78" s="131" t="s">
        <v>81</v>
      </c>
      <c r="EI78" s="131" t="s">
        <v>9185</v>
      </c>
      <c r="EJ78" s="135" t="s">
        <v>9186</v>
      </c>
      <c r="EK78" s="135" t="s">
        <v>9187</v>
      </c>
      <c r="EL78" s="135" t="s">
        <v>9188</v>
      </c>
      <c r="EM78" s="135" t="s">
        <v>9189</v>
      </c>
      <c r="EN78" s="131" t="s">
        <v>81</v>
      </c>
    </row>
    <row r="79" spans="1:144" ht="18" thickTop="1" thickBot="1">
      <c r="A79" s="575">
        <f t="shared" si="5"/>
        <v>78</v>
      </c>
      <c r="B79" s="572" t="s">
        <v>9433</v>
      </c>
      <c r="C79" s="600" t="s">
        <v>11780</v>
      </c>
      <c r="D79" s="570" t="s">
        <v>13209</v>
      </c>
      <c r="E79" s="568" t="str">
        <f t="shared" si="3"/>
        <v>Placed</v>
      </c>
      <c r="F79" s="570" t="s">
        <v>12493</v>
      </c>
      <c r="G79" s="570" t="s">
        <v>530</v>
      </c>
      <c r="H79" s="131" t="str">
        <f>VLOOKUP(B79,CMPN1!C:E, 3,0)</f>
        <v>12th + Engineering without live KT</v>
      </c>
      <c r="I79" s="610" t="s">
        <v>9435</v>
      </c>
      <c r="J79" s="572">
        <v>21</v>
      </c>
      <c r="K79" s="611" t="s">
        <v>9436</v>
      </c>
      <c r="L79" s="611" t="s">
        <v>9437</v>
      </c>
      <c r="M79" s="611" t="s">
        <v>9438</v>
      </c>
      <c r="N79" s="612" t="s">
        <v>9432</v>
      </c>
      <c r="O79" s="612">
        <v>8652014461</v>
      </c>
      <c r="P79" s="612">
        <v>9987220165</v>
      </c>
      <c r="Q79" s="612" t="e">
        <f>VLOOKUP(B79,'TCS CON'!$D$1:$H$98,5,0)</f>
        <v>#N/A</v>
      </c>
      <c r="R79" s="612">
        <f>VLOOKUP(B79,LTI!$C$1:$H$46,6,0)</f>
        <v>350000</v>
      </c>
      <c r="S79" s="612" t="e">
        <f>VLOOKUP(B79,JARO!$E$2:$I$11,5,0)</f>
        <v>#N/A</v>
      </c>
      <c r="T79" s="612" t="e">
        <f>VLOOKUP(B79,Capgemini!$D$3:$H$78,5,0)</f>
        <v>#N/A</v>
      </c>
      <c r="U79" s="612" t="e">
        <f>VLOOKUP(B79,Carwale!$D$1:$H$4,5,0)</f>
        <v>#N/A</v>
      </c>
      <c r="V79" s="612" t="e">
        <f>VLOOKUP(B79,'Interactive Brokers'!E:I,5,0)</f>
        <v>#N/A</v>
      </c>
      <c r="W79" s="612" t="e">
        <f>VLOOKUP(B79,'REL Jio'!E:I,5,0)</f>
        <v>#N/A</v>
      </c>
      <c r="X79" s="612" t="e">
        <f>VLOOKUP(B79,'Sciative Sol'!E:I,5,0)</f>
        <v>#N/A</v>
      </c>
      <c r="Y79" s="612" t="e">
        <f>VLOOKUP(B79,'Hexaware Tech'!E:I,5,0)</f>
        <v>#N/A</v>
      </c>
      <c r="Z79" s="612" t="e">
        <f>VLOOKUP(B79,Axis!D:H,5,0)</f>
        <v>#N/A</v>
      </c>
      <c r="AA79" s="612" t="e">
        <f>VLOOKUP(B79,Ugam!$D$3:$H$26,5,0)</f>
        <v>#N/A</v>
      </c>
      <c r="AB79" s="612" t="e">
        <f>VLOOKUP(B79,Zeus!F:J,5,0)</f>
        <v>#N/A</v>
      </c>
      <c r="AC79" s="612" t="e">
        <f>VLOOKUP(B79,Montran!F:J,5,0)</f>
        <v>#N/A</v>
      </c>
      <c r="AD79" s="612" t="e">
        <f>VLOOKUP(B79,Endurance!G79:L79,5,0)</f>
        <v>#N/A</v>
      </c>
      <c r="AE79" s="612" t="e">
        <f>VLOOKUP(B79,'Swabhav Techlabs'!$F$1:$J$2,5,0)</f>
        <v>#N/A</v>
      </c>
      <c r="AF79" s="612" t="e">
        <f>VLOOKUP(B79,'Quality Kiosk'!$F$1:$J$18,5,0)</f>
        <v>#N/A</v>
      </c>
      <c r="AG79" s="612" t="e">
        <f>VLOOKUP(B79,'Lemon VB'!$F$1:$J$2,5,0)</f>
        <v>#N/A</v>
      </c>
      <c r="AH79" s="612" t="e">
        <f>VLOOKUP(B79,Gocomet!$E$1:$I$3,5,0)</f>
        <v>#N/A</v>
      </c>
      <c r="AI79" s="612" t="e">
        <f>VLOOKUP(B79,'Ingram Micro'!$E$1:$I$8,5,0)</f>
        <v>#N/A</v>
      </c>
      <c r="AJ79" s="612" t="e">
        <f>VLOOKUP(B79,'DePronto Infotech'!$E$1:$I$2,5,0)</f>
        <v>#N/A</v>
      </c>
      <c r="AK79" s="612" t="e">
        <f>VLOOKUP(B79,'Reliance Retail'!$E$1:$I$4,5,0)</f>
        <v>#N/A</v>
      </c>
      <c r="AL79" s="612" t="e">
        <f>VLOOKUP(B79,'Bright Champs'!$D$1:$H$13,5,0)</f>
        <v>#N/A</v>
      </c>
      <c r="AM79" s="612" t="e">
        <f>VLOOKUP(B79,Neosoft!$E$1:$I$12,5,0)</f>
        <v>#N/A</v>
      </c>
      <c r="AN79" s="612" t="e">
        <f>VLOOKUP(B79,Infosys!$E$1:$I$3,5,0)</f>
        <v>#N/A</v>
      </c>
      <c r="AO79" s="612" t="e">
        <f>VLOOKUP(B79,Cerelabs!$E$1:$I$5,5,0)</f>
        <v>#N/A</v>
      </c>
      <c r="AP79" s="612" t="e">
        <f>VLOOKUP(B79,'Neebal Technologies'!$D$1:$H$2,5,0)</f>
        <v>#N/A</v>
      </c>
      <c r="AQ79" s="612" t="e">
        <f>VLOOKUP(B79,'Vertiv Energy'!$D$1:$H$2,5,0)</f>
        <v>#N/A</v>
      </c>
      <c r="AR79" s="612" t="e">
        <f>VLOOKUP(B79,'Acidaes Solutions (CRMNEXT)'!$D$1:$H$3,5,0)</f>
        <v>#N/A</v>
      </c>
      <c r="AS79" s="612" t="e">
        <f>VLOOKUP(B79,Growisto!$D$1:$H$2,5,0)</f>
        <v>#N/A</v>
      </c>
      <c r="AT79" s="612" t="e">
        <f>VLOOKUP(B79,'9.9 Mediaworx - Digit'!$D$1:$H$2,5,0)</f>
        <v>#N/A</v>
      </c>
      <c r="AU79" s="612" t="e">
        <f>VLOOKUP(B79,'Vistaar systems Pvt Ltd'!$D$2:$H$3,5,0)</f>
        <v>#N/A</v>
      </c>
      <c r="AV79" s="612" t="e">
        <f>VLOOKUP(B79,'Course 5i'!$D$2:$H$11,5,0)</f>
        <v>#N/A</v>
      </c>
      <c r="AW79" s="612" t="e">
        <f>VLOOKUP(B79,'Radiant Appliances &amp; Electronic'!$D$1:$H$13,5,0)</f>
        <v>#N/A</v>
      </c>
      <c r="AX79" s="612" t="e">
        <f>VLOOKUP(B79,'Atos Global'!$D$3:$H$27,5,0)</f>
        <v>#N/A</v>
      </c>
      <c r="AY79" s="612" t="e">
        <f>VLOOKUP(B79,'Saama Technologies'!$D$1:$H$2,5,0)</f>
        <v>#N/A</v>
      </c>
      <c r="AZ79" s="612" t="e">
        <f>VLOOKUP(B79,'Multiplier Solutions'!$D$1:$H$2,5,0)</f>
        <v>#N/A</v>
      </c>
      <c r="BA79" s="612" t="e">
        <f>VLOOKUP(B79,GEP!$D$2:$H$5,5,0)</f>
        <v>#N/A</v>
      </c>
      <c r="BB79" s="612" t="e">
        <f>VLOOKUP(B79,Accenture!$D$1:$H$6,5,0)</f>
        <v>#N/A</v>
      </c>
      <c r="BC79" s="612" t="e">
        <f>VLOOKUP(B79,'Endurance International Group'!$D$1:$H$2,5,0)</f>
        <v>#N/A</v>
      </c>
      <c r="BD79" s="612" t="e">
        <f>VLOOKUP(B79,Newgen!$D$1:$H$2,5,0)</f>
        <v>#N/A</v>
      </c>
      <c r="BE79" s="612" t="e">
        <f>VLOOKUP(B79,'3D Incredible'!D79:H79,5,0)</f>
        <v>#N/A</v>
      </c>
      <c r="BF79" s="612" t="e">
        <f>VLOOKUP(B79,'Raja Software Labs'!$D$2:$H$2,5,0)</f>
        <v>#N/A</v>
      </c>
      <c r="BG79" s="612" t="e">
        <f>VLOOKUP(B79,Wipro!$D$1:$H$2,5,0)</f>
        <v>#N/A</v>
      </c>
      <c r="BH79" s="612" t="e">
        <f>VLOOKUP(B79,'Perch Technologies'!$D$2:$H$2,5,0)</f>
        <v>#N/A</v>
      </c>
      <c r="BI79" s="612" t="e">
        <f>VLOOKUP(B79,'Morning Star'!$D$1:$H$6,5,0)</f>
        <v>#N/A</v>
      </c>
      <c r="BJ79" s="612" t="e">
        <f>VLOOKUP(B79,Flexiloans!$D$1:$H$2,5,0)</f>
        <v>#N/A</v>
      </c>
      <c r="BK79" s="612" t="e">
        <f>VLOOKUP(B79,'Thirdware Solutions'!$D$1:$H$2,5,0)</f>
        <v>#N/A</v>
      </c>
      <c r="BL79" s="612" t="e">
        <f>VLOOKUP(B79,Tescom!$D$1:$H$8,5,0)</f>
        <v>#N/A</v>
      </c>
      <c r="BM79" s="612" t="e">
        <f>VLOOKUP(B79,'Cogno AI'!$D$1:$H$2,5,0)</f>
        <v>#N/A</v>
      </c>
      <c r="BN79" s="612" t="e">
        <f>VLOOKUP(B79,'ABM Knowledgeware'!$D$1:$H$2,5,0)</f>
        <v>#N/A</v>
      </c>
      <c r="BO79" s="612" t="e">
        <f>VLOOKUP(B79,'Concerto Software'!$D$1:$H$3,5,0)</f>
        <v>#N/A</v>
      </c>
      <c r="BP79" s="612" t="e">
        <f>VLOOKUP(B79,'My Captain'!$D$1:$H$4,5,0)</f>
        <v>#N/A</v>
      </c>
      <c r="BQ79" s="612" t="e">
        <f>VLOOKUP(B79,'Finoux Solutions'!$D$2:$H$4,5,0)</f>
        <v>#N/A</v>
      </c>
      <c r="BR79" s="612" t="e">
        <f>VLOOKUP(B79,'MITR Learning'!$D$1:$H$2,5,0)</f>
        <v>#N/A</v>
      </c>
      <c r="BS79" s="612" t="e">
        <f>VLOOKUP(B79,Nucsoft!$D$2:$H$6,5,0)</f>
        <v>#N/A</v>
      </c>
      <c r="BT79" s="612" t="e">
        <f>VLOOKUP(B79,'Paras Cadd'!$D$1:$H$2,5,0)</f>
        <v>#N/A</v>
      </c>
      <c r="BU79" s="612">
        <f>VLOOKUP(B79,'ICICI Securities'!$D$1:$H$2,5,0)</f>
        <v>380000</v>
      </c>
      <c r="BV79" s="612" t="e">
        <f>VLOOKUP(B79,'Citius Tech'!$D$2:$H$5,5,0)</f>
        <v>#N/A</v>
      </c>
      <c r="BW79" s="612" t="e">
        <f>VLOOKUP(B79,'Buzzy Brains'!$D$2:$H$2,5,0)</f>
        <v>#N/A</v>
      </c>
      <c r="BX79" s="612" t="e">
        <f>VLOOKUP(B79,'Decimal Point'!$D$2:$H$2,5,0)</f>
        <v>#N/A</v>
      </c>
      <c r="BY79" s="612" t="e">
        <f>VLOOKUP(B79,'Sankey Business Solutions'!$D$2:$H$3,5,0)</f>
        <v>#N/A</v>
      </c>
      <c r="BZ79" s="612" t="e">
        <f>VLOOKUP(B79,'Nangia &amp; Co LLP'!$D$2:$H$2,5,0)</f>
        <v>#N/A</v>
      </c>
      <c r="CA79" s="612" t="e">
        <f>VLOOKUP(B79,'FIS Solutions India Pvt Ltd'!$D$2:$H$2,5,0)</f>
        <v>#N/A</v>
      </c>
      <c r="CB79" s="612" t="e">
        <f>VLOOKUP(B79,'Delta Technology &amp; Management '!$D$2:$H$16,5,0)</f>
        <v>#N/A</v>
      </c>
      <c r="CC79" s="612" t="e">
        <f>VLOOKUP(B79,'Espoir Networks'!$D$3:$H$11,5,0)</f>
        <v>#N/A</v>
      </c>
      <c r="CD79" s="612" t="e">
        <f>VLOOKUP(B79,'Servosys Solution'!$D$3:$H$5,5,0)</f>
        <v>#N/A</v>
      </c>
      <c r="CE79" s="612" t="e">
        <f>VLOOKUP(B79,'Ribbon Communications'!$D$3:$H$4,5,0)</f>
        <v>#N/A</v>
      </c>
      <c r="CF79" s="612">
        <f t="shared" si="4"/>
        <v>2</v>
      </c>
      <c r="CG79" s="129" t="s">
        <v>9439</v>
      </c>
      <c r="CH79" s="129" t="s">
        <v>9440</v>
      </c>
      <c r="CI79" s="129" t="s">
        <v>134</v>
      </c>
      <c r="CJ79" s="129" t="s">
        <v>11732</v>
      </c>
      <c r="CK79" s="132">
        <v>42917</v>
      </c>
      <c r="CL79" s="129">
        <v>2021</v>
      </c>
      <c r="CM79" s="128" t="s">
        <v>9441</v>
      </c>
      <c r="CN79" s="129">
        <v>422</v>
      </c>
      <c r="CO79" s="133">
        <v>84.4</v>
      </c>
      <c r="CP79" s="129">
        <v>2014</v>
      </c>
      <c r="CQ79" s="129" t="s">
        <v>79</v>
      </c>
      <c r="CR79" s="128" t="s">
        <v>9442</v>
      </c>
      <c r="CS79" s="129">
        <v>526</v>
      </c>
      <c r="CT79" s="133">
        <v>80.92</v>
      </c>
      <c r="CU79" s="129">
        <v>2016</v>
      </c>
      <c r="CV79" s="129" t="s">
        <v>79</v>
      </c>
      <c r="CW79" s="131" t="s">
        <v>81</v>
      </c>
      <c r="CX79" s="131" t="s">
        <v>81</v>
      </c>
      <c r="CY79" s="129" t="s">
        <v>81</v>
      </c>
      <c r="CZ79" s="129" t="s">
        <v>81</v>
      </c>
      <c r="DA79" s="129" t="s">
        <v>81</v>
      </c>
      <c r="DB79" s="129" t="s">
        <v>81</v>
      </c>
      <c r="DC79" s="129" t="s">
        <v>81</v>
      </c>
      <c r="DD79" s="129" t="s">
        <v>81</v>
      </c>
      <c r="DE79" s="129" t="s">
        <v>81</v>
      </c>
      <c r="DF79" s="129">
        <v>0</v>
      </c>
      <c r="DG79" s="134">
        <v>8.35</v>
      </c>
      <c r="DH79" s="134">
        <v>7.8</v>
      </c>
      <c r="DI79" s="134">
        <v>9.1199999999999992</v>
      </c>
      <c r="DJ79" s="134">
        <v>8.52</v>
      </c>
      <c r="DK79" s="134">
        <v>8.2899999999999991</v>
      </c>
      <c r="DL79" s="134">
        <v>9.0399999999999991</v>
      </c>
      <c r="DM79" s="129">
        <v>51.12</v>
      </c>
      <c r="DN79" s="129">
        <v>8.52</v>
      </c>
      <c r="DO79" s="129"/>
      <c r="DP79" s="131" t="s">
        <v>138</v>
      </c>
      <c r="DQ79" s="129">
        <v>0</v>
      </c>
      <c r="DR79" s="129">
        <v>0</v>
      </c>
      <c r="DS79" s="129" t="s">
        <v>83</v>
      </c>
      <c r="DT79" s="129" t="s">
        <v>230</v>
      </c>
      <c r="DU79" s="129" t="s">
        <v>83</v>
      </c>
      <c r="DV79" s="129" t="s">
        <v>83</v>
      </c>
      <c r="DW79" s="131" t="s">
        <v>83</v>
      </c>
      <c r="DX79" s="131" t="s">
        <v>84</v>
      </c>
      <c r="DY79" s="131" t="s">
        <v>81</v>
      </c>
      <c r="DZ79" s="131" t="s">
        <v>9443</v>
      </c>
      <c r="EA79" s="131" t="s">
        <v>5139</v>
      </c>
      <c r="EB79" s="131" t="s">
        <v>9444</v>
      </c>
      <c r="EC79" s="131" t="s">
        <v>88</v>
      </c>
      <c r="ED79" s="131" t="s">
        <v>89</v>
      </c>
      <c r="EE79" s="131" t="s">
        <v>9445</v>
      </c>
      <c r="EF79" s="131" t="s">
        <v>9446</v>
      </c>
      <c r="EG79" s="131" t="s">
        <v>9447</v>
      </c>
      <c r="EH79" s="131" t="s">
        <v>9448</v>
      </c>
      <c r="EI79" s="131" t="s">
        <v>9449</v>
      </c>
      <c r="EJ79" s="135" t="s">
        <v>9450</v>
      </c>
      <c r="EK79" s="135" t="s">
        <v>9451</v>
      </c>
      <c r="EL79" s="135" t="s">
        <v>9452</v>
      </c>
      <c r="EM79" s="135" t="s">
        <v>9453</v>
      </c>
      <c r="EN79" s="131" t="s">
        <v>81</v>
      </c>
    </row>
    <row r="80" spans="1:144" ht="18" thickTop="1" thickBot="1">
      <c r="A80" s="575">
        <f t="shared" si="5"/>
        <v>79</v>
      </c>
      <c r="B80" s="572" t="s">
        <v>9720</v>
      </c>
      <c r="C80" s="600" t="s">
        <v>11781</v>
      </c>
      <c r="D80" s="570" t="s">
        <v>13209</v>
      </c>
      <c r="E80" s="568" t="str">
        <f t="shared" si="3"/>
        <v>Placed</v>
      </c>
      <c r="F80" s="570" t="s">
        <v>12493</v>
      </c>
      <c r="G80" s="570" t="s">
        <v>530</v>
      </c>
      <c r="H80" s="131" t="str">
        <f>VLOOKUP(B80,CMPN1!C:E, 3,0)</f>
        <v>12th + Engineering without live KT</v>
      </c>
      <c r="I80" s="610" t="s">
        <v>9722</v>
      </c>
      <c r="J80" s="572">
        <v>21</v>
      </c>
      <c r="K80" s="611" t="s">
        <v>9723</v>
      </c>
      <c r="L80" s="611" t="s">
        <v>73</v>
      </c>
      <c r="M80" s="611" t="s">
        <v>9724</v>
      </c>
      <c r="N80" s="612" t="s">
        <v>9719</v>
      </c>
      <c r="O80" s="612">
        <v>9220575121</v>
      </c>
      <c r="P80" s="612">
        <v>8286989186</v>
      </c>
      <c r="Q80" s="612">
        <f>VLOOKUP(B80,'TCS CON'!$D$1:$H$98,5,0)</f>
        <v>336000</v>
      </c>
      <c r="R80" s="612">
        <f>VLOOKUP(B80,LTI!$C$1:$H$46,6,0)</f>
        <v>650000</v>
      </c>
      <c r="S80" s="612" t="e">
        <f>VLOOKUP(B80,JARO!$E$2:$I$11,5,0)</f>
        <v>#N/A</v>
      </c>
      <c r="T80" s="612" t="e">
        <f>VLOOKUP(B80,Capgemini!$D$3:$H$78,5,0)</f>
        <v>#N/A</v>
      </c>
      <c r="U80" s="612" t="e">
        <f>VLOOKUP(B80,Carwale!$D$1:$H$4,5,0)</f>
        <v>#N/A</v>
      </c>
      <c r="V80" s="612" t="e">
        <f>VLOOKUP(B80,'Interactive Brokers'!E:I,5,0)</f>
        <v>#N/A</v>
      </c>
      <c r="W80" s="612" t="e">
        <f>VLOOKUP(B80,'REL Jio'!E:I,5,0)</f>
        <v>#N/A</v>
      </c>
      <c r="X80" s="612" t="e">
        <f>VLOOKUP(B80,'Sciative Sol'!E:I,5,0)</f>
        <v>#N/A</v>
      </c>
      <c r="Y80" s="612" t="e">
        <f>VLOOKUP(B80,'Hexaware Tech'!E:I,5,0)</f>
        <v>#N/A</v>
      </c>
      <c r="Z80" s="612" t="e">
        <f>VLOOKUP(B80,Axis!D:H,5,0)</f>
        <v>#N/A</v>
      </c>
      <c r="AA80" s="612" t="e">
        <f>VLOOKUP(B80,Ugam!$D$3:$H$26,5,0)</f>
        <v>#N/A</v>
      </c>
      <c r="AB80" s="612" t="e">
        <f>VLOOKUP(B80,Zeus!F:J,5,0)</f>
        <v>#N/A</v>
      </c>
      <c r="AC80" s="612" t="e">
        <f>VLOOKUP(B80,Montran!F:J,5,0)</f>
        <v>#N/A</v>
      </c>
      <c r="AD80" s="612" t="e">
        <f>VLOOKUP(B80,Endurance!G80:L80,5,0)</f>
        <v>#N/A</v>
      </c>
      <c r="AE80" s="612" t="e">
        <f>VLOOKUP(B80,'Swabhav Techlabs'!$F$1:$J$2,5,0)</f>
        <v>#N/A</v>
      </c>
      <c r="AF80" s="612" t="e">
        <f>VLOOKUP(B80,'Quality Kiosk'!$F$1:$J$18,5,0)</f>
        <v>#N/A</v>
      </c>
      <c r="AG80" s="612" t="e">
        <f>VLOOKUP(B80,'Lemon VB'!$F$1:$J$2,5,0)</f>
        <v>#N/A</v>
      </c>
      <c r="AH80" s="612" t="e">
        <f>VLOOKUP(B80,Gocomet!$E$1:$I$3,5,0)</f>
        <v>#N/A</v>
      </c>
      <c r="AI80" s="612" t="e">
        <f>VLOOKUP(B80,'Ingram Micro'!$E$1:$I$8,5,0)</f>
        <v>#N/A</v>
      </c>
      <c r="AJ80" s="612" t="e">
        <f>VLOOKUP(B80,'DePronto Infotech'!$E$1:$I$2,5,0)</f>
        <v>#N/A</v>
      </c>
      <c r="AK80" s="612" t="e">
        <f>VLOOKUP(B80,'Reliance Retail'!$E$1:$I$4,5,0)</f>
        <v>#N/A</v>
      </c>
      <c r="AL80" s="612" t="e">
        <f>VLOOKUP(B80,'Bright Champs'!$D$1:$H$13,5,0)</f>
        <v>#N/A</v>
      </c>
      <c r="AM80" s="612" t="e">
        <f>VLOOKUP(B80,Neosoft!$E$1:$I$12,5,0)</f>
        <v>#N/A</v>
      </c>
      <c r="AN80" s="612" t="e">
        <f>VLOOKUP(B80,Infosys!$E$1:$I$3,5,0)</f>
        <v>#N/A</v>
      </c>
      <c r="AO80" s="612" t="e">
        <f>VLOOKUP(B80,Cerelabs!$E$1:$I$5,5,0)</f>
        <v>#N/A</v>
      </c>
      <c r="AP80" s="612" t="e">
        <f>VLOOKUP(B80,'Neebal Technologies'!$D$1:$H$2,5,0)</f>
        <v>#N/A</v>
      </c>
      <c r="AQ80" s="612" t="e">
        <f>VLOOKUP(B80,'Vertiv Energy'!$D$1:$H$2,5,0)</f>
        <v>#N/A</v>
      </c>
      <c r="AR80" s="612" t="e">
        <f>VLOOKUP(B80,'Acidaes Solutions (CRMNEXT)'!$D$1:$H$3,5,0)</f>
        <v>#N/A</v>
      </c>
      <c r="AS80" s="612" t="e">
        <f>VLOOKUP(B80,Growisto!$D$1:$H$2,5,0)</f>
        <v>#N/A</v>
      </c>
      <c r="AT80" s="612" t="e">
        <f>VLOOKUP(B80,'9.9 Mediaworx - Digit'!$D$1:$H$2,5,0)</f>
        <v>#N/A</v>
      </c>
      <c r="AU80" s="612" t="e">
        <f>VLOOKUP(B80,'Vistaar systems Pvt Ltd'!$D$2:$H$3,5,0)</f>
        <v>#N/A</v>
      </c>
      <c r="AV80" s="612" t="e">
        <f>VLOOKUP(B80,'Course 5i'!$D$2:$H$11,5,0)</f>
        <v>#N/A</v>
      </c>
      <c r="AW80" s="612" t="e">
        <f>VLOOKUP(B80,'Radiant Appliances &amp; Electronic'!$D$1:$H$13,5,0)</f>
        <v>#N/A</v>
      </c>
      <c r="AX80" s="612" t="e">
        <f>VLOOKUP(B80,'Atos Global'!$D$3:$H$27,5,0)</f>
        <v>#N/A</v>
      </c>
      <c r="AY80" s="612" t="e">
        <f>VLOOKUP(B80,'Saama Technologies'!$D$1:$H$2,5,0)</f>
        <v>#N/A</v>
      </c>
      <c r="AZ80" s="612" t="e">
        <f>VLOOKUP(B80,'Multiplier Solutions'!$D$1:$H$2,5,0)</f>
        <v>#N/A</v>
      </c>
      <c r="BA80" s="612" t="e">
        <f>VLOOKUP(B80,GEP!$D$2:$H$5,5,0)</f>
        <v>#N/A</v>
      </c>
      <c r="BB80" s="612" t="e">
        <f>VLOOKUP(B80,Accenture!$D$1:$H$6,5,0)</f>
        <v>#N/A</v>
      </c>
      <c r="BC80" s="612" t="e">
        <f>VLOOKUP(B80,'Endurance International Group'!$D$1:$H$2,5,0)</f>
        <v>#N/A</v>
      </c>
      <c r="BD80" s="612" t="e">
        <f>VLOOKUP(B80,Newgen!$D$1:$H$2,5,0)</f>
        <v>#N/A</v>
      </c>
      <c r="BE80" s="612" t="e">
        <f>VLOOKUP(B80,'3D Incredible'!D80:H80,5,0)</f>
        <v>#N/A</v>
      </c>
      <c r="BF80" s="612" t="e">
        <f>VLOOKUP(B80,'Raja Software Labs'!$D$2:$H$2,5,0)</f>
        <v>#N/A</v>
      </c>
      <c r="BG80" s="612" t="e">
        <f>VLOOKUP(B80,Wipro!$D$1:$H$2,5,0)</f>
        <v>#N/A</v>
      </c>
      <c r="BH80" s="612" t="e">
        <f>VLOOKUP(B80,'Perch Technologies'!$D$2:$H$2,5,0)</f>
        <v>#N/A</v>
      </c>
      <c r="BI80" s="612" t="e">
        <f>VLOOKUP(B80,'Morning Star'!$D$1:$H$6,5,0)</f>
        <v>#N/A</v>
      </c>
      <c r="BJ80" s="612" t="e">
        <f>VLOOKUP(B80,Flexiloans!$D$1:$H$2,5,0)</f>
        <v>#N/A</v>
      </c>
      <c r="BK80" s="612" t="e">
        <f>VLOOKUP(B80,'Thirdware Solutions'!$D$1:$H$2,5,0)</f>
        <v>#N/A</v>
      </c>
      <c r="BL80" s="612" t="e">
        <f>VLOOKUP(B80,Tescom!$D$1:$H$8,5,0)</f>
        <v>#N/A</v>
      </c>
      <c r="BM80" s="612" t="e">
        <f>VLOOKUP(B80,'Cogno AI'!$D$1:$H$2,5,0)</f>
        <v>#N/A</v>
      </c>
      <c r="BN80" s="612" t="e">
        <f>VLOOKUP(B80,'ABM Knowledgeware'!$D$1:$H$2,5,0)</f>
        <v>#N/A</v>
      </c>
      <c r="BO80" s="612" t="e">
        <f>VLOOKUP(B80,'Concerto Software'!$D$1:$H$3,5,0)</f>
        <v>#N/A</v>
      </c>
      <c r="BP80" s="612" t="e">
        <f>VLOOKUP(B80,'My Captain'!$D$1:$H$4,5,0)</f>
        <v>#N/A</v>
      </c>
      <c r="BQ80" s="612" t="e">
        <f>VLOOKUP(B80,'Finoux Solutions'!$D$2:$H$4,5,0)</f>
        <v>#N/A</v>
      </c>
      <c r="BR80" s="612" t="e">
        <f>VLOOKUP(B80,'MITR Learning'!$D$1:$H$2,5,0)</f>
        <v>#N/A</v>
      </c>
      <c r="BS80" s="612" t="e">
        <f>VLOOKUP(B80,Nucsoft!$D$2:$H$6,5,0)</f>
        <v>#N/A</v>
      </c>
      <c r="BT80" s="612" t="e">
        <f>VLOOKUP(B80,'Paras Cadd'!$D$1:$H$2,5,0)</f>
        <v>#N/A</v>
      </c>
      <c r="BU80" s="612" t="e">
        <f>VLOOKUP(B80,'ICICI Securities'!$D$1:$H$2,5,0)</f>
        <v>#N/A</v>
      </c>
      <c r="BV80" s="612" t="e">
        <f>VLOOKUP(B80,'Citius Tech'!$D$2:$H$5,5,0)</f>
        <v>#N/A</v>
      </c>
      <c r="BW80" s="612" t="e">
        <f>VLOOKUP(B80,'Buzzy Brains'!$D$2:$H$2,5,0)</f>
        <v>#N/A</v>
      </c>
      <c r="BX80" s="612" t="e">
        <f>VLOOKUP(B80,'Decimal Point'!$D$2:$H$2,5,0)</f>
        <v>#N/A</v>
      </c>
      <c r="BY80" s="612" t="e">
        <f>VLOOKUP(B80,'Sankey Business Solutions'!$D$2:$H$3,5,0)</f>
        <v>#N/A</v>
      </c>
      <c r="BZ80" s="612" t="e">
        <f>VLOOKUP(B80,'Nangia &amp; Co LLP'!$D$2:$H$2,5,0)</f>
        <v>#N/A</v>
      </c>
      <c r="CA80" s="612" t="e">
        <f>VLOOKUP(B80,'FIS Solutions India Pvt Ltd'!$D$2:$H$2,5,0)</f>
        <v>#N/A</v>
      </c>
      <c r="CB80" s="612" t="e">
        <f>VLOOKUP(B80,'Delta Technology &amp; Management '!$D$2:$H$16,5,0)</f>
        <v>#N/A</v>
      </c>
      <c r="CC80" s="612" t="e">
        <f>VLOOKUP(B80,'Espoir Networks'!$D$3:$H$11,5,0)</f>
        <v>#N/A</v>
      </c>
      <c r="CD80" s="612" t="e">
        <f>VLOOKUP(B80,'Servosys Solution'!$D$3:$H$5,5,0)</f>
        <v>#N/A</v>
      </c>
      <c r="CE80" s="612" t="e">
        <f>VLOOKUP(B80,'Ribbon Communications'!$D$3:$H$4,5,0)</f>
        <v>#N/A</v>
      </c>
      <c r="CF80" s="612">
        <f t="shared" si="4"/>
        <v>2</v>
      </c>
      <c r="CG80" s="129" t="s">
        <v>9725</v>
      </c>
      <c r="CH80" s="129">
        <v>897871941868</v>
      </c>
      <c r="CI80" s="129" t="s">
        <v>9726</v>
      </c>
      <c r="CJ80" s="129" t="s">
        <v>11732</v>
      </c>
      <c r="CK80" s="132">
        <v>42917</v>
      </c>
      <c r="CL80" s="129">
        <v>2021</v>
      </c>
      <c r="CM80" s="128" t="s">
        <v>11934</v>
      </c>
      <c r="CN80" s="129">
        <v>480</v>
      </c>
      <c r="CO80" s="133">
        <v>96</v>
      </c>
      <c r="CP80" s="129">
        <v>2014</v>
      </c>
      <c r="CQ80" s="129" t="s">
        <v>79</v>
      </c>
      <c r="CR80" s="128" t="s">
        <v>9728</v>
      </c>
      <c r="CS80" s="129">
        <v>574</v>
      </c>
      <c r="CT80" s="133">
        <v>88.31</v>
      </c>
      <c r="CU80" s="129">
        <v>2016</v>
      </c>
      <c r="CV80" s="129" t="s">
        <v>79</v>
      </c>
      <c r="CW80" s="131" t="s">
        <v>81</v>
      </c>
      <c r="CX80" s="131" t="s">
        <v>81</v>
      </c>
      <c r="CY80" s="129" t="s">
        <v>81</v>
      </c>
      <c r="CZ80" s="129" t="s">
        <v>81</v>
      </c>
      <c r="DA80" s="129" t="s">
        <v>81</v>
      </c>
      <c r="DB80" s="129" t="s">
        <v>81</v>
      </c>
      <c r="DC80" s="129" t="s">
        <v>81</v>
      </c>
      <c r="DD80" s="129" t="s">
        <v>81</v>
      </c>
      <c r="DE80" s="129" t="s">
        <v>81</v>
      </c>
      <c r="DF80" s="129">
        <v>0</v>
      </c>
      <c r="DG80" s="134">
        <v>9.0399999999999991</v>
      </c>
      <c r="DH80" s="134">
        <v>7.61</v>
      </c>
      <c r="DI80" s="134">
        <v>9.5399999999999991</v>
      </c>
      <c r="DJ80" s="134">
        <v>9.6999999999999993</v>
      </c>
      <c r="DK80" s="134">
        <v>9.18</v>
      </c>
      <c r="DL80" s="131"/>
      <c r="DM80" s="129">
        <v>45.07</v>
      </c>
      <c r="DN80" s="129">
        <v>9.01</v>
      </c>
      <c r="DO80" s="129"/>
      <c r="DP80" s="131" t="s">
        <v>138</v>
      </c>
      <c r="DQ80" s="129">
        <v>0</v>
      </c>
      <c r="DR80" s="129">
        <v>0</v>
      </c>
      <c r="DS80" s="129" t="s">
        <v>83</v>
      </c>
      <c r="DT80" s="129" t="s">
        <v>230</v>
      </c>
      <c r="DU80" s="129" t="s">
        <v>83</v>
      </c>
      <c r="DV80" s="129" t="s">
        <v>83</v>
      </c>
      <c r="DW80" s="131" t="s">
        <v>83</v>
      </c>
      <c r="DX80" s="131" t="s">
        <v>84</v>
      </c>
      <c r="DY80" s="131" t="s">
        <v>81</v>
      </c>
      <c r="DZ80" s="131" t="s">
        <v>9729</v>
      </c>
      <c r="EA80" s="131" t="s">
        <v>1930</v>
      </c>
      <c r="EB80" s="131" t="s">
        <v>9730</v>
      </c>
      <c r="EC80" s="131" t="s">
        <v>1930</v>
      </c>
      <c r="ED80" s="131" t="s">
        <v>89</v>
      </c>
      <c r="EE80" s="131" t="s">
        <v>9731</v>
      </c>
      <c r="EF80" s="131" t="s">
        <v>9732</v>
      </c>
      <c r="EG80" s="131" t="s">
        <v>9733</v>
      </c>
      <c r="EH80" s="131" t="s">
        <v>81</v>
      </c>
      <c r="EI80" s="131" t="s">
        <v>9734</v>
      </c>
      <c r="EJ80" s="135" t="s">
        <v>9735</v>
      </c>
      <c r="EK80" s="135" t="s">
        <v>9736</v>
      </c>
      <c r="EL80" s="135" t="s">
        <v>9737</v>
      </c>
      <c r="EM80" s="135" t="s">
        <v>9738</v>
      </c>
      <c r="EN80" s="131" t="s">
        <v>81</v>
      </c>
    </row>
    <row r="81" spans="1:145" ht="18" thickTop="1" thickBot="1">
      <c r="A81" s="575">
        <f t="shared" si="5"/>
        <v>80</v>
      </c>
      <c r="B81" s="572" t="s">
        <v>9830</v>
      </c>
      <c r="C81" s="600" t="s">
        <v>9831</v>
      </c>
      <c r="D81" s="570" t="s">
        <v>13208</v>
      </c>
      <c r="E81" s="568" t="str">
        <f t="shared" si="3"/>
        <v>Placed</v>
      </c>
      <c r="F81" s="570" t="s">
        <v>12493</v>
      </c>
      <c r="G81" s="570" t="s">
        <v>530</v>
      </c>
      <c r="H81" s="131" t="str">
        <f>VLOOKUP(B81,CMPN1!C:E, 3,0)</f>
        <v>Diploma  + Direct Second Year Engineering without live KT</v>
      </c>
      <c r="I81" s="610" t="s">
        <v>9832</v>
      </c>
      <c r="J81" s="572">
        <v>20</v>
      </c>
      <c r="K81" s="611" t="s">
        <v>9833</v>
      </c>
      <c r="L81" s="611" t="s">
        <v>73</v>
      </c>
      <c r="M81" s="611" t="s">
        <v>9834</v>
      </c>
      <c r="N81" s="612" t="s">
        <v>9829</v>
      </c>
      <c r="O81" s="612">
        <v>9769844918</v>
      </c>
      <c r="P81" s="612">
        <v>9594350894</v>
      </c>
      <c r="Q81" s="612">
        <f>VLOOKUP(B81,'TCS CON'!$D$1:$H$98,5,0)</f>
        <v>336000</v>
      </c>
      <c r="R81" s="612" t="e">
        <f>VLOOKUP(B81,LTI!$C$1:$H$46,6,0)</f>
        <v>#N/A</v>
      </c>
      <c r="S81" s="612" t="e">
        <f>VLOOKUP(B81,JARO!$E$2:$I$11,5,0)</f>
        <v>#N/A</v>
      </c>
      <c r="T81" s="612" t="e">
        <f>VLOOKUP(B81,Capgemini!$D$3:$H$78,5,0)</f>
        <v>#N/A</v>
      </c>
      <c r="U81" s="612" t="e">
        <f>VLOOKUP(B81,Carwale!$D$1:$H$4,5,0)</f>
        <v>#N/A</v>
      </c>
      <c r="V81" s="612" t="e">
        <f>VLOOKUP(B81,'Interactive Brokers'!E:I,5,0)</f>
        <v>#N/A</v>
      </c>
      <c r="W81" s="612" t="e">
        <f>VLOOKUP(B81,'REL Jio'!E:I,5,0)</f>
        <v>#N/A</v>
      </c>
      <c r="X81" s="612" t="e">
        <f>VLOOKUP(B81,'Sciative Sol'!E:I,5,0)</f>
        <v>#N/A</v>
      </c>
      <c r="Y81" s="612" t="e">
        <f>VLOOKUP(B81,'Hexaware Tech'!E:I,5,0)</f>
        <v>#N/A</v>
      </c>
      <c r="Z81" s="612" t="e">
        <f>VLOOKUP(B81,Axis!D:H,5,0)</f>
        <v>#N/A</v>
      </c>
      <c r="AA81" s="612" t="e">
        <f>VLOOKUP(B81,Ugam!$D$3:$H$26,5,0)</f>
        <v>#N/A</v>
      </c>
      <c r="AB81" s="612" t="e">
        <f>VLOOKUP(B81,Zeus!F:J,5,0)</f>
        <v>#N/A</v>
      </c>
      <c r="AC81" s="612" t="e">
        <f>VLOOKUP(B81,Montran!F:J,5,0)</f>
        <v>#N/A</v>
      </c>
      <c r="AD81" s="612" t="e">
        <f>VLOOKUP(B81,Endurance!G81:L81,5,0)</f>
        <v>#N/A</v>
      </c>
      <c r="AE81" s="612" t="e">
        <f>VLOOKUP(B81,'Swabhav Techlabs'!$F$1:$J$2,5,0)</f>
        <v>#N/A</v>
      </c>
      <c r="AF81" s="612" t="e">
        <f>VLOOKUP(B81,'Quality Kiosk'!$F$1:$J$18,5,0)</f>
        <v>#N/A</v>
      </c>
      <c r="AG81" s="612" t="e">
        <f>VLOOKUP(B81,'Lemon VB'!$F$1:$J$2,5,0)</f>
        <v>#N/A</v>
      </c>
      <c r="AH81" s="612" t="e">
        <f>VLOOKUP(B81,Gocomet!$E$1:$I$3,5,0)</f>
        <v>#N/A</v>
      </c>
      <c r="AI81" s="612" t="e">
        <f>VLOOKUP(B81,'Ingram Micro'!$E$1:$I$8,5,0)</f>
        <v>#N/A</v>
      </c>
      <c r="AJ81" s="612" t="e">
        <f>VLOOKUP(B81,'DePronto Infotech'!$E$1:$I$2,5,0)</f>
        <v>#N/A</v>
      </c>
      <c r="AK81" s="612" t="e">
        <f>VLOOKUP(B81,'Reliance Retail'!$E$1:$I$4,5,0)</f>
        <v>#N/A</v>
      </c>
      <c r="AL81" s="612" t="e">
        <f>VLOOKUP(B81,'Bright Champs'!$D$1:$H$13,5,0)</f>
        <v>#N/A</v>
      </c>
      <c r="AM81" s="612" t="e">
        <f>VLOOKUP(B81,Neosoft!$E$1:$I$12,5,0)</f>
        <v>#N/A</v>
      </c>
      <c r="AN81" s="612" t="e">
        <f>VLOOKUP(B81,Infosys!$E$1:$I$3,5,0)</f>
        <v>#N/A</v>
      </c>
      <c r="AO81" s="612" t="e">
        <f>VLOOKUP(B81,Cerelabs!$E$1:$I$5,5,0)</f>
        <v>#N/A</v>
      </c>
      <c r="AP81" s="612" t="e">
        <f>VLOOKUP(B81,'Neebal Technologies'!$D$1:$H$2,5,0)</f>
        <v>#N/A</v>
      </c>
      <c r="AQ81" s="612" t="e">
        <f>VLOOKUP(B81,'Vertiv Energy'!$D$1:$H$2,5,0)</f>
        <v>#N/A</v>
      </c>
      <c r="AR81" s="612" t="e">
        <f>VLOOKUP(B81,'Acidaes Solutions (CRMNEXT)'!$D$1:$H$3,5,0)</f>
        <v>#N/A</v>
      </c>
      <c r="AS81" s="612" t="e">
        <f>VLOOKUP(B81,Growisto!$D$1:$H$2,5,0)</f>
        <v>#N/A</v>
      </c>
      <c r="AT81" s="612" t="e">
        <f>VLOOKUP(B81,'9.9 Mediaworx - Digit'!$D$1:$H$2,5,0)</f>
        <v>#N/A</v>
      </c>
      <c r="AU81" s="612" t="e">
        <f>VLOOKUP(B81,'Vistaar systems Pvt Ltd'!$D$2:$H$3,5,0)</f>
        <v>#N/A</v>
      </c>
      <c r="AV81" s="612" t="e">
        <f>VLOOKUP(B81,'Course 5i'!$D$2:$H$11,5,0)</f>
        <v>#N/A</v>
      </c>
      <c r="AW81" s="612" t="e">
        <f>VLOOKUP(B81,'Radiant Appliances &amp; Electronic'!$D$1:$H$13,5,0)</f>
        <v>#N/A</v>
      </c>
      <c r="AX81" s="612" t="e">
        <f>VLOOKUP(B81,'Atos Global'!$D$3:$H$27,5,0)</f>
        <v>#N/A</v>
      </c>
      <c r="AY81" s="612" t="e">
        <f>VLOOKUP(B81,'Saama Technologies'!$D$1:$H$2,5,0)</f>
        <v>#N/A</v>
      </c>
      <c r="AZ81" s="612" t="e">
        <f>VLOOKUP(B81,'Multiplier Solutions'!$D$1:$H$2,5,0)</f>
        <v>#N/A</v>
      </c>
      <c r="BA81" s="612" t="e">
        <f>VLOOKUP(B81,GEP!$D$2:$H$5,5,0)</f>
        <v>#N/A</v>
      </c>
      <c r="BB81" s="612" t="e">
        <f>VLOOKUP(B81,Accenture!$D$1:$H$6,5,0)</f>
        <v>#N/A</v>
      </c>
      <c r="BC81" s="612" t="e">
        <f>VLOOKUP(B81,'Endurance International Group'!$D$1:$H$2,5,0)</f>
        <v>#N/A</v>
      </c>
      <c r="BD81" s="612" t="e">
        <f>VLOOKUP(B81,Newgen!$D$1:$H$2,5,0)</f>
        <v>#N/A</v>
      </c>
      <c r="BE81" s="612" t="e">
        <f>VLOOKUP(B81,'3D Incredible'!D81:H81,5,0)</f>
        <v>#N/A</v>
      </c>
      <c r="BF81" s="612" t="e">
        <f>VLOOKUP(B81,'Raja Software Labs'!$D$2:$H$2,5,0)</f>
        <v>#N/A</v>
      </c>
      <c r="BG81" s="612" t="e">
        <f>VLOOKUP(B81,Wipro!$D$1:$H$2,5,0)</f>
        <v>#N/A</v>
      </c>
      <c r="BH81" s="612" t="e">
        <f>VLOOKUP(B81,'Perch Technologies'!$D$2:$H$2,5,0)</f>
        <v>#N/A</v>
      </c>
      <c r="BI81" s="612" t="e">
        <f>VLOOKUP(B81,'Morning Star'!$D$1:$H$6,5,0)</f>
        <v>#N/A</v>
      </c>
      <c r="BJ81" s="612" t="e">
        <f>VLOOKUP(B81,Flexiloans!$D$1:$H$2,5,0)</f>
        <v>#N/A</v>
      </c>
      <c r="BK81" s="612" t="e">
        <f>VLOOKUP(B81,'Thirdware Solutions'!$D$1:$H$2,5,0)</f>
        <v>#N/A</v>
      </c>
      <c r="BL81" s="612" t="e">
        <f>VLOOKUP(B81,Tescom!$D$1:$H$8,5,0)</f>
        <v>#N/A</v>
      </c>
      <c r="BM81" s="612" t="e">
        <f>VLOOKUP(B81,'Cogno AI'!$D$1:$H$2,5,0)</f>
        <v>#N/A</v>
      </c>
      <c r="BN81" s="612" t="e">
        <f>VLOOKUP(B81,'ABM Knowledgeware'!$D$1:$H$2,5,0)</f>
        <v>#N/A</v>
      </c>
      <c r="BO81" s="612" t="e">
        <f>VLOOKUP(B81,'Concerto Software'!$D$1:$H$3,5,0)</f>
        <v>#N/A</v>
      </c>
      <c r="BP81" s="612" t="e">
        <f>VLOOKUP(B81,'My Captain'!$D$1:$H$4,5,0)</f>
        <v>#N/A</v>
      </c>
      <c r="BQ81" s="612" t="e">
        <f>VLOOKUP(B81,'Finoux Solutions'!$D$2:$H$4,5,0)</f>
        <v>#N/A</v>
      </c>
      <c r="BR81" s="612" t="e">
        <f>VLOOKUP(B81,'MITR Learning'!$D$1:$H$2,5,0)</f>
        <v>#N/A</v>
      </c>
      <c r="BS81" s="612" t="e">
        <f>VLOOKUP(B81,Nucsoft!$D$2:$H$6,5,0)</f>
        <v>#N/A</v>
      </c>
      <c r="BT81" s="612" t="e">
        <f>VLOOKUP(B81,'Paras Cadd'!$D$1:$H$2,5,0)</f>
        <v>#N/A</v>
      </c>
      <c r="BU81" s="612" t="e">
        <f>VLOOKUP(B81,'ICICI Securities'!$D$1:$H$2,5,0)</f>
        <v>#N/A</v>
      </c>
      <c r="BV81" s="612" t="e">
        <f>VLOOKUP(B81,'Citius Tech'!$D$2:$H$5,5,0)</f>
        <v>#N/A</v>
      </c>
      <c r="BW81" s="612" t="e">
        <f>VLOOKUP(B81,'Buzzy Brains'!$D$2:$H$2,5,0)</f>
        <v>#N/A</v>
      </c>
      <c r="BX81" s="612" t="e">
        <f>VLOOKUP(B81,'Decimal Point'!$D$2:$H$2,5,0)</f>
        <v>#N/A</v>
      </c>
      <c r="BY81" s="612" t="e">
        <f>VLOOKUP(B81,'Sankey Business Solutions'!$D$2:$H$3,5,0)</f>
        <v>#N/A</v>
      </c>
      <c r="BZ81" s="612" t="e">
        <f>VLOOKUP(B81,'Nangia &amp; Co LLP'!$D$2:$H$2,5,0)</f>
        <v>#N/A</v>
      </c>
      <c r="CA81" s="612" t="e">
        <f>VLOOKUP(B81,'FIS Solutions India Pvt Ltd'!$D$2:$H$2,5,0)</f>
        <v>#N/A</v>
      </c>
      <c r="CB81" s="612" t="e">
        <f>VLOOKUP(B81,'Delta Technology &amp; Management '!$D$2:$H$16,5,0)</f>
        <v>#N/A</v>
      </c>
      <c r="CC81" s="612" t="e">
        <f>VLOOKUP(B81,'Espoir Networks'!$D$3:$H$11,5,0)</f>
        <v>#N/A</v>
      </c>
      <c r="CD81" s="612" t="e">
        <f>VLOOKUP(B81,'Servosys Solution'!$D$3:$H$5,5,0)</f>
        <v>#N/A</v>
      </c>
      <c r="CE81" s="612" t="e">
        <f>VLOOKUP(B81,'Ribbon Communications'!$D$3:$H$4,5,0)</f>
        <v>#N/A</v>
      </c>
      <c r="CF81" s="612">
        <f t="shared" si="4"/>
        <v>1</v>
      </c>
      <c r="CG81" s="129" t="s">
        <v>9835</v>
      </c>
      <c r="CH81" s="129">
        <v>809153430231</v>
      </c>
      <c r="CI81" s="129" t="s">
        <v>134</v>
      </c>
      <c r="CJ81" s="129" t="s">
        <v>11733</v>
      </c>
      <c r="CK81" s="132">
        <v>43282</v>
      </c>
      <c r="CL81" s="129">
        <v>2021</v>
      </c>
      <c r="CM81" s="128" t="s">
        <v>9330</v>
      </c>
      <c r="CN81" s="129">
        <v>395</v>
      </c>
      <c r="CO81" s="133">
        <v>79</v>
      </c>
      <c r="CP81" s="129">
        <v>2015</v>
      </c>
      <c r="CQ81" s="129" t="s">
        <v>79</v>
      </c>
      <c r="CR81" s="128" t="s">
        <v>295</v>
      </c>
      <c r="CS81" s="129" t="s">
        <v>81</v>
      </c>
      <c r="CT81" s="133" t="s">
        <v>81</v>
      </c>
      <c r="CU81" s="129" t="s">
        <v>81</v>
      </c>
      <c r="CV81" s="129" t="s">
        <v>109</v>
      </c>
      <c r="CW81" s="131" t="s">
        <v>7150</v>
      </c>
      <c r="CX81" s="131" t="s">
        <v>9836</v>
      </c>
      <c r="CY81" s="129">
        <v>1404</v>
      </c>
      <c r="CZ81" s="129">
        <v>87.75</v>
      </c>
      <c r="DA81" s="129">
        <v>2018</v>
      </c>
      <c r="DB81" s="129" t="s">
        <v>112</v>
      </c>
      <c r="DC81" s="129" t="s">
        <v>113</v>
      </c>
      <c r="DD81" s="129">
        <v>75.62</v>
      </c>
      <c r="DE81" s="129">
        <v>75.739999999999995</v>
      </c>
      <c r="DF81" s="129">
        <v>0</v>
      </c>
      <c r="DG81" s="131" t="s">
        <v>81</v>
      </c>
      <c r="DH81" s="131" t="s">
        <v>81</v>
      </c>
      <c r="DI81" s="134">
        <v>6.65</v>
      </c>
      <c r="DJ81" s="134">
        <v>8.67</v>
      </c>
      <c r="DK81" s="134">
        <v>8.3699999999999992</v>
      </c>
      <c r="DL81" s="134">
        <v>9.3800000000000008</v>
      </c>
      <c r="DM81" s="129">
        <v>33.07</v>
      </c>
      <c r="DN81" s="129">
        <v>8.26</v>
      </c>
      <c r="DO81" s="129"/>
      <c r="DP81" s="131" t="s">
        <v>338</v>
      </c>
      <c r="DQ81" s="129">
        <v>0</v>
      </c>
      <c r="DR81" s="129">
        <v>0</v>
      </c>
      <c r="DS81" s="129" t="s">
        <v>83</v>
      </c>
      <c r="DT81" s="129" t="s">
        <v>83</v>
      </c>
      <c r="DU81" s="129" t="s">
        <v>83</v>
      </c>
      <c r="DV81" s="129" t="s">
        <v>83</v>
      </c>
      <c r="DW81" s="131" t="s">
        <v>83</v>
      </c>
      <c r="DX81" s="131" t="s">
        <v>84</v>
      </c>
      <c r="DY81" s="131" t="s">
        <v>81</v>
      </c>
      <c r="DZ81" s="131" t="s">
        <v>9837</v>
      </c>
      <c r="EA81" s="131" t="s">
        <v>9838</v>
      </c>
      <c r="EB81" s="131" t="s">
        <v>9839</v>
      </c>
      <c r="EC81" s="131" t="s">
        <v>9840</v>
      </c>
      <c r="ED81" s="131" t="s">
        <v>89</v>
      </c>
      <c r="EE81" s="131" t="s">
        <v>9841</v>
      </c>
      <c r="EF81" s="131" t="s">
        <v>9842</v>
      </c>
      <c r="EG81" s="131" t="s">
        <v>9843</v>
      </c>
      <c r="EH81" s="131" t="s">
        <v>9844</v>
      </c>
      <c r="EI81" s="131" t="s">
        <v>9845</v>
      </c>
      <c r="EJ81" s="135" t="s">
        <v>9846</v>
      </c>
      <c r="EK81" s="135" t="s">
        <v>9847</v>
      </c>
      <c r="EL81" s="135" t="s">
        <v>9848</v>
      </c>
      <c r="EM81" s="135" t="s">
        <v>9849</v>
      </c>
      <c r="EN81" s="131" t="s">
        <v>81</v>
      </c>
    </row>
    <row r="82" spans="1:145" ht="18" thickTop="1" thickBot="1">
      <c r="A82" s="575">
        <f t="shared" si="5"/>
        <v>81</v>
      </c>
      <c r="B82" s="572" t="s">
        <v>9906</v>
      </c>
      <c r="C82" s="600" t="s">
        <v>9907</v>
      </c>
      <c r="D82" s="570" t="s">
        <v>13208</v>
      </c>
      <c r="E82" s="568" t="str">
        <f t="shared" si="3"/>
        <v>Placed</v>
      </c>
      <c r="F82" s="570" t="s">
        <v>12493</v>
      </c>
      <c r="G82" s="570" t="s">
        <v>530</v>
      </c>
      <c r="H82" s="131" t="str">
        <f>VLOOKUP(B82,CMPN1!C:E, 3,0)</f>
        <v>12th + Engineering without live KT</v>
      </c>
      <c r="I82" s="610" t="s">
        <v>9908</v>
      </c>
      <c r="J82" s="572">
        <v>20</v>
      </c>
      <c r="K82" s="611" t="s">
        <v>9909</v>
      </c>
      <c r="L82" s="611" t="s">
        <v>73</v>
      </c>
      <c r="M82" s="611" t="s">
        <v>9910</v>
      </c>
      <c r="N82" s="612" t="s">
        <v>9905</v>
      </c>
      <c r="O82" s="612">
        <v>9757497651</v>
      </c>
      <c r="P82" s="612">
        <v>8355895965</v>
      </c>
      <c r="Q82" s="612">
        <f>VLOOKUP(B82,'TCS CON'!$D$1:$H$98,5,0)</f>
        <v>336000</v>
      </c>
      <c r="R82" s="612" t="e">
        <f>VLOOKUP(B82,LTI!$C$1:$H$46,6,0)</f>
        <v>#N/A</v>
      </c>
      <c r="S82" s="612" t="e">
        <f>VLOOKUP(B82,JARO!$E$2:$I$11,5,0)</f>
        <v>#N/A</v>
      </c>
      <c r="T82" s="612">
        <f>VLOOKUP(B82,Capgemini!$D$3:$H$78,5,0)</f>
        <v>380000</v>
      </c>
      <c r="U82" s="612" t="e">
        <f>VLOOKUP(B82,Carwale!$D$1:$H$4,5,0)</f>
        <v>#N/A</v>
      </c>
      <c r="V82" s="612" t="e">
        <f>VLOOKUP(B82,'Interactive Brokers'!E:I,5,0)</f>
        <v>#N/A</v>
      </c>
      <c r="W82" s="612" t="e">
        <f>VLOOKUP(B82,'REL Jio'!E:I,5,0)</f>
        <v>#N/A</v>
      </c>
      <c r="X82" s="612" t="e">
        <f>VLOOKUP(B82,'Sciative Sol'!E:I,5,0)</f>
        <v>#N/A</v>
      </c>
      <c r="Y82" s="612" t="e">
        <f>VLOOKUP(B82,'Hexaware Tech'!E:I,5,0)</f>
        <v>#N/A</v>
      </c>
      <c r="Z82" s="612" t="e">
        <f>VLOOKUP(B82,Axis!D:H,5,0)</f>
        <v>#N/A</v>
      </c>
      <c r="AA82" s="612" t="e">
        <f>VLOOKUP(B82,Ugam!$D$3:$H$26,5,0)</f>
        <v>#N/A</v>
      </c>
      <c r="AB82" s="612" t="e">
        <f>VLOOKUP(B82,Zeus!F:J,5,0)</f>
        <v>#N/A</v>
      </c>
      <c r="AC82" s="612" t="e">
        <f>VLOOKUP(B82,Montran!F:J,5,0)</f>
        <v>#N/A</v>
      </c>
      <c r="AD82" s="612" t="e">
        <f>VLOOKUP(B82,Endurance!G82:L82,5,0)</f>
        <v>#N/A</v>
      </c>
      <c r="AE82" s="612" t="e">
        <f>VLOOKUP(B82,'Swabhav Techlabs'!$F$1:$J$2,5,0)</f>
        <v>#N/A</v>
      </c>
      <c r="AF82" s="612" t="e">
        <f>VLOOKUP(B82,'Quality Kiosk'!$F$1:$J$18,5,0)</f>
        <v>#N/A</v>
      </c>
      <c r="AG82" s="612" t="e">
        <f>VLOOKUP(B82,'Lemon VB'!$F$1:$J$2,5,0)</f>
        <v>#N/A</v>
      </c>
      <c r="AH82" s="612" t="e">
        <f>VLOOKUP(B82,Gocomet!$E$1:$I$3,5,0)</f>
        <v>#N/A</v>
      </c>
      <c r="AI82" s="612" t="e">
        <f>VLOOKUP(B82,'Ingram Micro'!$E$1:$I$8,5,0)</f>
        <v>#N/A</v>
      </c>
      <c r="AJ82" s="612" t="e">
        <f>VLOOKUP(B82,'DePronto Infotech'!$E$1:$I$2,5,0)</f>
        <v>#N/A</v>
      </c>
      <c r="AK82" s="612" t="e">
        <f>VLOOKUP(B82,'Reliance Retail'!$E$1:$I$4,5,0)</f>
        <v>#N/A</v>
      </c>
      <c r="AL82" s="612" t="e">
        <f>VLOOKUP(B82,'Bright Champs'!$D$1:$H$13,5,0)</f>
        <v>#N/A</v>
      </c>
      <c r="AM82" s="612" t="e">
        <f>VLOOKUP(B82,Neosoft!$E$1:$I$12,5,0)</f>
        <v>#N/A</v>
      </c>
      <c r="AN82" s="612" t="e">
        <f>VLOOKUP(B82,Infosys!$E$1:$I$3,5,0)</f>
        <v>#N/A</v>
      </c>
      <c r="AO82" s="612" t="e">
        <f>VLOOKUP(B82,Cerelabs!$E$1:$I$5,5,0)</f>
        <v>#N/A</v>
      </c>
      <c r="AP82" s="612" t="e">
        <f>VLOOKUP(B82,'Neebal Technologies'!$D$1:$H$2,5,0)</f>
        <v>#N/A</v>
      </c>
      <c r="AQ82" s="612" t="e">
        <f>VLOOKUP(B82,'Vertiv Energy'!$D$1:$H$2,5,0)</f>
        <v>#N/A</v>
      </c>
      <c r="AR82" s="612" t="e">
        <f>VLOOKUP(B82,'Acidaes Solutions (CRMNEXT)'!$D$1:$H$3,5,0)</f>
        <v>#N/A</v>
      </c>
      <c r="AS82" s="612" t="e">
        <f>VLOOKUP(B82,Growisto!$D$1:$H$2,5,0)</f>
        <v>#N/A</v>
      </c>
      <c r="AT82" s="612" t="e">
        <f>VLOOKUP(B82,'9.9 Mediaworx - Digit'!$D$1:$H$2,5,0)</f>
        <v>#N/A</v>
      </c>
      <c r="AU82" s="612" t="e">
        <f>VLOOKUP(B82,'Vistaar systems Pvt Ltd'!$D$2:$H$3,5,0)</f>
        <v>#N/A</v>
      </c>
      <c r="AV82" s="612" t="e">
        <f>VLOOKUP(B82,'Course 5i'!$D$2:$H$11,5,0)</f>
        <v>#N/A</v>
      </c>
      <c r="AW82" s="612" t="e">
        <f>VLOOKUP(B82,'Radiant Appliances &amp; Electronic'!$D$1:$H$13,5,0)</f>
        <v>#N/A</v>
      </c>
      <c r="AX82" s="612" t="e">
        <f>VLOOKUP(B82,'Atos Global'!$D$3:$H$27,5,0)</f>
        <v>#N/A</v>
      </c>
      <c r="AY82" s="612" t="e">
        <f>VLOOKUP(B82,'Saama Technologies'!$D$1:$H$2,5,0)</f>
        <v>#N/A</v>
      </c>
      <c r="AZ82" s="612" t="e">
        <f>VLOOKUP(B82,'Multiplier Solutions'!$D$1:$H$2,5,0)</f>
        <v>#N/A</v>
      </c>
      <c r="BA82" s="612" t="e">
        <f>VLOOKUP(B82,GEP!$D$2:$H$5,5,0)</f>
        <v>#N/A</v>
      </c>
      <c r="BB82" s="612" t="e">
        <f>VLOOKUP(B82,Accenture!$D$1:$H$6,5,0)</f>
        <v>#N/A</v>
      </c>
      <c r="BC82" s="612" t="e">
        <f>VLOOKUP(B82,'Endurance International Group'!$D$1:$H$2,5,0)</f>
        <v>#N/A</v>
      </c>
      <c r="BD82" s="612" t="e">
        <f>VLOOKUP(B82,Newgen!$D$1:$H$2,5,0)</f>
        <v>#N/A</v>
      </c>
      <c r="BE82" s="612" t="e">
        <f>VLOOKUP(B82,'3D Incredible'!D82:H82,5,0)</f>
        <v>#N/A</v>
      </c>
      <c r="BF82" s="612" t="e">
        <f>VLOOKUP(B82,'Raja Software Labs'!$D$2:$H$2,5,0)</f>
        <v>#N/A</v>
      </c>
      <c r="BG82" s="612" t="e">
        <f>VLOOKUP(B82,Wipro!$D$1:$H$2,5,0)</f>
        <v>#N/A</v>
      </c>
      <c r="BH82" s="612" t="e">
        <f>VLOOKUP(B82,'Perch Technologies'!$D$2:$H$2,5,0)</f>
        <v>#N/A</v>
      </c>
      <c r="BI82" s="612" t="e">
        <f>VLOOKUP(B82,'Morning Star'!$D$1:$H$6,5,0)</f>
        <v>#N/A</v>
      </c>
      <c r="BJ82" s="612" t="e">
        <f>VLOOKUP(B82,Flexiloans!$D$1:$H$2,5,0)</f>
        <v>#N/A</v>
      </c>
      <c r="BK82" s="612" t="e">
        <f>VLOOKUP(B82,'Thirdware Solutions'!$D$1:$H$2,5,0)</f>
        <v>#N/A</v>
      </c>
      <c r="BL82" s="612" t="e">
        <f>VLOOKUP(B82,Tescom!$D$1:$H$8,5,0)</f>
        <v>#N/A</v>
      </c>
      <c r="BM82" s="612" t="e">
        <f>VLOOKUP(B82,'Cogno AI'!$D$1:$H$2,5,0)</f>
        <v>#N/A</v>
      </c>
      <c r="BN82" s="612" t="e">
        <f>VLOOKUP(B82,'ABM Knowledgeware'!$D$1:$H$2,5,0)</f>
        <v>#N/A</v>
      </c>
      <c r="BO82" s="612" t="e">
        <f>VLOOKUP(B82,'Concerto Software'!$D$1:$H$3,5,0)</f>
        <v>#N/A</v>
      </c>
      <c r="BP82" s="612" t="e">
        <f>VLOOKUP(B82,'My Captain'!$D$1:$H$4,5,0)</f>
        <v>#N/A</v>
      </c>
      <c r="BQ82" s="612" t="e">
        <f>VLOOKUP(B82,'Finoux Solutions'!$D$2:$H$4,5,0)</f>
        <v>#N/A</v>
      </c>
      <c r="BR82" s="612" t="e">
        <f>VLOOKUP(B82,'MITR Learning'!$D$1:$H$2,5,0)</f>
        <v>#N/A</v>
      </c>
      <c r="BS82" s="612" t="e">
        <f>VLOOKUP(B82,Nucsoft!$D$2:$H$6,5,0)</f>
        <v>#N/A</v>
      </c>
      <c r="BT82" s="612" t="e">
        <f>VLOOKUP(B82,'Paras Cadd'!$D$1:$H$2,5,0)</f>
        <v>#N/A</v>
      </c>
      <c r="BU82" s="612" t="e">
        <f>VLOOKUP(B82,'ICICI Securities'!$D$1:$H$2,5,0)</f>
        <v>#N/A</v>
      </c>
      <c r="BV82" s="612" t="e">
        <f>VLOOKUP(B82,'Citius Tech'!$D$2:$H$5,5,0)</f>
        <v>#N/A</v>
      </c>
      <c r="BW82" s="612" t="e">
        <f>VLOOKUP(B82,'Buzzy Brains'!$D$2:$H$2,5,0)</f>
        <v>#N/A</v>
      </c>
      <c r="BX82" s="612" t="e">
        <f>VLOOKUP(B82,'Decimal Point'!$D$2:$H$2,5,0)</f>
        <v>#N/A</v>
      </c>
      <c r="BY82" s="612" t="e">
        <f>VLOOKUP(B82,'Sankey Business Solutions'!$D$2:$H$3,5,0)</f>
        <v>#N/A</v>
      </c>
      <c r="BZ82" s="612" t="e">
        <f>VLOOKUP(B82,'Nangia &amp; Co LLP'!$D$2:$H$2,5,0)</f>
        <v>#N/A</v>
      </c>
      <c r="CA82" s="612" t="e">
        <f>VLOOKUP(B82,'FIS Solutions India Pvt Ltd'!$D$2:$H$2,5,0)</f>
        <v>#N/A</v>
      </c>
      <c r="CB82" s="612" t="e">
        <f>VLOOKUP(B82,'Delta Technology &amp; Management '!$D$2:$H$16,5,0)</f>
        <v>#N/A</v>
      </c>
      <c r="CC82" s="612" t="e">
        <f>VLOOKUP(B82,'Espoir Networks'!$D$3:$H$11,5,0)</f>
        <v>#N/A</v>
      </c>
      <c r="CD82" s="612" t="e">
        <f>VLOOKUP(B82,'Servosys Solution'!$D$3:$H$5,5,0)</f>
        <v>#N/A</v>
      </c>
      <c r="CE82" s="612" t="e">
        <f>VLOOKUP(B82,'Ribbon Communications'!$D$3:$H$4,5,0)</f>
        <v>#N/A</v>
      </c>
      <c r="CF82" s="612">
        <f t="shared" si="4"/>
        <v>2</v>
      </c>
      <c r="CG82" s="129" t="s">
        <v>134</v>
      </c>
      <c r="CH82" s="129">
        <v>905599757411</v>
      </c>
      <c r="CI82" s="129" t="s">
        <v>134</v>
      </c>
      <c r="CJ82" s="129" t="s">
        <v>11732</v>
      </c>
      <c r="CK82" s="132">
        <v>42917</v>
      </c>
      <c r="CL82" s="129">
        <v>2021</v>
      </c>
      <c r="CM82" s="128" t="s">
        <v>9911</v>
      </c>
      <c r="CN82" s="129">
        <v>477</v>
      </c>
      <c r="CO82" s="133">
        <v>95.4</v>
      </c>
      <c r="CP82" s="129">
        <v>2015</v>
      </c>
      <c r="CQ82" s="129" t="s">
        <v>79</v>
      </c>
      <c r="CR82" s="128" t="s">
        <v>9912</v>
      </c>
      <c r="CS82" s="129">
        <v>566</v>
      </c>
      <c r="CT82" s="133">
        <v>87.08</v>
      </c>
      <c r="CU82" s="129">
        <v>2017</v>
      </c>
      <c r="CV82" s="129" t="s">
        <v>79</v>
      </c>
      <c r="CW82" s="131" t="s">
        <v>81</v>
      </c>
      <c r="CX82" s="131" t="s">
        <v>81</v>
      </c>
      <c r="CY82" s="129" t="s">
        <v>81</v>
      </c>
      <c r="CZ82" s="129" t="s">
        <v>81</v>
      </c>
      <c r="DA82" s="129" t="s">
        <v>81</v>
      </c>
      <c r="DB82" s="129" t="s">
        <v>81</v>
      </c>
      <c r="DC82" s="129" t="s">
        <v>81</v>
      </c>
      <c r="DD82" s="129" t="s">
        <v>81</v>
      </c>
      <c r="DE82" s="129" t="s">
        <v>81</v>
      </c>
      <c r="DF82" s="129">
        <v>0</v>
      </c>
      <c r="DG82" s="134">
        <v>9.06</v>
      </c>
      <c r="DH82" s="134">
        <v>9.3699999999999992</v>
      </c>
      <c r="DI82" s="134">
        <v>9.85</v>
      </c>
      <c r="DJ82" s="134">
        <v>9.56</v>
      </c>
      <c r="DK82" s="134">
        <v>9.67</v>
      </c>
      <c r="DL82" s="134">
        <v>9.9600000000000009</v>
      </c>
      <c r="DM82" s="129">
        <v>57.47</v>
      </c>
      <c r="DN82" s="129">
        <v>9.5779999999999994</v>
      </c>
      <c r="DO82" s="129"/>
      <c r="DP82" s="131" t="s">
        <v>82</v>
      </c>
      <c r="DQ82" s="129">
        <v>0</v>
      </c>
      <c r="DR82" s="129">
        <v>0</v>
      </c>
      <c r="DS82" s="129" t="s">
        <v>83</v>
      </c>
      <c r="DT82" s="129" t="s">
        <v>83</v>
      </c>
      <c r="DU82" s="129" t="s">
        <v>83</v>
      </c>
      <c r="DV82" s="129" t="s">
        <v>83</v>
      </c>
      <c r="DW82" s="131" t="s">
        <v>83</v>
      </c>
      <c r="DX82" s="131" t="s">
        <v>84</v>
      </c>
      <c r="DY82" s="131" t="s">
        <v>81</v>
      </c>
      <c r="DZ82" s="131" t="s">
        <v>9913</v>
      </c>
      <c r="EA82" s="131" t="s">
        <v>9914</v>
      </c>
      <c r="EB82" s="131" t="s">
        <v>9915</v>
      </c>
      <c r="EC82" s="131" t="s">
        <v>118</v>
      </c>
      <c r="ED82" s="131" t="s">
        <v>89</v>
      </c>
      <c r="EE82" s="131" t="s">
        <v>827</v>
      </c>
      <c r="EF82" s="131" t="s">
        <v>9916</v>
      </c>
      <c r="EG82" s="131" t="s">
        <v>9917</v>
      </c>
      <c r="EH82" s="131" t="s">
        <v>81</v>
      </c>
      <c r="EI82" s="131" t="s">
        <v>81</v>
      </c>
      <c r="EJ82" s="135" t="s">
        <v>9918</v>
      </c>
      <c r="EK82" s="135" t="s">
        <v>9919</v>
      </c>
      <c r="EL82" s="131" t="s">
        <v>81</v>
      </c>
      <c r="EM82" s="135" t="s">
        <v>9920</v>
      </c>
      <c r="EN82" s="170" t="s">
        <v>9921</v>
      </c>
    </row>
    <row r="83" spans="1:145" ht="18" thickTop="1" thickBot="1">
      <c r="A83" s="575">
        <f t="shared" si="5"/>
        <v>82</v>
      </c>
      <c r="B83" s="572" t="s">
        <v>9923</v>
      </c>
      <c r="C83" s="600" t="s">
        <v>9924</v>
      </c>
      <c r="D83" s="570" t="s">
        <v>13209</v>
      </c>
      <c r="E83" s="568" t="str">
        <f t="shared" si="3"/>
        <v>Placed</v>
      </c>
      <c r="F83" s="570" t="s">
        <v>12493</v>
      </c>
      <c r="G83" s="570" t="s">
        <v>530</v>
      </c>
      <c r="H83" s="131" t="str">
        <f>VLOOKUP(B83,CMPN1!C:E, 3,0)</f>
        <v>12th + Engineering without live KT</v>
      </c>
      <c r="I83" s="610">
        <v>36413</v>
      </c>
      <c r="J83" s="572">
        <v>20</v>
      </c>
      <c r="K83" s="611" t="s">
        <v>9925</v>
      </c>
      <c r="L83" s="611" t="s">
        <v>73</v>
      </c>
      <c r="M83" s="611" t="s">
        <v>9926</v>
      </c>
      <c r="N83" s="612" t="s">
        <v>9922</v>
      </c>
      <c r="O83" s="612">
        <v>2225328095</v>
      </c>
      <c r="P83" s="612">
        <v>9920745882</v>
      </c>
      <c r="Q83" s="612" t="e">
        <f>VLOOKUP(B83,'TCS CON'!$D$1:$H$98,5,0)</f>
        <v>#N/A</v>
      </c>
      <c r="R83" s="612" t="e">
        <f>VLOOKUP(B83,LTI!$C$1:$H$46,6,0)</f>
        <v>#N/A</v>
      </c>
      <c r="S83" s="612" t="e">
        <f>VLOOKUP(B83,JARO!$E$2:$I$11,5,0)</f>
        <v>#N/A</v>
      </c>
      <c r="T83" s="612">
        <f>VLOOKUP(B83,Capgemini!$D$3:$H$78,5,0)</f>
        <v>380000</v>
      </c>
      <c r="U83" s="612" t="e">
        <f>VLOOKUP(B83,Carwale!$D$1:$H$4,5,0)</f>
        <v>#N/A</v>
      </c>
      <c r="V83" s="612" t="e">
        <f>VLOOKUP(B83,'Interactive Brokers'!E:I,5,0)</f>
        <v>#N/A</v>
      </c>
      <c r="W83" s="612" t="e">
        <f>VLOOKUP(B83,'REL Jio'!E:I,5,0)</f>
        <v>#N/A</v>
      </c>
      <c r="X83" s="612" t="e">
        <f>VLOOKUP(B83,'Sciative Sol'!E:I,5,0)</f>
        <v>#N/A</v>
      </c>
      <c r="Y83" s="612" t="e">
        <f>VLOOKUP(B83,'Hexaware Tech'!E:I,5,0)</f>
        <v>#N/A</v>
      </c>
      <c r="Z83" s="612" t="e">
        <f>VLOOKUP(B83,Axis!D:H,5,0)</f>
        <v>#N/A</v>
      </c>
      <c r="AA83" s="612" t="e">
        <f>VLOOKUP(B83,Ugam!$D$3:$H$26,5,0)</f>
        <v>#N/A</v>
      </c>
      <c r="AB83" s="612" t="e">
        <f>VLOOKUP(B83,Zeus!F:J,5,0)</f>
        <v>#N/A</v>
      </c>
      <c r="AC83" s="612" t="e">
        <f>VLOOKUP(B83,Montran!F:J,5,0)</f>
        <v>#N/A</v>
      </c>
      <c r="AD83" s="612" t="e">
        <f>VLOOKUP(B83,Endurance!G83:L83,5,0)</f>
        <v>#N/A</v>
      </c>
      <c r="AE83" s="612" t="e">
        <f>VLOOKUP(B83,'Swabhav Techlabs'!$F$1:$J$2,5,0)</f>
        <v>#N/A</v>
      </c>
      <c r="AF83" s="612" t="e">
        <f>VLOOKUP(B83,'Quality Kiosk'!$F$1:$J$18,5,0)</f>
        <v>#N/A</v>
      </c>
      <c r="AG83" s="612" t="e">
        <f>VLOOKUP(B83,'Lemon VB'!$F$1:$J$2,5,0)</f>
        <v>#N/A</v>
      </c>
      <c r="AH83" s="612" t="e">
        <f>VLOOKUP(B83,Gocomet!$E$1:$I$3,5,0)</f>
        <v>#N/A</v>
      </c>
      <c r="AI83" s="612" t="e">
        <f>VLOOKUP(B83,'Ingram Micro'!$E$1:$I$8,5,0)</f>
        <v>#N/A</v>
      </c>
      <c r="AJ83" s="612" t="e">
        <f>VLOOKUP(B83,'DePronto Infotech'!$E$1:$I$2,5,0)</f>
        <v>#N/A</v>
      </c>
      <c r="AK83" s="612" t="e">
        <f>VLOOKUP(B83,'Reliance Retail'!$E$1:$I$4,5,0)</f>
        <v>#N/A</v>
      </c>
      <c r="AL83" s="612" t="e">
        <f>VLOOKUP(B83,'Bright Champs'!$D$1:$H$13,5,0)</f>
        <v>#N/A</v>
      </c>
      <c r="AM83" s="612" t="e">
        <f>VLOOKUP(B83,Neosoft!$E$1:$I$12,5,0)</f>
        <v>#N/A</v>
      </c>
      <c r="AN83" s="612" t="e">
        <f>VLOOKUP(B83,Infosys!$E$1:$I$3,5,0)</f>
        <v>#N/A</v>
      </c>
      <c r="AO83" s="612" t="e">
        <f>VLOOKUP(B83,Cerelabs!$E$1:$I$5,5,0)</f>
        <v>#N/A</v>
      </c>
      <c r="AP83" s="612" t="e">
        <f>VLOOKUP(B83,'Neebal Technologies'!$D$1:$H$2,5,0)</f>
        <v>#N/A</v>
      </c>
      <c r="AQ83" s="612" t="e">
        <f>VLOOKUP(B83,'Vertiv Energy'!$D$1:$H$2,5,0)</f>
        <v>#N/A</v>
      </c>
      <c r="AR83" s="612" t="e">
        <f>VLOOKUP(B83,'Acidaes Solutions (CRMNEXT)'!$D$1:$H$3,5,0)</f>
        <v>#N/A</v>
      </c>
      <c r="AS83" s="612" t="e">
        <f>VLOOKUP(B83,Growisto!$D$1:$H$2,5,0)</f>
        <v>#N/A</v>
      </c>
      <c r="AT83" s="612" t="e">
        <f>VLOOKUP(B83,'9.9 Mediaworx - Digit'!$D$1:$H$2,5,0)</f>
        <v>#N/A</v>
      </c>
      <c r="AU83" s="612" t="e">
        <f>VLOOKUP(B83,'Vistaar systems Pvt Ltd'!$D$2:$H$3,5,0)</f>
        <v>#N/A</v>
      </c>
      <c r="AV83" s="612" t="e">
        <f>VLOOKUP(B83,'Course 5i'!$D$2:$H$11,5,0)</f>
        <v>#N/A</v>
      </c>
      <c r="AW83" s="612" t="e">
        <f>VLOOKUP(B83,'Radiant Appliances &amp; Electronic'!$D$1:$H$13,5,0)</f>
        <v>#N/A</v>
      </c>
      <c r="AX83" s="612" t="e">
        <f>VLOOKUP(B83,'Atos Global'!$D$3:$H$27,5,0)</f>
        <v>#N/A</v>
      </c>
      <c r="AY83" s="612" t="e">
        <f>VLOOKUP(B83,'Saama Technologies'!$D$1:$H$2,5,0)</f>
        <v>#N/A</v>
      </c>
      <c r="AZ83" s="612" t="e">
        <f>VLOOKUP(B83,'Multiplier Solutions'!$D$1:$H$2,5,0)</f>
        <v>#N/A</v>
      </c>
      <c r="BA83" s="612" t="e">
        <f>VLOOKUP(B83,GEP!$D$2:$H$5,5,0)</f>
        <v>#N/A</v>
      </c>
      <c r="BB83" s="612" t="e">
        <f>VLOOKUP(B83,Accenture!$D$1:$H$6,5,0)</f>
        <v>#N/A</v>
      </c>
      <c r="BC83" s="612" t="e">
        <f>VLOOKUP(B83,'Endurance International Group'!$D$1:$H$2,5,0)</f>
        <v>#N/A</v>
      </c>
      <c r="BD83" s="612" t="e">
        <f>VLOOKUP(B83,Newgen!$D$1:$H$2,5,0)</f>
        <v>#N/A</v>
      </c>
      <c r="BE83" s="612" t="e">
        <f>VLOOKUP(B83,'3D Incredible'!D83:H83,5,0)</f>
        <v>#N/A</v>
      </c>
      <c r="BF83" s="612" t="e">
        <f>VLOOKUP(B83,'Raja Software Labs'!$D$2:$H$2,5,0)</f>
        <v>#N/A</v>
      </c>
      <c r="BG83" s="612" t="e">
        <f>VLOOKUP(B83,Wipro!$D$1:$H$2,5,0)</f>
        <v>#N/A</v>
      </c>
      <c r="BH83" s="612" t="e">
        <f>VLOOKUP(B83,'Perch Technologies'!$D$2:$H$2,5,0)</f>
        <v>#N/A</v>
      </c>
      <c r="BI83" s="612" t="e">
        <f>VLOOKUP(B83,'Morning Star'!$D$1:$H$6,5,0)</f>
        <v>#N/A</v>
      </c>
      <c r="BJ83" s="612" t="e">
        <f>VLOOKUP(B83,Flexiloans!$D$1:$H$2,5,0)</f>
        <v>#N/A</v>
      </c>
      <c r="BK83" s="612" t="e">
        <f>VLOOKUP(B83,'Thirdware Solutions'!$D$1:$H$2,5,0)</f>
        <v>#N/A</v>
      </c>
      <c r="BL83" s="612" t="e">
        <f>VLOOKUP(B83,Tescom!$D$1:$H$8,5,0)</f>
        <v>#N/A</v>
      </c>
      <c r="BM83" s="612" t="e">
        <f>VLOOKUP(B83,'Cogno AI'!$D$1:$H$2,5,0)</f>
        <v>#N/A</v>
      </c>
      <c r="BN83" s="612" t="e">
        <f>VLOOKUP(B83,'ABM Knowledgeware'!$D$1:$H$2,5,0)</f>
        <v>#N/A</v>
      </c>
      <c r="BO83" s="612" t="e">
        <f>VLOOKUP(B83,'Concerto Software'!$D$1:$H$3,5,0)</f>
        <v>#N/A</v>
      </c>
      <c r="BP83" s="612" t="e">
        <f>VLOOKUP(B83,'My Captain'!$D$1:$H$4,5,0)</f>
        <v>#N/A</v>
      </c>
      <c r="BQ83" s="612" t="e">
        <f>VLOOKUP(B83,'Finoux Solutions'!$D$2:$H$4,5,0)</f>
        <v>#N/A</v>
      </c>
      <c r="BR83" s="612" t="e">
        <f>VLOOKUP(B83,'MITR Learning'!$D$1:$H$2,5,0)</f>
        <v>#N/A</v>
      </c>
      <c r="BS83" s="612" t="e">
        <f>VLOOKUP(B83,Nucsoft!$D$2:$H$6,5,0)</f>
        <v>#N/A</v>
      </c>
      <c r="BT83" s="612" t="e">
        <f>VLOOKUP(B83,'Paras Cadd'!$D$1:$H$2,5,0)</f>
        <v>#N/A</v>
      </c>
      <c r="BU83" s="612" t="e">
        <f>VLOOKUP(B83,'ICICI Securities'!$D$1:$H$2,5,0)</f>
        <v>#N/A</v>
      </c>
      <c r="BV83" s="612" t="e">
        <f>VLOOKUP(B83,'Citius Tech'!$D$2:$H$5,5,0)</f>
        <v>#N/A</v>
      </c>
      <c r="BW83" s="612" t="e">
        <f>VLOOKUP(B83,'Buzzy Brains'!$D$2:$H$2,5,0)</f>
        <v>#N/A</v>
      </c>
      <c r="BX83" s="612" t="e">
        <f>VLOOKUP(B83,'Decimal Point'!$D$2:$H$2,5,0)</f>
        <v>#N/A</v>
      </c>
      <c r="BY83" s="612" t="e">
        <f>VLOOKUP(B83,'Sankey Business Solutions'!$D$2:$H$3,5,0)</f>
        <v>#N/A</v>
      </c>
      <c r="BZ83" s="612" t="e">
        <f>VLOOKUP(B83,'Nangia &amp; Co LLP'!$D$2:$H$2,5,0)</f>
        <v>#N/A</v>
      </c>
      <c r="CA83" s="612" t="e">
        <f>VLOOKUP(B83,'FIS Solutions India Pvt Ltd'!$D$2:$H$2,5,0)</f>
        <v>#N/A</v>
      </c>
      <c r="CB83" s="612" t="e">
        <f>VLOOKUP(B83,'Delta Technology &amp; Management '!$D$2:$H$16,5,0)</f>
        <v>#N/A</v>
      </c>
      <c r="CC83" s="612" t="e">
        <f>VLOOKUP(B83,'Espoir Networks'!$D$3:$H$11,5,0)</f>
        <v>#N/A</v>
      </c>
      <c r="CD83" s="612" t="e">
        <f>VLOOKUP(B83,'Servosys Solution'!$D$3:$H$5,5,0)</f>
        <v>#N/A</v>
      </c>
      <c r="CE83" s="612" t="e">
        <f>VLOOKUP(B83,'Ribbon Communications'!$D$3:$H$4,5,0)</f>
        <v>#N/A</v>
      </c>
      <c r="CF83" s="612">
        <f t="shared" si="4"/>
        <v>1</v>
      </c>
      <c r="CG83" s="129" t="s">
        <v>9927</v>
      </c>
      <c r="CH83" s="129">
        <v>654731801726</v>
      </c>
      <c r="CI83" s="129" t="s">
        <v>134</v>
      </c>
      <c r="CJ83" s="129" t="s">
        <v>11732</v>
      </c>
      <c r="CK83" s="132">
        <v>42917</v>
      </c>
      <c r="CL83" s="129">
        <v>2021</v>
      </c>
      <c r="CM83" s="128" t="s">
        <v>9928</v>
      </c>
      <c r="CN83" s="129">
        <v>564</v>
      </c>
      <c r="CO83" s="133">
        <v>94</v>
      </c>
      <c r="CP83" s="129">
        <v>2015</v>
      </c>
      <c r="CQ83" s="129" t="s">
        <v>79</v>
      </c>
      <c r="CR83" s="128" t="s">
        <v>9929</v>
      </c>
      <c r="CS83" s="129">
        <v>555</v>
      </c>
      <c r="CT83" s="133">
        <v>85.38</v>
      </c>
      <c r="CU83" s="129">
        <v>2017</v>
      </c>
      <c r="CV83" s="129" t="s">
        <v>79</v>
      </c>
      <c r="CW83" s="131" t="s">
        <v>81</v>
      </c>
      <c r="CX83" s="131" t="s">
        <v>81</v>
      </c>
      <c r="CY83" s="129" t="s">
        <v>81</v>
      </c>
      <c r="CZ83" s="129" t="s">
        <v>81</v>
      </c>
      <c r="DA83" s="129" t="s">
        <v>81</v>
      </c>
      <c r="DB83" s="129" t="s">
        <v>81</v>
      </c>
      <c r="DC83" s="129" t="s">
        <v>81</v>
      </c>
      <c r="DD83" s="129" t="s">
        <v>81</v>
      </c>
      <c r="DE83" s="129" t="s">
        <v>81</v>
      </c>
      <c r="DF83" s="129">
        <v>0</v>
      </c>
      <c r="DG83" s="134">
        <v>9.31</v>
      </c>
      <c r="DH83" s="134">
        <v>9.52</v>
      </c>
      <c r="DI83" s="134">
        <v>9.85</v>
      </c>
      <c r="DJ83" s="134">
        <v>9.52</v>
      </c>
      <c r="DK83" s="134">
        <v>9.26</v>
      </c>
      <c r="DL83" s="134">
        <v>10</v>
      </c>
      <c r="DM83" s="129">
        <v>57.46</v>
      </c>
      <c r="DN83" s="129">
        <v>9.5760000000000005</v>
      </c>
      <c r="DO83" s="129"/>
      <c r="DP83" s="131" t="s">
        <v>82</v>
      </c>
      <c r="DQ83" s="129">
        <v>0</v>
      </c>
      <c r="DR83" s="129">
        <v>0</v>
      </c>
      <c r="DS83" s="129" t="s">
        <v>83</v>
      </c>
      <c r="DT83" s="129" t="s">
        <v>83</v>
      </c>
      <c r="DU83" s="129" t="s">
        <v>83</v>
      </c>
      <c r="DV83" s="129" t="s">
        <v>83</v>
      </c>
      <c r="DW83" s="131" t="s">
        <v>83</v>
      </c>
      <c r="DX83" s="131" t="s">
        <v>84</v>
      </c>
      <c r="DY83" s="131" t="s">
        <v>81</v>
      </c>
      <c r="DZ83" s="131" t="s">
        <v>9930</v>
      </c>
      <c r="EA83" s="131" t="s">
        <v>86</v>
      </c>
      <c r="EB83" s="131" t="s">
        <v>9931</v>
      </c>
      <c r="EC83" s="131" t="s">
        <v>86</v>
      </c>
      <c r="ED83" s="131" t="s">
        <v>89</v>
      </c>
      <c r="EE83" s="131" t="s">
        <v>9932</v>
      </c>
      <c r="EF83" s="131" t="s">
        <v>9933</v>
      </c>
      <c r="EG83" s="131" t="s">
        <v>9934</v>
      </c>
      <c r="EH83" s="131" t="s">
        <v>81</v>
      </c>
      <c r="EI83" s="131" t="s">
        <v>9935</v>
      </c>
      <c r="EJ83" s="135" t="s">
        <v>9936</v>
      </c>
      <c r="EK83" s="135" t="s">
        <v>9937</v>
      </c>
      <c r="EL83" s="135" t="s">
        <v>9938</v>
      </c>
      <c r="EM83" s="135" t="s">
        <v>9939</v>
      </c>
      <c r="EN83" s="131" t="s">
        <v>81</v>
      </c>
    </row>
    <row r="84" spans="1:145" ht="18" thickTop="1" thickBot="1">
      <c r="A84" s="575">
        <f t="shared" si="5"/>
        <v>83</v>
      </c>
      <c r="B84" s="572" t="s">
        <v>10054</v>
      </c>
      <c r="C84" s="600" t="s">
        <v>10055</v>
      </c>
      <c r="D84" s="570" t="s">
        <v>13209</v>
      </c>
      <c r="E84" s="568" t="str">
        <f t="shared" si="3"/>
        <v>Placed</v>
      </c>
      <c r="F84" s="570" t="s">
        <v>12493</v>
      </c>
      <c r="G84" s="570" t="s">
        <v>530</v>
      </c>
      <c r="H84" s="131" t="str">
        <f>VLOOKUP(B84,CMPN1!C:E, 3,0)</f>
        <v>12th + Engineering without live KT</v>
      </c>
      <c r="I84" s="610" t="s">
        <v>10056</v>
      </c>
      <c r="J84" s="572">
        <v>20</v>
      </c>
      <c r="K84" s="611" t="s">
        <v>10057</v>
      </c>
      <c r="L84" s="611" t="s">
        <v>73</v>
      </c>
      <c r="M84" s="611" t="s">
        <v>10058</v>
      </c>
      <c r="N84" s="612" t="s">
        <v>10053</v>
      </c>
      <c r="O84" s="612">
        <v>8097513801</v>
      </c>
      <c r="P84" s="612">
        <v>8097513801</v>
      </c>
      <c r="Q84" s="612">
        <f>VLOOKUP(B84,'TCS CON'!$D$1:$H$98,5,0)</f>
        <v>336000</v>
      </c>
      <c r="R84" s="612" t="e">
        <f>VLOOKUP(B84,LTI!$C$1:$H$46,6,0)</f>
        <v>#N/A</v>
      </c>
      <c r="S84" s="612" t="e">
        <f>VLOOKUP(B84,JARO!$E$2:$I$11,5,0)</f>
        <v>#N/A</v>
      </c>
      <c r="T84" s="612" t="e">
        <f>VLOOKUP(B84,Capgemini!$D$3:$H$78,5,0)</f>
        <v>#N/A</v>
      </c>
      <c r="U84" s="612" t="e">
        <f>VLOOKUP(B84,Carwale!$D$1:$H$4,5,0)</f>
        <v>#N/A</v>
      </c>
      <c r="V84" s="612" t="e">
        <f>VLOOKUP(B84,'Interactive Brokers'!E:I,5,0)</f>
        <v>#N/A</v>
      </c>
      <c r="W84" s="612" t="e">
        <f>VLOOKUP(B84,'REL Jio'!E:I,5,0)</f>
        <v>#N/A</v>
      </c>
      <c r="X84" s="612" t="e">
        <f>VLOOKUP(B84,'Sciative Sol'!E:I,5,0)</f>
        <v>#N/A</v>
      </c>
      <c r="Y84" s="612" t="e">
        <f>VLOOKUP(B84,'Hexaware Tech'!E:I,5,0)</f>
        <v>#N/A</v>
      </c>
      <c r="Z84" s="612" t="e">
        <f>VLOOKUP(B84,Axis!D:H,5,0)</f>
        <v>#N/A</v>
      </c>
      <c r="AA84" s="612" t="e">
        <f>VLOOKUP(B84,Ugam!$D$3:$H$26,5,0)</f>
        <v>#N/A</v>
      </c>
      <c r="AB84" s="612" t="e">
        <f>VLOOKUP(B84,Zeus!F:J,5,0)</f>
        <v>#N/A</v>
      </c>
      <c r="AC84" s="612" t="e">
        <f>VLOOKUP(B84,Montran!F:J,5,0)</f>
        <v>#N/A</v>
      </c>
      <c r="AD84" s="612" t="e">
        <f>VLOOKUP(B84,Endurance!G84:L84,5,0)</f>
        <v>#N/A</v>
      </c>
      <c r="AE84" s="612" t="e">
        <f>VLOOKUP(B84,'Swabhav Techlabs'!$F$1:$J$2,5,0)</f>
        <v>#N/A</v>
      </c>
      <c r="AF84" s="612" t="e">
        <f>VLOOKUP(B84,'Quality Kiosk'!$F$1:$J$18,5,0)</f>
        <v>#N/A</v>
      </c>
      <c r="AG84" s="612" t="e">
        <f>VLOOKUP(B84,'Lemon VB'!$F$1:$J$2,5,0)</f>
        <v>#N/A</v>
      </c>
      <c r="AH84" s="612" t="e">
        <f>VLOOKUP(B84,Gocomet!$E$1:$I$3,5,0)</f>
        <v>#N/A</v>
      </c>
      <c r="AI84" s="612" t="e">
        <f>VLOOKUP(B84,'Ingram Micro'!$E$1:$I$8,5,0)</f>
        <v>#N/A</v>
      </c>
      <c r="AJ84" s="612" t="e">
        <f>VLOOKUP(B84,'DePronto Infotech'!$E$1:$I$2,5,0)</f>
        <v>#N/A</v>
      </c>
      <c r="AK84" s="612" t="e">
        <f>VLOOKUP(B84,'Reliance Retail'!$E$1:$I$4,5,0)</f>
        <v>#N/A</v>
      </c>
      <c r="AL84" s="612" t="e">
        <f>VLOOKUP(B84,'Bright Champs'!$D$1:$H$13,5,0)</f>
        <v>#N/A</v>
      </c>
      <c r="AM84" s="612" t="e">
        <f>VLOOKUP(B84,Neosoft!$E$1:$I$12,5,0)</f>
        <v>#N/A</v>
      </c>
      <c r="AN84" s="612" t="e">
        <f>VLOOKUP(B84,Infosys!$E$1:$I$3,5,0)</f>
        <v>#N/A</v>
      </c>
      <c r="AO84" s="612" t="e">
        <f>VLOOKUP(B84,Cerelabs!$E$1:$I$5,5,0)</f>
        <v>#N/A</v>
      </c>
      <c r="AP84" s="612" t="e">
        <f>VLOOKUP(B84,'Neebal Technologies'!$D$1:$H$2,5,0)</f>
        <v>#N/A</v>
      </c>
      <c r="AQ84" s="612" t="e">
        <f>VLOOKUP(B84,'Vertiv Energy'!$D$1:$H$2,5,0)</f>
        <v>#N/A</v>
      </c>
      <c r="AR84" s="612" t="e">
        <f>VLOOKUP(B84,'Acidaes Solutions (CRMNEXT)'!$D$1:$H$3,5,0)</f>
        <v>#N/A</v>
      </c>
      <c r="AS84" s="612" t="e">
        <f>VLOOKUP(B84,Growisto!$D$1:$H$2,5,0)</f>
        <v>#N/A</v>
      </c>
      <c r="AT84" s="612" t="e">
        <f>VLOOKUP(B84,'9.9 Mediaworx - Digit'!$D$1:$H$2,5,0)</f>
        <v>#N/A</v>
      </c>
      <c r="AU84" s="612" t="e">
        <f>VLOOKUP(B84,'Vistaar systems Pvt Ltd'!$D$2:$H$3,5,0)</f>
        <v>#N/A</v>
      </c>
      <c r="AV84" s="612" t="e">
        <f>VLOOKUP(B84,'Course 5i'!$D$2:$H$11,5,0)</f>
        <v>#N/A</v>
      </c>
      <c r="AW84" s="612" t="e">
        <f>VLOOKUP(B84,'Radiant Appliances &amp; Electronic'!$D$1:$H$13,5,0)</f>
        <v>#N/A</v>
      </c>
      <c r="AX84" s="612" t="e">
        <f>VLOOKUP(B84,'Atos Global'!$D$3:$H$27,5,0)</f>
        <v>#N/A</v>
      </c>
      <c r="AY84" s="612" t="e">
        <f>VLOOKUP(B84,'Saama Technologies'!$D$1:$H$2,5,0)</f>
        <v>#N/A</v>
      </c>
      <c r="AZ84" s="612" t="e">
        <f>VLOOKUP(B84,'Multiplier Solutions'!$D$1:$H$2,5,0)</f>
        <v>#N/A</v>
      </c>
      <c r="BA84" s="612" t="e">
        <f>VLOOKUP(B84,GEP!$D$2:$H$5,5,0)</f>
        <v>#N/A</v>
      </c>
      <c r="BB84" s="612" t="e">
        <f>VLOOKUP(B84,Accenture!$D$1:$H$6,5,0)</f>
        <v>#N/A</v>
      </c>
      <c r="BC84" s="612" t="e">
        <f>VLOOKUP(B84,'Endurance International Group'!$D$1:$H$2,5,0)</f>
        <v>#N/A</v>
      </c>
      <c r="BD84" s="612" t="e">
        <f>VLOOKUP(B84,Newgen!$D$1:$H$2,5,0)</f>
        <v>#N/A</v>
      </c>
      <c r="BE84" s="612" t="e">
        <f>VLOOKUP(B84,'3D Incredible'!D84:H84,5,0)</f>
        <v>#N/A</v>
      </c>
      <c r="BF84" s="612" t="e">
        <f>VLOOKUP(B84,'Raja Software Labs'!$D$2:$H$2,5,0)</f>
        <v>#N/A</v>
      </c>
      <c r="BG84" s="612" t="e">
        <f>VLOOKUP(B84,Wipro!$D$1:$H$2,5,0)</f>
        <v>#N/A</v>
      </c>
      <c r="BH84" s="612" t="e">
        <f>VLOOKUP(B84,'Perch Technologies'!$D$2:$H$2,5,0)</f>
        <v>#N/A</v>
      </c>
      <c r="BI84" s="612" t="e">
        <f>VLOOKUP(B84,'Morning Star'!$D$1:$H$6,5,0)</f>
        <v>#N/A</v>
      </c>
      <c r="BJ84" s="612" t="e">
        <f>VLOOKUP(B84,Flexiloans!$D$1:$H$2,5,0)</f>
        <v>#N/A</v>
      </c>
      <c r="BK84" s="612" t="e">
        <f>VLOOKUP(B84,'Thirdware Solutions'!$D$1:$H$2,5,0)</f>
        <v>#N/A</v>
      </c>
      <c r="BL84" s="612" t="e">
        <f>VLOOKUP(B84,Tescom!$D$1:$H$8,5,0)</f>
        <v>#N/A</v>
      </c>
      <c r="BM84" s="612" t="e">
        <f>VLOOKUP(B84,'Cogno AI'!$D$1:$H$2,5,0)</f>
        <v>#N/A</v>
      </c>
      <c r="BN84" s="612" t="e">
        <f>VLOOKUP(B84,'ABM Knowledgeware'!$D$1:$H$2,5,0)</f>
        <v>#N/A</v>
      </c>
      <c r="BO84" s="612" t="e">
        <f>VLOOKUP(B84,'Concerto Software'!$D$1:$H$3,5,0)</f>
        <v>#N/A</v>
      </c>
      <c r="BP84" s="612" t="e">
        <f>VLOOKUP(B84,'My Captain'!$D$1:$H$4,5,0)</f>
        <v>#N/A</v>
      </c>
      <c r="BQ84" s="612" t="e">
        <f>VLOOKUP(B84,'Finoux Solutions'!$D$2:$H$4,5,0)</f>
        <v>#N/A</v>
      </c>
      <c r="BR84" s="612" t="e">
        <f>VLOOKUP(B84,'MITR Learning'!$D$1:$H$2,5,0)</f>
        <v>#N/A</v>
      </c>
      <c r="BS84" s="612" t="e">
        <f>VLOOKUP(B84,Nucsoft!$D$2:$H$6,5,0)</f>
        <v>#N/A</v>
      </c>
      <c r="BT84" s="612" t="e">
        <f>VLOOKUP(B84,'Paras Cadd'!$D$1:$H$2,5,0)</f>
        <v>#N/A</v>
      </c>
      <c r="BU84" s="612" t="e">
        <f>VLOOKUP(B84,'ICICI Securities'!$D$1:$H$2,5,0)</f>
        <v>#N/A</v>
      </c>
      <c r="BV84" s="612" t="e">
        <f>VLOOKUP(B84,'Citius Tech'!$D$2:$H$5,5,0)</f>
        <v>#N/A</v>
      </c>
      <c r="BW84" s="612" t="e">
        <f>VLOOKUP(B84,'Buzzy Brains'!$D$2:$H$2,5,0)</f>
        <v>#N/A</v>
      </c>
      <c r="BX84" s="612" t="e">
        <f>VLOOKUP(B84,'Decimal Point'!$D$2:$H$2,5,0)</f>
        <v>#N/A</v>
      </c>
      <c r="BY84" s="612" t="e">
        <f>VLOOKUP(B84,'Sankey Business Solutions'!$D$2:$H$3,5,0)</f>
        <v>#N/A</v>
      </c>
      <c r="BZ84" s="612" t="e">
        <f>VLOOKUP(B84,'Nangia &amp; Co LLP'!$D$2:$H$2,5,0)</f>
        <v>#N/A</v>
      </c>
      <c r="CA84" s="612" t="e">
        <f>VLOOKUP(B84,'FIS Solutions India Pvt Ltd'!$D$2:$H$2,5,0)</f>
        <v>#N/A</v>
      </c>
      <c r="CB84" s="612" t="e">
        <f>VLOOKUP(B84,'Delta Technology &amp; Management '!$D$2:$H$16,5,0)</f>
        <v>#N/A</v>
      </c>
      <c r="CC84" s="612" t="e">
        <f>VLOOKUP(B84,'Espoir Networks'!$D$3:$H$11,5,0)</f>
        <v>#N/A</v>
      </c>
      <c r="CD84" s="612" t="e">
        <f>VLOOKUP(B84,'Servosys Solution'!$D$3:$H$5,5,0)</f>
        <v>#N/A</v>
      </c>
      <c r="CE84" s="612" t="e">
        <f>VLOOKUP(B84,'Ribbon Communications'!$D$3:$H$4,5,0)</f>
        <v>#N/A</v>
      </c>
      <c r="CF84" s="612">
        <f t="shared" si="4"/>
        <v>1</v>
      </c>
      <c r="CG84" s="129" t="s">
        <v>10059</v>
      </c>
      <c r="CH84" s="129">
        <v>817640254339</v>
      </c>
      <c r="CI84" s="129" t="s">
        <v>10060</v>
      </c>
      <c r="CJ84" s="129" t="s">
        <v>11732</v>
      </c>
      <c r="CK84" s="132">
        <v>42917</v>
      </c>
      <c r="CL84" s="129">
        <v>2021</v>
      </c>
      <c r="CM84" s="128" t="s">
        <v>10061</v>
      </c>
      <c r="CN84" s="129">
        <v>464</v>
      </c>
      <c r="CO84" s="133">
        <v>92.8</v>
      </c>
      <c r="CP84" s="129">
        <v>2015</v>
      </c>
      <c r="CQ84" s="129" t="s">
        <v>276</v>
      </c>
      <c r="CR84" s="128" t="s">
        <v>10061</v>
      </c>
      <c r="CS84" s="129">
        <v>454</v>
      </c>
      <c r="CT84" s="133">
        <v>90.8</v>
      </c>
      <c r="CU84" s="129">
        <v>2017</v>
      </c>
      <c r="CV84" s="129" t="s">
        <v>276</v>
      </c>
      <c r="CW84" s="131" t="s">
        <v>81</v>
      </c>
      <c r="CX84" s="131" t="s">
        <v>81</v>
      </c>
      <c r="CY84" s="129" t="s">
        <v>81</v>
      </c>
      <c r="CZ84" s="129" t="s">
        <v>81</v>
      </c>
      <c r="DA84" s="129" t="s">
        <v>81</v>
      </c>
      <c r="DB84" s="129" t="s">
        <v>81</v>
      </c>
      <c r="DC84" s="129" t="s">
        <v>81</v>
      </c>
      <c r="DD84" s="129" t="s">
        <v>81</v>
      </c>
      <c r="DE84" s="129" t="s">
        <v>81</v>
      </c>
      <c r="DF84" s="129">
        <v>0</v>
      </c>
      <c r="DG84" s="134">
        <v>9.23</v>
      </c>
      <c r="DH84" s="134">
        <v>8.56</v>
      </c>
      <c r="DI84" s="134">
        <v>9.85</v>
      </c>
      <c r="DJ84" s="134">
        <v>9.11</v>
      </c>
      <c r="DK84" s="134">
        <v>9.5500000000000007</v>
      </c>
      <c r="DL84" s="131"/>
      <c r="DM84" s="129">
        <v>46.3</v>
      </c>
      <c r="DN84" s="129">
        <v>9.26</v>
      </c>
      <c r="DO84" s="129"/>
      <c r="DP84" s="131" t="s">
        <v>138</v>
      </c>
      <c r="DQ84" s="129">
        <v>0</v>
      </c>
      <c r="DR84" s="129">
        <v>0</v>
      </c>
      <c r="DS84" s="129" t="s">
        <v>83</v>
      </c>
      <c r="DT84" s="129" t="s">
        <v>83</v>
      </c>
      <c r="DU84" s="129" t="s">
        <v>83</v>
      </c>
      <c r="DV84" s="129" t="s">
        <v>83</v>
      </c>
      <c r="DW84" s="131" t="s">
        <v>83</v>
      </c>
      <c r="DX84" s="131" t="s">
        <v>84</v>
      </c>
      <c r="DY84" s="131" t="s">
        <v>81</v>
      </c>
      <c r="DZ84" s="131" t="s">
        <v>10062</v>
      </c>
      <c r="EA84" s="131" t="s">
        <v>86</v>
      </c>
      <c r="EB84" s="131" t="s">
        <v>10063</v>
      </c>
      <c r="EC84" s="131" t="s">
        <v>88</v>
      </c>
      <c r="ED84" s="131" t="s">
        <v>89</v>
      </c>
      <c r="EE84" s="131" t="s">
        <v>10064</v>
      </c>
      <c r="EF84" s="131" t="s">
        <v>10065</v>
      </c>
      <c r="EG84" s="131" t="s">
        <v>10066</v>
      </c>
      <c r="EH84" s="131" t="s">
        <v>81</v>
      </c>
      <c r="EI84" s="131" t="s">
        <v>10067</v>
      </c>
      <c r="EJ84" s="135" t="s">
        <v>10068</v>
      </c>
      <c r="EK84" s="135" t="s">
        <v>10069</v>
      </c>
      <c r="EL84" s="135" t="s">
        <v>10070</v>
      </c>
      <c r="EM84" s="135" t="s">
        <v>10071</v>
      </c>
      <c r="EN84" s="131" t="s">
        <v>81</v>
      </c>
    </row>
    <row r="85" spans="1:145" ht="18" thickTop="1" thickBot="1">
      <c r="A85" s="575">
        <f t="shared" si="5"/>
        <v>84</v>
      </c>
      <c r="B85" s="572" t="s">
        <v>10091</v>
      </c>
      <c r="C85" s="600" t="s">
        <v>10092</v>
      </c>
      <c r="D85" s="570" t="s">
        <v>13208</v>
      </c>
      <c r="E85" s="568" t="str">
        <f t="shared" si="3"/>
        <v>Placed</v>
      </c>
      <c r="F85" s="570" t="s">
        <v>12493</v>
      </c>
      <c r="G85" s="570" t="s">
        <v>530</v>
      </c>
      <c r="H85" s="131" t="str">
        <f>VLOOKUP(B85,CMPN1!C:E, 3,0)</f>
        <v>12th + Engineering without live KT</v>
      </c>
      <c r="I85" s="610" t="s">
        <v>10093</v>
      </c>
      <c r="J85" s="572">
        <v>20</v>
      </c>
      <c r="K85" s="611" t="s">
        <v>10094</v>
      </c>
      <c r="L85" s="611" t="s">
        <v>10095</v>
      </c>
      <c r="M85" s="611" t="s">
        <v>10096</v>
      </c>
      <c r="N85" s="612" t="s">
        <v>10090</v>
      </c>
      <c r="O85" s="612">
        <v>9881974226</v>
      </c>
      <c r="P85" s="612">
        <v>9588621379</v>
      </c>
      <c r="Q85" s="612" t="e">
        <f>VLOOKUP(B85,'TCS CON'!$D$1:$H$98,5,0)</f>
        <v>#N/A</v>
      </c>
      <c r="R85" s="612">
        <f>VLOOKUP(B85,LTI!$C$1:$H$46,6,0)</f>
        <v>350000</v>
      </c>
      <c r="S85" s="612" t="e">
        <f>VLOOKUP(B85,JARO!$E$2:$I$11,5,0)</f>
        <v>#N/A</v>
      </c>
      <c r="T85" s="612" t="e">
        <f>VLOOKUP(B85,Capgemini!$D$3:$H$78,5,0)</f>
        <v>#N/A</v>
      </c>
      <c r="U85" s="612" t="e">
        <f>VLOOKUP(B85,Carwale!$D$1:$H$4,5,0)</f>
        <v>#N/A</v>
      </c>
      <c r="V85" s="612" t="e">
        <f>VLOOKUP(B85,'Interactive Brokers'!E:I,5,0)</f>
        <v>#N/A</v>
      </c>
      <c r="W85" s="612" t="e">
        <f>VLOOKUP(B85,'REL Jio'!E:I,5,0)</f>
        <v>#N/A</v>
      </c>
      <c r="X85" s="612" t="e">
        <f>VLOOKUP(B85,'Sciative Sol'!E:I,5,0)</f>
        <v>#N/A</v>
      </c>
      <c r="Y85" s="612" t="e">
        <f>VLOOKUP(B85,'Hexaware Tech'!E:I,5,0)</f>
        <v>#N/A</v>
      </c>
      <c r="Z85" s="612" t="e">
        <f>VLOOKUP(B85,Axis!D:H,5,0)</f>
        <v>#N/A</v>
      </c>
      <c r="AA85" s="612" t="e">
        <f>VLOOKUP(B85,Ugam!$D$3:$H$26,5,0)</f>
        <v>#N/A</v>
      </c>
      <c r="AB85" s="612" t="e">
        <f>VLOOKUP(B85,Zeus!F:J,5,0)</f>
        <v>#N/A</v>
      </c>
      <c r="AC85" s="612" t="e">
        <f>VLOOKUP(B85,Montran!F:J,5,0)</f>
        <v>#N/A</v>
      </c>
      <c r="AD85" s="612" t="e">
        <f>VLOOKUP(B85,Endurance!G85:L85,5,0)</f>
        <v>#N/A</v>
      </c>
      <c r="AE85" s="612" t="e">
        <f>VLOOKUP(B85,'Swabhav Techlabs'!$F$1:$J$2,5,0)</f>
        <v>#N/A</v>
      </c>
      <c r="AF85" s="612" t="e">
        <f>VLOOKUP(B85,'Quality Kiosk'!$F$1:$J$18,5,0)</f>
        <v>#N/A</v>
      </c>
      <c r="AG85" s="612" t="e">
        <f>VLOOKUP(B85,'Lemon VB'!$F$1:$J$2,5,0)</f>
        <v>#N/A</v>
      </c>
      <c r="AH85" s="612" t="e">
        <f>VLOOKUP(B85,Gocomet!$E$1:$I$3,5,0)</f>
        <v>#N/A</v>
      </c>
      <c r="AI85" s="612" t="e">
        <f>VLOOKUP(B85,'Ingram Micro'!$E$1:$I$8,5,0)</f>
        <v>#N/A</v>
      </c>
      <c r="AJ85" s="612" t="e">
        <f>VLOOKUP(B85,'DePronto Infotech'!$E$1:$I$2,5,0)</f>
        <v>#N/A</v>
      </c>
      <c r="AK85" s="612" t="e">
        <f>VLOOKUP(B85,'Reliance Retail'!$E$1:$I$4,5,0)</f>
        <v>#N/A</v>
      </c>
      <c r="AL85" s="612" t="e">
        <f>VLOOKUP(B85,'Bright Champs'!$D$1:$H$13,5,0)</f>
        <v>#N/A</v>
      </c>
      <c r="AM85" s="612" t="e">
        <f>VLOOKUP(B85,Neosoft!$E$1:$I$12,5,0)</f>
        <v>#N/A</v>
      </c>
      <c r="AN85" s="612" t="e">
        <f>VLOOKUP(B85,Infosys!$E$1:$I$3,5,0)</f>
        <v>#N/A</v>
      </c>
      <c r="AO85" s="612" t="e">
        <f>VLOOKUP(B85,Cerelabs!$E$1:$I$5,5,0)</f>
        <v>#N/A</v>
      </c>
      <c r="AP85" s="612" t="e">
        <f>VLOOKUP(B85,'Neebal Technologies'!$D$1:$H$2,5,0)</f>
        <v>#N/A</v>
      </c>
      <c r="AQ85" s="612" t="e">
        <f>VLOOKUP(B85,'Vertiv Energy'!$D$1:$H$2,5,0)</f>
        <v>#N/A</v>
      </c>
      <c r="AR85" s="612" t="e">
        <f>VLOOKUP(B85,'Acidaes Solutions (CRMNEXT)'!$D$1:$H$3,5,0)</f>
        <v>#N/A</v>
      </c>
      <c r="AS85" s="612" t="e">
        <f>VLOOKUP(B85,Growisto!$D$1:$H$2,5,0)</f>
        <v>#N/A</v>
      </c>
      <c r="AT85" s="612" t="e">
        <f>VLOOKUP(B85,'9.9 Mediaworx - Digit'!$D$1:$H$2,5,0)</f>
        <v>#N/A</v>
      </c>
      <c r="AU85" s="612" t="e">
        <f>VLOOKUP(B85,'Vistaar systems Pvt Ltd'!$D$2:$H$3,5,0)</f>
        <v>#N/A</v>
      </c>
      <c r="AV85" s="612" t="e">
        <f>VLOOKUP(B85,'Course 5i'!$D$2:$H$11,5,0)</f>
        <v>#N/A</v>
      </c>
      <c r="AW85" s="612" t="e">
        <f>VLOOKUP(B85,'Radiant Appliances &amp; Electronic'!$D$1:$H$13,5,0)</f>
        <v>#N/A</v>
      </c>
      <c r="AX85" s="612" t="e">
        <f>VLOOKUP(B85,'Atos Global'!$D$3:$H$27,5,0)</f>
        <v>#N/A</v>
      </c>
      <c r="AY85" s="612" t="e">
        <f>VLOOKUP(B85,'Saama Technologies'!$D$1:$H$2,5,0)</f>
        <v>#N/A</v>
      </c>
      <c r="AZ85" s="612" t="e">
        <f>VLOOKUP(B85,'Multiplier Solutions'!$D$1:$H$2,5,0)</f>
        <v>#N/A</v>
      </c>
      <c r="BA85" s="612" t="e">
        <f>VLOOKUP(B85,GEP!$D$2:$H$5,5,0)</f>
        <v>#N/A</v>
      </c>
      <c r="BB85" s="612" t="e">
        <f>VLOOKUP(B85,Accenture!$D$1:$H$6,5,0)</f>
        <v>#N/A</v>
      </c>
      <c r="BC85" s="612" t="e">
        <f>VLOOKUP(B85,'Endurance International Group'!$D$1:$H$2,5,0)</f>
        <v>#N/A</v>
      </c>
      <c r="BD85" s="612" t="e">
        <f>VLOOKUP(B85,Newgen!$D$1:$H$2,5,0)</f>
        <v>#N/A</v>
      </c>
      <c r="BE85" s="612" t="e">
        <f>VLOOKUP(B85,'3D Incredible'!D85:H85,5,0)</f>
        <v>#N/A</v>
      </c>
      <c r="BF85" s="612" t="e">
        <f>VLOOKUP(B85,'Raja Software Labs'!$D$2:$H$2,5,0)</f>
        <v>#N/A</v>
      </c>
      <c r="BG85" s="612" t="e">
        <f>VLOOKUP(B85,Wipro!$D$1:$H$2,5,0)</f>
        <v>#N/A</v>
      </c>
      <c r="BH85" s="612" t="e">
        <f>VLOOKUP(B85,'Perch Technologies'!$D$2:$H$2,5,0)</f>
        <v>#N/A</v>
      </c>
      <c r="BI85" s="612" t="e">
        <f>VLOOKUP(B85,'Morning Star'!$D$1:$H$6,5,0)</f>
        <v>#N/A</v>
      </c>
      <c r="BJ85" s="612" t="e">
        <f>VLOOKUP(B85,Flexiloans!$D$1:$H$2,5,0)</f>
        <v>#N/A</v>
      </c>
      <c r="BK85" s="612" t="e">
        <f>VLOOKUP(B85,'Thirdware Solutions'!$D$1:$H$2,5,0)</f>
        <v>#N/A</v>
      </c>
      <c r="BL85" s="612" t="e">
        <f>VLOOKUP(B85,Tescom!$D$1:$H$8,5,0)</f>
        <v>#N/A</v>
      </c>
      <c r="BM85" s="612" t="e">
        <f>VLOOKUP(B85,'Cogno AI'!$D$1:$H$2,5,0)</f>
        <v>#N/A</v>
      </c>
      <c r="BN85" s="612" t="e">
        <f>VLOOKUP(B85,'ABM Knowledgeware'!$D$1:$H$2,5,0)</f>
        <v>#N/A</v>
      </c>
      <c r="BO85" s="612" t="e">
        <f>VLOOKUP(B85,'Concerto Software'!$D$1:$H$3,5,0)</f>
        <v>#N/A</v>
      </c>
      <c r="BP85" s="612" t="e">
        <f>VLOOKUP(B85,'My Captain'!$D$1:$H$4,5,0)</f>
        <v>#N/A</v>
      </c>
      <c r="BQ85" s="612" t="e">
        <f>VLOOKUP(B85,'Finoux Solutions'!$D$2:$H$4,5,0)</f>
        <v>#N/A</v>
      </c>
      <c r="BR85" s="612" t="e">
        <f>VLOOKUP(B85,'MITR Learning'!$D$1:$H$2,5,0)</f>
        <v>#N/A</v>
      </c>
      <c r="BS85" s="612" t="e">
        <f>VLOOKUP(B85,Nucsoft!$D$2:$H$6,5,0)</f>
        <v>#N/A</v>
      </c>
      <c r="BT85" s="612" t="e">
        <f>VLOOKUP(B85,'Paras Cadd'!$D$1:$H$2,5,0)</f>
        <v>#N/A</v>
      </c>
      <c r="BU85" s="612" t="e">
        <f>VLOOKUP(B85,'ICICI Securities'!$D$1:$H$2,5,0)</f>
        <v>#N/A</v>
      </c>
      <c r="BV85" s="612" t="e">
        <f>VLOOKUP(B85,'Citius Tech'!$D$2:$H$5,5,0)</f>
        <v>#N/A</v>
      </c>
      <c r="BW85" s="612" t="e">
        <f>VLOOKUP(B85,'Buzzy Brains'!$D$2:$H$2,5,0)</f>
        <v>#N/A</v>
      </c>
      <c r="BX85" s="612" t="e">
        <f>VLOOKUP(B85,'Decimal Point'!$D$2:$H$2,5,0)</f>
        <v>#N/A</v>
      </c>
      <c r="BY85" s="612" t="e">
        <f>VLOOKUP(B85,'Sankey Business Solutions'!$D$2:$H$3,5,0)</f>
        <v>#N/A</v>
      </c>
      <c r="BZ85" s="612" t="e">
        <f>VLOOKUP(B85,'Nangia &amp; Co LLP'!$D$2:$H$2,5,0)</f>
        <v>#N/A</v>
      </c>
      <c r="CA85" s="612" t="e">
        <f>VLOOKUP(B85,'FIS Solutions India Pvt Ltd'!$D$2:$H$2,5,0)</f>
        <v>#N/A</v>
      </c>
      <c r="CB85" s="612" t="e">
        <f>VLOOKUP(B85,'Delta Technology &amp; Management '!$D$2:$H$16,5,0)</f>
        <v>#N/A</v>
      </c>
      <c r="CC85" s="612" t="e">
        <f>VLOOKUP(B85,'Espoir Networks'!$D$3:$H$11,5,0)</f>
        <v>#N/A</v>
      </c>
      <c r="CD85" s="612" t="e">
        <f>VLOOKUP(B85,'Servosys Solution'!$D$3:$H$5,5,0)</f>
        <v>#N/A</v>
      </c>
      <c r="CE85" s="612" t="e">
        <f>VLOOKUP(B85,'Ribbon Communications'!$D$3:$H$4,5,0)</f>
        <v>#N/A</v>
      </c>
      <c r="CF85" s="612">
        <f t="shared" si="4"/>
        <v>1</v>
      </c>
      <c r="CG85" s="129" t="s">
        <v>10097</v>
      </c>
      <c r="CH85" s="129">
        <v>721072772980</v>
      </c>
      <c r="CI85" s="129" t="s">
        <v>81</v>
      </c>
      <c r="CJ85" s="129" t="s">
        <v>11732</v>
      </c>
      <c r="CK85" s="132">
        <v>42917</v>
      </c>
      <c r="CL85" s="129">
        <v>2021</v>
      </c>
      <c r="CM85" s="128" t="s">
        <v>11935</v>
      </c>
      <c r="CN85" s="129">
        <v>466</v>
      </c>
      <c r="CO85" s="133">
        <v>93.2</v>
      </c>
      <c r="CP85" s="129">
        <v>2015</v>
      </c>
      <c r="CQ85" s="129" t="s">
        <v>79</v>
      </c>
      <c r="CR85" s="128" t="s">
        <v>12135</v>
      </c>
      <c r="CS85" s="129">
        <v>584</v>
      </c>
      <c r="CT85" s="133">
        <v>89.85</v>
      </c>
      <c r="CU85" s="129">
        <v>2017</v>
      </c>
      <c r="CV85" s="129" t="s">
        <v>79</v>
      </c>
      <c r="CW85" s="131" t="s">
        <v>81</v>
      </c>
      <c r="CX85" s="131" t="s">
        <v>81</v>
      </c>
      <c r="CY85" s="129" t="s">
        <v>81</v>
      </c>
      <c r="CZ85" s="129" t="s">
        <v>81</v>
      </c>
      <c r="DA85" s="129" t="s">
        <v>81</v>
      </c>
      <c r="DB85" s="129" t="s">
        <v>81</v>
      </c>
      <c r="DC85" s="129" t="s">
        <v>81</v>
      </c>
      <c r="DD85" s="129" t="s">
        <v>81</v>
      </c>
      <c r="DE85" s="129" t="s">
        <v>81</v>
      </c>
      <c r="DF85" s="129">
        <v>0</v>
      </c>
      <c r="DG85" s="134">
        <v>8.89</v>
      </c>
      <c r="DH85" s="134">
        <v>8.52</v>
      </c>
      <c r="DI85" s="134">
        <v>9.85</v>
      </c>
      <c r="DJ85" s="134">
        <v>9.56</v>
      </c>
      <c r="DK85" s="134">
        <v>10</v>
      </c>
      <c r="DL85" s="134">
        <v>10</v>
      </c>
      <c r="DM85" s="129">
        <v>46.82</v>
      </c>
      <c r="DN85" s="129">
        <v>9.4700000000000006</v>
      </c>
      <c r="DO85" s="129"/>
      <c r="DP85" s="131" t="s">
        <v>82</v>
      </c>
      <c r="DQ85" s="129">
        <v>0</v>
      </c>
      <c r="DR85" s="129">
        <v>0</v>
      </c>
      <c r="DS85" s="129" t="s">
        <v>83</v>
      </c>
      <c r="DT85" s="129" t="s">
        <v>83</v>
      </c>
      <c r="DU85" s="129" t="s">
        <v>83</v>
      </c>
      <c r="DV85" s="129" t="s">
        <v>83</v>
      </c>
      <c r="DW85" s="131" t="s">
        <v>83</v>
      </c>
      <c r="DX85" s="131" t="s">
        <v>84</v>
      </c>
      <c r="DY85" s="131" t="s">
        <v>81</v>
      </c>
      <c r="DZ85" s="131" t="s">
        <v>10100</v>
      </c>
      <c r="EA85" s="131" t="s">
        <v>2705</v>
      </c>
      <c r="EB85" s="131" t="s">
        <v>10101</v>
      </c>
      <c r="EC85" s="131" t="s">
        <v>317</v>
      </c>
      <c r="ED85" s="131" t="s">
        <v>89</v>
      </c>
      <c r="EE85" s="131" t="s">
        <v>10102</v>
      </c>
      <c r="EF85" s="131" t="s">
        <v>10103</v>
      </c>
      <c r="EG85" s="131" t="s">
        <v>10104</v>
      </c>
      <c r="EH85" s="131" t="s">
        <v>10105</v>
      </c>
      <c r="EI85" s="131" t="s">
        <v>10106</v>
      </c>
      <c r="EJ85" s="135" t="s">
        <v>10107</v>
      </c>
      <c r="EK85" s="135" t="s">
        <v>10108</v>
      </c>
      <c r="EL85" s="131" t="s">
        <v>81</v>
      </c>
      <c r="EM85" s="135" t="s">
        <v>10109</v>
      </c>
      <c r="EN85" s="131" t="s">
        <v>81</v>
      </c>
    </row>
    <row r="86" spans="1:145" ht="18" thickTop="1" thickBot="1">
      <c r="A86" s="575">
        <f t="shared" si="5"/>
        <v>85</v>
      </c>
      <c r="B86" s="572" t="s">
        <v>10355</v>
      </c>
      <c r="C86" s="600" t="s">
        <v>10356</v>
      </c>
      <c r="D86" s="570" t="s">
        <v>13209</v>
      </c>
      <c r="E86" s="568" t="str">
        <f t="shared" si="3"/>
        <v>Placed</v>
      </c>
      <c r="F86" s="570" t="s">
        <v>12493</v>
      </c>
      <c r="G86" s="570" t="s">
        <v>530</v>
      </c>
      <c r="H86" s="131" t="str">
        <f>VLOOKUP(B86,CMPN1!C:E, 3,0)</f>
        <v>12th + Engineering without live KT</v>
      </c>
      <c r="I86" s="610">
        <v>36558</v>
      </c>
      <c r="J86" s="572">
        <v>20</v>
      </c>
      <c r="K86" s="611" t="s">
        <v>10357</v>
      </c>
      <c r="L86" s="611" t="s">
        <v>73</v>
      </c>
      <c r="M86" s="611" t="s">
        <v>10358</v>
      </c>
      <c r="N86" s="612" t="s">
        <v>10354</v>
      </c>
      <c r="O86" s="612">
        <v>8692920165</v>
      </c>
      <c r="P86" s="612">
        <v>9664944550</v>
      </c>
      <c r="Q86" s="612" t="e">
        <f>VLOOKUP(B86,'TCS CON'!$D$1:$H$98,5,0)</f>
        <v>#N/A</v>
      </c>
      <c r="R86" s="612" t="e">
        <f>VLOOKUP(B86,LTI!$C$1:$H$46,6,0)</f>
        <v>#N/A</v>
      </c>
      <c r="S86" s="612" t="e">
        <f>VLOOKUP(B86,JARO!$E$2:$I$11,5,0)</f>
        <v>#N/A</v>
      </c>
      <c r="T86" s="612">
        <f>VLOOKUP(B86,Capgemini!$D$3:$H$78,5,0)</f>
        <v>380000</v>
      </c>
      <c r="U86" s="612" t="e">
        <f>VLOOKUP(B86,Carwale!$D$1:$H$4,5,0)</f>
        <v>#N/A</v>
      </c>
      <c r="V86" s="612" t="e">
        <f>VLOOKUP(B86,'Interactive Brokers'!E:I,5,0)</f>
        <v>#N/A</v>
      </c>
      <c r="W86" s="612" t="e">
        <f>VLOOKUP(B86,'REL Jio'!E:I,5,0)</f>
        <v>#N/A</v>
      </c>
      <c r="X86" s="612" t="e">
        <f>VLOOKUP(B86,'Sciative Sol'!E:I,5,0)</f>
        <v>#N/A</v>
      </c>
      <c r="Y86" s="612" t="e">
        <f>VLOOKUP(B86,'Hexaware Tech'!E:I,5,0)</f>
        <v>#N/A</v>
      </c>
      <c r="Z86" s="612" t="e">
        <f>VLOOKUP(B86,Axis!D:H,5,0)</f>
        <v>#N/A</v>
      </c>
      <c r="AA86" s="612" t="e">
        <f>VLOOKUP(B86,Ugam!$D$3:$H$26,5,0)</f>
        <v>#N/A</v>
      </c>
      <c r="AB86" s="612" t="e">
        <f>VLOOKUP(B86,Zeus!F:J,5,0)</f>
        <v>#N/A</v>
      </c>
      <c r="AC86" s="612" t="e">
        <f>VLOOKUP(B86,Montran!F:J,5,0)</f>
        <v>#N/A</v>
      </c>
      <c r="AD86" s="612" t="e">
        <f>VLOOKUP(B86,Endurance!G86:L86,5,0)</f>
        <v>#N/A</v>
      </c>
      <c r="AE86" s="612" t="e">
        <f>VLOOKUP(B86,'Swabhav Techlabs'!$F$1:$J$2,5,0)</f>
        <v>#N/A</v>
      </c>
      <c r="AF86" s="612" t="e">
        <f>VLOOKUP(B86,'Quality Kiosk'!$F$1:$J$18,5,0)</f>
        <v>#N/A</v>
      </c>
      <c r="AG86" s="612" t="e">
        <f>VLOOKUP(B86,'Lemon VB'!$F$1:$J$2,5,0)</f>
        <v>#N/A</v>
      </c>
      <c r="AH86" s="612" t="e">
        <f>VLOOKUP(B86,Gocomet!$E$1:$I$3,5,0)</f>
        <v>#N/A</v>
      </c>
      <c r="AI86" s="612" t="e">
        <f>VLOOKUP(B86,'Ingram Micro'!$E$1:$I$8,5,0)</f>
        <v>#N/A</v>
      </c>
      <c r="AJ86" s="612" t="e">
        <f>VLOOKUP(B86,'DePronto Infotech'!$E$1:$I$2,5,0)</f>
        <v>#N/A</v>
      </c>
      <c r="AK86" s="612" t="e">
        <f>VLOOKUP(B86,'Reliance Retail'!$E$1:$I$4,5,0)</f>
        <v>#N/A</v>
      </c>
      <c r="AL86" s="612" t="e">
        <f>VLOOKUP(B86,'Bright Champs'!$D$1:$H$13,5,0)</f>
        <v>#N/A</v>
      </c>
      <c r="AM86" s="612" t="e">
        <f>VLOOKUP(B86,Neosoft!$E$1:$I$12,5,0)</f>
        <v>#N/A</v>
      </c>
      <c r="AN86" s="612" t="e">
        <f>VLOOKUP(B86,Infosys!$E$1:$I$3,5,0)</f>
        <v>#N/A</v>
      </c>
      <c r="AO86" s="612" t="e">
        <f>VLOOKUP(B86,Cerelabs!$E$1:$I$5,5,0)</f>
        <v>#N/A</v>
      </c>
      <c r="AP86" s="612" t="e">
        <f>VLOOKUP(B86,'Neebal Technologies'!$D$1:$H$2,5,0)</f>
        <v>#N/A</v>
      </c>
      <c r="AQ86" s="612" t="e">
        <f>VLOOKUP(B86,'Vertiv Energy'!$D$1:$H$2,5,0)</f>
        <v>#N/A</v>
      </c>
      <c r="AR86" s="612" t="e">
        <f>VLOOKUP(B86,'Acidaes Solutions (CRMNEXT)'!$D$1:$H$3,5,0)</f>
        <v>#N/A</v>
      </c>
      <c r="AS86" s="612" t="e">
        <f>VLOOKUP(B86,Growisto!$D$1:$H$2,5,0)</f>
        <v>#N/A</v>
      </c>
      <c r="AT86" s="612" t="e">
        <f>VLOOKUP(B86,'9.9 Mediaworx - Digit'!$D$1:$H$2,5,0)</f>
        <v>#N/A</v>
      </c>
      <c r="AU86" s="612" t="e">
        <f>VLOOKUP(B86,'Vistaar systems Pvt Ltd'!$D$2:$H$3,5,0)</f>
        <v>#N/A</v>
      </c>
      <c r="AV86" s="612" t="e">
        <f>VLOOKUP(B86,'Course 5i'!$D$2:$H$11,5,0)</f>
        <v>#N/A</v>
      </c>
      <c r="AW86" s="612" t="e">
        <f>VLOOKUP(B86,'Radiant Appliances &amp; Electronic'!$D$1:$H$13,5,0)</f>
        <v>#N/A</v>
      </c>
      <c r="AX86" s="612" t="e">
        <f>VLOOKUP(B86,'Atos Global'!$D$3:$H$27,5,0)</f>
        <v>#N/A</v>
      </c>
      <c r="AY86" s="612" t="e">
        <f>VLOOKUP(B86,'Saama Technologies'!$D$1:$H$2,5,0)</f>
        <v>#N/A</v>
      </c>
      <c r="AZ86" s="612" t="e">
        <f>VLOOKUP(B86,'Multiplier Solutions'!$D$1:$H$2,5,0)</f>
        <v>#N/A</v>
      </c>
      <c r="BA86" s="612" t="e">
        <f>VLOOKUP(B86,GEP!$D$2:$H$5,5,0)</f>
        <v>#N/A</v>
      </c>
      <c r="BB86" s="612" t="e">
        <f>VLOOKUP(B86,Accenture!$D$1:$H$6,5,0)</f>
        <v>#N/A</v>
      </c>
      <c r="BC86" s="612" t="e">
        <f>VLOOKUP(B86,'Endurance International Group'!$D$1:$H$2,5,0)</f>
        <v>#N/A</v>
      </c>
      <c r="BD86" s="612">
        <f>VLOOKUP(B86,Newgen!$D$1:$H$2,5,0)</f>
        <v>425000</v>
      </c>
      <c r="BE86" s="612" t="e">
        <f>VLOOKUP(B86,'3D Incredible'!D86:H86,5,0)</f>
        <v>#N/A</v>
      </c>
      <c r="BF86" s="612" t="e">
        <f>VLOOKUP(B86,'Raja Software Labs'!$D$2:$H$2,5,0)</f>
        <v>#N/A</v>
      </c>
      <c r="BG86" s="612" t="e">
        <f>VLOOKUP(B86,Wipro!$D$1:$H$2,5,0)</f>
        <v>#N/A</v>
      </c>
      <c r="BH86" s="612" t="e">
        <f>VLOOKUP(B86,'Perch Technologies'!$D$2:$H$2,5,0)</f>
        <v>#N/A</v>
      </c>
      <c r="BI86" s="612" t="e">
        <f>VLOOKUP(B86,'Morning Star'!$D$1:$H$6,5,0)</f>
        <v>#N/A</v>
      </c>
      <c r="BJ86" s="612" t="e">
        <f>VLOOKUP(B86,Flexiloans!$D$1:$H$2,5,0)</f>
        <v>#N/A</v>
      </c>
      <c r="BK86" s="612" t="e">
        <f>VLOOKUP(B86,'Thirdware Solutions'!$D$1:$H$2,5,0)</f>
        <v>#N/A</v>
      </c>
      <c r="BL86" s="612" t="e">
        <f>VLOOKUP(B86,Tescom!$D$1:$H$8,5,0)</f>
        <v>#N/A</v>
      </c>
      <c r="BM86" s="612" t="e">
        <f>VLOOKUP(B86,'Cogno AI'!$D$1:$H$2,5,0)</f>
        <v>#N/A</v>
      </c>
      <c r="BN86" s="612" t="e">
        <f>VLOOKUP(B86,'ABM Knowledgeware'!$D$1:$H$2,5,0)</f>
        <v>#N/A</v>
      </c>
      <c r="BO86" s="612" t="e">
        <f>VLOOKUP(B86,'Concerto Software'!$D$1:$H$3,5,0)</f>
        <v>#N/A</v>
      </c>
      <c r="BP86" s="612" t="e">
        <f>VLOOKUP(B86,'My Captain'!$D$1:$H$4,5,0)</f>
        <v>#N/A</v>
      </c>
      <c r="BQ86" s="612" t="e">
        <f>VLOOKUP(B86,'Finoux Solutions'!$D$2:$H$4,5,0)</f>
        <v>#N/A</v>
      </c>
      <c r="BR86" s="612" t="e">
        <f>VLOOKUP(B86,'MITR Learning'!$D$1:$H$2,5,0)</f>
        <v>#N/A</v>
      </c>
      <c r="BS86" s="612" t="e">
        <f>VLOOKUP(B86,Nucsoft!$D$2:$H$6,5,0)</f>
        <v>#N/A</v>
      </c>
      <c r="BT86" s="612" t="e">
        <f>VLOOKUP(B86,'Paras Cadd'!$D$1:$H$2,5,0)</f>
        <v>#N/A</v>
      </c>
      <c r="BU86" s="612" t="e">
        <f>VLOOKUP(B86,'ICICI Securities'!$D$1:$H$2,5,0)</f>
        <v>#N/A</v>
      </c>
      <c r="BV86" s="612" t="e">
        <f>VLOOKUP(B86,'Citius Tech'!$D$2:$H$5,5,0)</f>
        <v>#N/A</v>
      </c>
      <c r="BW86" s="612">
        <f>VLOOKUP(B86,'Buzzy Brains'!$D$2:$H$2,5,0)</f>
        <v>400000</v>
      </c>
      <c r="BX86" s="612" t="e">
        <f>VLOOKUP(B86,'Decimal Point'!$D$2:$H$2,5,0)</f>
        <v>#N/A</v>
      </c>
      <c r="BY86" s="612" t="e">
        <f>VLOOKUP(B86,'Sankey Business Solutions'!$D$2:$H$3,5,0)</f>
        <v>#N/A</v>
      </c>
      <c r="BZ86" s="612" t="e">
        <f>VLOOKUP(B86,'Nangia &amp; Co LLP'!$D$2:$H$2,5,0)</f>
        <v>#N/A</v>
      </c>
      <c r="CA86" s="612" t="e">
        <f>VLOOKUP(B86,'FIS Solutions India Pvt Ltd'!$D$2:$H$2,5,0)</f>
        <v>#N/A</v>
      </c>
      <c r="CB86" s="612" t="e">
        <f>VLOOKUP(B86,'Delta Technology &amp; Management '!$D$2:$H$16,5,0)</f>
        <v>#N/A</v>
      </c>
      <c r="CC86" s="612" t="e">
        <f>VLOOKUP(B86,'Espoir Networks'!$D$3:$H$11,5,0)</f>
        <v>#N/A</v>
      </c>
      <c r="CD86" s="612" t="e">
        <f>VLOOKUP(B86,'Servosys Solution'!$D$3:$H$5,5,0)</f>
        <v>#N/A</v>
      </c>
      <c r="CE86" s="612" t="e">
        <f>VLOOKUP(B86,'Ribbon Communications'!$D$3:$H$4,5,0)</f>
        <v>#N/A</v>
      </c>
      <c r="CF86" s="612">
        <f t="shared" si="4"/>
        <v>3</v>
      </c>
      <c r="CG86" s="129" t="s">
        <v>10359</v>
      </c>
      <c r="CH86" s="129">
        <v>249453280079</v>
      </c>
      <c r="CI86" s="129" t="s">
        <v>134</v>
      </c>
      <c r="CJ86" s="129" t="s">
        <v>11732</v>
      </c>
      <c r="CK86" s="132">
        <v>42917</v>
      </c>
      <c r="CL86" s="129">
        <v>2021</v>
      </c>
      <c r="CM86" s="128" t="s">
        <v>10360</v>
      </c>
      <c r="CN86" s="129">
        <v>415</v>
      </c>
      <c r="CO86" s="133">
        <v>83</v>
      </c>
      <c r="CP86" s="129">
        <v>2015</v>
      </c>
      <c r="CQ86" s="129" t="s">
        <v>79</v>
      </c>
      <c r="CR86" s="128" t="s">
        <v>10361</v>
      </c>
      <c r="CS86" s="129">
        <v>527</v>
      </c>
      <c r="CT86" s="133">
        <v>81.08</v>
      </c>
      <c r="CU86" s="129">
        <v>2017</v>
      </c>
      <c r="CV86" s="129" t="s">
        <v>79</v>
      </c>
      <c r="CW86" s="131" t="s">
        <v>81</v>
      </c>
      <c r="CX86" s="131" t="s">
        <v>81</v>
      </c>
      <c r="CY86" s="129" t="s">
        <v>81</v>
      </c>
      <c r="CZ86" s="129" t="s">
        <v>81</v>
      </c>
      <c r="DA86" s="129" t="s">
        <v>81</v>
      </c>
      <c r="DB86" s="129" t="s">
        <v>81</v>
      </c>
      <c r="DC86" s="129" t="s">
        <v>81</v>
      </c>
      <c r="DD86" s="129" t="s">
        <v>81</v>
      </c>
      <c r="DE86" s="129" t="s">
        <v>81</v>
      </c>
      <c r="DF86" s="129">
        <v>0</v>
      </c>
      <c r="DG86" s="134">
        <v>7.41</v>
      </c>
      <c r="DH86" s="134">
        <v>6.76</v>
      </c>
      <c r="DI86" s="134">
        <v>8.1199999999999992</v>
      </c>
      <c r="DJ86" s="134">
        <v>8.52</v>
      </c>
      <c r="DK86" s="134">
        <v>8.81</v>
      </c>
      <c r="DL86" s="134">
        <v>9.65</v>
      </c>
      <c r="DM86" s="129">
        <v>49.27</v>
      </c>
      <c r="DN86" s="129">
        <v>8.2100000000000009</v>
      </c>
      <c r="DO86" s="129"/>
      <c r="DP86" s="131" t="s">
        <v>82</v>
      </c>
      <c r="DQ86" s="129">
        <v>0</v>
      </c>
      <c r="DR86" s="129">
        <v>0</v>
      </c>
      <c r="DS86" s="129" t="s">
        <v>83</v>
      </c>
      <c r="DT86" s="129" t="s">
        <v>83</v>
      </c>
      <c r="DU86" s="129" t="s">
        <v>83</v>
      </c>
      <c r="DV86" s="129" t="s">
        <v>83</v>
      </c>
      <c r="DW86" s="131" t="s">
        <v>83</v>
      </c>
      <c r="DX86" s="131" t="s">
        <v>84</v>
      </c>
      <c r="DY86" s="131" t="s">
        <v>81</v>
      </c>
      <c r="DZ86" s="131" t="s">
        <v>10362</v>
      </c>
      <c r="EA86" s="131" t="s">
        <v>448</v>
      </c>
      <c r="EB86" s="131" t="s">
        <v>10363</v>
      </c>
      <c r="EC86" s="131" t="s">
        <v>88</v>
      </c>
      <c r="ED86" s="131" t="s">
        <v>89</v>
      </c>
      <c r="EE86" s="131" t="s">
        <v>10364</v>
      </c>
      <c r="EF86" s="131" t="s">
        <v>10365</v>
      </c>
      <c r="EG86" s="131" t="s">
        <v>10366</v>
      </c>
      <c r="EH86" s="131" t="s">
        <v>10367</v>
      </c>
      <c r="EI86" s="131" t="s">
        <v>10368</v>
      </c>
      <c r="EJ86" s="135" t="s">
        <v>10369</v>
      </c>
      <c r="EK86" s="135" t="s">
        <v>10370</v>
      </c>
      <c r="EL86" s="135" t="s">
        <v>10371</v>
      </c>
      <c r="EM86" s="135" t="s">
        <v>10372</v>
      </c>
      <c r="EN86" s="131" t="s">
        <v>81</v>
      </c>
    </row>
    <row r="87" spans="1:145" ht="18" thickTop="1" thickBot="1">
      <c r="A87" s="575">
        <f t="shared" si="5"/>
        <v>86</v>
      </c>
      <c r="B87" s="572" t="s">
        <v>10374</v>
      </c>
      <c r="C87" s="600" t="s">
        <v>10375</v>
      </c>
      <c r="D87" s="570" t="s">
        <v>13209</v>
      </c>
      <c r="E87" s="568" t="str">
        <f t="shared" si="3"/>
        <v>Placed</v>
      </c>
      <c r="F87" s="570" t="s">
        <v>12493</v>
      </c>
      <c r="G87" s="570" t="s">
        <v>530</v>
      </c>
      <c r="H87" s="131" t="str">
        <f>VLOOKUP(B87,CMPN1!C:E, 3,0)</f>
        <v>12th + Engineering without live KT</v>
      </c>
      <c r="I87" s="610">
        <v>35858</v>
      </c>
      <c r="J87" s="572">
        <v>22</v>
      </c>
      <c r="K87" s="611" t="s">
        <v>10376</v>
      </c>
      <c r="L87" s="611" t="s">
        <v>10377</v>
      </c>
      <c r="M87" s="611" t="s">
        <v>10378</v>
      </c>
      <c r="N87" s="612" t="s">
        <v>10373</v>
      </c>
      <c r="O87" s="612">
        <v>7769048717</v>
      </c>
      <c r="P87" s="612">
        <v>7769048717</v>
      </c>
      <c r="Q87" s="612" t="e">
        <f>VLOOKUP(B87,'TCS CON'!$D$1:$H$98,5,0)</f>
        <v>#N/A</v>
      </c>
      <c r="R87" s="612" t="e">
        <f>VLOOKUP(B87,LTI!$C$1:$H$46,6,0)</f>
        <v>#N/A</v>
      </c>
      <c r="S87" s="612" t="e">
        <f>VLOOKUP(B87,JARO!$E$2:$I$11,5,0)</f>
        <v>#N/A</v>
      </c>
      <c r="T87" s="612" t="e">
        <f>VLOOKUP(B87,Capgemini!$D$3:$H$78,5,0)</f>
        <v>#N/A</v>
      </c>
      <c r="U87" s="612">
        <f>VLOOKUP(B87,Carwale!$D$1:$H$4,5,0)</f>
        <v>750000</v>
      </c>
      <c r="V87" s="612" t="e">
        <f>VLOOKUP(B87,'Interactive Brokers'!E:I,5,0)</f>
        <v>#N/A</v>
      </c>
      <c r="W87" s="612" t="e">
        <f>VLOOKUP(B87,'REL Jio'!E:I,5,0)</f>
        <v>#N/A</v>
      </c>
      <c r="X87" s="612" t="e">
        <f>VLOOKUP(B87,'Sciative Sol'!E:I,5,0)</f>
        <v>#N/A</v>
      </c>
      <c r="Y87" s="612" t="e">
        <f>VLOOKUP(B87,'Hexaware Tech'!E:I,5,0)</f>
        <v>#N/A</v>
      </c>
      <c r="Z87" s="612" t="e">
        <f>VLOOKUP(B87,Axis!D:H,5,0)</f>
        <v>#N/A</v>
      </c>
      <c r="AA87" s="612" t="e">
        <f>VLOOKUP(B87,Ugam!$D$3:$H$26,5,0)</f>
        <v>#N/A</v>
      </c>
      <c r="AB87" s="612" t="e">
        <f>VLOOKUP(B87,Zeus!F:J,5,0)</f>
        <v>#N/A</v>
      </c>
      <c r="AC87" s="612" t="e">
        <f>VLOOKUP(B87,Montran!F:J,5,0)</f>
        <v>#N/A</v>
      </c>
      <c r="AD87" s="612" t="e">
        <f>VLOOKUP(B87,Endurance!G87:L87,5,0)</f>
        <v>#N/A</v>
      </c>
      <c r="AE87" s="612" t="e">
        <f>VLOOKUP(B87,'Swabhav Techlabs'!$F$1:$J$2,5,0)</f>
        <v>#N/A</v>
      </c>
      <c r="AF87" s="612" t="e">
        <f>VLOOKUP(B87,'Quality Kiosk'!$F$1:$J$18,5,0)</f>
        <v>#N/A</v>
      </c>
      <c r="AG87" s="612" t="e">
        <f>VLOOKUP(B87,'Lemon VB'!$F$1:$J$2,5,0)</f>
        <v>#N/A</v>
      </c>
      <c r="AH87" s="612" t="e">
        <f>VLOOKUP(B87,Gocomet!$E$1:$I$3,5,0)</f>
        <v>#N/A</v>
      </c>
      <c r="AI87" s="612" t="e">
        <f>VLOOKUP(B87,'Ingram Micro'!$E$1:$I$8,5,0)</f>
        <v>#N/A</v>
      </c>
      <c r="AJ87" s="612" t="e">
        <f>VLOOKUP(B87,'DePronto Infotech'!$E$1:$I$2,5,0)</f>
        <v>#N/A</v>
      </c>
      <c r="AK87" s="612" t="e">
        <f>VLOOKUP(B87,'Reliance Retail'!$E$1:$I$4,5,0)</f>
        <v>#N/A</v>
      </c>
      <c r="AL87" s="612" t="e">
        <f>VLOOKUP(B87,'Bright Champs'!$D$1:$H$13,5,0)</f>
        <v>#N/A</v>
      </c>
      <c r="AM87" s="612" t="e">
        <f>VLOOKUP(B87,Neosoft!$E$1:$I$12,5,0)</f>
        <v>#N/A</v>
      </c>
      <c r="AN87" s="612" t="e">
        <f>VLOOKUP(B87,Infosys!$E$1:$I$3,5,0)</f>
        <v>#N/A</v>
      </c>
      <c r="AO87" s="612" t="e">
        <f>VLOOKUP(B87,Cerelabs!$E$1:$I$5,5,0)</f>
        <v>#N/A</v>
      </c>
      <c r="AP87" s="612" t="e">
        <f>VLOOKUP(B87,'Neebal Technologies'!$D$1:$H$2,5,0)</f>
        <v>#N/A</v>
      </c>
      <c r="AQ87" s="612" t="e">
        <f>VLOOKUP(B87,'Vertiv Energy'!$D$1:$H$2,5,0)</f>
        <v>#N/A</v>
      </c>
      <c r="AR87" s="612" t="e">
        <f>VLOOKUP(B87,'Acidaes Solutions (CRMNEXT)'!$D$1:$H$3,5,0)</f>
        <v>#N/A</v>
      </c>
      <c r="AS87" s="612" t="e">
        <f>VLOOKUP(B87,Growisto!$D$1:$H$2,5,0)</f>
        <v>#N/A</v>
      </c>
      <c r="AT87" s="612" t="e">
        <f>VLOOKUP(B87,'9.9 Mediaworx - Digit'!$D$1:$H$2,5,0)</f>
        <v>#N/A</v>
      </c>
      <c r="AU87" s="612" t="e">
        <f>VLOOKUP(B87,'Vistaar systems Pvt Ltd'!$D$2:$H$3,5,0)</f>
        <v>#N/A</v>
      </c>
      <c r="AV87" s="612" t="e">
        <f>VLOOKUP(B87,'Course 5i'!$D$2:$H$11,5,0)</f>
        <v>#N/A</v>
      </c>
      <c r="AW87" s="612" t="e">
        <f>VLOOKUP(B87,'Radiant Appliances &amp; Electronic'!$D$1:$H$13,5,0)</f>
        <v>#N/A</v>
      </c>
      <c r="AX87" s="612" t="e">
        <f>VLOOKUP(B87,'Atos Global'!$D$3:$H$27,5,0)</f>
        <v>#N/A</v>
      </c>
      <c r="AY87" s="612" t="e">
        <f>VLOOKUP(B87,'Saama Technologies'!$D$1:$H$2,5,0)</f>
        <v>#N/A</v>
      </c>
      <c r="AZ87" s="612" t="e">
        <f>VLOOKUP(B87,'Multiplier Solutions'!$D$1:$H$2,5,0)</f>
        <v>#N/A</v>
      </c>
      <c r="BA87" s="612" t="e">
        <f>VLOOKUP(B87,GEP!$D$2:$H$5,5,0)</f>
        <v>#N/A</v>
      </c>
      <c r="BB87" s="612" t="e">
        <f>VLOOKUP(B87,Accenture!$D$1:$H$6,5,0)</f>
        <v>#N/A</v>
      </c>
      <c r="BC87" s="612" t="e">
        <f>VLOOKUP(B87,'Endurance International Group'!$D$1:$H$2,5,0)</f>
        <v>#N/A</v>
      </c>
      <c r="BD87" s="612" t="e">
        <f>VLOOKUP(B87,Newgen!$D$1:$H$2,5,0)</f>
        <v>#N/A</v>
      </c>
      <c r="BE87" s="612" t="e">
        <f>VLOOKUP(B87,'3D Incredible'!D87:H87,5,0)</f>
        <v>#N/A</v>
      </c>
      <c r="BF87" s="612" t="e">
        <f>VLOOKUP(B87,'Raja Software Labs'!$D$2:$H$2,5,0)</f>
        <v>#N/A</v>
      </c>
      <c r="BG87" s="612" t="e">
        <f>VLOOKUP(B87,Wipro!$D$1:$H$2,5,0)</f>
        <v>#N/A</v>
      </c>
      <c r="BH87" s="612" t="e">
        <f>VLOOKUP(B87,'Perch Technologies'!$D$2:$H$2,5,0)</f>
        <v>#N/A</v>
      </c>
      <c r="BI87" s="612" t="e">
        <f>VLOOKUP(B87,'Morning Star'!$D$1:$H$6,5,0)</f>
        <v>#N/A</v>
      </c>
      <c r="BJ87" s="612" t="e">
        <f>VLOOKUP(B87,Flexiloans!$D$1:$H$2,5,0)</f>
        <v>#N/A</v>
      </c>
      <c r="BK87" s="612" t="e">
        <f>VLOOKUP(B87,'Thirdware Solutions'!$D$1:$H$2,5,0)</f>
        <v>#N/A</v>
      </c>
      <c r="BL87" s="612" t="e">
        <f>VLOOKUP(B87,Tescom!$D$1:$H$8,5,0)</f>
        <v>#N/A</v>
      </c>
      <c r="BM87" s="612" t="e">
        <f>VLOOKUP(B87,'Cogno AI'!$D$1:$H$2,5,0)</f>
        <v>#N/A</v>
      </c>
      <c r="BN87" s="612" t="e">
        <f>VLOOKUP(B87,'ABM Knowledgeware'!$D$1:$H$2,5,0)</f>
        <v>#N/A</v>
      </c>
      <c r="BO87" s="612" t="e">
        <f>VLOOKUP(B87,'Concerto Software'!$D$1:$H$3,5,0)</f>
        <v>#N/A</v>
      </c>
      <c r="BP87" s="612" t="e">
        <f>VLOOKUP(B87,'My Captain'!$D$1:$H$4,5,0)</f>
        <v>#N/A</v>
      </c>
      <c r="BQ87" s="612" t="e">
        <f>VLOOKUP(B87,'Finoux Solutions'!$D$2:$H$4,5,0)</f>
        <v>#N/A</v>
      </c>
      <c r="BR87" s="612" t="e">
        <f>VLOOKUP(B87,'MITR Learning'!$D$1:$H$2,5,0)</f>
        <v>#N/A</v>
      </c>
      <c r="BS87" s="612" t="e">
        <f>VLOOKUP(B87,Nucsoft!$D$2:$H$6,5,0)</f>
        <v>#N/A</v>
      </c>
      <c r="BT87" s="612" t="e">
        <f>VLOOKUP(B87,'Paras Cadd'!$D$1:$H$2,5,0)</f>
        <v>#N/A</v>
      </c>
      <c r="BU87" s="612" t="e">
        <f>VLOOKUP(B87,'ICICI Securities'!$D$1:$H$2,5,0)</f>
        <v>#N/A</v>
      </c>
      <c r="BV87" s="612" t="e">
        <f>VLOOKUP(B87,'Citius Tech'!$D$2:$H$5,5,0)</f>
        <v>#N/A</v>
      </c>
      <c r="BW87" s="612" t="e">
        <f>VLOOKUP(B87,'Buzzy Brains'!$D$2:$H$2,5,0)</f>
        <v>#N/A</v>
      </c>
      <c r="BX87" s="612" t="e">
        <f>VLOOKUP(B87,'Decimal Point'!$D$2:$H$2,5,0)</f>
        <v>#N/A</v>
      </c>
      <c r="BY87" s="612" t="e">
        <f>VLOOKUP(B87,'Sankey Business Solutions'!$D$2:$H$3,5,0)</f>
        <v>#N/A</v>
      </c>
      <c r="BZ87" s="612" t="e">
        <f>VLOOKUP(B87,'Nangia &amp; Co LLP'!$D$2:$H$2,5,0)</f>
        <v>#N/A</v>
      </c>
      <c r="CA87" s="612" t="e">
        <f>VLOOKUP(B87,'FIS Solutions India Pvt Ltd'!$D$2:$H$2,5,0)</f>
        <v>#N/A</v>
      </c>
      <c r="CB87" s="612" t="e">
        <f>VLOOKUP(B87,'Delta Technology &amp; Management '!$D$2:$H$16,5,0)</f>
        <v>#N/A</v>
      </c>
      <c r="CC87" s="612" t="e">
        <f>VLOOKUP(B87,'Espoir Networks'!$D$3:$H$11,5,0)</f>
        <v>#N/A</v>
      </c>
      <c r="CD87" s="612" t="e">
        <f>VLOOKUP(B87,'Servosys Solution'!$D$3:$H$5,5,0)</f>
        <v>#N/A</v>
      </c>
      <c r="CE87" s="612" t="e">
        <f>VLOOKUP(B87,'Ribbon Communications'!$D$3:$H$4,5,0)</f>
        <v>#N/A</v>
      </c>
      <c r="CF87" s="612">
        <f t="shared" si="4"/>
        <v>1</v>
      </c>
      <c r="CG87" s="129" t="s">
        <v>10379</v>
      </c>
      <c r="CH87" s="129">
        <v>325505514637</v>
      </c>
      <c r="CI87" s="129" t="s">
        <v>134</v>
      </c>
      <c r="CJ87" s="129" t="s">
        <v>11732</v>
      </c>
      <c r="CK87" s="132">
        <v>42917</v>
      </c>
      <c r="CL87" s="129">
        <v>2021</v>
      </c>
      <c r="CM87" s="128" t="s">
        <v>11936</v>
      </c>
      <c r="CN87" s="129">
        <v>437</v>
      </c>
      <c r="CO87" s="133">
        <v>87.4</v>
      </c>
      <c r="CP87" s="129">
        <v>2014</v>
      </c>
      <c r="CQ87" s="129" t="s">
        <v>79</v>
      </c>
      <c r="CR87" s="128" t="s">
        <v>12136</v>
      </c>
      <c r="CS87" s="129">
        <v>535</v>
      </c>
      <c r="CT87" s="133">
        <v>82.31</v>
      </c>
      <c r="CU87" s="129">
        <v>2016</v>
      </c>
      <c r="CV87" s="129" t="s">
        <v>79</v>
      </c>
      <c r="CW87" s="131" t="s">
        <v>81</v>
      </c>
      <c r="CX87" s="131" t="s">
        <v>81</v>
      </c>
      <c r="CY87" s="129" t="s">
        <v>81</v>
      </c>
      <c r="CZ87" s="129" t="s">
        <v>81</v>
      </c>
      <c r="DA87" s="129" t="s">
        <v>81</v>
      </c>
      <c r="DB87" s="129" t="s">
        <v>81</v>
      </c>
      <c r="DC87" s="129" t="s">
        <v>81</v>
      </c>
      <c r="DD87" s="129" t="s">
        <v>81</v>
      </c>
      <c r="DE87" s="129" t="s">
        <v>81</v>
      </c>
      <c r="DF87" s="129">
        <v>0</v>
      </c>
      <c r="DG87" s="134">
        <v>6.67</v>
      </c>
      <c r="DH87" s="134">
        <v>6.67</v>
      </c>
      <c r="DI87" s="134">
        <v>7.8</v>
      </c>
      <c r="DJ87" s="134">
        <v>9.0299999999999994</v>
      </c>
      <c r="DK87" s="134">
        <v>7.4</v>
      </c>
      <c r="DL87" s="131"/>
      <c r="DM87" s="129">
        <v>37.57</v>
      </c>
      <c r="DN87" s="129">
        <v>7.5140000000000002</v>
      </c>
      <c r="DO87" s="129"/>
      <c r="DP87" s="131" t="s">
        <v>138</v>
      </c>
      <c r="DQ87" s="129">
        <v>0</v>
      </c>
      <c r="DR87" s="129">
        <v>0</v>
      </c>
      <c r="DS87" s="129" t="s">
        <v>83</v>
      </c>
      <c r="DT87" s="129" t="s">
        <v>230</v>
      </c>
      <c r="DU87" s="129" t="s">
        <v>83</v>
      </c>
      <c r="DV87" s="129" t="s">
        <v>83</v>
      </c>
      <c r="DW87" s="131" t="s">
        <v>83</v>
      </c>
      <c r="DX87" s="131" t="s">
        <v>84</v>
      </c>
      <c r="DY87" s="131" t="s">
        <v>81</v>
      </c>
      <c r="DZ87" s="131" t="s">
        <v>10382</v>
      </c>
      <c r="EA87" s="131" t="s">
        <v>187</v>
      </c>
      <c r="EB87" s="131" t="s">
        <v>10383</v>
      </c>
      <c r="EC87" s="131" t="s">
        <v>601</v>
      </c>
      <c r="ED87" s="131" t="s">
        <v>89</v>
      </c>
      <c r="EE87" s="131" t="s">
        <v>10384</v>
      </c>
      <c r="EF87" s="131" t="s">
        <v>10385</v>
      </c>
      <c r="EG87" s="131" t="s">
        <v>10386</v>
      </c>
      <c r="EH87" s="131" t="s">
        <v>10387</v>
      </c>
      <c r="EI87" s="131" t="s">
        <v>10388</v>
      </c>
      <c r="EJ87" s="135" t="s">
        <v>10389</v>
      </c>
      <c r="EK87" s="135" t="s">
        <v>10390</v>
      </c>
      <c r="EL87" s="135" t="s">
        <v>10391</v>
      </c>
      <c r="EM87" s="135" t="s">
        <v>10392</v>
      </c>
      <c r="EN87" s="131" t="s">
        <v>81</v>
      </c>
    </row>
    <row r="88" spans="1:145" ht="18" thickTop="1" thickBot="1">
      <c r="A88" s="575">
        <f t="shared" si="5"/>
        <v>87</v>
      </c>
      <c r="B88" s="572" t="s">
        <v>10953</v>
      </c>
      <c r="C88" s="600" t="s">
        <v>10954</v>
      </c>
      <c r="D88" s="570" t="s">
        <v>13208</v>
      </c>
      <c r="E88" s="568" t="str">
        <f t="shared" si="3"/>
        <v>Placed</v>
      </c>
      <c r="F88" s="570" t="s">
        <v>12493</v>
      </c>
      <c r="G88" s="570" t="s">
        <v>530</v>
      </c>
      <c r="H88" s="131" t="str">
        <f>VLOOKUP(B88,CMPN1!C:E, 3,0)</f>
        <v>12th + Engineering without live KT</v>
      </c>
      <c r="I88" s="610">
        <v>36319</v>
      </c>
      <c r="J88" s="572">
        <v>20</v>
      </c>
      <c r="K88" s="611" t="s">
        <v>10955</v>
      </c>
      <c r="L88" s="611" t="s">
        <v>73</v>
      </c>
      <c r="M88" s="611" t="s">
        <v>10956</v>
      </c>
      <c r="N88" s="612" t="s">
        <v>10952</v>
      </c>
      <c r="O88" s="612">
        <v>25414086</v>
      </c>
      <c r="P88" s="612">
        <v>9930470196</v>
      </c>
      <c r="Q88" s="612" t="e">
        <f>VLOOKUP(B88,'TCS CON'!$D$1:$H$98,5,0)</f>
        <v>#N/A</v>
      </c>
      <c r="R88" s="612">
        <f>VLOOKUP(B88,LTI!$C$1:$H$46,6,0)</f>
        <v>350000</v>
      </c>
      <c r="S88" s="612" t="e">
        <f>VLOOKUP(B88,JARO!$E$2:$I$11,5,0)</f>
        <v>#N/A</v>
      </c>
      <c r="T88" s="612" t="e">
        <f>VLOOKUP(B88,Capgemini!$D$3:$H$78,5,0)</f>
        <v>#N/A</v>
      </c>
      <c r="U88" s="612" t="e">
        <f>VLOOKUP(B88,Carwale!$D$1:$H$4,5,0)</f>
        <v>#N/A</v>
      </c>
      <c r="V88" s="612" t="e">
        <f>VLOOKUP(B88,'Interactive Brokers'!E:I,5,0)</f>
        <v>#N/A</v>
      </c>
      <c r="W88" s="612" t="e">
        <f>VLOOKUP(B88,'REL Jio'!E:I,5,0)</f>
        <v>#N/A</v>
      </c>
      <c r="X88" s="612" t="e">
        <f>VLOOKUP(B88,'Sciative Sol'!E:I,5,0)</f>
        <v>#N/A</v>
      </c>
      <c r="Y88" s="612" t="e">
        <f>VLOOKUP(B88,'Hexaware Tech'!E:I,5,0)</f>
        <v>#N/A</v>
      </c>
      <c r="Z88" s="612" t="e">
        <f>VLOOKUP(B88,Axis!D:H,5,0)</f>
        <v>#N/A</v>
      </c>
      <c r="AA88" s="612" t="e">
        <f>VLOOKUP(B88,Ugam!$D$3:$H$26,5,0)</f>
        <v>#N/A</v>
      </c>
      <c r="AB88" s="612" t="e">
        <f>VLOOKUP(B88,Zeus!F:J,5,0)</f>
        <v>#N/A</v>
      </c>
      <c r="AC88" s="612" t="e">
        <f>VLOOKUP(B88,Montran!F:J,5,0)</f>
        <v>#N/A</v>
      </c>
      <c r="AD88" s="612" t="e">
        <f>VLOOKUP(B88,Endurance!G88:L88,5,0)</f>
        <v>#N/A</v>
      </c>
      <c r="AE88" s="612" t="e">
        <f>VLOOKUP(B88,'Swabhav Techlabs'!$F$1:$J$2,5,0)</f>
        <v>#N/A</v>
      </c>
      <c r="AF88" s="612" t="e">
        <f>VLOOKUP(B88,'Quality Kiosk'!$F$1:$J$18,5,0)</f>
        <v>#N/A</v>
      </c>
      <c r="AG88" s="612" t="e">
        <f>VLOOKUP(B88,'Lemon VB'!$F$1:$J$2,5,0)</f>
        <v>#N/A</v>
      </c>
      <c r="AH88" s="612" t="e">
        <f>VLOOKUP(B88,Gocomet!$E$1:$I$3,5,0)</f>
        <v>#N/A</v>
      </c>
      <c r="AI88" s="612" t="e">
        <f>VLOOKUP(B88,'Ingram Micro'!$E$1:$I$8,5,0)</f>
        <v>#N/A</v>
      </c>
      <c r="AJ88" s="612" t="e">
        <f>VLOOKUP(B88,'DePronto Infotech'!$E$1:$I$2,5,0)</f>
        <v>#N/A</v>
      </c>
      <c r="AK88" s="612" t="e">
        <f>VLOOKUP(B88,'Reliance Retail'!$E$1:$I$4,5,0)</f>
        <v>#N/A</v>
      </c>
      <c r="AL88" s="612" t="e">
        <f>VLOOKUP(B88,'Bright Champs'!$D$1:$H$13,5,0)</f>
        <v>#N/A</v>
      </c>
      <c r="AM88" s="612" t="e">
        <f>VLOOKUP(B88,Neosoft!$E$1:$I$12,5,0)</f>
        <v>#N/A</v>
      </c>
      <c r="AN88" s="612" t="e">
        <f>VLOOKUP(B88,Infosys!$E$1:$I$3,5,0)</f>
        <v>#N/A</v>
      </c>
      <c r="AO88" s="612" t="e">
        <f>VLOOKUP(B88,Cerelabs!$E$1:$I$5,5,0)</f>
        <v>#N/A</v>
      </c>
      <c r="AP88" s="612" t="e">
        <f>VLOOKUP(B88,'Neebal Technologies'!$D$1:$H$2,5,0)</f>
        <v>#N/A</v>
      </c>
      <c r="AQ88" s="612" t="e">
        <f>VLOOKUP(B88,'Vertiv Energy'!$D$1:$H$2,5,0)</f>
        <v>#N/A</v>
      </c>
      <c r="AR88" s="612" t="e">
        <f>VLOOKUP(B88,'Acidaes Solutions (CRMNEXT)'!$D$1:$H$3,5,0)</f>
        <v>#N/A</v>
      </c>
      <c r="AS88" s="612" t="e">
        <f>VLOOKUP(B88,Growisto!$D$1:$H$2,5,0)</f>
        <v>#N/A</v>
      </c>
      <c r="AT88" s="612" t="e">
        <f>VLOOKUP(B88,'9.9 Mediaworx - Digit'!$D$1:$H$2,5,0)</f>
        <v>#N/A</v>
      </c>
      <c r="AU88" s="612" t="e">
        <f>VLOOKUP(B88,'Vistaar systems Pvt Ltd'!$D$2:$H$3,5,0)</f>
        <v>#N/A</v>
      </c>
      <c r="AV88" s="612" t="e">
        <f>VLOOKUP(B88,'Course 5i'!$D$2:$H$11,5,0)</f>
        <v>#N/A</v>
      </c>
      <c r="AW88" s="612" t="e">
        <f>VLOOKUP(B88,'Radiant Appliances &amp; Electronic'!$D$1:$H$13,5,0)</f>
        <v>#N/A</v>
      </c>
      <c r="AX88" s="612" t="e">
        <f>VLOOKUP(B88,'Atos Global'!$D$3:$H$27,5,0)</f>
        <v>#N/A</v>
      </c>
      <c r="AY88" s="612" t="e">
        <f>VLOOKUP(B88,'Saama Technologies'!$D$1:$H$2,5,0)</f>
        <v>#N/A</v>
      </c>
      <c r="AZ88" s="612" t="e">
        <f>VLOOKUP(B88,'Multiplier Solutions'!$D$1:$H$2,5,0)</f>
        <v>#N/A</v>
      </c>
      <c r="BA88" s="612" t="e">
        <f>VLOOKUP(B88,GEP!$D$2:$H$5,5,0)</f>
        <v>#N/A</v>
      </c>
      <c r="BB88" s="612" t="e">
        <f>VLOOKUP(B88,Accenture!$D$1:$H$6,5,0)</f>
        <v>#N/A</v>
      </c>
      <c r="BC88" s="612" t="e">
        <f>VLOOKUP(B88,'Endurance International Group'!$D$1:$H$2,5,0)</f>
        <v>#N/A</v>
      </c>
      <c r="BD88" s="612" t="e">
        <f>VLOOKUP(B88,Newgen!$D$1:$H$2,5,0)</f>
        <v>#N/A</v>
      </c>
      <c r="BE88" s="612" t="e">
        <f>VLOOKUP(B88,'3D Incredible'!D88:H88,5,0)</f>
        <v>#N/A</v>
      </c>
      <c r="BF88" s="612" t="e">
        <f>VLOOKUP(B88,'Raja Software Labs'!$D$2:$H$2,5,0)</f>
        <v>#N/A</v>
      </c>
      <c r="BG88" s="612" t="e">
        <f>VLOOKUP(B88,Wipro!$D$1:$H$2,5,0)</f>
        <v>#N/A</v>
      </c>
      <c r="BH88" s="612" t="e">
        <f>VLOOKUP(B88,'Perch Technologies'!$D$2:$H$2,5,0)</f>
        <v>#N/A</v>
      </c>
      <c r="BI88" s="612" t="e">
        <f>VLOOKUP(B88,'Morning Star'!$D$1:$H$6,5,0)</f>
        <v>#N/A</v>
      </c>
      <c r="BJ88" s="612" t="e">
        <f>VLOOKUP(B88,Flexiloans!$D$1:$H$2,5,0)</f>
        <v>#N/A</v>
      </c>
      <c r="BK88" s="612" t="e">
        <f>VLOOKUP(B88,'Thirdware Solutions'!$D$1:$H$2,5,0)</f>
        <v>#N/A</v>
      </c>
      <c r="BL88" s="612" t="e">
        <f>VLOOKUP(B88,Tescom!$D$1:$H$8,5,0)</f>
        <v>#N/A</v>
      </c>
      <c r="BM88" s="612" t="e">
        <f>VLOOKUP(B88,'Cogno AI'!$D$1:$H$2,5,0)</f>
        <v>#N/A</v>
      </c>
      <c r="BN88" s="612" t="e">
        <f>VLOOKUP(B88,'ABM Knowledgeware'!$D$1:$H$2,5,0)</f>
        <v>#N/A</v>
      </c>
      <c r="BO88" s="612" t="e">
        <f>VLOOKUP(B88,'Concerto Software'!$D$1:$H$3,5,0)</f>
        <v>#N/A</v>
      </c>
      <c r="BP88" s="612" t="e">
        <f>VLOOKUP(B88,'My Captain'!$D$1:$H$4,5,0)</f>
        <v>#N/A</v>
      </c>
      <c r="BQ88" s="612" t="e">
        <f>VLOOKUP(B88,'Finoux Solutions'!$D$2:$H$4,5,0)</f>
        <v>#N/A</v>
      </c>
      <c r="BR88" s="612" t="e">
        <f>VLOOKUP(B88,'MITR Learning'!$D$1:$H$2,5,0)</f>
        <v>#N/A</v>
      </c>
      <c r="BS88" s="612" t="e">
        <f>VLOOKUP(B88,Nucsoft!$D$2:$H$6,5,0)</f>
        <v>#N/A</v>
      </c>
      <c r="BT88" s="612" t="e">
        <f>VLOOKUP(B88,'Paras Cadd'!$D$1:$H$2,5,0)</f>
        <v>#N/A</v>
      </c>
      <c r="BU88" s="612" t="e">
        <f>VLOOKUP(B88,'ICICI Securities'!$D$1:$H$2,5,0)</f>
        <v>#N/A</v>
      </c>
      <c r="BV88" s="612" t="e">
        <f>VLOOKUP(B88,'Citius Tech'!$D$2:$H$5,5,0)</f>
        <v>#N/A</v>
      </c>
      <c r="BW88" s="612" t="e">
        <f>VLOOKUP(B88,'Buzzy Brains'!$D$2:$H$2,5,0)</f>
        <v>#N/A</v>
      </c>
      <c r="BX88" s="612" t="e">
        <f>VLOOKUP(B88,'Decimal Point'!$D$2:$H$2,5,0)</f>
        <v>#N/A</v>
      </c>
      <c r="BY88" s="612" t="e">
        <f>VLOOKUP(B88,'Sankey Business Solutions'!$D$2:$H$3,5,0)</f>
        <v>#N/A</v>
      </c>
      <c r="BZ88" s="612" t="e">
        <f>VLOOKUP(B88,'Nangia &amp; Co LLP'!$D$2:$H$2,5,0)</f>
        <v>#N/A</v>
      </c>
      <c r="CA88" s="612" t="e">
        <f>VLOOKUP(B88,'FIS Solutions India Pvt Ltd'!$D$2:$H$2,5,0)</f>
        <v>#N/A</v>
      </c>
      <c r="CB88" s="612" t="e">
        <f>VLOOKUP(B88,'Delta Technology &amp; Management '!$D$2:$H$16,5,0)</f>
        <v>#N/A</v>
      </c>
      <c r="CC88" s="612" t="e">
        <f>VLOOKUP(B88,'Espoir Networks'!$D$3:$H$11,5,0)</f>
        <v>#N/A</v>
      </c>
      <c r="CD88" s="612" t="e">
        <f>VLOOKUP(B88,'Servosys Solution'!$D$3:$H$5,5,0)</f>
        <v>#N/A</v>
      </c>
      <c r="CE88" s="612" t="e">
        <f>VLOOKUP(B88,'Ribbon Communications'!$D$3:$H$4,5,0)</f>
        <v>#N/A</v>
      </c>
      <c r="CF88" s="612">
        <f t="shared" si="4"/>
        <v>1</v>
      </c>
      <c r="CG88" s="129" t="s">
        <v>10957</v>
      </c>
      <c r="CH88" s="129">
        <v>601834996691</v>
      </c>
      <c r="CI88" s="129" t="s">
        <v>10958</v>
      </c>
      <c r="CJ88" s="129" t="s">
        <v>11732</v>
      </c>
      <c r="CK88" s="132">
        <v>42917</v>
      </c>
      <c r="CL88" s="129">
        <v>2021</v>
      </c>
      <c r="CM88" s="128" t="s">
        <v>10959</v>
      </c>
      <c r="CN88" s="129">
        <v>472</v>
      </c>
      <c r="CO88" s="133">
        <v>0.94399999999999995</v>
      </c>
      <c r="CP88" s="129">
        <v>2015</v>
      </c>
      <c r="CQ88" s="129" t="s">
        <v>79</v>
      </c>
      <c r="CR88" s="128" t="s">
        <v>12137</v>
      </c>
      <c r="CS88" s="129">
        <v>570</v>
      </c>
      <c r="CT88" s="133">
        <v>87.69</v>
      </c>
      <c r="CU88" s="129">
        <v>2017</v>
      </c>
      <c r="CV88" s="129" t="s">
        <v>79</v>
      </c>
      <c r="CW88" s="131" t="s">
        <v>81</v>
      </c>
      <c r="CX88" s="131" t="s">
        <v>81</v>
      </c>
      <c r="CY88" s="129" t="s">
        <v>81</v>
      </c>
      <c r="CZ88" s="129" t="s">
        <v>81</v>
      </c>
      <c r="DA88" s="129" t="s">
        <v>81</v>
      </c>
      <c r="DB88" s="129" t="s">
        <v>81</v>
      </c>
      <c r="DC88" s="129" t="s">
        <v>81</v>
      </c>
      <c r="DD88" s="129" t="s">
        <v>81</v>
      </c>
      <c r="DE88" s="129" t="s">
        <v>81</v>
      </c>
      <c r="DF88" s="129">
        <v>0</v>
      </c>
      <c r="DG88" s="134">
        <v>9.1999999999999993</v>
      </c>
      <c r="DH88" s="134">
        <v>8.48</v>
      </c>
      <c r="DI88" s="134">
        <v>10</v>
      </c>
      <c r="DJ88" s="134">
        <v>10</v>
      </c>
      <c r="DK88" s="134">
        <v>10</v>
      </c>
      <c r="DL88" s="131"/>
      <c r="DM88" s="129">
        <v>47.68</v>
      </c>
      <c r="DN88" s="129">
        <v>9.5359999999999996</v>
      </c>
      <c r="DO88" s="129"/>
      <c r="DP88" s="131" t="s">
        <v>138</v>
      </c>
      <c r="DQ88" s="129">
        <v>0</v>
      </c>
      <c r="DR88" s="129">
        <v>0</v>
      </c>
      <c r="DS88" s="129" t="s">
        <v>83</v>
      </c>
      <c r="DT88" s="129" t="s">
        <v>83</v>
      </c>
      <c r="DU88" s="129" t="s">
        <v>83</v>
      </c>
      <c r="DV88" s="129" t="s">
        <v>83</v>
      </c>
      <c r="DW88" s="131" t="s">
        <v>83</v>
      </c>
      <c r="DX88" s="131" t="s">
        <v>84</v>
      </c>
      <c r="DY88" s="131" t="s">
        <v>81</v>
      </c>
      <c r="DZ88" s="131" t="s">
        <v>10961</v>
      </c>
      <c r="EA88" s="131" t="s">
        <v>1126</v>
      </c>
      <c r="EB88" s="131" t="s">
        <v>10962</v>
      </c>
      <c r="EC88" s="131" t="s">
        <v>86</v>
      </c>
      <c r="ED88" s="131" t="s">
        <v>89</v>
      </c>
      <c r="EE88" s="131" t="s">
        <v>10963</v>
      </c>
      <c r="EF88" s="131" t="s">
        <v>10964</v>
      </c>
      <c r="EG88" s="131" t="s">
        <v>1451</v>
      </c>
      <c r="EH88" s="131" t="s">
        <v>10965</v>
      </c>
      <c r="EI88" s="131" t="s">
        <v>1010</v>
      </c>
      <c r="EJ88" s="135" t="s">
        <v>10966</v>
      </c>
      <c r="EK88" s="135" t="s">
        <v>10967</v>
      </c>
      <c r="EL88" s="135" t="s">
        <v>7849</v>
      </c>
      <c r="EM88" s="135" t="s">
        <v>10968</v>
      </c>
      <c r="EN88" s="131" t="s">
        <v>81</v>
      </c>
    </row>
    <row r="89" spans="1:145" ht="18" thickTop="1" thickBot="1">
      <c r="A89" s="575">
        <f t="shared" si="5"/>
        <v>88</v>
      </c>
      <c r="B89" s="572" t="s">
        <v>11064</v>
      </c>
      <c r="C89" s="600" t="s">
        <v>11065</v>
      </c>
      <c r="D89" s="570" t="s">
        <v>13209</v>
      </c>
      <c r="E89" s="568" t="str">
        <f t="shared" si="3"/>
        <v>Placed</v>
      </c>
      <c r="F89" s="570" t="s">
        <v>12493</v>
      </c>
      <c r="G89" s="570" t="s">
        <v>530</v>
      </c>
      <c r="H89" s="131" t="str">
        <f>VLOOKUP(B89,CMPN1!C:E, 3,0)</f>
        <v>12th + Engineering without live KT</v>
      </c>
      <c r="I89" s="610" t="s">
        <v>11066</v>
      </c>
      <c r="J89" s="572">
        <v>20</v>
      </c>
      <c r="K89" s="611" t="s">
        <v>11067</v>
      </c>
      <c r="L89" s="611" t="s">
        <v>11068</v>
      </c>
      <c r="M89" s="611" t="s">
        <v>11069</v>
      </c>
      <c r="N89" s="612" t="s">
        <v>11063</v>
      </c>
      <c r="O89" s="612">
        <v>9527022405</v>
      </c>
      <c r="P89" s="612">
        <v>9527022405</v>
      </c>
      <c r="Q89" s="612">
        <f>VLOOKUP(B89,'TCS CON'!$D$1:$H$98,5,0)</f>
        <v>336000</v>
      </c>
      <c r="R89" s="612" t="e">
        <f>VLOOKUP(B89,LTI!$C$1:$H$46,6,0)</f>
        <v>#N/A</v>
      </c>
      <c r="S89" s="612" t="e">
        <f>VLOOKUP(B89,JARO!$E$2:$I$11,5,0)</f>
        <v>#N/A</v>
      </c>
      <c r="T89" s="612">
        <f>VLOOKUP(B89,Capgemini!$D$3:$H$78,5,0)</f>
        <v>380000</v>
      </c>
      <c r="U89" s="612" t="e">
        <f>VLOOKUP(B89,Carwale!$D$1:$H$4,5,0)</f>
        <v>#N/A</v>
      </c>
      <c r="V89" s="612" t="e">
        <f>VLOOKUP(B89,'Interactive Brokers'!E:I,5,0)</f>
        <v>#N/A</v>
      </c>
      <c r="W89" s="612" t="e">
        <f>VLOOKUP(B89,'REL Jio'!E:I,5,0)</f>
        <v>#N/A</v>
      </c>
      <c r="X89" s="612" t="e">
        <f>VLOOKUP(B89,'Sciative Sol'!E:I,5,0)</f>
        <v>#N/A</v>
      </c>
      <c r="Y89" s="612" t="e">
        <f>VLOOKUP(B89,'Hexaware Tech'!E:I,5,0)</f>
        <v>#N/A</v>
      </c>
      <c r="Z89" s="612" t="e">
        <f>VLOOKUP(B89,Axis!D:H,5,0)</f>
        <v>#N/A</v>
      </c>
      <c r="AA89" s="612" t="e">
        <f>VLOOKUP(B89,Ugam!$D$3:$H$26,5,0)</f>
        <v>#N/A</v>
      </c>
      <c r="AB89" s="612" t="e">
        <f>VLOOKUP(B89,Zeus!F:J,5,0)</f>
        <v>#N/A</v>
      </c>
      <c r="AC89" s="612" t="e">
        <f>VLOOKUP(B89,Montran!F:J,5,0)</f>
        <v>#N/A</v>
      </c>
      <c r="AD89" s="612" t="e">
        <f>VLOOKUP(B89,Endurance!G89:L89,5,0)</f>
        <v>#N/A</v>
      </c>
      <c r="AE89" s="612" t="e">
        <f>VLOOKUP(B89,'Swabhav Techlabs'!$F$1:$J$2,5,0)</f>
        <v>#N/A</v>
      </c>
      <c r="AF89" s="612" t="e">
        <f>VLOOKUP(B89,'Quality Kiosk'!$F$1:$J$18,5,0)</f>
        <v>#N/A</v>
      </c>
      <c r="AG89" s="612" t="e">
        <f>VLOOKUP(B89,'Lemon VB'!$F$1:$J$2,5,0)</f>
        <v>#N/A</v>
      </c>
      <c r="AH89" s="612" t="e">
        <f>VLOOKUP(B89,Gocomet!$E$1:$I$3,5,0)</f>
        <v>#N/A</v>
      </c>
      <c r="AI89" s="612" t="e">
        <f>VLOOKUP(B89,'Ingram Micro'!$E$1:$I$8,5,0)</f>
        <v>#N/A</v>
      </c>
      <c r="AJ89" s="612" t="e">
        <f>VLOOKUP(B89,'DePronto Infotech'!$E$1:$I$2,5,0)</f>
        <v>#N/A</v>
      </c>
      <c r="AK89" s="612" t="e">
        <f>VLOOKUP(B89,'Reliance Retail'!$E$1:$I$4,5,0)</f>
        <v>#N/A</v>
      </c>
      <c r="AL89" s="612" t="e">
        <f>VLOOKUP(B89,'Bright Champs'!$D$1:$H$13,5,0)</f>
        <v>#N/A</v>
      </c>
      <c r="AM89" s="612" t="e">
        <f>VLOOKUP(B89,Neosoft!$E$1:$I$12,5,0)</f>
        <v>#N/A</v>
      </c>
      <c r="AN89" s="612" t="e">
        <f>VLOOKUP(B89,Infosys!$E$1:$I$3,5,0)</f>
        <v>#N/A</v>
      </c>
      <c r="AO89" s="612" t="e">
        <f>VLOOKUP(B89,Cerelabs!$E$1:$I$5,5,0)</f>
        <v>#N/A</v>
      </c>
      <c r="AP89" s="612" t="e">
        <f>VLOOKUP(B89,'Neebal Technologies'!$D$1:$H$2,5,0)</f>
        <v>#N/A</v>
      </c>
      <c r="AQ89" s="612" t="e">
        <f>VLOOKUP(B89,'Vertiv Energy'!$D$1:$H$2,5,0)</f>
        <v>#N/A</v>
      </c>
      <c r="AR89" s="612" t="e">
        <f>VLOOKUP(B89,'Acidaes Solutions (CRMNEXT)'!$D$1:$H$3,5,0)</f>
        <v>#N/A</v>
      </c>
      <c r="AS89" s="612" t="e">
        <f>VLOOKUP(B89,Growisto!$D$1:$H$2,5,0)</f>
        <v>#N/A</v>
      </c>
      <c r="AT89" s="612" t="e">
        <f>VLOOKUP(B89,'9.9 Mediaworx - Digit'!$D$1:$H$2,5,0)</f>
        <v>#N/A</v>
      </c>
      <c r="AU89" s="612" t="e">
        <f>VLOOKUP(B89,'Vistaar systems Pvt Ltd'!$D$2:$H$3,5,0)</f>
        <v>#N/A</v>
      </c>
      <c r="AV89" s="612" t="e">
        <f>VLOOKUP(B89,'Course 5i'!$D$2:$H$11,5,0)</f>
        <v>#N/A</v>
      </c>
      <c r="AW89" s="612" t="e">
        <f>VLOOKUP(B89,'Radiant Appliances &amp; Electronic'!$D$1:$H$13,5,0)</f>
        <v>#N/A</v>
      </c>
      <c r="AX89" s="612" t="e">
        <f>VLOOKUP(B89,'Atos Global'!$D$3:$H$27,5,0)</f>
        <v>#N/A</v>
      </c>
      <c r="AY89" s="612" t="e">
        <f>VLOOKUP(B89,'Saama Technologies'!$D$1:$H$2,5,0)</f>
        <v>#N/A</v>
      </c>
      <c r="AZ89" s="612" t="e">
        <f>VLOOKUP(B89,'Multiplier Solutions'!$D$1:$H$2,5,0)</f>
        <v>#N/A</v>
      </c>
      <c r="BA89" s="612" t="e">
        <f>VLOOKUP(B89,GEP!$D$2:$H$5,5,0)</f>
        <v>#N/A</v>
      </c>
      <c r="BB89" s="612" t="e">
        <f>VLOOKUP(B89,Accenture!$D$1:$H$6,5,0)</f>
        <v>#N/A</v>
      </c>
      <c r="BC89" s="612" t="e">
        <f>VLOOKUP(B89,'Endurance International Group'!$D$1:$H$2,5,0)</f>
        <v>#N/A</v>
      </c>
      <c r="BD89" s="612" t="e">
        <f>VLOOKUP(B89,Newgen!$D$1:$H$2,5,0)</f>
        <v>#N/A</v>
      </c>
      <c r="BE89" s="612" t="e">
        <f>VLOOKUP(B89,'3D Incredible'!D89:H89,5,0)</f>
        <v>#N/A</v>
      </c>
      <c r="BF89" s="612" t="e">
        <f>VLOOKUP(B89,'Raja Software Labs'!$D$2:$H$2,5,0)</f>
        <v>#N/A</v>
      </c>
      <c r="BG89" s="612" t="e">
        <f>VLOOKUP(B89,Wipro!$D$1:$H$2,5,0)</f>
        <v>#N/A</v>
      </c>
      <c r="BH89" s="612" t="e">
        <f>VLOOKUP(B89,'Perch Technologies'!$D$2:$H$2,5,0)</f>
        <v>#N/A</v>
      </c>
      <c r="BI89" s="612" t="e">
        <f>VLOOKUP(B89,'Morning Star'!$D$1:$H$6,5,0)</f>
        <v>#N/A</v>
      </c>
      <c r="BJ89" s="612" t="e">
        <f>VLOOKUP(B89,Flexiloans!$D$1:$H$2,5,0)</f>
        <v>#N/A</v>
      </c>
      <c r="BK89" s="612" t="e">
        <f>VLOOKUP(B89,'Thirdware Solutions'!$D$1:$H$2,5,0)</f>
        <v>#N/A</v>
      </c>
      <c r="BL89" s="612" t="e">
        <f>VLOOKUP(B89,Tescom!$D$1:$H$8,5,0)</f>
        <v>#N/A</v>
      </c>
      <c r="BM89" s="612" t="e">
        <f>VLOOKUP(B89,'Cogno AI'!$D$1:$H$2,5,0)</f>
        <v>#N/A</v>
      </c>
      <c r="BN89" s="612" t="e">
        <f>VLOOKUP(B89,'ABM Knowledgeware'!$D$1:$H$2,5,0)</f>
        <v>#N/A</v>
      </c>
      <c r="BO89" s="612" t="e">
        <f>VLOOKUP(B89,'Concerto Software'!$D$1:$H$3,5,0)</f>
        <v>#N/A</v>
      </c>
      <c r="BP89" s="612" t="e">
        <f>VLOOKUP(B89,'My Captain'!$D$1:$H$4,5,0)</f>
        <v>#N/A</v>
      </c>
      <c r="BQ89" s="612" t="e">
        <f>VLOOKUP(B89,'Finoux Solutions'!$D$2:$H$4,5,0)</f>
        <v>#N/A</v>
      </c>
      <c r="BR89" s="612" t="e">
        <f>VLOOKUP(B89,'MITR Learning'!$D$1:$H$2,5,0)</f>
        <v>#N/A</v>
      </c>
      <c r="BS89" s="612" t="e">
        <f>VLOOKUP(B89,Nucsoft!$D$2:$H$6,5,0)</f>
        <v>#N/A</v>
      </c>
      <c r="BT89" s="612" t="e">
        <f>VLOOKUP(B89,'Paras Cadd'!$D$1:$H$2,5,0)</f>
        <v>#N/A</v>
      </c>
      <c r="BU89" s="612" t="e">
        <f>VLOOKUP(B89,'ICICI Securities'!$D$1:$H$2,5,0)</f>
        <v>#N/A</v>
      </c>
      <c r="BV89" s="612" t="e">
        <f>VLOOKUP(B89,'Citius Tech'!$D$2:$H$5,5,0)</f>
        <v>#N/A</v>
      </c>
      <c r="BW89" s="612" t="e">
        <f>VLOOKUP(B89,'Buzzy Brains'!$D$2:$H$2,5,0)</f>
        <v>#N/A</v>
      </c>
      <c r="BX89" s="612" t="e">
        <f>VLOOKUP(B89,'Decimal Point'!$D$2:$H$2,5,0)</f>
        <v>#N/A</v>
      </c>
      <c r="BY89" s="612" t="e">
        <f>VLOOKUP(B89,'Sankey Business Solutions'!$D$2:$H$3,5,0)</f>
        <v>#N/A</v>
      </c>
      <c r="BZ89" s="612" t="e">
        <f>VLOOKUP(B89,'Nangia &amp; Co LLP'!$D$2:$H$2,5,0)</f>
        <v>#N/A</v>
      </c>
      <c r="CA89" s="612" t="e">
        <f>VLOOKUP(B89,'FIS Solutions India Pvt Ltd'!$D$2:$H$2,5,0)</f>
        <v>#N/A</v>
      </c>
      <c r="CB89" s="612" t="e">
        <f>VLOOKUP(B89,'Delta Technology &amp; Management '!$D$2:$H$16,5,0)</f>
        <v>#N/A</v>
      </c>
      <c r="CC89" s="612" t="e">
        <f>VLOOKUP(B89,'Espoir Networks'!$D$3:$H$11,5,0)</f>
        <v>#N/A</v>
      </c>
      <c r="CD89" s="612" t="e">
        <f>VLOOKUP(B89,'Servosys Solution'!$D$3:$H$5,5,0)</f>
        <v>#N/A</v>
      </c>
      <c r="CE89" s="612" t="e">
        <f>VLOOKUP(B89,'Ribbon Communications'!$D$3:$H$4,5,0)</f>
        <v>#N/A</v>
      </c>
      <c r="CF89" s="612">
        <f t="shared" si="4"/>
        <v>2</v>
      </c>
      <c r="CG89" s="129" t="s">
        <v>11070</v>
      </c>
      <c r="CH89" s="129">
        <v>905562395053</v>
      </c>
      <c r="CI89" s="129" t="s">
        <v>81</v>
      </c>
      <c r="CJ89" s="129" t="s">
        <v>11732</v>
      </c>
      <c r="CK89" s="132">
        <v>42917</v>
      </c>
      <c r="CL89" s="129">
        <v>2021</v>
      </c>
      <c r="CM89" s="128" t="s">
        <v>11071</v>
      </c>
      <c r="CN89" s="129">
        <v>454</v>
      </c>
      <c r="CO89" s="133">
        <v>90.8</v>
      </c>
      <c r="CP89" s="129">
        <v>2015</v>
      </c>
      <c r="CQ89" s="129" t="s">
        <v>79</v>
      </c>
      <c r="CR89" s="128" t="s">
        <v>11072</v>
      </c>
      <c r="CS89" s="129">
        <v>563</v>
      </c>
      <c r="CT89" s="133">
        <v>86.62</v>
      </c>
      <c r="CU89" s="129">
        <v>2017</v>
      </c>
      <c r="CV89" s="129" t="s">
        <v>79</v>
      </c>
      <c r="CW89" s="131" t="s">
        <v>81</v>
      </c>
      <c r="CX89" s="131" t="s">
        <v>81</v>
      </c>
      <c r="CY89" s="129" t="s">
        <v>81</v>
      </c>
      <c r="CZ89" s="129" t="s">
        <v>81</v>
      </c>
      <c r="DA89" s="129" t="s">
        <v>81</v>
      </c>
      <c r="DB89" s="129" t="s">
        <v>81</v>
      </c>
      <c r="DC89" s="129" t="s">
        <v>81</v>
      </c>
      <c r="DD89" s="129" t="s">
        <v>81</v>
      </c>
      <c r="DE89" s="129" t="s">
        <v>81</v>
      </c>
      <c r="DF89" s="129">
        <v>0</v>
      </c>
      <c r="DG89" s="134">
        <v>7.65</v>
      </c>
      <c r="DH89" s="134">
        <v>7.94</v>
      </c>
      <c r="DI89" s="134">
        <v>8.77</v>
      </c>
      <c r="DJ89" s="134">
        <v>9.41</v>
      </c>
      <c r="DK89" s="134">
        <v>9.18</v>
      </c>
      <c r="DL89" s="134">
        <v>9.92</v>
      </c>
      <c r="DM89" s="129">
        <v>52.87</v>
      </c>
      <c r="DN89" s="129">
        <v>8.8000000000000007</v>
      </c>
      <c r="DO89" s="129"/>
      <c r="DP89" s="131" t="s">
        <v>82</v>
      </c>
      <c r="DQ89" s="129">
        <v>0</v>
      </c>
      <c r="DR89" s="129">
        <v>0</v>
      </c>
      <c r="DS89" s="129" t="s">
        <v>83</v>
      </c>
      <c r="DT89" s="129" t="s">
        <v>83</v>
      </c>
      <c r="DU89" s="129" t="s">
        <v>83</v>
      </c>
      <c r="DV89" s="129" t="s">
        <v>83</v>
      </c>
      <c r="DW89" s="131" t="s">
        <v>83</v>
      </c>
      <c r="DX89" s="131" t="s">
        <v>84</v>
      </c>
      <c r="DY89" s="131" t="s">
        <v>81</v>
      </c>
      <c r="DZ89" s="131" t="s">
        <v>11073</v>
      </c>
      <c r="EA89" s="131" t="s">
        <v>86</v>
      </c>
      <c r="EB89" s="131" t="s">
        <v>11074</v>
      </c>
      <c r="EC89" s="131" t="s">
        <v>86</v>
      </c>
      <c r="ED89" s="131" t="s">
        <v>89</v>
      </c>
      <c r="EE89" s="131" t="s">
        <v>11075</v>
      </c>
      <c r="EF89" s="131" t="s">
        <v>11076</v>
      </c>
      <c r="EG89" s="131" t="s">
        <v>11077</v>
      </c>
      <c r="EH89" s="131" t="s">
        <v>11078</v>
      </c>
      <c r="EI89" s="131" t="s">
        <v>11079</v>
      </c>
      <c r="EJ89" s="135" t="s">
        <v>11080</v>
      </c>
      <c r="EK89" s="135" t="s">
        <v>11081</v>
      </c>
      <c r="EL89" s="135" t="s">
        <v>11082</v>
      </c>
      <c r="EM89" s="135" t="s">
        <v>11083</v>
      </c>
      <c r="EN89" s="131" t="s">
        <v>81</v>
      </c>
    </row>
    <row r="90" spans="1:145" ht="18" thickTop="1" thickBot="1">
      <c r="A90" s="575">
        <f t="shared" si="5"/>
        <v>89</v>
      </c>
      <c r="B90" s="572" t="s">
        <v>11339</v>
      </c>
      <c r="C90" s="600" t="s">
        <v>13043</v>
      </c>
      <c r="D90" s="570" t="s">
        <v>13209</v>
      </c>
      <c r="E90" s="568" t="str">
        <f t="shared" si="3"/>
        <v>Placed</v>
      </c>
      <c r="F90" s="570" t="s">
        <v>12493</v>
      </c>
      <c r="G90" s="570" t="s">
        <v>530</v>
      </c>
      <c r="H90" s="131" t="str">
        <f>VLOOKUP(B90,CMPN1!C:E, 3,0)</f>
        <v>12th + Engineering without live KT</v>
      </c>
      <c r="I90" s="610" t="s">
        <v>11341</v>
      </c>
      <c r="J90" s="572">
        <v>20</v>
      </c>
      <c r="K90" s="611" t="s">
        <v>11342</v>
      </c>
      <c r="L90" s="611" t="s">
        <v>11343</v>
      </c>
      <c r="M90" s="611" t="s">
        <v>11344</v>
      </c>
      <c r="N90" s="612" t="s">
        <v>11338</v>
      </c>
      <c r="O90" s="612">
        <v>9682558218</v>
      </c>
      <c r="P90" s="612">
        <v>9682558218</v>
      </c>
      <c r="Q90" s="612" t="e">
        <f>VLOOKUP(B90,'TCS CON'!$D$1:$H$98,5,0)</f>
        <v>#N/A</v>
      </c>
      <c r="R90" s="612" t="e">
        <f>VLOOKUP(B90,LTI!$C$1:$H$46,6,0)</f>
        <v>#N/A</v>
      </c>
      <c r="S90" s="612" t="e">
        <f>VLOOKUP(B90,JARO!$E$2:$I$11,5,0)</f>
        <v>#N/A</v>
      </c>
      <c r="T90" s="612">
        <f>VLOOKUP(B90,Capgemini!$D$3:$H$78,5,0)</f>
        <v>380000</v>
      </c>
      <c r="U90" s="612" t="e">
        <f>VLOOKUP(B90,Carwale!$D$1:$H$4,5,0)</f>
        <v>#N/A</v>
      </c>
      <c r="V90" s="612" t="e">
        <f>VLOOKUP(B90,'Interactive Brokers'!E:I,5,0)</f>
        <v>#N/A</v>
      </c>
      <c r="W90" s="612" t="e">
        <f>VLOOKUP(B90,'REL Jio'!E:I,5,0)</f>
        <v>#N/A</v>
      </c>
      <c r="X90" s="612" t="e">
        <f>VLOOKUP(B90,'Sciative Sol'!E:I,5,0)</f>
        <v>#N/A</v>
      </c>
      <c r="Y90" s="612" t="e">
        <f>VLOOKUP(B90,'Hexaware Tech'!E:I,5,0)</f>
        <v>#N/A</v>
      </c>
      <c r="Z90" s="612" t="e">
        <f>VLOOKUP(B90,Axis!D:H,5,0)</f>
        <v>#N/A</v>
      </c>
      <c r="AA90" s="612" t="e">
        <f>VLOOKUP(B90,Ugam!$D$3:$H$26,5,0)</f>
        <v>#N/A</v>
      </c>
      <c r="AB90" s="612" t="e">
        <f>VLOOKUP(B90,Zeus!F:J,5,0)</f>
        <v>#N/A</v>
      </c>
      <c r="AC90" s="612" t="e">
        <f>VLOOKUP(B90,Montran!F:J,5,0)</f>
        <v>#N/A</v>
      </c>
      <c r="AD90" s="612" t="e">
        <f>VLOOKUP(B90,Endurance!G90:L90,5,0)</f>
        <v>#N/A</v>
      </c>
      <c r="AE90" s="612" t="e">
        <f>VLOOKUP(B90,'Swabhav Techlabs'!$F$1:$J$2,5,0)</f>
        <v>#N/A</v>
      </c>
      <c r="AF90" s="612" t="e">
        <f>VLOOKUP(B90,'Quality Kiosk'!$F$1:$J$18,5,0)</f>
        <v>#N/A</v>
      </c>
      <c r="AG90" s="612" t="e">
        <f>VLOOKUP(B90,'Lemon VB'!$F$1:$J$2,5,0)</f>
        <v>#N/A</v>
      </c>
      <c r="AH90" s="612" t="e">
        <f>VLOOKUP(B90,Gocomet!$E$1:$I$3,5,0)</f>
        <v>#N/A</v>
      </c>
      <c r="AI90" s="612" t="e">
        <f>VLOOKUP(B90,'Ingram Micro'!$E$1:$I$8,5,0)</f>
        <v>#N/A</v>
      </c>
      <c r="AJ90" s="612" t="e">
        <f>VLOOKUP(B90,'DePronto Infotech'!$E$1:$I$2,5,0)</f>
        <v>#N/A</v>
      </c>
      <c r="AK90" s="612" t="e">
        <f>VLOOKUP(B90,'Reliance Retail'!$E$1:$I$4,5,0)</f>
        <v>#N/A</v>
      </c>
      <c r="AL90" s="612" t="e">
        <f>VLOOKUP(B90,'Bright Champs'!$D$1:$H$13,5,0)</f>
        <v>#N/A</v>
      </c>
      <c r="AM90" s="612" t="e">
        <f>VLOOKUP(B90,Neosoft!$E$1:$I$12,5,0)</f>
        <v>#N/A</v>
      </c>
      <c r="AN90" s="612" t="e">
        <f>VLOOKUP(B90,Infosys!$E$1:$I$3,5,0)</f>
        <v>#N/A</v>
      </c>
      <c r="AO90" s="612" t="e">
        <f>VLOOKUP(B90,Cerelabs!$E$1:$I$5,5,0)</f>
        <v>#N/A</v>
      </c>
      <c r="AP90" s="612" t="e">
        <f>VLOOKUP(B90,'Neebal Technologies'!$D$1:$H$2,5,0)</f>
        <v>#N/A</v>
      </c>
      <c r="AQ90" s="612" t="e">
        <f>VLOOKUP(B90,'Vertiv Energy'!$D$1:$H$2,5,0)</f>
        <v>#N/A</v>
      </c>
      <c r="AR90" s="612" t="e">
        <f>VLOOKUP(B90,'Acidaes Solutions (CRMNEXT)'!$D$1:$H$3,5,0)</f>
        <v>#N/A</v>
      </c>
      <c r="AS90" s="612" t="e">
        <f>VLOOKUP(B90,Growisto!$D$1:$H$2,5,0)</f>
        <v>#N/A</v>
      </c>
      <c r="AT90" s="612" t="e">
        <f>VLOOKUP(B90,'9.9 Mediaworx - Digit'!$D$1:$H$2,5,0)</f>
        <v>#N/A</v>
      </c>
      <c r="AU90" s="612" t="e">
        <f>VLOOKUP(B90,'Vistaar systems Pvt Ltd'!$D$2:$H$3,5,0)</f>
        <v>#N/A</v>
      </c>
      <c r="AV90" s="612" t="e">
        <f>VLOOKUP(B90,'Course 5i'!$D$2:$H$11,5,0)</f>
        <v>#N/A</v>
      </c>
      <c r="AW90" s="612" t="e">
        <f>VLOOKUP(B90,'Radiant Appliances &amp; Electronic'!$D$1:$H$13,5,0)</f>
        <v>#N/A</v>
      </c>
      <c r="AX90" s="612" t="e">
        <f>VLOOKUP(B90,'Atos Global'!$D$3:$H$27,5,0)</f>
        <v>#N/A</v>
      </c>
      <c r="AY90" s="612" t="e">
        <f>VLOOKUP(B90,'Saama Technologies'!$D$1:$H$2,5,0)</f>
        <v>#N/A</v>
      </c>
      <c r="AZ90" s="612" t="e">
        <f>VLOOKUP(B90,'Multiplier Solutions'!$D$1:$H$2,5,0)</f>
        <v>#N/A</v>
      </c>
      <c r="BA90" s="612" t="e">
        <f>VLOOKUP(B90,GEP!$D$2:$H$5,5,0)</f>
        <v>#N/A</v>
      </c>
      <c r="BB90" s="612" t="e">
        <f>VLOOKUP(B90,Accenture!$D$1:$H$6,5,0)</f>
        <v>#N/A</v>
      </c>
      <c r="BC90" s="612" t="e">
        <f>VLOOKUP(B90,'Endurance International Group'!$D$1:$H$2,5,0)</f>
        <v>#N/A</v>
      </c>
      <c r="BD90" s="612" t="e">
        <f>VLOOKUP(B90,Newgen!$D$1:$H$2,5,0)</f>
        <v>#N/A</v>
      </c>
      <c r="BE90" s="612" t="e">
        <f>VLOOKUP(B90,'3D Incredible'!D90:H90,5,0)</f>
        <v>#N/A</v>
      </c>
      <c r="BF90" s="612" t="e">
        <f>VLOOKUP(B90,'Raja Software Labs'!$D$2:$H$2,5,0)</f>
        <v>#N/A</v>
      </c>
      <c r="BG90" s="612" t="e">
        <f>VLOOKUP(B90,Wipro!$D$1:$H$2,5,0)</f>
        <v>#N/A</v>
      </c>
      <c r="BH90" s="612" t="e">
        <f>VLOOKUP(B90,'Perch Technologies'!$D$2:$H$2,5,0)</f>
        <v>#N/A</v>
      </c>
      <c r="BI90" s="612" t="e">
        <f>VLOOKUP(B90,'Morning Star'!$D$1:$H$6,5,0)</f>
        <v>#N/A</v>
      </c>
      <c r="BJ90" s="612" t="e">
        <f>VLOOKUP(B90,Flexiloans!$D$1:$H$2,5,0)</f>
        <v>#N/A</v>
      </c>
      <c r="BK90" s="612" t="e">
        <f>VLOOKUP(B90,'Thirdware Solutions'!$D$1:$H$2,5,0)</f>
        <v>#N/A</v>
      </c>
      <c r="BL90" s="612" t="e">
        <f>VLOOKUP(B90,Tescom!$D$1:$H$8,5,0)</f>
        <v>#N/A</v>
      </c>
      <c r="BM90" s="612" t="e">
        <f>VLOOKUP(B90,'Cogno AI'!$D$1:$H$2,5,0)</f>
        <v>#N/A</v>
      </c>
      <c r="BN90" s="612" t="e">
        <f>VLOOKUP(B90,'ABM Knowledgeware'!$D$1:$H$2,5,0)</f>
        <v>#N/A</v>
      </c>
      <c r="BO90" s="612" t="e">
        <f>VLOOKUP(B90,'Concerto Software'!$D$1:$H$3,5,0)</f>
        <v>#N/A</v>
      </c>
      <c r="BP90" s="612" t="e">
        <f>VLOOKUP(B90,'My Captain'!$D$1:$H$4,5,0)</f>
        <v>#N/A</v>
      </c>
      <c r="BQ90" s="612" t="e">
        <f>VLOOKUP(B90,'Finoux Solutions'!$D$2:$H$4,5,0)</f>
        <v>#N/A</v>
      </c>
      <c r="BR90" s="612" t="e">
        <f>VLOOKUP(B90,'MITR Learning'!$D$1:$H$2,5,0)</f>
        <v>#N/A</v>
      </c>
      <c r="BS90" s="612" t="e">
        <f>VLOOKUP(B90,Nucsoft!$D$2:$H$6,5,0)</f>
        <v>#N/A</v>
      </c>
      <c r="BT90" s="612" t="e">
        <f>VLOOKUP(B90,'Paras Cadd'!$D$1:$H$2,5,0)</f>
        <v>#N/A</v>
      </c>
      <c r="BU90" s="612" t="e">
        <f>VLOOKUP(B90,'ICICI Securities'!$D$1:$H$2,5,0)</f>
        <v>#N/A</v>
      </c>
      <c r="BV90" s="612" t="e">
        <f>VLOOKUP(B90,'Citius Tech'!$D$2:$H$5,5,0)</f>
        <v>#N/A</v>
      </c>
      <c r="BW90" s="612" t="e">
        <f>VLOOKUP(B90,'Buzzy Brains'!$D$2:$H$2,5,0)</f>
        <v>#N/A</v>
      </c>
      <c r="BX90" s="612" t="e">
        <f>VLOOKUP(B90,'Decimal Point'!$D$2:$H$2,5,0)</f>
        <v>#N/A</v>
      </c>
      <c r="BY90" s="612" t="e">
        <f>VLOOKUP(B90,'Sankey Business Solutions'!$D$2:$H$3,5,0)</f>
        <v>#N/A</v>
      </c>
      <c r="BZ90" s="612" t="e">
        <f>VLOOKUP(B90,'Nangia &amp; Co LLP'!$D$2:$H$2,5,0)</f>
        <v>#N/A</v>
      </c>
      <c r="CA90" s="612" t="e">
        <f>VLOOKUP(B90,'FIS Solutions India Pvt Ltd'!$D$2:$H$2,5,0)</f>
        <v>#N/A</v>
      </c>
      <c r="CB90" s="612" t="e">
        <f>VLOOKUP(B90,'Delta Technology &amp; Management '!$D$2:$H$16,5,0)</f>
        <v>#N/A</v>
      </c>
      <c r="CC90" s="612" t="e">
        <f>VLOOKUP(B90,'Espoir Networks'!$D$3:$H$11,5,0)</f>
        <v>#N/A</v>
      </c>
      <c r="CD90" s="612" t="e">
        <f>VLOOKUP(B90,'Servosys Solution'!$D$3:$H$5,5,0)</f>
        <v>#N/A</v>
      </c>
      <c r="CE90" s="612" t="e">
        <f>VLOOKUP(B90,'Ribbon Communications'!$D$3:$H$4,5,0)</f>
        <v>#N/A</v>
      </c>
      <c r="CF90" s="612">
        <f t="shared" si="4"/>
        <v>1</v>
      </c>
      <c r="CG90" s="129" t="s">
        <v>11345</v>
      </c>
      <c r="CH90" s="129">
        <v>519670488804</v>
      </c>
      <c r="CI90" s="129" t="s">
        <v>134</v>
      </c>
      <c r="CJ90" s="129" t="s">
        <v>11732</v>
      </c>
      <c r="CK90" s="132">
        <v>42917</v>
      </c>
      <c r="CL90" s="129">
        <v>2021</v>
      </c>
      <c r="CM90" s="128" t="s">
        <v>11937</v>
      </c>
      <c r="CN90" s="129">
        <v>440</v>
      </c>
      <c r="CO90" s="133">
        <v>88</v>
      </c>
      <c r="CP90" s="129">
        <v>2015</v>
      </c>
      <c r="CQ90" s="129" t="s">
        <v>276</v>
      </c>
      <c r="CR90" s="128" t="s">
        <v>12138</v>
      </c>
      <c r="CS90" s="129">
        <v>422</v>
      </c>
      <c r="CT90" s="133">
        <v>84.4</v>
      </c>
      <c r="CU90" s="129">
        <v>2017</v>
      </c>
      <c r="CV90" s="129" t="s">
        <v>276</v>
      </c>
      <c r="CW90" s="131" t="s">
        <v>81</v>
      </c>
      <c r="CX90" s="131" t="s">
        <v>81</v>
      </c>
      <c r="CY90" s="129" t="s">
        <v>81</v>
      </c>
      <c r="CZ90" s="129" t="s">
        <v>81</v>
      </c>
      <c r="DA90" s="129" t="s">
        <v>81</v>
      </c>
      <c r="DB90" s="129" t="s">
        <v>81</v>
      </c>
      <c r="DC90" s="129" t="s">
        <v>81</v>
      </c>
      <c r="DD90" s="129" t="s">
        <v>81</v>
      </c>
      <c r="DE90" s="129" t="s">
        <v>81</v>
      </c>
      <c r="DF90" s="129">
        <v>0</v>
      </c>
      <c r="DG90" s="134">
        <v>7.89</v>
      </c>
      <c r="DH90" s="134">
        <v>7.81</v>
      </c>
      <c r="DI90" s="134">
        <v>8.0399999999999991</v>
      </c>
      <c r="DJ90" s="134">
        <v>8.5500000000000007</v>
      </c>
      <c r="DK90" s="134">
        <v>7.25</v>
      </c>
      <c r="DL90" s="134">
        <v>9.92</v>
      </c>
      <c r="DM90" s="129">
        <v>49.46</v>
      </c>
      <c r="DN90" s="129">
        <v>8.23</v>
      </c>
      <c r="DO90" s="129"/>
      <c r="DP90" s="131" t="s">
        <v>82</v>
      </c>
      <c r="DQ90" s="129">
        <v>0</v>
      </c>
      <c r="DR90" s="129">
        <v>0</v>
      </c>
      <c r="DS90" s="129" t="s">
        <v>83</v>
      </c>
      <c r="DT90" s="129" t="s">
        <v>83</v>
      </c>
      <c r="DU90" s="129" t="s">
        <v>83</v>
      </c>
      <c r="DV90" s="129" t="s">
        <v>83</v>
      </c>
      <c r="DW90" s="131" t="s">
        <v>83</v>
      </c>
      <c r="DX90" s="131" t="s">
        <v>84</v>
      </c>
      <c r="DY90" s="131" t="s">
        <v>81</v>
      </c>
      <c r="DZ90" s="131" t="s">
        <v>11348</v>
      </c>
      <c r="EA90" s="131" t="s">
        <v>11349</v>
      </c>
      <c r="EB90" s="131" t="s">
        <v>11350</v>
      </c>
      <c r="EC90" s="131" t="s">
        <v>167</v>
      </c>
      <c r="ED90" s="131" t="s">
        <v>89</v>
      </c>
      <c r="EE90" s="131" t="s">
        <v>11351</v>
      </c>
      <c r="EF90" s="131" t="s">
        <v>11352</v>
      </c>
      <c r="EG90" s="131" t="s">
        <v>11353</v>
      </c>
      <c r="EH90" s="131" t="s">
        <v>11354</v>
      </c>
      <c r="EI90" s="131" t="s">
        <v>11355</v>
      </c>
      <c r="EJ90" s="135" t="s">
        <v>11356</v>
      </c>
      <c r="EK90" s="135" t="s">
        <v>11357</v>
      </c>
      <c r="EL90" s="135" t="s">
        <v>11358</v>
      </c>
      <c r="EM90" s="135" t="s">
        <v>11359</v>
      </c>
      <c r="EN90" s="131" t="s">
        <v>81</v>
      </c>
    </row>
    <row r="91" spans="1:145" ht="18" thickTop="1" thickBot="1">
      <c r="A91" s="575">
        <f t="shared" si="5"/>
        <v>90</v>
      </c>
      <c r="B91" s="572" t="s">
        <v>11379</v>
      </c>
      <c r="C91" s="600" t="s">
        <v>11380</v>
      </c>
      <c r="D91" s="570" t="s">
        <v>13209</v>
      </c>
      <c r="E91" s="568" t="str">
        <f t="shared" si="3"/>
        <v>Placed</v>
      </c>
      <c r="F91" s="570" t="s">
        <v>12493</v>
      </c>
      <c r="G91" s="570" t="s">
        <v>530</v>
      </c>
      <c r="H91" s="131" t="str">
        <f>VLOOKUP(B91,CMPN1!C:E, 3,0)</f>
        <v>12th + Engineering without live KT</v>
      </c>
      <c r="I91" s="610" t="s">
        <v>2235</v>
      </c>
      <c r="J91" s="572">
        <v>20</v>
      </c>
      <c r="K91" s="611" t="s">
        <v>11381</v>
      </c>
      <c r="L91" s="611" t="s">
        <v>73</v>
      </c>
      <c r="M91" s="611" t="s">
        <v>11382</v>
      </c>
      <c r="N91" s="612" t="s">
        <v>11378</v>
      </c>
      <c r="O91" s="612">
        <v>9869455447</v>
      </c>
      <c r="P91" s="612">
        <v>7302486900</v>
      </c>
      <c r="Q91" s="612" t="e">
        <f>VLOOKUP(B91,'TCS CON'!$D$1:$H$98,5,0)</f>
        <v>#N/A</v>
      </c>
      <c r="R91" s="612" t="e">
        <f>VLOOKUP(B91,LTI!$C$1:$H$46,6,0)</f>
        <v>#N/A</v>
      </c>
      <c r="S91" s="612" t="e">
        <f>VLOOKUP(B91,JARO!$E$2:$I$11,5,0)</f>
        <v>#N/A</v>
      </c>
      <c r="T91" s="612" t="e">
        <f>VLOOKUP(B91,Capgemini!$D$3:$H$78,5,0)</f>
        <v>#N/A</v>
      </c>
      <c r="U91" s="612" t="e">
        <f>VLOOKUP(B91,Carwale!$D$1:$H$4,5,0)</f>
        <v>#N/A</v>
      </c>
      <c r="V91" s="612" t="e">
        <f>VLOOKUP(B91,'Interactive Brokers'!E:I,5,0)</f>
        <v>#N/A</v>
      </c>
      <c r="W91" s="612" t="e">
        <f>VLOOKUP(B91,'REL Jio'!E:I,5,0)</f>
        <v>#N/A</v>
      </c>
      <c r="X91" s="612" t="e">
        <f>VLOOKUP(B91,'Sciative Sol'!E:I,5,0)</f>
        <v>#N/A</v>
      </c>
      <c r="Y91" s="612" t="e">
        <f>VLOOKUP(B91,'Hexaware Tech'!E:I,5,0)</f>
        <v>#N/A</v>
      </c>
      <c r="Z91" s="612" t="e">
        <f>VLOOKUP(B91,Axis!D:H,5,0)</f>
        <v>#N/A</v>
      </c>
      <c r="AA91" s="612" t="e">
        <f>VLOOKUP(B91,Ugam!$D$3:$H$26,5,0)</f>
        <v>#N/A</v>
      </c>
      <c r="AB91" s="612">
        <f>VLOOKUP(B91,Zeus!F:J,5,0)</f>
        <v>460000</v>
      </c>
      <c r="AC91" s="612" t="e">
        <f>VLOOKUP(B91,Montran!F:J,5,0)</f>
        <v>#N/A</v>
      </c>
      <c r="AD91" s="612" t="e">
        <f>VLOOKUP(B91,Endurance!G91:L91,5,0)</f>
        <v>#N/A</v>
      </c>
      <c r="AE91" s="612" t="e">
        <f>VLOOKUP(B91,'Swabhav Techlabs'!$F$1:$J$2,5,0)</f>
        <v>#N/A</v>
      </c>
      <c r="AF91" s="612" t="e">
        <f>VLOOKUP(B91,'Quality Kiosk'!$F$1:$J$18,5,0)</f>
        <v>#N/A</v>
      </c>
      <c r="AG91" s="612" t="e">
        <f>VLOOKUP(B91,'Lemon VB'!$F$1:$J$2,5,0)</f>
        <v>#N/A</v>
      </c>
      <c r="AH91" s="612" t="e">
        <f>VLOOKUP(B91,Gocomet!$E$1:$I$3,5,0)</f>
        <v>#N/A</v>
      </c>
      <c r="AI91" s="612" t="e">
        <f>VLOOKUP(B91,'Ingram Micro'!$E$1:$I$8,5,0)</f>
        <v>#N/A</v>
      </c>
      <c r="AJ91" s="612" t="e">
        <f>VLOOKUP(B91,'DePronto Infotech'!$E$1:$I$2,5,0)</f>
        <v>#N/A</v>
      </c>
      <c r="AK91" s="612" t="e">
        <f>VLOOKUP(B91,'Reliance Retail'!$E$1:$I$4,5,0)</f>
        <v>#N/A</v>
      </c>
      <c r="AL91" s="612" t="e">
        <f>VLOOKUP(B91,'Bright Champs'!$D$1:$H$13,5,0)</f>
        <v>#N/A</v>
      </c>
      <c r="AM91" s="612" t="e">
        <f>VLOOKUP(B91,Neosoft!$E$1:$I$12,5,0)</f>
        <v>#N/A</v>
      </c>
      <c r="AN91" s="612" t="e">
        <f>VLOOKUP(B91,Infosys!$E$1:$I$3,5,0)</f>
        <v>#N/A</v>
      </c>
      <c r="AO91" s="612" t="e">
        <f>VLOOKUP(B91,Cerelabs!$E$1:$I$5,5,0)</f>
        <v>#N/A</v>
      </c>
      <c r="AP91" s="612" t="e">
        <f>VLOOKUP(B91,'Neebal Technologies'!$D$1:$H$2,5,0)</f>
        <v>#N/A</v>
      </c>
      <c r="AQ91" s="612" t="e">
        <f>VLOOKUP(B91,'Vertiv Energy'!$D$1:$H$2,5,0)</f>
        <v>#N/A</v>
      </c>
      <c r="AR91" s="612" t="e">
        <f>VLOOKUP(B91,'Acidaes Solutions (CRMNEXT)'!$D$1:$H$3,5,0)</f>
        <v>#N/A</v>
      </c>
      <c r="AS91" s="612" t="e">
        <f>VLOOKUP(B91,Growisto!$D$1:$H$2,5,0)</f>
        <v>#N/A</v>
      </c>
      <c r="AT91" s="612" t="e">
        <f>VLOOKUP(B91,'9.9 Mediaworx - Digit'!$D$1:$H$2,5,0)</f>
        <v>#N/A</v>
      </c>
      <c r="AU91" s="612" t="e">
        <f>VLOOKUP(B91,'Vistaar systems Pvt Ltd'!$D$2:$H$3,5,0)</f>
        <v>#N/A</v>
      </c>
      <c r="AV91" s="612" t="e">
        <f>VLOOKUP(B91,'Course 5i'!$D$2:$H$11,5,0)</f>
        <v>#N/A</v>
      </c>
      <c r="AW91" s="612" t="e">
        <f>VLOOKUP(B91,'Radiant Appliances &amp; Electronic'!$D$1:$H$13,5,0)</f>
        <v>#N/A</v>
      </c>
      <c r="AX91" s="612" t="e">
        <f>VLOOKUP(B91,'Atos Global'!$D$3:$H$27,5,0)</f>
        <v>#N/A</v>
      </c>
      <c r="AY91" s="612" t="e">
        <f>VLOOKUP(B91,'Saama Technologies'!$D$1:$H$2,5,0)</f>
        <v>#N/A</v>
      </c>
      <c r="AZ91" s="612" t="e">
        <f>VLOOKUP(B91,'Multiplier Solutions'!$D$1:$H$2,5,0)</f>
        <v>#N/A</v>
      </c>
      <c r="BA91" s="612" t="e">
        <f>VLOOKUP(B91,GEP!$D$2:$H$5,5,0)</f>
        <v>#N/A</v>
      </c>
      <c r="BB91" s="612" t="e">
        <f>VLOOKUP(B91,Accenture!$D$1:$H$6,5,0)</f>
        <v>#N/A</v>
      </c>
      <c r="BC91" s="612" t="e">
        <f>VLOOKUP(B91,'Endurance International Group'!$D$1:$H$2,5,0)</f>
        <v>#N/A</v>
      </c>
      <c r="BD91" s="612" t="e">
        <f>VLOOKUP(B91,Newgen!$D$1:$H$2,5,0)</f>
        <v>#N/A</v>
      </c>
      <c r="BE91" s="612" t="e">
        <f>VLOOKUP(B91,'3D Incredible'!D91:H91,5,0)</f>
        <v>#N/A</v>
      </c>
      <c r="BF91" s="612" t="e">
        <f>VLOOKUP(B91,'Raja Software Labs'!$D$2:$H$2,5,0)</f>
        <v>#N/A</v>
      </c>
      <c r="BG91" s="612" t="e">
        <f>VLOOKUP(B91,Wipro!$D$1:$H$2,5,0)</f>
        <v>#N/A</v>
      </c>
      <c r="BH91" s="612" t="e">
        <f>VLOOKUP(B91,'Perch Technologies'!$D$2:$H$2,5,0)</f>
        <v>#N/A</v>
      </c>
      <c r="BI91" s="612" t="e">
        <f>VLOOKUP(B91,'Morning Star'!$D$1:$H$6,5,0)</f>
        <v>#N/A</v>
      </c>
      <c r="BJ91" s="612" t="e">
        <f>VLOOKUP(B91,Flexiloans!$D$1:$H$2,5,0)</f>
        <v>#N/A</v>
      </c>
      <c r="BK91" s="612" t="e">
        <f>VLOOKUP(B91,'Thirdware Solutions'!$D$1:$H$2,5,0)</f>
        <v>#N/A</v>
      </c>
      <c r="BL91" s="612" t="e">
        <f>VLOOKUP(B91,Tescom!$D$1:$H$8,5,0)</f>
        <v>#N/A</v>
      </c>
      <c r="BM91" s="612" t="e">
        <f>VLOOKUP(B91,'Cogno AI'!$D$1:$H$2,5,0)</f>
        <v>#N/A</v>
      </c>
      <c r="BN91" s="612" t="e">
        <f>VLOOKUP(B91,'ABM Knowledgeware'!$D$1:$H$2,5,0)</f>
        <v>#N/A</v>
      </c>
      <c r="BO91" s="612" t="e">
        <f>VLOOKUP(B91,'Concerto Software'!$D$1:$H$3,5,0)</f>
        <v>#N/A</v>
      </c>
      <c r="BP91" s="612" t="e">
        <f>VLOOKUP(B91,'My Captain'!$D$1:$H$4,5,0)</f>
        <v>#N/A</v>
      </c>
      <c r="BQ91" s="612" t="e">
        <f>VLOOKUP(B91,'Finoux Solutions'!$D$2:$H$4,5,0)</f>
        <v>#N/A</v>
      </c>
      <c r="BR91" s="612" t="e">
        <f>VLOOKUP(B91,'MITR Learning'!$D$1:$H$2,5,0)</f>
        <v>#N/A</v>
      </c>
      <c r="BS91" s="612" t="e">
        <f>VLOOKUP(B91,Nucsoft!$D$2:$H$6,5,0)</f>
        <v>#N/A</v>
      </c>
      <c r="BT91" s="612" t="e">
        <f>VLOOKUP(B91,'Paras Cadd'!$D$1:$H$2,5,0)</f>
        <v>#N/A</v>
      </c>
      <c r="BU91" s="612" t="e">
        <f>VLOOKUP(B91,'ICICI Securities'!$D$1:$H$2,5,0)</f>
        <v>#N/A</v>
      </c>
      <c r="BV91" s="612" t="e">
        <f>VLOOKUP(B91,'Citius Tech'!$D$2:$H$5,5,0)</f>
        <v>#N/A</v>
      </c>
      <c r="BW91" s="612" t="e">
        <f>VLOOKUP(B91,'Buzzy Brains'!$D$2:$H$2,5,0)</f>
        <v>#N/A</v>
      </c>
      <c r="BX91" s="612" t="e">
        <f>VLOOKUP(B91,'Decimal Point'!$D$2:$H$2,5,0)</f>
        <v>#N/A</v>
      </c>
      <c r="BY91" s="612" t="e">
        <f>VLOOKUP(B91,'Sankey Business Solutions'!$D$2:$H$3,5,0)</f>
        <v>#N/A</v>
      </c>
      <c r="BZ91" s="612" t="e">
        <f>VLOOKUP(B91,'Nangia &amp; Co LLP'!$D$2:$H$2,5,0)</f>
        <v>#N/A</v>
      </c>
      <c r="CA91" s="612" t="e">
        <f>VLOOKUP(B91,'FIS Solutions India Pvt Ltd'!$D$2:$H$2,5,0)</f>
        <v>#N/A</v>
      </c>
      <c r="CB91" s="612" t="e">
        <f>VLOOKUP(B91,'Delta Technology &amp; Management '!$D$2:$H$16,5,0)</f>
        <v>#N/A</v>
      </c>
      <c r="CC91" s="612" t="e">
        <f>VLOOKUP(B91,'Espoir Networks'!$D$3:$H$11,5,0)</f>
        <v>#N/A</v>
      </c>
      <c r="CD91" s="612" t="e">
        <f>VLOOKUP(B91,'Servosys Solution'!$D$3:$H$5,5,0)</f>
        <v>#N/A</v>
      </c>
      <c r="CE91" s="612" t="e">
        <f>VLOOKUP(B91,'Ribbon Communications'!$D$3:$H$4,5,0)</f>
        <v>#N/A</v>
      </c>
      <c r="CF91" s="612">
        <f t="shared" si="4"/>
        <v>1</v>
      </c>
      <c r="CG91" s="129" t="s">
        <v>244</v>
      </c>
      <c r="CH91" s="129">
        <v>567387230610</v>
      </c>
      <c r="CI91" s="129" t="s">
        <v>11383</v>
      </c>
      <c r="CJ91" s="129" t="s">
        <v>11732</v>
      </c>
      <c r="CK91" s="132">
        <v>42917</v>
      </c>
      <c r="CL91" s="129">
        <v>2021</v>
      </c>
      <c r="CM91" s="128" t="s">
        <v>4222</v>
      </c>
      <c r="CN91" s="129">
        <v>471</v>
      </c>
      <c r="CO91" s="133">
        <v>94.2</v>
      </c>
      <c r="CP91" s="129">
        <v>2015</v>
      </c>
      <c r="CQ91" s="129" t="s">
        <v>79</v>
      </c>
      <c r="CR91" s="128" t="s">
        <v>11384</v>
      </c>
      <c r="CS91" s="129">
        <v>540</v>
      </c>
      <c r="CT91" s="133">
        <v>83.08</v>
      </c>
      <c r="CU91" s="129">
        <v>2017</v>
      </c>
      <c r="CV91" s="129" t="s">
        <v>79</v>
      </c>
      <c r="CW91" s="131" t="s">
        <v>81</v>
      </c>
      <c r="CX91" s="131" t="s">
        <v>81</v>
      </c>
      <c r="CY91" s="129" t="s">
        <v>81</v>
      </c>
      <c r="CZ91" s="129" t="s">
        <v>81</v>
      </c>
      <c r="DA91" s="129" t="s">
        <v>81</v>
      </c>
      <c r="DB91" s="129" t="s">
        <v>81</v>
      </c>
      <c r="DC91" s="129" t="s">
        <v>81</v>
      </c>
      <c r="DD91" s="129" t="s">
        <v>81</v>
      </c>
      <c r="DE91" s="129" t="s">
        <v>81</v>
      </c>
      <c r="DF91" s="129">
        <v>0</v>
      </c>
      <c r="DG91" s="134">
        <v>8.1999999999999993</v>
      </c>
      <c r="DH91" s="134">
        <v>8.31</v>
      </c>
      <c r="DI91" s="134">
        <v>8.6199999999999992</v>
      </c>
      <c r="DJ91" s="134">
        <v>8.19</v>
      </c>
      <c r="DK91" s="134">
        <v>7.6</v>
      </c>
      <c r="DL91" s="134">
        <v>9.3000000000000007</v>
      </c>
      <c r="DM91" s="129">
        <v>50.22</v>
      </c>
      <c r="DN91" s="129">
        <v>8.3699999999999992</v>
      </c>
      <c r="DO91" s="129"/>
      <c r="DP91" s="131" t="s">
        <v>82</v>
      </c>
      <c r="DQ91" s="129">
        <v>0</v>
      </c>
      <c r="DR91" s="129">
        <v>0</v>
      </c>
      <c r="DS91" s="129" t="s">
        <v>83</v>
      </c>
      <c r="DT91" s="129" t="s">
        <v>83</v>
      </c>
      <c r="DU91" s="129" t="s">
        <v>83</v>
      </c>
      <c r="DV91" s="129" t="s">
        <v>83</v>
      </c>
      <c r="DW91" s="131" t="s">
        <v>83</v>
      </c>
      <c r="DX91" s="131" t="s">
        <v>84</v>
      </c>
      <c r="DY91" s="131" t="s">
        <v>81</v>
      </c>
      <c r="DZ91" s="131" t="s">
        <v>11385</v>
      </c>
      <c r="EA91" s="131" t="s">
        <v>187</v>
      </c>
      <c r="EB91" s="131" t="s">
        <v>11386</v>
      </c>
      <c r="EC91" s="131" t="s">
        <v>11387</v>
      </c>
      <c r="ED91" s="131" t="s">
        <v>89</v>
      </c>
      <c r="EE91" s="131" t="s">
        <v>11388</v>
      </c>
      <c r="EF91" s="131" t="s">
        <v>11389</v>
      </c>
      <c r="EG91" s="131" t="s">
        <v>11390</v>
      </c>
      <c r="EH91" s="131" t="s">
        <v>11391</v>
      </c>
      <c r="EI91" s="131" t="s">
        <v>11392</v>
      </c>
      <c r="EJ91" s="135" t="s">
        <v>11393</v>
      </c>
      <c r="EK91" s="135" t="s">
        <v>11394</v>
      </c>
      <c r="EL91" s="135" t="s">
        <v>11395</v>
      </c>
      <c r="EM91" s="135" t="s">
        <v>11396</v>
      </c>
      <c r="EN91" s="131" t="s">
        <v>81</v>
      </c>
    </row>
    <row r="92" spans="1:145" s="66" customFormat="1" ht="18" thickTop="1" thickBot="1">
      <c r="A92" s="575">
        <f t="shared" si="5"/>
        <v>91</v>
      </c>
      <c r="B92" s="572" t="s">
        <v>12352</v>
      </c>
      <c r="C92" s="600" t="s">
        <v>12298</v>
      </c>
      <c r="D92" s="570" t="s">
        <v>13209</v>
      </c>
      <c r="E92" s="568" t="str">
        <f t="shared" si="3"/>
        <v>Placed</v>
      </c>
      <c r="F92" s="570" t="s">
        <v>12493</v>
      </c>
      <c r="G92" s="570" t="s">
        <v>530</v>
      </c>
      <c r="H92" s="138" t="str">
        <f>VLOOKUP(B92,CMPN1!C:E,3,0)</f>
        <v>12th + Engineering without live KT</v>
      </c>
      <c r="I92" s="610" t="s">
        <v>12407</v>
      </c>
      <c r="J92" s="572">
        <v>21</v>
      </c>
      <c r="K92" s="611" t="s">
        <v>12411</v>
      </c>
      <c r="L92" s="611" t="s">
        <v>12411</v>
      </c>
      <c r="M92" s="611" t="s">
        <v>12412</v>
      </c>
      <c r="N92" s="612" t="s">
        <v>12413</v>
      </c>
      <c r="O92" s="612">
        <v>7021909310</v>
      </c>
      <c r="P92" s="612">
        <v>7021909310</v>
      </c>
      <c r="Q92" s="612">
        <f>VLOOKUP(B92,'TCS CON'!$D$1:$H$98,5,0)</f>
        <v>700000</v>
      </c>
      <c r="R92" s="612" t="e">
        <f>VLOOKUP(B92,LTI!$C$1:$H$46,6,0)</f>
        <v>#N/A</v>
      </c>
      <c r="S92" s="612" t="e">
        <f>VLOOKUP(B92,JARO!$E$2:$I$11,5,0)</f>
        <v>#N/A</v>
      </c>
      <c r="T92" s="612" t="e">
        <f>VLOOKUP(B92,Capgemini!$D$3:$H$78,5,0)</f>
        <v>#N/A</v>
      </c>
      <c r="U92" s="612" t="e">
        <f>VLOOKUP(B92,Carwale!$D$1:$H$4,5,0)</f>
        <v>#N/A</v>
      </c>
      <c r="V92" s="612" t="e">
        <f>VLOOKUP(B92,'Interactive Brokers'!E:I,5,0)</f>
        <v>#N/A</v>
      </c>
      <c r="W92" s="612" t="e">
        <f>VLOOKUP(B92,'REL Jio'!E:I,5,0)</f>
        <v>#N/A</v>
      </c>
      <c r="X92" s="612" t="e">
        <f>VLOOKUP(B92,'Sciative Sol'!E:I,5,0)</f>
        <v>#N/A</v>
      </c>
      <c r="Y92" s="612" t="e">
        <f>VLOOKUP(B92,'Hexaware Tech'!E:I,5,0)</f>
        <v>#N/A</v>
      </c>
      <c r="Z92" s="612" t="e">
        <f>VLOOKUP(B92,Axis!D:H,5,0)</f>
        <v>#N/A</v>
      </c>
      <c r="AA92" s="612" t="e">
        <f>VLOOKUP(B92,Ugam!$D$3:$H$26,5,0)</f>
        <v>#N/A</v>
      </c>
      <c r="AB92" s="612" t="e">
        <f>VLOOKUP(B92,Zeus!F:J,5,0)</f>
        <v>#N/A</v>
      </c>
      <c r="AC92" s="612" t="e">
        <f>VLOOKUP(B92,Montran!F:J,5,0)</f>
        <v>#N/A</v>
      </c>
      <c r="AD92" s="612" t="e">
        <f>VLOOKUP(B92,Endurance!G92:L92,5,0)</f>
        <v>#N/A</v>
      </c>
      <c r="AE92" s="612" t="e">
        <f>VLOOKUP(B92,'Swabhav Techlabs'!$F$1:$J$2,5,0)</f>
        <v>#N/A</v>
      </c>
      <c r="AF92" s="612" t="e">
        <f>VLOOKUP(B92,'Quality Kiosk'!$F$1:$J$18,5,0)</f>
        <v>#N/A</v>
      </c>
      <c r="AG92" s="612" t="e">
        <f>VLOOKUP(B92,'Lemon VB'!$F$1:$J$2,5,0)</f>
        <v>#N/A</v>
      </c>
      <c r="AH92" s="612" t="e">
        <f>VLOOKUP(B92,Gocomet!$E$1:$I$3,5,0)</f>
        <v>#N/A</v>
      </c>
      <c r="AI92" s="612" t="e">
        <f>VLOOKUP(B92,'Ingram Micro'!$E$1:$I$8,5,0)</f>
        <v>#N/A</v>
      </c>
      <c r="AJ92" s="612" t="e">
        <f>VLOOKUP(B92,'DePronto Infotech'!$E$1:$I$2,5,0)</f>
        <v>#N/A</v>
      </c>
      <c r="AK92" s="612" t="e">
        <f>VLOOKUP(B92,'Reliance Retail'!$E$1:$I$4,5,0)</f>
        <v>#N/A</v>
      </c>
      <c r="AL92" s="612" t="e">
        <f>VLOOKUP(B92,'Bright Champs'!$D$1:$H$13,5,0)</f>
        <v>#N/A</v>
      </c>
      <c r="AM92" s="612" t="e">
        <f>VLOOKUP(B92,Neosoft!$E$1:$I$12,5,0)</f>
        <v>#N/A</v>
      </c>
      <c r="AN92" s="612" t="e">
        <f>VLOOKUP(B92,Infosys!$E$1:$I$3,5,0)</f>
        <v>#N/A</v>
      </c>
      <c r="AO92" s="612" t="e">
        <f>VLOOKUP(B92,Cerelabs!$E$1:$I$5,5,0)</f>
        <v>#N/A</v>
      </c>
      <c r="AP92" s="612" t="e">
        <f>VLOOKUP(B92,'Neebal Technologies'!$D$1:$H$2,5,0)</f>
        <v>#N/A</v>
      </c>
      <c r="AQ92" s="612" t="e">
        <f>VLOOKUP(B92,'Vertiv Energy'!$D$1:$H$2,5,0)</f>
        <v>#N/A</v>
      </c>
      <c r="AR92" s="612" t="e">
        <f>VLOOKUP(B92,'Acidaes Solutions (CRMNEXT)'!$D$1:$H$3,5,0)</f>
        <v>#N/A</v>
      </c>
      <c r="AS92" s="612" t="e">
        <f>VLOOKUP(B92,Growisto!$D$1:$H$2,5,0)</f>
        <v>#N/A</v>
      </c>
      <c r="AT92" s="612" t="e">
        <f>VLOOKUP(B92,'9.9 Mediaworx - Digit'!$D$1:$H$2,5,0)</f>
        <v>#N/A</v>
      </c>
      <c r="AU92" s="612" t="e">
        <f>VLOOKUP(B92,'Vistaar systems Pvt Ltd'!$D$2:$H$3,5,0)</f>
        <v>#N/A</v>
      </c>
      <c r="AV92" s="612" t="e">
        <f>VLOOKUP(B92,'Course 5i'!$D$2:$H$11,5,0)</f>
        <v>#N/A</v>
      </c>
      <c r="AW92" s="612" t="e">
        <f>VLOOKUP(B92,'Radiant Appliances &amp; Electronic'!$D$1:$H$13,5,0)</f>
        <v>#N/A</v>
      </c>
      <c r="AX92" s="612" t="e">
        <f>VLOOKUP(B92,'Atos Global'!$D$3:$H$27,5,0)</f>
        <v>#N/A</v>
      </c>
      <c r="AY92" s="612" t="e">
        <f>VLOOKUP(B92,'Saama Technologies'!$D$1:$H$2,5,0)</f>
        <v>#N/A</v>
      </c>
      <c r="AZ92" s="612" t="e">
        <f>VLOOKUP(B92,'Multiplier Solutions'!$D$1:$H$2,5,0)</f>
        <v>#N/A</v>
      </c>
      <c r="BA92" s="612" t="e">
        <f>VLOOKUP(B92,GEP!$D$2:$H$5,5,0)</f>
        <v>#N/A</v>
      </c>
      <c r="BB92" s="612" t="e">
        <f>VLOOKUP(B92,Accenture!$D$1:$H$6,5,0)</f>
        <v>#N/A</v>
      </c>
      <c r="BC92" s="612" t="e">
        <f>VLOOKUP(B92,'Endurance International Group'!$D$1:$H$2,5,0)</f>
        <v>#N/A</v>
      </c>
      <c r="BD92" s="612" t="e">
        <f>VLOOKUP(B92,Newgen!$D$1:$H$2,5,0)</f>
        <v>#N/A</v>
      </c>
      <c r="BE92" s="612" t="e">
        <f>VLOOKUP(B92,'3D Incredible'!D92:H92,5,0)</f>
        <v>#N/A</v>
      </c>
      <c r="BF92" s="612" t="e">
        <f>VLOOKUP(B92,'Raja Software Labs'!$D$2:$H$2,5,0)</f>
        <v>#N/A</v>
      </c>
      <c r="BG92" s="612" t="e">
        <f>VLOOKUP(B92,Wipro!$D$1:$H$2,5,0)</f>
        <v>#N/A</v>
      </c>
      <c r="BH92" s="612" t="e">
        <f>VLOOKUP(B92,'Perch Technologies'!$D$2:$H$2,5,0)</f>
        <v>#N/A</v>
      </c>
      <c r="BI92" s="612" t="e">
        <f>VLOOKUP(B92,'Morning Star'!$D$1:$H$6,5,0)</f>
        <v>#N/A</v>
      </c>
      <c r="BJ92" s="612" t="e">
        <f>VLOOKUP(B92,Flexiloans!$D$1:$H$2,5,0)</f>
        <v>#N/A</v>
      </c>
      <c r="BK92" s="612" t="e">
        <f>VLOOKUP(B92,'Thirdware Solutions'!$D$1:$H$2,5,0)</f>
        <v>#N/A</v>
      </c>
      <c r="BL92" s="612" t="e">
        <f>VLOOKUP(B92,Tescom!$D$1:$H$8,5,0)</f>
        <v>#N/A</v>
      </c>
      <c r="BM92" s="612" t="e">
        <f>VLOOKUP(B92,'Cogno AI'!$D$1:$H$2,5,0)</f>
        <v>#N/A</v>
      </c>
      <c r="BN92" s="612" t="e">
        <f>VLOOKUP(B92,'ABM Knowledgeware'!$D$1:$H$2,5,0)</f>
        <v>#N/A</v>
      </c>
      <c r="BO92" s="612" t="e">
        <f>VLOOKUP(B92,'Concerto Software'!$D$1:$H$3,5,0)</f>
        <v>#N/A</v>
      </c>
      <c r="BP92" s="612" t="e">
        <f>VLOOKUP(B92,'My Captain'!$D$1:$H$4,5,0)</f>
        <v>#N/A</v>
      </c>
      <c r="BQ92" s="612" t="e">
        <f>VLOOKUP(B92,'Finoux Solutions'!$D$2:$H$4,5,0)</f>
        <v>#N/A</v>
      </c>
      <c r="BR92" s="612" t="e">
        <f>VLOOKUP(B92,'MITR Learning'!$D$1:$H$2,5,0)</f>
        <v>#N/A</v>
      </c>
      <c r="BS92" s="612" t="e">
        <f>VLOOKUP(B92,Nucsoft!$D$2:$H$6,5,0)</f>
        <v>#N/A</v>
      </c>
      <c r="BT92" s="612" t="e">
        <f>VLOOKUP(B92,'Paras Cadd'!$D$1:$H$2,5,0)</f>
        <v>#N/A</v>
      </c>
      <c r="BU92" s="612" t="e">
        <f>VLOOKUP(B92,'ICICI Securities'!$D$1:$H$2,5,0)</f>
        <v>#N/A</v>
      </c>
      <c r="BV92" s="612" t="e">
        <f>VLOOKUP(B92,'Citius Tech'!$D$2:$H$5,5,0)</f>
        <v>#N/A</v>
      </c>
      <c r="BW92" s="612" t="e">
        <f>VLOOKUP(B92,'Buzzy Brains'!$D$2:$H$2,5,0)</f>
        <v>#N/A</v>
      </c>
      <c r="BX92" s="612" t="e">
        <f>VLOOKUP(B92,'Decimal Point'!$D$2:$H$2,5,0)</f>
        <v>#N/A</v>
      </c>
      <c r="BY92" s="612" t="e">
        <f>VLOOKUP(B92,'Sankey Business Solutions'!$D$2:$H$3,5,0)</f>
        <v>#N/A</v>
      </c>
      <c r="BZ92" s="612" t="e">
        <f>VLOOKUP(B92,'Nangia &amp; Co LLP'!$D$2:$H$2,5,0)</f>
        <v>#N/A</v>
      </c>
      <c r="CA92" s="612" t="e">
        <f>VLOOKUP(B92,'FIS Solutions India Pvt Ltd'!$D$2:$H$2,5,0)</f>
        <v>#N/A</v>
      </c>
      <c r="CB92" s="612" t="e">
        <f>VLOOKUP(B92,'Delta Technology &amp; Management '!$D$2:$H$16,5,0)</f>
        <v>#N/A</v>
      </c>
      <c r="CC92" s="612" t="e">
        <f>VLOOKUP(B92,'Espoir Networks'!$D$3:$H$11,5,0)</f>
        <v>#N/A</v>
      </c>
      <c r="CD92" s="612" t="e">
        <f>VLOOKUP(B92,'Servosys Solution'!$D$3:$H$5,5,0)</f>
        <v>#N/A</v>
      </c>
      <c r="CE92" s="612" t="e">
        <f>VLOOKUP(B92,'Ribbon Communications'!$D$3:$H$4,5,0)</f>
        <v>#N/A</v>
      </c>
      <c r="CF92" s="612">
        <f t="shared" si="4"/>
        <v>1</v>
      </c>
      <c r="CG92" s="139" t="s">
        <v>12414</v>
      </c>
      <c r="CH92" s="139">
        <v>656293745625</v>
      </c>
      <c r="CI92" s="139"/>
      <c r="CJ92" s="140" t="s">
        <v>11732</v>
      </c>
      <c r="CK92" s="139">
        <v>2017</v>
      </c>
      <c r="CL92" s="139">
        <v>2021</v>
      </c>
      <c r="CM92" s="141" t="s">
        <v>12415</v>
      </c>
      <c r="CN92" s="139">
        <v>364</v>
      </c>
      <c r="CO92" s="139">
        <v>72.8</v>
      </c>
      <c r="CP92" s="139">
        <v>2015</v>
      </c>
      <c r="CQ92" s="141" t="s">
        <v>12416</v>
      </c>
      <c r="CR92" s="141" t="s">
        <v>12417</v>
      </c>
      <c r="CS92" s="139">
        <v>514</v>
      </c>
      <c r="CT92" s="139">
        <v>79.08</v>
      </c>
      <c r="CU92" s="139">
        <v>2017</v>
      </c>
      <c r="CV92" s="141" t="s">
        <v>12416</v>
      </c>
      <c r="CW92" s="141" t="s">
        <v>12418</v>
      </c>
      <c r="CX92" s="141" t="s">
        <v>12418</v>
      </c>
      <c r="CY92" s="139" t="s">
        <v>12418</v>
      </c>
      <c r="CZ92" s="139" t="s">
        <v>12418</v>
      </c>
      <c r="DA92" s="139" t="s">
        <v>12418</v>
      </c>
      <c r="DB92" s="139" t="s">
        <v>12418</v>
      </c>
      <c r="DC92" s="139" t="s">
        <v>12418</v>
      </c>
      <c r="DD92" s="139" t="s">
        <v>12418</v>
      </c>
      <c r="DE92" s="139" t="s">
        <v>12418</v>
      </c>
      <c r="DF92" s="139" t="s">
        <v>12418</v>
      </c>
      <c r="DG92" s="139">
        <v>8.56</v>
      </c>
      <c r="DH92" s="139">
        <v>7.7</v>
      </c>
      <c r="DI92" s="139">
        <v>9.3800000000000008</v>
      </c>
      <c r="DJ92" s="139">
        <v>8.74</v>
      </c>
      <c r="DK92" s="139">
        <v>8.9600000000000009</v>
      </c>
      <c r="DL92" s="131"/>
      <c r="DM92" s="137">
        <v>53.19</v>
      </c>
      <c r="DN92" s="137"/>
      <c r="DO92" s="137"/>
      <c r="DP92" s="137">
        <v>0</v>
      </c>
      <c r="DQ92" s="137">
        <v>0</v>
      </c>
      <c r="DR92" s="137">
        <v>0</v>
      </c>
      <c r="DS92" s="137">
        <v>0</v>
      </c>
      <c r="DT92" s="137" t="s">
        <v>81</v>
      </c>
      <c r="DU92" s="137" t="s">
        <v>81</v>
      </c>
      <c r="DV92" s="137" t="s">
        <v>3203</v>
      </c>
      <c r="DW92" s="137" t="s">
        <v>3203</v>
      </c>
      <c r="DX92" s="128" t="s">
        <v>81</v>
      </c>
      <c r="DY92" s="128" t="s">
        <v>12419</v>
      </c>
      <c r="DZ92" s="128" t="s">
        <v>12420</v>
      </c>
      <c r="EA92" s="128" t="s">
        <v>12421</v>
      </c>
      <c r="EB92" s="128" t="s">
        <v>88</v>
      </c>
      <c r="EC92" s="128" t="s">
        <v>12422</v>
      </c>
      <c r="ED92" s="128" t="s">
        <v>12423</v>
      </c>
      <c r="EE92" s="128" t="s">
        <v>12424</v>
      </c>
      <c r="EF92" s="128" t="s">
        <v>12425</v>
      </c>
      <c r="EG92" s="128" t="s">
        <v>12426</v>
      </c>
      <c r="EH92" s="128" t="s">
        <v>12427</v>
      </c>
      <c r="EI92" s="142" t="s">
        <v>12428</v>
      </c>
      <c r="EJ92" s="142" t="s">
        <v>12429</v>
      </c>
      <c r="EK92" s="137" t="s">
        <v>12418</v>
      </c>
      <c r="EL92" s="143" t="s">
        <v>12430</v>
      </c>
      <c r="EM92" s="128"/>
      <c r="EN92" s="128"/>
      <c r="EO92"/>
    </row>
    <row r="93" spans="1:145" s="84" customFormat="1" ht="18" thickTop="1" thickBot="1">
      <c r="A93" s="575">
        <f t="shared" si="5"/>
        <v>92</v>
      </c>
      <c r="B93" s="572" t="s">
        <v>12354</v>
      </c>
      <c r="C93" s="601" t="s">
        <v>12343</v>
      </c>
      <c r="D93" s="572" t="s">
        <v>13208</v>
      </c>
      <c r="E93" s="568" t="str">
        <f t="shared" si="3"/>
        <v>Placed</v>
      </c>
      <c r="F93" s="572" t="s">
        <v>12493</v>
      </c>
      <c r="G93" s="572" t="s">
        <v>530</v>
      </c>
      <c r="H93" s="138" t="str">
        <f>VLOOKUP(B93,CMPN1!C:E,3,0)</f>
        <v>12th + Engineering without live KT</v>
      </c>
      <c r="I93" s="610" t="s">
        <v>12408</v>
      </c>
      <c r="J93" s="572">
        <v>21</v>
      </c>
      <c r="K93" s="611" t="s">
        <v>12431</v>
      </c>
      <c r="L93" s="611" t="s">
        <v>12432</v>
      </c>
      <c r="M93" s="611" t="s">
        <v>12433</v>
      </c>
      <c r="N93" s="612" t="s">
        <v>12344</v>
      </c>
      <c r="O93" s="612">
        <v>9619293271</v>
      </c>
      <c r="P93" s="612">
        <v>9619293371</v>
      </c>
      <c r="Q93" s="612" t="e">
        <f>VLOOKUP(B93,'TCS CON'!$D$1:$H$98,5,0)</f>
        <v>#N/A</v>
      </c>
      <c r="R93" s="612">
        <f>VLOOKUP(B93,LTI!$C$1:$H$46,6,0)</f>
        <v>500000</v>
      </c>
      <c r="S93" s="612" t="e">
        <f>VLOOKUP(B93,JARO!$E$2:$I$11,5,0)</f>
        <v>#N/A</v>
      </c>
      <c r="T93" s="612" t="e">
        <f>VLOOKUP(B93,Capgemini!$D$3:$H$78,5,0)</f>
        <v>#N/A</v>
      </c>
      <c r="U93" s="612" t="e">
        <f>VLOOKUP(B93,Carwale!$D$1:$H$4,5,0)</f>
        <v>#N/A</v>
      </c>
      <c r="V93" s="612" t="e">
        <f>VLOOKUP(B93,'Interactive Brokers'!E:I,5,0)</f>
        <v>#N/A</v>
      </c>
      <c r="W93" s="612">
        <f>VLOOKUP(B93,'REL Jio'!E:I,5,0)</f>
        <v>350000</v>
      </c>
      <c r="X93" s="612" t="e">
        <f>VLOOKUP(B93,'Sciative Sol'!E:I,5,0)</f>
        <v>#N/A</v>
      </c>
      <c r="Y93" s="612" t="e">
        <f>VLOOKUP(B93,'Hexaware Tech'!E:I,5,0)</f>
        <v>#N/A</v>
      </c>
      <c r="Z93" s="612" t="e">
        <f>VLOOKUP(B93,Axis!D:H,5,0)</f>
        <v>#N/A</v>
      </c>
      <c r="AA93" s="612" t="e">
        <f>VLOOKUP(B93,Ugam!$D$3:$H$26,5,0)</f>
        <v>#N/A</v>
      </c>
      <c r="AB93" s="612" t="e">
        <f>VLOOKUP(B93,Zeus!F:J,5,0)</f>
        <v>#N/A</v>
      </c>
      <c r="AC93" s="612" t="e">
        <f>VLOOKUP(B93,Montran!F:J,5,0)</f>
        <v>#N/A</v>
      </c>
      <c r="AD93" s="612" t="e">
        <f>VLOOKUP(B93,Endurance!G93:L93,5,0)</f>
        <v>#N/A</v>
      </c>
      <c r="AE93" s="612" t="e">
        <f>VLOOKUP(B93,'Swabhav Techlabs'!$F$1:$J$2,5,0)</f>
        <v>#N/A</v>
      </c>
      <c r="AF93" s="612" t="e">
        <f>VLOOKUP(B93,'Quality Kiosk'!$F$1:$J$18,5,0)</f>
        <v>#N/A</v>
      </c>
      <c r="AG93" s="612" t="e">
        <f>VLOOKUP(B93,'Lemon VB'!$F$1:$J$2,5,0)</f>
        <v>#N/A</v>
      </c>
      <c r="AH93" s="612" t="e">
        <f>VLOOKUP(B93,Gocomet!$E$1:$I$3,5,0)</f>
        <v>#N/A</v>
      </c>
      <c r="AI93" s="612" t="e">
        <f>VLOOKUP(B93,'Ingram Micro'!$E$1:$I$8,5,0)</f>
        <v>#N/A</v>
      </c>
      <c r="AJ93" s="612" t="e">
        <f>VLOOKUP(B93,'DePronto Infotech'!$E$1:$I$2,5,0)</f>
        <v>#N/A</v>
      </c>
      <c r="AK93" s="612" t="e">
        <f>VLOOKUP(B93,'Reliance Retail'!$E$1:$I$4,5,0)</f>
        <v>#N/A</v>
      </c>
      <c r="AL93" s="612" t="e">
        <f>VLOOKUP(B93,'Bright Champs'!$D$1:$H$13,5,0)</f>
        <v>#N/A</v>
      </c>
      <c r="AM93" s="612" t="e">
        <f>VLOOKUP(B93,Neosoft!$E$1:$I$12,5,0)</f>
        <v>#N/A</v>
      </c>
      <c r="AN93" s="612" t="e">
        <f>VLOOKUP(B93,Infosys!$E$1:$I$3,5,0)</f>
        <v>#N/A</v>
      </c>
      <c r="AO93" s="612" t="e">
        <f>VLOOKUP(B93,Cerelabs!$E$1:$I$5,5,0)</f>
        <v>#N/A</v>
      </c>
      <c r="AP93" s="612" t="e">
        <f>VLOOKUP(B93,'Neebal Technologies'!$D$1:$H$2,5,0)</f>
        <v>#N/A</v>
      </c>
      <c r="AQ93" s="612" t="e">
        <f>VLOOKUP(B93,'Vertiv Energy'!$D$1:$H$2,5,0)</f>
        <v>#N/A</v>
      </c>
      <c r="AR93" s="612" t="e">
        <f>VLOOKUP(B93,'Acidaes Solutions (CRMNEXT)'!$D$1:$H$3,5,0)</f>
        <v>#N/A</v>
      </c>
      <c r="AS93" s="612" t="e">
        <f>VLOOKUP(B93,Growisto!$D$1:$H$2,5,0)</f>
        <v>#N/A</v>
      </c>
      <c r="AT93" s="612" t="e">
        <f>VLOOKUP(B93,'9.9 Mediaworx - Digit'!$D$1:$H$2,5,0)</f>
        <v>#N/A</v>
      </c>
      <c r="AU93" s="612" t="e">
        <f>VLOOKUP(B93,'Vistaar systems Pvt Ltd'!$D$2:$H$3,5,0)</f>
        <v>#N/A</v>
      </c>
      <c r="AV93" s="612" t="e">
        <f>VLOOKUP(B93,'Course 5i'!$D$2:$H$11,5,0)</f>
        <v>#N/A</v>
      </c>
      <c r="AW93" s="612" t="e">
        <f>VLOOKUP(B93,'Radiant Appliances &amp; Electronic'!$D$1:$H$13,5,0)</f>
        <v>#N/A</v>
      </c>
      <c r="AX93" s="612" t="e">
        <f>VLOOKUP(B93,'Atos Global'!$D$3:$H$27,5,0)</f>
        <v>#N/A</v>
      </c>
      <c r="AY93" s="612" t="e">
        <f>VLOOKUP(B93,'Saama Technologies'!$D$1:$H$2,5,0)</f>
        <v>#N/A</v>
      </c>
      <c r="AZ93" s="612" t="e">
        <f>VLOOKUP(B93,'Multiplier Solutions'!$D$1:$H$2,5,0)</f>
        <v>#N/A</v>
      </c>
      <c r="BA93" s="612" t="e">
        <f>VLOOKUP(B93,GEP!$D$2:$H$5,5,0)</f>
        <v>#N/A</v>
      </c>
      <c r="BB93" s="612" t="e">
        <f>VLOOKUP(B93,Accenture!$D$1:$H$6,5,0)</f>
        <v>#N/A</v>
      </c>
      <c r="BC93" s="612" t="e">
        <f>VLOOKUP(B93,'Endurance International Group'!$D$1:$H$2,5,0)</f>
        <v>#N/A</v>
      </c>
      <c r="BD93" s="612" t="e">
        <f>VLOOKUP(B93,Newgen!$D$1:$H$2,5,0)</f>
        <v>#N/A</v>
      </c>
      <c r="BE93" s="612" t="e">
        <f>VLOOKUP(B93,'3D Incredible'!D93:H93,5,0)</f>
        <v>#N/A</v>
      </c>
      <c r="BF93" s="612" t="e">
        <f>VLOOKUP(B93,'Raja Software Labs'!$D$2:$H$2,5,0)</f>
        <v>#N/A</v>
      </c>
      <c r="BG93" s="612" t="e">
        <f>VLOOKUP(B93,Wipro!$D$1:$H$2,5,0)</f>
        <v>#N/A</v>
      </c>
      <c r="BH93" s="612" t="e">
        <f>VLOOKUP(B93,'Perch Technologies'!$D$2:$H$2,5,0)</f>
        <v>#N/A</v>
      </c>
      <c r="BI93" s="612" t="e">
        <f>VLOOKUP(B93,'Morning Star'!$D$1:$H$6,5,0)</f>
        <v>#N/A</v>
      </c>
      <c r="BJ93" s="612" t="e">
        <f>VLOOKUP(B93,Flexiloans!$D$1:$H$2,5,0)</f>
        <v>#N/A</v>
      </c>
      <c r="BK93" s="612" t="e">
        <f>VLOOKUP(B93,'Thirdware Solutions'!$D$1:$H$2,5,0)</f>
        <v>#N/A</v>
      </c>
      <c r="BL93" s="612" t="e">
        <f>VLOOKUP(B93,Tescom!$D$1:$H$8,5,0)</f>
        <v>#N/A</v>
      </c>
      <c r="BM93" s="612" t="e">
        <f>VLOOKUP(B93,'Cogno AI'!$D$1:$H$2,5,0)</f>
        <v>#N/A</v>
      </c>
      <c r="BN93" s="612" t="e">
        <f>VLOOKUP(B93,'ABM Knowledgeware'!$D$1:$H$2,5,0)</f>
        <v>#N/A</v>
      </c>
      <c r="BO93" s="612" t="e">
        <f>VLOOKUP(B93,'Concerto Software'!$D$1:$H$3,5,0)</f>
        <v>#N/A</v>
      </c>
      <c r="BP93" s="612" t="e">
        <f>VLOOKUP(B93,'My Captain'!$D$1:$H$4,5,0)</f>
        <v>#N/A</v>
      </c>
      <c r="BQ93" s="612" t="e">
        <f>VLOOKUP(B93,'Finoux Solutions'!$D$2:$H$4,5,0)</f>
        <v>#N/A</v>
      </c>
      <c r="BR93" s="612" t="e">
        <f>VLOOKUP(B93,'MITR Learning'!$D$1:$H$2,5,0)</f>
        <v>#N/A</v>
      </c>
      <c r="BS93" s="612" t="e">
        <f>VLOOKUP(B93,Nucsoft!$D$2:$H$6,5,0)</f>
        <v>#N/A</v>
      </c>
      <c r="BT93" s="612" t="e">
        <f>VLOOKUP(B93,'Paras Cadd'!$D$1:$H$2,5,0)</f>
        <v>#N/A</v>
      </c>
      <c r="BU93" s="612" t="e">
        <f>VLOOKUP(B93,'ICICI Securities'!$D$1:$H$2,5,0)</f>
        <v>#N/A</v>
      </c>
      <c r="BV93" s="612" t="e">
        <f>VLOOKUP(B93,'Citius Tech'!$D$2:$H$5,5,0)</f>
        <v>#N/A</v>
      </c>
      <c r="BW93" s="612" t="e">
        <f>VLOOKUP(B93,'Buzzy Brains'!$D$2:$H$2,5,0)</f>
        <v>#N/A</v>
      </c>
      <c r="BX93" s="612" t="e">
        <f>VLOOKUP(B93,'Decimal Point'!$D$2:$H$2,5,0)</f>
        <v>#N/A</v>
      </c>
      <c r="BY93" s="612" t="e">
        <f>VLOOKUP(B93,'Sankey Business Solutions'!$D$2:$H$3,5,0)</f>
        <v>#N/A</v>
      </c>
      <c r="BZ93" s="612" t="e">
        <f>VLOOKUP(B93,'Nangia &amp; Co LLP'!$D$2:$H$2,5,0)</f>
        <v>#N/A</v>
      </c>
      <c r="CA93" s="612" t="e">
        <f>VLOOKUP(B93,'FIS Solutions India Pvt Ltd'!$D$2:$H$2,5,0)</f>
        <v>#N/A</v>
      </c>
      <c r="CB93" s="612" t="e">
        <f>VLOOKUP(B93,'Delta Technology &amp; Management '!$D$2:$H$16,5,0)</f>
        <v>#N/A</v>
      </c>
      <c r="CC93" s="612" t="e">
        <f>VLOOKUP(B93,'Espoir Networks'!$D$3:$H$11,5,0)</f>
        <v>#N/A</v>
      </c>
      <c r="CD93" s="612" t="e">
        <f>VLOOKUP(B93,'Servosys Solution'!$D$3:$H$5,5,0)</f>
        <v>#N/A</v>
      </c>
      <c r="CE93" s="612" t="e">
        <f>VLOOKUP(B93,'Ribbon Communications'!$D$3:$H$4,5,0)</f>
        <v>#N/A</v>
      </c>
      <c r="CF93" s="612">
        <f t="shared" si="4"/>
        <v>2</v>
      </c>
      <c r="CG93" s="147"/>
      <c r="CH93" s="147">
        <v>735797553596</v>
      </c>
      <c r="CI93" s="148"/>
      <c r="CJ93" s="140" t="s">
        <v>11732</v>
      </c>
      <c r="CK93" s="147">
        <v>2017</v>
      </c>
      <c r="CL93" s="147">
        <v>2021</v>
      </c>
      <c r="CM93" s="148" t="s">
        <v>12434</v>
      </c>
      <c r="CN93" s="149">
        <v>476</v>
      </c>
      <c r="CO93" s="147">
        <v>79.33</v>
      </c>
      <c r="CP93" s="147">
        <v>2015</v>
      </c>
      <c r="CQ93" s="148" t="s">
        <v>12435</v>
      </c>
      <c r="CR93" s="148" t="s">
        <v>12436</v>
      </c>
      <c r="CS93" s="149">
        <v>386</v>
      </c>
      <c r="CT93" s="147">
        <v>77.2</v>
      </c>
      <c r="CU93" s="147">
        <v>2017</v>
      </c>
      <c r="CV93" s="150" t="s">
        <v>12435</v>
      </c>
      <c r="CW93" s="148" t="s">
        <v>12418</v>
      </c>
      <c r="CX93" s="148" t="s">
        <v>12418</v>
      </c>
      <c r="CY93" s="147" t="s">
        <v>12418</v>
      </c>
      <c r="CZ93" s="147" t="s">
        <v>12418</v>
      </c>
      <c r="DA93" s="147" t="s">
        <v>12418</v>
      </c>
      <c r="DB93" s="147" t="s">
        <v>12418</v>
      </c>
      <c r="DC93" s="147" t="s">
        <v>12418</v>
      </c>
      <c r="DD93" s="147"/>
      <c r="DE93" s="147"/>
      <c r="DF93" s="147"/>
      <c r="DG93" s="147">
        <v>8.35</v>
      </c>
      <c r="DH93" s="147">
        <v>8.26</v>
      </c>
      <c r="DI93" s="147">
        <v>8.73</v>
      </c>
      <c r="DJ93" s="147">
        <v>8.82</v>
      </c>
      <c r="DK93" s="147">
        <v>8.52</v>
      </c>
      <c r="DL93" s="144"/>
      <c r="DM93" s="145">
        <v>52.29</v>
      </c>
      <c r="DN93" s="145"/>
      <c r="DO93" s="145"/>
      <c r="DP93" s="145">
        <v>0</v>
      </c>
      <c r="DQ93" s="145">
        <v>0</v>
      </c>
      <c r="DR93" s="145">
        <v>0</v>
      </c>
      <c r="DS93" s="145">
        <v>0</v>
      </c>
      <c r="DT93" s="145"/>
      <c r="DU93" s="145"/>
      <c r="DV93" s="145" t="s">
        <v>3203</v>
      </c>
      <c r="DW93" s="145" t="s">
        <v>3203</v>
      </c>
      <c r="DX93" s="146" t="s">
        <v>81</v>
      </c>
      <c r="DY93" s="146" t="s">
        <v>12437</v>
      </c>
      <c r="DZ93" s="146" t="s">
        <v>86</v>
      </c>
      <c r="EA93" s="146" t="s">
        <v>12438</v>
      </c>
      <c r="EB93" s="146" t="s">
        <v>88</v>
      </c>
      <c r="EC93" s="146" t="s">
        <v>12422</v>
      </c>
      <c r="ED93" s="146"/>
      <c r="EE93" s="146"/>
      <c r="EF93" s="146"/>
      <c r="EG93" s="146"/>
      <c r="EH93" s="146"/>
      <c r="EI93" s="146"/>
      <c r="EJ93" s="151" t="s">
        <v>12439</v>
      </c>
      <c r="EK93" s="146"/>
      <c r="EL93" s="151" t="s">
        <v>12440</v>
      </c>
      <c r="EM93" s="146"/>
      <c r="EN93" s="146"/>
      <c r="EO93"/>
    </row>
    <row r="94" spans="1:145" s="66" customFormat="1" ht="18" thickTop="1" thickBot="1">
      <c r="A94" s="575">
        <f t="shared" si="5"/>
        <v>93</v>
      </c>
      <c r="B94" s="572" t="s">
        <v>12355</v>
      </c>
      <c r="C94" s="601" t="s">
        <v>12347</v>
      </c>
      <c r="D94" s="572" t="s">
        <v>13208</v>
      </c>
      <c r="E94" s="568" t="str">
        <f t="shared" si="3"/>
        <v>Placed</v>
      </c>
      <c r="F94" s="572" t="s">
        <v>12493</v>
      </c>
      <c r="G94" s="572" t="s">
        <v>530</v>
      </c>
      <c r="H94" s="138" t="str">
        <f>VLOOKUP(B94,CMPN1!C:E,3,0)</f>
        <v>Diploma  + Direct Second Year Engineering without live KT</v>
      </c>
      <c r="I94" s="610" t="s">
        <v>12409</v>
      </c>
      <c r="J94" s="572">
        <v>22</v>
      </c>
      <c r="K94" s="611" t="s">
        <v>12441</v>
      </c>
      <c r="L94" s="611" t="s">
        <v>12441</v>
      </c>
      <c r="M94" s="611" t="s">
        <v>12442</v>
      </c>
      <c r="N94" s="612" t="s">
        <v>12348</v>
      </c>
      <c r="O94" s="612">
        <v>8999110528</v>
      </c>
      <c r="P94" s="612">
        <v>9762733031</v>
      </c>
      <c r="Q94" s="612" t="e">
        <f>VLOOKUP(B94,'TCS CON'!$D$1:$H$98,5,0)</f>
        <v>#N/A</v>
      </c>
      <c r="R94" s="612">
        <f>VLOOKUP(B94,LTI!$C$1:$H$46,6,0)</f>
        <v>350000</v>
      </c>
      <c r="S94" s="612" t="e">
        <f>VLOOKUP(B94,JARO!$E$2:$I$11,5,0)</f>
        <v>#N/A</v>
      </c>
      <c r="T94" s="612" t="e">
        <f>VLOOKUP(B94,Capgemini!$D$3:$H$78,5,0)</f>
        <v>#N/A</v>
      </c>
      <c r="U94" s="612" t="e">
        <f>VLOOKUP(B94,Carwale!$D$1:$H$4,5,0)</f>
        <v>#N/A</v>
      </c>
      <c r="V94" s="612" t="e">
        <f>VLOOKUP(B94,'Interactive Brokers'!E:I,5,0)</f>
        <v>#N/A</v>
      </c>
      <c r="W94" s="612" t="e">
        <f>VLOOKUP(B94,'REL Jio'!E:I,5,0)</f>
        <v>#N/A</v>
      </c>
      <c r="X94" s="612" t="e">
        <f>VLOOKUP(B94,'Sciative Sol'!E:I,5,0)</f>
        <v>#N/A</v>
      </c>
      <c r="Y94" s="612" t="e">
        <f>VLOOKUP(B94,'Hexaware Tech'!E:I,5,0)</f>
        <v>#N/A</v>
      </c>
      <c r="Z94" s="612" t="e">
        <f>VLOOKUP(B94,Axis!D:H,5,0)</f>
        <v>#N/A</v>
      </c>
      <c r="AA94" s="612" t="e">
        <f>VLOOKUP(B94,Ugam!$D$3:$H$26,5,0)</f>
        <v>#N/A</v>
      </c>
      <c r="AB94" s="612" t="e">
        <f>VLOOKUP(B94,Zeus!F:J,5,0)</f>
        <v>#N/A</v>
      </c>
      <c r="AC94" s="612" t="e">
        <f>VLOOKUP(B94,Montran!F:J,5,0)</f>
        <v>#N/A</v>
      </c>
      <c r="AD94" s="612" t="e">
        <f>VLOOKUP(B94,Endurance!G94:L94,5,0)</f>
        <v>#N/A</v>
      </c>
      <c r="AE94" s="612" t="e">
        <f>VLOOKUP(B94,'Swabhav Techlabs'!$F$1:$J$2,5,0)</f>
        <v>#N/A</v>
      </c>
      <c r="AF94" s="612" t="e">
        <f>VLOOKUP(B94,'Quality Kiosk'!$F$1:$J$18,5,0)</f>
        <v>#N/A</v>
      </c>
      <c r="AG94" s="612" t="e">
        <f>VLOOKUP(B94,'Lemon VB'!$F$1:$J$2,5,0)</f>
        <v>#N/A</v>
      </c>
      <c r="AH94" s="612" t="e">
        <f>VLOOKUP(B94,Gocomet!$E$1:$I$3,5,0)</f>
        <v>#N/A</v>
      </c>
      <c r="AI94" s="612" t="e">
        <f>VLOOKUP(B94,'Ingram Micro'!$E$1:$I$8,5,0)</f>
        <v>#N/A</v>
      </c>
      <c r="AJ94" s="612" t="e">
        <f>VLOOKUP(B94,'DePronto Infotech'!$E$1:$I$2,5,0)</f>
        <v>#N/A</v>
      </c>
      <c r="AK94" s="612" t="e">
        <f>VLOOKUP(B94,'Reliance Retail'!$E$1:$I$4,5,0)</f>
        <v>#N/A</v>
      </c>
      <c r="AL94" s="612" t="e">
        <f>VLOOKUP(B94,'Bright Champs'!$D$1:$H$13,5,0)</f>
        <v>#N/A</v>
      </c>
      <c r="AM94" s="612" t="e">
        <f>VLOOKUP(B94,Neosoft!$E$1:$I$12,5,0)</f>
        <v>#N/A</v>
      </c>
      <c r="AN94" s="612" t="e">
        <f>VLOOKUP(B94,Infosys!$E$1:$I$3,5,0)</f>
        <v>#N/A</v>
      </c>
      <c r="AO94" s="612" t="e">
        <f>VLOOKUP(B94,Cerelabs!$E$1:$I$5,5,0)</f>
        <v>#N/A</v>
      </c>
      <c r="AP94" s="612" t="e">
        <f>VLOOKUP(B94,'Neebal Technologies'!$D$1:$H$2,5,0)</f>
        <v>#N/A</v>
      </c>
      <c r="AQ94" s="612" t="e">
        <f>VLOOKUP(B94,'Vertiv Energy'!$D$1:$H$2,5,0)</f>
        <v>#N/A</v>
      </c>
      <c r="AR94" s="612" t="e">
        <f>VLOOKUP(B94,'Acidaes Solutions (CRMNEXT)'!$D$1:$H$3,5,0)</f>
        <v>#N/A</v>
      </c>
      <c r="AS94" s="612" t="e">
        <f>VLOOKUP(B94,Growisto!$D$1:$H$2,5,0)</f>
        <v>#N/A</v>
      </c>
      <c r="AT94" s="612" t="e">
        <f>VLOOKUP(B94,'9.9 Mediaworx - Digit'!$D$1:$H$2,5,0)</f>
        <v>#N/A</v>
      </c>
      <c r="AU94" s="612" t="e">
        <f>VLOOKUP(B94,'Vistaar systems Pvt Ltd'!$D$2:$H$3,5,0)</f>
        <v>#N/A</v>
      </c>
      <c r="AV94" s="612" t="e">
        <f>VLOOKUP(B94,'Course 5i'!$D$2:$H$11,5,0)</f>
        <v>#N/A</v>
      </c>
      <c r="AW94" s="612" t="e">
        <f>VLOOKUP(B94,'Radiant Appliances &amp; Electronic'!$D$1:$H$13,5,0)</f>
        <v>#N/A</v>
      </c>
      <c r="AX94" s="612" t="e">
        <f>VLOOKUP(B94,'Atos Global'!$D$3:$H$27,5,0)</f>
        <v>#N/A</v>
      </c>
      <c r="AY94" s="612" t="e">
        <f>VLOOKUP(B94,'Saama Technologies'!$D$1:$H$2,5,0)</f>
        <v>#N/A</v>
      </c>
      <c r="AZ94" s="612" t="e">
        <f>VLOOKUP(B94,'Multiplier Solutions'!$D$1:$H$2,5,0)</f>
        <v>#N/A</v>
      </c>
      <c r="BA94" s="612" t="e">
        <f>VLOOKUP(B94,GEP!$D$2:$H$5,5,0)</f>
        <v>#N/A</v>
      </c>
      <c r="BB94" s="612" t="e">
        <f>VLOOKUP(B94,Accenture!$D$1:$H$6,5,0)</f>
        <v>#N/A</v>
      </c>
      <c r="BC94" s="612" t="e">
        <f>VLOOKUP(B94,'Endurance International Group'!$D$1:$H$2,5,0)</f>
        <v>#N/A</v>
      </c>
      <c r="BD94" s="612" t="e">
        <f>VLOOKUP(B94,Newgen!$D$1:$H$2,5,0)</f>
        <v>#N/A</v>
      </c>
      <c r="BE94" s="612" t="e">
        <f>VLOOKUP(B94,'3D Incredible'!D94:H94,5,0)</f>
        <v>#N/A</v>
      </c>
      <c r="BF94" s="612" t="e">
        <f>VLOOKUP(B94,'Raja Software Labs'!$D$2:$H$2,5,0)</f>
        <v>#N/A</v>
      </c>
      <c r="BG94" s="612" t="e">
        <f>VLOOKUP(B94,Wipro!$D$1:$H$2,5,0)</f>
        <v>#N/A</v>
      </c>
      <c r="BH94" s="612" t="e">
        <f>VLOOKUP(B94,'Perch Technologies'!$D$2:$H$2,5,0)</f>
        <v>#N/A</v>
      </c>
      <c r="BI94" s="612" t="e">
        <f>VLOOKUP(B94,'Morning Star'!$D$1:$H$6,5,0)</f>
        <v>#N/A</v>
      </c>
      <c r="BJ94" s="612" t="e">
        <f>VLOOKUP(B94,Flexiloans!$D$1:$H$2,5,0)</f>
        <v>#N/A</v>
      </c>
      <c r="BK94" s="612" t="e">
        <f>VLOOKUP(B94,'Thirdware Solutions'!$D$1:$H$2,5,0)</f>
        <v>#N/A</v>
      </c>
      <c r="BL94" s="612" t="e">
        <f>VLOOKUP(B94,Tescom!$D$1:$H$8,5,0)</f>
        <v>#N/A</v>
      </c>
      <c r="BM94" s="612" t="e">
        <f>VLOOKUP(B94,'Cogno AI'!$D$1:$H$2,5,0)</f>
        <v>#N/A</v>
      </c>
      <c r="BN94" s="612" t="e">
        <f>VLOOKUP(B94,'ABM Knowledgeware'!$D$1:$H$2,5,0)</f>
        <v>#N/A</v>
      </c>
      <c r="BO94" s="612" t="e">
        <f>VLOOKUP(B94,'Concerto Software'!$D$1:$H$3,5,0)</f>
        <v>#N/A</v>
      </c>
      <c r="BP94" s="612" t="e">
        <f>VLOOKUP(B94,'My Captain'!$D$1:$H$4,5,0)</f>
        <v>#N/A</v>
      </c>
      <c r="BQ94" s="612" t="e">
        <f>VLOOKUP(B94,'Finoux Solutions'!$D$2:$H$4,5,0)</f>
        <v>#N/A</v>
      </c>
      <c r="BR94" s="612" t="e">
        <f>VLOOKUP(B94,'MITR Learning'!$D$1:$H$2,5,0)</f>
        <v>#N/A</v>
      </c>
      <c r="BS94" s="612" t="e">
        <f>VLOOKUP(B94,Nucsoft!$D$2:$H$6,5,0)</f>
        <v>#N/A</v>
      </c>
      <c r="BT94" s="612" t="e">
        <f>VLOOKUP(B94,'Paras Cadd'!$D$1:$H$2,5,0)</f>
        <v>#N/A</v>
      </c>
      <c r="BU94" s="612" t="e">
        <f>VLOOKUP(B94,'ICICI Securities'!$D$1:$H$2,5,0)</f>
        <v>#N/A</v>
      </c>
      <c r="BV94" s="612" t="e">
        <f>VLOOKUP(B94,'Citius Tech'!$D$2:$H$5,5,0)</f>
        <v>#N/A</v>
      </c>
      <c r="BW94" s="612" t="e">
        <f>VLOOKUP(B94,'Buzzy Brains'!$D$2:$H$2,5,0)</f>
        <v>#N/A</v>
      </c>
      <c r="BX94" s="612" t="e">
        <f>VLOOKUP(B94,'Decimal Point'!$D$2:$H$2,5,0)</f>
        <v>#N/A</v>
      </c>
      <c r="BY94" s="612" t="e">
        <f>VLOOKUP(B94,'Sankey Business Solutions'!$D$2:$H$3,5,0)</f>
        <v>#N/A</v>
      </c>
      <c r="BZ94" s="612" t="e">
        <f>VLOOKUP(B94,'Nangia &amp; Co LLP'!$D$2:$H$2,5,0)</f>
        <v>#N/A</v>
      </c>
      <c r="CA94" s="612" t="e">
        <f>VLOOKUP(B94,'FIS Solutions India Pvt Ltd'!$D$2:$H$2,5,0)</f>
        <v>#N/A</v>
      </c>
      <c r="CB94" s="612" t="e">
        <f>VLOOKUP(B94,'Delta Technology &amp; Management '!$D$2:$H$16,5,0)</f>
        <v>#N/A</v>
      </c>
      <c r="CC94" s="612" t="e">
        <f>VLOOKUP(B94,'Espoir Networks'!$D$3:$H$11,5,0)</f>
        <v>#N/A</v>
      </c>
      <c r="CD94" s="612" t="e">
        <f>VLOOKUP(B94,'Servosys Solution'!$D$3:$H$5,5,0)</f>
        <v>#N/A</v>
      </c>
      <c r="CE94" s="612" t="e">
        <f>VLOOKUP(B94,'Ribbon Communications'!$D$3:$H$4,5,0)</f>
        <v>#N/A</v>
      </c>
      <c r="CF94" s="612">
        <f t="shared" si="4"/>
        <v>1</v>
      </c>
      <c r="CG94" s="139" t="s">
        <v>12443</v>
      </c>
      <c r="CH94" s="139">
        <v>376948573122</v>
      </c>
      <c r="CI94" s="141"/>
      <c r="CJ94" s="140" t="s">
        <v>11733</v>
      </c>
      <c r="CK94" s="139">
        <v>2018</v>
      </c>
      <c r="CL94" s="139">
        <v>2021</v>
      </c>
      <c r="CM94" s="141" t="s">
        <v>12444</v>
      </c>
      <c r="CN94" s="139">
        <v>425</v>
      </c>
      <c r="CO94" s="139">
        <v>85</v>
      </c>
      <c r="CP94" s="139">
        <v>2014</v>
      </c>
      <c r="CQ94" s="141" t="s">
        <v>12416</v>
      </c>
      <c r="CR94" s="141" t="s">
        <v>81</v>
      </c>
      <c r="CS94" s="139" t="s">
        <v>81</v>
      </c>
      <c r="CT94" s="139" t="s">
        <v>81</v>
      </c>
      <c r="CU94" s="139" t="s">
        <v>81</v>
      </c>
      <c r="CV94" s="141" t="s">
        <v>81</v>
      </c>
      <c r="CW94" s="141" t="s">
        <v>12445</v>
      </c>
      <c r="CX94" s="141" t="s">
        <v>163</v>
      </c>
      <c r="CY94" s="139">
        <v>941</v>
      </c>
      <c r="CZ94" s="139">
        <v>89.62</v>
      </c>
      <c r="DA94" s="139">
        <v>2018</v>
      </c>
      <c r="DB94" s="139">
        <v>4</v>
      </c>
      <c r="DC94" s="139" t="s">
        <v>12446</v>
      </c>
      <c r="DD94" s="139">
        <v>82.23</v>
      </c>
      <c r="DE94" s="139">
        <v>83.94</v>
      </c>
      <c r="DF94" s="139">
        <v>0</v>
      </c>
      <c r="DG94" s="139"/>
      <c r="DH94" s="139"/>
      <c r="DI94" s="139">
        <v>8.19</v>
      </c>
      <c r="DJ94" s="139">
        <v>9.56</v>
      </c>
      <c r="DK94" s="139">
        <v>8.59</v>
      </c>
      <c r="DL94" s="131"/>
      <c r="DM94" s="137">
        <v>36.340000000000003</v>
      </c>
      <c r="DN94" s="137"/>
      <c r="DO94" s="137"/>
      <c r="DP94" s="137">
        <v>0</v>
      </c>
      <c r="DQ94" s="137">
        <v>0</v>
      </c>
      <c r="DR94" s="137"/>
      <c r="DS94" s="137"/>
      <c r="DT94" s="137">
        <v>0</v>
      </c>
      <c r="DU94" s="137">
        <v>0</v>
      </c>
      <c r="DV94" s="137" t="s">
        <v>3203</v>
      </c>
      <c r="DW94" s="137" t="s">
        <v>3203</v>
      </c>
      <c r="DX94" s="128" t="s">
        <v>81</v>
      </c>
      <c r="DY94" s="128" t="s">
        <v>12447</v>
      </c>
      <c r="DZ94" s="128" t="s">
        <v>358</v>
      </c>
      <c r="EA94" s="128" t="s">
        <v>12448</v>
      </c>
      <c r="EB94" s="128" t="s">
        <v>88</v>
      </c>
      <c r="EC94" s="128" t="s">
        <v>12422</v>
      </c>
      <c r="ED94" s="131" t="s">
        <v>12449</v>
      </c>
      <c r="EE94" s="128" t="s">
        <v>12450</v>
      </c>
      <c r="EF94" s="128"/>
      <c r="EG94" s="128" t="s">
        <v>12451</v>
      </c>
      <c r="EH94" s="128" t="s">
        <v>12452</v>
      </c>
      <c r="EI94" s="143" t="s">
        <v>12453</v>
      </c>
      <c r="EJ94" s="143" t="s">
        <v>12454</v>
      </c>
      <c r="EK94" s="143" t="s">
        <v>12455</v>
      </c>
      <c r="EL94" s="143" t="s">
        <v>12456</v>
      </c>
      <c r="EM94" s="128"/>
      <c r="EN94" s="128"/>
      <c r="EO94"/>
    </row>
    <row r="95" spans="1:145" s="66" customFormat="1" ht="18" thickTop="1" thickBot="1">
      <c r="A95" s="575">
        <f t="shared" si="5"/>
        <v>94</v>
      </c>
      <c r="B95" s="572" t="s">
        <v>12378</v>
      </c>
      <c r="C95" s="602" t="s">
        <v>13044</v>
      </c>
      <c r="D95" s="559" t="s">
        <v>13208</v>
      </c>
      <c r="E95" s="568" t="str">
        <f t="shared" si="3"/>
        <v>Placed</v>
      </c>
      <c r="F95" s="559" t="s">
        <v>12493</v>
      </c>
      <c r="G95" s="559" t="s">
        <v>530</v>
      </c>
      <c r="H95" s="138" t="str">
        <f>VLOOKUP(B95,CMPN1!C:E,3,0)</f>
        <v>12th + Engineering without live KT</v>
      </c>
      <c r="I95" s="610" t="s">
        <v>12410</v>
      </c>
      <c r="J95" s="572">
        <v>21</v>
      </c>
      <c r="K95" s="611" t="s">
        <v>12457</v>
      </c>
      <c r="L95" s="611" t="s">
        <v>12457</v>
      </c>
      <c r="M95" s="611" t="s">
        <v>12458</v>
      </c>
      <c r="N95" s="612" t="s">
        <v>12459</v>
      </c>
      <c r="O95" s="612">
        <v>7387664321</v>
      </c>
      <c r="P95" s="612">
        <v>7387664321</v>
      </c>
      <c r="Q95" s="612" t="e">
        <f>VLOOKUP(B95,'TCS CON'!$D$1:$H$98,5,0)</f>
        <v>#N/A</v>
      </c>
      <c r="R95" s="612" t="e">
        <f>VLOOKUP(B95,LTI!$C$1:$H$46,6,0)</f>
        <v>#N/A</v>
      </c>
      <c r="S95" s="612">
        <f>VLOOKUP(B95,JARO!$E$2:$I$11,5,0)</f>
        <v>660000</v>
      </c>
      <c r="T95" s="612" t="e">
        <f>VLOOKUP(B95,Capgemini!$D$3:$H$78,5,0)</f>
        <v>#N/A</v>
      </c>
      <c r="U95" s="612" t="e">
        <f>VLOOKUP(B95,Carwale!$D$1:$H$4,5,0)</f>
        <v>#N/A</v>
      </c>
      <c r="V95" s="612" t="e">
        <f>VLOOKUP(B95,'Interactive Brokers'!E:I,5,0)</f>
        <v>#N/A</v>
      </c>
      <c r="W95" s="612" t="e">
        <f>VLOOKUP(B95,'REL Jio'!E:I,5,0)</f>
        <v>#N/A</v>
      </c>
      <c r="X95" s="612" t="e">
        <f>VLOOKUP(B95,'Sciative Sol'!E:I,5,0)</f>
        <v>#N/A</v>
      </c>
      <c r="Y95" s="612" t="e">
        <f>VLOOKUP(B95,'Hexaware Tech'!E:I,5,0)</f>
        <v>#N/A</v>
      </c>
      <c r="Z95" s="612" t="e">
        <f>VLOOKUP(B95,Axis!D:H,5,0)</f>
        <v>#N/A</v>
      </c>
      <c r="AA95" s="612" t="e">
        <f>VLOOKUP(B95,Ugam!$D$3:$H$26,5,0)</f>
        <v>#N/A</v>
      </c>
      <c r="AB95" s="612" t="e">
        <f>VLOOKUP(B95,Zeus!F:J,5,0)</f>
        <v>#N/A</v>
      </c>
      <c r="AC95" s="612" t="e">
        <f>VLOOKUP(B95,Montran!F:J,5,0)</f>
        <v>#N/A</v>
      </c>
      <c r="AD95" s="612" t="e">
        <f>VLOOKUP(B95,Endurance!G95:L95,5,0)</f>
        <v>#N/A</v>
      </c>
      <c r="AE95" s="612" t="e">
        <f>VLOOKUP(B95,'Swabhav Techlabs'!$F$1:$J$2,5,0)</f>
        <v>#N/A</v>
      </c>
      <c r="AF95" s="612" t="e">
        <f>VLOOKUP(B95,'Quality Kiosk'!$F$1:$J$18,5,0)</f>
        <v>#N/A</v>
      </c>
      <c r="AG95" s="612" t="e">
        <f>VLOOKUP(B95,'Lemon VB'!$F$1:$J$2,5,0)</f>
        <v>#N/A</v>
      </c>
      <c r="AH95" s="612" t="e">
        <f>VLOOKUP(B95,Gocomet!$E$1:$I$3,5,0)</f>
        <v>#N/A</v>
      </c>
      <c r="AI95" s="612" t="e">
        <f>VLOOKUP(B95,'Ingram Micro'!$E$1:$I$8,5,0)</f>
        <v>#N/A</v>
      </c>
      <c r="AJ95" s="612" t="e">
        <f>VLOOKUP(B95,'DePronto Infotech'!$E$1:$I$2,5,0)</f>
        <v>#N/A</v>
      </c>
      <c r="AK95" s="612" t="e">
        <f>VLOOKUP(B95,'Reliance Retail'!$E$1:$I$4,5,0)</f>
        <v>#N/A</v>
      </c>
      <c r="AL95" s="612" t="e">
        <f>VLOOKUP(B95,'Bright Champs'!$D$1:$H$13,5,0)</f>
        <v>#N/A</v>
      </c>
      <c r="AM95" s="612" t="e">
        <f>VLOOKUP(B95,Neosoft!$E$1:$I$12,5,0)</f>
        <v>#N/A</v>
      </c>
      <c r="AN95" s="612" t="e">
        <f>VLOOKUP(B95,Infosys!$E$1:$I$3,5,0)</f>
        <v>#N/A</v>
      </c>
      <c r="AO95" s="612" t="e">
        <f>VLOOKUP(B95,Cerelabs!$E$1:$I$5,5,0)</f>
        <v>#N/A</v>
      </c>
      <c r="AP95" s="612" t="e">
        <f>VLOOKUP(B95,'Neebal Technologies'!$D$1:$H$2,5,0)</f>
        <v>#N/A</v>
      </c>
      <c r="AQ95" s="612" t="e">
        <f>VLOOKUP(B95,'Vertiv Energy'!$D$1:$H$2,5,0)</f>
        <v>#N/A</v>
      </c>
      <c r="AR95" s="612" t="e">
        <f>VLOOKUP(B95,'Acidaes Solutions (CRMNEXT)'!$D$1:$H$3,5,0)</f>
        <v>#N/A</v>
      </c>
      <c r="AS95" s="612" t="e">
        <f>VLOOKUP(B95,Growisto!$D$1:$H$2,5,0)</f>
        <v>#N/A</v>
      </c>
      <c r="AT95" s="612" t="e">
        <f>VLOOKUP(B95,'9.9 Mediaworx - Digit'!$D$1:$H$2,5,0)</f>
        <v>#N/A</v>
      </c>
      <c r="AU95" s="612" t="e">
        <f>VLOOKUP(B95,'Vistaar systems Pvt Ltd'!$D$2:$H$3,5,0)</f>
        <v>#N/A</v>
      </c>
      <c r="AV95" s="612" t="e">
        <f>VLOOKUP(B95,'Course 5i'!$D$2:$H$11,5,0)</f>
        <v>#N/A</v>
      </c>
      <c r="AW95" s="612" t="e">
        <f>VLOOKUP(B95,'Radiant Appliances &amp; Electronic'!$D$1:$H$13,5,0)</f>
        <v>#N/A</v>
      </c>
      <c r="AX95" s="612" t="e">
        <f>VLOOKUP(B95,'Atos Global'!$D$3:$H$27,5,0)</f>
        <v>#N/A</v>
      </c>
      <c r="AY95" s="612" t="e">
        <f>VLOOKUP(B95,'Saama Technologies'!$D$1:$H$2,5,0)</f>
        <v>#N/A</v>
      </c>
      <c r="AZ95" s="612" t="e">
        <f>VLOOKUP(B95,'Multiplier Solutions'!$D$1:$H$2,5,0)</f>
        <v>#N/A</v>
      </c>
      <c r="BA95" s="612" t="e">
        <f>VLOOKUP(B95,GEP!$D$2:$H$5,5,0)</f>
        <v>#N/A</v>
      </c>
      <c r="BB95" s="612" t="e">
        <f>VLOOKUP(B95,Accenture!$D$1:$H$6,5,0)</f>
        <v>#N/A</v>
      </c>
      <c r="BC95" s="612" t="e">
        <f>VLOOKUP(B95,'Endurance International Group'!$D$1:$H$2,5,0)</f>
        <v>#N/A</v>
      </c>
      <c r="BD95" s="612" t="e">
        <f>VLOOKUP(B95,Newgen!$D$1:$H$2,5,0)</f>
        <v>#N/A</v>
      </c>
      <c r="BE95" s="612" t="e">
        <f>VLOOKUP(B95,'3D Incredible'!D95:H95,5,0)</f>
        <v>#N/A</v>
      </c>
      <c r="BF95" s="612" t="e">
        <f>VLOOKUP(B95,'Raja Software Labs'!$D$2:$H$2,5,0)</f>
        <v>#N/A</v>
      </c>
      <c r="BG95" s="612" t="e">
        <f>VLOOKUP(B95,Wipro!$D$1:$H$2,5,0)</f>
        <v>#N/A</v>
      </c>
      <c r="BH95" s="612" t="e">
        <f>VLOOKUP(B95,'Perch Technologies'!$D$2:$H$2,5,0)</f>
        <v>#N/A</v>
      </c>
      <c r="BI95" s="612" t="e">
        <f>VLOOKUP(B95,'Morning Star'!$D$1:$H$6,5,0)</f>
        <v>#N/A</v>
      </c>
      <c r="BJ95" s="612" t="e">
        <f>VLOOKUP(B95,Flexiloans!$D$1:$H$2,5,0)</f>
        <v>#N/A</v>
      </c>
      <c r="BK95" s="612" t="e">
        <f>VLOOKUP(B95,'Thirdware Solutions'!$D$1:$H$2,5,0)</f>
        <v>#N/A</v>
      </c>
      <c r="BL95" s="612" t="e">
        <f>VLOOKUP(B95,Tescom!$D$1:$H$8,5,0)</f>
        <v>#N/A</v>
      </c>
      <c r="BM95" s="612" t="e">
        <f>VLOOKUP(B95,'Cogno AI'!$D$1:$H$2,5,0)</f>
        <v>#N/A</v>
      </c>
      <c r="BN95" s="612" t="e">
        <f>VLOOKUP(B95,'ABM Knowledgeware'!$D$1:$H$2,5,0)</f>
        <v>#N/A</v>
      </c>
      <c r="BO95" s="612" t="e">
        <f>VLOOKUP(B95,'Concerto Software'!$D$1:$H$3,5,0)</f>
        <v>#N/A</v>
      </c>
      <c r="BP95" s="612" t="e">
        <f>VLOOKUP(B95,'My Captain'!$D$1:$H$4,5,0)</f>
        <v>#N/A</v>
      </c>
      <c r="BQ95" s="612" t="e">
        <f>VLOOKUP(B95,'Finoux Solutions'!$D$2:$H$4,5,0)</f>
        <v>#N/A</v>
      </c>
      <c r="BR95" s="612" t="e">
        <f>VLOOKUP(B95,'MITR Learning'!$D$1:$H$2,5,0)</f>
        <v>#N/A</v>
      </c>
      <c r="BS95" s="612" t="e">
        <f>VLOOKUP(B95,Nucsoft!$D$2:$H$6,5,0)</f>
        <v>#N/A</v>
      </c>
      <c r="BT95" s="612" t="e">
        <f>VLOOKUP(B95,'Paras Cadd'!$D$1:$H$2,5,0)</f>
        <v>#N/A</v>
      </c>
      <c r="BU95" s="612" t="e">
        <f>VLOOKUP(B95,'ICICI Securities'!$D$1:$H$2,5,0)</f>
        <v>#N/A</v>
      </c>
      <c r="BV95" s="612" t="e">
        <f>VLOOKUP(B95,'Citius Tech'!$D$2:$H$5,5,0)</f>
        <v>#N/A</v>
      </c>
      <c r="BW95" s="612" t="e">
        <f>VLOOKUP(B95,'Buzzy Brains'!$D$2:$H$2,5,0)</f>
        <v>#N/A</v>
      </c>
      <c r="BX95" s="612" t="e">
        <f>VLOOKUP(B95,'Decimal Point'!$D$2:$H$2,5,0)</f>
        <v>#N/A</v>
      </c>
      <c r="BY95" s="612" t="e">
        <f>VLOOKUP(B95,'Sankey Business Solutions'!$D$2:$H$3,5,0)</f>
        <v>#N/A</v>
      </c>
      <c r="BZ95" s="612" t="e">
        <f>VLOOKUP(B95,'Nangia &amp; Co LLP'!$D$2:$H$2,5,0)</f>
        <v>#N/A</v>
      </c>
      <c r="CA95" s="612" t="e">
        <f>VLOOKUP(B95,'FIS Solutions India Pvt Ltd'!$D$2:$H$2,5,0)</f>
        <v>#N/A</v>
      </c>
      <c r="CB95" s="612" t="e">
        <f>VLOOKUP(B95,'Delta Technology &amp; Management '!$D$2:$H$16,5,0)</f>
        <v>#N/A</v>
      </c>
      <c r="CC95" s="612" t="e">
        <f>VLOOKUP(B95,'Espoir Networks'!$D$3:$H$11,5,0)</f>
        <v>#N/A</v>
      </c>
      <c r="CD95" s="612" t="e">
        <f>VLOOKUP(B95,'Servosys Solution'!$D$3:$H$5,5,0)</f>
        <v>#N/A</v>
      </c>
      <c r="CE95" s="612" t="e">
        <f>VLOOKUP(B95,'Ribbon Communications'!$D$3:$H$4,5,0)</f>
        <v>#N/A</v>
      </c>
      <c r="CF95" s="612">
        <f t="shared" si="4"/>
        <v>1</v>
      </c>
      <c r="CG95" s="139" t="s">
        <v>12460</v>
      </c>
      <c r="CH95" s="139">
        <v>881253077712</v>
      </c>
      <c r="CI95" s="141"/>
      <c r="CJ95" s="140" t="s">
        <v>11732</v>
      </c>
      <c r="CK95" s="139">
        <v>2017</v>
      </c>
      <c r="CL95" s="139">
        <v>2021</v>
      </c>
      <c r="CM95" s="141" t="s">
        <v>8068</v>
      </c>
      <c r="CN95" s="139">
        <v>444</v>
      </c>
      <c r="CO95" s="139">
        <v>88.88</v>
      </c>
      <c r="CP95" s="139">
        <v>2015</v>
      </c>
      <c r="CQ95" s="141" t="s">
        <v>12416</v>
      </c>
      <c r="CR95" s="141" t="s">
        <v>12461</v>
      </c>
      <c r="CS95" s="139">
        <v>468</v>
      </c>
      <c r="CT95" s="152">
        <v>0.72</v>
      </c>
      <c r="CU95" s="139">
        <v>2017</v>
      </c>
      <c r="CV95" s="141" t="s">
        <v>12416</v>
      </c>
      <c r="CW95" s="141" t="s">
        <v>81</v>
      </c>
      <c r="CX95" s="141" t="s">
        <v>81</v>
      </c>
      <c r="CY95" s="139" t="s">
        <v>81</v>
      </c>
      <c r="CZ95" s="139" t="s">
        <v>81</v>
      </c>
      <c r="DA95" s="139" t="s">
        <v>81</v>
      </c>
      <c r="DB95" s="139" t="s">
        <v>81</v>
      </c>
      <c r="DC95" s="139" t="s">
        <v>81</v>
      </c>
      <c r="DD95" s="139"/>
      <c r="DE95" s="139"/>
      <c r="DF95" s="139"/>
      <c r="DG95" s="139">
        <v>6.98</v>
      </c>
      <c r="DH95" s="139">
        <v>7.85</v>
      </c>
      <c r="DI95" s="139">
        <v>9.1199999999999992</v>
      </c>
      <c r="DJ95" s="139">
        <v>8.6999999999999993</v>
      </c>
      <c r="DK95" s="139">
        <v>8.34</v>
      </c>
      <c r="DL95" s="131"/>
      <c r="DM95" s="137">
        <v>50.68</v>
      </c>
      <c r="DN95" s="137"/>
      <c r="DO95" s="137"/>
      <c r="DP95" s="137">
        <v>0</v>
      </c>
      <c r="DQ95" s="137">
        <v>2</v>
      </c>
      <c r="DR95" s="137">
        <v>0</v>
      </c>
      <c r="DS95" s="137">
        <v>0</v>
      </c>
      <c r="DT95" s="137"/>
      <c r="DU95" s="137"/>
      <c r="DV95" s="137" t="s">
        <v>3203</v>
      </c>
      <c r="DW95" s="137" t="s">
        <v>3203</v>
      </c>
      <c r="DX95" s="128" t="s">
        <v>81</v>
      </c>
      <c r="DY95" s="128" t="s">
        <v>12462</v>
      </c>
      <c r="DZ95" s="128" t="s">
        <v>553</v>
      </c>
      <c r="EA95" s="128" t="s">
        <v>12463</v>
      </c>
      <c r="EB95" s="128" t="s">
        <v>88</v>
      </c>
      <c r="EC95" s="128" t="s">
        <v>12422</v>
      </c>
      <c r="ED95" s="128" t="s">
        <v>12464</v>
      </c>
      <c r="EE95" s="128" t="s">
        <v>12465</v>
      </c>
      <c r="EF95" s="128" t="s">
        <v>12466</v>
      </c>
      <c r="EG95" s="128"/>
      <c r="EH95" s="128"/>
      <c r="EI95" s="128"/>
      <c r="EJ95" s="153" t="s">
        <v>12467</v>
      </c>
      <c r="EK95" s="128"/>
      <c r="EL95" s="128"/>
      <c r="EM95" s="128"/>
      <c r="EN95" s="128"/>
      <c r="EO95"/>
    </row>
    <row r="96" spans="1:145" ht="18" thickTop="1" thickBot="1">
      <c r="A96" s="575">
        <f t="shared" si="5"/>
        <v>95</v>
      </c>
      <c r="B96" s="572" t="s">
        <v>268</v>
      </c>
      <c r="C96" s="600" t="s">
        <v>269</v>
      </c>
      <c r="D96" s="570" t="s">
        <v>13209</v>
      </c>
      <c r="E96" s="568" t="str">
        <f t="shared" si="3"/>
        <v>Placed</v>
      </c>
      <c r="F96" s="570" t="s">
        <v>12493</v>
      </c>
      <c r="G96" s="570" t="s">
        <v>274</v>
      </c>
      <c r="H96" s="131" t="str">
        <f>VLOOKUP(B96,CMPN2!C:E,3,0)</f>
        <v>12th + Engineering without live KT</v>
      </c>
      <c r="I96" s="610" t="s">
        <v>270</v>
      </c>
      <c r="J96" s="572">
        <v>20</v>
      </c>
      <c r="K96" s="611" t="s">
        <v>271</v>
      </c>
      <c r="L96" s="611" t="s">
        <v>73</v>
      </c>
      <c r="M96" s="611" t="s">
        <v>272</v>
      </c>
      <c r="N96" s="612" t="s">
        <v>267</v>
      </c>
      <c r="O96" s="612">
        <v>27741204</v>
      </c>
      <c r="P96" s="612">
        <v>9920630013</v>
      </c>
      <c r="Q96" s="612">
        <f>VLOOKUP(B96,'TCS CON'!$D$1:$H$98,5,0)</f>
        <v>336000</v>
      </c>
      <c r="R96" s="612" t="e">
        <f>VLOOKUP(B96,LTI!$C$1:$H$46,6,0)</f>
        <v>#N/A</v>
      </c>
      <c r="S96" s="612" t="e">
        <f>VLOOKUP(B96,JARO!$E$2:$I$11,5,0)</f>
        <v>#N/A</v>
      </c>
      <c r="T96" s="612" t="e">
        <f>VLOOKUP(B96,Capgemini!$D$3:$H$78,5,0)</f>
        <v>#N/A</v>
      </c>
      <c r="U96" s="612" t="e">
        <f>VLOOKUP(B96,Carwale!$D$1:$H$4,5,0)</f>
        <v>#N/A</v>
      </c>
      <c r="V96" s="612" t="e">
        <f>VLOOKUP(B96,'Interactive Brokers'!E:I,5,0)</f>
        <v>#N/A</v>
      </c>
      <c r="W96" s="612" t="e">
        <f>VLOOKUP(B96,'REL Jio'!E:I,5,0)</f>
        <v>#N/A</v>
      </c>
      <c r="X96" s="612" t="e">
        <f>VLOOKUP(B96,'Sciative Sol'!E:I,5,0)</f>
        <v>#N/A</v>
      </c>
      <c r="Y96" s="612" t="e">
        <f>VLOOKUP(B96,'Hexaware Tech'!E:I,5,0)</f>
        <v>#N/A</v>
      </c>
      <c r="Z96" s="612" t="e">
        <f>VLOOKUP(B96,Axis!D:H,5,0)</f>
        <v>#N/A</v>
      </c>
      <c r="AA96" s="612" t="e">
        <f>VLOOKUP(B96,Ugam!$D$3:$H$26,5,0)</f>
        <v>#N/A</v>
      </c>
      <c r="AB96" s="612" t="e">
        <f>VLOOKUP(B96,Zeus!F:J,5,0)</f>
        <v>#N/A</v>
      </c>
      <c r="AC96" s="612" t="e">
        <f>VLOOKUP(B96,Montran!F:J,5,0)</f>
        <v>#N/A</v>
      </c>
      <c r="AD96" s="612" t="e">
        <f>VLOOKUP(B96,Endurance!G96:L96,5,0)</f>
        <v>#N/A</v>
      </c>
      <c r="AE96" s="612" t="e">
        <f>VLOOKUP(B96,'Swabhav Techlabs'!$F$1:$J$2,5,0)</f>
        <v>#N/A</v>
      </c>
      <c r="AF96" s="612" t="e">
        <f>VLOOKUP(B96,'Quality Kiosk'!$F$1:$J$18,5,0)</f>
        <v>#N/A</v>
      </c>
      <c r="AG96" s="612" t="e">
        <f>VLOOKUP(B96,'Lemon VB'!$F$1:$J$2,5,0)</f>
        <v>#N/A</v>
      </c>
      <c r="AH96" s="612" t="e">
        <f>VLOOKUP(B96,Gocomet!$E$1:$I$3,5,0)</f>
        <v>#N/A</v>
      </c>
      <c r="AI96" s="612" t="e">
        <f>VLOOKUP(B96,'Ingram Micro'!$E$1:$I$8,5,0)</f>
        <v>#N/A</v>
      </c>
      <c r="AJ96" s="612" t="e">
        <f>VLOOKUP(B96,'DePronto Infotech'!$E$1:$I$2,5,0)</f>
        <v>#N/A</v>
      </c>
      <c r="AK96" s="612" t="e">
        <f>VLOOKUP(B96,'Reliance Retail'!$E$1:$I$4,5,0)</f>
        <v>#N/A</v>
      </c>
      <c r="AL96" s="612" t="e">
        <f>VLOOKUP(B96,'Bright Champs'!$D$1:$H$13,5,0)</f>
        <v>#N/A</v>
      </c>
      <c r="AM96" s="612" t="e">
        <f>VLOOKUP(B96,Neosoft!$E$1:$I$12,5,0)</f>
        <v>#N/A</v>
      </c>
      <c r="AN96" s="612" t="e">
        <f>VLOOKUP(B96,Infosys!$E$1:$I$3,5,0)</f>
        <v>#N/A</v>
      </c>
      <c r="AO96" s="612" t="e">
        <f>VLOOKUP(B96,Cerelabs!$E$1:$I$5,5,0)</f>
        <v>#N/A</v>
      </c>
      <c r="AP96" s="612" t="e">
        <f>VLOOKUP(B96,'Neebal Technologies'!$D$1:$H$2,5,0)</f>
        <v>#N/A</v>
      </c>
      <c r="AQ96" s="612" t="e">
        <f>VLOOKUP(B96,'Vertiv Energy'!$D$1:$H$2,5,0)</f>
        <v>#N/A</v>
      </c>
      <c r="AR96" s="612" t="e">
        <f>VLOOKUP(B96,'Acidaes Solutions (CRMNEXT)'!$D$1:$H$3,5,0)</f>
        <v>#N/A</v>
      </c>
      <c r="AS96" s="612" t="e">
        <f>VLOOKUP(B96,Growisto!$D$1:$H$2,5,0)</f>
        <v>#N/A</v>
      </c>
      <c r="AT96" s="612" t="e">
        <f>VLOOKUP(B96,'9.9 Mediaworx - Digit'!$D$1:$H$2,5,0)</f>
        <v>#N/A</v>
      </c>
      <c r="AU96" s="612" t="e">
        <f>VLOOKUP(B96,'Vistaar systems Pvt Ltd'!$D$2:$H$3,5,0)</f>
        <v>#N/A</v>
      </c>
      <c r="AV96" s="612" t="e">
        <f>VLOOKUP(B96,'Course 5i'!$D$2:$H$11,5,0)</f>
        <v>#N/A</v>
      </c>
      <c r="AW96" s="612" t="e">
        <f>VLOOKUP(B96,'Radiant Appliances &amp; Electronic'!$D$1:$H$13,5,0)</f>
        <v>#N/A</v>
      </c>
      <c r="AX96" s="612" t="e">
        <f>VLOOKUP(B96,'Atos Global'!$D$3:$H$27,5,0)</f>
        <v>#N/A</v>
      </c>
      <c r="AY96" s="612" t="e">
        <f>VLOOKUP(B96,'Saama Technologies'!$D$1:$H$2,5,0)</f>
        <v>#N/A</v>
      </c>
      <c r="AZ96" s="612" t="e">
        <f>VLOOKUP(B96,'Multiplier Solutions'!$D$1:$H$2,5,0)</f>
        <v>#N/A</v>
      </c>
      <c r="BA96" s="612" t="e">
        <f>VLOOKUP(B96,GEP!$D$2:$H$5,5,0)</f>
        <v>#N/A</v>
      </c>
      <c r="BB96" s="612" t="e">
        <f>VLOOKUP(B96,Accenture!$D$1:$H$6,5,0)</f>
        <v>#N/A</v>
      </c>
      <c r="BC96" s="612" t="e">
        <f>VLOOKUP(B96,'Endurance International Group'!$D$1:$H$2,5,0)</f>
        <v>#N/A</v>
      </c>
      <c r="BD96" s="612" t="e">
        <f>VLOOKUP(B96,Newgen!$D$1:$H$2,5,0)</f>
        <v>#N/A</v>
      </c>
      <c r="BE96" s="612" t="e">
        <f>VLOOKUP(B96,'3D Incredible'!D96:H96,5,0)</f>
        <v>#N/A</v>
      </c>
      <c r="BF96" s="612" t="e">
        <f>VLOOKUP(B96,'Raja Software Labs'!$D$2:$H$2,5,0)</f>
        <v>#N/A</v>
      </c>
      <c r="BG96" s="612" t="e">
        <f>VLOOKUP(B96,Wipro!$D$1:$H$2,5,0)</f>
        <v>#N/A</v>
      </c>
      <c r="BH96" s="612" t="e">
        <f>VLOOKUP(B96,'Perch Technologies'!$D$2:$H$2,5,0)</f>
        <v>#N/A</v>
      </c>
      <c r="BI96" s="612" t="e">
        <f>VLOOKUP(B96,'Morning Star'!$D$1:$H$6,5,0)</f>
        <v>#N/A</v>
      </c>
      <c r="BJ96" s="612" t="e">
        <f>VLOOKUP(B96,Flexiloans!$D$1:$H$2,5,0)</f>
        <v>#N/A</v>
      </c>
      <c r="BK96" s="612" t="e">
        <f>VLOOKUP(B96,'Thirdware Solutions'!$D$1:$H$2,5,0)</f>
        <v>#N/A</v>
      </c>
      <c r="BL96" s="612" t="e">
        <f>VLOOKUP(B96,Tescom!$D$1:$H$8,5,0)</f>
        <v>#N/A</v>
      </c>
      <c r="BM96" s="612" t="e">
        <f>VLOOKUP(B96,'Cogno AI'!$D$1:$H$2,5,0)</f>
        <v>#N/A</v>
      </c>
      <c r="BN96" s="612" t="e">
        <f>VLOOKUP(B96,'ABM Knowledgeware'!$D$1:$H$2,5,0)</f>
        <v>#N/A</v>
      </c>
      <c r="BO96" s="612" t="e">
        <f>VLOOKUP(B96,'Concerto Software'!$D$1:$H$3,5,0)</f>
        <v>#N/A</v>
      </c>
      <c r="BP96" s="612" t="e">
        <f>VLOOKUP(B96,'My Captain'!$D$1:$H$4,5,0)</f>
        <v>#N/A</v>
      </c>
      <c r="BQ96" s="612" t="e">
        <f>VLOOKUP(B96,'Finoux Solutions'!$D$2:$H$4,5,0)</f>
        <v>#N/A</v>
      </c>
      <c r="BR96" s="612" t="e">
        <f>VLOOKUP(B96,'MITR Learning'!$D$1:$H$2,5,0)</f>
        <v>#N/A</v>
      </c>
      <c r="BS96" s="612" t="e">
        <f>VLOOKUP(B96,Nucsoft!$D$2:$H$6,5,0)</f>
        <v>#N/A</v>
      </c>
      <c r="BT96" s="612" t="e">
        <f>VLOOKUP(B96,'Paras Cadd'!$D$1:$H$2,5,0)</f>
        <v>#N/A</v>
      </c>
      <c r="BU96" s="612" t="e">
        <f>VLOOKUP(B96,'ICICI Securities'!$D$1:$H$2,5,0)</f>
        <v>#N/A</v>
      </c>
      <c r="BV96" s="612" t="e">
        <f>VLOOKUP(B96,'Citius Tech'!$D$2:$H$5,5,0)</f>
        <v>#N/A</v>
      </c>
      <c r="BW96" s="612" t="e">
        <f>VLOOKUP(B96,'Buzzy Brains'!$D$2:$H$2,5,0)</f>
        <v>#N/A</v>
      </c>
      <c r="BX96" s="612" t="e">
        <f>VLOOKUP(B96,'Decimal Point'!$D$2:$H$2,5,0)</f>
        <v>#N/A</v>
      </c>
      <c r="BY96" s="612" t="e">
        <f>VLOOKUP(B96,'Sankey Business Solutions'!$D$2:$H$3,5,0)</f>
        <v>#N/A</v>
      </c>
      <c r="BZ96" s="612" t="e">
        <f>VLOOKUP(B96,'Nangia &amp; Co LLP'!$D$2:$H$2,5,0)</f>
        <v>#N/A</v>
      </c>
      <c r="CA96" s="612" t="e">
        <f>VLOOKUP(B96,'FIS Solutions India Pvt Ltd'!$D$2:$H$2,5,0)</f>
        <v>#N/A</v>
      </c>
      <c r="CB96" s="612" t="e">
        <f>VLOOKUP(B96,'Delta Technology &amp; Management '!$D$2:$H$16,5,0)</f>
        <v>#N/A</v>
      </c>
      <c r="CC96" s="612" t="e">
        <f>VLOOKUP(B96,'Espoir Networks'!$D$3:$H$11,5,0)</f>
        <v>#N/A</v>
      </c>
      <c r="CD96" s="612" t="e">
        <f>VLOOKUP(B96,'Servosys Solution'!$D$3:$H$5,5,0)</f>
        <v>#N/A</v>
      </c>
      <c r="CE96" s="612" t="e">
        <f>VLOOKUP(B96,'Ribbon Communications'!$D$3:$H$4,5,0)</f>
        <v>#N/A</v>
      </c>
      <c r="CF96" s="612">
        <f t="shared" si="4"/>
        <v>1</v>
      </c>
      <c r="CG96" s="129" t="s">
        <v>134</v>
      </c>
      <c r="CH96" s="129">
        <v>478011710450</v>
      </c>
      <c r="CI96" s="129" t="s">
        <v>273</v>
      </c>
      <c r="CJ96" s="129" t="s">
        <v>11736</v>
      </c>
      <c r="CK96" s="132">
        <v>42917</v>
      </c>
      <c r="CL96" s="129">
        <v>2021</v>
      </c>
      <c r="CM96" s="128" t="s">
        <v>275</v>
      </c>
      <c r="CN96" s="129">
        <v>451</v>
      </c>
      <c r="CO96" s="133">
        <v>90.2</v>
      </c>
      <c r="CP96" s="129">
        <v>2015</v>
      </c>
      <c r="CQ96" s="129" t="s">
        <v>276</v>
      </c>
      <c r="CR96" s="128" t="s">
        <v>275</v>
      </c>
      <c r="CS96" s="129">
        <v>444</v>
      </c>
      <c r="CT96" s="133">
        <v>88.8</v>
      </c>
      <c r="CU96" s="129">
        <v>2017</v>
      </c>
      <c r="CV96" s="129" t="s">
        <v>276</v>
      </c>
      <c r="CW96" s="131" t="s">
        <v>81</v>
      </c>
      <c r="CX96" s="131" t="s">
        <v>81</v>
      </c>
      <c r="CY96" s="129" t="s">
        <v>81</v>
      </c>
      <c r="CZ96" s="129" t="s">
        <v>81</v>
      </c>
      <c r="DA96" s="129" t="s">
        <v>81</v>
      </c>
      <c r="DB96" s="129" t="s">
        <v>81</v>
      </c>
      <c r="DC96" s="129" t="s">
        <v>81</v>
      </c>
      <c r="DD96" s="129" t="s">
        <v>81</v>
      </c>
      <c r="DE96" s="129" t="s">
        <v>81</v>
      </c>
      <c r="DF96" s="129">
        <v>0</v>
      </c>
      <c r="DG96" s="134">
        <v>8.85</v>
      </c>
      <c r="DH96" s="134">
        <v>8</v>
      </c>
      <c r="DI96" s="134">
        <v>9</v>
      </c>
      <c r="DJ96" s="134">
        <v>8.9600000000000009</v>
      </c>
      <c r="DK96" s="134">
        <v>8.44</v>
      </c>
      <c r="DL96" s="131"/>
      <c r="DM96" s="129">
        <v>43.25</v>
      </c>
      <c r="DN96" s="129">
        <v>8.65</v>
      </c>
      <c r="DO96" s="129"/>
      <c r="DP96" s="131" t="s">
        <v>138</v>
      </c>
      <c r="DQ96" s="129">
        <v>0</v>
      </c>
      <c r="DR96" s="129">
        <v>0</v>
      </c>
      <c r="DS96" s="129" t="s">
        <v>255</v>
      </c>
      <c r="DT96" s="129" t="s">
        <v>83</v>
      </c>
      <c r="DU96" s="129" t="s">
        <v>83</v>
      </c>
      <c r="DV96" s="129" t="s">
        <v>83</v>
      </c>
      <c r="DW96" s="131" t="s">
        <v>83</v>
      </c>
      <c r="DX96" s="131" t="s">
        <v>84</v>
      </c>
      <c r="DY96" s="131" t="s">
        <v>81</v>
      </c>
      <c r="DZ96" s="131" t="s">
        <v>277</v>
      </c>
      <c r="EA96" s="131" t="s">
        <v>278</v>
      </c>
      <c r="EB96" s="131" t="s">
        <v>279</v>
      </c>
      <c r="EC96" s="131" t="s">
        <v>88</v>
      </c>
      <c r="ED96" s="131" t="s">
        <v>89</v>
      </c>
      <c r="EE96" s="131" t="s">
        <v>280</v>
      </c>
      <c r="EF96" s="131" t="s">
        <v>281</v>
      </c>
      <c r="EG96" s="131" t="s">
        <v>282</v>
      </c>
      <c r="EH96" s="131" t="s">
        <v>81</v>
      </c>
      <c r="EI96" s="131" t="s">
        <v>283</v>
      </c>
      <c r="EJ96" s="135" t="s">
        <v>284</v>
      </c>
      <c r="EK96" s="135" t="s">
        <v>285</v>
      </c>
      <c r="EL96" s="131" t="s">
        <v>81</v>
      </c>
      <c r="EM96" s="135" t="s">
        <v>286</v>
      </c>
      <c r="EN96" s="131" t="s">
        <v>81</v>
      </c>
    </row>
    <row r="97" spans="1:144" ht="18" thickTop="1" thickBot="1">
      <c r="A97" s="575">
        <f t="shared" si="5"/>
        <v>96</v>
      </c>
      <c r="B97" s="572" t="s">
        <v>288</v>
      </c>
      <c r="C97" s="600" t="s">
        <v>289</v>
      </c>
      <c r="D97" s="570" t="s">
        <v>13209</v>
      </c>
      <c r="E97" s="568" t="str">
        <f t="shared" si="3"/>
        <v>Not Placed</v>
      </c>
      <c r="F97" s="570" t="s">
        <v>12493</v>
      </c>
      <c r="G97" s="570" t="s">
        <v>274</v>
      </c>
      <c r="H97" s="131" t="str">
        <f>VLOOKUP(B97,CMPN2!C:E,3,0)</f>
        <v>12th + Engineering without live KT</v>
      </c>
      <c r="I97" s="610" t="s">
        <v>290</v>
      </c>
      <c r="J97" s="572">
        <v>21</v>
      </c>
      <c r="K97" s="611" t="s">
        <v>291</v>
      </c>
      <c r="L97" s="611" t="s">
        <v>73</v>
      </c>
      <c r="M97" s="611" t="s">
        <v>292</v>
      </c>
      <c r="N97" s="612" t="s">
        <v>287</v>
      </c>
      <c r="O97" s="612">
        <v>9769221336</v>
      </c>
      <c r="P97" s="612">
        <v>9930282645</v>
      </c>
      <c r="Q97" s="612" t="e">
        <f>VLOOKUP(B97,'TCS CON'!$D$1:$H$98,5,0)</f>
        <v>#N/A</v>
      </c>
      <c r="R97" s="612" t="e">
        <f>VLOOKUP(B97,LTI!$C$1:$H$46,6,0)</f>
        <v>#N/A</v>
      </c>
      <c r="S97" s="612" t="e">
        <f>VLOOKUP(B97,JARO!$E$2:$I$11,5,0)</f>
        <v>#N/A</v>
      </c>
      <c r="T97" s="612" t="e">
        <f>VLOOKUP(B97,Capgemini!$D$3:$H$78,5,0)</f>
        <v>#N/A</v>
      </c>
      <c r="U97" s="612" t="e">
        <f>VLOOKUP(B97,Carwale!$D$1:$H$4,5,0)</f>
        <v>#N/A</v>
      </c>
      <c r="V97" s="612" t="e">
        <f>VLOOKUP(B97,'Interactive Brokers'!E:I,5,0)</f>
        <v>#N/A</v>
      </c>
      <c r="W97" s="612" t="e">
        <f>VLOOKUP(B97,'REL Jio'!E:I,5,0)</f>
        <v>#N/A</v>
      </c>
      <c r="X97" s="612" t="e">
        <f>VLOOKUP(B97,'Sciative Sol'!E:I,5,0)</f>
        <v>#N/A</v>
      </c>
      <c r="Y97" s="612" t="e">
        <f>VLOOKUP(B97,'Hexaware Tech'!E:I,5,0)</f>
        <v>#N/A</v>
      </c>
      <c r="Z97" s="612" t="e">
        <f>VLOOKUP(B97,Axis!D:H,5,0)</f>
        <v>#N/A</v>
      </c>
      <c r="AA97" s="612" t="e">
        <f>VLOOKUP(B97,Ugam!$D$3:$H$26,5,0)</f>
        <v>#N/A</v>
      </c>
      <c r="AB97" s="612" t="e">
        <f>VLOOKUP(B97,Zeus!F:J,5,0)</f>
        <v>#N/A</v>
      </c>
      <c r="AC97" s="612" t="e">
        <f>VLOOKUP(B97,Montran!F:J,5,0)</f>
        <v>#N/A</v>
      </c>
      <c r="AD97" s="612" t="e">
        <f>VLOOKUP(B97,Endurance!G97:L97,5,0)</f>
        <v>#N/A</v>
      </c>
      <c r="AE97" s="612" t="e">
        <f>VLOOKUP(B97,'Swabhav Techlabs'!$F$1:$J$2,5,0)</f>
        <v>#N/A</v>
      </c>
      <c r="AF97" s="612" t="e">
        <f>VLOOKUP(B97,'Quality Kiosk'!$F$1:$J$18,5,0)</f>
        <v>#N/A</v>
      </c>
      <c r="AG97" s="612" t="e">
        <f>VLOOKUP(B97,'Lemon VB'!$F$1:$J$2,5,0)</f>
        <v>#N/A</v>
      </c>
      <c r="AH97" s="612" t="e">
        <f>VLOOKUP(B97,Gocomet!$E$1:$I$3,5,0)</f>
        <v>#N/A</v>
      </c>
      <c r="AI97" s="612" t="e">
        <f>VLOOKUP(B97,'Ingram Micro'!$E$1:$I$8,5,0)</f>
        <v>#N/A</v>
      </c>
      <c r="AJ97" s="612" t="e">
        <f>VLOOKUP(B97,'DePronto Infotech'!$E$1:$I$2,5,0)</f>
        <v>#N/A</v>
      </c>
      <c r="AK97" s="612" t="e">
        <f>VLOOKUP(B97,'Reliance Retail'!$E$1:$I$4,5,0)</f>
        <v>#N/A</v>
      </c>
      <c r="AL97" s="612" t="e">
        <f>VLOOKUP(B97,'Bright Champs'!$D$1:$H$13,5,0)</f>
        <v>#N/A</v>
      </c>
      <c r="AM97" s="612" t="e">
        <f>VLOOKUP(B97,Neosoft!$E$1:$I$12,5,0)</f>
        <v>#N/A</v>
      </c>
      <c r="AN97" s="612" t="e">
        <f>VLOOKUP(B97,Infosys!$E$1:$I$3,5,0)</f>
        <v>#N/A</v>
      </c>
      <c r="AO97" s="612" t="e">
        <f>VLOOKUP(B97,Cerelabs!$E$1:$I$5,5,0)</f>
        <v>#N/A</v>
      </c>
      <c r="AP97" s="612" t="e">
        <f>VLOOKUP(B97,'Neebal Technologies'!$D$1:$H$2,5,0)</f>
        <v>#N/A</v>
      </c>
      <c r="AQ97" s="612" t="e">
        <f>VLOOKUP(B97,'Vertiv Energy'!$D$1:$H$2,5,0)</f>
        <v>#N/A</v>
      </c>
      <c r="AR97" s="612" t="e">
        <f>VLOOKUP(B97,'Acidaes Solutions (CRMNEXT)'!$D$1:$H$3,5,0)</f>
        <v>#N/A</v>
      </c>
      <c r="AS97" s="612" t="e">
        <f>VLOOKUP(B97,Growisto!$D$1:$H$2,5,0)</f>
        <v>#N/A</v>
      </c>
      <c r="AT97" s="612" t="e">
        <f>VLOOKUP(B97,'9.9 Mediaworx - Digit'!$D$1:$H$2,5,0)</f>
        <v>#N/A</v>
      </c>
      <c r="AU97" s="612" t="e">
        <f>VLOOKUP(B97,'Vistaar systems Pvt Ltd'!$D$2:$H$3,5,0)</f>
        <v>#N/A</v>
      </c>
      <c r="AV97" s="612" t="e">
        <f>VLOOKUP(B97,'Course 5i'!$D$2:$H$11,5,0)</f>
        <v>#N/A</v>
      </c>
      <c r="AW97" s="612" t="e">
        <f>VLOOKUP(B97,'Radiant Appliances &amp; Electronic'!$D$1:$H$13,5,0)</f>
        <v>#N/A</v>
      </c>
      <c r="AX97" s="612" t="e">
        <f>VLOOKUP(B97,'Atos Global'!$D$3:$H$27,5,0)</f>
        <v>#N/A</v>
      </c>
      <c r="AY97" s="612" t="e">
        <f>VLOOKUP(B97,'Saama Technologies'!$D$1:$H$2,5,0)</f>
        <v>#N/A</v>
      </c>
      <c r="AZ97" s="612" t="e">
        <f>VLOOKUP(B97,'Multiplier Solutions'!$D$1:$H$2,5,0)</f>
        <v>#N/A</v>
      </c>
      <c r="BA97" s="612" t="e">
        <f>VLOOKUP(B97,GEP!$D$2:$H$5,5,0)</f>
        <v>#N/A</v>
      </c>
      <c r="BB97" s="612" t="e">
        <f>VLOOKUP(B97,Accenture!$D$1:$H$6,5,0)</f>
        <v>#N/A</v>
      </c>
      <c r="BC97" s="612" t="e">
        <f>VLOOKUP(B97,'Endurance International Group'!$D$1:$H$2,5,0)</f>
        <v>#N/A</v>
      </c>
      <c r="BD97" s="612" t="e">
        <f>VLOOKUP(B97,Newgen!$D$1:$H$2,5,0)</f>
        <v>#N/A</v>
      </c>
      <c r="BE97" s="612" t="e">
        <f>VLOOKUP(B97,'3D Incredible'!D97:H97,5,0)</f>
        <v>#N/A</v>
      </c>
      <c r="BF97" s="612" t="e">
        <f>VLOOKUP(B97,'Raja Software Labs'!$D$2:$H$2,5,0)</f>
        <v>#N/A</v>
      </c>
      <c r="BG97" s="612" t="e">
        <f>VLOOKUP(B97,Wipro!$D$1:$H$2,5,0)</f>
        <v>#N/A</v>
      </c>
      <c r="BH97" s="612" t="e">
        <f>VLOOKUP(B97,'Perch Technologies'!$D$2:$H$2,5,0)</f>
        <v>#N/A</v>
      </c>
      <c r="BI97" s="612" t="e">
        <f>VLOOKUP(B97,'Morning Star'!$D$1:$H$6,5,0)</f>
        <v>#N/A</v>
      </c>
      <c r="BJ97" s="612" t="e">
        <f>VLOOKUP(B97,Flexiloans!$D$1:$H$2,5,0)</f>
        <v>#N/A</v>
      </c>
      <c r="BK97" s="612" t="e">
        <f>VLOOKUP(B97,'Thirdware Solutions'!$D$1:$H$2,5,0)</f>
        <v>#N/A</v>
      </c>
      <c r="BL97" s="612" t="e">
        <f>VLOOKUP(B97,Tescom!$D$1:$H$8,5,0)</f>
        <v>#N/A</v>
      </c>
      <c r="BM97" s="612" t="e">
        <f>VLOOKUP(B97,'Cogno AI'!$D$1:$H$2,5,0)</f>
        <v>#N/A</v>
      </c>
      <c r="BN97" s="612" t="e">
        <f>VLOOKUP(B97,'ABM Knowledgeware'!$D$1:$H$2,5,0)</f>
        <v>#N/A</v>
      </c>
      <c r="BO97" s="612" t="e">
        <f>VLOOKUP(B97,'Concerto Software'!$D$1:$H$3,5,0)</f>
        <v>#N/A</v>
      </c>
      <c r="BP97" s="612" t="e">
        <f>VLOOKUP(B97,'My Captain'!$D$1:$H$4,5,0)</f>
        <v>#N/A</v>
      </c>
      <c r="BQ97" s="612" t="e">
        <f>VLOOKUP(B97,'Finoux Solutions'!$D$2:$H$4,5,0)</f>
        <v>#N/A</v>
      </c>
      <c r="BR97" s="612" t="e">
        <f>VLOOKUP(B97,'MITR Learning'!$D$1:$H$2,5,0)</f>
        <v>#N/A</v>
      </c>
      <c r="BS97" s="612" t="e">
        <f>VLOOKUP(B97,Nucsoft!$D$2:$H$6,5,0)</f>
        <v>#N/A</v>
      </c>
      <c r="BT97" s="612" t="e">
        <f>VLOOKUP(B97,'Paras Cadd'!$D$1:$H$2,5,0)</f>
        <v>#N/A</v>
      </c>
      <c r="BU97" s="612" t="e">
        <f>VLOOKUP(B97,'ICICI Securities'!$D$1:$H$2,5,0)</f>
        <v>#N/A</v>
      </c>
      <c r="BV97" s="612" t="e">
        <f>VLOOKUP(B97,'Citius Tech'!$D$2:$H$5,5,0)</f>
        <v>#N/A</v>
      </c>
      <c r="BW97" s="612" t="e">
        <f>VLOOKUP(B97,'Buzzy Brains'!$D$2:$H$2,5,0)</f>
        <v>#N/A</v>
      </c>
      <c r="BX97" s="612" t="e">
        <f>VLOOKUP(B97,'Decimal Point'!$D$2:$H$2,5,0)</f>
        <v>#N/A</v>
      </c>
      <c r="BY97" s="612" t="e">
        <f>VLOOKUP(B97,'Sankey Business Solutions'!$D$2:$H$3,5,0)</f>
        <v>#N/A</v>
      </c>
      <c r="BZ97" s="612" t="e">
        <f>VLOOKUP(B97,'Nangia &amp; Co LLP'!$D$2:$H$2,5,0)</f>
        <v>#N/A</v>
      </c>
      <c r="CA97" s="612" t="e">
        <f>VLOOKUP(B97,'FIS Solutions India Pvt Ltd'!$D$2:$H$2,5,0)</f>
        <v>#N/A</v>
      </c>
      <c r="CB97" s="612" t="e">
        <f>VLOOKUP(B97,'Delta Technology &amp; Management '!$D$2:$H$16,5,0)</f>
        <v>#N/A</v>
      </c>
      <c r="CC97" s="612" t="e">
        <f>VLOOKUP(B97,'Espoir Networks'!$D$3:$H$11,5,0)</f>
        <v>#N/A</v>
      </c>
      <c r="CD97" s="612" t="e">
        <f>VLOOKUP(B97,'Servosys Solution'!$D$3:$H$5,5,0)</f>
        <v>#N/A</v>
      </c>
      <c r="CE97" s="612" t="e">
        <f>VLOOKUP(B97,'Ribbon Communications'!$D$3:$H$4,5,0)</f>
        <v>#N/A</v>
      </c>
      <c r="CF97" s="612">
        <f t="shared" si="4"/>
        <v>0</v>
      </c>
      <c r="CG97" s="129" t="s">
        <v>134</v>
      </c>
      <c r="CH97" s="129">
        <v>260223497996</v>
      </c>
      <c r="CI97" s="129" t="s">
        <v>134</v>
      </c>
      <c r="CJ97" s="129" t="s">
        <v>11736</v>
      </c>
      <c r="CK97" s="132">
        <v>42917</v>
      </c>
      <c r="CL97" s="129">
        <v>2021</v>
      </c>
      <c r="CM97" s="128" t="s">
        <v>11938</v>
      </c>
      <c r="CN97" s="129">
        <v>410</v>
      </c>
      <c r="CO97" s="133">
        <v>82</v>
      </c>
      <c r="CP97" s="129">
        <v>2015</v>
      </c>
      <c r="CQ97" s="129" t="s">
        <v>79</v>
      </c>
      <c r="CR97" s="128" t="s">
        <v>12139</v>
      </c>
      <c r="CS97" s="129">
        <v>468</v>
      </c>
      <c r="CT97" s="133">
        <v>72</v>
      </c>
      <c r="CU97" s="129">
        <v>2017</v>
      </c>
      <c r="CV97" s="129" t="s">
        <v>79</v>
      </c>
      <c r="CW97" s="131" t="s">
        <v>295</v>
      </c>
      <c r="CX97" s="131" t="s">
        <v>295</v>
      </c>
      <c r="CY97" s="129" t="s">
        <v>295</v>
      </c>
      <c r="CZ97" s="129" t="s">
        <v>295</v>
      </c>
      <c r="DA97" s="129" t="s">
        <v>295</v>
      </c>
      <c r="DB97" s="129" t="s">
        <v>81</v>
      </c>
      <c r="DC97" s="129" t="s">
        <v>81</v>
      </c>
      <c r="DD97" s="129" t="s">
        <v>295</v>
      </c>
      <c r="DE97" s="129" t="s">
        <v>295</v>
      </c>
      <c r="DF97" s="129">
        <v>0</v>
      </c>
      <c r="DG97" s="134">
        <v>6.76</v>
      </c>
      <c r="DH97" s="134">
        <v>6.59</v>
      </c>
      <c r="DI97" s="134">
        <v>6.96</v>
      </c>
      <c r="DJ97" s="134">
        <v>6.7</v>
      </c>
      <c r="DK97" s="134">
        <v>5.55</v>
      </c>
      <c r="DL97" s="134">
        <v>7.35</v>
      </c>
      <c r="DM97" s="129">
        <v>39.909999999999997</v>
      </c>
      <c r="DN97" s="129">
        <v>6.65</v>
      </c>
      <c r="DO97" s="129"/>
      <c r="DP97" s="131" t="s">
        <v>82</v>
      </c>
      <c r="DQ97" s="129">
        <v>0</v>
      </c>
      <c r="DR97" s="129">
        <v>2</v>
      </c>
      <c r="DS97" s="129" t="s">
        <v>83</v>
      </c>
      <c r="DT97" s="129" t="s">
        <v>83</v>
      </c>
      <c r="DU97" s="129" t="s">
        <v>83</v>
      </c>
      <c r="DV97" s="129" t="s">
        <v>83</v>
      </c>
      <c r="DW97" s="131" t="s">
        <v>83</v>
      </c>
      <c r="DX97" s="131" t="s">
        <v>84</v>
      </c>
      <c r="DY97" s="131" t="s">
        <v>295</v>
      </c>
      <c r="DZ97" s="131" t="s">
        <v>296</v>
      </c>
      <c r="EA97" s="131" t="s">
        <v>297</v>
      </c>
      <c r="EB97" s="131" t="s">
        <v>298</v>
      </c>
      <c r="EC97" s="131" t="s">
        <v>88</v>
      </c>
      <c r="ED97" s="131" t="s">
        <v>89</v>
      </c>
      <c r="EE97" s="131" t="s">
        <v>295</v>
      </c>
      <c r="EF97" s="131" t="s">
        <v>299</v>
      </c>
      <c r="EG97" s="131" t="s">
        <v>300</v>
      </c>
      <c r="EH97" s="131" t="s">
        <v>301</v>
      </c>
      <c r="EI97" s="131" t="s">
        <v>302</v>
      </c>
      <c r="EJ97" s="135" t="s">
        <v>303</v>
      </c>
      <c r="EK97" s="135" t="s">
        <v>304</v>
      </c>
      <c r="EL97" s="135" t="s">
        <v>305</v>
      </c>
      <c r="EM97" s="135" t="s">
        <v>306</v>
      </c>
      <c r="EN97" s="131" t="s">
        <v>295</v>
      </c>
    </row>
    <row r="98" spans="1:144" ht="18" thickTop="1" thickBot="1">
      <c r="A98" s="575">
        <f t="shared" si="5"/>
        <v>97</v>
      </c>
      <c r="B98" s="572" t="s">
        <v>415</v>
      </c>
      <c r="C98" s="600" t="s">
        <v>416</v>
      </c>
      <c r="D98" s="570" t="s">
        <v>13209</v>
      </c>
      <c r="E98" s="568" t="str">
        <f t="shared" si="3"/>
        <v>Placed</v>
      </c>
      <c r="F98" s="570" t="s">
        <v>12493</v>
      </c>
      <c r="G98" s="570" t="s">
        <v>274</v>
      </c>
      <c r="H98" s="131" t="str">
        <f>VLOOKUP(B98,CMPN2!C:E,3,0)</f>
        <v>12th + Engineering without live KT</v>
      </c>
      <c r="I98" s="610">
        <v>36172</v>
      </c>
      <c r="J98" s="572">
        <v>20</v>
      </c>
      <c r="K98" s="611" t="s">
        <v>417</v>
      </c>
      <c r="L98" s="611" t="s">
        <v>418</v>
      </c>
      <c r="M98" s="611" t="s">
        <v>13758</v>
      </c>
      <c r="N98" s="612" t="s">
        <v>414</v>
      </c>
      <c r="O98" s="612">
        <v>9768286391</v>
      </c>
      <c r="P98" s="612">
        <v>7045256833</v>
      </c>
      <c r="Q98" s="612" t="e">
        <f>VLOOKUP(B98,'TCS CON'!$D$1:$H$98,5,0)</f>
        <v>#N/A</v>
      </c>
      <c r="R98" s="612" t="e">
        <f>VLOOKUP(B98,LTI!$C$1:$H$46,6,0)</f>
        <v>#N/A</v>
      </c>
      <c r="S98" s="612" t="e">
        <f>VLOOKUP(B98,JARO!$E$2:$I$11,5,0)</f>
        <v>#N/A</v>
      </c>
      <c r="T98" s="612" t="e">
        <f>VLOOKUP(B98,Capgemini!$D$3:$H$78,5,0)</f>
        <v>#N/A</v>
      </c>
      <c r="U98" s="612" t="e">
        <f>VLOOKUP(B98,Carwale!$D$1:$H$4,5,0)</f>
        <v>#N/A</v>
      </c>
      <c r="V98" s="612" t="e">
        <f>VLOOKUP(B98,'Interactive Brokers'!E:I,5,0)</f>
        <v>#N/A</v>
      </c>
      <c r="W98" s="612" t="e">
        <f>VLOOKUP(B98,'REL Jio'!E:I,5,0)</f>
        <v>#N/A</v>
      </c>
      <c r="X98" s="612" t="e">
        <f>VLOOKUP(B98,'Sciative Sol'!E:I,5,0)</f>
        <v>#N/A</v>
      </c>
      <c r="Y98" s="612" t="e">
        <f>VLOOKUP(B98,'Hexaware Tech'!E:I,5,0)</f>
        <v>#N/A</v>
      </c>
      <c r="Z98" s="612" t="e">
        <f>VLOOKUP(B98,Axis!D:H,5,0)</f>
        <v>#N/A</v>
      </c>
      <c r="AA98" s="612">
        <f>VLOOKUP(B98,Ugam!$D$3:$H$26,5,0)</f>
        <v>250000</v>
      </c>
      <c r="AB98" s="612" t="e">
        <f>VLOOKUP(B98,Zeus!F:J,5,0)</f>
        <v>#N/A</v>
      </c>
      <c r="AC98" s="612" t="e">
        <f>VLOOKUP(B98,Montran!F:J,5,0)</f>
        <v>#N/A</v>
      </c>
      <c r="AD98" s="612" t="e">
        <f>VLOOKUP(B98,Endurance!G98:L98,5,0)</f>
        <v>#N/A</v>
      </c>
      <c r="AE98" s="612" t="e">
        <f>VLOOKUP(B98,'Swabhav Techlabs'!$F$1:$J$2,5,0)</f>
        <v>#N/A</v>
      </c>
      <c r="AF98" s="612" t="e">
        <f>VLOOKUP(B98,'Quality Kiosk'!$F$1:$J$18,5,0)</f>
        <v>#N/A</v>
      </c>
      <c r="AG98" s="612" t="e">
        <f>VLOOKUP(B98,'Lemon VB'!$F$1:$J$2,5,0)</f>
        <v>#N/A</v>
      </c>
      <c r="AH98" s="612" t="e">
        <f>VLOOKUP(B98,Gocomet!$E$1:$I$3,5,0)</f>
        <v>#N/A</v>
      </c>
      <c r="AI98" s="612" t="e">
        <f>VLOOKUP(B98,'Ingram Micro'!$E$1:$I$8,5,0)</f>
        <v>#N/A</v>
      </c>
      <c r="AJ98" s="612" t="e">
        <f>VLOOKUP(B98,'DePronto Infotech'!$E$1:$I$2,5,0)</f>
        <v>#N/A</v>
      </c>
      <c r="AK98" s="612" t="e">
        <f>VLOOKUP(B98,'Reliance Retail'!$E$1:$I$4,5,0)</f>
        <v>#N/A</v>
      </c>
      <c r="AL98" s="612" t="e">
        <f>VLOOKUP(B98,'Bright Champs'!$D$1:$H$13,5,0)</f>
        <v>#N/A</v>
      </c>
      <c r="AM98" s="612" t="e">
        <f>VLOOKUP(B98,Neosoft!$E$1:$I$12,5,0)</f>
        <v>#N/A</v>
      </c>
      <c r="AN98" s="612" t="e">
        <f>VLOOKUP(B98,Infosys!$E$1:$I$3,5,0)</f>
        <v>#N/A</v>
      </c>
      <c r="AO98" s="612" t="e">
        <f>VLOOKUP(B98,Cerelabs!$E$1:$I$5,5,0)</f>
        <v>#N/A</v>
      </c>
      <c r="AP98" s="612" t="e">
        <f>VLOOKUP(B98,'Neebal Technologies'!$D$1:$H$2,5,0)</f>
        <v>#N/A</v>
      </c>
      <c r="AQ98" s="612" t="e">
        <f>VLOOKUP(B98,'Vertiv Energy'!$D$1:$H$2,5,0)</f>
        <v>#N/A</v>
      </c>
      <c r="AR98" s="612" t="e">
        <f>VLOOKUP(B98,'Acidaes Solutions (CRMNEXT)'!$D$1:$H$3,5,0)</f>
        <v>#N/A</v>
      </c>
      <c r="AS98" s="612" t="e">
        <f>VLOOKUP(B98,Growisto!$D$1:$H$2,5,0)</f>
        <v>#N/A</v>
      </c>
      <c r="AT98" s="612" t="e">
        <f>VLOOKUP(B98,'9.9 Mediaworx - Digit'!$D$1:$H$2,5,0)</f>
        <v>#N/A</v>
      </c>
      <c r="AU98" s="612" t="e">
        <f>VLOOKUP(B98,'Vistaar systems Pvt Ltd'!$D$2:$H$3,5,0)</f>
        <v>#N/A</v>
      </c>
      <c r="AV98" s="612" t="e">
        <f>VLOOKUP(B98,'Course 5i'!$D$2:$H$11,5,0)</f>
        <v>#N/A</v>
      </c>
      <c r="AW98" s="612" t="e">
        <f>VLOOKUP(B98,'Radiant Appliances &amp; Electronic'!$D$1:$H$13,5,0)</f>
        <v>#N/A</v>
      </c>
      <c r="AX98" s="612" t="e">
        <f>VLOOKUP(B98,'Atos Global'!$D$3:$H$27,5,0)</f>
        <v>#N/A</v>
      </c>
      <c r="AY98" s="612" t="e">
        <f>VLOOKUP(B98,'Saama Technologies'!$D$1:$H$2,5,0)</f>
        <v>#N/A</v>
      </c>
      <c r="AZ98" s="612" t="e">
        <f>VLOOKUP(B98,'Multiplier Solutions'!$D$1:$H$2,5,0)</f>
        <v>#N/A</v>
      </c>
      <c r="BA98" s="612" t="e">
        <f>VLOOKUP(B98,GEP!$D$2:$H$5,5,0)</f>
        <v>#N/A</v>
      </c>
      <c r="BB98" s="612" t="e">
        <f>VLOOKUP(B98,Accenture!$D$1:$H$6,5,0)</f>
        <v>#N/A</v>
      </c>
      <c r="BC98" s="612" t="e">
        <f>VLOOKUP(B98,'Endurance International Group'!$D$1:$H$2,5,0)</f>
        <v>#N/A</v>
      </c>
      <c r="BD98" s="612" t="e">
        <f>VLOOKUP(B98,Newgen!$D$1:$H$2,5,0)</f>
        <v>#N/A</v>
      </c>
      <c r="BE98" s="612" t="e">
        <f>VLOOKUP(B98,'3D Incredible'!D98:H98,5,0)</f>
        <v>#N/A</v>
      </c>
      <c r="BF98" s="612" t="e">
        <f>VLOOKUP(B98,'Raja Software Labs'!$D$2:$H$2,5,0)</f>
        <v>#N/A</v>
      </c>
      <c r="BG98" s="612" t="e">
        <f>VLOOKUP(B98,Wipro!$D$1:$H$2,5,0)</f>
        <v>#N/A</v>
      </c>
      <c r="BH98" s="612" t="e">
        <f>VLOOKUP(B98,'Perch Technologies'!$D$2:$H$2,5,0)</f>
        <v>#N/A</v>
      </c>
      <c r="BI98" s="612" t="e">
        <f>VLOOKUP(B98,'Morning Star'!$D$1:$H$6,5,0)</f>
        <v>#N/A</v>
      </c>
      <c r="BJ98" s="612" t="e">
        <f>VLOOKUP(B98,Flexiloans!$D$1:$H$2,5,0)</f>
        <v>#N/A</v>
      </c>
      <c r="BK98" s="612" t="e">
        <f>VLOOKUP(B98,'Thirdware Solutions'!$D$1:$H$2,5,0)</f>
        <v>#N/A</v>
      </c>
      <c r="BL98" s="612" t="e">
        <f>VLOOKUP(B98,Tescom!$D$1:$H$8,5,0)</f>
        <v>#N/A</v>
      </c>
      <c r="BM98" s="612" t="e">
        <f>VLOOKUP(B98,'Cogno AI'!$D$1:$H$2,5,0)</f>
        <v>#N/A</v>
      </c>
      <c r="BN98" s="612" t="e">
        <f>VLOOKUP(B98,'ABM Knowledgeware'!$D$1:$H$2,5,0)</f>
        <v>#N/A</v>
      </c>
      <c r="BO98" s="612" t="e">
        <f>VLOOKUP(B98,'Concerto Software'!$D$1:$H$3,5,0)</f>
        <v>#N/A</v>
      </c>
      <c r="BP98" s="612" t="e">
        <f>VLOOKUP(B98,'My Captain'!$D$1:$H$4,5,0)</f>
        <v>#N/A</v>
      </c>
      <c r="BQ98" s="612" t="e">
        <f>VLOOKUP(B98,'Finoux Solutions'!$D$2:$H$4,5,0)</f>
        <v>#N/A</v>
      </c>
      <c r="BR98" s="612" t="e">
        <f>VLOOKUP(B98,'MITR Learning'!$D$1:$H$2,5,0)</f>
        <v>#N/A</v>
      </c>
      <c r="BS98" s="612" t="e">
        <f>VLOOKUP(B98,Nucsoft!$D$2:$H$6,5,0)</f>
        <v>#N/A</v>
      </c>
      <c r="BT98" s="612" t="e">
        <f>VLOOKUP(B98,'Paras Cadd'!$D$1:$H$2,5,0)</f>
        <v>#N/A</v>
      </c>
      <c r="BU98" s="612" t="e">
        <f>VLOOKUP(B98,'ICICI Securities'!$D$1:$H$2,5,0)</f>
        <v>#N/A</v>
      </c>
      <c r="BV98" s="612" t="e">
        <f>VLOOKUP(B98,'Citius Tech'!$D$2:$H$5,5,0)</f>
        <v>#N/A</v>
      </c>
      <c r="BW98" s="612" t="e">
        <f>VLOOKUP(B98,'Buzzy Brains'!$D$2:$H$2,5,0)</f>
        <v>#N/A</v>
      </c>
      <c r="BX98" s="612" t="e">
        <f>VLOOKUP(B98,'Decimal Point'!$D$2:$H$2,5,0)</f>
        <v>#N/A</v>
      </c>
      <c r="BY98" s="612" t="e">
        <f>VLOOKUP(B98,'Sankey Business Solutions'!$D$2:$H$3,5,0)</f>
        <v>#N/A</v>
      </c>
      <c r="BZ98" s="612" t="e">
        <f>VLOOKUP(B98,'Nangia &amp; Co LLP'!$D$2:$H$2,5,0)</f>
        <v>#N/A</v>
      </c>
      <c r="CA98" s="612" t="e">
        <f>VLOOKUP(B98,'FIS Solutions India Pvt Ltd'!$D$2:$H$2,5,0)</f>
        <v>#N/A</v>
      </c>
      <c r="CB98" s="612" t="e">
        <f>VLOOKUP(B98,'Delta Technology &amp; Management '!$D$2:$H$16,5,0)</f>
        <v>#N/A</v>
      </c>
      <c r="CC98" s="612" t="e">
        <f>VLOOKUP(B98,'Espoir Networks'!$D$3:$H$11,5,0)</f>
        <v>#N/A</v>
      </c>
      <c r="CD98" s="612" t="e">
        <f>VLOOKUP(B98,'Servosys Solution'!$D$3:$H$5,5,0)</f>
        <v>#N/A</v>
      </c>
      <c r="CE98" s="612" t="e">
        <f>VLOOKUP(B98,'Ribbon Communications'!$D$3:$H$4,5,0)</f>
        <v>#N/A</v>
      </c>
      <c r="CF98" s="612">
        <f t="shared" si="4"/>
        <v>1</v>
      </c>
      <c r="CG98" s="129" t="s">
        <v>420</v>
      </c>
      <c r="CH98" s="129">
        <v>701588731221</v>
      </c>
      <c r="CI98" s="129" t="s">
        <v>421</v>
      </c>
      <c r="CJ98" s="129" t="s">
        <v>11736</v>
      </c>
      <c r="CK98" s="132">
        <v>42917</v>
      </c>
      <c r="CL98" s="129">
        <v>2021</v>
      </c>
      <c r="CM98" s="128" t="s">
        <v>11939</v>
      </c>
      <c r="CN98" s="129">
        <v>424</v>
      </c>
      <c r="CO98" s="133">
        <v>84.8</v>
      </c>
      <c r="CP98" s="129">
        <v>2015</v>
      </c>
      <c r="CQ98" s="129" t="s">
        <v>79</v>
      </c>
      <c r="CR98" s="128" t="s">
        <v>12140</v>
      </c>
      <c r="CS98" s="129">
        <v>405</v>
      </c>
      <c r="CT98" s="133">
        <v>62.31</v>
      </c>
      <c r="CU98" s="129">
        <v>2017</v>
      </c>
      <c r="CV98" s="129" t="s">
        <v>79</v>
      </c>
      <c r="CW98" s="131" t="s">
        <v>81</v>
      </c>
      <c r="CX98" s="131" t="s">
        <v>81</v>
      </c>
      <c r="CY98" s="129" t="s">
        <v>81</v>
      </c>
      <c r="CZ98" s="129" t="s">
        <v>81</v>
      </c>
      <c r="DA98" s="129" t="s">
        <v>81</v>
      </c>
      <c r="DB98" s="129" t="s">
        <v>81</v>
      </c>
      <c r="DC98" s="129" t="s">
        <v>81</v>
      </c>
      <c r="DD98" s="129" t="s">
        <v>81</v>
      </c>
      <c r="DE98" s="129" t="s">
        <v>81</v>
      </c>
      <c r="DF98" s="129">
        <v>0</v>
      </c>
      <c r="DG98" s="134">
        <v>5.9</v>
      </c>
      <c r="DH98" s="134">
        <v>5.6</v>
      </c>
      <c r="DI98" s="134">
        <v>5.4</v>
      </c>
      <c r="DJ98" s="134">
        <v>6</v>
      </c>
      <c r="DK98" s="134">
        <v>5.8</v>
      </c>
      <c r="DL98" s="131"/>
      <c r="DM98" s="129">
        <v>28.7</v>
      </c>
      <c r="DN98" s="129">
        <v>5.74</v>
      </c>
      <c r="DO98" s="129"/>
      <c r="DP98" s="131" t="s">
        <v>138</v>
      </c>
      <c r="DQ98" s="129">
        <v>0</v>
      </c>
      <c r="DR98" s="129">
        <v>4</v>
      </c>
      <c r="DS98" s="129" t="s">
        <v>83</v>
      </c>
      <c r="DT98" s="129" t="s">
        <v>83</v>
      </c>
      <c r="DU98" s="129" t="s">
        <v>83</v>
      </c>
      <c r="DV98" s="129" t="s">
        <v>83</v>
      </c>
      <c r="DW98" s="131" t="s">
        <v>83</v>
      </c>
      <c r="DX98" s="131" t="s">
        <v>84</v>
      </c>
      <c r="DY98" s="131" t="s">
        <v>81</v>
      </c>
      <c r="DZ98" s="131" t="s">
        <v>424</v>
      </c>
      <c r="EA98" s="131" t="s">
        <v>86</v>
      </c>
      <c r="EB98" s="131" t="s">
        <v>425</v>
      </c>
      <c r="EC98" s="131" t="s">
        <v>426</v>
      </c>
      <c r="ED98" s="131" t="s">
        <v>89</v>
      </c>
      <c r="EE98" s="131" t="s">
        <v>427</v>
      </c>
      <c r="EF98" s="131" t="s">
        <v>428</v>
      </c>
      <c r="EG98" s="131" t="s">
        <v>429</v>
      </c>
      <c r="EH98" s="131" t="s">
        <v>430</v>
      </c>
      <c r="EI98" s="131" t="s">
        <v>431</v>
      </c>
      <c r="EJ98" s="135" t="s">
        <v>432</v>
      </c>
      <c r="EK98" s="135" t="s">
        <v>433</v>
      </c>
      <c r="EL98" s="135" t="s">
        <v>434</v>
      </c>
      <c r="EM98" s="135" t="s">
        <v>435</v>
      </c>
      <c r="EN98" s="131" t="s">
        <v>81</v>
      </c>
    </row>
    <row r="99" spans="1:144" ht="18" thickTop="1" thickBot="1">
      <c r="A99" s="575">
        <f t="shared" si="5"/>
        <v>98</v>
      </c>
      <c r="B99" s="572" t="s">
        <v>652</v>
      </c>
      <c r="C99" s="600" t="s">
        <v>653</v>
      </c>
      <c r="D99" s="570" t="s">
        <v>13209</v>
      </c>
      <c r="E99" s="568" t="str">
        <f t="shared" si="3"/>
        <v>Not Placed</v>
      </c>
      <c r="F99" s="570" t="s">
        <v>12493</v>
      </c>
      <c r="G99" s="570" t="s">
        <v>274</v>
      </c>
      <c r="H99" s="131" t="str">
        <f>VLOOKUP(B99,CMPN2!C:E,3,0)</f>
        <v>12th + Engineering without live KT</v>
      </c>
      <c r="I99" s="610" t="s">
        <v>654</v>
      </c>
      <c r="J99" s="572">
        <v>20</v>
      </c>
      <c r="K99" s="611" t="s">
        <v>655</v>
      </c>
      <c r="L99" s="611" t="s">
        <v>73</v>
      </c>
      <c r="M99" s="611" t="s">
        <v>656</v>
      </c>
      <c r="N99" s="612" t="s">
        <v>651</v>
      </c>
      <c r="O99" s="612">
        <v>2221733626</v>
      </c>
      <c r="P99" s="612">
        <v>9930038224</v>
      </c>
      <c r="Q99" s="612" t="e">
        <f>VLOOKUP(B99,'TCS CON'!$D$1:$H$98,5,0)</f>
        <v>#N/A</v>
      </c>
      <c r="R99" s="612" t="e">
        <f>VLOOKUP(B99,LTI!$C$1:$H$46,6,0)</f>
        <v>#N/A</v>
      </c>
      <c r="S99" s="612" t="e">
        <f>VLOOKUP(B99,JARO!$E$2:$I$11,5,0)</f>
        <v>#N/A</v>
      </c>
      <c r="T99" s="612" t="e">
        <f>VLOOKUP(B99,Capgemini!$D$3:$H$78,5,0)</f>
        <v>#N/A</v>
      </c>
      <c r="U99" s="612" t="e">
        <f>VLOOKUP(B99,Carwale!$D$1:$H$4,5,0)</f>
        <v>#N/A</v>
      </c>
      <c r="V99" s="612" t="e">
        <f>VLOOKUP(B99,'Interactive Brokers'!E:I,5,0)</f>
        <v>#N/A</v>
      </c>
      <c r="W99" s="612" t="e">
        <f>VLOOKUP(B99,'REL Jio'!E:I,5,0)</f>
        <v>#N/A</v>
      </c>
      <c r="X99" s="612" t="e">
        <f>VLOOKUP(B99,'Sciative Sol'!E:I,5,0)</f>
        <v>#N/A</v>
      </c>
      <c r="Y99" s="612" t="e">
        <f>VLOOKUP(B99,'Hexaware Tech'!E:I,5,0)</f>
        <v>#N/A</v>
      </c>
      <c r="Z99" s="612" t="e">
        <f>VLOOKUP(B99,Axis!D:H,5,0)</f>
        <v>#N/A</v>
      </c>
      <c r="AA99" s="612" t="e">
        <f>VLOOKUP(B99,Ugam!$D$3:$H$26,5,0)</f>
        <v>#N/A</v>
      </c>
      <c r="AB99" s="612" t="e">
        <f>VLOOKUP(B99,Zeus!F:J,5,0)</f>
        <v>#N/A</v>
      </c>
      <c r="AC99" s="612" t="e">
        <f>VLOOKUP(B99,Montran!F:J,5,0)</f>
        <v>#N/A</v>
      </c>
      <c r="AD99" s="612" t="e">
        <f>VLOOKUP(B99,Endurance!G99:L99,5,0)</f>
        <v>#N/A</v>
      </c>
      <c r="AE99" s="612" t="e">
        <f>VLOOKUP(B99,'Swabhav Techlabs'!$F$1:$J$2,5,0)</f>
        <v>#N/A</v>
      </c>
      <c r="AF99" s="612" t="e">
        <f>VLOOKUP(B99,'Quality Kiosk'!$F$1:$J$18,5,0)</f>
        <v>#N/A</v>
      </c>
      <c r="AG99" s="612" t="e">
        <f>VLOOKUP(B99,'Lemon VB'!$F$1:$J$2,5,0)</f>
        <v>#N/A</v>
      </c>
      <c r="AH99" s="612" t="e">
        <f>VLOOKUP(B99,Gocomet!$E$1:$I$3,5,0)</f>
        <v>#N/A</v>
      </c>
      <c r="AI99" s="612" t="e">
        <f>VLOOKUP(B99,'Ingram Micro'!$E$1:$I$8,5,0)</f>
        <v>#N/A</v>
      </c>
      <c r="AJ99" s="612" t="e">
        <f>VLOOKUP(B99,'DePronto Infotech'!$E$1:$I$2,5,0)</f>
        <v>#N/A</v>
      </c>
      <c r="AK99" s="612" t="e">
        <f>VLOOKUP(B99,'Reliance Retail'!$E$1:$I$4,5,0)</f>
        <v>#N/A</v>
      </c>
      <c r="AL99" s="612" t="e">
        <f>VLOOKUP(B99,'Bright Champs'!$D$1:$H$13,5,0)</f>
        <v>#N/A</v>
      </c>
      <c r="AM99" s="612" t="e">
        <f>VLOOKUP(B99,Neosoft!$E$1:$I$12,5,0)</f>
        <v>#N/A</v>
      </c>
      <c r="AN99" s="612" t="e">
        <f>VLOOKUP(B99,Infosys!$E$1:$I$3,5,0)</f>
        <v>#N/A</v>
      </c>
      <c r="AO99" s="612" t="e">
        <f>VLOOKUP(B99,Cerelabs!$E$1:$I$5,5,0)</f>
        <v>#N/A</v>
      </c>
      <c r="AP99" s="612" t="e">
        <f>VLOOKUP(B99,'Neebal Technologies'!$D$1:$H$2,5,0)</f>
        <v>#N/A</v>
      </c>
      <c r="AQ99" s="612" t="e">
        <f>VLOOKUP(B99,'Vertiv Energy'!$D$1:$H$2,5,0)</f>
        <v>#N/A</v>
      </c>
      <c r="AR99" s="612" t="e">
        <f>VLOOKUP(B99,'Acidaes Solutions (CRMNEXT)'!$D$1:$H$3,5,0)</f>
        <v>#N/A</v>
      </c>
      <c r="AS99" s="612" t="e">
        <f>VLOOKUP(B99,Growisto!$D$1:$H$2,5,0)</f>
        <v>#N/A</v>
      </c>
      <c r="AT99" s="612" t="e">
        <f>VLOOKUP(B99,'9.9 Mediaworx - Digit'!$D$1:$H$2,5,0)</f>
        <v>#N/A</v>
      </c>
      <c r="AU99" s="612" t="e">
        <f>VLOOKUP(B99,'Vistaar systems Pvt Ltd'!$D$2:$H$3,5,0)</f>
        <v>#N/A</v>
      </c>
      <c r="AV99" s="612" t="e">
        <f>VLOOKUP(B99,'Course 5i'!$D$2:$H$11,5,0)</f>
        <v>#N/A</v>
      </c>
      <c r="AW99" s="612" t="e">
        <f>VLOOKUP(B99,'Radiant Appliances &amp; Electronic'!$D$1:$H$13,5,0)</f>
        <v>#N/A</v>
      </c>
      <c r="AX99" s="612" t="e">
        <f>VLOOKUP(B99,'Atos Global'!$D$3:$H$27,5,0)</f>
        <v>#N/A</v>
      </c>
      <c r="AY99" s="612" t="e">
        <f>VLOOKUP(B99,'Saama Technologies'!$D$1:$H$2,5,0)</f>
        <v>#N/A</v>
      </c>
      <c r="AZ99" s="612" t="e">
        <f>VLOOKUP(B99,'Multiplier Solutions'!$D$1:$H$2,5,0)</f>
        <v>#N/A</v>
      </c>
      <c r="BA99" s="612" t="e">
        <f>VLOOKUP(B99,GEP!$D$2:$H$5,5,0)</f>
        <v>#N/A</v>
      </c>
      <c r="BB99" s="612" t="e">
        <f>VLOOKUP(B99,Accenture!$D$1:$H$6,5,0)</f>
        <v>#N/A</v>
      </c>
      <c r="BC99" s="612" t="e">
        <f>VLOOKUP(B99,'Endurance International Group'!$D$1:$H$2,5,0)</f>
        <v>#N/A</v>
      </c>
      <c r="BD99" s="612" t="e">
        <f>VLOOKUP(B99,Newgen!$D$1:$H$2,5,0)</f>
        <v>#N/A</v>
      </c>
      <c r="BE99" s="612" t="e">
        <f>VLOOKUP(B99,'3D Incredible'!D99:H99,5,0)</f>
        <v>#N/A</v>
      </c>
      <c r="BF99" s="612" t="e">
        <f>VLOOKUP(B99,'Raja Software Labs'!$D$2:$H$2,5,0)</f>
        <v>#N/A</v>
      </c>
      <c r="BG99" s="612" t="e">
        <f>VLOOKUP(B99,Wipro!$D$1:$H$2,5,0)</f>
        <v>#N/A</v>
      </c>
      <c r="BH99" s="612" t="e">
        <f>VLOOKUP(B99,'Perch Technologies'!$D$2:$H$2,5,0)</f>
        <v>#N/A</v>
      </c>
      <c r="BI99" s="612" t="e">
        <f>VLOOKUP(B99,'Morning Star'!$D$1:$H$6,5,0)</f>
        <v>#N/A</v>
      </c>
      <c r="BJ99" s="612" t="e">
        <f>VLOOKUP(B99,Flexiloans!$D$1:$H$2,5,0)</f>
        <v>#N/A</v>
      </c>
      <c r="BK99" s="612" t="e">
        <f>VLOOKUP(B99,'Thirdware Solutions'!$D$1:$H$2,5,0)</f>
        <v>#N/A</v>
      </c>
      <c r="BL99" s="612" t="e">
        <f>VLOOKUP(B99,Tescom!$D$1:$H$8,5,0)</f>
        <v>#N/A</v>
      </c>
      <c r="BM99" s="612" t="e">
        <f>VLOOKUP(B99,'Cogno AI'!$D$1:$H$2,5,0)</f>
        <v>#N/A</v>
      </c>
      <c r="BN99" s="612" t="e">
        <f>VLOOKUP(B99,'ABM Knowledgeware'!$D$1:$H$2,5,0)</f>
        <v>#N/A</v>
      </c>
      <c r="BO99" s="612" t="e">
        <f>VLOOKUP(B99,'Concerto Software'!$D$1:$H$3,5,0)</f>
        <v>#N/A</v>
      </c>
      <c r="BP99" s="612" t="e">
        <f>VLOOKUP(B99,'My Captain'!$D$1:$H$4,5,0)</f>
        <v>#N/A</v>
      </c>
      <c r="BQ99" s="612" t="e">
        <f>VLOOKUP(B99,'Finoux Solutions'!$D$2:$H$4,5,0)</f>
        <v>#N/A</v>
      </c>
      <c r="BR99" s="612" t="e">
        <f>VLOOKUP(B99,'MITR Learning'!$D$1:$H$2,5,0)</f>
        <v>#N/A</v>
      </c>
      <c r="BS99" s="612" t="e">
        <f>VLOOKUP(B99,Nucsoft!$D$2:$H$6,5,0)</f>
        <v>#N/A</v>
      </c>
      <c r="BT99" s="612" t="e">
        <f>VLOOKUP(B99,'Paras Cadd'!$D$1:$H$2,5,0)</f>
        <v>#N/A</v>
      </c>
      <c r="BU99" s="612" t="e">
        <f>VLOOKUP(B99,'ICICI Securities'!$D$1:$H$2,5,0)</f>
        <v>#N/A</v>
      </c>
      <c r="BV99" s="612" t="e">
        <f>VLOOKUP(B99,'Citius Tech'!$D$2:$H$5,5,0)</f>
        <v>#N/A</v>
      </c>
      <c r="BW99" s="612" t="e">
        <f>VLOOKUP(B99,'Buzzy Brains'!$D$2:$H$2,5,0)</f>
        <v>#N/A</v>
      </c>
      <c r="BX99" s="612" t="e">
        <f>VLOOKUP(B99,'Decimal Point'!$D$2:$H$2,5,0)</f>
        <v>#N/A</v>
      </c>
      <c r="BY99" s="612" t="e">
        <f>VLOOKUP(B99,'Sankey Business Solutions'!$D$2:$H$3,5,0)</f>
        <v>#N/A</v>
      </c>
      <c r="BZ99" s="612" t="e">
        <f>VLOOKUP(B99,'Nangia &amp; Co LLP'!$D$2:$H$2,5,0)</f>
        <v>#N/A</v>
      </c>
      <c r="CA99" s="612" t="e">
        <f>VLOOKUP(B99,'FIS Solutions India Pvt Ltd'!$D$2:$H$2,5,0)</f>
        <v>#N/A</v>
      </c>
      <c r="CB99" s="612" t="e">
        <f>VLOOKUP(B99,'Delta Technology &amp; Management '!$D$2:$H$16,5,0)</f>
        <v>#N/A</v>
      </c>
      <c r="CC99" s="612" t="e">
        <f>VLOOKUP(B99,'Espoir Networks'!$D$3:$H$11,5,0)</f>
        <v>#N/A</v>
      </c>
      <c r="CD99" s="612" t="e">
        <f>VLOOKUP(B99,'Servosys Solution'!$D$3:$H$5,5,0)</f>
        <v>#N/A</v>
      </c>
      <c r="CE99" s="612" t="e">
        <f>VLOOKUP(B99,'Ribbon Communications'!$D$3:$H$4,5,0)</f>
        <v>#N/A</v>
      </c>
      <c r="CF99" s="612">
        <f t="shared" si="4"/>
        <v>0</v>
      </c>
      <c r="CG99" s="129" t="s">
        <v>134</v>
      </c>
      <c r="CH99" s="129">
        <v>971325141784</v>
      </c>
      <c r="CI99" s="129" t="s">
        <v>134</v>
      </c>
      <c r="CJ99" s="129" t="s">
        <v>11736</v>
      </c>
      <c r="CK99" s="132">
        <v>42917</v>
      </c>
      <c r="CL99" s="129">
        <v>2021</v>
      </c>
      <c r="CM99" s="128" t="s">
        <v>375</v>
      </c>
      <c r="CN99" s="129">
        <v>459</v>
      </c>
      <c r="CO99" s="133">
        <v>91.8</v>
      </c>
      <c r="CP99" s="129">
        <v>2015</v>
      </c>
      <c r="CQ99" s="129" t="s">
        <v>79</v>
      </c>
      <c r="CR99" s="128" t="s">
        <v>12141</v>
      </c>
      <c r="CS99" s="129">
        <v>441</v>
      </c>
      <c r="CT99" s="133">
        <v>67.849999999999994</v>
      </c>
      <c r="CU99" s="132">
        <v>42767</v>
      </c>
      <c r="CV99" s="129" t="s">
        <v>79</v>
      </c>
      <c r="CW99" s="131" t="s">
        <v>81</v>
      </c>
      <c r="CX99" s="131" t="s">
        <v>81</v>
      </c>
      <c r="CY99" s="129" t="s">
        <v>81</v>
      </c>
      <c r="CZ99" s="129" t="s">
        <v>81</v>
      </c>
      <c r="DA99" s="129" t="s">
        <v>81</v>
      </c>
      <c r="DB99" s="129" t="s">
        <v>81</v>
      </c>
      <c r="DC99" s="129" t="s">
        <v>81</v>
      </c>
      <c r="DD99" s="129" t="s">
        <v>81</v>
      </c>
      <c r="DE99" s="129" t="s">
        <v>81</v>
      </c>
      <c r="DF99" s="129">
        <v>0</v>
      </c>
      <c r="DG99" s="134">
        <v>6.8</v>
      </c>
      <c r="DH99" s="134">
        <v>5.46</v>
      </c>
      <c r="DI99" s="134">
        <v>4.6500000000000004</v>
      </c>
      <c r="DJ99" s="134">
        <v>5.51</v>
      </c>
      <c r="DK99" s="134">
        <v>4.55</v>
      </c>
      <c r="DL99" s="134">
        <v>6.07</v>
      </c>
      <c r="DM99" s="129">
        <v>33.052399999999999</v>
      </c>
      <c r="DN99" s="129">
        <v>5.5087000000000002</v>
      </c>
      <c r="DO99" s="129"/>
      <c r="DP99" s="131" t="s">
        <v>82</v>
      </c>
      <c r="DQ99" s="129">
        <v>0</v>
      </c>
      <c r="DR99" s="129">
        <v>5</v>
      </c>
      <c r="DS99" s="129" t="s">
        <v>83</v>
      </c>
      <c r="DT99" s="129" t="s">
        <v>83</v>
      </c>
      <c r="DU99" s="129" t="s">
        <v>83</v>
      </c>
      <c r="DV99" s="129" t="s">
        <v>83</v>
      </c>
      <c r="DW99" s="131" t="s">
        <v>83</v>
      </c>
      <c r="DX99" s="131" t="s">
        <v>84</v>
      </c>
      <c r="DY99" s="131" t="s">
        <v>81</v>
      </c>
      <c r="DZ99" s="131" t="s">
        <v>658</v>
      </c>
      <c r="EA99" s="131" t="s">
        <v>86</v>
      </c>
      <c r="EB99" s="131" t="s">
        <v>659</v>
      </c>
      <c r="EC99" s="131" t="s">
        <v>88</v>
      </c>
      <c r="ED99" s="131" t="s">
        <v>89</v>
      </c>
      <c r="EE99" s="131" t="s">
        <v>660</v>
      </c>
      <c r="EF99" s="131" t="s">
        <v>661</v>
      </c>
      <c r="EG99" s="131" t="s">
        <v>81</v>
      </c>
      <c r="EH99" s="131" t="s">
        <v>81</v>
      </c>
      <c r="EI99" s="131" t="s">
        <v>662</v>
      </c>
      <c r="EJ99" s="135" t="s">
        <v>663</v>
      </c>
      <c r="EK99" s="135" t="s">
        <v>664</v>
      </c>
      <c r="EL99" s="131" t="s">
        <v>81</v>
      </c>
      <c r="EM99" s="135" t="s">
        <v>665</v>
      </c>
      <c r="EN99" s="131" t="s">
        <v>81</v>
      </c>
    </row>
    <row r="100" spans="1:144" ht="18" thickTop="1" thickBot="1">
      <c r="A100" s="575">
        <f t="shared" si="5"/>
        <v>99</v>
      </c>
      <c r="B100" s="572" t="s">
        <v>956</v>
      </c>
      <c r="C100" s="600" t="s">
        <v>957</v>
      </c>
      <c r="D100" s="570" t="s">
        <v>13209</v>
      </c>
      <c r="E100" s="568" t="str">
        <f t="shared" si="3"/>
        <v>Not Placed</v>
      </c>
      <c r="F100" s="570" t="s">
        <v>12493</v>
      </c>
      <c r="G100" s="570" t="s">
        <v>274</v>
      </c>
      <c r="H100" s="131" t="str">
        <f>VLOOKUP(B100,CMPN2!C:E,3,0)</f>
        <v>12th + Engineering without live KT</v>
      </c>
      <c r="I100" s="610">
        <v>36345</v>
      </c>
      <c r="J100" s="572">
        <v>21</v>
      </c>
      <c r="K100" s="611" t="s">
        <v>958</v>
      </c>
      <c r="L100" s="611" t="s">
        <v>73</v>
      </c>
      <c r="M100" s="611" t="s">
        <v>959</v>
      </c>
      <c r="N100" s="612" t="s">
        <v>955</v>
      </c>
      <c r="O100" s="612">
        <v>9819790920</v>
      </c>
      <c r="P100" s="612">
        <v>9819790920</v>
      </c>
      <c r="Q100" s="612" t="e">
        <f>VLOOKUP(B100,'TCS CON'!$D$1:$H$98,5,0)</f>
        <v>#N/A</v>
      </c>
      <c r="R100" s="612" t="e">
        <f>VLOOKUP(B100,LTI!$C$1:$H$46,6,0)</f>
        <v>#N/A</v>
      </c>
      <c r="S100" s="612" t="e">
        <f>VLOOKUP(B100,JARO!$E$2:$I$11,5,0)</f>
        <v>#N/A</v>
      </c>
      <c r="T100" s="612" t="e">
        <f>VLOOKUP(B100,Capgemini!$D$3:$H$78,5,0)</f>
        <v>#N/A</v>
      </c>
      <c r="U100" s="612" t="e">
        <f>VLOOKUP(B100,Carwale!$D$1:$H$4,5,0)</f>
        <v>#N/A</v>
      </c>
      <c r="V100" s="612" t="e">
        <f>VLOOKUP(B100,'Interactive Brokers'!E:I,5,0)</f>
        <v>#N/A</v>
      </c>
      <c r="W100" s="612" t="e">
        <f>VLOOKUP(B100,'REL Jio'!E:I,5,0)</f>
        <v>#N/A</v>
      </c>
      <c r="X100" s="612" t="e">
        <f>VLOOKUP(B100,'Sciative Sol'!E:I,5,0)</f>
        <v>#N/A</v>
      </c>
      <c r="Y100" s="612" t="e">
        <f>VLOOKUP(B100,'Hexaware Tech'!E:I,5,0)</f>
        <v>#N/A</v>
      </c>
      <c r="Z100" s="612" t="e">
        <f>VLOOKUP(B100,Axis!D:H,5,0)</f>
        <v>#N/A</v>
      </c>
      <c r="AA100" s="612" t="e">
        <f>VLOOKUP(B100,Ugam!$D$3:$H$26,5,0)</f>
        <v>#N/A</v>
      </c>
      <c r="AB100" s="612" t="e">
        <f>VLOOKUP(B100,Zeus!F:J,5,0)</f>
        <v>#N/A</v>
      </c>
      <c r="AC100" s="612" t="e">
        <f>VLOOKUP(B100,Montran!F:J,5,0)</f>
        <v>#N/A</v>
      </c>
      <c r="AD100" s="612" t="e">
        <f>VLOOKUP(B100,Endurance!G100:L100,5,0)</f>
        <v>#N/A</v>
      </c>
      <c r="AE100" s="612" t="e">
        <f>VLOOKUP(B100,'Swabhav Techlabs'!$F$1:$J$2,5,0)</f>
        <v>#N/A</v>
      </c>
      <c r="AF100" s="612" t="e">
        <f>VLOOKUP(B100,'Quality Kiosk'!$F$1:$J$18,5,0)</f>
        <v>#N/A</v>
      </c>
      <c r="AG100" s="612" t="e">
        <f>VLOOKUP(B100,'Lemon VB'!$F$1:$J$2,5,0)</f>
        <v>#N/A</v>
      </c>
      <c r="AH100" s="612" t="e">
        <f>VLOOKUP(B100,Gocomet!$E$1:$I$3,5,0)</f>
        <v>#N/A</v>
      </c>
      <c r="AI100" s="612" t="e">
        <f>VLOOKUP(B100,'Ingram Micro'!$E$1:$I$8,5,0)</f>
        <v>#N/A</v>
      </c>
      <c r="AJ100" s="612" t="e">
        <f>VLOOKUP(B100,'DePronto Infotech'!$E$1:$I$2,5,0)</f>
        <v>#N/A</v>
      </c>
      <c r="AK100" s="612" t="e">
        <f>VLOOKUP(B100,'Reliance Retail'!$E$1:$I$4,5,0)</f>
        <v>#N/A</v>
      </c>
      <c r="AL100" s="612" t="e">
        <f>VLOOKUP(B100,'Bright Champs'!$D$1:$H$13,5,0)</f>
        <v>#N/A</v>
      </c>
      <c r="AM100" s="612" t="e">
        <f>VLOOKUP(B100,Neosoft!$E$1:$I$12,5,0)</f>
        <v>#N/A</v>
      </c>
      <c r="AN100" s="612" t="e">
        <f>VLOOKUP(B100,Infosys!$E$1:$I$3,5,0)</f>
        <v>#N/A</v>
      </c>
      <c r="AO100" s="612" t="e">
        <f>VLOOKUP(B100,Cerelabs!$E$1:$I$5,5,0)</f>
        <v>#N/A</v>
      </c>
      <c r="AP100" s="612" t="e">
        <f>VLOOKUP(B100,'Neebal Technologies'!$D$1:$H$2,5,0)</f>
        <v>#N/A</v>
      </c>
      <c r="AQ100" s="612" t="e">
        <f>VLOOKUP(B100,'Vertiv Energy'!$D$1:$H$2,5,0)</f>
        <v>#N/A</v>
      </c>
      <c r="AR100" s="612" t="e">
        <f>VLOOKUP(B100,'Acidaes Solutions (CRMNEXT)'!$D$1:$H$3,5,0)</f>
        <v>#N/A</v>
      </c>
      <c r="AS100" s="612" t="e">
        <f>VLOOKUP(B100,Growisto!$D$1:$H$2,5,0)</f>
        <v>#N/A</v>
      </c>
      <c r="AT100" s="612" t="e">
        <f>VLOOKUP(B100,'9.9 Mediaworx - Digit'!$D$1:$H$2,5,0)</f>
        <v>#N/A</v>
      </c>
      <c r="AU100" s="612" t="e">
        <f>VLOOKUP(B100,'Vistaar systems Pvt Ltd'!$D$2:$H$3,5,0)</f>
        <v>#N/A</v>
      </c>
      <c r="AV100" s="612" t="e">
        <f>VLOOKUP(B100,'Course 5i'!$D$2:$H$11,5,0)</f>
        <v>#N/A</v>
      </c>
      <c r="AW100" s="612" t="e">
        <f>VLOOKUP(B100,'Radiant Appliances &amp; Electronic'!$D$1:$H$13,5,0)</f>
        <v>#N/A</v>
      </c>
      <c r="AX100" s="612" t="e">
        <f>VLOOKUP(B100,'Atos Global'!$D$3:$H$27,5,0)</f>
        <v>#N/A</v>
      </c>
      <c r="AY100" s="612" t="e">
        <f>VLOOKUP(B100,'Saama Technologies'!$D$1:$H$2,5,0)</f>
        <v>#N/A</v>
      </c>
      <c r="AZ100" s="612" t="e">
        <f>VLOOKUP(B100,'Multiplier Solutions'!$D$1:$H$2,5,0)</f>
        <v>#N/A</v>
      </c>
      <c r="BA100" s="612" t="e">
        <f>VLOOKUP(B100,GEP!$D$2:$H$5,5,0)</f>
        <v>#N/A</v>
      </c>
      <c r="BB100" s="612" t="e">
        <f>VLOOKUP(B100,Accenture!$D$1:$H$6,5,0)</f>
        <v>#N/A</v>
      </c>
      <c r="BC100" s="612" t="e">
        <f>VLOOKUP(B100,'Endurance International Group'!$D$1:$H$2,5,0)</f>
        <v>#N/A</v>
      </c>
      <c r="BD100" s="612" t="e">
        <f>VLOOKUP(B100,Newgen!$D$1:$H$2,5,0)</f>
        <v>#N/A</v>
      </c>
      <c r="BE100" s="612" t="e">
        <f>VLOOKUP(B100,'3D Incredible'!D100:H100,5,0)</f>
        <v>#N/A</v>
      </c>
      <c r="BF100" s="612" t="e">
        <f>VLOOKUP(B100,'Raja Software Labs'!$D$2:$H$2,5,0)</f>
        <v>#N/A</v>
      </c>
      <c r="BG100" s="612" t="e">
        <f>VLOOKUP(B100,Wipro!$D$1:$H$2,5,0)</f>
        <v>#N/A</v>
      </c>
      <c r="BH100" s="612" t="e">
        <f>VLOOKUP(B100,'Perch Technologies'!$D$2:$H$2,5,0)</f>
        <v>#N/A</v>
      </c>
      <c r="BI100" s="612" t="e">
        <f>VLOOKUP(B100,'Morning Star'!$D$1:$H$6,5,0)</f>
        <v>#N/A</v>
      </c>
      <c r="BJ100" s="612" t="e">
        <f>VLOOKUP(B100,Flexiloans!$D$1:$H$2,5,0)</f>
        <v>#N/A</v>
      </c>
      <c r="BK100" s="612" t="e">
        <f>VLOOKUP(B100,'Thirdware Solutions'!$D$1:$H$2,5,0)</f>
        <v>#N/A</v>
      </c>
      <c r="BL100" s="612" t="e">
        <f>VLOOKUP(B100,Tescom!$D$1:$H$8,5,0)</f>
        <v>#N/A</v>
      </c>
      <c r="BM100" s="612" t="e">
        <f>VLOOKUP(B100,'Cogno AI'!$D$1:$H$2,5,0)</f>
        <v>#N/A</v>
      </c>
      <c r="BN100" s="612" t="e">
        <f>VLOOKUP(B100,'ABM Knowledgeware'!$D$1:$H$2,5,0)</f>
        <v>#N/A</v>
      </c>
      <c r="BO100" s="612" t="e">
        <f>VLOOKUP(B100,'Concerto Software'!$D$1:$H$3,5,0)</f>
        <v>#N/A</v>
      </c>
      <c r="BP100" s="612" t="e">
        <f>VLOOKUP(B100,'My Captain'!$D$1:$H$4,5,0)</f>
        <v>#N/A</v>
      </c>
      <c r="BQ100" s="612" t="e">
        <f>VLOOKUP(B100,'Finoux Solutions'!$D$2:$H$4,5,0)</f>
        <v>#N/A</v>
      </c>
      <c r="BR100" s="612" t="e">
        <f>VLOOKUP(B100,'MITR Learning'!$D$1:$H$2,5,0)</f>
        <v>#N/A</v>
      </c>
      <c r="BS100" s="612" t="e">
        <f>VLOOKUP(B100,Nucsoft!$D$2:$H$6,5,0)</f>
        <v>#N/A</v>
      </c>
      <c r="BT100" s="612" t="e">
        <f>VLOOKUP(B100,'Paras Cadd'!$D$1:$H$2,5,0)</f>
        <v>#N/A</v>
      </c>
      <c r="BU100" s="612" t="e">
        <f>VLOOKUP(B100,'ICICI Securities'!$D$1:$H$2,5,0)</f>
        <v>#N/A</v>
      </c>
      <c r="BV100" s="612" t="e">
        <f>VLOOKUP(B100,'Citius Tech'!$D$2:$H$5,5,0)</f>
        <v>#N/A</v>
      </c>
      <c r="BW100" s="612" t="e">
        <f>VLOOKUP(B100,'Buzzy Brains'!$D$2:$H$2,5,0)</f>
        <v>#N/A</v>
      </c>
      <c r="BX100" s="612" t="e">
        <f>VLOOKUP(B100,'Decimal Point'!$D$2:$H$2,5,0)</f>
        <v>#N/A</v>
      </c>
      <c r="BY100" s="612" t="e">
        <f>VLOOKUP(B100,'Sankey Business Solutions'!$D$2:$H$3,5,0)</f>
        <v>#N/A</v>
      </c>
      <c r="BZ100" s="612" t="e">
        <f>VLOOKUP(B100,'Nangia &amp; Co LLP'!$D$2:$H$2,5,0)</f>
        <v>#N/A</v>
      </c>
      <c r="CA100" s="612" t="e">
        <f>VLOOKUP(B100,'FIS Solutions India Pvt Ltd'!$D$2:$H$2,5,0)</f>
        <v>#N/A</v>
      </c>
      <c r="CB100" s="612" t="e">
        <f>VLOOKUP(B100,'Delta Technology &amp; Management '!$D$2:$H$16,5,0)</f>
        <v>#N/A</v>
      </c>
      <c r="CC100" s="612" t="e">
        <f>VLOOKUP(B100,'Espoir Networks'!$D$3:$H$11,5,0)</f>
        <v>#N/A</v>
      </c>
      <c r="CD100" s="612" t="e">
        <f>VLOOKUP(B100,'Servosys Solution'!$D$3:$H$5,5,0)</f>
        <v>#N/A</v>
      </c>
      <c r="CE100" s="612" t="e">
        <f>VLOOKUP(B100,'Ribbon Communications'!$D$3:$H$4,5,0)</f>
        <v>#N/A</v>
      </c>
      <c r="CF100" s="612">
        <f t="shared" si="4"/>
        <v>0</v>
      </c>
      <c r="CG100" s="129" t="s">
        <v>960</v>
      </c>
      <c r="CH100" s="129">
        <v>320681580807</v>
      </c>
      <c r="CI100" s="129" t="s">
        <v>961</v>
      </c>
      <c r="CJ100" s="129" t="s">
        <v>11736</v>
      </c>
      <c r="CK100" s="132">
        <v>42917</v>
      </c>
      <c r="CL100" s="129">
        <v>2021</v>
      </c>
      <c r="CM100" s="128" t="s">
        <v>843</v>
      </c>
      <c r="CN100" s="129">
        <v>535</v>
      </c>
      <c r="CO100" s="133">
        <v>89.16</v>
      </c>
      <c r="CP100" s="129">
        <v>2015</v>
      </c>
      <c r="CQ100" s="129" t="s">
        <v>398</v>
      </c>
      <c r="CR100" s="128" t="s">
        <v>12142</v>
      </c>
      <c r="CS100" s="129">
        <v>469</v>
      </c>
      <c r="CT100" s="133">
        <v>72.150000000000006</v>
      </c>
      <c r="CU100" s="129">
        <v>2017</v>
      </c>
      <c r="CV100" s="129" t="s">
        <v>79</v>
      </c>
      <c r="CW100" s="131" t="s">
        <v>81</v>
      </c>
      <c r="CX100" s="131" t="s">
        <v>81</v>
      </c>
      <c r="CY100" s="129" t="s">
        <v>81</v>
      </c>
      <c r="CZ100" s="129" t="s">
        <v>81</v>
      </c>
      <c r="DA100" s="129" t="s">
        <v>81</v>
      </c>
      <c r="DB100" s="129" t="s">
        <v>81</v>
      </c>
      <c r="DC100" s="129" t="s">
        <v>81</v>
      </c>
      <c r="DD100" s="129" t="s">
        <v>81</v>
      </c>
      <c r="DE100" s="129" t="s">
        <v>81</v>
      </c>
      <c r="DF100" s="129">
        <v>0</v>
      </c>
      <c r="DG100" s="134">
        <v>6.19</v>
      </c>
      <c r="DH100" s="134">
        <v>5.54</v>
      </c>
      <c r="DI100" s="134">
        <v>5.96</v>
      </c>
      <c r="DJ100" s="134">
        <v>6.25</v>
      </c>
      <c r="DK100" s="134">
        <v>5.96</v>
      </c>
      <c r="DL100" s="131"/>
      <c r="DM100" s="129">
        <v>29.9</v>
      </c>
      <c r="DN100" s="129">
        <v>5.98</v>
      </c>
      <c r="DO100" s="129"/>
      <c r="DP100" s="131" t="s">
        <v>138</v>
      </c>
      <c r="DQ100" s="129">
        <v>0</v>
      </c>
      <c r="DR100" s="129">
        <v>3</v>
      </c>
      <c r="DS100" s="129" t="s">
        <v>83</v>
      </c>
      <c r="DT100" s="129" t="s">
        <v>83</v>
      </c>
      <c r="DU100" s="129" t="s">
        <v>83</v>
      </c>
      <c r="DV100" s="129" t="s">
        <v>83</v>
      </c>
      <c r="DW100" s="131" t="s">
        <v>83</v>
      </c>
      <c r="DX100" s="131" t="s">
        <v>84</v>
      </c>
      <c r="DY100" s="131" t="s">
        <v>81</v>
      </c>
      <c r="DZ100" s="131" t="s">
        <v>963</v>
      </c>
      <c r="EA100" s="131" t="s">
        <v>964</v>
      </c>
      <c r="EB100" s="131" t="s">
        <v>965</v>
      </c>
      <c r="EC100" s="131" t="s">
        <v>379</v>
      </c>
      <c r="ED100" s="131" t="s">
        <v>89</v>
      </c>
      <c r="EE100" s="131" t="s">
        <v>966</v>
      </c>
      <c r="EF100" s="131" t="s">
        <v>967</v>
      </c>
      <c r="EG100" s="131" t="s">
        <v>871</v>
      </c>
      <c r="EH100" s="131" t="s">
        <v>538</v>
      </c>
      <c r="EI100" s="131" t="s">
        <v>968</v>
      </c>
      <c r="EJ100" s="135" t="s">
        <v>969</v>
      </c>
      <c r="EK100" s="135" t="s">
        <v>970</v>
      </c>
      <c r="EL100" s="135" t="s">
        <v>971</v>
      </c>
      <c r="EM100" s="135" t="s">
        <v>972</v>
      </c>
      <c r="EN100" s="131" t="s">
        <v>81</v>
      </c>
    </row>
    <row r="101" spans="1:144" ht="18" thickTop="1" thickBot="1">
      <c r="A101" s="575">
        <f t="shared" si="5"/>
        <v>100</v>
      </c>
      <c r="B101" s="572" t="s">
        <v>1116</v>
      </c>
      <c r="C101" s="600" t="s">
        <v>1117</v>
      </c>
      <c r="D101" s="570" t="s">
        <v>13209</v>
      </c>
      <c r="E101" s="568" t="str">
        <f t="shared" si="3"/>
        <v>Placed</v>
      </c>
      <c r="F101" s="570" t="s">
        <v>12493</v>
      </c>
      <c r="G101" s="570" t="s">
        <v>274</v>
      </c>
      <c r="H101" s="131" t="str">
        <f>VLOOKUP(B101,CMPN2!C:E,3,0)</f>
        <v>Diploma  + Direct Second Year Engineering without live KT</v>
      </c>
      <c r="I101" s="610" t="s">
        <v>1118</v>
      </c>
      <c r="J101" s="572">
        <v>22</v>
      </c>
      <c r="K101" s="611" t="s">
        <v>1119</v>
      </c>
      <c r="L101" s="611" t="s">
        <v>73</v>
      </c>
      <c r="M101" s="611" t="s">
        <v>1120</v>
      </c>
      <c r="N101" s="612" t="s">
        <v>1115</v>
      </c>
      <c r="O101" s="612">
        <v>9167560196</v>
      </c>
      <c r="P101" s="612">
        <v>7058211754</v>
      </c>
      <c r="Q101" s="612">
        <f>VLOOKUP(B101,'TCS CON'!$D$1:$H$98,5,0)</f>
        <v>336000</v>
      </c>
      <c r="R101" s="612" t="e">
        <f>VLOOKUP(B101,LTI!$C$1:$H$46,6,0)</f>
        <v>#N/A</v>
      </c>
      <c r="S101" s="612" t="e">
        <f>VLOOKUP(B101,JARO!$E$2:$I$11,5,0)</f>
        <v>#N/A</v>
      </c>
      <c r="T101" s="612" t="e">
        <f>VLOOKUP(B101,Capgemini!$D$3:$H$78,5,0)</f>
        <v>#N/A</v>
      </c>
      <c r="U101" s="612" t="e">
        <f>VLOOKUP(B101,Carwale!$D$1:$H$4,5,0)</f>
        <v>#N/A</v>
      </c>
      <c r="V101" s="612" t="e">
        <f>VLOOKUP(B101,'Interactive Brokers'!E:I,5,0)</f>
        <v>#N/A</v>
      </c>
      <c r="W101" s="612" t="e">
        <f>VLOOKUP(B101,'REL Jio'!E:I,5,0)</f>
        <v>#N/A</v>
      </c>
      <c r="X101" s="612" t="e">
        <f>VLOOKUP(B101,'Sciative Sol'!E:I,5,0)</f>
        <v>#N/A</v>
      </c>
      <c r="Y101" s="612" t="e">
        <f>VLOOKUP(B101,'Hexaware Tech'!E:I,5,0)</f>
        <v>#N/A</v>
      </c>
      <c r="Z101" s="612" t="e">
        <f>VLOOKUP(B101,Axis!D:H,5,0)</f>
        <v>#N/A</v>
      </c>
      <c r="AA101" s="612" t="e">
        <f>VLOOKUP(B101,Ugam!$D$3:$H$26,5,0)</f>
        <v>#N/A</v>
      </c>
      <c r="AB101" s="612" t="e">
        <f>VLOOKUP(B101,Zeus!F:J,5,0)</f>
        <v>#N/A</v>
      </c>
      <c r="AC101" s="612" t="e">
        <f>VLOOKUP(B101,Montran!F:J,5,0)</f>
        <v>#N/A</v>
      </c>
      <c r="AD101" s="612" t="e">
        <f>VLOOKUP(B101,Endurance!G101:L101,5,0)</f>
        <v>#N/A</v>
      </c>
      <c r="AE101" s="612" t="e">
        <f>VLOOKUP(B101,'Swabhav Techlabs'!$F$1:$J$2,5,0)</f>
        <v>#N/A</v>
      </c>
      <c r="AF101" s="612" t="e">
        <f>VLOOKUP(B101,'Quality Kiosk'!$F$1:$J$18,5,0)</f>
        <v>#N/A</v>
      </c>
      <c r="AG101" s="612" t="e">
        <f>VLOOKUP(B101,'Lemon VB'!$F$1:$J$2,5,0)</f>
        <v>#N/A</v>
      </c>
      <c r="AH101" s="612" t="e">
        <f>VLOOKUP(B101,Gocomet!$E$1:$I$3,5,0)</f>
        <v>#N/A</v>
      </c>
      <c r="AI101" s="612" t="e">
        <f>VLOOKUP(B101,'Ingram Micro'!$E$1:$I$8,5,0)</f>
        <v>#N/A</v>
      </c>
      <c r="AJ101" s="612" t="e">
        <f>VLOOKUP(B101,'DePronto Infotech'!$E$1:$I$2,5,0)</f>
        <v>#N/A</v>
      </c>
      <c r="AK101" s="612" t="e">
        <f>VLOOKUP(B101,'Reliance Retail'!$E$1:$I$4,5,0)</f>
        <v>#N/A</v>
      </c>
      <c r="AL101" s="612" t="e">
        <f>VLOOKUP(B101,'Bright Champs'!$D$1:$H$13,5,0)</f>
        <v>#N/A</v>
      </c>
      <c r="AM101" s="612" t="e">
        <f>VLOOKUP(B101,Neosoft!$E$1:$I$12,5,0)</f>
        <v>#N/A</v>
      </c>
      <c r="AN101" s="612" t="e">
        <f>VLOOKUP(B101,Infosys!$E$1:$I$3,5,0)</f>
        <v>#N/A</v>
      </c>
      <c r="AO101" s="612" t="e">
        <f>VLOOKUP(B101,Cerelabs!$E$1:$I$5,5,0)</f>
        <v>#N/A</v>
      </c>
      <c r="AP101" s="612" t="e">
        <f>VLOOKUP(B101,'Neebal Technologies'!$D$1:$H$2,5,0)</f>
        <v>#N/A</v>
      </c>
      <c r="AQ101" s="612" t="e">
        <f>VLOOKUP(B101,'Vertiv Energy'!$D$1:$H$2,5,0)</f>
        <v>#N/A</v>
      </c>
      <c r="AR101" s="612" t="e">
        <f>VLOOKUP(B101,'Acidaes Solutions (CRMNEXT)'!$D$1:$H$3,5,0)</f>
        <v>#N/A</v>
      </c>
      <c r="AS101" s="612" t="e">
        <f>VLOOKUP(B101,Growisto!$D$1:$H$2,5,0)</f>
        <v>#N/A</v>
      </c>
      <c r="AT101" s="612" t="e">
        <f>VLOOKUP(B101,'9.9 Mediaworx - Digit'!$D$1:$H$2,5,0)</f>
        <v>#N/A</v>
      </c>
      <c r="AU101" s="612" t="e">
        <f>VLOOKUP(B101,'Vistaar systems Pvt Ltd'!$D$2:$H$3,5,0)</f>
        <v>#N/A</v>
      </c>
      <c r="AV101" s="612" t="e">
        <f>VLOOKUP(B101,'Course 5i'!$D$2:$H$11,5,0)</f>
        <v>#N/A</v>
      </c>
      <c r="AW101" s="612" t="e">
        <f>VLOOKUP(B101,'Radiant Appliances &amp; Electronic'!$D$1:$H$13,5,0)</f>
        <v>#N/A</v>
      </c>
      <c r="AX101" s="612" t="e">
        <f>VLOOKUP(B101,'Atos Global'!$D$3:$H$27,5,0)</f>
        <v>#N/A</v>
      </c>
      <c r="AY101" s="612" t="e">
        <f>VLOOKUP(B101,'Saama Technologies'!$D$1:$H$2,5,0)</f>
        <v>#N/A</v>
      </c>
      <c r="AZ101" s="612" t="e">
        <f>VLOOKUP(B101,'Multiplier Solutions'!$D$1:$H$2,5,0)</f>
        <v>#N/A</v>
      </c>
      <c r="BA101" s="612" t="e">
        <f>VLOOKUP(B101,GEP!$D$2:$H$5,5,0)</f>
        <v>#N/A</v>
      </c>
      <c r="BB101" s="612" t="e">
        <f>VLOOKUP(B101,Accenture!$D$1:$H$6,5,0)</f>
        <v>#N/A</v>
      </c>
      <c r="BC101" s="612" t="e">
        <f>VLOOKUP(B101,'Endurance International Group'!$D$1:$H$2,5,0)</f>
        <v>#N/A</v>
      </c>
      <c r="BD101" s="612" t="e">
        <f>VLOOKUP(B101,Newgen!$D$1:$H$2,5,0)</f>
        <v>#N/A</v>
      </c>
      <c r="BE101" s="612" t="e">
        <f>VLOOKUP(B101,'3D Incredible'!D101:H101,5,0)</f>
        <v>#N/A</v>
      </c>
      <c r="BF101" s="612" t="e">
        <f>VLOOKUP(B101,'Raja Software Labs'!$D$2:$H$2,5,0)</f>
        <v>#N/A</v>
      </c>
      <c r="BG101" s="612" t="e">
        <f>VLOOKUP(B101,Wipro!$D$1:$H$2,5,0)</f>
        <v>#N/A</v>
      </c>
      <c r="BH101" s="612" t="e">
        <f>VLOOKUP(B101,'Perch Technologies'!$D$2:$H$2,5,0)</f>
        <v>#N/A</v>
      </c>
      <c r="BI101" s="612" t="e">
        <f>VLOOKUP(B101,'Morning Star'!$D$1:$H$6,5,0)</f>
        <v>#N/A</v>
      </c>
      <c r="BJ101" s="612" t="e">
        <f>VLOOKUP(B101,Flexiloans!$D$1:$H$2,5,0)</f>
        <v>#N/A</v>
      </c>
      <c r="BK101" s="612" t="e">
        <f>VLOOKUP(B101,'Thirdware Solutions'!$D$1:$H$2,5,0)</f>
        <v>#N/A</v>
      </c>
      <c r="BL101" s="612" t="e">
        <f>VLOOKUP(B101,Tescom!$D$1:$H$8,5,0)</f>
        <v>#N/A</v>
      </c>
      <c r="BM101" s="612" t="e">
        <f>VLOOKUP(B101,'Cogno AI'!$D$1:$H$2,5,0)</f>
        <v>#N/A</v>
      </c>
      <c r="BN101" s="612" t="e">
        <f>VLOOKUP(B101,'ABM Knowledgeware'!$D$1:$H$2,5,0)</f>
        <v>#N/A</v>
      </c>
      <c r="BO101" s="612" t="e">
        <f>VLOOKUP(B101,'Concerto Software'!$D$1:$H$3,5,0)</f>
        <v>#N/A</v>
      </c>
      <c r="BP101" s="612" t="e">
        <f>VLOOKUP(B101,'My Captain'!$D$1:$H$4,5,0)</f>
        <v>#N/A</v>
      </c>
      <c r="BQ101" s="612" t="e">
        <f>VLOOKUP(B101,'Finoux Solutions'!$D$2:$H$4,5,0)</f>
        <v>#N/A</v>
      </c>
      <c r="BR101" s="612" t="e">
        <f>VLOOKUP(B101,'MITR Learning'!$D$1:$H$2,5,0)</f>
        <v>#N/A</v>
      </c>
      <c r="BS101" s="612" t="e">
        <f>VLOOKUP(B101,Nucsoft!$D$2:$H$6,5,0)</f>
        <v>#N/A</v>
      </c>
      <c r="BT101" s="612" t="e">
        <f>VLOOKUP(B101,'Paras Cadd'!$D$1:$H$2,5,0)</f>
        <v>#N/A</v>
      </c>
      <c r="BU101" s="612" t="e">
        <f>VLOOKUP(B101,'ICICI Securities'!$D$1:$H$2,5,0)</f>
        <v>#N/A</v>
      </c>
      <c r="BV101" s="612" t="e">
        <f>VLOOKUP(B101,'Citius Tech'!$D$2:$H$5,5,0)</f>
        <v>#N/A</v>
      </c>
      <c r="BW101" s="612" t="e">
        <f>VLOOKUP(B101,'Buzzy Brains'!$D$2:$H$2,5,0)</f>
        <v>#N/A</v>
      </c>
      <c r="BX101" s="612" t="e">
        <f>VLOOKUP(B101,'Decimal Point'!$D$2:$H$2,5,0)</f>
        <v>#N/A</v>
      </c>
      <c r="BY101" s="612" t="e">
        <f>VLOOKUP(B101,'Sankey Business Solutions'!$D$2:$H$3,5,0)</f>
        <v>#N/A</v>
      </c>
      <c r="BZ101" s="612" t="e">
        <f>VLOOKUP(B101,'Nangia &amp; Co LLP'!$D$2:$H$2,5,0)</f>
        <v>#N/A</v>
      </c>
      <c r="CA101" s="612" t="e">
        <f>VLOOKUP(B101,'FIS Solutions India Pvt Ltd'!$D$2:$H$2,5,0)</f>
        <v>#N/A</v>
      </c>
      <c r="CB101" s="612" t="e">
        <f>VLOOKUP(B101,'Delta Technology &amp; Management '!$D$2:$H$16,5,0)</f>
        <v>#N/A</v>
      </c>
      <c r="CC101" s="612" t="e">
        <f>VLOOKUP(B101,'Espoir Networks'!$D$3:$H$11,5,0)</f>
        <v>#N/A</v>
      </c>
      <c r="CD101" s="612" t="e">
        <f>VLOOKUP(B101,'Servosys Solution'!$D$3:$H$5,5,0)</f>
        <v>#N/A</v>
      </c>
      <c r="CE101" s="612" t="e">
        <f>VLOOKUP(B101,'Ribbon Communications'!$D$3:$H$4,5,0)</f>
        <v>#N/A</v>
      </c>
      <c r="CF101" s="612">
        <f t="shared" si="4"/>
        <v>1</v>
      </c>
      <c r="CG101" s="129" t="s">
        <v>1121</v>
      </c>
      <c r="CH101" s="129">
        <v>936252223173</v>
      </c>
      <c r="CI101" s="129" t="s">
        <v>134</v>
      </c>
      <c r="CJ101" s="129" t="s">
        <v>11737</v>
      </c>
      <c r="CK101" s="132">
        <v>43282</v>
      </c>
      <c r="CL101" s="129">
        <v>2021</v>
      </c>
      <c r="CM101" s="128" t="s">
        <v>11940</v>
      </c>
      <c r="CN101" s="129">
        <v>415</v>
      </c>
      <c r="CO101" s="133">
        <v>83</v>
      </c>
      <c r="CP101" s="129">
        <v>2014</v>
      </c>
      <c r="CQ101" s="129" t="s">
        <v>79</v>
      </c>
      <c r="CR101" s="128" t="s">
        <v>12143</v>
      </c>
      <c r="CS101" s="129">
        <v>390</v>
      </c>
      <c r="CT101" s="133">
        <v>60</v>
      </c>
      <c r="CU101" s="129">
        <v>2016</v>
      </c>
      <c r="CV101" s="129" t="s">
        <v>79</v>
      </c>
      <c r="CW101" s="131" t="s">
        <v>1124</v>
      </c>
      <c r="CX101" s="131" t="s">
        <v>163</v>
      </c>
      <c r="CY101" s="129">
        <v>1385</v>
      </c>
      <c r="CZ101" s="129">
        <v>86.56</v>
      </c>
      <c r="DA101" s="129">
        <v>2018</v>
      </c>
      <c r="DB101" s="129" t="s">
        <v>944</v>
      </c>
      <c r="DC101" s="129" t="s">
        <v>113</v>
      </c>
      <c r="DD101" s="129">
        <v>85.7</v>
      </c>
      <c r="DE101" s="129">
        <v>85.68</v>
      </c>
      <c r="DF101" s="129">
        <v>0</v>
      </c>
      <c r="DG101" s="131" t="s">
        <v>81</v>
      </c>
      <c r="DH101" s="131" t="s">
        <v>81</v>
      </c>
      <c r="DI101" s="134">
        <v>7.88</v>
      </c>
      <c r="DJ101" s="134">
        <v>7.59</v>
      </c>
      <c r="DK101" s="134">
        <v>8.0299999999999994</v>
      </c>
      <c r="DL101" s="134">
        <v>9.69</v>
      </c>
      <c r="DM101" s="129">
        <v>33.19</v>
      </c>
      <c r="DN101" s="129">
        <v>8.2899999999999991</v>
      </c>
      <c r="DO101" s="129"/>
      <c r="DP101" s="131" t="s">
        <v>338</v>
      </c>
      <c r="DQ101" s="129">
        <v>0</v>
      </c>
      <c r="DR101" s="129">
        <v>0</v>
      </c>
      <c r="DS101" s="129" t="s">
        <v>83</v>
      </c>
      <c r="DT101" s="129" t="s">
        <v>255</v>
      </c>
      <c r="DU101" s="129" t="s">
        <v>255</v>
      </c>
      <c r="DV101" s="129" t="s">
        <v>83</v>
      </c>
      <c r="DW101" s="131" t="s">
        <v>83</v>
      </c>
      <c r="DX101" s="131" t="s">
        <v>84</v>
      </c>
      <c r="DY101" s="131" t="s">
        <v>81</v>
      </c>
      <c r="DZ101" s="131" t="s">
        <v>1125</v>
      </c>
      <c r="EA101" s="131" t="s">
        <v>1126</v>
      </c>
      <c r="EB101" s="131" t="s">
        <v>1127</v>
      </c>
      <c r="EC101" s="131" t="s">
        <v>88</v>
      </c>
      <c r="ED101" s="131" t="s">
        <v>89</v>
      </c>
      <c r="EE101" s="131" t="s">
        <v>1128</v>
      </c>
      <c r="EF101" s="131" t="s">
        <v>1129</v>
      </c>
      <c r="EG101" s="131" t="s">
        <v>1130</v>
      </c>
      <c r="EH101" s="131" t="s">
        <v>81</v>
      </c>
      <c r="EI101" s="131" t="s">
        <v>1131</v>
      </c>
      <c r="EJ101" s="135" t="s">
        <v>1132</v>
      </c>
      <c r="EK101" s="135" t="s">
        <v>1133</v>
      </c>
      <c r="EL101" s="135" t="s">
        <v>1134</v>
      </c>
      <c r="EM101" s="135" t="s">
        <v>1135</v>
      </c>
      <c r="EN101" s="131" t="s">
        <v>81</v>
      </c>
    </row>
    <row r="102" spans="1:144" ht="18" thickTop="1" thickBot="1">
      <c r="A102" s="575">
        <f t="shared" si="5"/>
        <v>101</v>
      </c>
      <c r="B102" s="572" t="s">
        <v>1234</v>
      </c>
      <c r="C102" s="600" t="s">
        <v>1235</v>
      </c>
      <c r="D102" s="570" t="s">
        <v>13208</v>
      </c>
      <c r="E102" s="568" t="str">
        <f t="shared" si="3"/>
        <v>Not Placed</v>
      </c>
      <c r="F102" s="570" t="s">
        <v>12493</v>
      </c>
      <c r="G102" s="570" t="s">
        <v>274</v>
      </c>
      <c r="H102" s="131" t="str">
        <f>VLOOKUP(B102,CMPN2!C:E,3,0)</f>
        <v>Diploma  + Direct Second Year Engineering without live KT</v>
      </c>
      <c r="I102" s="610" t="s">
        <v>1236</v>
      </c>
      <c r="J102" s="572">
        <v>20</v>
      </c>
      <c r="K102" s="611" t="s">
        <v>1237</v>
      </c>
      <c r="L102" s="611" t="s">
        <v>1238</v>
      </c>
      <c r="M102" s="611" t="s">
        <v>1239</v>
      </c>
      <c r="N102" s="612" t="s">
        <v>1233</v>
      </c>
      <c r="O102" s="612">
        <v>8689934107</v>
      </c>
      <c r="P102" s="612">
        <v>9152111757</v>
      </c>
      <c r="Q102" s="612" t="e">
        <f>VLOOKUP(B102,'TCS CON'!$D$1:$H$98,5,0)</f>
        <v>#N/A</v>
      </c>
      <c r="R102" s="612" t="e">
        <f>VLOOKUP(B102,LTI!$C$1:$H$46,6,0)</f>
        <v>#N/A</v>
      </c>
      <c r="S102" s="612" t="e">
        <f>VLOOKUP(B102,JARO!$E$2:$I$11,5,0)</f>
        <v>#N/A</v>
      </c>
      <c r="T102" s="612" t="e">
        <f>VLOOKUP(B102,Capgemini!$D$3:$H$78,5,0)</f>
        <v>#N/A</v>
      </c>
      <c r="U102" s="612" t="e">
        <f>VLOOKUP(B102,Carwale!$D$1:$H$4,5,0)</f>
        <v>#N/A</v>
      </c>
      <c r="V102" s="612" t="e">
        <f>VLOOKUP(B102,'Interactive Brokers'!E:I,5,0)</f>
        <v>#N/A</v>
      </c>
      <c r="W102" s="612" t="e">
        <f>VLOOKUP(B102,'REL Jio'!E:I,5,0)</f>
        <v>#N/A</v>
      </c>
      <c r="X102" s="612" t="e">
        <f>VLOOKUP(B102,'Sciative Sol'!E:I,5,0)</f>
        <v>#N/A</v>
      </c>
      <c r="Y102" s="612" t="e">
        <f>VLOOKUP(B102,'Hexaware Tech'!E:I,5,0)</f>
        <v>#N/A</v>
      </c>
      <c r="Z102" s="612" t="e">
        <f>VLOOKUP(B102,Axis!D:H,5,0)</f>
        <v>#N/A</v>
      </c>
      <c r="AA102" s="612" t="e">
        <f>VLOOKUP(B102,Ugam!$D$3:$H$26,5,0)</f>
        <v>#N/A</v>
      </c>
      <c r="AB102" s="612" t="e">
        <f>VLOOKUP(B102,Zeus!F:J,5,0)</f>
        <v>#N/A</v>
      </c>
      <c r="AC102" s="612" t="e">
        <f>VLOOKUP(B102,Montran!F:J,5,0)</f>
        <v>#N/A</v>
      </c>
      <c r="AD102" s="612" t="e">
        <f>VLOOKUP(B102,Endurance!G102:L102,5,0)</f>
        <v>#N/A</v>
      </c>
      <c r="AE102" s="612" t="e">
        <f>VLOOKUP(B102,'Swabhav Techlabs'!$F$1:$J$2,5,0)</f>
        <v>#N/A</v>
      </c>
      <c r="AF102" s="612" t="e">
        <f>VLOOKUP(B102,'Quality Kiosk'!$F$1:$J$18,5,0)</f>
        <v>#N/A</v>
      </c>
      <c r="AG102" s="612" t="e">
        <f>VLOOKUP(B102,'Lemon VB'!$F$1:$J$2,5,0)</f>
        <v>#N/A</v>
      </c>
      <c r="AH102" s="612" t="e">
        <f>VLOOKUP(B102,Gocomet!$E$1:$I$3,5,0)</f>
        <v>#N/A</v>
      </c>
      <c r="AI102" s="612" t="e">
        <f>VLOOKUP(B102,'Ingram Micro'!$E$1:$I$8,5,0)</f>
        <v>#N/A</v>
      </c>
      <c r="AJ102" s="612" t="e">
        <f>VLOOKUP(B102,'DePronto Infotech'!$E$1:$I$2,5,0)</f>
        <v>#N/A</v>
      </c>
      <c r="AK102" s="612" t="e">
        <f>VLOOKUP(B102,'Reliance Retail'!$E$1:$I$4,5,0)</f>
        <v>#N/A</v>
      </c>
      <c r="AL102" s="612" t="e">
        <f>VLOOKUP(B102,'Bright Champs'!$D$1:$H$13,5,0)</f>
        <v>#N/A</v>
      </c>
      <c r="AM102" s="612" t="e">
        <f>VLOOKUP(B102,Neosoft!$E$1:$I$12,5,0)</f>
        <v>#N/A</v>
      </c>
      <c r="AN102" s="612" t="e">
        <f>VLOOKUP(B102,Infosys!$E$1:$I$3,5,0)</f>
        <v>#N/A</v>
      </c>
      <c r="AO102" s="612" t="e">
        <f>VLOOKUP(B102,Cerelabs!$E$1:$I$5,5,0)</f>
        <v>#N/A</v>
      </c>
      <c r="AP102" s="612" t="e">
        <f>VLOOKUP(B102,'Neebal Technologies'!$D$1:$H$2,5,0)</f>
        <v>#N/A</v>
      </c>
      <c r="AQ102" s="612" t="e">
        <f>VLOOKUP(B102,'Vertiv Energy'!$D$1:$H$2,5,0)</f>
        <v>#N/A</v>
      </c>
      <c r="AR102" s="612" t="e">
        <f>VLOOKUP(B102,'Acidaes Solutions (CRMNEXT)'!$D$1:$H$3,5,0)</f>
        <v>#N/A</v>
      </c>
      <c r="AS102" s="612" t="e">
        <f>VLOOKUP(B102,Growisto!$D$1:$H$2,5,0)</f>
        <v>#N/A</v>
      </c>
      <c r="AT102" s="612" t="e">
        <f>VLOOKUP(B102,'9.9 Mediaworx - Digit'!$D$1:$H$2,5,0)</f>
        <v>#N/A</v>
      </c>
      <c r="AU102" s="612" t="e">
        <f>VLOOKUP(B102,'Vistaar systems Pvt Ltd'!$D$2:$H$3,5,0)</f>
        <v>#N/A</v>
      </c>
      <c r="AV102" s="612" t="e">
        <f>VLOOKUP(B102,'Course 5i'!$D$2:$H$11,5,0)</f>
        <v>#N/A</v>
      </c>
      <c r="AW102" s="612" t="e">
        <f>VLOOKUP(B102,'Radiant Appliances &amp; Electronic'!$D$1:$H$13,5,0)</f>
        <v>#N/A</v>
      </c>
      <c r="AX102" s="612" t="e">
        <f>VLOOKUP(B102,'Atos Global'!$D$3:$H$27,5,0)</f>
        <v>#N/A</v>
      </c>
      <c r="AY102" s="612" t="e">
        <f>VLOOKUP(B102,'Saama Technologies'!$D$1:$H$2,5,0)</f>
        <v>#N/A</v>
      </c>
      <c r="AZ102" s="612" t="e">
        <f>VLOOKUP(B102,'Multiplier Solutions'!$D$1:$H$2,5,0)</f>
        <v>#N/A</v>
      </c>
      <c r="BA102" s="612" t="e">
        <f>VLOOKUP(B102,GEP!$D$2:$H$5,5,0)</f>
        <v>#N/A</v>
      </c>
      <c r="BB102" s="612" t="e">
        <f>VLOOKUP(B102,Accenture!$D$1:$H$6,5,0)</f>
        <v>#N/A</v>
      </c>
      <c r="BC102" s="612" t="e">
        <f>VLOOKUP(B102,'Endurance International Group'!$D$1:$H$2,5,0)</f>
        <v>#N/A</v>
      </c>
      <c r="BD102" s="612" t="e">
        <f>VLOOKUP(B102,Newgen!$D$1:$H$2,5,0)</f>
        <v>#N/A</v>
      </c>
      <c r="BE102" s="612" t="e">
        <f>VLOOKUP(B102,'3D Incredible'!D102:H102,5,0)</f>
        <v>#N/A</v>
      </c>
      <c r="BF102" s="612" t="e">
        <f>VLOOKUP(B102,'Raja Software Labs'!$D$2:$H$2,5,0)</f>
        <v>#N/A</v>
      </c>
      <c r="BG102" s="612" t="e">
        <f>VLOOKUP(B102,Wipro!$D$1:$H$2,5,0)</f>
        <v>#N/A</v>
      </c>
      <c r="BH102" s="612" t="e">
        <f>VLOOKUP(B102,'Perch Technologies'!$D$2:$H$2,5,0)</f>
        <v>#N/A</v>
      </c>
      <c r="BI102" s="612" t="e">
        <f>VLOOKUP(B102,'Morning Star'!$D$1:$H$6,5,0)</f>
        <v>#N/A</v>
      </c>
      <c r="BJ102" s="612" t="e">
        <f>VLOOKUP(B102,Flexiloans!$D$1:$H$2,5,0)</f>
        <v>#N/A</v>
      </c>
      <c r="BK102" s="612" t="e">
        <f>VLOOKUP(B102,'Thirdware Solutions'!$D$1:$H$2,5,0)</f>
        <v>#N/A</v>
      </c>
      <c r="BL102" s="612" t="e">
        <f>VLOOKUP(B102,Tescom!$D$1:$H$8,5,0)</f>
        <v>#N/A</v>
      </c>
      <c r="BM102" s="612" t="e">
        <f>VLOOKUP(B102,'Cogno AI'!$D$1:$H$2,5,0)</f>
        <v>#N/A</v>
      </c>
      <c r="BN102" s="612" t="e">
        <f>VLOOKUP(B102,'ABM Knowledgeware'!$D$1:$H$2,5,0)</f>
        <v>#N/A</v>
      </c>
      <c r="BO102" s="612" t="e">
        <f>VLOOKUP(B102,'Concerto Software'!$D$1:$H$3,5,0)</f>
        <v>#N/A</v>
      </c>
      <c r="BP102" s="612" t="e">
        <f>VLOOKUP(B102,'My Captain'!$D$1:$H$4,5,0)</f>
        <v>#N/A</v>
      </c>
      <c r="BQ102" s="612" t="e">
        <f>VLOOKUP(B102,'Finoux Solutions'!$D$2:$H$4,5,0)</f>
        <v>#N/A</v>
      </c>
      <c r="BR102" s="612" t="e">
        <f>VLOOKUP(B102,'MITR Learning'!$D$1:$H$2,5,0)</f>
        <v>#N/A</v>
      </c>
      <c r="BS102" s="612" t="e">
        <f>VLOOKUP(B102,Nucsoft!$D$2:$H$6,5,0)</f>
        <v>#N/A</v>
      </c>
      <c r="BT102" s="612" t="e">
        <f>VLOOKUP(B102,'Paras Cadd'!$D$1:$H$2,5,0)</f>
        <v>#N/A</v>
      </c>
      <c r="BU102" s="612" t="e">
        <f>VLOOKUP(B102,'ICICI Securities'!$D$1:$H$2,5,0)</f>
        <v>#N/A</v>
      </c>
      <c r="BV102" s="612" t="e">
        <f>VLOOKUP(B102,'Citius Tech'!$D$2:$H$5,5,0)</f>
        <v>#N/A</v>
      </c>
      <c r="BW102" s="612" t="e">
        <f>VLOOKUP(B102,'Buzzy Brains'!$D$2:$H$2,5,0)</f>
        <v>#N/A</v>
      </c>
      <c r="BX102" s="612" t="e">
        <f>VLOOKUP(B102,'Decimal Point'!$D$2:$H$2,5,0)</f>
        <v>#N/A</v>
      </c>
      <c r="BY102" s="612" t="e">
        <f>VLOOKUP(B102,'Sankey Business Solutions'!$D$2:$H$3,5,0)</f>
        <v>#N/A</v>
      </c>
      <c r="BZ102" s="612" t="e">
        <f>VLOOKUP(B102,'Nangia &amp; Co LLP'!$D$2:$H$2,5,0)</f>
        <v>#N/A</v>
      </c>
      <c r="CA102" s="612" t="e">
        <f>VLOOKUP(B102,'FIS Solutions India Pvt Ltd'!$D$2:$H$2,5,0)</f>
        <v>#N/A</v>
      </c>
      <c r="CB102" s="612" t="e">
        <f>VLOOKUP(B102,'Delta Technology &amp; Management '!$D$2:$H$16,5,0)</f>
        <v>#N/A</v>
      </c>
      <c r="CC102" s="612" t="e">
        <f>VLOOKUP(B102,'Espoir Networks'!$D$3:$H$11,5,0)</f>
        <v>#N/A</v>
      </c>
      <c r="CD102" s="612" t="e">
        <f>VLOOKUP(B102,'Servosys Solution'!$D$3:$H$5,5,0)</f>
        <v>#N/A</v>
      </c>
      <c r="CE102" s="612" t="e">
        <f>VLOOKUP(B102,'Ribbon Communications'!$D$3:$H$4,5,0)</f>
        <v>#N/A</v>
      </c>
      <c r="CF102" s="612">
        <f t="shared" si="4"/>
        <v>0</v>
      </c>
      <c r="CG102" s="129" t="s">
        <v>134</v>
      </c>
      <c r="CH102" s="129">
        <v>901127501870</v>
      </c>
      <c r="CI102" s="129" t="s">
        <v>134</v>
      </c>
      <c r="CJ102" s="129" t="s">
        <v>11737</v>
      </c>
      <c r="CK102" s="132">
        <v>43282</v>
      </c>
      <c r="CL102" s="129">
        <v>2021</v>
      </c>
      <c r="CM102" s="128" t="s">
        <v>1240</v>
      </c>
      <c r="CN102" s="129">
        <v>437</v>
      </c>
      <c r="CO102" s="133">
        <v>87.4</v>
      </c>
      <c r="CP102" s="129">
        <v>2015</v>
      </c>
      <c r="CQ102" s="129" t="s">
        <v>79</v>
      </c>
      <c r="CR102" s="128" t="s">
        <v>295</v>
      </c>
      <c r="CS102" s="129" t="s">
        <v>81</v>
      </c>
      <c r="CT102" s="133" t="s">
        <v>81</v>
      </c>
      <c r="CU102" s="129" t="s">
        <v>81</v>
      </c>
      <c r="CV102" s="129" t="s">
        <v>109</v>
      </c>
      <c r="CW102" s="131" t="s">
        <v>1241</v>
      </c>
      <c r="CX102" s="131" t="s">
        <v>163</v>
      </c>
      <c r="CY102" s="129">
        <v>669</v>
      </c>
      <c r="CZ102" s="129">
        <v>83.63</v>
      </c>
      <c r="DA102" s="129">
        <v>2018</v>
      </c>
      <c r="DB102" s="129" t="s">
        <v>112</v>
      </c>
      <c r="DC102" s="129" t="s">
        <v>113</v>
      </c>
      <c r="DD102" s="129">
        <v>77.45</v>
      </c>
      <c r="DE102" s="129">
        <v>77.430000000000007</v>
      </c>
      <c r="DF102" s="129">
        <v>0</v>
      </c>
      <c r="DG102" s="131" t="s">
        <v>81</v>
      </c>
      <c r="DH102" s="131" t="s">
        <v>81</v>
      </c>
      <c r="DI102" s="134">
        <v>7.42</v>
      </c>
      <c r="DJ102" s="134">
        <v>8</v>
      </c>
      <c r="DK102" s="134">
        <v>7.0369999999999999</v>
      </c>
      <c r="DL102" s="134">
        <v>7.46</v>
      </c>
      <c r="DM102" s="129">
        <v>29.91</v>
      </c>
      <c r="DN102" s="129">
        <v>7.47</v>
      </c>
      <c r="DO102" s="129"/>
      <c r="DP102" s="131" t="s">
        <v>338</v>
      </c>
      <c r="DQ102" s="129">
        <v>0</v>
      </c>
      <c r="DR102" s="129">
        <v>0</v>
      </c>
      <c r="DS102" s="129" t="s">
        <v>83</v>
      </c>
      <c r="DT102" s="129" t="s">
        <v>83</v>
      </c>
      <c r="DU102" s="129" t="s">
        <v>83</v>
      </c>
      <c r="DV102" s="129" t="s">
        <v>83</v>
      </c>
      <c r="DW102" s="131" t="s">
        <v>83</v>
      </c>
      <c r="DX102" s="131" t="s">
        <v>84</v>
      </c>
      <c r="DY102" s="131" t="s">
        <v>81</v>
      </c>
      <c r="DZ102" s="131" t="s">
        <v>1242</v>
      </c>
      <c r="EA102" s="131" t="s">
        <v>358</v>
      </c>
      <c r="EB102" s="131" t="s">
        <v>1243</v>
      </c>
      <c r="EC102" s="131" t="s">
        <v>88</v>
      </c>
      <c r="ED102" s="131" t="s">
        <v>89</v>
      </c>
      <c r="EE102" s="131" t="s">
        <v>1244</v>
      </c>
      <c r="EF102" s="131" t="s">
        <v>1245</v>
      </c>
      <c r="EG102" s="131" t="s">
        <v>1246</v>
      </c>
      <c r="EH102" s="131" t="s">
        <v>1247</v>
      </c>
      <c r="EI102" s="131" t="s">
        <v>1248</v>
      </c>
      <c r="EJ102" s="135" t="s">
        <v>1249</v>
      </c>
      <c r="EK102" s="135" t="s">
        <v>1250</v>
      </c>
      <c r="EL102" s="135" t="s">
        <v>1251</v>
      </c>
      <c r="EM102" s="135" t="s">
        <v>1252</v>
      </c>
      <c r="EN102" s="131" t="s">
        <v>81</v>
      </c>
    </row>
    <row r="103" spans="1:144" ht="18" thickTop="1" thickBot="1">
      <c r="A103" s="575">
        <f t="shared" si="5"/>
        <v>102</v>
      </c>
      <c r="B103" s="572" t="s">
        <v>1254</v>
      </c>
      <c r="C103" s="600" t="s">
        <v>13045</v>
      </c>
      <c r="D103" s="570" t="s">
        <v>13208</v>
      </c>
      <c r="E103" s="568" t="str">
        <f t="shared" si="3"/>
        <v>Placed</v>
      </c>
      <c r="F103" s="570" t="s">
        <v>12493</v>
      </c>
      <c r="G103" s="570" t="s">
        <v>274</v>
      </c>
      <c r="H103" s="131" t="str">
        <f>VLOOKUP(B103,CMPN2!C:E,3,0)</f>
        <v>12th + Engineering without live KT</v>
      </c>
      <c r="I103" s="610" t="s">
        <v>1256</v>
      </c>
      <c r="J103" s="572">
        <v>21</v>
      </c>
      <c r="K103" s="611" t="s">
        <v>1257</v>
      </c>
      <c r="L103" s="611" t="s">
        <v>73</v>
      </c>
      <c r="M103" s="611" t="s">
        <v>1258</v>
      </c>
      <c r="N103" s="612" t="s">
        <v>1253</v>
      </c>
      <c r="O103" s="612">
        <v>7738779672</v>
      </c>
      <c r="P103" s="612">
        <v>9987086956</v>
      </c>
      <c r="Q103" s="612" t="e">
        <f>VLOOKUP(B103,'TCS CON'!$D$1:$H$98,5,0)</f>
        <v>#N/A</v>
      </c>
      <c r="R103" s="612">
        <f>VLOOKUP(B103,LTI!$C$1:$H$46,6,0)</f>
        <v>500000</v>
      </c>
      <c r="S103" s="612" t="e">
        <f>VLOOKUP(B103,JARO!$E$2:$I$11,5,0)</f>
        <v>#N/A</v>
      </c>
      <c r="T103" s="612" t="e">
        <f>VLOOKUP(B103,Capgemini!$D$3:$H$78,5,0)</f>
        <v>#N/A</v>
      </c>
      <c r="U103" s="612" t="e">
        <f>VLOOKUP(B103,Carwale!$D$1:$H$4,5,0)</f>
        <v>#N/A</v>
      </c>
      <c r="V103" s="612" t="e">
        <f>VLOOKUP(B103,'Interactive Brokers'!E:I,5,0)</f>
        <v>#N/A</v>
      </c>
      <c r="W103" s="612">
        <f>VLOOKUP(B103,'REL Jio'!E:I,5,0)</f>
        <v>350000</v>
      </c>
      <c r="X103" s="612" t="e">
        <f>VLOOKUP(B103,'Sciative Sol'!E:I,5,0)</f>
        <v>#N/A</v>
      </c>
      <c r="Y103" s="612" t="e">
        <f>VLOOKUP(B103,'Hexaware Tech'!E:I,5,0)</f>
        <v>#N/A</v>
      </c>
      <c r="Z103" s="612" t="e">
        <f>VLOOKUP(B103,Axis!D:H,5,0)</f>
        <v>#N/A</v>
      </c>
      <c r="AA103" s="612" t="e">
        <f>VLOOKUP(B103,Ugam!$D$3:$H$26,5,0)</f>
        <v>#N/A</v>
      </c>
      <c r="AB103" s="612" t="e">
        <f>VLOOKUP(B103,Zeus!F:J,5,0)</f>
        <v>#N/A</v>
      </c>
      <c r="AC103" s="612" t="e">
        <f>VLOOKUP(B103,Montran!F:J,5,0)</f>
        <v>#N/A</v>
      </c>
      <c r="AD103" s="612" t="e">
        <f>VLOOKUP(B103,Endurance!G103:L103,5,0)</f>
        <v>#N/A</v>
      </c>
      <c r="AE103" s="612" t="e">
        <f>VLOOKUP(B103,'Swabhav Techlabs'!$F$1:$J$2,5,0)</f>
        <v>#N/A</v>
      </c>
      <c r="AF103" s="612" t="e">
        <f>VLOOKUP(B103,'Quality Kiosk'!$F$1:$J$18,5,0)</f>
        <v>#N/A</v>
      </c>
      <c r="AG103" s="612" t="e">
        <f>VLOOKUP(B103,'Lemon VB'!$F$1:$J$2,5,0)</f>
        <v>#N/A</v>
      </c>
      <c r="AH103" s="612" t="e">
        <f>VLOOKUP(B103,Gocomet!$E$1:$I$3,5,0)</f>
        <v>#N/A</v>
      </c>
      <c r="AI103" s="612" t="e">
        <f>VLOOKUP(B103,'Ingram Micro'!$E$1:$I$8,5,0)</f>
        <v>#N/A</v>
      </c>
      <c r="AJ103" s="612" t="e">
        <f>VLOOKUP(B103,'DePronto Infotech'!$E$1:$I$2,5,0)</f>
        <v>#N/A</v>
      </c>
      <c r="AK103" s="612" t="e">
        <f>VLOOKUP(B103,'Reliance Retail'!$E$1:$I$4,5,0)</f>
        <v>#N/A</v>
      </c>
      <c r="AL103" s="612" t="e">
        <f>VLOOKUP(B103,'Bright Champs'!$D$1:$H$13,5,0)</f>
        <v>#N/A</v>
      </c>
      <c r="AM103" s="612" t="e">
        <f>VLOOKUP(B103,Neosoft!$E$1:$I$12,5,0)</f>
        <v>#N/A</v>
      </c>
      <c r="AN103" s="612" t="e">
        <f>VLOOKUP(B103,Infosys!$E$1:$I$3,5,0)</f>
        <v>#N/A</v>
      </c>
      <c r="AO103" s="612" t="e">
        <f>VLOOKUP(B103,Cerelabs!$E$1:$I$5,5,0)</f>
        <v>#N/A</v>
      </c>
      <c r="AP103" s="612" t="e">
        <f>VLOOKUP(B103,'Neebal Technologies'!$D$1:$H$2,5,0)</f>
        <v>#N/A</v>
      </c>
      <c r="AQ103" s="612" t="e">
        <f>VLOOKUP(B103,'Vertiv Energy'!$D$1:$H$2,5,0)</f>
        <v>#N/A</v>
      </c>
      <c r="AR103" s="612" t="e">
        <f>VLOOKUP(B103,'Acidaes Solutions (CRMNEXT)'!$D$1:$H$3,5,0)</f>
        <v>#N/A</v>
      </c>
      <c r="AS103" s="612" t="e">
        <f>VLOOKUP(B103,Growisto!$D$1:$H$2,5,0)</f>
        <v>#N/A</v>
      </c>
      <c r="AT103" s="612" t="e">
        <f>VLOOKUP(B103,'9.9 Mediaworx - Digit'!$D$1:$H$2,5,0)</f>
        <v>#N/A</v>
      </c>
      <c r="AU103" s="612" t="e">
        <f>VLOOKUP(B103,'Vistaar systems Pvt Ltd'!$D$2:$H$3,5,0)</f>
        <v>#N/A</v>
      </c>
      <c r="AV103" s="612" t="e">
        <f>VLOOKUP(B103,'Course 5i'!$D$2:$H$11,5,0)</f>
        <v>#N/A</v>
      </c>
      <c r="AW103" s="612" t="e">
        <f>VLOOKUP(B103,'Radiant Appliances &amp; Electronic'!$D$1:$H$13,5,0)</f>
        <v>#N/A</v>
      </c>
      <c r="AX103" s="612" t="e">
        <f>VLOOKUP(B103,'Atos Global'!$D$3:$H$27,5,0)</f>
        <v>#N/A</v>
      </c>
      <c r="AY103" s="612" t="e">
        <f>VLOOKUP(B103,'Saama Technologies'!$D$1:$H$2,5,0)</f>
        <v>#N/A</v>
      </c>
      <c r="AZ103" s="612" t="e">
        <f>VLOOKUP(B103,'Multiplier Solutions'!$D$1:$H$2,5,0)</f>
        <v>#N/A</v>
      </c>
      <c r="BA103" s="612" t="e">
        <f>VLOOKUP(B103,GEP!$D$2:$H$5,5,0)</f>
        <v>#N/A</v>
      </c>
      <c r="BB103" s="612" t="e">
        <f>VLOOKUP(B103,Accenture!$D$1:$H$6,5,0)</f>
        <v>#N/A</v>
      </c>
      <c r="BC103" s="612" t="e">
        <f>VLOOKUP(B103,'Endurance International Group'!$D$1:$H$2,5,0)</f>
        <v>#N/A</v>
      </c>
      <c r="BD103" s="612" t="e">
        <f>VLOOKUP(B103,Newgen!$D$1:$H$2,5,0)</f>
        <v>#N/A</v>
      </c>
      <c r="BE103" s="612" t="e">
        <f>VLOOKUP(B103,'3D Incredible'!D103:H103,5,0)</f>
        <v>#N/A</v>
      </c>
      <c r="BF103" s="612" t="e">
        <f>VLOOKUP(B103,'Raja Software Labs'!$D$2:$H$2,5,0)</f>
        <v>#N/A</v>
      </c>
      <c r="BG103" s="612" t="e">
        <f>VLOOKUP(B103,Wipro!$D$1:$H$2,5,0)</f>
        <v>#N/A</v>
      </c>
      <c r="BH103" s="612" t="e">
        <f>VLOOKUP(B103,'Perch Technologies'!$D$2:$H$2,5,0)</f>
        <v>#N/A</v>
      </c>
      <c r="BI103" s="612" t="e">
        <f>VLOOKUP(B103,'Morning Star'!$D$1:$H$6,5,0)</f>
        <v>#N/A</v>
      </c>
      <c r="BJ103" s="612" t="e">
        <f>VLOOKUP(B103,Flexiloans!$D$1:$H$2,5,0)</f>
        <v>#N/A</v>
      </c>
      <c r="BK103" s="612" t="e">
        <f>VLOOKUP(B103,'Thirdware Solutions'!$D$1:$H$2,5,0)</f>
        <v>#N/A</v>
      </c>
      <c r="BL103" s="612" t="e">
        <f>VLOOKUP(B103,Tescom!$D$1:$H$8,5,0)</f>
        <v>#N/A</v>
      </c>
      <c r="BM103" s="612" t="e">
        <f>VLOOKUP(B103,'Cogno AI'!$D$1:$H$2,5,0)</f>
        <v>#N/A</v>
      </c>
      <c r="BN103" s="612" t="e">
        <f>VLOOKUP(B103,'ABM Knowledgeware'!$D$1:$H$2,5,0)</f>
        <v>#N/A</v>
      </c>
      <c r="BO103" s="612" t="e">
        <f>VLOOKUP(B103,'Concerto Software'!$D$1:$H$3,5,0)</f>
        <v>#N/A</v>
      </c>
      <c r="BP103" s="612" t="e">
        <f>VLOOKUP(B103,'My Captain'!$D$1:$H$4,5,0)</f>
        <v>#N/A</v>
      </c>
      <c r="BQ103" s="612" t="e">
        <f>VLOOKUP(B103,'Finoux Solutions'!$D$2:$H$4,5,0)</f>
        <v>#N/A</v>
      </c>
      <c r="BR103" s="612" t="e">
        <f>VLOOKUP(B103,'MITR Learning'!$D$1:$H$2,5,0)</f>
        <v>#N/A</v>
      </c>
      <c r="BS103" s="612" t="e">
        <f>VLOOKUP(B103,Nucsoft!$D$2:$H$6,5,0)</f>
        <v>#N/A</v>
      </c>
      <c r="BT103" s="612" t="e">
        <f>VLOOKUP(B103,'Paras Cadd'!$D$1:$H$2,5,0)</f>
        <v>#N/A</v>
      </c>
      <c r="BU103" s="612" t="e">
        <f>VLOOKUP(B103,'ICICI Securities'!$D$1:$H$2,5,0)</f>
        <v>#N/A</v>
      </c>
      <c r="BV103" s="612" t="e">
        <f>VLOOKUP(B103,'Citius Tech'!$D$2:$H$5,5,0)</f>
        <v>#N/A</v>
      </c>
      <c r="BW103" s="612" t="e">
        <f>VLOOKUP(B103,'Buzzy Brains'!$D$2:$H$2,5,0)</f>
        <v>#N/A</v>
      </c>
      <c r="BX103" s="612" t="e">
        <f>VLOOKUP(B103,'Decimal Point'!$D$2:$H$2,5,0)</f>
        <v>#N/A</v>
      </c>
      <c r="BY103" s="612" t="e">
        <f>VLOOKUP(B103,'Sankey Business Solutions'!$D$2:$H$3,5,0)</f>
        <v>#N/A</v>
      </c>
      <c r="BZ103" s="612" t="e">
        <f>VLOOKUP(B103,'Nangia &amp; Co LLP'!$D$2:$H$2,5,0)</f>
        <v>#N/A</v>
      </c>
      <c r="CA103" s="612" t="e">
        <f>VLOOKUP(B103,'FIS Solutions India Pvt Ltd'!$D$2:$H$2,5,0)</f>
        <v>#N/A</v>
      </c>
      <c r="CB103" s="612" t="e">
        <f>VLOOKUP(B103,'Delta Technology &amp; Management '!$D$2:$H$16,5,0)</f>
        <v>#N/A</v>
      </c>
      <c r="CC103" s="612" t="e">
        <f>VLOOKUP(B103,'Espoir Networks'!$D$3:$H$11,5,0)</f>
        <v>#N/A</v>
      </c>
      <c r="CD103" s="612" t="e">
        <f>VLOOKUP(B103,'Servosys Solution'!$D$3:$H$5,5,0)</f>
        <v>#N/A</v>
      </c>
      <c r="CE103" s="612" t="e">
        <f>VLOOKUP(B103,'Ribbon Communications'!$D$3:$H$4,5,0)</f>
        <v>#N/A</v>
      </c>
      <c r="CF103" s="612">
        <f t="shared" si="4"/>
        <v>2</v>
      </c>
      <c r="CG103" s="129" t="s">
        <v>1259</v>
      </c>
      <c r="CH103" s="129" t="s">
        <v>1260</v>
      </c>
      <c r="CI103" s="129" t="s">
        <v>1261</v>
      </c>
      <c r="CJ103" s="129" t="s">
        <v>11736</v>
      </c>
      <c r="CK103" s="132">
        <v>42917</v>
      </c>
      <c r="CL103" s="129">
        <v>2021</v>
      </c>
      <c r="CM103" s="128" t="s">
        <v>11941</v>
      </c>
      <c r="CN103" s="129">
        <v>410</v>
      </c>
      <c r="CO103" s="133">
        <v>85.5</v>
      </c>
      <c r="CP103" s="129">
        <v>2015</v>
      </c>
      <c r="CQ103" s="129" t="s">
        <v>276</v>
      </c>
      <c r="CR103" s="128" t="s">
        <v>11941</v>
      </c>
      <c r="CS103" s="129">
        <v>466</v>
      </c>
      <c r="CT103" s="133">
        <v>93.2</v>
      </c>
      <c r="CU103" s="129">
        <v>2017</v>
      </c>
      <c r="CV103" s="129" t="s">
        <v>276</v>
      </c>
      <c r="CW103" s="131" t="s">
        <v>81</v>
      </c>
      <c r="CX103" s="131" t="s">
        <v>81</v>
      </c>
      <c r="CY103" s="129" t="s">
        <v>81</v>
      </c>
      <c r="CZ103" s="129" t="s">
        <v>81</v>
      </c>
      <c r="DA103" s="129" t="s">
        <v>81</v>
      </c>
      <c r="DB103" s="129" t="s">
        <v>81</v>
      </c>
      <c r="DC103" s="129" t="s">
        <v>81</v>
      </c>
      <c r="DD103" s="129" t="s">
        <v>81</v>
      </c>
      <c r="DE103" s="129" t="s">
        <v>81</v>
      </c>
      <c r="DF103" s="129">
        <v>0</v>
      </c>
      <c r="DG103" s="134">
        <v>9.59</v>
      </c>
      <c r="DH103" s="134">
        <v>8.19</v>
      </c>
      <c r="DI103" s="134">
        <v>9.4600000000000009</v>
      </c>
      <c r="DJ103" s="134">
        <v>9.26</v>
      </c>
      <c r="DK103" s="134">
        <v>9.19</v>
      </c>
      <c r="DL103" s="134">
        <v>9.84</v>
      </c>
      <c r="DM103" s="129">
        <v>55.53</v>
      </c>
      <c r="DN103" s="129">
        <v>9.25</v>
      </c>
      <c r="DO103" s="129"/>
      <c r="DP103" s="131" t="s">
        <v>82</v>
      </c>
      <c r="DQ103" s="129">
        <v>0</v>
      </c>
      <c r="DR103" s="129">
        <v>0</v>
      </c>
      <c r="DS103" s="129" t="s">
        <v>83</v>
      </c>
      <c r="DT103" s="129" t="s">
        <v>83</v>
      </c>
      <c r="DU103" s="129" t="s">
        <v>83</v>
      </c>
      <c r="DV103" s="129" t="s">
        <v>83</v>
      </c>
      <c r="DW103" s="131" t="s">
        <v>83</v>
      </c>
      <c r="DX103" s="131" t="s">
        <v>84</v>
      </c>
      <c r="DY103" s="131" t="s">
        <v>81</v>
      </c>
      <c r="DZ103" s="131" t="s">
        <v>1263</v>
      </c>
      <c r="EA103" s="131" t="s">
        <v>1264</v>
      </c>
      <c r="EB103" s="131" t="s">
        <v>1265</v>
      </c>
      <c r="EC103" s="131" t="s">
        <v>826</v>
      </c>
      <c r="ED103" s="131" t="s">
        <v>89</v>
      </c>
      <c r="EE103" s="131" t="s">
        <v>1266</v>
      </c>
      <c r="EF103" s="131" t="s">
        <v>1267</v>
      </c>
      <c r="EG103" s="131" t="s">
        <v>1268</v>
      </c>
      <c r="EH103" s="131" t="s">
        <v>1269</v>
      </c>
      <c r="EI103" s="131" t="s">
        <v>1270</v>
      </c>
      <c r="EJ103" s="135" t="s">
        <v>1271</v>
      </c>
      <c r="EK103" s="135" t="s">
        <v>1272</v>
      </c>
      <c r="EL103" s="135" t="s">
        <v>1273</v>
      </c>
      <c r="EM103" s="135" t="s">
        <v>1274</v>
      </c>
      <c r="EN103" s="131" t="s">
        <v>81</v>
      </c>
    </row>
    <row r="104" spans="1:144" ht="18" thickTop="1" thickBot="1">
      <c r="A104" s="575">
        <f t="shared" si="5"/>
        <v>103</v>
      </c>
      <c r="B104" s="572" t="s">
        <v>1276</v>
      </c>
      <c r="C104" s="600" t="s">
        <v>13046</v>
      </c>
      <c r="D104" s="570" t="s">
        <v>13208</v>
      </c>
      <c r="E104" s="568" t="str">
        <f t="shared" si="3"/>
        <v>Placed</v>
      </c>
      <c r="F104" s="570" t="s">
        <v>12493</v>
      </c>
      <c r="G104" s="570" t="s">
        <v>274</v>
      </c>
      <c r="H104" s="131" t="str">
        <f>VLOOKUP(B104,CMPN2!C:E,3,0)</f>
        <v>12th + Engineering without live KT</v>
      </c>
      <c r="I104" s="610">
        <v>36474</v>
      </c>
      <c r="J104" s="572">
        <v>20</v>
      </c>
      <c r="K104" s="611" t="s">
        <v>1278</v>
      </c>
      <c r="L104" s="611" t="s">
        <v>73</v>
      </c>
      <c r="M104" s="611" t="s">
        <v>1275</v>
      </c>
      <c r="N104" s="612" t="s">
        <v>1279</v>
      </c>
      <c r="O104" s="612">
        <v>9594957270</v>
      </c>
      <c r="P104" s="612">
        <v>9870727270</v>
      </c>
      <c r="Q104" s="612" t="e">
        <f>VLOOKUP(B104,'TCS CON'!$D$1:$H$98,5,0)</f>
        <v>#N/A</v>
      </c>
      <c r="R104" s="612">
        <f>VLOOKUP(B104,LTI!$C$1:$H$46,6,0)</f>
        <v>500000</v>
      </c>
      <c r="S104" s="612" t="e">
        <f>VLOOKUP(B104,JARO!$E$2:$I$11,5,0)</f>
        <v>#N/A</v>
      </c>
      <c r="T104" s="612">
        <f>VLOOKUP(B104,Capgemini!$D$3:$H$78,5,0)</f>
        <v>380000</v>
      </c>
      <c r="U104" s="612" t="e">
        <f>VLOOKUP(B104,Carwale!$D$1:$H$4,5,0)</f>
        <v>#N/A</v>
      </c>
      <c r="V104" s="612" t="e">
        <f>VLOOKUP(B104,'Interactive Brokers'!E:I,5,0)</f>
        <v>#N/A</v>
      </c>
      <c r="W104" s="612" t="e">
        <f>VLOOKUP(B104,'REL Jio'!E:I,5,0)</f>
        <v>#N/A</v>
      </c>
      <c r="X104" s="612" t="e">
        <f>VLOOKUP(B104,'Sciative Sol'!E:I,5,0)</f>
        <v>#N/A</v>
      </c>
      <c r="Y104" s="612" t="e">
        <f>VLOOKUP(B104,'Hexaware Tech'!E:I,5,0)</f>
        <v>#N/A</v>
      </c>
      <c r="Z104" s="612" t="e">
        <f>VLOOKUP(B104,Axis!D:H,5,0)</f>
        <v>#N/A</v>
      </c>
      <c r="AA104" s="612" t="e">
        <f>VLOOKUP(B104,Ugam!$D$3:$H$26,5,0)</f>
        <v>#N/A</v>
      </c>
      <c r="AB104" s="612" t="e">
        <f>VLOOKUP(B104,Zeus!F:J,5,0)</f>
        <v>#N/A</v>
      </c>
      <c r="AC104" s="612" t="e">
        <f>VLOOKUP(B104,Montran!F:J,5,0)</f>
        <v>#N/A</v>
      </c>
      <c r="AD104" s="612" t="e">
        <f>VLOOKUP(B104,Endurance!G104:L104,5,0)</f>
        <v>#N/A</v>
      </c>
      <c r="AE104" s="612" t="e">
        <f>VLOOKUP(B104,'Swabhav Techlabs'!$F$1:$J$2,5,0)</f>
        <v>#N/A</v>
      </c>
      <c r="AF104" s="612" t="e">
        <f>VLOOKUP(B104,'Quality Kiosk'!$F$1:$J$18,5,0)</f>
        <v>#N/A</v>
      </c>
      <c r="AG104" s="612" t="e">
        <f>VLOOKUP(B104,'Lemon VB'!$F$1:$J$2,5,0)</f>
        <v>#N/A</v>
      </c>
      <c r="AH104" s="612" t="e">
        <f>VLOOKUP(B104,Gocomet!$E$1:$I$3,5,0)</f>
        <v>#N/A</v>
      </c>
      <c r="AI104" s="612" t="e">
        <f>VLOOKUP(B104,'Ingram Micro'!$E$1:$I$8,5,0)</f>
        <v>#N/A</v>
      </c>
      <c r="AJ104" s="612" t="e">
        <f>VLOOKUP(B104,'DePronto Infotech'!$E$1:$I$2,5,0)</f>
        <v>#N/A</v>
      </c>
      <c r="AK104" s="612" t="e">
        <f>VLOOKUP(B104,'Reliance Retail'!$E$1:$I$4,5,0)</f>
        <v>#N/A</v>
      </c>
      <c r="AL104" s="612" t="e">
        <f>VLOOKUP(B104,'Bright Champs'!$D$1:$H$13,5,0)</f>
        <v>#N/A</v>
      </c>
      <c r="AM104" s="612" t="e">
        <f>VLOOKUP(B104,Neosoft!$E$1:$I$12,5,0)</f>
        <v>#N/A</v>
      </c>
      <c r="AN104" s="612" t="e">
        <f>VLOOKUP(B104,Infosys!$E$1:$I$3,5,0)</f>
        <v>#N/A</v>
      </c>
      <c r="AO104" s="612" t="e">
        <f>VLOOKUP(B104,Cerelabs!$E$1:$I$5,5,0)</f>
        <v>#N/A</v>
      </c>
      <c r="AP104" s="612" t="e">
        <f>VLOOKUP(B104,'Neebal Technologies'!$D$1:$H$2,5,0)</f>
        <v>#N/A</v>
      </c>
      <c r="AQ104" s="612" t="e">
        <f>VLOOKUP(B104,'Vertiv Energy'!$D$1:$H$2,5,0)</f>
        <v>#N/A</v>
      </c>
      <c r="AR104" s="612" t="e">
        <f>VLOOKUP(B104,'Acidaes Solutions (CRMNEXT)'!$D$1:$H$3,5,0)</f>
        <v>#N/A</v>
      </c>
      <c r="AS104" s="612" t="e">
        <f>VLOOKUP(B104,Growisto!$D$1:$H$2,5,0)</f>
        <v>#N/A</v>
      </c>
      <c r="AT104" s="612" t="e">
        <f>VLOOKUP(B104,'9.9 Mediaworx - Digit'!$D$1:$H$2,5,0)</f>
        <v>#N/A</v>
      </c>
      <c r="AU104" s="612" t="e">
        <f>VLOOKUP(B104,'Vistaar systems Pvt Ltd'!$D$2:$H$3,5,0)</f>
        <v>#N/A</v>
      </c>
      <c r="AV104" s="612" t="e">
        <f>VLOOKUP(B104,'Course 5i'!$D$2:$H$11,5,0)</f>
        <v>#N/A</v>
      </c>
      <c r="AW104" s="612" t="e">
        <f>VLOOKUP(B104,'Radiant Appliances &amp; Electronic'!$D$1:$H$13,5,0)</f>
        <v>#N/A</v>
      </c>
      <c r="AX104" s="612" t="e">
        <f>VLOOKUP(B104,'Atos Global'!$D$3:$H$27,5,0)</f>
        <v>#N/A</v>
      </c>
      <c r="AY104" s="612" t="e">
        <f>VLOOKUP(B104,'Saama Technologies'!$D$1:$H$2,5,0)</f>
        <v>#N/A</v>
      </c>
      <c r="AZ104" s="612" t="e">
        <f>VLOOKUP(B104,'Multiplier Solutions'!$D$1:$H$2,5,0)</f>
        <v>#N/A</v>
      </c>
      <c r="BA104" s="612" t="e">
        <f>VLOOKUP(B104,GEP!$D$2:$H$5,5,0)</f>
        <v>#N/A</v>
      </c>
      <c r="BB104" s="612" t="e">
        <f>VLOOKUP(B104,Accenture!$D$1:$H$6,5,0)</f>
        <v>#N/A</v>
      </c>
      <c r="BC104" s="612" t="e">
        <f>VLOOKUP(B104,'Endurance International Group'!$D$1:$H$2,5,0)</f>
        <v>#N/A</v>
      </c>
      <c r="BD104" s="612" t="e">
        <f>VLOOKUP(B104,Newgen!$D$1:$H$2,5,0)</f>
        <v>#N/A</v>
      </c>
      <c r="BE104" s="612" t="e">
        <f>VLOOKUP(B104,'3D Incredible'!D104:H104,5,0)</f>
        <v>#N/A</v>
      </c>
      <c r="BF104" s="612" t="e">
        <f>VLOOKUP(B104,'Raja Software Labs'!$D$2:$H$2,5,0)</f>
        <v>#N/A</v>
      </c>
      <c r="BG104" s="612" t="e">
        <f>VLOOKUP(B104,Wipro!$D$1:$H$2,5,0)</f>
        <v>#N/A</v>
      </c>
      <c r="BH104" s="612" t="e">
        <f>VLOOKUP(B104,'Perch Technologies'!$D$2:$H$2,5,0)</f>
        <v>#N/A</v>
      </c>
      <c r="BI104" s="612" t="e">
        <f>VLOOKUP(B104,'Morning Star'!$D$1:$H$6,5,0)</f>
        <v>#N/A</v>
      </c>
      <c r="BJ104" s="612" t="e">
        <f>VLOOKUP(B104,Flexiloans!$D$1:$H$2,5,0)</f>
        <v>#N/A</v>
      </c>
      <c r="BK104" s="612" t="e">
        <f>VLOOKUP(B104,'Thirdware Solutions'!$D$1:$H$2,5,0)</f>
        <v>#N/A</v>
      </c>
      <c r="BL104" s="612" t="e">
        <f>VLOOKUP(B104,Tescom!$D$1:$H$8,5,0)</f>
        <v>#N/A</v>
      </c>
      <c r="BM104" s="612" t="e">
        <f>VLOOKUP(B104,'Cogno AI'!$D$1:$H$2,5,0)</f>
        <v>#N/A</v>
      </c>
      <c r="BN104" s="612" t="e">
        <f>VLOOKUP(B104,'ABM Knowledgeware'!$D$1:$H$2,5,0)</f>
        <v>#N/A</v>
      </c>
      <c r="BO104" s="612" t="e">
        <f>VLOOKUP(B104,'Concerto Software'!$D$1:$H$3,5,0)</f>
        <v>#N/A</v>
      </c>
      <c r="BP104" s="612" t="e">
        <f>VLOOKUP(B104,'My Captain'!$D$1:$H$4,5,0)</f>
        <v>#N/A</v>
      </c>
      <c r="BQ104" s="612" t="e">
        <f>VLOOKUP(B104,'Finoux Solutions'!$D$2:$H$4,5,0)</f>
        <v>#N/A</v>
      </c>
      <c r="BR104" s="612" t="e">
        <f>VLOOKUP(B104,'MITR Learning'!$D$1:$H$2,5,0)</f>
        <v>#N/A</v>
      </c>
      <c r="BS104" s="612" t="e">
        <f>VLOOKUP(B104,Nucsoft!$D$2:$H$6,5,0)</f>
        <v>#N/A</v>
      </c>
      <c r="BT104" s="612" t="e">
        <f>VLOOKUP(B104,'Paras Cadd'!$D$1:$H$2,5,0)</f>
        <v>#N/A</v>
      </c>
      <c r="BU104" s="612" t="e">
        <f>VLOOKUP(B104,'ICICI Securities'!$D$1:$H$2,5,0)</f>
        <v>#N/A</v>
      </c>
      <c r="BV104" s="612" t="e">
        <f>VLOOKUP(B104,'Citius Tech'!$D$2:$H$5,5,0)</f>
        <v>#N/A</v>
      </c>
      <c r="BW104" s="612" t="e">
        <f>VLOOKUP(B104,'Buzzy Brains'!$D$2:$H$2,5,0)</f>
        <v>#N/A</v>
      </c>
      <c r="BX104" s="612" t="e">
        <f>VLOOKUP(B104,'Decimal Point'!$D$2:$H$2,5,0)</f>
        <v>#N/A</v>
      </c>
      <c r="BY104" s="612" t="e">
        <f>VLOOKUP(B104,'Sankey Business Solutions'!$D$2:$H$3,5,0)</f>
        <v>#N/A</v>
      </c>
      <c r="BZ104" s="612" t="e">
        <f>VLOOKUP(B104,'Nangia &amp; Co LLP'!$D$2:$H$2,5,0)</f>
        <v>#N/A</v>
      </c>
      <c r="CA104" s="612" t="e">
        <f>VLOOKUP(B104,'FIS Solutions India Pvt Ltd'!$D$2:$H$2,5,0)</f>
        <v>#N/A</v>
      </c>
      <c r="CB104" s="612" t="e">
        <f>VLOOKUP(B104,'Delta Technology &amp; Management '!$D$2:$H$16,5,0)</f>
        <v>#N/A</v>
      </c>
      <c r="CC104" s="612" t="e">
        <f>VLOOKUP(B104,'Espoir Networks'!$D$3:$H$11,5,0)</f>
        <v>#N/A</v>
      </c>
      <c r="CD104" s="612" t="e">
        <f>VLOOKUP(B104,'Servosys Solution'!$D$3:$H$5,5,0)</f>
        <v>#N/A</v>
      </c>
      <c r="CE104" s="612" t="e">
        <f>VLOOKUP(B104,'Ribbon Communications'!$D$3:$H$4,5,0)</f>
        <v>#N/A</v>
      </c>
      <c r="CF104" s="612">
        <f t="shared" si="4"/>
        <v>2</v>
      </c>
      <c r="CG104" s="129" t="s">
        <v>1280</v>
      </c>
      <c r="CH104" s="129">
        <v>902756806973</v>
      </c>
      <c r="CI104" s="129" t="s">
        <v>1281</v>
      </c>
      <c r="CJ104" s="129" t="s">
        <v>11736</v>
      </c>
      <c r="CK104" s="132">
        <v>42917</v>
      </c>
      <c r="CL104" s="129">
        <v>2021</v>
      </c>
      <c r="CM104" s="128" t="s">
        <v>1282</v>
      </c>
      <c r="CN104" s="129">
        <v>451</v>
      </c>
      <c r="CO104" s="133">
        <v>90.2</v>
      </c>
      <c r="CP104" s="129">
        <v>2015</v>
      </c>
      <c r="CQ104" s="129" t="s">
        <v>79</v>
      </c>
      <c r="CR104" s="128" t="s">
        <v>12144</v>
      </c>
      <c r="CS104" s="129">
        <v>511</v>
      </c>
      <c r="CT104" s="133">
        <v>78.599999999999994</v>
      </c>
      <c r="CU104" s="129">
        <v>2017</v>
      </c>
      <c r="CV104" s="129" t="s">
        <v>79</v>
      </c>
      <c r="CW104" s="131" t="s">
        <v>81</v>
      </c>
      <c r="CX104" s="131" t="s">
        <v>81</v>
      </c>
      <c r="CY104" s="129" t="s">
        <v>81</v>
      </c>
      <c r="CZ104" s="129" t="s">
        <v>81</v>
      </c>
      <c r="DA104" s="129" t="s">
        <v>81</v>
      </c>
      <c r="DB104" s="129" t="s">
        <v>81</v>
      </c>
      <c r="DC104" s="129" t="s">
        <v>81</v>
      </c>
      <c r="DD104" s="129" t="s">
        <v>81</v>
      </c>
      <c r="DE104" s="129" t="s">
        <v>81</v>
      </c>
      <c r="DF104" s="129">
        <v>0</v>
      </c>
      <c r="DG104" s="134">
        <v>8.77</v>
      </c>
      <c r="DH104" s="134">
        <v>9</v>
      </c>
      <c r="DI104" s="134">
        <v>8.73</v>
      </c>
      <c r="DJ104" s="134">
        <v>8.33</v>
      </c>
      <c r="DK104" s="134">
        <v>8.5</v>
      </c>
      <c r="DL104" s="134">
        <v>9.4</v>
      </c>
      <c r="DM104" s="129">
        <v>52.73</v>
      </c>
      <c r="DN104" s="129">
        <v>8.7799999999999994</v>
      </c>
      <c r="DO104" s="129"/>
      <c r="DP104" s="131" t="s">
        <v>82</v>
      </c>
      <c r="DQ104" s="129">
        <v>0</v>
      </c>
      <c r="DR104" s="129">
        <v>0</v>
      </c>
      <c r="DS104" s="129" t="s">
        <v>83</v>
      </c>
      <c r="DT104" s="129" t="s">
        <v>83</v>
      </c>
      <c r="DU104" s="129" t="s">
        <v>83</v>
      </c>
      <c r="DV104" s="129" t="s">
        <v>83</v>
      </c>
      <c r="DW104" s="131" t="s">
        <v>83</v>
      </c>
      <c r="DX104" s="131" t="s">
        <v>84</v>
      </c>
      <c r="DY104" s="131" t="s">
        <v>81</v>
      </c>
      <c r="DZ104" s="131" t="s">
        <v>1284</v>
      </c>
      <c r="EA104" s="131" t="s">
        <v>86</v>
      </c>
      <c r="EB104" s="131" t="s">
        <v>1285</v>
      </c>
      <c r="EC104" s="131" t="s">
        <v>167</v>
      </c>
      <c r="ED104" s="131" t="s">
        <v>89</v>
      </c>
      <c r="EE104" s="131" t="s">
        <v>1286</v>
      </c>
      <c r="EF104" s="131" t="s">
        <v>1287</v>
      </c>
      <c r="EG104" s="131" t="s">
        <v>1288</v>
      </c>
      <c r="EH104" s="131" t="s">
        <v>81</v>
      </c>
      <c r="EI104" s="131" t="s">
        <v>1289</v>
      </c>
      <c r="EJ104" s="135" t="s">
        <v>1290</v>
      </c>
      <c r="EK104" s="135" t="s">
        <v>1291</v>
      </c>
      <c r="EL104" s="135" t="s">
        <v>1292</v>
      </c>
      <c r="EM104" s="135" t="s">
        <v>1293</v>
      </c>
      <c r="EN104" s="131" t="s">
        <v>81</v>
      </c>
    </row>
    <row r="105" spans="1:144" ht="18" thickTop="1" thickBot="1">
      <c r="A105" s="575">
        <f t="shared" si="5"/>
        <v>104</v>
      </c>
      <c r="B105" s="572" t="s">
        <v>1475</v>
      </c>
      <c r="C105" s="600" t="s">
        <v>1476</v>
      </c>
      <c r="D105" s="570" t="s">
        <v>13209</v>
      </c>
      <c r="E105" s="568" t="str">
        <f t="shared" si="3"/>
        <v>Placed</v>
      </c>
      <c r="F105" s="570" t="s">
        <v>12493</v>
      </c>
      <c r="G105" s="570" t="s">
        <v>274</v>
      </c>
      <c r="H105" s="131" t="str">
        <f>VLOOKUP(B105,CMPN2!C:E,3,0)</f>
        <v>12th + Engineering with live KT</v>
      </c>
      <c r="I105" s="610" t="s">
        <v>154</v>
      </c>
      <c r="J105" s="572">
        <v>20</v>
      </c>
      <c r="K105" s="611" t="s">
        <v>1477</v>
      </c>
      <c r="L105" s="611" t="s">
        <v>591</v>
      </c>
      <c r="M105" s="611" t="s">
        <v>1478</v>
      </c>
      <c r="N105" s="612" t="s">
        <v>1474</v>
      </c>
      <c r="O105" s="612">
        <v>9819906947</v>
      </c>
      <c r="P105" s="612">
        <v>8454851647</v>
      </c>
      <c r="Q105" s="612" t="e">
        <f>VLOOKUP(B105,'TCS CON'!$D$1:$H$98,5,0)</f>
        <v>#N/A</v>
      </c>
      <c r="R105" s="612" t="e">
        <f>VLOOKUP(B105,LTI!$C$1:$H$46,6,0)</f>
        <v>#N/A</v>
      </c>
      <c r="S105" s="612" t="e">
        <f>VLOOKUP(B105,JARO!$E$2:$I$11,5,0)</f>
        <v>#N/A</v>
      </c>
      <c r="T105" s="612" t="e">
        <f>VLOOKUP(B105,Capgemini!$D$3:$H$78,5,0)</f>
        <v>#N/A</v>
      </c>
      <c r="U105" s="612" t="e">
        <f>VLOOKUP(B105,Carwale!$D$1:$H$4,5,0)</f>
        <v>#N/A</v>
      </c>
      <c r="V105" s="612" t="e">
        <f>VLOOKUP(B105,'Interactive Brokers'!E:I,5,0)</f>
        <v>#N/A</v>
      </c>
      <c r="W105" s="612" t="e">
        <f>VLOOKUP(B105,'REL Jio'!E:I,5,0)</f>
        <v>#N/A</v>
      </c>
      <c r="X105" s="612" t="e">
        <f>VLOOKUP(B105,'Sciative Sol'!E:I,5,0)</f>
        <v>#N/A</v>
      </c>
      <c r="Y105" s="612" t="e">
        <f>VLOOKUP(B105,'Hexaware Tech'!E:I,5,0)</f>
        <v>#N/A</v>
      </c>
      <c r="Z105" s="612" t="e">
        <f>VLOOKUP(B105,Axis!D:H,5,0)</f>
        <v>#N/A</v>
      </c>
      <c r="AA105" s="612" t="e">
        <f>VLOOKUP(B105,Ugam!$D$3:$H$26,5,0)</f>
        <v>#N/A</v>
      </c>
      <c r="AB105" s="612" t="e">
        <f>VLOOKUP(B105,Zeus!F:J,5,0)</f>
        <v>#N/A</v>
      </c>
      <c r="AC105" s="612" t="e">
        <f>VLOOKUP(B105,Montran!F:J,5,0)</f>
        <v>#N/A</v>
      </c>
      <c r="AD105" s="612" t="e">
        <f>VLOOKUP(B105,Endurance!G105:L105,5,0)</f>
        <v>#N/A</v>
      </c>
      <c r="AE105" s="612" t="e">
        <f>VLOOKUP(B105,'Swabhav Techlabs'!$F$1:$J$2,5,0)</f>
        <v>#N/A</v>
      </c>
      <c r="AF105" s="612" t="e">
        <f>VLOOKUP(B105,'Quality Kiosk'!$F$1:$J$18,5,0)</f>
        <v>#N/A</v>
      </c>
      <c r="AG105" s="612" t="e">
        <f>VLOOKUP(B105,'Lemon VB'!$F$1:$J$2,5,0)</f>
        <v>#N/A</v>
      </c>
      <c r="AH105" s="612" t="e">
        <f>VLOOKUP(B105,Gocomet!$E$1:$I$3,5,0)</f>
        <v>#N/A</v>
      </c>
      <c r="AI105" s="612" t="e">
        <f>VLOOKUP(B105,'Ingram Micro'!$E$1:$I$8,5,0)</f>
        <v>#N/A</v>
      </c>
      <c r="AJ105" s="612" t="e">
        <f>VLOOKUP(B105,'DePronto Infotech'!$E$1:$I$2,5,0)</f>
        <v>#N/A</v>
      </c>
      <c r="AK105" s="612" t="e">
        <f>VLOOKUP(B105,'Reliance Retail'!$E$1:$I$4,5,0)</f>
        <v>#N/A</v>
      </c>
      <c r="AL105" s="612" t="e">
        <f>VLOOKUP(B105,'Bright Champs'!$D$1:$H$13,5,0)</f>
        <v>#N/A</v>
      </c>
      <c r="AM105" s="612" t="e">
        <f>VLOOKUP(B105,Neosoft!$E$1:$I$12,5,0)</f>
        <v>#N/A</v>
      </c>
      <c r="AN105" s="612" t="e">
        <f>VLOOKUP(B105,Infosys!$E$1:$I$3,5,0)</f>
        <v>#N/A</v>
      </c>
      <c r="AO105" s="612" t="e">
        <f>VLOOKUP(B105,Cerelabs!$E$1:$I$5,5,0)</f>
        <v>#N/A</v>
      </c>
      <c r="AP105" s="612" t="e">
        <f>VLOOKUP(B105,'Neebal Technologies'!$D$1:$H$2,5,0)</f>
        <v>#N/A</v>
      </c>
      <c r="AQ105" s="612" t="e">
        <f>VLOOKUP(B105,'Vertiv Energy'!$D$1:$H$2,5,0)</f>
        <v>#N/A</v>
      </c>
      <c r="AR105" s="612" t="e">
        <f>VLOOKUP(B105,'Acidaes Solutions (CRMNEXT)'!$D$1:$H$3,5,0)</f>
        <v>#N/A</v>
      </c>
      <c r="AS105" s="612" t="e">
        <f>VLOOKUP(B105,Growisto!$D$1:$H$2,5,0)</f>
        <v>#N/A</v>
      </c>
      <c r="AT105" s="612" t="e">
        <f>VLOOKUP(B105,'9.9 Mediaworx - Digit'!$D$1:$H$2,5,0)</f>
        <v>#N/A</v>
      </c>
      <c r="AU105" s="612" t="e">
        <f>VLOOKUP(B105,'Vistaar systems Pvt Ltd'!$D$2:$H$3,5,0)</f>
        <v>#N/A</v>
      </c>
      <c r="AV105" s="612" t="e">
        <f>VLOOKUP(B105,'Course 5i'!$D$2:$H$11,5,0)</f>
        <v>#N/A</v>
      </c>
      <c r="AW105" s="612" t="e">
        <f>VLOOKUP(B105,'Radiant Appliances &amp; Electronic'!$D$1:$H$13,5,0)</f>
        <v>#N/A</v>
      </c>
      <c r="AX105" s="612">
        <f>VLOOKUP(B105,'Atos Global'!$D$3:$H$27,5,0)</f>
        <v>310000</v>
      </c>
      <c r="AY105" s="612" t="e">
        <f>VLOOKUP(B105,'Saama Technologies'!$D$1:$H$2,5,0)</f>
        <v>#N/A</v>
      </c>
      <c r="AZ105" s="612" t="e">
        <f>VLOOKUP(B105,'Multiplier Solutions'!$D$1:$H$2,5,0)</f>
        <v>#N/A</v>
      </c>
      <c r="BA105" s="612" t="e">
        <f>VLOOKUP(B105,GEP!$D$2:$H$5,5,0)</f>
        <v>#N/A</v>
      </c>
      <c r="BB105" s="612" t="e">
        <f>VLOOKUP(B105,Accenture!$D$1:$H$6,5,0)</f>
        <v>#N/A</v>
      </c>
      <c r="BC105" s="612" t="e">
        <f>VLOOKUP(B105,'Endurance International Group'!$D$1:$H$2,5,0)</f>
        <v>#N/A</v>
      </c>
      <c r="BD105" s="612" t="e">
        <f>VLOOKUP(B105,Newgen!$D$1:$H$2,5,0)</f>
        <v>#N/A</v>
      </c>
      <c r="BE105" s="612" t="e">
        <f>VLOOKUP(B105,'3D Incredible'!D105:H105,5,0)</f>
        <v>#N/A</v>
      </c>
      <c r="BF105" s="612" t="e">
        <f>VLOOKUP(B105,'Raja Software Labs'!$D$2:$H$2,5,0)</f>
        <v>#N/A</v>
      </c>
      <c r="BG105" s="612" t="e">
        <f>VLOOKUP(B105,Wipro!$D$1:$H$2,5,0)</f>
        <v>#N/A</v>
      </c>
      <c r="BH105" s="612" t="e">
        <f>VLOOKUP(B105,'Perch Technologies'!$D$2:$H$2,5,0)</f>
        <v>#N/A</v>
      </c>
      <c r="BI105" s="612" t="e">
        <f>VLOOKUP(B105,'Morning Star'!$D$1:$H$6,5,0)</f>
        <v>#N/A</v>
      </c>
      <c r="BJ105" s="612" t="e">
        <f>VLOOKUP(B105,Flexiloans!$D$1:$H$2,5,0)</f>
        <v>#N/A</v>
      </c>
      <c r="BK105" s="612" t="e">
        <f>VLOOKUP(B105,'Thirdware Solutions'!$D$1:$H$2,5,0)</f>
        <v>#N/A</v>
      </c>
      <c r="BL105" s="612" t="e">
        <f>VLOOKUP(B105,Tescom!$D$1:$H$8,5,0)</f>
        <v>#N/A</v>
      </c>
      <c r="BM105" s="612" t="e">
        <f>VLOOKUP(B105,'Cogno AI'!$D$1:$H$2,5,0)</f>
        <v>#N/A</v>
      </c>
      <c r="BN105" s="612" t="e">
        <f>VLOOKUP(B105,'ABM Knowledgeware'!$D$1:$H$2,5,0)</f>
        <v>#N/A</v>
      </c>
      <c r="BO105" s="612" t="e">
        <f>VLOOKUP(B105,'Concerto Software'!$D$1:$H$3,5,0)</f>
        <v>#N/A</v>
      </c>
      <c r="BP105" s="612" t="e">
        <f>VLOOKUP(B105,'My Captain'!$D$1:$H$4,5,0)</f>
        <v>#N/A</v>
      </c>
      <c r="BQ105" s="612" t="e">
        <f>VLOOKUP(B105,'Finoux Solutions'!$D$2:$H$4,5,0)</f>
        <v>#N/A</v>
      </c>
      <c r="BR105" s="612" t="e">
        <f>VLOOKUP(B105,'MITR Learning'!$D$1:$H$2,5,0)</f>
        <v>#N/A</v>
      </c>
      <c r="BS105" s="612" t="e">
        <f>VLOOKUP(B105,Nucsoft!$D$2:$H$6,5,0)</f>
        <v>#N/A</v>
      </c>
      <c r="BT105" s="612" t="e">
        <f>VLOOKUP(B105,'Paras Cadd'!$D$1:$H$2,5,0)</f>
        <v>#N/A</v>
      </c>
      <c r="BU105" s="612" t="e">
        <f>VLOOKUP(B105,'ICICI Securities'!$D$1:$H$2,5,0)</f>
        <v>#N/A</v>
      </c>
      <c r="BV105" s="612" t="e">
        <f>VLOOKUP(B105,'Citius Tech'!$D$2:$H$5,5,0)</f>
        <v>#N/A</v>
      </c>
      <c r="BW105" s="612" t="e">
        <f>VLOOKUP(B105,'Buzzy Brains'!$D$2:$H$2,5,0)</f>
        <v>#N/A</v>
      </c>
      <c r="BX105" s="612" t="e">
        <f>VLOOKUP(B105,'Decimal Point'!$D$2:$H$2,5,0)</f>
        <v>#N/A</v>
      </c>
      <c r="BY105" s="612" t="e">
        <f>VLOOKUP(B105,'Sankey Business Solutions'!$D$2:$H$3,5,0)</f>
        <v>#N/A</v>
      </c>
      <c r="BZ105" s="612" t="e">
        <f>VLOOKUP(B105,'Nangia &amp; Co LLP'!$D$2:$H$2,5,0)</f>
        <v>#N/A</v>
      </c>
      <c r="CA105" s="612" t="e">
        <f>VLOOKUP(B105,'FIS Solutions India Pvt Ltd'!$D$2:$H$2,5,0)</f>
        <v>#N/A</v>
      </c>
      <c r="CB105" s="612" t="e">
        <f>VLOOKUP(B105,'Delta Technology &amp; Management '!$D$2:$H$16,5,0)</f>
        <v>#N/A</v>
      </c>
      <c r="CC105" s="612" t="e">
        <f>VLOOKUP(B105,'Espoir Networks'!$D$3:$H$11,5,0)</f>
        <v>#N/A</v>
      </c>
      <c r="CD105" s="612" t="e">
        <f>VLOOKUP(B105,'Servosys Solution'!$D$3:$H$5,5,0)</f>
        <v>#N/A</v>
      </c>
      <c r="CE105" s="612" t="e">
        <f>VLOOKUP(B105,'Ribbon Communications'!$D$3:$H$4,5,0)</f>
        <v>#N/A</v>
      </c>
      <c r="CF105" s="612">
        <f t="shared" si="4"/>
        <v>1</v>
      </c>
      <c r="CG105" s="129" t="s">
        <v>81</v>
      </c>
      <c r="CH105" s="129" t="s">
        <v>1479</v>
      </c>
      <c r="CI105" s="129" t="s">
        <v>1480</v>
      </c>
      <c r="CJ105" s="129" t="s">
        <v>11735</v>
      </c>
      <c r="CK105" s="132">
        <v>42917</v>
      </c>
      <c r="CL105" s="129">
        <v>2021</v>
      </c>
      <c r="CM105" s="128" t="s">
        <v>11942</v>
      </c>
      <c r="CN105" s="129">
        <v>465</v>
      </c>
      <c r="CO105" s="133">
        <v>93</v>
      </c>
      <c r="CP105" s="129">
        <v>2015</v>
      </c>
      <c r="CQ105" s="129" t="s">
        <v>79</v>
      </c>
      <c r="CR105" s="128" t="s">
        <v>12145</v>
      </c>
      <c r="CS105" s="129">
        <v>496</v>
      </c>
      <c r="CT105" s="133">
        <v>76.31</v>
      </c>
      <c r="CU105" s="129">
        <v>2017</v>
      </c>
      <c r="CV105" s="129" t="s">
        <v>79</v>
      </c>
      <c r="CW105" s="131" t="s">
        <v>81</v>
      </c>
      <c r="CX105" s="131" t="s">
        <v>81</v>
      </c>
      <c r="CY105" s="129" t="s">
        <v>81</v>
      </c>
      <c r="CZ105" s="129" t="s">
        <v>81</v>
      </c>
      <c r="DA105" s="129" t="s">
        <v>81</v>
      </c>
      <c r="DB105" s="129" t="s">
        <v>81</v>
      </c>
      <c r="DC105" s="129" t="s">
        <v>81</v>
      </c>
      <c r="DD105" s="129" t="s">
        <v>81</v>
      </c>
      <c r="DE105" s="129" t="s">
        <v>81</v>
      </c>
      <c r="DF105" s="129">
        <v>0</v>
      </c>
      <c r="DG105" s="134">
        <v>6.85</v>
      </c>
      <c r="DH105" s="134">
        <v>6.65</v>
      </c>
      <c r="DI105" s="134">
        <v>6.65</v>
      </c>
      <c r="DJ105" s="134">
        <v>6.92</v>
      </c>
      <c r="DK105" s="134">
        <v>6.5</v>
      </c>
      <c r="DL105" s="131"/>
      <c r="DM105" s="129">
        <v>33.57</v>
      </c>
      <c r="DN105" s="129">
        <v>6.71</v>
      </c>
      <c r="DO105" s="129"/>
      <c r="DP105" s="131" t="s">
        <v>138</v>
      </c>
      <c r="DQ105" s="129">
        <v>1</v>
      </c>
      <c r="DR105" s="129">
        <v>0</v>
      </c>
      <c r="DS105" s="129" t="s">
        <v>83</v>
      </c>
      <c r="DT105" s="129" t="s">
        <v>83</v>
      </c>
      <c r="DU105" s="129" t="s">
        <v>83</v>
      </c>
      <c r="DV105" s="129" t="s">
        <v>83</v>
      </c>
      <c r="DW105" s="131" t="s">
        <v>83</v>
      </c>
      <c r="DX105" s="131" t="s">
        <v>84</v>
      </c>
      <c r="DY105" s="131" t="s">
        <v>81</v>
      </c>
      <c r="DZ105" s="131" t="s">
        <v>1483</v>
      </c>
      <c r="EA105" s="131" t="s">
        <v>86</v>
      </c>
      <c r="EB105" s="131" t="s">
        <v>1484</v>
      </c>
      <c r="EC105" s="131" t="s">
        <v>86</v>
      </c>
      <c r="ED105" s="131" t="s">
        <v>89</v>
      </c>
      <c r="EE105" s="131" t="s">
        <v>1485</v>
      </c>
      <c r="EF105" s="131" t="s">
        <v>1486</v>
      </c>
      <c r="EG105" s="131" t="s">
        <v>81</v>
      </c>
      <c r="EH105" s="131" t="s">
        <v>1009</v>
      </c>
      <c r="EI105" s="131" t="s">
        <v>1487</v>
      </c>
      <c r="EJ105" s="135" t="s">
        <v>1488</v>
      </c>
      <c r="EK105" s="135" t="s">
        <v>1489</v>
      </c>
      <c r="EL105" s="135" t="s">
        <v>1490</v>
      </c>
      <c r="EM105" s="135" t="s">
        <v>1491</v>
      </c>
      <c r="EN105" s="131" t="s">
        <v>81</v>
      </c>
    </row>
    <row r="106" spans="1:144" ht="18" thickTop="1" thickBot="1">
      <c r="A106" s="575">
        <f t="shared" si="5"/>
        <v>105</v>
      </c>
      <c r="B106" s="572" t="s">
        <v>1493</v>
      </c>
      <c r="C106" s="600" t="s">
        <v>1494</v>
      </c>
      <c r="D106" s="570" t="s">
        <v>13209</v>
      </c>
      <c r="E106" s="568" t="str">
        <f t="shared" si="3"/>
        <v>Not Placed</v>
      </c>
      <c r="F106" s="570" t="s">
        <v>12493</v>
      </c>
      <c r="G106" s="570" t="s">
        <v>274</v>
      </c>
      <c r="H106" s="131" t="str">
        <f>VLOOKUP(B106,CMPN2!C:E,3,0)</f>
        <v>12th + Engineering without live KT</v>
      </c>
      <c r="I106" s="610" t="s">
        <v>1495</v>
      </c>
      <c r="J106" s="572">
        <v>22</v>
      </c>
      <c r="K106" s="611" t="s">
        <v>1496</v>
      </c>
      <c r="L106" s="611" t="s">
        <v>73</v>
      </c>
      <c r="M106" s="611" t="s">
        <v>1497</v>
      </c>
      <c r="N106" s="612" t="s">
        <v>1492</v>
      </c>
      <c r="O106" s="612">
        <v>9860327495</v>
      </c>
      <c r="P106" s="612">
        <v>9960728845</v>
      </c>
      <c r="Q106" s="612" t="e">
        <f>VLOOKUP(B106,'TCS CON'!$D$1:$H$98,5,0)</f>
        <v>#N/A</v>
      </c>
      <c r="R106" s="612" t="e">
        <f>VLOOKUP(B106,LTI!$C$1:$H$46,6,0)</f>
        <v>#N/A</v>
      </c>
      <c r="S106" s="612" t="e">
        <f>VLOOKUP(B106,JARO!$E$2:$I$11,5,0)</f>
        <v>#N/A</v>
      </c>
      <c r="T106" s="612" t="e">
        <f>VLOOKUP(B106,Capgemini!$D$3:$H$78,5,0)</f>
        <v>#N/A</v>
      </c>
      <c r="U106" s="612" t="e">
        <f>VLOOKUP(B106,Carwale!$D$1:$H$4,5,0)</f>
        <v>#N/A</v>
      </c>
      <c r="V106" s="612" t="e">
        <f>VLOOKUP(B106,'Interactive Brokers'!E:I,5,0)</f>
        <v>#N/A</v>
      </c>
      <c r="W106" s="612" t="e">
        <f>VLOOKUP(B106,'REL Jio'!E:I,5,0)</f>
        <v>#N/A</v>
      </c>
      <c r="X106" s="612" t="e">
        <f>VLOOKUP(B106,'Sciative Sol'!E:I,5,0)</f>
        <v>#N/A</v>
      </c>
      <c r="Y106" s="612" t="e">
        <f>VLOOKUP(B106,'Hexaware Tech'!E:I,5,0)</f>
        <v>#N/A</v>
      </c>
      <c r="Z106" s="612" t="e">
        <f>VLOOKUP(B106,Axis!D:H,5,0)</f>
        <v>#N/A</v>
      </c>
      <c r="AA106" s="612" t="e">
        <f>VLOOKUP(B106,Ugam!$D$3:$H$26,5,0)</f>
        <v>#N/A</v>
      </c>
      <c r="AB106" s="612" t="e">
        <f>VLOOKUP(B106,Zeus!F:J,5,0)</f>
        <v>#N/A</v>
      </c>
      <c r="AC106" s="612" t="e">
        <f>VLOOKUP(B106,Montran!F:J,5,0)</f>
        <v>#N/A</v>
      </c>
      <c r="AD106" s="612" t="e">
        <f>VLOOKUP(B106,Endurance!G106:L106,5,0)</f>
        <v>#N/A</v>
      </c>
      <c r="AE106" s="612" t="e">
        <f>VLOOKUP(B106,'Swabhav Techlabs'!$F$1:$J$2,5,0)</f>
        <v>#N/A</v>
      </c>
      <c r="AF106" s="612" t="e">
        <f>VLOOKUP(B106,'Quality Kiosk'!$F$1:$J$18,5,0)</f>
        <v>#N/A</v>
      </c>
      <c r="AG106" s="612" t="e">
        <f>VLOOKUP(B106,'Lemon VB'!$F$1:$J$2,5,0)</f>
        <v>#N/A</v>
      </c>
      <c r="AH106" s="612" t="e">
        <f>VLOOKUP(B106,Gocomet!$E$1:$I$3,5,0)</f>
        <v>#N/A</v>
      </c>
      <c r="AI106" s="612" t="e">
        <f>VLOOKUP(B106,'Ingram Micro'!$E$1:$I$8,5,0)</f>
        <v>#N/A</v>
      </c>
      <c r="AJ106" s="612" t="e">
        <f>VLOOKUP(B106,'DePronto Infotech'!$E$1:$I$2,5,0)</f>
        <v>#N/A</v>
      </c>
      <c r="AK106" s="612" t="e">
        <f>VLOOKUP(B106,'Reliance Retail'!$E$1:$I$4,5,0)</f>
        <v>#N/A</v>
      </c>
      <c r="AL106" s="612" t="e">
        <f>VLOOKUP(B106,'Bright Champs'!$D$1:$H$13,5,0)</f>
        <v>#N/A</v>
      </c>
      <c r="AM106" s="612" t="e">
        <f>VLOOKUP(B106,Neosoft!$E$1:$I$12,5,0)</f>
        <v>#N/A</v>
      </c>
      <c r="AN106" s="612" t="e">
        <f>VLOOKUP(B106,Infosys!$E$1:$I$3,5,0)</f>
        <v>#N/A</v>
      </c>
      <c r="AO106" s="612" t="e">
        <f>VLOOKUP(B106,Cerelabs!$E$1:$I$5,5,0)</f>
        <v>#N/A</v>
      </c>
      <c r="AP106" s="612" t="e">
        <f>VLOOKUP(B106,'Neebal Technologies'!$D$1:$H$2,5,0)</f>
        <v>#N/A</v>
      </c>
      <c r="AQ106" s="612" t="e">
        <f>VLOOKUP(B106,'Vertiv Energy'!$D$1:$H$2,5,0)</f>
        <v>#N/A</v>
      </c>
      <c r="AR106" s="612" t="e">
        <f>VLOOKUP(B106,'Acidaes Solutions (CRMNEXT)'!$D$1:$H$3,5,0)</f>
        <v>#N/A</v>
      </c>
      <c r="AS106" s="612" t="e">
        <f>VLOOKUP(B106,Growisto!$D$1:$H$2,5,0)</f>
        <v>#N/A</v>
      </c>
      <c r="AT106" s="612" t="e">
        <f>VLOOKUP(B106,'9.9 Mediaworx - Digit'!$D$1:$H$2,5,0)</f>
        <v>#N/A</v>
      </c>
      <c r="AU106" s="612" t="e">
        <f>VLOOKUP(B106,'Vistaar systems Pvt Ltd'!$D$2:$H$3,5,0)</f>
        <v>#N/A</v>
      </c>
      <c r="AV106" s="612" t="e">
        <f>VLOOKUP(B106,'Course 5i'!$D$2:$H$11,5,0)</f>
        <v>#N/A</v>
      </c>
      <c r="AW106" s="612" t="e">
        <f>VLOOKUP(B106,'Radiant Appliances &amp; Electronic'!$D$1:$H$13,5,0)</f>
        <v>#N/A</v>
      </c>
      <c r="AX106" s="612" t="e">
        <f>VLOOKUP(B106,'Atos Global'!$D$3:$H$27,5,0)</f>
        <v>#N/A</v>
      </c>
      <c r="AY106" s="612" t="e">
        <f>VLOOKUP(B106,'Saama Technologies'!$D$1:$H$2,5,0)</f>
        <v>#N/A</v>
      </c>
      <c r="AZ106" s="612" t="e">
        <f>VLOOKUP(B106,'Multiplier Solutions'!$D$1:$H$2,5,0)</f>
        <v>#N/A</v>
      </c>
      <c r="BA106" s="612" t="e">
        <f>VLOOKUP(B106,GEP!$D$2:$H$5,5,0)</f>
        <v>#N/A</v>
      </c>
      <c r="BB106" s="612" t="e">
        <f>VLOOKUP(B106,Accenture!$D$1:$H$6,5,0)</f>
        <v>#N/A</v>
      </c>
      <c r="BC106" s="612" t="e">
        <f>VLOOKUP(B106,'Endurance International Group'!$D$1:$H$2,5,0)</f>
        <v>#N/A</v>
      </c>
      <c r="BD106" s="612" t="e">
        <f>VLOOKUP(B106,Newgen!$D$1:$H$2,5,0)</f>
        <v>#N/A</v>
      </c>
      <c r="BE106" s="612" t="e">
        <f>VLOOKUP(B106,'3D Incredible'!D106:H106,5,0)</f>
        <v>#N/A</v>
      </c>
      <c r="BF106" s="612" t="e">
        <f>VLOOKUP(B106,'Raja Software Labs'!$D$2:$H$2,5,0)</f>
        <v>#N/A</v>
      </c>
      <c r="BG106" s="612" t="e">
        <f>VLOOKUP(B106,Wipro!$D$1:$H$2,5,0)</f>
        <v>#N/A</v>
      </c>
      <c r="BH106" s="612" t="e">
        <f>VLOOKUP(B106,'Perch Technologies'!$D$2:$H$2,5,0)</f>
        <v>#N/A</v>
      </c>
      <c r="BI106" s="612" t="e">
        <f>VLOOKUP(B106,'Morning Star'!$D$1:$H$6,5,0)</f>
        <v>#N/A</v>
      </c>
      <c r="BJ106" s="612" t="e">
        <f>VLOOKUP(B106,Flexiloans!$D$1:$H$2,5,0)</f>
        <v>#N/A</v>
      </c>
      <c r="BK106" s="612" t="e">
        <f>VLOOKUP(B106,'Thirdware Solutions'!$D$1:$H$2,5,0)</f>
        <v>#N/A</v>
      </c>
      <c r="BL106" s="612" t="e">
        <f>VLOOKUP(B106,Tescom!$D$1:$H$8,5,0)</f>
        <v>#N/A</v>
      </c>
      <c r="BM106" s="612" t="e">
        <f>VLOOKUP(B106,'Cogno AI'!$D$1:$H$2,5,0)</f>
        <v>#N/A</v>
      </c>
      <c r="BN106" s="612" t="e">
        <f>VLOOKUP(B106,'ABM Knowledgeware'!$D$1:$H$2,5,0)</f>
        <v>#N/A</v>
      </c>
      <c r="BO106" s="612" t="e">
        <f>VLOOKUP(B106,'Concerto Software'!$D$1:$H$3,5,0)</f>
        <v>#N/A</v>
      </c>
      <c r="BP106" s="612" t="e">
        <f>VLOOKUP(B106,'My Captain'!$D$1:$H$4,5,0)</f>
        <v>#N/A</v>
      </c>
      <c r="BQ106" s="612" t="e">
        <f>VLOOKUP(B106,'Finoux Solutions'!$D$2:$H$4,5,0)</f>
        <v>#N/A</v>
      </c>
      <c r="BR106" s="612" t="e">
        <f>VLOOKUP(B106,'MITR Learning'!$D$1:$H$2,5,0)</f>
        <v>#N/A</v>
      </c>
      <c r="BS106" s="612" t="e">
        <f>VLOOKUP(B106,Nucsoft!$D$2:$H$6,5,0)</f>
        <v>#N/A</v>
      </c>
      <c r="BT106" s="612" t="e">
        <f>VLOOKUP(B106,'Paras Cadd'!$D$1:$H$2,5,0)</f>
        <v>#N/A</v>
      </c>
      <c r="BU106" s="612" t="e">
        <f>VLOOKUP(B106,'ICICI Securities'!$D$1:$H$2,5,0)</f>
        <v>#N/A</v>
      </c>
      <c r="BV106" s="612" t="e">
        <f>VLOOKUP(B106,'Citius Tech'!$D$2:$H$5,5,0)</f>
        <v>#N/A</v>
      </c>
      <c r="BW106" s="612" t="e">
        <f>VLOOKUP(B106,'Buzzy Brains'!$D$2:$H$2,5,0)</f>
        <v>#N/A</v>
      </c>
      <c r="BX106" s="612" t="e">
        <f>VLOOKUP(B106,'Decimal Point'!$D$2:$H$2,5,0)</f>
        <v>#N/A</v>
      </c>
      <c r="BY106" s="612" t="e">
        <f>VLOOKUP(B106,'Sankey Business Solutions'!$D$2:$H$3,5,0)</f>
        <v>#N/A</v>
      </c>
      <c r="BZ106" s="612" t="e">
        <f>VLOOKUP(B106,'Nangia &amp; Co LLP'!$D$2:$H$2,5,0)</f>
        <v>#N/A</v>
      </c>
      <c r="CA106" s="612" t="e">
        <f>VLOOKUP(B106,'FIS Solutions India Pvt Ltd'!$D$2:$H$2,5,0)</f>
        <v>#N/A</v>
      </c>
      <c r="CB106" s="612" t="e">
        <f>VLOOKUP(B106,'Delta Technology &amp; Management '!$D$2:$H$16,5,0)</f>
        <v>#N/A</v>
      </c>
      <c r="CC106" s="612" t="e">
        <f>VLOOKUP(B106,'Espoir Networks'!$D$3:$H$11,5,0)</f>
        <v>#N/A</v>
      </c>
      <c r="CD106" s="612" t="e">
        <f>VLOOKUP(B106,'Servosys Solution'!$D$3:$H$5,5,0)</f>
        <v>#N/A</v>
      </c>
      <c r="CE106" s="612" t="e">
        <f>VLOOKUP(B106,'Ribbon Communications'!$D$3:$H$4,5,0)</f>
        <v>#N/A</v>
      </c>
      <c r="CF106" s="612">
        <f t="shared" si="4"/>
        <v>0</v>
      </c>
      <c r="CG106" s="129" t="s">
        <v>1498</v>
      </c>
      <c r="CH106" s="129">
        <v>861199853711</v>
      </c>
      <c r="CI106" s="129" t="s">
        <v>81</v>
      </c>
      <c r="CJ106" s="129" t="s">
        <v>11736</v>
      </c>
      <c r="CK106" s="132">
        <v>42552</v>
      </c>
      <c r="CL106" s="129">
        <v>2021</v>
      </c>
      <c r="CM106" s="128" t="s">
        <v>1499</v>
      </c>
      <c r="CN106" s="129">
        <v>441</v>
      </c>
      <c r="CO106" s="133">
        <v>88.2</v>
      </c>
      <c r="CP106" s="129">
        <v>2014</v>
      </c>
      <c r="CQ106" s="129" t="s">
        <v>276</v>
      </c>
      <c r="CR106" s="128" t="s">
        <v>1500</v>
      </c>
      <c r="CS106" s="129">
        <v>491</v>
      </c>
      <c r="CT106" s="133">
        <v>75.53</v>
      </c>
      <c r="CU106" s="129">
        <v>2016</v>
      </c>
      <c r="CV106" s="129" t="s">
        <v>79</v>
      </c>
      <c r="CW106" s="131" t="s">
        <v>81</v>
      </c>
      <c r="CX106" s="131" t="s">
        <v>81</v>
      </c>
      <c r="CY106" s="129" t="s">
        <v>81</v>
      </c>
      <c r="CZ106" s="129" t="s">
        <v>81</v>
      </c>
      <c r="DA106" s="129" t="s">
        <v>81</v>
      </c>
      <c r="DB106" s="129" t="s">
        <v>81</v>
      </c>
      <c r="DC106" s="129" t="s">
        <v>81</v>
      </c>
      <c r="DD106" s="129" t="s">
        <v>81</v>
      </c>
      <c r="DE106" s="129" t="s">
        <v>81</v>
      </c>
      <c r="DF106" s="129">
        <v>0</v>
      </c>
      <c r="DG106" s="134">
        <v>6.07</v>
      </c>
      <c r="DH106" s="134">
        <v>6.66</v>
      </c>
      <c r="DI106" s="134">
        <v>5.57</v>
      </c>
      <c r="DJ106" s="134">
        <v>5.85</v>
      </c>
      <c r="DK106" s="134">
        <v>6.81</v>
      </c>
      <c r="DL106" s="134">
        <v>8.27</v>
      </c>
      <c r="DM106" s="129">
        <v>39.229999999999997</v>
      </c>
      <c r="DN106" s="129">
        <v>6.54</v>
      </c>
      <c r="DO106" s="129"/>
      <c r="DP106" s="131" t="s">
        <v>82</v>
      </c>
      <c r="DQ106" s="129">
        <v>0</v>
      </c>
      <c r="DR106" s="129">
        <v>7</v>
      </c>
      <c r="DS106" s="129" t="s">
        <v>83</v>
      </c>
      <c r="DT106" s="129" t="s">
        <v>83</v>
      </c>
      <c r="DU106" s="129" t="s">
        <v>83</v>
      </c>
      <c r="DV106" s="129" t="s">
        <v>83</v>
      </c>
      <c r="DW106" s="131" t="s">
        <v>230</v>
      </c>
      <c r="DX106" s="131" t="s">
        <v>84</v>
      </c>
      <c r="DY106" s="131" t="s">
        <v>81</v>
      </c>
      <c r="DZ106" s="131" t="s">
        <v>1501</v>
      </c>
      <c r="EA106" s="131" t="s">
        <v>1502</v>
      </c>
      <c r="EB106" s="131" t="s">
        <v>1503</v>
      </c>
      <c r="EC106" s="131" t="s">
        <v>379</v>
      </c>
      <c r="ED106" s="131" t="s">
        <v>89</v>
      </c>
      <c r="EE106" s="131" t="s">
        <v>81</v>
      </c>
      <c r="EF106" s="131" t="s">
        <v>1504</v>
      </c>
      <c r="EG106" s="131" t="s">
        <v>81</v>
      </c>
      <c r="EH106" s="131" t="s">
        <v>538</v>
      </c>
      <c r="EI106" s="131" t="s">
        <v>1505</v>
      </c>
      <c r="EJ106" s="135" t="s">
        <v>1506</v>
      </c>
      <c r="EK106" s="135" t="s">
        <v>1507</v>
      </c>
      <c r="EL106" s="135" t="s">
        <v>1508</v>
      </c>
      <c r="EM106" s="135" t="s">
        <v>1509</v>
      </c>
      <c r="EN106" s="131" t="s">
        <v>81</v>
      </c>
    </row>
    <row r="107" spans="1:144" ht="18" thickTop="1" thickBot="1">
      <c r="A107" s="575">
        <f t="shared" si="5"/>
        <v>106</v>
      </c>
      <c r="B107" s="572" t="s">
        <v>1557</v>
      </c>
      <c r="C107" s="600" t="s">
        <v>1558</v>
      </c>
      <c r="D107" s="570" t="s">
        <v>13208</v>
      </c>
      <c r="E107" s="568" t="str">
        <f t="shared" si="3"/>
        <v>Not Placed</v>
      </c>
      <c r="F107" s="570" t="s">
        <v>12493</v>
      </c>
      <c r="G107" s="570" t="s">
        <v>274</v>
      </c>
      <c r="H107" s="131" t="str">
        <f>VLOOKUP(B107,CMPN2!C:E,3,0)</f>
        <v>Diploma  + Direct Second Year Engineering without live KT</v>
      </c>
      <c r="I107" s="610" t="s">
        <v>1559</v>
      </c>
      <c r="J107" s="572">
        <v>20</v>
      </c>
      <c r="K107" s="611" t="s">
        <v>1560</v>
      </c>
      <c r="L107" s="611" t="s">
        <v>1561</v>
      </c>
      <c r="M107" s="611" t="s">
        <v>1562</v>
      </c>
      <c r="N107" s="612" t="s">
        <v>1556</v>
      </c>
      <c r="O107" s="612">
        <v>8879570670</v>
      </c>
      <c r="P107" s="612">
        <v>8806054914</v>
      </c>
      <c r="Q107" s="612" t="e">
        <f>VLOOKUP(B107,'TCS CON'!$D$1:$H$98,5,0)</f>
        <v>#N/A</v>
      </c>
      <c r="R107" s="612" t="e">
        <f>VLOOKUP(B107,LTI!$C$1:$H$46,6,0)</f>
        <v>#N/A</v>
      </c>
      <c r="S107" s="612" t="e">
        <f>VLOOKUP(B107,JARO!$E$2:$I$11,5,0)</f>
        <v>#N/A</v>
      </c>
      <c r="T107" s="612" t="e">
        <f>VLOOKUP(B107,Capgemini!$D$3:$H$78,5,0)</f>
        <v>#N/A</v>
      </c>
      <c r="U107" s="612" t="e">
        <f>VLOOKUP(B107,Carwale!$D$1:$H$4,5,0)</f>
        <v>#N/A</v>
      </c>
      <c r="V107" s="612" t="e">
        <f>VLOOKUP(B107,'Interactive Brokers'!E:I,5,0)</f>
        <v>#N/A</v>
      </c>
      <c r="W107" s="612" t="e">
        <f>VLOOKUP(B107,'REL Jio'!E:I,5,0)</f>
        <v>#N/A</v>
      </c>
      <c r="X107" s="612" t="e">
        <f>VLOOKUP(B107,'Sciative Sol'!E:I,5,0)</f>
        <v>#N/A</v>
      </c>
      <c r="Y107" s="612" t="e">
        <f>VLOOKUP(B107,'Hexaware Tech'!E:I,5,0)</f>
        <v>#N/A</v>
      </c>
      <c r="Z107" s="612" t="e">
        <f>VLOOKUP(B107,Axis!D:H,5,0)</f>
        <v>#N/A</v>
      </c>
      <c r="AA107" s="612" t="e">
        <f>VLOOKUP(B107,Ugam!$D$3:$H$26,5,0)</f>
        <v>#N/A</v>
      </c>
      <c r="AB107" s="612" t="e">
        <f>VLOOKUP(B107,Zeus!F:J,5,0)</f>
        <v>#N/A</v>
      </c>
      <c r="AC107" s="612" t="e">
        <f>VLOOKUP(B107,Montran!F:J,5,0)</f>
        <v>#N/A</v>
      </c>
      <c r="AD107" s="612" t="e">
        <f>VLOOKUP(B107,Endurance!G107:L107,5,0)</f>
        <v>#N/A</v>
      </c>
      <c r="AE107" s="612" t="e">
        <f>VLOOKUP(B107,'Swabhav Techlabs'!$F$1:$J$2,5,0)</f>
        <v>#N/A</v>
      </c>
      <c r="AF107" s="612" t="e">
        <f>VLOOKUP(B107,'Quality Kiosk'!$F$1:$J$18,5,0)</f>
        <v>#N/A</v>
      </c>
      <c r="AG107" s="612" t="e">
        <f>VLOOKUP(B107,'Lemon VB'!$F$1:$J$2,5,0)</f>
        <v>#N/A</v>
      </c>
      <c r="AH107" s="612" t="e">
        <f>VLOOKUP(B107,Gocomet!$E$1:$I$3,5,0)</f>
        <v>#N/A</v>
      </c>
      <c r="AI107" s="612" t="e">
        <f>VLOOKUP(B107,'Ingram Micro'!$E$1:$I$8,5,0)</f>
        <v>#N/A</v>
      </c>
      <c r="AJ107" s="612" t="e">
        <f>VLOOKUP(B107,'DePronto Infotech'!$E$1:$I$2,5,0)</f>
        <v>#N/A</v>
      </c>
      <c r="AK107" s="612" t="e">
        <f>VLOOKUP(B107,'Reliance Retail'!$E$1:$I$4,5,0)</f>
        <v>#N/A</v>
      </c>
      <c r="AL107" s="612" t="e">
        <f>VLOOKUP(B107,'Bright Champs'!$D$1:$H$13,5,0)</f>
        <v>#N/A</v>
      </c>
      <c r="AM107" s="612" t="e">
        <f>VLOOKUP(B107,Neosoft!$E$1:$I$12,5,0)</f>
        <v>#N/A</v>
      </c>
      <c r="AN107" s="612" t="e">
        <f>VLOOKUP(B107,Infosys!$E$1:$I$3,5,0)</f>
        <v>#N/A</v>
      </c>
      <c r="AO107" s="612" t="e">
        <f>VLOOKUP(B107,Cerelabs!$E$1:$I$5,5,0)</f>
        <v>#N/A</v>
      </c>
      <c r="AP107" s="612" t="e">
        <f>VLOOKUP(B107,'Neebal Technologies'!$D$1:$H$2,5,0)</f>
        <v>#N/A</v>
      </c>
      <c r="AQ107" s="612" t="e">
        <f>VLOOKUP(B107,'Vertiv Energy'!$D$1:$H$2,5,0)</f>
        <v>#N/A</v>
      </c>
      <c r="AR107" s="612" t="e">
        <f>VLOOKUP(B107,'Acidaes Solutions (CRMNEXT)'!$D$1:$H$3,5,0)</f>
        <v>#N/A</v>
      </c>
      <c r="AS107" s="612" t="e">
        <f>VLOOKUP(B107,Growisto!$D$1:$H$2,5,0)</f>
        <v>#N/A</v>
      </c>
      <c r="AT107" s="612" t="e">
        <f>VLOOKUP(B107,'9.9 Mediaworx - Digit'!$D$1:$H$2,5,0)</f>
        <v>#N/A</v>
      </c>
      <c r="AU107" s="612" t="e">
        <f>VLOOKUP(B107,'Vistaar systems Pvt Ltd'!$D$2:$H$3,5,0)</f>
        <v>#N/A</v>
      </c>
      <c r="AV107" s="612" t="e">
        <f>VLOOKUP(B107,'Course 5i'!$D$2:$H$11,5,0)</f>
        <v>#N/A</v>
      </c>
      <c r="AW107" s="612" t="e">
        <f>VLOOKUP(B107,'Radiant Appliances &amp; Electronic'!$D$1:$H$13,5,0)</f>
        <v>#N/A</v>
      </c>
      <c r="AX107" s="612" t="e">
        <f>VLOOKUP(B107,'Atos Global'!$D$3:$H$27,5,0)</f>
        <v>#N/A</v>
      </c>
      <c r="AY107" s="612" t="e">
        <f>VLOOKUP(B107,'Saama Technologies'!$D$1:$H$2,5,0)</f>
        <v>#N/A</v>
      </c>
      <c r="AZ107" s="612" t="e">
        <f>VLOOKUP(B107,'Multiplier Solutions'!$D$1:$H$2,5,0)</f>
        <v>#N/A</v>
      </c>
      <c r="BA107" s="612" t="e">
        <f>VLOOKUP(B107,GEP!$D$2:$H$5,5,0)</f>
        <v>#N/A</v>
      </c>
      <c r="BB107" s="612" t="e">
        <f>VLOOKUP(B107,Accenture!$D$1:$H$6,5,0)</f>
        <v>#N/A</v>
      </c>
      <c r="BC107" s="612" t="e">
        <f>VLOOKUP(B107,'Endurance International Group'!$D$1:$H$2,5,0)</f>
        <v>#N/A</v>
      </c>
      <c r="BD107" s="612" t="e">
        <f>VLOOKUP(B107,Newgen!$D$1:$H$2,5,0)</f>
        <v>#N/A</v>
      </c>
      <c r="BE107" s="612" t="e">
        <f>VLOOKUP(B107,'3D Incredible'!D107:H107,5,0)</f>
        <v>#N/A</v>
      </c>
      <c r="BF107" s="612" t="e">
        <f>VLOOKUP(B107,'Raja Software Labs'!$D$2:$H$2,5,0)</f>
        <v>#N/A</v>
      </c>
      <c r="BG107" s="612" t="e">
        <f>VLOOKUP(B107,Wipro!$D$1:$H$2,5,0)</f>
        <v>#N/A</v>
      </c>
      <c r="BH107" s="612" t="e">
        <f>VLOOKUP(B107,'Perch Technologies'!$D$2:$H$2,5,0)</f>
        <v>#N/A</v>
      </c>
      <c r="BI107" s="612" t="e">
        <f>VLOOKUP(B107,'Morning Star'!$D$1:$H$6,5,0)</f>
        <v>#N/A</v>
      </c>
      <c r="BJ107" s="612" t="e">
        <f>VLOOKUP(B107,Flexiloans!$D$1:$H$2,5,0)</f>
        <v>#N/A</v>
      </c>
      <c r="BK107" s="612" t="e">
        <f>VLOOKUP(B107,'Thirdware Solutions'!$D$1:$H$2,5,0)</f>
        <v>#N/A</v>
      </c>
      <c r="BL107" s="612" t="e">
        <f>VLOOKUP(B107,Tescom!$D$1:$H$8,5,0)</f>
        <v>#N/A</v>
      </c>
      <c r="BM107" s="612" t="e">
        <f>VLOOKUP(B107,'Cogno AI'!$D$1:$H$2,5,0)</f>
        <v>#N/A</v>
      </c>
      <c r="BN107" s="612" t="e">
        <f>VLOOKUP(B107,'ABM Knowledgeware'!$D$1:$H$2,5,0)</f>
        <v>#N/A</v>
      </c>
      <c r="BO107" s="612" t="e">
        <f>VLOOKUP(B107,'Concerto Software'!$D$1:$H$3,5,0)</f>
        <v>#N/A</v>
      </c>
      <c r="BP107" s="612" t="e">
        <f>VLOOKUP(B107,'My Captain'!$D$1:$H$4,5,0)</f>
        <v>#N/A</v>
      </c>
      <c r="BQ107" s="612" t="e">
        <f>VLOOKUP(B107,'Finoux Solutions'!$D$2:$H$4,5,0)</f>
        <v>#N/A</v>
      </c>
      <c r="BR107" s="612" t="e">
        <f>VLOOKUP(B107,'MITR Learning'!$D$1:$H$2,5,0)</f>
        <v>#N/A</v>
      </c>
      <c r="BS107" s="612" t="e">
        <f>VLOOKUP(B107,Nucsoft!$D$2:$H$6,5,0)</f>
        <v>#N/A</v>
      </c>
      <c r="BT107" s="612" t="e">
        <f>VLOOKUP(B107,'Paras Cadd'!$D$1:$H$2,5,0)</f>
        <v>#N/A</v>
      </c>
      <c r="BU107" s="612" t="e">
        <f>VLOOKUP(B107,'ICICI Securities'!$D$1:$H$2,5,0)</f>
        <v>#N/A</v>
      </c>
      <c r="BV107" s="612" t="e">
        <f>VLOOKUP(B107,'Citius Tech'!$D$2:$H$5,5,0)</f>
        <v>#N/A</v>
      </c>
      <c r="BW107" s="612" t="e">
        <f>VLOOKUP(B107,'Buzzy Brains'!$D$2:$H$2,5,0)</f>
        <v>#N/A</v>
      </c>
      <c r="BX107" s="612" t="e">
        <f>VLOOKUP(B107,'Decimal Point'!$D$2:$H$2,5,0)</f>
        <v>#N/A</v>
      </c>
      <c r="BY107" s="612" t="e">
        <f>VLOOKUP(B107,'Sankey Business Solutions'!$D$2:$H$3,5,0)</f>
        <v>#N/A</v>
      </c>
      <c r="BZ107" s="612" t="e">
        <f>VLOOKUP(B107,'Nangia &amp; Co LLP'!$D$2:$H$2,5,0)</f>
        <v>#N/A</v>
      </c>
      <c r="CA107" s="612" t="e">
        <f>VLOOKUP(B107,'FIS Solutions India Pvt Ltd'!$D$2:$H$2,5,0)</f>
        <v>#N/A</v>
      </c>
      <c r="CB107" s="612" t="e">
        <f>VLOOKUP(B107,'Delta Technology &amp; Management '!$D$2:$H$16,5,0)</f>
        <v>#N/A</v>
      </c>
      <c r="CC107" s="612" t="e">
        <f>VLOOKUP(B107,'Espoir Networks'!$D$3:$H$11,5,0)</f>
        <v>#N/A</v>
      </c>
      <c r="CD107" s="612" t="e">
        <f>VLOOKUP(B107,'Servosys Solution'!$D$3:$H$5,5,0)</f>
        <v>#N/A</v>
      </c>
      <c r="CE107" s="612" t="e">
        <f>VLOOKUP(B107,'Ribbon Communications'!$D$3:$H$4,5,0)</f>
        <v>#N/A</v>
      </c>
      <c r="CF107" s="612">
        <f t="shared" si="4"/>
        <v>0</v>
      </c>
      <c r="CG107" s="129" t="s">
        <v>1563</v>
      </c>
      <c r="CH107" s="129">
        <v>443395240089</v>
      </c>
      <c r="CI107" s="129" t="s">
        <v>134</v>
      </c>
      <c r="CJ107" s="129" t="s">
        <v>11737</v>
      </c>
      <c r="CK107" s="132">
        <v>43282</v>
      </c>
      <c r="CL107" s="129">
        <v>2021</v>
      </c>
      <c r="CM107" s="128" t="s">
        <v>1564</v>
      </c>
      <c r="CN107" s="129">
        <v>428</v>
      </c>
      <c r="CO107" s="133">
        <v>85.6</v>
      </c>
      <c r="CP107" s="129">
        <v>2015</v>
      </c>
      <c r="CQ107" s="129" t="s">
        <v>79</v>
      </c>
      <c r="CR107" s="128" t="s">
        <v>295</v>
      </c>
      <c r="CS107" s="129" t="s">
        <v>81</v>
      </c>
      <c r="CT107" s="133" t="s">
        <v>81</v>
      </c>
      <c r="CU107" s="129" t="s">
        <v>81</v>
      </c>
      <c r="CV107" s="129" t="s">
        <v>109</v>
      </c>
      <c r="CW107" s="131" t="s">
        <v>1241</v>
      </c>
      <c r="CX107" s="131" t="s">
        <v>1565</v>
      </c>
      <c r="CY107" s="129">
        <v>675</v>
      </c>
      <c r="CZ107" s="129">
        <v>84.38</v>
      </c>
      <c r="DA107" s="129">
        <v>2018</v>
      </c>
      <c r="DB107" s="129" t="s">
        <v>112</v>
      </c>
      <c r="DC107" s="129" t="s">
        <v>113</v>
      </c>
      <c r="DD107" s="129">
        <v>85.94</v>
      </c>
      <c r="DE107" s="129">
        <v>85.94</v>
      </c>
      <c r="DF107" s="129">
        <v>0</v>
      </c>
      <c r="DG107" s="131" t="s">
        <v>81</v>
      </c>
      <c r="DH107" s="131" t="s">
        <v>81</v>
      </c>
      <c r="DI107" s="134">
        <v>7.35</v>
      </c>
      <c r="DJ107" s="134">
        <v>7.63</v>
      </c>
      <c r="DK107" s="134">
        <v>7.45</v>
      </c>
      <c r="DL107" s="134">
        <v>7.84</v>
      </c>
      <c r="DM107" s="129">
        <v>30.28</v>
      </c>
      <c r="DN107" s="129">
        <v>7.57</v>
      </c>
      <c r="DO107" s="129"/>
      <c r="DP107" s="131" t="s">
        <v>338</v>
      </c>
      <c r="DQ107" s="129">
        <v>0</v>
      </c>
      <c r="DR107" s="129">
        <v>0</v>
      </c>
      <c r="DS107" s="129" t="s">
        <v>83</v>
      </c>
      <c r="DT107" s="129" t="s">
        <v>83</v>
      </c>
      <c r="DU107" s="129" t="s">
        <v>83</v>
      </c>
      <c r="DV107" s="129" t="s">
        <v>83</v>
      </c>
      <c r="DW107" s="131" t="s">
        <v>83</v>
      </c>
      <c r="DX107" s="131" t="s">
        <v>84</v>
      </c>
      <c r="DY107" s="131" t="s">
        <v>81</v>
      </c>
      <c r="DZ107" s="131" t="s">
        <v>1566</v>
      </c>
      <c r="EA107" s="131" t="s">
        <v>86</v>
      </c>
      <c r="EB107" s="131" t="s">
        <v>1567</v>
      </c>
      <c r="EC107" s="131" t="s">
        <v>81</v>
      </c>
      <c r="ED107" s="131" t="s">
        <v>89</v>
      </c>
      <c r="EE107" s="131" t="s">
        <v>1568</v>
      </c>
      <c r="EF107" s="131" t="s">
        <v>1569</v>
      </c>
      <c r="EG107" s="131" t="s">
        <v>1068</v>
      </c>
      <c r="EH107" s="131" t="s">
        <v>1570</v>
      </c>
      <c r="EI107" s="131" t="s">
        <v>1571</v>
      </c>
      <c r="EJ107" s="135" t="s">
        <v>1572</v>
      </c>
      <c r="EK107" s="135" t="s">
        <v>1573</v>
      </c>
      <c r="EL107" s="135" t="s">
        <v>1574</v>
      </c>
      <c r="EM107" s="135" t="s">
        <v>1575</v>
      </c>
      <c r="EN107" s="131" t="s">
        <v>81</v>
      </c>
    </row>
    <row r="108" spans="1:144" ht="18" thickTop="1" thickBot="1">
      <c r="A108" s="575">
        <f t="shared" si="5"/>
        <v>107</v>
      </c>
      <c r="B108" s="572" t="s">
        <v>1577</v>
      </c>
      <c r="C108" s="600" t="s">
        <v>1578</v>
      </c>
      <c r="D108" s="570" t="s">
        <v>13208</v>
      </c>
      <c r="E108" s="568" t="str">
        <f t="shared" si="3"/>
        <v>Placed</v>
      </c>
      <c r="F108" s="570" t="s">
        <v>12493</v>
      </c>
      <c r="G108" s="570" t="s">
        <v>274</v>
      </c>
      <c r="H108" s="131" t="str">
        <f>VLOOKUP(B108,CMPN2!C:E,3,0)</f>
        <v>12th + Engineering without live KT</v>
      </c>
      <c r="I108" s="610" t="s">
        <v>1579</v>
      </c>
      <c r="J108" s="572">
        <v>21</v>
      </c>
      <c r="K108" s="611" t="s">
        <v>1580</v>
      </c>
      <c r="L108" s="611" t="s">
        <v>1581</v>
      </c>
      <c r="M108" s="611" t="s">
        <v>1582</v>
      </c>
      <c r="N108" s="612" t="s">
        <v>1576</v>
      </c>
      <c r="O108" s="612">
        <v>9028091822</v>
      </c>
      <c r="P108" s="612">
        <v>9834679387</v>
      </c>
      <c r="Q108" s="612">
        <f>VLOOKUP(B108,'TCS CON'!$D$1:$H$98,5,0)</f>
        <v>700000</v>
      </c>
      <c r="R108" s="612" t="e">
        <f>VLOOKUP(B108,LTI!$C$1:$H$46,6,0)</f>
        <v>#N/A</v>
      </c>
      <c r="S108" s="612" t="e">
        <f>VLOOKUP(B108,JARO!$E$2:$I$11,5,0)</f>
        <v>#N/A</v>
      </c>
      <c r="T108" s="612" t="e">
        <f>VLOOKUP(B108,Capgemini!$D$3:$H$78,5,0)</f>
        <v>#N/A</v>
      </c>
      <c r="U108" s="612" t="e">
        <f>VLOOKUP(B108,Carwale!$D$1:$H$4,5,0)</f>
        <v>#N/A</v>
      </c>
      <c r="V108" s="612" t="e">
        <f>VLOOKUP(B108,'Interactive Brokers'!E:I,5,0)</f>
        <v>#N/A</v>
      </c>
      <c r="W108" s="612">
        <f>VLOOKUP(B108,'REL Jio'!E:I,5,0)</f>
        <v>350000</v>
      </c>
      <c r="X108" s="612" t="e">
        <f>VLOOKUP(B108,'Sciative Sol'!E:I,5,0)</f>
        <v>#N/A</v>
      </c>
      <c r="Y108" s="612" t="e">
        <f>VLOOKUP(B108,'Hexaware Tech'!E:I,5,0)</f>
        <v>#N/A</v>
      </c>
      <c r="Z108" s="612" t="e">
        <f>VLOOKUP(B108,Axis!D:H,5,0)</f>
        <v>#N/A</v>
      </c>
      <c r="AA108" s="612" t="e">
        <f>VLOOKUP(B108,Ugam!$D$3:$H$26,5,0)</f>
        <v>#N/A</v>
      </c>
      <c r="AB108" s="612" t="e">
        <f>VLOOKUP(B108,Zeus!F:J,5,0)</f>
        <v>#N/A</v>
      </c>
      <c r="AC108" s="612" t="e">
        <f>VLOOKUP(B108,Montran!F:J,5,0)</f>
        <v>#N/A</v>
      </c>
      <c r="AD108" s="612" t="e">
        <f>VLOOKUP(B108,Endurance!G108:L108,5,0)</f>
        <v>#N/A</v>
      </c>
      <c r="AE108" s="612" t="e">
        <f>VLOOKUP(B108,'Swabhav Techlabs'!$F$1:$J$2,5,0)</f>
        <v>#N/A</v>
      </c>
      <c r="AF108" s="612" t="e">
        <f>VLOOKUP(B108,'Quality Kiosk'!$F$1:$J$18,5,0)</f>
        <v>#N/A</v>
      </c>
      <c r="AG108" s="612" t="e">
        <f>VLOOKUP(B108,'Lemon VB'!$F$1:$J$2,5,0)</f>
        <v>#N/A</v>
      </c>
      <c r="AH108" s="612" t="e">
        <f>VLOOKUP(B108,Gocomet!$E$1:$I$3,5,0)</f>
        <v>#N/A</v>
      </c>
      <c r="AI108" s="612" t="e">
        <f>VLOOKUP(B108,'Ingram Micro'!$E$1:$I$8,5,0)</f>
        <v>#N/A</v>
      </c>
      <c r="AJ108" s="612" t="e">
        <f>VLOOKUP(B108,'DePronto Infotech'!$E$1:$I$2,5,0)</f>
        <v>#N/A</v>
      </c>
      <c r="AK108" s="612" t="e">
        <f>VLOOKUP(B108,'Reliance Retail'!$E$1:$I$4,5,0)</f>
        <v>#N/A</v>
      </c>
      <c r="AL108" s="612" t="e">
        <f>VLOOKUP(B108,'Bright Champs'!$D$1:$H$13,5,0)</f>
        <v>#N/A</v>
      </c>
      <c r="AM108" s="612" t="e">
        <f>VLOOKUP(B108,Neosoft!$E$1:$I$12,5,0)</f>
        <v>#N/A</v>
      </c>
      <c r="AN108" s="612" t="e">
        <f>VLOOKUP(B108,Infosys!$E$1:$I$3,5,0)</f>
        <v>#N/A</v>
      </c>
      <c r="AO108" s="612" t="e">
        <f>VLOOKUP(B108,Cerelabs!$E$1:$I$5,5,0)</f>
        <v>#N/A</v>
      </c>
      <c r="AP108" s="612" t="e">
        <f>VLOOKUP(B108,'Neebal Technologies'!$D$1:$H$2,5,0)</f>
        <v>#N/A</v>
      </c>
      <c r="AQ108" s="612" t="e">
        <f>VLOOKUP(B108,'Vertiv Energy'!$D$1:$H$2,5,0)</f>
        <v>#N/A</v>
      </c>
      <c r="AR108" s="612" t="e">
        <f>VLOOKUP(B108,'Acidaes Solutions (CRMNEXT)'!$D$1:$H$3,5,0)</f>
        <v>#N/A</v>
      </c>
      <c r="AS108" s="612" t="e">
        <f>VLOOKUP(B108,Growisto!$D$1:$H$2,5,0)</f>
        <v>#N/A</v>
      </c>
      <c r="AT108" s="612" t="e">
        <f>VLOOKUP(B108,'9.9 Mediaworx - Digit'!$D$1:$H$2,5,0)</f>
        <v>#N/A</v>
      </c>
      <c r="AU108" s="612" t="e">
        <f>VLOOKUP(B108,'Vistaar systems Pvt Ltd'!$D$2:$H$3,5,0)</f>
        <v>#N/A</v>
      </c>
      <c r="AV108" s="612" t="e">
        <f>VLOOKUP(B108,'Course 5i'!$D$2:$H$11,5,0)</f>
        <v>#N/A</v>
      </c>
      <c r="AW108" s="612" t="e">
        <f>VLOOKUP(B108,'Radiant Appliances &amp; Electronic'!$D$1:$H$13,5,0)</f>
        <v>#N/A</v>
      </c>
      <c r="AX108" s="612" t="e">
        <f>VLOOKUP(B108,'Atos Global'!$D$3:$H$27,5,0)</f>
        <v>#N/A</v>
      </c>
      <c r="AY108" s="612" t="e">
        <f>VLOOKUP(B108,'Saama Technologies'!$D$1:$H$2,5,0)</f>
        <v>#N/A</v>
      </c>
      <c r="AZ108" s="612" t="e">
        <f>VLOOKUP(B108,'Multiplier Solutions'!$D$1:$H$2,5,0)</f>
        <v>#N/A</v>
      </c>
      <c r="BA108" s="612" t="e">
        <f>VLOOKUP(B108,GEP!$D$2:$H$5,5,0)</f>
        <v>#N/A</v>
      </c>
      <c r="BB108" s="612" t="e">
        <f>VLOOKUP(B108,Accenture!$D$1:$H$6,5,0)</f>
        <v>#N/A</v>
      </c>
      <c r="BC108" s="612" t="e">
        <f>VLOOKUP(B108,'Endurance International Group'!$D$1:$H$2,5,0)</f>
        <v>#N/A</v>
      </c>
      <c r="BD108" s="612" t="e">
        <f>VLOOKUP(B108,Newgen!$D$1:$H$2,5,0)</f>
        <v>#N/A</v>
      </c>
      <c r="BE108" s="612" t="e">
        <f>VLOOKUP(B108,'3D Incredible'!D108:H108,5,0)</f>
        <v>#N/A</v>
      </c>
      <c r="BF108" s="612" t="e">
        <f>VLOOKUP(B108,'Raja Software Labs'!$D$2:$H$2,5,0)</f>
        <v>#N/A</v>
      </c>
      <c r="BG108" s="612" t="e">
        <f>VLOOKUP(B108,Wipro!$D$1:$H$2,5,0)</f>
        <v>#N/A</v>
      </c>
      <c r="BH108" s="612" t="e">
        <f>VLOOKUP(B108,'Perch Technologies'!$D$2:$H$2,5,0)</f>
        <v>#N/A</v>
      </c>
      <c r="BI108" s="612" t="e">
        <f>VLOOKUP(B108,'Morning Star'!$D$1:$H$6,5,0)</f>
        <v>#N/A</v>
      </c>
      <c r="BJ108" s="612" t="e">
        <f>VLOOKUP(B108,Flexiloans!$D$1:$H$2,5,0)</f>
        <v>#N/A</v>
      </c>
      <c r="BK108" s="612" t="e">
        <f>VLOOKUP(B108,'Thirdware Solutions'!$D$1:$H$2,5,0)</f>
        <v>#N/A</v>
      </c>
      <c r="BL108" s="612" t="e">
        <f>VLOOKUP(B108,Tescom!$D$1:$H$8,5,0)</f>
        <v>#N/A</v>
      </c>
      <c r="BM108" s="612" t="e">
        <f>VLOOKUP(B108,'Cogno AI'!$D$1:$H$2,5,0)</f>
        <v>#N/A</v>
      </c>
      <c r="BN108" s="612" t="e">
        <f>VLOOKUP(B108,'ABM Knowledgeware'!$D$1:$H$2,5,0)</f>
        <v>#N/A</v>
      </c>
      <c r="BO108" s="612" t="e">
        <f>VLOOKUP(B108,'Concerto Software'!$D$1:$H$3,5,0)</f>
        <v>#N/A</v>
      </c>
      <c r="BP108" s="612" t="e">
        <f>VLOOKUP(B108,'My Captain'!$D$1:$H$4,5,0)</f>
        <v>#N/A</v>
      </c>
      <c r="BQ108" s="612" t="e">
        <f>VLOOKUP(B108,'Finoux Solutions'!$D$2:$H$4,5,0)</f>
        <v>#N/A</v>
      </c>
      <c r="BR108" s="612" t="e">
        <f>VLOOKUP(B108,'MITR Learning'!$D$1:$H$2,5,0)</f>
        <v>#N/A</v>
      </c>
      <c r="BS108" s="612" t="e">
        <f>VLOOKUP(B108,Nucsoft!$D$2:$H$6,5,0)</f>
        <v>#N/A</v>
      </c>
      <c r="BT108" s="612" t="e">
        <f>VLOOKUP(B108,'Paras Cadd'!$D$1:$H$2,5,0)</f>
        <v>#N/A</v>
      </c>
      <c r="BU108" s="612" t="e">
        <f>VLOOKUP(B108,'ICICI Securities'!$D$1:$H$2,5,0)</f>
        <v>#N/A</v>
      </c>
      <c r="BV108" s="612" t="e">
        <f>VLOOKUP(B108,'Citius Tech'!$D$2:$H$5,5,0)</f>
        <v>#N/A</v>
      </c>
      <c r="BW108" s="612" t="e">
        <f>VLOOKUP(B108,'Buzzy Brains'!$D$2:$H$2,5,0)</f>
        <v>#N/A</v>
      </c>
      <c r="BX108" s="612" t="e">
        <f>VLOOKUP(B108,'Decimal Point'!$D$2:$H$2,5,0)</f>
        <v>#N/A</v>
      </c>
      <c r="BY108" s="612" t="e">
        <f>VLOOKUP(B108,'Sankey Business Solutions'!$D$2:$H$3,5,0)</f>
        <v>#N/A</v>
      </c>
      <c r="BZ108" s="612" t="e">
        <f>VLOOKUP(B108,'Nangia &amp; Co LLP'!$D$2:$H$2,5,0)</f>
        <v>#N/A</v>
      </c>
      <c r="CA108" s="612" t="e">
        <f>VLOOKUP(B108,'FIS Solutions India Pvt Ltd'!$D$2:$H$2,5,0)</f>
        <v>#N/A</v>
      </c>
      <c r="CB108" s="612" t="e">
        <f>VLOOKUP(B108,'Delta Technology &amp; Management '!$D$2:$H$16,5,0)</f>
        <v>#N/A</v>
      </c>
      <c r="CC108" s="612" t="e">
        <f>VLOOKUP(B108,'Espoir Networks'!$D$3:$H$11,5,0)</f>
        <v>#N/A</v>
      </c>
      <c r="CD108" s="612" t="e">
        <f>VLOOKUP(B108,'Servosys Solution'!$D$3:$H$5,5,0)</f>
        <v>#N/A</v>
      </c>
      <c r="CE108" s="612" t="e">
        <f>VLOOKUP(B108,'Ribbon Communications'!$D$3:$H$4,5,0)</f>
        <v>#N/A</v>
      </c>
      <c r="CF108" s="612">
        <f t="shared" si="4"/>
        <v>2</v>
      </c>
      <c r="CG108" s="129" t="s">
        <v>1583</v>
      </c>
      <c r="CH108" s="129">
        <v>745157926960</v>
      </c>
      <c r="CI108" s="129" t="s">
        <v>81</v>
      </c>
      <c r="CJ108" s="129" t="s">
        <v>11736</v>
      </c>
      <c r="CK108" s="132">
        <v>42917</v>
      </c>
      <c r="CL108" s="129">
        <v>2021</v>
      </c>
      <c r="CM108" s="128" t="s">
        <v>11943</v>
      </c>
      <c r="CN108" s="129">
        <v>418</v>
      </c>
      <c r="CO108" s="133">
        <v>83.6</v>
      </c>
      <c r="CP108" s="129">
        <v>2015</v>
      </c>
      <c r="CQ108" s="129" t="s">
        <v>276</v>
      </c>
      <c r="CR108" s="128" t="s">
        <v>12146</v>
      </c>
      <c r="CS108" s="129">
        <v>518</v>
      </c>
      <c r="CT108" s="133">
        <v>79.959999999999994</v>
      </c>
      <c r="CU108" s="129">
        <v>2017</v>
      </c>
      <c r="CV108" s="129" t="s">
        <v>79</v>
      </c>
      <c r="CW108" s="131" t="s">
        <v>81</v>
      </c>
      <c r="CX108" s="131" t="s">
        <v>81</v>
      </c>
      <c r="CY108" s="129" t="s">
        <v>81</v>
      </c>
      <c r="CZ108" s="129" t="s">
        <v>81</v>
      </c>
      <c r="DA108" s="129" t="s">
        <v>81</v>
      </c>
      <c r="DB108" s="129" t="s">
        <v>81</v>
      </c>
      <c r="DC108" s="129" t="s">
        <v>81</v>
      </c>
      <c r="DD108" s="129" t="s">
        <v>81</v>
      </c>
      <c r="DE108" s="129" t="s">
        <v>81</v>
      </c>
      <c r="DF108" s="129">
        <v>0</v>
      </c>
      <c r="DG108" s="134">
        <v>7.91</v>
      </c>
      <c r="DH108" s="134">
        <v>7.87</v>
      </c>
      <c r="DI108" s="134">
        <v>8.85</v>
      </c>
      <c r="DJ108" s="134">
        <v>9.11</v>
      </c>
      <c r="DK108" s="134">
        <v>8.11</v>
      </c>
      <c r="DL108" s="134">
        <v>8.9700000000000006</v>
      </c>
      <c r="DM108" s="129">
        <v>50.82</v>
      </c>
      <c r="DN108" s="129">
        <v>8.57</v>
      </c>
      <c r="DO108" s="129"/>
      <c r="DP108" s="131" t="s">
        <v>82</v>
      </c>
      <c r="DQ108" s="129">
        <v>0</v>
      </c>
      <c r="DR108" s="129">
        <v>0</v>
      </c>
      <c r="DS108" s="129" t="s">
        <v>83</v>
      </c>
      <c r="DT108" s="129" t="s">
        <v>83</v>
      </c>
      <c r="DU108" s="129" t="s">
        <v>83</v>
      </c>
      <c r="DV108" s="129" t="s">
        <v>83</v>
      </c>
      <c r="DW108" s="131" t="s">
        <v>83</v>
      </c>
      <c r="DX108" s="131" t="s">
        <v>84</v>
      </c>
      <c r="DY108" s="131" t="s">
        <v>81</v>
      </c>
      <c r="DZ108" s="131" t="s">
        <v>1586</v>
      </c>
      <c r="EA108" s="131" t="s">
        <v>1587</v>
      </c>
      <c r="EB108" s="131" t="s">
        <v>1588</v>
      </c>
      <c r="EC108" s="131" t="s">
        <v>88</v>
      </c>
      <c r="ED108" s="131" t="s">
        <v>89</v>
      </c>
      <c r="EE108" s="131" t="s">
        <v>1589</v>
      </c>
      <c r="EF108" s="131" t="s">
        <v>1590</v>
      </c>
      <c r="EG108" s="131" t="s">
        <v>1591</v>
      </c>
      <c r="EH108" s="131" t="s">
        <v>1592</v>
      </c>
      <c r="EI108" s="131" t="s">
        <v>1593</v>
      </c>
      <c r="EJ108" s="135" t="s">
        <v>1594</v>
      </c>
      <c r="EK108" s="135" t="s">
        <v>1595</v>
      </c>
      <c r="EL108" s="135" t="s">
        <v>1596</v>
      </c>
      <c r="EM108" s="135" t="s">
        <v>1597</v>
      </c>
      <c r="EN108" s="131" t="s">
        <v>81</v>
      </c>
    </row>
    <row r="109" spans="1:144" ht="18" thickTop="1" thickBot="1">
      <c r="A109" s="575">
        <f t="shared" si="5"/>
        <v>108</v>
      </c>
      <c r="B109" s="572" t="s">
        <v>2001</v>
      </c>
      <c r="C109" s="600" t="s">
        <v>13047</v>
      </c>
      <c r="D109" s="570" t="s">
        <v>13209</v>
      </c>
      <c r="E109" s="568" t="str">
        <f t="shared" si="3"/>
        <v>Placed</v>
      </c>
      <c r="F109" s="570" t="s">
        <v>12493</v>
      </c>
      <c r="G109" s="570" t="s">
        <v>274</v>
      </c>
      <c r="H109" s="131" t="str">
        <f>VLOOKUP(B109,CMPN2!C:E,3,0)</f>
        <v>12th + Engineering without live KT</v>
      </c>
      <c r="I109" s="610" t="s">
        <v>2003</v>
      </c>
      <c r="J109" s="572">
        <v>21</v>
      </c>
      <c r="K109" s="611" t="s">
        <v>2004</v>
      </c>
      <c r="L109" s="611" t="s">
        <v>73</v>
      </c>
      <c r="M109" s="611" t="s">
        <v>2005</v>
      </c>
      <c r="N109" s="612" t="s">
        <v>2000</v>
      </c>
      <c r="O109" s="612">
        <v>9819563298</v>
      </c>
      <c r="P109" s="612">
        <v>9819563298</v>
      </c>
      <c r="Q109" s="612">
        <f>VLOOKUP(B109,'TCS CON'!$D$1:$H$98,5,0)</f>
        <v>336000</v>
      </c>
      <c r="R109" s="612" t="e">
        <f>VLOOKUP(B109,LTI!$C$1:$H$46,6,0)</f>
        <v>#N/A</v>
      </c>
      <c r="S109" s="612" t="e">
        <f>VLOOKUP(B109,JARO!$E$2:$I$11,5,0)</f>
        <v>#N/A</v>
      </c>
      <c r="T109" s="612" t="e">
        <f>VLOOKUP(B109,Capgemini!$D$3:$H$78,5,0)</f>
        <v>#N/A</v>
      </c>
      <c r="U109" s="612" t="e">
        <f>VLOOKUP(B109,Carwale!$D$1:$H$4,5,0)</f>
        <v>#N/A</v>
      </c>
      <c r="V109" s="612" t="e">
        <f>VLOOKUP(B109,'Interactive Brokers'!E:I,5,0)</f>
        <v>#N/A</v>
      </c>
      <c r="W109" s="612" t="e">
        <f>VLOOKUP(B109,'REL Jio'!E:I,5,0)</f>
        <v>#N/A</v>
      </c>
      <c r="X109" s="612" t="e">
        <f>VLOOKUP(B109,'Sciative Sol'!E:I,5,0)</f>
        <v>#N/A</v>
      </c>
      <c r="Y109" s="612" t="e">
        <f>VLOOKUP(B109,'Hexaware Tech'!E:I,5,0)</f>
        <v>#N/A</v>
      </c>
      <c r="Z109" s="612" t="e">
        <f>VLOOKUP(B109,Axis!D:H,5,0)</f>
        <v>#N/A</v>
      </c>
      <c r="AA109" s="612" t="e">
        <f>VLOOKUP(B109,Ugam!$D$3:$H$26,5,0)</f>
        <v>#N/A</v>
      </c>
      <c r="AB109" s="612" t="e">
        <f>VLOOKUP(B109,Zeus!F:J,5,0)</f>
        <v>#N/A</v>
      </c>
      <c r="AC109" s="612" t="e">
        <f>VLOOKUP(B109,Montran!F:J,5,0)</f>
        <v>#N/A</v>
      </c>
      <c r="AD109" s="612" t="e">
        <f>VLOOKUP(B109,Endurance!G109:L109,5,0)</f>
        <v>#N/A</v>
      </c>
      <c r="AE109" s="612" t="e">
        <f>VLOOKUP(B109,'Swabhav Techlabs'!$F$1:$J$2,5,0)</f>
        <v>#N/A</v>
      </c>
      <c r="AF109" s="612" t="e">
        <f>VLOOKUP(B109,'Quality Kiosk'!$F$1:$J$18,5,0)</f>
        <v>#N/A</v>
      </c>
      <c r="AG109" s="612" t="e">
        <f>VLOOKUP(B109,'Lemon VB'!$F$1:$J$2,5,0)</f>
        <v>#N/A</v>
      </c>
      <c r="AH109" s="612" t="e">
        <f>VLOOKUP(B109,Gocomet!$E$1:$I$3,5,0)</f>
        <v>#N/A</v>
      </c>
      <c r="AI109" s="612" t="e">
        <f>VLOOKUP(B109,'Ingram Micro'!$E$1:$I$8,5,0)</f>
        <v>#N/A</v>
      </c>
      <c r="AJ109" s="612" t="e">
        <f>VLOOKUP(B109,'DePronto Infotech'!$E$1:$I$2,5,0)</f>
        <v>#N/A</v>
      </c>
      <c r="AK109" s="612" t="e">
        <f>VLOOKUP(B109,'Reliance Retail'!$E$1:$I$4,5,0)</f>
        <v>#N/A</v>
      </c>
      <c r="AL109" s="612" t="e">
        <f>VLOOKUP(B109,'Bright Champs'!$D$1:$H$13,5,0)</f>
        <v>#N/A</v>
      </c>
      <c r="AM109" s="612" t="e">
        <f>VLOOKUP(B109,Neosoft!$E$1:$I$12,5,0)</f>
        <v>#N/A</v>
      </c>
      <c r="AN109" s="612" t="e">
        <f>VLOOKUP(B109,Infosys!$E$1:$I$3,5,0)</f>
        <v>#N/A</v>
      </c>
      <c r="AO109" s="612" t="e">
        <f>VLOOKUP(B109,Cerelabs!$E$1:$I$5,5,0)</f>
        <v>#N/A</v>
      </c>
      <c r="AP109" s="612" t="e">
        <f>VLOOKUP(B109,'Neebal Technologies'!$D$1:$H$2,5,0)</f>
        <v>#N/A</v>
      </c>
      <c r="AQ109" s="612" t="e">
        <f>VLOOKUP(B109,'Vertiv Energy'!$D$1:$H$2,5,0)</f>
        <v>#N/A</v>
      </c>
      <c r="AR109" s="612" t="e">
        <f>VLOOKUP(B109,'Acidaes Solutions (CRMNEXT)'!$D$1:$H$3,5,0)</f>
        <v>#N/A</v>
      </c>
      <c r="AS109" s="612" t="e">
        <f>VLOOKUP(B109,Growisto!$D$1:$H$2,5,0)</f>
        <v>#N/A</v>
      </c>
      <c r="AT109" s="612" t="e">
        <f>VLOOKUP(B109,'9.9 Mediaworx - Digit'!$D$1:$H$2,5,0)</f>
        <v>#N/A</v>
      </c>
      <c r="AU109" s="612" t="e">
        <f>VLOOKUP(B109,'Vistaar systems Pvt Ltd'!$D$2:$H$3,5,0)</f>
        <v>#N/A</v>
      </c>
      <c r="AV109" s="612" t="e">
        <f>VLOOKUP(B109,'Course 5i'!$D$2:$H$11,5,0)</f>
        <v>#N/A</v>
      </c>
      <c r="AW109" s="612" t="e">
        <f>VLOOKUP(B109,'Radiant Appliances &amp; Electronic'!$D$1:$H$13,5,0)</f>
        <v>#N/A</v>
      </c>
      <c r="AX109" s="612" t="e">
        <f>VLOOKUP(B109,'Atos Global'!$D$3:$H$27,5,0)</f>
        <v>#N/A</v>
      </c>
      <c r="AY109" s="612" t="e">
        <f>VLOOKUP(B109,'Saama Technologies'!$D$1:$H$2,5,0)</f>
        <v>#N/A</v>
      </c>
      <c r="AZ109" s="612" t="e">
        <f>VLOOKUP(B109,'Multiplier Solutions'!$D$1:$H$2,5,0)</f>
        <v>#N/A</v>
      </c>
      <c r="BA109" s="612" t="e">
        <f>VLOOKUP(B109,GEP!$D$2:$H$5,5,0)</f>
        <v>#N/A</v>
      </c>
      <c r="BB109" s="612" t="e">
        <f>VLOOKUP(B109,Accenture!$D$1:$H$6,5,0)</f>
        <v>#N/A</v>
      </c>
      <c r="BC109" s="612" t="e">
        <f>VLOOKUP(B109,'Endurance International Group'!$D$1:$H$2,5,0)</f>
        <v>#N/A</v>
      </c>
      <c r="BD109" s="612" t="e">
        <f>VLOOKUP(B109,Newgen!$D$1:$H$2,5,0)</f>
        <v>#N/A</v>
      </c>
      <c r="BE109" s="612" t="e">
        <f>VLOOKUP(B109,'3D Incredible'!D109:H109,5,0)</f>
        <v>#N/A</v>
      </c>
      <c r="BF109" s="612" t="e">
        <f>VLOOKUP(B109,'Raja Software Labs'!$D$2:$H$2,5,0)</f>
        <v>#N/A</v>
      </c>
      <c r="BG109" s="612" t="e">
        <f>VLOOKUP(B109,Wipro!$D$1:$H$2,5,0)</f>
        <v>#N/A</v>
      </c>
      <c r="BH109" s="612" t="e">
        <f>VLOOKUP(B109,'Perch Technologies'!$D$2:$H$2,5,0)</f>
        <v>#N/A</v>
      </c>
      <c r="BI109" s="612" t="e">
        <f>VLOOKUP(B109,'Morning Star'!$D$1:$H$6,5,0)</f>
        <v>#N/A</v>
      </c>
      <c r="BJ109" s="612" t="e">
        <f>VLOOKUP(B109,Flexiloans!$D$1:$H$2,5,0)</f>
        <v>#N/A</v>
      </c>
      <c r="BK109" s="612" t="e">
        <f>VLOOKUP(B109,'Thirdware Solutions'!$D$1:$H$2,5,0)</f>
        <v>#N/A</v>
      </c>
      <c r="BL109" s="612" t="e">
        <f>VLOOKUP(B109,Tescom!$D$1:$H$8,5,0)</f>
        <v>#N/A</v>
      </c>
      <c r="BM109" s="612" t="e">
        <f>VLOOKUP(B109,'Cogno AI'!$D$1:$H$2,5,0)</f>
        <v>#N/A</v>
      </c>
      <c r="BN109" s="612" t="e">
        <f>VLOOKUP(B109,'ABM Knowledgeware'!$D$1:$H$2,5,0)</f>
        <v>#N/A</v>
      </c>
      <c r="BO109" s="612" t="e">
        <f>VLOOKUP(B109,'Concerto Software'!$D$1:$H$3,5,0)</f>
        <v>#N/A</v>
      </c>
      <c r="BP109" s="612" t="e">
        <f>VLOOKUP(B109,'My Captain'!$D$1:$H$4,5,0)</f>
        <v>#N/A</v>
      </c>
      <c r="BQ109" s="612" t="e">
        <f>VLOOKUP(B109,'Finoux Solutions'!$D$2:$H$4,5,0)</f>
        <v>#N/A</v>
      </c>
      <c r="BR109" s="612" t="e">
        <f>VLOOKUP(B109,'MITR Learning'!$D$1:$H$2,5,0)</f>
        <v>#N/A</v>
      </c>
      <c r="BS109" s="612" t="e">
        <f>VLOOKUP(B109,Nucsoft!$D$2:$H$6,5,0)</f>
        <v>#N/A</v>
      </c>
      <c r="BT109" s="612" t="e">
        <f>VLOOKUP(B109,'Paras Cadd'!$D$1:$H$2,5,0)</f>
        <v>#N/A</v>
      </c>
      <c r="BU109" s="612" t="e">
        <f>VLOOKUP(B109,'ICICI Securities'!$D$1:$H$2,5,0)</f>
        <v>#N/A</v>
      </c>
      <c r="BV109" s="612" t="e">
        <f>VLOOKUP(B109,'Citius Tech'!$D$2:$H$5,5,0)</f>
        <v>#N/A</v>
      </c>
      <c r="BW109" s="612" t="e">
        <f>VLOOKUP(B109,'Buzzy Brains'!$D$2:$H$2,5,0)</f>
        <v>#N/A</v>
      </c>
      <c r="BX109" s="612" t="e">
        <f>VLOOKUP(B109,'Decimal Point'!$D$2:$H$2,5,0)</f>
        <v>#N/A</v>
      </c>
      <c r="BY109" s="612" t="e">
        <f>VLOOKUP(B109,'Sankey Business Solutions'!$D$2:$H$3,5,0)</f>
        <v>#N/A</v>
      </c>
      <c r="BZ109" s="612" t="e">
        <f>VLOOKUP(B109,'Nangia &amp; Co LLP'!$D$2:$H$2,5,0)</f>
        <v>#N/A</v>
      </c>
      <c r="CA109" s="612" t="e">
        <f>VLOOKUP(B109,'FIS Solutions India Pvt Ltd'!$D$2:$H$2,5,0)</f>
        <v>#N/A</v>
      </c>
      <c r="CB109" s="612" t="e">
        <f>VLOOKUP(B109,'Delta Technology &amp; Management '!$D$2:$H$16,5,0)</f>
        <v>#N/A</v>
      </c>
      <c r="CC109" s="612" t="e">
        <f>VLOOKUP(B109,'Espoir Networks'!$D$3:$H$11,5,0)</f>
        <v>#N/A</v>
      </c>
      <c r="CD109" s="612" t="e">
        <f>VLOOKUP(B109,'Servosys Solution'!$D$3:$H$5,5,0)</f>
        <v>#N/A</v>
      </c>
      <c r="CE109" s="612" t="e">
        <f>VLOOKUP(B109,'Ribbon Communications'!$D$3:$H$4,5,0)</f>
        <v>#N/A</v>
      </c>
      <c r="CF109" s="612">
        <f t="shared" si="4"/>
        <v>1</v>
      </c>
      <c r="CG109" s="129" t="s">
        <v>134</v>
      </c>
      <c r="CH109" s="129">
        <v>492151548441</v>
      </c>
      <c r="CI109" s="129" t="s">
        <v>134</v>
      </c>
      <c r="CJ109" s="129" t="s">
        <v>11736</v>
      </c>
      <c r="CK109" s="132">
        <v>42917</v>
      </c>
      <c r="CL109" s="129">
        <v>2021</v>
      </c>
      <c r="CM109" s="128" t="s">
        <v>2006</v>
      </c>
      <c r="CN109" s="129">
        <v>538</v>
      </c>
      <c r="CO109" s="133">
        <v>90</v>
      </c>
      <c r="CP109" s="129">
        <v>2015</v>
      </c>
      <c r="CQ109" s="129" t="s">
        <v>398</v>
      </c>
      <c r="CR109" s="128" t="s">
        <v>2006</v>
      </c>
      <c r="CS109" s="129">
        <v>430</v>
      </c>
      <c r="CT109" s="133">
        <v>86</v>
      </c>
      <c r="CU109" s="129">
        <v>2017</v>
      </c>
      <c r="CV109" s="129" t="s">
        <v>398</v>
      </c>
      <c r="CW109" s="131" t="s">
        <v>295</v>
      </c>
      <c r="CX109" s="131" t="s">
        <v>295</v>
      </c>
      <c r="CY109" s="129" t="s">
        <v>295</v>
      </c>
      <c r="CZ109" s="129" t="s">
        <v>295</v>
      </c>
      <c r="DA109" s="129" t="s">
        <v>295</v>
      </c>
      <c r="DB109" s="129" t="s">
        <v>81</v>
      </c>
      <c r="DC109" s="129" t="s">
        <v>81</v>
      </c>
      <c r="DD109" s="129" t="s">
        <v>295</v>
      </c>
      <c r="DE109" s="129" t="s">
        <v>295</v>
      </c>
      <c r="DF109" s="129">
        <v>0</v>
      </c>
      <c r="DG109" s="134">
        <v>9.26</v>
      </c>
      <c r="DH109" s="134">
        <v>8.9</v>
      </c>
      <c r="DI109" s="134">
        <v>9.5399999999999991</v>
      </c>
      <c r="DJ109" s="134">
        <v>8.8000000000000007</v>
      </c>
      <c r="DK109" s="134">
        <v>8.0399999999999991</v>
      </c>
      <c r="DL109" s="131"/>
      <c r="DM109" s="129">
        <v>44.54</v>
      </c>
      <c r="DN109" s="129">
        <v>8.9</v>
      </c>
      <c r="DO109" s="129"/>
      <c r="DP109" s="131" t="s">
        <v>138</v>
      </c>
      <c r="DQ109" s="129">
        <v>0</v>
      </c>
      <c r="DR109" s="129">
        <v>0</v>
      </c>
      <c r="DS109" s="129" t="s">
        <v>83</v>
      </c>
      <c r="DT109" s="129" t="s">
        <v>83</v>
      </c>
      <c r="DU109" s="129" t="s">
        <v>83</v>
      </c>
      <c r="DV109" s="129" t="s">
        <v>83</v>
      </c>
      <c r="DW109" s="131" t="s">
        <v>83</v>
      </c>
      <c r="DX109" s="131" t="s">
        <v>84</v>
      </c>
      <c r="DY109" s="131" t="s">
        <v>295</v>
      </c>
      <c r="DZ109" s="131" t="s">
        <v>2007</v>
      </c>
      <c r="EA109" s="131" t="s">
        <v>86</v>
      </c>
      <c r="EB109" s="131" t="s">
        <v>2008</v>
      </c>
      <c r="EC109" s="131" t="s">
        <v>2009</v>
      </c>
      <c r="ED109" s="131" t="s">
        <v>89</v>
      </c>
      <c r="EE109" s="131" t="s">
        <v>2010</v>
      </c>
      <c r="EF109" s="131" t="s">
        <v>2011</v>
      </c>
      <c r="EG109" s="131" t="s">
        <v>2012</v>
      </c>
      <c r="EH109" s="131" t="s">
        <v>2013</v>
      </c>
      <c r="EI109" s="131" t="s">
        <v>2014</v>
      </c>
      <c r="EJ109" s="135" t="s">
        <v>2015</v>
      </c>
      <c r="EK109" s="135" t="s">
        <v>2016</v>
      </c>
      <c r="EL109" s="135" t="s">
        <v>2017</v>
      </c>
      <c r="EM109" s="135" t="s">
        <v>2018</v>
      </c>
      <c r="EN109" s="131" t="s">
        <v>295</v>
      </c>
    </row>
    <row r="110" spans="1:144" ht="18" thickTop="1" thickBot="1">
      <c r="A110" s="575">
        <f t="shared" si="5"/>
        <v>109</v>
      </c>
      <c r="B110" s="572" t="s">
        <v>2120</v>
      </c>
      <c r="C110" s="600" t="s">
        <v>2121</v>
      </c>
      <c r="D110" s="570" t="s">
        <v>13209</v>
      </c>
      <c r="E110" s="568" t="str">
        <f t="shared" si="3"/>
        <v>Not Placed</v>
      </c>
      <c r="F110" s="570" t="s">
        <v>12493</v>
      </c>
      <c r="G110" s="570" t="s">
        <v>274</v>
      </c>
      <c r="H110" s="131" t="str">
        <f>VLOOKUP(B110,CMPN2!C:E,3,0)</f>
        <v>12th + Engineering without live KT</v>
      </c>
      <c r="I110" s="610" t="s">
        <v>2122</v>
      </c>
      <c r="J110" s="572">
        <v>20</v>
      </c>
      <c r="K110" s="611" t="s">
        <v>2123</v>
      </c>
      <c r="L110" s="611" t="s">
        <v>73</v>
      </c>
      <c r="M110" s="611" t="s">
        <v>2124</v>
      </c>
      <c r="N110" s="612" t="s">
        <v>2119</v>
      </c>
      <c r="O110" s="612">
        <v>24965949</v>
      </c>
      <c r="P110" s="612">
        <v>7738338890</v>
      </c>
      <c r="Q110" s="612" t="e">
        <f>VLOOKUP(B110,'TCS CON'!$D$1:$H$98,5,0)</f>
        <v>#N/A</v>
      </c>
      <c r="R110" s="612" t="e">
        <f>VLOOKUP(B110,LTI!$C$1:$H$46,6,0)</f>
        <v>#N/A</v>
      </c>
      <c r="S110" s="612" t="e">
        <f>VLOOKUP(B110,JARO!$E$2:$I$11,5,0)</f>
        <v>#N/A</v>
      </c>
      <c r="T110" s="612" t="e">
        <f>VLOOKUP(B110,Capgemini!$D$3:$H$78,5,0)</f>
        <v>#N/A</v>
      </c>
      <c r="U110" s="612" t="e">
        <f>VLOOKUP(B110,Carwale!$D$1:$H$4,5,0)</f>
        <v>#N/A</v>
      </c>
      <c r="V110" s="612" t="e">
        <f>VLOOKUP(B110,'Interactive Brokers'!E:I,5,0)</f>
        <v>#N/A</v>
      </c>
      <c r="W110" s="612" t="e">
        <f>VLOOKUP(B110,'REL Jio'!E:I,5,0)</f>
        <v>#N/A</v>
      </c>
      <c r="X110" s="612" t="e">
        <f>VLOOKUP(B110,'Sciative Sol'!E:I,5,0)</f>
        <v>#N/A</v>
      </c>
      <c r="Y110" s="612" t="e">
        <f>VLOOKUP(B110,'Hexaware Tech'!E:I,5,0)</f>
        <v>#N/A</v>
      </c>
      <c r="Z110" s="612" t="e">
        <f>VLOOKUP(B110,Axis!D:H,5,0)</f>
        <v>#N/A</v>
      </c>
      <c r="AA110" s="612" t="e">
        <f>VLOOKUP(B110,Ugam!$D$3:$H$26,5,0)</f>
        <v>#N/A</v>
      </c>
      <c r="AB110" s="612" t="e">
        <f>VLOOKUP(B110,Zeus!F:J,5,0)</f>
        <v>#N/A</v>
      </c>
      <c r="AC110" s="612" t="e">
        <f>VLOOKUP(B110,Montran!F:J,5,0)</f>
        <v>#N/A</v>
      </c>
      <c r="AD110" s="612" t="e">
        <f>VLOOKUP(B110,Endurance!G110:L110,5,0)</f>
        <v>#N/A</v>
      </c>
      <c r="AE110" s="612" t="e">
        <f>VLOOKUP(B110,'Swabhav Techlabs'!$F$1:$J$2,5,0)</f>
        <v>#N/A</v>
      </c>
      <c r="AF110" s="612" t="e">
        <f>VLOOKUP(B110,'Quality Kiosk'!$F$1:$J$18,5,0)</f>
        <v>#N/A</v>
      </c>
      <c r="AG110" s="612" t="e">
        <f>VLOOKUP(B110,'Lemon VB'!$F$1:$J$2,5,0)</f>
        <v>#N/A</v>
      </c>
      <c r="AH110" s="612" t="e">
        <f>VLOOKUP(B110,Gocomet!$E$1:$I$3,5,0)</f>
        <v>#N/A</v>
      </c>
      <c r="AI110" s="612" t="e">
        <f>VLOOKUP(B110,'Ingram Micro'!$E$1:$I$8,5,0)</f>
        <v>#N/A</v>
      </c>
      <c r="AJ110" s="612" t="e">
        <f>VLOOKUP(B110,'DePronto Infotech'!$E$1:$I$2,5,0)</f>
        <v>#N/A</v>
      </c>
      <c r="AK110" s="612" t="e">
        <f>VLOOKUP(B110,'Reliance Retail'!$E$1:$I$4,5,0)</f>
        <v>#N/A</v>
      </c>
      <c r="AL110" s="612" t="e">
        <f>VLOOKUP(B110,'Bright Champs'!$D$1:$H$13,5,0)</f>
        <v>#N/A</v>
      </c>
      <c r="AM110" s="612" t="e">
        <f>VLOOKUP(B110,Neosoft!$E$1:$I$12,5,0)</f>
        <v>#N/A</v>
      </c>
      <c r="AN110" s="612" t="e">
        <f>VLOOKUP(B110,Infosys!$E$1:$I$3,5,0)</f>
        <v>#N/A</v>
      </c>
      <c r="AO110" s="612" t="e">
        <f>VLOOKUP(B110,Cerelabs!$E$1:$I$5,5,0)</f>
        <v>#N/A</v>
      </c>
      <c r="AP110" s="612" t="e">
        <f>VLOOKUP(B110,'Neebal Technologies'!$D$1:$H$2,5,0)</f>
        <v>#N/A</v>
      </c>
      <c r="AQ110" s="612" t="e">
        <f>VLOOKUP(B110,'Vertiv Energy'!$D$1:$H$2,5,0)</f>
        <v>#N/A</v>
      </c>
      <c r="AR110" s="612" t="e">
        <f>VLOOKUP(B110,'Acidaes Solutions (CRMNEXT)'!$D$1:$H$3,5,0)</f>
        <v>#N/A</v>
      </c>
      <c r="AS110" s="612" t="e">
        <f>VLOOKUP(B110,Growisto!$D$1:$H$2,5,0)</f>
        <v>#N/A</v>
      </c>
      <c r="AT110" s="612" t="e">
        <f>VLOOKUP(B110,'9.9 Mediaworx - Digit'!$D$1:$H$2,5,0)</f>
        <v>#N/A</v>
      </c>
      <c r="AU110" s="612" t="e">
        <f>VLOOKUP(B110,'Vistaar systems Pvt Ltd'!$D$2:$H$3,5,0)</f>
        <v>#N/A</v>
      </c>
      <c r="AV110" s="612" t="e">
        <f>VLOOKUP(B110,'Course 5i'!$D$2:$H$11,5,0)</f>
        <v>#N/A</v>
      </c>
      <c r="AW110" s="612" t="e">
        <f>VLOOKUP(B110,'Radiant Appliances &amp; Electronic'!$D$1:$H$13,5,0)</f>
        <v>#N/A</v>
      </c>
      <c r="AX110" s="612" t="e">
        <f>VLOOKUP(B110,'Atos Global'!$D$3:$H$27,5,0)</f>
        <v>#N/A</v>
      </c>
      <c r="AY110" s="612" t="e">
        <f>VLOOKUP(B110,'Saama Technologies'!$D$1:$H$2,5,0)</f>
        <v>#N/A</v>
      </c>
      <c r="AZ110" s="612" t="e">
        <f>VLOOKUP(B110,'Multiplier Solutions'!$D$1:$H$2,5,0)</f>
        <v>#N/A</v>
      </c>
      <c r="BA110" s="612" t="e">
        <f>VLOOKUP(B110,GEP!$D$2:$H$5,5,0)</f>
        <v>#N/A</v>
      </c>
      <c r="BB110" s="612" t="e">
        <f>VLOOKUP(B110,Accenture!$D$1:$H$6,5,0)</f>
        <v>#N/A</v>
      </c>
      <c r="BC110" s="612" t="e">
        <f>VLOOKUP(B110,'Endurance International Group'!$D$1:$H$2,5,0)</f>
        <v>#N/A</v>
      </c>
      <c r="BD110" s="612" t="e">
        <f>VLOOKUP(B110,Newgen!$D$1:$H$2,5,0)</f>
        <v>#N/A</v>
      </c>
      <c r="BE110" s="612" t="e">
        <f>VLOOKUP(B110,'3D Incredible'!D110:H110,5,0)</f>
        <v>#N/A</v>
      </c>
      <c r="BF110" s="612" t="e">
        <f>VLOOKUP(B110,'Raja Software Labs'!$D$2:$H$2,5,0)</f>
        <v>#N/A</v>
      </c>
      <c r="BG110" s="612" t="e">
        <f>VLOOKUP(B110,Wipro!$D$1:$H$2,5,0)</f>
        <v>#N/A</v>
      </c>
      <c r="BH110" s="612" t="e">
        <f>VLOOKUP(B110,'Perch Technologies'!$D$2:$H$2,5,0)</f>
        <v>#N/A</v>
      </c>
      <c r="BI110" s="612" t="e">
        <f>VLOOKUP(B110,'Morning Star'!$D$1:$H$6,5,0)</f>
        <v>#N/A</v>
      </c>
      <c r="BJ110" s="612" t="e">
        <f>VLOOKUP(B110,Flexiloans!$D$1:$H$2,5,0)</f>
        <v>#N/A</v>
      </c>
      <c r="BK110" s="612" t="e">
        <f>VLOOKUP(B110,'Thirdware Solutions'!$D$1:$H$2,5,0)</f>
        <v>#N/A</v>
      </c>
      <c r="BL110" s="612" t="e">
        <f>VLOOKUP(B110,Tescom!$D$1:$H$8,5,0)</f>
        <v>#N/A</v>
      </c>
      <c r="BM110" s="612" t="e">
        <f>VLOOKUP(B110,'Cogno AI'!$D$1:$H$2,5,0)</f>
        <v>#N/A</v>
      </c>
      <c r="BN110" s="612" t="e">
        <f>VLOOKUP(B110,'ABM Knowledgeware'!$D$1:$H$2,5,0)</f>
        <v>#N/A</v>
      </c>
      <c r="BO110" s="612" t="e">
        <f>VLOOKUP(B110,'Concerto Software'!$D$1:$H$3,5,0)</f>
        <v>#N/A</v>
      </c>
      <c r="BP110" s="612" t="e">
        <f>VLOOKUP(B110,'My Captain'!$D$1:$H$4,5,0)</f>
        <v>#N/A</v>
      </c>
      <c r="BQ110" s="612" t="e">
        <f>VLOOKUP(B110,'Finoux Solutions'!$D$2:$H$4,5,0)</f>
        <v>#N/A</v>
      </c>
      <c r="BR110" s="612" t="e">
        <f>VLOOKUP(B110,'MITR Learning'!$D$1:$H$2,5,0)</f>
        <v>#N/A</v>
      </c>
      <c r="BS110" s="612" t="e">
        <f>VLOOKUP(B110,Nucsoft!$D$2:$H$6,5,0)</f>
        <v>#N/A</v>
      </c>
      <c r="BT110" s="612" t="e">
        <f>VLOOKUP(B110,'Paras Cadd'!$D$1:$H$2,5,0)</f>
        <v>#N/A</v>
      </c>
      <c r="BU110" s="612" t="e">
        <f>VLOOKUP(B110,'ICICI Securities'!$D$1:$H$2,5,0)</f>
        <v>#N/A</v>
      </c>
      <c r="BV110" s="612" t="e">
        <f>VLOOKUP(B110,'Citius Tech'!$D$2:$H$5,5,0)</f>
        <v>#N/A</v>
      </c>
      <c r="BW110" s="612" t="e">
        <f>VLOOKUP(B110,'Buzzy Brains'!$D$2:$H$2,5,0)</f>
        <v>#N/A</v>
      </c>
      <c r="BX110" s="612" t="e">
        <f>VLOOKUP(B110,'Decimal Point'!$D$2:$H$2,5,0)</f>
        <v>#N/A</v>
      </c>
      <c r="BY110" s="612" t="e">
        <f>VLOOKUP(B110,'Sankey Business Solutions'!$D$2:$H$3,5,0)</f>
        <v>#N/A</v>
      </c>
      <c r="BZ110" s="612" t="e">
        <f>VLOOKUP(B110,'Nangia &amp; Co LLP'!$D$2:$H$2,5,0)</f>
        <v>#N/A</v>
      </c>
      <c r="CA110" s="612" t="e">
        <f>VLOOKUP(B110,'FIS Solutions India Pvt Ltd'!$D$2:$H$2,5,0)</f>
        <v>#N/A</v>
      </c>
      <c r="CB110" s="612" t="e">
        <f>VLOOKUP(B110,'Delta Technology &amp; Management '!$D$2:$H$16,5,0)</f>
        <v>#N/A</v>
      </c>
      <c r="CC110" s="612" t="e">
        <f>VLOOKUP(B110,'Espoir Networks'!$D$3:$H$11,5,0)</f>
        <v>#N/A</v>
      </c>
      <c r="CD110" s="612" t="e">
        <f>VLOOKUP(B110,'Servosys Solution'!$D$3:$H$5,5,0)</f>
        <v>#N/A</v>
      </c>
      <c r="CE110" s="612" t="e">
        <f>VLOOKUP(B110,'Ribbon Communications'!$D$3:$H$4,5,0)</f>
        <v>#N/A</v>
      </c>
      <c r="CF110" s="612">
        <f t="shared" si="4"/>
        <v>0</v>
      </c>
      <c r="CG110" s="129" t="s">
        <v>2125</v>
      </c>
      <c r="CH110" s="129">
        <v>867833240214</v>
      </c>
      <c r="CI110" s="129" t="s">
        <v>2126</v>
      </c>
      <c r="CJ110" s="129" t="s">
        <v>11736</v>
      </c>
      <c r="CK110" s="132">
        <v>42917</v>
      </c>
      <c r="CL110" s="129">
        <v>2021</v>
      </c>
      <c r="CM110" s="128" t="s">
        <v>2127</v>
      </c>
      <c r="CN110" s="129">
        <v>471</v>
      </c>
      <c r="CO110" s="133">
        <v>94.2</v>
      </c>
      <c r="CP110" s="129">
        <v>2015</v>
      </c>
      <c r="CQ110" s="129" t="s">
        <v>79</v>
      </c>
      <c r="CR110" s="128" t="s">
        <v>2128</v>
      </c>
      <c r="CS110" s="129">
        <v>573</v>
      </c>
      <c r="CT110" s="133">
        <v>88.15</v>
      </c>
      <c r="CU110" s="129">
        <v>2017</v>
      </c>
      <c r="CV110" s="129" t="s">
        <v>79</v>
      </c>
      <c r="CW110" s="131" t="s">
        <v>81</v>
      </c>
      <c r="CX110" s="131" t="s">
        <v>81</v>
      </c>
      <c r="CY110" s="129" t="s">
        <v>81</v>
      </c>
      <c r="CZ110" s="129" t="s">
        <v>81</v>
      </c>
      <c r="DA110" s="129" t="s">
        <v>81</v>
      </c>
      <c r="DB110" s="129" t="s">
        <v>81</v>
      </c>
      <c r="DC110" s="129" t="s">
        <v>81</v>
      </c>
      <c r="DD110" s="129" t="s">
        <v>81</v>
      </c>
      <c r="DE110" s="129" t="s">
        <v>81</v>
      </c>
      <c r="DF110" s="129">
        <v>0</v>
      </c>
      <c r="DG110" s="134">
        <v>8.41</v>
      </c>
      <c r="DH110" s="134">
        <v>7.72</v>
      </c>
      <c r="DI110" s="134">
        <v>8.65</v>
      </c>
      <c r="DJ110" s="134">
        <v>8.3699999999999992</v>
      </c>
      <c r="DK110" s="134">
        <v>6.67</v>
      </c>
      <c r="DL110" s="131"/>
      <c r="DM110" s="129">
        <v>39.82</v>
      </c>
      <c r="DN110" s="129">
        <v>7.9640000000000004</v>
      </c>
      <c r="DO110" s="129"/>
      <c r="DP110" s="131" t="s">
        <v>138</v>
      </c>
      <c r="DQ110" s="129">
        <v>0</v>
      </c>
      <c r="DR110" s="129">
        <v>0</v>
      </c>
      <c r="DS110" s="129" t="s">
        <v>83</v>
      </c>
      <c r="DT110" s="129" t="s">
        <v>83</v>
      </c>
      <c r="DU110" s="129" t="s">
        <v>83</v>
      </c>
      <c r="DV110" s="129" t="s">
        <v>83</v>
      </c>
      <c r="DW110" s="131" t="s">
        <v>83</v>
      </c>
      <c r="DX110" s="131" t="s">
        <v>84</v>
      </c>
      <c r="DY110" s="131" t="s">
        <v>81</v>
      </c>
      <c r="DZ110" s="131" t="s">
        <v>2129</v>
      </c>
      <c r="EA110" s="131" t="s">
        <v>86</v>
      </c>
      <c r="EB110" s="131" t="s">
        <v>2130</v>
      </c>
      <c r="EC110" s="131" t="s">
        <v>86</v>
      </c>
      <c r="ED110" s="131" t="s">
        <v>89</v>
      </c>
      <c r="EE110" s="131" t="s">
        <v>2131</v>
      </c>
      <c r="EF110" s="131" t="s">
        <v>2132</v>
      </c>
      <c r="EG110" s="131" t="s">
        <v>2133</v>
      </c>
      <c r="EH110" s="131" t="s">
        <v>81</v>
      </c>
      <c r="EI110" s="131" t="s">
        <v>2134</v>
      </c>
      <c r="EJ110" s="135" t="s">
        <v>2135</v>
      </c>
      <c r="EK110" s="135" t="s">
        <v>2136</v>
      </c>
      <c r="EL110" s="135" t="s">
        <v>2137</v>
      </c>
      <c r="EM110" s="135" t="s">
        <v>2138</v>
      </c>
      <c r="EN110" s="131" t="s">
        <v>81</v>
      </c>
    </row>
    <row r="111" spans="1:144" ht="18" thickTop="1" thickBot="1">
      <c r="A111" s="575">
        <f t="shared" si="5"/>
        <v>110</v>
      </c>
      <c r="B111" s="572" t="s">
        <v>2198</v>
      </c>
      <c r="C111" s="600" t="s">
        <v>11783</v>
      </c>
      <c r="D111" s="570" t="s">
        <v>13209</v>
      </c>
      <c r="E111" s="568" t="str">
        <f t="shared" si="3"/>
        <v>Placed</v>
      </c>
      <c r="F111" s="570" t="s">
        <v>12493</v>
      </c>
      <c r="G111" s="570" t="s">
        <v>274</v>
      </c>
      <c r="H111" s="131" t="str">
        <f>VLOOKUP(B111,CMPN2!C:E,3,0)</f>
        <v>12th + Engineering without live KT</v>
      </c>
      <c r="I111" s="610">
        <v>35712</v>
      </c>
      <c r="J111" s="572">
        <v>22</v>
      </c>
      <c r="K111" s="611" t="s">
        <v>2200</v>
      </c>
      <c r="L111" s="611" t="s">
        <v>73</v>
      </c>
      <c r="M111" s="611" t="s">
        <v>2201</v>
      </c>
      <c r="N111" s="612" t="s">
        <v>2197</v>
      </c>
      <c r="O111" s="612">
        <v>7984121062</v>
      </c>
      <c r="P111" s="612">
        <v>9694189763</v>
      </c>
      <c r="Q111" s="612">
        <f>VLOOKUP(B111,'TCS CON'!$D$1:$H$98,5,0)</f>
        <v>336000</v>
      </c>
      <c r="R111" s="612" t="e">
        <f>VLOOKUP(B111,LTI!$C$1:$H$46,6,0)</f>
        <v>#N/A</v>
      </c>
      <c r="S111" s="612" t="e">
        <f>VLOOKUP(B111,JARO!$E$2:$I$11,5,0)</f>
        <v>#N/A</v>
      </c>
      <c r="T111" s="612" t="e">
        <f>VLOOKUP(B111,Capgemini!$D$3:$H$78,5,0)</f>
        <v>#N/A</v>
      </c>
      <c r="U111" s="612" t="e">
        <f>VLOOKUP(B111,Carwale!$D$1:$H$4,5,0)</f>
        <v>#N/A</v>
      </c>
      <c r="V111" s="612" t="e">
        <f>VLOOKUP(B111,'Interactive Brokers'!E:I,5,0)</f>
        <v>#N/A</v>
      </c>
      <c r="W111" s="612" t="e">
        <f>VLOOKUP(B111,'REL Jio'!E:I,5,0)</f>
        <v>#N/A</v>
      </c>
      <c r="X111" s="612" t="e">
        <f>VLOOKUP(B111,'Sciative Sol'!E:I,5,0)</f>
        <v>#N/A</v>
      </c>
      <c r="Y111" s="612" t="e">
        <f>VLOOKUP(B111,'Hexaware Tech'!E:I,5,0)</f>
        <v>#N/A</v>
      </c>
      <c r="Z111" s="612" t="e">
        <f>VLOOKUP(B111,Axis!D:H,5,0)</f>
        <v>#N/A</v>
      </c>
      <c r="AA111" s="612" t="e">
        <f>VLOOKUP(B111,Ugam!$D$3:$H$26,5,0)</f>
        <v>#N/A</v>
      </c>
      <c r="AB111" s="612" t="e">
        <f>VLOOKUP(B111,Zeus!F:J,5,0)</f>
        <v>#N/A</v>
      </c>
      <c r="AC111" s="612" t="e">
        <f>VLOOKUP(B111,Montran!F:J,5,0)</f>
        <v>#N/A</v>
      </c>
      <c r="AD111" s="612" t="e">
        <f>VLOOKUP(B111,Endurance!G111:L111,5,0)</f>
        <v>#N/A</v>
      </c>
      <c r="AE111" s="612" t="e">
        <f>VLOOKUP(B111,'Swabhav Techlabs'!$F$1:$J$2,5,0)</f>
        <v>#N/A</v>
      </c>
      <c r="AF111" s="612" t="e">
        <f>VLOOKUP(B111,'Quality Kiosk'!$F$1:$J$18,5,0)</f>
        <v>#N/A</v>
      </c>
      <c r="AG111" s="612" t="e">
        <f>VLOOKUP(B111,'Lemon VB'!$F$1:$J$2,5,0)</f>
        <v>#N/A</v>
      </c>
      <c r="AH111" s="612" t="e">
        <f>VLOOKUP(B111,Gocomet!$E$1:$I$3,5,0)</f>
        <v>#N/A</v>
      </c>
      <c r="AI111" s="612" t="e">
        <f>VLOOKUP(B111,'Ingram Micro'!$E$1:$I$8,5,0)</f>
        <v>#N/A</v>
      </c>
      <c r="AJ111" s="612" t="e">
        <f>VLOOKUP(B111,'DePronto Infotech'!$E$1:$I$2,5,0)</f>
        <v>#N/A</v>
      </c>
      <c r="AK111" s="612" t="e">
        <f>VLOOKUP(B111,'Reliance Retail'!$E$1:$I$4,5,0)</f>
        <v>#N/A</v>
      </c>
      <c r="AL111" s="612" t="e">
        <f>VLOOKUP(B111,'Bright Champs'!$D$1:$H$13,5,0)</f>
        <v>#N/A</v>
      </c>
      <c r="AM111" s="612">
        <f>VLOOKUP(B111,Neosoft!$E$1:$I$12,5,0)</f>
        <v>360000</v>
      </c>
      <c r="AN111" s="612" t="e">
        <f>VLOOKUP(B111,Infosys!$E$1:$I$3,5,0)</f>
        <v>#N/A</v>
      </c>
      <c r="AO111" s="612" t="e">
        <f>VLOOKUP(B111,Cerelabs!$E$1:$I$5,5,0)</f>
        <v>#N/A</v>
      </c>
      <c r="AP111" s="612" t="e">
        <f>VLOOKUP(B111,'Neebal Technologies'!$D$1:$H$2,5,0)</f>
        <v>#N/A</v>
      </c>
      <c r="AQ111" s="612" t="e">
        <f>VLOOKUP(B111,'Vertiv Energy'!$D$1:$H$2,5,0)</f>
        <v>#N/A</v>
      </c>
      <c r="AR111" s="612" t="e">
        <f>VLOOKUP(B111,'Acidaes Solutions (CRMNEXT)'!$D$1:$H$3,5,0)</f>
        <v>#N/A</v>
      </c>
      <c r="AS111" s="612" t="e">
        <f>VLOOKUP(B111,Growisto!$D$1:$H$2,5,0)</f>
        <v>#N/A</v>
      </c>
      <c r="AT111" s="612" t="e">
        <f>VLOOKUP(B111,'9.9 Mediaworx - Digit'!$D$1:$H$2,5,0)</f>
        <v>#N/A</v>
      </c>
      <c r="AU111" s="612" t="e">
        <f>VLOOKUP(B111,'Vistaar systems Pvt Ltd'!$D$2:$H$3,5,0)</f>
        <v>#N/A</v>
      </c>
      <c r="AV111" s="612" t="e">
        <f>VLOOKUP(B111,'Course 5i'!$D$2:$H$11,5,0)</f>
        <v>#N/A</v>
      </c>
      <c r="AW111" s="612" t="e">
        <f>VLOOKUP(B111,'Radiant Appliances &amp; Electronic'!$D$1:$H$13,5,0)</f>
        <v>#N/A</v>
      </c>
      <c r="AX111" s="612" t="e">
        <f>VLOOKUP(B111,'Atos Global'!$D$3:$H$27,5,0)</f>
        <v>#N/A</v>
      </c>
      <c r="AY111" s="612" t="e">
        <f>VLOOKUP(B111,'Saama Technologies'!$D$1:$H$2,5,0)</f>
        <v>#N/A</v>
      </c>
      <c r="AZ111" s="612" t="e">
        <f>VLOOKUP(B111,'Multiplier Solutions'!$D$1:$H$2,5,0)</f>
        <v>#N/A</v>
      </c>
      <c r="BA111" s="612" t="e">
        <f>VLOOKUP(B111,GEP!$D$2:$H$5,5,0)</f>
        <v>#N/A</v>
      </c>
      <c r="BB111" s="612" t="e">
        <f>VLOOKUP(B111,Accenture!$D$1:$H$6,5,0)</f>
        <v>#N/A</v>
      </c>
      <c r="BC111" s="612" t="e">
        <f>VLOOKUP(B111,'Endurance International Group'!$D$1:$H$2,5,0)</f>
        <v>#N/A</v>
      </c>
      <c r="BD111" s="612" t="e">
        <f>VLOOKUP(B111,Newgen!$D$1:$H$2,5,0)</f>
        <v>#N/A</v>
      </c>
      <c r="BE111" s="612" t="e">
        <f>VLOOKUP(B111,'3D Incredible'!D111:H111,5,0)</f>
        <v>#N/A</v>
      </c>
      <c r="BF111" s="612" t="e">
        <f>VLOOKUP(B111,'Raja Software Labs'!$D$2:$H$2,5,0)</f>
        <v>#N/A</v>
      </c>
      <c r="BG111" s="612" t="e">
        <f>VLOOKUP(B111,Wipro!$D$1:$H$2,5,0)</f>
        <v>#N/A</v>
      </c>
      <c r="BH111" s="612" t="e">
        <f>VLOOKUP(B111,'Perch Technologies'!$D$2:$H$2,5,0)</f>
        <v>#N/A</v>
      </c>
      <c r="BI111" s="612" t="e">
        <f>VLOOKUP(B111,'Morning Star'!$D$1:$H$6,5,0)</f>
        <v>#N/A</v>
      </c>
      <c r="BJ111" s="612" t="e">
        <f>VLOOKUP(B111,Flexiloans!$D$1:$H$2,5,0)</f>
        <v>#N/A</v>
      </c>
      <c r="BK111" s="612" t="e">
        <f>VLOOKUP(B111,'Thirdware Solutions'!$D$1:$H$2,5,0)</f>
        <v>#N/A</v>
      </c>
      <c r="BL111" s="612" t="e">
        <f>VLOOKUP(B111,Tescom!$D$1:$H$8,5,0)</f>
        <v>#N/A</v>
      </c>
      <c r="BM111" s="612" t="e">
        <f>VLOOKUP(B111,'Cogno AI'!$D$1:$H$2,5,0)</f>
        <v>#N/A</v>
      </c>
      <c r="BN111" s="612" t="e">
        <f>VLOOKUP(B111,'ABM Knowledgeware'!$D$1:$H$2,5,0)</f>
        <v>#N/A</v>
      </c>
      <c r="BO111" s="612" t="e">
        <f>VLOOKUP(B111,'Concerto Software'!$D$1:$H$3,5,0)</f>
        <v>#N/A</v>
      </c>
      <c r="BP111" s="612" t="e">
        <f>VLOOKUP(B111,'My Captain'!$D$1:$H$4,5,0)</f>
        <v>#N/A</v>
      </c>
      <c r="BQ111" s="612" t="e">
        <f>VLOOKUP(B111,'Finoux Solutions'!$D$2:$H$4,5,0)</f>
        <v>#N/A</v>
      </c>
      <c r="BR111" s="612" t="e">
        <f>VLOOKUP(B111,'MITR Learning'!$D$1:$H$2,5,0)</f>
        <v>#N/A</v>
      </c>
      <c r="BS111" s="612" t="e">
        <f>VLOOKUP(B111,Nucsoft!$D$2:$H$6,5,0)</f>
        <v>#N/A</v>
      </c>
      <c r="BT111" s="612" t="e">
        <f>VLOOKUP(B111,'Paras Cadd'!$D$1:$H$2,5,0)</f>
        <v>#N/A</v>
      </c>
      <c r="BU111" s="612" t="e">
        <f>VLOOKUP(B111,'ICICI Securities'!$D$1:$H$2,5,0)</f>
        <v>#N/A</v>
      </c>
      <c r="BV111" s="612" t="e">
        <f>VLOOKUP(B111,'Citius Tech'!$D$2:$H$5,5,0)</f>
        <v>#N/A</v>
      </c>
      <c r="BW111" s="612" t="e">
        <f>VLOOKUP(B111,'Buzzy Brains'!$D$2:$H$2,5,0)</f>
        <v>#N/A</v>
      </c>
      <c r="BX111" s="612" t="e">
        <f>VLOOKUP(B111,'Decimal Point'!$D$2:$H$2,5,0)</f>
        <v>#N/A</v>
      </c>
      <c r="BY111" s="612" t="e">
        <f>VLOOKUP(B111,'Sankey Business Solutions'!$D$2:$H$3,5,0)</f>
        <v>#N/A</v>
      </c>
      <c r="BZ111" s="612" t="e">
        <f>VLOOKUP(B111,'Nangia &amp; Co LLP'!$D$2:$H$2,5,0)</f>
        <v>#N/A</v>
      </c>
      <c r="CA111" s="612" t="e">
        <f>VLOOKUP(B111,'FIS Solutions India Pvt Ltd'!$D$2:$H$2,5,0)</f>
        <v>#N/A</v>
      </c>
      <c r="CB111" s="612" t="e">
        <f>VLOOKUP(B111,'Delta Technology &amp; Management '!$D$2:$H$16,5,0)</f>
        <v>#N/A</v>
      </c>
      <c r="CC111" s="612" t="e">
        <f>VLOOKUP(B111,'Espoir Networks'!$D$3:$H$11,5,0)</f>
        <v>#N/A</v>
      </c>
      <c r="CD111" s="612" t="e">
        <f>VLOOKUP(B111,'Servosys Solution'!$D$3:$H$5,5,0)</f>
        <v>#N/A</v>
      </c>
      <c r="CE111" s="612" t="e">
        <f>VLOOKUP(B111,'Ribbon Communications'!$D$3:$H$4,5,0)</f>
        <v>#N/A</v>
      </c>
      <c r="CF111" s="612">
        <f t="shared" si="4"/>
        <v>2</v>
      </c>
      <c r="CG111" s="129" t="s">
        <v>2202</v>
      </c>
      <c r="CH111" s="129">
        <v>706220711315</v>
      </c>
      <c r="CI111" s="129" t="s">
        <v>134</v>
      </c>
      <c r="CJ111" s="129" t="s">
        <v>11736</v>
      </c>
      <c r="CK111" s="132">
        <v>42917</v>
      </c>
      <c r="CL111" s="129">
        <v>2021</v>
      </c>
      <c r="CM111" s="128" t="s">
        <v>11944</v>
      </c>
      <c r="CN111" s="129">
        <v>474</v>
      </c>
      <c r="CO111" s="133">
        <v>79</v>
      </c>
      <c r="CP111" s="129">
        <v>2014</v>
      </c>
      <c r="CQ111" s="129" t="s">
        <v>2204</v>
      </c>
      <c r="CR111" s="128" t="s">
        <v>11944</v>
      </c>
      <c r="CS111" s="129">
        <v>453</v>
      </c>
      <c r="CT111" s="133">
        <v>69.69</v>
      </c>
      <c r="CU111" s="129">
        <v>2016</v>
      </c>
      <c r="CV111" s="129" t="s">
        <v>2204</v>
      </c>
      <c r="CW111" s="131" t="s">
        <v>81</v>
      </c>
      <c r="CX111" s="131" t="s">
        <v>81</v>
      </c>
      <c r="CY111" s="129" t="s">
        <v>81</v>
      </c>
      <c r="CZ111" s="129" t="s">
        <v>81</v>
      </c>
      <c r="DA111" s="129" t="s">
        <v>81</v>
      </c>
      <c r="DB111" s="129" t="s">
        <v>81</v>
      </c>
      <c r="DC111" s="129" t="s">
        <v>81</v>
      </c>
      <c r="DD111" s="129" t="s">
        <v>81</v>
      </c>
      <c r="DE111" s="129" t="s">
        <v>81</v>
      </c>
      <c r="DF111" s="129">
        <v>0</v>
      </c>
      <c r="DG111" s="134">
        <v>6.94</v>
      </c>
      <c r="DH111" s="134">
        <v>6.15</v>
      </c>
      <c r="DI111" s="134">
        <v>6.35</v>
      </c>
      <c r="DJ111" s="134">
        <v>7.22</v>
      </c>
      <c r="DK111" s="134">
        <v>6.74</v>
      </c>
      <c r="DL111" s="131"/>
      <c r="DM111" s="129">
        <v>33.5</v>
      </c>
      <c r="DN111" s="129">
        <v>6.68</v>
      </c>
      <c r="DO111" s="129"/>
      <c r="DP111" s="131" t="s">
        <v>138</v>
      </c>
      <c r="DQ111" s="129">
        <v>0</v>
      </c>
      <c r="DR111" s="129">
        <v>0</v>
      </c>
      <c r="DS111" s="129" t="s">
        <v>83</v>
      </c>
      <c r="DT111" s="129" t="s">
        <v>255</v>
      </c>
      <c r="DU111" s="129" t="s">
        <v>83</v>
      </c>
      <c r="DV111" s="129" t="s">
        <v>83</v>
      </c>
      <c r="DW111" s="131" t="s">
        <v>83</v>
      </c>
      <c r="DX111" s="131" t="s">
        <v>84</v>
      </c>
      <c r="DY111" s="131" t="s">
        <v>81</v>
      </c>
      <c r="DZ111" s="131" t="s">
        <v>2205</v>
      </c>
      <c r="EA111" s="131" t="s">
        <v>781</v>
      </c>
      <c r="EB111" s="131" t="s">
        <v>2206</v>
      </c>
      <c r="EC111" s="131" t="s">
        <v>762</v>
      </c>
      <c r="ED111" s="131" t="s">
        <v>89</v>
      </c>
      <c r="EE111" s="131" t="s">
        <v>2207</v>
      </c>
      <c r="EF111" s="131" t="s">
        <v>2208</v>
      </c>
      <c r="EG111" s="131" t="s">
        <v>2209</v>
      </c>
      <c r="EH111" s="131" t="s">
        <v>81</v>
      </c>
      <c r="EI111" s="131" t="s">
        <v>2210</v>
      </c>
      <c r="EJ111" s="135" t="s">
        <v>2211</v>
      </c>
      <c r="EK111" s="135" t="s">
        <v>2212</v>
      </c>
      <c r="EL111" s="135" t="s">
        <v>2213</v>
      </c>
      <c r="EM111" s="135" t="s">
        <v>2214</v>
      </c>
      <c r="EN111" s="131" t="s">
        <v>81</v>
      </c>
    </row>
    <row r="112" spans="1:144" ht="18" thickTop="1" thickBot="1">
      <c r="A112" s="575">
        <f t="shared" si="5"/>
        <v>111</v>
      </c>
      <c r="B112" s="572" t="s">
        <v>3041</v>
      </c>
      <c r="C112" s="600" t="s">
        <v>3042</v>
      </c>
      <c r="D112" s="570" t="s">
        <v>13209</v>
      </c>
      <c r="E112" s="568" t="str">
        <f t="shared" si="3"/>
        <v>Not Placed</v>
      </c>
      <c r="F112" s="570" t="s">
        <v>12493</v>
      </c>
      <c r="G112" s="570" t="s">
        <v>274</v>
      </c>
      <c r="H112" s="131" t="str">
        <f>VLOOKUP(B112,CMPN2!C:E,3,0)</f>
        <v>12th + Engineering without live KT</v>
      </c>
      <c r="I112" s="610" t="s">
        <v>3043</v>
      </c>
      <c r="J112" s="572">
        <v>20</v>
      </c>
      <c r="K112" s="611" t="s">
        <v>3044</v>
      </c>
      <c r="L112" s="611" t="s">
        <v>3045</v>
      </c>
      <c r="M112" s="611" t="s">
        <v>3046</v>
      </c>
      <c r="N112" s="612" t="s">
        <v>3047</v>
      </c>
      <c r="O112" s="612">
        <v>9930387314</v>
      </c>
      <c r="P112" s="612">
        <v>8104721898</v>
      </c>
      <c r="Q112" s="612" t="e">
        <f>VLOOKUP(B112,'TCS CON'!$D$1:$H$98,5,0)</f>
        <v>#N/A</v>
      </c>
      <c r="R112" s="612" t="e">
        <f>VLOOKUP(B112,LTI!$C$1:$H$46,6,0)</f>
        <v>#N/A</v>
      </c>
      <c r="S112" s="612" t="e">
        <f>VLOOKUP(B112,JARO!$E$2:$I$11,5,0)</f>
        <v>#N/A</v>
      </c>
      <c r="T112" s="612" t="e">
        <f>VLOOKUP(B112,Capgemini!$D$3:$H$78,5,0)</f>
        <v>#N/A</v>
      </c>
      <c r="U112" s="612" t="e">
        <f>VLOOKUP(B112,Carwale!$D$1:$H$4,5,0)</f>
        <v>#N/A</v>
      </c>
      <c r="V112" s="612" t="e">
        <f>VLOOKUP(B112,'Interactive Brokers'!E:I,5,0)</f>
        <v>#N/A</v>
      </c>
      <c r="W112" s="612" t="e">
        <f>VLOOKUP(B112,'REL Jio'!E:I,5,0)</f>
        <v>#N/A</v>
      </c>
      <c r="X112" s="612" t="e">
        <f>VLOOKUP(B112,'Sciative Sol'!E:I,5,0)</f>
        <v>#N/A</v>
      </c>
      <c r="Y112" s="612" t="e">
        <f>VLOOKUP(B112,'Hexaware Tech'!E:I,5,0)</f>
        <v>#N/A</v>
      </c>
      <c r="Z112" s="612" t="e">
        <f>VLOOKUP(B112,Axis!D:H,5,0)</f>
        <v>#N/A</v>
      </c>
      <c r="AA112" s="612" t="e">
        <f>VLOOKUP(B112,Ugam!$D$3:$H$26,5,0)</f>
        <v>#N/A</v>
      </c>
      <c r="AB112" s="612" t="e">
        <f>VLOOKUP(B112,Zeus!F:J,5,0)</f>
        <v>#N/A</v>
      </c>
      <c r="AC112" s="612" t="e">
        <f>VLOOKUP(B112,Montran!F:J,5,0)</f>
        <v>#N/A</v>
      </c>
      <c r="AD112" s="612" t="e">
        <f>VLOOKUP(B112,Endurance!G112:L112,5,0)</f>
        <v>#N/A</v>
      </c>
      <c r="AE112" s="612" t="e">
        <f>VLOOKUP(B112,'Swabhav Techlabs'!$F$1:$J$2,5,0)</f>
        <v>#N/A</v>
      </c>
      <c r="AF112" s="612" t="e">
        <f>VLOOKUP(B112,'Quality Kiosk'!$F$1:$J$18,5,0)</f>
        <v>#N/A</v>
      </c>
      <c r="AG112" s="612" t="e">
        <f>VLOOKUP(B112,'Lemon VB'!$F$1:$J$2,5,0)</f>
        <v>#N/A</v>
      </c>
      <c r="AH112" s="612" t="e">
        <f>VLOOKUP(B112,Gocomet!$E$1:$I$3,5,0)</f>
        <v>#N/A</v>
      </c>
      <c r="AI112" s="612" t="e">
        <f>VLOOKUP(B112,'Ingram Micro'!$E$1:$I$8,5,0)</f>
        <v>#N/A</v>
      </c>
      <c r="AJ112" s="612" t="e">
        <f>VLOOKUP(B112,'DePronto Infotech'!$E$1:$I$2,5,0)</f>
        <v>#N/A</v>
      </c>
      <c r="AK112" s="612" t="e">
        <f>VLOOKUP(B112,'Reliance Retail'!$E$1:$I$4,5,0)</f>
        <v>#N/A</v>
      </c>
      <c r="AL112" s="612" t="e">
        <f>VLOOKUP(B112,'Bright Champs'!$D$1:$H$13,5,0)</f>
        <v>#N/A</v>
      </c>
      <c r="AM112" s="612" t="e">
        <f>VLOOKUP(B112,Neosoft!$E$1:$I$12,5,0)</f>
        <v>#N/A</v>
      </c>
      <c r="AN112" s="612" t="e">
        <f>VLOOKUP(B112,Infosys!$E$1:$I$3,5,0)</f>
        <v>#N/A</v>
      </c>
      <c r="AO112" s="612" t="e">
        <f>VLOOKUP(B112,Cerelabs!$E$1:$I$5,5,0)</f>
        <v>#N/A</v>
      </c>
      <c r="AP112" s="612" t="e">
        <f>VLOOKUP(B112,'Neebal Technologies'!$D$1:$H$2,5,0)</f>
        <v>#N/A</v>
      </c>
      <c r="AQ112" s="612" t="e">
        <f>VLOOKUP(B112,'Vertiv Energy'!$D$1:$H$2,5,0)</f>
        <v>#N/A</v>
      </c>
      <c r="AR112" s="612" t="e">
        <f>VLOOKUP(B112,'Acidaes Solutions (CRMNEXT)'!$D$1:$H$3,5,0)</f>
        <v>#N/A</v>
      </c>
      <c r="AS112" s="612" t="e">
        <f>VLOOKUP(B112,Growisto!$D$1:$H$2,5,0)</f>
        <v>#N/A</v>
      </c>
      <c r="AT112" s="612" t="e">
        <f>VLOOKUP(B112,'9.9 Mediaworx - Digit'!$D$1:$H$2,5,0)</f>
        <v>#N/A</v>
      </c>
      <c r="AU112" s="612" t="e">
        <f>VLOOKUP(B112,'Vistaar systems Pvt Ltd'!$D$2:$H$3,5,0)</f>
        <v>#N/A</v>
      </c>
      <c r="AV112" s="612" t="e">
        <f>VLOOKUP(B112,'Course 5i'!$D$2:$H$11,5,0)</f>
        <v>#N/A</v>
      </c>
      <c r="AW112" s="612" t="e">
        <f>VLOOKUP(B112,'Radiant Appliances &amp; Electronic'!$D$1:$H$13,5,0)</f>
        <v>#N/A</v>
      </c>
      <c r="AX112" s="612" t="e">
        <f>VLOOKUP(B112,'Atos Global'!$D$3:$H$27,5,0)</f>
        <v>#N/A</v>
      </c>
      <c r="AY112" s="612" t="e">
        <f>VLOOKUP(B112,'Saama Technologies'!$D$1:$H$2,5,0)</f>
        <v>#N/A</v>
      </c>
      <c r="AZ112" s="612" t="e">
        <f>VLOOKUP(B112,'Multiplier Solutions'!$D$1:$H$2,5,0)</f>
        <v>#N/A</v>
      </c>
      <c r="BA112" s="612" t="e">
        <f>VLOOKUP(B112,GEP!$D$2:$H$5,5,0)</f>
        <v>#N/A</v>
      </c>
      <c r="BB112" s="612" t="e">
        <f>VLOOKUP(B112,Accenture!$D$1:$H$6,5,0)</f>
        <v>#N/A</v>
      </c>
      <c r="BC112" s="612" t="e">
        <f>VLOOKUP(B112,'Endurance International Group'!$D$1:$H$2,5,0)</f>
        <v>#N/A</v>
      </c>
      <c r="BD112" s="612" t="e">
        <f>VLOOKUP(B112,Newgen!$D$1:$H$2,5,0)</f>
        <v>#N/A</v>
      </c>
      <c r="BE112" s="612" t="e">
        <f>VLOOKUP(B112,'3D Incredible'!D112:H112,5,0)</f>
        <v>#N/A</v>
      </c>
      <c r="BF112" s="612" t="e">
        <f>VLOOKUP(B112,'Raja Software Labs'!$D$2:$H$2,5,0)</f>
        <v>#N/A</v>
      </c>
      <c r="BG112" s="612" t="e">
        <f>VLOOKUP(B112,Wipro!$D$1:$H$2,5,0)</f>
        <v>#N/A</v>
      </c>
      <c r="BH112" s="612" t="e">
        <f>VLOOKUP(B112,'Perch Technologies'!$D$2:$H$2,5,0)</f>
        <v>#N/A</v>
      </c>
      <c r="BI112" s="612" t="e">
        <f>VLOOKUP(B112,'Morning Star'!$D$1:$H$6,5,0)</f>
        <v>#N/A</v>
      </c>
      <c r="BJ112" s="612" t="e">
        <f>VLOOKUP(B112,Flexiloans!$D$1:$H$2,5,0)</f>
        <v>#N/A</v>
      </c>
      <c r="BK112" s="612" t="e">
        <f>VLOOKUP(B112,'Thirdware Solutions'!$D$1:$H$2,5,0)</f>
        <v>#N/A</v>
      </c>
      <c r="BL112" s="612" t="e">
        <f>VLOOKUP(B112,Tescom!$D$1:$H$8,5,0)</f>
        <v>#N/A</v>
      </c>
      <c r="BM112" s="612" t="e">
        <f>VLOOKUP(B112,'Cogno AI'!$D$1:$H$2,5,0)</f>
        <v>#N/A</v>
      </c>
      <c r="BN112" s="612" t="e">
        <f>VLOOKUP(B112,'ABM Knowledgeware'!$D$1:$H$2,5,0)</f>
        <v>#N/A</v>
      </c>
      <c r="BO112" s="612" t="e">
        <f>VLOOKUP(B112,'Concerto Software'!$D$1:$H$3,5,0)</f>
        <v>#N/A</v>
      </c>
      <c r="BP112" s="612" t="e">
        <f>VLOOKUP(B112,'My Captain'!$D$1:$H$4,5,0)</f>
        <v>#N/A</v>
      </c>
      <c r="BQ112" s="612" t="e">
        <f>VLOOKUP(B112,'Finoux Solutions'!$D$2:$H$4,5,0)</f>
        <v>#N/A</v>
      </c>
      <c r="BR112" s="612" t="e">
        <f>VLOOKUP(B112,'MITR Learning'!$D$1:$H$2,5,0)</f>
        <v>#N/A</v>
      </c>
      <c r="BS112" s="612" t="e">
        <f>VLOOKUP(B112,Nucsoft!$D$2:$H$6,5,0)</f>
        <v>#N/A</v>
      </c>
      <c r="BT112" s="612" t="e">
        <f>VLOOKUP(B112,'Paras Cadd'!$D$1:$H$2,5,0)</f>
        <v>#N/A</v>
      </c>
      <c r="BU112" s="612" t="e">
        <f>VLOOKUP(B112,'ICICI Securities'!$D$1:$H$2,5,0)</f>
        <v>#N/A</v>
      </c>
      <c r="BV112" s="612" t="e">
        <f>VLOOKUP(B112,'Citius Tech'!$D$2:$H$5,5,0)</f>
        <v>#N/A</v>
      </c>
      <c r="BW112" s="612" t="e">
        <f>VLOOKUP(B112,'Buzzy Brains'!$D$2:$H$2,5,0)</f>
        <v>#N/A</v>
      </c>
      <c r="BX112" s="612" t="e">
        <f>VLOOKUP(B112,'Decimal Point'!$D$2:$H$2,5,0)</f>
        <v>#N/A</v>
      </c>
      <c r="BY112" s="612" t="e">
        <f>VLOOKUP(B112,'Sankey Business Solutions'!$D$2:$H$3,5,0)</f>
        <v>#N/A</v>
      </c>
      <c r="BZ112" s="612" t="e">
        <f>VLOOKUP(B112,'Nangia &amp; Co LLP'!$D$2:$H$2,5,0)</f>
        <v>#N/A</v>
      </c>
      <c r="CA112" s="612" t="e">
        <f>VLOOKUP(B112,'FIS Solutions India Pvt Ltd'!$D$2:$H$2,5,0)</f>
        <v>#N/A</v>
      </c>
      <c r="CB112" s="612" t="e">
        <f>VLOOKUP(B112,'Delta Technology &amp; Management '!$D$2:$H$16,5,0)</f>
        <v>#N/A</v>
      </c>
      <c r="CC112" s="612" t="e">
        <f>VLOOKUP(B112,'Espoir Networks'!$D$3:$H$11,5,0)</f>
        <v>#N/A</v>
      </c>
      <c r="CD112" s="612" t="e">
        <f>VLOOKUP(B112,'Servosys Solution'!$D$3:$H$5,5,0)</f>
        <v>#N/A</v>
      </c>
      <c r="CE112" s="612" t="e">
        <f>VLOOKUP(B112,'Ribbon Communications'!$D$3:$H$4,5,0)</f>
        <v>#N/A</v>
      </c>
      <c r="CF112" s="612">
        <f t="shared" si="4"/>
        <v>0</v>
      </c>
      <c r="CG112" s="129" t="s">
        <v>3048</v>
      </c>
      <c r="CH112" s="129">
        <v>911468527099</v>
      </c>
      <c r="CI112" s="129" t="s">
        <v>134</v>
      </c>
      <c r="CJ112" s="129" t="s">
        <v>11736</v>
      </c>
      <c r="CK112" s="132">
        <v>42917</v>
      </c>
      <c r="CL112" s="129">
        <v>2021</v>
      </c>
      <c r="CM112" s="128" t="s">
        <v>11945</v>
      </c>
      <c r="CN112" s="129">
        <v>419</v>
      </c>
      <c r="CO112" s="133">
        <v>83.8</v>
      </c>
      <c r="CP112" s="129">
        <v>2015</v>
      </c>
      <c r="CQ112" s="129" t="s">
        <v>79</v>
      </c>
      <c r="CR112" s="128" t="s">
        <v>12147</v>
      </c>
      <c r="CS112" s="129">
        <v>469</v>
      </c>
      <c r="CT112" s="133">
        <v>72.150000000000006</v>
      </c>
      <c r="CU112" s="129">
        <v>2017</v>
      </c>
      <c r="CV112" s="129" t="s">
        <v>79</v>
      </c>
      <c r="CW112" s="131" t="s">
        <v>81</v>
      </c>
      <c r="CX112" s="131" t="s">
        <v>81</v>
      </c>
      <c r="CY112" s="129" t="s">
        <v>81</v>
      </c>
      <c r="CZ112" s="129" t="s">
        <v>81</v>
      </c>
      <c r="DA112" s="129" t="s">
        <v>81</v>
      </c>
      <c r="DB112" s="129" t="s">
        <v>81</v>
      </c>
      <c r="DC112" s="129" t="s">
        <v>81</v>
      </c>
      <c r="DD112" s="129" t="s">
        <v>81</v>
      </c>
      <c r="DE112" s="129" t="s">
        <v>81</v>
      </c>
      <c r="DF112" s="129">
        <v>0</v>
      </c>
      <c r="DG112" s="134">
        <v>7.37</v>
      </c>
      <c r="DH112" s="134">
        <v>6.69</v>
      </c>
      <c r="DI112" s="134">
        <v>6.23</v>
      </c>
      <c r="DJ112" s="134">
        <v>7.89</v>
      </c>
      <c r="DK112" s="134">
        <v>6.59</v>
      </c>
      <c r="DL112" s="131"/>
      <c r="DM112" s="129">
        <v>34.770000000000003</v>
      </c>
      <c r="DN112" s="129">
        <v>6.95</v>
      </c>
      <c r="DO112" s="129"/>
      <c r="DP112" s="131" t="s">
        <v>138</v>
      </c>
      <c r="DQ112" s="129">
        <v>0</v>
      </c>
      <c r="DR112" s="129">
        <v>0</v>
      </c>
      <c r="DS112" s="129" t="s">
        <v>83</v>
      </c>
      <c r="DT112" s="129" t="s">
        <v>83</v>
      </c>
      <c r="DU112" s="129" t="s">
        <v>83</v>
      </c>
      <c r="DV112" s="129" t="s">
        <v>83</v>
      </c>
      <c r="DW112" s="131" t="s">
        <v>83</v>
      </c>
      <c r="DX112" s="131" t="s">
        <v>84</v>
      </c>
      <c r="DY112" s="131" t="s">
        <v>81</v>
      </c>
      <c r="DZ112" s="131" t="s">
        <v>3051</v>
      </c>
      <c r="EA112" s="131" t="s">
        <v>86</v>
      </c>
      <c r="EB112" s="131" t="s">
        <v>3052</v>
      </c>
      <c r="EC112" s="131" t="s">
        <v>86</v>
      </c>
      <c r="ED112" s="131" t="s">
        <v>89</v>
      </c>
      <c r="EE112" s="131" t="s">
        <v>3053</v>
      </c>
      <c r="EF112" s="131" t="s">
        <v>3054</v>
      </c>
      <c r="EG112" s="131" t="s">
        <v>3055</v>
      </c>
      <c r="EH112" s="131" t="s">
        <v>3056</v>
      </c>
      <c r="EI112" s="131" t="s">
        <v>3057</v>
      </c>
      <c r="EJ112" s="135" t="s">
        <v>3058</v>
      </c>
      <c r="EK112" s="135" t="s">
        <v>3059</v>
      </c>
      <c r="EL112" s="135" t="s">
        <v>3060</v>
      </c>
      <c r="EM112" s="135" t="s">
        <v>3061</v>
      </c>
      <c r="EN112" s="131" t="s">
        <v>81</v>
      </c>
    </row>
    <row r="113" spans="1:144" ht="18" thickTop="1" thickBot="1">
      <c r="A113" s="575">
        <f t="shared" si="5"/>
        <v>112</v>
      </c>
      <c r="B113" s="572" t="s">
        <v>3080</v>
      </c>
      <c r="C113" s="600" t="s">
        <v>3081</v>
      </c>
      <c r="D113" s="570" t="s">
        <v>13209</v>
      </c>
      <c r="E113" s="568" t="str">
        <f t="shared" si="3"/>
        <v>Placed</v>
      </c>
      <c r="F113" s="570" t="s">
        <v>12493</v>
      </c>
      <c r="G113" s="570" t="s">
        <v>274</v>
      </c>
      <c r="H113" s="131" t="str">
        <f>VLOOKUP(B113,CMPN2!C:E,3,0)</f>
        <v>12th + Engineering without live KT</v>
      </c>
      <c r="I113" s="610" t="s">
        <v>3082</v>
      </c>
      <c r="J113" s="572">
        <v>22</v>
      </c>
      <c r="K113" s="611" t="s">
        <v>3083</v>
      </c>
      <c r="L113" s="611" t="s">
        <v>591</v>
      </c>
      <c r="M113" s="611" t="s">
        <v>3079</v>
      </c>
      <c r="N113" s="612" t="s">
        <v>3084</v>
      </c>
      <c r="O113" s="612">
        <v>8369072464</v>
      </c>
      <c r="P113" s="612">
        <v>8369072464</v>
      </c>
      <c r="Q113" s="612">
        <f>VLOOKUP(B113,'TCS CON'!$D$1:$H$98,5,0)</f>
        <v>336000</v>
      </c>
      <c r="R113" s="612" t="e">
        <f>VLOOKUP(B113,LTI!$C$1:$H$46,6,0)</f>
        <v>#N/A</v>
      </c>
      <c r="S113" s="612" t="e">
        <f>VLOOKUP(B113,JARO!$E$2:$I$11,5,0)</f>
        <v>#N/A</v>
      </c>
      <c r="T113" s="612" t="e">
        <f>VLOOKUP(B113,Capgemini!$D$3:$H$78,5,0)</f>
        <v>#N/A</v>
      </c>
      <c r="U113" s="612" t="e">
        <f>VLOOKUP(B113,Carwale!$D$1:$H$4,5,0)</f>
        <v>#N/A</v>
      </c>
      <c r="V113" s="612" t="e">
        <f>VLOOKUP(B113,'Interactive Brokers'!E:I,5,0)</f>
        <v>#N/A</v>
      </c>
      <c r="W113" s="612" t="e">
        <f>VLOOKUP(B113,'REL Jio'!E:I,5,0)</f>
        <v>#N/A</v>
      </c>
      <c r="X113" s="612" t="e">
        <f>VLOOKUP(B113,'Sciative Sol'!E:I,5,0)</f>
        <v>#N/A</v>
      </c>
      <c r="Y113" s="612" t="e">
        <f>VLOOKUP(B113,'Hexaware Tech'!E:I,5,0)</f>
        <v>#N/A</v>
      </c>
      <c r="Z113" s="612" t="e">
        <f>VLOOKUP(B113,Axis!D:H,5,0)</f>
        <v>#N/A</v>
      </c>
      <c r="AA113" s="612" t="e">
        <f>VLOOKUP(B113,Ugam!$D$3:$H$26,5,0)</f>
        <v>#N/A</v>
      </c>
      <c r="AB113" s="612" t="e">
        <f>VLOOKUP(B113,Zeus!F:J,5,0)</f>
        <v>#N/A</v>
      </c>
      <c r="AC113" s="612" t="e">
        <f>VLOOKUP(B113,Montran!F:J,5,0)</f>
        <v>#N/A</v>
      </c>
      <c r="AD113" s="612" t="e">
        <f>VLOOKUP(B113,Endurance!G113:L113,5,0)</f>
        <v>#N/A</v>
      </c>
      <c r="AE113" s="612" t="e">
        <f>VLOOKUP(B113,'Swabhav Techlabs'!$F$1:$J$2,5,0)</f>
        <v>#N/A</v>
      </c>
      <c r="AF113" s="612" t="e">
        <f>VLOOKUP(B113,'Quality Kiosk'!$F$1:$J$18,5,0)</f>
        <v>#N/A</v>
      </c>
      <c r="AG113" s="612" t="e">
        <f>VLOOKUP(B113,'Lemon VB'!$F$1:$J$2,5,0)</f>
        <v>#N/A</v>
      </c>
      <c r="AH113" s="612" t="e">
        <f>VLOOKUP(B113,Gocomet!$E$1:$I$3,5,0)</f>
        <v>#N/A</v>
      </c>
      <c r="AI113" s="612" t="e">
        <f>VLOOKUP(B113,'Ingram Micro'!$E$1:$I$8,5,0)</f>
        <v>#N/A</v>
      </c>
      <c r="AJ113" s="612" t="e">
        <f>VLOOKUP(B113,'DePronto Infotech'!$E$1:$I$2,5,0)</f>
        <v>#N/A</v>
      </c>
      <c r="AK113" s="612" t="e">
        <f>VLOOKUP(B113,'Reliance Retail'!$E$1:$I$4,5,0)</f>
        <v>#N/A</v>
      </c>
      <c r="AL113" s="612" t="e">
        <f>VLOOKUP(B113,'Bright Champs'!$D$1:$H$13,5,0)</f>
        <v>#N/A</v>
      </c>
      <c r="AM113" s="612" t="e">
        <f>VLOOKUP(B113,Neosoft!$E$1:$I$12,5,0)</f>
        <v>#N/A</v>
      </c>
      <c r="AN113" s="612" t="e">
        <f>VLOOKUP(B113,Infosys!$E$1:$I$3,5,0)</f>
        <v>#N/A</v>
      </c>
      <c r="AO113" s="612" t="e">
        <f>VLOOKUP(B113,Cerelabs!$E$1:$I$5,5,0)</f>
        <v>#N/A</v>
      </c>
      <c r="AP113" s="612" t="e">
        <f>VLOOKUP(B113,'Neebal Technologies'!$D$1:$H$2,5,0)</f>
        <v>#N/A</v>
      </c>
      <c r="AQ113" s="612" t="e">
        <f>VLOOKUP(B113,'Vertiv Energy'!$D$1:$H$2,5,0)</f>
        <v>#N/A</v>
      </c>
      <c r="AR113" s="612" t="e">
        <f>VLOOKUP(B113,'Acidaes Solutions (CRMNEXT)'!$D$1:$H$3,5,0)</f>
        <v>#N/A</v>
      </c>
      <c r="AS113" s="612" t="e">
        <f>VLOOKUP(B113,Growisto!$D$1:$H$2,5,0)</f>
        <v>#N/A</v>
      </c>
      <c r="AT113" s="612" t="e">
        <f>VLOOKUP(B113,'9.9 Mediaworx - Digit'!$D$1:$H$2,5,0)</f>
        <v>#N/A</v>
      </c>
      <c r="AU113" s="612" t="e">
        <f>VLOOKUP(B113,'Vistaar systems Pvt Ltd'!$D$2:$H$3,5,0)</f>
        <v>#N/A</v>
      </c>
      <c r="AV113" s="612" t="e">
        <f>VLOOKUP(B113,'Course 5i'!$D$2:$H$11,5,0)</f>
        <v>#N/A</v>
      </c>
      <c r="AW113" s="612" t="e">
        <f>VLOOKUP(B113,'Radiant Appliances &amp; Electronic'!$D$1:$H$13,5,0)</f>
        <v>#N/A</v>
      </c>
      <c r="AX113" s="612" t="e">
        <f>VLOOKUP(B113,'Atos Global'!$D$3:$H$27,5,0)</f>
        <v>#N/A</v>
      </c>
      <c r="AY113" s="612" t="e">
        <f>VLOOKUP(B113,'Saama Technologies'!$D$1:$H$2,5,0)</f>
        <v>#N/A</v>
      </c>
      <c r="AZ113" s="612" t="e">
        <f>VLOOKUP(B113,'Multiplier Solutions'!$D$1:$H$2,5,0)</f>
        <v>#N/A</v>
      </c>
      <c r="BA113" s="612" t="e">
        <f>VLOOKUP(B113,GEP!$D$2:$H$5,5,0)</f>
        <v>#N/A</v>
      </c>
      <c r="BB113" s="612" t="e">
        <f>VLOOKUP(B113,Accenture!$D$1:$H$6,5,0)</f>
        <v>#N/A</v>
      </c>
      <c r="BC113" s="612" t="e">
        <f>VLOOKUP(B113,'Endurance International Group'!$D$1:$H$2,5,0)</f>
        <v>#N/A</v>
      </c>
      <c r="BD113" s="612" t="e">
        <f>VLOOKUP(B113,Newgen!$D$1:$H$2,5,0)</f>
        <v>#N/A</v>
      </c>
      <c r="BE113" s="612" t="e">
        <f>VLOOKUP(B113,'3D Incredible'!D113:H113,5,0)</f>
        <v>#N/A</v>
      </c>
      <c r="BF113" s="612" t="e">
        <f>VLOOKUP(B113,'Raja Software Labs'!$D$2:$H$2,5,0)</f>
        <v>#N/A</v>
      </c>
      <c r="BG113" s="612" t="e">
        <f>VLOOKUP(B113,Wipro!$D$1:$H$2,5,0)</f>
        <v>#N/A</v>
      </c>
      <c r="BH113" s="612" t="e">
        <f>VLOOKUP(B113,'Perch Technologies'!$D$2:$H$2,5,0)</f>
        <v>#N/A</v>
      </c>
      <c r="BI113" s="612" t="e">
        <f>VLOOKUP(B113,'Morning Star'!$D$1:$H$6,5,0)</f>
        <v>#N/A</v>
      </c>
      <c r="BJ113" s="612" t="e">
        <f>VLOOKUP(B113,Flexiloans!$D$1:$H$2,5,0)</f>
        <v>#N/A</v>
      </c>
      <c r="BK113" s="612" t="e">
        <f>VLOOKUP(B113,'Thirdware Solutions'!$D$1:$H$2,5,0)</f>
        <v>#N/A</v>
      </c>
      <c r="BL113" s="612" t="e">
        <f>VLOOKUP(B113,Tescom!$D$1:$H$8,5,0)</f>
        <v>#N/A</v>
      </c>
      <c r="BM113" s="612" t="e">
        <f>VLOOKUP(B113,'Cogno AI'!$D$1:$H$2,5,0)</f>
        <v>#N/A</v>
      </c>
      <c r="BN113" s="612" t="e">
        <f>VLOOKUP(B113,'ABM Knowledgeware'!$D$1:$H$2,5,0)</f>
        <v>#N/A</v>
      </c>
      <c r="BO113" s="612" t="e">
        <f>VLOOKUP(B113,'Concerto Software'!$D$1:$H$3,5,0)</f>
        <v>#N/A</v>
      </c>
      <c r="BP113" s="612" t="e">
        <f>VLOOKUP(B113,'My Captain'!$D$1:$H$4,5,0)</f>
        <v>#N/A</v>
      </c>
      <c r="BQ113" s="612" t="e">
        <f>VLOOKUP(B113,'Finoux Solutions'!$D$2:$H$4,5,0)</f>
        <v>#N/A</v>
      </c>
      <c r="BR113" s="612" t="e">
        <f>VLOOKUP(B113,'MITR Learning'!$D$1:$H$2,5,0)</f>
        <v>#N/A</v>
      </c>
      <c r="BS113" s="612" t="e">
        <f>VLOOKUP(B113,Nucsoft!$D$2:$H$6,5,0)</f>
        <v>#N/A</v>
      </c>
      <c r="BT113" s="612" t="e">
        <f>VLOOKUP(B113,'Paras Cadd'!$D$1:$H$2,5,0)</f>
        <v>#N/A</v>
      </c>
      <c r="BU113" s="612" t="e">
        <f>VLOOKUP(B113,'ICICI Securities'!$D$1:$H$2,5,0)</f>
        <v>#N/A</v>
      </c>
      <c r="BV113" s="612" t="e">
        <f>VLOOKUP(B113,'Citius Tech'!$D$2:$H$5,5,0)</f>
        <v>#N/A</v>
      </c>
      <c r="BW113" s="612" t="e">
        <f>VLOOKUP(B113,'Buzzy Brains'!$D$2:$H$2,5,0)</f>
        <v>#N/A</v>
      </c>
      <c r="BX113" s="612" t="e">
        <f>VLOOKUP(B113,'Decimal Point'!$D$2:$H$2,5,0)</f>
        <v>#N/A</v>
      </c>
      <c r="BY113" s="612" t="e">
        <f>VLOOKUP(B113,'Sankey Business Solutions'!$D$2:$H$3,5,0)</f>
        <v>#N/A</v>
      </c>
      <c r="BZ113" s="612" t="e">
        <f>VLOOKUP(B113,'Nangia &amp; Co LLP'!$D$2:$H$2,5,0)</f>
        <v>#N/A</v>
      </c>
      <c r="CA113" s="612" t="e">
        <f>VLOOKUP(B113,'FIS Solutions India Pvt Ltd'!$D$2:$H$2,5,0)</f>
        <v>#N/A</v>
      </c>
      <c r="CB113" s="612" t="e">
        <f>VLOOKUP(B113,'Delta Technology &amp; Management '!$D$2:$H$16,5,0)</f>
        <v>#N/A</v>
      </c>
      <c r="CC113" s="612" t="e">
        <f>VLOOKUP(B113,'Espoir Networks'!$D$3:$H$11,5,0)</f>
        <v>#N/A</v>
      </c>
      <c r="CD113" s="612" t="e">
        <f>VLOOKUP(B113,'Servosys Solution'!$D$3:$H$5,5,0)</f>
        <v>#N/A</v>
      </c>
      <c r="CE113" s="612" t="e">
        <f>VLOOKUP(B113,'Ribbon Communications'!$D$3:$H$4,5,0)</f>
        <v>#N/A</v>
      </c>
      <c r="CF113" s="612">
        <f t="shared" si="4"/>
        <v>1</v>
      </c>
      <c r="CG113" s="129" t="s">
        <v>134</v>
      </c>
      <c r="CH113" s="129">
        <v>963973799735</v>
      </c>
      <c r="CI113" s="129" t="s">
        <v>134</v>
      </c>
      <c r="CJ113" s="129" t="s">
        <v>11736</v>
      </c>
      <c r="CK113" s="132">
        <v>42917</v>
      </c>
      <c r="CL113" s="129">
        <v>2021</v>
      </c>
      <c r="CM113" s="128" t="s">
        <v>3085</v>
      </c>
      <c r="CN113" s="129">
        <v>438</v>
      </c>
      <c r="CO113" s="133">
        <v>87.6</v>
      </c>
      <c r="CP113" s="129">
        <v>2014</v>
      </c>
      <c r="CQ113" s="129" t="s">
        <v>79</v>
      </c>
      <c r="CR113" s="128" t="s">
        <v>3086</v>
      </c>
      <c r="CS113" s="129">
        <v>546</v>
      </c>
      <c r="CT113" s="133">
        <v>84</v>
      </c>
      <c r="CU113" s="129">
        <v>2016</v>
      </c>
      <c r="CV113" s="129" t="s">
        <v>79</v>
      </c>
      <c r="CW113" s="131" t="s">
        <v>81</v>
      </c>
      <c r="CX113" s="131" t="s">
        <v>81</v>
      </c>
      <c r="CY113" s="129" t="s">
        <v>81</v>
      </c>
      <c r="CZ113" s="129" t="s">
        <v>81</v>
      </c>
      <c r="DA113" s="129" t="s">
        <v>81</v>
      </c>
      <c r="DB113" s="129" t="s">
        <v>81</v>
      </c>
      <c r="DC113" s="129" t="s">
        <v>81</v>
      </c>
      <c r="DD113" s="129" t="s">
        <v>81</v>
      </c>
      <c r="DE113" s="129" t="s">
        <v>81</v>
      </c>
      <c r="DF113" s="129">
        <v>0</v>
      </c>
      <c r="DG113" s="134">
        <v>8.24</v>
      </c>
      <c r="DH113" s="134">
        <v>8.31</v>
      </c>
      <c r="DI113" s="134">
        <v>7.35</v>
      </c>
      <c r="DJ113" s="134">
        <v>8.3000000000000007</v>
      </c>
      <c r="DK113" s="134">
        <v>7.03</v>
      </c>
      <c r="DL113" s="131"/>
      <c r="DM113" s="129">
        <v>39.229999999999997</v>
      </c>
      <c r="DN113" s="129">
        <v>7.84</v>
      </c>
      <c r="DO113" s="129"/>
      <c r="DP113" s="131" t="s">
        <v>138</v>
      </c>
      <c r="DQ113" s="129">
        <v>0</v>
      </c>
      <c r="DR113" s="129">
        <v>0</v>
      </c>
      <c r="DS113" s="129" t="s">
        <v>83</v>
      </c>
      <c r="DT113" s="129" t="s">
        <v>230</v>
      </c>
      <c r="DU113" s="129" t="s">
        <v>83</v>
      </c>
      <c r="DV113" s="129" t="s">
        <v>83</v>
      </c>
      <c r="DW113" s="131" t="s">
        <v>83</v>
      </c>
      <c r="DX113" s="131" t="s">
        <v>84</v>
      </c>
      <c r="DY113" s="131" t="s">
        <v>81</v>
      </c>
      <c r="DZ113" s="131" t="s">
        <v>3087</v>
      </c>
      <c r="EA113" s="131" t="s">
        <v>3088</v>
      </c>
      <c r="EB113" s="131" t="s">
        <v>3089</v>
      </c>
      <c r="EC113" s="131" t="s">
        <v>3090</v>
      </c>
      <c r="ED113" s="131" t="s">
        <v>89</v>
      </c>
      <c r="EE113" s="131" t="s">
        <v>3091</v>
      </c>
      <c r="EF113" s="131" t="s">
        <v>3092</v>
      </c>
      <c r="EG113" s="131" t="s">
        <v>81</v>
      </c>
      <c r="EH113" s="131" t="s">
        <v>81</v>
      </c>
      <c r="EI113" s="131" t="s">
        <v>3093</v>
      </c>
      <c r="EJ113" s="135" t="s">
        <v>3094</v>
      </c>
      <c r="EK113" s="135" t="s">
        <v>3095</v>
      </c>
      <c r="EL113" s="135" t="s">
        <v>3096</v>
      </c>
      <c r="EM113" s="135" t="s">
        <v>3097</v>
      </c>
      <c r="EN113" s="131" t="s">
        <v>81</v>
      </c>
    </row>
    <row r="114" spans="1:144" ht="18" thickTop="1" thickBot="1">
      <c r="A114" s="575">
        <f t="shared" si="5"/>
        <v>113</v>
      </c>
      <c r="B114" s="572" t="s">
        <v>3264</v>
      </c>
      <c r="C114" s="600" t="s">
        <v>3265</v>
      </c>
      <c r="D114" s="570" t="s">
        <v>13208</v>
      </c>
      <c r="E114" s="568" t="str">
        <f t="shared" si="3"/>
        <v>Placed</v>
      </c>
      <c r="F114" s="570" t="s">
        <v>12493</v>
      </c>
      <c r="G114" s="570" t="s">
        <v>274</v>
      </c>
      <c r="H114" s="131" t="str">
        <f>VLOOKUP(B114,CMPN2!C:E,3,0)</f>
        <v>Diploma  + Direct Second Year Engineering without live KT</v>
      </c>
      <c r="I114" s="610" t="s">
        <v>3266</v>
      </c>
      <c r="J114" s="572">
        <v>21</v>
      </c>
      <c r="K114" s="611" t="s">
        <v>3267</v>
      </c>
      <c r="L114" s="611" t="s">
        <v>3268</v>
      </c>
      <c r="M114" s="611" t="s">
        <v>3269</v>
      </c>
      <c r="N114" s="612" t="s">
        <v>3263</v>
      </c>
      <c r="O114" s="612">
        <v>9673877247</v>
      </c>
      <c r="P114" s="612">
        <v>8424852694</v>
      </c>
      <c r="Q114" s="612">
        <f>VLOOKUP(B114,'TCS CON'!$D$1:$H$98,5,0)</f>
        <v>336000</v>
      </c>
      <c r="R114" s="612" t="e">
        <f>VLOOKUP(B114,LTI!$C$1:$H$46,6,0)</f>
        <v>#N/A</v>
      </c>
      <c r="S114" s="612" t="e">
        <f>VLOOKUP(B114,JARO!$E$2:$I$11,5,0)</f>
        <v>#N/A</v>
      </c>
      <c r="T114" s="612" t="e">
        <f>VLOOKUP(B114,Capgemini!$D$3:$H$78,5,0)</f>
        <v>#N/A</v>
      </c>
      <c r="U114" s="612" t="e">
        <f>VLOOKUP(B114,Carwale!$D$1:$H$4,5,0)</f>
        <v>#N/A</v>
      </c>
      <c r="V114" s="612" t="e">
        <f>VLOOKUP(B114,'Interactive Brokers'!E:I,5,0)</f>
        <v>#N/A</v>
      </c>
      <c r="W114" s="612" t="e">
        <f>VLOOKUP(B114,'REL Jio'!E:I,5,0)</f>
        <v>#N/A</v>
      </c>
      <c r="X114" s="612" t="e">
        <f>VLOOKUP(B114,'Sciative Sol'!E:I,5,0)</f>
        <v>#N/A</v>
      </c>
      <c r="Y114" s="612" t="e">
        <f>VLOOKUP(B114,'Hexaware Tech'!E:I,5,0)</f>
        <v>#N/A</v>
      </c>
      <c r="Z114" s="612" t="e">
        <f>VLOOKUP(B114,Axis!D:H,5,0)</f>
        <v>#N/A</v>
      </c>
      <c r="AA114" s="612" t="e">
        <f>VLOOKUP(B114,Ugam!$D$3:$H$26,5,0)</f>
        <v>#N/A</v>
      </c>
      <c r="AB114" s="612" t="e">
        <f>VLOOKUP(B114,Zeus!F:J,5,0)</f>
        <v>#N/A</v>
      </c>
      <c r="AC114" s="612" t="e">
        <f>VLOOKUP(B114,Montran!F:J,5,0)</f>
        <v>#N/A</v>
      </c>
      <c r="AD114" s="612" t="e">
        <f>VLOOKUP(B114,Endurance!G114:L114,5,0)</f>
        <v>#N/A</v>
      </c>
      <c r="AE114" s="612" t="e">
        <f>VLOOKUP(B114,'Swabhav Techlabs'!$F$1:$J$2,5,0)</f>
        <v>#N/A</v>
      </c>
      <c r="AF114" s="612" t="e">
        <f>VLOOKUP(B114,'Quality Kiosk'!$F$1:$J$18,5,0)</f>
        <v>#N/A</v>
      </c>
      <c r="AG114" s="612" t="e">
        <f>VLOOKUP(B114,'Lemon VB'!$F$1:$J$2,5,0)</f>
        <v>#N/A</v>
      </c>
      <c r="AH114" s="612" t="e">
        <f>VLOOKUP(B114,Gocomet!$E$1:$I$3,5,0)</f>
        <v>#N/A</v>
      </c>
      <c r="AI114" s="612" t="e">
        <f>VLOOKUP(B114,'Ingram Micro'!$E$1:$I$8,5,0)</f>
        <v>#N/A</v>
      </c>
      <c r="AJ114" s="612" t="e">
        <f>VLOOKUP(B114,'DePronto Infotech'!$E$1:$I$2,5,0)</f>
        <v>#N/A</v>
      </c>
      <c r="AK114" s="612" t="e">
        <f>VLOOKUP(B114,'Reliance Retail'!$E$1:$I$4,5,0)</f>
        <v>#N/A</v>
      </c>
      <c r="AL114" s="612" t="e">
        <f>VLOOKUP(B114,'Bright Champs'!$D$1:$H$13,5,0)</f>
        <v>#N/A</v>
      </c>
      <c r="AM114" s="612" t="e">
        <f>VLOOKUP(B114,Neosoft!$E$1:$I$12,5,0)</f>
        <v>#N/A</v>
      </c>
      <c r="AN114" s="612" t="e">
        <f>VLOOKUP(B114,Infosys!$E$1:$I$3,5,0)</f>
        <v>#N/A</v>
      </c>
      <c r="AO114" s="612" t="e">
        <f>VLOOKUP(B114,Cerelabs!$E$1:$I$5,5,0)</f>
        <v>#N/A</v>
      </c>
      <c r="AP114" s="612" t="e">
        <f>VLOOKUP(B114,'Neebal Technologies'!$D$1:$H$2,5,0)</f>
        <v>#N/A</v>
      </c>
      <c r="AQ114" s="612" t="e">
        <f>VLOOKUP(B114,'Vertiv Energy'!$D$1:$H$2,5,0)</f>
        <v>#N/A</v>
      </c>
      <c r="AR114" s="612" t="e">
        <f>VLOOKUP(B114,'Acidaes Solutions (CRMNEXT)'!$D$1:$H$3,5,0)</f>
        <v>#N/A</v>
      </c>
      <c r="AS114" s="612" t="e">
        <f>VLOOKUP(B114,Growisto!$D$1:$H$2,5,0)</f>
        <v>#N/A</v>
      </c>
      <c r="AT114" s="612" t="e">
        <f>VLOOKUP(B114,'9.9 Mediaworx - Digit'!$D$1:$H$2,5,0)</f>
        <v>#N/A</v>
      </c>
      <c r="AU114" s="612" t="e">
        <f>VLOOKUP(B114,'Vistaar systems Pvt Ltd'!$D$2:$H$3,5,0)</f>
        <v>#N/A</v>
      </c>
      <c r="AV114" s="612" t="e">
        <f>VLOOKUP(B114,'Course 5i'!$D$2:$H$11,5,0)</f>
        <v>#N/A</v>
      </c>
      <c r="AW114" s="612" t="e">
        <f>VLOOKUP(B114,'Radiant Appliances &amp; Electronic'!$D$1:$H$13,5,0)</f>
        <v>#N/A</v>
      </c>
      <c r="AX114" s="612" t="e">
        <f>VLOOKUP(B114,'Atos Global'!$D$3:$H$27,5,0)</f>
        <v>#N/A</v>
      </c>
      <c r="AY114" s="612" t="e">
        <f>VLOOKUP(B114,'Saama Technologies'!$D$1:$H$2,5,0)</f>
        <v>#N/A</v>
      </c>
      <c r="AZ114" s="612" t="e">
        <f>VLOOKUP(B114,'Multiplier Solutions'!$D$1:$H$2,5,0)</f>
        <v>#N/A</v>
      </c>
      <c r="BA114" s="612" t="e">
        <f>VLOOKUP(B114,GEP!$D$2:$H$5,5,0)</f>
        <v>#N/A</v>
      </c>
      <c r="BB114" s="612" t="e">
        <f>VLOOKUP(B114,Accenture!$D$1:$H$6,5,0)</f>
        <v>#N/A</v>
      </c>
      <c r="BC114" s="612" t="e">
        <f>VLOOKUP(B114,'Endurance International Group'!$D$1:$H$2,5,0)</f>
        <v>#N/A</v>
      </c>
      <c r="BD114" s="612" t="e">
        <f>VLOOKUP(B114,Newgen!$D$1:$H$2,5,0)</f>
        <v>#N/A</v>
      </c>
      <c r="BE114" s="612" t="e">
        <f>VLOOKUP(B114,'3D Incredible'!D114:H114,5,0)</f>
        <v>#N/A</v>
      </c>
      <c r="BF114" s="612" t="e">
        <f>VLOOKUP(B114,'Raja Software Labs'!$D$2:$H$2,5,0)</f>
        <v>#N/A</v>
      </c>
      <c r="BG114" s="612" t="e">
        <f>VLOOKUP(B114,Wipro!$D$1:$H$2,5,0)</f>
        <v>#N/A</v>
      </c>
      <c r="BH114" s="612" t="e">
        <f>VLOOKUP(B114,'Perch Technologies'!$D$2:$H$2,5,0)</f>
        <v>#N/A</v>
      </c>
      <c r="BI114" s="612" t="e">
        <f>VLOOKUP(B114,'Morning Star'!$D$1:$H$6,5,0)</f>
        <v>#N/A</v>
      </c>
      <c r="BJ114" s="612" t="e">
        <f>VLOOKUP(B114,Flexiloans!$D$1:$H$2,5,0)</f>
        <v>#N/A</v>
      </c>
      <c r="BK114" s="612" t="e">
        <f>VLOOKUP(B114,'Thirdware Solutions'!$D$1:$H$2,5,0)</f>
        <v>#N/A</v>
      </c>
      <c r="BL114" s="612" t="e">
        <f>VLOOKUP(B114,Tescom!$D$1:$H$8,5,0)</f>
        <v>#N/A</v>
      </c>
      <c r="BM114" s="612" t="e">
        <f>VLOOKUP(B114,'Cogno AI'!$D$1:$H$2,5,0)</f>
        <v>#N/A</v>
      </c>
      <c r="BN114" s="612" t="e">
        <f>VLOOKUP(B114,'ABM Knowledgeware'!$D$1:$H$2,5,0)</f>
        <v>#N/A</v>
      </c>
      <c r="BO114" s="612" t="e">
        <f>VLOOKUP(B114,'Concerto Software'!$D$1:$H$3,5,0)</f>
        <v>#N/A</v>
      </c>
      <c r="BP114" s="612" t="e">
        <f>VLOOKUP(B114,'My Captain'!$D$1:$H$4,5,0)</f>
        <v>#N/A</v>
      </c>
      <c r="BQ114" s="612" t="e">
        <f>VLOOKUP(B114,'Finoux Solutions'!$D$2:$H$4,5,0)</f>
        <v>#N/A</v>
      </c>
      <c r="BR114" s="612" t="e">
        <f>VLOOKUP(B114,'MITR Learning'!$D$1:$H$2,5,0)</f>
        <v>#N/A</v>
      </c>
      <c r="BS114" s="612" t="e">
        <f>VLOOKUP(B114,Nucsoft!$D$2:$H$6,5,0)</f>
        <v>#N/A</v>
      </c>
      <c r="BT114" s="612" t="e">
        <f>VLOOKUP(B114,'Paras Cadd'!$D$1:$H$2,5,0)</f>
        <v>#N/A</v>
      </c>
      <c r="BU114" s="612" t="e">
        <f>VLOOKUP(B114,'ICICI Securities'!$D$1:$H$2,5,0)</f>
        <v>#N/A</v>
      </c>
      <c r="BV114" s="612" t="e">
        <f>VLOOKUP(B114,'Citius Tech'!$D$2:$H$5,5,0)</f>
        <v>#N/A</v>
      </c>
      <c r="BW114" s="612" t="e">
        <f>VLOOKUP(B114,'Buzzy Brains'!$D$2:$H$2,5,0)</f>
        <v>#N/A</v>
      </c>
      <c r="BX114" s="612" t="e">
        <f>VLOOKUP(B114,'Decimal Point'!$D$2:$H$2,5,0)</f>
        <v>#N/A</v>
      </c>
      <c r="BY114" s="612" t="e">
        <f>VLOOKUP(B114,'Sankey Business Solutions'!$D$2:$H$3,5,0)</f>
        <v>#N/A</v>
      </c>
      <c r="BZ114" s="612" t="e">
        <f>VLOOKUP(B114,'Nangia &amp; Co LLP'!$D$2:$H$2,5,0)</f>
        <v>#N/A</v>
      </c>
      <c r="CA114" s="612" t="e">
        <f>VLOOKUP(B114,'FIS Solutions India Pvt Ltd'!$D$2:$H$2,5,0)</f>
        <v>#N/A</v>
      </c>
      <c r="CB114" s="612" t="e">
        <f>VLOOKUP(B114,'Delta Technology &amp; Management '!$D$2:$H$16,5,0)</f>
        <v>#N/A</v>
      </c>
      <c r="CC114" s="612" t="e">
        <f>VLOOKUP(B114,'Espoir Networks'!$D$3:$H$11,5,0)</f>
        <v>#N/A</v>
      </c>
      <c r="CD114" s="612" t="e">
        <f>VLOOKUP(B114,'Servosys Solution'!$D$3:$H$5,5,0)</f>
        <v>#N/A</v>
      </c>
      <c r="CE114" s="612" t="e">
        <f>VLOOKUP(B114,'Ribbon Communications'!$D$3:$H$4,5,0)</f>
        <v>#N/A</v>
      </c>
      <c r="CF114" s="612">
        <f t="shared" si="4"/>
        <v>1</v>
      </c>
      <c r="CG114" s="129" t="s">
        <v>3270</v>
      </c>
      <c r="CH114" s="129">
        <v>769203222426</v>
      </c>
      <c r="CI114" s="129" t="s">
        <v>81</v>
      </c>
      <c r="CJ114" s="129" t="s">
        <v>11737</v>
      </c>
      <c r="CK114" s="132">
        <v>43282</v>
      </c>
      <c r="CL114" s="129">
        <v>2021</v>
      </c>
      <c r="CM114" s="128" t="s">
        <v>3271</v>
      </c>
      <c r="CN114" s="129">
        <v>420</v>
      </c>
      <c r="CO114" s="133">
        <v>84</v>
      </c>
      <c r="CP114" s="129">
        <v>2014</v>
      </c>
      <c r="CQ114" s="129" t="s">
        <v>276</v>
      </c>
      <c r="CR114" s="128" t="s">
        <v>3272</v>
      </c>
      <c r="CS114" s="129">
        <v>411</v>
      </c>
      <c r="CT114" s="133">
        <v>82.2</v>
      </c>
      <c r="CU114" s="129">
        <v>2016</v>
      </c>
      <c r="CV114" s="129" t="s">
        <v>276</v>
      </c>
      <c r="CW114" s="131" t="s">
        <v>3273</v>
      </c>
      <c r="CX114" s="131" t="s">
        <v>229</v>
      </c>
      <c r="CY114" s="129">
        <v>1038</v>
      </c>
      <c r="CZ114" s="129">
        <v>90.26</v>
      </c>
      <c r="DA114" s="129">
        <v>2018</v>
      </c>
      <c r="DB114" s="129" t="s">
        <v>944</v>
      </c>
      <c r="DC114" s="129" t="s">
        <v>113</v>
      </c>
      <c r="DD114" s="129">
        <v>81.489999999999995</v>
      </c>
      <c r="DE114" s="129">
        <v>79.959999999999994</v>
      </c>
      <c r="DF114" s="129">
        <v>0</v>
      </c>
      <c r="DG114" s="131" t="s">
        <v>81</v>
      </c>
      <c r="DH114" s="131" t="s">
        <v>81</v>
      </c>
      <c r="DI114" s="134">
        <v>8.0399999999999991</v>
      </c>
      <c r="DJ114" s="134">
        <v>8.26</v>
      </c>
      <c r="DK114" s="134">
        <v>8</v>
      </c>
      <c r="DL114" s="134">
        <v>9.84</v>
      </c>
      <c r="DM114" s="129">
        <v>34.14</v>
      </c>
      <c r="DN114" s="129">
        <v>8.52</v>
      </c>
      <c r="DO114" s="129"/>
      <c r="DP114" s="131" t="s">
        <v>338</v>
      </c>
      <c r="DQ114" s="129">
        <v>0</v>
      </c>
      <c r="DR114" s="129">
        <v>0</v>
      </c>
      <c r="DS114" s="129" t="s">
        <v>83</v>
      </c>
      <c r="DT114" s="129" t="s">
        <v>83</v>
      </c>
      <c r="DU114" s="129" t="s">
        <v>83</v>
      </c>
      <c r="DV114" s="129" t="s">
        <v>83</v>
      </c>
      <c r="DW114" s="131" t="s">
        <v>83</v>
      </c>
      <c r="DX114" s="131" t="s">
        <v>84</v>
      </c>
      <c r="DY114" s="131" t="s">
        <v>81</v>
      </c>
      <c r="DZ114" s="131" t="s">
        <v>3274</v>
      </c>
      <c r="EA114" s="131" t="s">
        <v>883</v>
      </c>
      <c r="EB114" s="131" t="s">
        <v>3275</v>
      </c>
      <c r="EC114" s="131" t="s">
        <v>88</v>
      </c>
      <c r="ED114" s="131" t="s">
        <v>89</v>
      </c>
      <c r="EE114" s="131" t="s">
        <v>3276</v>
      </c>
      <c r="EF114" s="131" t="s">
        <v>3277</v>
      </c>
      <c r="EG114" s="131" t="s">
        <v>3278</v>
      </c>
      <c r="EH114" s="131" t="s">
        <v>3279</v>
      </c>
      <c r="EI114" s="131" t="s">
        <v>3280</v>
      </c>
      <c r="EJ114" s="135" t="s">
        <v>3281</v>
      </c>
      <c r="EK114" s="135" t="s">
        <v>3282</v>
      </c>
      <c r="EL114" s="135" t="s">
        <v>3283</v>
      </c>
      <c r="EM114" s="135" t="s">
        <v>3284</v>
      </c>
      <c r="EN114" s="131" t="s">
        <v>81</v>
      </c>
    </row>
    <row r="115" spans="1:144" ht="18" thickTop="1" thickBot="1">
      <c r="A115" s="575">
        <f t="shared" si="5"/>
        <v>114</v>
      </c>
      <c r="B115" s="572" t="s">
        <v>3976</v>
      </c>
      <c r="C115" s="600" t="s">
        <v>3977</v>
      </c>
      <c r="D115" s="570" t="s">
        <v>13209</v>
      </c>
      <c r="E115" s="568" t="str">
        <f t="shared" si="3"/>
        <v>Placed</v>
      </c>
      <c r="F115" s="570" t="s">
        <v>12493</v>
      </c>
      <c r="G115" s="570" t="s">
        <v>274</v>
      </c>
      <c r="H115" s="131" t="str">
        <f>VLOOKUP(B115,CMPN2!C:E,3,0)</f>
        <v>Diploma  + Direct Second Year Engineering without live KT</v>
      </c>
      <c r="I115" s="610" t="s">
        <v>3920</v>
      </c>
      <c r="J115" s="572">
        <v>20</v>
      </c>
      <c r="K115" s="611" t="s">
        <v>3978</v>
      </c>
      <c r="L115" s="611" t="s">
        <v>73</v>
      </c>
      <c r="M115" s="611" t="s">
        <v>3979</v>
      </c>
      <c r="N115" s="612" t="s">
        <v>3975</v>
      </c>
      <c r="O115" s="612">
        <v>9167380520</v>
      </c>
      <c r="P115" s="612">
        <v>9167380520</v>
      </c>
      <c r="Q115" s="612">
        <f>VLOOKUP(B115,'TCS CON'!$D$1:$H$98,5,0)</f>
        <v>336000</v>
      </c>
      <c r="R115" s="612" t="e">
        <f>VLOOKUP(B115,LTI!$C$1:$H$46,6,0)</f>
        <v>#N/A</v>
      </c>
      <c r="S115" s="612" t="e">
        <f>VLOOKUP(B115,JARO!$E$2:$I$11,5,0)</f>
        <v>#N/A</v>
      </c>
      <c r="T115" s="612" t="e">
        <f>VLOOKUP(B115,Capgemini!$D$3:$H$78,5,0)</f>
        <v>#N/A</v>
      </c>
      <c r="U115" s="612" t="e">
        <f>VLOOKUP(B115,Carwale!$D$1:$H$4,5,0)</f>
        <v>#N/A</v>
      </c>
      <c r="V115" s="612" t="e">
        <f>VLOOKUP(B115,'Interactive Brokers'!E:I,5,0)</f>
        <v>#N/A</v>
      </c>
      <c r="W115" s="612" t="e">
        <f>VLOOKUP(B115,'REL Jio'!E:I,5,0)</f>
        <v>#N/A</v>
      </c>
      <c r="X115" s="612" t="e">
        <f>VLOOKUP(B115,'Sciative Sol'!E:I,5,0)</f>
        <v>#N/A</v>
      </c>
      <c r="Y115" s="612" t="e">
        <f>VLOOKUP(B115,'Hexaware Tech'!E:I,5,0)</f>
        <v>#N/A</v>
      </c>
      <c r="Z115" s="612" t="e">
        <f>VLOOKUP(B115,Axis!D:H,5,0)</f>
        <v>#N/A</v>
      </c>
      <c r="AA115" s="612" t="e">
        <f>VLOOKUP(B115,Ugam!$D$3:$H$26,5,0)</f>
        <v>#N/A</v>
      </c>
      <c r="AB115" s="612" t="e">
        <f>VLOOKUP(B115,Zeus!F:J,5,0)</f>
        <v>#N/A</v>
      </c>
      <c r="AC115" s="612" t="e">
        <f>VLOOKUP(B115,Montran!F:J,5,0)</f>
        <v>#N/A</v>
      </c>
      <c r="AD115" s="612" t="e">
        <f>VLOOKUP(B115,Endurance!G115:L115,5,0)</f>
        <v>#N/A</v>
      </c>
      <c r="AE115" s="612" t="e">
        <f>VLOOKUP(B115,'Swabhav Techlabs'!$F$1:$J$2,5,0)</f>
        <v>#N/A</v>
      </c>
      <c r="AF115" s="612" t="e">
        <f>VLOOKUP(B115,'Quality Kiosk'!$F$1:$J$18,5,0)</f>
        <v>#N/A</v>
      </c>
      <c r="AG115" s="612" t="e">
        <f>VLOOKUP(B115,'Lemon VB'!$F$1:$J$2,5,0)</f>
        <v>#N/A</v>
      </c>
      <c r="AH115" s="612" t="e">
        <f>VLOOKUP(B115,Gocomet!$E$1:$I$3,5,0)</f>
        <v>#N/A</v>
      </c>
      <c r="AI115" s="612" t="e">
        <f>VLOOKUP(B115,'Ingram Micro'!$E$1:$I$8,5,0)</f>
        <v>#N/A</v>
      </c>
      <c r="AJ115" s="612" t="e">
        <f>VLOOKUP(B115,'DePronto Infotech'!$E$1:$I$2,5,0)</f>
        <v>#N/A</v>
      </c>
      <c r="AK115" s="612" t="e">
        <f>VLOOKUP(B115,'Reliance Retail'!$E$1:$I$4,5,0)</f>
        <v>#N/A</v>
      </c>
      <c r="AL115" s="612" t="e">
        <f>VLOOKUP(B115,'Bright Champs'!$D$1:$H$13,5,0)</f>
        <v>#N/A</v>
      </c>
      <c r="AM115" s="612" t="e">
        <f>VLOOKUP(B115,Neosoft!$E$1:$I$12,5,0)</f>
        <v>#N/A</v>
      </c>
      <c r="AN115" s="612" t="e">
        <f>VLOOKUP(B115,Infosys!$E$1:$I$3,5,0)</f>
        <v>#N/A</v>
      </c>
      <c r="AO115" s="612" t="e">
        <f>VLOOKUP(B115,Cerelabs!$E$1:$I$5,5,0)</f>
        <v>#N/A</v>
      </c>
      <c r="AP115" s="612" t="e">
        <f>VLOOKUP(B115,'Neebal Technologies'!$D$1:$H$2,5,0)</f>
        <v>#N/A</v>
      </c>
      <c r="AQ115" s="612" t="e">
        <f>VLOOKUP(B115,'Vertiv Energy'!$D$1:$H$2,5,0)</f>
        <v>#N/A</v>
      </c>
      <c r="AR115" s="612" t="e">
        <f>VLOOKUP(B115,'Acidaes Solutions (CRMNEXT)'!$D$1:$H$3,5,0)</f>
        <v>#N/A</v>
      </c>
      <c r="AS115" s="612" t="e">
        <f>VLOOKUP(B115,Growisto!$D$1:$H$2,5,0)</f>
        <v>#N/A</v>
      </c>
      <c r="AT115" s="612" t="e">
        <f>VLOOKUP(B115,'9.9 Mediaworx - Digit'!$D$1:$H$2,5,0)</f>
        <v>#N/A</v>
      </c>
      <c r="AU115" s="612" t="e">
        <f>VLOOKUP(B115,'Vistaar systems Pvt Ltd'!$D$2:$H$3,5,0)</f>
        <v>#N/A</v>
      </c>
      <c r="AV115" s="612" t="e">
        <f>VLOOKUP(B115,'Course 5i'!$D$2:$H$11,5,0)</f>
        <v>#N/A</v>
      </c>
      <c r="AW115" s="612" t="e">
        <f>VLOOKUP(B115,'Radiant Appliances &amp; Electronic'!$D$1:$H$13,5,0)</f>
        <v>#N/A</v>
      </c>
      <c r="AX115" s="612" t="e">
        <f>VLOOKUP(B115,'Atos Global'!$D$3:$H$27,5,0)</f>
        <v>#N/A</v>
      </c>
      <c r="AY115" s="612" t="e">
        <f>VLOOKUP(B115,'Saama Technologies'!$D$1:$H$2,5,0)</f>
        <v>#N/A</v>
      </c>
      <c r="AZ115" s="612" t="e">
        <f>VLOOKUP(B115,'Multiplier Solutions'!$D$1:$H$2,5,0)</f>
        <v>#N/A</v>
      </c>
      <c r="BA115" s="612" t="e">
        <f>VLOOKUP(B115,GEP!$D$2:$H$5,5,0)</f>
        <v>#N/A</v>
      </c>
      <c r="BB115" s="612" t="e">
        <f>VLOOKUP(B115,Accenture!$D$1:$H$6,5,0)</f>
        <v>#N/A</v>
      </c>
      <c r="BC115" s="612" t="e">
        <f>VLOOKUP(B115,'Endurance International Group'!$D$1:$H$2,5,0)</f>
        <v>#N/A</v>
      </c>
      <c r="BD115" s="612" t="e">
        <f>VLOOKUP(B115,Newgen!$D$1:$H$2,5,0)</f>
        <v>#N/A</v>
      </c>
      <c r="BE115" s="612" t="e">
        <f>VLOOKUP(B115,'3D Incredible'!D115:H115,5,0)</f>
        <v>#N/A</v>
      </c>
      <c r="BF115" s="612" t="e">
        <f>VLOOKUP(B115,'Raja Software Labs'!$D$2:$H$2,5,0)</f>
        <v>#N/A</v>
      </c>
      <c r="BG115" s="612" t="e">
        <f>VLOOKUP(B115,Wipro!$D$1:$H$2,5,0)</f>
        <v>#N/A</v>
      </c>
      <c r="BH115" s="612" t="e">
        <f>VLOOKUP(B115,'Perch Technologies'!$D$2:$H$2,5,0)</f>
        <v>#N/A</v>
      </c>
      <c r="BI115" s="612" t="e">
        <f>VLOOKUP(B115,'Morning Star'!$D$1:$H$6,5,0)</f>
        <v>#N/A</v>
      </c>
      <c r="BJ115" s="612" t="e">
        <f>VLOOKUP(B115,Flexiloans!$D$1:$H$2,5,0)</f>
        <v>#N/A</v>
      </c>
      <c r="BK115" s="612" t="e">
        <f>VLOOKUP(B115,'Thirdware Solutions'!$D$1:$H$2,5,0)</f>
        <v>#N/A</v>
      </c>
      <c r="BL115" s="612" t="e">
        <f>VLOOKUP(B115,Tescom!$D$1:$H$8,5,0)</f>
        <v>#N/A</v>
      </c>
      <c r="BM115" s="612" t="e">
        <f>VLOOKUP(B115,'Cogno AI'!$D$1:$H$2,5,0)</f>
        <v>#N/A</v>
      </c>
      <c r="BN115" s="612" t="e">
        <f>VLOOKUP(B115,'ABM Knowledgeware'!$D$1:$H$2,5,0)</f>
        <v>#N/A</v>
      </c>
      <c r="BO115" s="612" t="e">
        <f>VLOOKUP(B115,'Concerto Software'!$D$1:$H$3,5,0)</f>
        <v>#N/A</v>
      </c>
      <c r="BP115" s="612" t="e">
        <f>VLOOKUP(B115,'My Captain'!$D$1:$H$4,5,0)</f>
        <v>#N/A</v>
      </c>
      <c r="BQ115" s="612" t="e">
        <f>VLOOKUP(B115,'Finoux Solutions'!$D$2:$H$4,5,0)</f>
        <v>#N/A</v>
      </c>
      <c r="BR115" s="612" t="e">
        <f>VLOOKUP(B115,'MITR Learning'!$D$1:$H$2,5,0)</f>
        <v>#N/A</v>
      </c>
      <c r="BS115" s="612" t="e">
        <f>VLOOKUP(B115,Nucsoft!$D$2:$H$6,5,0)</f>
        <v>#N/A</v>
      </c>
      <c r="BT115" s="612" t="e">
        <f>VLOOKUP(B115,'Paras Cadd'!$D$1:$H$2,5,0)</f>
        <v>#N/A</v>
      </c>
      <c r="BU115" s="612" t="e">
        <f>VLOOKUP(B115,'ICICI Securities'!$D$1:$H$2,5,0)</f>
        <v>#N/A</v>
      </c>
      <c r="BV115" s="612" t="e">
        <f>VLOOKUP(B115,'Citius Tech'!$D$2:$H$5,5,0)</f>
        <v>#N/A</v>
      </c>
      <c r="BW115" s="612" t="e">
        <f>VLOOKUP(B115,'Buzzy Brains'!$D$2:$H$2,5,0)</f>
        <v>#N/A</v>
      </c>
      <c r="BX115" s="612" t="e">
        <f>VLOOKUP(B115,'Decimal Point'!$D$2:$H$2,5,0)</f>
        <v>#N/A</v>
      </c>
      <c r="BY115" s="612" t="e">
        <f>VLOOKUP(B115,'Sankey Business Solutions'!$D$2:$H$3,5,0)</f>
        <v>#N/A</v>
      </c>
      <c r="BZ115" s="612" t="e">
        <f>VLOOKUP(B115,'Nangia &amp; Co LLP'!$D$2:$H$2,5,0)</f>
        <v>#N/A</v>
      </c>
      <c r="CA115" s="612" t="e">
        <f>VLOOKUP(B115,'FIS Solutions India Pvt Ltd'!$D$2:$H$2,5,0)</f>
        <v>#N/A</v>
      </c>
      <c r="CB115" s="612" t="e">
        <f>VLOOKUP(B115,'Delta Technology &amp; Management '!$D$2:$H$16,5,0)</f>
        <v>#N/A</v>
      </c>
      <c r="CC115" s="612" t="e">
        <f>VLOOKUP(B115,'Espoir Networks'!$D$3:$H$11,5,0)</f>
        <v>#N/A</v>
      </c>
      <c r="CD115" s="612" t="e">
        <f>VLOOKUP(B115,'Servosys Solution'!$D$3:$H$5,5,0)</f>
        <v>#N/A</v>
      </c>
      <c r="CE115" s="612" t="e">
        <f>VLOOKUP(B115,'Ribbon Communications'!$D$3:$H$4,5,0)</f>
        <v>#N/A</v>
      </c>
      <c r="CF115" s="612">
        <f t="shared" si="4"/>
        <v>1</v>
      </c>
      <c r="CG115" s="129" t="s">
        <v>3980</v>
      </c>
      <c r="CH115" s="129" t="s">
        <v>3981</v>
      </c>
      <c r="CI115" s="129" t="s">
        <v>3982</v>
      </c>
      <c r="CJ115" s="129" t="s">
        <v>11737</v>
      </c>
      <c r="CK115" s="132">
        <v>43282</v>
      </c>
      <c r="CL115" s="129">
        <v>2021</v>
      </c>
      <c r="CM115" s="128" t="s">
        <v>3983</v>
      </c>
      <c r="CN115" s="129">
        <v>392</v>
      </c>
      <c r="CO115" s="133">
        <v>78.400000000000006</v>
      </c>
      <c r="CP115" s="129">
        <v>2015</v>
      </c>
      <c r="CQ115" s="129" t="s">
        <v>276</v>
      </c>
      <c r="CR115" s="128" t="s">
        <v>295</v>
      </c>
      <c r="CS115" s="129" t="s">
        <v>81</v>
      </c>
      <c r="CT115" s="133" t="s">
        <v>81</v>
      </c>
      <c r="CU115" s="129" t="s">
        <v>81</v>
      </c>
      <c r="CV115" s="129" t="s">
        <v>109</v>
      </c>
      <c r="CW115" s="131" t="s">
        <v>3984</v>
      </c>
      <c r="CX115" s="131" t="s">
        <v>163</v>
      </c>
      <c r="CY115" s="129">
        <v>1437</v>
      </c>
      <c r="CZ115" s="129">
        <v>89.81</v>
      </c>
      <c r="DA115" s="129">
        <v>2018</v>
      </c>
      <c r="DB115" s="129" t="s">
        <v>112</v>
      </c>
      <c r="DC115" s="129" t="s">
        <v>113</v>
      </c>
      <c r="DD115" s="129">
        <v>88.1</v>
      </c>
      <c r="DE115" s="129">
        <v>88.01</v>
      </c>
      <c r="DF115" s="129">
        <v>0</v>
      </c>
      <c r="DG115" s="131" t="s">
        <v>81</v>
      </c>
      <c r="DH115" s="131" t="s">
        <v>81</v>
      </c>
      <c r="DI115" s="134">
        <v>7.77</v>
      </c>
      <c r="DJ115" s="134">
        <v>8.9499999999999993</v>
      </c>
      <c r="DK115" s="134">
        <v>8.33</v>
      </c>
      <c r="DL115" s="134">
        <v>9.3800000000000008</v>
      </c>
      <c r="DM115" s="129">
        <v>34.43</v>
      </c>
      <c r="DN115" s="129">
        <v>8.6</v>
      </c>
      <c r="DO115" s="129"/>
      <c r="DP115" s="131" t="s">
        <v>338</v>
      </c>
      <c r="DQ115" s="129">
        <v>0</v>
      </c>
      <c r="DR115" s="129">
        <v>0</v>
      </c>
      <c r="DS115" s="129" t="s">
        <v>83</v>
      </c>
      <c r="DT115" s="129" t="s">
        <v>83</v>
      </c>
      <c r="DU115" s="129" t="s">
        <v>83</v>
      </c>
      <c r="DV115" s="129" t="s">
        <v>83</v>
      </c>
      <c r="DW115" s="131" t="s">
        <v>83</v>
      </c>
      <c r="DX115" s="131" t="s">
        <v>84</v>
      </c>
      <c r="DY115" s="131" t="s">
        <v>81</v>
      </c>
      <c r="DZ115" s="131" t="s">
        <v>3928</v>
      </c>
      <c r="EA115" s="131" t="s">
        <v>86</v>
      </c>
      <c r="EB115" s="131" t="s">
        <v>3929</v>
      </c>
      <c r="EC115" s="131" t="s">
        <v>86</v>
      </c>
      <c r="ED115" s="131" t="s">
        <v>89</v>
      </c>
      <c r="EE115" s="131" t="s">
        <v>3985</v>
      </c>
      <c r="EF115" s="131" t="s">
        <v>3986</v>
      </c>
      <c r="EG115" s="131" t="s">
        <v>3987</v>
      </c>
      <c r="EH115" s="131" t="s">
        <v>3988</v>
      </c>
      <c r="EI115" s="131" t="s">
        <v>3989</v>
      </c>
      <c r="EJ115" s="135" t="s">
        <v>3990</v>
      </c>
      <c r="EK115" s="135" t="s">
        <v>3991</v>
      </c>
      <c r="EL115" s="135" t="s">
        <v>3992</v>
      </c>
      <c r="EM115" s="135" t="s">
        <v>3993</v>
      </c>
      <c r="EN115" s="131" t="s">
        <v>81</v>
      </c>
    </row>
    <row r="116" spans="1:144" ht="18" thickTop="1" thickBot="1">
      <c r="A116" s="575">
        <f t="shared" si="5"/>
        <v>115</v>
      </c>
      <c r="B116" s="572" t="s">
        <v>4031</v>
      </c>
      <c r="C116" s="600" t="s">
        <v>4032</v>
      </c>
      <c r="D116" s="570" t="s">
        <v>13209</v>
      </c>
      <c r="E116" s="568" t="str">
        <f t="shared" si="3"/>
        <v>Placed</v>
      </c>
      <c r="F116" s="570" t="s">
        <v>12493</v>
      </c>
      <c r="G116" s="570" t="s">
        <v>274</v>
      </c>
      <c r="H116" s="131" t="str">
        <f>VLOOKUP(B116,CMPN2!C:E,3,0)</f>
        <v>12th + Engineering without live KT</v>
      </c>
      <c r="I116" s="610" t="s">
        <v>4033</v>
      </c>
      <c r="J116" s="572">
        <v>21</v>
      </c>
      <c r="K116" s="611" t="s">
        <v>4034</v>
      </c>
      <c r="L116" s="611" t="s">
        <v>4034</v>
      </c>
      <c r="M116" s="611" t="s">
        <v>4035</v>
      </c>
      <c r="N116" s="612" t="s">
        <v>4036</v>
      </c>
      <c r="O116" s="612">
        <v>9773436024</v>
      </c>
      <c r="P116" s="612">
        <v>7506321613</v>
      </c>
      <c r="Q116" s="612" t="e">
        <f>VLOOKUP(B116,'TCS CON'!$D$1:$H$98,5,0)</f>
        <v>#N/A</v>
      </c>
      <c r="R116" s="612" t="e">
        <f>VLOOKUP(B116,LTI!$C$1:$H$46,6,0)</f>
        <v>#N/A</v>
      </c>
      <c r="S116" s="612" t="e">
        <f>VLOOKUP(B116,JARO!$E$2:$I$11,5,0)</f>
        <v>#N/A</v>
      </c>
      <c r="T116" s="612" t="e">
        <f>VLOOKUP(B116,Capgemini!$D$3:$H$78,5,0)</f>
        <v>#N/A</v>
      </c>
      <c r="U116" s="612" t="e">
        <f>VLOOKUP(B116,Carwale!$D$1:$H$4,5,0)</f>
        <v>#N/A</v>
      </c>
      <c r="V116" s="612" t="e">
        <f>VLOOKUP(B116,'Interactive Brokers'!E:I,5,0)</f>
        <v>#N/A</v>
      </c>
      <c r="W116" s="612" t="e">
        <f>VLOOKUP(B116,'REL Jio'!E:I,5,0)</f>
        <v>#N/A</v>
      </c>
      <c r="X116" s="612" t="e">
        <f>VLOOKUP(B116,'Sciative Sol'!E:I,5,0)</f>
        <v>#N/A</v>
      </c>
      <c r="Y116" s="612" t="e">
        <f>VLOOKUP(B116,'Hexaware Tech'!E:I,5,0)</f>
        <v>#N/A</v>
      </c>
      <c r="Z116" s="612" t="e">
        <f>VLOOKUP(B116,Axis!D:H,5,0)</f>
        <v>#N/A</v>
      </c>
      <c r="AA116" s="612" t="e">
        <f>VLOOKUP(B116,Ugam!$D$3:$H$26,5,0)</f>
        <v>#N/A</v>
      </c>
      <c r="AB116" s="612" t="e">
        <f>VLOOKUP(B116,Zeus!F:J,5,0)</f>
        <v>#N/A</v>
      </c>
      <c r="AC116" s="612" t="e">
        <f>VLOOKUP(B116,Montran!F:J,5,0)</f>
        <v>#N/A</v>
      </c>
      <c r="AD116" s="612" t="e">
        <f>VLOOKUP(B116,Endurance!G116:L116,5,0)</f>
        <v>#N/A</v>
      </c>
      <c r="AE116" s="612" t="e">
        <f>VLOOKUP(B116,'Swabhav Techlabs'!$F$1:$J$2,5,0)</f>
        <v>#N/A</v>
      </c>
      <c r="AF116" s="612" t="e">
        <f>VLOOKUP(B116,'Quality Kiosk'!$F$1:$J$18,5,0)</f>
        <v>#N/A</v>
      </c>
      <c r="AG116" s="612" t="e">
        <f>VLOOKUP(B116,'Lemon VB'!$F$1:$J$2,5,0)</f>
        <v>#N/A</v>
      </c>
      <c r="AH116" s="612" t="e">
        <f>VLOOKUP(B116,Gocomet!$E$1:$I$3,5,0)</f>
        <v>#N/A</v>
      </c>
      <c r="AI116" s="612" t="e">
        <f>VLOOKUP(B116,'Ingram Micro'!$E$1:$I$8,5,0)</f>
        <v>#N/A</v>
      </c>
      <c r="AJ116" s="612" t="e">
        <f>VLOOKUP(B116,'DePronto Infotech'!$E$1:$I$2,5,0)</f>
        <v>#N/A</v>
      </c>
      <c r="AK116" s="612" t="e">
        <f>VLOOKUP(B116,'Reliance Retail'!$E$1:$I$4,5,0)</f>
        <v>#N/A</v>
      </c>
      <c r="AL116" s="612" t="e">
        <f>VLOOKUP(B116,'Bright Champs'!$D$1:$H$13,5,0)</f>
        <v>#N/A</v>
      </c>
      <c r="AM116" s="612" t="e">
        <f>VLOOKUP(B116,Neosoft!$E$1:$I$12,5,0)</f>
        <v>#N/A</v>
      </c>
      <c r="AN116" s="612" t="e">
        <f>VLOOKUP(B116,Infosys!$E$1:$I$3,5,0)</f>
        <v>#N/A</v>
      </c>
      <c r="AO116" s="612" t="e">
        <f>VLOOKUP(B116,Cerelabs!$E$1:$I$5,5,0)</f>
        <v>#N/A</v>
      </c>
      <c r="AP116" s="612" t="e">
        <f>VLOOKUP(B116,'Neebal Technologies'!$D$1:$H$2,5,0)</f>
        <v>#N/A</v>
      </c>
      <c r="AQ116" s="612" t="e">
        <f>VLOOKUP(B116,'Vertiv Energy'!$D$1:$H$2,5,0)</f>
        <v>#N/A</v>
      </c>
      <c r="AR116" s="612" t="e">
        <f>VLOOKUP(B116,'Acidaes Solutions (CRMNEXT)'!$D$1:$H$3,5,0)</f>
        <v>#N/A</v>
      </c>
      <c r="AS116" s="612" t="e">
        <f>VLOOKUP(B116,Growisto!$D$1:$H$2,5,0)</f>
        <v>#N/A</v>
      </c>
      <c r="AT116" s="612" t="e">
        <f>VLOOKUP(B116,'9.9 Mediaworx - Digit'!$D$1:$H$2,5,0)</f>
        <v>#N/A</v>
      </c>
      <c r="AU116" s="612" t="e">
        <f>VLOOKUP(B116,'Vistaar systems Pvt Ltd'!$D$2:$H$3,5,0)</f>
        <v>#N/A</v>
      </c>
      <c r="AV116" s="612" t="e">
        <f>VLOOKUP(B116,'Course 5i'!$D$2:$H$11,5,0)</f>
        <v>#N/A</v>
      </c>
      <c r="AW116" s="612" t="e">
        <f>VLOOKUP(B116,'Radiant Appliances &amp; Electronic'!$D$1:$H$13,5,0)</f>
        <v>#N/A</v>
      </c>
      <c r="AX116" s="612">
        <f>VLOOKUP(B116,'Atos Global'!$D$3:$H$27,5,0)</f>
        <v>310000</v>
      </c>
      <c r="AY116" s="612" t="e">
        <f>VLOOKUP(B116,'Saama Technologies'!$D$1:$H$2,5,0)</f>
        <v>#N/A</v>
      </c>
      <c r="AZ116" s="612" t="e">
        <f>VLOOKUP(B116,'Multiplier Solutions'!$D$1:$H$2,5,0)</f>
        <v>#N/A</v>
      </c>
      <c r="BA116" s="612" t="e">
        <f>VLOOKUP(B116,GEP!$D$2:$H$5,5,0)</f>
        <v>#N/A</v>
      </c>
      <c r="BB116" s="612" t="e">
        <f>VLOOKUP(B116,Accenture!$D$1:$H$6,5,0)</f>
        <v>#N/A</v>
      </c>
      <c r="BC116" s="612" t="e">
        <f>VLOOKUP(B116,'Endurance International Group'!$D$1:$H$2,5,0)</f>
        <v>#N/A</v>
      </c>
      <c r="BD116" s="612" t="e">
        <f>VLOOKUP(B116,Newgen!$D$1:$H$2,5,0)</f>
        <v>#N/A</v>
      </c>
      <c r="BE116" s="612" t="e">
        <f>VLOOKUP(B116,'3D Incredible'!D116:H116,5,0)</f>
        <v>#N/A</v>
      </c>
      <c r="BF116" s="612" t="e">
        <f>VLOOKUP(B116,'Raja Software Labs'!$D$2:$H$2,5,0)</f>
        <v>#N/A</v>
      </c>
      <c r="BG116" s="612" t="e">
        <f>VLOOKUP(B116,Wipro!$D$1:$H$2,5,0)</f>
        <v>#N/A</v>
      </c>
      <c r="BH116" s="612" t="e">
        <f>VLOOKUP(B116,'Perch Technologies'!$D$2:$H$2,5,0)</f>
        <v>#N/A</v>
      </c>
      <c r="BI116" s="612" t="e">
        <f>VLOOKUP(B116,'Morning Star'!$D$1:$H$6,5,0)</f>
        <v>#N/A</v>
      </c>
      <c r="BJ116" s="612" t="e">
        <f>VLOOKUP(B116,Flexiloans!$D$1:$H$2,5,0)</f>
        <v>#N/A</v>
      </c>
      <c r="BK116" s="612" t="e">
        <f>VLOOKUP(B116,'Thirdware Solutions'!$D$1:$H$2,5,0)</f>
        <v>#N/A</v>
      </c>
      <c r="BL116" s="612" t="e">
        <f>VLOOKUP(B116,Tescom!$D$1:$H$8,5,0)</f>
        <v>#N/A</v>
      </c>
      <c r="BM116" s="612" t="e">
        <f>VLOOKUP(B116,'Cogno AI'!$D$1:$H$2,5,0)</f>
        <v>#N/A</v>
      </c>
      <c r="BN116" s="612" t="e">
        <f>VLOOKUP(B116,'ABM Knowledgeware'!$D$1:$H$2,5,0)</f>
        <v>#N/A</v>
      </c>
      <c r="BO116" s="612" t="e">
        <f>VLOOKUP(B116,'Concerto Software'!$D$1:$H$3,5,0)</f>
        <v>#N/A</v>
      </c>
      <c r="BP116" s="612" t="e">
        <f>VLOOKUP(B116,'My Captain'!$D$1:$H$4,5,0)</f>
        <v>#N/A</v>
      </c>
      <c r="BQ116" s="612" t="e">
        <f>VLOOKUP(B116,'Finoux Solutions'!$D$2:$H$4,5,0)</f>
        <v>#N/A</v>
      </c>
      <c r="BR116" s="612" t="e">
        <f>VLOOKUP(B116,'MITR Learning'!$D$1:$H$2,5,0)</f>
        <v>#N/A</v>
      </c>
      <c r="BS116" s="612" t="e">
        <f>VLOOKUP(B116,Nucsoft!$D$2:$H$6,5,0)</f>
        <v>#N/A</v>
      </c>
      <c r="BT116" s="612" t="e">
        <f>VLOOKUP(B116,'Paras Cadd'!$D$1:$H$2,5,0)</f>
        <v>#N/A</v>
      </c>
      <c r="BU116" s="612" t="e">
        <f>VLOOKUP(B116,'ICICI Securities'!$D$1:$H$2,5,0)</f>
        <v>#N/A</v>
      </c>
      <c r="BV116" s="612" t="e">
        <f>VLOOKUP(B116,'Citius Tech'!$D$2:$H$5,5,0)</f>
        <v>#N/A</v>
      </c>
      <c r="BW116" s="612" t="e">
        <f>VLOOKUP(B116,'Buzzy Brains'!$D$2:$H$2,5,0)</f>
        <v>#N/A</v>
      </c>
      <c r="BX116" s="612" t="e">
        <f>VLOOKUP(B116,'Decimal Point'!$D$2:$H$2,5,0)</f>
        <v>#N/A</v>
      </c>
      <c r="BY116" s="612" t="e">
        <f>VLOOKUP(B116,'Sankey Business Solutions'!$D$2:$H$3,5,0)</f>
        <v>#N/A</v>
      </c>
      <c r="BZ116" s="612" t="e">
        <f>VLOOKUP(B116,'Nangia &amp; Co LLP'!$D$2:$H$2,5,0)</f>
        <v>#N/A</v>
      </c>
      <c r="CA116" s="612" t="e">
        <f>VLOOKUP(B116,'FIS Solutions India Pvt Ltd'!$D$2:$H$2,5,0)</f>
        <v>#N/A</v>
      </c>
      <c r="CB116" s="612" t="e">
        <f>VLOOKUP(B116,'Delta Technology &amp; Management '!$D$2:$H$16,5,0)</f>
        <v>#N/A</v>
      </c>
      <c r="CC116" s="612" t="e">
        <f>VLOOKUP(B116,'Espoir Networks'!$D$3:$H$11,5,0)</f>
        <v>#N/A</v>
      </c>
      <c r="CD116" s="612" t="e">
        <f>VLOOKUP(B116,'Servosys Solution'!$D$3:$H$5,5,0)</f>
        <v>#N/A</v>
      </c>
      <c r="CE116" s="612" t="e">
        <f>VLOOKUP(B116,'Ribbon Communications'!$D$3:$H$4,5,0)</f>
        <v>#N/A</v>
      </c>
      <c r="CF116" s="612">
        <f t="shared" si="4"/>
        <v>1</v>
      </c>
      <c r="CG116" s="129" t="s">
        <v>4037</v>
      </c>
      <c r="CH116" s="129">
        <v>743485959980</v>
      </c>
      <c r="CI116" s="129" t="s">
        <v>134</v>
      </c>
      <c r="CJ116" s="129" t="s">
        <v>11736</v>
      </c>
      <c r="CK116" s="132">
        <v>42917</v>
      </c>
      <c r="CL116" s="129">
        <v>2021</v>
      </c>
      <c r="CM116" s="128" t="s">
        <v>4038</v>
      </c>
      <c r="CN116" s="129">
        <v>411</v>
      </c>
      <c r="CO116" s="133">
        <v>82.2</v>
      </c>
      <c r="CP116" s="129">
        <v>2015</v>
      </c>
      <c r="CQ116" s="129" t="s">
        <v>79</v>
      </c>
      <c r="CR116" s="128" t="s">
        <v>12148</v>
      </c>
      <c r="CS116" s="129">
        <v>424</v>
      </c>
      <c r="CT116" s="133">
        <v>65.23</v>
      </c>
      <c r="CU116" s="129">
        <v>2017</v>
      </c>
      <c r="CV116" s="129" t="s">
        <v>79</v>
      </c>
      <c r="CW116" s="131" t="s">
        <v>81</v>
      </c>
      <c r="CX116" s="131" t="s">
        <v>81</v>
      </c>
      <c r="CY116" s="129" t="s">
        <v>81</v>
      </c>
      <c r="CZ116" s="129" t="s">
        <v>81</v>
      </c>
      <c r="DA116" s="129" t="s">
        <v>81</v>
      </c>
      <c r="DB116" s="129" t="s">
        <v>81</v>
      </c>
      <c r="DC116" s="129" t="s">
        <v>81</v>
      </c>
      <c r="DD116" s="129" t="s">
        <v>81</v>
      </c>
      <c r="DE116" s="129" t="s">
        <v>81</v>
      </c>
      <c r="DF116" s="129">
        <v>0</v>
      </c>
      <c r="DG116" s="134">
        <v>6.78</v>
      </c>
      <c r="DH116" s="134">
        <v>7.13</v>
      </c>
      <c r="DI116" s="134">
        <v>6.77</v>
      </c>
      <c r="DJ116" s="134">
        <v>6.85</v>
      </c>
      <c r="DK116" s="134">
        <v>6.77</v>
      </c>
      <c r="DL116" s="134">
        <v>8.5</v>
      </c>
      <c r="DM116" s="129">
        <v>42.9</v>
      </c>
      <c r="DN116" s="129">
        <v>7.14</v>
      </c>
      <c r="DO116" s="129"/>
      <c r="DP116" s="131" t="s">
        <v>82</v>
      </c>
      <c r="DQ116" s="129">
        <v>0</v>
      </c>
      <c r="DR116" s="129">
        <v>0</v>
      </c>
      <c r="DS116" s="129" t="s">
        <v>83</v>
      </c>
      <c r="DT116" s="129" t="s">
        <v>83</v>
      </c>
      <c r="DU116" s="129" t="s">
        <v>83</v>
      </c>
      <c r="DV116" s="129" t="s">
        <v>83</v>
      </c>
      <c r="DW116" s="131" t="s">
        <v>83</v>
      </c>
      <c r="DX116" s="131" t="s">
        <v>84</v>
      </c>
      <c r="DY116" s="131" t="s">
        <v>81</v>
      </c>
      <c r="DZ116" s="131" t="s">
        <v>4040</v>
      </c>
      <c r="EA116" s="131" t="s">
        <v>4041</v>
      </c>
      <c r="EB116" s="131" t="s">
        <v>4042</v>
      </c>
      <c r="EC116" s="131" t="s">
        <v>4043</v>
      </c>
      <c r="ED116" s="131" t="s">
        <v>89</v>
      </c>
      <c r="EE116" s="131" t="s">
        <v>4044</v>
      </c>
      <c r="EF116" s="131" t="s">
        <v>4045</v>
      </c>
      <c r="EG116" s="131" t="s">
        <v>1068</v>
      </c>
      <c r="EH116" s="131" t="s">
        <v>538</v>
      </c>
      <c r="EI116" s="131" t="s">
        <v>497</v>
      </c>
      <c r="EJ116" s="135" t="s">
        <v>4046</v>
      </c>
      <c r="EK116" s="135" t="s">
        <v>4047</v>
      </c>
      <c r="EL116" s="135" t="s">
        <v>196</v>
      </c>
      <c r="EM116" s="135" t="s">
        <v>4048</v>
      </c>
      <c r="EN116" s="131" t="s">
        <v>81</v>
      </c>
    </row>
    <row r="117" spans="1:144" ht="18" thickTop="1" thickBot="1">
      <c r="A117" s="575">
        <f t="shared" si="5"/>
        <v>116</v>
      </c>
      <c r="B117" s="572" t="s">
        <v>4083</v>
      </c>
      <c r="C117" s="600" t="s">
        <v>4084</v>
      </c>
      <c r="D117" s="570" t="s">
        <v>13208</v>
      </c>
      <c r="E117" s="568" t="str">
        <f t="shared" si="3"/>
        <v>Placed</v>
      </c>
      <c r="F117" s="570" t="s">
        <v>12493</v>
      </c>
      <c r="G117" s="570" t="s">
        <v>274</v>
      </c>
      <c r="H117" s="131" t="str">
        <f>VLOOKUP(B117,CMPN2!C:E,3,0)</f>
        <v>12th + Engineering without live KT</v>
      </c>
      <c r="I117" s="610" t="s">
        <v>4085</v>
      </c>
      <c r="J117" s="572">
        <v>20</v>
      </c>
      <c r="K117" s="611" t="s">
        <v>4086</v>
      </c>
      <c r="L117" s="611" t="s">
        <v>4087</v>
      </c>
      <c r="M117" s="611" t="s">
        <v>4088</v>
      </c>
      <c r="N117" s="612" t="s">
        <v>4082</v>
      </c>
      <c r="O117" s="612">
        <v>2572235537</v>
      </c>
      <c r="P117" s="612">
        <v>8237553540</v>
      </c>
      <c r="Q117" s="612">
        <f>VLOOKUP(B117,'TCS CON'!$D$1:$H$98,5,0)</f>
        <v>336000</v>
      </c>
      <c r="R117" s="612" t="e">
        <f>VLOOKUP(B117,LTI!$C$1:$H$46,6,0)</f>
        <v>#N/A</v>
      </c>
      <c r="S117" s="612" t="e">
        <f>VLOOKUP(B117,JARO!$E$2:$I$11,5,0)</f>
        <v>#N/A</v>
      </c>
      <c r="T117" s="612">
        <f>VLOOKUP(B117,Capgemini!$D$3:$H$78,5,0)</f>
        <v>380000</v>
      </c>
      <c r="U117" s="612" t="e">
        <f>VLOOKUP(B117,Carwale!$D$1:$H$4,5,0)</f>
        <v>#N/A</v>
      </c>
      <c r="V117" s="612" t="e">
        <f>VLOOKUP(B117,'Interactive Brokers'!E:I,5,0)</f>
        <v>#N/A</v>
      </c>
      <c r="W117" s="612" t="e">
        <f>VLOOKUP(B117,'REL Jio'!E:I,5,0)</f>
        <v>#N/A</v>
      </c>
      <c r="X117" s="612" t="e">
        <f>VLOOKUP(B117,'Sciative Sol'!E:I,5,0)</f>
        <v>#N/A</v>
      </c>
      <c r="Y117" s="612" t="e">
        <f>VLOOKUP(B117,'Hexaware Tech'!E:I,5,0)</f>
        <v>#N/A</v>
      </c>
      <c r="Z117" s="612" t="e">
        <f>VLOOKUP(B117,Axis!D:H,5,0)</f>
        <v>#N/A</v>
      </c>
      <c r="AA117" s="612" t="e">
        <f>VLOOKUP(B117,Ugam!$D$3:$H$26,5,0)</f>
        <v>#N/A</v>
      </c>
      <c r="AB117" s="612" t="e">
        <f>VLOOKUP(B117,Zeus!F:J,5,0)</f>
        <v>#N/A</v>
      </c>
      <c r="AC117" s="612" t="e">
        <f>VLOOKUP(B117,Montran!F:J,5,0)</f>
        <v>#N/A</v>
      </c>
      <c r="AD117" s="612" t="e">
        <f>VLOOKUP(B117,Endurance!G117:L117,5,0)</f>
        <v>#N/A</v>
      </c>
      <c r="AE117" s="612" t="e">
        <f>VLOOKUP(B117,'Swabhav Techlabs'!$F$1:$J$2,5,0)</f>
        <v>#N/A</v>
      </c>
      <c r="AF117" s="612" t="e">
        <f>VLOOKUP(B117,'Quality Kiosk'!$F$1:$J$18,5,0)</f>
        <v>#N/A</v>
      </c>
      <c r="AG117" s="612" t="e">
        <f>VLOOKUP(B117,'Lemon VB'!$F$1:$J$2,5,0)</f>
        <v>#N/A</v>
      </c>
      <c r="AH117" s="612" t="e">
        <f>VLOOKUP(B117,Gocomet!$E$1:$I$3,5,0)</f>
        <v>#N/A</v>
      </c>
      <c r="AI117" s="612" t="e">
        <f>VLOOKUP(B117,'Ingram Micro'!$E$1:$I$8,5,0)</f>
        <v>#N/A</v>
      </c>
      <c r="AJ117" s="612" t="e">
        <f>VLOOKUP(B117,'DePronto Infotech'!$E$1:$I$2,5,0)</f>
        <v>#N/A</v>
      </c>
      <c r="AK117" s="612" t="e">
        <f>VLOOKUP(B117,'Reliance Retail'!$E$1:$I$4,5,0)</f>
        <v>#N/A</v>
      </c>
      <c r="AL117" s="612">
        <f>VLOOKUP(B117,'Bright Champs'!$D$1:$H$13,5,0)</f>
        <v>500000</v>
      </c>
      <c r="AM117" s="612" t="e">
        <f>VLOOKUP(B117,Neosoft!$E$1:$I$12,5,0)</f>
        <v>#N/A</v>
      </c>
      <c r="AN117" s="612" t="e">
        <f>VLOOKUP(B117,Infosys!$E$1:$I$3,5,0)</f>
        <v>#N/A</v>
      </c>
      <c r="AO117" s="612" t="e">
        <f>VLOOKUP(B117,Cerelabs!$E$1:$I$5,5,0)</f>
        <v>#N/A</v>
      </c>
      <c r="AP117" s="612" t="e">
        <f>VLOOKUP(B117,'Neebal Technologies'!$D$1:$H$2,5,0)</f>
        <v>#N/A</v>
      </c>
      <c r="AQ117" s="612" t="e">
        <f>VLOOKUP(B117,'Vertiv Energy'!$D$1:$H$2,5,0)</f>
        <v>#N/A</v>
      </c>
      <c r="AR117" s="612" t="e">
        <f>VLOOKUP(B117,'Acidaes Solutions (CRMNEXT)'!$D$1:$H$3,5,0)</f>
        <v>#N/A</v>
      </c>
      <c r="AS117" s="612" t="e">
        <f>VLOOKUP(B117,Growisto!$D$1:$H$2,5,0)</f>
        <v>#N/A</v>
      </c>
      <c r="AT117" s="612" t="e">
        <f>VLOOKUP(B117,'9.9 Mediaworx - Digit'!$D$1:$H$2,5,0)</f>
        <v>#N/A</v>
      </c>
      <c r="AU117" s="612" t="e">
        <f>VLOOKUP(B117,'Vistaar systems Pvt Ltd'!$D$2:$H$3,5,0)</f>
        <v>#N/A</v>
      </c>
      <c r="AV117" s="612" t="e">
        <f>VLOOKUP(B117,'Course 5i'!$D$2:$H$11,5,0)</f>
        <v>#N/A</v>
      </c>
      <c r="AW117" s="612" t="e">
        <f>VLOOKUP(B117,'Radiant Appliances &amp; Electronic'!$D$1:$H$13,5,0)</f>
        <v>#N/A</v>
      </c>
      <c r="AX117" s="612" t="e">
        <f>VLOOKUP(B117,'Atos Global'!$D$3:$H$27,5,0)</f>
        <v>#N/A</v>
      </c>
      <c r="AY117" s="612" t="e">
        <f>VLOOKUP(B117,'Saama Technologies'!$D$1:$H$2,5,0)</f>
        <v>#N/A</v>
      </c>
      <c r="AZ117" s="612" t="e">
        <f>VLOOKUP(B117,'Multiplier Solutions'!$D$1:$H$2,5,0)</f>
        <v>#N/A</v>
      </c>
      <c r="BA117" s="612" t="e">
        <f>VLOOKUP(B117,GEP!$D$2:$H$5,5,0)</f>
        <v>#N/A</v>
      </c>
      <c r="BB117" s="612" t="e">
        <f>VLOOKUP(B117,Accenture!$D$1:$H$6,5,0)</f>
        <v>#N/A</v>
      </c>
      <c r="BC117" s="612" t="e">
        <f>VLOOKUP(B117,'Endurance International Group'!$D$1:$H$2,5,0)</f>
        <v>#N/A</v>
      </c>
      <c r="BD117" s="612" t="e">
        <f>VLOOKUP(B117,Newgen!$D$1:$H$2,5,0)</f>
        <v>#N/A</v>
      </c>
      <c r="BE117" s="612" t="e">
        <f>VLOOKUP(B117,'3D Incredible'!D117:H117,5,0)</f>
        <v>#N/A</v>
      </c>
      <c r="BF117" s="612" t="e">
        <f>VLOOKUP(B117,'Raja Software Labs'!$D$2:$H$2,5,0)</f>
        <v>#N/A</v>
      </c>
      <c r="BG117" s="612" t="e">
        <f>VLOOKUP(B117,Wipro!$D$1:$H$2,5,0)</f>
        <v>#N/A</v>
      </c>
      <c r="BH117" s="612" t="e">
        <f>VLOOKUP(B117,'Perch Technologies'!$D$2:$H$2,5,0)</f>
        <v>#N/A</v>
      </c>
      <c r="BI117" s="612" t="e">
        <f>VLOOKUP(B117,'Morning Star'!$D$1:$H$6,5,0)</f>
        <v>#N/A</v>
      </c>
      <c r="BJ117" s="612" t="e">
        <f>VLOOKUP(B117,Flexiloans!$D$1:$H$2,5,0)</f>
        <v>#N/A</v>
      </c>
      <c r="BK117" s="612" t="e">
        <f>VLOOKUP(B117,'Thirdware Solutions'!$D$1:$H$2,5,0)</f>
        <v>#N/A</v>
      </c>
      <c r="BL117" s="612" t="e">
        <f>VLOOKUP(B117,Tescom!$D$1:$H$8,5,0)</f>
        <v>#N/A</v>
      </c>
      <c r="BM117" s="612" t="e">
        <f>VLOOKUP(B117,'Cogno AI'!$D$1:$H$2,5,0)</f>
        <v>#N/A</v>
      </c>
      <c r="BN117" s="612" t="e">
        <f>VLOOKUP(B117,'ABM Knowledgeware'!$D$1:$H$2,5,0)</f>
        <v>#N/A</v>
      </c>
      <c r="BO117" s="612" t="e">
        <f>VLOOKUP(B117,'Concerto Software'!$D$1:$H$3,5,0)</f>
        <v>#N/A</v>
      </c>
      <c r="BP117" s="612" t="e">
        <f>VLOOKUP(B117,'My Captain'!$D$1:$H$4,5,0)</f>
        <v>#N/A</v>
      </c>
      <c r="BQ117" s="612" t="e">
        <f>VLOOKUP(B117,'Finoux Solutions'!$D$2:$H$4,5,0)</f>
        <v>#N/A</v>
      </c>
      <c r="BR117" s="612" t="e">
        <f>VLOOKUP(B117,'MITR Learning'!$D$1:$H$2,5,0)</f>
        <v>#N/A</v>
      </c>
      <c r="BS117" s="612" t="e">
        <f>VLOOKUP(B117,Nucsoft!$D$2:$H$6,5,0)</f>
        <v>#N/A</v>
      </c>
      <c r="BT117" s="612" t="e">
        <f>VLOOKUP(B117,'Paras Cadd'!$D$1:$H$2,5,0)</f>
        <v>#N/A</v>
      </c>
      <c r="BU117" s="612" t="e">
        <f>VLOOKUP(B117,'ICICI Securities'!$D$1:$H$2,5,0)</f>
        <v>#N/A</v>
      </c>
      <c r="BV117" s="612" t="e">
        <f>VLOOKUP(B117,'Citius Tech'!$D$2:$H$5,5,0)</f>
        <v>#N/A</v>
      </c>
      <c r="BW117" s="612" t="e">
        <f>VLOOKUP(B117,'Buzzy Brains'!$D$2:$H$2,5,0)</f>
        <v>#N/A</v>
      </c>
      <c r="BX117" s="612" t="e">
        <f>VLOOKUP(B117,'Decimal Point'!$D$2:$H$2,5,0)</f>
        <v>#N/A</v>
      </c>
      <c r="BY117" s="612" t="e">
        <f>VLOOKUP(B117,'Sankey Business Solutions'!$D$2:$H$3,5,0)</f>
        <v>#N/A</v>
      </c>
      <c r="BZ117" s="612" t="e">
        <f>VLOOKUP(B117,'Nangia &amp; Co LLP'!$D$2:$H$2,5,0)</f>
        <v>#N/A</v>
      </c>
      <c r="CA117" s="612" t="e">
        <f>VLOOKUP(B117,'FIS Solutions India Pvt Ltd'!$D$2:$H$2,5,0)</f>
        <v>#N/A</v>
      </c>
      <c r="CB117" s="612" t="e">
        <f>VLOOKUP(B117,'Delta Technology &amp; Management '!$D$2:$H$16,5,0)</f>
        <v>#N/A</v>
      </c>
      <c r="CC117" s="612" t="e">
        <f>VLOOKUP(B117,'Espoir Networks'!$D$3:$H$11,5,0)</f>
        <v>#N/A</v>
      </c>
      <c r="CD117" s="612" t="e">
        <f>VLOOKUP(B117,'Servosys Solution'!$D$3:$H$5,5,0)</f>
        <v>#N/A</v>
      </c>
      <c r="CE117" s="612" t="e">
        <f>VLOOKUP(B117,'Ribbon Communications'!$D$3:$H$4,5,0)</f>
        <v>#N/A</v>
      </c>
      <c r="CF117" s="612">
        <f t="shared" si="4"/>
        <v>3</v>
      </c>
      <c r="CG117" s="129" t="s">
        <v>4089</v>
      </c>
      <c r="CH117" s="129">
        <v>392114292986</v>
      </c>
      <c r="CI117" s="129" t="s">
        <v>4090</v>
      </c>
      <c r="CJ117" s="129" t="s">
        <v>11736</v>
      </c>
      <c r="CK117" s="132">
        <v>42917</v>
      </c>
      <c r="CL117" s="129">
        <v>2021</v>
      </c>
      <c r="CM117" s="128" t="s">
        <v>4091</v>
      </c>
      <c r="CN117" s="129">
        <v>520</v>
      </c>
      <c r="CO117" s="133">
        <v>86.67</v>
      </c>
      <c r="CP117" s="129">
        <v>2015</v>
      </c>
      <c r="CQ117" s="129" t="s">
        <v>79</v>
      </c>
      <c r="CR117" s="128" t="s">
        <v>4092</v>
      </c>
      <c r="CS117" s="129">
        <v>512</v>
      </c>
      <c r="CT117" s="133">
        <v>78.77</v>
      </c>
      <c r="CU117" s="129">
        <v>2017</v>
      </c>
      <c r="CV117" s="129" t="s">
        <v>79</v>
      </c>
      <c r="CW117" s="131" t="s">
        <v>81</v>
      </c>
      <c r="CX117" s="131" t="s">
        <v>81</v>
      </c>
      <c r="CY117" s="129" t="s">
        <v>81</v>
      </c>
      <c r="CZ117" s="129" t="s">
        <v>81</v>
      </c>
      <c r="DA117" s="129" t="s">
        <v>81</v>
      </c>
      <c r="DB117" s="129" t="s">
        <v>81</v>
      </c>
      <c r="DC117" s="129" t="s">
        <v>81</v>
      </c>
      <c r="DD117" s="129" t="s">
        <v>81</v>
      </c>
      <c r="DE117" s="129" t="s">
        <v>81</v>
      </c>
      <c r="DF117" s="129">
        <v>0</v>
      </c>
      <c r="DG117" s="134">
        <v>8.83</v>
      </c>
      <c r="DH117" s="134">
        <v>8.1999999999999993</v>
      </c>
      <c r="DI117" s="134">
        <v>9.19</v>
      </c>
      <c r="DJ117" s="134">
        <v>9.6300000000000008</v>
      </c>
      <c r="DK117" s="134">
        <v>9.77</v>
      </c>
      <c r="DL117" s="134">
        <v>10</v>
      </c>
      <c r="DM117" s="129">
        <v>55.62</v>
      </c>
      <c r="DN117" s="129">
        <v>9.27</v>
      </c>
      <c r="DO117" s="129"/>
      <c r="DP117" s="131" t="s">
        <v>82</v>
      </c>
      <c r="DQ117" s="129">
        <v>0</v>
      </c>
      <c r="DR117" s="129">
        <v>0</v>
      </c>
      <c r="DS117" s="129" t="s">
        <v>83</v>
      </c>
      <c r="DT117" s="129" t="s">
        <v>83</v>
      </c>
      <c r="DU117" s="129" t="s">
        <v>83</v>
      </c>
      <c r="DV117" s="129" t="s">
        <v>83</v>
      </c>
      <c r="DW117" s="131" t="s">
        <v>83</v>
      </c>
      <c r="DX117" s="131" t="s">
        <v>84</v>
      </c>
      <c r="DY117" s="131" t="s">
        <v>81</v>
      </c>
      <c r="DZ117" s="131" t="s">
        <v>4093</v>
      </c>
      <c r="EA117" s="131" t="s">
        <v>4094</v>
      </c>
      <c r="EB117" s="131" t="s">
        <v>4095</v>
      </c>
      <c r="EC117" s="131" t="s">
        <v>88</v>
      </c>
      <c r="ED117" s="131" t="s">
        <v>89</v>
      </c>
      <c r="EE117" s="131" t="s">
        <v>4096</v>
      </c>
      <c r="EF117" s="131" t="s">
        <v>4097</v>
      </c>
      <c r="EG117" s="131" t="s">
        <v>4098</v>
      </c>
      <c r="EH117" s="131" t="s">
        <v>4099</v>
      </c>
      <c r="EI117" s="131" t="s">
        <v>4100</v>
      </c>
      <c r="EJ117" s="135" t="s">
        <v>4101</v>
      </c>
      <c r="EK117" s="135" t="s">
        <v>4102</v>
      </c>
      <c r="EL117" s="135" t="s">
        <v>4103</v>
      </c>
      <c r="EM117" s="135" t="s">
        <v>4104</v>
      </c>
      <c r="EN117" s="131" t="s">
        <v>81</v>
      </c>
    </row>
    <row r="118" spans="1:144" ht="18" thickTop="1" thickBot="1">
      <c r="A118" s="575">
        <f t="shared" si="5"/>
        <v>117</v>
      </c>
      <c r="B118" s="572" t="s">
        <v>4140</v>
      </c>
      <c r="C118" s="600" t="s">
        <v>4141</v>
      </c>
      <c r="D118" s="570" t="s">
        <v>13208</v>
      </c>
      <c r="E118" s="568" t="str">
        <f t="shared" si="3"/>
        <v>Not Placed</v>
      </c>
      <c r="F118" s="570" t="s">
        <v>12493</v>
      </c>
      <c r="G118" s="570" t="s">
        <v>274</v>
      </c>
      <c r="H118" s="131" t="str">
        <f>VLOOKUP(B118,CMPN2!C:E,3,0)</f>
        <v>Diploma  + Direct Second Year Engineering without live KT</v>
      </c>
      <c r="I118" s="610" t="s">
        <v>4108</v>
      </c>
      <c r="J118" s="572">
        <v>20</v>
      </c>
      <c r="K118" s="611" t="s">
        <v>4142</v>
      </c>
      <c r="L118" s="611" t="s">
        <v>73</v>
      </c>
      <c r="M118" s="611" t="s">
        <v>4143</v>
      </c>
      <c r="N118" s="612" t="s">
        <v>4139</v>
      </c>
      <c r="O118" s="612">
        <v>25616960</v>
      </c>
      <c r="P118" s="612">
        <v>918454938293</v>
      </c>
      <c r="Q118" s="612" t="e">
        <f>VLOOKUP(B118,'TCS CON'!$D$1:$H$98,5,0)</f>
        <v>#N/A</v>
      </c>
      <c r="R118" s="612" t="e">
        <f>VLOOKUP(B118,LTI!$C$1:$H$46,6,0)</f>
        <v>#N/A</v>
      </c>
      <c r="S118" s="612" t="e">
        <f>VLOOKUP(B118,JARO!$E$2:$I$11,5,0)</f>
        <v>#N/A</v>
      </c>
      <c r="T118" s="612" t="e">
        <f>VLOOKUP(B118,Capgemini!$D$3:$H$78,5,0)</f>
        <v>#N/A</v>
      </c>
      <c r="U118" s="612" t="e">
        <f>VLOOKUP(B118,Carwale!$D$1:$H$4,5,0)</f>
        <v>#N/A</v>
      </c>
      <c r="V118" s="612" t="e">
        <f>VLOOKUP(B118,'Interactive Brokers'!E:I,5,0)</f>
        <v>#N/A</v>
      </c>
      <c r="W118" s="612" t="e">
        <f>VLOOKUP(B118,'REL Jio'!E:I,5,0)</f>
        <v>#N/A</v>
      </c>
      <c r="X118" s="612" t="e">
        <f>VLOOKUP(B118,'Sciative Sol'!E:I,5,0)</f>
        <v>#N/A</v>
      </c>
      <c r="Y118" s="612" t="e">
        <f>VLOOKUP(B118,'Hexaware Tech'!E:I,5,0)</f>
        <v>#N/A</v>
      </c>
      <c r="Z118" s="612" t="e">
        <f>VLOOKUP(B118,Axis!D:H,5,0)</f>
        <v>#N/A</v>
      </c>
      <c r="AA118" s="612" t="e">
        <f>VLOOKUP(B118,Ugam!$D$3:$H$26,5,0)</f>
        <v>#N/A</v>
      </c>
      <c r="AB118" s="612" t="e">
        <f>VLOOKUP(B118,Zeus!F:J,5,0)</f>
        <v>#N/A</v>
      </c>
      <c r="AC118" s="612" t="e">
        <f>VLOOKUP(B118,Montran!F:J,5,0)</f>
        <v>#N/A</v>
      </c>
      <c r="AD118" s="612" t="e">
        <f>VLOOKUP(B118,Endurance!G118:L118,5,0)</f>
        <v>#N/A</v>
      </c>
      <c r="AE118" s="612" t="e">
        <f>VLOOKUP(B118,'Swabhav Techlabs'!$F$1:$J$2,5,0)</f>
        <v>#N/A</v>
      </c>
      <c r="AF118" s="612" t="e">
        <f>VLOOKUP(B118,'Quality Kiosk'!$F$1:$J$18,5,0)</f>
        <v>#N/A</v>
      </c>
      <c r="AG118" s="612" t="e">
        <f>VLOOKUP(B118,'Lemon VB'!$F$1:$J$2,5,0)</f>
        <v>#N/A</v>
      </c>
      <c r="AH118" s="612" t="e">
        <f>VLOOKUP(B118,Gocomet!$E$1:$I$3,5,0)</f>
        <v>#N/A</v>
      </c>
      <c r="AI118" s="612" t="e">
        <f>VLOOKUP(B118,'Ingram Micro'!$E$1:$I$8,5,0)</f>
        <v>#N/A</v>
      </c>
      <c r="AJ118" s="612" t="e">
        <f>VLOOKUP(B118,'DePronto Infotech'!$E$1:$I$2,5,0)</f>
        <v>#N/A</v>
      </c>
      <c r="AK118" s="612" t="e">
        <f>VLOOKUP(B118,'Reliance Retail'!$E$1:$I$4,5,0)</f>
        <v>#N/A</v>
      </c>
      <c r="AL118" s="612" t="e">
        <f>VLOOKUP(B118,'Bright Champs'!$D$1:$H$13,5,0)</f>
        <v>#N/A</v>
      </c>
      <c r="AM118" s="612" t="e">
        <f>VLOOKUP(B118,Neosoft!$E$1:$I$12,5,0)</f>
        <v>#N/A</v>
      </c>
      <c r="AN118" s="612" t="e">
        <f>VLOOKUP(B118,Infosys!$E$1:$I$3,5,0)</f>
        <v>#N/A</v>
      </c>
      <c r="AO118" s="612" t="e">
        <f>VLOOKUP(B118,Cerelabs!$E$1:$I$5,5,0)</f>
        <v>#N/A</v>
      </c>
      <c r="AP118" s="612" t="e">
        <f>VLOOKUP(B118,'Neebal Technologies'!$D$1:$H$2,5,0)</f>
        <v>#N/A</v>
      </c>
      <c r="AQ118" s="612" t="e">
        <f>VLOOKUP(B118,'Vertiv Energy'!$D$1:$H$2,5,0)</f>
        <v>#N/A</v>
      </c>
      <c r="AR118" s="612" t="e">
        <f>VLOOKUP(B118,'Acidaes Solutions (CRMNEXT)'!$D$1:$H$3,5,0)</f>
        <v>#N/A</v>
      </c>
      <c r="AS118" s="612" t="e">
        <f>VLOOKUP(B118,Growisto!$D$1:$H$2,5,0)</f>
        <v>#N/A</v>
      </c>
      <c r="AT118" s="612" t="e">
        <f>VLOOKUP(B118,'9.9 Mediaworx - Digit'!$D$1:$H$2,5,0)</f>
        <v>#N/A</v>
      </c>
      <c r="AU118" s="612" t="e">
        <f>VLOOKUP(B118,'Vistaar systems Pvt Ltd'!$D$2:$H$3,5,0)</f>
        <v>#N/A</v>
      </c>
      <c r="AV118" s="612" t="e">
        <f>VLOOKUP(B118,'Course 5i'!$D$2:$H$11,5,0)</f>
        <v>#N/A</v>
      </c>
      <c r="AW118" s="612" t="e">
        <f>VLOOKUP(B118,'Radiant Appliances &amp; Electronic'!$D$1:$H$13,5,0)</f>
        <v>#N/A</v>
      </c>
      <c r="AX118" s="612" t="e">
        <f>VLOOKUP(B118,'Atos Global'!$D$3:$H$27,5,0)</f>
        <v>#N/A</v>
      </c>
      <c r="AY118" s="612" t="e">
        <f>VLOOKUP(B118,'Saama Technologies'!$D$1:$H$2,5,0)</f>
        <v>#N/A</v>
      </c>
      <c r="AZ118" s="612" t="e">
        <f>VLOOKUP(B118,'Multiplier Solutions'!$D$1:$H$2,5,0)</f>
        <v>#N/A</v>
      </c>
      <c r="BA118" s="612" t="e">
        <f>VLOOKUP(B118,GEP!$D$2:$H$5,5,0)</f>
        <v>#N/A</v>
      </c>
      <c r="BB118" s="612" t="e">
        <f>VLOOKUP(B118,Accenture!$D$1:$H$6,5,0)</f>
        <v>#N/A</v>
      </c>
      <c r="BC118" s="612" t="e">
        <f>VLOOKUP(B118,'Endurance International Group'!$D$1:$H$2,5,0)</f>
        <v>#N/A</v>
      </c>
      <c r="BD118" s="612" t="e">
        <f>VLOOKUP(B118,Newgen!$D$1:$H$2,5,0)</f>
        <v>#N/A</v>
      </c>
      <c r="BE118" s="612" t="e">
        <f>VLOOKUP(B118,'3D Incredible'!D118:H118,5,0)</f>
        <v>#N/A</v>
      </c>
      <c r="BF118" s="612" t="e">
        <f>VLOOKUP(B118,'Raja Software Labs'!$D$2:$H$2,5,0)</f>
        <v>#N/A</v>
      </c>
      <c r="BG118" s="612" t="e">
        <f>VLOOKUP(B118,Wipro!$D$1:$H$2,5,0)</f>
        <v>#N/A</v>
      </c>
      <c r="BH118" s="612" t="e">
        <f>VLOOKUP(B118,'Perch Technologies'!$D$2:$H$2,5,0)</f>
        <v>#N/A</v>
      </c>
      <c r="BI118" s="612" t="e">
        <f>VLOOKUP(B118,'Morning Star'!$D$1:$H$6,5,0)</f>
        <v>#N/A</v>
      </c>
      <c r="BJ118" s="612" t="e">
        <f>VLOOKUP(B118,Flexiloans!$D$1:$H$2,5,0)</f>
        <v>#N/A</v>
      </c>
      <c r="BK118" s="612" t="e">
        <f>VLOOKUP(B118,'Thirdware Solutions'!$D$1:$H$2,5,0)</f>
        <v>#N/A</v>
      </c>
      <c r="BL118" s="612" t="e">
        <f>VLOOKUP(B118,Tescom!$D$1:$H$8,5,0)</f>
        <v>#N/A</v>
      </c>
      <c r="BM118" s="612" t="e">
        <f>VLOOKUP(B118,'Cogno AI'!$D$1:$H$2,5,0)</f>
        <v>#N/A</v>
      </c>
      <c r="BN118" s="612" t="e">
        <f>VLOOKUP(B118,'ABM Knowledgeware'!$D$1:$H$2,5,0)</f>
        <v>#N/A</v>
      </c>
      <c r="BO118" s="612" t="e">
        <f>VLOOKUP(B118,'Concerto Software'!$D$1:$H$3,5,0)</f>
        <v>#N/A</v>
      </c>
      <c r="BP118" s="612" t="e">
        <f>VLOOKUP(B118,'My Captain'!$D$1:$H$4,5,0)</f>
        <v>#N/A</v>
      </c>
      <c r="BQ118" s="612" t="e">
        <f>VLOOKUP(B118,'Finoux Solutions'!$D$2:$H$4,5,0)</f>
        <v>#N/A</v>
      </c>
      <c r="BR118" s="612" t="e">
        <f>VLOOKUP(B118,'MITR Learning'!$D$1:$H$2,5,0)</f>
        <v>#N/A</v>
      </c>
      <c r="BS118" s="612" t="e">
        <f>VLOOKUP(B118,Nucsoft!$D$2:$H$6,5,0)</f>
        <v>#N/A</v>
      </c>
      <c r="BT118" s="612" t="e">
        <f>VLOOKUP(B118,'Paras Cadd'!$D$1:$H$2,5,0)</f>
        <v>#N/A</v>
      </c>
      <c r="BU118" s="612" t="e">
        <f>VLOOKUP(B118,'ICICI Securities'!$D$1:$H$2,5,0)</f>
        <v>#N/A</v>
      </c>
      <c r="BV118" s="612" t="e">
        <f>VLOOKUP(B118,'Citius Tech'!$D$2:$H$5,5,0)</f>
        <v>#N/A</v>
      </c>
      <c r="BW118" s="612" t="e">
        <f>VLOOKUP(B118,'Buzzy Brains'!$D$2:$H$2,5,0)</f>
        <v>#N/A</v>
      </c>
      <c r="BX118" s="612" t="e">
        <f>VLOOKUP(B118,'Decimal Point'!$D$2:$H$2,5,0)</f>
        <v>#N/A</v>
      </c>
      <c r="BY118" s="612" t="e">
        <f>VLOOKUP(B118,'Sankey Business Solutions'!$D$2:$H$3,5,0)</f>
        <v>#N/A</v>
      </c>
      <c r="BZ118" s="612" t="e">
        <f>VLOOKUP(B118,'Nangia &amp; Co LLP'!$D$2:$H$2,5,0)</f>
        <v>#N/A</v>
      </c>
      <c r="CA118" s="612" t="e">
        <f>VLOOKUP(B118,'FIS Solutions India Pvt Ltd'!$D$2:$H$2,5,0)</f>
        <v>#N/A</v>
      </c>
      <c r="CB118" s="612" t="e">
        <f>VLOOKUP(B118,'Delta Technology &amp; Management '!$D$2:$H$16,5,0)</f>
        <v>#N/A</v>
      </c>
      <c r="CC118" s="612" t="e">
        <f>VLOOKUP(B118,'Espoir Networks'!$D$3:$H$11,5,0)</f>
        <v>#N/A</v>
      </c>
      <c r="CD118" s="612" t="e">
        <f>VLOOKUP(B118,'Servosys Solution'!$D$3:$H$5,5,0)</f>
        <v>#N/A</v>
      </c>
      <c r="CE118" s="612" t="e">
        <f>VLOOKUP(B118,'Ribbon Communications'!$D$3:$H$4,5,0)</f>
        <v>#N/A</v>
      </c>
      <c r="CF118" s="612">
        <f t="shared" si="4"/>
        <v>0</v>
      </c>
      <c r="CG118" s="129" t="s">
        <v>4144</v>
      </c>
      <c r="CH118" s="129">
        <v>534626983551</v>
      </c>
      <c r="CI118" s="129" t="s">
        <v>81</v>
      </c>
      <c r="CJ118" s="129" t="s">
        <v>11737</v>
      </c>
      <c r="CK118" s="132">
        <v>43282</v>
      </c>
      <c r="CL118" s="129">
        <v>2021</v>
      </c>
      <c r="CM118" s="128" t="s">
        <v>11946</v>
      </c>
      <c r="CN118" s="129">
        <v>431</v>
      </c>
      <c r="CO118" s="133">
        <v>86.2</v>
      </c>
      <c r="CP118" s="129">
        <v>2015</v>
      </c>
      <c r="CQ118" s="129" t="s">
        <v>79</v>
      </c>
      <c r="CR118" s="128" t="s">
        <v>295</v>
      </c>
      <c r="CS118" s="129" t="s">
        <v>81</v>
      </c>
      <c r="CT118" s="133" t="s">
        <v>81</v>
      </c>
      <c r="CU118" s="129" t="s">
        <v>81</v>
      </c>
      <c r="CV118" s="129" t="s">
        <v>109</v>
      </c>
      <c r="CW118" s="131" t="s">
        <v>2545</v>
      </c>
      <c r="CX118" s="131" t="s">
        <v>4146</v>
      </c>
      <c r="CY118" s="129">
        <v>782</v>
      </c>
      <c r="CZ118" s="129">
        <v>78.2</v>
      </c>
      <c r="DA118" s="129">
        <v>2018</v>
      </c>
      <c r="DB118" s="129" t="s">
        <v>112</v>
      </c>
      <c r="DC118" s="129" t="s">
        <v>113</v>
      </c>
      <c r="DD118" s="129">
        <v>70.91</v>
      </c>
      <c r="DE118" s="129">
        <v>71.099999999999994</v>
      </c>
      <c r="DF118" s="129">
        <v>0</v>
      </c>
      <c r="DG118" s="131" t="s">
        <v>81</v>
      </c>
      <c r="DH118" s="131" t="s">
        <v>81</v>
      </c>
      <c r="DI118" s="134">
        <v>7</v>
      </c>
      <c r="DJ118" s="134">
        <v>7.04</v>
      </c>
      <c r="DK118" s="134">
        <v>7.19</v>
      </c>
      <c r="DL118" s="131"/>
      <c r="DM118" s="129">
        <v>21.23</v>
      </c>
      <c r="DN118" s="129">
        <v>7.07</v>
      </c>
      <c r="DO118" s="129"/>
      <c r="DP118" s="131" t="s">
        <v>114</v>
      </c>
      <c r="DQ118" s="129">
        <v>0</v>
      </c>
      <c r="DR118" s="129">
        <v>0</v>
      </c>
      <c r="DS118" s="129" t="s">
        <v>83</v>
      </c>
      <c r="DT118" s="129" t="s">
        <v>83</v>
      </c>
      <c r="DU118" s="129" t="s">
        <v>83</v>
      </c>
      <c r="DV118" s="129" t="s">
        <v>83</v>
      </c>
      <c r="DW118" s="131" t="s">
        <v>83</v>
      </c>
      <c r="DX118" s="131" t="s">
        <v>84</v>
      </c>
      <c r="DY118" s="131" t="s">
        <v>81</v>
      </c>
      <c r="DZ118" s="131" t="s">
        <v>4147</v>
      </c>
      <c r="EA118" s="131" t="s">
        <v>187</v>
      </c>
      <c r="EB118" s="131" t="s">
        <v>4148</v>
      </c>
      <c r="EC118" s="131" t="s">
        <v>317</v>
      </c>
      <c r="ED118" s="131" t="s">
        <v>89</v>
      </c>
      <c r="EE118" s="131" t="s">
        <v>81</v>
      </c>
      <c r="EF118" s="131" t="s">
        <v>4149</v>
      </c>
      <c r="EG118" s="131" t="s">
        <v>4150</v>
      </c>
      <c r="EH118" s="131" t="s">
        <v>538</v>
      </c>
      <c r="EI118" s="131" t="s">
        <v>4151</v>
      </c>
      <c r="EJ118" s="135" t="s">
        <v>4152</v>
      </c>
      <c r="EK118" s="135" t="s">
        <v>4153</v>
      </c>
      <c r="EL118" s="135" t="s">
        <v>4154</v>
      </c>
      <c r="EM118" s="135" t="s">
        <v>4155</v>
      </c>
      <c r="EN118" s="131" t="s">
        <v>81</v>
      </c>
    </row>
    <row r="119" spans="1:144" ht="18" thickTop="1" thickBot="1">
      <c r="A119" s="575">
        <f t="shared" si="5"/>
        <v>118</v>
      </c>
      <c r="B119" s="572" t="s">
        <v>4157</v>
      </c>
      <c r="C119" s="600" t="s">
        <v>4158</v>
      </c>
      <c r="D119" s="570" t="s">
        <v>13209</v>
      </c>
      <c r="E119" s="568" t="str">
        <f t="shared" si="3"/>
        <v>Placed</v>
      </c>
      <c r="F119" s="570" t="s">
        <v>12493</v>
      </c>
      <c r="G119" s="570" t="s">
        <v>274</v>
      </c>
      <c r="H119" s="131" t="str">
        <f>VLOOKUP(B119,CMPN2!C:E,3,0)</f>
        <v>12th + Engineering without live KT</v>
      </c>
      <c r="I119" s="610" t="s">
        <v>4159</v>
      </c>
      <c r="J119" s="572">
        <v>20</v>
      </c>
      <c r="K119" s="611" t="s">
        <v>4160</v>
      </c>
      <c r="L119" s="611" t="s">
        <v>73</v>
      </c>
      <c r="M119" s="611" t="s">
        <v>4161</v>
      </c>
      <c r="N119" s="612" t="s">
        <v>4156</v>
      </c>
      <c r="O119" s="612">
        <v>8898241656</v>
      </c>
      <c r="P119" s="612">
        <v>8898782292</v>
      </c>
      <c r="Q119" s="612">
        <f>VLOOKUP(B119,'TCS CON'!$D$1:$H$98,5,0)</f>
        <v>336000</v>
      </c>
      <c r="R119" s="612" t="e">
        <f>VLOOKUP(B119,LTI!$C$1:$H$46,6,0)</f>
        <v>#N/A</v>
      </c>
      <c r="S119" s="612" t="e">
        <f>VLOOKUP(B119,JARO!$E$2:$I$11,5,0)</f>
        <v>#N/A</v>
      </c>
      <c r="T119" s="612">
        <f>VLOOKUP(B119,Capgemini!$D$3:$H$78,5,0)</f>
        <v>380000</v>
      </c>
      <c r="U119" s="612" t="e">
        <f>VLOOKUP(B119,Carwale!$D$1:$H$4,5,0)</f>
        <v>#N/A</v>
      </c>
      <c r="V119" s="612" t="e">
        <f>VLOOKUP(B119,'Interactive Brokers'!E:I,5,0)</f>
        <v>#N/A</v>
      </c>
      <c r="W119" s="612" t="e">
        <f>VLOOKUP(B119,'REL Jio'!E:I,5,0)</f>
        <v>#N/A</v>
      </c>
      <c r="X119" s="612" t="e">
        <f>VLOOKUP(B119,'Sciative Sol'!E:I,5,0)</f>
        <v>#N/A</v>
      </c>
      <c r="Y119" s="612" t="e">
        <f>VLOOKUP(B119,'Hexaware Tech'!E:I,5,0)</f>
        <v>#N/A</v>
      </c>
      <c r="Z119" s="612" t="e">
        <f>VLOOKUP(B119,Axis!D:H,5,0)</f>
        <v>#N/A</v>
      </c>
      <c r="AA119" s="612" t="e">
        <f>VLOOKUP(B119,Ugam!$D$3:$H$26,5,0)</f>
        <v>#N/A</v>
      </c>
      <c r="AB119" s="612">
        <f>VLOOKUP(B119,Zeus!F:J,5,0)</f>
        <v>575000</v>
      </c>
      <c r="AC119" s="612" t="e">
        <f>VLOOKUP(B119,Montran!F:J,5,0)</f>
        <v>#N/A</v>
      </c>
      <c r="AD119" s="612" t="e">
        <f>VLOOKUP(B119,Endurance!G119:L119,5,0)</f>
        <v>#N/A</v>
      </c>
      <c r="AE119" s="612" t="e">
        <f>VLOOKUP(B119,'Swabhav Techlabs'!$F$1:$J$2,5,0)</f>
        <v>#N/A</v>
      </c>
      <c r="AF119" s="612" t="e">
        <f>VLOOKUP(B119,'Quality Kiosk'!$F$1:$J$18,5,0)</f>
        <v>#N/A</v>
      </c>
      <c r="AG119" s="612" t="e">
        <f>VLOOKUP(B119,'Lemon VB'!$F$1:$J$2,5,0)</f>
        <v>#N/A</v>
      </c>
      <c r="AH119" s="612" t="e">
        <f>VLOOKUP(B119,Gocomet!$E$1:$I$3,5,0)</f>
        <v>#N/A</v>
      </c>
      <c r="AI119" s="612" t="e">
        <f>VLOOKUP(B119,'Ingram Micro'!$E$1:$I$8,5,0)</f>
        <v>#N/A</v>
      </c>
      <c r="AJ119" s="612" t="e">
        <f>VLOOKUP(B119,'DePronto Infotech'!$E$1:$I$2,5,0)</f>
        <v>#N/A</v>
      </c>
      <c r="AK119" s="612" t="e">
        <f>VLOOKUP(B119,'Reliance Retail'!$E$1:$I$4,5,0)</f>
        <v>#N/A</v>
      </c>
      <c r="AL119" s="612" t="e">
        <f>VLOOKUP(B119,'Bright Champs'!$D$1:$H$13,5,0)</f>
        <v>#N/A</v>
      </c>
      <c r="AM119" s="612" t="e">
        <f>VLOOKUP(B119,Neosoft!$E$1:$I$12,5,0)</f>
        <v>#N/A</v>
      </c>
      <c r="AN119" s="612" t="e">
        <f>VLOOKUP(B119,Infosys!$E$1:$I$3,5,0)</f>
        <v>#N/A</v>
      </c>
      <c r="AO119" s="612" t="e">
        <f>VLOOKUP(B119,Cerelabs!$E$1:$I$5,5,0)</f>
        <v>#N/A</v>
      </c>
      <c r="AP119" s="612" t="e">
        <f>VLOOKUP(B119,'Neebal Technologies'!$D$1:$H$2,5,0)</f>
        <v>#N/A</v>
      </c>
      <c r="AQ119" s="612" t="e">
        <f>VLOOKUP(B119,'Vertiv Energy'!$D$1:$H$2,5,0)</f>
        <v>#N/A</v>
      </c>
      <c r="AR119" s="612" t="e">
        <f>VLOOKUP(B119,'Acidaes Solutions (CRMNEXT)'!$D$1:$H$3,5,0)</f>
        <v>#N/A</v>
      </c>
      <c r="AS119" s="612" t="e">
        <f>VLOOKUP(B119,Growisto!$D$1:$H$2,5,0)</f>
        <v>#N/A</v>
      </c>
      <c r="AT119" s="612" t="e">
        <f>VLOOKUP(B119,'9.9 Mediaworx - Digit'!$D$1:$H$2,5,0)</f>
        <v>#N/A</v>
      </c>
      <c r="AU119" s="612" t="e">
        <f>VLOOKUP(B119,'Vistaar systems Pvt Ltd'!$D$2:$H$3,5,0)</f>
        <v>#N/A</v>
      </c>
      <c r="AV119" s="612" t="e">
        <f>VLOOKUP(B119,'Course 5i'!$D$2:$H$11,5,0)</f>
        <v>#N/A</v>
      </c>
      <c r="AW119" s="612" t="e">
        <f>VLOOKUP(B119,'Radiant Appliances &amp; Electronic'!$D$1:$H$13,5,0)</f>
        <v>#N/A</v>
      </c>
      <c r="AX119" s="612" t="e">
        <f>VLOOKUP(B119,'Atos Global'!$D$3:$H$27,5,0)</f>
        <v>#N/A</v>
      </c>
      <c r="AY119" s="612" t="e">
        <f>VLOOKUP(B119,'Saama Technologies'!$D$1:$H$2,5,0)</f>
        <v>#N/A</v>
      </c>
      <c r="AZ119" s="612" t="e">
        <f>VLOOKUP(B119,'Multiplier Solutions'!$D$1:$H$2,5,0)</f>
        <v>#N/A</v>
      </c>
      <c r="BA119" s="612" t="e">
        <f>VLOOKUP(B119,GEP!$D$2:$H$5,5,0)</f>
        <v>#N/A</v>
      </c>
      <c r="BB119" s="612" t="e">
        <f>VLOOKUP(B119,Accenture!$D$1:$H$6,5,0)</f>
        <v>#N/A</v>
      </c>
      <c r="BC119" s="612" t="e">
        <f>VLOOKUP(B119,'Endurance International Group'!$D$1:$H$2,5,0)</f>
        <v>#N/A</v>
      </c>
      <c r="BD119" s="612" t="e">
        <f>VLOOKUP(B119,Newgen!$D$1:$H$2,5,0)</f>
        <v>#N/A</v>
      </c>
      <c r="BE119" s="612" t="e">
        <f>VLOOKUP(B119,'3D Incredible'!D119:H119,5,0)</f>
        <v>#N/A</v>
      </c>
      <c r="BF119" s="612" t="e">
        <f>VLOOKUP(B119,'Raja Software Labs'!$D$2:$H$2,5,0)</f>
        <v>#N/A</v>
      </c>
      <c r="BG119" s="612" t="e">
        <f>VLOOKUP(B119,Wipro!$D$1:$H$2,5,0)</f>
        <v>#N/A</v>
      </c>
      <c r="BH119" s="612" t="e">
        <f>VLOOKUP(B119,'Perch Technologies'!$D$2:$H$2,5,0)</f>
        <v>#N/A</v>
      </c>
      <c r="BI119" s="612" t="e">
        <f>VLOOKUP(B119,'Morning Star'!$D$1:$H$6,5,0)</f>
        <v>#N/A</v>
      </c>
      <c r="BJ119" s="612" t="e">
        <f>VLOOKUP(B119,Flexiloans!$D$1:$H$2,5,0)</f>
        <v>#N/A</v>
      </c>
      <c r="BK119" s="612" t="e">
        <f>VLOOKUP(B119,'Thirdware Solutions'!$D$1:$H$2,5,0)</f>
        <v>#N/A</v>
      </c>
      <c r="BL119" s="612" t="e">
        <f>VLOOKUP(B119,Tescom!$D$1:$H$8,5,0)</f>
        <v>#N/A</v>
      </c>
      <c r="BM119" s="612" t="e">
        <f>VLOOKUP(B119,'Cogno AI'!$D$1:$H$2,5,0)</f>
        <v>#N/A</v>
      </c>
      <c r="BN119" s="612" t="e">
        <f>VLOOKUP(B119,'ABM Knowledgeware'!$D$1:$H$2,5,0)</f>
        <v>#N/A</v>
      </c>
      <c r="BO119" s="612" t="e">
        <f>VLOOKUP(B119,'Concerto Software'!$D$1:$H$3,5,0)</f>
        <v>#N/A</v>
      </c>
      <c r="BP119" s="612" t="e">
        <f>VLOOKUP(B119,'My Captain'!$D$1:$H$4,5,0)</f>
        <v>#N/A</v>
      </c>
      <c r="BQ119" s="612" t="e">
        <f>VLOOKUP(B119,'Finoux Solutions'!$D$2:$H$4,5,0)</f>
        <v>#N/A</v>
      </c>
      <c r="BR119" s="612" t="e">
        <f>VLOOKUP(B119,'MITR Learning'!$D$1:$H$2,5,0)</f>
        <v>#N/A</v>
      </c>
      <c r="BS119" s="612" t="e">
        <f>VLOOKUP(B119,Nucsoft!$D$2:$H$6,5,0)</f>
        <v>#N/A</v>
      </c>
      <c r="BT119" s="612" t="e">
        <f>VLOOKUP(B119,'Paras Cadd'!$D$1:$H$2,5,0)</f>
        <v>#N/A</v>
      </c>
      <c r="BU119" s="612" t="e">
        <f>VLOOKUP(B119,'ICICI Securities'!$D$1:$H$2,5,0)</f>
        <v>#N/A</v>
      </c>
      <c r="BV119" s="612" t="e">
        <f>VLOOKUP(B119,'Citius Tech'!$D$2:$H$5,5,0)</f>
        <v>#N/A</v>
      </c>
      <c r="BW119" s="612" t="e">
        <f>VLOOKUP(B119,'Buzzy Brains'!$D$2:$H$2,5,0)</f>
        <v>#N/A</v>
      </c>
      <c r="BX119" s="612" t="e">
        <f>VLOOKUP(B119,'Decimal Point'!$D$2:$H$2,5,0)</f>
        <v>#N/A</v>
      </c>
      <c r="BY119" s="612" t="e">
        <f>VLOOKUP(B119,'Sankey Business Solutions'!$D$2:$H$3,5,0)</f>
        <v>#N/A</v>
      </c>
      <c r="BZ119" s="612" t="e">
        <f>VLOOKUP(B119,'Nangia &amp; Co LLP'!$D$2:$H$2,5,0)</f>
        <v>#N/A</v>
      </c>
      <c r="CA119" s="612" t="e">
        <f>VLOOKUP(B119,'FIS Solutions India Pvt Ltd'!$D$2:$H$2,5,0)</f>
        <v>#N/A</v>
      </c>
      <c r="CB119" s="612" t="e">
        <f>VLOOKUP(B119,'Delta Technology &amp; Management '!$D$2:$H$16,5,0)</f>
        <v>#N/A</v>
      </c>
      <c r="CC119" s="612" t="e">
        <f>VLOOKUP(B119,'Espoir Networks'!$D$3:$H$11,5,0)</f>
        <v>#N/A</v>
      </c>
      <c r="CD119" s="612" t="e">
        <f>VLOOKUP(B119,'Servosys Solution'!$D$3:$H$5,5,0)</f>
        <v>#N/A</v>
      </c>
      <c r="CE119" s="612" t="e">
        <f>VLOOKUP(B119,'Ribbon Communications'!$D$3:$H$4,5,0)</f>
        <v>#N/A</v>
      </c>
      <c r="CF119" s="612">
        <f t="shared" si="4"/>
        <v>3</v>
      </c>
      <c r="CG119" s="129" t="s">
        <v>4162</v>
      </c>
      <c r="CH119" s="129">
        <v>711902926854</v>
      </c>
      <c r="CI119" s="129" t="s">
        <v>134</v>
      </c>
      <c r="CJ119" s="129" t="s">
        <v>11736</v>
      </c>
      <c r="CK119" s="132">
        <v>42917</v>
      </c>
      <c r="CL119" s="129">
        <v>2021</v>
      </c>
      <c r="CM119" s="128" t="s">
        <v>4163</v>
      </c>
      <c r="CN119" s="129">
        <v>475</v>
      </c>
      <c r="CO119" s="133">
        <v>95</v>
      </c>
      <c r="CP119" s="129">
        <v>2015</v>
      </c>
      <c r="CQ119" s="129" t="s">
        <v>276</v>
      </c>
      <c r="CR119" s="128" t="s">
        <v>4164</v>
      </c>
      <c r="CS119" s="129">
        <v>416</v>
      </c>
      <c r="CT119" s="133">
        <v>83.2</v>
      </c>
      <c r="CU119" s="129">
        <v>2017</v>
      </c>
      <c r="CV119" s="129" t="s">
        <v>276</v>
      </c>
      <c r="CW119" s="131" t="s">
        <v>81</v>
      </c>
      <c r="CX119" s="131" t="s">
        <v>81</v>
      </c>
      <c r="CY119" s="129" t="s">
        <v>81</v>
      </c>
      <c r="CZ119" s="129" t="s">
        <v>81</v>
      </c>
      <c r="DA119" s="129" t="s">
        <v>81</v>
      </c>
      <c r="DB119" s="129" t="s">
        <v>81</v>
      </c>
      <c r="DC119" s="129" t="s">
        <v>81</v>
      </c>
      <c r="DD119" s="129" t="s">
        <v>81</v>
      </c>
      <c r="DE119" s="129" t="s">
        <v>81</v>
      </c>
      <c r="DF119" s="129">
        <v>0</v>
      </c>
      <c r="DG119" s="134">
        <v>9.07</v>
      </c>
      <c r="DH119" s="134">
        <v>8.17</v>
      </c>
      <c r="DI119" s="134">
        <v>8.81</v>
      </c>
      <c r="DJ119" s="134">
        <v>8.3000000000000007</v>
      </c>
      <c r="DK119" s="134">
        <v>8.11</v>
      </c>
      <c r="DL119" s="134">
        <v>8.49</v>
      </c>
      <c r="DM119" s="129">
        <v>50.95</v>
      </c>
      <c r="DN119" s="129">
        <v>8.49</v>
      </c>
      <c r="DO119" s="129"/>
      <c r="DP119" s="131" t="s">
        <v>82</v>
      </c>
      <c r="DQ119" s="129">
        <v>0</v>
      </c>
      <c r="DR119" s="129">
        <v>0</v>
      </c>
      <c r="DS119" s="129" t="s">
        <v>83</v>
      </c>
      <c r="DT119" s="129" t="s">
        <v>83</v>
      </c>
      <c r="DU119" s="129" t="s">
        <v>83</v>
      </c>
      <c r="DV119" s="129" t="s">
        <v>83</v>
      </c>
      <c r="DW119" s="131" t="s">
        <v>83</v>
      </c>
      <c r="DX119" s="131" t="s">
        <v>84</v>
      </c>
      <c r="DY119" s="131" t="s">
        <v>81</v>
      </c>
      <c r="DZ119" s="131" t="s">
        <v>4165</v>
      </c>
      <c r="EA119" s="131" t="s">
        <v>1652</v>
      </c>
      <c r="EB119" s="131" t="s">
        <v>4166</v>
      </c>
      <c r="EC119" s="131" t="s">
        <v>88</v>
      </c>
      <c r="ED119" s="131" t="s">
        <v>89</v>
      </c>
      <c r="EE119" s="131" t="s">
        <v>4167</v>
      </c>
      <c r="EF119" s="131" t="s">
        <v>4168</v>
      </c>
      <c r="EG119" s="131" t="s">
        <v>81</v>
      </c>
      <c r="EH119" s="131" t="s">
        <v>81</v>
      </c>
      <c r="EI119" s="131" t="s">
        <v>4169</v>
      </c>
      <c r="EJ119" s="135" t="s">
        <v>4170</v>
      </c>
      <c r="EK119" s="135" t="s">
        <v>4171</v>
      </c>
      <c r="EL119" s="135" t="s">
        <v>4172</v>
      </c>
      <c r="EM119" s="135" t="s">
        <v>4173</v>
      </c>
      <c r="EN119" s="131" t="s">
        <v>81</v>
      </c>
    </row>
    <row r="120" spans="1:144" ht="18" thickTop="1" thickBot="1">
      <c r="A120" s="575">
        <f t="shared" si="5"/>
        <v>119</v>
      </c>
      <c r="B120" s="572" t="s">
        <v>4236</v>
      </c>
      <c r="C120" s="600" t="s">
        <v>11784</v>
      </c>
      <c r="D120" s="570" t="s">
        <v>13208</v>
      </c>
      <c r="E120" s="568" t="str">
        <f t="shared" si="3"/>
        <v>Placed</v>
      </c>
      <c r="F120" s="570" t="s">
        <v>12493</v>
      </c>
      <c r="G120" s="570" t="s">
        <v>274</v>
      </c>
      <c r="H120" s="131" t="str">
        <f>VLOOKUP(B120,CMPN2!C:E,3,0)</f>
        <v>12th + Engineering without live KT</v>
      </c>
      <c r="I120" s="610" t="s">
        <v>2295</v>
      </c>
      <c r="J120" s="572">
        <v>20</v>
      </c>
      <c r="K120" s="611" t="s">
        <v>4238</v>
      </c>
      <c r="L120" s="611" t="s">
        <v>73</v>
      </c>
      <c r="M120" s="611" t="s">
        <v>4239</v>
      </c>
      <c r="N120" s="612" t="s">
        <v>4235</v>
      </c>
      <c r="O120" s="612">
        <v>9769322706</v>
      </c>
      <c r="P120" s="612">
        <v>9167215174</v>
      </c>
      <c r="Q120" s="612" t="e">
        <f>VLOOKUP(B120,'TCS CON'!$D$1:$H$98,5,0)</f>
        <v>#N/A</v>
      </c>
      <c r="R120" s="612" t="e">
        <f>VLOOKUP(B120,LTI!$C$1:$H$46,6,0)</f>
        <v>#N/A</v>
      </c>
      <c r="S120" s="612" t="e">
        <f>VLOOKUP(B120,JARO!$E$2:$I$11,5,0)</f>
        <v>#N/A</v>
      </c>
      <c r="T120" s="612" t="e">
        <f>VLOOKUP(B120,Capgemini!$D$3:$H$78,5,0)</f>
        <v>#N/A</v>
      </c>
      <c r="U120" s="612" t="e">
        <f>VLOOKUP(B120,Carwale!$D$1:$H$4,5,0)</f>
        <v>#N/A</v>
      </c>
      <c r="V120" s="612">
        <f>VLOOKUP(B120,'Interactive Brokers'!E:I,5,0)</f>
        <v>827000</v>
      </c>
      <c r="W120" s="612" t="e">
        <f>VLOOKUP(B120,'REL Jio'!E:I,5,0)</f>
        <v>#N/A</v>
      </c>
      <c r="X120" s="612" t="e">
        <f>VLOOKUP(B120,'Sciative Sol'!E:I,5,0)</f>
        <v>#N/A</v>
      </c>
      <c r="Y120" s="612" t="e">
        <f>VLOOKUP(B120,'Hexaware Tech'!E:I,5,0)</f>
        <v>#N/A</v>
      </c>
      <c r="Z120" s="612" t="e">
        <f>VLOOKUP(B120,Axis!D:H,5,0)</f>
        <v>#N/A</v>
      </c>
      <c r="AA120" s="612" t="e">
        <f>VLOOKUP(B120,Ugam!$D$3:$H$26,5,0)</f>
        <v>#N/A</v>
      </c>
      <c r="AB120" s="612" t="e">
        <f>VLOOKUP(B120,Zeus!F:J,5,0)</f>
        <v>#N/A</v>
      </c>
      <c r="AC120" s="612" t="e">
        <f>VLOOKUP(B120,Montran!F:J,5,0)</f>
        <v>#N/A</v>
      </c>
      <c r="AD120" s="612" t="e">
        <f>VLOOKUP(B120,Endurance!G120:L120,5,0)</f>
        <v>#N/A</v>
      </c>
      <c r="AE120" s="612" t="e">
        <f>VLOOKUP(B120,'Swabhav Techlabs'!$F$1:$J$2,5,0)</f>
        <v>#N/A</v>
      </c>
      <c r="AF120" s="612" t="e">
        <f>VLOOKUP(B120,'Quality Kiosk'!$F$1:$J$18,5,0)</f>
        <v>#N/A</v>
      </c>
      <c r="AG120" s="612" t="e">
        <f>VLOOKUP(B120,'Lemon VB'!$F$1:$J$2,5,0)</f>
        <v>#N/A</v>
      </c>
      <c r="AH120" s="612" t="e">
        <f>VLOOKUP(B120,Gocomet!$E$1:$I$3,5,0)</f>
        <v>#N/A</v>
      </c>
      <c r="AI120" s="612" t="e">
        <f>VLOOKUP(B120,'Ingram Micro'!$E$1:$I$8,5,0)</f>
        <v>#N/A</v>
      </c>
      <c r="AJ120" s="612" t="e">
        <f>VLOOKUP(B120,'DePronto Infotech'!$E$1:$I$2,5,0)</f>
        <v>#N/A</v>
      </c>
      <c r="AK120" s="612" t="e">
        <f>VLOOKUP(B120,'Reliance Retail'!$E$1:$I$4,5,0)</f>
        <v>#N/A</v>
      </c>
      <c r="AL120" s="612" t="e">
        <f>VLOOKUP(B120,'Bright Champs'!$D$1:$H$13,5,0)</f>
        <v>#N/A</v>
      </c>
      <c r="AM120" s="612" t="e">
        <f>VLOOKUP(B120,Neosoft!$E$1:$I$12,5,0)</f>
        <v>#N/A</v>
      </c>
      <c r="AN120" s="612" t="e">
        <f>VLOOKUP(B120,Infosys!$E$1:$I$3,5,0)</f>
        <v>#N/A</v>
      </c>
      <c r="AO120" s="612" t="e">
        <f>VLOOKUP(B120,Cerelabs!$E$1:$I$5,5,0)</f>
        <v>#N/A</v>
      </c>
      <c r="AP120" s="612" t="e">
        <f>VLOOKUP(B120,'Neebal Technologies'!$D$1:$H$2,5,0)</f>
        <v>#N/A</v>
      </c>
      <c r="AQ120" s="612" t="e">
        <f>VLOOKUP(B120,'Vertiv Energy'!$D$1:$H$2,5,0)</f>
        <v>#N/A</v>
      </c>
      <c r="AR120" s="612" t="e">
        <f>VLOOKUP(B120,'Acidaes Solutions (CRMNEXT)'!$D$1:$H$3,5,0)</f>
        <v>#N/A</v>
      </c>
      <c r="AS120" s="612" t="e">
        <f>VLOOKUP(B120,Growisto!$D$1:$H$2,5,0)</f>
        <v>#N/A</v>
      </c>
      <c r="AT120" s="612" t="e">
        <f>VLOOKUP(B120,'9.9 Mediaworx - Digit'!$D$1:$H$2,5,0)</f>
        <v>#N/A</v>
      </c>
      <c r="AU120" s="612" t="e">
        <f>VLOOKUP(B120,'Vistaar systems Pvt Ltd'!$D$2:$H$3,5,0)</f>
        <v>#N/A</v>
      </c>
      <c r="AV120" s="612" t="e">
        <f>VLOOKUP(B120,'Course 5i'!$D$2:$H$11,5,0)</f>
        <v>#N/A</v>
      </c>
      <c r="AW120" s="612" t="e">
        <f>VLOOKUP(B120,'Radiant Appliances &amp; Electronic'!$D$1:$H$13,5,0)</f>
        <v>#N/A</v>
      </c>
      <c r="AX120" s="612" t="e">
        <f>VLOOKUP(B120,'Atos Global'!$D$3:$H$27,5,0)</f>
        <v>#N/A</v>
      </c>
      <c r="AY120" s="612" t="e">
        <f>VLOOKUP(B120,'Saama Technologies'!$D$1:$H$2,5,0)</f>
        <v>#N/A</v>
      </c>
      <c r="AZ120" s="612" t="e">
        <f>VLOOKUP(B120,'Multiplier Solutions'!$D$1:$H$2,5,0)</f>
        <v>#N/A</v>
      </c>
      <c r="BA120" s="612" t="e">
        <f>VLOOKUP(B120,GEP!$D$2:$H$5,5,0)</f>
        <v>#N/A</v>
      </c>
      <c r="BB120" s="612" t="e">
        <f>VLOOKUP(B120,Accenture!$D$1:$H$6,5,0)</f>
        <v>#N/A</v>
      </c>
      <c r="BC120" s="612" t="e">
        <f>VLOOKUP(B120,'Endurance International Group'!$D$1:$H$2,5,0)</f>
        <v>#N/A</v>
      </c>
      <c r="BD120" s="612" t="e">
        <f>VLOOKUP(B120,Newgen!$D$1:$H$2,5,0)</f>
        <v>#N/A</v>
      </c>
      <c r="BE120" s="612" t="e">
        <f>VLOOKUP(B120,'3D Incredible'!D120:H120,5,0)</f>
        <v>#N/A</v>
      </c>
      <c r="BF120" s="612" t="e">
        <f>VLOOKUP(B120,'Raja Software Labs'!$D$2:$H$2,5,0)</f>
        <v>#N/A</v>
      </c>
      <c r="BG120" s="612" t="e">
        <f>VLOOKUP(B120,Wipro!$D$1:$H$2,5,0)</f>
        <v>#N/A</v>
      </c>
      <c r="BH120" s="612" t="e">
        <f>VLOOKUP(B120,'Perch Technologies'!$D$2:$H$2,5,0)</f>
        <v>#N/A</v>
      </c>
      <c r="BI120" s="612" t="e">
        <f>VLOOKUP(B120,'Morning Star'!$D$1:$H$6,5,0)</f>
        <v>#N/A</v>
      </c>
      <c r="BJ120" s="612" t="e">
        <f>VLOOKUP(B120,Flexiloans!$D$1:$H$2,5,0)</f>
        <v>#N/A</v>
      </c>
      <c r="BK120" s="612" t="e">
        <f>VLOOKUP(B120,'Thirdware Solutions'!$D$1:$H$2,5,0)</f>
        <v>#N/A</v>
      </c>
      <c r="BL120" s="612" t="e">
        <f>VLOOKUP(B120,Tescom!$D$1:$H$8,5,0)</f>
        <v>#N/A</v>
      </c>
      <c r="BM120" s="612" t="e">
        <f>VLOOKUP(B120,'Cogno AI'!$D$1:$H$2,5,0)</f>
        <v>#N/A</v>
      </c>
      <c r="BN120" s="612" t="e">
        <f>VLOOKUP(B120,'ABM Knowledgeware'!$D$1:$H$2,5,0)</f>
        <v>#N/A</v>
      </c>
      <c r="BO120" s="612" t="e">
        <f>VLOOKUP(B120,'Concerto Software'!$D$1:$H$3,5,0)</f>
        <v>#N/A</v>
      </c>
      <c r="BP120" s="612" t="e">
        <f>VLOOKUP(B120,'My Captain'!$D$1:$H$4,5,0)</f>
        <v>#N/A</v>
      </c>
      <c r="BQ120" s="612" t="e">
        <f>VLOOKUP(B120,'Finoux Solutions'!$D$2:$H$4,5,0)</f>
        <v>#N/A</v>
      </c>
      <c r="BR120" s="612" t="e">
        <f>VLOOKUP(B120,'MITR Learning'!$D$1:$H$2,5,0)</f>
        <v>#N/A</v>
      </c>
      <c r="BS120" s="612" t="e">
        <f>VLOOKUP(B120,Nucsoft!$D$2:$H$6,5,0)</f>
        <v>#N/A</v>
      </c>
      <c r="BT120" s="612" t="e">
        <f>VLOOKUP(B120,'Paras Cadd'!$D$1:$H$2,5,0)</f>
        <v>#N/A</v>
      </c>
      <c r="BU120" s="612" t="e">
        <f>VLOOKUP(B120,'ICICI Securities'!$D$1:$H$2,5,0)</f>
        <v>#N/A</v>
      </c>
      <c r="BV120" s="612" t="e">
        <f>VLOOKUP(B120,'Citius Tech'!$D$2:$H$5,5,0)</f>
        <v>#N/A</v>
      </c>
      <c r="BW120" s="612" t="e">
        <f>VLOOKUP(B120,'Buzzy Brains'!$D$2:$H$2,5,0)</f>
        <v>#N/A</v>
      </c>
      <c r="BX120" s="612" t="e">
        <f>VLOOKUP(B120,'Decimal Point'!$D$2:$H$2,5,0)</f>
        <v>#N/A</v>
      </c>
      <c r="BY120" s="612" t="e">
        <f>VLOOKUP(B120,'Sankey Business Solutions'!$D$2:$H$3,5,0)</f>
        <v>#N/A</v>
      </c>
      <c r="BZ120" s="612" t="e">
        <f>VLOOKUP(B120,'Nangia &amp; Co LLP'!$D$2:$H$2,5,0)</f>
        <v>#N/A</v>
      </c>
      <c r="CA120" s="612" t="e">
        <f>VLOOKUP(B120,'FIS Solutions India Pvt Ltd'!$D$2:$H$2,5,0)</f>
        <v>#N/A</v>
      </c>
      <c r="CB120" s="612" t="e">
        <f>VLOOKUP(B120,'Delta Technology &amp; Management '!$D$2:$H$16,5,0)</f>
        <v>#N/A</v>
      </c>
      <c r="CC120" s="612" t="e">
        <f>VLOOKUP(B120,'Espoir Networks'!$D$3:$H$11,5,0)</f>
        <v>#N/A</v>
      </c>
      <c r="CD120" s="612" t="e">
        <f>VLOOKUP(B120,'Servosys Solution'!$D$3:$H$5,5,0)</f>
        <v>#N/A</v>
      </c>
      <c r="CE120" s="612" t="e">
        <f>VLOOKUP(B120,'Ribbon Communications'!$D$3:$H$4,5,0)</f>
        <v>#N/A</v>
      </c>
      <c r="CF120" s="612">
        <f t="shared" si="4"/>
        <v>1</v>
      </c>
      <c r="CG120" s="129" t="s">
        <v>4240</v>
      </c>
      <c r="CH120" s="129">
        <v>301266902660</v>
      </c>
      <c r="CI120" s="129" t="s">
        <v>4241</v>
      </c>
      <c r="CJ120" s="129" t="s">
        <v>11736</v>
      </c>
      <c r="CK120" s="132">
        <v>42917</v>
      </c>
      <c r="CL120" s="129">
        <v>2021</v>
      </c>
      <c r="CM120" s="128" t="s">
        <v>4242</v>
      </c>
      <c r="CN120" s="129">
        <v>540</v>
      </c>
      <c r="CO120" s="133">
        <v>90</v>
      </c>
      <c r="CP120" s="129">
        <v>2015</v>
      </c>
      <c r="CQ120" s="129" t="s">
        <v>398</v>
      </c>
      <c r="CR120" s="128" t="s">
        <v>4243</v>
      </c>
      <c r="CS120" s="129">
        <v>447</v>
      </c>
      <c r="CT120" s="133">
        <v>89.4</v>
      </c>
      <c r="CU120" s="129">
        <v>2017</v>
      </c>
      <c r="CV120" s="129" t="s">
        <v>276</v>
      </c>
      <c r="CW120" s="131" t="s">
        <v>81</v>
      </c>
      <c r="CX120" s="131" t="s">
        <v>81</v>
      </c>
      <c r="CY120" s="129" t="s">
        <v>81</v>
      </c>
      <c r="CZ120" s="129" t="s">
        <v>81</v>
      </c>
      <c r="DA120" s="129" t="s">
        <v>81</v>
      </c>
      <c r="DB120" s="129" t="s">
        <v>81</v>
      </c>
      <c r="DC120" s="129" t="s">
        <v>81</v>
      </c>
      <c r="DD120" s="129" t="s">
        <v>81</v>
      </c>
      <c r="DE120" s="129" t="s">
        <v>81</v>
      </c>
      <c r="DF120" s="129">
        <v>0</v>
      </c>
      <c r="DG120" s="134">
        <v>6.74</v>
      </c>
      <c r="DH120" s="134">
        <v>8.48</v>
      </c>
      <c r="DI120" s="134">
        <v>9.08</v>
      </c>
      <c r="DJ120" s="134">
        <v>8.51</v>
      </c>
      <c r="DK120" s="134">
        <v>8.2899999999999991</v>
      </c>
      <c r="DL120" s="131"/>
      <c r="DM120" s="129">
        <v>41.1</v>
      </c>
      <c r="DN120" s="129">
        <v>8.2200000000000006</v>
      </c>
      <c r="DO120" s="129"/>
      <c r="DP120" s="131" t="s">
        <v>138</v>
      </c>
      <c r="DQ120" s="129">
        <v>0</v>
      </c>
      <c r="DR120" s="129">
        <v>2</v>
      </c>
      <c r="DS120" s="129" t="s">
        <v>83</v>
      </c>
      <c r="DT120" s="129" t="s">
        <v>83</v>
      </c>
      <c r="DU120" s="129" t="s">
        <v>83</v>
      </c>
      <c r="DV120" s="129" t="s">
        <v>83</v>
      </c>
      <c r="DW120" s="131" t="s">
        <v>83</v>
      </c>
      <c r="DX120" s="131" t="s">
        <v>84</v>
      </c>
      <c r="DY120" s="131" t="s">
        <v>81</v>
      </c>
      <c r="DZ120" s="131" t="s">
        <v>4244</v>
      </c>
      <c r="EA120" s="131" t="s">
        <v>4245</v>
      </c>
      <c r="EB120" s="131" t="s">
        <v>4246</v>
      </c>
      <c r="EC120" s="131" t="s">
        <v>379</v>
      </c>
      <c r="ED120" s="131" t="s">
        <v>89</v>
      </c>
      <c r="EE120" s="131" t="s">
        <v>4247</v>
      </c>
      <c r="EF120" s="131" t="s">
        <v>4248</v>
      </c>
      <c r="EG120" s="131" t="s">
        <v>4249</v>
      </c>
      <c r="EH120" s="131" t="s">
        <v>4250</v>
      </c>
      <c r="EI120" s="131" t="s">
        <v>4251</v>
      </c>
      <c r="EJ120" s="135" t="s">
        <v>4252</v>
      </c>
      <c r="EK120" s="135" t="s">
        <v>4253</v>
      </c>
      <c r="EL120" s="135" t="s">
        <v>4254</v>
      </c>
      <c r="EM120" s="135" t="s">
        <v>4255</v>
      </c>
      <c r="EN120" s="131" t="s">
        <v>4256</v>
      </c>
    </row>
    <row r="121" spans="1:144" ht="18" thickTop="1" thickBot="1">
      <c r="A121" s="575">
        <f t="shared" si="5"/>
        <v>120</v>
      </c>
      <c r="B121" s="572" t="s">
        <v>4394</v>
      </c>
      <c r="C121" s="600" t="s">
        <v>4395</v>
      </c>
      <c r="D121" s="570" t="s">
        <v>13209</v>
      </c>
      <c r="E121" s="568" t="str">
        <f t="shared" si="3"/>
        <v>Not Placed</v>
      </c>
      <c r="F121" s="570" t="s">
        <v>12493</v>
      </c>
      <c r="G121" s="570" t="s">
        <v>274</v>
      </c>
      <c r="H121" s="131" t="str">
        <f>VLOOKUP(B121,CMPN2!C:E,3,0)</f>
        <v>Diploma  + Direct Second Year Engineering without live KT</v>
      </c>
      <c r="I121" s="610">
        <v>36412</v>
      </c>
      <c r="J121" s="572">
        <v>21</v>
      </c>
      <c r="K121" s="611" t="s">
        <v>4396</v>
      </c>
      <c r="L121" s="611" t="s">
        <v>591</v>
      </c>
      <c r="M121" s="611" t="s">
        <v>4397</v>
      </c>
      <c r="N121" s="612" t="s">
        <v>4393</v>
      </c>
      <c r="O121" s="612">
        <v>7738182349</v>
      </c>
      <c r="P121" s="612">
        <v>7738182349</v>
      </c>
      <c r="Q121" s="612" t="e">
        <f>VLOOKUP(B121,'TCS CON'!$D$1:$H$98,5,0)</f>
        <v>#N/A</v>
      </c>
      <c r="R121" s="612" t="e">
        <f>VLOOKUP(B121,LTI!$C$1:$H$46,6,0)</f>
        <v>#N/A</v>
      </c>
      <c r="S121" s="612" t="e">
        <f>VLOOKUP(B121,JARO!$E$2:$I$11,5,0)</f>
        <v>#N/A</v>
      </c>
      <c r="T121" s="612" t="e">
        <f>VLOOKUP(B121,Capgemini!$D$3:$H$78,5,0)</f>
        <v>#N/A</v>
      </c>
      <c r="U121" s="612" t="e">
        <f>VLOOKUP(B121,Carwale!$D$1:$H$4,5,0)</f>
        <v>#N/A</v>
      </c>
      <c r="V121" s="612" t="e">
        <f>VLOOKUP(B121,'Interactive Brokers'!E:I,5,0)</f>
        <v>#N/A</v>
      </c>
      <c r="W121" s="612" t="e">
        <f>VLOOKUP(B121,'REL Jio'!E:I,5,0)</f>
        <v>#N/A</v>
      </c>
      <c r="X121" s="612" t="e">
        <f>VLOOKUP(B121,'Sciative Sol'!E:I,5,0)</f>
        <v>#N/A</v>
      </c>
      <c r="Y121" s="612" t="e">
        <f>VLOOKUP(B121,'Hexaware Tech'!E:I,5,0)</f>
        <v>#N/A</v>
      </c>
      <c r="Z121" s="612" t="e">
        <f>VLOOKUP(B121,Axis!D:H,5,0)</f>
        <v>#N/A</v>
      </c>
      <c r="AA121" s="612" t="e">
        <f>VLOOKUP(B121,Ugam!$D$3:$H$26,5,0)</f>
        <v>#N/A</v>
      </c>
      <c r="AB121" s="612" t="e">
        <f>VLOOKUP(B121,Zeus!F:J,5,0)</f>
        <v>#N/A</v>
      </c>
      <c r="AC121" s="612" t="e">
        <f>VLOOKUP(B121,Montran!F:J,5,0)</f>
        <v>#N/A</v>
      </c>
      <c r="AD121" s="612" t="e">
        <f>VLOOKUP(B121,Endurance!G121:L121,5,0)</f>
        <v>#N/A</v>
      </c>
      <c r="AE121" s="612" t="e">
        <f>VLOOKUP(B121,'Swabhav Techlabs'!$F$1:$J$2,5,0)</f>
        <v>#N/A</v>
      </c>
      <c r="AF121" s="612" t="e">
        <f>VLOOKUP(B121,'Quality Kiosk'!$F$1:$J$18,5,0)</f>
        <v>#N/A</v>
      </c>
      <c r="AG121" s="612" t="e">
        <f>VLOOKUP(B121,'Lemon VB'!$F$1:$J$2,5,0)</f>
        <v>#N/A</v>
      </c>
      <c r="AH121" s="612" t="e">
        <f>VLOOKUP(B121,Gocomet!$E$1:$I$3,5,0)</f>
        <v>#N/A</v>
      </c>
      <c r="AI121" s="612" t="e">
        <f>VLOOKUP(B121,'Ingram Micro'!$E$1:$I$8,5,0)</f>
        <v>#N/A</v>
      </c>
      <c r="AJ121" s="612" t="e">
        <f>VLOOKUP(B121,'DePronto Infotech'!$E$1:$I$2,5,0)</f>
        <v>#N/A</v>
      </c>
      <c r="AK121" s="612" t="e">
        <f>VLOOKUP(B121,'Reliance Retail'!$E$1:$I$4,5,0)</f>
        <v>#N/A</v>
      </c>
      <c r="AL121" s="612" t="e">
        <f>VLOOKUP(B121,'Bright Champs'!$D$1:$H$13,5,0)</f>
        <v>#N/A</v>
      </c>
      <c r="AM121" s="612" t="e">
        <f>VLOOKUP(B121,Neosoft!$E$1:$I$12,5,0)</f>
        <v>#N/A</v>
      </c>
      <c r="AN121" s="612" t="e">
        <f>VLOOKUP(B121,Infosys!$E$1:$I$3,5,0)</f>
        <v>#N/A</v>
      </c>
      <c r="AO121" s="612" t="e">
        <f>VLOOKUP(B121,Cerelabs!$E$1:$I$5,5,0)</f>
        <v>#N/A</v>
      </c>
      <c r="AP121" s="612" t="e">
        <f>VLOOKUP(B121,'Neebal Technologies'!$D$1:$H$2,5,0)</f>
        <v>#N/A</v>
      </c>
      <c r="AQ121" s="612" t="e">
        <f>VLOOKUP(B121,'Vertiv Energy'!$D$1:$H$2,5,0)</f>
        <v>#N/A</v>
      </c>
      <c r="AR121" s="612" t="e">
        <f>VLOOKUP(B121,'Acidaes Solutions (CRMNEXT)'!$D$1:$H$3,5,0)</f>
        <v>#N/A</v>
      </c>
      <c r="AS121" s="612" t="e">
        <f>VLOOKUP(B121,Growisto!$D$1:$H$2,5,0)</f>
        <v>#N/A</v>
      </c>
      <c r="AT121" s="612" t="e">
        <f>VLOOKUP(B121,'9.9 Mediaworx - Digit'!$D$1:$H$2,5,0)</f>
        <v>#N/A</v>
      </c>
      <c r="AU121" s="612" t="e">
        <f>VLOOKUP(B121,'Vistaar systems Pvt Ltd'!$D$2:$H$3,5,0)</f>
        <v>#N/A</v>
      </c>
      <c r="AV121" s="612" t="e">
        <f>VLOOKUP(B121,'Course 5i'!$D$2:$H$11,5,0)</f>
        <v>#N/A</v>
      </c>
      <c r="AW121" s="612" t="e">
        <f>VLOOKUP(B121,'Radiant Appliances &amp; Electronic'!$D$1:$H$13,5,0)</f>
        <v>#N/A</v>
      </c>
      <c r="AX121" s="612" t="e">
        <f>VLOOKUP(B121,'Atos Global'!$D$3:$H$27,5,0)</f>
        <v>#N/A</v>
      </c>
      <c r="AY121" s="612" t="e">
        <f>VLOOKUP(B121,'Saama Technologies'!$D$1:$H$2,5,0)</f>
        <v>#N/A</v>
      </c>
      <c r="AZ121" s="612" t="e">
        <f>VLOOKUP(B121,'Multiplier Solutions'!$D$1:$H$2,5,0)</f>
        <v>#N/A</v>
      </c>
      <c r="BA121" s="612" t="e">
        <f>VLOOKUP(B121,GEP!$D$2:$H$5,5,0)</f>
        <v>#N/A</v>
      </c>
      <c r="BB121" s="612" t="e">
        <f>VLOOKUP(B121,Accenture!$D$1:$H$6,5,0)</f>
        <v>#N/A</v>
      </c>
      <c r="BC121" s="612" t="e">
        <f>VLOOKUP(B121,'Endurance International Group'!$D$1:$H$2,5,0)</f>
        <v>#N/A</v>
      </c>
      <c r="BD121" s="612" t="e">
        <f>VLOOKUP(B121,Newgen!$D$1:$H$2,5,0)</f>
        <v>#N/A</v>
      </c>
      <c r="BE121" s="612" t="e">
        <f>VLOOKUP(B121,'3D Incredible'!D121:H121,5,0)</f>
        <v>#N/A</v>
      </c>
      <c r="BF121" s="612" t="e">
        <f>VLOOKUP(B121,'Raja Software Labs'!$D$2:$H$2,5,0)</f>
        <v>#N/A</v>
      </c>
      <c r="BG121" s="612" t="e">
        <f>VLOOKUP(B121,Wipro!$D$1:$H$2,5,0)</f>
        <v>#N/A</v>
      </c>
      <c r="BH121" s="612" t="e">
        <f>VLOOKUP(B121,'Perch Technologies'!$D$2:$H$2,5,0)</f>
        <v>#N/A</v>
      </c>
      <c r="BI121" s="612" t="e">
        <f>VLOOKUP(B121,'Morning Star'!$D$1:$H$6,5,0)</f>
        <v>#N/A</v>
      </c>
      <c r="BJ121" s="612" t="e">
        <f>VLOOKUP(B121,Flexiloans!$D$1:$H$2,5,0)</f>
        <v>#N/A</v>
      </c>
      <c r="BK121" s="612" t="e">
        <f>VLOOKUP(B121,'Thirdware Solutions'!$D$1:$H$2,5,0)</f>
        <v>#N/A</v>
      </c>
      <c r="BL121" s="612" t="e">
        <f>VLOOKUP(B121,Tescom!$D$1:$H$8,5,0)</f>
        <v>#N/A</v>
      </c>
      <c r="BM121" s="612" t="e">
        <f>VLOOKUP(B121,'Cogno AI'!$D$1:$H$2,5,0)</f>
        <v>#N/A</v>
      </c>
      <c r="BN121" s="612" t="e">
        <f>VLOOKUP(B121,'ABM Knowledgeware'!$D$1:$H$2,5,0)</f>
        <v>#N/A</v>
      </c>
      <c r="BO121" s="612" t="e">
        <f>VLOOKUP(B121,'Concerto Software'!$D$1:$H$3,5,0)</f>
        <v>#N/A</v>
      </c>
      <c r="BP121" s="612" t="e">
        <f>VLOOKUP(B121,'My Captain'!$D$1:$H$4,5,0)</f>
        <v>#N/A</v>
      </c>
      <c r="BQ121" s="612" t="e">
        <f>VLOOKUP(B121,'Finoux Solutions'!$D$2:$H$4,5,0)</f>
        <v>#N/A</v>
      </c>
      <c r="BR121" s="612" t="e">
        <f>VLOOKUP(B121,'MITR Learning'!$D$1:$H$2,5,0)</f>
        <v>#N/A</v>
      </c>
      <c r="BS121" s="612" t="e">
        <f>VLOOKUP(B121,Nucsoft!$D$2:$H$6,5,0)</f>
        <v>#N/A</v>
      </c>
      <c r="BT121" s="612" t="e">
        <f>VLOOKUP(B121,'Paras Cadd'!$D$1:$H$2,5,0)</f>
        <v>#N/A</v>
      </c>
      <c r="BU121" s="612" t="e">
        <f>VLOOKUP(B121,'ICICI Securities'!$D$1:$H$2,5,0)</f>
        <v>#N/A</v>
      </c>
      <c r="BV121" s="612" t="e">
        <f>VLOOKUP(B121,'Citius Tech'!$D$2:$H$5,5,0)</f>
        <v>#N/A</v>
      </c>
      <c r="BW121" s="612" t="e">
        <f>VLOOKUP(B121,'Buzzy Brains'!$D$2:$H$2,5,0)</f>
        <v>#N/A</v>
      </c>
      <c r="BX121" s="612" t="e">
        <f>VLOOKUP(B121,'Decimal Point'!$D$2:$H$2,5,0)</f>
        <v>#N/A</v>
      </c>
      <c r="BY121" s="612" t="e">
        <f>VLOOKUP(B121,'Sankey Business Solutions'!$D$2:$H$3,5,0)</f>
        <v>#N/A</v>
      </c>
      <c r="BZ121" s="612" t="e">
        <f>VLOOKUP(B121,'Nangia &amp; Co LLP'!$D$2:$H$2,5,0)</f>
        <v>#N/A</v>
      </c>
      <c r="CA121" s="612" t="e">
        <f>VLOOKUP(B121,'FIS Solutions India Pvt Ltd'!$D$2:$H$2,5,0)</f>
        <v>#N/A</v>
      </c>
      <c r="CB121" s="612" t="e">
        <f>VLOOKUP(B121,'Delta Technology &amp; Management '!$D$2:$H$16,5,0)</f>
        <v>#N/A</v>
      </c>
      <c r="CC121" s="612" t="e">
        <f>VLOOKUP(B121,'Espoir Networks'!$D$3:$H$11,5,0)</f>
        <v>#N/A</v>
      </c>
      <c r="CD121" s="612" t="e">
        <f>VLOOKUP(B121,'Servosys Solution'!$D$3:$H$5,5,0)</f>
        <v>#N/A</v>
      </c>
      <c r="CE121" s="612" t="e">
        <f>VLOOKUP(B121,'Ribbon Communications'!$D$3:$H$4,5,0)</f>
        <v>#N/A</v>
      </c>
      <c r="CF121" s="612">
        <f t="shared" si="4"/>
        <v>0</v>
      </c>
      <c r="CG121" s="129" t="s">
        <v>4398</v>
      </c>
      <c r="CH121" s="129">
        <v>343950804914</v>
      </c>
      <c r="CI121" s="129" t="s">
        <v>134</v>
      </c>
      <c r="CJ121" s="129" t="s">
        <v>11737</v>
      </c>
      <c r="CK121" s="132">
        <v>43282</v>
      </c>
      <c r="CL121" s="129">
        <v>2021</v>
      </c>
      <c r="CM121" s="128" t="s">
        <v>4399</v>
      </c>
      <c r="CN121" s="129">
        <v>369</v>
      </c>
      <c r="CO121" s="133">
        <v>73.8</v>
      </c>
      <c r="CP121" s="129">
        <v>2015</v>
      </c>
      <c r="CQ121" s="129" t="s">
        <v>79</v>
      </c>
      <c r="CR121" s="128" t="s">
        <v>4395</v>
      </c>
      <c r="CS121" s="129" t="s">
        <v>81</v>
      </c>
      <c r="CT121" s="133" t="s">
        <v>81</v>
      </c>
      <c r="CU121" s="129" t="s">
        <v>81</v>
      </c>
      <c r="CV121" s="129" t="s">
        <v>109</v>
      </c>
      <c r="CW121" s="131" t="s">
        <v>4400</v>
      </c>
      <c r="CX121" s="131" t="s">
        <v>336</v>
      </c>
      <c r="CY121" s="129">
        <v>600</v>
      </c>
      <c r="CZ121" s="129">
        <v>75</v>
      </c>
      <c r="DA121" s="129">
        <v>2018</v>
      </c>
      <c r="DB121" s="129" t="s">
        <v>112</v>
      </c>
      <c r="DC121" s="129" t="s">
        <v>113</v>
      </c>
      <c r="DD121" s="129">
        <v>1160</v>
      </c>
      <c r="DE121" s="129">
        <v>72.5</v>
      </c>
      <c r="DF121" s="129">
        <v>2</v>
      </c>
      <c r="DG121" s="131" t="s">
        <v>81</v>
      </c>
      <c r="DH121" s="131" t="s">
        <v>81</v>
      </c>
      <c r="DI121" s="134">
        <v>5.3461540000000003</v>
      </c>
      <c r="DJ121" s="134">
        <v>6.1111110000000002</v>
      </c>
      <c r="DK121" s="134">
        <v>6.6289999999999996</v>
      </c>
      <c r="DL121" s="131"/>
      <c r="DM121" s="129">
        <v>18.086265000000001</v>
      </c>
      <c r="DN121" s="129">
        <v>6.0287550000000003</v>
      </c>
      <c r="DO121" s="129"/>
      <c r="DP121" s="131" t="s">
        <v>114</v>
      </c>
      <c r="DQ121" s="129">
        <v>0</v>
      </c>
      <c r="DR121" s="129">
        <v>2</v>
      </c>
      <c r="DS121" s="129" t="s">
        <v>83</v>
      </c>
      <c r="DT121" s="129" t="s">
        <v>83</v>
      </c>
      <c r="DU121" s="129" t="s">
        <v>83</v>
      </c>
      <c r="DV121" s="129" t="s">
        <v>83</v>
      </c>
      <c r="DW121" s="131" t="s">
        <v>83</v>
      </c>
      <c r="DX121" s="131" t="s">
        <v>89</v>
      </c>
      <c r="DY121" s="131" t="s">
        <v>4401</v>
      </c>
      <c r="DZ121" s="131" t="s">
        <v>4402</v>
      </c>
      <c r="EA121" s="131" t="s">
        <v>86</v>
      </c>
      <c r="EB121" s="131" t="s">
        <v>4403</v>
      </c>
      <c r="EC121" s="131" t="s">
        <v>81</v>
      </c>
      <c r="ED121" s="131" t="s">
        <v>89</v>
      </c>
      <c r="EE121" s="131" t="s">
        <v>4404</v>
      </c>
      <c r="EF121" s="131" t="s">
        <v>4405</v>
      </c>
      <c r="EG121" s="131" t="s">
        <v>4406</v>
      </c>
      <c r="EH121" s="131" t="s">
        <v>4407</v>
      </c>
      <c r="EI121" s="131" t="s">
        <v>4408</v>
      </c>
      <c r="EJ121" s="135" t="s">
        <v>4409</v>
      </c>
      <c r="EK121" s="135" t="s">
        <v>4410</v>
      </c>
      <c r="EL121" s="135" t="s">
        <v>4411</v>
      </c>
      <c r="EM121" s="135" t="s">
        <v>4412</v>
      </c>
      <c r="EN121" s="131" t="s">
        <v>81</v>
      </c>
    </row>
    <row r="122" spans="1:144" ht="18" thickTop="1" thickBot="1">
      <c r="A122" s="575">
        <f t="shared" si="5"/>
        <v>121</v>
      </c>
      <c r="B122" s="572" t="s">
        <v>4568</v>
      </c>
      <c r="C122" s="600" t="s">
        <v>4569</v>
      </c>
      <c r="D122" s="570" t="s">
        <v>13208</v>
      </c>
      <c r="E122" s="568" t="str">
        <f t="shared" si="3"/>
        <v>Not Placed</v>
      </c>
      <c r="F122" s="570" t="s">
        <v>12493</v>
      </c>
      <c r="G122" s="570" t="s">
        <v>274</v>
      </c>
      <c r="H122" s="131" t="str">
        <f>VLOOKUP(B122,CMPN2!C:E,3,0)</f>
        <v>12th + Engineering without live KT</v>
      </c>
      <c r="I122" s="610" t="s">
        <v>4570</v>
      </c>
      <c r="J122" s="572">
        <v>20</v>
      </c>
      <c r="K122" s="611" t="s">
        <v>4571</v>
      </c>
      <c r="L122" s="611" t="s">
        <v>4572</v>
      </c>
      <c r="M122" s="611" t="s">
        <v>4573</v>
      </c>
      <c r="N122" s="612" t="s">
        <v>4567</v>
      </c>
      <c r="O122" s="612">
        <v>9881656342</v>
      </c>
      <c r="P122" s="612">
        <v>8879778708</v>
      </c>
      <c r="Q122" s="612" t="e">
        <f>VLOOKUP(B122,'TCS CON'!$D$1:$H$98,5,0)</f>
        <v>#N/A</v>
      </c>
      <c r="R122" s="612" t="e">
        <f>VLOOKUP(B122,LTI!$C$1:$H$46,6,0)</f>
        <v>#N/A</v>
      </c>
      <c r="S122" s="612" t="e">
        <f>VLOOKUP(B122,JARO!$E$2:$I$11,5,0)</f>
        <v>#N/A</v>
      </c>
      <c r="T122" s="612" t="e">
        <f>VLOOKUP(B122,Capgemini!$D$3:$H$78,5,0)</f>
        <v>#N/A</v>
      </c>
      <c r="U122" s="612" t="e">
        <f>VLOOKUP(B122,Carwale!$D$1:$H$4,5,0)</f>
        <v>#N/A</v>
      </c>
      <c r="V122" s="612" t="e">
        <f>VLOOKUP(B122,'Interactive Brokers'!E:I,5,0)</f>
        <v>#N/A</v>
      </c>
      <c r="W122" s="612" t="e">
        <f>VLOOKUP(B122,'REL Jio'!E:I,5,0)</f>
        <v>#N/A</v>
      </c>
      <c r="X122" s="612" t="e">
        <f>VLOOKUP(B122,'Sciative Sol'!E:I,5,0)</f>
        <v>#N/A</v>
      </c>
      <c r="Y122" s="612" t="e">
        <f>VLOOKUP(B122,'Hexaware Tech'!E:I,5,0)</f>
        <v>#N/A</v>
      </c>
      <c r="Z122" s="612" t="e">
        <f>VLOOKUP(B122,Axis!D:H,5,0)</f>
        <v>#N/A</v>
      </c>
      <c r="AA122" s="612" t="e">
        <f>VLOOKUP(B122,Ugam!$D$3:$H$26,5,0)</f>
        <v>#N/A</v>
      </c>
      <c r="AB122" s="612" t="e">
        <f>VLOOKUP(B122,Zeus!F:J,5,0)</f>
        <v>#N/A</v>
      </c>
      <c r="AC122" s="612" t="e">
        <f>VLOOKUP(B122,Montran!F:J,5,0)</f>
        <v>#N/A</v>
      </c>
      <c r="AD122" s="612" t="e">
        <f>VLOOKUP(B122,Endurance!G122:L122,5,0)</f>
        <v>#N/A</v>
      </c>
      <c r="AE122" s="612" t="e">
        <f>VLOOKUP(B122,'Swabhav Techlabs'!$F$1:$J$2,5,0)</f>
        <v>#N/A</v>
      </c>
      <c r="AF122" s="612" t="e">
        <f>VLOOKUP(B122,'Quality Kiosk'!$F$1:$J$18,5,0)</f>
        <v>#N/A</v>
      </c>
      <c r="AG122" s="612" t="e">
        <f>VLOOKUP(B122,'Lemon VB'!$F$1:$J$2,5,0)</f>
        <v>#N/A</v>
      </c>
      <c r="AH122" s="612" t="e">
        <f>VLOOKUP(B122,Gocomet!$E$1:$I$3,5,0)</f>
        <v>#N/A</v>
      </c>
      <c r="AI122" s="612" t="e">
        <f>VLOOKUP(B122,'Ingram Micro'!$E$1:$I$8,5,0)</f>
        <v>#N/A</v>
      </c>
      <c r="AJ122" s="612" t="e">
        <f>VLOOKUP(B122,'DePronto Infotech'!$E$1:$I$2,5,0)</f>
        <v>#N/A</v>
      </c>
      <c r="AK122" s="612" t="e">
        <f>VLOOKUP(B122,'Reliance Retail'!$E$1:$I$4,5,0)</f>
        <v>#N/A</v>
      </c>
      <c r="AL122" s="612" t="e">
        <f>VLOOKUP(B122,'Bright Champs'!$D$1:$H$13,5,0)</f>
        <v>#N/A</v>
      </c>
      <c r="AM122" s="612" t="e">
        <f>VLOOKUP(B122,Neosoft!$E$1:$I$12,5,0)</f>
        <v>#N/A</v>
      </c>
      <c r="AN122" s="612" t="e">
        <f>VLOOKUP(B122,Infosys!$E$1:$I$3,5,0)</f>
        <v>#N/A</v>
      </c>
      <c r="AO122" s="612" t="e">
        <f>VLOOKUP(B122,Cerelabs!$E$1:$I$5,5,0)</f>
        <v>#N/A</v>
      </c>
      <c r="AP122" s="612" t="e">
        <f>VLOOKUP(B122,'Neebal Technologies'!$D$1:$H$2,5,0)</f>
        <v>#N/A</v>
      </c>
      <c r="AQ122" s="612" t="e">
        <f>VLOOKUP(B122,'Vertiv Energy'!$D$1:$H$2,5,0)</f>
        <v>#N/A</v>
      </c>
      <c r="AR122" s="612" t="e">
        <f>VLOOKUP(B122,'Acidaes Solutions (CRMNEXT)'!$D$1:$H$3,5,0)</f>
        <v>#N/A</v>
      </c>
      <c r="AS122" s="612" t="e">
        <f>VLOOKUP(B122,Growisto!$D$1:$H$2,5,0)</f>
        <v>#N/A</v>
      </c>
      <c r="AT122" s="612" t="e">
        <f>VLOOKUP(B122,'9.9 Mediaworx - Digit'!$D$1:$H$2,5,0)</f>
        <v>#N/A</v>
      </c>
      <c r="AU122" s="612" t="e">
        <f>VLOOKUP(B122,'Vistaar systems Pvt Ltd'!$D$2:$H$3,5,0)</f>
        <v>#N/A</v>
      </c>
      <c r="AV122" s="612" t="e">
        <f>VLOOKUP(B122,'Course 5i'!$D$2:$H$11,5,0)</f>
        <v>#N/A</v>
      </c>
      <c r="AW122" s="612" t="e">
        <f>VLOOKUP(B122,'Radiant Appliances &amp; Electronic'!$D$1:$H$13,5,0)</f>
        <v>#N/A</v>
      </c>
      <c r="AX122" s="612" t="e">
        <f>VLOOKUP(B122,'Atos Global'!$D$3:$H$27,5,0)</f>
        <v>#N/A</v>
      </c>
      <c r="AY122" s="612" t="e">
        <f>VLOOKUP(B122,'Saama Technologies'!$D$1:$H$2,5,0)</f>
        <v>#N/A</v>
      </c>
      <c r="AZ122" s="612" t="e">
        <f>VLOOKUP(B122,'Multiplier Solutions'!$D$1:$H$2,5,0)</f>
        <v>#N/A</v>
      </c>
      <c r="BA122" s="612" t="e">
        <f>VLOOKUP(B122,GEP!$D$2:$H$5,5,0)</f>
        <v>#N/A</v>
      </c>
      <c r="BB122" s="612" t="e">
        <f>VLOOKUP(B122,Accenture!$D$1:$H$6,5,0)</f>
        <v>#N/A</v>
      </c>
      <c r="BC122" s="612" t="e">
        <f>VLOOKUP(B122,'Endurance International Group'!$D$1:$H$2,5,0)</f>
        <v>#N/A</v>
      </c>
      <c r="BD122" s="612" t="e">
        <f>VLOOKUP(B122,Newgen!$D$1:$H$2,5,0)</f>
        <v>#N/A</v>
      </c>
      <c r="BE122" s="612" t="e">
        <f>VLOOKUP(B122,'3D Incredible'!D122:H122,5,0)</f>
        <v>#N/A</v>
      </c>
      <c r="BF122" s="612" t="e">
        <f>VLOOKUP(B122,'Raja Software Labs'!$D$2:$H$2,5,0)</f>
        <v>#N/A</v>
      </c>
      <c r="BG122" s="612" t="e">
        <f>VLOOKUP(B122,Wipro!$D$1:$H$2,5,0)</f>
        <v>#N/A</v>
      </c>
      <c r="BH122" s="612" t="e">
        <f>VLOOKUP(B122,'Perch Technologies'!$D$2:$H$2,5,0)</f>
        <v>#N/A</v>
      </c>
      <c r="BI122" s="612" t="e">
        <f>VLOOKUP(B122,'Morning Star'!$D$1:$H$6,5,0)</f>
        <v>#N/A</v>
      </c>
      <c r="BJ122" s="612" t="e">
        <f>VLOOKUP(B122,Flexiloans!$D$1:$H$2,5,0)</f>
        <v>#N/A</v>
      </c>
      <c r="BK122" s="612" t="e">
        <f>VLOOKUP(B122,'Thirdware Solutions'!$D$1:$H$2,5,0)</f>
        <v>#N/A</v>
      </c>
      <c r="BL122" s="612" t="e">
        <f>VLOOKUP(B122,Tescom!$D$1:$H$8,5,0)</f>
        <v>#N/A</v>
      </c>
      <c r="BM122" s="612" t="e">
        <f>VLOOKUP(B122,'Cogno AI'!$D$1:$H$2,5,0)</f>
        <v>#N/A</v>
      </c>
      <c r="BN122" s="612" t="e">
        <f>VLOOKUP(B122,'ABM Knowledgeware'!$D$1:$H$2,5,0)</f>
        <v>#N/A</v>
      </c>
      <c r="BO122" s="612" t="e">
        <f>VLOOKUP(B122,'Concerto Software'!$D$1:$H$3,5,0)</f>
        <v>#N/A</v>
      </c>
      <c r="BP122" s="612" t="e">
        <f>VLOOKUP(B122,'My Captain'!$D$1:$H$4,5,0)</f>
        <v>#N/A</v>
      </c>
      <c r="BQ122" s="612" t="e">
        <f>VLOOKUP(B122,'Finoux Solutions'!$D$2:$H$4,5,0)</f>
        <v>#N/A</v>
      </c>
      <c r="BR122" s="612" t="e">
        <f>VLOOKUP(B122,'MITR Learning'!$D$1:$H$2,5,0)</f>
        <v>#N/A</v>
      </c>
      <c r="BS122" s="612" t="e">
        <f>VLOOKUP(B122,Nucsoft!$D$2:$H$6,5,0)</f>
        <v>#N/A</v>
      </c>
      <c r="BT122" s="612" t="e">
        <f>VLOOKUP(B122,'Paras Cadd'!$D$1:$H$2,5,0)</f>
        <v>#N/A</v>
      </c>
      <c r="BU122" s="612" t="e">
        <f>VLOOKUP(B122,'ICICI Securities'!$D$1:$H$2,5,0)</f>
        <v>#N/A</v>
      </c>
      <c r="BV122" s="612" t="e">
        <f>VLOOKUP(B122,'Citius Tech'!$D$2:$H$5,5,0)</f>
        <v>#N/A</v>
      </c>
      <c r="BW122" s="612" t="e">
        <f>VLOOKUP(B122,'Buzzy Brains'!$D$2:$H$2,5,0)</f>
        <v>#N/A</v>
      </c>
      <c r="BX122" s="612" t="e">
        <f>VLOOKUP(B122,'Decimal Point'!$D$2:$H$2,5,0)</f>
        <v>#N/A</v>
      </c>
      <c r="BY122" s="612" t="e">
        <f>VLOOKUP(B122,'Sankey Business Solutions'!$D$2:$H$3,5,0)</f>
        <v>#N/A</v>
      </c>
      <c r="BZ122" s="612" t="e">
        <f>VLOOKUP(B122,'Nangia &amp; Co LLP'!$D$2:$H$2,5,0)</f>
        <v>#N/A</v>
      </c>
      <c r="CA122" s="612" t="e">
        <f>VLOOKUP(B122,'FIS Solutions India Pvt Ltd'!$D$2:$H$2,5,0)</f>
        <v>#N/A</v>
      </c>
      <c r="CB122" s="612" t="e">
        <f>VLOOKUP(B122,'Delta Technology &amp; Management '!$D$2:$H$16,5,0)</f>
        <v>#N/A</v>
      </c>
      <c r="CC122" s="612" t="e">
        <f>VLOOKUP(B122,'Espoir Networks'!$D$3:$H$11,5,0)</f>
        <v>#N/A</v>
      </c>
      <c r="CD122" s="612" t="e">
        <f>VLOOKUP(B122,'Servosys Solution'!$D$3:$H$5,5,0)</f>
        <v>#N/A</v>
      </c>
      <c r="CE122" s="612" t="e">
        <f>VLOOKUP(B122,'Ribbon Communications'!$D$3:$H$4,5,0)</f>
        <v>#N/A</v>
      </c>
      <c r="CF122" s="612">
        <f t="shared" si="4"/>
        <v>0</v>
      </c>
      <c r="CG122" s="129" t="s">
        <v>4574</v>
      </c>
      <c r="CH122" s="129" t="s">
        <v>4575</v>
      </c>
      <c r="CI122" s="129" t="s">
        <v>4576</v>
      </c>
      <c r="CJ122" s="129" t="s">
        <v>11736</v>
      </c>
      <c r="CK122" s="132">
        <v>42917</v>
      </c>
      <c r="CL122" s="129">
        <v>2021</v>
      </c>
      <c r="CM122" s="128" t="s">
        <v>4577</v>
      </c>
      <c r="CN122" s="129">
        <v>433</v>
      </c>
      <c r="CO122" s="133">
        <v>86.6</v>
      </c>
      <c r="CP122" s="129">
        <v>2015</v>
      </c>
      <c r="CQ122" s="129" t="s">
        <v>79</v>
      </c>
      <c r="CR122" s="128" t="s">
        <v>4578</v>
      </c>
      <c r="CS122" s="129">
        <v>395</v>
      </c>
      <c r="CT122" s="133">
        <v>60.77</v>
      </c>
      <c r="CU122" s="129">
        <v>2017</v>
      </c>
      <c r="CV122" s="129" t="s">
        <v>79</v>
      </c>
      <c r="CW122" s="131" t="s">
        <v>81</v>
      </c>
      <c r="CX122" s="131" t="s">
        <v>81</v>
      </c>
      <c r="CY122" s="129" t="s">
        <v>81</v>
      </c>
      <c r="CZ122" s="129" t="s">
        <v>81</v>
      </c>
      <c r="DA122" s="129" t="s">
        <v>81</v>
      </c>
      <c r="DB122" s="129" t="s">
        <v>81</v>
      </c>
      <c r="DC122" s="129" t="s">
        <v>81</v>
      </c>
      <c r="DD122" s="129" t="s">
        <v>81</v>
      </c>
      <c r="DE122" s="129" t="s">
        <v>81</v>
      </c>
      <c r="DF122" s="129">
        <v>0</v>
      </c>
      <c r="DG122" s="134">
        <v>6.65</v>
      </c>
      <c r="DH122" s="134">
        <v>6.96</v>
      </c>
      <c r="DI122" s="134">
        <v>6.96</v>
      </c>
      <c r="DJ122" s="134">
        <v>7.37</v>
      </c>
      <c r="DK122" s="134">
        <v>8.2200000000000006</v>
      </c>
      <c r="DL122" s="134">
        <v>9.61</v>
      </c>
      <c r="DM122" s="129">
        <v>45.77</v>
      </c>
      <c r="DN122" s="129">
        <v>7.62</v>
      </c>
      <c r="DO122" s="129"/>
      <c r="DP122" s="131" t="s">
        <v>82</v>
      </c>
      <c r="DQ122" s="129">
        <v>0</v>
      </c>
      <c r="DR122" s="129">
        <v>1</v>
      </c>
      <c r="DS122" s="129" t="s">
        <v>83</v>
      </c>
      <c r="DT122" s="129" t="s">
        <v>83</v>
      </c>
      <c r="DU122" s="129" t="s">
        <v>83</v>
      </c>
      <c r="DV122" s="129" t="s">
        <v>83</v>
      </c>
      <c r="DW122" s="131" t="s">
        <v>83</v>
      </c>
      <c r="DX122" s="131" t="s">
        <v>84</v>
      </c>
      <c r="DY122" s="131" t="s">
        <v>81</v>
      </c>
      <c r="DZ122" s="131" t="s">
        <v>4579</v>
      </c>
      <c r="EA122" s="131" t="s">
        <v>187</v>
      </c>
      <c r="EB122" s="131" t="s">
        <v>4580</v>
      </c>
      <c r="EC122" s="131" t="s">
        <v>2009</v>
      </c>
      <c r="ED122" s="131" t="s">
        <v>89</v>
      </c>
      <c r="EE122" s="131" t="s">
        <v>4581</v>
      </c>
      <c r="EF122" s="131" t="s">
        <v>4582</v>
      </c>
      <c r="EG122" s="131" t="s">
        <v>81</v>
      </c>
      <c r="EH122" s="131" t="s">
        <v>81</v>
      </c>
      <c r="EI122" s="131" t="s">
        <v>4583</v>
      </c>
      <c r="EJ122" s="135" t="s">
        <v>4584</v>
      </c>
      <c r="EK122" s="135" t="s">
        <v>4585</v>
      </c>
      <c r="EL122" s="135" t="s">
        <v>4586</v>
      </c>
      <c r="EM122" s="135" t="s">
        <v>4587</v>
      </c>
      <c r="EN122" s="131" t="s">
        <v>81</v>
      </c>
    </row>
    <row r="123" spans="1:144" ht="18" thickTop="1" thickBot="1">
      <c r="A123" s="575">
        <f t="shared" si="5"/>
        <v>122</v>
      </c>
      <c r="B123" s="572" t="s">
        <v>4722</v>
      </c>
      <c r="C123" s="600" t="s">
        <v>11785</v>
      </c>
      <c r="D123" s="570" t="s">
        <v>13209</v>
      </c>
      <c r="E123" s="568" t="str">
        <f t="shared" si="3"/>
        <v>Placed</v>
      </c>
      <c r="F123" s="570" t="s">
        <v>12493</v>
      </c>
      <c r="G123" s="570" t="s">
        <v>274</v>
      </c>
      <c r="H123" s="131" t="str">
        <f>VLOOKUP(B123,CMPN2!C:E,3,0)</f>
        <v>12th + Engineering without live KT</v>
      </c>
      <c r="I123" s="610" t="s">
        <v>4456</v>
      </c>
      <c r="J123" s="572">
        <v>20</v>
      </c>
      <c r="K123" s="611" t="s">
        <v>4724</v>
      </c>
      <c r="L123" s="611" t="s">
        <v>73</v>
      </c>
      <c r="M123" s="611" t="s">
        <v>4725</v>
      </c>
      <c r="N123" s="612" t="s">
        <v>4721</v>
      </c>
      <c r="O123" s="612">
        <v>8830496178</v>
      </c>
      <c r="P123" s="612">
        <v>9156365504</v>
      </c>
      <c r="Q123" s="612" t="e">
        <f>VLOOKUP(B123,'TCS CON'!$D$1:$H$98,5,0)</f>
        <v>#N/A</v>
      </c>
      <c r="R123" s="612" t="e">
        <f>VLOOKUP(B123,LTI!$C$1:$H$46,6,0)</f>
        <v>#N/A</v>
      </c>
      <c r="S123" s="612" t="e">
        <f>VLOOKUP(B123,JARO!$E$2:$I$11,5,0)</f>
        <v>#N/A</v>
      </c>
      <c r="T123" s="612" t="e">
        <f>VLOOKUP(B123,Capgemini!$D$3:$H$78,5,0)</f>
        <v>#N/A</v>
      </c>
      <c r="U123" s="612" t="e">
        <f>VLOOKUP(B123,Carwale!$D$1:$H$4,5,0)</f>
        <v>#N/A</v>
      </c>
      <c r="V123" s="612" t="e">
        <f>VLOOKUP(B123,'Interactive Brokers'!E:I,5,0)</f>
        <v>#N/A</v>
      </c>
      <c r="W123" s="612">
        <f>VLOOKUP(B123,'REL Jio'!E:I,5,0)</f>
        <v>350000</v>
      </c>
      <c r="X123" s="612" t="e">
        <f>VLOOKUP(B123,'Sciative Sol'!E:I,5,0)</f>
        <v>#N/A</v>
      </c>
      <c r="Y123" s="612" t="e">
        <f>VLOOKUP(B123,'Hexaware Tech'!E:I,5,0)</f>
        <v>#N/A</v>
      </c>
      <c r="Z123" s="612" t="e">
        <f>VLOOKUP(B123,Axis!D:H,5,0)</f>
        <v>#N/A</v>
      </c>
      <c r="AA123" s="612" t="e">
        <f>VLOOKUP(B123,Ugam!$D$3:$H$26,5,0)</f>
        <v>#N/A</v>
      </c>
      <c r="AB123" s="612" t="e">
        <f>VLOOKUP(B123,Zeus!F:J,5,0)</f>
        <v>#N/A</v>
      </c>
      <c r="AC123" s="612" t="e">
        <f>VLOOKUP(B123,Montran!F:J,5,0)</f>
        <v>#N/A</v>
      </c>
      <c r="AD123" s="612" t="e">
        <f>VLOOKUP(B123,Endurance!G123:L123,5,0)</f>
        <v>#N/A</v>
      </c>
      <c r="AE123" s="612" t="e">
        <f>VLOOKUP(B123,'Swabhav Techlabs'!$F$1:$J$2,5,0)</f>
        <v>#N/A</v>
      </c>
      <c r="AF123" s="612" t="e">
        <f>VLOOKUP(B123,'Quality Kiosk'!$F$1:$J$18,5,0)</f>
        <v>#N/A</v>
      </c>
      <c r="AG123" s="612" t="e">
        <f>VLOOKUP(B123,'Lemon VB'!$F$1:$J$2,5,0)</f>
        <v>#N/A</v>
      </c>
      <c r="AH123" s="612" t="e">
        <f>VLOOKUP(B123,Gocomet!$E$1:$I$3,5,0)</f>
        <v>#N/A</v>
      </c>
      <c r="AI123" s="612" t="e">
        <f>VLOOKUP(B123,'Ingram Micro'!$E$1:$I$8,5,0)</f>
        <v>#N/A</v>
      </c>
      <c r="AJ123" s="612" t="e">
        <f>VLOOKUP(B123,'DePronto Infotech'!$E$1:$I$2,5,0)</f>
        <v>#N/A</v>
      </c>
      <c r="AK123" s="612" t="e">
        <f>VLOOKUP(B123,'Reliance Retail'!$E$1:$I$4,5,0)</f>
        <v>#N/A</v>
      </c>
      <c r="AL123" s="612" t="e">
        <f>VLOOKUP(B123,'Bright Champs'!$D$1:$H$13,5,0)</f>
        <v>#N/A</v>
      </c>
      <c r="AM123" s="612" t="e">
        <f>VLOOKUP(B123,Neosoft!$E$1:$I$12,5,0)</f>
        <v>#N/A</v>
      </c>
      <c r="AN123" s="612">
        <f>VLOOKUP(B123,Infosys!$E$1:$I$3,5,0)</f>
        <v>400000</v>
      </c>
      <c r="AO123" s="612" t="e">
        <f>VLOOKUP(B123,Cerelabs!$E$1:$I$5,5,0)</f>
        <v>#N/A</v>
      </c>
      <c r="AP123" s="612" t="e">
        <f>VLOOKUP(B123,'Neebal Technologies'!$D$1:$H$2,5,0)</f>
        <v>#N/A</v>
      </c>
      <c r="AQ123" s="612" t="e">
        <f>VLOOKUP(B123,'Vertiv Energy'!$D$1:$H$2,5,0)</f>
        <v>#N/A</v>
      </c>
      <c r="AR123" s="612" t="e">
        <f>VLOOKUP(B123,'Acidaes Solutions (CRMNEXT)'!$D$1:$H$3,5,0)</f>
        <v>#N/A</v>
      </c>
      <c r="AS123" s="612" t="e">
        <f>VLOOKUP(B123,Growisto!$D$1:$H$2,5,0)</f>
        <v>#N/A</v>
      </c>
      <c r="AT123" s="612" t="e">
        <f>VLOOKUP(B123,'9.9 Mediaworx - Digit'!$D$1:$H$2,5,0)</f>
        <v>#N/A</v>
      </c>
      <c r="AU123" s="612" t="e">
        <f>VLOOKUP(B123,'Vistaar systems Pvt Ltd'!$D$2:$H$3,5,0)</f>
        <v>#N/A</v>
      </c>
      <c r="AV123" s="612" t="e">
        <f>VLOOKUP(B123,'Course 5i'!$D$2:$H$11,5,0)</f>
        <v>#N/A</v>
      </c>
      <c r="AW123" s="612" t="e">
        <f>VLOOKUP(B123,'Radiant Appliances &amp; Electronic'!$D$1:$H$13,5,0)</f>
        <v>#N/A</v>
      </c>
      <c r="AX123" s="612" t="e">
        <f>VLOOKUP(B123,'Atos Global'!$D$3:$H$27,5,0)</f>
        <v>#N/A</v>
      </c>
      <c r="AY123" s="612" t="e">
        <f>VLOOKUP(B123,'Saama Technologies'!$D$1:$H$2,5,0)</f>
        <v>#N/A</v>
      </c>
      <c r="AZ123" s="612" t="e">
        <f>VLOOKUP(B123,'Multiplier Solutions'!$D$1:$H$2,5,0)</f>
        <v>#N/A</v>
      </c>
      <c r="BA123" s="612" t="e">
        <f>VLOOKUP(B123,GEP!$D$2:$H$5,5,0)</f>
        <v>#N/A</v>
      </c>
      <c r="BB123" s="612" t="e">
        <f>VLOOKUP(B123,Accenture!$D$1:$H$6,5,0)</f>
        <v>#N/A</v>
      </c>
      <c r="BC123" s="612" t="e">
        <f>VLOOKUP(B123,'Endurance International Group'!$D$1:$H$2,5,0)</f>
        <v>#N/A</v>
      </c>
      <c r="BD123" s="612" t="e">
        <f>VLOOKUP(B123,Newgen!$D$1:$H$2,5,0)</f>
        <v>#N/A</v>
      </c>
      <c r="BE123" s="612" t="e">
        <f>VLOOKUP(B123,'3D Incredible'!D123:H123,5,0)</f>
        <v>#N/A</v>
      </c>
      <c r="BF123" s="612" t="e">
        <f>VLOOKUP(B123,'Raja Software Labs'!$D$2:$H$2,5,0)</f>
        <v>#N/A</v>
      </c>
      <c r="BG123" s="612" t="e">
        <f>VLOOKUP(B123,Wipro!$D$1:$H$2,5,0)</f>
        <v>#N/A</v>
      </c>
      <c r="BH123" s="612" t="e">
        <f>VLOOKUP(B123,'Perch Technologies'!$D$2:$H$2,5,0)</f>
        <v>#N/A</v>
      </c>
      <c r="BI123" s="612" t="e">
        <f>VLOOKUP(B123,'Morning Star'!$D$1:$H$6,5,0)</f>
        <v>#N/A</v>
      </c>
      <c r="BJ123" s="612" t="e">
        <f>VLOOKUP(B123,Flexiloans!$D$1:$H$2,5,0)</f>
        <v>#N/A</v>
      </c>
      <c r="BK123" s="612" t="e">
        <f>VLOOKUP(B123,'Thirdware Solutions'!$D$1:$H$2,5,0)</f>
        <v>#N/A</v>
      </c>
      <c r="BL123" s="612" t="e">
        <f>VLOOKUP(B123,Tescom!$D$1:$H$8,5,0)</f>
        <v>#N/A</v>
      </c>
      <c r="BM123" s="612" t="e">
        <f>VLOOKUP(B123,'Cogno AI'!$D$1:$H$2,5,0)</f>
        <v>#N/A</v>
      </c>
      <c r="BN123" s="612" t="e">
        <f>VLOOKUP(B123,'ABM Knowledgeware'!$D$1:$H$2,5,0)</f>
        <v>#N/A</v>
      </c>
      <c r="BO123" s="612" t="e">
        <f>VLOOKUP(B123,'Concerto Software'!$D$1:$H$3,5,0)</f>
        <v>#N/A</v>
      </c>
      <c r="BP123" s="612" t="e">
        <f>VLOOKUP(B123,'My Captain'!$D$1:$H$4,5,0)</f>
        <v>#N/A</v>
      </c>
      <c r="BQ123" s="612" t="e">
        <f>VLOOKUP(B123,'Finoux Solutions'!$D$2:$H$4,5,0)</f>
        <v>#N/A</v>
      </c>
      <c r="BR123" s="612" t="e">
        <f>VLOOKUP(B123,'MITR Learning'!$D$1:$H$2,5,0)</f>
        <v>#N/A</v>
      </c>
      <c r="BS123" s="612" t="e">
        <f>VLOOKUP(B123,Nucsoft!$D$2:$H$6,5,0)</f>
        <v>#N/A</v>
      </c>
      <c r="BT123" s="612" t="e">
        <f>VLOOKUP(B123,'Paras Cadd'!$D$1:$H$2,5,0)</f>
        <v>#N/A</v>
      </c>
      <c r="BU123" s="612" t="e">
        <f>VLOOKUP(B123,'ICICI Securities'!$D$1:$H$2,5,0)</f>
        <v>#N/A</v>
      </c>
      <c r="BV123" s="612" t="e">
        <f>VLOOKUP(B123,'Citius Tech'!$D$2:$H$5,5,0)</f>
        <v>#N/A</v>
      </c>
      <c r="BW123" s="612" t="e">
        <f>VLOOKUP(B123,'Buzzy Brains'!$D$2:$H$2,5,0)</f>
        <v>#N/A</v>
      </c>
      <c r="BX123" s="612" t="e">
        <f>VLOOKUP(B123,'Decimal Point'!$D$2:$H$2,5,0)</f>
        <v>#N/A</v>
      </c>
      <c r="BY123" s="612" t="e">
        <f>VLOOKUP(B123,'Sankey Business Solutions'!$D$2:$H$3,5,0)</f>
        <v>#N/A</v>
      </c>
      <c r="BZ123" s="612" t="e">
        <f>VLOOKUP(B123,'Nangia &amp; Co LLP'!$D$2:$H$2,5,0)</f>
        <v>#N/A</v>
      </c>
      <c r="CA123" s="612" t="e">
        <f>VLOOKUP(B123,'FIS Solutions India Pvt Ltd'!$D$2:$H$2,5,0)</f>
        <v>#N/A</v>
      </c>
      <c r="CB123" s="612" t="e">
        <f>VLOOKUP(B123,'Delta Technology &amp; Management '!$D$2:$H$16,5,0)</f>
        <v>#N/A</v>
      </c>
      <c r="CC123" s="612" t="e">
        <f>VLOOKUP(B123,'Espoir Networks'!$D$3:$H$11,5,0)</f>
        <v>#N/A</v>
      </c>
      <c r="CD123" s="612" t="e">
        <f>VLOOKUP(B123,'Servosys Solution'!$D$3:$H$5,5,0)</f>
        <v>#N/A</v>
      </c>
      <c r="CE123" s="612" t="e">
        <f>VLOOKUP(B123,'Ribbon Communications'!$D$3:$H$4,5,0)</f>
        <v>#N/A</v>
      </c>
      <c r="CF123" s="612">
        <f t="shared" si="4"/>
        <v>2</v>
      </c>
      <c r="CG123" s="129" t="s">
        <v>4726</v>
      </c>
      <c r="CH123" s="129">
        <v>825056162059</v>
      </c>
      <c r="CI123" s="129" t="s">
        <v>4727</v>
      </c>
      <c r="CJ123" s="129" t="s">
        <v>11736</v>
      </c>
      <c r="CK123" s="132">
        <v>42917</v>
      </c>
      <c r="CL123" s="129">
        <v>2021</v>
      </c>
      <c r="CM123" s="128" t="s">
        <v>4728</v>
      </c>
      <c r="CN123" s="129">
        <v>444</v>
      </c>
      <c r="CO123" s="133">
        <v>88.8</v>
      </c>
      <c r="CP123" s="129">
        <v>2015</v>
      </c>
      <c r="CQ123" s="129" t="s">
        <v>79</v>
      </c>
      <c r="CR123" s="128" t="s">
        <v>12149</v>
      </c>
      <c r="CS123" s="129">
        <v>504</v>
      </c>
      <c r="CT123" s="133">
        <v>77.540000000000006</v>
      </c>
      <c r="CU123" s="129">
        <v>2017</v>
      </c>
      <c r="CV123" s="129" t="s">
        <v>79</v>
      </c>
      <c r="CW123" s="131" t="s">
        <v>81</v>
      </c>
      <c r="CX123" s="131" t="s">
        <v>81</v>
      </c>
      <c r="CY123" s="129" t="s">
        <v>81</v>
      </c>
      <c r="CZ123" s="129" t="s">
        <v>81</v>
      </c>
      <c r="DA123" s="129" t="s">
        <v>81</v>
      </c>
      <c r="DB123" s="129" t="s">
        <v>81</v>
      </c>
      <c r="DC123" s="129" t="s">
        <v>81</v>
      </c>
      <c r="DD123" s="129" t="s">
        <v>81</v>
      </c>
      <c r="DE123" s="129" t="s">
        <v>81</v>
      </c>
      <c r="DF123" s="129">
        <v>0</v>
      </c>
      <c r="DG123" s="134">
        <v>8.9600000000000009</v>
      </c>
      <c r="DH123" s="134">
        <v>9.41</v>
      </c>
      <c r="DI123" s="134">
        <v>9.65</v>
      </c>
      <c r="DJ123" s="134">
        <v>9.41</v>
      </c>
      <c r="DK123" s="134">
        <v>9.33</v>
      </c>
      <c r="DL123" s="134">
        <v>10</v>
      </c>
      <c r="DM123" s="129">
        <v>56.76</v>
      </c>
      <c r="DN123" s="129">
        <v>9.4600000000000009</v>
      </c>
      <c r="DO123" s="129"/>
      <c r="DP123" s="131" t="s">
        <v>82</v>
      </c>
      <c r="DQ123" s="129">
        <v>0</v>
      </c>
      <c r="DR123" s="129">
        <v>0</v>
      </c>
      <c r="DS123" s="129" t="s">
        <v>83</v>
      </c>
      <c r="DT123" s="129" t="s">
        <v>83</v>
      </c>
      <c r="DU123" s="129" t="s">
        <v>83</v>
      </c>
      <c r="DV123" s="129" t="s">
        <v>83</v>
      </c>
      <c r="DW123" s="131" t="s">
        <v>83</v>
      </c>
      <c r="DX123" s="131" t="s">
        <v>84</v>
      </c>
      <c r="DY123" s="131" t="s">
        <v>81</v>
      </c>
      <c r="DZ123" s="131" t="s">
        <v>4730</v>
      </c>
      <c r="EA123" s="131" t="s">
        <v>4731</v>
      </c>
      <c r="EB123" s="131" t="s">
        <v>4732</v>
      </c>
      <c r="EC123" s="131" t="s">
        <v>88</v>
      </c>
      <c r="ED123" s="131" t="s">
        <v>89</v>
      </c>
      <c r="EE123" s="131" t="s">
        <v>4733</v>
      </c>
      <c r="EF123" s="131" t="s">
        <v>4734</v>
      </c>
      <c r="EG123" s="131" t="s">
        <v>4735</v>
      </c>
      <c r="EH123" s="131" t="s">
        <v>81</v>
      </c>
      <c r="EI123" s="131" t="s">
        <v>172</v>
      </c>
      <c r="EJ123" s="135" t="s">
        <v>4736</v>
      </c>
      <c r="EK123" s="135" t="s">
        <v>4737</v>
      </c>
      <c r="EL123" s="135" t="s">
        <v>4738</v>
      </c>
      <c r="EM123" s="135" t="s">
        <v>4739</v>
      </c>
      <c r="EN123" s="131" t="s">
        <v>81</v>
      </c>
    </row>
    <row r="124" spans="1:144" ht="18" thickTop="1" thickBot="1">
      <c r="A124" s="575">
        <f t="shared" si="5"/>
        <v>123</v>
      </c>
      <c r="B124" s="572" t="s">
        <v>5490</v>
      </c>
      <c r="C124" s="600" t="s">
        <v>5491</v>
      </c>
      <c r="D124" s="570" t="s">
        <v>13208</v>
      </c>
      <c r="E124" s="568" t="str">
        <f t="shared" si="3"/>
        <v>Placed</v>
      </c>
      <c r="F124" s="570" t="s">
        <v>12493</v>
      </c>
      <c r="G124" s="570" t="s">
        <v>274</v>
      </c>
      <c r="H124" s="131" t="str">
        <f>VLOOKUP(B124,CMPN2!C:E,3,0)</f>
        <v>Diploma  + Direct Second Year Engineering without live KT</v>
      </c>
      <c r="I124" s="610" t="s">
        <v>5492</v>
      </c>
      <c r="J124" s="572">
        <v>20</v>
      </c>
      <c r="K124" s="611" t="s">
        <v>5493</v>
      </c>
      <c r="L124" s="611" t="s">
        <v>73</v>
      </c>
      <c r="M124" s="611" t="s">
        <v>5494</v>
      </c>
      <c r="N124" s="612" t="s">
        <v>5489</v>
      </c>
      <c r="O124" s="612">
        <v>8976384331</v>
      </c>
      <c r="P124" s="612">
        <v>8268251505</v>
      </c>
      <c r="Q124" s="612" t="e">
        <f>VLOOKUP(B124,'TCS CON'!$D$1:$H$98,5,0)</f>
        <v>#N/A</v>
      </c>
      <c r="R124" s="612" t="e">
        <f>VLOOKUP(B124,LTI!$C$1:$H$46,6,0)</f>
        <v>#N/A</v>
      </c>
      <c r="S124" s="612" t="e">
        <f>VLOOKUP(B124,JARO!$E$2:$I$11,5,0)</f>
        <v>#N/A</v>
      </c>
      <c r="T124" s="612" t="e">
        <f>VLOOKUP(B124,Capgemini!$D$3:$H$78,5,0)</f>
        <v>#N/A</v>
      </c>
      <c r="U124" s="612" t="e">
        <f>VLOOKUP(B124,Carwale!$D$1:$H$4,5,0)</f>
        <v>#N/A</v>
      </c>
      <c r="V124" s="612" t="e">
        <f>VLOOKUP(B124,'Interactive Brokers'!E:I,5,0)</f>
        <v>#N/A</v>
      </c>
      <c r="W124" s="612" t="e">
        <f>VLOOKUP(B124,'REL Jio'!E:I,5,0)</f>
        <v>#N/A</v>
      </c>
      <c r="X124" s="612" t="e">
        <f>VLOOKUP(B124,'Sciative Sol'!E:I,5,0)</f>
        <v>#N/A</v>
      </c>
      <c r="Y124" s="612" t="e">
        <f>VLOOKUP(B124,'Hexaware Tech'!E:I,5,0)</f>
        <v>#N/A</v>
      </c>
      <c r="Z124" s="612" t="e">
        <f>VLOOKUP(B124,Axis!D:H,5,0)</f>
        <v>#N/A</v>
      </c>
      <c r="AA124" s="612" t="e">
        <f>VLOOKUP(B124,Ugam!$D$3:$H$26,5,0)</f>
        <v>#N/A</v>
      </c>
      <c r="AB124" s="612" t="e">
        <f>VLOOKUP(B124,Zeus!F:J,5,0)</f>
        <v>#N/A</v>
      </c>
      <c r="AC124" s="612" t="e">
        <f>VLOOKUP(B124,Montran!F:J,5,0)</f>
        <v>#N/A</v>
      </c>
      <c r="AD124" s="612" t="e">
        <f>VLOOKUP(B124,Endurance!G124:L124,5,0)</f>
        <v>#N/A</v>
      </c>
      <c r="AE124" s="612" t="e">
        <f>VLOOKUP(B124,'Swabhav Techlabs'!$F$1:$J$2,5,0)</f>
        <v>#N/A</v>
      </c>
      <c r="AF124" s="612" t="e">
        <f>VLOOKUP(B124,'Quality Kiosk'!$F$1:$J$18,5,0)</f>
        <v>#N/A</v>
      </c>
      <c r="AG124" s="612" t="e">
        <f>VLOOKUP(B124,'Lemon VB'!$F$1:$J$2,5,0)</f>
        <v>#N/A</v>
      </c>
      <c r="AH124" s="612" t="e">
        <f>VLOOKUP(B124,Gocomet!$E$1:$I$3,5,0)</f>
        <v>#N/A</v>
      </c>
      <c r="AI124" s="612" t="e">
        <f>VLOOKUP(B124,'Ingram Micro'!$E$1:$I$8,5,0)</f>
        <v>#N/A</v>
      </c>
      <c r="AJ124" s="612" t="e">
        <f>VLOOKUP(B124,'DePronto Infotech'!$E$1:$I$2,5,0)</f>
        <v>#N/A</v>
      </c>
      <c r="AK124" s="612" t="e">
        <f>VLOOKUP(B124,'Reliance Retail'!$E$1:$I$4,5,0)</f>
        <v>#N/A</v>
      </c>
      <c r="AL124" s="612" t="e">
        <f>VLOOKUP(B124,'Bright Champs'!$D$1:$H$13,5,0)</f>
        <v>#N/A</v>
      </c>
      <c r="AM124" s="612" t="e">
        <f>VLOOKUP(B124,Neosoft!$E$1:$I$12,5,0)</f>
        <v>#N/A</v>
      </c>
      <c r="AN124" s="612" t="e">
        <f>VLOOKUP(B124,Infosys!$E$1:$I$3,5,0)</f>
        <v>#N/A</v>
      </c>
      <c r="AO124" s="612" t="e">
        <f>VLOOKUP(B124,Cerelabs!$E$1:$I$5,5,0)</f>
        <v>#N/A</v>
      </c>
      <c r="AP124" s="612" t="e">
        <f>VLOOKUP(B124,'Neebal Technologies'!$D$1:$H$2,5,0)</f>
        <v>#N/A</v>
      </c>
      <c r="AQ124" s="612" t="e">
        <f>VLOOKUP(B124,'Vertiv Energy'!$D$1:$H$2,5,0)</f>
        <v>#N/A</v>
      </c>
      <c r="AR124" s="612" t="e">
        <f>VLOOKUP(B124,'Acidaes Solutions (CRMNEXT)'!$D$1:$H$3,5,0)</f>
        <v>#N/A</v>
      </c>
      <c r="AS124" s="612" t="e">
        <f>VLOOKUP(B124,Growisto!$D$1:$H$2,5,0)</f>
        <v>#N/A</v>
      </c>
      <c r="AT124" s="612" t="e">
        <f>VLOOKUP(B124,'9.9 Mediaworx - Digit'!$D$1:$H$2,5,0)</f>
        <v>#N/A</v>
      </c>
      <c r="AU124" s="612" t="e">
        <f>VLOOKUP(B124,'Vistaar systems Pvt Ltd'!$D$2:$H$3,5,0)</f>
        <v>#N/A</v>
      </c>
      <c r="AV124" s="612" t="e">
        <f>VLOOKUP(B124,'Course 5i'!$D$2:$H$11,5,0)</f>
        <v>#N/A</v>
      </c>
      <c r="AW124" s="612" t="e">
        <f>VLOOKUP(B124,'Radiant Appliances &amp; Electronic'!$D$1:$H$13,5,0)</f>
        <v>#N/A</v>
      </c>
      <c r="AX124" s="612" t="e">
        <f>VLOOKUP(B124,'Atos Global'!$D$3:$H$27,5,0)</f>
        <v>#N/A</v>
      </c>
      <c r="AY124" s="612" t="e">
        <f>VLOOKUP(B124,'Saama Technologies'!$D$1:$H$2,5,0)</f>
        <v>#N/A</v>
      </c>
      <c r="AZ124" s="612" t="e">
        <f>VLOOKUP(B124,'Multiplier Solutions'!$D$1:$H$2,5,0)</f>
        <v>#N/A</v>
      </c>
      <c r="BA124" s="612" t="e">
        <f>VLOOKUP(B124,GEP!$D$2:$H$5,5,0)</f>
        <v>#N/A</v>
      </c>
      <c r="BB124" s="612" t="e">
        <f>VLOOKUP(B124,Accenture!$D$1:$H$6,5,0)</f>
        <v>#N/A</v>
      </c>
      <c r="BC124" s="612" t="e">
        <f>VLOOKUP(B124,'Endurance International Group'!$D$1:$H$2,5,0)</f>
        <v>#N/A</v>
      </c>
      <c r="BD124" s="612" t="e">
        <f>VLOOKUP(B124,Newgen!$D$1:$H$2,5,0)</f>
        <v>#N/A</v>
      </c>
      <c r="BE124" s="612" t="e">
        <f>VLOOKUP(B124,'3D Incredible'!D124:H124,5,0)</f>
        <v>#N/A</v>
      </c>
      <c r="BF124" s="612" t="e">
        <f>VLOOKUP(B124,'Raja Software Labs'!$D$2:$H$2,5,0)</f>
        <v>#N/A</v>
      </c>
      <c r="BG124" s="612" t="e">
        <f>VLOOKUP(B124,Wipro!$D$1:$H$2,5,0)</f>
        <v>#N/A</v>
      </c>
      <c r="BH124" s="612" t="e">
        <f>VLOOKUP(B124,'Perch Technologies'!$D$2:$H$2,5,0)</f>
        <v>#N/A</v>
      </c>
      <c r="BI124" s="612" t="e">
        <f>VLOOKUP(B124,'Morning Star'!$D$1:$H$6,5,0)</f>
        <v>#N/A</v>
      </c>
      <c r="BJ124" s="612" t="e">
        <f>VLOOKUP(B124,Flexiloans!$D$1:$H$2,5,0)</f>
        <v>#N/A</v>
      </c>
      <c r="BK124" s="612" t="e">
        <f>VLOOKUP(B124,'Thirdware Solutions'!$D$1:$H$2,5,0)</f>
        <v>#N/A</v>
      </c>
      <c r="BL124" s="612" t="e">
        <f>VLOOKUP(B124,Tescom!$D$1:$H$8,5,0)</f>
        <v>#N/A</v>
      </c>
      <c r="BM124" s="612" t="e">
        <f>VLOOKUP(B124,'Cogno AI'!$D$1:$H$2,5,0)</f>
        <v>#N/A</v>
      </c>
      <c r="BN124" s="612" t="e">
        <f>VLOOKUP(B124,'ABM Knowledgeware'!$D$1:$H$2,5,0)</f>
        <v>#N/A</v>
      </c>
      <c r="BO124" s="612" t="e">
        <f>VLOOKUP(B124,'Concerto Software'!$D$1:$H$3,5,0)</f>
        <v>#N/A</v>
      </c>
      <c r="BP124" s="612" t="e">
        <f>VLOOKUP(B124,'My Captain'!$D$1:$H$4,5,0)</f>
        <v>#N/A</v>
      </c>
      <c r="BQ124" s="612" t="e">
        <f>VLOOKUP(B124,'Finoux Solutions'!$D$2:$H$4,5,0)</f>
        <v>#N/A</v>
      </c>
      <c r="BR124" s="612" t="e">
        <f>VLOOKUP(B124,'MITR Learning'!$D$1:$H$2,5,0)</f>
        <v>#N/A</v>
      </c>
      <c r="BS124" s="612">
        <f>VLOOKUP(B124,Nucsoft!$D$2:$H$6,5,0)</f>
        <v>292500</v>
      </c>
      <c r="BT124" s="612" t="e">
        <f>VLOOKUP(B124,'Paras Cadd'!$D$1:$H$2,5,0)</f>
        <v>#N/A</v>
      </c>
      <c r="BU124" s="612" t="e">
        <f>VLOOKUP(B124,'ICICI Securities'!$D$1:$H$2,5,0)</f>
        <v>#N/A</v>
      </c>
      <c r="BV124" s="612" t="e">
        <f>VLOOKUP(B124,'Citius Tech'!$D$2:$H$5,5,0)</f>
        <v>#N/A</v>
      </c>
      <c r="BW124" s="612" t="e">
        <f>VLOOKUP(B124,'Buzzy Brains'!$D$2:$H$2,5,0)</f>
        <v>#N/A</v>
      </c>
      <c r="BX124" s="612" t="e">
        <f>VLOOKUP(B124,'Decimal Point'!$D$2:$H$2,5,0)</f>
        <v>#N/A</v>
      </c>
      <c r="BY124" s="612" t="e">
        <f>VLOOKUP(B124,'Sankey Business Solutions'!$D$2:$H$3,5,0)</f>
        <v>#N/A</v>
      </c>
      <c r="BZ124" s="612" t="e">
        <f>VLOOKUP(B124,'Nangia &amp; Co LLP'!$D$2:$H$2,5,0)</f>
        <v>#N/A</v>
      </c>
      <c r="CA124" s="612" t="e">
        <f>VLOOKUP(B124,'FIS Solutions India Pvt Ltd'!$D$2:$H$2,5,0)</f>
        <v>#N/A</v>
      </c>
      <c r="CB124" s="612" t="e">
        <f>VLOOKUP(B124,'Delta Technology &amp; Management '!$D$2:$H$16,5,0)</f>
        <v>#N/A</v>
      </c>
      <c r="CC124" s="612" t="e">
        <f>VLOOKUP(B124,'Espoir Networks'!$D$3:$H$11,5,0)</f>
        <v>#N/A</v>
      </c>
      <c r="CD124" s="612" t="e">
        <f>VLOOKUP(B124,'Servosys Solution'!$D$3:$H$5,5,0)</f>
        <v>#N/A</v>
      </c>
      <c r="CE124" s="612" t="e">
        <f>VLOOKUP(B124,'Ribbon Communications'!$D$3:$H$4,5,0)</f>
        <v>#N/A</v>
      </c>
      <c r="CF124" s="612">
        <f t="shared" si="4"/>
        <v>1</v>
      </c>
      <c r="CG124" s="129" t="s">
        <v>5495</v>
      </c>
      <c r="CH124" s="129">
        <v>523526353560</v>
      </c>
      <c r="CI124" s="129" t="s">
        <v>134</v>
      </c>
      <c r="CJ124" s="129" t="s">
        <v>11737</v>
      </c>
      <c r="CK124" s="132">
        <v>43282</v>
      </c>
      <c r="CL124" s="129">
        <v>2021</v>
      </c>
      <c r="CM124" s="128" t="s">
        <v>5496</v>
      </c>
      <c r="CN124" s="129">
        <v>397</v>
      </c>
      <c r="CO124" s="133">
        <v>79.400000000000006</v>
      </c>
      <c r="CP124" s="129">
        <v>2015</v>
      </c>
      <c r="CQ124" s="129" t="s">
        <v>79</v>
      </c>
      <c r="CR124" s="128" t="s">
        <v>295</v>
      </c>
      <c r="CS124" s="129" t="s">
        <v>81</v>
      </c>
      <c r="CT124" s="133" t="s">
        <v>81</v>
      </c>
      <c r="CU124" s="129" t="s">
        <v>81</v>
      </c>
      <c r="CV124" s="129" t="s">
        <v>109</v>
      </c>
      <c r="CW124" s="131" t="s">
        <v>1002</v>
      </c>
      <c r="CX124" s="131" t="s">
        <v>1002</v>
      </c>
      <c r="CY124" s="129">
        <v>970</v>
      </c>
      <c r="CZ124" s="129">
        <v>84.35</v>
      </c>
      <c r="DA124" s="129">
        <v>2018</v>
      </c>
      <c r="DB124" s="129" t="s">
        <v>112</v>
      </c>
      <c r="DC124" s="129" t="s">
        <v>113</v>
      </c>
      <c r="DD124" s="129">
        <v>73.27</v>
      </c>
      <c r="DE124" s="129">
        <v>72.930000000000007</v>
      </c>
      <c r="DF124" s="129">
        <v>0</v>
      </c>
      <c r="DG124" s="131" t="s">
        <v>81</v>
      </c>
      <c r="DH124" s="131" t="s">
        <v>81</v>
      </c>
      <c r="DI124" s="134">
        <v>8.19</v>
      </c>
      <c r="DJ124" s="134">
        <v>9.2200000000000006</v>
      </c>
      <c r="DK124" s="134">
        <v>8.81</v>
      </c>
      <c r="DL124" s="134">
        <v>9.84</v>
      </c>
      <c r="DM124" s="129">
        <v>36.06</v>
      </c>
      <c r="DN124" s="129">
        <v>9.01</v>
      </c>
      <c r="DO124" s="129"/>
      <c r="DP124" s="131" t="s">
        <v>338</v>
      </c>
      <c r="DQ124" s="129">
        <v>0</v>
      </c>
      <c r="DR124" s="129">
        <v>0</v>
      </c>
      <c r="DS124" s="129" t="s">
        <v>83</v>
      </c>
      <c r="DT124" s="129" t="s">
        <v>83</v>
      </c>
      <c r="DU124" s="129" t="s">
        <v>83</v>
      </c>
      <c r="DV124" s="129" t="s">
        <v>83</v>
      </c>
      <c r="DW124" s="131" t="s">
        <v>83</v>
      </c>
      <c r="DX124" s="131" t="s">
        <v>84</v>
      </c>
      <c r="DY124" s="131" t="s">
        <v>81</v>
      </c>
      <c r="DZ124" s="131" t="s">
        <v>5497</v>
      </c>
      <c r="EA124" s="131" t="s">
        <v>86</v>
      </c>
      <c r="EB124" s="131" t="s">
        <v>5498</v>
      </c>
      <c r="EC124" s="131" t="s">
        <v>88</v>
      </c>
      <c r="ED124" s="131" t="s">
        <v>89</v>
      </c>
      <c r="EE124" s="131" t="s">
        <v>5499</v>
      </c>
      <c r="EF124" s="131" t="s">
        <v>5500</v>
      </c>
      <c r="EG124" s="131" t="s">
        <v>5501</v>
      </c>
      <c r="EH124" s="131" t="s">
        <v>81</v>
      </c>
      <c r="EI124" s="131" t="s">
        <v>320</v>
      </c>
      <c r="EJ124" s="135" t="s">
        <v>5502</v>
      </c>
      <c r="EK124" s="135" t="s">
        <v>5503</v>
      </c>
      <c r="EL124" s="135" t="s">
        <v>5504</v>
      </c>
      <c r="EM124" s="135" t="s">
        <v>5505</v>
      </c>
      <c r="EN124" s="131" t="s">
        <v>81</v>
      </c>
    </row>
    <row r="125" spans="1:144" ht="18" thickTop="1" thickBot="1">
      <c r="A125" s="575">
        <f t="shared" si="5"/>
        <v>124</v>
      </c>
      <c r="B125" s="572" t="s">
        <v>5565</v>
      </c>
      <c r="C125" s="600" t="s">
        <v>5566</v>
      </c>
      <c r="D125" s="570" t="s">
        <v>13209</v>
      </c>
      <c r="E125" s="568" t="str">
        <f t="shared" si="3"/>
        <v>Placed</v>
      </c>
      <c r="F125" s="570" t="s">
        <v>12493</v>
      </c>
      <c r="G125" s="570" t="s">
        <v>274</v>
      </c>
      <c r="H125" s="131" t="str">
        <f>VLOOKUP(B125,CMPN2!C:E,3,0)</f>
        <v>12th + Engineering without live KT</v>
      </c>
      <c r="I125" s="610" t="s">
        <v>5567</v>
      </c>
      <c r="J125" s="572">
        <v>20</v>
      </c>
      <c r="K125" s="611" t="s">
        <v>5568</v>
      </c>
      <c r="L125" s="611" t="s">
        <v>5569</v>
      </c>
      <c r="M125" s="611" t="s">
        <v>5570</v>
      </c>
      <c r="N125" s="612" t="s">
        <v>5564</v>
      </c>
      <c r="O125" s="612">
        <v>28185858</v>
      </c>
      <c r="P125" s="612">
        <v>8169905879</v>
      </c>
      <c r="Q125" s="612">
        <f>VLOOKUP(B125,'TCS CON'!$D$1:$H$98,5,0)</f>
        <v>336000</v>
      </c>
      <c r="R125" s="612" t="e">
        <f>VLOOKUP(B125,LTI!$C$1:$H$46,6,0)</f>
        <v>#N/A</v>
      </c>
      <c r="S125" s="612" t="e">
        <f>VLOOKUP(B125,JARO!$E$2:$I$11,5,0)</f>
        <v>#N/A</v>
      </c>
      <c r="T125" s="612">
        <f>VLOOKUP(B125,Capgemini!$D$3:$H$78,5,0)</f>
        <v>380000</v>
      </c>
      <c r="U125" s="612" t="e">
        <f>VLOOKUP(B125,Carwale!$D$1:$H$4,5,0)</f>
        <v>#N/A</v>
      </c>
      <c r="V125" s="612" t="e">
        <f>VLOOKUP(B125,'Interactive Brokers'!E:I,5,0)</f>
        <v>#N/A</v>
      </c>
      <c r="W125" s="612" t="e">
        <f>VLOOKUP(B125,'REL Jio'!E:I,5,0)</f>
        <v>#N/A</v>
      </c>
      <c r="X125" s="612" t="e">
        <f>VLOOKUP(B125,'Sciative Sol'!E:I,5,0)</f>
        <v>#N/A</v>
      </c>
      <c r="Y125" s="612" t="e">
        <f>VLOOKUP(B125,'Hexaware Tech'!E:I,5,0)</f>
        <v>#N/A</v>
      </c>
      <c r="Z125" s="612" t="e">
        <f>VLOOKUP(B125,Axis!D:H,5,0)</f>
        <v>#N/A</v>
      </c>
      <c r="AA125" s="612" t="e">
        <f>VLOOKUP(B125,Ugam!$D$3:$H$26,5,0)</f>
        <v>#N/A</v>
      </c>
      <c r="AB125" s="612" t="e">
        <f>VLOOKUP(B125,Zeus!F:J,5,0)</f>
        <v>#N/A</v>
      </c>
      <c r="AC125" s="612" t="e">
        <f>VLOOKUP(B125,Montran!F:J,5,0)</f>
        <v>#N/A</v>
      </c>
      <c r="AD125" s="612" t="e">
        <f>VLOOKUP(B125,Endurance!G125:L125,5,0)</f>
        <v>#N/A</v>
      </c>
      <c r="AE125" s="612" t="e">
        <f>VLOOKUP(B125,'Swabhav Techlabs'!$F$1:$J$2,5,0)</f>
        <v>#N/A</v>
      </c>
      <c r="AF125" s="612" t="e">
        <f>VLOOKUP(B125,'Quality Kiosk'!$F$1:$J$18,5,0)</f>
        <v>#N/A</v>
      </c>
      <c r="AG125" s="612" t="e">
        <f>VLOOKUP(B125,'Lemon VB'!$F$1:$J$2,5,0)</f>
        <v>#N/A</v>
      </c>
      <c r="AH125" s="612" t="e">
        <f>VLOOKUP(B125,Gocomet!$E$1:$I$3,5,0)</f>
        <v>#N/A</v>
      </c>
      <c r="AI125" s="612" t="e">
        <f>VLOOKUP(B125,'Ingram Micro'!$E$1:$I$8,5,0)</f>
        <v>#N/A</v>
      </c>
      <c r="AJ125" s="612" t="e">
        <f>VLOOKUP(B125,'DePronto Infotech'!$E$1:$I$2,5,0)</f>
        <v>#N/A</v>
      </c>
      <c r="AK125" s="612" t="e">
        <f>VLOOKUP(B125,'Reliance Retail'!$E$1:$I$4,5,0)</f>
        <v>#N/A</v>
      </c>
      <c r="AL125" s="612" t="e">
        <f>VLOOKUP(B125,'Bright Champs'!$D$1:$H$13,5,0)</f>
        <v>#N/A</v>
      </c>
      <c r="AM125" s="612" t="e">
        <f>VLOOKUP(B125,Neosoft!$E$1:$I$12,5,0)</f>
        <v>#N/A</v>
      </c>
      <c r="AN125" s="612" t="e">
        <f>VLOOKUP(B125,Infosys!$E$1:$I$3,5,0)</f>
        <v>#N/A</v>
      </c>
      <c r="AO125" s="612" t="e">
        <f>VLOOKUP(B125,Cerelabs!$E$1:$I$5,5,0)</f>
        <v>#N/A</v>
      </c>
      <c r="AP125" s="612" t="e">
        <f>VLOOKUP(B125,'Neebal Technologies'!$D$1:$H$2,5,0)</f>
        <v>#N/A</v>
      </c>
      <c r="AQ125" s="612" t="e">
        <f>VLOOKUP(B125,'Vertiv Energy'!$D$1:$H$2,5,0)</f>
        <v>#N/A</v>
      </c>
      <c r="AR125" s="612" t="e">
        <f>VLOOKUP(B125,'Acidaes Solutions (CRMNEXT)'!$D$1:$H$3,5,0)</f>
        <v>#N/A</v>
      </c>
      <c r="AS125" s="612" t="e">
        <f>VLOOKUP(B125,Growisto!$D$1:$H$2,5,0)</f>
        <v>#N/A</v>
      </c>
      <c r="AT125" s="612" t="e">
        <f>VLOOKUP(B125,'9.9 Mediaworx - Digit'!$D$1:$H$2,5,0)</f>
        <v>#N/A</v>
      </c>
      <c r="AU125" s="612" t="e">
        <f>VLOOKUP(B125,'Vistaar systems Pvt Ltd'!$D$2:$H$3,5,0)</f>
        <v>#N/A</v>
      </c>
      <c r="AV125" s="612" t="e">
        <f>VLOOKUP(B125,'Course 5i'!$D$2:$H$11,5,0)</f>
        <v>#N/A</v>
      </c>
      <c r="AW125" s="612" t="e">
        <f>VLOOKUP(B125,'Radiant Appliances &amp; Electronic'!$D$1:$H$13,5,0)</f>
        <v>#N/A</v>
      </c>
      <c r="AX125" s="612" t="e">
        <f>VLOOKUP(B125,'Atos Global'!$D$3:$H$27,5,0)</f>
        <v>#N/A</v>
      </c>
      <c r="AY125" s="612" t="e">
        <f>VLOOKUP(B125,'Saama Technologies'!$D$1:$H$2,5,0)</f>
        <v>#N/A</v>
      </c>
      <c r="AZ125" s="612" t="e">
        <f>VLOOKUP(B125,'Multiplier Solutions'!$D$1:$H$2,5,0)</f>
        <v>#N/A</v>
      </c>
      <c r="BA125" s="612" t="e">
        <f>VLOOKUP(B125,GEP!$D$2:$H$5,5,0)</f>
        <v>#N/A</v>
      </c>
      <c r="BB125" s="612" t="e">
        <f>VLOOKUP(B125,Accenture!$D$1:$H$6,5,0)</f>
        <v>#N/A</v>
      </c>
      <c r="BC125" s="612" t="e">
        <f>VLOOKUP(B125,'Endurance International Group'!$D$1:$H$2,5,0)</f>
        <v>#N/A</v>
      </c>
      <c r="BD125" s="612" t="e">
        <f>VLOOKUP(B125,Newgen!$D$1:$H$2,5,0)</f>
        <v>#N/A</v>
      </c>
      <c r="BE125" s="612" t="e">
        <f>VLOOKUP(B125,'3D Incredible'!D125:H125,5,0)</f>
        <v>#N/A</v>
      </c>
      <c r="BF125" s="612" t="e">
        <f>VLOOKUP(B125,'Raja Software Labs'!$D$2:$H$2,5,0)</f>
        <v>#N/A</v>
      </c>
      <c r="BG125" s="612" t="e">
        <f>VLOOKUP(B125,Wipro!$D$1:$H$2,5,0)</f>
        <v>#N/A</v>
      </c>
      <c r="BH125" s="612" t="e">
        <f>VLOOKUP(B125,'Perch Technologies'!$D$2:$H$2,5,0)</f>
        <v>#N/A</v>
      </c>
      <c r="BI125" s="612" t="e">
        <f>VLOOKUP(B125,'Morning Star'!$D$1:$H$6,5,0)</f>
        <v>#N/A</v>
      </c>
      <c r="BJ125" s="612" t="e">
        <f>VLOOKUP(B125,Flexiloans!$D$1:$H$2,5,0)</f>
        <v>#N/A</v>
      </c>
      <c r="BK125" s="612" t="e">
        <f>VLOOKUP(B125,'Thirdware Solutions'!$D$1:$H$2,5,0)</f>
        <v>#N/A</v>
      </c>
      <c r="BL125" s="612" t="e">
        <f>VLOOKUP(B125,Tescom!$D$1:$H$8,5,0)</f>
        <v>#N/A</v>
      </c>
      <c r="BM125" s="612" t="e">
        <f>VLOOKUP(B125,'Cogno AI'!$D$1:$H$2,5,0)</f>
        <v>#N/A</v>
      </c>
      <c r="BN125" s="612" t="e">
        <f>VLOOKUP(B125,'ABM Knowledgeware'!$D$1:$H$2,5,0)</f>
        <v>#N/A</v>
      </c>
      <c r="BO125" s="612" t="e">
        <f>VLOOKUP(B125,'Concerto Software'!$D$1:$H$3,5,0)</f>
        <v>#N/A</v>
      </c>
      <c r="BP125" s="612" t="e">
        <f>VLOOKUP(B125,'My Captain'!$D$1:$H$4,5,0)</f>
        <v>#N/A</v>
      </c>
      <c r="BQ125" s="612" t="e">
        <f>VLOOKUP(B125,'Finoux Solutions'!$D$2:$H$4,5,0)</f>
        <v>#N/A</v>
      </c>
      <c r="BR125" s="612" t="e">
        <f>VLOOKUP(B125,'MITR Learning'!$D$1:$H$2,5,0)</f>
        <v>#N/A</v>
      </c>
      <c r="BS125" s="612" t="e">
        <f>VLOOKUP(B125,Nucsoft!$D$2:$H$6,5,0)</f>
        <v>#N/A</v>
      </c>
      <c r="BT125" s="612" t="e">
        <f>VLOOKUP(B125,'Paras Cadd'!$D$1:$H$2,5,0)</f>
        <v>#N/A</v>
      </c>
      <c r="BU125" s="612" t="e">
        <f>VLOOKUP(B125,'ICICI Securities'!$D$1:$H$2,5,0)</f>
        <v>#N/A</v>
      </c>
      <c r="BV125" s="612" t="e">
        <f>VLOOKUP(B125,'Citius Tech'!$D$2:$H$5,5,0)</f>
        <v>#N/A</v>
      </c>
      <c r="BW125" s="612" t="e">
        <f>VLOOKUP(B125,'Buzzy Brains'!$D$2:$H$2,5,0)</f>
        <v>#N/A</v>
      </c>
      <c r="BX125" s="612" t="e">
        <f>VLOOKUP(B125,'Decimal Point'!$D$2:$H$2,5,0)</f>
        <v>#N/A</v>
      </c>
      <c r="BY125" s="612" t="e">
        <f>VLOOKUP(B125,'Sankey Business Solutions'!$D$2:$H$3,5,0)</f>
        <v>#N/A</v>
      </c>
      <c r="BZ125" s="612" t="e">
        <f>VLOOKUP(B125,'Nangia &amp; Co LLP'!$D$2:$H$2,5,0)</f>
        <v>#N/A</v>
      </c>
      <c r="CA125" s="612" t="e">
        <f>VLOOKUP(B125,'FIS Solutions India Pvt Ltd'!$D$2:$H$2,5,0)</f>
        <v>#N/A</v>
      </c>
      <c r="CB125" s="612" t="e">
        <f>VLOOKUP(B125,'Delta Technology &amp; Management '!$D$2:$H$16,5,0)</f>
        <v>#N/A</v>
      </c>
      <c r="CC125" s="612" t="e">
        <f>VLOOKUP(B125,'Espoir Networks'!$D$3:$H$11,5,0)</f>
        <v>#N/A</v>
      </c>
      <c r="CD125" s="612" t="e">
        <f>VLOOKUP(B125,'Servosys Solution'!$D$3:$H$5,5,0)</f>
        <v>#N/A</v>
      </c>
      <c r="CE125" s="612" t="e">
        <f>VLOOKUP(B125,'Ribbon Communications'!$D$3:$H$4,5,0)</f>
        <v>#N/A</v>
      </c>
      <c r="CF125" s="612">
        <f t="shared" si="4"/>
        <v>2</v>
      </c>
      <c r="CG125" s="129" t="s">
        <v>5571</v>
      </c>
      <c r="CH125" s="129">
        <v>321918625885</v>
      </c>
      <c r="CI125" s="129" t="s">
        <v>5572</v>
      </c>
      <c r="CJ125" s="129" t="s">
        <v>11736</v>
      </c>
      <c r="CK125" s="132">
        <v>42917</v>
      </c>
      <c r="CL125" s="129">
        <v>2021</v>
      </c>
      <c r="CM125" s="128" t="s">
        <v>5573</v>
      </c>
      <c r="CN125" s="129">
        <v>464</v>
      </c>
      <c r="CO125" s="133">
        <v>92.8</v>
      </c>
      <c r="CP125" s="129">
        <v>2015</v>
      </c>
      <c r="CQ125" s="129" t="s">
        <v>79</v>
      </c>
      <c r="CR125" s="128" t="s">
        <v>12150</v>
      </c>
      <c r="CS125" s="129">
        <v>505</v>
      </c>
      <c r="CT125" s="133">
        <v>77.69</v>
      </c>
      <c r="CU125" s="129">
        <v>2017</v>
      </c>
      <c r="CV125" s="129" t="s">
        <v>79</v>
      </c>
      <c r="CW125" s="131" t="s">
        <v>81</v>
      </c>
      <c r="CX125" s="131" t="s">
        <v>81</v>
      </c>
      <c r="CY125" s="129" t="s">
        <v>81</v>
      </c>
      <c r="CZ125" s="129" t="s">
        <v>81</v>
      </c>
      <c r="DA125" s="129" t="s">
        <v>81</v>
      </c>
      <c r="DB125" s="129" t="s">
        <v>81</v>
      </c>
      <c r="DC125" s="129" t="s">
        <v>81</v>
      </c>
      <c r="DD125" s="129" t="s">
        <v>81</v>
      </c>
      <c r="DE125" s="129" t="s">
        <v>81</v>
      </c>
      <c r="DF125" s="129">
        <v>0</v>
      </c>
      <c r="DG125" s="134">
        <v>7.59</v>
      </c>
      <c r="DH125" s="134">
        <v>7.33</v>
      </c>
      <c r="DI125" s="134">
        <v>7.38</v>
      </c>
      <c r="DJ125" s="134">
        <v>8.81</v>
      </c>
      <c r="DK125" s="134">
        <v>7.67</v>
      </c>
      <c r="DL125" s="134">
        <v>8.1999999999999993</v>
      </c>
      <c r="DM125" s="129">
        <v>46.98</v>
      </c>
      <c r="DN125" s="129">
        <v>7.83</v>
      </c>
      <c r="DO125" s="129"/>
      <c r="DP125" s="131" t="s">
        <v>82</v>
      </c>
      <c r="DQ125" s="129">
        <v>0</v>
      </c>
      <c r="DR125" s="129">
        <v>0</v>
      </c>
      <c r="DS125" s="129" t="s">
        <v>83</v>
      </c>
      <c r="DT125" s="129" t="s">
        <v>83</v>
      </c>
      <c r="DU125" s="129" t="s">
        <v>83</v>
      </c>
      <c r="DV125" s="129" t="s">
        <v>83</v>
      </c>
      <c r="DW125" s="131" t="s">
        <v>83</v>
      </c>
      <c r="DX125" s="131" t="s">
        <v>84</v>
      </c>
      <c r="DY125" s="131" t="s">
        <v>81</v>
      </c>
      <c r="DZ125" s="131" t="s">
        <v>5575</v>
      </c>
      <c r="EA125" s="131" t="s">
        <v>5576</v>
      </c>
      <c r="EB125" s="131" t="s">
        <v>5577</v>
      </c>
      <c r="EC125" s="131" t="s">
        <v>88</v>
      </c>
      <c r="ED125" s="131" t="s">
        <v>89</v>
      </c>
      <c r="EE125" s="131" t="s">
        <v>5578</v>
      </c>
      <c r="EF125" s="131" t="s">
        <v>5579</v>
      </c>
      <c r="EG125" s="131" t="s">
        <v>5580</v>
      </c>
      <c r="EH125" s="131" t="s">
        <v>5581</v>
      </c>
      <c r="EI125" s="131" t="s">
        <v>5582</v>
      </c>
      <c r="EJ125" s="135" t="s">
        <v>5583</v>
      </c>
      <c r="EK125" s="135" t="s">
        <v>5584</v>
      </c>
      <c r="EL125" s="135" t="s">
        <v>5585</v>
      </c>
      <c r="EM125" s="135" t="s">
        <v>5586</v>
      </c>
      <c r="EN125" s="131" t="s">
        <v>5587</v>
      </c>
    </row>
    <row r="126" spans="1:144" ht="18" thickTop="1" thickBot="1">
      <c r="A126" s="575">
        <f t="shared" si="5"/>
        <v>125</v>
      </c>
      <c r="B126" s="572" t="s">
        <v>5718</v>
      </c>
      <c r="C126" s="600" t="s">
        <v>11786</v>
      </c>
      <c r="D126" s="570" t="s">
        <v>13209</v>
      </c>
      <c r="E126" s="568" t="str">
        <f t="shared" si="3"/>
        <v>Placed</v>
      </c>
      <c r="F126" s="570" t="s">
        <v>12493</v>
      </c>
      <c r="G126" s="570" t="s">
        <v>274</v>
      </c>
      <c r="H126" s="131" t="str">
        <f>VLOOKUP(B126,CMPN2!C:E,3,0)</f>
        <v>Diploma  + Direct Second Year Engineering without live KT</v>
      </c>
      <c r="I126" s="610" t="s">
        <v>5720</v>
      </c>
      <c r="J126" s="572">
        <v>20</v>
      </c>
      <c r="K126" s="611" t="s">
        <v>5721</v>
      </c>
      <c r="L126" s="611" t="s">
        <v>73</v>
      </c>
      <c r="M126" s="611" t="s">
        <v>5722</v>
      </c>
      <c r="N126" s="612" t="s">
        <v>5717</v>
      </c>
      <c r="O126" s="612">
        <v>9967830290</v>
      </c>
      <c r="P126" s="612">
        <v>9987654717</v>
      </c>
      <c r="Q126" s="612" t="e">
        <f>VLOOKUP(B126,'TCS CON'!$D$1:$H$98,5,0)</f>
        <v>#N/A</v>
      </c>
      <c r="R126" s="612">
        <f>VLOOKUP(B126,LTI!$C$1:$H$46,6,0)</f>
        <v>350000</v>
      </c>
      <c r="S126" s="612" t="e">
        <f>VLOOKUP(B126,JARO!$E$2:$I$11,5,0)</f>
        <v>#N/A</v>
      </c>
      <c r="T126" s="612" t="e">
        <f>VLOOKUP(B126,Capgemini!$D$3:$H$78,5,0)</f>
        <v>#N/A</v>
      </c>
      <c r="U126" s="612" t="e">
        <f>VLOOKUP(B126,Carwale!$D$1:$H$4,5,0)</f>
        <v>#N/A</v>
      </c>
      <c r="V126" s="612" t="e">
        <f>VLOOKUP(B126,'Interactive Brokers'!E:I,5,0)</f>
        <v>#N/A</v>
      </c>
      <c r="W126" s="612" t="e">
        <f>VLOOKUP(B126,'REL Jio'!E:I,5,0)</f>
        <v>#N/A</v>
      </c>
      <c r="X126" s="612" t="e">
        <f>VLOOKUP(B126,'Sciative Sol'!E:I,5,0)</f>
        <v>#N/A</v>
      </c>
      <c r="Y126" s="612" t="e">
        <f>VLOOKUP(B126,'Hexaware Tech'!E:I,5,0)</f>
        <v>#N/A</v>
      </c>
      <c r="Z126" s="612" t="e">
        <f>VLOOKUP(B126,Axis!D:H,5,0)</f>
        <v>#N/A</v>
      </c>
      <c r="AA126" s="612" t="e">
        <f>VLOOKUP(B126,Ugam!$D$3:$H$26,5,0)</f>
        <v>#N/A</v>
      </c>
      <c r="AB126" s="612" t="e">
        <f>VLOOKUP(B126,Zeus!F:J,5,0)</f>
        <v>#N/A</v>
      </c>
      <c r="AC126" s="612" t="e">
        <f>VLOOKUP(B126,Montran!F:J,5,0)</f>
        <v>#N/A</v>
      </c>
      <c r="AD126" s="612" t="e">
        <f>VLOOKUP(B126,Endurance!G126:L126,5,0)</f>
        <v>#N/A</v>
      </c>
      <c r="AE126" s="612" t="e">
        <f>VLOOKUP(B126,'Swabhav Techlabs'!$F$1:$J$2,5,0)</f>
        <v>#N/A</v>
      </c>
      <c r="AF126" s="612" t="e">
        <f>VLOOKUP(B126,'Quality Kiosk'!$F$1:$J$18,5,0)</f>
        <v>#N/A</v>
      </c>
      <c r="AG126" s="612" t="e">
        <f>VLOOKUP(B126,'Lemon VB'!$F$1:$J$2,5,0)</f>
        <v>#N/A</v>
      </c>
      <c r="AH126" s="612" t="e">
        <f>VLOOKUP(B126,Gocomet!$E$1:$I$3,5,0)</f>
        <v>#N/A</v>
      </c>
      <c r="AI126" s="612" t="e">
        <f>VLOOKUP(B126,'Ingram Micro'!$E$1:$I$8,5,0)</f>
        <v>#N/A</v>
      </c>
      <c r="AJ126" s="612" t="e">
        <f>VLOOKUP(B126,'DePronto Infotech'!$E$1:$I$2,5,0)</f>
        <v>#N/A</v>
      </c>
      <c r="AK126" s="612" t="e">
        <f>VLOOKUP(B126,'Reliance Retail'!$E$1:$I$4,5,0)</f>
        <v>#N/A</v>
      </c>
      <c r="AL126" s="612" t="e">
        <f>VLOOKUP(B126,'Bright Champs'!$D$1:$H$13,5,0)</f>
        <v>#N/A</v>
      </c>
      <c r="AM126" s="612" t="e">
        <f>VLOOKUP(B126,Neosoft!$E$1:$I$12,5,0)</f>
        <v>#N/A</v>
      </c>
      <c r="AN126" s="612" t="e">
        <f>VLOOKUP(B126,Infosys!$E$1:$I$3,5,0)</f>
        <v>#N/A</v>
      </c>
      <c r="AO126" s="612" t="e">
        <f>VLOOKUP(B126,Cerelabs!$E$1:$I$5,5,0)</f>
        <v>#N/A</v>
      </c>
      <c r="AP126" s="612" t="e">
        <f>VLOOKUP(B126,'Neebal Technologies'!$D$1:$H$2,5,0)</f>
        <v>#N/A</v>
      </c>
      <c r="AQ126" s="612" t="e">
        <f>VLOOKUP(B126,'Vertiv Energy'!$D$1:$H$2,5,0)</f>
        <v>#N/A</v>
      </c>
      <c r="AR126" s="612" t="e">
        <f>VLOOKUP(B126,'Acidaes Solutions (CRMNEXT)'!$D$1:$H$3,5,0)</f>
        <v>#N/A</v>
      </c>
      <c r="AS126" s="612" t="e">
        <f>VLOOKUP(B126,Growisto!$D$1:$H$2,5,0)</f>
        <v>#N/A</v>
      </c>
      <c r="AT126" s="612" t="e">
        <f>VLOOKUP(B126,'9.9 Mediaworx - Digit'!$D$1:$H$2,5,0)</f>
        <v>#N/A</v>
      </c>
      <c r="AU126" s="612" t="e">
        <f>VLOOKUP(B126,'Vistaar systems Pvt Ltd'!$D$2:$H$3,5,0)</f>
        <v>#N/A</v>
      </c>
      <c r="AV126" s="612" t="e">
        <f>VLOOKUP(B126,'Course 5i'!$D$2:$H$11,5,0)</f>
        <v>#N/A</v>
      </c>
      <c r="AW126" s="612" t="e">
        <f>VLOOKUP(B126,'Radiant Appliances &amp; Electronic'!$D$1:$H$13,5,0)</f>
        <v>#N/A</v>
      </c>
      <c r="AX126" s="612" t="e">
        <f>VLOOKUP(B126,'Atos Global'!$D$3:$H$27,5,0)</f>
        <v>#N/A</v>
      </c>
      <c r="AY126" s="612" t="e">
        <f>VLOOKUP(B126,'Saama Technologies'!$D$1:$H$2,5,0)</f>
        <v>#N/A</v>
      </c>
      <c r="AZ126" s="612" t="e">
        <f>VLOOKUP(B126,'Multiplier Solutions'!$D$1:$H$2,5,0)</f>
        <v>#N/A</v>
      </c>
      <c r="BA126" s="612" t="e">
        <f>VLOOKUP(B126,GEP!$D$2:$H$5,5,0)</f>
        <v>#N/A</v>
      </c>
      <c r="BB126" s="612" t="e">
        <f>VLOOKUP(B126,Accenture!$D$1:$H$6,5,0)</f>
        <v>#N/A</v>
      </c>
      <c r="BC126" s="612" t="e">
        <f>VLOOKUP(B126,'Endurance International Group'!$D$1:$H$2,5,0)</f>
        <v>#N/A</v>
      </c>
      <c r="BD126" s="612" t="e">
        <f>VLOOKUP(B126,Newgen!$D$1:$H$2,5,0)</f>
        <v>#N/A</v>
      </c>
      <c r="BE126" s="612" t="e">
        <f>VLOOKUP(B126,'3D Incredible'!D126:H126,5,0)</f>
        <v>#N/A</v>
      </c>
      <c r="BF126" s="612" t="e">
        <f>VLOOKUP(B126,'Raja Software Labs'!$D$2:$H$2,5,0)</f>
        <v>#N/A</v>
      </c>
      <c r="BG126" s="612" t="e">
        <f>VLOOKUP(B126,Wipro!$D$1:$H$2,5,0)</f>
        <v>#N/A</v>
      </c>
      <c r="BH126" s="612" t="e">
        <f>VLOOKUP(B126,'Perch Technologies'!$D$2:$H$2,5,0)</f>
        <v>#N/A</v>
      </c>
      <c r="BI126" s="612" t="e">
        <f>VLOOKUP(B126,'Morning Star'!$D$1:$H$6,5,0)</f>
        <v>#N/A</v>
      </c>
      <c r="BJ126" s="612" t="e">
        <f>VLOOKUP(B126,Flexiloans!$D$1:$H$2,5,0)</f>
        <v>#N/A</v>
      </c>
      <c r="BK126" s="612" t="e">
        <f>VLOOKUP(B126,'Thirdware Solutions'!$D$1:$H$2,5,0)</f>
        <v>#N/A</v>
      </c>
      <c r="BL126" s="612" t="e">
        <f>VLOOKUP(B126,Tescom!$D$1:$H$8,5,0)</f>
        <v>#N/A</v>
      </c>
      <c r="BM126" s="612" t="e">
        <f>VLOOKUP(B126,'Cogno AI'!$D$1:$H$2,5,0)</f>
        <v>#N/A</v>
      </c>
      <c r="BN126" s="612" t="e">
        <f>VLOOKUP(B126,'ABM Knowledgeware'!$D$1:$H$2,5,0)</f>
        <v>#N/A</v>
      </c>
      <c r="BO126" s="612" t="e">
        <f>VLOOKUP(B126,'Concerto Software'!$D$1:$H$3,5,0)</f>
        <v>#N/A</v>
      </c>
      <c r="BP126" s="612" t="e">
        <f>VLOOKUP(B126,'My Captain'!$D$1:$H$4,5,0)</f>
        <v>#N/A</v>
      </c>
      <c r="BQ126" s="612" t="e">
        <f>VLOOKUP(B126,'Finoux Solutions'!$D$2:$H$4,5,0)</f>
        <v>#N/A</v>
      </c>
      <c r="BR126" s="612" t="e">
        <f>VLOOKUP(B126,'MITR Learning'!$D$1:$H$2,5,0)</f>
        <v>#N/A</v>
      </c>
      <c r="BS126" s="612" t="e">
        <f>VLOOKUP(B126,Nucsoft!$D$2:$H$6,5,0)</f>
        <v>#N/A</v>
      </c>
      <c r="BT126" s="612" t="e">
        <f>VLOOKUP(B126,'Paras Cadd'!$D$1:$H$2,5,0)</f>
        <v>#N/A</v>
      </c>
      <c r="BU126" s="612" t="e">
        <f>VLOOKUP(B126,'ICICI Securities'!$D$1:$H$2,5,0)</f>
        <v>#N/A</v>
      </c>
      <c r="BV126" s="612" t="e">
        <f>VLOOKUP(B126,'Citius Tech'!$D$2:$H$5,5,0)</f>
        <v>#N/A</v>
      </c>
      <c r="BW126" s="612" t="e">
        <f>VLOOKUP(B126,'Buzzy Brains'!$D$2:$H$2,5,0)</f>
        <v>#N/A</v>
      </c>
      <c r="BX126" s="612" t="e">
        <f>VLOOKUP(B126,'Decimal Point'!$D$2:$H$2,5,0)</f>
        <v>#N/A</v>
      </c>
      <c r="BY126" s="612" t="e">
        <f>VLOOKUP(B126,'Sankey Business Solutions'!$D$2:$H$3,5,0)</f>
        <v>#N/A</v>
      </c>
      <c r="BZ126" s="612" t="e">
        <f>VLOOKUP(B126,'Nangia &amp; Co LLP'!$D$2:$H$2,5,0)</f>
        <v>#N/A</v>
      </c>
      <c r="CA126" s="612" t="e">
        <f>VLOOKUP(B126,'FIS Solutions India Pvt Ltd'!$D$2:$H$2,5,0)</f>
        <v>#N/A</v>
      </c>
      <c r="CB126" s="612" t="e">
        <f>VLOOKUP(B126,'Delta Technology &amp; Management '!$D$2:$H$16,5,0)</f>
        <v>#N/A</v>
      </c>
      <c r="CC126" s="612" t="e">
        <f>VLOOKUP(B126,'Espoir Networks'!$D$3:$H$11,5,0)</f>
        <v>#N/A</v>
      </c>
      <c r="CD126" s="612" t="e">
        <f>VLOOKUP(B126,'Servosys Solution'!$D$3:$H$5,5,0)</f>
        <v>#N/A</v>
      </c>
      <c r="CE126" s="612" t="e">
        <f>VLOOKUP(B126,'Ribbon Communications'!$D$3:$H$4,5,0)</f>
        <v>#N/A</v>
      </c>
      <c r="CF126" s="612">
        <f t="shared" si="4"/>
        <v>1</v>
      </c>
      <c r="CG126" s="129" t="s">
        <v>5723</v>
      </c>
      <c r="CH126" s="129">
        <v>245379442864</v>
      </c>
      <c r="CI126" s="129" t="s">
        <v>5724</v>
      </c>
      <c r="CJ126" s="129" t="s">
        <v>11737</v>
      </c>
      <c r="CK126" s="132">
        <v>43282</v>
      </c>
      <c r="CL126" s="129">
        <v>2021</v>
      </c>
      <c r="CM126" s="128" t="s">
        <v>11947</v>
      </c>
      <c r="CN126" s="129">
        <v>443</v>
      </c>
      <c r="CO126" s="133">
        <v>88.6</v>
      </c>
      <c r="CP126" s="129">
        <v>2015</v>
      </c>
      <c r="CQ126" s="129" t="s">
        <v>79</v>
      </c>
      <c r="CR126" s="128" t="s">
        <v>295</v>
      </c>
      <c r="CS126" s="129" t="s">
        <v>81</v>
      </c>
      <c r="CT126" s="133" t="s">
        <v>81</v>
      </c>
      <c r="CU126" s="129" t="s">
        <v>81</v>
      </c>
      <c r="CV126" s="129" t="s">
        <v>109</v>
      </c>
      <c r="CW126" s="131" t="s">
        <v>490</v>
      </c>
      <c r="CX126" s="131" t="s">
        <v>336</v>
      </c>
      <c r="CY126" s="129">
        <v>1371</v>
      </c>
      <c r="CZ126" s="129">
        <v>85.69</v>
      </c>
      <c r="DA126" s="129">
        <v>2018</v>
      </c>
      <c r="DB126" s="129" t="s">
        <v>112</v>
      </c>
      <c r="DC126" s="129" t="s">
        <v>113</v>
      </c>
      <c r="DD126" s="129">
        <v>79.83</v>
      </c>
      <c r="DE126" s="129">
        <v>79.78</v>
      </c>
      <c r="DF126" s="129">
        <v>0</v>
      </c>
      <c r="DG126" s="131" t="s">
        <v>81</v>
      </c>
      <c r="DH126" s="131" t="s">
        <v>81</v>
      </c>
      <c r="DI126" s="134">
        <v>8.69</v>
      </c>
      <c r="DJ126" s="134">
        <v>8.67</v>
      </c>
      <c r="DK126" s="134">
        <v>8.77</v>
      </c>
      <c r="DL126" s="134">
        <v>9.69</v>
      </c>
      <c r="DM126" s="129">
        <v>35.82</v>
      </c>
      <c r="DN126" s="129">
        <v>8.9499999999999993</v>
      </c>
      <c r="DO126" s="129"/>
      <c r="DP126" s="131" t="s">
        <v>338</v>
      </c>
      <c r="DQ126" s="129">
        <v>0</v>
      </c>
      <c r="DR126" s="129">
        <v>0</v>
      </c>
      <c r="DS126" s="129" t="s">
        <v>83</v>
      </c>
      <c r="DT126" s="129" t="s">
        <v>83</v>
      </c>
      <c r="DU126" s="129" t="s">
        <v>83</v>
      </c>
      <c r="DV126" s="129" t="s">
        <v>83</v>
      </c>
      <c r="DW126" s="131" t="s">
        <v>83</v>
      </c>
      <c r="DX126" s="131" t="s">
        <v>84</v>
      </c>
      <c r="DY126" s="131" t="s">
        <v>81</v>
      </c>
      <c r="DZ126" s="131" t="s">
        <v>5726</v>
      </c>
      <c r="EA126" s="131" t="s">
        <v>86</v>
      </c>
      <c r="EB126" s="131" t="s">
        <v>5727</v>
      </c>
      <c r="EC126" s="131" t="s">
        <v>88</v>
      </c>
      <c r="ED126" s="131" t="s">
        <v>89</v>
      </c>
      <c r="EE126" s="131" t="s">
        <v>5728</v>
      </c>
      <c r="EF126" s="131" t="s">
        <v>5729</v>
      </c>
      <c r="EG126" s="131" t="s">
        <v>5730</v>
      </c>
      <c r="EH126" s="131" t="s">
        <v>5730</v>
      </c>
      <c r="EI126" s="131" t="s">
        <v>320</v>
      </c>
      <c r="EJ126" s="135" t="s">
        <v>5731</v>
      </c>
      <c r="EK126" s="135" t="s">
        <v>5732</v>
      </c>
      <c r="EL126" s="135" t="s">
        <v>5733</v>
      </c>
      <c r="EM126" s="135" t="s">
        <v>5734</v>
      </c>
      <c r="EN126" s="131" t="s">
        <v>81</v>
      </c>
    </row>
    <row r="127" spans="1:144" ht="18" thickTop="1" thickBot="1">
      <c r="A127" s="575">
        <f t="shared" si="5"/>
        <v>126</v>
      </c>
      <c r="B127" s="572" t="s">
        <v>5736</v>
      </c>
      <c r="C127" s="600" t="s">
        <v>5737</v>
      </c>
      <c r="D127" s="570" t="s">
        <v>13209</v>
      </c>
      <c r="E127" s="568" t="str">
        <f t="shared" si="3"/>
        <v>Placed</v>
      </c>
      <c r="F127" s="570" t="s">
        <v>12493</v>
      </c>
      <c r="G127" s="570" t="s">
        <v>274</v>
      </c>
      <c r="H127" s="131" t="str">
        <f>VLOOKUP(B127,CMPN2!C:E,3,0)</f>
        <v>12th + Engineering without live KT</v>
      </c>
      <c r="I127" s="610" t="s">
        <v>5434</v>
      </c>
      <c r="J127" s="572">
        <v>21</v>
      </c>
      <c r="K127" s="611" t="s">
        <v>5738</v>
      </c>
      <c r="L127" s="611" t="s">
        <v>73</v>
      </c>
      <c r="M127" s="611" t="s">
        <v>5739</v>
      </c>
      <c r="N127" s="612" t="s">
        <v>5735</v>
      </c>
      <c r="O127" s="612">
        <v>8898998282</v>
      </c>
      <c r="P127" s="612">
        <v>8898998282</v>
      </c>
      <c r="Q127" s="612">
        <f>VLOOKUP(B127,'TCS CON'!$D$1:$H$98,5,0)</f>
        <v>336000</v>
      </c>
      <c r="R127" s="612" t="e">
        <f>VLOOKUP(B127,LTI!$C$1:$H$46,6,0)</f>
        <v>#N/A</v>
      </c>
      <c r="S127" s="612" t="e">
        <f>VLOOKUP(B127,JARO!$E$2:$I$11,5,0)</f>
        <v>#N/A</v>
      </c>
      <c r="T127" s="612">
        <f>VLOOKUP(B127,Capgemini!$D$3:$H$78,5,0)</f>
        <v>380000</v>
      </c>
      <c r="U127" s="612" t="e">
        <f>VLOOKUP(B127,Carwale!$D$1:$H$4,5,0)</f>
        <v>#N/A</v>
      </c>
      <c r="V127" s="612" t="e">
        <f>VLOOKUP(B127,'Interactive Brokers'!E:I,5,0)</f>
        <v>#N/A</v>
      </c>
      <c r="W127" s="612" t="e">
        <f>VLOOKUP(B127,'REL Jio'!E:I,5,0)</f>
        <v>#N/A</v>
      </c>
      <c r="X127" s="612" t="e">
        <f>VLOOKUP(B127,'Sciative Sol'!E:I,5,0)</f>
        <v>#N/A</v>
      </c>
      <c r="Y127" s="612" t="e">
        <f>VLOOKUP(B127,'Hexaware Tech'!E:I,5,0)</f>
        <v>#N/A</v>
      </c>
      <c r="Z127" s="612" t="e">
        <f>VLOOKUP(B127,Axis!D:H,5,0)</f>
        <v>#N/A</v>
      </c>
      <c r="AA127" s="612" t="e">
        <f>VLOOKUP(B127,Ugam!$D$3:$H$26,5,0)</f>
        <v>#N/A</v>
      </c>
      <c r="AB127" s="612" t="e">
        <f>VLOOKUP(B127,Zeus!F:J,5,0)</f>
        <v>#N/A</v>
      </c>
      <c r="AC127" s="612" t="e">
        <f>VLOOKUP(B127,Montran!F:J,5,0)</f>
        <v>#N/A</v>
      </c>
      <c r="AD127" s="612" t="e">
        <f>VLOOKUP(B127,Endurance!G127:L127,5,0)</f>
        <v>#N/A</v>
      </c>
      <c r="AE127" s="612" t="e">
        <f>VLOOKUP(B127,'Swabhav Techlabs'!$F$1:$J$2,5,0)</f>
        <v>#N/A</v>
      </c>
      <c r="AF127" s="612" t="e">
        <f>VLOOKUP(B127,'Quality Kiosk'!$F$1:$J$18,5,0)</f>
        <v>#N/A</v>
      </c>
      <c r="AG127" s="612" t="e">
        <f>VLOOKUP(B127,'Lemon VB'!$F$1:$J$2,5,0)</f>
        <v>#N/A</v>
      </c>
      <c r="AH127" s="612" t="e">
        <f>VLOOKUP(B127,Gocomet!$E$1:$I$3,5,0)</f>
        <v>#N/A</v>
      </c>
      <c r="AI127" s="612" t="e">
        <f>VLOOKUP(B127,'Ingram Micro'!$E$1:$I$8,5,0)</f>
        <v>#N/A</v>
      </c>
      <c r="AJ127" s="612" t="e">
        <f>VLOOKUP(B127,'DePronto Infotech'!$E$1:$I$2,5,0)</f>
        <v>#N/A</v>
      </c>
      <c r="AK127" s="612" t="e">
        <f>VLOOKUP(B127,'Reliance Retail'!$E$1:$I$4,5,0)</f>
        <v>#N/A</v>
      </c>
      <c r="AL127" s="612" t="e">
        <f>VLOOKUP(B127,'Bright Champs'!$D$1:$H$13,5,0)</f>
        <v>#N/A</v>
      </c>
      <c r="AM127" s="612" t="e">
        <f>VLOOKUP(B127,Neosoft!$E$1:$I$12,5,0)</f>
        <v>#N/A</v>
      </c>
      <c r="AN127" s="612" t="e">
        <f>VLOOKUP(B127,Infosys!$E$1:$I$3,5,0)</f>
        <v>#N/A</v>
      </c>
      <c r="AO127" s="612" t="e">
        <f>VLOOKUP(B127,Cerelabs!$E$1:$I$5,5,0)</f>
        <v>#N/A</v>
      </c>
      <c r="AP127" s="612" t="e">
        <f>VLOOKUP(B127,'Neebal Technologies'!$D$1:$H$2,5,0)</f>
        <v>#N/A</v>
      </c>
      <c r="AQ127" s="612" t="e">
        <f>VLOOKUP(B127,'Vertiv Energy'!$D$1:$H$2,5,0)</f>
        <v>#N/A</v>
      </c>
      <c r="AR127" s="612" t="e">
        <f>VLOOKUP(B127,'Acidaes Solutions (CRMNEXT)'!$D$1:$H$3,5,0)</f>
        <v>#N/A</v>
      </c>
      <c r="AS127" s="612" t="e">
        <f>VLOOKUP(B127,Growisto!$D$1:$H$2,5,0)</f>
        <v>#N/A</v>
      </c>
      <c r="AT127" s="612" t="e">
        <f>VLOOKUP(B127,'9.9 Mediaworx - Digit'!$D$1:$H$2,5,0)</f>
        <v>#N/A</v>
      </c>
      <c r="AU127" s="612" t="e">
        <f>VLOOKUP(B127,'Vistaar systems Pvt Ltd'!$D$2:$H$3,5,0)</f>
        <v>#N/A</v>
      </c>
      <c r="AV127" s="612" t="e">
        <f>VLOOKUP(B127,'Course 5i'!$D$2:$H$11,5,0)</f>
        <v>#N/A</v>
      </c>
      <c r="AW127" s="612" t="e">
        <f>VLOOKUP(B127,'Radiant Appliances &amp; Electronic'!$D$1:$H$13,5,0)</f>
        <v>#N/A</v>
      </c>
      <c r="AX127" s="612" t="e">
        <f>VLOOKUP(B127,'Atos Global'!$D$3:$H$27,5,0)</f>
        <v>#N/A</v>
      </c>
      <c r="AY127" s="612" t="e">
        <f>VLOOKUP(B127,'Saama Technologies'!$D$1:$H$2,5,0)</f>
        <v>#N/A</v>
      </c>
      <c r="AZ127" s="612" t="e">
        <f>VLOOKUP(B127,'Multiplier Solutions'!$D$1:$H$2,5,0)</f>
        <v>#N/A</v>
      </c>
      <c r="BA127" s="612" t="e">
        <f>VLOOKUP(B127,GEP!$D$2:$H$5,5,0)</f>
        <v>#N/A</v>
      </c>
      <c r="BB127" s="612" t="e">
        <f>VLOOKUP(B127,Accenture!$D$1:$H$6,5,0)</f>
        <v>#N/A</v>
      </c>
      <c r="BC127" s="612" t="e">
        <f>VLOOKUP(B127,'Endurance International Group'!$D$1:$H$2,5,0)</f>
        <v>#N/A</v>
      </c>
      <c r="BD127" s="612" t="e">
        <f>VLOOKUP(B127,Newgen!$D$1:$H$2,5,0)</f>
        <v>#N/A</v>
      </c>
      <c r="BE127" s="612" t="e">
        <f>VLOOKUP(B127,'3D Incredible'!D127:H127,5,0)</f>
        <v>#N/A</v>
      </c>
      <c r="BF127" s="612" t="e">
        <f>VLOOKUP(B127,'Raja Software Labs'!$D$2:$H$2,5,0)</f>
        <v>#N/A</v>
      </c>
      <c r="BG127" s="612" t="e">
        <f>VLOOKUP(B127,Wipro!$D$1:$H$2,5,0)</f>
        <v>#N/A</v>
      </c>
      <c r="BH127" s="612" t="e">
        <f>VLOOKUP(B127,'Perch Technologies'!$D$2:$H$2,5,0)</f>
        <v>#N/A</v>
      </c>
      <c r="BI127" s="612" t="e">
        <f>VLOOKUP(B127,'Morning Star'!$D$1:$H$6,5,0)</f>
        <v>#N/A</v>
      </c>
      <c r="BJ127" s="612" t="e">
        <f>VLOOKUP(B127,Flexiloans!$D$1:$H$2,5,0)</f>
        <v>#N/A</v>
      </c>
      <c r="BK127" s="612" t="e">
        <f>VLOOKUP(B127,'Thirdware Solutions'!$D$1:$H$2,5,0)</f>
        <v>#N/A</v>
      </c>
      <c r="BL127" s="612" t="e">
        <f>VLOOKUP(B127,Tescom!$D$1:$H$8,5,0)</f>
        <v>#N/A</v>
      </c>
      <c r="BM127" s="612" t="e">
        <f>VLOOKUP(B127,'Cogno AI'!$D$1:$H$2,5,0)</f>
        <v>#N/A</v>
      </c>
      <c r="BN127" s="612" t="e">
        <f>VLOOKUP(B127,'ABM Knowledgeware'!$D$1:$H$2,5,0)</f>
        <v>#N/A</v>
      </c>
      <c r="BO127" s="612" t="e">
        <f>VLOOKUP(B127,'Concerto Software'!$D$1:$H$3,5,0)</f>
        <v>#N/A</v>
      </c>
      <c r="BP127" s="612" t="e">
        <f>VLOOKUP(B127,'My Captain'!$D$1:$H$4,5,0)</f>
        <v>#N/A</v>
      </c>
      <c r="BQ127" s="612" t="e">
        <f>VLOOKUP(B127,'Finoux Solutions'!$D$2:$H$4,5,0)</f>
        <v>#N/A</v>
      </c>
      <c r="BR127" s="612" t="e">
        <f>VLOOKUP(B127,'MITR Learning'!$D$1:$H$2,5,0)</f>
        <v>#N/A</v>
      </c>
      <c r="BS127" s="612" t="e">
        <f>VLOOKUP(B127,Nucsoft!$D$2:$H$6,5,0)</f>
        <v>#N/A</v>
      </c>
      <c r="BT127" s="612" t="e">
        <f>VLOOKUP(B127,'Paras Cadd'!$D$1:$H$2,5,0)</f>
        <v>#N/A</v>
      </c>
      <c r="BU127" s="612" t="e">
        <f>VLOOKUP(B127,'ICICI Securities'!$D$1:$H$2,5,0)</f>
        <v>#N/A</v>
      </c>
      <c r="BV127" s="612" t="e">
        <f>VLOOKUP(B127,'Citius Tech'!$D$2:$H$5,5,0)</f>
        <v>#N/A</v>
      </c>
      <c r="BW127" s="612" t="e">
        <f>VLOOKUP(B127,'Buzzy Brains'!$D$2:$H$2,5,0)</f>
        <v>#N/A</v>
      </c>
      <c r="BX127" s="612" t="e">
        <f>VLOOKUP(B127,'Decimal Point'!$D$2:$H$2,5,0)</f>
        <v>#N/A</v>
      </c>
      <c r="BY127" s="612" t="e">
        <f>VLOOKUP(B127,'Sankey Business Solutions'!$D$2:$H$3,5,0)</f>
        <v>#N/A</v>
      </c>
      <c r="BZ127" s="612" t="e">
        <f>VLOOKUP(B127,'Nangia &amp; Co LLP'!$D$2:$H$2,5,0)</f>
        <v>#N/A</v>
      </c>
      <c r="CA127" s="612" t="e">
        <f>VLOOKUP(B127,'FIS Solutions India Pvt Ltd'!$D$2:$H$2,5,0)</f>
        <v>#N/A</v>
      </c>
      <c r="CB127" s="612" t="e">
        <f>VLOOKUP(B127,'Delta Technology &amp; Management '!$D$2:$H$16,5,0)</f>
        <v>#N/A</v>
      </c>
      <c r="CC127" s="612" t="e">
        <f>VLOOKUP(B127,'Espoir Networks'!$D$3:$H$11,5,0)</f>
        <v>#N/A</v>
      </c>
      <c r="CD127" s="612" t="e">
        <f>VLOOKUP(B127,'Servosys Solution'!$D$3:$H$5,5,0)</f>
        <v>#N/A</v>
      </c>
      <c r="CE127" s="612" t="e">
        <f>VLOOKUP(B127,'Ribbon Communications'!$D$3:$H$4,5,0)</f>
        <v>#N/A</v>
      </c>
      <c r="CF127" s="612">
        <f t="shared" si="4"/>
        <v>2</v>
      </c>
      <c r="CG127" s="129" t="s">
        <v>5740</v>
      </c>
      <c r="CH127" s="129">
        <v>785728486060</v>
      </c>
      <c r="CI127" s="129" t="s">
        <v>5741</v>
      </c>
      <c r="CJ127" s="129" t="s">
        <v>11736</v>
      </c>
      <c r="CK127" s="132">
        <v>42917</v>
      </c>
      <c r="CL127" s="129">
        <v>2021</v>
      </c>
      <c r="CM127" s="128" t="s">
        <v>489</v>
      </c>
      <c r="CN127" s="129">
        <v>459</v>
      </c>
      <c r="CO127" s="133">
        <v>91.8</v>
      </c>
      <c r="CP127" s="129">
        <v>2015</v>
      </c>
      <c r="CQ127" s="129" t="s">
        <v>276</v>
      </c>
      <c r="CR127" s="128" t="s">
        <v>12151</v>
      </c>
      <c r="CS127" s="129">
        <v>526</v>
      </c>
      <c r="CT127" s="133">
        <v>80.92</v>
      </c>
      <c r="CU127" s="129">
        <v>2017</v>
      </c>
      <c r="CV127" s="129" t="s">
        <v>79</v>
      </c>
      <c r="CW127" s="131" t="s">
        <v>81</v>
      </c>
      <c r="CX127" s="131" t="s">
        <v>81</v>
      </c>
      <c r="CY127" s="129" t="s">
        <v>81</v>
      </c>
      <c r="CZ127" s="129" t="s">
        <v>81</v>
      </c>
      <c r="DA127" s="129" t="s">
        <v>81</v>
      </c>
      <c r="DB127" s="129" t="s">
        <v>81</v>
      </c>
      <c r="DC127" s="129" t="s">
        <v>81</v>
      </c>
      <c r="DD127" s="129" t="s">
        <v>81</v>
      </c>
      <c r="DE127" s="129" t="s">
        <v>81</v>
      </c>
      <c r="DF127" s="129">
        <v>0</v>
      </c>
      <c r="DG127" s="134">
        <v>9.26</v>
      </c>
      <c r="DH127" s="134">
        <v>9.3000000000000007</v>
      </c>
      <c r="DI127" s="134">
        <v>9.69</v>
      </c>
      <c r="DJ127" s="134">
        <v>9.6999999999999993</v>
      </c>
      <c r="DK127" s="134">
        <v>9.49</v>
      </c>
      <c r="DL127" s="131"/>
      <c r="DM127" s="129">
        <v>47.44</v>
      </c>
      <c r="DN127" s="129">
        <v>9.49</v>
      </c>
      <c r="DO127" s="129"/>
      <c r="DP127" s="131" t="s">
        <v>138</v>
      </c>
      <c r="DQ127" s="129">
        <v>0</v>
      </c>
      <c r="DR127" s="129">
        <v>0</v>
      </c>
      <c r="DS127" s="129" t="s">
        <v>83</v>
      </c>
      <c r="DT127" s="129" t="s">
        <v>83</v>
      </c>
      <c r="DU127" s="129" t="s">
        <v>83</v>
      </c>
      <c r="DV127" s="129" t="s">
        <v>83</v>
      </c>
      <c r="DW127" s="131" t="s">
        <v>83</v>
      </c>
      <c r="DX127" s="131" t="s">
        <v>84</v>
      </c>
      <c r="DY127" s="131" t="s">
        <v>81</v>
      </c>
      <c r="DZ127" s="131" t="s">
        <v>5742</v>
      </c>
      <c r="EA127" s="131" t="s">
        <v>358</v>
      </c>
      <c r="EB127" s="131" t="s">
        <v>5743</v>
      </c>
      <c r="EC127" s="131" t="s">
        <v>2009</v>
      </c>
      <c r="ED127" s="131" t="s">
        <v>89</v>
      </c>
      <c r="EE127" s="131" t="s">
        <v>5744</v>
      </c>
      <c r="EF127" s="131" t="s">
        <v>5745</v>
      </c>
      <c r="EG127" s="131" t="s">
        <v>5746</v>
      </c>
      <c r="EH127" s="131" t="s">
        <v>5747</v>
      </c>
      <c r="EI127" s="131" t="s">
        <v>5748</v>
      </c>
      <c r="EJ127" s="135" t="s">
        <v>5749</v>
      </c>
      <c r="EK127" s="135" t="s">
        <v>5750</v>
      </c>
      <c r="EL127" s="135" t="s">
        <v>5751</v>
      </c>
      <c r="EM127" s="135" t="s">
        <v>5752</v>
      </c>
      <c r="EN127" s="131" t="s">
        <v>81</v>
      </c>
    </row>
    <row r="128" spans="1:144" ht="18" thickTop="1" thickBot="1">
      <c r="A128" s="575">
        <f t="shared" si="5"/>
        <v>127</v>
      </c>
      <c r="B128" s="572" t="s">
        <v>5848</v>
      </c>
      <c r="C128" s="600" t="s">
        <v>5849</v>
      </c>
      <c r="D128" s="570" t="s">
        <v>13208</v>
      </c>
      <c r="E128" s="568" t="str">
        <f t="shared" si="3"/>
        <v>Not Placed</v>
      </c>
      <c r="F128" s="570" t="s">
        <v>12493</v>
      </c>
      <c r="G128" s="570" t="s">
        <v>274</v>
      </c>
      <c r="H128" s="131" t="str">
        <f>VLOOKUP(B128,CMPN2!C:E,3,0)</f>
        <v>12th + Engineering without live KT</v>
      </c>
      <c r="I128" s="610" t="s">
        <v>1962</v>
      </c>
      <c r="J128" s="572">
        <v>21</v>
      </c>
      <c r="K128" s="611" t="s">
        <v>5850</v>
      </c>
      <c r="L128" s="611" t="s">
        <v>73</v>
      </c>
      <c r="M128" s="611" t="s">
        <v>5851</v>
      </c>
      <c r="N128" s="612" t="s">
        <v>5847</v>
      </c>
      <c r="O128" s="612">
        <v>9821064800</v>
      </c>
      <c r="P128" s="612">
        <v>9867860524</v>
      </c>
      <c r="Q128" s="612" t="e">
        <f>VLOOKUP(B128,'TCS CON'!$D$1:$H$98,5,0)</f>
        <v>#N/A</v>
      </c>
      <c r="R128" s="612" t="e">
        <f>VLOOKUP(B128,LTI!$C$1:$H$46,6,0)</f>
        <v>#N/A</v>
      </c>
      <c r="S128" s="612" t="e">
        <f>VLOOKUP(B128,JARO!$E$2:$I$11,5,0)</f>
        <v>#N/A</v>
      </c>
      <c r="T128" s="612" t="e">
        <f>VLOOKUP(B128,Capgemini!$D$3:$H$78,5,0)</f>
        <v>#N/A</v>
      </c>
      <c r="U128" s="612" t="e">
        <f>VLOOKUP(B128,Carwale!$D$1:$H$4,5,0)</f>
        <v>#N/A</v>
      </c>
      <c r="V128" s="612" t="e">
        <f>VLOOKUP(B128,'Interactive Brokers'!E:I,5,0)</f>
        <v>#N/A</v>
      </c>
      <c r="W128" s="612" t="e">
        <f>VLOOKUP(B128,'REL Jio'!E:I,5,0)</f>
        <v>#N/A</v>
      </c>
      <c r="X128" s="612" t="e">
        <f>VLOOKUP(B128,'Sciative Sol'!E:I,5,0)</f>
        <v>#N/A</v>
      </c>
      <c r="Y128" s="612" t="e">
        <f>VLOOKUP(B128,'Hexaware Tech'!E:I,5,0)</f>
        <v>#N/A</v>
      </c>
      <c r="Z128" s="612" t="e">
        <f>VLOOKUP(B128,Axis!D:H,5,0)</f>
        <v>#N/A</v>
      </c>
      <c r="AA128" s="612" t="e">
        <f>VLOOKUP(B128,Ugam!$D$3:$H$26,5,0)</f>
        <v>#N/A</v>
      </c>
      <c r="AB128" s="612" t="e">
        <f>VLOOKUP(B128,Zeus!F:J,5,0)</f>
        <v>#N/A</v>
      </c>
      <c r="AC128" s="612" t="e">
        <f>VLOOKUP(B128,Montran!F:J,5,0)</f>
        <v>#N/A</v>
      </c>
      <c r="AD128" s="612" t="e">
        <f>VLOOKUP(B128,Endurance!G128:L128,5,0)</f>
        <v>#N/A</v>
      </c>
      <c r="AE128" s="612" t="e">
        <f>VLOOKUP(B128,'Swabhav Techlabs'!$F$1:$J$2,5,0)</f>
        <v>#N/A</v>
      </c>
      <c r="AF128" s="612" t="e">
        <f>VLOOKUP(B128,'Quality Kiosk'!$F$1:$J$18,5,0)</f>
        <v>#N/A</v>
      </c>
      <c r="AG128" s="612" t="e">
        <f>VLOOKUP(B128,'Lemon VB'!$F$1:$J$2,5,0)</f>
        <v>#N/A</v>
      </c>
      <c r="AH128" s="612" t="e">
        <f>VLOOKUP(B128,Gocomet!$E$1:$I$3,5,0)</f>
        <v>#N/A</v>
      </c>
      <c r="AI128" s="612" t="e">
        <f>VLOOKUP(B128,'Ingram Micro'!$E$1:$I$8,5,0)</f>
        <v>#N/A</v>
      </c>
      <c r="AJ128" s="612" t="e">
        <f>VLOOKUP(B128,'DePronto Infotech'!$E$1:$I$2,5,0)</f>
        <v>#N/A</v>
      </c>
      <c r="AK128" s="612" t="e">
        <f>VLOOKUP(B128,'Reliance Retail'!$E$1:$I$4,5,0)</f>
        <v>#N/A</v>
      </c>
      <c r="AL128" s="612" t="e">
        <f>VLOOKUP(B128,'Bright Champs'!$D$1:$H$13,5,0)</f>
        <v>#N/A</v>
      </c>
      <c r="AM128" s="612" t="e">
        <f>VLOOKUP(B128,Neosoft!$E$1:$I$12,5,0)</f>
        <v>#N/A</v>
      </c>
      <c r="AN128" s="612" t="e">
        <f>VLOOKUP(B128,Infosys!$E$1:$I$3,5,0)</f>
        <v>#N/A</v>
      </c>
      <c r="AO128" s="612" t="e">
        <f>VLOOKUP(B128,Cerelabs!$E$1:$I$5,5,0)</f>
        <v>#N/A</v>
      </c>
      <c r="AP128" s="612" t="e">
        <f>VLOOKUP(B128,'Neebal Technologies'!$D$1:$H$2,5,0)</f>
        <v>#N/A</v>
      </c>
      <c r="AQ128" s="612" t="e">
        <f>VLOOKUP(B128,'Vertiv Energy'!$D$1:$H$2,5,0)</f>
        <v>#N/A</v>
      </c>
      <c r="AR128" s="612" t="e">
        <f>VLOOKUP(B128,'Acidaes Solutions (CRMNEXT)'!$D$1:$H$3,5,0)</f>
        <v>#N/A</v>
      </c>
      <c r="AS128" s="612" t="e">
        <f>VLOOKUP(B128,Growisto!$D$1:$H$2,5,0)</f>
        <v>#N/A</v>
      </c>
      <c r="AT128" s="612" t="e">
        <f>VLOOKUP(B128,'9.9 Mediaworx - Digit'!$D$1:$H$2,5,0)</f>
        <v>#N/A</v>
      </c>
      <c r="AU128" s="612" t="e">
        <f>VLOOKUP(B128,'Vistaar systems Pvt Ltd'!$D$2:$H$3,5,0)</f>
        <v>#N/A</v>
      </c>
      <c r="AV128" s="612" t="e">
        <f>VLOOKUP(B128,'Course 5i'!$D$2:$H$11,5,0)</f>
        <v>#N/A</v>
      </c>
      <c r="AW128" s="612" t="e">
        <f>VLOOKUP(B128,'Radiant Appliances &amp; Electronic'!$D$1:$H$13,5,0)</f>
        <v>#N/A</v>
      </c>
      <c r="AX128" s="612" t="e">
        <f>VLOOKUP(B128,'Atos Global'!$D$3:$H$27,5,0)</f>
        <v>#N/A</v>
      </c>
      <c r="AY128" s="612" t="e">
        <f>VLOOKUP(B128,'Saama Technologies'!$D$1:$H$2,5,0)</f>
        <v>#N/A</v>
      </c>
      <c r="AZ128" s="612" t="e">
        <f>VLOOKUP(B128,'Multiplier Solutions'!$D$1:$H$2,5,0)</f>
        <v>#N/A</v>
      </c>
      <c r="BA128" s="612" t="e">
        <f>VLOOKUP(B128,GEP!$D$2:$H$5,5,0)</f>
        <v>#N/A</v>
      </c>
      <c r="BB128" s="612" t="e">
        <f>VLOOKUP(B128,Accenture!$D$1:$H$6,5,0)</f>
        <v>#N/A</v>
      </c>
      <c r="BC128" s="612" t="e">
        <f>VLOOKUP(B128,'Endurance International Group'!$D$1:$H$2,5,0)</f>
        <v>#N/A</v>
      </c>
      <c r="BD128" s="612" t="e">
        <f>VLOOKUP(B128,Newgen!$D$1:$H$2,5,0)</f>
        <v>#N/A</v>
      </c>
      <c r="BE128" s="612" t="e">
        <f>VLOOKUP(B128,'3D Incredible'!D128:H128,5,0)</f>
        <v>#N/A</v>
      </c>
      <c r="BF128" s="612" t="e">
        <f>VLOOKUP(B128,'Raja Software Labs'!$D$2:$H$2,5,0)</f>
        <v>#N/A</v>
      </c>
      <c r="BG128" s="612" t="e">
        <f>VLOOKUP(B128,Wipro!$D$1:$H$2,5,0)</f>
        <v>#N/A</v>
      </c>
      <c r="BH128" s="612" t="e">
        <f>VLOOKUP(B128,'Perch Technologies'!$D$2:$H$2,5,0)</f>
        <v>#N/A</v>
      </c>
      <c r="BI128" s="612" t="e">
        <f>VLOOKUP(B128,'Morning Star'!$D$1:$H$6,5,0)</f>
        <v>#N/A</v>
      </c>
      <c r="BJ128" s="612" t="e">
        <f>VLOOKUP(B128,Flexiloans!$D$1:$H$2,5,0)</f>
        <v>#N/A</v>
      </c>
      <c r="BK128" s="612" t="e">
        <f>VLOOKUP(B128,'Thirdware Solutions'!$D$1:$H$2,5,0)</f>
        <v>#N/A</v>
      </c>
      <c r="BL128" s="612" t="e">
        <f>VLOOKUP(B128,Tescom!$D$1:$H$8,5,0)</f>
        <v>#N/A</v>
      </c>
      <c r="BM128" s="612" t="e">
        <f>VLOOKUP(B128,'Cogno AI'!$D$1:$H$2,5,0)</f>
        <v>#N/A</v>
      </c>
      <c r="BN128" s="612" t="e">
        <f>VLOOKUP(B128,'ABM Knowledgeware'!$D$1:$H$2,5,0)</f>
        <v>#N/A</v>
      </c>
      <c r="BO128" s="612" t="e">
        <f>VLOOKUP(B128,'Concerto Software'!$D$1:$H$3,5,0)</f>
        <v>#N/A</v>
      </c>
      <c r="BP128" s="612" t="e">
        <f>VLOOKUP(B128,'My Captain'!$D$1:$H$4,5,0)</f>
        <v>#N/A</v>
      </c>
      <c r="BQ128" s="612" t="e">
        <f>VLOOKUP(B128,'Finoux Solutions'!$D$2:$H$4,5,0)</f>
        <v>#N/A</v>
      </c>
      <c r="BR128" s="612" t="e">
        <f>VLOOKUP(B128,'MITR Learning'!$D$1:$H$2,5,0)</f>
        <v>#N/A</v>
      </c>
      <c r="BS128" s="612" t="e">
        <f>VLOOKUP(B128,Nucsoft!$D$2:$H$6,5,0)</f>
        <v>#N/A</v>
      </c>
      <c r="BT128" s="612" t="e">
        <f>VLOOKUP(B128,'Paras Cadd'!$D$1:$H$2,5,0)</f>
        <v>#N/A</v>
      </c>
      <c r="BU128" s="612" t="e">
        <f>VLOOKUP(B128,'ICICI Securities'!$D$1:$H$2,5,0)</f>
        <v>#N/A</v>
      </c>
      <c r="BV128" s="612" t="e">
        <f>VLOOKUP(B128,'Citius Tech'!$D$2:$H$5,5,0)</f>
        <v>#N/A</v>
      </c>
      <c r="BW128" s="612" t="e">
        <f>VLOOKUP(B128,'Buzzy Brains'!$D$2:$H$2,5,0)</f>
        <v>#N/A</v>
      </c>
      <c r="BX128" s="612" t="e">
        <f>VLOOKUP(B128,'Decimal Point'!$D$2:$H$2,5,0)</f>
        <v>#N/A</v>
      </c>
      <c r="BY128" s="612" t="e">
        <f>VLOOKUP(B128,'Sankey Business Solutions'!$D$2:$H$3,5,0)</f>
        <v>#N/A</v>
      </c>
      <c r="BZ128" s="612" t="e">
        <f>VLOOKUP(B128,'Nangia &amp; Co LLP'!$D$2:$H$2,5,0)</f>
        <v>#N/A</v>
      </c>
      <c r="CA128" s="612" t="e">
        <f>VLOOKUP(B128,'FIS Solutions India Pvt Ltd'!$D$2:$H$2,5,0)</f>
        <v>#N/A</v>
      </c>
      <c r="CB128" s="612" t="e">
        <f>VLOOKUP(B128,'Delta Technology &amp; Management '!$D$2:$H$16,5,0)</f>
        <v>#N/A</v>
      </c>
      <c r="CC128" s="612" t="e">
        <f>VLOOKUP(B128,'Espoir Networks'!$D$3:$H$11,5,0)</f>
        <v>#N/A</v>
      </c>
      <c r="CD128" s="612" t="e">
        <f>VLOOKUP(B128,'Servosys Solution'!$D$3:$H$5,5,0)</f>
        <v>#N/A</v>
      </c>
      <c r="CE128" s="612" t="e">
        <f>VLOOKUP(B128,'Ribbon Communications'!$D$3:$H$4,5,0)</f>
        <v>#N/A</v>
      </c>
      <c r="CF128" s="612">
        <f t="shared" si="4"/>
        <v>0</v>
      </c>
      <c r="CG128" s="129" t="s">
        <v>5852</v>
      </c>
      <c r="CH128" s="129">
        <v>408604732121</v>
      </c>
      <c r="CI128" s="129" t="s">
        <v>134</v>
      </c>
      <c r="CJ128" s="129" t="s">
        <v>11736</v>
      </c>
      <c r="CK128" s="132">
        <v>42917</v>
      </c>
      <c r="CL128" s="129">
        <v>2021</v>
      </c>
      <c r="CM128" s="128" t="s">
        <v>5853</v>
      </c>
      <c r="CN128" s="129">
        <v>577</v>
      </c>
      <c r="CO128" s="133">
        <v>96.16</v>
      </c>
      <c r="CP128" s="129">
        <v>2015</v>
      </c>
      <c r="CQ128" s="129" t="s">
        <v>398</v>
      </c>
      <c r="CR128" s="128" t="s">
        <v>3535</v>
      </c>
      <c r="CS128" s="129">
        <v>520</v>
      </c>
      <c r="CT128" s="133">
        <v>80</v>
      </c>
      <c r="CU128" s="129">
        <v>2017</v>
      </c>
      <c r="CV128" s="129" t="s">
        <v>79</v>
      </c>
      <c r="CW128" s="131" t="s">
        <v>81</v>
      </c>
      <c r="CX128" s="131" t="s">
        <v>81</v>
      </c>
      <c r="CY128" s="129" t="s">
        <v>81</v>
      </c>
      <c r="CZ128" s="129" t="s">
        <v>81</v>
      </c>
      <c r="DA128" s="129" t="s">
        <v>81</v>
      </c>
      <c r="DB128" s="129" t="s">
        <v>81</v>
      </c>
      <c r="DC128" s="129" t="s">
        <v>81</v>
      </c>
      <c r="DD128" s="129" t="s">
        <v>81</v>
      </c>
      <c r="DE128" s="129" t="s">
        <v>81</v>
      </c>
      <c r="DF128" s="129">
        <v>0</v>
      </c>
      <c r="DG128" s="134">
        <v>8.17</v>
      </c>
      <c r="DH128" s="134">
        <v>9.07</v>
      </c>
      <c r="DI128" s="134">
        <v>7.69</v>
      </c>
      <c r="DJ128" s="134">
        <v>8.26</v>
      </c>
      <c r="DK128" s="134">
        <v>7.69</v>
      </c>
      <c r="DL128" s="131"/>
      <c r="DM128" s="129">
        <v>40.880000000000003</v>
      </c>
      <c r="DN128" s="129">
        <v>8.17</v>
      </c>
      <c r="DO128" s="129"/>
      <c r="DP128" s="131" t="s">
        <v>138</v>
      </c>
      <c r="DQ128" s="129">
        <v>0</v>
      </c>
      <c r="DR128" s="129">
        <v>0</v>
      </c>
      <c r="DS128" s="129" t="s">
        <v>83</v>
      </c>
      <c r="DT128" s="129" t="s">
        <v>83</v>
      </c>
      <c r="DU128" s="129" t="s">
        <v>83</v>
      </c>
      <c r="DV128" s="129" t="s">
        <v>83</v>
      </c>
      <c r="DW128" s="131" t="s">
        <v>83</v>
      </c>
      <c r="DX128" s="131" t="s">
        <v>84</v>
      </c>
      <c r="DY128" s="131" t="s">
        <v>81</v>
      </c>
      <c r="DZ128" s="131" t="s">
        <v>5854</v>
      </c>
      <c r="EA128" s="131" t="s">
        <v>5855</v>
      </c>
      <c r="EB128" s="131" t="s">
        <v>5856</v>
      </c>
      <c r="EC128" s="131" t="s">
        <v>88</v>
      </c>
      <c r="ED128" s="131" t="s">
        <v>89</v>
      </c>
      <c r="EE128" s="131" t="s">
        <v>81</v>
      </c>
      <c r="EF128" s="131" t="s">
        <v>5857</v>
      </c>
      <c r="EG128" s="131" t="s">
        <v>5858</v>
      </c>
      <c r="EH128" s="131" t="s">
        <v>5859</v>
      </c>
      <c r="EI128" s="131" t="s">
        <v>5860</v>
      </c>
      <c r="EJ128" s="135" t="s">
        <v>5861</v>
      </c>
      <c r="EK128" s="135" t="s">
        <v>5862</v>
      </c>
      <c r="EL128" s="131" t="s">
        <v>81</v>
      </c>
      <c r="EM128" s="135" t="s">
        <v>5863</v>
      </c>
      <c r="EN128" s="131" t="s">
        <v>81</v>
      </c>
    </row>
    <row r="129" spans="1:144" ht="18" thickTop="1" thickBot="1">
      <c r="A129" s="575">
        <f t="shared" si="5"/>
        <v>128</v>
      </c>
      <c r="B129" s="572" t="s">
        <v>6032</v>
      </c>
      <c r="C129" s="600" t="s">
        <v>6033</v>
      </c>
      <c r="D129" s="570" t="s">
        <v>13209</v>
      </c>
      <c r="E129" s="568" t="str">
        <f t="shared" si="3"/>
        <v>Placed</v>
      </c>
      <c r="F129" s="570" t="s">
        <v>12493</v>
      </c>
      <c r="G129" s="570" t="s">
        <v>274</v>
      </c>
      <c r="H129" s="131" t="str">
        <f>VLOOKUP(B129,CMPN2!C:E,3,0)</f>
        <v>12th + Engineering without live KT</v>
      </c>
      <c r="I129" s="610">
        <v>36282</v>
      </c>
      <c r="J129" s="572">
        <v>21</v>
      </c>
      <c r="K129" s="611" t="s">
        <v>6034</v>
      </c>
      <c r="L129" s="611" t="s">
        <v>73</v>
      </c>
      <c r="M129" s="611" t="s">
        <v>6035</v>
      </c>
      <c r="N129" s="612" t="s">
        <v>6031</v>
      </c>
      <c r="O129" s="612">
        <v>7738405560</v>
      </c>
      <c r="P129" s="612">
        <v>7777039392</v>
      </c>
      <c r="Q129" s="612" t="e">
        <f>VLOOKUP(B129,'TCS CON'!$D$1:$H$98,5,0)</f>
        <v>#N/A</v>
      </c>
      <c r="R129" s="612" t="e">
        <f>VLOOKUP(B129,LTI!$C$1:$H$46,6,0)</f>
        <v>#N/A</v>
      </c>
      <c r="S129" s="612" t="e">
        <f>VLOOKUP(B129,JARO!$E$2:$I$11,5,0)</f>
        <v>#N/A</v>
      </c>
      <c r="T129" s="612" t="e">
        <f>VLOOKUP(B129,Capgemini!$D$3:$H$78,5,0)</f>
        <v>#N/A</v>
      </c>
      <c r="U129" s="612">
        <f>VLOOKUP(B129,Carwale!$D$1:$H$4,5,0)</f>
        <v>750000</v>
      </c>
      <c r="V129" s="612" t="e">
        <f>VLOOKUP(B129,'Interactive Brokers'!E:I,5,0)</f>
        <v>#N/A</v>
      </c>
      <c r="W129" s="612" t="e">
        <f>VLOOKUP(B129,'REL Jio'!E:I,5,0)</f>
        <v>#N/A</v>
      </c>
      <c r="X129" s="612" t="e">
        <f>VLOOKUP(B129,'Sciative Sol'!E:I,5,0)</f>
        <v>#N/A</v>
      </c>
      <c r="Y129" s="612" t="e">
        <f>VLOOKUP(B129,'Hexaware Tech'!E:I,5,0)</f>
        <v>#N/A</v>
      </c>
      <c r="Z129" s="612" t="e">
        <f>VLOOKUP(B129,Axis!D:H,5,0)</f>
        <v>#N/A</v>
      </c>
      <c r="AA129" s="612" t="e">
        <f>VLOOKUP(B129,Ugam!$D$3:$H$26,5,0)</f>
        <v>#N/A</v>
      </c>
      <c r="AB129" s="612" t="e">
        <f>VLOOKUP(B129,Zeus!F:J,5,0)</f>
        <v>#N/A</v>
      </c>
      <c r="AC129" s="612" t="e">
        <f>VLOOKUP(B129,Montran!F:J,5,0)</f>
        <v>#N/A</v>
      </c>
      <c r="AD129" s="612" t="e">
        <f>VLOOKUP(B129,Endurance!G129:L129,5,0)</f>
        <v>#N/A</v>
      </c>
      <c r="AE129" s="612" t="e">
        <f>VLOOKUP(B129,'Swabhav Techlabs'!$F$1:$J$2,5,0)</f>
        <v>#N/A</v>
      </c>
      <c r="AF129" s="612" t="e">
        <f>VLOOKUP(B129,'Quality Kiosk'!$F$1:$J$18,5,0)</f>
        <v>#N/A</v>
      </c>
      <c r="AG129" s="612" t="e">
        <f>VLOOKUP(B129,'Lemon VB'!$F$1:$J$2,5,0)</f>
        <v>#N/A</v>
      </c>
      <c r="AH129" s="612" t="e">
        <f>VLOOKUP(B129,Gocomet!$E$1:$I$3,5,0)</f>
        <v>#N/A</v>
      </c>
      <c r="AI129" s="612" t="e">
        <f>VLOOKUP(B129,'Ingram Micro'!$E$1:$I$8,5,0)</f>
        <v>#N/A</v>
      </c>
      <c r="AJ129" s="612" t="e">
        <f>VLOOKUP(B129,'DePronto Infotech'!$E$1:$I$2,5,0)</f>
        <v>#N/A</v>
      </c>
      <c r="AK129" s="612" t="e">
        <f>VLOOKUP(B129,'Reliance Retail'!$E$1:$I$4,5,0)</f>
        <v>#N/A</v>
      </c>
      <c r="AL129" s="612" t="e">
        <f>VLOOKUP(B129,'Bright Champs'!$D$1:$H$13,5,0)</f>
        <v>#N/A</v>
      </c>
      <c r="AM129" s="612" t="e">
        <f>VLOOKUP(B129,Neosoft!$E$1:$I$12,5,0)</f>
        <v>#N/A</v>
      </c>
      <c r="AN129" s="612" t="e">
        <f>VLOOKUP(B129,Infosys!$E$1:$I$3,5,0)</f>
        <v>#N/A</v>
      </c>
      <c r="AO129" s="612" t="e">
        <f>VLOOKUP(B129,Cerelabs!$E$1:$I$5,5,0)</f>
        <v>#N/A</v>
      </c>
      <c r="AP129" s="612" t="e">
        <f>VLOOKUP(B129,'Neebal Technologies'!$D$1:$H$2,5,0)</f>
        <v>#N/A</v>
      </c>
      <c r="AQ129" s="612" t="e">
        <f>VLOOKUP(B129,'Vertiv Energy'!$D$1:$H$2,5,0)</f>
        <v>#N/A</v>
      </c>
      <c r="AR129" s="612" t="e">
        <f>VLOOKUP(B129,'Acidaes Solutions (CRMNEXT)'!$D$1:$H$3,5,0)</f>
        <v>#N/A</v>
      </c>
      <c r="AS129" s="612" t="e">
        <f>VLOOKUP(B129,Growisto!$D$1:$H$2,5,0)</f>
        <v>#N/A</v>
      </c>
      <c r="AT129" s="612" t="e">
        <f>VLOOKUP(B129,'9.9 Mediaworx - Digit'!$D$1:$H$2,5,0)</f>
        <v>#N/A</v>
      </c>
      <c r="AU129" s="612" t="e">
        <f>VLOOKUP(B129,'Vistaar systems Pvt Ltd'!$D$2:$H$3,5,0)</f>
        <v>#N/A</v>
      </c>
      <c r="AV129" s="612" t="e">
        <f>VLOOKUP(B129,'Course 5i'!$D$2:$H$11,5,0)</f>
        <v>#N/A</v>
      </c>
      <c r="AW129" s="612" t="e">
        <f>VLOOKUP(B129,'Radiant Appliances &amp; Electronic'!$D$1:$H$13,5,0)</f>
        <v>#N/A</v>
      </c>
      <c r="AX129" s="612" t="e">
        <f>VLOOKUP(B129,'Atos Global'!$D$3:$H$27,5,0)</f>
        <v>#N/A</v>
      </c>
      <c r="AY129" s="612" t="e">
        <f>VLOOKUP(B129,'Saama Technologies'!$D$1:$H$2,5,0)</f>
        <v>#N/A</v>
      </c>
      <c r="AZ129" s="612" t="e">
        <f>VLOOKUP(B129,'Multiplier Solutions'!$D$1:$H$2,5,0)</f>
        <v>#N/A</v>
      </c>
      <c r="BA129" s="612" t="e">
        <f>VLOOKUP(B129,GEP!$D$2:$H$5,5,0)</f>
        <v>#N/A</v>
      </c>
      <c r="BB129" s="612" t="e">
        <f>VLOOKUP(B129,Accenture!$D$1:$H$6,5,0)</f>
        <v>#N/A</v>
      </c>
      <c r="BC129" s="612" t="e">
        <f>VLOOKUP(B129,'Endurance International Group'!$D$1:$H$2,5,0)</f>
        <v>#N/A</v>
      </c>
      <c r="BD129" s="612" t="e">
        <f>VLOOKUP(B129,Newgen!$D$1:$H$2,5,0)</f>
        <v>#N/A</v>
      </c>
      <c r="BE129" s="612" t="e">
        <f>VLOOKUP(B129,'3D Incredible'!D129:H129,5,0)</f>
        <v>#N/A</v>
      </c>
      <c r="BF129" s="612" t="e">
        <f>VLOOKUP(B129,'Raja Software Labs'!$D$2:$H$2,5,0)</f>
        <v>#N/A</v>
      </c>
      <c r="BG129" s="612" t="e">
        <f>VLOOKUP(B129,Wipro!$D$1:$H$2,5,0)</f>
        <v>#N/A</v>
      </c>
      <c r="BH129" s="612" t="e">
        <f>VLOOKUP(B129,'Perch Technologies'!$D$2:$H$2,5,0)</f>
        <v>#N/A</v>
      </c>
      <c r="BI129" s="612" t="e">
        <f>VLOOKUP(B129,'Morning Star'!$D$1:$H$6,5,0)</f>
        <v>#N/A</v>
      </c>
      <c r="BJ129" s="612" t="e">
        <f>VLOOKUP(B129,Flexiloans!$D$1:$H$2,5,0)</f>
        <v>#N/A</v>
      </c>
      <c r="BK129" s="612" t="e">
        <f>VLOOKUP(B129,'Thirdware Solutions'!$D$1:$H$2,5,0)</f>
        <v>#N/A</v>
      </c>
      <c r="BL129" s="612" t="e">
        <f>VLOOKUP(B129,Tescom!$D$1:$H$8,5,0)</f>
        <v>#N/A</v>
      </c>
      <c r="BM129" s="612" t="e">
        <f>VLOOKUP(B129,'Cogno AI'!$D$1:$H$2,5,0)</f>
        <v>#N/A</v>
      </c>
      <c r="BN129" s="612" t="e">
        <f>VLOOKUP(B129,'ABM Knowledgeware'!$D$1:$H$2,5,0)</f>
        <v>#N/A</v>
      </c>
      <c r="BO129" s="612" t="e">
        <f>VLOOKUP(B129,'Concerto Software'!$D$1:$H$3,5,0)</f>
        <v>#N/A</v>
      </c>
      <c r="BP129" s="612" t="e">
        <f>VLOOKUP(B129,'My Captain'!$D$1:$H$4,5,0)</f>
        <v>#N/A</v>
      </c>
      <c r="BQ129" s="612" t="e">
        <f>VLOOKUP(B129,'Finoux Solutions'!$D$2:$H$4,5,0)</f>
        <v>#N/A</v>
      </c>
      <c r="BR129" s="612" t="e">
        <f>VLOOKUP(B129,'MITR Learning'!$D$1:$H$2,5,0)</f>
        <v>#N/A</v>
      </c>
      <c r="BS129" s="612" t="e">
        <f>VLOOKUP(B129,Nucsoft!$D$2:$H$6,5,0)</f>
        <v>#N/A</v>
      </c>
      <c r="BT129" s="612" t="e">
        <f>VLOOKUP(B129,'Paras Cadd'!$D$1:$H$2,5,0)</f>
        <v>#N/A</v>
      </c>
      <c r="BU129" s="612" t="e">
        <f>VLOOKUP(B129,'ICICI Securities'!$D$1:$H$2,5,0)</f>
        <v>#N/A</v>
      </c>
      <c r="BV129" s="612" t="e">
        <f>VLOOKUP(B129,'Citius Tech'!$D$2:$H$5,5,0)</f>
        <v>#N/A</v>
      </c>
      <c r="BW129" s="612" t="e">
        <f>VLOOKUP(B129,'Buzzy Brains'!$D$2:$H$2,5,0)</f>
        <v>#N/A</v>
      </c>
      <c r="BX129" s="612" t="e">
        <f>VLOOKUP(B129,'Decimal Point'!$D$2:$H$2,5,0)</f>
        <v>#N/A</v>
      </c>
      <c r="BY129" s="612" t="e">
        <f>VLOOKUP(B129,'Sankey Business Solutions'!$D$2:$H$3,5,0)</f>
        <v>#N/A</v>
      </c>
      <c r="BZ129" s="612" t="e">
        <f>VLOOKUP(B129,'Nangia &amp; Co LLP'!$D$2:$H$2,5,0)</f>
        <v>#N/A</v>
      </c>
      <c r="CA129" s="612" t="e">
        <f>VLOOKUP(B129,'FIS Solutions India Pvt Ltd'!$D$2:$H$2,5,0)</f>
        <v>#N/A</v>
      </c>
      <c r="CB129" s="612" t="e">
        <f>VLOOKUP(B129,'Delta Technology &amp; Management '!$D$2:$H$16,5,0)</f>
        <v>#N/A</v>
      </c>
      <c r="CC129" s="612" t="e">
        <f>VLOOKUP(B129,'Espoir Networks'!$D$3:$H$11,5,0)</f>
        <v>#N/A</v>
      </c>
      <c r="CD129" s="612" t="e">
        <f>VLOOKUP(B129,'Servosys Solution'!$D$3:$H$5,5,0)</f>
        <v>#N/A</v>
      </c>
      <c r="CE129" s="612" t="e">
        <f>VLOOKUP(B129,'Ribbon Communications'!$D$3:$H$4,5,0)</f>
        <v>#N/A</v>
      </c>
      <c r="CF129" s="612">
        <f t="shared" si="4"/>
        <v>1</v>
      </c>
      <c r="CG129" s="129" t="s">
        <v>134</v>
      </c>
      <c r="CH129" s="129">
        <v>345938873213</v>
      </c>
      <c r="CI129" s="129" t="s">
        <v>6036</v>
      </c>
      <c r="CJ129" s="129" t="s">
        <v>11736</v>
      </c>
      <c r="CK129" s="132">
        <v>42917</v>
      </c>
      <c r="CL129" s="129">
        <v>2021</v>
      </c>
      <c r="CM129" s="128" t="s">
        <v>6037</v>
      </c>
      <c r="CN129" s="129">
        <v>445</v>
      </c>
      <c r="CO129" s="133">
        <v>89</v>
      </c>
      <c r="CP129" s="129">
        <v>2015</v>
      </c>
      <c r="CQ129" s="129" t="s">
        <v>276</v>
      </c>
      <c r="CR129" s="128" t="s">
        <v>12152</v>
      </c>
      <c r="CS129" s="129">
        <v>548</v>
      </c>
      <c r="CT129" s="133">
        <v>84.31</v>
      </c>
      <c r="CU129" s="129">
        <v>2017</v>
      </c>
      <c r="CV129" s="129" t="s">
        <v>79</v>
      </c>
      <c r="CW129" s="131" t="s">
        <v>81</v>
      </c>
      <c r="CX129" s="131" t="s">
        <v>81</v>
      </c>
      <c r="CY129" s="129" t="s">
        <v>81</v>
      </c>
      <c r="CZ129" s="129" t="s">
        <v>81</v>
      </c>
      <c r="DA129" s="129" t="s">
        <v>81</v>
      </c>
      <c r="DB129" s="129" t="s">
        <v>81</v>
      </c>
      <c r="DC129" s="129" t="s">
        <v>81</v>
      </c>
      <c r="DD129" s="129" t="s">
        <v>81</v>
      </c>
      <c r="DE129" s="129" t="s">
        <v>81</v>
      </c>
      <c r="DF129" s="129">
        <v>0</v>
      </c>
      <c r="DG129" s="134">
        <v>8.6999999999999993</v>
      </c>
      <c r="DH129" s="134">
        <v>8.59</v>
      </c>
      <c r="DI129" s="134">
        <v>9.31</v>
      </c>
      <c r="DJ129" s="134">
        <v>9.11</v>
      </c>
      <c r="DK129" s="134">
        <v>8.48</v>
      </c>
      <c r="DL129" s="131"/>
      <c r="DM129" s="129">
        <v>44.19</v>
      </c>
      <c r="DN129" s="129">
        <v>8.8379999999999992</v>
      </c>
      <c r="DO129" s="129"/>
      <c r="DP129" s="131" t="s">
        <v>138</v>
      </c>
      <c r="DQ129" s="129">
        <v>0</v>
      </c>
      <c r="DR129" s="129">
        <v>0</v>
      </c>
      <c r="DS129" s="129" t="s">
        <v>83</v>
      </c>
      <c r="DT129" s="129" t="s">
        <v>83</v>
      </c>
      <c r="DU129" s="129" t="s">
        <v>83</v>
      </c>
      <c r="DV129" s="129" t="s">
        <v>83</v>
      </c>
      <c r="DW129" s="131" t="s">
        <v>83</v>
      </c>
      <c r="DX129" s="131" t="s">
        <v>84</v>
      </c>
      <c r="DY129" s="131" t="s">
        <v>81</v>
      </c>
      <c r="DZ129" s="131" t="s">
        <v>6039</v>
      </c>
      <c r="EA129" s="131" t="s">
        <v>358</v>
      </c>
      <c r="EB129" s="131" t="s">
        <v>6040</v>
      </c>
      <c r="EC129" s="131" t="s">
        <v>88</v>
      </c>
      <c r="ED129" s="131" t="s">
        <v>89</v>
      </c>
      <c r="EE129" s="131" t="s">
        <v>6041</v>
      </c>
      <c r="EF129" s="131" t="s">
        <v>6042</v>
      </c>
      <c r="EG129" s="131" t="s">
        <v>6043</v>
      </c>
      <c r="EH129" s="131" t="s">
        <v>883</v>
      </c>
      <c r="EI129" s="131" t="s">
        <v>1972</v>
      </c>
      <c r="EJ129" s="135" t="s">
        <v>6044</v>
      </c>
      <c r="EK129" s="135" t="s">
        <v>6045</v>
      </c>
      <c r="EL129" s="131" t="s">
        <v>81</v>
      </c>
      <c r="EM129" s="135" t="s">
        <v>6046</v>
      </c>
      <c r="EN129" s="131" t="s">
        <v>6047</v>
      </c>
    </row>
    <row r="130" spans="1:144" ht="18" thickTop="1" thickBot="1">
      <c r="A130" s="575">
        <f t="shared" si="5"/>
        <v>129</v>
      </c>
      <c r="B130" s="572" t="s">
        <v>6390</v>
      </c>
      <c r="C130" s="600" t="s">
        <v>6391</v>
      </c>
      <c r="D130" s="570" t="s">
        <v>13209</v>
      </c>
      <c r="E130" s="568" t="str">
        <f t="shared" si="3"/>
        <v>Not Placed</v>
      </c>
      <c r="F130" s="570" t="s">
        <v>12493</v>
      </c>
      <c r="G130" s="570" t="s">
        <v>274</v>
      </c>
      <c r="H130" s="131" t="str">
        <f>VLOOKUP(B130,CMPN2!C:E,3,0)</f>
        <v>12th + Engineering with live KT</v>
      </c>
      <c r="I130" s="610">
        <v>36473</v>
      </c>
      <c r="J130" s="572">
        <v>20</v>
      </c>
      <c r="K130" s="611" t="s">
        <v>6392</v>
      </c>
      <c r="L130" s="611" t="s">
        <v>73</v>
      </c>
      <c r="M130" s="611" t="s">
        <v>6393</v>
      </c>
      <c r="N130" s="612" t="s">
        <v>6389</v>
      </c>
      <c r="O130" s="612">
        <v>9619629584</v>
      </c>
      <c r="P130" s="612">
        <v>9619629584</v>
      </c>
      <c r="Q130" s="612" t="e">
        <f>VLOOKUP(B130,'TCS CON'!$D$1:$H$98,5,0)</f>
        <v>#N/A</v>
      </c>
      <c r="R130" s="612" t="e">
        <f>VLOOKUP(B130,LTI!$C$1:$H$46,6,0)</f>
        <v>#N/A</v>
      </c>
      <c r="S130" s="612" t="e">
        <f>VLOOKUP(B130,JARO!$E$2:$I$11,5,0)</f>
        <v>#N/A</v>
      </c>
      <c r="T130" s="612" t="e">
        <f>VLOOKUP(B130,Capgemini!$D$3:$H$78,5,0)</f>
        <v>#N/A</v>
      </c>
      <c r="U130" s="612" t="e">
        <f>VLOOKUP(B130,Carwale!$D$1:$H$4,5,0)</f>
        <v>#N/A</v>
      </c>
      <c r="V130" s="612" t="e">
        <f>VLOOKUP(B130,'Interactive Brokers'!E:I,5,0)</f>
        <v>#N/A</v>
      </c>
      <c r="W130" s="612" t="e">
        <f>VLOOKUP(B130,'REL Jio'!E:I,5,0)</f>
        <v>#N/A</v>
      </c>
      <c r="X130" s="612" t="e">
        <f>VLOOKUP(B130,'Sciative Sol'!E:I,5,0)</f>
        <v>#N/A</v>
      </c>
      <c r="Y130" s="612" t="e">
        <f>VLOOKUP(B130,'Hexaware Tech'!E:I,5,0)</f>
        <v>#N/A</v>
      </c>
      <c r="Z130" s="612" t="e">
        <f>VLOOKUP(B130,Axis!D:H,5,0)</f>
        <v>#N/A</v>
      </c>
      <c r="AA130" s="612" t="e">
        <f>VLOOKUP(B130,Ugam!$D$3:$H$26,5,0)</f>
        <v>#N/A</v>
      </c>
      <c r="AB130" s="612" t="e">
        <f>VLOOKUP(B130,Zeus!F:J,5,0)</f>
        <v>#N/A</v>
      </c>
      <c r="AC130" s="612" t="e">
        <f>VLOOKUP(B130,Montran!F:J,5,0)</f>
        <v>#N/A</v>
      </c>
      <c r="AD130" s="612" t="e">
        <f>VLOOKUP(B130,Endurance!G130:L130,5,0)</f>
        <v>#N/A</v>
      </c>
      <c r="AE130" s="612" t="e">
        <f>VLOOKUP(B130,'Swabhav Techlabs'!$F$1:$J$2,5,0)</f>
        <v>#N/A</v>
      </c>
      <c r="AF130" s="612" t="e">
        <f>VLOOKUP(B130,'Quality Kiosk'!$F$1:$J$18,5,0)</f>
        <v>#N/A</v>
      </c>
      <c r="AG130" s="612" t="e">
        <f>VLOOKUP(B130,'Lemon VB'!$F$1:$J$2,5,0)</f>
        <v>#N/A</v>
      </c>
      <c r="AH130" s="612" t="e">
        <f>VLOOKUP(B130,Gocomet!$E$1:$I$3,5,0)</f>
        <v>#N/A</v>
      </c>
      <c r="AI130" s="612" t="e">
        <f>VLOOKUP(B130,'Ingram Micro'!$E$1:$I$8,5,0)</f>
        <v>#N/A</v>
      </c>
      <c r="AJ130" s="612" t="e">
        <f>VLOOKUP(B130,'DePronto Infotech'!$E$1:$I$2,5,0)</f>
        <v>#N/A</v>
      </c>
      <c r="AK130" s="612" t="e">
        <f>VLOOKUP(B130,'Reliance Retail'!$E$1:$I$4,5,0)</f>
        <v>#N/A</v>
      </c>
      <c r="AL130" s="612" t="e">
        <f>VLOOKUP(B130,'Bright Champs'!$D$1:$H$13,5,0)</f>
        <v>#N/A</v>
      </c>
      <c r="AM130" s="612" t="e">
        <f>VLOOKUP(B130,Neosoft!$E$1:$I$12,5,0)</f>
        <v>#N/A</v>
      </c>
      <c r="AN130" s="612" t="e">
        <f>VLOOKUP(B130,Infosys!$E$1:$I$3,5,0)</f>
        <v>#N/A</v>
      </c>
      <c r="AO130" s="612" t="e">
        <f>VLOOKUP(B130,Cerelabs!$E$1:$I$5,5,0)</f>
        <v>#N/A</v>
      </c>
      <c r="AP130" s="612" t="e">
        <f>VLOOKUP(B130,'Neebal Technologies'!$D$1:$H$2,5,0)</f>
        <v>#N/A</v>
      </c>
      <c r="AQ130" s="612" t="e">
        <f>VLOOKUP(B130,'Vertiv Energy'!$D$1:$H$2,5,0)</f>
        <v>#N/A</v>
      </c>
      <c r="AR130" s="612" t="e">
        <f>VLOOKUP(B130,'Acidaes Solutions (CRMNEXT)'!$D$1:$H$3,5,0)</f>
        <v>#N/A</v>
      </c>
      <c r="AS130" s="612" t="e">
        <f>VLOOKUP(B130,Growisto!$D$1:$H$2,5,0)</f>
        <v>#N/A</v>
      </c>
      <c r="AT130" s="612" t="e">
        <f>VLOOKUP(B130,'9.9 Mediaworx - Digit'!$D$1:$H$2,5,0)</f>
        <v>#N/A</v>
      </c>
      <c r="AU130" s="612" t="e">
        <f>VLOOKUP(B130,'Vistaar systems Pvt Ltd'!$D$2:$H$3,5,0)</f>
        <v>#N/A</v>
      </c>
      <c r="AV130" s="612" t="e">
        <f>VLOOKUP(B130,'Course 5i'!$D$2:$H$11,5,0)</f>
        <v>#N/A</v>
      </c>
      <c r="AW130" s="612" t="e">
        <f>VLOOKUP(B130,'Radiant Appliances &amp; Electronic'!$D$1:$H$13,5,0)</f>
        <v>#N/A</v>
      </c>
      <c r="AX130" s="612" t="e">
        <f>VLOOKUP(B130,'Atos Global'!$D$3:$H$27,5,0)</f>
        <v>#N/A</v>
      </c>
      <c r="AY130" s="612" t="e">
        <f>VLOOKUP(B130,'Saama Technologies'!$D$1:$H$2,5,0)</f>
        <v>#N/A</v>
      </c>
      <c r="AZ130" s="612" t="e">
        <f>VLOOKUP(B130,'Multiplier Solutions'!$D$1:$H$2,5,0)</f>
        <v>#N/A</v>
      </c>
      <c r="BA130" s="612" t="e">
        <f>VLOOKUP(B130,GEP!$D$2:$H$5,5,0)</f>
        <v>#N/A</v>
      </c>
      <c r="BB130" s="612" t="e">
        <f>VLOOKUP(B130,Accenture!$D$1:$H$6,5,0)</f>
        <v>#N/A</v>
      </c>
      <c r="BC130" s="612" t="e">
        <f>VLOOKUP(B130,'Endurance International Group'!$D$1:$H$2,5,0)</f>
        <v>#N/A</v>
      </c>
      <c r="BD130" s="612" t="e">
        <f>VLOOKUP(B130,Newgen!$D$1:$H$2,5,0)</f>
        <v>#N/A</v>
      </c>
      <c r="BE130" s="612" t="e">
        <f>VLOOKUP(B130,'3D Incredible'!D130:H130,5,0)</f>
        <v>#N/A</v>
      </c>
      <c r="BF130" s="612" t="e">
        <f>VLOOKUP(B130,'Raja Software Labs'!$D$2:$H$2,5,0)</f>
        <v>#N/A</v>
      </c>
      <c r="BG130" s="612" t="e">
        <f>VLOOKUP(B130,Wipro!$D$1:$H$2,5,0)</f>
        <v>#N/A</v>
      </c>
      <c r="BH130" s="612" t="e">
        <f>VLOOKUP(B130,'Perch Technologies'!$D$2:$H$2,5,0)</f>
        <v>#N/A</v>
      </c>
      <c r="BI130" s="612" t="e">
        <f>VLOOKUP(B130,'Morning Star'!$D$1:$H$6,5,0)</f>
        <v>#N/A</v>
      </c>
      <c r="BJ130" s="612" t="e">
        <f>VLOOKUP(B130,Flexiloans!$D$1:$H$2,5,0)</f>
        <v>#N/A</v>
      </c>
      <c r="BK130" s="612" t="e">
        <f>VLOOKUP(B130,'Thirdware Solutions'!$D$1:$H$2,5,0)</f>
        <v>#N/A</v>
      </c>
      <c r="BL130" s="612" t="e">
        <f>VLOOKUP(B130,Tescom!$D$1:$H$8,5,0)</f>
        <v>#N/A</v>
      </c>
      <c r="BM130" s="612" t="e">
        <f>VLOOKUP(B130,'Cogno AI'!$D$1:$H$2,5,0)</f>
        <v>#N/A</v>
      </c>
      <c r="BN130" s="612" t="e">
        <f>VLOOKUP(B130,'ABM Knowledgeware'!$D$1:$H$2,5,0)</f>
        <v>#N/A</v>
      </c>
      <c r="BO130" s="612" t="e">
        <f>VLOOKUP(B130,'Concerto Software'!$D$1:$H$3,5,0)</f>
        <v>#N/A</v>
      </c>
      <c r="BP130" s="612" t="e">
        <f>VLOOKUP(B130,'My Captain'!$D$1:$H$4,5,0)</f>
        <v>#N/A</v>
      </c>
      <c r="BQ130" s="612" t="e">
        <f>VLOOKUP(B130,'Finoux Solutions'!$D$2:$H$4,5,0)</f>
        <v>#N/A</v>
      </c>
      <c r="BR130" s="612" t="e">
        <f>VLOOKUP(B130,'MITR Learning'!$D$1:$H$2,5,0)</f>
        <v>#N/A</v>
      </c>
      <c r="BS130" s="612" t="e">
        <f>VLOOKUP(B130,Nucsoft!$D$2:$H$6,5,0)</f>
        <v>#N/A</v>
      </c>
      <c r="BT130" s="612" t="e">
        <f>VLOOKUP(B130,'Paras Cadd'!$D$1:$H$2,5,0)</f>
        <v>#N/A</v>
      </c>
      <c r="BU130" s="612" t="e">
        <f>VLOOKUP(B130,'ICICI Securities'!$D$1:$H$2,5,0)</f>
        <v>#N/A</v>
      </c>
      <c r="BV130" s="612" t="e">
        <f>VLOOKUP(B130,'Citius Tech'!$D$2:$H$5,5,0)</f>
        <v>#N/A</v>
      </c>
      <c r="BW130" s="612" t="e">
        <f>VLOOKUP(B130,'Buzzy Brains'!$D$2:$H$2,5,0)</f>
        <v>#N/A</v>
      </c>
      <c r="BX130" s="612" t="e">
        <f>VLOOKUP(B130,'Decimal Point'!$D$2:$H$2,5,0)</f>
        <v>#N/A</v>
      </c>
      <c r="BY130" s="612" t="e">
        <f>VLOOKUP(B130,'Sankey Business Solutions'!$D$2:$H$3,5,0)</f>
        <v>#N/A</v>
      </c>
      <c r="BZ130" s="612" t="e">
        <f>VLOOKUP(B130,'Nangia &amp; Co LLP'!$D$2:$H$2,5,0)</f>
        <v>#N/A</v>
      </c>
      <c r="CA130" s="612" t="e">
        <f>VLOOKUP(B130,'FIS Solutions India Pvt Ltd'!$D$2:$H$2,5,0)</f>
        <v>#N/A</v>
      </c>
      <c r="CB130" s="612" t="e">
        <f>VLOOKUP(B130,'Delta Technology &amp; Management '!$D$2:$H$16,5,0)</f>
        <v>#N/A</v>
      </c>
      <c r="CC130" s="612" t="e">
        <f>VLOOKUP(B130,'Espoir Networks'!$D$3:$H$11,5,0)</f>
        <v>#N/A</v>
      </c>
      <c r="CD130" s="612" t="e">
        <f>VLOOKUP(B130,'Servosys Solution'!$D$3:$H$5,5,0)</f>
        <v>#N/A</v>
      </c>
      <c r="CE130" s="612" t="e">
        <f>VLOOKUP(B130,'Ribbon Communications'!$D$3:$H$4,5,0)</f>
        <v>#N/A</v>
      </c>
      <c r="CF130" s="612">
        <f t="shared" si="4"/>
        <v>0</v>
      </c>
      <c r="CG130" s="129" t="s">
        <v>6394</v>
      </c>
      <c r="CH130" s="129" t="s">
        <v>6395</v>
      </c>
      <c r="CI130" s="129" t="s">
        <v>6396</v>
      </c>
      <c r="CJ130" s="129" t="s">
        <v>11735</v>
      </c>
      <c r="CK130" s="132">
        <v>42917</v>
      </c>
      <c r="CL130" s="129">
        <v>2021</v>
      </c>
      <c r="CM130" s="128" t="s">
        <v>6397</v>
      </c>
      <c r="CN130" s="129">
        <v>409</v>
      </c>
      <c r="CO130" s="133">
        <v>88</v>
      </c>
      <c r="CP130" s="129">
        <v>2015</v>
      </c>
      <c r="CQ130" s="129" t="s">
        <v>276</v>
      </c>
      <c r="CR130" s="128" t="s">
        <v>6398</v>
      </c>
      <c r="CS130" s="129">
        <v>377</v>
      </c>
      <c r="CT130" s="133">
        <v>76</v>
      </c>
      <c r="CU130" s="129">
        <v>2017</v>
      </c>
      <c r="CV130" s="129" t="s">
        <v>276</v>
      </c>
      <c r="CW130" s="131" t="s">
        <v>81</v>
      </c>
      <c r="CX130" s="131" t="s">
        <v>81</v>
      </c>
      <c r="CY130" s="129" t="s">
        <v>81</v>
      </c>
      <c r="CZ130" s="129" t="s">
        <v>81</v>
      </c>
      <c r="DA130" s="129" t="s">
        <v>81</v>
      </c>
      <c r="DB130" s="129" t="s">
        <v>81</v>
      </c>
      <c r="DC130" s="129" t="s">
        <v>81</v>
      </c>
      <c r="DD130" s="129" t="s">
        <v>81</v>
      </c>
      <c r="DE130" s="129" t="s">
        <v>81</v>
      </c>
      <c r="DF130" s="129">
        <v>0</v>
      </c>
      <c r="DG130" s="134">
        <v>6.8</v>
      </c>
      <c r="DH130" s="134">
        <v>6.59</v>
      </c>
      <c r="DI130" s="134">
        <v>6.5</v>
      </c>
      <c r="DJ130" s="134">
        <v>7.15</v>
      </c>
      <c r="DK130" s="134">
        <v>0</v>
      </c>
      <c r="DL130" s="131"/>
      <c r="DM130" s="129">
        <v>27.05</v>
      </c>
      <c r="DN130" s="129">
        <v>5.41</v>
      </c>
      <c r="DO130" s="129"/>
      <c r="DP130" s="131" t="s">
        <v>138</v>
      </c>
      <c r="DQ130" s="129">
        <v>1</v>
      </c>
      <c r="DR130" s="129">
        <v>0</v>
      </c>
      <c r="DS130" s="129" t="s">
        <v>230</v>
      </c>
      <c r="DT130" s="129" t="s">
        <v>83</v>
      </c>
      <c r="DU130" s="129" t="s">
        <v>83</v>
      </c>
      <c r="DV130" s="129" t="s">
        <v>83</v>
      </c>
      <c r="DW130" s="131" t="s">
        <v>83</v>
      </c>
      <c r="DX130" s="131" t="s">
        <v>84</v>
      </c>
      <c r="DY130" s="131" t="s">
        <v>81</v>
      </c>
      <c r="DZ130" s="131" t="s">
        <v>6399</v>
      </c>
      <c r="EA130" s="131" t="s">
        <v>553</v>
      </c>
      <c r="EB130" s="131" t="s">
        <v>6400</v>
      </c>
      <c r="EC130" s="131" t="s">
        <v>553</v>
      </c>
      <c r="ED130" s="131" t="s">
        <v>89</v>
      </c>
      <c r="EE130" s="131" t="s">
        <v>6401</v>
      </c>
      <c r="EF130" s="131" t="s">
        <v>6402</v>
      </c>
      <c r="EG130" s="131" t="s">
        <v>6403</v>
      </c>
      <c r="EH130" s="131" t="s">
        <v>6404</v>
      </c>
      <c r="EI130" s="131" t="s">
        <v>6405</v>
      </c>
      <c r="EJ130" s="135" t="s">
        <v>6406</v>
      </c>
      <c r="EK130" s="135" t="s">
        <v>6407</v>
      </c>
      <c r="EL130" s="131" t="s">
        <v>81</v>
      </c>
      <c r="EM130" s="135" t="s">
        <v>6408</v>
      </c>
      <c r="EN130" s="131" t="s">
        <v>81</v>
      </c>
    </row>
    <row r="131" spans="1:144" ht="18" thickTop="1" thickBot="1">
      <c r="A131" s="575">
        <f t="shared" si="5"/>
        <v>130</v>
      </c>
      <c r="B131" s="572" t="s">
        <v>6520</v>
      </c>
      <c r="C131" s="600" t="s">
        <v>11787</v>
      </c>
      <c r="D131" s="570" t="s">
        <v>13208</v>
      </c>
      <c r="E131" s="568" t="str">
        <f t="shared" ref="E131:E194" si="6">IF(CF131&gt;0,"Placed","Not Placed")</f>
        <v>Placed</v>
      </c>
      <c r="F131" s="570" t="s">
        <v>12493</v>
      </c>
      <c r="G131" s="570" t="s">
        <v>274</v>
      </c>
      <c r="H131" s="131" t="str">
        <f>VLOOKUP(B131,CMPN2!C:E,3,0)</f>
        <v>12th + Engineering without live KT</v>
      </c>
      <c r="I131" s="610" t="s">
        <v>6522</v>
      </c>
      <c r="J131" s="572">
        <v>21</v>
      </c>
      <c r="K131" s="611" t="s">
        <v>6523</v>
      </c>
      <c r="L131" s="611" t="s">
        <v>6524</v>
      </c>
      <c r="M131" s="611" t="s">
        <v>6519</v>
      </c>
      <c r="N131" s="612" t="s">
        <v>6525</v>
      </c>
      <c r="O131" s="612">
        <v>7498896083</v>
      </c>
      <c r="P131" s="612">
        <v>7058540132</v>
      </c>
      <c r="Q131" s="612" t="e">
        <f>VLOOKUP(B131,'TCS CON'!$D$1:$H$98,5,0)</f>
        <v>#N/A</v>
      </c>
      <c r="R131" s="612" t="e">
        <f>VLOOKUP(B131,LTI!$C$1:$H$46,6,0)</f>
        <v>#N/A</v>
      </c>
      <c r="S131" s="612" t="e">
        <f>VLOOKUP(B131,JARO!$E$2:$I$11,5,0)</f>
        <v>#N/A</v>
      </c>
      <c r="T131" s="612" t="e">
        <f>VLOOKUP(B131,Capgemini!$D$3:$H$78,5,0)</f>
        <v>#N/A</v>
      </c>
      <c r="U131" s="612" t="e">
        <f>VLOOKUP(B131,Carwale!$D$1:$H$4,5,0)</f>
        <v>#N/A</v>
      </c>
      <c r="V131" s="612" t="e">
        <f>VLOOKUP(B131,'Interactive Brokers'!E:I,5,0)</f>
        <v>#N/A</v>
      </c>
      <c r="W131" s="612" t="e">
        <f>VLOOKUP(B131,'REL Jio'!E:I,5,0)</f>
        <v>#N/A</v>
      </c>
      <c r="X131" s="612" t="e">
        <f>VLOOKUP(B131,'Sciative Sol'!E:I,5,0)</f>
        <v>#N/A</v>
      </c>
      <c r="Y131" s="612" t="e">
        <f>VLOOKUP(B131,'Hexaware Tech'!E:I,5,0)</f>
        <v>#N/A</v>
      </c>
      <c r="Z131" s="612" t="e">
        <f>VLOOKUP(B131,Axis!D:H,5,0)</f>
        <v>#N/A</v>
      </c>
      <c r="AA131" s="612">
        <f>VLOOKUP(B131,Ugam!$D$3:$H$26,5,0)</f>
        <v>250000</v>
      </c>
      <c r="AB131" s="612">
        <f>VLOOKUP(B131,Zeus!F:J,5,0)</f>
        <v>575000</v>
      </c>
      <c r="AC131" s="612" t="e">
        <f>VLOOKUP(B131,Montran!F:J,5,0)</f>
        <v>#N/A</v>
      </c>
      <c r="AD131" s="612" t="e">
        <f>VLOOKUP(B131,Endurance!G131:L131,5,0)</f>
        <v>#N/A</v>
      </c>
      <c r="AE131" s="612" t="e">
        <f>VLOOKUP(B131,'Swabhav Techlabs'!$F$1:$J$2,5,0)</f>
        <v>#N/A</v>
      </c>
      <c r="AF131" s="612" t="e">
        <f>VLOOKUP(B131,'Quality Kiosk'!$F$1:$J$18,5,0)</f>
        <v>#N/A</v>
      </c>
      <c r="AG131" s="612" t="e">
        <f>VLOOKUP(B131,'Lemon VB'!$F$1:$J$2,5,0)</f>
        <v>#N/A</v>
      </c>
      <c r="AH131" s="612" t="e">
        <f>VLOOKUP(B131,Gocomet!$E$1:$I$3,5,0)</f>
        <v>#N/A</v>
      </c>
      <c r="AI131" s="612" t="e">
        <f>VLOOKUP(B131,'Ingram Micro'!$E$1:$I$8,5,0)</f>
        <v>#N/A</v>
      </c>
      <c r="AJ131" s="612" t="e">
        <f>VLOOKUP(B131,'DePronto Infotech'!$E$1:$I$2,5,0)</f>
        <v>#N/A</v>
      </c>
      <c r="AK131" s="612" t="e">
        <f>VLOOKUP(B131,'Reliance Retail'!$E$1:$I$4,5,0)</f>
        <v>#N/A</v>
      </c>
      <c r="AL131" s="612" t="e">
        <f>VLOOKUP(B131,'Bright Champs'!$D$1:$H$13,5,0)</f>
        <v>#N/A</v>
      </c>
      <c r="AM131" s="612" t="e">
        <f>VLOOKUP(B131,Neosoft!$E$1:$I$12,5,0)</f>
        <v>#N/A</v>
      </c>
      <c r="AN131" s="612" t="e">
        <f>VLOOKUP(B131,Infosys!$E$1:$I$3,5,0)</f>
        <v>#N/A</v>
      </c>
      <c r="AO131" s="612" t="e">
        <f>VLOOKUP(B131,Cerelabs!$E$1:$I$5,5,0)</f>
        <v>#N/A</v>
      </c>
      <c r="AP131" s="612" t="e">
        <f>VLOOKUP(B131,'Neebal Technologies'!$D$1:$H$2,5,0)</f>
        <v>#N/A</v>
      </c>
      <c r="AQ131" s="612" t="e">
        <f>VLOOKUP(B131,'Vertiv Energy'!$D$1:$H$2,5,0)</f>
        <v>#N/A</v>
      </c>
      <c r="AR131" s="612" t="e">
        <f>VLOOKUP(B131,'Acidaes Solutions (CRMNEXT)'!$D$1:$H$3,5,0)</f>
        <v>#N/A</v>
      </c>
      <c r="AS131" s="612" t="e">
        <f>VLOOKUP(B131,Growisto!$D$1:$H$2,5,0)</f>
        <v>#N/A</v>
      </c>
      <c r="AT131" s="612" t="e">
        <f>VLOOKUP(B131,'9.9 Mediaworx - Digit'!$D$1:$H$2,5,0)</f>
        <v>#N/A</v>
      </c>
      <c r="AU131" s="612" t="e">
        <f>VLOOKUP(B131,'Vistaar systems Pvt Ltd'!$D$2:$H$3,5,0)</f>
        <v>#N/A</v>
      </c>
      <c r="AV131" s="612" t="e">
        <f>VLOOKUP(B131,'Course 5i'!$D$2:$H$11,5,0)</f>
        <v>#N/A</v>
      </c>
      <c r="AW131" s="612" t="e">
        <f>VLOOKUP(B131,'Radiant Appliances &amp; Electronic'!$D$1:$H$13,5,0)</f>
        <v>#N/A</v>
      </c>
      <c r="AX131" s="612" t="e">
        <f>VLOOKUP(B131,'Atos Global'!$D$3:$H$27,5,0)</f>
        <v>#N/A</v>
      </c>
      <c r="AY131" s="612" t="e">
        <f>VLOOKUP(B131,'Saama Technologies'!$D$1:$H$2,5,0)</f>
        <v>#N/A</v>
      </c>
      <c r="AZ131" s="612" t="e">
        <f>VLOOKUP(B131,'Multiplier Solutions'!$D$1:$H$2,5,0)</f>
        <v>#N/A</v>
      </c>
      <c r="BA131" s="612" t="e">
        <f>VLOOKUP(B131,GEP!$D$2:$H$5,5,0)</f>
        <v>#N/A</v>
      </c>
      <c r="BB131" s="612" t="e">
        <f>VLOOKUP(B131,Accenture!$D$1:$H$6,5,0)</f>
        <v>#N/A</v>
      </c>
      <c r="BC131" s="612" t="e">
        <f>VLOOKUP(B131,'Endurance International Group'!$D$1:$H$2,5,0)</f>
        <v>#N/A</v>
      </c>
      <c r="BD131" s="612" t="e">
        <f>VLOOKUP(B131,Newgen!$D$1:$H$2,5,0)</f>
        <v>#N/A</v>
      </c>
      <c r="BE131" s="612" t="e">
        <f>VLOOKUP(B131,'3D Incredible'!D131:H131,5,0)</f>
        <v>#N/A</v>
      </c>
      <c r="BF131" s="612" t="e">
        <f>VLOOKUP(B131,'Raja Software Labs'!$D$2:$H$2,5,0)</f>
        <v>#N/A</v>
      </c>
      <c r="BG131" s="612" t="e">
        <f>VLOOKUP(B131,Wipro!$D$1:$H$2,5,0)</f>
        <v>#N/A</v>
      </c>
      <c r="BH131" s="612" t="e">
        <f>VLOOKUP(B131,'Perch Technologies'!$D$2:$H$2,5,0)</f>
        <v>#N/A</v>
      </c>
      <c r="BI131" s="612" t="e">
        <f>VLOOKUP(B131,'Morning Star'!$D$1:$H$6,5,0)</f>
        <v>#N/A</v>
      </c>
      <c r="BJ131" s="612" t="e">
        <f>VLOOKUP(B131,Flexiloans!$D$1:$H$2,5,0)</f>
        <v>#N/A</v>
      </c>
      <c r="BK131" s="612" t="e">
        <f>VLOOKUP(B131,'Thirdware Solutions'!$D$1:$H$2,5,0)</f>
        <v>#N/A</v>
      </c>
      <c r="BL131" s="612" t="e">
        <f>VLOOKUP(B131,Tescom!$D$1:$H$8,5,0)</f>
        <v>#N/A</v>
      </c>
      <c r="BM131" s="612" t="e">
        <f>VLOOKUP(B131,'Cogno AI'!$D$1:$H$2,5,0)</f>
        <v>#N/A</v>
      </c>
      <c r="BN131" s="612" t="e">
        <f>VLOOKUP(B131,'ABM Knowledgeware'!$D$1:$H$2,5,0)</f>
        <v>#N/A</v>
      </c>
      <c r="BO131" s="612" t="e">
        <f>VLOOKUP(B131,'Concerto Software'!$D$1:$H$3,5,0)</f>
        <v>#N/A</v>
      </c>
      <c r="BP131" s="612" t="e">
        <f>VLOOKUP(B131,'My Captain'!$D$1:$H$4,5,0)</f>
        <v>#N/A</v>
      </c>
      <c r="BQ131" s="612" t="e">
        <f>VLOOKUP(B131,'Finoux Solutions'!$D$2:$H$4,5,0)</f>
        <v>#N/A</v>
      </c>
      <c r="BR131" s="612" t="e">
        <f>VLOOKUP(B131,'MITR Learning'!$D$1:$H$2,5,0)</f>
        <v>#N/A</v>
      </c>
      <c r="BS131" s="612" t="e">
        <f>VLOOKUP(B131,Nucsoft!$D$2:$H$6,5,0)</f>
        <v>#N/A</v>
      </c>
      <c r="BT131" s="612" t="e">
        <f>VLOOKUP(B131,'Paras Cadd'!$D$1:$H$2,5,0)</f>
        <v>#N/A</v>
      </c>
      <c r="BU131" s="612" t="e">
        <f>VLOOKUP(B131,'ICICI Securities'!$D$1:$H$2,5,0)</f>
        <v>#N/A</v>
      </c>
      <c r="BV131" s="612" t="e">
        <f>VLOOKUP(B131,'Citius Tech'!$D$2:$H$5,5,0)</f>
        <v>#N/A</v>
      </c>
      <c r="BW131" s="612" t="e">
        <f>VLOOKUP(B131,'Buzzy Brains'!$D$2:$H$2,5,0)</f>
        <v>#N/A</v>
      </c>
      <c r="BX131" s="612" t="e">
        <f>VLOOKUP(B131,'Decimal Point'!$D$2:$H$2,5,0)</f>
        <v>#N/A</v>
      </c>
      <c r="BY131" s="612" t="e">
        <f>VLOOKUP(B131,'Sankey Business Solutions'!$D$2:$H$3,5,0)</f>
        <v>#N/A</v>
      </c>
      <c r="BZ131" s="612" t="e">
        <f>VLOOKUP(B131,'Nangia &amp; Co LLP'!$D$2:$H$2,5,0)</f>
        <v>#N/A</v>
      </c>
      <c r="CA131" s="612" t="e">
        <f>VLOOKUP(B131,'FIS Solutions India Pvt Ltd'!$D$2:$H$2,5,0)</f>
        <v>#N/A</v>
      </c>
      <c r="CB131" s="612" t="e">
        <f>VLOOKUP(B131,'Delta Technology &amp; Management '!$D$2:$H$16,5,0)</f>
        <v>#N/A</v>
      </c>
      <c r="CC131" s="612" t="e">
        <f>VLOOKUP(B131,'Espoir Networks'!$D$3:$H$11,5,0)</f>
        <v>#N/A</v>
      </c>
      <c r="CD131" s="612" t="e">
        <f>VLOOKUP(B131,'Servosys Solution'!$D$3:$H$5,5,0)</f>
        <v>#N/A</v>
      </c>
      <c r="CE131" s="612" t="e">
        <f>VLOOKUP(B131,'Ribbon Communications'!$D$3:$H$4,5,0)</f>
        <v>#N/A</v>
      </c>
      <c r="CF131" s="612">
        <f t="shared" ref="CF131:CF194" si="7">COUNT(Q131:CE131)</f>
        <v>2</v>
      </c>
      <c r="CG131" s="129" t="s">
        <v>6526</v>
      </c>
      <c r="CH131" s="129">
        <v>259839223417</v>
      </c>
      <c r="CI131" s="129" t="s">
        <v>134</v>
      </c>
      <c r="CJ131" s="129" t="s">
        <v>11736</v>
      </c>
      <c r="CK131" s="132">
        <v>42917</v>
      </c>
      <c r="CL131" s="129">
        <v>2021</v>
      </c>
      <c r="CM131" s="128" t="s">
        <v>6527</v>
      </c>
      <c r="CN131" s="129">
        <v>459</v>
      </c>
      <c r="CO131" s="133">
        <v>91.8</v>
      </c>
      <c r="CP131" s="129">
        <v>2015</v>
      </c>
      <c r="CQ131" s="129" t="s">
        <v>79</v>
      </c>
      <c r="CR131" s="128" t="s">
        <v>12153</v>
      </c>
      <c r="CS131" s="129">
        <v>650</v>
      </c>
      <c r="CT131" s="133">
        <v>78.459999999999994</v>
      </c>
      <c r="CU131" s="129">
        <v>2017</v>
      </c>
      <c r="CV131" s="129" t="s">
        <v>79</v>
      </c>
      <c r="CW131" s="131" t="s">
        <v>81</v>
      </c>
      <c r="CX131" s="131" t="s">
        <v>81</v>
      </c>
      <c r="CY131" s="129" t="s">
        <v>81</v>
      </c>
      <c r="CZ131" s="129" t="s">
        <v>81</v>
      </c>
      <c r="DA131" s="129" t="s">
        <v>81</v>
      </c>
      <c r="DB131" s="129" t="s">
        <v>81</v>
      </c>
      <c r="DC131" s="129" t="s">
        <v>81</v>
      </c>
      <c r="DD131" s="129" t="s">
        <v>81</v>
      </c>
      <c r="DE131" s="129" t="s">
        <v>81</v>
      </c>
      <c r="DF131" s="129">
        <v>0</v>
      </c>
      <c r="DG131" s="134">
        <v>7.4</v>
      </c>
      <c r="DH131" s="134">
        <v>8.1999999999999993</v>
      </c>
      <c r="DI131" s="134">
        <v>8.15</v>
      </c>
      <c r="DJ131" s="134">
        <v>9.41</v>
      </c>
      <c r="DK131" s="134">
        <v>8.6300000000000008</v>
      </c>
      <c r="DL131" s="134">
        <v>9.15</v>
      </c>
      <c r="DM131" s="129">
        <v>50.94</v>
      </c>
      <c r="DN131" s="129">
        <v>8.49</v>
      </c>
      <c r="DO131" s="129"/>
      <c r="DP131" s="131" t="s">
        <v>82</v>
      </c>
      <c r="DQ131" s="129">
        <v>0</v>
      </c>
      <c r="DR131" s="129">
        <v>0</v>
      </c>
      <c r="DS131" s="129" t="s">
        <v>83</v>
      </c>
      <c r="DT131" s="129" t="s">
        <v>83</v>
      </c>
      <c r="DU131" s="129" t="s">
        <v>83</v>
      </c>
      <c r="DV131" s="129" t="s">
        <v>83</v>
      </c>
      <c r="DW131" s="131" t="s">
        <v>83</v>
      </c>
      <c r="DX131" s="131" t="s">
        <v>84</v>
      </c>
      <c r="DY131" s="131" t="s">
        <v>81</v>
      </c>
      <c r="DZ131" s="131" t="s">
        <v>6529</v>
      </c>
      <c r="EA131" s="131" t="s">
        <v>883</v>
      </c>
      <c r="EB131" s="131" t="s">
        <v>6530</v>
      </c>
      <c r="EC131" s="131" t="s">
        <v>6531</v>
      </c>
      <c r="ED131" s="131" t="s">
        <v>89</v>
      </c>
      <c r="EE131" s="131" t="s">
        <v>6532</v>
      </c>
      <c r="EF131" s="131" t="s">
        <v>6533</v>
      </c>
      <c r="EG131" s="131" t="s">
        <v>6534</v>
      </c>
      <c r="EH131" s="131" t="s">
        <v>6535</v>
      </c>
      <c r="EI131" s="131" t="s">
        <v>6536</v>
      </c>
      <c r="EJ131" s="135" t="s">
        <v>6537</v>
      </c>
      <c r="EK131" s="135" t="s">
        <v>6538</v>
      </c>
      <c r="EL131" s="135" t="s">
        <v>6539</v>
      </c>
      <c r="EM131" s="135" t="s">
        <v>6540</v>
      </c>
      <c r="EN131" s="131" t="s">
        <v>81</v>
      </c>
    </row>
    <row r="132" spans="1:144" ht="18" thickTop="1" thickBot="1">
      <c r="A132" s="575">
        <f t="shared" ref="A132:A195" si="8">1+A131</f>
        <v>131</v>
      </c>
      <c r="B132" s="572" t="s">
        <v>6597</v>
      </c>
      <c r="C132" s="600" t="s">
        <v>6598</v>
      </c>
      <c r="D132" s="570" t="s">
        <v>13209</v>
      </c>
      <c r="E132" s="568" t="str">
        <f t="shared" si="6"/>
        <v>Not Placed</v>
      </c>
      <c r="F132" s="570" t="s">
        <v>12493</v>
      </c>
      <c r="G132" s="570" t="s">
        <v>274</v>
      </c>
      <c r="H132" s="131" t="str">
        <f>VLOOKUP(B132,CMPN2!C:E,3,0)</f>
        <v>12th + Engineering without live KT</v>
      </c>
      <c r="I132" s="610" t="s">
        <v>3224</v>
      </c>
      <c r="J132" s="572">
        <v>21</v>
      </c>
      <c r="K132" s="611" t="s">
        <v>6599</v>
      </c>
      <c r="L132" s="611" t="s">
        <v>6599</v>
      </c>
      <c r="M132" s="611" t="s">
        <v>6600</v>
      </c>
      <c r="N132" s="612" t="s">
        <v>6596</v>
      </c>
      <c r="O132" s="612">
        <v>9022143950</v>
      </c>
      <c r="P132" s="612">
        <v>9082606557</v>
      </c>
      <c r="Q132" s="612" t="e">
        <f>VLOOKUP(B132,'TCS CON'!$D$1:$H$98,5,0)</f>
        <v>#N/A</v>
      </c>
      <c r="R132" s="612" t="e">
        <f>VLOOKUP(B132,LTI!$C$1:$H$46,6,0)</f>
        <v>#N/A</v>
      </c>
      <c r="S132" s="612" t="e">
        <f>VLOOKUP(B132,JARO!$E$2:$I$11,5,0)</f>
        <v>#N/A</v>
      </c>
      <c r="T132" s="612" t="e">
        <f>VLOOKUP(B132,Capgemini!$D$3:$H$78,5,0)</f>
        <v>#N/A</v>
      </c>
      <c r="U132" s="612" t="e">
        <f>VLOOKUP(B132,Carwale!$D$1:$H$4,5,0)</f>
        <v>#N/A</v>
      </c>
      <c r="V132" s="612" t="e">
        <f>VLOOKUP(B132,'Interactive Brokers'!E:I,5,0)</f>
        <v>#N/A</v>
      </c>
      <c r="W132" s="612" t="e">
        <f>VLOOKUP(B132,'REL Jio'!E:I,5,0)</f>
        <v>#N/A</v>
      </c>
      <c r="X132" s="612" t="e">
        <f>VLOOKUP(B132,'Sciative Sol'!E:I,5,0)</f>
        <v>#N/A</v>
      </c>
      <c r="Y132" s="612" t="e">
        <f>VLOOKUP(B132,'Hexaware Tech'!E:I,5,0)</f>
        <v>#N/A</v>
      </c>
      <c r="Z132" s="612" t="e">
        <f>VLOOKUP(B132,Axis!D:H,5,0)</f>
        <v>#N/A</v>
      </c>
      <c r="AA132" s="612" t="e">
        <f>VLOOKUP(B132,Ugam!$D$3:$H$26,5,0)</f>
        <v>#N/A</v>
      </c>
      <c r="AB132" s="612" t="e">
        <f>VLOOKUP(B132,Zeus!F:J,5,0)</f>
        <v>#N/A</v>
      </c>
      <c r="AC132" s="612" t="e">
        <f>VLOOKUP(B132,Montran!F:J,5,0)</f>
        <v>#N/A</v>
      </c>
      <c r="AD132" s="612" t="e">
        <f>VLOOKUP(B132,Endurance!G132:L132,5,0)</f>
        <v>#N/A</v>
      </c>
      <c r="AE132" s="612" t="e">
        <f>VLOOKUP(B132,'Swabhav Techlabs'!$F$1:$J$2,5,0)</f>
        <v>#N/A</v>
      </c>
      <c r="AF132" s="612" t="e">
        <f>VLOOKUP(B132,'Quality Kiosk'!$F$1:$J$18,5,0)</f>
        <v>#N/A</v>
      </c>
      <c r="AG132" s="612" t="e">
        <f>VLOOKUP(B132,'Lemon VB'!$F$1:$J$2,5,0)</f>
        <v>#N/A</v>
      </c>
      <c r="AH132" s="612" t="e">
        <f>VLOOKUP(B132,Gocomet!$E$1:$I$3,5,0)</f>
        <v>#N/A</v>
      </c>
      <c r="AI132" s="612" t="e">
        <f>VLOOKUP(B132,'Ingram Micro'!$E$1:$I$8,5,0)</f>
        <v>#N/A</v>
      </c>
      <c r="AJ132" s="612" t="e">
        <f>VLOOKUP(B132,'DePronto Infotech'!$E$1:$I$2,5,0)</f>
        <v>#N/A</v>
      </c>
      <c r="AK132" s="612" t="e">
        <f>VLOOKUP(B132,'Reliance Retail'!$E$1:$I$4,5,0)</f>
        <v>#N/A</v>
      </c>
      <c r="AL132" s="612" t="e">
        <f>VLOOKUP(B132,'Bright Champs'!$D$1:$H$13,5,0)</f>
        <v>#N/A</v>
      </c>
      <c r="AM132" s="612" t="e">
        <f>VLOOKUP(B132,Neosoft!$E$1:$I$12,5,0)</f>
        <v>#N/A</v>
      </c>
      <c r="AN132" s="612" t="e">
        <f>VLOOKUP(B132,Infosys!$E$1:$I$3,5,0)</f>
        <v>#N/A</v>
      </c>
      <c r="AO132" s="612" t="e">
        <f>VLOOKUP(B132,Cerelabs!$E$1:$I$5,5,0)</f>
        <v>#N/A</v>
      </c>
      <c r="AP132" s="612" t="e">
        <f>VLOOKUP(B132,'Neebal Technologies'!$D$1:$H$2,5,0)</f>
        <v>#N/A</v>
      </c>
      <c r="AQ132" s="612" t="e">
        <f>VLOOKUP(B132,'Vertiv Energy'!$D$1:$H$2,5,0)</f>
        <v>#N/A</v>
      </c>
      <c r="AR132" s="612" t="e">
        <f>VLOOKUP(B132,'Acidaes Solutions (CRMNEXT)'!$D$1:$H$3,5,0)</f>
        <v>#N/A</v>
      </c>
      <c r="AS132" s="612" t="e">
        <f>VLOOKUP(B132,Growisto!$D$1:$H$2,5,0)</f>
        <v>#N/A</v>
      </c>
      <c r="AT132" s="612" t="e">
        <f>VLOOKUP(B132,'9.9 Mediaworx - Digit'!$D$1:$H$2,5,0)</f>
        <v>#N/A</v>
      </c>
      <c r="AU132" s="612" t="e">
        <f>VLOOKUP(B132,'Vistaar systems Pvt Ltd'!$D$2:$H$3,5,0)</f>
        <v>#N/A</v>
      </c>
      <c r="AV132" s="612" t="e">
        <f>VLOOKUP(B132,'Course 5i'!$D$2:$H$11,5,0)</f>
        <v>#N/A</v>
      </c>
      <c r="AW132" s="612" t="e">
        <f>VLOOKUP(B132,'Radiant Appliances &amp; Electronic'!$D$1:$H$13,5,0)</f>
        <v>#N/A</v>
      </c>
      <c r="AX132" s="612" t="e">
        <f>VLOOKUP(B132,'Atos Global'!$D$3:$H$27,5,0)</f>
        <v>#N/A</v>
      </c>
      <c r="AY132" s="612" t="e">
        <f>VLOOKUP(B132,'Saama Technologies'!$D$1:$H$2,5,0)</f>
        <v>#N/A</v>
      </c>
      <c r="AZ132" s="612" t="e">
        <f>VLOOKUP(B132,'Multiplier Solutions'!$D$1:$H$2,5,0)</f>
        <v>#N/A</v>
      </c>
      <c r="BA132" s="612" t="e">
        <f>VLOOKUP(B132,GEP!$D$2:$H$5,5,0)</f>
        <v>#N/A</v>
      </c>
      <c r="BB132" s="612" t="e">
        <f>VLOOKUP(B132,Accenture!$D$1:$H$6,5,0)</f>
        <v>#N/A</v>
      </c>
      <c r="BC132" s="612" t="e">
        <f>VLOOKUP(B132,'Endurance International Group'!$D$1:$H$2,5,0)</f>
        <v>#N/A</v>
      </c>
      <c r="BD132" s="612" t="e">
        <f>VLOOKUP(B132,Newgen!$D$1:$H$2,5,0)</f>
        <v>#N/A</v>
      </c>
      <c r="BE132" s="612" t="e">
        <f>VLOOKUP(B132,'3D Incredible'!D132:H132,5,0)</f>
        <v>#N/A</v>
      </c>
      <c r="BF132" s="612" t="e">
        <f>VLOOKUP(B132,'Raja Software Labs'!$D$2:$H$2,5,0)</f>
        <v>#N/A</v>
      </c>
      <c r="BG132" s="612" t="e">
        <f>VLOOKUP(B132,Wipro!$D$1:$H$2,5,0)</f>
        <v>#N/A</v>
      </c>
      <c r="BH132" s="612" t="e">
        <f>VLOOKUP(B132,'Perch Technologies'!$D$2:$H$2,5,0)</f>
        <v>#N/A</v>
      </c>
      <c r="BI132" s="612" t="e">
        <f>VLOOKUP(B132,'Morning Star'!$D$1:$H$6,5,0)</f>
        <v>#N/A</v>
      </c>
      <c r="BJ132" s="612" t="e">
        <f>VLOOKUP(B132,Flexiloans!$D$1:$H$2,5,0)</f>
        <v>#N/A</v>
      </c>
      <c r="BK132" s="612" t="e">
        <f>VLOOKUP(B132,'Thirdware Solutions'!$D$1:$H$2,5,0)</f>
        <v>#N/A</v>
      </c>
      <c r="BL132" s="612" t="e">
        <f>VLOOKUP(B132,Tescom!$D$1:$H$8,5,0)</f>
        <v>#N/A</v>
      </c>
      <c r="BM132" s="612" t="e">
        <f>VLOOKUP(B132,'Cogno AI'!$D$1:$H$2,5,0)</f>
        <v>#N/A</v>
      </c>
      <c r="BN132" s="612" t="e">
        <f>VLOOKUP(B132,'ABM Knowledgeware'!$D$1:$H$2,5,0)</f>
        <v>#N/A</v>
      </c>
      <c r="BO132" s="612" t="e">
        <f>VLOOKUP(B132,'Concerto Software'!$D$1:$H$3,5,0)</f>
        <v>#N/A</v>
      </c>
      <c r="BP132" s="612" t="e">
        <f>VLOOKUP(B132,'My Captain'!$D$1:$H$4,5,0)</f>
        <v>#N/A</v>
      </c>
      <c r="BQ132" s="612" t="e">
        <f>VLOOKUP(B132,'Finoux Solutions'!$D$2:$H$4,5,0)</f>
        <v>#N/A</v>
      </c>
      <c r="BR132" s="612" t="e">
        <f>VLOOKUP(B132,'MITR Learning'!$D$1:$H$2,5,0)</f>
        <v>#N/A</v>
      </c>
      <c r="BS132" s="612" t="e">
        <f>VLOOKUP(B132,Nucsoft!$D$2:$H$6,5,0)</f>
        <v>#N/A</v>
      </c>
      <c r="BT132" s="612" t="e">
        <f>VLOOKUP(B132,'Paras Cadd'!$D$1:$H$2,5,0)</f>
        <v>#N/A</v>
      </c>
      <c r="BU132" s="612" t="e">
        <f>VLOOKUP(B132,'ICICI Securities'!$D$1:$H$2,5,0)</f>
        <v>#N/A</v>
      </c>
      <c r="BV132" s="612" t="e">
        <f>VLOOKUP(B132,'Citius Tech'!$D$2:$H$5,5,0)</f>
        <v>#N/A</v>
      </c>
      <c r="BW132" s="612" t="e">
        <f>VLOOKUP(B132,'Buzzy Brains'!$D$2:$H$2,5,0)</f>
        <v>#N/A</v>
      </c>
      <c r="BX132" s="612" t="e">
        <f>VLOOKUP(B132,'Decimal Point'!$D$2:$H$2,5,0)</f>
        <v>#N/A</v>
      </c>
      <c r="BY132" s="612" t="e">
        <f>VLOOKUP(B132,'Sankey Business Solutions'!$D$2:$H$3,5,0)</f>
        <v>#N/A</v>
      </c>
      <c r="BZ132" s="612" t="e">
        <f>VLOOKUP(B132,'Nangia &amp; Co LLP'!$D$2:$H$2,5,0)</f>
        <v>#N/A</v>
      </c>
      <c r="CA132" s="612" t="e">
        <f>VLOOKUP(B132,'FIS Solutions India Pvt Ltd'!$D$2:$H$2,5,0)</f>
        <v>#N/A</v>
      </c>
      <c r="CB132" s="612" t="e">
        <f>VLOOKUP(B132,'Delta Technology &amp; Management '!$D$2:$H$16,5,0)</f>
        <v>#N/A</v>
      </c>
      <c r="CC132" s="612" t="e">
        <f>VLOOKUP(B132,'Espoir Networks'!$D$3:$H$11,5,0)</f>
        <v>#N/A</v>
      </c>
      <c r="CD132" s="612" t="e">
        <f>VLOOKUP(B132,'Servosys Solution'!$D$3:$H$5,5,0)</f>
        <v>#N/A</v>
      </c>
      <c r="CE132" s="612" t="e">
        <f>VLOOKUP(B132,'Ribbon Communications'!$D$3:$H$4,5,0)</f>
        <v>#N/A</v>
      </c>
      <c r="CF132" s="612">
        <f t="shared" si="7"/>
        <v>0</v>
      </c>
      <c r="CG132" s="129" t="s">
        <v>6601</v>
      </c>
      <c r="CH132" s="129">
        <v>273823809432</v>
      </c>
      <c r="CI132" s="129" t="s">
        <v>134</v>
      </c>
      <c r="CJ132" s="129" t="s">
        <v>11736</v>
      </c>
      <c r="CK132" s="132">
        <v>42917</v>
      </c>
      <c r="CL132" s="129">
        <v>2021</v>
      </c>
      <c r="CM132" s="128" t="s">
        <v>11948</v>
      </c>
      <c r="CN132" s="129">
        <v>464</v>
      </c>
      <c r="CO132" s="133">
        <v>92.8</v>
      </c>
      <c r="CP132" s="129">
        <v>2015</v>
      </c>
      <c r="CQ132" s="129" t="s">
        <v>79</v>
      </c>
      <c r="CR132" s="128" t="s">
        <v>12154</v>
      </c>
      <c r="CS132" s="129">
        <v>529</v>
      </c>
      <c r="CT132" s="133">
        <v>81.38</v>
      </c>
      <c r="CU132" s="129">
        <v>2017</v>
      </c>
      <c r="CV132" s="129" t="s">
        <v>79</v>
      </c>
      <c r="CW132" s="131" t="s">
        <v>81</v>
      </c>
      <c r="CX132" s="131" t="s">
        <v>81</v>
      </c>
      <c r="CY132" s="129" t="s">
        <v>81</v>
      </c>
      <c r="CZ132" s="129" t="s">
        <v>81</v>
      </c>
      <c r="DA132" s="129" t="s">
        <v>81</v>
      </c>
      <c r="DB132" s="129" t="s">
        <v>81</v>
      </c>
      <c r="DC132" s="129" t="s">
        <v>81</v>
      </c>
      <c r="DD132" s="129" t="s">
        <v>81</v>
      </c>
      <c r="DE132" s="129" t="s">
        <v>81</v>
      </c>
      <c r="DF132" s="129">
        <v>0</v>
      </c>
      <c r="DG132" s="134">
        <v>7.34</v>
      </c>
      <c r="DH132" s="134">
        <v>7.3</v>
      </c>
      <c r="DI132" s="134">
        <v>7.2</v>
      </c>
      <c r="DJ132" s="134">
        <v>6.9</v>
      </c>
      <c r="DK132" s="134">
        <v>5.1100000000000003</v>
      </c>
      <c r="DL132" s="131"/>
      <c r="DM132" s="129">
        <v>34</v>
      </c>
      <c r="DN132" s="129">
        <v>6.8</v>
      </c>
      <c r="DO132" s="129"/>
      <c r="DP132" s="131" t="s">
        <v>138</v>
      </c>
      <c r="DQ132" s="129">
        <v>0</v>
      </c>
      <c r="DR132" s="129">
        <v>0</v>
      </c>
      <c r="DS132" s="129" t="s">
        <v>83</v>
      </c>
      <c r="DT132" s="129" t="s">
        <v>83</v>
      </c>
      <c r="DU132" s="129" t="s">
        <v>83</v>
      </c>
      <c r="DV132" s="129" t="s">
        <v>83</v>
      </c>
      <c r="DW132" s="131" t="s">
        <v>83</v>
      </c>
      <c r="DX132" s="131" t="s">
        <v>84</v>
      </c>
      <c r="DY132" s="131" t="s">
        <v>81</v>
      </c>
      <c r="DZ132" s="131" t="s">
        <v>6604</v>
      </c>
      <c r="EA132" s="131" t="s">
        <v>6605</v>
      </c>
      <c r="EB132" s="131" t="s">
        <v>6606</v>
      </c>
      <c r="EC132" s="131" t="s">
        <v>553</v>
      </c>
      <c r="ED132" s="131" t="s">
        <v>89</v>
      </c>
      <c r="EE132" s="131" t="s">
        <v>81</v>
      </c>
      <c r="EF132" s="131" t="s">
        <v>6607</v>
      </c>
      <c r="EG132" s="131" t="s">
        <v>6608</v>
      </c>
      <c r="EH132" s="131" t="s">
        <v>6609</v>
      </c>
      <c r="EI132" s="131" t="s">
        <v>6610</v>
      </c>
      <c r="EJ132" s="135" t="s">
        <v>6611</v>
      </c>
      <c r="EK132" s="135" t="s">
        <v>6612</v>
      </c>
      <c r="EL132" s="135" t="s">
        <v>6613</v>
      </c>
      <c r="EM132" s="135" t="s">
        <v>6614</v>
      </c>
      <c r="EN132" s="131" t="s">
        <v>6615</v>
      </c>
    </row>
    <row r="133" spans="1:144" ht="18" thickTop="1" thickBot="1">
      <c r="A133" s="575">
        <f t="shared" si="8"/>
        <v>132</v>
      </c>
      <c r="B133" s="572" t="s">
        <v>6616</v>
      </c>
      <c r="C133" s="600" t="s">
        <v>11788</v>
      </c>
      <c r="D133" s="570" t="s">
        <v>13209</v>
      </c>
      <c r="E133" s="568" t="str">
        <f t="shared" si="6"/>
        <v>Not Placed</v>
      </c>
      <c r="F133" s="570" t="s">
        <v>12493</v>
      </c>
      <c r="G133" s="570" t="s">
        <v>274</v>
      </c>
      <c r="H133" s="131" t="str">
        <f>VLOOKUP(B133,CMPN2!C:E,3,0)</f>
        <v>12th + Engineering with live KT</v>
      </c>
      <c r="I133" s="610" t="s">
        <v>6618</v>
      </c>
      <c r="J133" s="572">
        <v>22</v>
      </c>
      <c r="K133" s="611" t="s">
        <v>6619</v>
      </c>
      <c r="L133" s="611" t="s">
        <v>6620</v>
      </c>
      <c r="M133" s="611" t="s">
        <v>6621</v>
      </c>
      <c r="N133" s="612" t="s">
        <v>6622</v>
      </c>
      <c r="O133" s="612">
        <v>9404233487</v>
      </c>
      <c r="P133" s="612">
        <v>8999709205</v>
      </c>
      <c r="Q133" s="612" t="e">
        <f>VLOOKUP(B133,'TCS CON'!$D$1:$H$98,5,0)</f>
        <v>#N/A</v>
      </c>
      <c r="R133" s="612" t="e">
        <f>VLOOKUP(B133,LTI!$C$1:$H$46,6,0)</f>
        <v>#N/A</v>
      </c>
      <c r="S133" s="612" t="e">
        <f>VLOOKUP(B133,JARO!$E$2:$I$11,5,0)</f>
        <v>#N/A</v>
      </c>
      <c r="T133" s="612" t="e">
        <f>VLOOKUP(B133,Capgemini!$D$3:$H$78,5,0)</f>
        <v>#N/A</v>
      </c>
      <c r="U133" s="612" t="e">
        <f>VLOOKUP(B133,Carwale!$D$1:$H$4,5,0)</f>
        <v>#N/A</v>
      </c>
      <c r="V133" s="612" t="e">
        <f>VLOOKUP(B133,'Interactive Brokers'!E:I,5,0)</f>
        <v>#N/A</v>
      </c>
      <c r="W133" s="612" t="e">
        <f>VLOOKUP(B133,'REL Jio'!E:I,5,0)</f>
        <v>#N/A</v>
      </c>
      <c r="X133" s="612" t="e">
        <f>VLOOKUP(B133,'Sciative Sol'!E:I,5,0)</f>
        <v>#N/A</v>
      </c>
      <c r="Y133" s="612" t="e">
        <f>VLOOKUP(B133,'Hexaware Tech'!E:I,5,0)</f>
        <v>#N/A</v>
      </c>
      <c r="Z133" s="612" t="e">
        <f>VLOOKUP(B133,Axis!D:H,5,0)</f>
        <v>#N/A</v>
      </c>
      <c r="AA133" s="612" t="e">
        <f>VLOOKUP(B133,Ugam!$D$3:$H$26,5,0)</f>
        <v>#N/A</v>
      </c>
      <c r="AB133" s="612" t="e">
        <f>VLOOKUP(B133,Zeus!F:J,5,0)</f>
        <v>#N/A</v>
      </c>
      <c r="AC133" s="612" t="e">
        <f>VLOOKUP(B133,Montran!F:J,5,0)</f>
        <v>#N/A</v>
      </c>
      <c r="AD133" s="612" t="e">
        <f>VLOOKUP(B133,Endurance!G133:L133,5,0)</f>
        <v>#N/A</v>
      </c>
      <c r="AE133" s="612" t="e">
        <f>VLOOKUP(B133,'Swabhav Techlabs'!$F$1:$J$2,5,0)</f>
        <v>#N/A</v>
      </c>
      <c r="AF133" s="612" t="e">
        <f>VLOOKUP(B133,'Quality Kiosk'!$F$1:$J$18,5,0)</f>
        <v>#N/A</v>
      </c>
      <c r="AG133" s="612" t="e">
        <f>VLOOKUP(B133,'Lemon VB'!$F$1:$J$2,5,0)</f>
        <v>#N/A</v>
      </c>
      <c r="AH133" s="612" t="e">
        <f>VLOOKUP(B133,Gocomet!$E$1:$I$3,5,0)</f>
        <v>#N/A</v>
      </c>
      <c r="AI133" s="612" t="e">
        <f>VLOOKUP(B133,'Ingram Micro'!$E$1:$I$8,5,0)</f>
        <v>#N/A</v>
      </c>
      <c r="AJ133" s="612" t="e">
        <f>VLOOKUP(B133,'DePronto Infotech'!$E$1:$I$2,5,0)</f>
        <v>#N/A</v>
      </c>
      <c r="AK133" s="612" t="e">
        <f>VLOOKUP(B133,'Reliance Retail'!$E$1:$I$4,5,0)</f>
        <v>#N/A</v>
      </c>
      <c r="AL133" s="612" t="e">
        <f>VLOOKUP(B133,'Bright Champs'!$D$1:$H$13,5,0)</f>
        <v>#N/A</v>
      </c>
      <c r="AM133" s="612" t="e">
        <f>VLOOKUP(B133,Neosoft!$E$1:$I$12,5,0)</f>
        <v>#N/A</v>
      </c>
      <c r="AN133" s="612" t="e">
        <f>VLOOKUP(B133,Infosys!$E$1:$I$3,5,0)</f>
        <v>#N/A</v>
      </c>
      <c r="AO133" s="612" t="e">
        <f>VLOOKUP(B133,Cerelabs!$E$1:$I$5,5,0)</f>
        <v>#N/A</v>
      </c>
      <c r="AP133" s="612" t="e">
        <f>VLOOKUP(B133,'Neebal Technologies'!$D$1:$H$2,5,0)</f>
        <v>#N/A</v>
      </c>
      <c r="AQ133" s="612" t="e">
        <f>VLOOKUP(B133,'Vertiv Energy'!$D$1:$H$2,5,0)</f>
        <v>#N/A</v>
      </c>
      <c r="AR133" s="612" t="e">
        <f>VLOOKUP(B133,'Acidaes Solutions (CRMNEXT)'!$D$1:$H$3,5,0)</f>
        <v>#N/A</v>
      </c>
      <c r="AS133" s="612" t="e">
        <f>VLOOKUP(B133,Growisto!$D$1:$H$2,5,0)</f>
        <v>#N/A</v>
      </c>
      <c r="AT133" s="612" t="e">
        <f>VLOOKUP(B133,'9.9 Mediaworx - Digit'!$D$1:$H$2,5,0)</f>
        <v>#N/A</v>
      </c>
      <c r="AU133" s="612" t="e">
        <f>VLOOKUP(B133,'Vistaar systems Pvt Ltd'!$D$2:$H$3,5,0)</f>
        <v>#N/A</v>
      </c>
      <c r="AV133" s="612" t="e">
        <f>VLOOKUP(B133,'Course 5i'!$D$2:$H$11,5,0)</f>
        <v>#N/A</v>
      </c>
      <c r="AW133" s="612" t="e">
        <f>VLOOKUP(B133,'Radiant Appliances &amp; Electronic'!$D$1:$H$13,5,0)</f>
        <v>#N/A</v>
      </c>
      <c r="AX133" s="612" t="e">
        <f>VLOOKUP(B133,'Atos Global'!$D$3:$H$27,5,0)</f>
        <v>#N/A</v>
      </c>
      <c r="AY133" s="612" t="e">
        <f>VLOOKUP(B133,'Saama Technologies'!$D$1:$H$2,5,0)</f>
        <v>#N/A</v>
      </c>
      <c r="AZ133" s="612" t="e">
        <f>VLOOKUP(B133,'Multiplier Solutions'!$D$1:$H$2,5,0)</f>
        <v>#N/A</v>
      </c>
      <c r="BA133" s="612" t="e">
        <f>VLOOKUP(B133,GEP!$D$2:$H$5,5,0)</f>
        <v>#N/A</v>
      </c>
      <c r="BB133" s="612" t="e">
        <f>VLOOKUP(B133,Accenture!$D$1:$H$6,5,0)</f>
        <v>#N/A</v>
      </c>
      <c r="BC133" s="612" t="e">
        <f>VLOOKUP(B133,'Endurance International Group'!$D$1:$H$2,5,0)</f>
        <v>#N/A</v>
      </c>
      <c r="BD133" s="612" t="e">
        <f>VLOOKUP(B133,Newgen!$D$1:$H$2,5,0)</f>
        <v>#N/A</v>
      </c>
      <c r="BE133" s="612" t="e">
        <f>VLOOKUP(B133,'3D Incredible'!D133:H133,5,0)</f>
        <v>#N/A</v>
      </c>
      <c r="BF133" s="612" t="e">
        <f>VLOOKUP(B133,'Raja Software Labs'!$D$2:$H$2,5,0)</f>
        <v>#N/A</v>
      </c>
      <c r="BG133" s="612" t="e">
        <f>VLOOKUP(B133,Wipro!$D$1:$H$2,5,0)</f>
        <v>#N/A</v>
      </c>
      <c r="BH133" s="612" t="e">
        <f>VLOOKUP(B133,'Perch Technologies'!$D$2:$H$2,5,0)</f>
        <v>#N/A</v>
      </c>
      <c r="BI133" s="612" t="e">
        <f>VLOOKUP(B133,'Morning Star'!$D$1:$H$6,5,0)</f>
        <v>#N/A</v>
      </c>
      <c r="BJ133" s="612" t="e">
        <f>VLOOKUP(B133,Flexiloans!$D$1:$H$2,5,0)</f>
        <v>#N/A</v>
      </c>
      <c r="BK133" s="612" t="e">
        <f>VLOOKUP(B133,'Thirdware Solutions'!$D$1:$H$2,5,0)</f>
        <v>#N/A</v>
      </c>
      <c r="BL133" s="612" t="e">
        <f>VLOOKUP(B133,Tescom!$D$1:$H$8,5,0)</f>
        <v>#N/A</v>
      </c>
      <c r="BM133" s="612" t="e">
        <f>VLOOKUP(B133,'Cogno AI'!$D$1:$H$2,5,0)</f>
        <v>#N/A</v>
      </c>
      <c r="BN133" s="612" t="e">
        <f>VLOOKUP(B133,'ABM Knowledgeware'!$D$1:$H$2,5,0)</f>
        <v>#N/A</v>
      </c>
      <c r="BO133" s="612" t="e">
        <f>VLOOKUP(B133,'Concerto Software'!$D$1:$H$3,5,0)</f>
        <v>#N/A</v>
      </c>
      <c r="BP133" s="612" t="e">
        <f>VLOOKUP(B133,'My Captain'!$D$1:$H$4,5,0)</f>
        <v>#N/A</v>
      </c>
      <c r="BQ133" s="612" t="e">
        <f>VLOOKUP(B133,'Finoux Solutions'!$D$2:$H$4,5,0)</f>
        <v>#N/A</v>
      </c>
      <c r="BR133" s="612" t="e">
        <f>VLOOKUP(B133,'MITR Learning'!$D$1:$H$2,5,0)</f>
        <v>#N/A</v>
      </c>
      <c r="BS133" s="612" t="e">
        <f>VLOOKUP(B133,Nucsoft!$D$2:$H$6,5,0)</f>
        <v>#N/A</v>
      </c>
      <c r="BT133" s="612" t="e">
        <f>VLOOKUP(B133,'Paras Cadd'!$D$1:$H$2,5,0)</f>
        <v>#N/A</v>
      </c>
      <c r="BU133" s="612" t="e">
        <f>VLOOKUP(B133,'ICICI Securities'!$D$1:$H$2,5,0)</f>
        <v>#N/A</v>
      </c>
      <c r="BV133" s="612" t="e">
        <f>VLOOKUP(B133,'Citius Tech'!$D$2:$H$5,5,0)</f>
        <v>#N/A</v>
      </c>
      <c r="BW133" s="612" t="e">
        <f>VLOOKUP(B133,'Buzzy Brains'!$D$2:$H$2,5,0)</f>
        <v>#N/A</v>
      </c>
      <c r="BX133" s="612" t="e">
        <f>VLOOKUP(B133,'Decimal Point'!$D$2:$H$2,5,0)</f>
        <v>#N/A</v>
      </c>
      <c r="BY133" s="612" t="e">
        <f>VLOOKUP(B133,'Sankey Business Solutions'!$D$2:$H$3,5,0)</f>
        <v>#N/A</v>
      </c>
      <c r="BZ133" s="612" t="e">
        <f>VLOOKUP(B133,'Nangia &amp; Co LLP'!$D$2:$H$2,5,0)</f>
        <v>#N/A</v>
      </c>
      <c r="CA133" s="612" t="e">
        <f>VLOOKUP(B133,'FIS Solutions India Pvt Ltd'!$D$2:$H$2,5,0)</f>
        <v>#N/A</v>
      </c>
      <c r="CB133" s="612" t="e">
        <f>VLOOKUP(B133,'Delta Technology &amp; Management '!$D$2:$H$16,5,0)</f>
        <v>#N/A</v>
      </c>
      <c r="CC133" s="612" t="e">
        <f>VLOOKUP(B133,'Espoir Networks'!$D$3:$H$11,5,0)</f>
        <v>#N/A</v>
      </c>
      <c r="CD133" s="612" t="e">
        <f>VLOOKUP(B133,'Servosys Solution'!$D$3:$H$5,5,0)</f>
        <v>#N/A</v>
      </c>
      <c r="CE133" s="612" t="e">
        <f>VLOOKUP(B133,'Ribbon Communications'!$D$3:$H$4,5,0)</f>
        <v>#N/A</v>
      </c>
      <c r="CF133" s="612">
        <f t="shared" si="7"/>
        <v>0</v>
      </c>
      <c r="CG133" s="129" t="s">
        <v>134</v>
      </c>
      <c r="CH133" s="129">
        <v>749407158381</v>
      </c>
      <c r="CI133" s="129" t="s">
        <v>81</v>
      </c>
      <c r="CJ133" s="129" t="s">
        <v>11735</v>
      </c>
      <c r="CK133" s="132">
        <v>42917</v>
      </c>
      <c r="CL133" s="129">
        <v>2021</v>
      </c>
      <c r="CM133" s="128" t="s">
        <v>11949</v>
      </c>
      <c r="CN133" s="129">
        <v>333</v>
      </c>
      <c r="CO133" s="133">
        <v>66.599999999999994</v>
      </c>
      <c r="CP133" s="129">
        <v>2015</v>
      </c>
      <c r="CQ133" s="129" t="s">
        <v>79</v>
      </c>
      <c r="CR133" s="128" t="s">
        <v>12155</v>
      </c>
      <c r="CS133" s="129">
        <v>447</v>
      </c>
      <c r="CT133" s="133">
        <v>68.77</v>
      </c>
      <c r="CU133" s="129">
        <v>2017</v>
      </c>
      <c r="CV133" s="129" t="s">
        <v>79</v>
      </c>
      <c r="CW133" s="131" t="s">
        <v>81</v>
      </c>
      <c r="CX133" s="131" t="s">
        <v>81</v>
      </c>
      <c r="CY133" s="129" t="s">
        <v>81</v>
      </c>
      <c r="CZ133" s="129" t="s">
        <v>81</v>
      </c>
      <c r="DA133" s="129" t="s">
        <v>81</v>
      </c>
      <c r="DB133" s="129" t="s">
        <v>81</v>
      </c>
      <c r="DC133" s="129" t="s">
        <v>81</v>
      </c>
      <c r="DD133" s="129" t="s">
        <v>81</v>
      </c>
      <c r="DE133" s="129" t="s">
        <v>81</v>
      </c>
      <c r="DF133" s="129">
        <v>0</v>
      </c>
      <c r="DG133" s="134">
        <v>5.3</v>
      </c>
      <c r="DH133" s="134">
        <v>5.22</v>
      </c>
      <c r="DI133" s="134">
        <v>0</v>
      </c>
      <c r="DJ133" s="134">
        <v>0</v>
      </c>
      <c r="DK133" s="134">
        <v>0</v>
      </c>
      <c r="DL133" s="131"/>
      <c r="DM133" s="129">
        <v>0</v>
      </c>
      <c r="DN133" s="129">
        <v>0</v>
      </c>
      <c r="DO133" s="129"/>
      <c r="DP133" s="131" t="s">
        <v>138</v>
      </c>
      <c r="DQ133" s="129">
        <v>3</v>
      </c>
      <c r="DR133" s="129">
        <v>4</v>
      </c>
      <c r="DS133" s="129" t="s">
        <v>83</v>
      </c>
      <c r="DT133" s="129" t="s">
        <v>83</v>
      </c>
      <c r="DU133" s="129" t="s">
        <v>83</v>
      </c>
      <c r="DV133" s="129" t="s">
        <v>83</v>
      </c>
      <c r="DW133" s="131" t="s">
        <v>83</v>
      </c>
      <c r="DX133" s="131" t="s">
        <v>84</v>
      </c>
      <c r="DY133" s="131" t="s">
        <v>81</v>
      </c>
      <c r="DZ133" s="131" t="s">
        <v>6625</v>
      </c>
      <c r="EA133" s="131" t="s">
        <v>187</v>
      </c>
      <c r="EB133" s="131" t="s">
        <v>6626</v>
      </c>
      <c r="EC133" s="131" t="s">
        <v>88</v>
      </c>
      <c r="ED133" s="131" t="s">
        <v>89</v>
      </c>
      <c r="EE133" s="131" t="s">
        <v>81</v>
      </c>
      <c r="EF133" s="131" t="s">
        <v>6627</v>
      </c>
      <c r="EG133" s="131" t="s">
        <v>6628</v>
      </c>
      <c r="EH133" s="131" t="s">
        <v>81</v>
      </c>
      <c r="EI133" s="131" t="s">
        <v>172</v>
      </c>
      <c r="EJ133" s="135" t="s">
        <v>6629</v>
      </c>
      <c r="EK133" s="135" t="s">
        <v>6630</v>
      </c>
      <c r="EL133" s="135" t="s">
        <v>6631</v>
      </c>
      <c r="EM133" s="135" t="s">
        <v>6632</v>
      </c>
      <c r="EN133" s="131" t="s">
        <v>81</v>
      </c>
    </row>
    <row r="134" spans="1:144" ht="18" thickTop="1" thickBot="1">
      <c r="A134" s="575">
        <f t="shared" si="8"/>
        <v>133</v>
      </c>
      <c r="B134" s="572" t="s">
        <v>6634</v>
      </c>
      <c r="C134" s="600" t="s">
        <v>6635</v>
      </c>
      <c r="D134" s="570" t="s">
        <v>13208</v>
      </c>
      <c r="E134" s="568" t="str">
        <f t="shared" si="6"/>
        <v>Not Placed</v>
      </c>
      <c r="F134" s="570" t="s">
        <v>12493</v>
      </c>
      <c r="G134" s="570" t="s">
        <v>274</v>
      </c>
      <c r="H134" s="131" t="str">
        <f>VLOOKUP(B134,CMPN2!C:E,3,0)</f>
        <v>12th + Engineering without live KT</v>
      </c>
      <c r="I134" s="610" t="s">
        <v>6636</v>
      </c>
      <c r="J134" s="572">
        <v>20</v>
      </c>
      <c r="K134" s="611" t="s">
        <v>6637</v>
      </c>
      <c r="L134" s="611" t="s">
        <v>73</v>
      </c>
      <c r="M134" s="611" t="s">
        <v>6638</v>
      </c>
      <c r="N134" s="612" t="s">
        <v>6633</v>
      </c>
      <c r="O134" s="612">
        <v>9833539026</v>
      </c>
      <c r="P134" s="612">
        <v>9820710158</v>
      </c>
      <c r="Q134" s="612" t="e">
        <f>VLOOKUP(B134,'TCS CON'!$D$1:$H$98,5,0)</f>
        <v>#N/A</v>
      </c>
      <c r="R134" s="612" t="e">
        <f>VLOOKUP(B134,LTI!$C$1:$H$46,6,0)</f>
        <v>#N/A</v>
      </c>
      <c r="S134" s="612" t="e">
        <f>VLOOKUP(B134,JARO!$E$2:$I$11,5,0)</f>
        <v>#N/A</v>
      </c>
      <c r="T134" s="612" t="e">
        <f>VLOOKUP(B134,Capgemini!$D$3:$H$78,5,0)</f>
        <v>#N/A</v>
      </c>
      <c r="U134" s="612" t="e">
        <f>VLOOKUP(B134,Carwale!$D$1:$H$4,5,0)</f>
        <v>#N/A</v>
      </c>
      <c r="V134" s="612" t="e">
        <f>VLOOKUP(B134,'Interactive Brokers'!E:I,5,0)</f>
        <v>#N/A</v>
      </c>
      <c r="W134" s="612" t="e">
        <f>VLOOKUP(B134,'REL Jio'!E:I,5,0)</f>
        <v>#N/A</v>
      </c>
      <c r="X134" s="612" t="e">
        <f>VLOOKUP(B134,'Sciative Sol'!E:I,5,0)</f>
        <v>#N/A</v>
      </c>
      <c r="Y134" s="612" t="e">
        <f>VLOOKUP(B134,'Hexaware Tech'!E:I,5,0)</f>
        <v>#N/A</v>
      </c>
      <c r="Z134" s="612" t="e">
        <f>VLOOKUP(B134,Axis!D:H,5,0)</f>
        <v>#N/A</v>
      </c>
      <c r="AA134" s="612" t="e">
        <f>VLOOKUP(B134,Ugam!$D$3:$H$26,5,0)</f>
        <v>#N/A</v>
      </c>
      <c r="AB134" s="612" t="e">
        <f>VLOOKUP(B134,Zeus!F:J,5,0)</f>
        <v>#N/A</v>
      </c>
      <c r="AC134" s="612" t="e">
        <f>VLOOKUP(B134,Montran!F:J,5,0)</f>
        <v>#N/A</v>
      </c>
      <c r="AD134" s="612" t="e">
        <f>VLOOKUP(B134,Endurance!G134:L134,5,0)</f>
        <v>#N/A</v>
      </c>
      <c r="AE134" s="612" t="e">
        <f>VLOOKUP(B134,'Swabhav Techlabs'!$F$1:$J$2,5,0)</f>
        <v>#N/A</v>
      </c>
      <c r="AF134" s="612" t="e">
        <f>VLOOKUP(B134,'Quality Kiosk'!$F$1:$J$18,5,0)</f>
        <v>#N/A</v>
      </c>
      <c r="AG134" s="612" t="e">
        <f>VLOOKUP(B134,'Lemon VB'!$F$1:$J$2,5,0)</f>
        <v>#N/A</v>
      </c>
      <c r="AH134" s="612" t="e">
        <f>VLOOKUP(B134,Gocomet!$E$1:$I$3,5,0)</f>
        <v>#N/A</v>
      </c>
      <c r="AI134" s="612" t="e">
        <f>VLOOKUP(B134,'Ingram Micro'!$E$1:$I$8,5,0)</f>
        <v>#N/A</v>
      </c>
      <c r="AJ134" s="612" t="e">
        <f>VLOOKUP(B134,'DePronto Infotech'!$E$1:$I$2,5,0)</f>
        <v>#N/A</v>
      </c>
      <c r="AK134" s="612" t="e">
        <f>VLOOKUP(B134,'Reliance Retail'!$E$1:$I$4,5,0)</f>
        <v>#N/A</v>
      </c>
      <c r="AL134" s="612" t="e">
        <f>VLOOKUP(B134,'Bright Champs'!$D$1:$H$13,5,0)</f>
        <v>#N/A</v>
      </c>
      <c r="AM134" s="612" t="e">
        <f>VLOOKUP(B134,Neosoft!$E$1:$I$12,5,0)</f>
        <v>#N/A</v>
      </c>
      <c r="AN134" s="612" t="e">
        <f>VLOOKUP(B134,Infosys!$E$1:$I$3,5,0)</f>
        <v>#N/A</v>
      </c>
      <c r="AO134" s="612" t="e">
        <f>VLOOKUP(B134,Cerelabs!$E$1:$I$5,5,0)</f>
        <v>#N/A</v>
      </c>
      <c r="AP134" s="612" t="e">
        <f>VLOOKUP(B134,'Neebal Technologies'!$D$1:$H$2,5,0)</f>
        <v>#N/A</v>
      </c>
      <c r="AQ134" s="612" t="e">
        <f>VLOOKUP(B134,'Vertiv Energy'!$D$1:$H$2,5,0)</f>
        <v>#N/A</v>
      </c>
      <c r="AR134" s="612" t="e">
        <f>VLOOKUP(B134,'Acidaes Solutions (CRMNEXT)'!$D$1:$H$3,5,0)</f>
        <v>#N/A</v>
      </c>
      <c r="AS134" s="612" t="e">
        <f>VLOOKUP(B134,Growisto!$D$1:$H$2,5,0)</f>
        <v>#N/A</v>
      </c>
      <c r="AT134" s="612" t="e">
        <f>VLOOKUP(B134,'9.9 Mediaworx - Digit'!$D$1:$H$2,5,0)</f>
        <v>#N/A</v>
      </c>
      <c r="AU134" s="612" t="e">
        <f>VLOOKUP(B134,'Vistaar systems Pvt Ltd'!$D$2:$H$3,5,0)</f>
        <v>#N/A</v>
      </c>
      <c r="AV134" s="612" t="e">
        <f>VLOOKUP(B134,'Course 5i'!$D$2:$H$11,5,0)</f>
        <v>#N/A</v>
      </c>
      <c r="AW134" s="612" t="e">
        <f>VLOOKUP(B134,'Radiant Appliances &amp; Electronic'!$D$1:$H$13,5,0)</f>
        <v>#N/A</v>
      </c>
      <c r="AX134" s="612" t="e">
        <f>VLOOKUP(B134,'Atos Global'!$D$3:$H$27,5,0)</f>
        <v>#N/A</v>
      </c>
      <c r="AY134" s="612" t="e">
        <f>VLOOKUP(B134,'Saama Technologies'!$D$1:$H$2,5,0)</f>
        <v>#N/A</v>
      </c>
      <c r="AZ134" s="612" t="e">
        <f>VLOOKUP(B134,'Multiplier Solutions'!$D$1:$H$2,5,0)</f>
        <v>#N/A</v>
      </c>
      <c r="BA134" s="612" t="e">
        <f>VLOOKUP(B134,GEP!$D$2:$H$5,5,0)</f>
        <v>#N/A</v>
      </c>
      <c r="BB134" s="612" t="e">
        <f>VLOOKUP(B134,Accenture!$D$1:$H$6,5,0)</f>
        <v>#N/A</v>
      </c>
      <c r="BC134" s="612" t="e">
        <f>VLOOKUP(B134,'Endurance International Group'!$D$1:$H$2,5,0)</f>
        <v>#N/A</v>
      </c>
      <c r="BD134" s="612" t="e">
        <f>VLOOKUP(B134,Newgen!$D$1:$H$2,5,0)</f>
        <v>#N/A</v>
      </c>
      <c r="BE134" s="612" t="e">
        <f>VLOOKUP(B134,'3D Incredible'!D134:H134,5,0)</f>
        <v>#N/A</v>
      </c>
      <c r="BF134" s="612" t="e">
        <f>VLOOKUP(B134,'Raja Software Labs'!$D$2:$H$2,5,0)</f>
        <v>#N/A</v>
      </c>
      <c r="BG134" s="612" t="e">
        <f>VLOOKUP(B134,Wipro!$D$1:$H$2,5,0)</f>
        <v>#N/A</v>
      </c>
      <c r="BH134" s="612" t="e">
        <f>VLOOKUP(B134,'Perch Technologies'!$D$2:$H$2,5,0)</f>
        <v>#N/A</v>
      </c>
      <c r="BI134" s="612" t="e">
        <f>VLOOKUP(B134,'Morning Star'!$D$1:$H$6,5,0)</f>
        <v>#N/A</v>
      </c>
      <c r="BJ134" s="612" t="e">
        <f>VLOOKUP(B134,Flexiloans!$D$1:$H$2,5,0)</f>
        <v>#N/A</v>
      </c>
      <c r="BK134" s="612" t="e">
        <f>VLOOKUP(B134,'Thirdware Solutions'!$D$1:$H$2,5,0)</f>
        <v>#N/A</v>
      </c>
      <c r="BL134" s="612" t="e">
        <f>VLOOKUP(B134,Tescom!$D$1:$H$8,5,0)</f>
        <v>#N/A</v>
      </c>
      <c r="BM134" s="612" t="e">
        <f>VLOOKUP(B134,'Cogno AI'!$D$1:$H$2,5,0)</f>
        <v>#N/A</v>
      </c>
      <c r="BN134" s="612" t="e">
        <f>VLOOKUP(B134,'ABM Knowledgeware'!$D$1:$H$2,5,0)</f>
        <v>#N/A</v>
      </c>
      <c r="BO134" s="612" t="e">
        <f>VLOOKUP(B134,'Concerto Software'!$D$1:$H$3,5,0)</f>
        <v>#N/A</v>
      </c>
      <c r="BP134" s="612" t="e">
        <f>VLOOKUP(B134,'My Captain'!$D$1:$H$4,5,0)</f>
        <v>#N/A</v>
      </c>
      <c r="BQ134" s="612" t="e">
        <f>VLOOKUP(B134,'Finoux Solutions'!$D$2:$H$4,5,0)</f>
        <v>#N/A</v>
      </c>
      <c r="BR134" s="612" t="e">
        <f>VLOOKUP(B134,'MITR Learning'!$D$1:$H$2,5,0)</f>
        <v>#N/A</v>
      </c>
      <c r="BS134" s="612" t="e">
        <f>VLOOKUP(B134,Nucsoft!$D$2:$H$6,5,0)</f>
        <v>#N/A</v>
      </c>
      <c r="BT134" s="612" t="e">
        <f>VLOOKUP(B134,'Paras Cadd'!$D$1:$H$2,5,0)</f>
        <v>#N/A</v>
      </c>
      <c r="BU134" s="612" t="e">
        <f>VLOOKUP(B134,'ICICI Securities'!$D$1:$H$2,5,0)</f>
        <v>#N/A</v>
      </c>
      <c r="BV134" s="612" t="e">
        <f>VLOOKUP(B134,'Citius Tech'!$D$2:$H$5,5,0)</f>
        <v>#N/A</v>
      </c>
      <c r="BW134" s="612" t="e">
        <f>VLOOKUP(B134,'Buzzy Brains'!$D$2:$H$2,5,0)</f>
        <v>#N/A</v>
      </c>
      <c r="BX134" s="612" t="e">
        <f>VLOOKUP(B134,'Decimal Point'!$D$2:$H$2,5,0)</f>
        <v>#N/A</v>
      </c>
      <c r="BY134" s="612" t="e">
        <f>VLOOKUP(B134,'Sankey Business Solutions'!$D$2:$H$3,5,0)</f>
        <v>#N/A</v>
      </c>
      <c r="BZ134" s="612" t="e">
        <f>VLOOKUP(B134,'Nangia &amp; Co LLP'!$D$2:$H$2,5,0)</f>
        <v>#N/A</v>
      </c>
      <c r="CA134" s="612" t="e">
        <f>VLOOKUP(B134,'FIS Solutions India Pvt Ltd'!$D$2:$H$2,5,0)</f>
        <v>#N/A</v>
      </c>
      <c r="CB134" s="612" t="e">
        <f>VLOOKUP(B134,'Delta Technology &amp; Management '!$D$2:$H$16,5,0)</f>
        <v>#N/A</v>
      </c>
      <c r="CC134" s="612" t="e">
        <f>VLOOKUP(B134,'Espoir Networks'!$D$3:$H$11,5,0)</f>
        <v>#N/A</v>
      </c>
      <c r="CD134" s="612" t="e">
        <f>VLOOKUP(B134,'Servosys Solution'!$D$3:$H$5,5,0)</f>
        <v>#N/A</v>
      </c>
      <c r="CE134" s="612" t="e">
        <f>VLOOKUP(B134,'Ribbon Communications'!$D$3:$H$4,5,0)</f>
        <v>#N/A</v>
      </c>
      <c r="CF134" s="612">
        <f t="shared" si="7"/>
        <v>0</v>
      </c>
      <c r="CG134" s="129" t="s">
        <v>134</v>
      </c>
      <c r="CH134" s="129">
        <v>944652729946</v>
      </c>
      <c r="CI134" s="129" t="s">
        <v>6639</v>
      </c>
      <c r="CJ134" s="129" t="s">
        <v>11736</v>
      </c>
      <c r="CK134" s="132">
        <v>42917</v>
      </c>
      <c r="CL134" s="129">
        <v>2021</v>
      </c>
      <c r="CM134" s="128" t="s">
        <v>6640</v>
      </c>
      <c r="CN134" s="129">
        <v>461</v>
      </c>
      <c r="CO134" s="133">
        <v>92.2</v>
      </c>
      <c r="CP134" s="129">
        <v>2015</v>
      </c>
      <c r="CQ134" s="129" t="s">
        <v>79</v>
      </c>
      <c r="CR134" s="128" t="s">
        <v>3535</v>
      </c>
      <c r="CS134" s="129">
        <v>526</v>
      </c>
      <c r="CT134" s="133">
        <v>80.92</v>
      </c>
      <c r="CU134" s="129">
        <v>2017</v>
      </c>
      <c r="CV134" s="129" t="s">
        <v>79</v>
      </c>
      <c r="CW134" s="131" t="s">
        <v>81</v>
      </c>
      <c r="CX134" s="131" t="s">
        <v>81</v>
      </c>
      <c r="CY134" s="129" t="s">
        <v>81</v>
      </c>
      <c r="CZ134" s="129" t="s">
        <v>81</v>
      </c>
      <c r="DA134" s="129" t="s">
        <v>81</v>
      </c>
      <c r="DB134" s="129" t="s">
        <v>81</v>
      </c>
      <c r="DC134" s="129" t="s">
        <v>81</v>
      </c>
      <c r="DD134" s="129" t="s">
        <v>81</v>
      </c>
      <c r="DE134" s="129" t="s">
        <v>81</v>
      </c>
      <c r="DF134" s="129">
        <v>0</v>
      </c>
      <c r="DG134" s="134">
        <v>9.35</v>
      </c>
      <c r="DH134" s="134">
        <v>8.59</v>
      </c>
      <c r="DI134" s="134">
        <v>9.69</v>
      </c>
      <c r="DJ134" s="134">
        <v>9.6999999999999993</v>
      </c>
      <c r="DK134" s="134">
        <v>9.25</v>
      </c>
      <c r="DL134" s="131"/>
      <c r="DM134" s="129">
        <v>46.58</v>
      </c>
      <c r="DN134" s="129">
        <v>9.3160000000000007</v>
      </c>
      <c r="DO134" s="129"/>
      <c r="DP134" s="131" t="s">
        <v>138</v>
      </c>
      <c r="DQ134" s="129">
        <v>0</v>
      </c>
      <c r="DR134" s="129">
        <v>0</v>
      </c>
      <c r="DS134" s="129" t="s">
        <v>83</v>
      </c>
      <c r="DT134" s="129" t="s">
        <v>83</v>
      </c>
      <c r="DU134" s="129" t="s">
        <v>83</v>
      </c>
      <c r="DV134" s="129" t="s">
        <v>83</v>
      </c>
      <c r="DW134" s="131" t="s">
        <v>83</v>
      </c>
      <c r="DX134" s="131" t="s">
        <v>84</v>
      </c>
      <c r="DY134" s="131" t="s">
        <v>81</v>
      </c>
      <c r="DZ134" s="131" t="s">
        <v>6641</v>
      </c>
      <c r="EA134" s="131" t="s">
        <v>6642</v>
      </c>
      <c r="EB134" s="131" t="s">
        <v>6643</v>
      </c>
      <c r="EC134" s="131" t="s">
        <v>6644</v>
      </c>
      <c r="ED134" s="131" t="s">
        <v>89</v>
      </c>
      <c r="EE134" s="131" t="s">
        <v>6645</v>
      </c>
      <c r="EF134" s="131" t="s">
        <v>6646</v>
      </c>
      <c r="EG134" s="131" t="s">
        <v>6647</v>
      </c>
      <c r="EH134" s="131" t="s">
        <v>6648</v>
      </c>
      <c r="EI134" s="131" t="s">
        <v>6649</v>
      </c>
      <c r="EJ134" s="135" t="s">
        <v>6650</v>
      </c>
      <c r="EK134" s="135" t="s">
        <v>6651</v>
      </c>
      <c r="EL134" s="135" t="s">
        <v>6652</v>
      </c>
      <c r="EM134" s="131" t="s">
        <v>81</v>
      </c>
      <c r="EN134" s="131" t="s">
        <v>81</v>
      </c>
    </row>
    <row r="135" spans="1:144" ht="18" thickTop="1" thickBot="1">
      <c r="A135" s="575">
        <f t="shared" si="8"/>
        <v>134</v>
      </c>
      <c r="B135" s="572" t="s">
        <v>6728</v>
      </c>
      <c r="C135" s="600" t="s">
        <v>6729</v>
      </c>
      <c r="D135" s="570" t="s">
        <v>13209</v>
      </c>
      <c r="E135" s="568" t="str">
        <f t="shared" si="6"/>
        <v>Not Placed</v>
      </c>
      <c r="F135" s="570" t="s">
        <v>12493</v>
      </c>
      <c r="G135" s="570" t="s">
        <v>274</v>
      </c>
      <c r="H135" s="131" t="str">
        <f>VLOOKUP(B135,CMPN2!C:E,3,0)</f>
        <v>12th + Engineering without live KT</v>
      </c>
      <c r="I135" s="610">
        <v>36314</v>
      </c>
      <c r="J135" s="572">
        <v>21</v>
      </c>
      <c r="K135" s="611" t="s">
        <v>6730</v>
      </c>
      <c r="L135" s="611" t="s">
        <v>6730</v>
      </c>
      <c r="M135" s="611" t="s">
        <v>6731</v>
      </c>
      <c r="N135" s="612" t="s">
        <v>6727</v>
      </c>
      <c r="O135" s="612">
        <v>9920334405</v>
      </c>
      <c r="P135" s="612">
        <v>7715094494</v>
      </c>
      <c r="Q135" s="612" t="e">
        <f>VLOOKUP(B135,'TCS CON'!$D$1:$H$98,5,0)</f>
        <v>#N/A</v>
      </c>
      <c r="R135" s="612" t="e">
        <f>VLOOKUP(B135,LTI!$C$1:$H$46,6,0)</f>
        <v>#N/A</v>
      </c>
      <c r="S135" s="612" t="e">
        <f>VLOOKUP(B135,JARO!$E$2:$I$11,5,0)</f>
        <v>#N/A</v>
      </c>
      <c r="T135" s="612" t="e">
        <f>VLOOKUP(B135,Capgemini!$D$3:$H$78,5,0)</f>
        <v>#N/A</v>
      </c>
      <c r="U135" s="612" t="e">
        <f>VLOOKUP(B135,Carwale!$D$1:$H$4,5,0)</f>
        <v>#N/A</v>
      </c>
      <c r="V135" s="612" t="e">
        <f>VLOOKUP(B135,'Interactive Brokers'!E:I,5,0)</f>
        <v>#N/A</v>
      </c>
      <c r="W135" s="612" t="e">
        <f>VLOOKUP(B135,'REL Jio'!E:I,5,0)</f>
        <v>#N/A</v>
      </c>
      <c r="X135" s="612" t="e">
        <f>VLOOKUP(B135,'Sciative Sol'!E:I,5,0)</f>
        <v>#N/A</v>
      </c>
      <c r="Y135" s="612" t="e">
        <f>VLOOKUP(B135,'Hexaware Tech'!E:I,5,0)</f>
        <v>#N/A</v>
      </c>
      <c r="Z135" s="612" t="e">
        <f>VLOOKUP(B135,Axis!D:H,5,0)</f>
        <v>#N/A</v>
      </c>
      <c r="AA135" s="612" t="e">
        <f>VLOOKUP(B135,Ugam!$D$3:$H$26,5,0)</f>
        <v>#N/A</v>
      </c>
      <c r="AB135" s="612" t="e">
        <f>VLOOKUP(B135,Zeus!F:J,5,0)</f>
        <v>#N/A</v>
      </c>
      <c r="AC135" s="612" t="e">
        <f>VLOOKUP(B135,Montran!F:J,5,0)</f>
        <v>#N/A</v>
      </c>
      <c r="AD135" s="612" t="e">
        <f>VLOOKUP(B135,Endurance!G135:L135,5,0)</f>
        <v>#N/A</v>
      </c>
      <c r="AE135" s="612" t="e">
        <f>VLOOKUP(B135,'Swabhav Techlabs'!$F$1:$J$2,5,0)</f>
        <v>#N/A</v>
      </c>
      <c r="AF135" s="612" t="e">
        <f>VLOOKUP(B135,'Quality Kiosk'!$F$1:$J$18,5,0)</f>
        <v>#N/A</v>
      </c>
      <c r="AG135" s="612" t="e">
        <f>VLOOKUP(B135,'Lemon VB'!$F$1:$J$2,5,0)</f>
        <v>#N/A</v>
      </c>
      <c r="AH135" s="612" t="e">
        <f>VLOOKUP(B135,Gocomet!$E$1:$I$3,5,0)</f>
        <v>#N/A</v>
      </c>
      <c r="AI135" s="612" t="e">
        <f>VLOOKUP(B135,'Ingram Micro'!$E$1:$I$8,5,0)</f>
        <v>#N/A</v>
      </c>
      <c r="AJ135" s="612" t="e">
        <f>VLOOKUP(B135,'DePronto Infotech'!$E$1:$I$2,5,0)</f>
        <v>#N/A</v>
      </c>
      <c r="AK135" s="612" t="e">
        <f>VLOOKUP(B135,'Reliance Retail'!$E$1:$I$4,5,0)</f>
        <v>#N/A</v>
      </c>
      <c r="AL135" s="612" t="e">
        <f>VLOOKUP(B135,'Bright Champs'!$D$1:$H$13,5,0)</f>
        <v>#N/A</v>
      </c>
      <c r="AM135" s="612" t="e">
        <f>VLOOKUP(B135,Neosoft!$E$1:$I$12,5,0)</f>
        <v>#N/A</v>
      </c>
      <c r="AN135" s="612" t="e">
        <f>VLOOKUP(B135,Infosys!$E$1:$I$3,5,0)</f>
        <v>#N/A</v>
      </c>
      <c r="AO135" s="612" t="e">
        <f>VLOOKUP(B135,Cerelabs!$E$1:$I$5,5,0)</f>
        <v>#N/A</v>
      </c>
      <c r="AP135" s="612" t="e">
        <f>VLOOKUP(B135,'Neebal Technologies'!$D$1:$H$2,5,0)</f>
        <v>#N/A</v>
      </c>
      <c r="AQ135" s="612" t="e">
        <f>VLOOKUP(B135,'Vertiv Energy'!$D$1:$H$2,5,0)</f>
        <v>#N/A</v>
      </c>
      <c r="AR135" s="612" t="e">
        <f>VLOOKUP(B135,'Acidaes Solutions (CRMNEXT)'!$D$1:$H$3,5,0)</f>
        <v>#N/A</v>
      </c>
      <c r="AS135" s="612" t="e">
        <f>VLOOKUP(B135,Growisto!$D$1:$H$2,5,0)</f>
        <v>#N/A</v>
      </c>
      <c r="AT135" s="612" t="e">
        <f>VLOOKUP(B135,'9.9 Mediaworx - Digit'!$D$1:$H$2,5,0)</f>
        <v>#N/A</v>
      </c>
      <c r="AU135" s="612" t="e">
        <f>VLOOKUP(B135,'Vistaar systems Pvt Ltd'!$D$2:$H$3,5,0)</f>
        <v>#N/A</v>
      </c>
      <c r="AV135" s="612" t="e">
        <f>VLOOKUP(B135,'Course 5i'!$D$2:$H$11,5,0)</f>
        <v>#N/A</v>
      </c>
      <c r="AW135" s="612" t="e">
        <f>VLOOKUP(B135,'Radiant Appliances &amp; Electronic'!$D$1:$H$13,5,0)</f>
        <v>#N/A</v>
      </c>
      <c r="AX135" s="612" t="e">
        <f>VLOOKUP(B135,'Atos Global'!$D$3:$H$27,5,0)</f>
        <v>#N/A</v>
      </c>
      <c r="AY135" s="612" t="e">
        <f>VLOOKUP(B135,'Saama Technologies'!$D$1:$H$2,5,0)</f>
        <v>#N/A</v>
      </c>
      <c r="AZ135" s="612" t="e">
        <f>VLOOKUP(B135,'Multiplier Solutions'!$D$1:$H$2,5,0)</f>
        <v>#N/A</v>
      </c>
      <c r="BA135" s="612" t="e">
        <f>VLOOKUP(B135,GEP!$D$2:$H$5,5,0)</f>
        <v>#N/A</v>
      </c>
      <c r="BB135" s="612" t="e">
        <f>VLOOKUP(B135,Accenture!$D$1:$H$6,5,0)</f>
        <v>#N/A</v>
      </c>
      <c r="BC135" s="612" t="e">
        <f>VLOOKUP(B135,'Endurance International Group'!$D$1:$H$2,5,0)</f>
        <v>#N/A</v>
      </c>
      <c r="BD135" s="612" t="e">
        <f>VLOOKUP(B135,Newgen!$D$1:$H$2,5,0)</f>
        <v>#N/A</v>
      </c>
      <c r="BE135" s="612" t="e">
        <f>VLOOKUP(B135,'3D Incredible'!D135:H135,5,0)</f>
        <v>#N/A</v>
      </c>
      <c r="BF135" s="612" t="e">
        <f>VLOOKUP(B135,'Raja Software Labs'!$D$2:$H$2,5,0)</f>
        <v>#N/A</v>
      </c>
      <c r="BG135" s="612" t="e">
        <f>VLOOKUP(B135,Wipro!$D$1:$H$2,5,0)</f>
        <v>#N/A</v>
      </c>
      <c r="BH135" s="612" t="e">
        <f>VLOOKUP(B135,'Perch Technologies'!$D$2:$H$2,5,0)</f>
        <v>#N/A</v>
      </c>
      <c r="BI135" s="612" t="e">
        <f>VLOOKUP(B135,'Morning Star'!$D$1:$H$6,5,0)</f>
        <v>#N/A</v>
      </c>
      <c r="BJ135" s="612" t="e">
        <f>VLOOKUP(B135,Flexiloans!$D$1:$H$2,5,0)</f>
        <v>#N/A</v>
      </c>
      <c r="BK135" s="612" t="e">
        <f>VLOOKUP(B135,'Thirdware Solutions'!$D$1:$H$2,5,0)</f>
        <v>#N/A</v>
      </c>
      <c r="BL135" s="612" t="e">
        <f>VLOOKUP(B135,Tescom!$D$1:$H$8,5,0)</f>
        <v>#N/A</v>
      </c>
      <c r="BM135" s="612" t="e">
        <f>VLOOKUP(B135,'Cogno AI'!$D$1:$H$2,5,0)</f>
        <v>#N/A</v>
      </c>
      <c r="BN135" s="612" t="e">
        <f>VLOOKUP(B135,'ABM Knowledgeware'!$D$1:$H$2,5,0)</f>
        <v>#N/A</v>
      </c>
      <c r="BO135" s="612" t="e">
        <f>VLOOKUP(B135,'Concerto Software'!$D$1:$H$3,5,0)</f>
        <v>#N/A</v>
      </c>
      <c r="BP135" s="612" t="e">
        <f>VLOOKUP(B135,'My Captain'!$D$1:$H$4,5,0)</f>
        <v>#N/A</v>
      </c>
      <c r="BQ135" s="612" t="e">
        <f>VLOOKUP(B135,'Finoux Solutions'!$D$2:$H$4,5,0)</f>
        <v>#N/A</v>
      </c>
      <c r="BR135" s="612" t="e">
        <f>VLOOKUP(B135,'MITR Learning'!$D$1:$H$2,5,0)</f>
        <v>#N/A</v>
      </c>
      <c r="BS135" s="612" t="e">
        <f>VLOOKUP(B135,Nucsoft!$D$2:$H$6,5,0)</f>
        <v>#N/A</v>
      </c>
      <c r="BT135" s="612" t="e">
        <f>VLOOKUP(B135,'Paras Cadd'!$D$1:$H$2,5,0)</f>
        <v>#N/A</v>
      </c>
      <c r="BU135" s="612" t="e">
        <f>VLOOKUP(B135,'ICICI Securities'!$D$1:$H$2,5,0)</f>
        <v>#N/A</v>
      </c>
      <c r="BV135" s="612" t="e">
        <f>VLOOKUP(B135,'Citius Tech'!$D$2:$H$5,5,0)</f>
        <v>#N/A</v>
      </c>
      <c r="BW135" s="612" t="e">
        <f>VLOOKUP(B135,'Buzzy Brains'!$D$2:$H$2,5,0)</f>
        <v>#N/A</v>
      </c>
      <c r="BX135" s="612" t="e">
        <f>VLOOKUP(B135,'Decimal Point'!$D$2:$H$2,5,0)</f>
        <v>#N/A</v>
      </c>
      <c r="BY135" s="612" t="e">
        <f>VLOOKUP(B135,'Sankey Business Solutions'!$D$2:$H$3,5,0)</f>
        <v>#N/A</v>
      </c>
      <c r="BZ135" s="612" t="e">
        <f>VLOOKUP(B135,'Nangia &amp; Co LLP'!$D$2:$H$2,5,0)</f>
        <v>#N/A</v>
      </c>
      <c r="CA135" s="612" t="e">
        <f>VLOOKUP(B135,'FIS Solutions India Pvt Ltd'!$D$2:$H$2,5,0)</f>
        <v>#N/A</v>
      </c>
      <c r="CB135" s="612" t="e">
        <f>VLOOKUP(B135,'Delta Technology &amp; Management '!$D$2:$H$16,5,0)</f>
        <v>#N/A</v>
      </c>
      <c r="CC135" s="612" t="e">
        <f>VLOOKUP(B135,'Espoir Networks'!$D$3:$H$11,5,0)</f>
        <v>#N/A</v>
      </c>
      <c r="CD135" s="612" t="e">
        <f>VLOOKUP(B135,'Servosys Solution'!$D$3:$H$5,5,0)</f>
        <v>#N/A</v>
      </c>
      <c r="CE135" s="612" t="e">
        <f>VLOOKUP(B135,'Ribbon Communications'!$D$3:$H$4,5,0)</f>
        <v>#N/A</v>
      </c>
      <c r="CF135" s="612">
        <f t="shared" si="7"/>
        <v>0</v>
      </c>
      <c r="CG135" s="129" t="s">
        <v>134</v>
      </c>
      <c r="CH135" s="129">
        <v>546423982150</v>
      </c>
      <c r="CI135" s="129" t="s">
        <v>6732</v>
      </c>
      <c r="CJ135" s="129" t="s">
        <v>11736</v>
      </c>
      <c r="CK135" s="132">
        <v>42917</v>
      </c>
      <c r="CL135" s="129">
        <v>2021</v>
      </c>
      <c r="CM135" s="128" t="s">
        <v>6733</v>
      </c>
      <c r="CN135" s="129">
        <v>471</v>
      </c>
      <c r="CO135" s="133">
        <v>94.2</v>
      </c>
      <c r="CP135" s="129">
        <v>2015</v>
      </c>
      <c r="CQ135" s="129" t="s">
        <v>79</v>
      </c>
      <c r="CR135" s="128" t="s">
        <v>12156</v>
      </c>
      <c r="CS135" s="129">
        <v>538</v>
      </c>
      <c r="CT135" s="133">
        <v>82.77</v>
      </c>
      <c r="CU135" s="129">
        <v>2017</v>
      </c>
      <c r="CV135" s="129" t="s">
        <v>79</v>
      </c>
      <c r="CW135" s="131" t="s">
        <v>81</v>
      </c>
      <c r="CX135" s="131" t="s">
        <v>81</v>
      </c>
      <c r="CY135" s="129" t="s">
        <v>81</v>
      </c>
      <c r="CZ135" s="129" t="s">
        <v>81</v>
      </c>
      <c r="DA135" s="129" t="s">
        <v>81</v>
      </c>
      <c r="DB135" s="129" t="s">
        <v>81</v>
      </c>
      <c r="DC135" s="129" t="s">
        <v>81</v>
      </c>
      <c r="DD135" s="129" t="s">
        <v>81</v>
      </c>
      <c r="DE135" s="129" t="s">
        <v>81</v>
      </c>
      <c r="DF135" s="129">
        <v>0</v>
      </c>
      <c r="DG135" s="134">
        <v>8.44</v>
      </c>
      <c r="DH135" s="134">
        <v>8.2799999999999994</v>
      </c>
      <c r="DI135" s="134">
        <v>9.0399999999999991</v>
      </c>
      <c r="DJ135" s="134">
        <v>9.19</v>
      </c>
      <c r="DK135" s="134">
        <v>7.7</v>
      </c>
      <c r="DL135" s="131"/>
      <c r="DM135" s="129">
        <v>42.65</v>
      </c>
      <c r="DN135" s="129">
        <v>8.5299999999999994</v>
      </c>
      <c r="DO135" s="129"/>
      <c r="DP135" s="131" t="s">
        <v>138</v>
      </c>
      <c r="DQ135" s="129">
        <v>0</v>
      </c>
      <c r="DR135" s="129">
        <v>0</v>
      </c>
      <c r="DS135" s="129" t="s">
        <v>83</v>
      </c>
      <c r="DT135" s="129" t="s">
        <v>83</v>
      </c>
      <c r="DU135" s="129" t="s">
        <v>83</v>
      </c>
      <c r="DV135" s="129" t="s">
        <v>83</v>
      </c>
      <c r="DW135" s="131" t="s">
        <v>83</v>
      </c>
      <c r="DX135" s="131" t="s">
        <v>84</v>
      </c>
      <c r="DY135" s="131" t="s">
        <v>81</v>
      </c>
      <c r="DZ135" s="131" t="s">
        <v>6735</v>
      </c>
      <c r="EA135" s="131" t="s">
        <v>6736</v>
      </c>
      <c r="EB135" s="131" t="s">
        <v>6737</v>
      </c>
      <c r="EC135" s="131" t="s">
        <v>6738</v>
      </c>
      <c r="ED135" s="131" t="s">
        <v>89</v>
      </c>
      <c r="EE135" s="131" t="s">
        <v>81</v>
      </c>
      <c r="EF135" s="131" t="s">
        <v>6739</v>
      </c>
      <c r="EG135" s="131" t="s">
        <v>81</v>
      </c>
      <c r="EH135" s="131" t="s">
        <v>81</v>
      </c>
      <c r="EI135" s="131" t="s">
        <v>6740</v>
      </c>
      <c r="EJ135" s="135" t="s">
        <v>6741</v>
      </c>
      <c r="EK135" s="135" t="s">
        <v>6742</v>
      </c>
      <c r="EL135" s="135" t="s">
        <v>6743</v>
      </c>
      <c r="EM135" s="135" t="s">
        <v>6744</v>
      </c>
      <c r="EN135" s="131" t="s">
        <v>81</v>
      </c>
    </row>
    <row r="136" spans="1:144" ht="18" thickTop="1" thickBot="1">
      <c r="A136" s="575">
        <f t="shared" si="8"/>
        <v>135</v>
      </c>
      <c r="B136" s="572" t="s">
        <v>6861</v>
      </c>
      <c r="C136" s="600" t="s">
        <v>6862</v>
      </c>
      <c r="D136" s="570" t="s">
        <v>13208</v>
      </c>
      <c r="E136" s="568" t="str">
        <f t="shared" si="6"/>
        <v>Not Placed</v>
      </c>
      <c r="F136" s="570" t="s">
        <v>12493</v>
      </c>
      <c r="G136" s="570" t="s">
        <v>274</v>
      </c>
      <c r="H136" s="131" t="str">
        <f>VLOOKUP(B136,CMPN2!C:E,3,0)</f>
        <v>12th + Engineering with live KT</v>
      </c>
      <c r="I136" s="610" t="s">
        <v>6863</v>
      </c>
      <c r="J136" s="572">
        <v>20</v>
      </c>
      <c r="K136" s="611" t="s">
        <v>6864</v>
      </c>
      <c r="L136" s="611" t="s">
        <v>73</v>
      </c>
      <c r="M136" s="611" t="s">
        <v>6865</v>
      </c>
      <c r="N136" s="612" t="s">
        <v>6860</v>
      </c>
      <c r="O136" s="612">
        <v>2225348863</v>
      </c>
      <c r="P136" s="612">
        <v>7715081627</v>
      </c>
      <c r="Q136" s="612" t="e">
        <f>VLOOKUP(B136,'TCS CON'!$D$1:$H$98,5,0)</f>
        <v>#N/A</v>
      </c>
      <c r="R136" s="612" t="e">
        <f>VLOOKUP(B136,LTI!$C$1:$H$46,6,0)</f>
        <v>#N/A</v>
      </c>
      <c r="S136" s="612" t="e">
        <f>VLOOKUP(B136,JARO!$E$2:$I$11,5,0)</f>
        <v>#N/A</v>
      </c>
      <c r="T136" s="612" t="e">
        <f>VLOOKUP(B136,Capgemini!$D$3:$H$78,5,0)</f>
        <v>#N/A</v>
      </c>
      <c r="U136" s="612" t="e">
        <f>VLOOKUP(B136,Carwale!$D$1:$H$4,5,0)</f>
        <v>#N/A</v>
      </c>
      <c r="V136" s="612" t="e">
        <f>VLOOKUP(B136,'Interactive Brokers'!E:I,5,0)</f>
        <v>#N/A</v>
      </c>
      <c r="W136" s="612" t="e">
        <f>VLOOKUP(B136,'REL Jio'!E:I,5,0)</f>
        <v>#N/A</v>
      </c>
      <c r="X136" s="612" t="e">
        <f>VLOOKUP(B136,'Sciative Sol'!E:I,5,0)</f>
        <v>#N/A</v>
      </c>
      <c r="Y136" s="612" t="e">
        <f>VLOOKUP(B136,'Hexaware Tech'!E:I,5,0)</f>
        <v>#N/A</v>
      </c>
      <c r="Z136" s="612" t="e">
        <f>VLOOKUP(B136,Axis!D:H,5,0)</f>
        <v>#N/A</v>
      </c>
      <c r="AA136" s="612" t="e">
        <f>VLOOKUP(B136,Ugam!$D$3:$H$26,5,0)</f>
        <v>#N/A</v>
      </c>
      <c r="AB136" s="612" t="e">
        <f>VLOOKUP(B136,Zeus!F:J,5,0)</f>
        <v>#N/A</v>
      </c>
      <c r="AC136" s="612" t="e">
        <f>VLOOKUP(B136,Montran!F:J,5,0)</f>
        <v>#N/A</v>
      </c>
      <c r="AD136" s="612" t="e">
        <f>VLOOKUP(B136,Endurance!G136:L136,5,0)</f>
        <v>#N/A</v>
      </c>
      <c r="AE136" s="612" t="e">
        <f>VLOOKUP(B136,'Swabhav Techlabs'!$F$1:$J$2,5,0)</f>
        <v>#N/A</v>
      </c>
      <c r="AF136" s="612" t="e">
        <f>VLOOKUP(B136,'Quality Kiosk'!$F$1:$J$18,5,0)</f>
        <v>#N/A</v>
      </c>
      <c r="AG136" s="612" t="e">
        <f>VLOOKUP(B136,'Lemon VB'!$F$1:$J$2,5,0)</f>
        <v>#N/A</v>
      </c>
      <c r="AH136" s="612" t="e">
        <f>VLOOKUP(B136,Gocomet!$E$1:$I$3,5,0)</f>
        <v>#N/A</v>
      </c>
      <c r="AI136" s="612" t="e">
        <f>VLOOKUP(B136,'Ingram Micro'!$E$1:$I$8,5,0)</f>
        <v>#N/A</v>
      </c>
      <c r="AJ136" s="612" t="e">
        <f>VLOOKUP(B136,'DePronto Infotech'!$E$1:$I$2,5,0)</f>
        <v>#N/A</v>
      </c>
      <c r="AK136" s="612" t="e">
        <f>VLOOKUP(B136,'Reliance Retail'!$E$1:$I$4,5,0)</f>
        <v>#N/A</v>
      </c>
      <c r="AL136" s="612" t="e">
        <f>VLOOKUP(B136,'Bright Champs'!$D$1:$H$13,5,0)</f>
        <v>#N/A</v>
      </c>
      <c r="AM136" s="612" t="e">
        <f>VLOOKUP(B136,Neosoft!$E$1:$I$12,5,0)</f>
        <v>#N/A</v>
      </c>
      <c r="AN136" s="612" t="e">
        <f>VLOOKUP(B136,Infosys!$E$1:$I$3,5,0)</f>
        <v>#N/A</v>
      </c>
      <c r="AO136" s="612" t="e">
        <f>VLOOKUP(B136,Cerelabs!$E$1:$I$5,5,0)</f>
        <v>#N/A</v>
      </c>
      <c r="AP136" s="612" t="e">
        <f>VLOOKUP(B136,'Neebal Technologies'!$D$1:$H$2,5,0)</f>
        <v>#N/A</v>
      </c>
      <c r="AQ136" s="612" t="e">
        <f>VLOOKUP(B136,'Vertiv Energy'!$D$1:$H$2,5,0)</f>
        <v>#N/A</v>
      </c>
      <c r="AR136" s="612" t="e">
        <f>VLOOKUP(B136,'Acidaes Solutions (CRMNEXT)'!$D$1:$H$3,5,0)</f>
        <v>#N/A</v>
      </c>
      <c r="AS136" s="612" t="e">
        <f>VLOOKUP(B136,Growisto!$D$1:$H$2,5,0)</f>
        <v>#N/A</v>
      </c>
      <c r="AT136" s="612" t="e">
        <f>VLOOKUP(B136,'9.9 Mediaworx - Digit'!$D$1:$H$2,5,0)</f>
        <v>#N/A</v>
      </c>
      <c r="AU136" s="612" t="e">
        <f>VLOOKUP(B136,'Vistaar systems Pvt Ltd'!$D$2:$H$3,5,0)</f>
        <v>#N/A</v>
      </c>
      <c r="AV136" s="612" t="e">
        <f>VLOOKUP(B136,'Course 5i'!$D$2:$H$11,5,0)</f>
        <v>#N/A</v>
      </c>
      <c r="AW136" s="612" t="e">
        <f>VLOOKUP(B136,'Radiant Appliances &amp; Electronic'!$D$1:$H$13,5,0)</f>
        <v>#N/A</v>
      </c>
      <c r="AX136" s="612" t="e">
        <f>VLOOKUP(B136,'Atos Global'!$D$3:$H$27,5,0)</f>
        <v>#N/A</v>
      </c>
      <c r="AY136" s="612" t="e">
        <f>VLOOKUP(B136,'Saama Technologies'!$D$1:$H$2,5,0)</f>
        <v>#N/A</v>
      </c>
      <c r="AZ136" s="612" t="e">
        <f>VLOOKUP(B136,'Multiplier Solutions'!$D$1:$H$2,5,0)</f>
        <v>#N/A</v>
      </c>
      <c r="BA136" s="612" t="e">
        <f>VLOOKUP(B136,GEP!$D$2:$H$5,5,0)</f>
        <v>#N/A</v>
      </c>
      <c r="BB136" s="612" t="e">
        <f>VLOOKUP(B136,Accenture!$D$1:$H$6,5,0)</f>
        <v>#N/A</v>
      </c>
      <c r="BC136" s="612" t="e">
        <f>VLOOKUP(B136,'Endurance International Group'!$D$1:$H$2,5,0)</f>
        <v>#N/A</v>
      </c>
      <c r="BD136" s="612" t="e">
        <f>VLOOKUP(B136,Newgen!$D$1:$H$2,5,0)</f>
        <v>#N/A</v>
      </c>
      <c r="BE136" s="612" t="e">
        <f>VLOOKUP(B136,'3D Incredible'!D136:H136,5,0)</f>
        <v>#N/A</v>
      </c>
      <c r="BF136" s="612" t="e">
        <f>VLOOKUP(B136,'Raja Software Labs'!$D$2:$H$2,5,0)</f>
        <v>#N/A</v>
      </c>
      <c r="BG136" s="612" t="e">
        <f>VLOOKUP(B136,Wipro!$D$1:$H$2,5,0)</f>
        <v>#N/A</v>
      </c>
      <c r="BH136" s="612" t="e">
        <f>VLOOKUP(B136,'Perch Technologies'!$D$2:$H$2,5,0)</f>
        <v>#N/A</v>
      </c>
      <c r="BI136" s="612" t="e">
        <f>VLOOKUP(B136,'Morning Star'!$D$1:$H$6,5,0)</f>
        <v>#N/A</v>
      </c>
      <c r="BJ136" s="612" t="e">
        <f>VLOOKUP(B136,Flexiloans!$D$1:$H$2,5,0)</f>
        <v>#N/A</v>
      </c>
      <c r="BK136" s="612" t="e">
        <f>VLOOKUP(B136,'Thirdware Solutions'!$D$1:$H$2,5,0)</f>
        <v>#N/A</v>
      </c>
      <c r="BL136" s="612" t="e">
        <f>VLOOKUP(B136,Tescom!$D$1:$H$8,5,0)</f>
        <v>#N/A</v>
      </c>
      <c r="BM136" s="612" t="e">
        <f>VLOOKUP(B136,'Cogno AI'!$D$1:$H$2,5,0)</f>
        <v>#N/A</v>
      </c>
      <c r="BN136" s="612" t="e">
        <f>VLOOKUP(B136,'ABM Knowledgeware'!$D$1:$H$2,5,0)</f>
        <v>#N/A</v>
      </c>
      <c r="BO136" s="612" t="e">
        <f>VLOOKUP(B136,'Concerto Software'!$D$1:$H$3,5,0)</f>
        <v>#N/A</v>
      </c>
      <c r="BP136" s="612" t="e">
        <f>VLOOKUP(B136,'My Captain'!$D$1:$H$4,5,0)</f>
        <v>#N/A</v>
      </c>
      <c r="BQ136" s="612" t="e">
        <f>VLOOKUP(B136,'Finoux Solutions'!$D$2:$H$4,5,0)</f>
        <v>#N/A</v>
      </c>
      <c r="BR136" s="612" t="e">
        <f>VLOOKUP(B136,'MITR Learning'!$D$1:$H$2,5,0)</f>
        <v>#N/A</v>
      </c>
      <c r="BS136" s="612" t="e">
        <f>VLOOKUP(B136,Nucsoft!$D$2:$H$6,5,0)</f>
        <v>#N/A</v>
      </c>
      <c r="BT136" s="612" t="e">
        <f>VLOOKUP(B136,'Paras Cadd'!$D$1:$H$2,5,0)</f>
        <v>#N/A</v>
      </c>
      <c r="BU136" s="612" t="e">
        <f>VLOOKUP(B136,'ICICI Securities'!$D$1:$H$2,5,0)</f>
        <v>#N/A</v>
      </c>
      <c r="BV136" s="612" t="e">
        <f>VLOOKUP(B136,'Citius Tech'!$D$2:$H$5,5,0)</f>
        <v>#N/A</v>
      </c>
      <c r="BW136" s="612" t="e">
        <f>VLOOKUP(B136,'Buzzy Brains'!$D$2:$H$2,5,0)</f>
        <v>#N/A</v>
      </c>
      <c r="BX136" s="612" t="e">
        <f>VLOOKUP(B136,'Decimal Point'!$D$2:$H$2,5,0)</f>
        <v>#N/A</v>
      </c>
      <c r="BY136" s="612" t="e">
        <f>VLOOKUP(B136,'Sankey Business Solutions'!$D$2:$H$3,5,0)</f>
        <v>#N/A</v>
      </c>
      <c r="BZ136" s="612" t="e">
        <f>VLOOKUP(B136,'Nangia &amp; Co LLP'!$D$2:$H$2,5,0)</f>
        <v>#N/A</v>
      </c>
      <c r="CA136" s="612" t="e">
        <f>VLOOKUP(B136,'FIS Solutions India Pvt Ltd'!$D$2:$H$2,5,0)</f>
        <v>#N/A</v>
      </c>
      <c r="CB136" s="612" t="e">
        <f>VLOOKUP(B136,'Delta Technology &amp; Management '!$D$2:$H$16,5,0)</f>
        <v>#N/A</v>
      </c>
      <c r="CC136" s="612" t="e">
        <f>VLOOKUP(B136,'Espoir Networks'!$D$3:$H$11,5,0)</f>
        <v>#N/A</v>
      </c>
      <c r="CD136" s="612" t="e">
        <f>VLOOKUP(B136,'Servosys Solution'!$D$3:$H$5,5,0)</f>
        <v>#N/A</v>
      </c>
      <c r="CE136" s="612" t="e">
        <f>VLOOKUP(B136,'Ribbon Communications'!$D$3:$H$4,5,0)</f>
        <v>#N/A</v>
      </c>
      <c r="CF136" s="612">
        <f t="shared" si="7"/>
        <v>0</v>
      </c>
      <c r="CG136" s="129" t="s">
        <v>134</v>
      </c>
      <c r="CH136" s="129" t="s">
        <v>134</v>
      </c>
      <c r="CI136" s="129" t="s">
        <v>6866</v>
      </c>
      <c r="CJ136" s="129" t="s">
        <v>11735</v>
      </c>
      <c r="CK136" s="132">
        <v>42917</v>
      </c>
      <c r="CL136" s="129">
        <v>2021</v>
      </c>
      <c r="CM136" s="128" t="s">
        <v>11950</v>
      </c>
      <c r="CN136" s="129">
        <v>412</v>
      </c>
      <c r="CO136" s="133">
        <v>82.4</v>
      </c>
      <c r="CP136" s="129">
        <v>2015</v>
      </c>
      <c r="CQ136" s="129" t="s">
        <v>79</v>
      </c>
      <c r="CR136" s="128" t="s">
        <v>6868</v>
      </c>
      <c r="CS136" s="129" t="s">
        <v>6869</v>
      </c>
      <c r="CT136" s="133">
        <v>67</v>
      </c>
      <c r="CU136" s="129">
        <v>2017</v>
      </c>
      <c r="CV136" s="129" t="s">
        <v>79</v>
      </c>
      <c r="CW136" s="131" t="s">
        <v>81</v>
      </c>
      <c r="CX136" s="131" t="s">
        <v>81</v>
      </c>
      <c r="CY136" s="129" t="s">
        <v>81</v>
      </c>
      <c r="CZ136" s="129" t="s">
        <v>81</v>
      </c>
      <c r="DA136" s="129" t="s">
        <v>81</v>
      </c>
      <c r="DB136" s="129" t="s">
        <v>81</v>
      </c>
      <c r="DC136" s="129" t="s">
        <v>81</v>
      </c>
      <c r="DD136" s="129" t="s">
        <v>81</v>
      </c>
      <c r="DE136" s="129" t="s">
        <v>81</v>
      </c>
      <c r="DF136" s="129">
        <v>0</v>
      </c>
      <c r="DG136" s="134">
        <v>5</v>
      </c>
      <c r="DH136" s="134">
        <v>7</v>
      </c>
      <c r="DI136" s="134">
        <v>5</v>
      </c>
      <c r="DJ136" s="134">
        <v>6</v>
      </c>
      <c r="DK136" s="134">
        <v>7</v>
      </c>
      <c r="DL136" s="131"/>
      <c r="DM136" s="129">
        <v>30</v>
      </c>
      <c r="DN136" s="129">
        <v>6</v>
      </c>
      <c r="DO136" s="129"/>
      <c r="DP136" s="131" t="s">
        <v>138</v>
      </c>
      <c r="DQ136" s="129">
        <v>2</v>
      </c>
      <c r="DR136" s="129">
        <v>4</v>
      </c>
      <c r="DS136" s="129" t="s">
        <v>255</v>
      </c>
      <c r="DT136" s="129" t="s">
        <v>83</v>
      </c>
      <c r="DU136" s="129" t="s">
        <v>83</v>
      </c>
      <c r="DV136" s="129" t="s">
        <v>83</v>
      </c>
      <c r="DW136" s="131" t="s">
        <v>83</v>
      </c>
      <c r="DX136" s="131" t="s">
        <v>84</v>
      </c>
      <c r="DY136" s="131" t="s">
        <v>81</v>
      </c>
      <c r="DZ136" s="131" t="s">
        <v>6870</v>
      </c>
      <c r="EA136" s="131" t="s">
        <v>86</v>
      </c>
      <c r="EB136" s="131" t="s">
        <v>6871</v>
      </c>
      <c r="EC136" s="131" t="s">
        <v>86</v>
      </c>
      <c r="ED136" s="131" t="s">
        <v>89</v>
      </c>
      <c r="EE136" s="131" t="s">
        <v>6866</v>
      </c>
      <c r="EF136" s="131" t="s">
        <v>6872</v>
      </c>
      <c r="EG136" s="131" t="s">
        <v>6873</v>
      </c>
      <c r="EH136" s="131" t="s">
        <v>6874</v>
      </c>
      <c r="EI136" s="131" t="s">
        <v>4062</v>
      </c>
      <c r="EJ136" s="135" t="s">
        <v>6875</v>
      </c>
      <c r="EK136" s="135" t="s">
        <v>6876</v>
      </c>
      <c r="EL136" s="135" t="s">
        <v>6877</v>
      </c>
      <c r="EM136" s="135" t="s">
        <v>6878</v>
      </c>
      <c r="EN136" s="131" t="s">
        <v>81</v>
      </c>
    </row>
    <row r="137" spans="1:144" ht="18" thickTop="1" thickBot="1">
      <c r="A137" s="575">
        <f t="shared" si="8"/>
        <v>136</v>
      </c>
      <c r="B137" s="572" t="s">
        <v>6879</v>
      </c>
      <c r="C137" s="600" t="s">
        <v>6880</v>
      </c>
      <c r="D137" s="570" t="s">
        <v>13209</v>
      </c>
      <c r="E137" s="568" t="str">
        <f t="shared" si="6"/>
        <v>Placed</v>
      </c>
      <c r="F137" s="570" t="s">
        <v>12493</v>
      </c>
      <c r="G137" s="570" t="s">
        <v>274</v>
      </c>
      <c r="H137" s="131" t="str">
        <f>VLOOKUP(B137,CMPN2!C:E,3,0)</f>
        <v>12th + Engineering with live KT</v>
      </c>
      <c r="I137" s="610">
        <v>36171</v>
      </c>
      <c r="J137" s="572">
        <v>20</v>
      </c>
      <c r="K137" s="611" t="s">
        <v>6881</v>
      </c>
      <c r="L137" s="611" t="s">
        <v>6881</v>
      </c>
      <c r="M137" s="611" t="s">
        <v>6882</v>
      </c>
      <c r="N137" s="612" t="s">
        <v>6883</v>
      </c>
      <c r="O137" s="612">
        <v>9167487626</v>
      </c>
      <c r="P137" s="612">
        <v>9167487625</v>
      </c>
      <c r="Q137" s="612" t="e">
        <f>VLOOKUP(B137,'TCS CON'!$D$1:$H$98,5,0)</f>
        <v>#N/A</v>
      </c>
      <c r="R137" s="612" t="e">
        <f>VLOOKUP(B137,LTI!$C$1:$H$46,6,0)</f>
        <v>#N/A</v>
      </c>
      <c r="S137" s="612" t="e">
        <f>VLOOKUP(B137,JARO!$E$2:$I$11,5,0)</f>
        <v>#N/A</v>
      </c>
      <c r="T137" s="612" t="e">
        <f>VLOOKUP(B137,Capgemini!$D$3:$H$78,5,0)</f>
        <v>#N/A</v>
      </c>
      <c r="U137" s="612" t="e">
        <f>VLOOKUP(B137,Carwale!$D$1:$H$4,5,0)</f>
        <v>#N/A</v>
      </c>
      <c r="V137" s="612" t="e">
        <f>VLOOKUP(B137,'Interactive Brokers'!E:I,5,0)</f>
        <v>#N/A</v>
      </c>
      <c r="W137" s="612" t="e">
        <f>VLOOKUP(B137,'REL Jio'!E:I,5,0)</f>
        <v>#N/A</v>
      </c>
      <c r="X137" s="612" t="e">
        <f>VLOOKUP(B137,'Sciative Sol'!E:I,5,0)</f>
        <v>#N/A</v>
      </c>
      <c r="Y137" s="612" t="e">
        <f>VLOOKUP(B137,'Hexaware Tech'!E:I,5,0)</f>
        <v>#N/A</v>
      </c>
      <c r="Z137" s="612" t="e">
        <f>VLOOKUP(B137,Axis!D:H,5,0)</f>
        <v>#N/A</v>
      </c>
      <c r="AA137" s="612" t="e">
        <f>VLOOKUP(B137,Ugam!$D$3:$H$26,5,0)</f>
        <v>#N/A</v>
      </c>
      <c r="AB137" s="612" t="e">
        <f>VLOOKUP(B137,Zeus!F:J,5,0)</f>
        <v>#N/A</v>
      </c>
      <c r="AC137" s="612" t="e">
        <f>VLOOKUP(B137,Montran!F:J,5,0)</f>
        <v>#N/A</v>
      </c>
      <c r="AD137" s="612" t="e">
        <f>VLOOKUP(B137,Endurance!G137:L137,5,0)</f>
        <v>#N/A</v>
      </c>
      <c r="AE137" s="612" t="e">
        <f>VLOOKUP(B137,'Swabhav Techlabs'!$F$1:$J$2,5,0)</f>
        <v>#N/A</v>
      </c>
      <c r="AF137" s="612" t="e">
        <f>VLOOKUP(B137,'Quality Kiosk'!$F$1:$J$18,5,0)</f>
        <v>#N/A</v>
      </c>
      <c r="AG137" s="612" t="e">
        <f>VLOOKUP(B137,'Lemon VB'!$F$1:$J$2,5,0)</f>
        <v>#N/A</v>
      </c>
      <c r="AH137" s="612" t="e">
        <f>VLOOKUP(B137,Gocomet!$E$1:$I$3,5,0)</f>
        <v>#N/A</v>
      </c>
      <c r="AI137" s="612" t="e">
        <f>VLOOKUP(B137,'Ingram Micro'!$E$1:$I$8,5,0)</f>
        <v>#N/A</v>
      </c>
      <c r="AJ137" s="612" t="e">
        <f>VLOOKUP(B137,'DePronto Infotech'!$E$1:$I$2,5,0)</f>
        <v>#N/A</v>
      </c>
      <c r="AK137" s="612" t="e">
        <f>VLOOKUP(B137,'Reliance Retail'!$E$1:$I$4,5,0)</f>
        <v>#N/A</v>
      </c>
      <c r="AL137" s="612" t="e">
        <f>VLOOKUP(B137,'Bright Champs'!$D$1:$H$13,5,0)</f>
        <v>#N/A</v>
      </c>
      <c r="AM137" s="612" t="e">
        <f>VLOOKUP(B137,Neosoft!$E$1:$I$12,5,0)</f>
        <v>#N/A</v>
      </c>
      <c r="AN137" s="612" t="e">
        <f>VLOOKUP(B137,Infosys!$E$1:$I$3,5,0)</f>
        <v>#N/A</v>
      </c>
      <c r="AO137" s="612" t="e">
        <f>VLOOKUP(B137,Cerelabs!$E$1:$I$5,5,0)</f>
        <v>#N/A</v>
      </c>
      <c r="AP137" s="612" t="e">
        <f>VLOOKUP(B137,'Neebal Technologies'!$D$1:$H$2,5,0)</f>
        <v>#N/A</v>
      </c>
      <c r="AQ137" s="612" t="e">
        <f>VLOOKUP(B137,'Vertiv Energy'!$D$1:$H$2,5,0)</f>
        <v>#N/A</v>
      </c>
      <c r="AR137" s="612" t="e">
        <f>VLOOKUP(B137,'Acidaes Solutions (CRMNEXT)'!$D$1:$H$3,5,0)</f>
        <v>#N/A</v>
      </c>
      <c r="AS137" s="612" t="e">
        <f>VLOOKUP(B137,Growisto!$D$1:$H$2,5,0)</f>
        <v>#N/A</v>
      </c>
      <c r="AT137" s="612" t="e">
        <f>VLOOKUP(B137,'9.9 Mediaworx - Digit'!$D$1:$H$2,5,0)</f>
        <v>#N/A</v>
      </c>
      <c r="AU137" s="612" t="e">
        <f>VLOOKUP(B137,'Vistaar systems Pvt Ltd'!$D$2:$H$3,5,0)</f>
        <v>#N/A</v>
      </c>
      <c r="AV137" s="612" t="e">
        <f>VLOOKUP(B137,'Course 5i'!$D$2:$H$11,5,0)</f>
        <v>#N/A</v>
      </c>
      <c r="AW137" s="612" t="e">
        <f>VLOOKUP(B137,'Radiant Appliances &amp; Electronic'!$D$1:$H$13,5,0)</f>
        <v>#N/A</v>
      </c>
      <c r="AX137" s="612">
        <f>VLOOKUP(B137,'Atos Global'!$D$3:$H$27,5,0)</f>
        <v>310000</v>
      </c>
      <c r="AY137" s="612" t="e">
        <f>VLOOKUP(B137,'Saama Technologies'!$D$1:$H$2,5,0)</f>
        <v>#N/A</v>
      </c>
      <c r="AZ137" s="612" t="e">
        <f>VLOOKUP(B137,'Multiplier Solutions'!$D$1:$H$2,5,0)</f>
        <v>#N/A</v>
      </c>
      <c r="BA137" s="612" t="e">
        <f>VLOOKUP(B137,GEP!$D$2:$H$5,5,0)</f>
        <v>#N/A</v>
      </c>
      <c r="BB137" s="612" t="e">
        <f>VLOOKUP(B137,Accenture!$D$1:$H$6,5,0)</f>
        <v>#N/A</v>
      </c>
      <c r="BC137" s="612" t="e">
        <f>VLOOKUP(B137,'Endurance International Group'!$D$1:$H$2,5,0)</f>
        <v>#N/A</v>
      </c>
      <c r="BD137" s="612" t="e">
        <f>VLOOKUP(B137,Newgen!$D$1:$H$2,5,0)</f>
        <v>#N/A</v>
      </c>
      <c r="BE137" s="612" t="e">
        <f>VLOOKUP(B137,'3D Incredible'!D137:H137,5,0)</f>
        <v>#N/A</v>
      </c>
      <c r="BF137" s="612" t="e">
        <f>VLOOKUP(B137,'Raja Software Labs'!$D$2:$H$2,5,0)</f>
        <v>#N/A</v>
      </c>
      <c r="BG137" s="612" t="e">
        <f>VLOOKUP(B137,Wipro!$D$1:$H$2,5,0)</f>
        <v>#N/A</v>
      </c>
      <c r="BH137" s="612" t="e">
        <f>VLOOKUP(B137,'Perch Technologies'!$D$2:$H$2,5,0)</f>
        <v>#N/A</v>
      </c>
      <c r="BI137" s="612" t="e">
        <f>VLOOKUP(B137,'Morning Star'!$D$1:$H$6,5,0)</f>
        <v>#N/A</v>
      </c>
      <c r="BJ137" s="612" t="e">
        <f>VLOOKUP(B137,Flexiloans!$D$1:$H$2,5,0)</f>
        <v>#N/A</v>
      </c>
      <c r="BK137" s="612">
        <f>VLOOKUP(B137,'Thirdware Solutions'!$D$1:$H$2,5,0)</f>
        <v>400000</v>
      </c>
      <c r="BL137" s="612" t="e">
        <f>VLOOKUP(B137,Tescom!$D$1:$H$8,5,0)</f>
        <v>#N/A</v>
      </c>
      <c r="BM137" s="612" t="e">
        <f>VLOOKUP(B137,'Cogno AI'!$D$1:$H$2,5,0)</f>
        <v>#N/A</v>
      </c>
      <c r="BN137" s="612" t="e">
        <f>VLOOKUP(B137,'ABM Knowledgeware'!$D$1:$H$2,5,0)</f>
        <v>#N/A</v>
      </c>
      <c r="BO137" s="612" t="e">
        <f>VLOOKUP(B137,'Concerto Software'!$D$1:$H$3,5,0)</f>
        <v>#N/A</v>
      </c>
      <c r="BP137" s="612" t="e">
        <f>VLOOKUP(B137,'My Captain'!$D$1:$H$4,5,0)</f>
        <v>#N/A</v>
      </c>
      <c r="BQ137" s="612" t="e">
        <f>VLOOKUP(B137,'Finoux Solutions'!$D$2:$H$4,5,0)</f>
        <v>#N/A</v>
      </c>
      <c r="BR137" s="612" t="e">
        <f>VLOOKUP(B137,'MITR Learning'!$D$1:$H$2,5,0)</f>
        <v>#N/A</v>
      </c>
      <c r="BS137" s="612" t="e">
        <f>VLOOKUP(B137,Nucsoft!$D$2:$H$6,5,0)</f>
        <v>#N/A</v>
      </c>
      <c r="BT137" s="612" t="e">
        <f>VLOOKUP(B137,'Paras Cadd'!$D$1:$H$2,5,0)</f>
        <v>#N/A</v>
      </c>
      <c r="BU137" s="612" t="e">
        <f>VLOOKUP(B137,'ICICI Securities'!$D$1:$H$2,5,0)</f>
        <v>#N/A</v>
      </c>
      <c r="BV137" s="612" t="e">
        <f>VLOOKUP(B137,'Citius Tech'!$D$2:$H$5,5,0)</f>
        <v>#N/A</v>
      </c>
      <c r="BW137" s="612" t="e">
        <f>VLOOKUP(B137,'Buzzy Brains'!$D$2:$H$2,5,0)</f>
        <v>#N/A</v>
      </c>
      <c r="BX137" s="612" t="e">
        <f>VLOOKUP(B137,'Decimal Point'!$D$2:$H$2,5,0)</f>
        <v>#N/A</v>
      </c>
      <c r="BY137" s="612" t="e">
        <f>VLOOKUP(B137,'Sankey Business Solutions'!$D$2:$H$3,5,0)</f>
        <v>#N/A</v>
      </c>
      <c r="BZ137" s="612" t="e">
        <f>VLOOKUP(B137,'Nangia &amp; Co LLP'!$D$2:$H$2,5,0)</f>
        <v>#N/A</v>
      </c>
      <c r="CA137" s="612" t="e">
        <f>VLOOKUP(B137,'FIS Solutions India Pvt Ltd'!$D$2:$H$2,5,0)</f>
        <v>#N/A</v>
      </c>
      <c r="CB137" s="612" t="e">
        <f>VLOOKUP(B137,'Delta Technology &amp; Management '!$D$2:$H$16,5,0)</f>
        <v>#N/A</v>
      </c>
      <c r="CC137" s="612" t="e">
        <f>VLOOKUP(B137,'Espoir Networks'!$D$3:$H$11,5,0)</f>
        <v>#N/A</v>
      </c>
      <c r="CD137" s="612" t="e">
        <f>VLOOKUP(B137,'Servosys Solution'!$D$3:$H$5,5,0)</f>
        <v>#N/A</v>
      </c>
      <c r="CE137" s="612" t="e">
        <f>VLOOKUP(B137,'Ribbon Communications'!$D$3:$H$4,5,0)</f>
        <v>#N/A</v>
      </c>
      <c r="CF137" s="612">
        <f t="shared" si="7"/>
        <v>2</v>
      </c>
      <c r="CG137" s="129" t="s">
        <v>6884</v>
      </c>
      <c r="CH137" s="129">
        <v>469763506666</v>
      </c>
      <c r="CI137" s="129" t="s">
        <v>134</v>
      </c>
      <c r="CJ137" s="129" t="s">
        <v>11735</v>
      </c>
      <c r="CK137" s="132">
        <v>42917</v>
      </c>
      <c r="CL137" s="129">
        <v>2021</v>
      </c>
      <c r="CM137" s="128" t="s">
        <v>356</v>
      </c>
      <c r="CN137" s="129">
        <v>456</v>
      </c>
      <c r="CO137" s="133">
        <v>91.2</v>
      </c>
      <c r="CP137" s="129">
        <v>2015</v>
      </c>
      <c r="CQ137" s="129" t="s">
        <v>276</v>
      </c>
      <c r="CR137" s="128" t="s">
        <v>6885</v>
      </c>
      <c r="CS137" s="129">
        <v>433</v>
      </c>
      <c r="CT137" s="133">
        <v>66.62</v>
      </c>
      <c r="CU137" s="129">
        <v>2017</v>
      </c>
      <c r="CV137" s="129" t="s">
        <v>79</v>
      </c>
      <c r="CW137" s="131" t="s">
        <v>81</v>
      </c>
      <c r="CX137" s="131" t="s">
        <v>81</v>
      </c>
      <c r="CY137" s="129" t="s">
        <v>81</v>
      </c>
      <c r="CZ137" s="129" t="s">
        <v>81</v>
      </c>
      <c r="DA137" s="129" t="s">
        <v>81</v>
      </c>
      <c r="DB137" s="129" t="s">
        <v>81</v>
      </c>
      <c r="DC137" s="129" t="s">
        <v>81</v>
      </c>
      <c r="DD137" s="129" t="s">
        <v>81</v>
      </c>
      <c r="DE137" s="129" t="s">
        <v>81</v>
      </c>
      <c r="DF137" s="129">
        <v>0</v>
      </c>
      <c r="DG137" s="134">
        <v>6.2</v>
      </c>
      <c r="DH137" s="134">
        <v>6.2</v>
      </c>
      <c r="DI137" s="134">
        <v>0</v>
      </c>
      <c r="DJ137" s="134">
        <v>0</v>
      </c>
      <c r="DK137" s="134">
        <v>0</v>
      </c>
      <c r="DL137" s="131"/>
      <c r="DM137" s="129">
        <v>0</v>
      </c>
      <c r="DN137" s="129">
        <v>0</v>
      </c>
      <c r="DO137" s="129"/>
      <c r="DP137" s="131" t="s">
        <v>138</v>
      </c>
      <c r="DQ137" s="129">
        <v>7</v>
      </c>
      <c r="DR137" s="129">
        <v>4</v>
      </c>
      <c r="DS137" s="129" t="s">
        <v>83</v>
      </c>
      <c r="DT137" s="129" t="s">
        <v>83</v>
      </c>
      <c r="DU137" s="129" t="s">
        <v>83</v>
      </c>
      <c r="DV137" s="129" t="s">
        <v>83</v>
      </c>
      <c r="DW137" s="131" t="s">
        <v>83</v>
      </c>
      <c r="DX137" s="131" t="s">
        <v>84</v>
      </c>
      <c r="DY137" s="131" t="s">
        <v>81</v>
      </c>
      <c r="DZ137" s="131" t="s">
        <v>6886</v>
      </c>
      <c r="EA137" s="131" t="s">
        <v>86</v>
      </c>
      <c r="EB137" s="131" t="s">
        <v>6887</v>
      </c>
      <c r="EC137" s="131" t="s">
        <v>86</v>
      </c>
      <c r="ED137" s="131" t="s">
        <v>89</v>
      </c>
      <c r="EE137" s="131" t="s">
        <v>6888</v>
      </c>
      <c r="EF137" s="131" t="s">
        <v>6889</v>
      </c>
      <c r="EG137" s="131" t="s">
        <v>6890</v>
      </c>
      <c r="EH137" s="131" t="s">
        <v>744</v>
      </c>
      <c r="EI137" s="131" t="s">
        <v>6891</v>
      </c>
      <c r="EJ137" s="135" t="s">
        <v>6892</v>
      </c>
      <c r="EK137" s="135" t="s">
        <v>6893</v>
      </c>
      <c r="EL137" s="135" t="s">
        <v>6894</v>
      </c>
      <c r="EM137" s="135" t="s">
        <v>6895</v>
      </c>
      <c r="EN137" s="131" t="s">
        <v>81</v>
      </c>
    </row>
    <row r="138" spans="1:144" ht="18" thickTop="1" thickBot="1">
      <c r="A138" s="575">
        <f t="shared" si="8"/>
        <v>137</v>
      </c>
      <c r="B138" s="572" t="s">
        <v>6951</v>
      </c>
      <c r="C138" s="600" t="s">
        <v>6952</v>
      </c>
      <c r="D138" s="570" t="s">
        <v>13209</v>
      </c>
      <c r="E138" s="568" t="str">
        <f t="shared" si="6"/>
        <v>Placed</v>
      </c>
      <c r="F138" s="570" t="s">
        <v>12493</v>
      </c>
      <c r="G138" s="570" t="s">
        <v>274</v>
      </c>
      <c r="H138" s="131" t="str">
        <f>VLOOKUP(B138,CMPN2!C:E,3,0)</f>
        <v>12th + Engineering without live KT</v>
      </c>
      <c r="I138" s="610" t="s">
        <v>6953</v>
      </c>
      <c r="J138" s="572">
        <v>22</v>
      </c>
      <c r="K138" s="611" t="s">
        <v>6954</v>
      </c>
      <c r="L138" s="611" t="s">
        <v>6955</v>
      </c>
      <c r="M138" s="611" t="s">
        <v>6956</v>
      </c>
      <c r="N138" s="612" t="s">
        <v>6950</v>
      </c>
      <c r="O138" s="612">
        <v>8308188919</v>
      </c>
      <c r="P138" s="612">
        <v>8308188919</v>
      </c>
      <c r="Q138" s="612" t="e">
        <f>VLOOKUP(B138,'TCS CON'!$D$1:$H$98,5,0)</f>
        <v>#N/A</v>
      </c>
      <c r="R138" s="612" t="e">
        <f>VLOOKUP(B138,LTI!$C$1:$H$46,6,0)</f>
        <v>#N/A</v>
      </c>
      <c r="S138" s="612" t="e">
        <f>VLOOKUP(B138,JARO!$E$2:$I$11,5,0)</f>
        <v>#N/A</v>
      </c>
      <c r="T138" s="612" t="e">
        <f>VLOOKUP(B138,Capgemini!$D$3:$H$78,5,0)</f>
        <v>#N/A</v>
      </c>
      <c r="U138" s="612" t="e">
        <f>VLOOKUP(B138,Carwale!$D$1:$H$4,5,0)</f>
        <v>#N/A</v>
      </c>
      <c r="V138" s="612" t="e">
        <f>VLOOKUP(B138,'Interactive Brokers'!E:I,5,0)</f>
        <v>#N/A</v>
      </c>
      <c r="W138" s="612" t="e">
        <f>VLOOKUP(B138,'REL Jio'!E:I,5,0)</f>
        <v>#N/A</v>
      </c>
      <c r="X138" s="612" t="e">
        <f>VLOOKUP(B138,'Sciative Sol'!E:I,5,0)</f>
        <v>#N/A</v>
      </c>
      <c r="Y138" s="612" t="e">
        <f>VLOOKUP(B138,'Hexaware Tech'!E:I,5,0)</f>
        <v>#N/A</v>
      </c>
      <c r="Z138" s="612" t="e">
        <f>VLOOKUP(B138,Axis!D:H,5,0)</f>
        <v>#N/A</v>
      </c>
      <c r="AA138" s="612">
        <f>VLOOKUP(B138,Ugam!$D$3:$H$26,5,0)</f>
        <v>250000</v>
      </c>
      <c r="AB138" s="612" t="e">
        <f>VLOOKUP(B138,Zeus!F:J,5,0)</f>
        <v>#N/A</v>
      </c>
      <c r="AC138" s="612" t="e">
        <f>VLOOKUP(B138,Montran!F:J,5,0)</f>
        <v>#N/A</v>
      </c>
      <c r="AD138" s="612" t="e">
        <f>VLOOKUP(B138,Endurance!G138:L138,5,0)</f>
        <v>#N/A</v>
      </c>
      <c r="AE138" s="612" t="e">
        <f>VLOOKUP(B138,'Swabhav Techlabs'!$F$1:$J$2,5,0)</f>
        <v>#N/A</v>
      </c>
      <c r="AF138" s="612" t="e">
        <f>VLOOKUP(B138,'Quality Kiosk'!$F$1:$J$18,5,0)</f>
        <v>#N/A</v>
      </c>
      <c r="AG138" s="612" t="e">
        <f>VLOOKUP(B138,'Lemon VB'!$F$1:$J$2,5,0)</f>
        <v>#N/A</v>
      </c>
      <c r="AH138" s="612" t="e">
        <f>VLOOKUP(B138,Gocomet!$E$1:$I$3,5,0)</f>
        <v>#N/A</v>
      </c>
      <c r="AI138" s="612" t="e">
        <f>VLOOKUP(B138,'Ingram Micro'!$E$1:$I$8,5,0)</f>
        <v>#N/A</v>
      </c>
      <c r="AJ138" s="612" t="e">
        <f>VLOOKUP(B138,'DePronto Infotech'!$E$1:$I$2,5,0)</f>
        <v>#N/A</v>
      </c>
      <c r="AK138" s="612" t="e">
        <f>VLOOKUP(B138,'Reliance Retail'!$E$1:$I$4,5,0)</f>
        <v>#N/A</v>
      </c>
      <c r="AL138" s="612" t="e">
        <f>VLOOKUP(B138,'Bright Champs'!$D$1:$H$13,5,0)</f>
        <v>#N/A</v>
      </c>
      <c r="AM138" s="612" t="e">
        <f>VLOOKUP(B138,Neosoft!$E$1:$I$12,5,0)</f>
        <v>#N/A</v>
      </c>
      <c r="AN138" s="612" t="e">
        <f>VLOOKUP(B138,Infosys!$E$1:$I$3,5,0)</f>
        <v>#N/A</v>
      </c>
      <c r="AO138" s="612" t="e">
        <f>VLOOKUP(B138,Cerelabs!$E$1:$I$5,5,0)</f>
        <v>#N/A</v>
      </c>
      <c r="AP138" s="612" t="e">
        <f>VLOOKUP(B138,'Neebal Technologies'!$D$1:$H$2,5,0)</f>
        <v>#N/A</v>
      </c>
      <c r="AQ138" s="612" t="e">
        <f>VLOOKUP(B138,'Vertiv Energy'!$D$1:$H$2,5,0)</f>
        <v>#N/A</v>
      </c>
      <c r="AR138" s="612" t="e">
        <f>VLOOKUP(B138,'Acidaes Solutions (CRMNEXT)'!$D$1:$H$3,5,0)</f>
        <v>#N/A</v>
      </c>
      <c r="AS138" s="612" t="e">
        <f>VLOOKUP(B138,Growisto!$D$1:$H$2,5,0)</f>
        <v>#N/A</v>
      </c>
      <c r="AT138" s="612" t="e">
        <f>VLOOKUP(B138,'9.9 Mediaworx - Digit'!$D$1:$H$2,5,0)</f>
        <v>#N/A</v>
      </c>
      <c r="AU138" s="612" t="e">
        <f>VLOOKUP(B138,'Vistaar systems Pvt Ltd'!$D$2:$H$3,5,0)</f>
        <v>#N/A</v>
      </c>
      <c r="AV138" s="612" t="e">
        <f>VLOOKUP(B138,'Course 5i'!$D$2:$H$11,5,0)</f>
        <v>#N/A</v>
      </c>
      <c r="AW138" s="612" t="e">
        <f>VLOOKUP(B138,'Radiant Appliances &amp; Electronic'!$D$1:$H$13,5,0)</f>
        <v>#N/A</v>
      </c>
      <c r="AX138" s="612" t="e">
        <f>VLOOKUP(B138,'Atos Global'!$D$3:$H$27,5,0)</f>
        <v>#N/A</v>
      </c>
      <c r="AY138" s="612" t="e">
        <f>VLOOKUP(B138,'Saama Technologies'!$D$1:$H$2,5,0)</f>
        <v>#N/A</v>
      </c>
      <c r="AZ138" s="612" t="e">
        <f>VLOOKUP(B138,'Multiplier Solutions'!$D$1:$H$2,5,0)</f>
        <v>#N/A</v>
      </c>
      <c r="BA138" s="612" t="e">
        <f>VLOOKUP(B138,GEP!$D$2:$H$5,5,0)</f>
        <v>#N/A</v>
      </c>
      <c r="BB138" s="612" t="e">
        <f>VLOOKUP(B138,Accenture!$D$1:$H$6,5,0)</f>
        <v>#N/A</v>
      </c>
      <c r="BC138" s="612" t="e">
        <f>VLOOKUP(B138,'Endurance International Group'!$D$1:$H$2,5,0)</f>
        <v>#N/A</v>
      </c>
      <c r="BD138" s="612" t="e">
        <f>VLOOKUP(B138,Newgen!$D$1:$H$2,5,0)</f>
        <v>#N/A</v>
      </c>
      <c r="BE138" s="612" t="e">
        <f>VLOOKUP(B138,'3D Incredible'!D138:H138,5,0)</f>
        <v>#N/A</v>
      </c>
      <c r="BF138" s="612" t="e">
        <f>VLOOKUP(B138,'Raja Software Labs'!$D$2:$H$2,5,0)</f>
        <v>#N/A</v>
      </c>
      <c r="BG138" s="612" t="e">
        <f>VLOOKUP(B138,Wipro!$D$1:$H$2,5,0)</f>
        <v>#N/A</v>
      </c>
      <c r="BH138" s="612" t="e">
        <f>VLOOKUP(B138,'Perch Technologies'!$D$2:$H$2,5,0)</f>
        <v>#N/A</v>
      </c>
      <c r="BI138" s="612" t="e">
        <f>VLOOKUP(B138,'Morning Star'!$D$1:$H$6,5,0)</f>
        <v>#N/A</v>
      </c>
      <c r="BJ138" s="612" t="e">
        <f>VLOOKUP(B138,Flexiloans!$D$1:$H$2,5,0)</f>
        <v>#N/A</v>
      </c>
      <c r="BK138" s="612" t="e">
        <f>VLOOKUP(B138,'Thirdware Solutions'!$D$1:$H$2,5,0)</f>
        <v>#N/A</v>
      </c>
      <c r="BL138" s="612" t="e">
        <f>VLOOKUP(B138,Tescom!$D$1:$H$8,5,0)</f>
        <v>#N/A</v>
      </c>
      <c r="BM138" s="612" t="e">
        <f>VLOOKUP(B138,'Cogno AI'!$D$1:$H$2,5,0)</f>
        <v>#N/A</v>
      </c>
      <c r="BN138" s="612" t="e">
        <f>VLOOKUP(B138,'ABM Knowledgeware'!$D$1:$H$2,5,0)</f>
        <v>#N/A</v>
      </c>
      <c r="BO138" s="612" t="e">
        <f>VLOOKUP(B138,'Concerto Software'!$D$1:$H$3,5,0)</f>
        <v>#N/A</v>
      </c>
      <c r="BP138" s="612" t="e">
        <f>VLOOKUP(B138,'My Captain'!$D$1:$H$4,5,0)</f>
        <v>#N/A</v>
      </c>
      <c r="BQ138" s="612" t="e">
        <f>VLOOKUP(B138,'Finoux Solutions'!$D$2:$H$4,5,0)</f>
        <v>#N/A</v>
      </c>
      <c r="BR138" s="612" t="e">
        <f>VLOOKUP(B138,'MITR Learning'!$D$1:$H$2,5,0)</f>
        <v>#N/A</v>
      </c>
      <c r="BS138" s="612" t="e">
        <f>VLOOKUP(B138,Nucsoft!$D$2:$H$6,5,0)</f>
        <v>#N/A</v>
      </c>
      <c r="BT138" s="612" t="e">
        <f>VLOOKUP(B138,'Paras Cadd'!$D$1:$H$2,5,0)</f>
        <v>#N/A</v>
      </c>
      <c r="BU138" s="612" t="e">
        <f>VLOOKUP(B138,'ICICI Securities'!$D$1:$H$2,5,0)</f>
        <v>#N/A</v>
      </c>
      <c r="BV138" s="612" t="e">
        <f>VLOOKUP(B138,'Citius Tech'!$D$2:$H$5,5,0)</f>
        <v>#N/A</v>
      </c>
      <c r="BW138" s="612" t="e">
        <f>VLOOKUP(B138,'Buzzy Brains'!$D$2:$H$2,5,0)</f>
        <v>#N/A</v>
      </c>
      <c r="BX138" s="612" t="e">
        <f>VLOOKUP(B138,'Decimal Point'!$D$2:$H$2,5,0)</f>
        <v>#N/A</v>
      </c>
      <c r="BY138" s="612" t="e">
        <f>VLOOKUP(B138,'Sankey Business Solutions'!$D$2:$H$3,5,0)</f>
        <v>#N/A</v>
      </c>
      <c r="BZ138" s="612" t="e">
        <f>VLOOKUP(B138,'Nangia &amp; Co LLP'!$D$2:$H$2,5,0)</f>
        <v>#N/A</v>
      </c>
      <c r="CA138" s="612" t="e">
        <f>VLOOKUP(B138,'FIS Solutions India Pvt Ltd'!$D$2:$H$2,5,0)</f>
        <v>#N/A</v>
      </c>
      <c r="CB138" s="612" t="e">
        <f>VLOOKUP(B138,'Delta Technology &amp; Management '!$D$2:$H$16,5,0)</f>
        <v>#N/A</v>
      </c>
      <c r="CC138" s="612" t="e">
        <f>VLOOKUP(B138,'Espoir Networks'!$D$3:$H$11,5,0)</f>
        <v>#N/A</v>
      </c>
      <c r="CD138" s="612" t="e">
        <f>VLOOKUP(B138,'Servosys Solution'!$D$3:$H$5,5,0)</f>
        <v>#N/A</v>
      </c>
      <c r="CE138" s="612" t="e">
        <f>VLOOKUP(B138,'Ribbon Communications'!$D$3:$H$4,5,0)</f>
        <v>#N/A</v>
      </c>
      <c r="CF138" s="612">
        <f t="shared" si="7"/>
        <v>1</v>
      </c>
      <c r="CG138" s="129" t="s">
        <v>6957</v>
      </c>
      <c r="CH138" s="129">
        <v>398836336420</v>
      </c>
      <c r="CI138" s="129" t="s">
        <v>134</v>
      </c>
      <c r="CJ138" s="129" t="s">
        <v>11736</v>
      </c>
      <c r="CK138" s="132">
        <v>42917</v>
      </c>
      <c r="CL138" s="129">
        <v>2021</v>
      </c>
      <c r="CM138" s="128" t="s">
        <v>6958</v>
      </c>
      <c r="CN138" s="129">
        <v>474</v>
      </c>
      <c r="CO138" s="133">
        <v>94.8</v>
      </c>
      <c r="CP138" s="129">
        <v>2014</v>
      </c>
      <c r="CQ138" s="129" t="s">
        <v>276</v>
      </c>
      <c r="CR138" s="128" t="s">
        <v>6959</v>
      </c>
      <c r="CS138" s="129">
        <v>492</v>
      </c>
      <c r="CT138" s="133">
        <v>75.69</v>
      </c>
      <c r="CU138" s="129">
        <v>2016</v>
      </c>
      <c r="CV138" s="129" t="s">
        <v>79</v>
      </c>
      <c r="CW138" s="131" t="s">
        <v>81</v>
      </c>
      <c r="CX138" s="131" t="s">
        <v>81</v>
      </c>
      <c r="CY138" s="129" t="s">
        <v>81</v>
      </c>
      <c r="CZ138" s="129" t="s">
        <v>81</v>
      </c>
      <c r="DA138" s="129" t="s">
        <v>81</v>
      </c>
      <c r="DB138" s="129" t="s">
        <v>81</v>
      </c>
      <c r="DC138" s="129" t="s">
        <v>81</v>
      </c>
      <c r="DD138" s="129" t="s">
        <v>81</v>
      </c>
      <c r="DE138" s="129" t="s">
        <v>81</v>
      </c>
      <c r="DF138" s="129">
        <v>0</v>
      </c>
      <c r="DG138" s="134">
        <v>7.52</v>
      </c>
      <c r="DH138" s="134">
        <v>6.76</v>
      </c>
      <c r="DI138" s="134">
        <v>7.42</v>
      </c>
      <c r="DJ138" s="134">
        <v>7.37</v>
      </c>
      <c r="DK138" s="134">
        <v>6.51</v>
      </c>
      <c r="DL138" s="131"/>
      <c r="DM138" s="129">
        <v>35.58</v>
      </c>
      <c r="DN138" s="129">
        <v>7.11</v>
      </c>
      <c r="DO138" s="129"/>
      <c r="DP138" s="131" t="s">
        <v>138</v>
      </c>
      <c r="DQ138" s="129">
        <v>0</v>
      </c>
      <c r="DR138" s="129">
        <v>0</v>
      </c>
      <c r="DS138" s="129" t="s">
        <v>83</v>
      </c>
      <c r="DT138" s="129" t="s">
        <v>230</v>
      </c>
      <c r="DU138" s="129" t="s">
        <v>83</v>
      </c>
      <c r="DV138" s="129" t="s">
        <v>83</v>
      </c>
      <c r="DW138" s="131" t="s">
        <v>83</v>
      </c>
      <c r="DX138" s="131" t="s">
        <v>84</v>
      </c>
      <c r="DY138" s="131" t="s">
        <v>81</v>
      </c>
      <c r="DZ138" s="131" t="s">
        <v>6960</v>
      </c>
      <c r="EA138" s="131" t="s">
        <v>6961</v>
      </c>
      <c r="EB138" s="131" t="s">
        <v>6962</v>
      </c>
      <c r="EC138" s="131" t="s">
        <v>88</v>
      </c>
      <c r="ED138" s="131" t="s">
        <v>89</v>
      </c>
      <c r="EE138" s="131" t="s">
        <v>6963</v>
      </c>
      <c r="EF138" s="131" t="s">
        <v>6964</v>
      </c>
      <c r="EG138" s="131" t="s">
        <v>6965</v>
      </c>
      <c r="EH138" s="131" t="s">
        <v>6966</v>
      </c>
      <c r="EI138" s="131" t="s">
        <v>6967</v>
      </c>
      <c r="EJ138" s="135" t="s">
        <v>6968</v>
      </c>
      <c r="EK138" s="135" t="s">
        <v>6969</v>
      </c>
      <c r="EL138" s="135" t="s">
        <v>6970</v>
      </c>
      <c r="EM138" s="135" t="s">
        <v>6971</v>
      </c>
      <c r="EN138" s="131" t="s">
        <v>81</v>
      </c>
    </row>
    <row r="139" spans="1:144" ht="18" thickTop="1" thickBot="1">
      <c r="A139" s="575">
        <f t="shared" si="8"/>
        <v>138</v>
      </c>
      <c r="B139" s="572" t="s">
        <v>7029</v>
      </c>
      <c r="C139" s="600" t="s">
        <v>11789</v>
      </c>
      <c r="D139" s="570" t="s">
        <v>13209</v>
      </c>
      <c r="E139" s="568" t="str">
        <f t="shared" si="6"/>
        <v>Not Placed</v>
      </c>
      <c r="F139" s="570" t="s">
        <v>12493</v>
      </c>
      <c r="G139" s="570" t="s">
        <v>274</v>
      </c>
      <c r="H139" s="131" t="str">
        <f>VLOOKUP(B139,CMPN2!C:E,3,0)</f>
        <v>Diploma  + Direct Second Year Engineering without live KT</v>
      </c>
      <c r="I139" s="610" t="s">
        <v>7031</v>
      </c>
      <c r="J139" s="572">
        <v>21</v>
      </c>
      <c r="K139" s="611" t="s">
        <v>7032</v>
      </c>
      <c r="L139" s="611" t="s">
        <v>73</v>
      </c>
      <c r="M139" s="611" t="s">
        <v>7033</v>
      </c>
      <c r="N139" s="612" t="s">
        <v>7028</v>
      </c>
      <c r="O139" s="612">
        <v>9821402110</v>
      </c>
      <c r="P139" s="612">
        <v>9920473110</v>
      </c>
      <c r="Q139" s="612" t="e">
        <f>VLOOKUP(B139,'TCS CON'!$D$1:$H$98,5,0)</f>
        <v>#N/A</v>
      </c>
      <c r="R139" s="612" t="e">
        <f>VLOOKUP(B139,LTI!$C$1:$H$46,6,0)</f>
        <v>#N/A</v>
      </c>
      <c r="S139" s="612" t="e">
        <f>VLOOKUP(B139,JARO!$E$2:$I$11,5,0)</f>
        <v>#N/A</v>
      </c>
      <c r="T139" s="612" t="e">
        <f>VLOOKUP(B139,Capgemini!$D$3:$H$78,5,0)</f>
        <v>#N/A</v>
      </c>
      <c r="U139" s="612" t="e">
        <f>VLOOKUP(B139,Carwale!$D$1:$H$4,5,0)</f>
        <v>#N/A</v>
      </c>
      <c r="V139" s="612" t="e">
        <f>VLOOKUP(B139,'Interactive Brokers'!E:I,5,0)</f>
        <v>#N/A</v>
      </c>
      <c r="W139" s="612" t="e">
        <f>VLOOKUP(B139,'REL Jio'!E:I,5,0)</f>
        <v>#N/A</v>
      </c>
      <c r="X139" s="612" t="e">
        <f>VLOOKUP(B139,'Sciative Sol'!E:I,5,0)</f>
        <v>#N/A</v>
      </c>
      <c r="Y139" s="612" t="e">
        <f>VLOOKUP(B139,'Hexaware Tech'!E:I,5,0)</f>
        <v>#N/A</v>
      </c>
      <c r="Z139" s="612" t="e">
        <f>VLOOKUP(B139,Axis!D:H,5,0)</f>
        <v>#N/A</v>
      </c>
      <c r="AA139" s="612" t="e">
        <f>VLOOKUP(B139,Ugam!$D$3:$H$26,5,0)</f>
        <v>#N/A</v>
      </c>
      <c r="AB139" s="612" t="e">
        <f>VLOOKUP(B139,Zeus!F:J,5,0)</f>
        <v>#N/A</v>
      </c>
      <c r="AC139" s="612" t="e">
        <f>VLOOKUP(B139,Montran!F:J,5,0)</f>
        <v>#N/A</v>
      </c>
      <c r="AD139" s="612" t="e">
        <f>VLOOKUP(B139,Endurance!G139:L139,5,0)</f>
        <v>#N/A</v>
      </c>
      <c r="AE139" s="612" t="e">
        <f>VLOOKUP(B139,'Swabhav Techlabs'!$F$1:$J$2,5,0)</f>
        <v>#N/A</v>
      </c>
      <c r="AF139" s="612" t="e">
        <f>VLOOKUP(B139,'Quality Kiosk'!$F$1:$J$18,5,0)</f>
        <v>#N/A</v>
      </c>
      <c r="AG139" s="612" t="e">
        <f>VLOOKUP(B139,'Lemon VB'!$F$1:$J$2,5,0)</f>
        <v>#N/A</v>
      </c>
      <c r="AH139" s="612" t="e">
        <f>VLOOKUP(B139,Gocomet!$E$1:$I$3,5,0)</f>
        <v>#N/A</v>
      </c>
      <c r="AI139" s="612" t="e">
        <f>VLOOKUP(B139,'Ingram Micro'!$E$1:$I$8,5,0)</f>
        <v>#N/A</v>
      </c>
      <c r="AJ139" s="612" t="e">
        <f>VLOOKUP(B139,'DePronto Infotech'!$E$1:$I$2,5,0)</f>
        <v>#N/A</v>
      </c>
      <c r="AK139" s="612" t="e">
        <f>VLOOKUP(B139,'Reliance Retail'!$E$1:$I$4,5,0)</f>
        <v>#N/A</v>
      </c>
      <c r="AL139" s="612" t="e">
        <f>VLOOKUP(B139,'Bright Champs'!$D$1:$H$13,5,0)</f>
        <v>#N/A</v>
      </c>
      <c r="AM139" s="612" t="e">
        <f>VLOOKUP(B139,Neosoft!$E$1:$I$12,5,0)</f>
        <v>#N/A</v>
      </c>
      <c r="AN139" s="612" t="e">
        <f>VLOOKUP(B139,Infosys!$E$1:$I$3,5,0)</f>
        <v>#N/A</v>
      </c>
      <c r="AO139" s="612" t="e">
        <f>VLOOKUP(B139,Cerelabs!$E$1:$I$5,5,0)</f>
        <v>#N/A</v>
      </c>
      <c r="AP139" s="612" t="e">
        <f>VLOOKUP(B139,'Neebal Technologies'!$D$1:$H$2,5,0)</f>
        <v>#N/A</v>
      </c>
      <c r="AQ139" s="612" t="e">
        <f>VLOOKUP(B139,'Vertiv Energy'!$D$1:$H$2,5,0)</f>
        <v>#N/A</v>
      </c>
      <c r="AR139" s="612" t="e">
        <f>VLOOKUP(B139,'Acidaes Solutions (CRMNEXT)'!$D$1:$H$3,5,0)</f>
        <v>#N/A</v>
      </c>
      <c r="AS139" s="612" t="e">
        <f>VLOOKUP(B139,Growisto!$D$1:$H$2,5,0)</f>
        <v>#N/A</v>
      </c>
      <c r="AT139" s="612" t="e">
        <f>VLOOKUP(B139,'9.9 Mediaworx - Digit'!$D$1:$H$2,5,0)</f>
        <v>#N/A</v>
      </c>
      <c r="AU139" s="612" t="e">
        <f>VLOOKUP(B139,'Vistaar systems Pvt Ltd'!$D$2:$H$3,5,0)</f>
        <v>#N/A</v>
      </c>
      <c r="AV139" s="612" t="e">
        <f>VLOOKUP(B139,'Course 5i'!$D$2:$H$11,5,0)</f>
        <v>#N/A</v>
      </c>
      <c r="AW139" s="612" t="e">
        <f>VLOOKUP(B139,'Radiant Appliances &amp; Electronic'!$D$1:$H$13,5,0)</f>
        <v>#N/A</v>
      </c>
      <c r="AX139" s="612" t="e">
        <f>VLOOKUP(B139,'Atos Global'!$D$3:$H$27,5,0)</f>
        <v>#N/A</v>
      </c>
      <c r="AY139" s="612" t="e">
        <f>VLOOKUP(B139,'Saama Technologies'!$D$1:$H$2,5,0)</f>
        <v>#N/A</v>
      </c>
      <c r="AZ139" s="612" t="e">
        <f>VLOOKUP(B139,'Multiplier Solutions'!$D$1:$H$2,5,0)</f>
        <v>#N/A</v>
      </c>
      <c r="BA139" s="612" t="e">
        <f>VLOOKUP(B139,GEP!$D$2:$H$5,5,0)</f>
        <v>#N/A</v>
      </c>
      <c r="BB139" s="612" t="e">
        <f>VLOOKUP(B139,Accenture!$D$1:$H$6,5,0)</f>
        <v>#N/A</v>
      </c>
      <c r="BC139" s="612" t="e">
        <f>VLOOKUP(B139,'Endurance International Group'!$D$1:$H$2,5,0)</f>
        <v>#N/A</v>
      </c>
      <c r="BD139" s="612" t="e">
        <f>VLOOKUP(B139,Newgen!$D$1:$H$2,5,0)</f>
        <v>#N/A</v>
      </c>
      <c r="BE139" s="612" t="e">
        <f>VLOOKUP(B139,'3D Incredible'!D139:H139,5,0)</f>
        <v>#N/A</v>
      </c>
      <c r="BF139" s="612" t="e">
        <f>VLOOKUP(B139,'Raja Software Labs'!$D$2:$H$2,5,0)</f>
        <v>#N/A</v>
      </c>
      <c r="BG139" s="612" t="e">
        <f>VLOOKUP(B139,Wipro!$D$1:$H$2,5,0)</f>
        <v>#N/A</v>
      </c>
      <c r="BH139" s="612" t="e">
        <f>VLOOKUP(B139,'Perch Technologies'!$D$2:$H$2,5,0)</f>
        <v>#N/A</v>
      </c>
      <c r="BI139" s="612" t="e">
        <f>VLOOKUP(B139,'Morning Star'!$D$1:$H$6,5,0)</f>
        <v>#N/A</v>
      </c>
      <c r="BJ139" s="612" t="e">
        <f>VLOOKUP(B139,Flexiloans!$D$1:$H$2,5,0)</f>
        <v>#N/A</v>
      </c>
      <c r="BK139" s="612" t="e">
        <f>VLOOKUP(B139,'Thirdware Solutions'!$D$1:$H$2,5,0)</f>
        <v>#N/A</v>
      </c>
      <c r="BL139" s="612" t="e">
        <f>VLOOKUP(B139,Tescom!$D$1:$H$8,5,0)</f>
        <v>#N/A</v>
      </c>
      <c r="BM139" s="612" t="e">
        <f>VLOOKUP(B139,'Cogno AI'!$D$1:$H$2,5,0)</f>
        <v>#N/A</v>
      </c>
      <c r="BN139" s="612" t="e">
        <f>VLOOKUP(B139,'ABM Knowledgeware'!$D$1:$H$2,5,0)</f>
        <v>#N/A</v>
      </c>
      <c r="BO139" s="612" t="e">
        <f>VLOOKUP(B139,'Concerto Software'!$D$1:$H$3,5,0)</f>
        <v>#N/A</v>
      </c>
      <c r="BP139" s="612" t="e">
        <f>VLOOKUP(B139,'My Captain'!$D$1:$H$4,5,0)</f>
        <v>#N/A</v>
      </c>
      <c r="BQ139" s="612" t="e">
        <f>VLOOKUP(B139,'Finoux Solutions'!$D$2:$H$4,5,0)</f>
        <v>#N/A</v>
      </c>
      <c r="BR139" s="612" t="e">
        <f>VLOOKUP(B139,'MITR Learning'!$D$1:$H$2,5,0)</f>
        <v>#N/A</v>
      </c>
      <c r="BS139" s="612" t="e">
        <f>VLOOKUP(B139,Nucsoft!$D$2:$H$6,5,0)</f>
        <v>#N/A</v>
      </c>
      <c r="BT139" s="612" t="e">
        <f>VLOOKUP(B139,'Paras Cadd'!$D$1:$H$2,5,0)</f>
        <v>#N/A</v>
      </c>
      <c r="BU139" s="612" t="e">
        <f>VLOOKUP(B139,'ICICI Securities'!$D$1:$H$2,5,0)</f>
        <v>#N/A</v>
      </c>
      <c r="BV139" s="612" t="e">
        <f>VLOOKUP(B139,'Citius Tech'!$D$2:$H$5,5,0)</f>
        <v>#N/A</v>
      </c>
      <c r="BW139" s="612" t="e">
        <f>VLOOKUP(B139,'Buzzy Brains'!$D$2:$H$2,5,0)</f>
        <v>#N/A</v>
      </c>
      <c r="BX139" s="612" t="e">
        <f>VLOOKUP(B139,'Decimal Point'!$D$2:$H$2,5,0)</f>
        <v>#N/A</v>
      </c>
      <c r="BY139" s="612" t="e">
        <f>VLOOKUP(B139,'Sankey Business Solutions'!$D$2:$H$3,5,0)</f>
        <v>#N/A</v>
      </c>
      <c r="BZ139" s="612" t="e">
        <f>VLOOKUP(B139,'Nangia &amp; Co LLP'!$D$2:$H$2,5,0)</f>
        <v>#N/A</v>
      </c>
      <c r="CA139" s="612" t="e">
        <f>VLOOKUP(B139,'FIS Solutions India Pvt Ltd'!$D$2:$H$2,5,0)</f>
        <v>#N/A</v>
      </c>
      <c r="CB139" s="612" t="e">
        <f>VLOOKUP(B139,'Delta Technology &amp; Management '!$D$2:$H$16,5,0)</f>
        <v>#N/A</v>
      </c>
      <c r="CC139" s="612" t="e">
        <f>VLOOKUP(B139,'Espoir Networks'!$D$3:$H$11,5,0)</f>
        <v>#N/A</v>
      </c>
      <c r="CD139" s="612" t="e">
        <f>VLOOKUP(B139,'Servosys Solution'!$D$3:$H$5,5,0)</f>
        <v>#N/A</v>
      </c>
      <c r="CE139" s="612" t="e">
        <f>VLOOKUP(B139,'Ribbon Communications'!$D$3:$H$4,5,0)</f>
        <v>#N/A</v>
      </c>
      <c r="CF139" s="612">
        <f t="shared" si="7"/>
        <v>0</v>
      </c>
      <c r="CG139" s="129" t="s">
        <v>7034</v>
      </c>
      <c r="CH139" s="129">
        <v>247254869431</v>
      </c>
      <c r="CI139" s="129" t="s">
        <v>7035</v>
      </c>
      <c r="CJ139" s="129" t="s">
        <v>11737</v>
      </c>
      <c r="CK139" s="132">
        <v>43282</v>
      </c>
      <c r="CL139" s="129">
        <v>2021</v>
      </c>
      <c r="CM139" s="128" t="s">
        <v>11951</v>
      </c>
      <c r="CN139" s="129">
        <v>422</v>
      </c>
      <c r="CO139" s="133">
        <v>84.4</v>
      </c>
      <c r="CP139" s="129">
        <v>2014</v>
      </c>
      <c r="CQ139" s="129" t="s">
        <v>79</v>
      </c>
      <c r="CR139" s="128" t="s">
        <v>295</v>
      </c>
      <c r="CS139" s="129" t="s">
        <v>81</v>
      </c>
      <c r="CT139" s="133" t="s">
        <v>81</v>
      </c>
      <c r="CU139" s="129" t="s">
        <v>81</v>
      </c>
      <c r="CV139" s="129" t="s">
        <v>109</v>
      </c>
      <c r="CW139" s="131" t="s">
        <v>7037</v>
      </c>
      <c r="CX139" s="131" t="s">
        <v>336</v>
      </c>
      <c r="CY139" s="129">
        <v>926</v>
      </c>
      <c r="CZ139" s="129">
        <v>88.19</v>
      </c>
      <c r="DA139" s="129">
        <v>2018</v>
      </c>
      <c r="DB139" s="129" t="s">
        <v>5462</v>
      </c>
      <c r="DC139" s="129" t="s">
        <v>113</v>
      </c>
      <c r="DD139" s="129">
        <v>70.67</v>
      </c>
      <c r="DE139" s="129">
        <v>74.38</v>
      </c>
      <c r="DF139" s="129">
        <v>0</v>
      </c>
      <c r="DG139" s="131" t="s">
        <v>81</v>
      </c>
      <c r="DH139" s="131" t="s">
        <v>81</v>
      </c>
      <c r="DI139" s="134">
        <v>6.73</v>
      </c>
      <c r="DJ139" s="134">
        <v>7.07</v>
      </c>
      <c r="DK139" s="134">
        <v>7.33</v>
      </c>
      <c r="DL139" s="131"/>
      <c r="DM139" s="129">
        <v>21.13</v>
      </c>
      <c r="DN139" s="129">
        <v>7.04</v>
      </c>
      <c r="DO139" s="129"/>
      <c r="DP139" s="131" t="s">
        <v>114</v>
      </c>
      <c r="DQ139" s="129">
        <v>0</v>
      </c>
      <c r="DR139" s="129">
        <v>0</v>
      </c>
      <c r="DS139" s="129" t="s">
        <v>83</v>
      </c>
      <c r="DT139" s="129" t="s">
        <v>83</v>
      </c>
      <c r="DU139" s="129" t="s">
        <v>83</v>
      </c>
      <c r="DV139" s="129" t="s">
        <v>83</v>
      </c>
      <c r="DW139" s="131" t="s">
        <v>83</v>
      </c>
      <c r="DX139" s="131" t="s">
        <v>84</v>
      </c>
      <c r="DY139" s="131" t="s">
        <v>81</v>
      </c>
      <c r="DZ139" s="131" t="s">
        <v>7038</v>
      </c>
      <c r="EA139" s="131" t="s">
        <v>1005</v>
      </c>
      <c r="EB139" s="131" t="s">
        <v>7039</v>
      </c>
      <c r="EC139" s="131" t="s">
        <v>86</v>
      </c>
      <c r="ED139" s="131" t="s">
        <v>89</v>
      </c>
      <c r="EE139" s="131" t="s">
        <v>7040</v>
      </c>
      <c r="EF139" s="131" t="s">
        <v>7041</v>
      </c>
      <c r="EG139" s="131" t="s">
        <v>7042</v>
      </c>
      <c r="EH139" s="131" t="s">
        <v>7043</v>
      </c>
      <c r="EI139" s="131" t="s">
        <v>3740</v>
      </c>
      <c r="EJ139" s="135" t="s">
        <v>7044</v>
      </c>
      <c r="EK139" s="135" t="s">
        <v>7045</v>
      </c>
      <c r="EL139" s="135" t="s">
        <v>7046</v>
      </c>
      <c r="EM139" s="135" t="s">
        <v>7047</v>
      </c>
      <c r="EN139" s="131" t="s">
        <v>81</v>
      </c>
    </row>
    <row r="140" spans="1:144" ht="18" thickTop="1" thickBot="1">
      <c r="A140" s="575">
        <f t="shared" si="8"/>
        <v>139</v>
      </c>
      <c r="B140" s="572" t="s">
        <v>7105</v>
      </c>
      <c r="C140" s="600" t="s">
        <v>11790</v>
      </c>
      <c r="D140" s="570" t="s">
        <v>13209</v>
      </c>
      <c r="E140" s="568" t="str">
        <f t="shared" si="6"/>
        <v>Not Placed</v>
      </c>
      <c r="F140" s="570" t="s">
        <v>12493</v>
      </c>
      <c r="G140" s="570" t="s">
        <v>274</v>
      </c>
      <c r="H140" s="131" t="str">
        <f>VLOOKUP(B140,CMPN2!C:E,3,0)</f>
        <v>12th + Engineering without live KT</v>
      </c>
      <c r="I140" s="610">
        <v>36834</v>
      </c>
      <c r="J140" s="572">
        <v>20</v>
      </c>
      <c r="K140" s="611" t="s">
        <v>7107</v>
      </c>
      <c r="L140" s="611" t="s">
        <v>73</v>
      </c>
      <c r="M140" s="611" t="s">
        <v>7108</v>
      </c>
      <c r="N140" s="612" t="s">
        <v>7104</v>
      </c>
      <c r="O140" s="612">
        <v>25791552</v>
      </c>
      <c r="P140" s="612">
        <v>9769178386</v>
      </c>
      <c r="Q140" s="612" t="e">
        <f>VLOOKUP(B140,'TCS CON'!$D$1:$H$98,5,0)</f>
        <v>#N/A</v>
      </c>
      <c r="R140" s="612" t="e">
        <f>VLOOKUP(B140,LTI!$C$1:$H$46,6,0)</f>
        <v>#N/A</v>
      </c>
      <c r="S140" s="612" t="e">
        <f>VLOOKUP(B140,JARO!$E$2:$I$11,5,0)</f>
        <v>#N/A</v>
      </c>
      <c r="T140" s="612" t="e">
        <f>VLOOKUP(B140,Capgemini!$D$3:$H$78,5,0)</f>
        <v>#N/A</v>
      </c>
      <c r="U140" s="612" t="e">
        <f>VLOOKUP(B140,Carwale!$D$1:$H$4,5,0)</f>
        <v>#N/A</v>
      </c>
      <c r="V140" s="612" t="e">
        <f>VLOOKUP(B140,'Interactive Brokers'!E:I,5,0)</f>
        <v>#N/A</v>
      </c>
      <c r="W140" s="612" t="e">
        <f>VLOOKUP(B140,'REL Jio'!E:I,5,0)</f>
        <v>#N/A</v>
      </c>
      <c r="X140" s="612" t="e">
        <f>VLOOKUP(B140,'Sciative Sol'!E:I,5,0)</f>
        <v>#N/A</v>
      </c>
      <c r="Y140" s="612" t="e">
        <f>VLOOKUP(B140,'Hexaware Tech'!E:I,5,0)</f>
        <v>#N/A</v>
      </c>
      <c r="Z140" s="612" t="e">
        <f>VLOOKUP(B140,Axis!D:H,5,0)</f>
        <v>#N/A</v>
      </c>
      <c r="AA140" s="612" t="e">
        <f>VLOOKUP(B140,Ugam!$D$3:$H$26,5,0)</f>
        <v>#N/A</v>
      </c>
      <c r="AB140" s="612" t="e">
        <f>VLOOKUP(B140,Zeus!F:J,5,0)</f>
        <v>#N/A</v>
      </c>
      <c r="AC140" s="612" t="e">
        <f>VLOOKUP(B140,Montran!F:J,5,0)</f>
        <v>#N/A</v>
      </c>
      <c r="AD140" s="612" t="e">
        <f>VLOOKUP(B140,Endurance!G140:L140,5,0)</f>
        <v>#N/A</v>
      </c>
      <c r="AE140" s="612" t="e">
        <f>VLOOKUP(B140,'Swabhav Techlabs'!$F$1:$J$2,5,0)</f>
        <v>#N/A</v>
      </c>
      <c r="AF140" s="612" t="e">
        <f>VLOOKUP(B140,'Quality Kiosk'!$F$1:$J$18,5,0)</f>
        <v>#N/A</v>
      </c>
      <c r="AG140" s="612" t="e">
        <f>VLOOKUP(B140,'Lemon VB'!$F$1:$J$2,5,0)</f>
        <v>#N/A</v>
      </c>
      <c r="AH140" s="612" t="e">
        <f>VLOOKUP(B140,Gocomet!$E$1:$I$3,5,0)</f>
        <v>#N/A</v>
      </c>
      <c r="AI140" s="612" t="e">
        <f>VLOOKUP(B140,'Ingram Micro'!$E$1:$I$8,5,0)</f>
        <v>#N/A</v>
      </c>
      <c r="AJ140" s="612" t="e">
        <f>VLOOKUP(B140,'DePronto Infotech'!$E$1:$I$2,5,0)</f>
        <v>#N/A</v>
      </c>
      <c r="AK140" s="612" t="e">
        <f>VLOOKUP(B140,'Reliance Retail'!$E$1:$I$4,5,0)</f>
        <v>#N/A</v>
      </c>
      <c r="AL140" s="612" t="e">
        <f>VLOOKUP(B140,'Bright Champs'!$D$1:$H$13,5,0)</f>
        <v>#N/A</v>
      </c>
      <c r="AM140" s="612" t="e">
        <f>VLOOKUP(B140,Neosoft!$E$1:$I$12,5,0)</f>
        <v>#N/A</v>
      </c>
      <c r="AN140" s="612" t="e">
        <f>VLOOKUP(B140,Infosys!$E$1:$I$3,5,0)</f>
        <v>#N/A</v>
      </c>
      <c r="AO140" s="612" t="e">
        <f>VLOOKUP(B140,Cerelabs!$E$1:$I$5,5,0)</f>
        <v>#N/A</v>
      </c>
      <c r="AP140" s="612" t="e">
        <f>VLOOKUP(B140,'Neebal Technologies'!$D$1:$H$2,5,0)</f>
        <v>#N/A</v>
      </c>
      <c r="AQ140" s="612" t="e">
        <f>VLOOKUP(B140,'Vertiv Energy'!$D$1:$H$2,5,0)</f>
        <v>#N/A</v>
      </c>
      <c r="AR140" s="612" t="e">
        <f>VLOOKUP(B140,'Acidaes Solutions (CRMNEXT)'!$D$1:$H$3,5,0)</f>
        <v>#N/A</v>
      </c>
      <c r="AS140" s="612" t="e">
        <f>VLOOKUP(B140,Growisto!$D$1:$H$2,5,0)</f>
        <v>#N/A</v>
      </c>
      <c r="AT140" s="612" t="e">
        <f>VLOOKUP(B140,'9.9 Mediaworx - Digit'!$D$1:$H$2,5,0)</f>
        <v>#N/A</v>
      </c>
      <c r="AU140" s="612" t="e">
        <f>VLOOKUP(B140,'Vistaar systems Pvt Ltd'!$D$2:$H$3,5,0)</f>
        <v>#N/A</v>
      </c>
      <c r="AV140" s="612" t="e">
        <f>VLOOKUP(B140,'Course 5i'!$D$2:$H$11,5,0)</f>
        <v>#N/A</v>
      </c>
      <c r="AW140" s="612" t="e">
        <f>VLOOKUP(B140,'Radiant Appliances &amp; Electronic'!$D$1:$H$13,5,0)</f>
        <v>#N/A</v>
      </c>
      <c r="AX140" s="612" t="e">
        <f>VLOOKUP(B140,'Atos Global'!$D$3:$H$27,5,0)</f>
        <v>#N/A</v>
      </c>
      <c r="AY140" s="612" t="e">
        <f>VLOOKUP(B140,'Saama Technologies'!$D$1:$H$2,5,0)</f>
        <v>#N/A</v>
      </c>
      <c r="AZ140" s="612" t="e">
        <f>VLOOKUP(B140,'Multiplier Solutions'!$D$1:$H$2,5,0)</f>
        <v>#N/A</v>
      </c>
      <c r="BA140" s="612" t="e">
        <f>VLOOKUP(B140,GEP!$D$2:$H$5,5,0)</f>
        <v>#N/A</v>
      </c>
      <c r="BB140" s="612" t="e">
        <f>VLOOKUP(B140,Accenture!$D$1:$H$6,5,0)</f>
        <v>#N/A</v>
      </c>
      <c r="BC140" s="612" t="e">
        <f>VLOOKUP(B140,'Endurance International Group'!$D$1:$H$2,5,0)</f>
        <v>#N/A</v>
      </c>
      <c r="BD140" s="612" t="e">
        <f>VLOOKUP(B140,Newgen!$D$1:$H$2,5,0)</f>
        <v>#N/A</v>
      </c>
      <c r="BE140" s="612" t="e">
        <f>VLOOKUP(B140,'3D Incredible'!D140:H140,5,0)</f>
        <v>#N/A</v>
      </c>
      <c r="BF140" s="612" t="e">
        <f>VLOOKUP(B140,'Raja Software Labs'!$D$2:$H$2,5,0)</f>
        <v>#N/A</v>
      </c>
      <c r="BG140" s="612" t="e">
        <f>VLOOKUP(B140,Wipro!$D$1:$H$2,5,0)</f>
        <v>#N/A</v>
      </c>
      <c r="BH140" s="612" t="e">
        <f>VLOOKUP(B140,'Perch Technologies'!$D$2:$H$2,5,0)</f>
        <v>#N/A</v>
      </c>
      <c r="BI140" s="612" t="e">
        <f>VLOOKUP(B140,'Morning Star'!$D$1:$H$6,5,0)</f>
        <v>#N/A</v>
      </c>
      <c r="BJ140" s="612" t="e">
        <f>VLOOKUP(B140,Flexiloans!$D$1:$H$2,5,0)</f>
        <v>#N/A</v>
      </c>
      <c r="BK140" s="612" t="e">
        <f>VLOOKUP(B140,'Thirdware Solutions'!$D$1:$H$2,5,0)</f>
        <v>#N/A</v>
      </c>
      <c r="BL140" s="612" t="e">
        <f>VLOOKUP(B140,Tescom!$D$1:$H$8,5,0)</f>
        <v>#N/A</v>
      </c>
      <c r="BM140" s="612" t="e">
        <f>VLOOKUP(B140,'Cogno AI'!$D$1:$H$2,5,0)</f>
        <v>#N/A</v>
      </c>
      <c r="BN140" s="612" t="e">
        <f>VLOOKUP(B140,'ABM Knowledgeware'!$D$1:$H$2,5,0)</f>
        <v>#N/A</v>
      </c>
      <c r="BO140" s="612" t="e">
        <f>VLOOKUP(B140,'Concerto Software'!$D$1:$H$3,5,0)</f>
        <v>#N/A</v>
      </c>
      <c r="BP140" s="612" t="e">
        <f>VLOOKUP(B140,'My Captain'!$D$1:$H$4,5,0)</f>
        <v>#N/A</v>
      </c>
      <c r="BQ140" s="612" t="e">
        <f>VLOOKUP(B140,'Finoux Solutions'!$D$2:$H$4,5,0)</f>
        <v>#N/A</v>
      </c>
      <c r="BR140" s="612" t="e">
        <f>VLOOKUP(B140,'MITR Learning'!$D$1:$H$2,5,0)</f>
        <v>#N/A</v>
      </c>
      <c r="BS140" s="612" t="e">
        <f>VLOOKUP(B140,Nucsoft!$D$2:$H$6,5,0)</f>
        <v>#N/A</v>
      </c>
      <c r="BT140" s="612" t="e">
        <f>VLOOKUP(B140,'Paras Cadd'!$D$1:$H$2,5,0)</f>
        <v>#N/A</v>
      </c>
      <c r="BU140" s="612" t="e">
        <f>VLOOKUP(B140,'ICICI Securities'!$D$1:$H$2,5,0)</f>
        <v>#N/A</v>
      </c>
      <c r="BV140" s="612" t="e">
        <f>VLOOKUP(B140,'Citius Tech'!$D$2:$H$5,5,0)</f>
        <v>#N/A</v>
      </c>
      <c r="BW140" s="612" t="e">
        <f>VLOOKUP(B140,'Buzzy Brains'!$D$2:$H$2,5,0)</f>
        <v>#N/A</v>
      </c>
      <c r="BX140" s="612" t="e">
        <f>VLOOKUP(B140,'Decimal Point'!$D$2:$H$2,5,0)</f>
        <v>#N/A</v>
      </c>
      <c r="BY140" s="612" t="e">
        <f>VLOOKUP(B140,'Sankey Business Solutions'!$D$2:$H$3,5,0)</f>
        <v>#N/A</v>
      </c>
      <c r="BZ140" s="612" t="e">
        <f>VLOOKUP(B140,'Nangia &amp; Co LLP'!$D$2:$H$2,5,0)</f>
        <v>#N/A</v>
      </c>
      <c r="CA140" s="612" t="e">
        <f>VLOOKUP(B140,'FIS Solutions India Pvt Ltd'!$D$2:$H$2,5,0)</f>
        <v>#N/A</v>
      </c>
      <c r="CB140" s="612" t="e">
        <f>VLOOKUP(B140,'Delta Technology &amp; Management '!$D$2:$H$16,5,0)</f>
        <v>#N/A</v>
      </c>
      <c r="CC140" s="612" t="e">
        <f>VLOOKUP(B140,'Espoir Networks'!$D$3:$H$11,5,0)</f>
        <v>#N/A</v>
      </c>
      <c r="CD140" s="612" t="e">
        <f>VLOOKUP(B140,'Servosys Solution'!$D$3:$H$5,5,0)</f>
        <v>#N/A</v>
      </c>
      <c r="CE140" s="612" t="e">
        <f>VLOOKUP(B140,'Ribbon Communications'!$D$3:$H$4,5,0)</f>
        <v>#N/A</v>
      </c>
      <c r="CF140" s="612">
        <f t="shared" si="7"/>
        <v>0</v>
      </c>
      <c r="CG140" s="129" t="s">
        <v>134</v>
      </c>
      <c r="CH140" s="129" t="s">
        <v>7109</v>
      </c>
      <c r="CI140" s="129" t="s">
        <v>134</v>
      </c>
      <c r="CJ140" s="129" t="s">
        <v>11736</v>
      </c>
      <c r="CK140" s="132">
        <v>42917</v>
      </c>
      <c r="CL140" s="129">
        <v>2021</v>
      </c>
      <c r="CM140" s="128" t="s">
        <v>11952</v>
      </c>
      <c r="CN140" s="129">
        <v>466</v>
      </c>
      <c r="CO140" s="133">
        <v>93.2</v>
      </c>
      <c r="CP140" s="129">
        <v>2015</v>
      </c>
      <c r="CQ140" s="129" t="s">
        <v>276</v>
      </c>
      <c r="CR140" s="128" t="s">
        <v>7111</v>
      </c>
      <c r="CS140" s="129">
        <v>532</v>
      </c>
      <c r="CT140" s="133">
        <v>81.849999999999994</v>
      </c>
      <c r="CU140" s="129">
        <v>2017</v>
      </c>
      <c r="CV140" s="129" t="s">
        <v>79</v>
      </c>
      <c r="CW140" s="131" t="s">
        <v>81</v>
      </c>
      <c r="CX140" s="131" t="s">
        <v>81</v>
      </c>
      <c r="CY140" s="129" t="s">
        <v>81</v>
      </c>
      <c r="CZ140" s="129" t="s">
        <v>81</v>
      </c>
      <c r="DA140" s="129" t="s">
        <v>81</v>
      </c>
      <c r="DB140" s="129" t="s">
        <v>81</v>
      </c>
      <c r="DC140" s="129" t="s">
        <v>81</v>
      </c>
      <c r="DD140" s="129" t="s">
        <v>81</v>
      </c>
      <c r="DE140" s="129" t="s">
        <v>81</v>
      </c>
      <c r="DF140" s="129">
        <v>0</v>
      </c>
      <c r="DG140" s="134">
        <v>8.93</v>
      </c>
      <c r="DH140" s="134">
        <v>8.19</v>
      </c>
      <c r="DI140" s="134">
        <v>9.3800000000000008</v>
      </c>
      <c r="DJ140" s="134">
        <v>9.11</v>
      </c>
      <c r="DK140" s="134">
        <v>8.81</v>
      </c>
      <c r="DL140" s="131"/>
      <c r="DM140" s="129">
        <v>44.42</v>
      </c>
      <c r="DN140" s="129">
        <v>8.8800000000000008</v>
      </c>
      <c r="DO140" s="129"/>
      <c r="DP140" s="131" t="s">
        <v>138</v>
      </c>
      <c r="DQ140" s="129">
        <v>0</v>
      </c>
      <c r="DR140" s="129">
        <v>0</v>
      </c>
      <c r="DS140" s="129" t="s">
        <v>83</v>
      </c>
      <c r="DT140" s="129" t="s">
        <v>83</v>
      </c>
      <c r="DU140" s="129" t="s">
        <v>83</v>
      </c>
      <c r="DV140" s="129" t="s">
        <v>83</v>
      </c>
      <c r="DW140" s="131" t="s">
        <v>83</v>
      </c>
      <c r="DX140" s="131" t="s">
        <v>84</v>
      </c>
      <c r="DY140" s="131" t="s">
        <v>81</v>
      </c>
      <c r="DZ140" s="131" t="s">
        <v>7112</v>
      </c>
      <c r="EA140" s="131" t="s">
        <v>358</v>
      </c>
      <c r="EB140" s="131" t="s">
        <v>7113</v>
      </c>
      <c r="EC140" s="131" t="s">
        <v>826</v>
      </c>
      <c r="ED140" s="131" t="s">
        <v>89</v>
      </c>
      <c r="EE140" s="131" t="s">
        <v>7114</v>
      </c>
      <c r="EF140" s="131" t="s">
        <v>7115</v>
      </c>
      <c r="EG140" s="131" t="s">
        <v>7116</v>
      </c>
      <c r="EH140" s="131" t="s">
        <v>7117</v>
      </c>
      <c r="EI140" s="131" t="s">
        <v>7118</v>
      </c>
      <c r="EJ140" s="135" t="s">
        <v>7119</v>
      </c>
      <c r="EK140" s="135" t="s">
        <v>7120</v>
      </c>
      <c r="EL140" s="135" t="s">
        <v>7121</v>
      </c>
      <c r="EM140" s="135" t="s">
        <v>7122</v>
      </c>
      <c r="EN140" s="131" t="s">
        <v>81</v>
      </c>
    </row>
    <row r="141" spans="1:144" ht="18" thickTop="1" thickBot="1">
      <c r="A141" s="575">
        <f t="shared" si="8"/>
        <v>140</v>
      </c>
      <c r="B141" s="572" t="s">
        <v>7327</v>
      </c>
      <c r="C141" s="600" t="s">
        <v>11791</v>
      </c>
      <c r="D141" s="570" t="s">
        <v>13208</v>
      </c>
      <c r="E141" s="568" t="str">
        <f t="shared" si="6"/>
        <v>Placed</v>
      </c>
      <c r="F141" s="570" t="s">
        <v>12493</v>
      </c>
      <c r="G141" s="570" t="s">
        <v>274</v>
      </c>
      <c r="H141" s="131" t="str">
        <f>VLOOKUP(B141,CMPN2!C:E,3,0)</f>
        <v>12th + Engineering without live KT</v>
      </c>
      <c r="I141" s="610" t="s">
        <v>7329</v>
      </c>
      <c r="J141" s="572">
        <v>21</v>
      </c>
      <c r="K141" s="611" t="s">
        <v>7330</v>
      </c>
      <c r="L141" s="611" t="s">
        <v>73</v>
      </c>
      <c r="M141" s="611" t="s">
        <v>7331</v>
      </c>
      <c r="N141" s="612" t="s">
        <v>7326</v>
      </c>
      <c r="O141" s="612">
        <v>9930910379</v>
      </c>
      <c r="P141" s="612">
        <v>9930910379</v>
      </c>
      <c r="Q141" s="612" t="e">
        <f>VLOOKUP(B141,'TCS CON'!$D$1:$H$98,5,0)</f>
        <v>#N/A</v>
      </c>
      <c r="R141" s="612" t="e">
        <f>VLOOKUP(B141,LTI!$C$1:$H$46,6,0)</f>
        <v>#N/A</v>
      </c>
      <c r="S141" s="612" t="e">
        <f>VLOOKUP(B141,JARO!$E$2:$I$11,5,0)</f>
        <v>#N/A</v>
      </c>
      <c r="T141" s="612">
        <f>VLOOKUP(B141,Capgemini!$D$3:$H$78,5,0)</f>
        <v>380000</v>
      </c>
      <c r="U141" s="612" t="e">
        <f>VLOOKUP(B141,Carwale!$D$1:$H$4,5,0)</f>
        <v>#N/A</v>
      </c>
      <c r="V141" s="612" t="e">
        <f>VLOOKUP(B141,'Interactive Brokers'!E:I,5,0)</f>
        <v>#N/A</v>
      </c>
      <c r="W141" s="612" t="e">
        <f>VLOOKUP(B141,'REL Jio'!E:I,5,0)</f>
        <v>#N/A</v>
      </c>
      <c r="X141" s="612" t="e">
        <f>VLOOKUP(B141,'Sciative Sol'!E:I,5,0)</f>
        <v>#N/A</v>
      </c>
      <c r="Y141" s="612" t="e">
        <f>VLOOKUP(B141,'Hexaware Tech'!E:I,5,0)</f>
        <v>#N/A</v>
      </c>
      <c r="Z141" s="612" t="e">
        <f>VLOOKUP(B141,Axis!D:H,5,0)</f>
        <v>#N/A</v>
      </c>
      <c r="AA141" s="612" t="e">
        <f>VLOOKUP(B141,Ugam!$D$3:$H$26,5,0)</f>
        <v>#N/A</v>
      </c>
      <c r="AB141" s="612" t="e">
        <f>VLOOKUP(B141,Zeus!F:J,5,0)</f>
        <v>#N/A</v>
      </c>
      <c r="AC141" s="612" t="e">
        <f>VLOOKUP(B141,Montran!F:J,5,0)</f>
        <v>#N/A</v>
      </c>
      <c r="AD141" s="612" t="e">
        <f>VLOOKUP(B141,Endurance!G141:L141,5,0)</f>
        <v>#N/A</v>
      </c>
      <c r="AE141" s="612" t="e">
        <f>VLOOKUP(B141,'Swabhav Techlabs'!$F$1:$J$2,5,0)</f>
        <v>#N/A</v>
      </c>
      <c r="AF141" s="612" t="e">
        <f>VLOOKUP(B141,'Quality Kiosk'!$F$1:$J$18,5,0)</f>
        <v>#N/A</v>
      </c>
      <c r="AG141" s="612" t="e">
        <f>VLOOKUP(B141,'Lemon VB'!$F$1:$J$2,5,0)</f>
        <v>#N/A</v>
      </c>
      <c r="AH141" s="612" t="e">
        <f>VLOOKUP(B141,Gocomet!$E$1:$I$3,5,0)</f>
        <v>#N/A</v>
      </c>
      <c r="AI141" s="612" t="e">
        <f>VLOOKUP(B141,'Ingram Micro'!$E$1:$I$8,5,0)</f>
        <v>#N/A</v>
      </c>
      <c r="AJ141" s="612" t="e">
        <f>VLOOKUP(B141,'DePronto Infotech'!$E$1:$I$2,5,0)</f>
        <v>#N/A</v>
      </c>
      <c r="AK141" s="612" t="e">
        <f>VLOOKUP(B141,'Reliance Retail'!$E$1:$I$4,5,0)</f>
        <v>#N/A</v>
      </c>
      <c r="AL141" s="612" t="e">
        <f>VLOOKUP(B141,'Bright Champs'!$D$1:$H$13,5,0)</f>
        <v>#N/A</v>
      </c>
      <c r="AM141" s="612" t="e">
        <f>VLOOKUP(B141,Neosoft!$E$1:$I$12,5,0)</f>
        <v>#N/A</v>
      </c>
      <c r="AN141" s="612" t="e">
        <f>VLOOKUP(B141,Infosys!$E$1:$I$3,5,0)</f>
        <v>#N/A</v>
      </c>
      <c r="AO141" s="612" t="e">
        <f>VLOOKUP(B141,Cerelabs!$E$1:$I$5,5,0)</f>
        <v>#N/A</v>
      </c>
      <c r="AP141" s="612" t="e">
        <f>VLOOKUP(B141,'Neebal Technologies'!$D$1:$H$2,5,0)</f>
        <v>#N/A</v>
      </c>
      <c r="AQ141" s="612" t="e">
        <f>VLOOKUP(B141,'Vertiv Energy'!$D$1:$H$2,5,0)</f>
        <v>#N/A</v>
      </c>
      <c r="AR141" s="612" t="e">
        <f>VLOOKUP(B141,'Acidaes Solutions (CRMNEXT)'!$D$1:$H$3,5,0)</f>
        <v>#N/A</v>
      </c>
      <c r="AS141" s="612" t="e">
        <f>VLOOKUP(B141,Growisto!$D$1:$H$2,5,0)</f>
        <v>#N/A</v>
      </c>
      <c r="AT141" s="612" t="e">
        <f>VLOOKUP(B141,'9.9 Mediaworx - Digit'!$D$1:$H$2,5,0)</f>
        <v>#N/A</v>
      </c>
      <c r="AU141" s="612" t="e">
        <f>VLOOKUP(B141,'Vistaar systems Pvt Ltd'!$D$2:$H$3,5,0)</f>
        <v>#N/A</v>
      </c>
      <c r="AV141" s="612" t="e">
        <f>VLOOKUP(B141,'Course 5i'!$D$2:$H$11,5,0)</f>
        <v>#N/A</v>
      </c>
      <c r="AW141" s="612" t="e">
        <f>VLOOKUP(B141,'Radiant Appliances &amp; Electronic'!$D$1:$H$13,5,0)</f>
        <v>#N/A</v>
      </c>
      <c r="AX141" s="612" t="e">
        <f>VLOOKUP(B141,'Atos Global'!$D$3:$H$27,5,0)</f>
        <v>#N/A</v>
      </c>
      <c r="AY141" s="612" t="e">
        <f>VLOOKUP(B141,'Saama Technologies'!$D$1:$H$2,5,0)</f>
        <v>#N/A</v>
      </c>
      <c r="AZ141" s="612" t="e">
        <f>VLOOKUP(B141,'Multiplier Solutions'!$D$1:$H$2,5,0)</f>
        <v>#N/A</v>
      </c>
      <c r="BA141" s="612" t="e">
        <f>VLOOKUP(B141,GEP!$D$2:$H$5,5,0)</f>
        <v>#N/A</v>
      </c>
      <c r="BB141" s="612" t="e">
        <f>VLOOKUP(B141,Accenture!$D$1:$H$6,5,0)</f>
        <v>#N/A</v>
      </c>
      <c r="BC141" s="612" t="e">
        <f>VLOOKUP(B141,'Endurance International Group'!$D$1:$H$2,5,0)</f>
        <v>#N/A</v>
      </c>
      <c r="BD141" s="612" t="e">
        <f>VLOOKUP(B141,Newgen!$D$1:$H$2,5,0)</f>
        <v>#N/A</v>
      </c>
      <c r="BE141" s="612" t="e">
        <f>VLOOKUP(B141,'3D Incredible'!D141:H141,5,0)</f>
        <v>#N/A</v>
      </c>
      <c r="BF141" s="612" t="e">
        <f>VLOOKUP(B141,'Raja Software Labs'!$D$2:$H$2,5,0)</f>
        <v>#N/A</v>
      </c>
      <c r="BG141" s="612" t="e">
        <f>VLOOKUP(B141,Wipro!$D$1:$H$2,5,0)</f>
        <v>#N/A</v>
      </c>
      <c r="BH141" s="612" t="e">
        <f>VLOOKUP(B141,'Perch Technologies'!$D$2:$H$2,5,0)</f>
        <v>#N/A</v>
      </c>
      <c r="BI141" s="612" t="e">
        <f>VLOOKUP(B141,'Morning Star'!$D$1:$H$6,5,0)</f>
        <v>#N/A</v>
      </c>
      <c r="BJ141" s="612" t="e">
        <f>VLOOKUP(B141,Flexiloans!$D$1:$H$2,5,0)</f>
        <v>#N/A</v>
      </c>
      <c r="BK141" s="612" t="e">
        <f>VLOOKUP(B141,'Thirdware Solutions'!$D$1:$H$2,5,0)</f>
        <v>#N/A</v>
      </c>
      <c r="BL141" s="612" t="e">
        <f>VLOOKUP(B141,Tescom!$D$1:$H$8,5,0)</f>
        <v>#N/A</v>
      </c>
      <c r="BM141" s="612" t="e">
        <f>VLOOKUP(B141,'Cogno AI'!$D$1:$H$2,5,0)</f>
        <v>#N/A</v>
      </c>
      <c r="BN141" s="612" t="e">
        <f>VLOOKUP(B141,'ABM Knowledgeware'!$D$1:$H$2,5,0)</f>
        <v>#N/A</v>
      </c>
      <c r="BO141" s="612" t="e">
        <f>VLOOKUP(B141,'Concerto Software'!$D$1:$H$3,5,0)</f>
        <v>#N/A</v>
      </c>
      <c r="BP141" s="612" t="e">
        <f>VLOOKUP(B141,'My Captain'!$D$1:$H$4,5,0)</f>
        <v>#N/A</v>
      </c>
      <c r="BQ141" s="612" t="e">
        <f>VLOOKUP(B141,'Finoux Solutions'!$D$2:$H$4,5,0)</f>
        <v>#N/A</v>
      </c>
      <c r="BR141" s="612" t="e">
        <f>VLOOKUP(B141,'MITR Learning'!$D$1:$H$2,5,0)</f>
        <v>#N/A</v>
      </c>
      <c r="BS141" s="612" t="e">
        <f>VLOOKUP(B141,Nucsoft!$D$2:$H$6,5,0)</f>
        <v>#N/A</v>
      </c>
      <c r="BT141" s="612" t="e">
        <f>VLOOKUP(B141,'Paras Cadd'!$D$1:$H$2,5,0)</f>
        <v>#N/A</v>
      </c>
      <c r="BU141" s="612" t="e">
        <f>VLOOKUP(B141,'ICICI Securities'!$D$1:$H$2,5,0)</f>
        <v>#N/A</v>
      </c>
      <c r="BV141" s="612" t="e">
        <f>VLOOKUP(B141,'Citius Tech'!$D$2:$H$5,5,0)</f>
        <v>#N/A</v>
      </c>
      <c r="BW141" s="612" t="e">
        <f>VLOOKUP(B141,'Buzzy Brains'!$D$2:$H$2,5,0)</f>
        <v>#N/A</v>
      </c>
      <c r="BX141" s="612" t="e">
        <f>VLOOKUP(B141,'Decimal Point'!$D$2:$H$2,5,0)</f>
        <v>#N/A</v>
      </c>
      <c r="BY141" s="612" t="e">
        <f>VLOOKUP(B141,'Sankey Business Solutions'!$D$2:$H$3,5,0)</f>
        <v>#N/A</v>
      </c>
      <c r="BZ141" s="612" t="e">
        <f>VLOOKUP(B141,'Nangia &amp; Co LLP'!$D$2:$H$2,5,0)</f>
        <v>#N/A</v>
      </c>
      <c r="CA141" s="612" t="e">
        <f>VLOOKUP(B141,'FIS Solutions India Pvt Ltd'!$D$2:$H$2,5,0)</f>
        <v>#N/A</v>
      </c>
      <c r="CB141" s="612" t="e">
        <f>VLOOKUP(B141,'Delta Technology &amp; Management '!$D$2:$H$16,5,0)</f>
        <v>#N/A</v>
      </c>
      <c r="CC141" s="612" t="e">
        <f>VLOOKUP(B141,'Espoir Networks'!$D$3:$H$11,5,0)</f>
        <v>#N/A</v>
      </c>
      <c r="CD141" s="612" t="e">
        <f>VLOOKUP(B141,'Servosys Solution'!$D$3:$H$5,5,0)</f>
        <v>#N/A</v>
      </c>
      <c r="CE141" s="612" t="e">
        <f>VLOOKUP(B141,'Ribbon Communications'!$D$3:$H$4,5,0)</f>
        <v>#N/A</v>
      </c>
      <c r="CF141" s="612">
        <f t="shared" si="7"/>
        <v>1</v>
      </c>
      <c r="CG141" s="129" t="s">
        <v>7332</v>
      </c>
      <c r="CH141" s="129">
        <v>790649593569</v>
      </c>
      <c r="CI141" s="129" t="s">
        <v>7333</v>
      </c>
      <c r="CJ141" s="129" t="s">
        <v>11736</v>
      </c>
      <c r="CK141" s="132">
        <v>42917</v>
      </c>
      <c r="CL141" s="129">
        <v>2021</v>
      </c>
      <c r="CM141" s="128" t="s">
        <v>11953</v>
      </c>
      <c r="CN141" s="129">
        <v>420</v>
      </c>
      <c r="CO141" s="133">
        <v>0.84</v>
      </c>
      <c r="CP141" s="129">
        <v>2015</v>
      </c>
      <c r="CQ141" s="129" t="s">
        <v>79</v>
      </c>
      <c r="CR141" s="128" t="s">
        <v>12157</v>
      </c>
      <c r="CS141" s="129">
        <v>431</v>
      </c>
      <c r="CT141" s="133">
        <v>0.66300000000000003</v>
      </c>
      <c r="CU141" s="129">
        <v>2017</v>
      </c>
      <c r="CV141" s="129" t="s">
        <v>79</v>
      </c>
      <c r="CW141" s="131" t="s">
        <v>81</v>
      </c>
      <c r="CX141" s="131" t="s">
        <v>81</v>
      </c>
      <c r="CY141" s="129" t="s">
        <v>81</v>
      </c>
      <c r="CZ141" s="129" t="s">
        <v>81</v>
      </c>
      <c r="DA141" s="129" t="s">
        <v>81</v>
      </c>
      <c r="DB141" s="129" t="s">
        <v>81</v>
      </c>
      <c r="DC141" s="129" t="s">
        <v>81</v>
      </c>
      <c r="DD141" s="129" t="s">
        <v>81</v>
      </c>
      <c r="DE141" s="129" t="s">
        <v>81</v>
      </c>
      <c r="DF141" s="129">
        <v>0</v>
      </c>
      <c r="DG141" s="134">
        <v>6.57</v>
      </c>
      <c r="DH141" s="134">
        <v>7.22</v>
      </c>
      <c r="DI141" s="134">
        <v>7.77</v>
      </c>
      <c r="DJ141" s="134">
        <v>7.85</v>
      </c>
      <c r="DK141" s="134">
        <v>8.51</v>
      </c>
      <c r="DL141" s="131"/>
      <c r="DM141" s="129">
        <v>37.92</v>
      </c>
      <c r="DN141" s="129">
        <v>7.58</v>
      </c>
      <c r="DO141" s="129"/>
      <c r="DP141" s="131" t="s">
        <v>138</v>
      </c>
      <c r="DQ141" s="129">
        <v>0</v>
      </c>
      <c r="DR141" s="129">
        <v>0</v>
      </c>
      <c r="DS141" s="129" t="s">
        <v>83</v>
      </c>
      <c r="DT141" s="129" t="s">
        <v>83</v>
      </c>
      <c r="DU141" s="129" t="s">
        <v>83</v>
      </c>
      <c r="DV141" s="129" t="s">
        <v>83</v>
      </c>
      <c r="DW141" s="131" t="s">
        <v>83</v>
      </c>
      <c r="DX141" s="131" t="s">
        <v>84</v>
      </c>
      <c r="DY141" s="131" t="s">
        <v>81</v>
      </c>
      <c r="DZ141" s="131" t="s">
        <v>7336</v>
      </c>
      <c r="EA141" s="131" t="s">
        <v>6982</v>
      </c>
      <c r="EB141" s="131" t="s">
        <v>7337</v>
      </c>
      <c r="EC141" s="131" t="s">
        <v>762</v>
      </c>
      <c r="ED141" s="131" t="s">
        <v>89</v>
      </c>
      <c r="EE141" s="131" t="s">
        <v>7338</v>
      </c>
      <c r="EF141" s="131" t="s">
        <v>7339</v>
      </c>
      <c r="EG141" s="131" t="s">
        <v>7340</v>
      </c>
      <c r="EH141" s="131" t="s">
        <v>7341</v>
      </c>
      <c r="EI141" s="131" t="s">
        <v>7342</v>
      </c>
      <c r="EJ141" s="135" t="s">
        <v>7343</v>
      </c>
      <c r="EK141" s="135" t="s">
        <v>7344</v>
      </c>
      <c r="EL141" s="135" t="s">
        <v>7345</v>
      </c>
      <c r="EM141" s="135" t="s">
        <v>7346</v>
      </c>
      <c r="EN141" s="131" t="s">
        <v>81</v>
      </c>
    </row>
    <row r="142" spans="1:144" ht="18" thickTop="1" thickBot="1">
      <c r="A142" s="575">
        <f t="shared" si="8"/>
        <v>141</v>
      </c>
      <c r="B142" s="572" t="s">
        <v>7703</v>
      </c>
      <c r="C142" s="600" t="s">
        <v>7704</v>
      </c>
      <c r="D142" s="570" t="s">
        <v>13208</v>
      </c>
      <c r="E142" s="568" t="str">
        <f t="shared" si="6"/>
        <v>Placed</v>
      </c>
      <c r="F142" s="570" t="s">
        <v>12493</v>
      </c>
      <c r="G142" s="570" t="s">
        <v>274</v>
      </c>
      <c r="H142" s="131" t="str">
        <f>VLOOKUP(B142,CMPN2!C:E,3,0)</f>
        <v>12th + Engineering without live KT</v>
      </c>
      <c r="I142" s="610" t="s">
        <v>484</v>
      </c>
      <c r="J142" s="572">
        <v>21</v>
      </c>
      <c r="K142" s="611" t="s">
        <v>7705</v>
      </c>
      <c r="L142" s="611" t="s">
        <v>73</v>
      </c>
      <c r="M142" s="611" t="s">
        <v>7706</v>
      </c>
      <c r="N142" s="612" t="s">
        <v>7702</v>
      </c>
      <c r="O142" s="612">
        <v>2266564958</v>
      </c>
      <c r="P142" s="612">
        <v>9757264104</v>
      </c>
      <c r="Q142" s="612" t="e">
        <f>VLOOKUP(B142,'TCS CON'!$D$1:$H$98,5,0)</f>
        <v>#N/A</v>
      </c>
      <c r="R142" s="612" t="e">
        <f>VLOOKUP(B142,LTI!$C$1:$H$46,6,0)</f>
        <v>#N/A</v>
      </c>
      <c r="S142" s="612" t="e">
        <f>VLOOKUP(B142,JARO!$E$2:$I$11,5,0)</f>
        <v>#N/A</v>
      </c>
      <c r="T142" s="612" t="e">
        <f>VLOOKUP(B142,Capgemini!$D$3:$H$78,5,0)</f>
        <v>#N/A</v>
      </c>
      <c r="U142" s="612" t="e">
        <f>VLOOKUP(B142,Carwale!$D$1:$H$4,5,0)</f>
        <v>#N/A</v>
      </c>
      <c r="V142" s="612" t="e">
        <f>VLOOKUP(B142,'Interactive Brokers'!E:I,5,0)</f>
        <v>#N/A</v>
      </c>
      <c r="W142" s="612" t="e">
        <f>VLOOKUP(B142,'REL Jio'!E:I,5,0)</f>
        <v>#N/A</v>
      </c>
      <c r="X142" s="612" t="e">
        <f>VLOOKUP(B142,'Sciative Sol'!E:I,5,0)</f>
        <v>#N/A</v>
      </c>
      <c r="Y142" s="612" t="e">
        <f>VLOOKUP(B142,'Hexaware Tech'!E:I,5,0)</f>
        <v>#N/A</v>
      </c>
      <c r="Z142" s="612" t="e">
        <f>VLOOKUP(B142,Axis!D:H,5,0)</f>
        <v>#N/A</v>
      </c>
      <c r="AA142" s="612" t="e">
        <f>VLOOKUP(B142,Ugam!$D$3:$H$26,5,0)</f>
        <v>#N/A</v>
      </c>
      <c r="AB142" s="612" t="e">
        <f>VLOOKUP(B142,Zeus!F:J,5,0)</f>
        <v>#N/A</v>
      </c>
      <c r="AC142" s="612" t="e">
        <f>VLOOKUP(B142,Montran!F:J,5,0)</f>
        <v>#N/A</v>
      </c>
      <c r="AD142" s="612" t="e">
        <f>VLOOKUP(B142,Endurance!G142:L142,5,0)</f>
        <v>#N/A</v>
      </c>
      <c r="AE142" s="612" t="e">
        <f>VLOOKUP(B142,'Swabhav Techlabs'!$F$1:$J$2,5,0)</f>
        <v>#N/A</v>
      </c>
      <c r="AF142" s="612" t="e">
        <f>VLOOKUP(B142,'Quality Kiosk'!$F$1:$J$18,5,0)</f>
        <v>#N/A</v>
      </c>
      <c r="AG142" s="612" t="e">
        <f>VLOOKUP(B142,'Lemon VB'!$F$1:$J$2,5,0)</f>
        <v>#N/A</v>
      </c>
      <c r="AH142" s="612" t="e">
        <f>VLOOKUP(B142,Gocomet!$E$1:$I$3,5,0)</f>
        <v>#N/A</v>
      </c>
      <c r="AI142" s="612" t="e">
        <f>VLOOKUP(B142,'Ingram Micro'!$E$1:$I$8,5,0)</f>
        <v>#N/A</v>
      </c>
      <c r="AJ142" s="612" t="e">
        <f>VLOOKUP(B142,'DePronto Infotech'!$E$1:$I$2,5,0)</f>
        <v>#N/A</v>
      </c>
      <c r="AK142" s="612" t="e">
        <f>VLOOKUP(B142,'Reliance Retail'!$E$1:$I$4,5,0)</f>
        <v>#N/A</v>
      </c>
      <c r="AL142" s="612">
        <f>VLOOKUP(B142,'Bright Champs'!$D$1:$H$13,5,0)</f>
        <v>500000</v>
      </c>
      <c r="AM142" s="612" t="e">
        <f>VLOOKUP(B142,Neosoft!$E$1:$I$12,5,0)</f>
        <v>#N/A</v>
      </c>
      <c r="AN142" s="612" t="e">
        <f>VLOOKUP(B142,Infosys!$E$1:$I$3,5,0)</f>
        <v>#N/A</v>
      </c>
      <c r="AO142" s="612" t="e">
        <f>VLOOKUP(B142,Cerelabs!$E$1:$I$5,5,0)</f>
        <v>#N/A</v>
      </c>
      <c r="AP142" s="612" t="e">
        <f>VLOOKUP(B142,'Neebal Technologies'!$D$1:$H$2,5,0)</f>
        <v>#N/A</v>
      </c>
      <c r="AQ142" s="612" t="e">
        <f>VLOOKUP(B142,'Vertiv Energy'!$D$1:$H$2,5,0)</f>
        <v>#N/A</v>
      </c>
      <c r="AR142" s="612" t="e">
        <f>VLOOKUP(B142,'Acidaes Solutions (CRMNEXT)'!$D$1:$H$3,5,0)</f>
        <v>#N/A</v>
      </c>
      <c r="AS142" s="612" t="e">
        <f>VLOOKUP(B142,Growisto!$D$1:$H$2,5,0)</f>
        <v>#N/A</v>
      </c>
      <c r="AT142" s="612" t="e">
        <f>VLOOKUP(B142,'9.9 Mediaworx - Digit'!$D$1:$H$2,5,0)</f>
        <v>#N/A</v>
      </c>
      <c r="AU142" s="612" t="e">
        <f>VLOOKUP(B142,'Vistaar systems Pvt Ltd'!$D$2:$H$3,5,0)</f>
        <v>#N/A</v>
      </c>
      <c r="AV142" s="612" t="e">
        <f>VLOOKUP(B142,'Course 5i'!$D$2:$H$11,5,0)</f>
        <v>#N/A</v>
      </c>
      <c r="AW142" s="612" t="e">
        <f>VLOOKUP(B142,'Radiant Appliances &amp; Electronic'!$D$1:$H$13,5,0)</f>
        <v>#N/A</v>
      </c>
      <c r="AX142" s="612" t="e">
        <f>VLOOKUP(B142,'Atos Global'!$D$3:$H$27,5,0)</f>
        <v>#N/A</v>
      </c>
      <c r="AY142" s="612" t="e">
        <f>VLOOKUP(B142,'Saama Technologies'!$D$1:$H$2,5,0)</f>
        <v>#N/A</v>
      </c>
      <c r="AZ142" s="612" t="e">
        <f>VLOOKUP(B142,'Multiplier Solutions'!$D$1:$H$2,5,0)</f>
        <v>#N/A</v>
      </c>
      <c r="BA142" s="612" t="e">
        <f>VLOOKUP(B142,GEP!$D$2:$H$5,5,0)</f>
        <v>#N/A</v>
      </c>
      <c r="BB142" s="612" t="e">
        <f>VLOOKUP(B142,Accenture!$D$1:$H$6,5,0)</f>
        <v>#N/A</v>
      </c>
      <c r="BC142" s="612" t="e">
        <f>VLOOKUP(B142,'Endurance International Group'!$D$1:$H$2,5,0)</f>
        <v>#N/A</v>
      </c>
      <c r="BD142" s="612" t="e">
        <f>VLOOKUP(B142,Newgen!$D$1:$H$2,5,0)</f>
        <v>#N/A</v>
      </c>
      <c r="BE142" s="612" t="e">
        <f>VLOOKUP(B142,'3D Incredible'!D142:H142,5,0)</f>
        <v>#N/A</v>
      </c>
      <c r="BF142" s="612" t="e">
        <f>VLOOKUP(B142,'Raja Software Labs'!$D$2:$H$2,5,0)</f>
        <v>#N/A</v>
      </c>
      <c r="BG142" s="612" t="e">
        <f>VLOOKUP(B142,Wipro!$D$1:$H$2,5,0)</f>
        <v>#N/A</v>
      </c>
      <c r="BH142" s="612" t="e">
        <f>VLOOKUP(B142,'Perch Technologies'!$D$2:$H$2,5,0)</f>
        <v>#N/A</v>
      </c>
      <c r="BI142" s="612">
        <f>VLOOKUP(B142,'Morning Star'!$D$1:$H$6,5,0)</f>
        <v>650000</v>
      </c>
      <c r="BJ142" s="612" t="e">
        <f>VLOOKUP(B142,Flexiloans!$D$1:$H$2,5,0)</f>
        <v>#N/A</v>
      </c>
      <c r="BK142" s="612" t="e">
        <f>VLOOKUP(B142,'Thirdware Solutions'!$D$1:$H$2,5,0)</f>
        <v>#N/A</v>
      </c>
      <c r="BL142" s="612" t="e">
        <f>VLOOKUP(B142,Tescom!$D$1:$H$8,5,0)</f>
        <v>#N/A</v>
      </c>
      <c r="BM142" s="612" t="e">
        <f>VLOOKUP(B142,'Cogno AI'!$D$1:$H$2,5,0)</f>
        <v>#N/A</v>
      </c>
      <c r="BN142" s="612" t="e">
        <f>VLOOKUP(B142,'ABM Knowledgeware'!$D$1:$H$2,5,0)</f>
        <v>#N/A</v>
      </c>
      <c r="BO142" s="612" t="e">
        <f>VLOOKUP(B142,'Concerto Software'!$D$1:$H$3,5,0)</f>
        <v>#N/A</v>
      </c>
      <c r="BP142" s="612" t="e">
        <f>VLOOKUP(B142,'My Captain'!$D$1:$H$4,5,0)</f>
        <v>#N/A</v>
      </c>
      <c r="BQ142" s="612" t="e">
        <f>VLOOKUP(B142,'Finoux Solutions'!$D$2:$H$4,5,0)</f>
        <v>#N/A</v>
      </c>
      <c r="BR142" s="612" t="e">
        <f>VLOOKUP(B142,'MITR Learning'!$D$1:$H$2,5,0)</f>
        <v>#N/A</v>
      </c>
      <c r="BS142" s="612" t="e">
        <f>VLOOKUP(B142,Nucsoft!$D$2:$H$6,5,0)</f>
        <v>#N/A</v>
      </c>
      <c r="BT142" s="612" t="e">
        <f>VLOOKUP(B142,'Paras Cadd'!$D$1:$H$2,5,0)</f>
        <v>#N/A</v>
      </c>
      <c r="BU142" s="612" t="e">
        <f>VLOOKUP(B142,'ICICI Securities'!$D$1:$H$2,5,0)</f>
        <v>#N/A</v>
      </c>
      <c r="BV142" s="612" t="e">
        <f>VLOOKUP(B142,'Citius Tech'!$D$2:$H$5,5,0)</f>
        <v>#N/A</v>
      </c>
      <c r="BW142" s="612" t="e">
        <f>VLOOKUP(B142,'Buzzy Brains'!$D$2:$H$2,5,0)</f>
        <v>#N/A</v>
      </c>
      <c r="BX142" s="612" t="e">
        <f>VLOOKUP(B142,'Decimal Point'!$D$2:$H$2,5,0)</f>
        <v>#N/A</v>
      </c>
      <c r="BY142" s="612" t="e">
        <f>VLOOKUP(B142,'Sankey Business Solutions'!$D$2:$H$3,5,0)</f>
        <v>#N/A</v>
      </c>
      <c r="BZ142" s="612" t="e">
        <f>VLOOKUP(B142,'Nangia &amp; Co LLP'!$D$2:$H$2,5,0)</f>
        <v>#N/A</v>
      </c>
      <c r="CA142" s="612" t="e">
        <f>VLOOKUP(B142,'FIS Solutions India Pvt Ltd'!$D$2:$H$2,5,0)</f>
        <v>#N/A</v>
      </c>
      <c r="CB142" s="612" t="e">
        <f>VLOOKUP(B142,'Delta Technology &amp; Management '!$D$2:$H$16,5,0)</f>
        <v>#N/A</v>
      </c>
      <c r="CC142" s="612" t="e">
        <f>VLOOKUP(B142,'Espoir Networks'!$D$3:$H$11,5,0)</f>
        <v>#N/A</v>
      </c>
      <c r="CD142" s="612" t="e">
        <f>VLOOKUP(B142,'Servosys Solution'!$D$3:$H$5,5,0)</f>
        <v>#N/A</v>
      </c>
      <c r="CE142" s="612" t="e">
        <f>VLOOKUP(B142,'Ribbon Communications'!$D$3:$H$4,5,0)</f>
        <v>#N/A</v>
      </c>
      <c r="CF142" s="612">
        <f t="shared" si="7"/>
        <v>2</v>
      </c>
      <c r="CG142" s="129" t="s">
        <v>134</v>
      </c>
      <c r="CH142" s="129" t="s">
        <v>7707</v>
      </c>
      <c r="CI142" s="129" t="s">
        <v>7708</v>
      </c>
      <c r="CJ142" s="129" t="s">
        <v>11736</v>
      </c>
      <c r="CK142" s="132">
        <v>42917</v>
      </c>
      <c r="CL142" s="129">
        <v>2021</v>
      </c>
      <c r="CM142" s="128" t="s">
        <v>7709</v>
      </c>
      <c r="CN142" s="129">
        <v>446</v>
      </c>
      <c r="CO142" s="133">
        <v>89.2</v>
      </c>
      <c r="CP142" s="129">
        <v>2015</v>
      </c>
      <c r="CQ142" s="129" t="s">
        <v>79</v>
      </c>
      <c r="CR142" s="128" t="s">
        <v>638</v>
      </c>
      <c r="CS142" s="129">
        <v>476</v>
      </c>
      <c r="CT142" s="133">
        <v>73.23</v>
      </c>
      <c r="CU142" s="129">
        <v>2017</v>
      </c>
      <c r="CV142" s="129" t="s">
        <v>79</v>
      </c>
      <c r="CW142" s="131" t="s">
        <v>81</v>
      </c>
      <c r="CX142" s="131" t="s">
        <v>81</v>
      </c>
      <c r="CY142" s="129" t="s">
        <v>81</v>
      </c>
      <c r="CZ142" s="129" t="s">
        <v>81</v>
      </c>
      <c r="DA142" s="129" t="s">
        <v>81</v>
      </c>
      <c r="DB142" s="129" t="s">
        <v>81</v>
      </c>
      <c r="DC142" s="129" t="s">
        <v>81</v>
      </c>
      <c r="DD142" s="129" t="s">
        <v>81</v>
      </c>
      <c r="DE142" s="129" t="s">
        <v>81</v>
      </c>
      <c r="DF142" s="129">
        <v>0</v>
      </c>
      <c r="DG142" s="134">
        <v>7.37</v>
      </c>
      <c r="DH142" s="134">
        <v>7.13</v>
      </c>
      <c r="DI142" s="134">
        <v>7.88</v>
      </c>
      <c r="DJ142" s="134">
        <v>8.48</v>
      </c>
      <c r="DK142" s="134">
        <v>7.66</v>
      </c>
      <c r="DL142" s="134">
        <v>7.92</v>
      </c>
      <c r="DM142" s="129">
        <v>46.44</v>
      </c>
      <c r="DN142" s="129">
        <v>7.74</v>
      </c>
      <c r="DO142" s="129"/>
      <c r="DP142" s="131" t="s">
        <v>82</v>
      </c>
      <c r="DQ142" s="129">
        <v>0</v>
      </c>
      <c r="DR142" s="129">
        <v>0</v>
      </c>
      <c r="DS142" s="129" t="s">
        <v>83</v>
      </c>
      <c r="DT142" s="129" t="s">
        <v>83</v>
      </c>
      <c r="DU142" s="129" t="s">
        <v>83</v>
      </c>
      <c r="DV142" s="129" t="s">
        <v>83</v>
      </c>
      <c r="DW142" s="131" t="s">
        <v>83</v>
      </c>
      <c r="DX142" s="131" t="s">
        <v>84</v>
      </c>
      <c r="DY142" s="131" t="s">
        <v>81</v>
      </c>
      <c r="DZ142" s="131" t="s">
        <v>7710</v>
      </c>
      <c r="EA142" s="131" t="s">
        <v>448</v>
      </c>
      <c r="EB142" s="131" t="s">
        <v>7711</v>
      </c>
      <c r="EC142" s="131" t="s">
        <v>88</v>
      </c>
      <c r="ED142" s="131" t="s">
        <v>89</v>
      </c>
      <c r="EE142" s="131" t="s">
        <v>7712</v>
      </c>
      <c r="EF142" s="131" t="s">
        <v>7713</v>
      </c>
      <c r="EG142" s="131" t="s">
        <v>81</v>
      </c>
      <c r="EH142" s="131" t="s">
        <v>7714</v>
      </c>
      <c r="EI142" s="131" t="s">
        <v>7715</v>
      </c>
      <c r="EJ142" s="135" t="s">
        <v>7716</v>
      </c>
      <c r="EK142" s="135" t="s">
        <v>7717</v>
      </c>
      <c r="EL142" s="135" t="s">
        <v>7718</v>
      </c>
      <c r="EM142" s="135" t="s">
        <v>7719</v>
      </c>
      <c r="EN142" s="131" t="s">
        <v>81</v>
      </c>
    </row>
    <row r="143" spans="1:144" ht="18" thickTop="1" thickBot="1">
      <c r="A143" s="575">
        <f t="shared" si="8"/>
        <v>142</v>
      </c>
      <c r="B143" s="572" t="s">
        <v>7906</v>
      </c>
      <c r="C143" s="600" t="s">
        <v>7907</v>
      </c>
      <c r="D143" s="570" t="s">
        <v>13208</v>
      </c>
      <c r="E143" s="568" t="str">
        <f t="shared" si="6"/>
        <v>Placed</v>
      </c>
      <c r="F143" s="570" t="s">
        <v>12493</v>
      </c>
      <c r="G143" s="570" t="s">
        <v>274</v>
      </c>
      <c r="H143" s="131" t="str">
        <f>VLOOKUP(B143,CMPN2!C:E,3,0)</f>
        <v>12th + Engineering without live KT</v>
      </c>
      <c r="I143" s="610" t="s">
        <v>3613</v>
      </c>
      <c r="J143" s="572">
        <v>20</v>
      </c>
      <c r="K143" s="611" t="s">
        <v>7908</v>
      </c>
      <c r="L143" s="611" t="s">
        <v>73</v>
      </c>
      <c r="M143" s="611" t="s">
        <v>7909</v>
      </c>
      <c r="N143" s="612" t="s">
        <v>7905</v>
      </c>
      <c r="O143" s="612">
        <v>9987645455</v>
      </c>
      <c r="P143" s="612">
        <v>9869722731</v>
      </c>
      <c r="Q143" s="612" t="e">
        <f>VLOOKUP(B143,'TCS CON'!$D$1:$H$98,5,0)</f>
        <v>#N/A</v>
      </c>
      <c r="R143" s="612" t="e">
        <f>VLOOKUP(B143,LTI!$C$1:$H$46,6,0)</f>
        <v>#N/A</v>
      </c>
      <c r="S143" s="612" t="e">
        <f>VLOOKUP(B143,JARO!$E$2:$I$11,5,0)</f>
        <v>#N/A</v>
      </c>
      <c r="T143" s="612">
        <f>VLOOKUP(B143,Capgemini!$D$3:$H$78,5,0)</f>
        <v>380000</v>
      </c>
      <c r="U143" s="612" t="e">
        <f>VLOOKUP(B143,Carwale!$D$1:$H$4,5,0)</f>
        <v>#N/A</v>
      </c>
      <c r="V143" s="612" t="e">
        <f>VLOOKUP(B143,'Interactive Brokers'!E:I,5,0)</f>
        <v>#N/A</v>
      </c>
      <c r="W143" s="612" t="e">
        <f>VLOOKUP(B143,'REL Jio'!E:I,5,0)</f>
        <v>#N/A</v>
      </c>
      <c r="X143" s="612" t="e">
        <f>VLOOKUP(B143,'Sciative Sol'!E:I,5,0)</f>
        <v>#N/A</v>
      </c>
      <c r="Y143" s="612" t="e">
        <f>VLOOKUP(B143,'Hexaware Tech'!E:I,5,0)</f>
        <v>#N/A</v>
      </c>
      <c r="Z143" s="612" t="e">
        <f>VLOOKUP(B143,Axis!D:H,5,0)</f>
        <v>#N/A</v>
      </c>
      <c r="AA143" s="612" t="e">
        <f>VLOOKUP(B143,Ugam!$D$3:$H$26,5,0)</f>
        <v>#N/A</v>
      </c>
      <c r="AB143" s="612" t="e">
        <f>VLOOKUP(B143,Zeus!F:J,5,0)</f>
        <v>#N/A</v>
      </c>
      <c r="AC143" s="612" t="e">
        <f>VLOOKUP(B143,Montran!F:J,5,0)</f>
        <v>#N/A</v>
      </c>
      <c r="AD143" s="612" t="e">
        <f>VLOOKUP(B143,Endurance!G143:L143,5,0)</f>
        <v>#N/A</v>
      </c>
      <c r="AE143" s="612" t="e">
        <f>VLOOKUP(B143,'Swabhav Techlabs'!$F$1:$J$2,5,0)</f>
        <v>#N/A</v>
      </c>
      <c r="AF143" s="612" t="e">
        <f>VLOOKUP(B143,'Quality Kiosk'!$F$1:$J$18,5,0)</f>
        <v>#N/A</v>
      </c>
      <c r="AG143" s="612" t="e">
        <f>VLOOKUP(B143,'Lemon VB'!$F$1:$J$2,5,0)</f>
        <v>#N/A</v>
      </c>
      <c r="AH143" s="612" t="e">
        <f>VLOOKUP(B143,Gocomet!$E$1:$I$3,5,0)</f>
        <v>#N/A</v>
      </c>
      <c r="AI143" s="612" t="e">
        <f>VLOOKUP(B143,'Ingram Micro'!$E$1:$I$8,5,0)</f>
        <v>#N/A</v>
      </c>
      <c r="AJ143" s="612" t="e">
        <f>VLOOKUP(B143,'DePronto Infotech'!$E$1:$I$2,5,0)</f>
        <v>#N/A</v>
      </c>
      <c r="AK143" s="612" t="e">
        <f>VLOOKUP(B143,'Reliance Retail'!$E$1:$I$4,5,0)</f>
        <v>#N/A</v>
      </c>
      <c r="AL143" s="612" t="e">
        <f>VLOOKUP(B143,'Bright Champs'!$D$1:$H$13,5,0)</f>
        <v>#N/A</v>
      </c>
      <c r="AM143" s="612" t="e">
        <f>VLOOKUP(B143,Neosoft!$E$1:$I$12,5,0)</f>
        <v>#N/A</v>
      </c>
      <c r="AN143" s="612" t="e">
        <f>VLOOKUP(B143,Infosys!$E$1:$I$3,5,0)</f>
        <v>#N/A</v>
      </c>
      <c r="AO143" s="612" t="e">
        <f>VLOOKUP(B143,Cerelabs!$E$1:$I$5,5,0)</f>
        <v>#N/A</v>
      </c>
      <c r="AP143" s="612" t="e">
        <f>VLOOKUP(B143,'Neebal Technologies'!$D$1:$H$2,5,0)</f>
        <v>#N/A</v>
      </c>
      <c r="AQ143" s="612" t="e">
        <f>VLOOKUP(B143,'Vertiv Energy'!$D$1:$H$2,5,0)</f>
        <v>#N/A</v>
      </c>
      <c r="AR143" s="612" t="e">
        <f>VLOOKUP(B143,'Acidaes Solutions (CRMNEXT)'!$D$1:$H$3,5,0)</f>
        <v>#N/A</v>
      </c>
      <c r="AS143" s="612" t="e">
        <f>VLOOKUP(B143,Growisto!$D$1:$H$2,5,0)</f>
        <v>#N/A</v>
      </c>
      <c r="AT143" s="612" t="e">
        <f>VLOOKUP(B143,'9.9 Mediaworx - Digit'!$D$1:$H$2,5,0)</f>
        <v>#N/A</v>
      </c>
      <c r="AU143" s="612" t="e">
        <f>VLOOKUP(B143,'Vistaar systems Pvt Ltd'!$D$2:$H$3,5,0)</f>
        <v>#N/A</v>
      </c>
      <c r="AV143" s="612" t="e">
        <f>VLOOKUP(B143,'Course 5i'!$D$2:$H$11,5,0)</f>
        <v>#N/A</v>
      </c>
      <c r="AW143" s="612" t="e">
        <f>VLOOKUP(B143,'Radiant Appliances &amp; Electronic'!$D$1:$H$13,5,0)</f>
        <v>#N/A</v>
      </c>
      <c r="AX143" s="612" t="e">
        <f>VLOOKUP(B143,'Atos Global'!$D$3:$H$27,5,0)</f>
        <v>#N/A</v>
      </c>
      <c r="AY143" s="612" t="e">
        <f>VLOOKUP(B143,'Saama Technologies'!$D$1:$H$2,5,0)</f>
        <v>#N/A</v>
      </c>
      <c r="AZ143" s="612" t="e">
        <f>VLOOKUP(B143,'Multiplier Solutions'!$D$1:$H$2,5,0)</f>
        <v>#N/A</v>
      </c>
      <c r="BA143" s="612" t="e">
        <f>VLOOKUP(B143,GEP!$D$2:$H$5,5,0)</f>
        <v>#N/A</v>
      </c>
      <c r="BB143" s="612" t="e">
        <f>VLOOKUP(B143,Accenture!$D$1:$H$6,5,0)</f>
        <v>#N/A</v>
      </c>
      <c r="BC143" s="612" t="e">
        <f>VLOOKUP(B143,'Endurance International Group'!$D$1:$H$2,5,0)</f>
        <v>#N/A</v>
      </c>
      <c r="BD143" s="612" t="e">
        <f>VLOOKUP(B143,Newgen!$D$1:$H$2,5,0)</f>
        <v>#N/A</v>
      </c>
      <c r="BE143" s="612" t="e">
        <f>VLOOKUP(B143,'3D Incredible'!D143:H143,5,0)</f>
        <v>#N/A</v>
      </c>
      <c r="BF143" s="612" t="e">
        <f>VLOOKUP(B143,'Raja Software Labs'!$D$2:$H$2,5,0)</f>
        <v>#N/A</v>
      </c>
      <c r="BG143" s="612" t="e">
        <f>VLOOKUP(B143,Wipro!$D$1:$H$2,5,0)</f>
        <v>#N/A</v>
      </c>
      <c r="BH143" s="612" t="e">
        <f>VLOOKUP(B143,'Perch Technologies'!$D$2:$H$2,5,0)</f>
        <v>#N/A</v>
      </c>
      <c r="BI143" s="612" t="e">
        <f>VLOOKUP(B143,'Morning Star'!$D$1:$H$6,5,0)</f>
        <v>#N/A</v>
      </c>
      <c r="BJ143" s="612" t="e">
        <f>VLOOKUP(B143,Flexiloans!$D$1:$H$2,5,0)</f>
        <v>#N/A</v>
      </c>
      <c r="BK143" s="612" t="e">
        <f>VLOOKUP(B143,'Thirdware Solutions'!$D$1:$H$2,5,0)</f>
        <v>#N/A</v>
      </c>
      <c r="BL143" s="612" t="e">
        <f>VLOOKUP(B143,Tescom!$D$1:$H$8,5,0)</f>
        <v>#N/A</v>
      </c>
      <c r="BM143" s="612" t="e">
        <f>VLOOKUP(B143,'Cogno AI'!$D$1:$H$2,5,0)</f>
        <v>#N/A</v>
      </c>
      <c r="BN143" s="612" t="e">
        <f>VLOOKUP(B143,'ABM Knowledgeware'!$D$1:$H$2,5,0)</f>
        <v>#N/A</v>
      </c>
      <c r="BO143" s="612" t="e">
        <f>VLOOKUP(B143,'Concerto Software'!$D$1:$H$3,5,0)</f>
        <v>#N/A</v>
      </c>
      <c r="BP143" s="612" t="e">
        <f>VLOOKUP(B143,'My Captain'!$D$1:$H$4,5,0)</f>
        <v>#N/A</v>
      </c>
      <c r="BQ143" s="612" t="e">
        <f>VLOOKUP(B143,'Finoux Solutions'!$D$2:$H$4,5,0)</f>
        <v>#N/A</v>
      </c>
      <c r="BR143" s="612" t="e">
        <f>VLOOKUP(B143,'MITR Learning'!$D$1:$H$2,5,0)</f>
        <v>#N/A</v>
      </c>
      <c r="BS143" s="612" t="e">
        <f>VLOOKUP(B143,Nucsoft!$D$2:$H$6,5,0)</f>
        <v>#N/A</v>
      </c>
      <c r="BT143" s="612" t="e">
        <f>VLOOKUP(B143,'Paras Cadd'!$D$1:$H$2,5,0)</f>
        <v>#N/A</v>
      </c>
      <c r="BU143" s="612" t="e">
        <f>VLOOKUP(B143,'ICICI Securities'!$D$1:$H$2,5,0)</f>
        <v>#N/A</v>
      </c>
      <c r="BV143" s="612" t="e">
        <f>VLOOKUP(B143,'Citius Tech'!$D$2:$H$5,5,0)</f>
        <v>#N/A</v>
      </c>
      <c r="BW143" s="612" t="e">
        <f>VLOOKUP(B143,'Buzzy Brains'!$D$2:$H$2,5,0)</f>
        <v>#N/A</v>
      </c>
      <c r="BX143" s="612" t="e">
        <f>VLOOKUP(B143,'Decimal Point'!$D$2:$H$2,5,0)</f>
        <v>#N/A</v>
      </c>
      <c r="BY143" s="612" t="e">
        <f>VLOOKUP(B143,'Sankey Business Solutions'!$D$2:$H$3,5,0)</f>
        <v>#N/A</v>
      </c>
      <c r="BZ143" s="612" t="e">
        <f>VLOOKUP(B143,'Nangia &amp; Co LLP'!$D$2:$H$2,5,0)</f>
        <v>#N/A</v>
      </c>
      <c r="CA143" s="612" t="e">
        <f>VLOOKUP(B143,'FIS Solutions India Pvt Ltd'!$D$2:$H$2,5,0)</f>
        <v>#N/A</v>
      </c>
      <c r="CB143" s="612" t="e">
        <f>VLOOKUP(B143,'Delta Technology &amp; Management '!$D$2:$H$16,5,0)</f>
        <v>#N/A</v>
      </c>
      <c r="CC143" s="612" t="e">
        <f>VLOOKUP(B143,'Espoir Networks'!$D$3:$H$11,5,0)</f>
        <v>#N/A</v>
      </c>
      <c r="CD143" s="612" t="e">
        <f>VLOOKUP(B143,'Servosys Solution'!$D$3:$H$5,5,0)</f>
        <v>#N/A</v>
      </c>
      <c r="CE143" s="612" t="e">
        <f>VLOOKUP(B143,'Ribbon Communications'!$D$3:$H$4,5,0)</f>
        <v>#N/A</v>
      </c>
      <c r="CF143" s="612">
        <f t="shared" si="7"/>
        <v>1</v>
      </c>
      <c r="CG143" s="129" t="s">
        <v>7910</v>
      </c>
      <c r="CH143" s="129">
        <v>445066535888</v>
      </c>
      <c r="CI143" s="129" t="s">
        <v>7911</v>
      </c>
      <c r="CJ143" s="129" t="s">
        <v>11736</v>
      </c>
      <c r="CK143" s="132">
        <v>42917</v>
      </c>
      <c r="CL143" s="129">
        <v>2021</v>
      </c>
      <c r="CM143" s="128" t="s">
        <v>7912</v>
      </c>
      <c r="CN143" s="129">
        <v>454</v>
      </c>
      <c r="CO143" s="133">
        <v>90.8</v>
      </c>
      <c r="CP143" s="129">
        <v>2015</v>
      </c>
      <c r="CQ143" s="129" t="s">
        <v>79</v>
      </c>
      <c r="CR143" s="128" t="s">
        <v>12158</v>
      </c>
      <c r="CS143" s="129">
        <v>466</v>
      </c>
      <c r="CT143" s="133">
        <v>71.69</v>
      </c>
      <c r="CU143" s="129">
        <v>2017</v>
      </c>
      <c r="CV143" s="129" t="s">
        <v>79</v>
      </c>
      <c r="CW143" s="131" t="s">
        <v>81</v>
      </c>
      <c r="CX143" s="131" t="s">
        <v>81</v>
      </c>
      <c r="CY143" s="129" t="s">
        <v>81</v>
      </c>
      <c r="CZ143" s="129" t="s">
        <v>81</v>
      </c>
      <c r="DA143" s="129" t="s">
        <v>81</v>
      </c>
      <c r="DB143" s="129" t="s">
        <v>81</v>
      </c>
      <c r="DC143" s="129" t="s">
        <v>81</v>
      </c>
      <c r="DD143" s="129" t="s">
        <v>81</v>
      </c>
      <c r="DE143" s="129" t="s">
        <v>81</v>
      </c>
      <c r="DF143" s="129">
        <v>0</v>
      </c>
      <c r="DG143" s="134">
        <v>7.24</v>
      </c>
      <c r="DH143" s="134">
        <v>7.39</v>
      </c>
      <c r="DI143" s="134">
        <v>8.69</v>
      </c>
      <c r="DJ143" s="134">
        <v>8.89</v>
      </c>
      <c r="DK143" s="134">
        <v>9.02</v>
      </c>
      <c r="DL143" s="134">
        <v>8.6199999999999992</v>
      </c>
      <c r="DM143" s="129">
        <v>49.9</v>
      </c>
      <c r="DN143" s="129">
        <v>8.32</v>
      </c>
      <c r="DO143" s="129"/>
      <c r="DP143" s="131" t="s">
        <v>82</v>
      </c>
      <c r="DQ143" s="129">
        <v>0</v>
      </c>
      <c r="DR143" s="129">
        <v>0</v>
      </c>
      <c r="DS143" s="129" t="s">
        <v>83</v>
      </c>
      <c r="DT143" s="129" t="s">
        <v>83</v>
      </c>
      <c r="DU143" s="129" t="s">
        <v>83</v>
      </c>
      <c r="DV143" s="129" t="s">
        <v>83</v>
      </c>
      <c r="DW143" s="131" t="s">
        <v>83</v>
      </c>
      <c r="DX143" s="131" t="s">
        <v>84</v>
      </c>
      <c r="DY143" s="131" t="s">
        <v>81</v>
      </c>
      <c r="DZ143" s="131" t="s">
        <v>7914</v>
      </c>
      <c r="EA143" s="131" t="s">
        <v>1930</v>
      </c>
      <c r="EB143" s="131" t="s">
        <v>7915</v>
      </c>
      <c r="EC143" s="131" t="s">
        <v>1005</v>
      </c>
      <c r="ED143" s="131" t="s">
        <v>89</v>
      </c>
      <c r="EE143" s="131" t="s">
        <v>7916</v>
      </c>
      <c r="EF143" s="131" t="s">
        <v>7917</v>
      </c>
      <c r="EG143" s="131" t="s">
        <v>7918</v>
      </c>
      <c r="EH143" s="131" t="s">
        <v>7919</v>
      </c>
      <c r="EI143" s="131" t="s">
        <v>7920</v>
      </c>
      <c r="EJ143" s="135" t="s">
        <v>7921</v>
      </c>
      <c r="EK143" s="135" t="s">
        <v>7922</v>
      </c>
      <c r="EL143" s="135" t="s">
        <v>7923</v>
      </c>
      <c r="EM143" s="135" t="s">
        <v>7924</v>
      </c>
      <c r="EN143" s="131" t="s">
        <v>81</v>
      </c>
    </row>
    <row r="144" spans="1:144" ht="18" thickTop="1" thickBot="1">
      <c r="A144" s="575">
        <f t="shared" si="8"/>
        <v>143</v>
      </c>
      <c r="B144" s="572" t="s">
        <v>8587</v>
      </c>
      <c r="C144" s="600" t="s">
        <v>8588</v>
      </c>
      <c r="D144" s="570" t="s">
        <v>13209</v>
      </c>
      <c r="E144" s="568" t="str">
        <f t="shared" si="6"/>
        <v>Not Placed</v>
      </c>
      <c r="F144" s="570" t="s">
        <v>12493</v>
      </c>
      <c r="G144" s="570" t="s">
        <v>274</v>
      </c>
      <c r="H144" s="131" t="str">
        <f>VLOOKUP(B144,CMPN2!C:E,3,0)</f>
        <v>12th + Engineering with live KT</v>
      </c>
      <c r="I144" s="610" t="s">
        <v>8589</v>
      </c>
      <c r="J144" s="572">
        <v>20</v>
      </c>
      <c r="K144" s="611" t="s">
        <v>8590</v>
      </c>
      <c r="L144" s="611" t="s">
        <v>73</v>
      </c>
      <c r="M144" s="611" t="s">
        <v>8591</v>
      </c>
      <c r="N144" s="612" t="s">
        <v>8586</v>
      </c>
      <c r="O144" s="612">
        <v>9869567562</v>
      </c>
      <c r="P144" s="612">
        <v>9930349612</v>
      </c>
      <c r="Q144" s="612" t="e">
        <f>VLOOKUP(B144,'TCS CON'!$D$1:$H$98,5,0)</f>
        <v>#N/A</v>
      </c>
      <c r="R144" s="612" t="e">
        <f>VLOOKUP(B144,LTI!$C$1:$H$46,6,0)</f>
        <v>#N/A</v>
      </c>
      <c r="S144" s="612" t="e">
        <f>VLOOKUP(B144,JARO!$E$2:$I$11,5,0)</f>
        <v>#N/A</v>
      </c>
      <c r="T144" s="612" t="e">
        <f>VLOOKUP(B144,Capgemini!$D$3:$H$78,5,0)</f>
        <v>#N/A</v>
      </c>
      <c r="U144" s="612" t="e">
        <f>VLOOKUP(B144,Carwale!$D$1:$H$4,5,0)</f>
        <v>#N/A</v>
      </c>
      <c r="V144" s="612" t="e">
        <f>VLOOKUP(B144,'Interactive Brokers'!E:I,5,0)</f>
        <v>#N/A</v>
      </c>
      <c r="W144" s="612" t="e">
        <f>VLOOKUP(B144,'REL Jio'!E:I,5,0)</f>
        <v>#N/A</v>
      </c>
      <c r="X144" s="612" t="e">
        <f>VLOOKUP(B144,'Sciative Sol'!E:I,5,0)</f>
        <v>#N/A</v>
      </c>
      <c r="Y144" s="612" t="e">
        <f>VLOOKUP(B144,'Hexaware Tech'!E:I,5,0)</f>
        <v>#N/A</v>
      </c>
      <c r="Z144" s="612" t="e">
        <f>VLOOKUP(B144,Axis!D:H,5,0)</f>
        <v>#N/A</v>
      </c>
      <c r="AA144" s="612" t="e">
        <f>VLOOKUP(B144,Ugam!$D$3:$H$26,5,0)</f>
        <v>#N/A</v>
      </c>
      <c r="AB144" s="612" t="e">
        <f>VLOOKUP(B144,Zeus!F:J,5,0)</f>
        <v>#N/A</v>
      </c>
      <c r="AC144" s="612" t="e">
        <f>VLOOKUP(B144,Montran!F:J,5,0)</f>
        <v>#N/A</v>
      </c>
      <c r="AD144" s="612" t="e">
        <f>VLOOKUP(B144,Endurance!G144:L144,5,0)</f>
        <v>#N/A</v>
      </c>
      <c r="AE144" s="612" t="e">
        <f>VLOOKUP(B144,'Swabhav Techlabs'!$F$1:$J$2,5,0)</f>
        <v>#N/A</v>
      </c>
      <c r="AF144" s="612" t="e">
        <f>VLOOKUP(B144,'Quality Kiosk'!$F$1:$J$18,5,0)</f>
        <v>#N/A</v>
      </c>
      <c r="AG144" s="612" t="e">
        <f>VLOOKUP(B144,'Lemon VB'!$F$1:$J$2,5,0)</f>
        <v>#N/A</v>
      </c>
      <c r="AH144" s="612" t="e">
        <f>VLOOKUP(B144,Gocomet!$E$1:$I$3,5,0)</f>
        <v>#N/A</v>
      </c>
      <c r="AI144" s="612" t="e">
        <f>VLOOKUP(B144,'Ingram Micro'!$E$1:$I$8,5,0)</f>
        <v>#N/A</v>
      </c>
      <c r="AJ144" s="612" t="e">
        <f>VLOOKUP(B144,'DePronto Infotech'!$E$1:$I$2,5,0)</f>
        <v>#N/A</v>
      </c>
      <c r="AK144" s="612" t="e">
        <f>VLOOKUP(B144,'Reliance Retail'!$E$1:$I$4,5,0)</f>
        <v>#N/A</v>
      </c>
      <c r="AL144" s="612" t="e">
        <f>VLOOKUP(B144,'Bright Champs'!$D$1:$H$13,5,0)</f>
        <v>#N/A</v>
      </c>
      <c r="AM144" s="612" t="e">
        <f>VLOOKUP(B144,Neosoft!$E$1:$I$12,5,0)</f>
        <v>#N/A</v>
      </c>
      <c r="AN144" s="612" t="e">
        <f>VLOOKUP(B144,Infosys!$E$1:$I$3,5,0)</f>
        <v>#N/A</v>
      </c>
      <c r="AO144" s="612" t="e">
        <f>VLOOKUP(B144,Cerelabs!$E$1:$I$5,5,0)</f>
        <v>#N/A</v>
      </c>
      <c r="AP144" s="612" t="e">
        <f>VLOOKUP(B144,'Neebal Technologies'!$D$1:$H$2,5,0)</f>
        <v>#N/A</v>
      </c>
      <c r="AQ144" s="612" t="e">
        <f>VLOOKUP(B144,'Vertiv Energy'!$D$1:$H$2,5,0)</f>
        <v>#N/A</v>
      </c>
      <c r="AR144" s="612" t="e">
        <f>VLOOKUP(B144,'Acidaes Solutions (CRMNEXT)'!$D$1:$H$3,5,0)</f>
        <v>#N/A</v>
      </c>
      <c r="AS144" s="612" t="e">
        <f>VLOOKUP(B144,Growisto!$D$1:$H$2,5,0)</f>
        <v>#N/A</v>
      </c>
      <c r="AT144" s="612" t="e">
        <f>VLOOKUP(B144,'9.9 Mediaworx - Digit'!$D$1:$H$2,5,0)</f>
        <v>#N/A</v>
      </c>
      <c r="AU144" s="612" t="e">
        <f>VLOOKUP(B144,'Vistaar systems Pvt Ltd'!$D$2:$H$3,5,0)</f>
        <v>#N/A</v>
      </c>
      <c r="AV144" s="612" t="e">
        <f>VLOOKUP(B144,'Course 5i'!$D$2:$H$11,5,0)</f>
        <v>#N/A</v>
      </c>
      <c r="AW144" s="612" t="e">
        <f>VLOOKUP(B144,'Radiant Appliances &amp; Electronic'!$D$1:$H$13,5,0)</f>
        <v>#N/A</v>
      </c>
      <c r="AX144" s="612" t="e">
        <f>VLOOKUP(B144,'Atos Global'!$D$3:$H$27,5,0)</f>
        <v>#N/A</v>
      </c>
      <c r="AY144" s="612" t="e">
        <f>VLOOKUP(B144,'Saama Technologies'!$D$1:$H$2,5,0)</f>
        <v>#N/A</v>
      </c>
      <c r="AZ144" s="612" t="e">
        <f>VLOOKUP(B144,'Multiplier Solutions'!$D$1:$H$2,5,0)</f>
        <v>#N/A</v>
      </c>
      <c r="BA144" s="612" t="e">
        <f>VLOOKUP(B144,GEP!$D$2:$H$5,5,0)</f>
        <v>#N/A</v>
      </c>
      <c r="BB144" s="612" t="e">
        <f>VLOOKUP(B144,Accenture!$D$1:$H$6,5,0)</f>
        <v>#N/A</v>
      </c>
      <c r="BC144" s="612" t="e">
        <f>VLOOKUP(B144,'Endurance International Group'!$D$1:$H$2,5,0)</f>
        <v>#N/A</v>
      </c>
      <c r="BD144" s="612" t="e">
        <f>VLOOKUP(B144,Newgen!$D$1:$H$2,5,0)</f>
        <v>#N/A</v>
      </c>
      <c r="BE144" s="612" t="e">
        <f>VLOOKUP(B144,'3D Incredible'!D144:H144,5,0)</f>
        <v>#N/A</v>
      </c>
      <c r="BF144" s="612" t="e">
        <f>VLOOKUP(B144,'Raja Software Labs'!$D$2:$H$2,5,0)</f>
        <v>#N/A</v>
      </c>
      <c r="BG144" s="612" t="e">
        <f>VLOOKUP(B144,Wipro!$D$1:$H$2,5,0)</f>
        <v>#N/A</v>
      </c>
      <c r="BH144" s="612" t="e">
        <f>VLOOKUP(B144,'Perch Technologies'!$D$2:$H$2,5,0)</f>
        <v>#N/A</v>
      </c>
      <c r="BI144" s="612" t="e">
        <f>VLOOKUP(B144,'Morning Star'!$D$1:$H$6,5,0)</f>
        <v>#N/A</v>
      </c>
      <c r="BJ144" s="612" t="e">
        <f>VLOOKUP(B144,Flexiloans!$D$1:$H$2,5,0)</f>
        <v>#N/A</v>
      </c>
      <c r="BK144" s="612" t="e">
        <f>VLOOKUP(B144,'Thirdware Solutions'!$D$1:$H$2,5,0)</f>
        <v>#N/A</v>
      </c>
      <c r="BL144" s="612" t="e">
        <f>VLOOKUP(B144,Tescom!$D$1:$H$8,5,0)</f>
        <v>#N/A</v>
      </c>
      <c r="BM144" s="612" t="e">
        <f>VLOOKUP(B144,'Cogno AI'!$D$1:$H$2,5,0)</f>
        <v>#N/A</v>
      </c>
      <c r="BN144" s="612" t="e">
        <f>VLOOKUP(B144,'ABM Knowledgeware'!$D$1:$H$2,5,0)</f>
        <v>#N/A</v>
      </c>
      <c r="BO144" s="612" t="e">
        <f>VLOOKUP(B144,'Concerto Software'!$D$1:$H$3,5,0)</f>
        <v>#N/A</v>
      </c>
      <c r="BP144" s="612" t="e">
        <f>VLOOKUP(B144,'My Captain'!$D$1:$H$4,5,0)</f>
        <v>#N/A</v>
      </c>
      <c r="BQ144" s="612" t="e">
        <f>VLOOKUP(B144,'Finoux Solutions'!$D$2:$H$4,5,0)</f>
        <v>#N/A</v>
      </c>
      <c r="BR144" s="612" t="e">
        <f>VLOOKUP(B144,'MITR Learning'!$D$1:$H$2,5,0)</f>
        <v>#N/A</v>
      </c>
      <c r="BS144" s="612" t="e">
        <f>VLOOKUP(B144,Nucsoft!$D$2:$H$6,5,0)</f>
        <v>#N/A</v>
      </c>
      <c r="BT144" s="612" t="e">
        <f>VLOOKUP(B144,'Paras Cadd'!$D$1:$H$2,5,0)</f>
        <v>#N/A</v>
      </c>
      <c r="BU144" s="612" t="e">
        <f>VLOOKUP(B144,'ICICI Securities'!$D$1:$H$2,5,0)</f>
        <v>#N/A</v>
      </c>
      <c r="BV144" s="612" t="e">
        <f>VLOOKUP(B144,'Citius Tech'!$D$2:$H$5,5,0)</f>
        <v>#N/A</v>
      </c>
      <c r="BW144" s="612" t="e">
        <f>VLOOKUP(B144,'Buzzy Brains'!$D$2:$H$2,5,0)</f>
        <v>#N/A</v>
      </c>
      <c r="BX144" s="612" t="e">
        <f>VLOOKUP(B144,'Decimal Point'!$D$2:$H$2,5,0)</f>
        <v>#N/A</v>
      </c>
      <c r="BY144" s="612" t="e">
        <f>VLOOKUP(B144,'Sankey Business Solutions'!$D$2:$H$3,5,0)</f>
        <v>#N/A</v>
      </c>
      <c r="BZ144" s="612" t="e">
        <f>VLOOKUP(B144,'Nangia &amp; Co LLP'!$D$2:$H$2,5,0)</f>
        <v>#N/A</v>
      </c>
      <c r="CA144" s="612" t="e">
        <f>VLOOKUP(B144,'FIS Solutions India Pvt Ltd'!$D$2:$H$2,5,0)</f>
        <v>#N/A</v>
      </c>
      <c r="CB144" s="612" t="e">
        <f>VLOOKUP(B144,'Delta Technology &amp; Management '!$D$2:$H$16,5,0)</f>
        <v>#N/A</v>
      </c>
      <c r="CC144" s="612" t="e">
        <f>VLOOKUP(B144,'Espoir Networks'!$D$3:$H$11,5,0)</f>
        <v>#N/A</v>
      </c>
      <c r="CD144" s="612" t="e">
        <f>VLOOKUP(B144,'Servosys Solution'!$D$3:$H$5,5,0)</f>
        <v>#N/A</v>
      </c>
      <c r="CE144" s="612" t="e">
        <f>VLOOKUP(B144,'Ribbon Communications'!$D$3:$H$4,5,0)</f>
        <v>#N/A</v>
      </c>
      <c r="CF144" s="612">
        <f t="shared" si="7"/>
        <v>0</v>
      </c>
      <c r="CG144" s="129" t="s">
        <v>8592</v>
      </c>
      <c r="CH144" s="129">
        <v>963204802939</v>
      </c>
      <c r="CI144" s="129" t="s">
        <v>8593</v>
      </c>
      <c r="CJ144" s="129" t="s">
        <v>11735</v>
      </c>
      <c r="CK144" s="132">
        <v>42917</v>
      </c>
      <c r="CL144" s="129">
        <v>2021</v>
      </c>
      <c r="CM144" s="128" t="s">
        <v>4851</v>
      </c>
      <c r="CN144" s="129">
        <v>430</v>
      </c>
      <c r="CO144" s="133">
        <v>86</v>
      </c>
      <c r="CP144" s="129">
        <v>2015</v>
      </c>
      <c r="CQ144" s="129" t="s">
        <v>398</v>
      </c>
      <c r="CR144" s="128" t="s">
        <v>3535</v>
      </c>
      <c r="CS144" s="129">
        <v>481</v>
      </c>
      <c r="CT144" s="133">
        <v>74</v>
      </c>
      <c r="CU144" s="129">
        <v>2017</v>
      </c>
      <c r="CV144" s="129" t="s">
        <v>79</v>
      </c>
      <c r="CW144" s="131" t="s">
        <v>81</v>
      </c>
      <c r="CX144" s="131" t="s">
        <v>81</v>
      </c>
      <c r="CY144" s="129" t="s">
        <v>81</v>
      </c>
      <c r="CZ144" s="129" t="s">
        <v>81</v>
      </c>
      <c r="DA144" s="129" t="s">
        <v>81</v>
      </c>
      <c r="DB144" s="129" t="s">
        <v>81</v>
      </c>
      <c r="DC144" s="129" t="s">
        <v>81</v>
      </c>
      <c r="DD144" s="129" t="s">
        <v>81</v>
      </c>
      <c r="DE144" s="129" t="s">
        <v>81</v>
      </c>
      <c r="DF144" s="129">
        <v>0</v>
      </c>
      <c r="DG144" s="134">
        <v>5.7</v>
      </c>
      <c r="DH144" s="134">
        <v>6.83</v>
      </c>
      <c r="DI144" s="134">
        <v>6.35</v>
      </c>
      <c r="DJ144" s="134">
        <v>6.3</v>
      </c>
      <c r="DK144" s="134">
        <v>0</v>
      </c>
      <c r="DL144" s="131"/>
      <c r="DM144" s="129">
        <v>25.18</v>
      </c>
      <c r="DN144" s="129">
        <v>6.2949999999999999</v>
      </c>
      <c r="DO144" s="129"/>
      <c r="DP144" s="131" t="s">
        <v>138</v>
      </c>
      <c r="DQ144" s="129">
        <v>1</v>
      </c>
      <c r="DR144" s="129">
        <v>5</v>
      </c>
      <c r="DS144" s="129" t="s">
        <v>83</v>
      </c>
      <c r="DT144" s="129" t="s">
        <v>83</v>
      </c>
      <c r="DU144" s="129" t="s">
        <v>83</v>
      </c>
      <c r="DV144" s="129" t="s">
        <v>83</v>
      </c>
      <c r="DW144" s="131" t="s">
        <v>83</v>
      </c>
      <c r="DX144" s="131" t="s">
        <v>84</v>
      </c>
      <c r="DY144" s="131" t="s">
        <v>81</v>
      </c>
      <c r="DZ144" s="131" t="s">
        <v>8594</v>
      </c>
      <c r="EA144" s="131" t="s">
        <v>86</v>
      </c>
      <c r="EB144" s="131" t="s">
        <v>8595</v>
      </c>
      <c r="EC144" s="131" t="s">
        <v>187</v>
      </c>
      <c r="ED144" s="131" t="s">
        <v>89</v>
      </c>
      <c r="EE144" s="131" t="s">
        <v>8596</v>
      </c>
      <c r="EF144" s="131" t="s">
        <v>8597</v>
      </c>
      <c r="EG144" s="131" t="s">
        <v>81</v>
      </c>
      <c r="EH144" s="131" t="s">
        <v>8598</v>
      </c>
      <c r="EI144" s="131" t="s">
        <v>8599</v>
      </c>
      <c r="EJ144" s="135" t="s">
        <v>8600</v>
      </c>
      <c r="EK144" s="135" t="s">
        <v>8601</v>
      </c>
      <c r="EL144" s="135" t="s">
        <v>8602</v>
      </c>
      <c r="EM144" s="135" t="s">
        <v>8603</v>
      </c>
      <c r="EN144" s="131" t="s">
        <v>81</v>
      </c>
    </row>
    <row r="145" spans="1:144" ht="18" thickTop="1" thickBot="1">
      <c r="A145" s="575">
        <f t="shared" si="8"/>
        <v>144</v>
      </c>
      <c r="B145" s="572" t="s">
        <v>8678</v>
      </c>
      <c r="C145" s="600" t="s">
        <v>8679</v>
      </c>
      <c r="D145" s="570" t="s">
        <v>13209</v>
      </c>
      <c r="E145" s="568" t="str">
        <f t="shared" si="6"/>
        <v>Placed</v>
      </c>
      <c r="F145" s="570" t="s">
        <v>12493</v>
      </c>
      <c r="G145" s="570" t="s">
        <v>274</v>
      </c>
      <c r="H145" s="131" t="str">
        <f>VLOOKUP(B145,CMPN2!C:E,3,0)</f>
        <v>12th + Engineering without live KT</v>
      </c>
      <c r="I145" s="610" t="s">
        <v>589</v>
      </c>
      <c r="J145" s="572">
        <v>21</v>
      </c>
      <c r="K145" s="611" t="s">
        <v>8680</v>
      </c>
      <c r="L145" s="611" t="s">
        <v>8681</v>
      </c>
      <c r="M145" s="611" t="s">
        <v>8682</v>
      </c>
      <c r="N145" s="612" t="s">
        <v>8677</v>
      </c>
      <c r="O145" s="612">
        <v>9324015869</v>
      </c>
      <c r="P145" s="612">
        <v>7030104400</v>
      </c>
      <c r="Q145" s="612" t="e">
        <f>VLOOKUP(B145,'TCS CON'!$D$1:$H$98,5,0)</f>
        <v>#N/A</v>
      </c>
      <c r="R145" s="612" t="e">
        <f>VLOOKUP(B145,LTI!$C$1:$H$46,6,0)</f>
        <v>#N/A</v>
      </c>
      <c r="S145" s="612" t="e">
        <f>VLOOKUP(B145,JARO!$E$2:$I$11,5,0)</f>
        <v>#N/A</v>
      </c>
      <c r="T145" s="612" t="e">
        <f>VLOOKUP(B145,Capgemini!$D$3:$H$78,5,0)</f>
        <v>#N/A</v>
      </c>
      <c r="U145" s="612" t="e">
        <f>VLOOKUP(B145,Carwale!$D$1:$H$4,5,0)</f>
        <v>#N/A</v>
      </c>
      <c r="V145" s="612" t="e">
        <f>VLOOKUP(B145,'Interactive Brokers'!E:I,5,0)</f>
        <v>#N/A</v>
      </c>
      <c r="W145" s="612" t="e">
        <f>VLOOKUP(B145,'REL Jio'!E:I,5,0)</f>
        <v>#N/A</v>
      </c>
      <c r="X145" s="612" t="e">
        <f>VLOOKUP(B145,'Sciative Sol'!E:I,5,0)</f>
        <v>#N/A</v>
      </c>
      <c r="Y145" s="612" t="e">
        <f>VLOOKUP(B145,'Hexaware Tech'!E:I,5,0)</f>
        <v>#N/A</v>
      </c>
      <c r="Z145" s="612" t="e">
        <f>VLOOKUP(B145,Axis!D:H,5,0)</f>
        <v>#N/A</v>
      </c>
      <c r="AA145" s="612">
        <f>VLOOKUP(B145,Ugam!$D$3:$H$26,5,0)</f>
        <v>250000</v>
      </c>
      <c r="AB145" s="612" t="e">
        <f>VLOOKUP(B145,Zeus!F:J,5,0)</f>
        <v>#N/A</v>
      </c>
      <c r="AC145" s="612" t="e">
        <f>VLOOKUP(B145,Montran!F:J,5,0)</f>
        <v>#N/A</v>
      </c>
      <c r="AD145" s="612" t="e">
        <f>VLOOKUP(B145,Endurance!G145:L145,5,0)</f>
        <v>#N/A</v>
      </c>
      <c r="AE145" s="612" t="e">
        <f>VLOOKUP(B145,'Swabhav Techlabs'!$F$1:$J$2,5,0)</f>
        <v>#N/A</v>
      </c>
      <c r="AF145" s="612" t="e">
        <f>VLOOKUP(B145,'Quality Kiosk'!$F$1:$J$18,5,0)</f>
        <v>#N/A</v>
      </c>
      <c r="AG145" s="612" t="e">
        <f>VLOOKUP(B145,'Lemon VB'!$F$1:$J$2,5,0)</f>
        <v>#N/A</v>
      </c>
      <c r="AH145" s="612" t="e">
        <f>VLOOKUP(B145,Gocomet!$E$1:$I$3,5,0)</f>
        <v>#N/A</v>
      </c>
      <c r="AI145" s="612" t="e">
        <f>VLOOKUP(B145,'Ingram Micro'!$E$1:$I$8,5,0)</f>
        <v>#N/A</v>
      </c>
      <c r="AJ145" s="612" t="e">
        <f>VLOOKUP(B145,'DePronto Infotech'!$E$1:$I$2,5,0)</f>
        <v>#N/A</v>
      </c>
      <c r="AK145" s="612" t="e">
        <f>VLOOKUP(B145,'Reliance Retail'!$E$1:$I$4,5,0)</f>
        <v>#N/A</v>
      </c>
      <c r="AL145" s="612" t="e">
        <f>VLOOKUP(B145,'Bright Champs'!$D$1:$H$13,5,0)</f>
        <v>#N/A</v>
      </c>
      <c r="AM145" s="612" t="e">
        <f>VLOOKUP(B145,Neosoft!$E$1:$I$12,5,0)</f>
        <v>#N/A</v>
      </c>
      <c r="AN145" s="612" t="e">
        <f>VLOOKUP(B145,Infosys!$E$1:$I$3,5,0)</f>
        <v>#N/A</v>
      </c>
      <c r="AO145" s="612" t="e">
        <f>VLOOKUP(B145,Cerelabs!$E$1:$I$5,5,0)</f>
        <v>#N/A</v>
      </c>
      <c r="AP145" s="612" t="e">
        <f>VLOOKUP(B145,'Neebal Technologies'!$D$1:$H$2,5,0)</f>
        <v>#N/A</v>
      </c>
      <c r="AQ145" s="612" t="e">
        <f>VLOOKUP(B145,'Vertiv Energy'!$D$1:$H$2,5,0)</f>
        <v>#N/A</v>
      </c>
      <c r="AR145" s="612" t="e">
        <f>VLOOKUP(B145,'Acidaes Solutions (CRMNEXT)'!$D$1:$H$3,5,0)</f>
        <v>#N/A</v>
      </c>
      <c r="AS145" s="612" t="e">
        <f>VLOOKUP(B145,Growisto!$D$1:$H$2,5,0)</f>
        <v>#N/A</v>
      </c>
      <c r="AT145" s="612" t="e">
        <f>VLOOKUP(B145,'9.9 Mediaworx - Digit'!$D$1:$H$2,5,0)</f>
        <v>#N/A</v>
      </c>
      <c r="AU145" s="612" t="e">
        <f>VLOOKUP(B145,'Vistaar systems Pvt Ltd'!$D$2:$H$3,5,0)</f>
        <v>#N/A</v>
      </c>
      <c r="AV145" s="612" t="e">
        <f>VLOOKUP(B145,'Course 5i'!$D$2:$H$11,5,0)</f>
        <v>#N/A</v>
      </c>
      <c r="AW145" s="612" t="e">
        <f>VLOOKUP(B145,'Radiant Appliances &amp; Electronic'!$D$1:$H$13,5,0)</f>
        <v>#N/A</v>
      </c>
      <c r="AX145" s="612" t="e">
        <f>VLOOKUP(B145,'Atos Global'!$D$3:$H$27,5,0)</f>
        <v>#N/A</v>
      </c>
      <c r="AY145" s="612" t="e">
        <f>VLOOKUP(B145,'Saama Technologies'!$D$1:$H$2,5,0)</f>
        <v>#N/A</v>
      </c>
      <c r="AZ145" s="612" t="e">
        <f>VLOOKUP(B145,'Multiplier Solutions'!$D$1:$H$2,5,0)</f>
        <v>#N/A</v>
      </c>
      <c r="BA145" s="612" t="e">
        <f>VLOOKUP(B145,GEP!$D$2:$H$5,5,0)</f>
        <v>#N/A</v>
      </c>
      <c r="BB145" s="612" t="e">
        <f>VLOOKUP(B145,Accenture!$D$1:$H$6,5,0)</f>
        <v>#N/A</v>
      </c>
      <c r="BC145" s="612" t="e">
        <f>VLOOKUP(B145,'Endurance International Group'!$D$1:$H$2,5,0)</f>
        <v>#N/A</v>
      </c>
      <c r="BD145" s="612" t="e">
        <f>VLOOKUP(B145,Newgen!$D$1:$H$2,5,0)</f>
        <v>#N/A</v>
      </c>
      <c r="BE145" s="612" t="e">
        <f>VLOOKUP(B145,'3D Incredible'!D145:H145,5,0)</f>
        <v>#N/A</v>
      </c>
      <c r="BF145" s="612" t="e">
        <f>VLOOKUP(B145,'Raja Software Labs'!$D$2:$H$2,5,0)</f>
        <v>#N/A</v>
      </c>
      <c r="BG145" s="612" t="e">
        <f>VLOOKUP(B145,Wipro!$D$1:$H$2,5,0)</f>
        <v>#N/A</v>
      </c>
      <c r="BH145" s="612" t="e">
        <f>VLOOKUP(B145,'Perch Technologies'!$D$2:$H$2,5,0)</f>
        <v>#N/A</v>
      </c>
      <c r="BI145" s="612" t="e">
        <f>VLOOKUP(B145,'Morning Star'!$D$1:$H$6,5,0)</f>
        <v>#N/A</v>
      </c>
      <c r="BJ145" s="612" t="e">
        <f>VLOOKUP(B145,Flexiloans!$D$1:$H$2,5,0)</f>
        <v>#N/A</v>
      </c>
      <c r="BK145" s="612" t="e">
        <f>VLOOKUP(B145,'Thirdware Solutions'!$D$1:$H$2,5,0)</f>
        <v>#N/A</v>
      </c>
      <c r="BL145" s="612" t="e">
        <f>VLOOKUP(B145,Tescom!$D$1:$H$8,5,0)</f>
        <v>#N/A</v>
      </c>
      <c r="BM145" s="612" t="e">
        <f>VLOOKUP(B145,'Cogno AI'!$D$1:$H$2,5,0)</f>
        <v>#N/A</v>
      </c>
      <c r="BN145" s="612" t="e">
        <f>VLOOKUP(B145,'ABM Knowledgeware'!$D$1:$H$2,5,0)</f>
        <v>#N/A</v>
      </c>
      <c r="BO145" s="612" t="e">
        <f>VLOOKUP(B145,'Concerto Software'!$D$1:$H$3,5,0)</f>
        <v>#N/A</v>
      </c>
      <c r="BP145" s="612" t="e">
        <f>VLOOKUP(B145,'My Captain'!$D$1:$H$4,5,0)</f>
        <v>#N/A</v>
      </c>
      <c r="BQ145" s="612" t="e">
        <f>VLOOKUP(B145,'Finoux Solutions'!$D$2:$H$4,5,0)</f>
        <v>#N/A</v>
      </c>
      <c r="BR145" s="612" t="e">
        <f>VLOOKUP(B145,'MITR Learning'!$D$1:$H$2,5,0)</f>
        <v>#N/A</v>
      </c>
      <c r="BS145" s="612" t="e">
        <f>VLOOKUP(B145,Nucsoft!$D$2:$H$6,5,0)</f>
        <v>#N/A</v>
      </c>
      <c r="BT145" s="612" t="e">
        <f>VLOOKUP(B145,'Paras Cadd'!$D$1:$H$2,5,0)</f>
        <v>#N/A</v>
      </c>
      <c r="BU145" s="612" t="e">
        <f>VLOOKUP(B145,'ICICI Securities'!$D$1:$H$2,5,0)</f>
        <v>#N/A</v>
      </c>
      <c r="BV145" s="612" t="e">
        <f>VLOOKUP(B145,'Citius Tech'!$D$2:$H$5,5,0)</f>
        <v>#N/A</v>
      </c>
      <c r="BW145" s="612" t="e">
        <f>VLOOKUP(B145,'Buzzy Brains'!$D$2:$H$2,5,0)</f>
        <v>#N/A</v>
      </c>
      <c r="BX145" s="612" t="e">
        <f>VLOOKUP(B145,'Decimal Point'!$D$2:$H$2,5,0)</f>
        <v>#N/A</v>
      </c>
      <c r="BY145" s="612" t="e">
        <f>VLOOKUP(B145,'Sankey Business Solutions'!$D$2:$H$3,5,0)</f>
        <v>#N/A</v>
      </c>
      <c r="BZ145" s="612" t="e">
        <f>VLOOKUP(B145,'Nangia &amp; Co LLP'!$D$2:$H$2,5,0)</f>
        <v>#N/A</v>
      </c>
      <c r="CA145" s="612" t="e">
        <f>VLOOKUP(B145,'FIS Solutions India Pvt Ltd'!$D$2:$H$2,5,0)</f>
        <v>#N/A</v>
      </c>
      <c r="CB145" s="612" t="e">
        <f>VLOOKUP(B145,'Delta Technology &amp; Management '!$D$2:$H$16,5,0)</f>
        <v>#N/A</v>
      </c>
      <c r="CC145" s="612" t="e">
        <f>VLOOKUP(B145,'Espoir Networks'!$D$3:$H$11,5,0)</f>
        <v>#N/A</v>
      </c>
      <c r="CD145" s="612" t="e">
        <f>VLOOKUP(B145,'Servosys Solution'!$D$3:$H$5,5,0)</f>
        <v>#N/A</v>
      </c>
      <c r="CE145" s="612" t="e">
        <f>VLOOKUP(B145,'Ribbon Communications'!$D$3:$H$4,5,0)</f>
        <v>#N/A</v>
      </c>
      <c r="CF145" s="612">
        <f t="shared" si="7"/>
        <v>1</v>
      </c>
      <c r="CG145" s="129" t="s">
        <v>8683</v>
      </c>
      <c r="CH145" s="129" t="s">
        <v>8684</v>
      </c>
      <c r="CI145" s="129" t="s">
        <v>8685</v>
      </c>
      <c r="CJ145" s="129" t="s">
        <v>11736</v>
      </c>
      <c r="CK145" s="132">
        <v>42552</v>
      </c>
      <c r="CL145" s="129">
        <v>2021</v>
      </c>
      <c r="CM145" s="128" t="s">
        <v>8686</v>
      </c>
      <c r="CN145" s="129">
        <v>442</v>
      </c>
      <c r="CO145" s="133">
        <v>88.4</v>
      </c>
      <c r="CP145" s="129">
        <v>2014</v>
      </c>
      <c r="CQ145" s="129" t="s">
        <v>79</v>
      </c>
      <c r="CR145" s="128" t="s">
        <v>8687</v>
      </c>
      <c r="CS145" s="129">
        <v>463</v>
      </c>
      <c r="CT145" s="133">
        <v>71.23</v>
      </c>
      <c r="CU145" s="129">
        <v>2016</v>
      </c>
      <c r="CV145" s="129" t="s">
        <v>79</v>
      </c>
      <c r="CW145" s="131" t="s">
        <v>81</v>
      </c>
      <c r="CX145" s="131" t="s">
        <v>81</v>
      </c>
      <c r="CY145" s="129" t="s">
        <v>81</v>
      </c>
      <c r="CZ145" s="129" t="s">
        <v>81</v>
      </c>
      <c r="DA145" s="129" t="s">
        <v>81</v>
      </c>
      <c r="DB145" s="129" t="s">
        <v>81</v>
      </c>
      <c r="DC145" s="129" t="s">
        <v>81</v>
      </c>
      <c r="DD145" s="129" t="s">
        <v>81</v>
      </c>
      <c r="DE145" s="129" t="s">
        <v>81</v>
      </c>
      <c r="DF145" s="129">
        <v>0</v>
      </c>
      <c r="DG145" s="134">
        <v>6.46</v>
      </c>
      <c r="DH145" s="134">
        <v>6.89</v>
      </c>
      <c r="DI145" s="134">
        <v>6.81</v>
      </c>
      <c r="DJ145" s="134">
        <v>7.11</v>
      </c>
      <c r="DK145" s="134">
        <v>4.8499999999999996</v>
      </c>
      <c r="DL145" s="131"/>
      <c r="DM145" s="129">
        <v>32.119999999999997</v>
      </c>
      <c r="DN145" s="129">
        <v>6.42</v>
      </c>
      <c r="DO145" s="129"/>
      <c r="DP145" s="131" t="s">
        <v>138</v>
      </c>
      <c r="DQ145" s="129">
        <v>0</v>
      </c>
      <c r="DR145" s="129">
        <v>3</v>
      </c>
      <c r="DS145" s="129" t="s">
        <v>83</v>
      </c>
      <c r="DT145" s="129" t="s">
        <v>83</v>
      </c>
      <c r="DU145" s="129" t="s">
        <v>83</v>
      </c>
      <c r="DV145" s="129" t="s">
        <v>83</v>
      </c>
      <c r="DW145" s="131" t="s">
        <v>230</v>
      </c>
      <c r="DX145" s="131" t="s">
        <v>84</v>
      </c>
      <c r="DY145" s="131" t="s">
        <v>81</v>
      </c>
      <c r="DZ145" s="131" t="s">
        <v>8688</v>
      </c>
      <c r="EA145" s="131" t="s">
        <v>86</v>
      </c>
      <c r="EB145" s="131" t="s">
        <v>8689</v>
      </c>
      <c r="EC145" s="131" t="s">
        <v>88</v>
      </c>
      <c r="ED145" s="131" t="s">
        <v>89</v>
      </c>
      <c r="EE145" s="131" t="s">
        <v>8690</v>
      </c>
      <c r="EF145" s="131" t="s">
        <v>8691</v>
      </c>
      <c r="EG145" s="131" t="s">
        <v>8692</v>
      </c>
      <c r="EH145" s="131" t="s">
        <v>538</v>
      </c>
      <c r="EI145" s="131" t="s">
        <v>8693</v>
      </c>
      <c r="EJ145" s="135" t="s">
        <v>8694</v>
      </c>
      <c r="EK145" s="135" t="s">
        <v>8695</v>
      </c>
      <c r="EL145" s="135" t="s">
        <v>8696</v>
      </c>
      <c r="EM145" s="135" t="s">
        <v>8697</v>
      </c>
      <c r="EN145" s="131" t="s">
        <v>81</v>
      </c>
    </row>
    <row r="146" spans="1:144" ht="18" thickTop="1" thickBot="1">
      <c r="A146" s="575">
        <f t="shared" si="8"/>
        <v>145</v>
      </c>
      <c r="B146" s="572" t="s">
        <v>8857</v>
      </c>
      <c r="C146" s="600" t="s">
        <v>8858</v>
      </c>
      <c r="D146" s="570" t="s">
        <v>13208</v>
      </c>
      <c r="E146" s="568" t="str">
        <f t="shared" si="6"/>
        <v>Not Placed</v>
      </c>
      <c r="F146" s="570" t="s">
        <v>12493</v>
      </c>
      <c r="G146" s="570" t="s">
        <v>274</v>
      </c>
      <c r="H146" s="131" t="str">
        <f>VLOOKUP(B146,CMPN2!C:E,3,0)</f>
        <v>Diploma  + Direct Second Year Engineering without live KT</v>
      </c>
      <c r="I146" s="610" t="s">
        <v>3864</v>
      </c>
      <c r="J146" s="572">
        <v>21</v>
      </c>
      <c r="K146" s="611" t="s">
        <v>8859</v>
      </c>
      <c r="L146" s="611" t="s">
        <v>8860</v>
      </c>
      <c r="M146" s="611" t="s">
        <v>8861</v>
      </c>
      <c r="N146" s="612" t="s">
        <v>8862</v>
      </c>
      <c r="O146" s="612">
        <v>9702984390</v>
      </c>
      <c r="P146" s="612">
        <v>9702195054</v>
      </c>
      <c r="Q146" s="612" t="e">
        <f>VLOOKUP(B146,'TCS CON'!$D$1:$H$98,5,0)</f>
        <v>#N/A</v>
      </c>
      <c r="R146" s="612" t="e">
        <f>VLOOKUP(B146,LTI!$C$1:$H$46,6,0)</f>
        <v>#N/A</v>
      </c>
      <c r="S146" s="612" t="e">
        <f>VLOOKUP(B146,JARO!$E$2:$I$11,5,0)</f>
        <v>#N/A</v>
      </c>
      <c r="T146" s="612" t="e">
        <f>VLOOKUP(B146,Capgemini!$D$3:$H$78,5,0)</f>
        <v>#N/A</v>
      </c>
      <c r="U146" s="612" t="e">
        <f>VLOOKUP(B146,Carwale!$D$1:$H$4,5,0)</f>
        <v>#N/A</v>
      </c>
      <c r="V146" s="612" t="e">
        <f>VLOOKUP(B146,'Interactive Brokers'!E:I,5,0)</f>
        <v>#N/A</v>
      </c>
      <c r="W146" s="612" t="e">
        <f>VLOOKUP(B146,'REL Jio'!E:I,5,0)</f>
        <v>#N/A</v>
      </c>
      <c r="X146" s="612" t="e">
        <f>VLOOKUP(B146,'Sciative Sol'!E:I,5,0)</f>
        <v>#N/A</v>
      </c>
      <c r="Y146" s="612" t="e">
        <f>VLOOKUP(B146,'Hexaware Tech'!E:I,5,0)</f>
        <v>#N/A</v>
      </c>
      <c r="Z146" s="612" t="e">
        <f>VLOOKUP(B146,Axis!D:H,5,0)</f>
        <v>#N/A</v>
      </c>
      <c r="AA146" s="612" t="e">
        <f>VLOOKUP(B146,Ugam!$D$3:$H$26,5,0)</f>
        <v>#N/A</v>
      </c>
      <c r="AB146" s="612" t="e">
        <f>VLOOKUP(B146,Zeus!F:J,5,0)</f>
        <v>#N/A</v>
      </c>
      <c r="AC146" s="612" t="e">
        <f>VLOOKUP(B146,Montran!F:J,5,0)</f>
        <v>#N/A</v>
      </c>
      <c r="AD146" s="612" t="e">
        <f>VLOOKUP(B146,Endurance!G146:L146,5,0)</f>
        <v>#N/A</v>
      </c>
      <c r="AE146" s="612" t="e">
        <f>VLOOKUP(B146,'Swabhav Techlabs'!$F$1:$J$2,5,0)</f>
        <v>#N/A</v>
      </c>
      <c r="AF146" s="612" t="e">
        <f>VLOOKUP(B146,'Quality Kiosk'!$F$1:$J$18,5,0)</f>
        <v>#N/A</v>
      </c>
      <c r="AG146" s="612" t="e">
        <f>VLOOKUP(B146,'Lemon VB'!$F$1:$J$2,5,0)</f>
        <v>#N/A</v>
      </c>
      <c r="AH146" s="612" t="e">
        <f>VLOOKUP(B146,Gocomet!$E$1:$I$3,5,0)</f>
        <v>#N/A</v>
      </c>
      <c r="AI146" s="612" t="e">
        <f>VLOOKUP(B146,'Ingram Micro'!$E$1:$I$8,5,0)</f>
        <v>#N/A</v>
      </c>
      <c r="AJ146" s="612" t="e">
        <f>VLOOKUP(B146,'DePronto Infotech'!$E$1:$I$2,5,0)</f>
        <v>#N/A</v>
      </c>
      <c r="AK146" s="612" t="e">
        <f>VLOOKUP(B146,'Reliance Retail'!$E$1:$I$4,5,0)</f>
        <v>#N/A</v>
      </c>
      <c r="AL146" s="612" t="e">
        <f>VLOOKUP(B146,'Bright Champs'!$D$1:$H$13,5,0)</f>
        <v>#N/A</v>
      </c>
      <c r="AM146" s="612" t="e">
        <f>VLOOKUP(B146,Neosoft!$E$1:$I$12,5,0)</f>
        <v>#N/A</v>
      </c>
      <c r="AN146" s="612" t="e">
        <f>VLOOKUP(B146,Infosys!$E$1:$I$3,5,0)</f>
        <v>#N/A</v>
      </c>
      <c r="AO146" s="612" t="e">
        <f>VLOOKUP(B146,Cerelabs!$E$1:$I$5,5,0)</f>
        <v>#N/A</v>
      </c>
      <c r="AP146" s="612" t="e">
        <f>VLOOKUP(B146,'Neebal Technologies'!$D$1:$H$2,5,0)</f>
        <v>#N/A</v>
      </c>
      <c r="AQ146" s="612" t="e">
        <f>VLOOKUP(B146,'Vertiv Energy'!$D$1:$H$2,5,0)</f>
        <v>#N/A</v>
      </c>
      <c r="AR146" s="612" t="e">
        <f>VLOOKUP(B146,'Acidaes Solutions (CRMNEXT)'!$D$1:$H$3,5,0)</f>
        <v>#N/A</v>
      </c>
      <c r="AS146" s="612" t="e">
        <f>VLOOKUP(B146,Growisto!$D$1:$H$2,5,0)</f>
        <v>#N/A</v>
      </c>
      <c r="AT146" s="612" t="e">
        <f>VLOOKUP(B146,'9.9 Mediaworx - Digit'!$D$1:$H$2,5,0)</f>
        <v>#N/A</v>
      </c>
      <c r="AU146" s="612" t="e">
        <f>VLOOKUP(B146,'Vistaar systems Pvt Ltd'!$D$2:$H$3,5,0)</f>
        <v>#N/A</v>
      </c>
      <c r="AV146" s="612" t="e">
        <f>VLOOKUP(B146,'Course 5i'!$D$2:$H$11,5,0)</f>
        <v>#N/A</v>
      </c>
      <c r="AW146" s="612" t="e">
        <f>VLOOKUP(B146,'Radiant Appliances &amp; Electronic'!$D$1:$H$13,5,0)</f>
        <v>#N/A</v>
      </c>
      <c r="AX146" s="612" t="e">
        <f>VLOOKUP(B146,'Atos Global'!$D$3:$H$27,5,0)</f>
        <v>#N/A</v>
      </c>
      <c r="AY146" s="612" t="e">
        <f>VLOOKUP(B146,'Saama Technologies'!$D$1:$H$2,5,0)</f>
        <v>#N/A</v>
      </c>
      <c r="AZ146" s="612" t="e">
        <f>VLOOKUP(B146,'Multiplier Solutions'!$D$1:$H$2,5,0)</f>
        <v>#N/A</v>
      </c>
      <c r="BA146" s="612" t="e">
        <f>VLOOKUP(B146,GEP!$D$2:$H$5,5,0)</f>
        <v>#N/A</v>
      </c>
      <c r="BB146" s="612" t="e">
        <f>VLOOKUP(B146,Accenture!$D$1:$H$6,5,0)</f>
        <v>#N/A</v>
      </c>
      <c r="BC146" s="612" t="e">
        <f>VLOOKUP(B146,'Endurance International Group'!$D$1:$H$2,5,0)</f>
        <v>#N/A</v>
      </c>
      <c r="BD146" s="612" t="e">
        <f>VLOOKUP(B146,Newgen!$D$1:$H$2,5,0)</f>
        <v>#N/A</v>
      </c>
      <c r="BE146" s="612" t="e">
        <f>VLOOKUP(B146,'3D Incredible'!D146:H146,5,0)</f>
        <v>#N/A</v>
      </c>
      <c r="BF146" s="612" t="e">
        <f>VLOOKUP(B146,'Raja Software Labs'!$D$2:$H$2,5,0)</f>
        <v>#N/A</v>
      </c>
      <c r="BG146" s="612" t="e">
        <f>VLOOKUP(B146,Wipro!$D$1:$H$2,5,0)</f>
        <v>#N/A</v>
      </c>
      <c r="BH146" s="612" t="e">
        <f>VLOOKUP(B146,'Perch Technologies'!$D$2:$H$2,5,0)</f>
        <v>#N/A</v>
      </c>
      <c r="BI146" s="612" t="e">
        <f>VLOOKUP(B146,'Morning Star'!$D$1:$H$6,5,0)</f>
        <v>#N/A</v>
      </c>
      <c r="BJ146" s="612" t="e">
        <f>VLOOKUP(B146,Flexiloans!$D$1:$H$2,5,0)</f>
        <v>#N/A</v>
      </c>
      <c r="BK146" s="612" t="e">
        <f>VLOOKUP(B146,'Thirdware Solutions'!$D$1:$H$2,5,0)</f>
        <v>#N/A</v>
      </c>
      <c r="BL146" s="612" t="e">
        <f>VLOOKUP(B146,Tescom!$D$1:$H$8,5,0)</f>
        <v>#N/A</v>
      </c>
      <c r="BM146" s="612" t="e">
        <f>VLOOKUP(B146,'Cogno AI'!$D$1:$H$2,5,0)</f>
        <v>#N/A</v>
      </c>
      <c r="BN146" s="612" t="e">
        <f>VLOOKUP(B146,'ABM Knowledgeware'!$D$1:$H$2,5,0)</f>
        <v>#N/A</v>
      </c>
      <c r="BO146" s="612" t="e">
        <f>VLOOKUP(B146,'Concerto Software'!$D$1:$H$3,5,0)</f>
        <v>#N/A</v>
      </c>
      <c r="BP146" s="612" t="e">
        <f>VLOOKUP(B146,'My Captain'!$D$1:$H$4,5,0)</f>
        <v>#N/A</v>
      </c>
      <c r="BQ146" s="612" t="e">
        <f>VLOOKUP(B146,'Finoux Solutions'!$D$2:$H$4,5,0)</f>
        <v>#N/A</v>
      </c>
      <c r="BR146" s="612" t="e">
        <f>VLOOKUP(B146,'MITR Learning'!$D$1:$H$2,5,0)</f>
        <v>#N/A</v>
      </c>
      <c r="BS146" s="612" t="e">
        <f>VLOOKUP(B146,Nucsoft!$D$2:$H$6,5,0)</f>
        <v>#N/A</v>
      </c>
      <c r="BT146" s="612" t="e">
        <f>VLOOKUP(B146,'Paras Cadd'!$D$1:$H$2,5,0)</f>
        <v>#N/A</v>
      </c>
      <c r="BU146" s="612" t="e">
        <f>VLOOKUP(B146,'ICICI Securities'!$D$1:$H$2,5,0)</f>
        <v>#N/A</v>
      </c>
      <c r="BV146" s="612" t="e">
        <f>VLOOKUP(B146,'Citius Tech'!$D$2:$H$5,5,0)</f>
        <v>#N/A</v>
      </c>
      <c r="BW146" s="612" t="e">
        <f>VLOOKUP(B146,'Buzzy Brains'!$D$2:$H$2,5,0)</f>
        <v>#N/A</v>
      </c>
      <c r="BX146" s="612" t="e">
        <f>VLOOKUP(B146,'Decimal Point'!$D$2:$H$2,5,0)</f>
        <v>#N/A</v>
      </c>
      <c r="BY146" s="612" t="e">
        <f>VLOOKUP(B146,'Sankey Business Solutions'!$D$2:$H$3,5,0)</f>
        <v>#N/A</v>
      </c>
      <c r="BZ146" s="612" t="e">
        <f>VLOOKUP(B146,'Nangia &amp; Co LLP'!$D$2:$H$2,5,0)</f>
        <v>#N/A</v>
      </c>
      <c r="CA146" s="612" t="e">
        <f>VLOOKUP(B146,'FIS Solutions India Pvt Ltd'!$D$2:$H$2,5,0)</f>
        <v>#N/A</v>
      </c>
      <c r="CB146" s="612" t="e">
        <f>VLOOKUP(B146,'Delta Technology &amp; Management '!$D$2:$H$16,5,0)</f>
        <v>#N/A</v>
      </c>
      <c r="CC146" s="612" t="e">
        <f>VLOOKUP(B146,'Espoir Networks'!$D$3:$H$11,5,0)</f>
        <v>#N/A</v>
      </c>
      <c r="CD146" s="612" t="e">
        <f>VLOOKUP(B146,'Servosys Solution'!$D$3:$H$5,5,0)</f>
        <v>#N/A</v>
      </c>
      <c r="CE146" s="612" t="e">
        <f>VLOOKUP(B146,'Ribbon Communications'!$D$3:$H$4,5,0)</f>
        <v>#N/A</v>
      </c>
      <c r="CF146" s="612">
        <f t="shared" si="7"/>
        <v>0</v>
      </c>
      <c r="CG146" s="129" t="s">
        <v>8863</v>
      </c>
      <c r="CH146" s="129">
        <v>658221267133</v>
      </c>
      <c r="CI146" s="129" t="s">
        <v>134</v>
      </c>
      <c r="CJ146" s="129" t="s">
        <v>11737</v>
      </c>
      <c r="CK146" s="132">
        <v>43282</v>
      </c>
      <c r="CL146" s="129">
        <v>2021</v>
      </c>
      <c r="CM146" s="128" t="s">
        <v>11954</v>
      </c>
      <c r="CN146" s="129">
        <v>405</v>
      </c>
      <c r="CO146" s="133">
        <v>81</v>
      </c>
      <c r="CP146" s="129">
        <v>2015</v>
      </c>
      <c r="CQ146" s="129" t="s">
        <v>79</v>
      </c>
      <c r="CR146" s="128" t="s">
        <v>295</v>
      </c>
      <c r="CS146" s="129" t="s">
        <v>81</v>
      </c>
      <c r="CT146" s="133" t="s">
        <v>81</v>
      </c>
      <c r="CU146" s="129" t="s">
        <v>81</v>
      </c>
      <c r="CV146" s="129" t="s">
        <v>109</v>
      </c>
      <c r="CW146" s="131" t="s">
        <v>8865</v>
      </c>
      <c r="CX146" s="131" t="s">
        <v>1205</v>
      </c>
      <c r="CY146" s="129">
        <v>685</v>
      </c>
      <c r="CZ146" s="129">
        <v>83.38</v>
      </c>
      <c r="DA146" s="129">
        <v>2018</v>
      </c>
      <c r="DB146" s="129" t="s">
        <v>112</v>
      </c>
      <c r="DC146" s="129" t="s">
        <v>113</v>
      </c>
      <c r="DD146" s="129">
        <v>77.33</v>
      </c>
      <c r="DE146" s="129">
        <v>77.344999999999999</v>
      </c>
      <c r="DF146" s="129">
        <v>0</v>
      </c>
      <c r="DG146" s="131" t="s">
        <v>81</v>
      </c>
      <c r="DH146" s="131" t="s">
        <v>81</v>
      </c>
      <c r="DI146" s="134">
        <v>6.69</v>
      </c>
      <c r="DJ146" s="134">
        <v>7.59</v>
      </c>
      <c r="DK146" s="134">
        <v>7.07</v>
      </c>
      <c r="DL146" s="131"/>
      <c r="DM146" s="129">
        <v>21.35</v>
      </c>
      <c r="DN146" s="129">
        <v>7.11</v>
      </c>
      <c r="DO146" s="129"/>
      <c r="DP146" s="131" t="s">
        <v>114</v>
      </c>
      <c r="DQ146" s="129">
        <v>0</v>
      </c>
      <c r="DR146" s="129">
        <v>0</v>
      </c>
      <c r="DS146" s="129" t="s">
        <v>83</v>
      </c>
      <c r="DT146" s="129" t="s">
        <v>83</v>
      </c>
      <c r="DU146" s="129" t="s">
        <v>83</v>
      </c>
      <c r="DV146" s="129" t="s">
        <v>83</v>
      </c>
      <c r="DW146" s="131" t="s">
        <v>83</v>
      </c>
      <c r="DX146" s="131" t="s">
        <v>84</v>
      </c>
      <c r="DY146" s="131" t="s">
        <v>81</v>
      </c>
      <c r="DZ146" s="131" t="s">
        <v>8866</v>
      </c>
      <c r="EA146" s="131" t="s">
        <v>5139</v>
      </c>
      <c r="EB146" s="131" t="s">
        <v>8867</v>
      </c>
      <c r="EC146" s="131" t="s">
        <v>8868</v>
      </c>
      <c r="ED146" s="131" t="s">
        <v>89</v>
      </c>
      <c r="EE146" s="131" t="s">
        <v>8869</v>
      </c>
      <c r="EF146" s="131" t="s">
        <v>8870</v>
      </c>
      <c r="EG146" s="131" t="s">
        <v>8871</v>
      </c>
      <c r="EH146" s="131" t="s">
        <v>81</v>
      </c>
      <c r="EI146" s="131" t="s">
        <v>8872</v>
      </c>
      <c r="EJ146" s="135" t="s">
        <v>8873</v>
      </c>
      <c r="EK146" s="135" t="s">
        <v>8874</v>
      </c>
      <c r="EL146" s="135" t="s">
        <v>8875</v>
      </c>
      <c r="EM146" s="135" t="s">
        <v>8876</v>
      </c>
      <c r="EN146" s="131" t="s">
        <v>81</v>
      </c>
    </row>
    <row r="147" spans="1:144" ht="18" thickTop="1" thickBot="1">
      <c r="A147" s="575">
        <f t="shared" si="8"/>
        <v>146</v>
      </c>
      <c r="B147" s="572" t="s">
        <v>8936</v>
      </c>
      <c r="C147" s="600" t="s">
        <v>8937</v>
      </c>
      <c r="D147" s="570" t="s">
        <v>13208</v>
      </c>
      <c r="E147" s="568" t="str">
        <f t="shared" si="6"/>
        <v>Placed</v>
      </c>
      <c r="F147" s="570" t="s">
        <v>12493</v>
      </c>
      <c r="G147" s="570" t="s">
        <v>274</v>
      </c>
      <c r="H147" s="131" t="str">
        <f>VLOOKUP(B147,CMPN2!C:E,3,0)</f>
        <v>12th + Engineering without live KT</v>
      </c>
      <c r="I147" s="610" t="s">
        <v>2904</v>
      </c>
      <c r="J147" s="572">
        <v>21</v>
      </c>
      <c r="K147" s="611" t="s">
        <v>8938</v>
      </c>
      <c r="L147" s="611" t="s">
        <v>73</v>
      </c>
      <c r="M147" s="611" t="s">
        <v>8939</v>
      </c>
      <c r="N147" s="612" t="s">
        <v>8935</v>
      </c>
      <c r="O147" s="612">
        <v>9920313198</v>
      </c>
      <c r="P147" s="612">
        <v>9082152575</v>
      </c>
      <c r="Q147" s="612" t="e">
        <f>VLOOKUP(B147,'TCS CON'!$D$1:$H$98,5,0)</f>
        <v>#N/A</v>
      </c>
      <c r="R147" s="612" t="e">
        <f>VLOOKUP(B147,LTI!$C$1:$H$46,6,0)</f>
        <v>#N/A</v>
      </c>
      <c r="S147" s="612" t="e">
        <f>VLOOKUP(B147,JARO!$E$2:$I$11,5,0)</f>
        <v>#N/A</v>
      </c>
      <c r="T147" s="612" t="e">
        <f>VLOOKUP(B147,Capgemini!$D$3:$H$78,5,0)</f>
        <v>#N/A</v>
      </c>
      <c r="U147" s="612" t="e">
        <f>VLOOKUP(B147,Carwale!$D$1:$H$4,5,0)</f>
        <v>#N/A</v>
      </c>
      <c r="V147" s="612" t="e">
        <f>VLOOKUP(B147,'Interactive Brokers'!E:I,5,0)</f>
        <v>#N/A</v>
      </c>
      <c r="W147" s="612" t="e">
        <f>VLOOKUP(B147,'REL Jio'!E:I,5,0)</f>
        <v>#N/A</v>
      </c>
      <c r="X147" s="612" t="e">
        <f>VLOOKUP(B147,'Sciative Sol'!E:I,5,0)</f>
        <v>#N/A</v>
      </c>
      <c r="Y147" s="612" t="e">
        <f>VLOOKUP(B147,'Hexaware Tech'!E:I,5,0)</f>
        <v>#N/A</v>
      </c>
      <c r="Z147" s="612" t="e">
        <f>VLOOKUP(B147,Axis!D:H,5,0)</f>
        <v>#N/A</v>
      </c>
      <c r="AA147" s="612" t="e">
        <f>VLOOKUP(B147,Ugam!$D$3:$H$26,5,0)</f>
        <v>#N/A</v>
      </c>
      <c r="AB147" s="612" t="e">
        <f>VLOOKUP(B147,Zeus!F:J,5,0)</f>
        <v>#N/A</v>
      </c>
      <c r="AC147" s="612" t="e">
        <f>VLOOKUP(B147,Montran!F:J,5,0)</f>
        <v>#N/A</v>
      </c>
      <c r="AD147" s="612" t="e">
        <f>VLOOKUP(B147,Endurance!G147:L147,5,0)</f>
        <v>#N/A</v>
      </c>
      <c r="AE147" s="612" t="e">
        <f>VLOOKUP(B147,'Swabhav Techlabs'!$F$1:$J$2,5,0)</f>
        <v>#N/A</v>
      </c>
      <c r="AF147" s="612" t="e">
        <f>VLOOKUP(B147,'Quality Kiosk'!$F$1:$J$18,5,0)</f>
        <v>#N/A</v>
      </c>
      <c r="AG147" s="612" t="e">
        <f>VLOOKUP(B147,'Lemon VB'!$F$1:$J$2,5,0)</f>
        <v>#N/A</v>
      </c>
      <c r="AH147" s="612" t="e">
        <f>VLOOKUP(B147,Gocomet!$E$1:$I$3,5,0)</f>
        <v>#N/A</v>
      </c>
      <c r="AI147" s="612" t="e">
        <f>VLOOKUP(B147,'Ingram Micro'!$E$1:$I$8,5,0)</f>
        <v>#N/A</v>
      </c>
      <c r="AJ147" s="612" t="e">
        <f>VLOOKUP(B147,'DePronto Infotech'!$E$1:$I$2,5,0)</f>
        <v>#N/A</v>
      </c>
      <c r="AK147" s="612" t="e">
        <f>VLOOKUP(B147,'Reliance Retail'!$E$1:$I$4,5,0)</f>
        <v>#N/A</v>
      </c>
      <c r="AL147" s="612" t="e">
        <f>VLOOKUP(B147,'Bright Champs'!$D$1:$H$13,5,0)</f>
        <v>#N/A</v>
      </c>
      <c r="AM147" s="612" t="e">
        <f>VLOOKUP(B147,Neosoft!$E$1:$I$12,5,0)</f>
        <v>#N/A</v>
      </c>
      <c r="AN147" s="612" t="e">
        <f>VLOOKUP(B147,Infosys!$E$1:$I$3,5,0)</f>
        <v>#N/A</v>
      </c>
      <c r="AO147" s="612" t="e">
        <f>VLOOKUP(B147,Cerelabs!$E$1:$I$5,5,0)</f>
        <v>#N/A</v>
      </c>
      <c r="AP147" s="612" t="e">
        <f>VLOOKUP(B147,'Neebal Technologies'!$D$1:$H$2,5,0)</f>
        <v>#N/A</v>
      </c>
      <c r="AQ147" s="612" t="e">
        <f>VLOOKUP(B147,'Vertiv Energy'!$D$1:$H$2,5,0)</f>
        <v>#N/A</v>
      </c>
      <c r="AR147" s="612" t="e">
        <f>VLOOKUP(B147,'Acidaes Solutions (CRMNEXT)'!$D$1:$H$3,5,0)</f>
        <v>#N/A</v>
      </c>
      <c r="AS147" s="612" t="e">
        <f>VLOOKUP(B147,Growisto!$D$1:$H$2,5,0)</f>
        <v>#N/A</v>
      </c>
      <c r="AT147" s="612" t="e">
        <f>VLOOKUP(B147,'9.9 Mediaworx - Digit'!$D$1:$H$2,5,0)</f>
        <v>#N/A</v>
      </c>
      <c r="AU147" s="612" t="e">
        <f>VLOOKUP(B147,'Vistaar systems Pvt Ltd'!$D$2:$H$3,5,0)</f>
        <v>#N/A</v>
      </c>
      <c r="AV147" s="612" t="e">
        <f>VLOOKUP(B147,'Course 5i'!$D$2:$H$11,5,0)</f>
        <v>#N/A</v>
      </c>
      <c r="AW147" s="612" t="e">
        <f>VLOOKUP(B147,'Radiant Appliances &amp; Electronic'!$D$1:$H$13,5,0)</f>
        <v>#N/A</v>
      </c>
      <c r="AX147" s="612">
        <f>VLOOKUP(B147,'Atos Global'!$D$3:$H$27,5,0)</f>
        <v>310000</v>
      </c>
      <c r="AY147" s="612" t="e">
        <f>VLOOKUP(B147,'Saama Technologies'!$D$1:$H$2,5,0)</f>
        <v>#N/A</v>
      </c>
      <c r="AZ147" s="612" t="e">
        <f>VLOOKUP(B147,'Multiplier Solutions'!$D$1:$H$2,5,0)</f>
        <v>#N/A</v>
      </c>
      <c r="BA147" s="612" t="e">
        <f>VLOOKUP(B147,GEP!$D$2:$H$5,5,0)</f>
        <v>#N/A</v>
      </c>
      <c r="BB147" s="612" t="e">
        <f>VLOOKUP(B147,Accenture!$D$1:$H$6,5,0)</f>
        <v>#N/A</v>
      </c>
      <c r="BC147" s="612" t="e">
        <f>VLOOKUP(B147,'Endurance International Group'!$D$1:$H$2,5,0)</f>
        <v>#N/A</v>
      </c>
      <c r="BD147" s="612" t="e">
        <f>VLOOKUP(B147,Newgen!$D$1:$H$2,5,0)</f>
        <v>#N/A</v>
      </c>
      <c r="BE147" s="612" t="e">
        <f>VLOOKUP(B147,'3D Incredible'!D147:H147,5,0)</f>
        <v>#N/A</v>
      </c>
      <c r="BF147" s="612" t="e">
        <f>VLOOKUP(B147,'Raja Software Labs'!$D$2:$H$2,5,0)</f>
        <v>#N/A</v>
      </c>
      <c r="BG147" s="612" t="e">
        <f>VLOOKUP(B147,Wipro!$D$1:$H$2,5,0)</f>
        <v>#N/A</v>
      </c>
      <c r="BH147" s="612" t="e">
        <f>VLOOKUP(B147,'Perch Technologies'!$D$2:$H$2,5,0)</f>
        <v>#N/A</v>
      </c>
      <c r="BI147" s="612" t="e">
        <f>VLOOKUP(B147,'Morning Star'!$D$1:$H$6,5,0)</f>
        <v>#N/A</v>
      </c>
      <c r="BJ147" s="612" t="e">
        <f>VLOOKUP(B147,Flexiloans!$D$1:$H$2,5,0)</f>
        <v>#N/A</v>
      </c>
      <c r="BK147" s="612" t="e">
        <f>VLOOKUP(B147,'Thirdware Solutions'!$D$1:$H$2,5,0)</f>
        <v>#N/A</v>
      </c>
      <c r="BL147" s="612" t="e">
        <f>VLOOKUP(B147,Tescom!$D$1:$H$8,5,0)</f>
        <v>#N/A</v>
      </c>
      <c r="BM147" s="612" t="e">
        <f>VLOOKUP(B147,'Cogno AI'!$D$1:$H$2,5,0)</f>
        <v>#N/A</v>
      </c>
      <c r="BN147" s="612" t="e">
        <f>VLOOKUP(B147,'ABM Knowledgeware'!$D$1:$H$2,5,0)</f>
        <v>#N/A</v>
      </c>
      <c r="BO147" s="612" t="e">
        <f>VLOOKUP(B147,'Concerto Software'!$D$1:$H$3,5,0)</f>
        <v>#N/A</v>
      </c>
      <c r="BP147" s="612" t="e">
        <f>VLOOKUP(B147,'My Captain'!$D$1:$H$4,5,0)</f>
        <v>#N/A</v>
      </c>
      <c r="BQ147" s="612" t="e">
        <f>VLOOKUP(B147,'Finoux Solutions'!$D$2:$H$4,5,0)</f>
        <v>#N/A</v>
      </c>
      <c r="BR147" s="612" t="e">
        <f>VLOOKUP(B147,'MITR Learning'!$D$1:$H$2,5,0)</f>
        <v>#N/A</v>
      </c>
      <c r="BS147" s="612" t="e">
        <f>VLOOKUP(B147,Nucsoft!$D$2:$H$6,5,0)</f>
        <v>#N/A</v>
      </c>
      <c r="BT147" s="612" t="e">
        <f>VLOOKUP(B147,'Paras Cadd'!$D$1:$H$2,5,0)</f>
        <v>#N/A</v>
      </c>
      <c r="BU147" s="612" t="e">
        <f>VLOOKUP(B147,'ICICI Securities'!$D$1:$H$2,5,0)</f>
        <v>#N/A</v>
      </c>
      <c r="BV147" s="612" t="e">
        <f>VLOOKUP(B147,'Citius Tech'!$D$2:$H$5,5,0)</f>
        <v>#N/A</v>
      </c>
      <c r="BW147" s="612" t="e">
        <f>VLOOKUP(B147,'Buzzy Brains'!$D$2:$H$2,5,0)</f>
        <v>#N/A</v>
      </c>
      <c r="BX147" s="612" t="e">
        <f>VLOOKUP(B147,'Decimal Point'!$D$2:$H$2,5,0)</f>
        <v>#N/A</v>
      </c>
      <c r="BY147" s="612" t="e">
        <f>VLOOKUP(B147,'Sankey Business Solutions'!$D$2:$H$3,5,0)</f>
        <v>#N/A</v>
      </c>
      <c r="BZ147" s="612" t="e">
        <f>VLOOKUP(B147,'Nangia &amp; Co LLP'!$D$2:$H$2,5,0)</f>
        <v>#N/A</v>
      </c>
      <c r="CA147" s="612" t="e">
        <f>VLOOKUP(B147,'FIS Solutions India Pvt Ltd'!$D$2:$H$2,5,0)</f>
        <v>#N/A</v>
      </c>
      <c r="CB147" s="612" t="e">
        <f>VLOOKUP(B147,'Delta Technology &amp; Management '!$D$2:$H$16,5,0)</f>
        <v>#N/A</v>
      </c>
      <c r="CC147" s="612" t="e">
        <f>VLOOKUP(B147,'Espoir Networks'!$D$3:$H$11,5,0)</f>
        <v>#N/A</v>
      </c>
      <c r="CD147" s="612" t="e">
        <f>VLOOKUP(B147,'Servosys Solution'!$D$3:$H$5,5,0)</f>
        <v>#N/A</v>
      </c>
      <c r="CE147" s="612" t="e">
        <f>VLOOKUP(B147,'Ribbon Communications'!$D$3:$H$4,5,0)</f>
        <v>#N/A</v>
      </c>
      <c r="CF147" s="612">
        <f t="shared" si="7"/>
        <v>1</v>
      </c>
      <c r="CG147" s="129" t="s">
        <v>8940</v>
      </c>
      <c r="CH147" s="129">
        <v>670507020894</v>
      </c>
      <c r="CI147" s="129" t="s">
        <v>8941</v>
      </c>
      <c r="CJ147" s="129" t="s">
        <v>11736</v>
      </c>
      <c r="CK147" s="132">
        <v>42917</v>
      </c>
      <c r="CL147" s="129">
        <v>2021</v>
      </c>
      <c r="CM147" s="128" t="s">
        <v>8942</v>
      </c>
      <c r="CN147" s="129">
        <v>464</v>
      </c>
      <c r="CO147" s="133">
        <v>77.33</v>
      </c>
      <c r="CP147" s="129">
        <v>2015</v>
      </c>
      <c r="CQ147" s="129" t="s">
        <v>398</v>
      </c>
      <c r="CR147" s="128" t="s">
        <v>8943</v>
      </c>
      <c r="CS147" s="129">
        <v>408</v>
      </c>
      <c r="CT147" s="133">
        <v>62.77</v>
      </c>
      <c r="CU147" s="129">
        <v>2017</v>
      </c>
      <c r="CV147" s="129" t="s">
        <v>79</v>
      </c>
      <c r="CW147" s="131" t="s">
        <v>81</v>
      </c>
      <c r="CX147" s="131" t="s">
        <v>81</v>
      </c>
      <c r="CY147" s="129" t="s">
        <v>81</v>
      </c>
      <c r="CZ147" s="129" t="s">
        <v>81</v>
      </c>
      <c r="DA147" s="129" t="s">
        <v>81</v>
      </c>
      <c r="DB147" s="129" t="s">
        <v>81</v>
      </c>
      <c r="DC147" s="129" t="s">
        <v>81</v>
      </c>
      <c r="DD147" s="129" t="s">
        <v>81</v>
      </c>
      <c r="DE147" s="129" t="s">
        <v>81</v>
      </c>
      <c r="DF147" s="129">
        <v>0</v>
      </c>
      <c r="DG147" s="134">
        <v>7.35</v>
      </c>
      <c r="DH147" s="134">
        <v>7.33</v>
      </c>
      <c r="DI147" s="134">
        <v>6.42</v>
      </c>
      <c r="DJ147" s="134">
        <v>7.48</v>
      </c>
      <c r="DK147" s="134">
        <v>6.37</v>
      </c>
      <c r="DL147" s="134">
        <v>8.07</v>
      </c>
      <c r="DM147" s="129">
        <v>43.02</v>
      </c>
      <c r="DN147" s="129">
        <v>7.17</v>
      </c>
      <c r="DO147" s="129"/>
      <c r="DP147" s="131" t="s">
        <v>82</v>
      </c>
      <c r="DQ147" s="129">
        <v>0</v>
      </c>
      <c r="DR147" s="129">
        <v>1</v>
      </c>
      <c r="DS147" s="129" t="s">
        <v>83</v>
      </c>
      <c r="DT147" s="129" t="s">
        <v>83</v>
      </c>
      <c r="DU147" s="129" t="s">
        <v>83</v>
      </c>
      <c r="DV147" s="129" t="s">
        <v>83</v>
      </c>
      <c r="DW147" s="131" t="s">
        <v>83</v>
      </c>
      <c r="DX147" s="131" t="s">
        <v>84</v>
      </c>
      <c r="DY147" s="131" t="s">
        <v>81</v>
      </c>
      <c r="DZ147" s="131" t="s">
        <v>8944</v>
      </c>
      <c r="EA147" s="131" t="s">
        <v>8945</v>
      </c>
      <c r="EB147" s="131" t="s">
        <v>8946</v>
      </c>
      <c r="EC147" s="131" t="s">
        <v>2666</v>
      </c>
      <c r="ED147" s="131" t="s">
        <v>89</v>
      </c>
      <c r="EE147" s="131" t="s">
        <v>8947</v>
      </c>
      <c r="EF147" s="131" t="s">
        <v>8948</v>
      </c>
      <c r="EG147" s="131" t="s">
        <v>8949</v>
      </c>
      <c r="EH147" s="131" t="s">
        <v>8950</v>
      </c>
      <c r="EI147" s="131" t="s">
        <v>8951</v>
      </c>
      <c r="EJ147" s="135" t="s">
        <v>8952</v>
      </c>
      <c r="EK147" s="135" t="s">
        <v>8953</v>
      </c>
      <c r="EL147" s="135" t="s">
        <v>8954</v>
      </c>
      <c r="EM147" s="135" t="s">
        <v>8955</v>
      </c>
      <c r="EN147" s="131" t="s">
        <v>81</v>
      </c>
    </row>
    <row r="148" spans="1:144" ht="18" thickTop="1" thickBot="1">
      <c r="A148" s="575">
        <f t="shared" si="8"/>
        <v>147</v>
      </c>
      <c r="B148" s="572" t="s">
        <v>9626</v>
      </c>
      <c r="C148" s="600" t="s">
        <v>9627</v>
      </c>
      <c r="D148" s="570" t="s">
        <v>13209</v>
      </c>
      <c r="E148" s="568" t="str">
        <f t="shared" si="6"/>
        <v>Placed</v>
      </c>
      <c r="F148" s="570" t="s">
        <v>12493</v>
      </c>
      <c r="G148" s="570" t="s">
        <v>274</v>
      </c>
      <c r="H148" s="131" t="str">
        <f>VLOOKUP(B148,CMPN2!C:E,3,0)</f>
        <v>12th + Engineering without live KT</v>
      </c>
      <c r="I148" s="610" t="s">
        <v>9628</v>
      </c>
      <c r="J148" s="572">
        <v>20</v>
      </c>
      <c r="K148" s="611" t="s">
        <v>9629</v>
      </c>
      <c r="L148" s="611" t="s">
        <v>73</v>
      </c>
      <c r="M148" s="611" t="s">
        <v>9630</v>
      </c>
      <c r="N148" s="612" t="s">
        <v>9625</v>
      </c>
      <c r="O148" s="612">
        <v>7977395606</v>
      </c>
      <c r="P148" s="612">
        <v>8425070457</v>
      </c>
      <c r="Q148" s="612" t="e">
        <f>VLOOKUP(B148,'TCS CON'!$D$1:$H$98,5,0)</f>
        <v>#N/A</v>
      </c>
      <c r="R148" s="612" t="e">
        <f>VLOOKUP(B148,LTI!$C$1:$H$46,6,0)</f>
        <v>#N/A</v>
      </c>
      <c r="S148" s="612" t="e">
        <f>VLOOKUP(B148,JARO!$E$2:$I$11,5,0)</f>
        <v>#N/A</v>
      </c>
      <c r="T148" s="612" t="e">
        <f>VLOOKUP(B148,Capgemini!$D$3:$H$78,5,0)</f>
        <v>#N/A</v>
      </c>
      <c r="U148" s="612">
        <f>VLOOKUP(B148,Carwale!$D$1:$H$4,5,0)</f>
        <v>750000</v>
      </c>
      <c r="V148" s="612" t="e">
        <f>VLOOKUP(B148,'Interactive Brokers'!E:I,5,0)</f>
        <v>#N/A</v>
      </c>
      <c r="W148" s="612" t="e">
        <f>VLOOKUP(B148,'REL Jio'!E:I,5,0)</f>
        <v>#N/A</v>
      </c>
      <c r="X148" s="612" t="e">
        <f>VLOOKUP(B148,'Sciative Sol'!E:I,5,0)</f>
        <v>#N/A</v>
      </c>
      <c r="Y148" s="612" t="e">
        <f>VLOOKUP(B148,'Hexaware Tech'!E:I,5,0)</f>
        <v>#N/A</v>
      </c>
      <c r="Z148" s="612" t="e">
        <f>VLOOKUP(B148,Axis!D:H,5,0)</f>
        <v>#N/A</v>
      </c>
      <c r="AA148" s="612" t="e">
        <f>VLOOKUP(B148,Ugam!$D$3:$H$26,5,0)</f>
        <v>#N/A</v>
      </c>
      <c r="AB148" s="612" t="e">
        <f>VLOOKUP(B148,Zeus!F:J,5,0)</f>
        <v>#N/A</v>
      </c>
      <c r="AC148" s="612" t="e">
        <f>VLOOKUP(B148,Montran!F:J,5,0)</f>
        <v>#N/A</v>
      </c>
      <c r="AD148" s="612" t="e">
        <f>VLOOKUP(B148,Endurance!G148:L148,5,0)</f>
        <v>#N/A</v>
      </c>
      <c r="AE148" s="612" t="e">
        <f>VLOOKUP(B148,'Swabhav Techlabs'!$F$1:$J$2,5,0)</f>
        <v>#N/A</v>
      </c>
      <c r="AF148" s="612" t="e">
        <f>VLOOKUP(B148,'Quality Kiosk'!$F$1:$J$18,5,0)</f>
        <v>#N/A</v>
      </c>
      <c r="AG148" s="612" t="e">
        <f>VLOOKUP(B148,'Lemon VB'!$F$1:$J$2,5,0)</f>
        <v>#N/A</v>
      </c>
      <c r="AH148" s="612" t="e">
        <f>VLOOKUP(B148,Gocomet!$E$1:$I$3,5,0)</f>
        <v>#N/A</v>
      </c>
      <c r="AI148" s="612" t="e">
        <f>VLOOKUP(B148,'Ingram Micro'!$E$1:$I$8,5,0)</f>
        <v>#N/A</v>
      </c>
      <c r="AJ148" s="612" t="e">
        <f>VLOOKUP(B148,'DePronto Infotech'!$E$1:$I$2,5,0)</f>
        <v>#N/A</v>
      </c>
      <c r="AK148" s="612" t="e">
        <f>VLOOKUP(B148,'Reliance Retail'!$E$1:$I$4,5,0)</f>
        <v>#N/A</v>
      </c>
      <c r="AL148" s="612" t="e">
        <f>VLOOKUP(B148,'Bright Champs'!$D$1:$H$13,5,0)</f>
        <v>#N/A</v>
      </c>
      <c r="AM148" s="612" t="e">
        <f>VLOOKUP(B148,Neosoft!$E$1:$I$12,5,0)</f>
        <v>#N/A</v>
      </c>
      <c r="AN148" s="612" t="e">
        <f>VLOOKUP(B148,Infosys!$E$1:$I$3,5,0)</f>
        <v>#N/A</v>
      </c>
      <c r="AO148" s="612" t="e">
        <f>VLOOKUP(B148,Cerelabs!$E$1:$I$5,5,0)</f>
        <v>#N/A</v>
      </c>
      <c r="AP148" s="612" t="e">
        <f>VLOOKUP(B148,'Neebal Technologies'!$D$1:$H$2,5,0)</f>
        <v>#N/A</v>
      </c>
      <c r="AQ148" s="612" t="e">
        <f>VLOOKUP(B148,'Vertiv Energy'!$D$1:$H$2,5,0)</f>
        <v>#N/A</v>
      </c>
      <c r="AR148" s="612" t="e">
        <f>VLOOKUP(B148,'Acidaes Solutions (CRMNEXT)'!$D$1:$H$3,5,0)</f>
        <v>#N/A</v>
      </c>
      <c r="AS148" s="612" t="e">
        <f>VLOOKUP(B148,Growisto!$D$1:$H$2,5,0)</f>
        <v>#N/A</v>
      </c>
      <c r="AT148" s="612" t="e">
        <f>VLOOKUP(B148,'9.9 Mediaworx - Digit'!$D$1:$H$2,5,0)</f>
        <v>#N/A</v>
      </c>
      <c r="AU148" s="612" t="e">
        <f>VLOOKUP(B148,'Vistaar systems Pvt Ltd'!$D$2:$H$3,5,0)</f>
        <v>#N/A</v>
      </c>
      <c r="AV148" s="612" t="e">
        <f>VLOOKUP(B148,'Course 5i'!$D$2:$H$11,5,0)</f>
        <v>#N/A</v>
      </c>
      <c r="AW148" s="612" t="e">
        <f>VLOOKUP(B148,'Radiant Appliances &amp; Electronic'!$D$1:$H$13,5,0)</f>
        <v>#N/A</v>
      </c>
      <c r="AX148" s="612" t="e">
        <f>VLOOKUP(B148,'Atos Global'!$D$3:$H$27,5,0)</f>
        <v>#N/A</v>
      </c>
      <c r="AY148" s="612" t="e">
        <f>VLOOKUP(B148,'Saama Technologies'!$D$1:$H$2,5,0)</f>
        <v>#N/A</v>
      </c>
      <c r="AZ148" s="612" t="e">
        <f>VLOOKUP(B148,'Multiplier Solutions'!$D$1:$H$2,5,0)</f>
        <v>#N/A</v>
      </c>
      <c r="BA148" s="612" t="e">
        <f>VLOOKUP(B148,GEP!$D$2:$H$5,5,0)</f>
        <v>#N/A</v>
      </c>
      <c r="BB148" s="612" t="e">
        <f>VLOOKUP(B148,Accenture!$D$1:$H$6,5,0)</f>
        <v>#N/A</v>
      </c>
      <c r="BC148" s="612" t="e">
        <f>VLOOKUP(B148,'Endurance International Group'!$D$1:$H$2,5,0)</f>
        <v>#N/A</v>
      </c>
      <c r="BD148" s="612" t="e">
        <f>VLOOKUP(B148,Newgen!$D$1:$H$2,5,0)</f>
        <v>#N/A</v>
      </c>
      <c r="BE148" s="612" t="e">
        <f>VLOOKUP(B148,'3D Incredible'!D148:H148,5,0)</f>
        <v>#N/A</v>
      </c>
      <c r="BF148" s="612" t="e">
        <f>VLOOKUP(B148,'Raja Software Labs'!$D$2:$H$2,5,0)</f>
        <v>#N/A</v>
      </c>
      <c r="BG148" s="612" t="e">
        <f>VLOOKUP(B148,Wipro!$D$1:$H$2,5,0)</f>
        <v>#N/A</v>
      </c>
      <c r="BH148" s="612" t="e">
        <f>VLOOKUP(B148,'Perch Technologies'!$D$2:$H$2,5,0)</f>
        <v>#N/A</v>
      </c>
      <c r="BI148" s="612" t="e">
        <f>VLOOKUP(B148,'Morning Star'!$D$1:$H$6,5,0)</f>
        <v>#N/A</v>
      </c>
      <c r="BJ148" s="612" t="e">
        <f>VLOOKUP(B148,Flexiloans!$D$1:$H$2,5,0)</f>
        <v>#N/A</v>
      </c>
      <c r="BK148" s="612" t="e">
        <f>VLOOKUP(B148,'Thirdware Solutions'!$D$1:$H$2,5,0)</f>
        <v>#N/A</v>
      </c>
      <c r="BL148" s="612" t="e">
        <f>VLOOKUP(B148,Tescom!$D$1:$H$8,5,0)</f>
        <v>#N/A</v>
      </c>
      <c r="BM148" s="612" t="e">
        <f>VLOOKUP(B148,'Cogno AI'!$D$1:$H$2,5,0)</f>
        <v>#N/A</v>
      </c>
      <c r="BN148" s="612" t="e">
        <f>VLOOKUP(B148,'ABM Knowledgeware'!$D$1:$H$2,5,0)</f>
        <v>#N/A</v>
      </c>
      <c r="BO148" s="612" t="e">
        <f>VLOOKUP(B148,'Concerto Software'!$D$1:$H$3,5,0)</f>
        <v>#N/A</v>
      </c>
      <c r="BP148" s="612" t="e">
        <f>VLOOKUP(B148,'My Captain'!$D$1:$H$4,5,0)</f>
        <v>#N/A</v>
      </c>
      <c r="BQ148" s="612" t="e">
        <f>VLOOKUP(B148,'Finoux Solutions'!$D$2:$H$4,5,0)</f>
        <v>#N/A</v>
      </c>
      <c r="BR148" s="612" t="e">
        <f>VLOOKUP(B148,'MITR Learning'!$D$1:$H$2,5,0)</f>
        <v>#N/A</v>
      </c>
      <c r="BS148" s="612" t="e">
        <f>VLOOKUP(B148,Nucsoft!$D$2:$H$6,5,0)</f>
        <v>#N/A</v>
      </c>
      <c r="BT148" s="612" t="e">
        <f>VLOOKUP(B148,'Paras Cadd'!$D$1:$H$2,5,0)</f>
        <v>#N/A</v>
      </c>
      <c r="BU148" s="612" t="e">
        <f>VLOOKUP(B148,'ICICI Securities'!$D$1:$H$2,5,0)</f>
        <v>#N/A</v>
      </c>
      <c r="BV148" s="612" t="e">
        <f>VLOOKUP(B148,'Citius Tech'!$D$2:$H$5,5,0)</f>
        <v>#N/A</v>
      </c>
      <c r="BW148" s="612" t="e">
        <f>VLOOKUP(B148,'Buzzy Brains'!$D$2:$H$2,5,0)</f>
        <v>#N/A</v>
      </c>
      <c r="BX148" s="612" t="e">
        <f>VLOOKUP(B148,'Decimal Point'!$D$2:$H$2,5,0)</f>
        <v>#N/A</v>
      </c>
      <c r="BY148" s="612" t="e">
        <f>VLOOKUP(B148,'Sankey Business Solutions'!$D$2:$H$3,5,0)</f>
        <v>#N/A</v>
      </c>
      <c r="BZ148" s="612" t="e">
        <f>VLOOKUP(B148,'Nangia &amp; Co LLP'!$D$2:$H$2,5,0)</f>
        <v>#N/A</v>
      </c>
      <c r="CA148" s="612" t="e">
        <f>VLOOKUP(B148,'FIS Solutions India Pvt Ltd'!$D$2:$H$2,5,0)</f>
        <v>#N/A</v>
      </c>
      <c r="CB148" s="612" t="e">
        <f>VLOOKUP(B148,'Delta Technology &amp; Management '!$D$2:$H$16,5,0)</f>
        <v>#N/A</v>
      </c>
      <c r="CC148" s="612" t="e">
        <f>VLOOKUP(B148,'Espoir Networks'!$D$3:$H$11,5,0)</f>
        <v>#N/A</v>
      </c>
      <c r="CD148" s="612" t="e">
        <f>VLOOKUP(B148,'Servosys Solution'!$D$3:$H$5,5,0)</f>
        <v>#N/A</v>
      </c>
      <c r="CE148" s="612" t="e">
        <f>VLOOKUP(B148,'Ribbon Communications'!$D$3:$H$4,5,0)</f>
        <v>#N/A</v>
      </c>
      <c r="CF148" s="612">
        <f t="shared" si="7"/>
        <v>1</v>
      </c>
      <c r="CG148" s="129" t="s">
        <v>134</v>
      </c>
      <c r="CH148" s="129">
        <v>650161986158</v>
      </c>
      <c r="CI148" s="129" t="s">
        <v>9631</v>
      </c>
      <c r="CJ148" s="129" t="s">
        <v>11736</v>
      </c>
      <c r="CK148" s="132">
        <v>42917</v>
      </c>
      <c r="CL148" s="129">
        <v>2021</v>
      </c>
      <c r="CM148" s="128" t="s">
        <v>9632</v>
      </c>
      <c r="CN148" s="129">
        <v>473</v>
      </c>
      <c r="CO148" s="133">
        <v>94.6</v>
      </c>
      <c r="CP148" s="129">
        <v>2015</v>
      </c>
      <c r="CQ148" s="129" t="s">
        <v>79</v>
      </c>
      <c r="CR148" s="128" t="s">
        <v>9633</v>
      </c>
      <c r="CS148" s="129">
        <v>589</v>
      </c>
      <c r="CT148" s="133">
        <v>90.62</v>
      </c>
      <c r="CU148" s="129">
        <v>2017</v>
      </c>
      <c r="CV148" s="129" t="s">
        <v>79</v>
      </c>
      <c r="CW148" s="131" t="s">
        <v>81</v>
      </c>
      <c r="CX148" s="131" t="s">
        <v>81</v>
      </c>
      <c r="CY148" s="129" t="s">
        <v>81</v>
      </c>
      <c r="CZ148" s="129" t="s">
        <v>81</v>
      </c>
      <c r="DA148" s="129" t="s">
        <v>81</v>
      </c>
      <c r="DB148" s="129" t="s">
        <v>81</v>
      </c>
      <c r="DC148" s="129" t="s">
        <v>81</v>
      </c>
      <c r="DD148" s="129" t="s">
        <v>81</v>
      </c>
      <c r="DE148" s="129" t="s">
        <v>81</v>
      </c>
      <c r="DF148" s="129">
        <v>0</v>
      </c>
      <c r="DG148" s="134">
        <v>9.6999999999999993</v>
      </c>
      <c r="DH148" s="134">
        <v>9.48</v>
      </c>
      <c r="DI148" s="134">
        <v>9.92</v>
      </c>
      <c r="DJ148" s="134">
        <v>9.85</v>
      </c>
      <c r="DK148" s="134">
        <v>9.9600000000000009</v>
      </c>
      <c r="DL148" s="131"/>
      <c r="DM148" s="129">
        <v>48.91</v>
      </c>
      <c r="DN148" s="129">
        <v>9.7799999999999994</v>
      </c>
      <c r="DO148" s="129"/>
      <c r="DP148" s="131" t="s">
        <v>138</v>
      </c>
      <c r="DQ148" s="129">
        <v>0</v>
      </c>
      <c r="DR148" s="129">
        <v>0</v>
      </c>
      <c r="DS148" s="129" t="s">
        <v>83</v>
      </c>
      <c r="DT148" s="129" t="s">
        <v>83</v>
      </c>
      <c r="DU148" s="129" t="s">
        <v>83</v>
      </c>
      <c r="DV148" s="129" t="s">
        <v>83</v>
      </c>
      <c r="DW148" s="131" t="s">
        <v>83</v>
      </c>
      <c r="DX148" s="131" t="s">
        <v>84</v>
      </c>
      <c r="DY148" s="131" t="s">
        <v>81</v>
      </c>
      <c r="DZ148" s="131" t="s">
        <v>9634</v>
      </c>
      <c r="EA148" s="131" t="s">
        <v>9635</v>
      </c>
      <c r="EB148" s="131" t="s">
        <v>9636</v>
      </c>
      <c r="EC148" s="131" t="s">
        <v>601</v>
      </c>
      <c r="ED148" s="131" t="s">
        <v>89</v>
      </c>
      <c r="EE148" s="131" t="s">
        <v>81</v>
      </c>
      <c r="EF148" s="131" t="s">
        <v>9637</v>
      </c>
      <c r="EG148" s="131" t="s">
        <v>9638</v>
      </c>
      <c r="EH148" s="131" t="s">
        <v>9639</v>
      </c>
      <c r="EI148" s="131" t="s">
        <v>2264</v>
      </c>
      <c r="EJ148" s="135" t="s">
        <v>9640</v>
      </c>
      <c r="EK148" s="135" t="s">
        <v>9641</v>
      </c>
      <c r="EL148" s="135" t="s">
        <v>9642</v>
      </c>
      <c r="EM148" s="135" t="s">
        <v>9643</v>
      </c>
      <c r="EN148" s="131" t="s">
        <v>81</v>
      </c>
    </row>
    <row r="149" spans="1:144" ht="18" thickTop="1" thickBot="1">
      <c r="A149" s="575">
        <f t="shared" si="8"/>
        <v>148</v>
      </c>
      <c r="B149" s="572" t="s">
        <v>9797</v>
      </c>
      <c r="C149" s="600" t="s">
        <v>9798</v>
      </c>
      <c r="D149" s="570" t="s">
        <v>13208</v>
      </c>
      <c r="E149" s="568" t="str">
        <f t="shared" si="6"/>
        <v>Placed</v>
      </c>
      <c r="F149" s="570" t="s">
        <v>12493</v>
      </c>
      <c r="G149" s="570" t="s">
        <v>274</v>
      </c>
      <c r="H149" s="131" t="str">
        <f>VLOOKUP(B149,CMPN2!C:E,3,0)</f>
        <v>12th + Engineering without live KT</v>
      </c>
      <c r="I149" s="610" t="s">
        <v>6636</v>
      </c>
      <c r="J149" s="572">
        <v>20</v>
      </c>
      <c r="K149" s="611" t="s">
        <v>9799</v>
      </c>
      <c r="L149" s="611" t="s">
        <v>73</v>
      </c>
      <c r="M149" s="611" t="s">
        <v>9800</v>
      </c>
      <c r="N149" s="612" t="s">
        <v>9796</v>
      </c>
      <c r="O149" s="612">
        <v>7710957520</v>
      </c>
      <c r="P149" s="612">
        <v>8369960564</v>
      </c>
      <c r="Q149" s="612">
        <f>VLOOKUP(B149,'TCS CON'!$D$1:$H$98,5,0)</f>
        <v>336000</v>
      </c>
      <c r="R149" s="612" t="e">
        <f>VLOOKUP(B149,LTI!$C$1:$H$46,6,0)</f>
        <v>#N/A</v>
      </c>
      <c r="S149" s="612" t="e">
        <f>VLOOKUP(B149,JARO!$E$2:$I$11,5,0)</f>
        <v>#N/A</v>
      </c>
      <c r="T149" s="612" t="e">
        <f>VLOOKUP(B149,Capgemini!$D$3:$H$78,5,0)</f>
        <v>#N/A</v>
      </c>
      <c r="U149" s="612" t="e">
        <f>VLOOKUP(B149,Carwale!$D$1:$H$4,5,0)</f>
        <v>#N/A</v>
      </c>
      <c r="V149" s="612" t="e">
        <f>VLOOKUP(B149,'Interactive Brokers'!E:I,5,0)</f>
        <v>#N/A</v>
      </c>
      <c r="W149" s="612" t="e">
        <f>VLOOKUP(B149,'REL Jio'!E:I,5,0)</f>
        <v>#N/A</v>
      </c>
      <c r="X149" s="612" t="e">
        <f>VLOOKUP(B149,'Sciative Sol'!E:I,5,0)</f>
        <v>#N/A</v>
      </c>
      <c r="Y149" s="612" t="e">
        <f>VLOOKUP(B149,'Hexaware Tech'!E:I,5,0)</f>
        <v>#N/A</v>
      </c>
      <c r="Z149" s="612">
        <f>VLOOKUP(B149,Axis!D:H,5,0)</f>
        <v>380000</v>
      </c>
      <c r="AA149" s="612" t="e">
        <f>VLOOKUP(B149,Ugam!$D$3:$H$26,5,0)</f>
        <v>#N/A</v>
      </c>
      <c r="AB149" s="612" t="e">
        <f>VLOOKUP(B149,Zeus!F:J,5,0)</f>
        <v>#N/A</v>
      </c>
      <c r="AC149" s="612" t="e">
        <f>VLOOKUP(B149,Montran!F:J,5,0)</f>
        <v>#N/A</v>
      </c>
      <c r="AD149" s="612" t="e">
        <f>VLOOKUP(B149,Endurance!G149:L149,5,0)</f>
        <v>#N/A</v>
      </c>
      <c r="AE149" s="612" t="e">
        <f>VLOOKUP(B149,'Swabhav Techlabs'!$F$1:$J$2,5,0)</f>
        <v>#N/A</v>
      </c>
      <c r="AF149" s="612" t="e">
        <f>VLOOKUP(B149,'Quality Kiosk'!$F$1:$J$18,5,0)</f>
        <v>#N/A</v>
      </c>
      <c r="AG149" s="612" t="e">
        <f>VLOOKUP(B149,'Lemon VB'!$F$1:$J$2,5,0)</f>
        <v>#N/A</v>
      </c>
      <c r="AH149" s="612" t="e">
        <f>VLOOKUP(B149,Gocomet!$E$1:$I$3,5,0)</f>
        <v>#N/A</v>
      </c>
      <c r="AI149" s="612" t="e">
        <f>VLOOKUP(B149,'Ingram Micro'!$E$1:$I$8,5,0)</f>
        <v>#N/A</v>
      </c>
      <c r="AJ149" s="612" t="e">
        <f>VLOOKUP(B149,'DePronto Infotech'!$E$1:$I$2,5,0)</f>
        <v>#N/A</v>
      </c>
      <c r="AK149" s="612" t="e">
        <f>VLOOKUP(B149,'Reliance Retail'!$E$1:$I$4,5,0)</f>
        <v>#N/A</v>
      </c>
      <c r="AL149" s="612" t="e">
        <f>VLOOKUP(B149,'Bright Champs'!$D$1:$H$13,5,0)</f>
        <v>#N/A</v>
      </c>
      <c r="AM149" s="612" t="e">
        <f>VLOOKUP(B149,Neosoft!$E$1:$I$12,5,0)</f>
        <v>#N/A</v>
      </c>
      <c r="AN149" s="612" t="e">
        <f>VLOOKUP(B149,Infosys!$E$1:$I$3,5,0)</f>
        <v>#N/A</v>
      </c>
      <c r="AO149" s="612" t="e">
        <f>VLOOKUP(B149,Cerelabs!$E$1:$I$5,5,0)</f>
        <v>#N/A</v>
      </c>
      <c r="AP149" s="612" t="e">
        <f>VLOOKUP(B149,'Neebal Technologies'!$D$1:$H$2,5,0)</f>
        <v>#N/A</v>
      </c>
      <c r="AQ149" s="612" t="e">
        <f>VLOOKUP(B149,'Vertiv Energy'!$D$1:$H$2,5,0)</f>
        <v>#N/A</v>
      </c>
      <c r="AR149" s="612" t="e">
        <f>VLOOKUP(B149,'Acidaes Solutions (CRMNEXT)'!$D$1:$H$3,5,0)</f>
        <v>#N/A</v>
      </c>
      <c r="AS149" s="612" t="e">
        <f>VLOOKUP(B149,Growisto!$D$1:$H$2,5,0)</f>
        <v>#N/A</v>
      </c>
      <c r="AT149" s="612" t="e">
        <f>VLOOKUP(B149,'9.9 Mediaworx - Digit'!$D$1:$H$2,5,0)</f>
        <v>#N/A</v>
      </c>
      <c r="AU149" s="612" t="e">
        <f>VLOOKUP(B149,'Vistaar systems Pvt Ltd'!$D$2:$H$3,5,0)</f>
        <v>#N/A</v>
      </c>
      <c r="AV149" s="612" t="e">
        <f>VLOOKUP(B149,'Course 5i'!$D$2:$H$11,5,0)</f>
        <v>#N/A</v>
      </c>
      <c r="AW149" s="612" t="e">
        <f>VLOOKUP(B149,'Radiant Appliances &amp; Electronic'!$D$1:$H$13,5,0)</f>
        <v>#N/A</v>
      </c>
      <c r="AX149" s="612" t="e">
        <f>VLOOKUP(B149,'Atos Global'!$D$3:$H$27,5,0)</f>
        <v>#N/A</v>
      </c>
      <c r="AY149" s="612" t="e">
        <f>VLOOKUP(B149,'Saama Technologies'!$D$1:$H$2,5,0)</f>
        <v>#N/A</v>
      </c>
      <c r="AZ149" s="612" t="e">
        <f>VLOOKUP(B149,'Multiplier Solutions'!$D$1:$H$2,5,0)</f>
        <v>#N/A</v>
      </c>
      <c r="BA149" s="612" t="e">
        <f>VLOOKUP(B149,GEP!$D$2:$H$5,5,0)</f>
        <v>#N/A</v>
      </c>
      <c r="BB149" s="612" t="e">
        <f>VLOOKUP(B149,Accenture!$D$1:$H$6,5,0)</f>
        <v>#N/A</v>
      </c>
      <c r="BC149" s="612" t="e">
        <f>VLOOKUP(B149,'Endurance International Group'!$D$1:$H$2,5,0)</f>
        <v>#N/A</v>
      </c>
      <c r="BD149" s="612" t="e">
        <f>VLOOKUP(B149,Newgen!$D$1:$H$2,5,0)</f>
        <v>#N/A</v>
      </c>
      <c r="BE149" s="612" t="e">
        <f>VLOOKUP(B149,'3D Incredible'!D149:H149,5,0)</f>
        <v>#N/A</v>
      </c>
      <c r="BF149" s="612" t="e">
        <f>VLOOKUP(B149,'Raja Software Labs'!$D$2:$H$2,5,0)</f>
        <v>#N/A</v>
      </c>
      <c r="BG149" s="612" t="e">
        <f>VLOOKUP(B149,Wipro!$D$1:$H$2,5,0)</f>
        <v>#N/A</v>
      </c>
      <c r="BH149" s="612" t="e">
        <f>VLOOKUP(B149,'Perch Technologies'!$D$2:$H$2,5,0)</f>
        <v>#N/A</v>
      </c>
      <c r="BI149" s="612" t="e">
        <f>VLOOKUP(B149,'Morning Star'!$D$1:$H$6,5,0)</f>
        <v>#N/A</v>
      </c>
      <c r="BJ149" s="612" t="e">
        <f>VLOOKUP(B149,Flexiloans!$D$1:$H$2,5,0)</f>
        <v>#N/A</v>
      </c>
      <c r="BK149" s="612" t="e">
        <f>VLOOKUP(B149,'Thirdware Solutions'!$D$1:$H$2,5,0)</f>
        <v>#N/A</v>
      </c>
      <c r="BL149" s="612" t="e">
        <f>VLOOKUP(B149,Tescom!$D$1:$H$8,5,0)</f>
        <v>#N/A</v>
      </c>
      <c r="BM149" s="612" t="e">
        <f>VLOOKUP(B149,'Cogno AI'!$D$1:$H$2,5,0)</f>
        <v>#N/A</v>
      </c>
      <c r="BN149" s="612" t="e">
        <f>VLOOKUP(B149,'ABM Knowledgeware'!$D$1:$H$2,5,0)</f>
        <v>#N/A</v>
      </c>
      <c r="BO149" s="612" t="e">
        <f>VLOOKUP(B149,'Concerto Software'!$D$1:$H$3,5,0)</f>
        <v>#N/A</v>
      </c>
      <c r="BP149" s="612" t="e">
        <f>VLOOKUP(B149,'My Captain'!$D$1:$H$4,5,0)</f>
        <v>#N/A</v>
      </c>
      <c r="BQ149" s="612" t="e">
        <f>VLOOKUP(B149,'Finoux Solutions'!$D$2:$H$4,5,0)</f>
        <v>#N/A</v>
      </c>
      <c r="BR149" s="612" t="e">
        <f>VLOOKUP(B149,'MITR Learning'!$D$1:$H$2,5,0)</f>
        <v>#N/A</v>
      </c>
      <c r="BS149" s="612" t="e">
        <f>VLOOKUP(B149,Nucsoft!$D$2:$H$6,5,0)</f>
        <v>#N/A</v>
      </c>
      <c r="BT149" s="612" t="e">
        <f>VLOOKUP(B149,'Paras Cadd'!$D$1:$H$2,5,0)</f>
        <v>#N/A</v>
      </c>
      <c r="BU149" s="612" t="e">
        <f>VLOOKUP(B149,'ICICI Securities'!$D$1:$H$2,5,0)</f>
        <v>#N/A</v>
      </c>
      <c r="BV149" s="612" t="e">
        <f>VLOOKUP(B149,'Citius Tech'!$D$2:$H$5,5,0)</f>
        <v>#N/A</v>
      </c>
      <c r="BW149" s="612" t="e">
        <f>VLOOKUP(B149,'Buzzy Brains'!$D$2:$H$2,5,0)</f>
        <v>#N/A</v>
      </c>
      <c r="BX149" s="612" t="e">
        <f>VLOOKUP(B149,'Decimal Point'!$D$2:$H$2,5,0)</f>
        <v>#N/A</v>
      </c>
      <c r="BY149" s="612" t="e">
        <f>VLOOKUP(B149,'Sankey Business Solutions'!$D$2:$H$3,5,0)</f>
        <v>#N/A</v>
      </c>
      <c r="BZ149" s="612" t="e">
        <f>VLOOKUP(B149,'Nangia &amp; Co LLP'!$D$2:$H$2,5,0)</f>
        <v>#N/A</v>
      </c>
      <c r="CA149" s="612" t="e">
        <f>VLOOKUP(B149,'FIS Solutions India Pvt Ltd'!$D$2:$H$2,5,0)</f>
        <v>#N/A</v>
      </c>
      <c r="CB149" s="612" t="e">
        <f>VLOOKUP(B149,'Delta Technology &amp; Management '!$D$2:$H$16,5,0)</f>
        <v>#N/A</v>
      </c>
      <c r="CC149" s="612" t="e">
        <f>VLOOKUP(B149,'Espoir Networks'!$D$3:$H$11,5,0)</f>
        <v>#N/A</v>
      </c>
      <c r="CD149" s="612" t="e">
        <f>VLOOKUP(B149,'Servosys Solution'!$D$3:$H$5,5,0)</f>
        <v>#N/A</v>
      </c>
      <c r="CE149" s="612" t="e">
        <f>VLOOKUP(B149,'Ribbon Communications'!$D$3:$H$4,5,0)</f>
        <v>#N/A</v>
      </c>
      <c r="CF149" s="612">
        <f t="shared" si="7"/>
        <v>2</v>
      </c>
      <c r="CG149" s="129" t="s">
        <v>9801</v>
      </c>
      <c r="CH149" s="129">
        <v>288488659948</v>
      </c>
      <c r="CI149" s="129" t="s">
        <v>134</v>
      </c>
      <c r="CJ149" s="129" t="s">
        <v>11736</v>
      </c>
      <c r="CK149" s="132">
        <v>42917</v>
      </c>
      <c r="CL149" s="129">
        <v>2021</v>
      </c>
      <c r="CM149" s="128" t="s">
        <v>9802</v>
      </c>
      <c r="CN149" s="129">
        <v>457</v>
      </c>
      <c r="CO149" s="133">
        <v>91.4</v>
      </c>
      <c r="CP149" s="129">
        <v>2015</v>
      </c>
      <c r="CQ149" s="129" t="s">
        <v>79</v>
      </c>
      <c r="CR149" s="128" t="s">
        <v>9803</v>
      </c>
      <c r="CS149" s="129">
        <v>418</v>
      </c>
      <c r="CT149" s="133">
        <v>79.69</v>
      </c>
      <c r="CU149" s="129">
        <v>2017</v>
      </c>
      <c r="CV149" s="129" t="s">
        <v>79</v>
      </c>
      <c r="CW149" s="131" t="s">
        <v>81</v>
      </c>
      <c r="CX149" s="131" t="s">
        <v>81</v>
      </c>
      <c r="CY149" s="129" t="s">
        <v>81</v>
      </c>
      <c r="CZ149" s="129" t="s">
        <v>81</v>
      </c>
      <c r="DA149" s="129" t="s">
        <v>81</v>
      </c>
      <c r="DB149" s="129" t="s">
        <v>81</v>
      </c>
      <c r="DC149" s="129" t="s">
        <v>81</v>
      </c>
      <c r="DD149" s="129" t="s">
        <v>81</v>
      </c>
      <c r="DE149" s="129" t="s">
        <v>81</v>
      </c>
      <c r="DF149" s="129">
        <v>0</v>
      </c>
      <c r="DG149" s="134">
        <v>7.7</v>
      </c>
      <c r="DH149" s="134">
        <v>8.35</v>
      </c>
      <c r="DI149" s="134">
        <v>9.5399999999999991</v>
      </c>
      <c r="DJ149" s="134">
        <v>9.0399999999999991</v>
      </c>
      <c r="DK149" s="134">
        <v>8.48</v>
      </c>
      <c r="DL149" s="134">
        <v>8.85</v>
      </c>
      <c r="DM149" s="129">
        <v>53.11</v>
      </c>
      <c r="DN149" s="129">
        <v>8.85</v>
      </c>
      <c r="DO149" s="129"/>
      <c r="DP149" s="131" t="s">
        <v>82</v>
      </c>
      <c r="DQ149" s="129">
        <v>0</v>
      </c>
      <c r="DR149" s="129">
        <v>0</v>
      </c>
      <c r="DS149" s="129" t="s">
        <v>83</v>
      </c>
      <c r="DT149" s="129" t="s">
        <v>83</v>
      </c>
      <c r="DU149" s="129" t="s">
        <v>83</v>
      </c>
      <c r="DV149" s="129" t="s">
        <v>83</v>
      </c>
      <c r="DW149" s="131" t="s">
        <v>83</v>
      </c>
      <c r="DX149" s="131" t="s">
        <v>84</v>
      </c>
      <c r="DY149" s="131" t="s">
        <v>81</v>
      </c>
      <c r="DZ149" s="131" t="s">
        <v>9804</v>
      </c>
      <c r="EA149" s="131" t="s">
        <v>448</v>
      </c>
      <c r="EB149" s="131" t="s">
        <v>9805</v>
      </c>
      <c r="EC149" s="131" t="s">
        <v>448</v>
      </c>
      <c r="ED149" s="131" t="s">
        <v>89</v>
      </c>
      <c r="EE149" s="131" t="s">
        <v>9806</v>
      </c>
      <c r="EF149" s="131" t="s">
        <v>9807</v>
      </c>
      <c r="EG149" s="131" t="s">
        <v>9808</v>
      </c>
      <c r="EH149" s="131" t="s">
        <v>806</v>
      </c>
      <c r="EI149" s="131" t="s">
        <v>9809</v>
      </c>
      <c r="EJ149" s="135" t="s">
        <v>9810</v>
      </c>
      <c r="EK149" s="135" t="s">
        <v>9811</v>
      </c>
      <c r="EL149" s="135" t="s">
        <v>9812</v>
      </c>
      <c r="EM149" s="135" t="s">
        <v>9813</v>
      </c>
      <c r="EN149" s="131" t="s">
        <v>81</v>
      </c>
    </row>
    <row r="150" spans="1:144" ht="18" thickTop="1" thickBot="1">
      <c r="A150" s="575">
        <f t="shared" si="8"/>
        <v>149</v>
      </c>
      <c r="B150" s="572" t="s">
        <v>9871</v>
      </c>
      <c r="C150" s="600" t="s">
        <v>9872</v>
      </c>
      <c r="D150" s="570" t="s">
        <v>13208</v>
      </c>
      <c r="E150" s="568" t="str">
        <f t="shared" si="6"/>
        <v>Placed</v>
      </c>
      <c r="F150" s="570" t="s">
        <v>12493</v>
      </c>
      <c r="G150" s="570" t="s">
        <v>274</v>
      </c>
      <c r="H150" s="131" t="str">
        <f>VLOOKUP(B150,CMPN2!C:E,3,0)</f>
        <v>12th + Engineering without live KT</v>
      </c>
      <c r="I150" s="610">
        <v>36412</v>
      </c>
      <c r="J150" s="572">
        <v>20</v>
      </c>
      <c r="K150" s="611" t="s">
        <v>9873</v>
      </c>
      <c r="L150" s="611" t="s">
        <v>73</v>
      </c>
      <c r="M150" s="611" t="s">
        <v>9874</v>
      </c>
      <c r="N150" s="612" t="s">
        <v>9870</v>
      </c>
      <c r="O150" s="612">
        <v>9653295524</v>
      </c>
      <c r="P150" s="612">
        <v>7977567614</v>
      </c>
      <c r="Q150" s="612">
        <f>VLOOKUP(B150,'TCS CON'!$D$1:$H$98,5,0)</f>
        <v>336000</v>
      </c>
      <c r="R150" s="612" t="e">
        <f>VLOOKUP(B150,LTI!$C$1:$H$46,6,0)</f>
        <v>#N/A</v>
      </c>
      <c r="S150" s="612" t="e">
        <f>VLOOKUP(B150,JARO!$E$2:$I$11,5,0)</f>
        <v>#N/A</v>
      </c>
      <c r="T150" s="612" t="e">
        <f>VLOOKUP(B150,Capgemini!$D$3:$H$78,5,0)</f>
        <v>#N/A</v>
      </c>
      <c r="U150" s="612" t="e">
        <f>VLOOKUP(B150,Carwale!$D$1:$H$4,5,0)</f>
        <v>#N/A</v>
      </c>
      <c r="V150" s="612" t="e">
        <f>VLOOKUP(B150,'Interactive Brokers'!E:I,5,0)</f>
        <v>#N/A</v>
      </c>
      <c r="W150" s="612" t="e">
        <f>VLOOKUP(B150,'REL Jio'!E:I,5,0)</f>
        <v>#N/A</v>
      </c>
      <c r="X150" s="612" t="e">
        <f>VLOOKUP(B150,'Sciative Sol'!E:I,5,0)</f>
        <v>#N/A</v>
      </c>
      <c r="Y150" s="612" t="e">
        <f>VLOOKUP(B150,'Hexaware Tech'!E:I,5,0)</f>
        <v>#N/A</v>
      </c>
      <c r="Z150" s="612" t="e">
        <f>VLOOKUP(B150,Axis!D:H,5,0)</f>
        <v>#N/A</v>
      </c>
      <c r="AA150" s="612" t="e">
        <f>VLOOKUP(B150,Ugam!$D$3:$H$26,5,0)</f>
        <v>#N/A</v>
      </c>
      <c r="AB150" s="612" t="e">
        <f>VLOOKUP(B150,Zeus!F:J,5,0)</f>
        <v>#N/A</v>
      </c>
      <c r="AC150" s="612" t="e">
        <f>VLOOKUP(B150,Montran!F:J,5,0)</f>
        <v>#N/A</v>
      </c>
      <c r="AD150" s="612" t="e">
        <f>VLOOKUP(B150,Endurance!G150:L150,5,0)</f>
        <v>#N/A</v>
      </c>
      <c r="AE150" s="612" t="e">
        <f>VLOOKUP(B150,'Swabhav Techlabs'!$F$1:$J$2,5,0)</f>
        <v>#N/A</v>
      </c>
      <c r="AF150" s="612" t="e">
        <f>VLOOKUP(B150,'Quality Kiosk'!$F$1:$J$18,5,0)</f>
        <v>#N/A</v>
      </c>
      <c r="AG150" s="612" t="e">
        <f>VLOOKUP(B150,'Lemon VB'!$F$1:$J$2,5,0)</f>
        <v>#N/A</v>
      </c>
      <c r="AH150" s="612" t="e">
        <f>VLOOKUP(B150,Gocomet!$E$1:$I$3,5,0)</f>
        <v>#N/A</v>
      </c>
      <c r="AI150" s="612" t="e">
        <f>VLOOKUP(B150,'Ingram Micro'!$E$1:$I$8,5,0)</f>
        <v>#N/A</v>
      </c>
      <c r="AJ150" s="612" t="e">
        <f>VLOOKUP(B150,'DePronto Infotech'!$E$1:$I$2,5,0)</f>
        <v>#N/A</v>
      </c>
      <c r="AK150" s="612" t="e">
        <f>VLOOKUP(B150,'Reliance Retail'!$E$1:$I$4,5,0)</f>
        <v>#N/A</v>
      </c>
      <c r="AL150" s="612" t="e">
        <f>VLOOKUP(B150,'Bright Champs'!$D$1:$H$13,5,0)</f>
        <v>#N/A</v>
      </c>
      <c r="AM150" s="612" t="e">
        <f>VLOOKUP(B150,Neosoft!$E$1:$I$12,5,0)</f>
        <v>#N/A</v>
      </c>
      <c r="AN150" s="612" t="e">
        <f>VLOOKUP(B150,Infosys!$E$1:$I$3,5,0)</f>
        <v>#N/A</v>
      </c>
      <c r="AO150" s="612" t="e">
        <f>VLOOKUP(B150,Cerelabs!$E$1:$I$5,5,0)</f>
        <v>#N/A</v>
      </c>
      <c r="AP150" s="612" t="e">
        <f>VLOOKUP(B150,'Neebal Technologies'!$D$1:$H$2,5,0)</f>
        <v>#N/A</v>
      </c>
      <c r="AQ150" s="612" t="e">
        <f>VLOOKUP(B150,'Vertiv Energy'!$D$1:$H$2,5,0)</f>
        <v>#N/A</v>
      </c>
      <c r="AR150" s="612" t="e">
        <f>VLOOKUP(B150,'Acidaes Solutions (CRMNEXT)'!$D$1:$H$3,5,0)</f>
        <v>#N/A</v>
      </c>
      <c r="AS150" s="612" t="e">
        <f>VLOOKUP(B150,Growisto!$D$1:$H$2,5,0)</f>
        <v>#N/A</v>
      </c>
      <c r="AT150" s="612" t="e">
        <f>VLOOKUP(B150,'9.9 Mediaworx - Digit'!$D$1:$H$2,5,0)</f>
        <v>#N/A</v>
      </c>
      <c r="AU150" s="612" t="e">
        <f>VLOOKUP(B150,'Vistaar systems Pvt Ltd'!$D$2:$H$3,5,0)</f>
        <v>#N/A</v>
      </c>
      <c r="AV150" s="612" t="e">
        <f>VLOOKUP(B150,'Course 5i'!$D$2:$H$11,5,0)</f>
        <v>#N/A</v>
      </c>
      <c r="AW150" s="612" t="e">
        <f>VLOOKUP(B150,'Radiant Appliances &amp; Electronic'!$D$1:$H$13,5,0)</f>
        <v>#N/A</v>
      </c>
      <c r="AX150" s="612" t="e">
        <f>VLOOKUP(B150,'Atos Global'!$D$3:$H$27,5,0)</f>
        <v>#N/A</v>
      </c>
      <c r="AY150" s="612" t="e">
        <f>VLOOKUP(B150,'Saama Technologies'!$D$1:$H$2,5,0)</f>
        <v>#N/A</v>
      </c>
      <c r="AZ150" s="612" t="e">
        <f>VLOOKUP(B150,'Multiplier Solutions'!$D$1:$H$2,5,0)</f>
        <v>#N/A</v>
      </c>
      <c r="BA150" s="612" t="e">
        <f>VLOOKUP(B150,GEP!$D$2:$H$5,5,0)</f>
        <v>#N/A</v>
      </c>
      <c r="BB150" s="612" t="e">
        <f>VLOOKUP(B150,Accenture!$D$1:$H$6,5,0)</f>
        <v>#N/A</v>
      </c>
      <c r="BC150" s="612" t="e">
        <f>VLOOKUP(B150,'Endurance International Group'!$D$1:$H$2,5,0)</f>
        <v>#N/A</v>
      </c>
      <c r="BD150" s="612" t="e">
        <f>VLOOKUP(B150,Newgen!$D$1:$H$2,5,0)</f>
        <v>#N/A</v>
      </c>
      <c r="BE150" s="612" t="e">
        <f>VLOOKUP(B150,'3D Incredible'!D150:H150,5,0)</f>
        <v>#N/A</v>
      </c>
      <c r="BF150" s="612" t="e">
        <f>VLOOKUP(B150,'Raja Software Labs'!$D$2:$H$2,5,0)</f>
        <v>#N/A</v>
      </c>
      <c r="BG150" s="612" t="e">
        <f>VLOOKUP(B150,Wipro!$D$1:$H$2,5,0)</f>
        <v>#N/A</v>
      </c>
      <c r="BH150" s="612" t="e">
        <f>VLOOKUP(B150,'Perch Technologies'!$D$2:$H$2,5,0)</f>
        <v>#N/A</v>
      </c>
      <c r="BI150" s="612" t="e">
        <f>VLOOKUP(B150,'Morning Star'!$D$1:$H$6,5,0)</f>
        <v>#N/A</v>
      </c>
      <c r="BJ150" s="612" t="e">
        <f>VLOOKUP(B150,Flexiloans!$D$1:$H$2,5,0)</f>
        <v>#N/A</v>
      </c>
      <c r="BK150" s="612" t="e">
        <f>VLOOKUP(B150,'Thirdware Solutions'!$D$1:$H$2,5,0)</f>
        <v>#N/A</v>
      </c>
      <c r="BL150" s="612" t="e">
        <f>VLOOKUP(B150,Tescom!$D$1:$H$8,5,0)</f>
        <v>#N/A</v>
      </c>
      <c r="BM150" s="612" t="e">
        <f>VLOOKUP(B150,'Cogno AI'!$D$1:$H$2,5,0)</f>
        <v>#N/A</v>
      </c>
      <c r="BN150" s="612" t="e">
        <f>VLOOKUP(B150,'ABM Knowledgeware'!$D$1:$H$2,5,0)</f>
        <v>#N/A</v>
      </c>
      <c r="BO150" s="612" t="e">
        <f>VLOOKUP(B150,'Concerto Software'!$D$1:$H$3,5,0)</f>
        <v>#N/A</v>
      </c>
      <c r="BP150" s="612" t="e">
        <f>VLOOKUP(B150,'My Captain'!$D$1:$H$4,5,0)</f>
        <v>#N/A</v>
      </c>
      <c r="BQ150" s="612" t="e">
        <f>VLOOKUP(B150,'Finoux Solutions'!$D$2:$H$4,5,0)</f>
        <v>#N/A</v>
      </c>
      <c r="BR150" s="612" t="e">
        <f>VLOOKUP(B150,'MITR Learning'!$D$1:$H$2,5,0)</f>
        <v>#N/A</v>
      </c>
      <c r="BS150" s="612" t="e">
        <f>VLOOKUP(B150,Nucsoft!$D$2:$H$6,5,0)</f>
        <v>#N/A</v>
      </c>
      <c r="BT150" s="612" t="e">
        <f>VLOOKUP(B150,'Paras Cadd'!$D$1:$H$2,5,0)</f>
        <v>#N/A</v>
      </c>
      <c r="BU150" s="612" t="e">
        <f>VLOOKUP(B150,'ICICI Securities'!$D$1:$H$2,5,0)</f>
        <v>#N/A</v>
      </c>
      <c r="BV150" s="612" t="e">
        <f>VLOOKUP(B150,'Citius Tech'!$D$2:$H$5,5,0)</f>
        <v>#N/A</v>
      </c>
      <c r="BW150" s="612" t="e">
        <f>VLOOKUP(B150,'Buzzy Brains'!$D$2:$H$2,5,0)</f>
        <v>#N/A</v>
      </c>
      <c r="BX150" s="612" t="e">
        <f>VLOOKUP(B150,'Decimal Point'!$D$2:$H$2,5,0)</f>
        <v>#N/A</v>
      </c>
      <c r="BY150" s="612" t="e">
        <f>VLOOKUP(B150,'Sankey Business Solutions'!$D$2:$H$3,5,0)</f>
        <v>#N/A</v>
      </c>
      <c r="BZ150" s="612" t="e">
        <f>VLOOKUP(B150,'Nangia &amp; Co LLP'!$D$2:$H$2,5,0)</f>
        <v>#N/A</v>
      </c>
      <c r="CA150" s="612" t="e">
        <f>VLOOKUP(B150,'FIS Solutions India Pvt Ltd'!$D$2:$H$2,5,0)</f>
        <v>#N/A</v>
      </c>
      <c r="CB150" s="612" t="e">
        <f>VLOOKUP(B150,'Delta Technology &amp; Management '!$D$2:$H$16,5,0)</f>
        <v>#N/A</v>
      </c>
      <c r="CC150" s="612" t="e">
        <f>VLOOKUP(B150,'Espoir Networks'!$D$3:$H$11,5,0)</f>
        <v>#N/A</v>
      </c>
      <c r="CD150" s="612" t="e">
        <f>VLOOKUP(B150,'Servosys Solution'!$D$3:$H$5,5,0)</f>
        <v>#N/A</v>
      </c>
      <c r="CE150" s="612" t="e">
        <f>VLOOKUP(B150,'Ribbon Communications'!$D$3:$H$4,5,0)</f>
        <v>#N/A</v>
      </c>
      <c r="CF150" s="612">
        <f t="shared" si="7"/>
        <v>1</v>
      </c>
      <c r="CG150" s="129" t="s">
        <v>134</v>
      </c>
      <c r="CH150" s="129">
        <v>339688325720</v>
      </c>
      <c r="CI150" s="129" t="s">
        <v>9875</v>
      </c>
      <c r="CJ150" s="129" t="s">
        <v>11736</v>
      </c>
      <c r="CK150" s="132">
        <v>42917</v>
      </c>
      <c r="CL150" s="129">
        <v>2021</v>
      </c>
      <c r="CM150" s="128" t="s">
        <v>6451</v>
      </c>
      <c r="CN150" s="129">
        <v>472</v>
      </c>
      <c r="CO150" s="133">
        <v>94.4</v>
      </c>
      <c r="CP150" s="129">
        <v>2015</v>
      </c>
      <c r="CQ150" s="129" t="s">
        <v>79</v>
      </c>
      <c r="CR150" s="128" t="s">
        <v>12159</v>
      </c>
      <c r="CS150" s="129">
        <v>540.99</v>
      </c>
      <c r="CT150" s="133">
        <v>83.23</v>
      </c>
      <c r="CU150" s="129">
        <v>2017</v>
      </c>
      <c r="CV150" s="129" t="s">
        <v>79</v>
      </c>
      <c r="CW150" s="131" t="s">
        <v>81</v>
      </c>
      <c r="CX150" s="131" t="s">
        <v>81</v>
      </c>
      <c r="CY150" s="129" t="s">
        <v>295</v>
      </c>
      <c r="CZ150" s="129" t="s">
        <v>81</v>
      </c>
      <c r="DA150" s="129" t="s">
        <v>81</v>
      </c>
      <c r="DB150" s="129" t="s">
        <v>81</v>
      </c>
      <c r="DC150" s="129" t="s">
        <v>81</v>
      </c>
      <c r="DD150" s="129" t="s">
        <v>81</v>
      </c>
      <c r="DE150" s="129" t="s">
        <v>81</v>
      </c>
      <c r="DF150" s="129">
        <v>0</v>
      </c>
      <c r="DG150" s="134">
        <v>7.74</v>
      </c>
      <c r="DH150" s="134">
        <v>8.26</v>
      </c>
      <c r="DI150" s="134">
        <v>8.92</v>
      </c>
      <c r="DJ150" s="134">
        <v>9.2200000000000006</v>
      </c>
      <c r="DK150" s="134">
        <v>8.5</v>
      </c>
      <c r="DL150" s="131"/>
      <c r="DM150" s="129">
        <v>42.64</v>
      </c>
      <c r="DN150" s="129">
        <v>8.5280000000000005</v>
      </c>
      <c r="DO150" s="129"/>
      <c r="DP150" s="131" t="s">
        <v>138</v>
      </c>
      <c r="DQ150" s="129">
        <v>0</v>
      </c>
      <c r="DR150" s="129">
        <v>0</v>
      </c>
      <c r="DS150" s="129" t="s">
        <v>83</v>
      </c>
      <c r="DT150" s="129" t="s">
        <v>83</v>
      </c>
      <c r="DU150" s="129" t="s">
        <v>83</v>
      </c>
      <c r="DV150" s="129" t="s">
        <v>83</v>
      </c>
      <c r="DW150" s="131" t="s">
        <v>83</v>
      </c>
      <c r="DX150" s="131" t="s">
        <v>84</v>
      </c>
      <c r="DY150" s="131" t="s">
        <v>81</v>
      </c>
      <c r="DZ150" s="131" t="s">
        <v>9877</v>
      </c>
      <c r="EA150" s="131" t="s">
        <v>9878</v>
      </c>
      <c r="EB150" s="131" t="s">
        <v>9879</v>
      </c>
      <c r="EC150" s="131" t="s">
        <v>3090</v>
      </c>
      <c r="ED150" s="131" t="s">
        <v>89</v>
      </c>
      <c r="EE150" s="131" t="s">
        <v>9880</v>
      </c>
      <c r="EF150" s="131" t="s">
        <v>9881</v>
      </c>
      <c r="EG150" s="131" t="s">
        <v>9882</v>
      </c>
      <c r="EH150" s="131" t="s">
        <v>9883</v>
      </c>
      <c r="EI150" s="131" t="s">
        <v>9884</v>
      </c>
      <c r="EJ150" s="135" t="s">
        <v>9885</v>
      </c>
      <c r="EK150" s="135" t="s">
        <v>9886</v>
      </c>
      <c r="EL150" s="135" t="s">
        <v>9887</v>
      </c>
      <c r="EM150" s="135" t="s">
        <v>9888</v>
      </c>
      <c r="EN150" s="131" t="s">
        <v>81</v>
      </c>
    </row>
    <row r="151" spans="1:144" ht="18" thickTop="1" thickBot="1">
      <c r="A151" s="575">
        <f t="shared" si="8"/>
        <v>150</v>
      </c>
      <c r="B151" s="572" t="s">
        <v>10111</v>
      </c>
      <c r="C151" s="600" t="s">
        <v>10112</v>
      </c>
      <c r="D151" s="570" t="s">
        <v>13208</v>
      </c>
      <c r="E151" s="568" t="str">
        <f t="shared" si="6"/>
        <v>Placed</v>
      </c>
      <c r="F151" s="570" t="s">
        <v>12493</v>
      </c>
      <c r="G151" s="570" t="s">
        <v>274</v>
      </c>
      <c r="H151" s="131" t="str">
        <f>VLOOKUP(B151,CMPN2!C:E,3,0)</f>
        <v>12th + Engineering without live KT</v>
      </c>
      <c r="I151" s="610">
        <v>36199</v>
      </c>
      <c r="J151" s="572">
        <v>20</v>
      </c>
      <c r="K151" s="611" t="s">
        <v>10113</v>
      </c>
      <c r="L151" s="611" t="s">
        <v>73</v>
      </c>
      <c r="M151" s="611" t="s">
        <v>10114</v>
      </c>
      <c r="N151" s="612" t="s">
        <v>10110</v>
      </c>
      <c r="O151" s="612">
        <v>9920551556</v>
      </c>
      <c r="P151" s="612">
        <v>9920551556</v>
      </c>
      <c r="Q151" s="612">
        <f>VLOOKUP(B151,'TCS CON'!$D$1:$H$98,5,0)</f>
        <v>336000</v>
      </c>
      <c r="R151" s="612" t="e">
        <f>VLOOKUP(B151,LTI!$C$1:$H$46,6,0)</f>
        <v>#N/A</v>
      </c>
      <c r="S151" s="612">
        <f>VLOOKUP(B151,JARO!$E$2:$I$11,5,0)</f>
        <v>660000</v>
      </c>
      <c r="T151" s="612" t="e">
        <f>VLOOKUP(B151,Capgemini!$D$3:$H$78,5,0)</f>
        <v>#N/A</v>
      </c>
      <c r="U151" s="612" t="e">
        <f>VLOOKUP(B151,Carwale!$D$1:$H$4,5,0)</f>
        <v>#N/A</v>
      </c>
      <c r="V151" s="612" t="e">
        <f>VLOOKUP(B151,'Interactive Brokers'!E:I,5,0)</f>
        <v>#N/A</v>
      </c>
      <c r="W151" s="612" t="e">
        <f>VLOOKUP(B151,'REL Jio'!E:I,5,0)</f>
        <v>#N/A</v>
      </c>
      <c r="X151" s="612" t="e">
        <f>VLOOKUP(B151,'Sciative Sol'!E:I,5,0)</f>
        <v>#N/A</v>
      </c>
      <c r="Y151" s="612" t="e">
        <f>VLOOKUP(B151,'Hexaware Tech'!E:I,5,0)</f>
        <v>#N/A</v>
      </c>
      <c r="Z151" s="612" t="e">
        <f>VLOOKUP(B151,Axis!D:H,5,0)</f>
        <v>#N/A</v>
      </c>
      <c r="AA151" s="612" t="e">
        <f>VLOOKUP(B151,Ugam!$D$3:$H$26,5,0)</f>
        <v>#N/A</v>
      </c>
      <c r="AB151" s="612" t="e">
        <f>VLOOKUP(B151,Zeus!F:J,5,0)</f>
        <v>#N/A</v>
      </c>
      <c r="AC151" s="612" t="e">
        <f>VLOOKUP(B151,Montran!F:J,5,0)</f>
        <v>#N/A</v>
      </c>
      <c r="AD151" s="612" t="e">
        <f>VLOOKUP(B151,Endurance!G151:L151,5,0)</f>
        <v>#N/A</v>
      </c>
      <c r="AE151" s="612" t="e">
        <f>VLOOKUP(B151,'Swabhav Techlabs'!$F$1:$J$2,5,0)</f>
        <v>#N/A</v>
      </c>
      <c r="AF151" s="612" t="e">
        <f>VLOOKUP(B151,'Quality Kiosk'!$F$1:$J$18,5,0)</f>
        <v>#N/A</v>
      </c>
      <c r="AG151" s="612" t="e">
        <f>VLOOKUP(B151,'Lemon VB'!$F$1:$J$2,5,0)</f>
        <v>#N/A</v>
      </c>
      <c r="AH151" s="612" t="e">
        <f>VLOOKUP(B151,Gocomet!$E$1:$I$3,5,0)</f>
        <v>#N/A</v>
      </c>
      <c r="AI151" s="612" t="e">
        <f>VLOOKUP(B151,'Ingram Micro'!$E$1:$I$8,5,0)</f>
        <v>#N/A</v>
      </c>
      <c r="AJ151" s="612" t="e">
        <f>VLOOKUP(B151,'DePronto Infotech'!$E$1:$I$2,5,0)</f>
        <v>#N/A</v>
      </c>
      <c r="AK151" s="612" t="e">
        <f>VLOOKUP(B151,'Reliance Retail'!$E$1:$I$4,5,0)</f>
        <v>#N/A</v>
      </c>
      <c r="AL151" s="612" t="e">
        <f>VLOOKUP(B151,'Bright Champs'!$D$1:$H$13,5,0)</f>
        <v>#N/A</v>
      </c>
      <c r="AM151" s="612" t="e">
        <f>VLOOKUP(B151,Neosoft!$E$1:$I$12,5,0)</f>
        <v>#N/A</v>
      </c>
      <c r="AN151" s="612" t="e">
        <f>VLOOKUP(B151,Infosys!$E$1:$I$3,5,0)</f>
        <v>#N/A</v>
      </c>
      <c r="AO151" s="612" t="e">
        <f>VLOOKUP(B151,Cerelabs!$E$1:$I$5,5,0)</f>
        <v>#N/A</v>
      </c>
      <c r="AP151" s="612" t="e">
        <f>VLOOKUP(B151,'Neebal Technologies'!$D$1:$H$2,5,0)</f>
        <v>#N/A</v>
      </c>
      <c r="AQ151" s="612" t="e">
        <f>VLOOKUP(B151,'Vertiv Energy'!$D$1:$H$2,5,0)</f>
        <v>#N/A</v>
      </c>
      <c r="AR151" s="612" t="e">
        <f>VLOOKUP(B151,'Acidaes Solutions (CRMNEXT)'!$D$1:$H$3,5,0)</f>
        <v>#N/A</v>
      </c>
      <c r="AS151" s="612" t="e">
        <f>VLOOKUP(B151,Growisto!$D$1:$H$2,5,0)</f>
        <v>#N/A</v>
      </c>
      <c r="AT151" s="612" t="e">
        <f>VLOOKUP(B151,'9.9 Mediaworx - Digit'!$D$1:$H$2,5,0)</f>
        <v>#N/A</v>
      </c>
      <c r="AU151" s="612" t="e">
        <f>VLOOKUP(B151,'Vistaar systems Pvt Ltd'!$D$2:$H$3,5,0)</f>
        <v>#N/A</v>
      </c>
      <c r="AV151" s="612" t="e">
        <f>VLOOKUP(B151,'Course 5i'!$D$2:$H$11,5,0)</f>
        <v>#N/A</v>
      </c>
      <c r="AW151" s="612" t="e">
        <f>VLOOKUP(B151,'Radiant Appliances &amp; Electronic'!$D$1:$H$13,5,0)</f>
        <v>#N/A</v>
      </c>
      <c r="AX151" s="612" t="e">
        <f>VLOOKUP(B151,'Atos Global'!$D$3:$H$27,5,0)</f>
        <v>#N/A</v>
      </c>
      <c r="AY151" s="612" t="e">
        <f>VLOOKUP(B151,'Saama Technologies'!$D$1:$H$2,5,0)</f>
        <v>#N/A</v>
      </c>
      <c r="AZ151" s="612" t="e">
        <f>VLOOKUP(B151,'Multiplier Solutions'!$D$1:$H$2,5,0)</f>
        <v>#N/A</v>
      </c>
      <c r="BA151" s="612" t="e">
        <f>VLOOKUP(B151,GEP!$D$2:$H$5,5,0)</f>
        <v>#N/A</v>
      </c>
      <c r="BB151" s="612" t="e">
        <f>VLOOKUP(B151,Accenture!$D$1:$H$6,5,0)</f>
        <v>#N/A</v>
      </c>
      <c r="BC151" s="612" t="e">
        <f>VLOOKUP(B151,'Endurance International Group'!$D$1:$H$2,5,0)</f>
        <v>#N/A</v>
      </c>
      <c r="BD151" s="612" t="e">
        <f>VLOOKUP(B151,Newgen!$D$1:$H$2,5,0)</f>
        <v>#N/A</v>
      </c>
      <c r="BE151" s="612" t="e">
        <f>VLOOKUP(B151,'3D Incredible'!D151:H151,5,0)</f>
        <v>#N/A</v>
      </c>
      <c r="BF151" s="612" t="e">
        <f>VLOOKUP(B151,'Raja Software Labs'!$D$2:$H$2,5,0)</f>
        <v>#N/A</v>
      </c>
      <c r="BG151" s="612" t="e">
        <f>VLOOKUP(B151,Wipro!$D$1:$H$2,5,0)</f>
        <v>#N/A</v>
      </c>
      <c r="BH151" s="612" t="e">
        <f>VLOOKUP(B151,'Perch Technologies'!$D$2:$H$2,5,0)</f>
        <v>#N/A</v>
      </c>
      <c r="BI151" s="612" t="e">
        <f>VLOOKUP(B151,'Morning Star'!$D$1:$H$6,5,0)</f>
        <v>#N/A</v>
      </c>
      <c r="BJ151" s="612" t="e">
        <f>VLOOKUP(B151,Flexiloans!$D$1:$H$2,5,0)</f>
        <v>#N/A</v>
      </c>
      <c r="BK151" s="612" t="e">
        <f>VLOOKUP(B151,'Thirdware Solutions'!$D$1:$H$2,5,0)</f>
        <v>#N/A</v>
      </c>
      <c r="BL151" s="612" t="e">
        <f>VLOOKUP(B151,Tescom!$D$1:$H$8,5,0)</f>
        <v>#N/A</v>
      </c>
      <c r="BM151" s="612" t="e">
        <f>VLOOKUP(B151,'Cogno AI'!$D$1:$H$2,5,0)</f>
        <v>#N/A</v>
      </c>
      <c r="BN151" s="612" t="e">
        <f>VLOOKUP(B151,'ABM Knowledgeware'!$D$1:$H$2,5,0)</f>
        <v>#N/A</v>
      </c>
      <c r="BO151" s="612" t="e">
        <f>VLOOKUP(B151,'Concerto Software'!$D$1:$H$3,5,0)</f>
        <v>#N/A</v>
      </c>
      <c r="BP151" s="612" t="e">
        <f>VLOOKUP(B151,'My Captain'!$D$1:$H$4,5,0)</f>
        <v>#N/A</v>
      </c>
      <c r="BQ151" s="612" t="e">
        <f>VLOOKUP(B151,'Finoux Solutions'!$D$2:$H$4,5,0)</f>
        <v>#N/A</v>
      </c>
      <c r="BR151" s="612" t="e">
        <f>VLOOKUP(B151,'MITR Learning'!$D$1:$H$2,5,0)</f>
        <v>#N/A</v>
      </c>
      <c r="BS151" s="612" t="e">
        <f>VLOOKUP(B151,Nucsoft!$D$2:$H$6,5,0)</f>
        <v>#N/A</v>
      </c>
      <c r="BT151" s="612" t="e">
        <f>VLOOKUP(B151,'Paras Cadd'!$D$1:$H$2,5,0)</f>
        <v>#N/A</v>
      </c>
      <c r="BU151" s="612" t="e">
        <f>VLOOKUP(B151,'ICICI Securities'!$D$1:$H$2,5,0)</f>
        <v>#N/A</v>
      </c>
      <c r="BV151" s="612" t="e">
        <f>VLOOKUP(B151,'Citius Tech'!$D$2:$H$5,5,0)</f>
        <v>#N/A</v>
      </c>
      <c r="BW151" s="612" t="e">
        <f>VLOOKUP(B151,'Buzzy Brains'!$D$2:$H$2,5,0)</f>
        <v>#N/A</v>
      </c>
      <c r="BX151" s="612" t="e">
        <f>VLOOKUP(B151,'Decimal Point'!$D$2:$H$2,5,0)</f>
        <v>#N/A</v>
      </c>
      <c r="BY151" s="612" t="e">
        <f>VLOOKUP(B151,'Sankey Business Solutions'!$D$2:$H$3,5,0)</f>
        <v>#N/A</v>
      </c>
      <c r="BZ151" s="612" t="e">
        <f>VLOOKUP(B151,'Nangia &amp; Co LLP'!$D$2:$H$2,5,0)</f>
        <v>#N/A</v>
      </c>
      <c r="CA151" s="612" t="e">
        <f>VLOOKUP(B151,'FIS Solutions India Pvt Ltd'!$D$2:$H$2,5,0)</f>
        <v>#N/A</v>
      </c>
      <c r="CB151" s="612" t="e">
        <f>VLOOKUP(B151,'Delta Technology &amp; Management '!$D$2:$H$16,5,0)</f>
        <v>#N/A</v>
      </c>
      <c r="CC151" s="612" t="e">
        <f>VLOOKUP(B151,'Espoir Networks'!$D$3:$H$11,5,0)</f>
        <v>#N/A</v>
      </c>
      <c r="CD151" s="612" t="e">
        <f>VLOOKUP(B151,'Servosys Solution'!$D$3:$H$5,5,0)</f>
        <v>#N/A</v>
      </c>
      <c r="CE151" s="612" t="e">
        <f>VLOOKUP(B151,'Ribbon Communications'!$D$3:$H$4,5,0)</f>
        <v>#N/A</v>
      </c>
      <c r="CF151" s="612">
        <f t="shared" si="7"/>
        <v>2</v>
      </c>
      <c r="CG151" s="129" t="s">
        <v>10115</v>
      </c>
      <c r="CH151" s="129">
        <v>607919898252</v>
      </c>
      <c r="CI151" s="129" t="s">
        <v>10116</v>
      </c>
      <c r="CJ151" s="129" t="s">
        <v>11736</v>
      </c>
      <c r="CK151" s="132">
        <v>42917</v>
      </c>
      <c r="CL151" s="129">
        <v>2021</v>
      </c>
      <c r="CM151" s="128" t="s">
        <v>5037</v>
      </c>
      <c r="CN151" s="129">
        <v>470</v>
      </c>
      <c r="CO151" s="133">
        <v>94</v>
      </c>
      <c r="CP151" s="129">
        <v>2015</v>
      </c>
      <c r="CQ151" s="129" t="s">
        <v>79</v>
      </c>
      <c r="CR151" s="128" t="s">
        <v>7277</v>
      </c>
      <c r="CS151" s="129">
        <v>517</v>
      </c>
      <c r="CT151" s="133">
        <v>79.540000000000006</v>
      </c>
      <c r="CU151" s="129">
        <v>2017</v>
      </c>
      <c r="CV151" s="129" t="s">
        <v>79</v>
      </c>
      <c r="CW151" s="131" t="s">
        <v>81</v>
      </c>
      <c r="CX151" s="131" t="s">
        <v>81</v>
      </c>
      <c r="CY151" s="129" t="s">
        <v>81</v>
      </c>
      <c r="CZ151" s="129" t="s">
        <v>81</v>
      </c>
      <c r="DA151" s="129" t="s">
        <v>81</v>
      </c>
      <c r="DB151" s="129" t="s">
        <v>81</v>
      </c>
      <c r="DC151" s="129" t="s">
        <v>81</v>
      </c>
      <c r="DD151" s="129" t="s">
        <v>81</v>
      </c>
      <c r="DE151" s="129" t="s">
        <v>81</v>
      </c>
      <c r="DF151" s="129">
        <v>0</v>
      </c>
      <c r="DG151" s="134">
        <v>8.93</v>
      </c>
      <c r="DH151" s="134">
        <v>8.9600000000000009</v>
      </c>
      <c r="DI151" s="134">
        <v>9.08</v>
      </c>
      <c r="DJ151" s="134">
        <v>9.6999999999999993</v>
      </c>
      <c r="DK151" s="134">
        <v>10</v>
      </c>
      <c r="DL151" s="131"/>
      <c r="DM151" s="129">
        <v>46.67</v>
      </c>
      <c r="DN151" s="129">
        <v>9.3339999999999996</v>
      </c>
      <c r="DO151" s="129"/>
      <c r="DP151" s="131" t="s">
        <v>138</v>
      </c>
      <c r="DQ151" s="129">
        <v>0</v>
      </c>
      <c r="DR151" s="129">
        <v>0</v>
      </c>
      <c r="DS151" s="129" t="s">
        <v>83</v>
      </c>
      <c r="DT151" s="129" t="s">
        <v>83</v>
      </c>
      <c r="DU151" s="129" t="s">
        <v>83</v>
      </c>
      <c r="DV151" s="129" t="s">
        <v>83</v>
      </c>
      <c r="DW151" s="131" t="s">
        <v>83</v>
      </c>
      <c r="DX151" s="131" t="s">
        <v>84</v>
      </c>
      <c r="DY151" s="131" t="s">
        <v>81</v>
      </c>
      <c r="DZ151" s="131" t="s">
        <v>10117</v>
      </c>
      <c r="EA151" s="131" t="s">
        <v>86</v>
      </c>
      <c r="EB151" s="131" t="s">
        <v>10118</v>
      </c>
      <c r="EC151" s="131" t="s">
        <v>10119</v>
      </c>
      <c r="ED151" s="131" t="s">
        <v>89</v>
      </c>
      <c r="EE151" s="131" t="s">
        <v>10120</v>
      </c>
      <c r="EF151" s="131" t="s">
        <v>10121</v>
      </c>
      <c r="EG151" s="131" t="s">
        <v>10122</v>
      </c>
      <c r="EH151" s="131" t="s">
        <v>10123</v>
      </c>
      <c r="EI151" s="131" t="s">
        <v>10124</v>
      </c>
      <c r="EJ151" s="135" t="s">
        <v>10125</v>
      </c>
      <c r="EK151" s="135" t="s">
        <v>10126</v>
      </c>
      <c r="EL151" s="135" t="s">
        <v>10127</v>
      </c>
      <c r="EM151" s="135" t="s">
        <v>10128</v>
      </c>
      <c r="EN151" s="131" t="s">
        <v>81</v>
      </c>
    </row>
    <row r="152" spans="1:144" ht="18" thickTop="1" thickBot="1">
      <c r="A152" s="575">
        <f t="shared" si="8"/>
        <v>151</v>
      </c>
      <c r="B152" s="572" t="s">
        <v>10489</v>
      </c>
      <c r="C152" s="600" t="s">
        <v>10490</v>
      </c>
      <c r="D152" s="570" t="s">
        <v>13209</v>
      </c>
      <c r="E152" s="568" t="str">
        <f t="shared" si="6"/>
        <v>Not Placed</v>
      </c>
      <c r="F152" s="570" t="s">
        <v>12493</v>
      </c>
      <c r="G152" s="570" t="s">
        <v>274</v>
      </c>
      <c r="H152" s="131" t="str">
        <f>VLOOKUP(B152,CMPN2!C:E,3,0)</f>
        <v>12th + Engineering without live KT</v>
      </c>
      <c r="I152" s="610">
        <v>36349</v>
      </c>
      <c r="J152" s="572">
        <v>20</v>
      </c>
      <c r="K152" s="611" t="s">
        <v>10491</v>
      </c>
      <c r="L152" s="611" t="s">
        <v>10492</v>
      </c>
      <c r="M152" s="611" t="s">
        <v>10493</v>
      </c>
      <c r="N152" s="612" t="s">
        <v>10488</v>
      </c>
      <c r="O152" s="612">
        <v>9820410088</v>
      </c>
      <c r="P152" s="612">
        <v>9820938250</v>
      </c>
      <c r="Q152" s="612" t="e">
        <f>VLOOKUP(B152,'TCS CON'!$D$1:$H$98,5,0)</f>
        <v>#N/A</v>
      </c>
      <c r="R152" s="612" t="e">
        <f>VLOOKUP(B152,LTI!$C$1:$H$46,6,0)</f>
        <v>#N/A</v>
      </c>
      <c r="S152" s="612" t="e">
        <f>VLOOKUP(B152,JARO!$E$2:$I$11,5,0)</f>
        <v>#N/A</v>
      </c>
      <c r="T152" s="612" t="e">
        <f>VLOOKUP(B152,Capgemini!$D$3:$H$78,5,0)</f>
        <v>#N/A</v>
      </c>
      <c r="U152" s="612" t="e">
        <f>VLOOKUP(B152,Carwale!$D$1:$H$4,5,0)</f>
        <v>#N/A</v>
      </c>
      <c r="V152" s="612" t="e">
        <f>VLOOKUP(B152,'Interactive Brokers'!E:I,5,0)</f>
        <v>#N/A</v>
      </c>
      <c r="W152" s="612" t="e">
        <f>VLOOKUP(B152,'REL Jio'!E:I,5,0)</f>
        <v>#N/A</v>
      </c>
      <c r="X152" s="612" t="e">
        <f>VLOOKUP(B152,'Sciative Sol'!E:I,5,0)</f>
        <v>#N/A</v>
      </c>
      <c r="Y152" s="612" t="e">
        <f>VLOOKUP(B152,'Hexaware Tech'!E:I,5,0)</f>
        <v>#N/A</v>
      </c>
      <c r="Z152" s="612" t="e">
        <f>VLOOKUP(B152,Axis!D:H,5,0)</f>
        <v>#N/A</v>
      </c>
      <c r="AA152" s="612" t="e">
        <f>VLOOKUP(B152,Ugam!$D$3:$H$26,5,0)</f>
        <v>#N/A</v>
      </c>
      <c r="AB152" s="612" t="e">
        <f>VLOOKUP(B152,Zeus!F:J,5,0)</f>
        <v>#N/A</v>
      </c>
      <c r="AC152" s="612" t="e">
        <f>VLOOKUP(B152,Montran!F:J,5,0)</f>
        <v>#N/A</v>
      </c>
      <c r="AD152" s="612" t="e">
        <f>VLOOKUP(B152,Endurance!G152:L152,5,0)</f>
        <v>#N/A</v>
      </c>
      <c r="AE152" s="612" t="e">
        <f>VLOOKUP(B152,'Swabhav Techlabs'!$F$1:$J$2,5,0)</f>
        <v>#N/A</v>
      </c>
      <c r="AF152" s="612" t="e">
        <f>VLOOKUP(B152,'Quality Kiosk'!$F$1:$J$18,5,0)</f>
        <v>#N/A</v>
      </c>
      <c r="AG152" s="612" t="e">
        <f>VLOOKUP(B152,'Lemon VB'!$F$1:$J$2,5,0)</f>
        <v>#N/A</v>
      </c>
      <c r="AH152" s="612" t="e">
        <f>VLOOKUP(B152,Gocomet!$E$1:$I$3,5,0)</f>
        <v>#N/A</v>
      </c>
      <c r="AI152" s="612" t="e">
        <f>VLOOKUP(B152,'Ingram Micro'!$E$1:$I$8,5,0)</f>
        <v>#N/A</v>
      </c>
      <c r="AJ152" s="612" t="e">
        <f>VLOOKUP(B152,'DePronto Infotech'!$E$1:$I$2,5,0)</f>
        <v>#N/A</v>
      </c>
      <c r="AK152" s="612" t="e">
        <f>VLOOKUP(B152,'Reliance Retail'!$E$1:$I$4,5,0)</f>
        <v>#N/A</v>
      </c>
      <c r="AL152" s="612" t="e">
        <f>VLOOKUP(B152,'Bright Champs'!$D$1:$H$13,5,0)</f>
        <v>#N/A</v>
      </c>
      <c r="AM152" s="612" t="e">
        <f>VLOOKUP(B152,Neosoft!$E$1:$I$12,5,0)</f>
        <v>#N/A</v>
      </c>
      <c r="AN152" s="612" t="e">
        <f>VLOOKUP(B152,Infosys!$E$1:$I$3,5,0)</f>
        <v>#N/A</v>
      </c>
      <c r="AO152" s="612" t="e">
        <f>VLOOKUP(B152,Cerelabs!$E$1:$I$5,5,0)</f>
        <v>#N/A</v>
      </c>
      <c r="AP152" s="612" t="e">
        <f>VLOOKUP(B152,'Neebal Technologies'!$D$1:$H$2,5,0)</f>
        <v>#N/A</v>
      </c>
      <c r="AQ152" s="612" t="e">
        <f>VLOOKUP(B152,'Vertiv Energy'!$D$1:$H$2,5,0)</f>
        <v>#N/A</v>
      </c>
      <c r="AR152" s="612" t="e">
        <f>VLOOKUP(B152,'Acidaes Solutions (CRMNEXT)'!$D$1:$H$3,5,0)</f>
        <v>#N/A</v>
      </c>
      <c r="AS152" s="612" t="e">
        <f>VLOOKUP(B152,Growisto!$D$1:$H$2,5,0)</f>
        <v>#N/A</v>
      </c>
      <c r="AT152" s="612" t="e">
        <f>VLOOKUP(B152,'9.9 Mediaworx - Digit'!$D$1:$H$2,5,0)</f>
        <v>#N/A</v>
      </c>
      <c r="AU152" s="612" t="e">
        <f>VLOOKUP(B152,'Vistaar systems Pvt Ltd'!$D$2:$H$3,5,0)</f>
        <v>#N/A</v>
      </c>
      <c r="AV152" s="612" t="e">
        <f>VLOOKUP(B152,'Course 5i'!$D$2:$H$11,5,0)</f>
        <v>#N/A</v>
      </c>
      <c r="AW152" s="612" t="e">
        <f>VLOOKUP(B152,'Radiant Appliances &amp; Electronic'!$D$1:$H$13,5,0)</f>
        <v>#N/A</v>
      </c>
      <c r="AX152" s="612" t="e">
        <f>VLOOKUP(B152,'Atos Global'!$D$3:$H$27,5,0)</f>
        <v>#N/A</v>
      </c>
      <c r="AY152" s="612" t="e">
        <f>VLOOKUP(B152,'Saama Technologies'!$D$1:$H$2,5,0)</f>
        <v>#N/A</v>
      </c>
      <c r="AZ152" s="612" t="e">
        <f>VLOOKUP(B152,'Multiplier Solutions'!$D$1:$H$2,5,0)</f>
        <v>#N/A</v>
      </c>
      <c r="BA152" s="612" t="e">
        <f>VLOOKUP(B152,GEP!$D$2:$H$5,5,0)</f>
        <v>#N/A</v>
      </c>
      <c r="BB152" s="612" t="e">
        <f>VLOOKUP(B152,Accenture!$D$1:$H$6,5,0)</f>
        <v>#N/A</v>
      </c>
      <c r="BC152" s="612" t="e">
        <f>VLOOKUP(B152,'Endurance International Group'!$D$1:$H$2,5,0)</f>
        <v>#N/A</v>
      </c>
      <c r="BD152" s="612" t="e">
        <f>VLOOKUP(B152,Newgen!$D$1:$H$2,5,0)</f>
        <v>#N/A</v>
      </c>
      <c r="BE152" s="612" t="e">
        <f>VLOOKUP(B152,'3D Incredible'!D152:H152,5,0)</f>
        <v>#N/A</v>
      </c>
      <c r="BF152" s="612" t="e">
        <f>VLOOKUP(B152,'Raja Software Labs'!$D$2:$H$2,5,0)</f>
        <v>#N/A</v>
      </c>
      <c r="BG152" s="612" t="e">
        <f>VLOOKUP(B152,Wipro!$D$1:$H$2,5,0)</f>
        <v>#N/A</v>
      </c>
      <c r="BH152" s="612" t="e">
        <f>VLOOKUP(B152,'Perch Technologies'!$D$2:$H$2,5,0)</f>
        <v>#N/A</v>
      </c>
      <c r="BI152" s="612" t="e">
        <f>VLOOKUP(B152,'Morning Star'!$D$1:$H$6,5,0)</f>
        <v>#N/A</v>
      </c>
      <c r="BJ152" s="612" t="e">
        <f>VLOOKUP(B152,Flexiloans!$D$1:$H$2,5,0)</f>
        <v>#N/A</v>
      </c>
      <c r="BK152" s="612" t="e">
        <f>VLOOKUP(B152,'Thirdware Solutions'!$D$1:$H$2,5,0)</f>
        <v>#N/A</v>
      </c>
      <c r="BL152" s="612" t="e">
        <f>VLOOKUP(B152,Tescom!$D$1:$H$8,5,0)</f>
        <v>#N/A</v>
      </c>
      <c r="BM152" s="612" t="e">
        <f>VLOOKUP(B152,'Cogno AI'!$D$1:$H$2,5,0)</f>
        <v>#N/A</v>
      </c>
      <c r="BN152" s="612" t="e">
        <f>VLOOKUP(B152,'ABM Knowledgeware'!$D$1:$H$2,5,0)</f>
        <v>#N/A</v>
      </c>
      <c r="BO152" s="612" t="e">
        <f>VLOOKUP(B152,'Concerto Software'!$D$1:$H$3,5,0)</f>
        <v>#N/A</v>
      </c>
      <c r="BP152" s="612" t="e">
        <f>VLOOKUP(B152,'My Captain'!$D$1:$H$4,5,0)</f>
        <v>#N/A</v>
      </c>
      <c r="BQ152" s="612" t="e">
        <f>VLOOKUP(B152,'Finoux Solutions'!$D$2:$H$4,5,0)</f>
        <v>#N/A</v>
      </c>
      <c r="BR152" s="612" t="e">
        <f>VLOOKUP(B152,'MITR Learning'!$D$1:$H$2,5,0)</f>
        <v>#N/A</v>
      </c>
      <c r="BS152" s="612" t="e">
        <f>VLOOKUP(B152,Nucsoft!$D$2:$H$6,5,0)</f>
        <v>#N/A</v>
      </c>
      <c r="BT152" s="612" t="e">
        <f>VLOOKUP(B152,'Paras Cadd'!$D$1:$H$2,5,0)</f>
        <v>#N/A</v>
      </c>
      <c r="BU152" s="612" t="e">
        <f>VLOOKUP(B152,'ICICI Securities'!$D$1:$H$2,5,0)</f>
        <v>#N/A</v>
      </c>
      <c r="BV152" s="612" t="e">
        <f>VLOOKUP(B152,'Citius Tech'!$D$2:$H$5,5,0)</f>
        <v>#N/A</v>
      </c>
      <c r="BW152" s="612" t="e">
        <f>VLOOKUP(B152,'Buzzy Brains'!$D$2:$H$2,5,0)</f>
        <v>#N/A</v>
      </c>
      <c r="BX152" s="612" t="e">
        <f>VLOOKUP(B152,'Decimal Point'!$D$2:$H$2,5,0)</f>
        <v>#N/A</v>
      </c>
      <c r="BY152" s="612" t="e">
        <f>VLOOKUP(B152,'Sankey Business Solutions'!$D$2:$H$3,5,0)</f>
        <v>#N/A</v>
      </c>
      <c r="BZ152" s="612" t="e">
        <f>VLOOKUP(B152,'Nangia &amp; Co LLP'!$D$2:$H$2,5,0)</f>
        <v>#N/A</v>
      </c>
      <c r="CA152" s="612" t="e">
        <f>VLOOKUP(B152,'FIS Solutions India Pvt Ltd'!$D$2:$H$2,5,0)</f>
        <v>#N/A</v>
      </c>
      <c r="CB152" s="612" t="e">
        <f>VLOOKUP(B152,'Delta Technology &amp; Management '!$D$2:$H$16,5,0)</f>
        <v>#N/A</v>
      </c>
      <c r="CC152" s="612" t="e">
        <f>VLOOKUP(B152,'Espoir Networks'!$D$3:$H$11,5,0)</f>
        <v>#N/A</v>
      </c>
      <c r="CD152" s="612" t="e">
        <f>VLOOKUP(B152,'Servosys Solution'!$D$3:$H$5,5,0)</f>
        <v>#N/A</v>
      </c>
      <c r="CE152" s="612" t="e">
        <f>VLOOKUP(B152,'Ribbon Communications'!$D$3:$H$4,5,0)</f>
        <v>#N/A</v>
      </c>
      <c r="CF152" s="612">
        <f t="shared" si="7"/>
        <v>0</v>
      </c>
      <c r="CG152" s="129" t="s">
        <v>10494</v>
      </c>
      <c r="CH152" s="129">
        <v>285310812542</v>
      </c>
      <c r="CI152" s="129" t="s">
        <v>10495</v>
      </c>
      <c r="CJ152" s="129" t="s">
        <v>11736</v>
      </c>
      <c r="CK152" s="132">
        <v>42917</v>
      </c>
      <c r="CL152" s="129">
        <v>2021</v>
      </c>
      <c r="CM152" s="128" t="s">
        <v>11955</v>
      </c>
      <c r="CN152" s="129">
        <v>415</v>
      </c>
      <c r="CO152" s="133">
        <v>83</v>
      </c>
      <c r="CP152" s="129">
        <v>2015</v>
      </c>
      <c r="CQ152" s="129" t="s">
        <v>79</v>
      </c>
      <c r="CR152" s="128" t="s">
        <v>12160</v>
      </c>
      <c r="CS152" s="129">
        <v>471</v>
      </c>
      <c r="CT152" s="133">
        <v>72.459999999999994</v>
      </c>
      <c r="CU152" s="129">
        <v>2017</v>
      </c>
      <c r="CV152" s="129" t="s">
        <v>79</v>
      </c>
      <c r="CW152" s="131" t="s">
        <v>81</v>
      </c>
      <c r="CX152" s="131" t="s">
        <v>81</v>
      </c>
      <c r="CY152" s="129" t="s">
        <v>81</v>
      </c>
      <c r="CZ152" s="129" t="s">
        <v>81</v>
      </c>
      <c r="DA152" s="129" t="s">
        <v>81</v>
      </c>
      <c r="DB152" s="129" t="s">
        <v>81</v>
      </c>
      <c r="DC152" s="129" t="s">
        <v>81</v>
      </c>
      <c r="DD152" s="129" t="s">
        <v>81</v>
      </c>
      <c r="DE152" s="129" t="s">
        <v>81</v>
      </c>
      <c r="DF152" s="129">
        <v>0</v>
      </c>
      <c r="DG152" s="134">
        <v>7.04</v>
      </c>
      <c r="DH152" s="134">
        <v>7.63</v>
      </c>
      <c r="DI152" s="134">
        <v>8.58</v>
      </c>
      <c r="DJ152" s="134">
        <v>9.11</v>
      </c>
      <c r="DK152" s="134">
        <v>8.5500000000000007</v>
      </c>
      <c r="DL152" s="131"/>
      <c r="DM152" s="129">
        <v>8.1820000000000004</v>
      </c>
      <c r="DN152" s="129">
        <v>8.1820000000000004</v>
      </c>
      <c r="DO152" s="129"/>
      <c r="DP152" s="131" t="s">
        <v>138</v>
      </c>
      <c r="DQ152" s="129">
        <v>0</v>
      </c>
      <c r="DR152" s="129">
        <v>0</v>
      </c>
      <c r="DS152" s="129" t="s">
        <v>83</v>
      </c>
      <c r="DT152" s="129" t="s">
        <v>83</v>
      </c>
      <c r="DU152" s="129" t="s">
        <v>83</v>
      </c>
      <c r="DV152" s="129" t="s">
        <v>83</v>
      </c>
      <c r="DW152" s="131" t="s">
        <v>83</v>
      </c>
      <c r="DX152" s="131" t="s">
        <v>84</v>
      </c>
      <c r="DY152" s="131" t="s">
        <v>3203</v>
      </c>
      <c r="DZ152" s="131" t="s">
        <v>10498</v>
      </c>
      <c r="EA152" s="131" t="s">
        <v>86</v>
      </c>
      <c r="EB152" s="131" t="s">
        <v>10499</v>
      </c>
      <c r="EC152" s="131" t="s">
        <v>86</v>
      </c>
      <c r="ED152" s="131" t="s">
        <v>89</v>
      </c>
      <c r="EE152" s="131" t="s">
        <v>10500</v>
      </c>
      <c r="EF152" s="131" t="s">
        <v>10501</v>
      </c>
      <c r="EG152" s="131" t="s">
        <v>10502</v>
      </c>
      <c r="EH152" s="131" t="s">
        <v>10503</v>
      </c>
      <c r="EI152" s="131" t="s">
        <v>10504</v>
      </c>
      <c r="EJ152" s="135" t="s">
        <v>10505</v>
      </c>
      <c r="EK152" s="135" t="s">
        <v>10506</v>
      </c>
      <c r="EL152" s="135" t="s">
        <v>10507</v>
      </c>
      <c r="EM152" s="135" t="s">
        <v>10508</v>
      </c>
      <c r="EN152" s="131" t="s">
        <v>81</v>
      </c>
    </row>
    <row r="153" spans="1:144" ht="18" thickTop="1" thickBot="1">
      <c r="A153" s="575">
        <f t="shared" si="8"/>
        <v>152</v>
      </c>
      <c r="B153" s="572" t="s">
        <v>10569</v>
      </c>
      <c r="C153" s="600" t="s">
        <v>10570</v>
      </c>
      <c r="D153" s="570" t="s">
        <v>13209</v>
      </c>
      <c r="E153" s="568" t="str">
        <f t="shared" si="6"/>
        <v>Not Placed</v>
      </c>
      <c r="F153" s="570" t="s">
        <v>12493</v>
      </c>
      <c r="G153" s="570" t="s">
        <v>274</v>
      </c>
      <c r="H153" s="131" t="str">
        <f>VLOOKUP(B153,CMPN2!C:E,3,0)</f>
        <v>12th + Engineering without live KT</v>
      </c>
      <c r="I153" s="610">
        <v>36413</v>
      </c>
      <c r="J153" s="572">
        <v>21</v>
      </c>
      <c r="K153" s="611" t="s">
        <v>10571</v>
      </c>
      <c r="L153" s="611" t="s">
        <v>10572</v>
      </c>
      <c r="M153" s="611" t="s">
        <v>10573</v>
      </c>
      <c r="N153" s="612" t="s">
        <v>10568</v>
      </c>
      <c r="O153" s="612">
        <v>7798748551</v>
      </c>
      <c r="P153" s="612">
        <v>9511844279</v>
      </c>
      <c r="Q153" s="612" t="e">
        <f>VLOOKUP(B153,'TCS CON'!$D$1:$H$98,5,0)</f>
        <v>#N/A</v>
      </c>
      <c r="R153" s="612" t="e">
        <f>VLOOKUP(B153,LTI!$C$1:$H$46,6,0)</f>
        <v>#N/A</v>
      </c>
      <c r="S153" s="612" t="e">
        <f>VLOOKUP(B153,JARO!$E$2:$I$11,5,0)</f>
        <v>#N/A</v>
      </c>
      <c r="T153" s="612" t="e">
        <f>VLOOKUP(B153,Capgemini!$D$3:$H$78,5,0)</f>
        <v>#N/A</v>
      </c>
      <c r="U153" s="612" t="e">
        <f>VLOOKUP(B153,Carwale!$D$1:$H$4,5,0)</f>
        <v>#N/A</v>
      </c>
      <c r="V153" s="612" t="e">
        <f>VLOOKUP(B153,'Interactive Brokers'!E:I,5,0)</f>
        <v>#N/A</v>
      </c>
      <c r="W153" s="612" t="e">
        <f>VLOOKUP(B153,'REL Jio'!E:I,5,0)</f>
        <v>#N/A</v>
      </c>
      <c r="X153" s="612" t="e">
        <f>VLOOKUP(B153,'Sciative Sol'!E:I,5,0)</f>
        <v>#N/A</v>
      </c>
      <c r="Y153" s="612" t="e">
        <f>VLOOKUP(B153,'Hexaware Tech'!E:I,5,0)</f>
        <v>#N/A</v>
      </c>
      <c r="Z153" s="612" t="e">
        <f>VLOOKUP(B153,Axis!D:H,5,0)</f>
        <v>#N/A</v>
      </c>
      <c r="AA153" s="612" t="e">
        <f>VLOOKUP(B153,Ugam!$D$3:$H$26,5,0)</f>
        <v>#N/A</v>
      </c>
      <c r="AB153" s="612" t="e">
        <f>VLOOKUP(B153,Zeus!F:J,5,0)</f>
        <v>#N/A</v>
      </c>
      <c r="AC153" s="612" t="e">
        <f>VLOOKUP(B153,Montran!F:J,5,0)</f>
        <v>#N/A</v>
      </c>
      <c r="AD153" s="612" t="e">
        <f>VLOOKUP(B153,Endurance!G153:L153,5,0)</f>
        <v>#N/A</v>
      </c>
      <c r="AE153" s="612" t="e">
        <f>VLOOKUP(B153,'Swabhav Techlabs'!$F$1:$J$2,5,0)</f>
        <v>#N/A</v>
      </c>
      <c r="AF153" s="612" t="e">
        <f>VLOOKUP(B153,'Quality Kiosk'!$F$1:$J$18,5,0)</f>
        <v>#N/A</v>
      </c>
      <c r="AG153" s="612" t="e">
        <f>VLOOKUP(B153,'Lemon VB'!$F$1:$J$2,5,0)</f>
        <v>#N/A</v>
      </c>
      <c r="AH153" s="612" t="e">
        <f>VLOOKUP(B153,Gocomet!$E$1:$I$3,5,0)</f>
        <v>#N/A</v>
      </c>
      <c r="AI153" s="612" t="e">
        <f>VLOOKUP(B153,'Ingram Micro'!$E$1:$I$8,5,0)</f>
        <v>#N/A</v>
      </c>
      <c r="AJ153" s="612" t="e">
        <f>VLOOKUP(B153,'DePronto Infotech'!$E$1:$I$2,5,0)</f>
        <v>#N/A</v>
      </c>
      <c r="AK153" s="612" t="e">
        <f>VLOOKUP(B153,'Reliance Retail'!$E$1:$I$4,5,0)</f>
        <v>#N/A</v>
      </c>
      <c r="AL153" s="612" t="e">
        <f>VLOOKUP(B153,'Bright Champs'!$D$1:$H$13,5,0)</f>
        <v>#N/A</v>
      </c>
      <c r="AM153" s="612" t="e">
        <f>VLOOKUP(B153,Neosoft!$E$1:$I$12,5,0)</f>
        <v>#N/A</v>
      </c>
      <c r="AN153" s="612" t="e">
        <f>VLOOKUP(B153,Infosys!$E$1:$I$3,5,0)</f>
        <v>#N/A</v>
      </c>
      <c r="AO153" s="612" t="e">
        <f>VLOOKUP(B153,Cerelabs!$E$1:$I$5,5,0)</f>
        <v>#N/A</v>
      </c>
      <c r="AP153" s="612" t="e">
        <f>VLOOKUP(B153,'Neebal Technologies'!$D$1:$H$2,5,0)</f>
        <v>#N/A</v>
      </c>
      <c r="AQ153" s="612" t="e">
        <f>VLOOKUP(B153,'Vertiv Energy'!$D$1:$H$2,5,0)</f>
        <v>#N/A</v>
      </c>
      <c r="AR153" s="612" t="e">
        <f>VLOOKUP(B153,'Acidaes Solutions (CRMNEXT)'!$D$1:$H$3,5,0)</f>
        <v>#N/A</v>
      </c>
      <c r="AS153" s="612" t="e">
        <f>VLOOKUP(B153,Growisto!$D$1:$H$2,5,0)</f>
        <v>#N/A</v>
      </c>
      <c r="AT153" s="612" t="e">
        <f>VLOOKUP(B153,'9.9 Mediaworx - Digit'!$D$1:$H$2,5,0)</f>
        <v>#N/A</v>
      </c>
      <c r="AU153" s="612" t="e">
        <f>VLOOKUP(B153,'Vistaar systems Pvt Ltd'!$D$2:$H$3,5,0)</f>
        <v>#N/A</v>
      </c>
      <c r="AV153" s="612" t="e">
        <f>VLOOKUP(B153,'Course 5i'!$D$2:$H$11,5,0)</f>
        <v>#N/A</v>
      </c>
      <c r="AW153" s="612" t="e">
        <f>VLOOKUP(B153,'Radiant Appliances &amp; Electronic'!$D$1:$H$13,5,0)</f>
        <v>#N/A</v>
      </c>
      <c r="AX153" s="612" t="e">
        <f>VLOOKUP(B153,'Atos Global'!$D$3:$H$27,5,0)</f>
        <v>#N/A</v>
      </c>
      <c r="AY153" s="612" t="e">
        <f>VLOOKUP(B153,'Saama Technologies'!$D$1:$H$2,5,0)</f>
        <v>#N/A</v>
      </c>
      <c r="AZ153" s="612" t="e">
        <f>VLOOKUP(B153,'Multiplier Solutions'!$D$1:$H$2,5,0)</f>
        <v>#N/A</v>
      </c>
      <c r="BA153" s="612" t="e">
        <f>VLOOKUP(B153,GEP!$D$2:$H$5,5,0)</f>
        <v>#N/A</v>
      </c>
      <c r="BB153" s="612" t="e">
        <f>VLOOKUP(B153,Accenture!$D$1:$H$6,5,0)</f>
        <v>#N/A</v>
      </c>
      <c r="BC153" s="612" t="e">
        <f>VLOOKUP(B153,'Endurance International Group'!$D$1:$H$2,5,0)</f>
        <v>#N/A</v>
      </c>
      <c r="BD153" s="612" t="e">
        <f>VLOOKUP(B153,Newgen!$D$1:$H$2,5,0)</f>
        <v>#N/A</v>
      </c>
      <c r="BE153" s="612" t="e">
        <f>VLOOKUP(B153,'3D Incredible'!D153:H153,5,0)</f>
        <v>#N/A</v>
      </c>
      <c r="BF153" s="612" t="e">
        <f>VLOOKUP(B153,'Raja Software Labs'!$D$2:$H$2,5,0)</f>
        <v>#N/A</v>
      </c>
      <c r="BG153" s="612" t="e">
        <f>VLOOKUP(B153,Wipro!$D$1:$H$2,5,0)</f>
        <v>#N/A</v>
      </c>
      <c r="BH153" s="612" t="e">
        <f>VLOOKUP(B153,'Perch Technologies'!$D$2:$H$2,5,0)</f>
        <v>#N/A</v>
      </c>
      <c r="BI153" s="612" t="e">
        <f>VLOOKUP(B153,'Morning Star'!$D$1:$H$6,5,0)</f>
        <v>#N/A</v>
      </c>
      <c r="BJ153" s="612" t="e">
        <f>VLOOKUP(B153,Flexiloans!$D$1:$H$2,5,0)</f>
        <v>#N/A</v>
      </c>
      <c r="BK153" s="612" t="e">
        <f>VLOOKUP(B153,'Thirdware Solutions'!$D$1:$H$2,5,0)</f>
        <v>#N/A</v>
      </c>
      <c r="BL153" s="612" t="e">
        <f>VLOOKUP(B153,Tescom!$D$1:$H$8,5,0)</f>
        <v>#N/A</v>
      </c>
      <c r="BM153" s="612" t="e">
        <f>VLOOKUP(B153,'Cogno AI'!$D$1:$H$2,5,0)</f>
        <v>#N/A</v>
      </c>
      <c r="BN153" s="612" t="e">
        <f>VLOOKUP(B153,'ABM Knowledgeware'!$D$1:$H$2,5,0)</f>
        <v>#N/A</v>
      </c>
      <c r="BO153" s="612" t="e">
        <f>VLOOKUP(B153,'Concerto Software'!$D$1:$H$3,5,0)</f>
        <v>#N/A</v>
      </c>
      <c r="BP153" s="612" t="e">
        <f>VLOOKUP(B153,'My Captain'!$D$1:$H$4,5,0)</f>
        <v>#N/A</v>
      </c>
      <c r="BQ153" s="612" t="e">
        <f>VLOOKUP(B153,'Finoux Solutions'!$D$2:$H$4,5,0)</f>
        <v>#N/A</v>
      </c>
      <c r="BR153" s="612" t="e">
        <f>VLOOKUP(B153,'MITR Learning'!$D$1:$H$2,5,0)</f>
        <v>#N/A</v>
      </c>
      <c r="BS153" s="612" t="e">
        <f>VLOOKUP(B153,Nucsoft!$D$2:$H$6,5,0)</f>
        <v>#N/A</v>
      </c>
      <c r="BT153" s="612" t="e">
        <f>VLOOKUP(B153,'Paras Cadd'!$D$1:$H$2,5,0)</f>
        <v>#N/A</v>
      </c>
      <c r="BU153" s="612" t="e">
        <f>VLOOKUP(B153,'ICICI Securities'!$D$1:$H$2,5,0)</f>
        <v>#N/A</v>
      </c>
      <c r="BV153" s="612" t="e">
        <f>VLOOKUP(B153,'Citius Tech'!$D$2:$H$5,5,0)</f>
        <v>#N/A</v>
      </c>
      <c r="BW153" s="612" t="e">
        <f>VLOOKUP(B153,'Buzzy Brains'!$D$2:$H$2,5,0)</f>
        <v>#N/A</v>
      </c>
      <c r="BX153" s="612" t="e">
        <f>VLOOKUP(B153,'Decimal Point'!$D$2:$H$2,5,0)</f>
        <v>#N/A</v>
      </c>
      <c r="BY153" s="612" t="e">
        <f>VLOOKUP(B153,'Sankey Business Solutions'!$D$2:$H$3,5,0)</f>
        <v>#N/A</v>
      </c>
      <c r="BZ153" s="612" t="e">
        <f>VLOOKUP(B153,'Nangia &amp; Co LLP'!$D$2:$H$2,5,0)</f>
        <v>#N/A</v>
      </c>
      <c r="CA153" s="612" t="e">
        <f>VLOOKUP(B153,'FIS Solutions India Pvt Ltd'!$D$2:$H$2,5,0)</f>
        <v>#N/A</v>
      </c>
      <c r="CB153" s="612" t="e">
        <f>VLOOKUP(B153,'Delta Technology &amp; Management '!$D$2:$H$16,5,0)</f>
        <v>#N/A</v>
      </c>
      <c r="CC153" s="612" t="e">
        <f>VLOOKUP(B153,'Espoir Networks'!$D$3:$H$11,5,0)</f>
        <v>#N/A</v>
      </c>
      <c r="CD153" s="612" t="e">
        <f>VLOOKUP(B153,'Servosys Solution'!$D$3:$H$5,5,0)</f>
        <v>#N/A</v>
      </c>
      <c r="CE153" s="612" t="e">
        <f>VLOOKUP(B153,'Ribbon Communications'!$D$3:$H$4,5,0)</f>
        <v>#N/A</v>
      </c>
      <c r="CF153" s="612">
        <f t="shared" si="7"/>
        <v>0</v>
      </c>
      <c r="CG153" s="129" t="s">
        <v>81</v>
      </c>
      <c r="CH153" s="129">
        <v>274989739908</v>
      </c>
      <c r="CI153" s="129" t="s">
        <v>81</v>
      </c>
      <c r="CJ153" s="129" t="s">
        <v>11736</v>
      </c>
      <c r="CK153" s="132">
        <v>42917</v>
      </c>
      <c r="CL153" s="129">
        <v>2021</v>
      </c>
      <c r="CM153" s="128" t="s">
        <v>11956</v>
      </c>
      <c r="CN153" s="129">
        <v>451</v>
      </c>
      <c r="CO153" s="133">
        <v>90.2</v>
      </c>
      <c r="CP153" s="129">
        <v>2015</v>
      </c>
      <c r="CQ153" s="129" t="s">
        <v>79</v>
      </c>
      <c r="CR153" s="128" t="s">
        <v>10575</v>
      </c>
      <c r="CS153" s="129">
        <v>529</v>
      </c>
      <c r="CT153" s="133">
        <v>81.38</v>
      </c>
      <c r="CU153" s="129">
        <v>2017</v>
      </c>
      <c r="CV153" s="129" t="s">
        <v>79</v>
      </c>
      <c r="CW153" s="131" t="s">
        <v>81</v>
      </c>
      <c r="CX153" s="131" t="s">
        <v>81</v>
      </c>
      <c r="CY153" s="129" t="s">
        <v>81</v>
      </c>
      <c r="CZ153" s="129" t="s">
        <v>81</v>
      </c>
      <c r="DA153" s="129" t="s">
        <v>81</v>
      </c>
      <c r="DB153" s="129" t="s">
        <v>81</v>
      </c>
      <c r="DC153" s="129" t="s">
        <v>81</v>
      </c>
      <c r="DD153" s="129" t="s">
        <v>81</v>
      </c>
      <c r="DE153" s="129" t="s">
        <v>81</v>
      </c>
      <c r="DF153" s="129">
        <v>0</v>
      </c>
      <c r="DG153" s="134">
        <v>8.0399999999999991</v>
      </c>
      <c r="DH153" s="134">
        <v>8.11</v>
      </c>
      <c r="DI153" s="134">
        <v>7.8</v>
      </c>
      <c r="DJ153" s="134">
        <v>7.4</v>
      </c>
      <c r="DK153" s="134">
        <v>7.5</v>
      </c>
      <c r="DL153" s="131"/>
      <c r="DM153" s="129">
        <v>38.93</v>
      </c>
      <c r="DN153" s="129">
        <v>7.78</v>
      </c>
      <c r="DO153" s="129"/>
      <c r="DP153" s="131" t="s">
        <v>138</v>
      </c>
      <c r="DQ153" s="129">
        <v>0</v>
      </c>
      <c r="DR153" s="129">
        <v>0</v>
      </c>
      <c r="DS153" s="129" t="s">
        <v>83</v>
      </c>
      <c r="DT153" s="129" t="s">
        <v>83</v>
      </c>
      <c r="DU153" s="129" t="s">
        <v>83</v>
      </c>
      <c r="DV153" s="129" t="s">
        <v>83</v>
      </c>
      <c r="DW153" s="131" t="s">
        <v>83</v>
      </c>
      <c r="DX153" s="131" t="s">
        <v>89</v>
      </c>
      <c r="DY153" s="131" t="s">
        <v>81</v>
      </c>
      <c r="DZ153" s="131" t="s">
        <v>10576</v>
      </c>
      <c r="EA153" s="131" t="s">
        <v>358</v>
      </c>
      <c r="EB153" s="131" t="s">
        <v>10577</v>
      </c>
      <c r="EC153" s="131" t="s">
        <v>88</v>
      </c>
      <c r="ED153" s="131" t="s">
        <v>89</v>
      </c>
      <c r="EE153" s="131" t="s">
        <v>10578</v>
      </c>
      <c r="EF153" s="131" t="s">
        <v>10579</v>
      </c>
      <c r="EG153" s="131" t="s">
        <v>10580</v>
      </c>
      <c r="EH153" s="131" t="s">
        <v>10581</v>
      </c>
      <c r="EI153" s="131" t="s">
        <v>10582</v>
      </c>
      <c r="EJ153" s="135" t="s">
        <v>10583</v>
      </c>
      <c r="EK153" s="135" t="s">
        <v>10584</v>
      </c>
      <c r="EL153" s="131" t="s">
        <v>81</v>
      </c>
      <c r="EM153" s="135" t="s">
        <v>10585</v>
      </c>
      <c r="EN153" s="131" t="s">
        <v>295</v>
      </c>
    </row>
    <row r="154" spans="1:144" ht="18" thickTop="1" thickBot="1">
      <c r="A154" s="575">
        <f t="shared" si="8"/>
        <v>153</v>
      </c>
      <c r="B154" s="572" t="s">
        <v>10606</v>
      </c>
      <c r="C154" s="600" t="s">
        <v>10607</v>
      </c>
      <c r="D154" s="570" t="s">
        <v>13209</v>
      </c>
      <c r="E154" s="568" t="str">
        <f t="shared" si="6"/>
        <v>Placed</v>
      </c>
      <c r="F154" s="570" t="s">
        <v>12493</v>
      </c>
      <c r="G154" s="570" t="s">
        <v>274</v>
      </c>
      <c r="H154" s="131" t="str">
        <f>VLOOKUP(B154,CMPN2!C:E,3,0)</f>
        <v>Diploma  + Direct Second Year Engineering without live KT</v>
      </c>
      <c r="I154" s="610" t="s">
        <v>7013</v>
      </c>
      <c r="J154" s="572">
        <v>20</v>
      </c>
      <c r="K154" s="611" t="s">
        <v>10608</v>
      </c>
      <c r="L154" s="611" t="s">
        <v>73</v>
      </c>
      <c r="M154" s="611" t="s">
        <v>10609</v>
      </c>
      <c r="N154" s="612" t="s">
        <v>10605</v>
      </c>
      <c r="O154" s="612">
        <v>7208574885</v>
      </c>
      <c r="P154" s="612">
        <v>8108557619</v>
      </c>
      <c r="Q154" s="612" t="e">
        <f>VLOOKUP(B154,'TCS CON'!$D$1:$H$98,5,0)</f>
        <v>#N/A</v>
      </c>
      <c r="R154" s="612" t="e">
        <f>VLOOKUP(B154,LTI!$C$1:$H$46,6,0)</f>
        <v>#N/A</v>
      </c>
      <c r="S154" s="612" t="e">
        <f>VLOOKUP(B154,JARO!$E$2:$I$11,5,0)</f>
        <v>#N/A</v>
      </c>
      <c r="T154" s="612" t="e">
        <f>VLOOKUP(B154,Capgemini!$D$3:$H$78,5,0)</f>
        <v>#N/A</v>
      </c>
      <c r="U154" s="612" t="e">
        <f>VLOOKUP(B154,Carwale!$D$1:$H$4,5,0)</f>
        <v>#N/A</v>
      </c>
      <c r="V154" s="612" t="e">
        <f>VLOOKUP(B154,'Interactive Brokers'!E:I,5,0)</f>
        <v>#N/A</v>
      </c>
      <c r="W154" s="612" t="e">
        <f>VLOOKUP(B154,'REL Jio'!E:I,5,0)</f>
        <v>#N/A</v>
      </c>
      <c r="X154" s="612" t="e">
        <f>VLOOKUP(B154,'Sciative Sol'!E:I,5,0)</f>
        <v>#N/A</v>
      </c>
      <c r="Y154" s="612" t="e">
        <f>VLOOKUP(B154,'Hexaware Tech'!E:I,5,0)</f>
        <v>#N/A</v>
      </c>
      <c r="Z154" s="612" t="e">
        <f>VLOOKUP(B154,Axis!D:H,5,0)</f>
        <v>#N/A</v>
      </c>
      <c r="AA154" s="612" t="e">
        <f>VLOOKUP(B154,Ugam!$D$3:$H$26,5,0)</f>
        <v>#N/A</v>
      </c>
      <c r="AB154" s="612" t="e">
        <f>VLOOKUP(B154,Zeus!F:J,5,0)</f>
        <v>#N/A</v>
      </c>
      <c r="AC154" s="612" t="e">
        <f>VLOOKUP(B154,Montran!F:J,5,0)</f>
        <v>#N/A</v>
      </c>
      <c r="AD154" s="612" t="e">
        <f>VLOOKUP(B154,Endurance!G154:L154,5,0)</f>
        <v>#N/A</v>
      </c>
      <c r="AE154" s="612" t="e">
        <f>VLOOKUP(B154,'Swabhav Techlabs'!$F$1:$J$2,5,0)</f>
        <v>#N/A</v>
      </c>
      <c r="AF154" s="612">
        <f>VLOOKUP(B154,'Quality Kiosk'!$F$1:$J$18,5,0)</f>
        <v>300000</v>
      </c>
      <c r="AG154" s="612" t="e">
        <f>VLOOKUP(B154,'Lemon VB'!$F$1:$J$2,5,0)</f>
        <v>#N/A</v>
      </c>
      <c r="AH154" s="612" t="e">
        <f>VLOOKUP(B154,Gocomet!$E$1:$I$3,5,0)</f>
        <v>#N/A</v>
      </c>
      <c r="AI154" s="612" t="e">
        <f>VLOOKUP(B154,'Ingram Micro'!$E$1:$I$8,5,0)</f>
        <v>#N/A</v>
      </c>
      <c r="AJ154" s="612" t="e">
        <f>VLOOKUP(B154,'DePronto Infotech'!$E$1:$I$2,5,0)</f>
        <v>#N/A</v>
      </c>
      <c r="AK154" s="612" t="e">
        <f>VLOOKUP(B154,'Reliance Retail'!$E$1:$I$4,5,0)</f>
        <v>#N/A</v>
      </c>
      <c r="AL154" s="612" t="e">
        <f>VLOOKUP(B154,'Bright Champs'!$D$1:$H$13,5,0)</f>
        <v>#N/A</v>
      </c>
      <c r="AM154" s="612" t="e">
        <f>VLOOKUP(B154,Neosoft!$E$1:$I$12,5,0)</f>
        <v>#N/A</v>
      </c>
      <c r="AN154" s="612" t="e">
        <f>VLOOKUP(B154,Infosys!$E$1:$I$3,5,0)</f>
        <v>#N/A</v>
      </c>
      <c r="AO154" s="612" t="e">
        <f>VLOOKUP(B154,Cerelabs!$E$1:$I$5,5,0)</f>
        <v>#N/A</v>
      </c>
      <c r="AP154" s="612" t="e">
        <f>VLOOKUP(B154,'Neebal Technologies'!$D$1:$H$2,5,0)</f>
        <v>#N/A</v>
      </c>
      <c r="AQ154" s="612" t="e">
        <f>VLOOKUP(B154,'Vertiv Energy'!$D$1:$H$2,5,0)</f>
        <v>#N/A</v>
      </c>
      <c r="AR154" s="612" t="e">
        <f>VLOOKUP(B154,'Acidaes Solutions (CRMNEXT)'!$D$1:$H$3,5,0)</f>
        <v>#N/A</v>
      </c>
      <c r="AS154" s="612" t="e">
        <f>VLOOKUP(B154,Growisto!$D$1:$H$2,5,0)</f>
        <v>#N/A</v>
      </c>
      <c r="AT154" s="612" t="e">
        <f>VLOOKUP(B154,'9.9 Mediaworx - Digit'!$D$1:$H$2,5,0)</f>
        <v>#N/A</v>
      </c>
      <c r="AU154" s="612" t="e">
        <f>VLOOKUP(B154,'Vistaar systems Pvt Ltd'!$D$2:$H$3,5,0)</f>
        <v>#N/A</v>
      </c>
      <c r="AV154" s="612" t="e">
        <f>VLOOKUP(B154,'Course 5i'!$D$2:$H$11,5,0)</f>
        <v>#N/A</v>
      </c>
      <c r="AW154" s="612" t="e">
        <f>VLOOKUP(B154,'Radiant Appliances &amp; Electronic'!$D$1:$H$13,5,0)</f>
        <v>#N/A</v>
      </c>
      <c r="AX154" s="612" t="e">
        <f>VLOOKUP(B154,'Atos Global'!$D$3:$H$27,5,0)</f>
        <v>#N/A</v>
      </c>
      <c r="AY154" s="612" t="e">
        <f>VLOOKUP(B154,'Saama Technologies'!$D$1:$H$2,5,0)</f>
        <v>#N/A</v>
      </c>
      <c r="AZ154" s="612" t="e">
        <f>VLOOKUP(B154,'Multiplier Solutions'!$D$1:$H$2,5,0)</f>
        <v>#N/A</v>
      </c>
      <c r="BA154" s="612" t="e">
        <f>VLOOKUP(B154,GEP!$D$2:$H$5,5,0)</f>
        <v>#N/A</v>
      </c>
      <c r="BB154" s="612" t="e">
        <f>VLOOKUP(B154,Accenture!$D$1:$H$6,5,0)</f>
        <v>#N/A</v>
      </c>
      <c r="BC154" s="612" t="e">
        <f>VLOOKUP(B154,'Endurance International Group'!$D$1:$H$2,5,0)</f>
        <v>#N/A</v>
      </c>
      <c r="BD154" s="612" t="e">
        <f>VLOOKUP(B154,Newgen!$D$1:$H$2,5,0)</f>
        <v>#N/A</v>
      </c>
      <c r="BE154" s="612" t="e">
        <f>VLOOKUP(B154,'3D Incredible'!D154:H154,5,0)</f>
        <v>#N/A</v>
      </c>
      <c r="BF154" s="612" t="e">
        <f>VLOOKUP(B154,'Raja Software Labs'!$D$2:$H$2,5,0)</f>
        <v>#N/A</v>
      </c>
      <c r="BG154" s="612" t="e">
        <f>VLOOKUP(B154,Wipro!$D$1:$H$2,5,0)</f>
        <v>#N/A</v>
      </c>
      <c r="BH154" s="612" t="e">
        <f>VLOOKUP(B154,'Perch Technologies'!$D$2:$H$2,5,0)</f>
        <v>#N/A</v>
      </c>
      <c r="BI154" s="612" t="e">
        <f>VLOOKUP(B154,'Morning Star'!$D$1:$H$6,5,0)</f>
        <v>#N/A</v>
      </c>
      <c r="BJ154" s="612" t="e">
        <f>VLOOKUP(B154,Flexiloans!$D$1:$H$2,5,0)</f>
        <v>#N/A</v>
      </c>
      <c r="BK154" s="612" t="e">
        <f>VLOOKUP(B154,'Thirdware Solutions'!$D$1:$H$2,5,0)</f>
        <v>#N/A</v>
      </c>
      <c r="BL154" s="612" t="e">
        <f>VLOOKUP(B154,Tescom!$D$1:$H$8,5,0)</f>
        <v>#N/A</v>
      </c>
      <c r="BM154" s="612" t="e">
        <f>VLOOKUP(B154,'Cogno AI'!$D$1:$H$2,5,0)</f>
        <v>#N/A</v>
      </c>
      <c r="BN154" s="612" t="e">
        <f>VLOOKUP(B154,'ABM Knowledgeware'!$D$1:$H$2,5,0)</f>
        <v>#N/A</v>
      </c>
      <c r="BO154" s="612" t="e">
        <f>VLOOKUP(B154,'Concerto Software'!$D$1:$H$3,5,0)</f>
        <v>#N/A</v>
      </c>
      <c r="BP154" s="612" t="e">
        <f>VLOOKUP(B154,'My Captain'!$D$1:$H$4,5,0)</f>
        <v>#N/A</v>
      </c>
      <c r="BQ154" s="612" t="e">
        <f>VLOOKUP(B154,'Finoux Solutions'!$D$2:$H$4,5,0)</f>
        <v>#N/A</v>
      </c>
      <c r="BR154" s="612" t="e">
        <f>VLOOKUP(B154,'MITR Learning'!$D$1:$H$2,5,0)</f>
        <v>#N/A</v>
      </c>
      <c r="BS154" s="612" t="e">
        <f>VLOOKUP(B154,Nucsoft!$D$2:$H$6,5,0)</f>
        <v>#N/A</v>
      </c>
      <c r="BT154" s="612" t="e">
        <f>VLOOKUP(B154,'Paras Cadd'!$D$1:$H$2,5,0)</f>
        <v>#N/A</v>
      </c>
      <c r="BU154" s="612" t="e">
        <f>VLOOKUP(B154,'ICICI Securities'!$D$1:$H$2,5,0)</f>
        <v>#N/A</v>
      </c>
      <c r="BV154" s="612" t="e">
        <f>VLOOKUP(B154,'Citius Tech'!$D$2:$H$5,5,0)</f>
        <v>#N/A</v>
      </c>
      <c r="BW154" s="612" t="e">
        <f>VLOOKUP(B154,'Buzzy Brains'!$D$2:$H$2,5,0)</f>
        <v>#N/A</v>
      </c>
      <c r="BX154" s="612" t="e">
        <f>VLOOKUP(B154,'Decimal Point'!$D$2:$H$2,5,0)</f>
        <v>#N/A</v>
      </c>
      <c r="BY154" s="612" t="e">
        <f>VLOOKUP(B154,'Sankey Business Solutions'!$D$2:$H$3,5,0)</f>
        <v>#N/A</v>
      </c>
      <c r="BZ154" s="612" t="e">
        <f>VLOOKUP(B154,'Nangia &amp; Co LLP'!$D$2:$H$2,5,0)</f>
        <v>#N/A</v>
      </c>
      <c r="CA154" s="612" t="e">
        <f>VLOOKUP(B154,'FIS Solutions India Pvt Ltd'!$D$2:$H$2,5,0)</f>
        <v>#N/A</v>
      </c>
      <c r="CB154" s="612" t="e">
        <f>VLOOKUP(B154,'Delta Technology &amp; Management '!$D$2:$H$16,5,0)</f>
        <v>#N/A</v>
      </c>
      <c r="CC154" s="612" t="e">
        <f>VLOOKUP(B154,'Espoir Networks'!$D$3:$H$11,5,0)</f>
        <v>#N/A</v>
      </c>
      <c r="CD154" s="612" t="e">
        <f>VLOOKUP(B154,'Servosys Solution'!$D$3:$H$5,5,0)</f>
        <v>#N/A</v>
      </c>
      <c r="CE154" s="612" t="e">
        <f>VLOOKUP(B154,'Ribbon Communications'!$D$3:$H$4,5,0)</f>
        <v>#N/A</v>
      </c>
      <c r="CF154" s="612">
        <f t="shared" si="7"/>
        <v>1</v>
      </c>
      <c r="CG154" s="129" t="s">
        <v>134</v>
      </c>
      <c r="CH154" s="129" t="s">
        <v>10610</v>
      </c>
      <c r="CI154" s="129" t="s">
        <v>134</v>
      </c>
      <c r="CJ154" s="129" t="s">
        <v>11737</v>
      </c>
      <c r="CK154" s="132">
        <v>43282</v>
      </c>
      <c r="CL154" s="129">
        <v>2021</v>
      </c>
      <c r="CM154" s="128" t="s">
        <v>10611</v>
      </c>
      <c r="CN154" s="129">
        <v>439</v>
      </c>
      <c r="CO154" s="133">
        <v>87.8</v>
      </c>
      <c r="CP154" s="129">
        <v>2015</v>
      </c>
      <c r="CQ154" s="129" t="s">
        <v>79</v>
      </c>
      <c r="CR154" s="128" t="s">
        <v>295</v>
      </c>
      <c r="CS154" s="129" t="s">
        <v>81</v>
      </c>
      <c r="CT154" s="133" t="s">
        <v>81</v>
      </c>
      <c r="CU154" s="129" t="s">
        <v>81</v>
      </c>
      <c r="CV154" s="129" t="s">
        <v>109</v>
      </c>
      <c r="CW154" s="131" t="s">
        <v>10612</v>
      </c>
      <c r="CX154" s="131" t="s">
        <v>336</v>
      </c>
      <c r="CY154" s="129">
        <v>1379</v>
      </c>
      <c r="CZ154" s="129">
        <v>87.31</v>
      </c>
      <c r="DA154" s="129">
        <v>2018</v>
      </c>
      <c r="DB154" s="129" t="s">
        <v>112</v>
      </c>
      <c r="DC154" s="129" t="s">
        <v>113</v>
      </c>
      <c r="DD154" s="129">
        <v>616</v>
      </c>
      <c r="DE154" s="129">
        <v>77.14</v>
      </c>
      <c r="DF154" s="129">
        <v>0</v>
      </c>
      <c r="DG154" s="131" t="s">
        <v>245</v>
      </c>
      <c r="DH154" s="131" t="s">
        <v>81</v>
      </c>
      <c r="DI154" s="134">
        <v>8.1199999999999992</v>
      </c>
      <c r="DJ154" s="134">
        <v>8.81</v>
      </c>
      <c r="DK154" s="134">
        <v>8.3699999999999992</v>
      </c>
      <c r="DL154" s="134">
        <v>9.84</v>
      </c>
      <c r="DM154" s="129">
        <v>35.14</v>
      </c>
      <c r="DN154" s="129">
        <v>8.7799999999999994</v>
      </c>
      <c r="DO154" s="129"/>
      <c r="DP154" s="131" t="s">
        <v>338</v>
      </c>
      <c r="DQ154" s="129">
        <v>0</v>
      </c>
      <c r="DR154" s="129">
        <v>0</v>
      </c>
      <c r="DS154" s="129" t="s">
        <v>83</v>
      </c>
      <c r="DT154" s="129" t="s">
        <v>83</v>
      </c>
      <c r="DU154" s="129" t="s">
        <v>83</v>
      </c>
      <c r="DV154" s="129" t="s">
        <v>83</v>
      </c>
      <c r="DW154" s="131" t="s">
        <v>83</v>
      </c>
      <c r="DX154" s="131" t="s">
        <v>84</v>
      </c>
      <c r="DY154" s="131" t="s">
        <v>81</v>
      </c>
      <c r="DZ154" s="131" t="s">
        <v>10613</v>
      </c>
      <c r="EA154" s="131" t="s">
        <v>86</v>
      </c>
      <c r="EB154" s="131" t="s">
        <v>10614</v>
      </c>
      <c r="EC154" s="131" t="s">
        <v>88</v>
      </c>
      <c r="ED154" s="131" t="s">
        <v>89</v>
      </c>
      <c r="EE154" s="131" t="s">
        <v>10615</v>
      </c>
      <c r="EF154" s="131" t="s">
        <v>10616</v>
      </c>
      <c r="EG154" s="131" t="s">
        <v>10617</v>
      </c>
      <c r="EH154" s="131" t="s">
        <v>10618</v>
      </c>
      <c r="EI154" s="131" t="s">
        <v>4857</v>
      </c>
      <c r="EJ154" s="135" t="s">
        <v>10619</v>
      </c>
      <c r="EK154" s="135" t="s">
        <v>10620</v>
      </c>
      <c r="EL154" s="135" t="s">
        <v>10621</v>
      </c>
      <c r="EM154" s="135" t="s">
        <v>10622</v>
      </c>
      <c r="EN154" s="131" t="s">
        <v>81</v>
      </c>
    </row>
    <row r="155" spans="1:144" ht="18" thickTop="1" thickBot="1">
      <c r="A155" s="575">
        <f t="shared" si="8"/>
        <v>154</v>
      </c>
      <c r="B155" s="572" t="s">
        <v>10820</v>
      </c>
      <c r="C155" s="600" t="s">
        <v>10821</v>
      </c>
      <c r="D155" s="570" t="s">
        <v>13209</v>
      </c>
      <c r="E155" s="568" t="str">
        <f t="shared" si="6"/>
        <v>Placed</v>
      </c>
      <c r="F155" s="570" t="s">
        <v>12493</v>
      </c>
      <c r="G155" s="570" t="s">
        <v>274</v>
      </c>
      <c r="H155" s="131" t="str">
        <f>VLOOKUP(B155,CMPN2!C:E,3,0)</f>
        <v>12th + Engineering with live KT</v>
      </c>
      <c r="I155" s="610" t="s">
        <v>10822</v>
      </c>
      <c r="J155" s="572">
        <v>21</v>
      </c>
      <c r="K155" s="611" t="s">
        <v>10823</v>
      </c>
      <c r="L155" s="611" t="s">
        <v>591</v>
      </c>
      <c r="M155" s="611" t="s">
        <v>10824</v>
      </c>
      <c r="N155" s="612" t="s">
        <v>10819</v>
      </c>
      <c r="O155" s="612">
        <v>9372421457</v>
      </c>
      <c r="P155" s="612">
        <v>9619678846</v>
      </c>
      <c r="Q155" s="612" t="e">
        <f>VLOOKUP(B155,'TCS CON'!$D$1:$H$98,5,0)</f>
        <v>#N/A</v>
      </c>
      <c r="R155" s="612" t="e">
        <f>VLOOKUP(B155,LTI!$C$1:$H$46,6,0)</f>
        <v>#N/A</v>
      </c>
      <c r="S155" s="612" t="e">
        <f>VLOOKUP(B155,JARO!$E$2:$I$11,5,0)</f>
        <v>#N/A</v>
      </c>
      <c r="T155" s="612" t="e">
        <f>VLOOKUP(B155,Capgemini!$D$3:$H$78,5,0)</f>
        <v>#N/A</v>
      </c>
      <c r="U155" s="612" t="e">
        <f>VLOOKUP(B155,Carwale!$D$1:$H$4,5,0)</f>
        <v>#N/A</v>
      </c>
      <c r="V155" s="612" t="e">
        <f>VLOOKUP(B155,'Interactive Brokers'!E:I,5,0)</f>
        <v>#N/A</v>
      </c>
      <c r="W155" s="612" t="e">
        <f>VLOOKUP(B155,'REL Jio'!E:I,5,0)</f>
        <v>#N/A</v>
      </c>
      <c r="X155" s="612" t="e">
        <f>VLOOKUP(B155,'Sciative Sol'!E:I,5,0)</f>
        <v>#N/A</v>
      </c>
      <c r="Y155" s="612" t="e">
        <f>VLOOKUP(B155,'Hexaware Tech'!E:I,5,0)</f>
        <v>#N/A</v>
      </c>
      <c r="Z155" s="612" t="e">
        <f>VLOOKUP(B155,Axis!D:H,5,0)</f>
        <v>#N/A</v>
      </c>
      <c r="AA155" s="612" t="e">
        <f>VLOOKUP(B155,Ugam!$D$3:$H$26,5,0)</f>
        <v>#N/A</v>
      </c>
      <c r="AB155" s="612" t="e">
        <f>VLOOKUP(B155,Zeus!F:J,5,0)</f>
        <v>#N/A</v>
      </c>
      <c r="AC155" s="612" t="e">
        <f>VLOOKUP(B155,Montran!F:J,5,0)</f>
        <v>#N/A</v>
      </c>
      <c r="AD155" s="612" t="e">
        <f>VLOOKUP(B155,Endurance!G155:L155,5,0)</f>
        <v>#N/A</v>
      </c>
      <c r="AE155" s="612" t="e">
        <f>VLOOKUP(B155,'Swabhav Techlabs'!$F$1:$J$2,5,0)</f>
        <v>#N/A</v>
      </c>
      <c r="AF155" s="612" t="e">
        <f>VLOOKUP(B155,'Quality Kiosk'!$F$1:$J$18,5,0)</f>
        <v>#N/A</v>
      </c>
      <c r="AG155" s="612" t="e">
        <f>VLOOKUP(B155,'Lemon VB'!$F$1:$J$2,5,0)</f>
        <v>#N/A</v>
      </c>
      <c r="AH155" s="612" t="e">
        <f>VLOOKUP(B155,Gocomet!$E$1:$I$3,5,0)</f>
        <v>#N/A</v>
      </c>
      <c r="AI155" s="612" t="e">
        <f>VLOOKUP(B155,'Ingram Micro'!$E$1:$I$8,5,0)</f>
        <v>#N/A</v>
      </c>
      <c r="AJ155" s="612" t="e">
        <f>VLOOKUP(B155,'DePronto Infotech'!$E$1:$I$2,5,0)</f>
        <v>#N/A</v>
      </c>
      <c r="AK155" s="612" t="e">
        <f>VLOOKUP(B155,'Reliance Retail'!$E$1:$I$4,5,0)</f>
        <v>#N/A</v>
      </c>
      <c r="AL155" s="612" t="e">
        <f>VLOOKUP(B155,'Bright Champs'!$D$1:$H$13,5,0)</f>
        <v>#N/A</v>
      </c>
      <c r="AM155" s="612" t="e">
        <f>VLOOKUP(B155,Neosoft!$E$1:$I$12,5,0)</f>
        <v>#N/A</v>
      </c>
      <c r="AN155" s="612" t="e">
        <f>VLOOKUP(B155,Infosys!$E$1:$I$3,5,0)</f>
        <v>#N/A</v>
      </c>
      <c r="AO155" s="612" t="e">
        <f>VLOOKUP(B155,Cerelabs!$E$1:$I$5,5,0)</f>
        <v>#N/A</v>
      </c>
      <c r="AP155" s="612" t="e">
        <f>VLOOKUP(B155,'Neebal Technologies'!$D$1:$H$2,5,0)</f>
        <v>#N/A</v>
      </c>
      <c r="AQ155" s="612" t="e">
        <f>VLOOKUP(B155,'Vertiv Energy'!$D$1:$H$2,5,0)</f>
        <v>#N/A</v>
      </c>
      <c r="AR155" s="612" t="e">
        <f>VLOOKUP(B155,'Acidaes Solutions (CRMNEXT)'!$D$1:$H$3,5,0)</f>
        <v>#N/A</v>
      </c>
      <c r="AS155" s="612" t="e">
        <f>VLOOKUP(B155,Growisto!$D$1:$H$2,5,0)</f>
        <v>#N/A</v>
      </c>
      <c r="AT155" s="612" t="e">
        <f>VLOOKUP(B155,'9.9 Mediaworx - Digit'!$D$1:$H$2,5,0)</f>
        <v>#N/A</v>
      </c>
      <c r="AU155" s="612" t="e">
        <f>VLOOKUP(B155,'Vistaar systems Pvt Ltd'!$D$2:$H$3,5,0)</f>
        <v>#N/A</v>
      </c>
      <c r="AV155" s="612" t="e">
        <f>VLOOKUP(B155,'Course 5i'!$D$2:$H$11,5,0)</f>
        <v>#N/A</v>
      </c>
      <c r="AW155" s="612" t="e">
        <f>VLOOKUP(B155,'Radiant Appliances &amp; Electronic'!$D$1:$H$13,5,0)</f>
        <v>#N/A</v>
      </c>
      <c r="AX155" s="612" t="e">
        <f>VLOOKUP(B155,'Atos Global'!$D$3:$H$27,5,0)</f>
        <v>#N/A</v>
      </c>
      <c r="AY155" s="612" t="e">
        <f>VLOOKUP(B155,'Saama Technologies'!$D$1:$H$2,5,0)</f>
        <v>#N/A</v>
      </c>
      <c r="AZ155" s="612" t="e">
        <f>VLOOKUP(B155,'Multiplier Solutions'!$D$1:$H$2,5,0)</f>
        <v>#N/A</v>
      </c>
      <c r="BA155" s="612" t="e">
        <f>VLOOKUP(B155,GEP!$D$2:$H$5,5,0)</f>
        <v>#N/A</v>
      </c>
      <c r="BB155" s="612" t="e">
        <f>VLOOKUP(B155,Accenture!$D$1:$H$6,5,0)</f>
        <v>#N/A</v>
      </c>
      <c r="BC155" s="612" t="e">
        <f>VLOOKUP(B155,'Endurance International Group'!$D$1:$H$2,5,0)</f>
        <v>#N/A</v>
      </c>
      <c r="BD155" s="612" t="e">
        <f>VLOOKUP(B155,Newgen!$D$1:$H$2,5,0)</f>
        <v>#N/A</v>
      </c>
      <c r="BE155" s="612" t="e">
        <f>VLOOKUP(B155,'3D Incredible'!D155:H155,5,0)</f>
        <v>#N/A</v>
      </c>
      <c r="BF155" s="612" t="e">
        <f>VLOOKUP(B155,'Raja Software Labs'!$D$2:$H$2,5,0)</f>
        <v>#N/A</v>
      </c>
      <c r="BG155" s="612" t="e">
        <f>VLOOKUP(B155,Wipro!$D$1:$H$2,5,0)</f>
        <v>#N/A</v>
      </c>
      <c r="BH155" s="612" t="e">
        <f>VLOOKUP(B155,'Perch Technologies'!$D$2:$H$2,5,0)</f>
        <v>#N/A</v>
      </c>
      <c r="BI155" s="612" t="e">
        <f>VLOOKUP(B155,'Morning Star'!$D$1:$H$6,5,0)</f>
        <v>#N/A</v>
      </c>
      <c r="BJ155" s="612" t="e">
        <f>VLOOKUP(B155,Flexiloans!$D$1:$H$2,5,0)</f>
        <v>#N/A</v>
      </c>
      <c r="BK155" s="612" t="e">
        <f>VLOOKUP(B155,'Thirdware Solutions'!$D$1:$H$2,5,0)</f>
        <v>#N/A</v>
      </c>
      <c r="BL155" s="612" t="e">
        <f>VLOOKUP(B155,Tescom!$D$1:$H$8,5,0)</f>
        <v>#N/A</v>
      </c>
      <c r="BM155" s="612" t="e">
        <f>VLOOKUP(B155,'Cogno AI'!$D$1:$H$2,5,0)</f>
        <v>#N/A</v>
      </c>
      <c r="BN155" s="612" t="e">
        <f>VLOOKUP(B155,'ABM Knowledgeware'!$D$1:$H$2,5,0)</f>
        <v>#N/A</v>
      </c>
      <c r="BO155" s="612" t="e">
        <f>VLOOKUP(B155,'Concerto Software'!$D$1:$H$3,5,0)</f>
        <v>#N/A</v>
      </c>
      <c r="BP155" s="612" t="e">
        <f>VLOOKUP(B155,'My Captain'!$D$1:$H$4,5,0)</f>
        <v>#N/A</v>
      </c>
      <c r="BQ155" s="612" t="e">
        <f>VLOOKUP(B155,'Finoux Solutions'!$D$2:$H$4,5,0)</f>
        <v>#N/A</v>
      </c>
      <c r="BR155" s="612" t="e">
        <f>VLOOKUP(B155,'MITR Learning'!$D$1:$H$2,5,0)</f>
        <v>#N/A</v>
      </c>
      <c r="BS155" s="612" t="e">
        <f>VLOOKUP(B155,Nucsoft!$D$2:$H$6,5,0)</f>
        <v>#N/A</v>
      </c>
      <c r="BT155" s="612" t="e">
        <f>VLOOKUP(B155,'Paras Cadd'!$D$1:$H$2,5,0)</f>
        <v>#N/A</v>
      </c>
      <c r="BU155" s="612" t="e">
        <f>VLOOKUP(B155,'ICICI Securities'!$D$1:$H$2,5,0)</f>
        <v>#N/A</v>
      </c>
      <c r="BV155" s="612" t="e">
        <f>VLOOKUP(B155,'Citius Tech'!$D$2:$H$5,5,0)</f>
        <v>#N/A</v>
      </c>
      <c r="BW155" s="612" t="e">
        <f>VLOOKUP(B155,'Buzzy Brains'!$D$2:$H$2,5,0)</f>
        <v>#N/A</v>
      </c>
      <c r="BX155" s="612" t="e">
        <f>VLOOKUP(B155,'Decimal Point'!$D$2:$H$2,5,0)</f>
        <v>#N/A</v>
      </c>
      <c r="BY155" s="612">
        <f>VLOOKUP(B155,'Sankey Business Solutions'!$D$2:$H$3,5,0)</f>
        <v>300000</v>
      </c>
      <c r="BZ155" s="612" t="e">
        <f>VLOOKUP(B155,'Nangia &amp; Co LLP'!$D$2:$H$2,5,0)</f>
        <v>#N/A</v>
      </c>
      <c r="CA155" s="612" t="e">
        <f>VLOOKUP(B155,'FIS Solutions India Pvt Ltd'!$D$2:$H$2,5,0)</f>
        <v>#N/A</v>
      </c>
      <c r="CB155" s="612">
        <f>VLOOKUP(B155,'Delta Technology &amp; Management '!$D$2:$H$16,5,0)</f>
        <v>300000</v>
      </c>
      <c r="CC155" s="612" t="e">
        <f>VLOOKUP(B155,'Espoir Networks'!$D$3:$H$11,5,0)</f>
        <v>#N/A</v>
      </c>
      <c r="CD155" s="612" t="e">
        <f>VLOOKUP(B155,'Servosys Solution'!$D$3:$H$5,5,0)</f>
        <v>#N/A</v>
      </c>
      <c r="CE155" s="612" t="e">
        <f>VLOOKUP(B155,'Ribbon Communications'!$D$3:$H$4,5,0)</f>
        <v>#N/A</v>
      </c>
      <c r="CF155" s="612">
        <f t="shared" si="7"/>
        <v>2</v>
      </c>
      <c r="CG155" s="129" t="s">
        <v>10825</v>
      </c>
      <c r="CH155" s="129">
        <v>945197817127</v>
      </c>
      <c r="CI155" s="129" t="s">
        <v>134</v>
      </c>
      <c r="CJ155" s="129" t="s">
        <v>11735</v>
      </c>
      <c r="CK155" s="132">
        <v>42917</v>
      </c>
      <c r="CL155" s="129">
        <v>2021</v>
      </c>
      <c r="CM155" s="128" t="s">
        <v>1143</v>
      </c>
      <c r="CN155" s="129">
        <v>411</v>
      </c>
      <c r="CO155" s="133">
        <v>83</v>
      </c>
      <c r="CP155" s="129">
        <v>2015</v>
      </c>
      <c r="CQ155" s="129" t="s">
        <v>79</v>
      </c>
      <c r="CR155" s="128" t="s">
        <v>12161</v>
      </c>
      <c r="CS155" s="129">
        <v>386</v>
      </c>
      <c r="CT155" s="133">
        <v>60</v>
      </c>
      <c r="CU155" s="129">
        <v>2017</v>
      </c>
      <c r="CV155" s="129" t="s">
        <v>79</v>
      </c>
      <c r="CW155" s="131" t="s">
        <v>81</v>
      </c>
      <c r="CX155" s="131" t="s">
        <v>81</v>
      </c>
      <c r="CY155" s="129" t="s">
        <v>81</v>
      </c>
      <c r="CZ155" s="129" t="s">
        <v>81</v>
      </c>
      <c r="DA155" s="129" t="s">
        <v>81</v>
      </c>
      <c r="DB155" s="129" t="s">
        <v>81</v>
      </c>
      <c r="DC155" s="129" t="s">
        <v>81</v>
      </c>
      <c r="DD155" s="129" t="s">
        <v>81</v>
      </c>
      <c r="DE155" s="129" t="s">
        <v>81</v>
      </c>
      <c r="DF155" s="129">
        <v>0</v>
      </c>
      <c r="DG155" s="134">
        <v>5.4</v>
      </c>
      <c r="DH155" s="134">
        <v>4.5</v>
      </c>
      <c r="DI155" s="134">
        <v>0</v>
      </c>
      <c r="DJ155" s="134">
        <v>5.4</v>
      </c>
      <c r="DK155" s="134">
        <v>5.7</v>
      </c>
      <c r="DL155" s="131"/>
      <c r="DM155" s="129">
        <v>21</v>
      </c>
      <c r="DN155" s="129">
        <v>5.25</v>
      </c>
      <c r="DO155" s="129"/>
      <c r="DP155" s="131" t="s">
        <v>138</v>
      </c>
      <c r="DQ155" s="129">
        <v>1</v>
      </c>
      <c r="DR155" s="129">
        <v>7</v>
      </c>
      <c r="DS155" s="129" t="s">
        <v>83</v>
      </c>
      <c r="DT155" s="129" t="s">
        <v>83</v>
      </c>
      <c r="DU155" s="129" t="s">
        <v>83</v>
      </c>
      <c r="DV155" s="129" t="s">
        <v>83</v>
      </c>
      <c r="DW155" s="131" t="s">
        <v>83</v>
      </c>
      <c r="DX155" s="131" t="s">
        <v>84</v>
      </c>
      <c r="DY155" s="131" t="s">
        <v>81</v>
      </c>
      <c r="DZ155" s="131" t="s">
        <v>10827</v>
      </c>
      <c r="EA155" s="131" t="s">
        <v>1892</v>
      </c>
      <c r="EB155" s="131" t="s">
        <v>10828</v>
      </c>
      <c r="EC155" s="131" t="s">
        <v>10326</v>
      </c>
      <c r="ED155" s="131" t="s">
        <v>89</v>
      </c>
      <c r="EE155" s="131" t="s">
        <v>10829</v>
      </c>
      <c r="EF155" s="131" t="s">
        <v>10830</v>
      </c>
      <c r="EG155" s="131" t="s">
        <v>10831</v>
      </c>
      <c r="EH155" s="131" t="s">
        <v>10832</v>
      </c>
      <c r="EI155" s="131" t="s">
        <v>10833</v>
      </c>
      <c r="EJ155" s="135" t="s">
        <v>10834</v>
      </c>
      <c r="EK155" s="135" t="s">
        <v>10835</v>
      </c>
      <c r="EL155" s="135" t="s">
        <v>10836</v>
      </c>
      <c r="EM155" s="135" t="s">
        <v>10837</v>
      </c>
      <c r="EN155" s="131" t="s">
        <v>81</v>
      </c>
    </row>
    <row r="156" spans="1:144" ht="18" thickTop="1" thickBot="1">
      <c r="A156" s="575">
        <f t="shared" si="8"/>
        <v>155</v>
      </c>
      <c r="B156" s="572" t="s">
        <v>11243</v>
      </c>
      <c r="C156" s="600" t="s">
        <v>13048</v>
      </c>
      <c r="D156" s="570" t="s">
        <v>13208</v>
      </c>
      <c r="E156" s="568" t="str">
        <f t="shared" si="6"/>
        <v>Placed</v>
      </c>
      <c r="F156" s="570" t="s">
        <v>12493</v>
      </c>
      <c r="G156" s="570" t="s">
        <v>274</v>
      </c>
      <c r="H156" s="131" t="str">
        <f>VLOOKUP(B156,CMPN2!C:E,3,0)</f>
        <v>12th + Engineering without live KT</v>
      </c>
      <c r="I156" s="610" t="s">
        <v>11245</v>
      </c>
      <c r="J156" s="572">
        <v>20</v>
      </c>
      <c r="K156" s="611" t="s">
        <v>11246</v>
      </c>
      <c r="L156" s="611" t="s">
        <v>73</v>
      </c>
      <c r="M156" s="611" t="s">
        <v>11247</v>
      </c>
      <c r="N156" s="612" t="s">
        <v>11242</v>
      </c>
      <c r="O156" s="612">
        <v>8928095312</v>
      </c>
      <c r="P156" s="612">
        <v>8850426305</v>
      </c>
      <c r="Q156" s="612" t="e">
        <f>VLOOKUP(B156,'TCS CON'!$D$1:$H$98,5,0)</f>
        <v>#N/A</v>
      </c>
      <c r="R156" s="612" t="e">
        <f>VLOOKUP(B156,LTI!$C$1:$H$46,6,0)</f>
        <v>#N/A</v>
      </c>
      <c r="S156" s="612" t="e">
        <f>VLOOKUP(B156,JARO!$E$2:$I$11,5,0)</f>
        <v>#N/A</v>
      </c>
      <c r="T156" s="612" t="e">
        <f>VLOOKUP(B156,Capgemini!$D$3:$H$78,5,0)</f>
        <v>#N/A</v>
      </c>
      <c r="U156" s="612" t="e">
        <f>VLOOKUP(B156,Carwale!$D$1:$H$4,5,0)</f>
        <v>#N/A</v>
      </c>
      <c r="V156" s="612" t="e">
        <f>VLOOKUP(B156,'Interactive Brokers'!E:I,5,0)</f>
        <v>#N/A</v>
      </c>
      <c r="W156" s="612">
        <f>VLOOKUP(B156,'REL Jio'!E:I,5,0)</f>
        <v>350000</v>
      </c>
      <c r="X156" s="612" t="e">
        <f>VLOOKUP(B156,'Sciative Sol'!E:I,5,0)</f>
        <v>#N/A</v>
      </c>
      <c r="Y156" s="612" t="e">
        <f>VLOOKUP(B156,'Hexaware Tech'!E:I,5,0)</f>
        <v>#N/A</v>
      </c>
      <c r="Z156" s="612" t="e">
        <f>VLOOKUP(B156,Axis!D:H,5,0)</f>
        <v>#N/A</v>
      </c>
      <c r="AA156" s="612" t="e">
        <f>VLOOKUP(B156,Ugam!$D$3:$H$26,5,0)</f>
        <v>#N/A</v>
      </c>
      <c r="AB156" s="612" t="e">
        <f>VLOOKUP(B156,Zeus!F:J,5,0)</f>
        <v>#N/A</v>
      </c>
      <c r="AC156" s="612" t="e">
        <f>VLOOKUP(B156,Montran!F:J,5,0)</f>
        <v>#N/A</v>
      </c>
      <c r="AD156" s="612" t="e">
        <f>VLOOKUP(B156,Endurance!G156:L156,5,0)</f>
        <v>#N/A</v>
      </c>
      <c r="AE156" s="612" t="e">
        <f>VLOOKUP(B156,'Swabhav Techlabs'!$F$1:$J$2,5,0)</f>
        <v>#N/A</v>
      </c>
      <c r="AF156" s="612" t="e">
        <f>VLOOKUP(B156,'Quality Kiosk'!$F$1:$J$18,5,0)</f>
        <v>#N/A</v>
      </c>
      <c r="AG156" s="612" t="e">
        <f>VLOOKUP(B156,'Lemon VB'!$F$1:$J$2,5,0)</f>
        <v>#N/A</v>
      </c>
      <c r="AH156" s="612" t="e">
        <f>VLOOKUP(B156,Gocomet!$E$1:$I$3,5,0)</f>
        <v>#N/A</v>
      </c>
      <c r="AI156" s="612" t="e">
        <f>VLOOKUP(B156,'Ingram Micro'!$E$1:$I$8,5,0)</f>
        <v>#N/A</v>
      </c>
      <c r="AJ156" s="612" t="e">
        <f>VLOOKUP(B156,'DePronto Infotech'!$E$1:$I$2,5,0)</f>
        <v>#N/A</v>
      </c>
      <c r="AK156" s="612" t="e">
        <f>VLOOKUP(B156,'Reliance Retail'!$E$1:$I$4,5,0)</f>
        <v>#N/A</v>
      </c>
      <c r="AL156" s="612" t="e">
        <f>VLOOKUP(B156,'Bright Champs'!$D$1:$H$13,5,0)</f>
        <v>#N/A</v>
      </c>
      <c r="AM156" s="612" t="e">
        <f>VLOOKUP(B156,Neosoft!$E$1:$I$12,5,0)</f>
        <v>#N/A</v>
      </c>
      <c r="AN156" s="612" t="e">
        <f>VLOOKUP(B156,Infosys!$E$1:$I$3,5,0)</f>
        <v>#N/A</v>
      </c>
      <c r="AO156" s="612" t="e">
        <f>VLOOKUP(B156,Cerelabs!$E$1:$I$5,5,0)</f>
        <v>#N/A</v>
      </c>
      <c r="AP156" s="612" t="e">
        <f>VLOOKUP(B156,'Neebal Technologies'!$D$1:$H$2,5,0)</f>
        <v>#N/A</v>
      </c>
      <c r="AQ156" s="612" t="e">
        <f>VLOOKUP(B156,'Vertiv Energy'!$D$1:$H$2,5,0)</f>
        <v>#N/A</v>
      </c>
      <c r="AR156" s="612" t="e">
        <f>VLOOKUP(B156,'Acidaes Solutions (CRMNEXT)'!$D$1:$H$3,5,0)</f>
        <v>#N/A</v>
      </c>
      <c r="AS156" s="612" t="e">
        <f>VLOOKUP(B156,Growisto!$D$1:$H$2,5,0)</f>
        <v>#N/A</v>
      </c>
      <c r="AT156" s="612" t="e">
        <f>VLOOKUP(B156,'9.9 Mediaworx - Digit'!$D$1:$H$2,5,0)</f>
        <v>#N/A</v>
      </c>
      <c r="AU156" s="612" t="e">
        <f>VLOOKUP(B156,'Vistaar systems Pvt Ltd'!$D$2:$H$3,5,0)</f>
        <v>#N/A</v>
      </c>
      <c r="AV156" s="612" t="e">
        <f>VLOOKUP(B156,'Course 5i'!$D$2:$H$11,5,0)</f>
        <v>#N/A</v>
      </c>
      <c r="AW156" s="612" t="e">
        <f>VLOOKUP(B156,'Radiant Appliances &amp; Electronic'!$D$1:$H$13,5,0)</f>
        <v>#N/A</v>
      </c>
      <c r="AX156" s="612" t="e">
        <f>VLOOKUP(B156,'Atos Global'!$D$3:$H$27,5,0)</f>
        <v>#N/A</v>
      </c>
      <c r="AY156" s="612" t="e">
        <f>VLOOKUP(B156,'Saama Technologies'!$D$1:$H$2,5,0)</f>
        <v>#N/A</v>
      </c>
      <c r="AZ156" s="612" t="e">
        <f>VLOOKUP(B156,'Multiplier Solutions'!$D$1:$H$2,5,0)</f>
        <v>#N/A</v>
      </c>
      <c r="BA156" s="612" t="e">
        <f>VLOOKUP(B156,GEP!$D$2:$H$5,5,0)</f>
        <v>#N/A</v>
      </c>
      <c r="BB156" s="612" t="e">
        <f>VLOOKUP(B156,Accenture!$D$1:$H$6,5,0)</f>
        <v>#N/A</v>
      </c>
      <c r="BC156" s="612" t="e">
        <f>VLOOKUP(B156,'Endurance International Group'!$D$1:$H$2,5,0)</f>
        <v>#N/A</v>
      </c>
      <c r="BD156" s="612" t="e">
        <f>VLOOKUP(B156,Newgen!$D$1:$H$2,5,0)</f>
        <v>#N/A</v>
      </c>
      <c r="BE156" s="612" t="e">
        <f>VLOOKUP(B156,'3D Incredible'!D156:H156,5,0)</f>
        <v>#N/A</v>
      </c>
      <c r="BF156" s="612" t="e">
        <f>VLOOKUP(B156,'Raja Software Labs'!$D$2:$H$2,5,0)</f>
        <v>#N/A</v>
      </c>
      <c r="BG156" s="612" t="e">
        <f>VLOOKUP(B156,Wipro!$D$1:$H$2,5,0)</f>
        <v>#N/A</v>
      </c>
      <c r="BH156" s="612" t="e">
        <f>VLOOKUP(B156,'Perch Technologies'!$D$2:$H$2,5,0)</f>
        <v>#N/A</v>
      </c>
      <c r="BI156" s="612" t="e">
        <f>VLOOKUP(B156,'Morning Star'!$D$1:$H$6,5,0)</f>
        <v>#N/A</v>
      </c>
      <c r="BJ156" s="612" t="e">
        <f>VLOOKUP(B156,Flexiloans!$D$1:$H$2,5,0)</f>
        <v>#N/A</v>
      </c>
      <c r="BK156" s="612" t="e">
        <f>VLOOKUP(B156,'Thirdware Solutions'!$D$1:$H$2,5,0)</f>
        <v>#N/A</v>
      </c>
      <c r="BL156" s="612" t="e">
        <f>VLOOKUP(B156,Tescom!$D$1:$H$8,5,0)</f>
        <v>#N/A</v>
      </c>
      <c r="BM156" s="612" t="e">
        <f>VLOOKUP(B156,'Cogno AI'!$D$1:$H$2,5,0)</f>
        <v>#N/A</v>
      </c>
      <c r="BN156" s="612" t="e">
        <f>VLOOKUP(B156,'ABM Knowledgeware'!$D$1:$H$2,5,0)</f>
        <v>#N/A</v>
      </c>
      <c r="BO156" s="612" t="e">
        <f>VLOOKUP(B156,'Concerto Software'!$D$1:$H$3,5,0)</f>
        <v>#N/A</v>
      </c>
      <c r="BP156" s="612" t="e">
        <f>VLOOKUP(B156,'My Captain'!$D$1:$H$4,5,0)</f>
        <v>#N/A</v>
      </c>
      <c r="BQ156" s="612" t="e">
        <f>VLOOKUP(B156,'Finoux Solutions'!$D$2:$H$4,5,0)</f>
        <v>#N/A</v>
      </c>
      <c r="BR156" s="612" t="e">
        <f>VLOOKUP(B156,'MITR Learning'!$D$1:$H$2,5,0)</f>
        <v>#N/A</v>
      </c>
      <c r="BS156" s="612" t="e">
        <f>VLOOKUP(B156,Nucsoft!$D$2:$H$6,5,0)</f>
        <v>#N/A</v>
      </c>
      <c r="BT156" s="612" t="e">
        <f>VLOOKUP(B156,'Paras Cadd'!$D$1:$H$2,5,0)</f>
        <v>#N/A</v>
      </c>
      <c r="BU156" s="612" t="e">
        <f>VLOOKUP(B156,'ICICI Securities'!$D$1:$H$2,5,0)</f>
        <v>#N/A</v>
      </c>
      <c r="BV156" s="612" t="e">
        <f>VLOOKUP(B156,'Citius Tech'!$D$2:$H$5,5,0)</f>
        <v>#N/A</v>
      </c>
      <c r="BW156" s="612" t="e">
        <f>VLOOKUP(B156,'Buzzy Brains'!$D$2:$H$2,5,0)</f>
        <v>#N/A</v>
      </c>
      <c r="BX156" s="612" t="e">
        <f>VLOOKUP(B156,'Decimal Point'!$D$2:$H$2,5,0)</f>
        <v>#N/A</v>
      </c>
      <c r="BY156" s="612" t="e">
        <f>VLOOKUP(B156,'Sankey Business Solutions'!$D$2:$H$3,5,0)</f>
        <v>#N/A</v>
      </c>
      <c r="BZ156" s="612" t="e">
        <f>VLOOKUP(B156,'Nangia &amp; Co LLP'!$D$2:$H$2,5,0)</f>
        <v>#N/A</v>
      </c>
      <c r="CA156" s="612" t="e">
        <f>VLOOKUP(B156,'FIS Solutions India Pvt Ltd'!$D$2:$H$2,5,0)</f>
        <v>#N/A</v>
      </c>
      <c r="CB156" s="612" t="e">
        <f>VLOOKUP(B156,'Delta Technology &amp; Management '!$D$2:$H$16,5,0)</f>
        <v>#N/A</v>
      </c>
      <c r="CC156" s="612" t="e">
        <f>VLOOKUP(B156,'Espoir Networks'!$D$3:$H$11,5,0)</f>
        <v>#N/A</v>
      </c>
      <c r="CD156" s="612" t="e">
        <f>VLOOKUP(B156,'Servosys Solution'!$D$3:$H$5,5,0)</f>
        <v>#N/A</v>
      </c>
      <c r="CE156" s="612" t="e">
        <f>VLOOKUP(B156,'Ribbon Communications'!$D$3:$H$4,5,0)</f>
        <v>#N/A</v>
      </c>
      <c r="CF156" s="612">
        <f t="shared" si="7"/>
        <v>1</v>
      </c>
      <c r="CG156" s="129" t="s">
        <v>11248</v>
      </c>
      <c r="CH156" s="129">
        <v>565589013974</v>
      </c>
      <c r="CI156" s="129" t="s">
        <v>9154</v>
      </c>
      <c r="CJ156" s="129" t="s">
        <v>11736</v>
      </c>
      <c r="CK156" s="132">
        <v>42917</v>
      </c>
      <c r="CL156" s="129">
        <v>2021</v>
      </c>
      <c r="CM156" s="128" t="s">
        <v>11249</v>
      </c>
      <c r="CN156" s="129">
        <v>456</v>
      </c>
      <c r="CO156" s="133">
        <v>91.2</v>
      </c>
      <c r="CP156" s="129">
        <v>2015</v>
      </c>
      <c r="CQ156" s="129" t="s">
        <v>276</v>
      </c>
      <c r="CR156" s="128" t="s">
        <v>12162</v>
      </c>
      <c r="CS156" s="129">
        <v>464</v>
      </c>
      <c r="CT156" s="133">
        <v>92.8</v>
      </c>
      <c r="CU156" s="129">
        <v>2017</v>
      </c>
      <c r="CV156" s="129" t="s">
        <v>276</v>
      </c>
      <c r="CW156" s="131" t="s">
        <v>81</v>
      </c>
      <c r="CX156" s="131" t="s">
        <v>81</v>
      </c>
      <c r="CY156" s="129" t="s">
        <v>81</v>
      </c>
      <c r="CZ156" s="129" t="s">
        <v>81</v>
      </c>
      <c r="DA156" s="129" t="s">
        <v>81</v>
      </c>
      <c r="DB156" s="129" t="s">
        <v>81</v>
      </c>
      <c r="DC156" s="129" t="s">
        <v>81</v>
      </c>
      <c r="DD156" s="129" t="s">
        <v>81</v>
      </c>
      <c r="DE156" s="129" t="s">
        <v>81</v>
      </c>
      <c r="DF156" s="129">
        <v>0</v>
      </c>
      <c r="DG156" s="134">
        <v>7.78</v>
      </c>
      <c r="DH156" s="134">
        <v>8.33</v>
      </c>
      <c r="DI156" s="134">
        <v>8.0399999999999991</v>
      </c>
      <c r="DJ156" s="134">
        <v>8.52</v>
      </c>
      <c r="DK156" s="134">
        <v>8.4499999999999993</v>
      </c>
      <c r="DL156" s="131"/>
      <c r="DM156" s="129">
        <v>41.12</v>
      </c>
      <c r="DN156" s="129">
        <v>8.2240000000000002</v>
      </c>
      <c r="DO156" s="129"/>
      <c r="DP156" s="131" t="s">
        <v>138</v>
      </c>
      <c r="DQ156" s="129">
        <v>0</v>
      </c>
      <c r="DR156" s="129">
        <v>0</v>
      </c>
      <c r="DS156" s="129" t="s">
        <v>83</v>
      </c>
      <c r="DT156" s="129" t="s">
        <v>83</v>
      </c>
      <c r="DU156" s="129" t="s">
        <v>83</v>
      </c>
      <c r="DV156" s="129" t="s">
        <v>83</v>
      </c>
      <c r="DW156" s="131" t="s">
        <v>83</v>
      </c>
      <c r="DX156" s="131" t="s">
        <v>84</v>
      </c>
      <c r="DY156" s="131" t="s">
        <v>81</v>
      </c>
      <c r="DZ156" s="131" t="s">
        <v>11251</v>
      </c>
      <c r="EA156" s="131" t="s">
        <v>379</v>
      </c>
      <c r="EB156" s="131" t="s">
        <v>11252</v>
      </c>
      <c r="EC156" s="131" t="s">
        <v>1930</v>
      </c>
      <c r="ED156" s="131" t="s">
        <v>89</v>
      </c>
      <c r="EE156" s="131" t="s">
        <v>11253</v>
      </c>
      <c r="EF156" s="131" t="s">
        <v>11254</v>
      </c>
      <c r="EG156" s="131" t="s">
        <v>11255</v>
      </c>
      <c r="EH156" s="131" t="s">
        <v>11256</v>
      </c>
      <c r="EI156" s="131" t="s">
        <v>11257</v>
      </c>
      <c r="EJ156" s="135" t="s">
        <v>11258</v>
      </c>
      <c r="EK156" s="135" t="s">
        <v>11259</v>
      </c>
      <c r="EL156" s="135" t="s">
        <v>11260</v>
      </c>
      <c r="EM156" s="135" t="s">
        <v>11261</v>
      </c>
      <c r="EN156" s="131" t="s">
        <v>11262</v>
      </c>
    </row>
    <row r="157" spans="1:144" ht="18" thickTop="1" thickBot="1">
      <c r="A157" s="575">
        <f t="shared" si="8"/>
        <v>156</v>
      </c>
      <c r="B157" s="572" t="s">
        <v>11436</v>
      </c>
      <c r="C157" s="600" t="s">
        <v>11437</v>
      </c>
      <c r="D157" s="570" t="s">
        <v>13209</v>
      </c>
      <c r="E157" s="568" t="str">
        <f t="shared" si="6"/>
        <v>Placed</v>
      </c>
      <c r="F157" s="570" t="s">
        <v>12493</v>
      </c>
      <c r="G157" s="570" t="s">
        <v>274</v>
      </c>
      <c r="H157" s="131" t="str">
        <f>VLOOKUP(B157,CMPN2!C:E,3,0)</f>
        <v>12th + Engineering without live KT</v>
      </c>
      <c r="I157" s="610">
        <v>36410</v>
      </c>
      <c r="J157" s="572">
        <v>21</v>
      </c>
      <c r="K157" s="611" t="s">
        <v>11438</v>
      </c>
      <c r="L157" s="611" t="s">
        <v>11439</v>
      </c>
      <c r="M157" s="611" t="s">
        <v>11440</v>
      </c>
      <c r="N157" s="612" t="s">
        <v>11435</v>
      </c>
      <c r="O157" s="612">
        <v>9881910527</v>
      </c>
      <c r="P157" s="612">
        <v>9172873888</v>
      </c>
      <c r="Q157" s="612" t="e">
        <f>VLOOKUP(B157,'TCS CON'!$D$1:$H$98,5,0)</f>
        <v>#N/A</v>
      </c>
      <c r="R157" s="612" t="e">
        <f>VLOOKUP(B157,LTI!$C$1:$H$46,6,0)</f>
        <v>#N/A</v>
      </c>
      <c r="S157" s="612" t="e">
        <f>VLOOKUP(B157,JARO!$E$2:$I$11,5,0)</f>
        <v>#N/A</v>
      </c>
      <c r="T157" s="612" t="e">
        <f>VLOOKUP(B157,Capgemini!$D$3:$H$78,5,0)</f>
        <v>#N/A</v>
      </c>
      <c r="U157" s="612" t="e">
        <f>VLOOKUP(B157,Carwale!$D$1:$H$4,5,0)</f>
        <v>#N/A</v>
      </c>
      <c r="V157" s="612" t="e">
        <f>VLOOKUP(B157,'Interactive Brokers'!E:I,5,0)</f>
        <v>#N/A</v>
      </c>
      <c r="W157" s="612" t="e">
        <f>VLOOKUP(B157,'REL Jio'!E:I,5,0)</f>
        <v>#N/A</v>
      </c>
      <c r="X157" s="612" t="e">
        <f>VLOOKUP(B157,'Sciative Sol'!E:I,5,0)</f>
        <v>#N/A</v>
      </c>
      <c r="Y157" s="612">
        <f>VLOOKUP(B157,'Hexaware Tech'!E:I,5,0)</f>
        <v>350000</v>
      </c>
      <c r="Z157" s="612" t="e">
        <f>VLOOKUP(B157,Axis!D:H,5,0)</f>
        <v>#N/A</v>
      </c>
      <c r="AA157" s="612" t="e">
        <f>VLOOKUP(B157,Ugam!$D$3:$H$26,5,0)</f>
        <v>#N/A</v>
      </c>
      <c r="AB157" s="612" t="e">
        <f>VLOOKUP(B157,Zeus!F:J,5,0)</f>
        <v>#N/A</v>
      </c>
      <c r="AC157" s="612" t="e">
        <f>VLOOKUP(B157,Montran!F:J,5,0)</f>
        <v>#N/A</v>
      </c>
      <c r="AD157" s="612" t="e">
        <f>VLOOKUP(B157,Endurance!G157:L157,5,0)</f>
        <v>#N/A</v>
      </c>
      <c r="AE157" s="612" t="e">
        <f>VLOOKUP(B157,'Swabhav Techlabs'!$F$1:$J$2,5,0)</f>
        <v>#N/A</v>
      </c>
      <c r="AF157" s="612" t="e">
        <f>VLOOKUP(B157,'Quality Kiosk'!$F$1:$J$18,5,0)</f>
        <v>#N/A</v>
      </c>
      <c r="AG157" s="612" t="e">
        <f>VLOOKUP(B157,'Lemon VB'!$F$1:$J$2,5,0)</f>
        <v>#N/A</v>
      </c>
      <c r="AH157" s="612" t="e">
        <f>VLOOKUP(B157,Gocomet!$E$1:$I$3,5,0)</f>
        <v>#N/A</v>
      </c>
      <c r="AI157" s="612" t="e">
        <f>VLOOKUP(B157,'Ingram Micro'!$E$1:$I$8,5,0)</f>
        <v>#N/A</v>
      </c>
      <c r="AJ157" s="612" t="e">
        <f>VLOOKUP(B157,'DePronto Infotech'!$E$1:$I$2,5,0)</f>
        <v>#N/A</v>
      </c>
      <c r="AK157" s="612" t="e">
        <f>VLOOKUP(B157,'Reliance Retail'!$E$1:$I$4,5,0)</f>
        <v>#N/A</v>
      </c>
      <c r="AL157" s="612" t="e">
        <f>VLOOKUP(B157,'Bright Champs'!$D$1:$H$13,5,0)</f>
        <v>#N/A</v>
      </c>
      <c r="AM157" s="612" t="e">
        <f>VLOOKUP(B157,Neosoft!$E$1:$I$12,5,0)</f>
        <v>#N/A</v>
      </c>
      <c r="AN157" s="612" t="e">
        <f>VLOOKUP(B157,Infosys!$E$1:$I$3,5,0)</f>
        <v>#N/A</v>
      </c>
      <c r="AO157" s="612" t="e">
        <f>VLOOKUP(B157,Cerelabs!$E$1:$I$5,5,0)</f>
        <v>#N/A</v>
      </c>
      <c r="AP157" s="612" t="e">
        <f>VLOOKUP(B157,'Neebal Technologies'!$D$1:$H$2,5,0)</f>
        <v>#N/A</v>
      </c>
      <c r="AQ157" s="612" t="e">
        <f>VLOOKUP(B157,'Vertiv Energy'!$D$1:$H$2,5,0)</f>
        <v>#N/A</v>
      </c>
      <c r="AR157" s="612" t="e">
        <f>VLOOKUP(B157,'Acidaes Solutions (CRMNEXT)'!$D$1:$H$3,5,0)</f>
        <v>#N/A</v>
      </c>
      <c r="AS157" s="612" t="e">
        <f>VLOOKUP(B157,Growisto!$D$1:$H$2,5,0)</f>
        <v>#N/A</v>
      </c>
      <c r="AT157" s="612" t="e">
        <f>VLOOKUP(B157,'9.9 Mediaworx - Digit'!$D$1:$H$2,5,0)</f>
        <v>#N/A</v>
      </c>
      <c r="AU157" s="612" t="e">
        <f>VLOOKUP(B157,'Vistaar systems Pvt Ltd'!$D$2:$H$3,5,0)</f>
        <v>#N/A</v>
      </c>
      <c r="AV157" s="612" t="e">
        <f>VLOOKUP(B157,'Course 5i'!$D$2:$H$11,5,0)</f>
        <v>#N/A</v>
      </c>
      <c r="AW157" s="612" t="e">
        <f>VLOOKUP(B157,'Radiant Appliances &amp; Electronic'!$D$1:$H$13,5,0)</f>
        <v>#N/A</v>
      </c>
      <c r="AX157" s="612" t="e">
        <f>VLOOKUP(B157,'Atos Global'!$D$3:$H$27,5,0)</f>
        <v>#N/A</v>
      </c>
      <c r="AY157" s="612" t="e">
        <f>VLOOKUP(B157,'Saama Technologies'!$D$1:$H$2,5,0)</f>
        <v>#N/A</v>
      </c>
      <c r="AZ157" s="612" t="e">
        <f>VLOOKUP(B157,'Multiplier Solutions'!$D$1:$H$2,5,0)</f>
        <v>#N/A</v>
      </c>
      <c r="BA157" s="612" t="e">
        <f>VLOOKUP(B157,GEP!$D$2:$H$5,5,0)</f>
        <v>#N/A</v>
      </c>
      <c r="BB157" s="612" t="e">
        <f>VLOOKUP(B157,Accenture!$D$1:$H$6,5,0)</f>
        <v>#N/A</v>
      </c>
      <c r="BC157" s="612" t="e">
        <f>VLOOKUP(B157,'Endurance International Group'!$D$1:$H$2,5,0)</f>
        <v>#N/A</v>
      </c>
      <c r="BD157" s="612" t="e">
        <f>VLOOKUP(B157,Newgen!$D$1:$H$2,5,0)</f>
        <v>#N/A</v>
      </c>
      <c r="BE157" s="612" t="e">
        <f>VLOOKUP(B157,'3D Incredible'!D157:H157,5,0)</f>
        <v>#N/A</v>
      </c>
      <c r="BF157" s="612" t="e">
        <f>VLOOKUP(B157,'Raja Software Labs'!$D$2:$H$2,5,0)</f>
        <v>#N/A</v>
      </c>
      <c r="BG157" s="612" t="e">
        <f>VLOOKUP(B157,Wipro!$D$1:$H$2,5,0)</f>
        <v>#N/A</v>
      </c>
      <c r="BH157" s="612" t="e">
        <f>VLOOKUP(B157,'Perch Technologies'!$D$2:$H$2,5,0)</f>
        <v>#N/A</v>
      </c>
      <c r="BI157" s="612" t="e">
        <f>VLOOKUP(B157,'Morning Star'!$D$1:$H$6,5,0)</f>
        <v>#N/A</v>
      </c>
      <c r="BJ157" s="612" t="e">
        <f>VLOOKUP(B157,Flexiloans!$D$1:$H$2,5,0)</f>
        <v>#N/A</v>
      </c>
      <c r="BK157" s="612" t="e">
        <f>VLOOKUP(B157,'Thirdware Solutions'!$D$1:$H$2,5,0)</f>
        <v>#N/A</v>
      </c>
      <c r="BL157" s="612" t="e">
        <f>VLOOKUP(B157,Tescom!$D$1:$H$8,5,0)</f>
        <v>#N/A</v>
      </c>
      <c r="BM157" s="612" t="e">
        <f>VLOOKUP(B157,'Cogno AI'!$D$1:$H$2,5,0)</f>
        <v>#N/A</v>
      </c>
      <c r="BN157" s="612" t="e">
        <f>VLOOKUP(B157,'ABM Knowledgeware'!$D$1:$H$2,5,0)</f>
        <v>#N/A</v>
      </c>
      <c r="BO157" s="612" t="e">
        <f>VLOOKUP(B157,'Concerto Software'!$D$1:$H$3,5,0)</f>
        <v>#N/A</v>
      </c>
      <c r="BP157" s="612" t="e">
        <f>VLOOKUP(B157,'My Captain'!$D$1:$H$4,5,0)</f>
        <v>#N/A</v>
      </c>
      <c r="BQ157" s="612" t="e">
        <f>VLOOKUP(B157,'Finoux Solutions'!$D$2:$H$4,5,0)</f>
        <v>#N/A</v>
      </c>
      <c r="BR157" s="612" t="e">
        <f>VLOOKUP(B157,'MITR Learning'!$D$1:$H$2,5,0)</f>
        <v>#N/A</v>
      </c>
      <c r="BS157" s="612" t="e">
        <f>VLOOKUP(B157,Nucsoft!$D$2:$H$6,5,0)</f>
        <v>#N/A</v>
      </c>
      <c r="BT157" s="612" t="e">
        <f>VLOOKUP(B157,'Paras Cadd'!$D$1:$H$2,5,0)</f>
        <v>#N/A</v>
      </c>
      <c r="BU157" s="612" t="e">
        <f>VLOOKUP(B157,'ICICI Securities'!$D$1:$H$2,5,0)</f>
        <v>#N/A</v>
      </c>
      <c r="BV157" s="612" t="e">
        <f>VLOOKUP(B157,'Citius Tech'!$D$2:$H$5,5,0)</f>
        <v>#N/A</v>
      </c>
      <c r="BW157" s="612" t="e">
        <f>VLOOKUP(B157,'Buzzy Brains'!$D$2:$H$2,5,0)</f>
        <v>#N/A</v>
      </c>
      <c r="BX157" s="612" t="e">
        <f>VLOOKUP(B157,'Decimal Point'!$D$2:$H$2,5,0)</f>
        <v>#N/A</v>
      </c>
      <c r="BY157" s="612" t="e">
        <f>VLOOKUP(B157,'Sankey Business Solutions'!$D$2:$H$3,5,0)</f>
        <v>#N/A</v>
      </c>
      <c r="BZ157" s="612" t="e">
        <f>VLOOKUP(B157,'Nangia &amp; Co LLP'!$D$2:$H$2,5,0)</f>
        <v>#N/A</v>
      </c>
      <c r="CA157" s="612" t="e">
        <f>VLOOKUP(B157,'FIS Solutions India Pvt Ltd'!$D$2:$H$2,5,0)</f>
        <v>#N/A</v>
      </c>
      <c r="CB157" s="612" t="e">
        <f>VLOOKUP(B157,'Delta Technology &amp; Management '!$D$2:$H$16,5,0)</f>
        <v>#N/A</v>
      </c>
      <c r="CC157" s="612" t="e">
        <f>VLOOKUP(B157,'Espoir Networks'!$D$3:$H$11,5,0)</f>
        <v>#N/A</v>
      </c>
      <c r="CD157" s="612" t="e">
        <f>VLOOKUP(B157,'Servosys Solution'!$D$3:$H$5,5,0)</f>
        <v>#N/A</v>
      </c>
      <c r="CE157" s="612" t="e">
        <f>VLOOKUP(B157,'Ribbon Communications'!$D$3:$H$4,5,0)</f>
        <v>#N/A</v>
      </c>
      <c r="CF157" s="612">
        <f t="shared" si="7"/>
        <v>1</v>
      </c>
      <c r="CG157" s="129" t="s">
        <v>11441</v>
      </c>
      <c r="CH157" s="129">
        <v>858697906191</v>
      </c>
      <c r="CI157" s="129" t="s">
        <v>11442</v>
      </c>
      <c r="CJ157" s="129" t="s">
        <v>11736</v>
      </c>
      <c r="CK157" s="132">
        <v>42917</v>
      </c>
      <c r="CL157" s="129">
        <v>2021</v>
      </c>
      <c r="CM157" s="128" t="s">
        <v>11443</v>
      </c>
      <c r="CN157" s="129">
        <v>460</v>
      </c>
      <c r="CO157" s="133">
        <v>92</v>
      </c>
      <c r="CP157" s="129">
        <v>2015</v>
      </c>
      <c r="CQ157" s="129" t="s">
        <v>276</v>
      </c>
      <c r="CR157" s="128" t="s">
        <v>11444</v>
      </c>
      <c r="CS157" s="129">
        <v>483</v>
      </c>
      <c r="CT157" s="133">
        <v>74.31</v>
      </c>
      <c r="CU157" s="129">
        <v>2017</v>
      </c>
      <c r="CV157" s="129" t="s">
        <v>79</v>
      </c>
      <c r="CW157" s="131" t="s">
        <v>81</v>
      </c>
      <c r="CX157" s="131" t="s">
        <v>81</v>
      </c>
      <c r="CY157" s="129" t="s">
        <v>81</v>
      </c>
      <c r="CZ157" s="129" t="s">
        <v>81</v>
      </c>
      <c r="DA157" s="129" t="s">
        <v>81</v>
      </c>
      <c r="DB157" s="129" t="s">
        <v>81</v>
      </c>
      <c r="DC157" s="129" t="s">
        <v>81</v>
      </c>
      <c r="DD157" s="129" t="s">
        <v>81</v>
      </c>
      <c r="DE157" s="129" t="s">
        <v>81</v>
      </c>
      <c r="DF157" s="129">
        <v>0</v>
      </c>
      <c r="DG157" s="134">
        <v>7.89</v>
      </c>
      <c r="DH157" s="134">
        <v>7.53</v>
      </c>
      <c r="DI157" s="134">
        <v>7.69</v>
      </c>
      <c r="DJ157" s="134">
        <v>7.96</v>
      </c>
      <c r="DK157" s="134">
        <v>6.3</v>
      </c>
      <c r="DL157" s="131"/>
      <c r="DM157" s="129">
        <v>37.369999999999997</v>
      </c>
      <c r="DN157" s="129">
        <v>7.5</v>
      </c>
      <c r="DO157" s="129"/>
      <c r="DP157" s="131" t="s">
        <v>138</v>
      </c>
      <c r="DQ157" s="129">
        <v>0</v>
      </c>
      <c r="DR157" s="129">
        <v>0</v>
      </c>
      <c r="DS157" s="129" t="s">
        <v>83</v>
      </c>
      <c r="DT157" s="129" t="s">
        <v>83</v>
      </c>
      <c r="DU157" s="129" t="s">
        <v>83</v>
      </c>
      <c r="DV157" s="129" t="s">
        <v>83</v>
      </c>
      <c r="DW157" s="131" t="s">
        <v>83</v>
      </c>
      <c r="DX157" s="131" t="s">
        <v>84</v>
      </c>
      <c r="DY157" s="131" t="s">
        <v>81</v>
      </c>
      <c r="DZ157" s="131" t="s">
        <v>11445</v>
      </c>
      <c r="EA157" s="131" t="s">
        <v>11446</v>
      </c>
      <c r="EB157" s="131" t="s">
        <v>11447</v>
      </c>
      <c r="EC157" s="131" t="s">
        <v>88</v>
      </c>
      <c r="ED157" s="131" t="s">
        <v>89</v>
      </c>
      <c r="EE157" s="131" t="s">
        <v>11448</v>
      </c>
      <c r="EF157" s="131" t="s">
        <v>11449</v>
      </c>
      <c r="EG157" s="131" t="s">
        <v>81</v>
      </c>
      <c r="EH157" s="131" t="s">
        <v>81</v>
      </c>
      <c r="EI157" s="131" t="s">
        <v>11450</v>
      </c>
      <c r="EJ157" s="135" t="s">
        <v>11451</v>
      </c>
      <c r="EK157" s="135" t="s">
        <v>11452</v>
      </c>
      <c r="EL157" s="135" t="s">
        <v>11453</v>
      </c>
      <c r="EM157" s="135" t="s">
        <v>11454</v>
      </c>
      <c r="EN157" s="131" t="s">
        <v>81</v>
      </c>
    </row>
    <row r="158" spans="1:144" ht="18" thickTop="1" thickBot="1">
      <c r="A158" s="575">
        <f t="shared" si="8"/>
        <v>157</v>
      </c>
      <c r="B158" s="572" t="s">
        <v>11575</v>
      </c>
      <c r="C158" s="600" t="s">
        <v>11792</v>
      </c>
      <c r="D158" s="570" t="s">
        <v>13209</v>
      </c>
      <c r="E158" s="568" t="str">
        <f t="shared" si="6"/>
        <v>Not Placed</v>
      </c>
      <c r="F158" s="570" t="s">
        <v>12493</v>
      </c>
      <c r="G158" s="570" t="s">
        <v>274</v>
      </c>
      <c r="H158" s="131" t="str">
        <f>VLOOKUP(B158,CMPN2!C:E,3,0)</f>
        <v>12th + Engineering without live KT</v>
      </c>
      <c r="I158" s="610">
        <v>36287</v>
      </c>
      <c r="J158" s="572">
        <v>21</v>
      </c>
      <c r="K158" s="611" t="s">
        <v>11577</v>
      </c>
      <c r="L158" s="611" t="s">
        <v>11577</v>
      </c>
      <c r="M158" s="611" t="s">
        <v>11578</v>
      </c>
      <c r="N158" s="612" t="s">
        <v>11574</v>
      </c>
      <c r="O158" s="612">
        <v>9892852357</v>
      </c>
      <c r="P158" s="612">
        <v>9969139330</v>
      </c>
      <c r="Q158" s="612" t="e">
        <f>VLOOKUP(B158,'TCS CON'!$D$1:$H$98,5,0)</f>
        <v>#N/A</v>
      </c>
      <c r="R158" s="612" t="e">
        <f>VLOOKUP(B158,LTI!$C$1:$H$46,6,0)</f>
        <v>#N/A</v>
      </c>
      <c r="S158" s="612" t="e">
        <f>VLOOKUP(B158,JARO!$E$2:$I$11,5,0)</f>
        <v>#N/A</v>
      </c>
      <c r="T158" s="612" t="e">
        <f>VLOOKUP(B158,Capgemini!$D$3:$H$78,5,0)</f>
        <v>#N/A</v>
      </c>
      <c r="U158" s="612" t="e">
        <f>VLOOKUP(B158,Carwale!$D$1:$H$4,5,0)</f>
        <v>#N/A</v>
      </c>
      <c r="V158" s="612" t="e">
        <f>VLOOKUP(B158,'Interactive Brokers'!E:I,5,0)</f>
        <v>#N/A</v>
      </c>
      <c r="W158" s="612" t="e">
        <f>VLOOKUP(B158,'REL Jio'!E:I,5,0)</f>
        <v>#N/A</v>
      </c>
      <c r="X158" s="612" t="e">
        <f>VLOOKUP(B158,'Sciative Sol'!E:I,5,0)</f>
        <v>#N/A</v>
      </c>
      <c r="Y158" s="612" t="e">
        <f>VLOOKUP(B158,'Hexaware Tech'!E:I,5,0)</f>
        <v>#N/A</v>
      </c>
      <c r="Z158" s="612" t="e">
        <f>VLOOKUP(B158,Axis!D:H,5,0)</f>
        <v>#N/A</v>
      </c>
      <c r="AA158" s="612" t="e">
        <f>VLOOKUP(B158,Ugam!$D$3:$H$26,5,0)</f>
        <v>#N/A</v>
      </c>
      <c r="AB158" s="612" t="e">
        <f>VLOOKUP(B158,Zeus!F:J,5,0)</f>
        <v>#N/A</v>
      </c>
      <c r="AC158" s="612" t="e">
        <f>VLOOKUP(B158,Montran!F:J,5,0)</f>
        <v>#N/A</v>
      </c>
      <c r="AD158" s="612" t="e">
        <f>VLOOKUP(B158,Endurance!G158:L158,5,0)</f>
        <v>#N/A</v>
      </c>
      <c r="AE158" s="612" t="e">
        <f>VLOOKUP(B158,'Swabhav Techlabs'!$F$1:$J$2,5,0)</f>
        <v>#N/A</v>
      </c>
      <c r="AF158" s="612" t="e">
        <f>VLOOKUP(B158,'Quality Kiosk'!$F$1:$J$18,5,0)</f>
        <v>#N/A</v>
      </c>
      <c r="AG158" s="612" t="e">
        <f>VLOOKUP(B158,'Lemon VB'!$F$1:$J$2,5,0)</f>
        <v>#N/A</v>
      </c>
      <c r="AH158" s="612" t="e">
        <f>VLOOKUP(B158,Gocomet!$E$1:$I$3,5,0)</f>
        <v>#N/A</v>
      </c>
      <c r="AI158" s="612" t="e">
        <f>VLOOKUP(B158,'Ingram Micro'!$E$1:$I$8,5,0)</f>
        <v>#N/A</v>
      </c>
      <c r="AJ158" s="612" t="e">
        <f>VLOOKUP(B158,'DePronto Infotech'!$E$1:$I$2,5,0)</f>
        <v>#N/A</v>
      </c>
      <c r="AK158" s="612" t="e">
        <f>VLOOKUP(B158,'Reliance Retail'!$E$1:$I$4,5,0)</f>
        <v>#N/A</v>
      </c>
      <c r="AL158" s="612" t="e">
        <f>VLOOKUP(B158,'Bright Champs'!$D$1:$H$13,5,0)</f>
        <v>#N/A</v>
      </c>
      <c r="AM158" s="612" t="e">
        <f>VLOOKUP(B158,Neosoft!$E$1:$I$12,5,0)</f>
        <v>#N/A</v>
      </c>
      <c r="AN158" s="612" t="e">
        <f>VLOOKUP(B158,Infosys!$E$1:$I$3,5,0)</f>
        <v>#N/A</v>
      </c>
      <c r="AO158" s="612" t="e">
        <f>VLOOKUP(B158,Cerelabs!$E$1:$I$5,5,0)</f>
        <v>#N/A</v>
      </c>
      <c r="AP158" s="612" t="e">
        <f>VLOOKUP(B158,'Neebal Technologies'!$D$1:$H$2,5,0)</f>
        <v>#N/A</v>
      </c>
      <c r="AQ158" s="612" t="e">
        <f>VLOOKUP(B158,'Vertiv Energy'!$D$1:$H$2,5,0)</f>
        <v>#N/A</v>
      </c>
      <c r="AR158" s="612" t="e">
        <f>VLOOKUP(B158,'Acidaes Solutions (CRMNEXT)'!$D$1:$H$3,5,0)</f>
        <v>#N/A</v>
      </c>
      <c r="AS158" s="612" t="e">
        <f>VLOOKUP(B158,Growisto!$D$1:$H$2,5,0)</f>
        <v>#N/A</v>
      </c>
      <c r="AT158" s="612" t="e">
        <f>VLOOKUP(B158,'9.9 Mediaworx - Digit'!$D$1:$H$2,5,0)</f>
        <v>#N/A</v>
      </c>
      <c r="AU158" s="612" t="e">
        <f>VLOOKUP(B158,'Vistaar systems Pvt Ltd'!$D$2:$H$3,5,0)</f>
        <v>#N/A</v>
      </c>
      <c r="AV158" s="612" t="e">
        <f>VLOOKUP(B158,'Course 5i'!$D$2:$H$11,5,0)</f>
        <v>#N/A</v>
      </c>
      <c r="AW158" s="612" t="e">
        <f>VLOOKUP(B158,'Radiant Appliances &amp; Electronic'!$D$1:$H$13,5,0)</f>
        <v>#N/A</v>
      </c>
      <c r="AX158" s="612" t="e">
        <f>VLOOKUP(B158,'Atos Global'!$D$3:$H$27,5,0)</f>
        <v>#N/A</v>
      </c>
      <c r="AY158" s="612" t="e">
        <f>VLOOKUP(B158,'Saama Technologies'!$D$1:$H$2,5,0)</f>
        <v>#N/A</v>
      </c>
      <c r="AZ158" s="612" t="e">
        <f>VLOOKUP(B158,'Multiplier Solutions'!$D$1:$H$2,5,0)</f>
        <v>#N/A</v>
      </c>
      <c r="BA158" s="612" t="e">
        <f>VLOOKUP(B158,GEP!$D$2:$H$5,5,0)</f>
        <v>#N/A</v>
      </c>
      <c r="BB158" s="612" t="e">
        <f>VLOOKUP(B158,Accenture!$D$1:$H$6,5,0)</f>
        <v>#N/A</v>
      </c>
      <c r="BC158" s="612" t="e">
        <f>VLOOKUP(B158,'Endurance International Group'!$D$1:$H$2,5,0)</f>
        <v>#N/A</v>
      </c>
      <c r="BD158" s="612" t="e">
        <f>VLOOKUP(B158,Newgen!$D$1:$H$2,5,0)</f>
        <v>#N/A</v>
      </c>
      <c r="BE158" s="612" t="e">
        <f>VLOOKUP(B158,'3D Incredible'!D158:H158,5,0)</f>
        <v>#N/A</v>
      </c>
      <c r="BF158" s="612" t="e">
        <f>VLOOKUP(B158,'Raja Software Labs'!$D$2:$H$2,5,0)</f>
        <v>#N/A</v>
      </c>
      <c r="BG158" s="612" t="e">
        <f>VLOOKUP(B158,Wipro!$D$1:$H$2,5,0)</f>
        <v>#N/A</v>
      </c>
      <c r="BH158" s="612" t="e">
        <f>VLOOKUP(B158,'Perch Technologies'!$D$2:$H$2,5,0)</f>
        <v>#N/A</v>
      </c>
      <c r="BI158" s="612" t="e">
        <f>VLOOKUP(B158,'Morning Star'!$D$1:$H$6,5,0)</f>
        <v>#N/A</v>
      </c>
      <c r="BJ158" s="612" t="e">
        <f>VLOOKUP(B158,Flexiloans!$D$1:$H$2,5,0)</f>
        <v>#N/A</v>
      </c>
      <c r="BK158" s="612" t="e">
        <f>VLOOKUP(B158,'Thirdware Solutions'!$D$1:$H$2,5,0)</f>
        <v>#N/A</v>
      </c>
      <c r="BL158" s="612" t="e">
        <f>VLOOKUP(B158,Tescom!$D$1:$H$8,5,0)</f>
        <v>#N/A</v>
      </c>
      <c r="BM158" s="612" t="e">
        <f>VLOOKUP(B158,'Cogno AI'!$D$1:$H$2,5,0)</f>
        <v>#N/A</v>
      </c>
      <c r="BN158" s="612" t="e">
        <f>VLOOKUP(B158,'ABM Knowledgeware'!$D$1:$H$2,5,0)</f>
        <v>#N/A</v>
      </c>
      <c r="BO158" s="612" t="e">
        <f>VLOOKUP(B158,'Concerto Software'!$D$1:$H$3,5,0)</f>
        <v>#N/A</v>
      </c>
      <c r="BP158" s="612" t="e">
        <f>VLOOKUP(B158,'My Captain'!$D$1:$H$4,5,0)</f>
        <v>#N/A</v>
      </c>
      <c r="BQ158" s="612" t="e">
        <f>VLOOKUP(B158,'Finoux Solutions'!$D$2:$H$4,5,0)</f>
        <v>#N/A</v>
      </c>
      <c r="BR158" s="612" t="e">
        <f>VLOOKUP(B158,'MITR Learning'!$D$1:$H$2,5,0)</f>
        <v>#N/A</v>
      </c>
      <c r="BS158" s="612" t="e">
        <f>VLOOKUP(B158,Nucsoft!$D$2:$H$6,5,0)</f>
        <v>#N/A</v>
      </c>
      <c r="BT158" s="612" t="e">
        <f>VLOOKUP(B158,'Paras Cadd'!$D$1:$H$2,5,0)</f>
        <v>#N/A</v>
      </c>
      <c r="BU158" s="612" t="e">
        <f>VLOOKUP(B158,'ICICI Securities'!$D$1:$H$2,5,0)</f>
        <v>#N/A</v>
      </c>
      <c r="BV158" s="612" t="e">
        <f>VLOOKUP(B158,'Citius Tech'!$D$2:$H$5,5,0)</f>
        <v>#N/A</v>
      </c>
      <c r="BW158" s="612" t="e">
        <f>VLOOKUP(B158,'Buzzy Brains'!$D$2:$H$2,5,0)</f>
        <v>#N/A</v>
      </c>
      <c r="BX158" s="612" t="e">
        <f>VLOOKUP(B158,'Decimal Point'!$D$2:$H$2,5,0)</f>
        <v>#N/A</v>
      </c>
      <c r="BY158" s="612" t="e">
        <f>VLOOKUP(B158,'Sankey Business Solutions'!$D$2:$H$3,5,0)</f>
        <v>#N/A</v>
      </c>
      <c r="BZ158" s="612" t="e">
        <f>VLOOKUP(B158,'Nangia &amp; Co LLP'!$D$2:$H$2,5,0)</f>
        <v>#N/A</v>
      </c>
      <c r="CA158" s="612" t="e">
        <f>VLOOKUP(B158,'FIS Solutions India Pvt Ltd'!$D$2:$H$2,5,0)</f>
        <v>#N/A</v>
      </c>
      <c r="CB158" s="612" t="e">
        <f>VLOOKUP(B158,'Delta Technology &amp; Management '!$D$2:$H$16,5,0)</f>
        <v>#N/A</v>
      </c>
      <c r="CC158" s="612" t="e">
        <f>VLOOKUP(B158,'Espoir Networks'!$D$3:$H$11,5,0)</f>
        <v>#N/A</v>
      </c>
      <c r="CD158" s="612" t="e">
        <f>VLOOKUP(B158,'Servosys Solution'!$D$3:$H$5,5,0)</f>
        <v>#N/A</v>
      </c>
      <c r="CE158" s="612" t="e">
        <f>VLOOKUP(B158,'Ribbon Communications'!$D$3:$H$4,5,0)</f>
        <v>#N/A</v>
      </c>
      <c r="CF158" s="612">
        <f t="shared" si="7"/>
        <v>0</v>
      </c>
      <c r="CG158" s="129" t="s">
        <v>11579</v>
      </c>
      <c r="CH158" s="129" t="s">
        <v>11580</v>
      </c>
      <c r="CI158" s="129" t="s">
        <v>11581</v>
      </c>
      <c r="CJ158" s="129" t="s">
        <v>11736</v>
      </c>
      <c r="CK158" s="132">
        <v>42917</v>
      </c>
      <c r="CL158" s="129">
        <v>2021</v>
      </c>
      <c r="CM158" s="128" t="s">
        <v>11957</v>
      </c>
      <c r="CN158" s="129">
        <v>469</v>
      </c>
      <c r="CO158" s="133">
        <v>0.93799999999999994</v>
      </c>
      <c r="CP158" s="129">
        <v>2015</v>
      </c>
      <c r="CQ158" s="129" t="s">
        <v>79</v>
      </c>
      <c r="CR158" s="128" t="s">
        <v>11582</v>
      </c>
      <c r="CS158" s="129">
        <v>492</v>
      </c>
      <c r="CT158" s="133">
        <v>0.75600000000000001</v>
      </c>
      <c r="CU158" s="129">
        <v>2017</v>
      </c>
      <c r="CV158" s="129" t="s">
        <v>79</v>
      </c>
      <c r="CW158" s="131" t="s">
        <v>81</v>
      </c>
      <c r="CX158" s="131" t="s">
        <v>81</v>
      </c>
      <c r="CY158" s="129" t="s">
        <v>81</v>
      </c>
      <c r="CZ158" s="129" t="s">
        <v>81</v>
      </c>
      <c r="DA158" s="129" t="s">
        <v>81</v>
      </c>
      <c r="DB158" s="129" t="s">
        <v>81</v>
      </c>
      <c r="DC158" s="129" t="s">
        <v>81</v>
      </c>
      <c r="DD158" s="129" t="s">
        <v>81</v>
      </c>
      <c r="DE158" s="129" t="s">
        <v>81</v>
      </c>
      <c r="DF158" s="129">
        <v>0</v>
      </c>
      <c r="DG158" s="134">
        <v>7.47</v>
      </c>
      <c r="DH158" s="134">
        <v>7.02</v>
      </c>
      <c r="DI158" s="134">
        <v>6.76</v>
      </c>
      <c r="DJ158" s="134">
        <v>8.6300000000000008</v>
      </c>
      <c r="DK158" s="134">
        <v>7.77</v>
      </c>
      <c r="DL158" s="131"/>
      <c r="DM158" s="129">
        <v>37.630000000000003</v>
      </c>
      <c r="DN158" s="129">
        <v>7.53</v>
      </c>
      <c r="DO158" s="129"/>
      <c r="DP158" s="131" t="s">
        <v>138</v>
      </c>
      <c r="DQ158" s="129">
        <v>0</v>
      </c>
      <c r="DR158" s="129">
        <v>0</v>
      </c>
      <c r="DS158" s="129" t="s">
        <v>255</v>
      </c>
      <c r="DT158" s="129" t="s">
        <v>83</v>
      </c>
      <c r="DU158" s="129" t="s">
        <v>83</v>
      </c>
      <c r="DV158" s="129" t="s">
        <v>83</v>
      </c>
      <c r="DW158" s="131" t="s">
        <v>83</v>
      </c>
      <c r="DX158" s="131" t="s">
        <v>84</v>
      </c>
      <c r="DY158" s="131" t="s">
        <v>81</v>
      </c>
      <c r="DZ158" s="131" t="s">
        <v>11583</v>
      </c>
      <c r="EA158" s="131" t="s">
        <v>86</v>
      </c>
      <c r="EB158" s="131" t="s">
        <v>11584</v>
      </c>
      <c r="EC158" s="131" t="s">
        <v>11387</v>
      </c>
      <c r="ED158" s="131" t="s">
        <v>89</v>
      </c>
      <c r="EE158" s="131" t="s">
        <v>11585</v>
      </c>
      <c r="EF158" s="131" t="s">
        <v>11586</v>
      </c>
      <c r="EG158" s="131" t="s">
        <v>11587</v>
      </c>
      <c r="EH158" s="131" t="s">
        <v>11588</v>
      </c>
      <c r="EI158" s="131" t="s">
        <v>11589</v>
      </c>
      <c r="EJ158" s="135" t="s">
        <v>11590</v>
      </c>
      <c r="EK158" s="135" t="s">
        <v>11591</v>
      </c>
      <c r="EL158" s="135" t="s">
        <v>11592</v>
      </c>
      <c r="EM158" s="135" t="s">
        <v>11593</v>
      </c>
      <c r="EN158" s="131" t="s">
        <v>81</v>
      </c>
    </row>
    <row r="159" spans="1:144" ht="18" thickTop="1" thickBot="1">
      <c r="A159" s="575">
        <f t="shared" si="8"/>
        <v>158</v>
      </c>
      <c r="B159" s="572" t="s">
        <v>221</v>
      </c>
      <c r="C159" s="600" t="s">
        <v>222</v>
      </c>
      <c r="D159" s="570" t="s">
        <v>13208</v>
      </c>
      <c r="E159" s="568" t="str">
        <f t="shared" si="6"/>
        <v>Placed</v>
      </c>
      <c r="F159" s="570" t="s">
        <v>12493</v>
      </c>
      <c r="G159" s="570" t="s">
        <v>226</v>
      </c>
      <c r="H159" s="131" t="str">
        <f>VLOOKUP(B159,CMPN3!C:E,3,0)</f>
        <v>Direct Second Year Engineering without live KT</v>
      </c>
      <c r="I159" s="610">
        <v>36375</v>
      </c>
      <c r="J159" s="572">
        <v>21</v>
      </c>
      <c r="K159" s="611" t="s">
        <v>223</v>
      </c>
      <c r="L159" s="611" t="s">
        <v>73</v>
      </c>
      <c r="M159" s="611" t="s">
        <v>224</v>
      </c>
      <c r="N159" s="612" t="s">
        <v>220</v>
      </c>
      <c r="O159" s="612">
        <v>7506822110</v>
      </c>
      <c r="P159" s="612">
        <v>8879537416</v>
      </c>
      <c r="Q159" s="612" t="e">
        <f>VLOOKUP(B159,'TCS CON'!$D$1:$H$98,5,0)</f>
        <v>#N/A</v>
      </c>
      <c r="R159" s="612" t="e">
        <f>VLOOKUP(B159,LTI!$C$1:$H$46,6,0)</f>
        <v>#N/A</v>
      </c>
      <c r="S159" s="612" t="e">
        <f>VLOOKUP(B159,JARO!$E$2:$I$11,5,0)</f>
        <v>#N/A</v>
      </c>
      <c r="T159" s="612" t="e">
        <f>VLOOKUP(B159,Capgemini!$D$3:$H$78,5,0)</f>
        <v>#N/A</v>
      </c>
      <c r="U159" s="612" t="e">
        <f>VLOOKUP(B159,Carwale!$D$1:$H$4,5,0)</f>
        <v>#N/A</v>
      </c>
      <c r="V159" s="612" t="e">
        <f>VLOOKUP(B159,'Interactive Brokers'!E:I,5,0)</f>
        <v>#N/A</v>
      </c>
      <c r="W159" s="612" t="e">
        <f>VLOOKUP(B159,'REL Jio'!E:I,5,0)</f>
        <v>#N/A</v>
      </c>
      <c r="X159" s="612" t="e">
        <f>VLOOKUP(B159,'Sciative Sol'!E:I,5,0)</f>
        <v>#N/A</v>
      </c>
      <c r="Y159" s="612" t="e">
        <f>VLOOKUP(B159,'Hexaware Tech'!E:I,5,0)</f>
        <v>#N/A</v>
      </c>
      <c r="Z159" s="612" t="e">
        <f>VLOOKUP(B159,Axis!D:H,5,0)</f>
        <v>#N/A</v>
      </c>
      <c r="AA159" s="612" t="e">
        <f>VLOOKUP(B159,Ugam!$D$3:$H$26,5,0)</f>
        <v>#N/A</v>
      </c>
      <c r="AB159" s="612" t="e">
        <f>VLOOKUP(B159,Zeus!F:J,5,0)</f>
        <v>#N/A</v>
      </c>
      <c r="AC159" s="612" t="e">
        <f>VLOOKUP(B159,Montran!F:J,5,0)</f>
        <v>#N/A</v>
      </c>
      <c r="AD159" s="612" t="e">
        <f>VLOOKUP(B159,Endurance!G159:L159,5,0)</f>
        <v>#N/A</v>
      </c>
      <c r="AE159" s="612" t="e">
        <f>VLOOKUP(B159,'Swabhav Techlabs'!$F$1:$J$2,5,0)</f>
        <v>#N/A</v>
      </c>
      <c r="AF159" s="612" t="e">
        <f>VLOOKUP(B159,'Quality Kiosk'!$F$1:$J$18,5,0)</f>
        <v>#N/A</v>
      </c>
      <c r="AG159" s="612" t="e">
        <f>VLOOKUP(B159,'Lemon VB'!$F$1:$J$2,5,0)</f>
        <v>#N/A</v>
      </c>
      <c r="AH159" s="612" t="e">
        <f>VLOOKUP(B159,Gocomet!$E$1:$I$3,5,0)</f>
        <v>#N/A</v>
      </c>
      <c r="AI159" s="612" t="e">
        <f>VLOOKUP(B159,'Ingram Micro'!$E$1:$I$8,5,0)</f>
        <v>#N/A</v>
      </c>
      <c r="AJ159" s="612" t="e">
        <f>VLOOKUP(B159,'DePronto Infotech'!$E$1:$I$2,5,0)</f>
        <v>#N/A</v>
      </c>
      <c r="AK159" s="612" t="e">
        <f>VLOOKUP(B159,'Reliance Retail'!$E$1:$I$4,5,0)</f>
        <v>#N/A</v>
      </c>
      <c r="AL159" s="612" t="e">
        <f>VLOOKUP(B159,'Bright Champs'!$D$1:$H$13,5,0)</f>
        <v>#N/A</v>
      </c>
      <c r="AM159" s="612" t="e">
        <f>VLOOKUP(B159,Neosoft!$E$1:$I$12,5,0)</f>
        <v>#N/A</v>
      </c>
      <c r="AN159" s="612" t="e">
        <f>VLOOKUP(B159,Infosys!$E$1:$I$3,5,0)</f>
        <v>#N/A</v>
      </c>
      <c r="AO159" s="612" t="e">
        <f>VLOOKUP(B159,Cerelabs!$E$1:$I$5,5,0)</f>
        <v>#N/A</v>
      </c>
      <c r="AP159" s="612" t="e">
        <f>VLOOKUP(B159,'Neebal Technologies'!$D$1:$H$2,5,0)</f>
        <v>#N/A</v>
      </c>
      <c r="AQ159" s="612" t="e">
        <f>VLOOKUP(B159,'Vertiv Energy'!$D$1:$H$2,5,0)</f>
        <v>#N/A</v>
      </c>
      <c r="AR159" s="612" t="e">
        <f>VLOOKUP(B159,'Acidaes Solutions (CRMNEXT)'!$D$1:$H$3,5,0)</f>
        <v>#N/A</v>
      </c>
      <c r="AS159" s="612" t="e">
        <f>VLOOKUP(B159,Growisto!$D$1:$H$2,5,0)</f>
        <v>#N/A</v>
      </c>
      <c r="AT159" s="612" t="e">
        <f>VLOOKUP(B159,'9.9 Mediaworx - Digit'!$D$1:$H$2,5,0)</f>
        <v>#N/A</v>
      </c>
      <c r="AU159" s="612" t="e">
        <f>VLOOKUP(B159,'Vistaar systems Pvt Ltd'!$D$2:$H$3,5,0)</f>
        <v>#N/A</v>
      </c>
      <c r="AV159" s="612" t="e">
        <f>VLOOKUP(B159,'Course 5i'!$D$2:$H$11,5,0)</f>
        <v>#N/A</v>
      </c>
      <c r="AW159" s="612" t="e">
        <f>VLOOKUP(B159,'Radiant Appliances &amp; Electronic'!$D$1:$H$13,5,0)</f>
        <v>#N/A</v>
      </c>
      <c r="AX159" s="612" t="e">
        <f>VLOOKUP(B159,'Atos Global'!$D$3:$H$27,5,0)</f>
        <v>#N/A</v>
      </c>
      <c r="AY159" s="612" t="e">
        <f>VLOOKUP(B159,'Saama Technologies'!$D$1:$H$2,5,0)</f>
        <v>#N/A</v>
      </c>
      <c r="AZ159" s="612" t="e">
        <f>VLOOKUP(B159,'Multiplier Solutions'!$D$1:$H$2,5,0)</f>
        <v>#N/A</v>
      </c>
      <c r="BA159" s="612" t="e">
        <f>VLOOKUP(B159,GEP!$D$2:$H$5,5,0)</f>
        <v>#N/A</v>
      </c>
      <c r="BB159" s="612" t="e">
        <f>VLOOKUP(B159,Accenture!$D$1:$H$6,5,0)</f>
        <v>#N/A</v>
      </c>
      <c r="BC159" s="612" t="e">
        <f>VLOOKUP(B159,'Endurance International Group'!$D$1:$H$2,5,0)</f>
        <v>#N/A</v>
      </c>
      <c r="BD159" s="612" t="e">
        <f>VLOOKUP(B159,Newgen!$D$1:$H$2,5,0)</f>
        <v>#N/A</v>
      </c>
      <c r="BE159" s="612" t="e">
        <f>VLOOKUP(B159,'3D Incredible'!D159:H159,5,0)</f>
        <v>#N/A</v>
      </c>
      <c r="BF159" s="612" t="e">
        <f>VLOOKUP(B159,'Raja Software Labs'!$D$2:$H$2,5,0)</f>
        <v>#N/A</v>
      </c>
      <c r="BG159" s="612" t="e">
        <f>VLOOKUP(B159,Wipro!$D$1:$H$2,5,0)</f>
        <v>#N/A</v>
      </c>
      <c r="BH159" s="612" t="e">
        <f>VLOOKUP(B159,'Perch Technologies'!$D$2:$H$2,5,0)</f>
        <v>#N/A</v>
      </c>
      <c r="BI159" s="612" t="e">
        <f>VLOOKUP(B159,'Morning Star'!$D$1:$H$6,5,0)</f>
        <v>#N/A</v>
      </c>
      <c r="BJ159" s="612" t="e">
        <f>VLOOKUP(B159,Flexiloans!$D$1:$H$2,5,0)</f>
        <v>#N/A</v>
      </c>
      <c r="BK159" s="612" t="e">
        <f>VLOOKUP(B159,'Thirdware Solutions'!$D$1:$H$2,5,0)</f>
        <v>#N/A</v>
      </c>
      <c r="BL159" s="612" t="e">
        <f>VLOOKUP(B159,Tescom!$D$1:$H$8,5,0)</f>
        <v>#N/A</v>
      </c>
      <c r="BM159" s="612" t="e">
        <f>VLOOKUP(B159,'Cogno AI'!$D$1:$H$2,5,0)</f>
        <v>#N/A</v>
      </c>
      <c r="BN159" s="612" t="e">
        <f>VLOOKUP(B159,'ABM Knowledgeware'!$D$1:$H$2,5,0)</f>
        <v>#N/A</v>
      </c>
      <c r="BO159" s="612" t="e">
        <f>VLOOKUP(B159,'Concerto Software'!$D$1:$H$3,5,0)</f>
        <v>#N/A</v>
      </c>
      <c r="BP159" s="612" t="e">
        <f>VLOOKUP(B159,'My Captain'!$D$1:$H$4,5,0)</f>
        <v>#N/A</v>
      </c>
      <c r="BQ159" s="612" t="e">
        <f>VLOOKUP(B159,'Finoux Solutions'!$D$2:$H$4,5,0)</f>
        <v>#N/A</v>
      </c>
      <c r="BR159" s="612" t="e">
        <f>VLOOKUP(B159,'MITR Learning'!$D$1:$H$2,5,0)</f>
        <v>#N/A</v>
      </c>
      <c r="BS159" s="612">
        <f>VLOOKUP(B159,Nucsoft!$D$2:$H$6,5,0)</f>
        <v>292500</v>
      </c>
      <c r="BT159" s="612" t="e">
        <f>VLOOKUP(B159,'Paras Cadd'!$D$1:$H$2,5,0)</f>
        <v>#N/A</v>
      </c>
      <c r="BU159" s="612" t="e">
        <f>VLOOKUP(B159,'ICICI Securities'!$D$1:$H$2,5,0)</f>
        <v>#N/A</v>
      </c>
      <c r="BV159" s="612" t="e">
        <f>VLOOKUP(B159,'Citius Tech'!$D$2:$H$5,5,0)</f>
        <v>#N/A</v>
      </c>
      <c r="BW159" s="612" t="e">
        <f>VLOOKUP(B159,'Buzzy Brains'!$D$2:$H$2,5,0)</f>
        <v>#N/A</v>
      </c>
      <c r="BX159" s="612" t="e">
        <f>VLOOKUP(B159,'Decimal Point'!$D$2:$H$2,5,0)</f>
        <v>#N/A</v>
      </c>
      <c r="BY159" s="612" t="e">
        <f>VLOOKUP(B159,'Sankey Business Solutions'!$D$2:$H$3,5,0)</f>
        <v>#N/A</v>
      </c>
      <c r="BZ159" s="612" t="e">
        <f>VLOOKUP(B159,'Nangia &amp; Co LLP'!$D$2:$H$2,5,0)</f>
        <v>#N/A</v>
      </c>
      <c r="CA159" s="612" t="e">
        <f>VLOOKUP(B159,'FIS Solutions India Pvt Ltd'!$D$2:$H$2,5,0)</f>
        <v>#N/A</v>
      </c>
      <c r="CB159" s="612" t="e">
        <f>VLOOKUP(B159,'Delta Technology &amp; Management '!$D$2:$H$16,5,0)</f>
        <v>#N/A</v>
      </c>
      <c r="CC159" s="612" t="e">
        <f>VLOOKUP(B159,'Espoir Networks'!$D$3:$H$11,5,0)</f>
        <v>#N/A</v>
      </c>
      <c r="CD159" s="612" t="e">
        <f>VLOOKUP(B159,'Servosys Solution'!$D$3:$H$5,5,0)</f>
        <v>#N/A</v>
      </c>
      <c r="CE159" s="612" t="e">
        <f>VLOOKUP(B159,'Ribbon Communications'!$D$3:$H$4,5,0)</f>
        <v>#N/A</v>
      </c>
      <c r="CF159" s="612">
        <f t="shared" si="7"/>
        <v>1</v>
      </c>
      <c r="CG159" s="129" t="s">
        <v>225</v>
      </c>
      <c r="CH159" s="129">
        <v>495223422282</v>
      </c>
      <c r="CI159" s="129" t="s">
        <v>134</v>
      </c>
      <c r="CJ159" s="129" t="s">
        <v>11909</v>
      </c>
      <c r="CK159" s="132">
        <v>43282</v>
      </c>
      <c r="CL159" s="129">
        <v>2021</v>
      </c>
      <c r="CM159" s="128" t="s">
        <v>227</v>
      </c>
      <c r="CN159" s="129">
        <v>399</v>
      </c>
      <c r="CO159" s="133">
        <v>0.79800000000000004</v>
      </c>
      <c r="CP159" s="129">
        <v>2014</v>
      </c>
      <c r="CQ159" s="129" t="s">
        <v>79</v>
      </c>
      <c r="CR159" s="128" t="s">
        <v>295</v>
      </c>
      <c r="CS159" s="129" t="s">
        <v>81</v>
      </c>
      <c r="CT159" s="133" t="s">
        <v>81</v>
      </c>
      <c r="CU159" s="129" t="s">
        <v>81</v>
      </c>
      <c r="CV159" s="129" t="s">
        <v>109</v>
      </c>
      <c r="CW159" s="131" t="s">
        <v>228</v>
      </c>
      <c r="CX159" s="131" t="s">
        <v>229</v>
      </c>
      <c r="CY159" s="129">
        <v>885</v>
      </c>
      <c r="CZ159" s="136">
        <v>0.76959999999999995</v>
      </c>
      <c r="DA159" s="129">
        <v>2018</v>
      </c>
      <c r="DB159" s="129" t="s">
        <v>112</v>
      </c>
      <c r="DC159" s="129" t="s">
        <v>113</v>
      </c>
      <c r="DD159" s="129">
        <v>76.959999999999994</v>
      </c>
      <c r="DE159" s="129">
        <v>76.959999999999994</v>
      </c>
      <c r="DF159" s="129">
        <v>3</v>
      </c>
      <c r="DG159" s="131" t="s">
        <v>81</v>
      </c>
      <c r="DH159" s="131" t="s">
        <v>81</v>
      </c>
      <c r="DI159" s="134">
        <v>6.65</v>
      </c>
      <c r="DJ159" s="134">
        <v>7.52</v>
      </c>
      <c r="DK159" s="134">
        <v>7.77</v>
      </c>
      <c r="DL159" s="131"/>
      <c r="DM159" s="129">
        <v>21.94</v>
      </c>
      <c r="DN159" s="129">
        <v>7.31</v>
      </c>
      <c r="DO159" s="129"/>
      <c r="DP159" s="131" t="s">
        <v>114</v>
      </c>
      <c r="DQ159" s="129">
        <v>0</v>
      </c>
      <c r="DR159" s="129">
        <v>1</v>
      </c>
      <c r="DS159" s="129" t="s">
        <v>83</v>
      </c>
      <c r="DT159" s="129" t="s">
        <v>83</v>
      </c>
      <c r="DU159" s="129" t="s">
        <v>83</v>
      </c>
      <c r="DV159" s="129" t="s">
        <v>230</v>
      </c>
      <c r="DW159" s="131" t="s">
        <v>83</v>
      </c>
      <c r="DX159" s="131" t="s">
        <v>84</v>
      </c>
      <c r="DY159" s="131" t="s">
        <v>81</v>
      </c>
      <c r="DZ159" s="131" t="s">
        <v>231</v>
      </c>
      <c r="EA159" s="131" t="s">
        <v>232</v>
      </c>
      <c r="EB159" s="131" t="s">
        <v>233</v>
      </c>
      <c r="EC159" s="131" t="s">
        <v>88</v>
      </c>
      <c r="ED159" s="131" t="s">
        <v>89</v>
      </c>
      <c r="EE159" s="131" t="s">
        <v>234</v>
      </c>
      <c r="EF159" s="131" t="s">
        <v>235</v>
      </c>
      <c r="EG159" s="131" t="s">
        <v>236</v>
      </c>
      <c r="EH159" s="131" t="s">
        <v>237</v>
      </c>
      <c r="EI159" s="131" t="s">
        <v>238</v>
      </c>
      <c r="EJ159" s="135" t="s">
        <v>239</v>
      </c>
      <c r="EK159" s="135" t="s">
        <v>240</v>
      </c>
      <c r="EL159" s="135" t="s">
        <v>241</v>
      </c>
      <c r="EM159" s="135" t="s">
        <v>242</v>
      </c>
      <c r="EN159" s="131" t="s">
        <v>81</v>
      </c>
    </row>
    <row r="160" spans="1:144" ht="18" thickTop="1" thickBot="1">
      <c r="A160" s="575">
        <f t="shared" si="8"/>
        <v>159</v>
      </c>
      <c r="B160" s="572" t="s">
        <v>482</v>
      </c>
      <c r="C160" s="600" t="s">
        <v>483</v>
      </c>
      <c r="D160" s="570" t="s">
        <v>13208</v>
      </c>
      <c r="E160" s="568" t="str">
        <f t="shared" si="6"/>
        <v>Placed</v>
      </c>
      <c r="F160" s="570" t="s">
        <v>12493</v>
      </c>
      <c r="G160" s="570" t="s">
        <v>226</v>
      </c>
      <c r="H160" s="131" t="str">
        <f>VLOOKUP(B160,CMPN3!C:E,3,0)</f>
        <v>Direct Second Year Engineering without live KT</v>
      </c>
      <c r="I160" s="610" t="s">
        <v>484</v>
      </c>
      <c r="J160" s="572">
        <v>21</v>
      </c>
      <c r="K160" s="611" t="s">
        <v>485</v>
      </c>
      <c r="L160" s="611" t="s">
        <v>73</v>
      </c>
      <c r="M160" s="611" t="s">
        <v>486</v>
      </c>
      <c r="N160" s="612" t="s">
        <v>481</v>
      </c>
      <c r="O160" s="612">
        <v>7506918014</v>
      </c>
      <c r="P160" s="612">
        <v>8976743579</v>
      </c>
      <c r="Q160" s="612">
        <f>VLOOKUP(B160,'TCS CON'!$D$1:$H$98,5,0)</f>
        <v>336000</v>
      </c>
      <c r="R160" s="612">
        <f>VLOOKUP(B160,LTI!$C$1:$H$46,6,0)</f>
        <v>350000</v>
      </c>
      <c r="S160" s="612" t="e">
        <f>VLOOKUP(B160,JARO!$E$2:$I$11,5,0)</f>
        <v>#N/A</v>
      </c>
      <c r="T160" s="612">
        <f>VLOOKUP(B160,Capgemini!$D$3:$H$78,5,0)</f>
        <v>380000</v>
      </c>
      <c r="U160" s="612" t="e">
        <f>VLOOKUP(B160,Carwale!$D$1:$H$4,5,0)</f>
        <v>#N/A</v>
      </c>
      <c r="V160" s="612" t="e">
        <f>VLOOKUP(B160,'Interactive Brokers'!E:I,5,0)</f>
        <v>#N/A</v>
      </c>
      <c r="W160" s="612" t="e">
        <f>VLOOKUP(B160,'REL Jio'!E:I,5,0)</f>
        <v>#N/A</v>
      </c>
      <c r="X160" s="612" t="e">
        <f>VLOOKUP(B160,'Sciative Sol'!E:I,5,0)</f>
        <v>#N/A</v>
      </c>
      <c r="Y160" s="612" t="e">
        <f>VLOOKUP(B160,'Hexaware Tech'!E:I,5,0)</f>
        <v>#N/A</v>
      </c>
      <c r="Z160" s="612" t="e">
        <f>VLOOKUP(B160,Axis!D:H,5,0)</f>
        <v>#N/A</v>
      </c>
      <c r="AA160" s="612" t="e">
        <f>VLOOKUP(B160,Ugam!$D$3:$H$26,5,0)</f>
        <v>#N/A</v>
      </c>
      <c r="AB160" s="612" t="e">
        <f>VLOOKUP(B160,Zeus!F:J,5,0)</f>
        <v>#N/A</v>
      </c>
      <c r="AC160" s="612" t="e">
        <f>VLOOKUP(B160,Montran!F:J,5,0)</f>
        <v>#N/A</v>
      </c>
      <c r="AD160" s="612" t="e">
        <f>VLOOKUP(B160,Endurance!G160:L160,5,0)</f>
        <v>#N/A</v>
      </c>
      <c r="AE160" s="612" t="e">
        <f>VLOOKUP(B160,'Swabhav Techlabs'!$F$1:$J$2,5,0)</f>
        <v>#N/A</v>
      </c>
      <c r="AF160" s="612" t="e">
        <f>VLOOKUP(B160,'Quality Kiosk'!$F$1:$J$18,5,0)</f>
        <v>#N/A</v>
      </c>
      <c r="AG160" s="612" t="e">
        <f>VLOOKUP(B160,'Lemon VB'!$F$1:$J$2,5,0)</f>
        <v>#N/A</v>
      </c>
      <c r="AH160" s="612" t="e">
        <f>VLOOKUP(B160,Gocomet!$E$1:$I$3,5,0)</f>
        <v>#N/A</v>
      </c>
      <c r="AI160" s="612" t="e">
        <f>VLOOKUP(B160,'Ingram Micro'!$E$1:$I$8,5,0)</f>
        <v>#N/A</v>
      </c>
      <c r="AJ160" s="612" t="e">
        <f>VLOOKUP(B160,'DePronto Infotech'!$E$1:$I$2,5,0)</f>
        <v>#N/A</v>
      </c>
      <c r="AK160" s="612" t="e">
        <f>VLOOKUP(B160,'Reliance Retail'!$E$1:$I$4,5,0)</f>
        <v>#N/A</v>
      </c>
      <c r="AL160" s="612" t="e">
        <f>VLOOKUP(B160,'Bright Champs'!$D$1:$H$13,5,0)</f>
        <v>#N/A</v>
      </c>
      <c r="AM160" s="612" t="e">
        <f>VLOOKUP(B160,Neosoft!$E$1:$I$12,5,0)</f>
        <v>#N/A</v>
      </c>
      <c r="AN160" s="612" t="e">
        <f>VLOOKUP(B160,Infosys!$E$1:$I$3,5,0)</f>
        <v>#N/A</v>
      </c>
      <c r="AO160" s="612" t="e">
        <f>VLOOKUP(B160,Cerelabs!$E$1:$I$5,5,0)</f>
        <v>#N/A</v>
      </c>
      <c r="AP160" s="612" t="e">
        <f>VLOOKUP(B160,'Neebal Technologies'!$D$1:$H$2,5,0)</f>
        <v>#N/A</v>
      </c>
      <c r="AQ160" s="612" t="e">
        <f>VLOOKUP(B160,'Vertiv Energy'!$D$1:$H$2,5,0)</f>
        <v>#N/A</v>
      </c>
      <c r="AR160" s="612" t="e">
        <f>VLOOKUP(B160,'Acidaes Solutions (CRMNEXT)'!$D$1:$H$3,5,0)</f>
        <v>#N/A</v>
      </c>
      <c r="AS160" s="612" t="e">
        <f>VLOOKUP(B160,Growisto!$D$1:$H$2,5,0)</f>
        <v>#N/A</v>
      </c>
      <c r="AT160" s="612" t="e">
        <f>VLOOKUP(B160,'9.9 Mediaworx - Digit'!$D$1:$H$2,5,0)</f>
        <v>#N/A</v>
      </c>
      <c r="AU160" s="612" t="e">
        <f>VLOOKUP(B160,'Vistaar systems Pvt Ltd'!$D$2:$H$3,5,0)</f>
        <v>#N/A</v>
      </c>
      <c r="AV160" s="612" t="e">
        <f>VLOOKUP(B160,'Course 5i'!$D$2:$H$11,5,0)</f>
        <v>#N/A</v>
      </c>
      <c r="AW160" s="612" t="e">
        <f>VLOOKUP(B160,'Radiant Appliances &amp; Electronic'!$D$1:$H$13,5,0)</f>
        <v>#N/A</v>
      </c>
      <c r="AX160" s="612" t="e">
        <f>VLOOKUP(B160,'Atos Global'!$D$3:$H$27,5,0)</f>
        <v>#N/A</v>
      </c>
      <c r="AY160" s="612" t="e">
        <f>VLOOKUP(B160,'Saama Technologies'!$D$1:$H$2,5,0)</f>
        <v>#N/A</v>
      </c>
      <c r="AZ160" s="612" t="e">
        <f>VLOOKUP(B160,'Multiplier Solutions'!$D$1:$H$2,5,0)</f>
        <v>#N/A</v>
      </c>
      <c r="BA160" s="612" t="e">
        <f>VLOOKUP(B160,GEP!$D$2:$H$5,5,0)</f>
        <v>#N/A</v>
      </c>
      <c r="BB160" s="612" t="e">
        <f>VLOOKUP(B160,Accenture!$D$1:$H$6,5,0)</f>
        <v>#N/A</v>
      </c>
      <c r="BC160" s="612" t="e">
        <f>VLOOKUP(B160,'Endurance International Group'!$D$1:$H$2,5,0)</f>
        <v>#N/A</v>
      </c>
      <c r="BD160" s="612" t="e">
        <f>VLOOKUP(B160,Newgen!$D$1:$H$2,5,0)</f>
        <v>#N/A</v>
      </c>
      <c r="BE160" s="612" t="e">
        <f>VLOOKUP(B160,'3D Incredible'!D160:H160,5,0)</f>
        <v>#N/A</v>
      </c>
      <c r="BF160" s="612" t="e">
        <f>VLOOKUP(B160,'Raja Software Labs'!$D$2:$H$2,5,0)</f>
        <v>#N/A</v>
      </c>
      <c r="BG160" s="612" t="e">
        <f>VLOOKUP(B160,Wipro!$D$1:$H$2,5,0)</f>
        <v>#N/A</v>
      </c>
      <c r="BH160" s="612" t="e">
        <f>VLOOKUP(B160,'Perch Technologies'!$D$2:$H$2,5,0)</f>
        <v>#N/A</v>
      </c>
      <c r="BI160" s="612" t="e">
        <f>VLOOKUP(B160,'Morning Star'!$D$1:$H$6,5,0)</f>
        <v>#N/A</v>
      </c>
      <c r="BJ160" s="612" t="e">
        <f>VLOOKUP(B160,Flexiloans!$D$1:$H$2,5,0)</f>
        <v>#N/A</v>
      </c>
      <c r="BK160" s="612" t="e">
        <f>VLOOKUP(B160,'Thirdware Solutions'!$D$1:$H$2,5,0)</f>
        <v>#N/A</v>
      </c>
      <c r="BL160" s="612" t="e">
        <f>VLOOKUP(B160,Tescom!$D$1:$H$8,5,0)</f>
        <v>#N/A</v>
      </c>
      <c r="BM160" s="612" t="e">
        <f>VLOOKUP(B160,'Cogno AI'!$D$1:$H$2,5,0)</f>
        <v>#N/A</v>
      </c>
      <c r="BN160" s="612" t="e">
        <f>VLOOKUP(B160,'ABM Knowledgeware'!$D$1:$H$2,5,0)</f>
        <v>#N/A</v>
      </c>
      <c r="BO160" s="612" t="e">
        <f>VLOOKUP(B160,'Concerto Software'!$D$1:$H$3,5,0)</f>
        <v>#N/A</v>
      </c>
      <c r="BP160" s="612" t="e">
        <f>VLOOKUP(B160,'My Captain'!$D$1:$H$4,5,0)</f>
        <v>#N/A</v>
      </c>
      <c r="BQ160" s="612" t="e">
        <f>VLOOKUP(B160,'Finoux Solutions'!$D$2:$H$4,5,0)</f>
        <v>#N/A</v>
      </c>
      <c r="BR160" s="612" t="e">
        <f>VLOOKUP(B160,'MITR Learning'!$D$1:$H$2,5,0)</f>
        <v>#N/A</v>
      </c>
      <c r="BS160" s="612" t="e">
        <f>VLOOKUP(B160,Nucsoft!$D$2:$H$6,5,0)</f>
        <v>#N/A</v>
      </c>
      <c r="BT160" s="612" t="e">
        <f>VLOOKUP(B160,'Paras Cadd'!$D$1:$H$2,5,0)</f>
        <v>#N/A</v>
      </c>
      <c r="BU160" s="612" t="e">
        <f>VLOOKUP(B160,'ICICI Securities'!$D$1:$H$2,5,0)</f>
        <v>#N/A</v>
      </c>
      <c r="BV160" s="612" t="e">
        <f>VLOOKUP(B160,'Citius Tech'!$D$2:$H$5,5,0)</f>
        <v>#N/A</v>
      </c>
      <c r="BW160" s="612" t="e">
        <f>VLOOKUP(B160,'Buzzy Brains'!$D$2:$H$2,5,0)</f>
        <v>#N/A</v>
      </c>
      <c r="BX160" s="612" t="e">
        <f>VLOOKUP(B160,'Decimal Point'!$D$2:$H$2,5,0)</f>
        <v>#N/A</v>
      </c>
      <c r="BY160" s="612" t="e">
        <f>VLOOKUP(B160,'Sankey Business Solutions'!$D$2:$H$3,5,0)</f>
        <v>#N/A</v>
      </c>
      <c r="BZ160" s="612" t="e">
        <f>VLOOKUP(B160,'Nangia &amp; Co LLP'!$D$2:$H$2,5,0)</f>
        <v>#N/A</v>
      </c>
      <c r="CA160" s="612" t="e">
        <f>VLOOKUP(B160,'FIS Solutions India Pvt Ltd'!$D$2:$H$2,5,0)</f>
        <v>#N/A</v>
      </c>
      <c r="CB160" s="612" t="e">
        <f>VLOOKUP(B160,'Delta Technology &amp; Management '!$D$2:$H$16,5,0)</f>
        <v>#N/A</v>
      </c>
      <c r="CC160" s="612" t="e">
        <f>VLOOKUP(B160,'Espoir Networks'!$D$3:$H$11,5,0)</f>
        <v>#N/A</v>
      </c>
      <c r="CD160" s="612" t="e">
        <f>VLOOKUP(B160,'Servosys Solution'!$D$3:$H$5,5,0)</f>
        <v>#N/A</v>
      </c>
      <c r="CE160" s="612" t="e">
        <f>VLOOKUP(B160,'Ribbon Communications'!$D$3:$H$4,5,0)</f>
        <v>#N/A</v>
      </c>
      <c r="CF160" s="612">
        <f t="shared" si="7"/>
        <v>3</v>
      </c>
      <c r="CG160" s="129" t="s">
        <v>487</v>
      </c>
      <c r="CH160" s="129">
        <v>686001373768</v>
      </c>
      <c r="CI160" s="129" t="s">
        <v>488</v>
      </c>
      <c r="CJ160" s="129" t="s">
        <v>11909</v>
      </c>
      <c r="CK160" s="132">
        <v>43282</v>
      </c>
      <c r="CL160" s="129">
        <v>2021</v>
      </c>
      <c r="CM160" s="128" t="s">
        <v>489</v>
      </c>
      <c r="CN160" s="129">
        <v>421</v>
      </c>
      <c r="CO160" s="133">
        <v>84.2</v>
      </c>
      <c r="CP160" s="129">
        <v>2015</v>
      </c>
      <c r="CQ160" s="129" t="s">
        <v>276</v>
      </c>
      <c r="CR160" s="128" t="s">
        <v>295</v>
      </c>
      <c r="CS160" s="129" t="s">
        <v>81</v>
      </c>
      <c r="CT160" s="133" t="s">
        <v>81</v>
      </c>
      <c r="CU160" s="129" t="s">
        <v>81</v>
      </c>
      <c r="CV160" s="129" t="s">
        <v>109</v>
      </c>
      <c r="CW160" s="131" t="s">
        <v>490</v>
      </c>
      <c r="CX160" s="131" t="s">
        <v>163</v>
      </c>
      <c r="CY160" s="129">
        <v>1405</v>
      </c>
      <c r="CZ160" s="129">
        <v>87.81</v>
      </c>
      <c r="DA160" s="129">
        <v>2018</v>
      </c>
      <c r="DB160" s="129" t="s">
        <v>112</v>
      </c>
      <c r="DC160" s="129" t="s">
        <v>113</v>
      </c>
      <c r="DD160" s="129">
        <v>83.457999999999998</v>
      </c>
      <c r="DE160" s="129">
        <v>83.7</v>
      </c>
      <c r="DF160" s="129">
        <v>0</v>
      </c>
      <c r="DG160" s="131" t="s">
        <v>81</v>
      </c>
      <c r="DH160" s="131" t="s">
        <v>81</v>
      </c>
      <c r="DI160" s="134">
        <v>7.54</v>
      </c>
      <c r="DJ160" s="134">
        <v>7.48</v>
      </c>
      <c r="DK160" s="134">
        <v>8.3699999999999992</v>
      </c>
      <c r="DL160" s="134">
        <v>9.84</v>
      </c>
      <c r="DM160" s="129">
        <v>33.229999999999997</v>
      </c>
      <c r="DN160" s="129">
        <v>8.3000000000000007</v>
      </c>
      <c r="DO160" s="129"/>
      <c r="DP160" s="131" t="s">
        <v>338</v>
      </c>
      <c r="DQ160" s="129">
        <v>0</v>
      </c>
      <c r="DR160" s="129">
        <v>0</v>
      </c>
      <c r="DS160" s="129" t="s">
        <v>83</v>
      </c>
      <c r="DT160" s="129" t="s">
        <v>83</v>
      </c>
      <c r="DU160" s="129" t="s">
        <v>83</v>
      </c>
      <c r="DV160" s="129" t="s">
        <v>83</v>
      </c>
      <c r="DW160" s="131" t="s">
        <v>83</v>
      </c>
      <c r="DX160" s="131" t="s">
        <v>84</v>
      </c>
      <c r="DY160" s="131" t="s">
        <v>81</v>
      </c>
      <c r="DZ160" s="131" t="s">
        <v>491</v>
      </c>
      <c r="EA160" s="131" t="s">
        <v>86</v>
      </c>
      <c r="EB160" s="131" t="s">
        <v>492</v>
      </c>
      <c r="EC160" s="131" t="s">
        <v>86</v>
      </c>
      <c r="ED160" s="131" t="s">
        <v>89</v>
      </c>
      <c r="EE160" s="131" t="s">
        <v>493</v>
      </c>
      <c r="EF160" s="131" t="s">
        <v>494</v>
      </c>
      <c r="EG160" s="131" t="s">
        <v>495</v>
      </c>
      <c r="EH160" s="131" t="s">
        <v>496</v>
      </c>
      <c r="EI160" s="131" t="s">
        <v>497</v>
      </c>
      <c r="EJ160" s="135" t="s">
        <v>498</v>
      </c>
      <c r="EK160" s="135" t="s">
        <v>499</v>
      </c>
      <c r="EL160" s="135" t="s">
        <v>500</v>
      </c>
      <c r="EM160" s="135" t="s">
        <v>501</v>
      </c>
      <c r="EN160" s="131" t="s">
        <v>81</v>
      </c>
    </row>
    <row r="161" spans="1:144" ht="18" thickTop="1" thickBot="1">
      <c r="A161" s="575">
        <f t="shared" si="8"/>
        <v>160</v>
      </c>
      <c r="B161" s="572" t="s">
        <v>691</v>
      </c>
      <c r="C161" s="600" t="s">
        <v>692</v>
      </c>
      <c r="D161" s="570" t="s">
        <v>13209</v>
      </c>
      <c r="E161" s="568" t="str">
        <f t="shared" si="6"/>
        <v>Placed</v>
      </c>
      <c r="F161" s="570" t="s">
        <v>12493</v>
      </c>
      <c r="G161" s="570" t="s">
        <v>226</v>
      </c>
      <c r="H161" s="131" t="str">
        <f>VLOOKUP(B161,CMPN3!C:E,3,0)</f>
        <v>Direct Second Year Engineering without live KT</v>
      </c>
      <c r="I161" s="610">
        <v>36590</v>
      </c>
      <c r="J161" s="572">
        <v>20</v>
      </c>
      <c r="K161" s="611" t="s">
        <v>693</v>
      </c>
      <c r="L161" s="611" t="s">
        <v>73</v>
      </c>
      <c r="M161" s="611" t="s">
        <v>694</v>
      </c>
      <c r="N161" s="612" t="s">
        <v>690</v>
      </c>
      <c r="O161" s="612">
        <v>9702044664</v>
      </c>
      <c r="P161" s="612">
        <v>8828352000</v>
      </c>
      <c r="Q161" s="612" t="e">
        <f>VLOOKUP(B161,'TCS CON'!$D$1:$H$98,5,0)</f>
        <v>#N/A</v>
      </c>
      <c r="R161" s="612" t="e">
        <f>VLOOKUP(B161,LTI!$C$1:$H$46,6,0)</f>
        <v>#N/A</v>
      </c>
      <c r="S161" s="612" t="e">
        <f>VLOOKUP(B161,JARO!$E$2:$I$11,5,0)</f>
        <v>#N/A</v>
      </c>
      <c r="T161" s="612" t="e">
        <f>VLOOKUP(B161,Capgemini!$D$3:$H$78,5,0)</f>
        <v>#N/A</v>
      </c>
      <c r="U161" s="612" t="e">
        <f>VLOOKUP(B161,Carwale!$D$1:$H$4,5,0)</f>
        <v>#N/A</v>
      </c>
      <c r="V161" s="612" t="e">
        <f>VLOOKUP(B161,'Interactive Brokers'!E:I,5,0)</f>
        <v>#N/A</v>
      </c>
      <c r="W161" s="612" t="e">
        <f>VLOOKUP(B161,'REL Jio'!E:I,5,0)</f>
        <v>#N/A</v>
      </c>
      <c r="X161" s="612" t="e">
        <f>VLOOKUP(B161,'Sciative Sol'!E:I,5,0)</f>
        <v>#N/A</v>
      </c>
      <c r="Y161" s="612" t="e">
        <f>VLOOKUP(B161,'Hexaware Tech'!E:I,5,0)</f>
        <v>#N/A</v>
      </c>
      <c r="Z161" s="612" t="e">
        <f>VLOOKUP(B161,Axis!D:H,5,0)</f>
        <v>#N/A</v>
      </c>
      <c r="AA161" s="612" t="e">
        <f>VLOOKUP(B161,Ugam!$D$3:$H$26,5,0)</f>
        <v>#N/A</v>
      </c>
      <c r="AB161" s="612" t="e">
        <f>VLOOKUP(B161,Zeus!F:J,5,0)</f>
        <v>#N/A</v>
      </c>
      <c r="AC161" s="612" t="e">
        <f>VLOOKUP(B161,Montran!F:J,5,0)</f>
        <v>#N/A</v>
      </c>
      <c r="AD161" s="612" t="e">
        <f>VLOOKUP(B161,Endurance!G161:L161,5,0)</f>
        <v>#N/A</v>
      </c>
      <c r="AE161" s="612" t="e">
        <f>VLOOKUP(B161,'Swabhav Techlabs'!$F$1:$J$2,5,0)</f>
        <v>#N/A</v>
      </c>
      <c r="AF161" s="612" t="e">
        <f>VLOOKUP(B161,'Quality Kiosk'!$F$1:$J$18,5,0)</f>
        <v>#N/A</v>
      </c>
      <c r="AG161" s="612" t="e">
        <f>VLOOKUP(B161,'Lemon VB'!$F$1:$J$2,5,0)</f>
        <v>#N/A</v>
      </c>
      <c r="AH161" s="612" t="e">
        <f>VLOOKUP(B161,Gocomet!$E$1:$I$3,5,0)</f>
        <v>#N/A</v>
      </c>
      <c r="AI161" s="612">
        <f>VLOOKUP(B161,'Ingram Micro'!$E$1:$I$8,5,0)</f>
        <v>400000</v>
      </c>
      <c r="AJ161" s="612" t="e">
        <f>VLOOKUP(B161,'DePronto Infotech'!$E$1:$I$2,5,0)</f>
        <v>#N/A</v>
      </c>
      <c r="AK161" s="612" t="e">
        <f>VLOOKUP(B161,'Reliance Retail'!$E$1:$I$4,5,0)</f>
        <v>#N/A</v>
      </c>
      <c r="AL161" s="612" t="e">
        <f>VLOOKUP(B161,'Bright Champs'!$D$1:$H$13,5,0)</f>
        <v>#N/A</v>
      </c>
      <c r="AM161" s="612" t="e">
        <f>VLOOKUP(B161,Neosoft!$E$1:$I$12,5,0)</f>
        <v>#N/A</v>
      </c>
      <c r="AN161" s="612" t="e">
        <f>VLOOKUP(B161,Infosys!$E$1:$I$3,5,0)</f>
        <v>#N/A</v>
      </c>
      <c r="AO161" s="612" t="e">
        <f>VLOOKUP(B161,Cerelabs!$E$1:$I$5,5,0)</f>
        <v>#N/A</v>
      </c>
      <c r="AP161" s="612" t="e">
        <f>VLOOKUP(B161,'Neebal Technologies'!$D$1:$H$2,5,0)</f>
        <v>#N/A</v>
      </c>
      <c r="AQ161" s="612" t="e">
        <f>VLOOKUP(B161,'Vertiv Energy'!$D$1:$H$2,5,0)</f>
        <v>#N/A</v>
      </c>
      <c r="AR161" s="612" t="e">
        <f>VLOOKUP(B161,'Acidaes Solutions (CRMNEXT)'!$D$1:$H$3,5,0)</f>
        <v>#N/A</v>
      </c>
      <c r="AS161" s="612" t="e">
        <f>VLOOKUP(B161,Growisto!$D$1:$H$2,5,0)</f>
        <v>#N/A</v>
      </c>
      <c r="AT161" s="612" t="e">
        <f>VLOOKUP(B161,'9.9 Mediaworx - Digit'!$D$1:$H$2,5,0)</f>
        <v>#N/A</v>
      </c>
      <c r="AU161" s="612" t="e">
        <f>VLOOKUP(B161,'Vistaar systems Pvt Ltd'!$D$2:$H$3,5,0)</f>
        <v>#N/A</v>
      </c>
      <c r="AV161" s="612" t="e">
        <f>VLOOKUP(B161,'Course 5i'!$D$2:$H$11,5,0)</f>
        <v>#N/A</v>
      </c>
      <c r="AW161" s="612" t="e">
        <f>VLOOKUP(B161,'Radiant Appliances &amp; Electronic'!$D$1:$H$13,5,0)</f>
        <v>#N/A</v>
      </c>
      <c r="AX161" s="612" t="e">
        <f>VLOOKUP(B161,'Atos Global'!$D$3:$H$27,5,0)</f>
        <v>#N/A</v>
      </c>
      <c r="AY161" s="612" t="e">
        <f>VLOOKUP(B161,'Saama Technologies'!$D$1:$H$2,5,0)</f>
        <v>#N/A</v>
      </c>
      <c r="AZ161" s="612" t="e">
        <f>VLOOKUP(B161,'Multiplier Solutions'!$D$1:$H$2,5,0)</f>
        <v>#N/A</v>
      </c>
      <c r="BA161" s="612" t="e">
        <f>VLOOKUP(B161,GEP!$D$2:$H$5,5,0)</f>
        <v>#N/A</v>
      </c>
      <c r="BB161" s="612" t="e">
        <f>VLOOKUP(B161,Accenture!$D$1:$H$6,5,0)</f>
        <v>#N/A</v>
      </c>
      <c r="BC161" s="612" t="e">
        <f>VLOOKUP(B161,'Endurance International Group'!$D$1:$H$2,5,0)</f>
        <v>#N/A</v>
      </c>
      <c r="BD161" s="612" t="e">
        <f>VLOOKUP(B161,Newgen!$D$1:$H$2,5,0)</f>
        <v>#N/A</v>
      </c>
      <c r="BE161" s="612" t="e">
        <f>VLOOKUP(B161,'3D Incredible'!D161:H161,5,0)</f>
        <v>#N/A</v>
      </c>
      <c r="BF161" s="612" t="e">
        <f>VLOOKUP(B161,'Raja Software Labs'!$D$2:$H$2,5,0)</f>
        <v>#N/A</v>
      </c>
      <c r="BG161" s="612" t="e">
        <f>VLOOKUP(B161,Wipro!$D$1:$H$2,5,0)</f>
        <v>#N/A</v>
      </c>
      <c r="BH161" s="612" t="e">
        <f>VLOOKUP(B161,'Perch Technologies'!$D$2:$H$2,5,0)</f>
        <v>#N/A</v>
      </c>
      <c r="BI161" s="612" t="e">
        <f>VLOOKUP(B161,'Morning Star'!$D$1:$H$6,5,0)</f>
        <v>#N/A</v>
      </c>
      <c r="BJ161" s="612" t="e">
        <f>VLOOKUP(B161,Flexiloans!$D$1:$H$2,5,0)</f>
        <v>#N/A</v>
      </c>
      <c r="BK161" s="612" t="e">
        <f>VLOOKUP(B161,'Thirdware Solutions'!$D$1:$H$2,5,0)</f>
        <v>#N/A</v>
      </c>
      <c r="BL161" s="612" t="e">
        <f>VLOOKUP(B161,Tescom!$D$1:$H$8,5,0)</f>
        <v>#N/A</v>
      </c>
      <c r="BM161" s="612" t="e">
        <f>VLOOKUP(B161,'Cogno AI'!$D$1:$H$2,5,0)</f>
        <v>#N/A</v>
      </c>
      <c r="BN161" s="612" t="e">
        <f>VLOOKUP(B161,'ABM Knowledgeware'!$D$1:$H$2,5,0)</f>
        <v>#N/A</v>
      </c>
      <c r="BO161" s="612" t="e">
        <f>VLOOKUP(B161,'Concerto Software'!$D$1:$H$3,5,0)</f>
        <v>#N/A</v>
      </c>
      <c r="BP161" s="612" t="e">
        <f>VLOOKUP(B161,'My Captain'!$D$1:$H$4,5,0)</f>
        <v>#N/A</v>
      </c>
      <c r="BQ161" s="612" t="e">
        <f>VLOOKUP(B161,'Finoux Solutions'!$D$2:$H$4,5,0)</f>
        <v>#N/A</v>
      </c>
      <c r="BR161" s="612" t="e">
        <f>VLOOKUP(B161,'MITR Learning'!$D$1:$H$2,5,0)</f>
        <v>#N/A</v>
      </c>
      <c r="BS161" s="612" t="e">
        <f>VLOOKUP(B161,Nucsoft!$D$2:$H$6,5,0)</f>
        <v>#N/A</v>
      </c>
      <c r="BT161" s="612" t="e">
        <f>VLOOKUP(B161,'Paras Cadd'!$D$1:$H$2,5,0)</f>
        <v>#N/A</v>
      </c>
      <c r="BU161" s="612" t="e">
        <f>VLOOKUP(B161,'ICICI Securities'!$D$1:$H$2,5,0)</f>
        <v>#N/A</v>
      </c>
      <c r="BV161" s="612" t="e">
        <f>VLOOKUP(B161,'Citius Tech'!$D$2:$H$5,5,0)</f>
        <v>#N/A</v>
      </c>
      <c r="BW161" s="612" t="e">
        <f>VLOOKUP(B161,'Buzzy Brains'!$D$2:$H$2,5,0)</f>
        <v>#N/A</v>
      </c>
      <c r="BX161" s="612" t="e">
        <f>VLOOKUP(B161,'Decimal Point'!$D$2:$H$2,5,0)</f>
        <v>#N/A</v>
      </c>
      <c r="BY161" s="612" t="e">
        <f>VLOOKUP(B161,'Sankey Business Solutions'!$D$2:$H$3,5,0)</f>
        <v>#N/A</v>
      </c>
      <c r="BZ161" s="612" t="e">
        <f>VLOOKUP(B161,'Nangia &amp; Co LLP'!$D$2:$H$2,5,0)</f>
        <v>#N/A</v>
      </c>
      <c r="CA161" s="612" t="e">
        <f>VLOOKUP(B161,'FIS Solutions India Pvt Ltd'!$D$2:$H$2,5,0)</f>
        <v>#N/A</v>
      </c>
      <c r="CB161" s="612" t="e">
        <f>VLOOKUP(B161,'Delta Technology &amp; Management '!$D$2:$H$16,5,0)</f>
        <v>#N/A</v>
      </c>
      <c r="CC161" s="612" t="e">
        <f>VLOOKUP(B161,'Espoir Networks'!$D$3:$H$11,5,0)</f>
        <v>#N/A</v>
      </c>
      <c r="CD161" s="612" t="e">
        <f>VLOOKUP(B161,'Servosys Solution'!$D$3:$H$5,5,0)</f>
        <v>#N/A</v>
      </c>
      <c r="CE161" s="612" t="e">
        <f>VLOOKUP(B161,'Ribbon Communications'!$D$3:$H$4,5,0)</f>
        <v>#N/A</v>
      </c>
      <c r="CF161" s="612">
        <f t="shared" si="7"/>
        <v>1</v>
      </c>
      <c r="CG161" s="129" t="s">
        <v>695</v>
      </c>
      <c r="CH161" s="129">
        <v>341651157225</v>
      </c>
      <c r="CI161" s="129" t="s">
        <v>81</v>
      </c>
      <c r="CJ161" s="129" t="s">
        <v>11909</v>
      </c>
      <c r="CK161" s="132">
        <v>43282</v>
      </c>
      <c r="CL161" s="129">
        <v>2021</v>
      </c>
      <c r="CM161" s="128" t="s">
        <v>696</v>
      </c>
      <c r="CN161" s="129">
        <v>392</v>
      </c>
      <c r="CO161" s="133">
        <v>78.400000000000006</v>
      </c>
      <c r="CP161" s="129">
        <v>2015</v>
      </c>
      <c r="CQ161" s="129" t="s">
        <v>276</v>
      </c>
      <c r="CR161" s="128" t="s">
        <v>295</v>
      </c>
      <c r="CS161" s="129" t="s">
        <v>81</v>
      </c>
      <c r="CT161" s="133" t="s">
        <v>81</v>
      </c>
      <c r="CU161" s="129" t="s">
        <v>81</v>
      </c>
      <c r="CV161" s="129" t="s">
        <v>109</v>
      </c>
      <c r="CW161" s="131" t="s">
        <v>697</v>
      </c>
      <c r="CX161" s="131" t="s">
        <v>336</v>
      </c>
      <c r="CY161" s="129">
        <v>1447</v>
      </c>
      <c r="CZ161" s="129">
        <v>85.12</v>
      </c>
      <c r="DA161" s="129">
        <v>2018</v>
      </c>
      <c r="DB161" s="129" t="s">
        <v>112</v>
      </c>
      <c r="DC161" s="129" t="s">
        <v>113</v>
      </c>
      <c r="DD161" s="129">
        <v>79.34</v>
      </c>
      <c r="DE161" s="129">
        <v>80.739999999999995</v>
      </c>
      <c r="DF161" s="129">
        <v>0</v>
      </c>
      <c r="DG161" s="131" t="s">
        <v>81</v>
      </c>
      <c r="DH161" s="131" t="s">
        <v>81</v>
      </c>
      <c r="DI161" s="134">
        <v>8.3800000000000008</v>
      </c>
      <c r="DJ161" s="134">
        <v>8.15</v>
      </c>
      <c r="DK161" s="134">
        <v>7.78</v>
      </c>
      <c r="DL161" s="134"/>
      <c r="DM161" s="129">
        <v>24.31</v>
      </c>
      <c r="DN161" s="129">
        <v>8.11</v>
      </c>
      <c r="DO161" s="129"/>
      <c r="DP161" s="131" t="s">
        <v>114</v>
      </c>
      <c r="DQ161" s="129">
        <v>0</v>
      </c>
      <c r="DR161" s="129">
        <v>0</v>
      </c>
      <c r="DS161" s="129" t="s">
        <v>83</v>
      </c>
      <c r="DT161" s="129" t="s">
        <v>83</v>
      </c>
      <c r="DU161" s="129" t="s">
        <v>83</v>
      </c>
      <c r="DV161" s="129" t="s">
        <v>83</v>
      </c>
      <c r="DW161" s="131" t="s">
        <v>83</v>
      </c>
      <c r="DX161" s="131" t="s">
        <v>84</v>
      </c>
      <c r="DY161" s="131" t="s">
        <v>81</v>
      </c>
      <c r="DZ161" s="131" t="s">
        <v>698</v>
      </c>
      <c r="EA161" s="131" t="s">
        <v>699</v>
      </c>
      <c r="EB161" s="131" t="s">
        <v>700</v>
      </c>
      <c r="EC161" s="131" t="s">
        <v>88</v>
      </c>
      <c r="ED161" s="131" t="s">
        <v>89</v>
      </c>
      <c r="EE161" s="131" t="s">
        <v>701</v>
      </c>
      <c r="EF161" s="131" t="s">
        <v>702</v>
      </c>
      <c r="EG161" s="131" t="s">
        <v>81</v>
      </c>
      <c r="EH161" s="131" t="s">
        <v>703</v>
      </c>
      <c r="EI161" s="131" t="s">
        <v>704</v>
      </c>
      <c r="EJ161" s="135" t="s">
        <v>705</v>
      </c>
      <c r="EK161" s="135" t="s">
        <v>706</v>
      </c>
      <c r="EL161" s="135" t="s">
        <v>707</v>
      </c>
      <c r="EM161" s="135" t="s">
        <v>708</v>
      </c>
      <c r="EN161" s="131" t="s">
        <v>709</v>
      </c>
    </row>
    <row r="162" spans="1:144" ht="18" thickTop="1" thickBot="1">
      <c r="A162" s="575">
        <f t="shared" si="8"/>
        <v>161</v>
      </c>
      <c r="B162" s="572" t="s">
        <v>1337</v>
      </c>
      <c r="C162" s="600" t="s">
        <v>11793</v>
      </c>
      <c r="D162" s="570" t="s">
        <v>13209</v>
      </c>
      <c r="E162" s="568" t="str">
        <f t="shared" si="6"/>
        <v>Not Placed</v>
      </c>
      <c r="F162" s="570" t="s">
        <v>12493</v>
      </c>
      <c r="G162" s="570" t="s">
        <v>226</v>
      </c>
      <c r="H162" s="131" t="str">
        <f>VLOOKUP(B162,CMPN3!C:E,3,0)</f>
        <v>Direct Second Year Engineering without live KT</v>
      </c>
      <c r="I162" s="610" t="s">
        <v>1339</v>
      </c>
      <c r="J162" s="572">
        <v>22</v>
      </c>
      <c r="K162" s="611" t="s">
        <v>1340</v>
      </c>
      <c r="L162" s="611" t="s">
        <v>1341</v>
      </c>
      <c r="M162" s="611" t="s">
        <v>1342</v>
      </c>
      <c r="N162" s="612" t="s">
        <v>1336</v>
      </c>
      <c r="O162" s="612">
        <v>8390913189</v>
      </c>
      <c r="P162" s="612">
        <v>9307698636</v>
      </c>
      <c r="Q162" s="612" t="e">
        <f>VLOOKUP(B162,'TCS CON'!$D$1:$H$98,5,0)</f>
        <v>#N/A</v>
      </c>
      <c r="R162" s="612" t="e">
        <f>VLOOKUP(B162,LTI!$C$1:$H$46,6,0)</f>
        <v>#N/A</v>
      </c>
      <c r="S162" s="612" t="e">
        <f>VLOOKUP(B162,JARO!$E$2:$I$11,5,0)</f>
        <v>#N/A</v>
      </c>
      <c r="T162" s="612" t="e">
        <f>VLOOKUP(B162,Capgemini!$D$3:$H$78,5,0)</f>
        <v>#N/A</v>
      </c>
      <c r="U162" s="612" t="e">
        <f>VLOOKUP(B162,Carwale!$D$1:$H$4,5,0)</f>
        <v>#N/A</v>
      </c>
      <c r="V162" s="612" t="e">
        <f>VLOOKUP(B162,'Interactive Brokers'!E:I,5,0)</f>
        <v>#N/A</v>
      </c>
      <c r="W162" s="612" t="e">
        <f>VLOOKUP(B162,'REL Jio'!E:I,5,0)</f>
        <v>#N/A</v>
      </c>
      <c r="X162" s="612" t="e">
        <f>VLOOKUP(B162,'Sciative Sol'!E:I,5,0)</f>
        <v>#N/A</v>
      </c>
      <c r="Y162" s="612" t="e">
        <f>VLOOKUP(B162,'Hexaware Tech'!E:I,5,0)</f>
        <v>#N/A</v>
      </c>
      <c r="Z162" s="612" t="e">
        <f>VLOOKUP(B162,Axis!D:H,5,0)</f>
        <v>#N/A</v>
      </c>
      <c r="AA162" s="612" t="e">
        <f>VLOOKUP(B162,Ugam!$D$3:$H$26,5,0)</f>
        <v>#N/A</v>
      </c>
      <c r="AB162" s="612" t="e">
        <f>VLOOKUP(B162,Zeus!F:J,5,0)</f>
        <v>#N/A</v>
      </c>
      <c r="AC162" s="612" t="e">
        <f>VLOOKUP(B162,Montran!F:J,5,0)</f>
        <v>#N/A</v>
      </c>
      <c r="AD162" s="612" t="e">
        <f>VLOOKUP(B162,Endurance!G162:L162,5,0)</f>
        <v>#N/A</v>
      </c>
      <c r="AE162" s="612" t="e">
        <f>VLOOKUP(B162,'Swabhav Techlabs'!$F$1:$J$2,5,0)</f>
        <v>#N/A</v>
      </c>
      <c r="AF162" s="612" t="e">
        <f>VLOOKUP(B162,'Quality Kiosk'!$F$1:$J$18,5,0)</f>
        <v>#N/A</v>
      </c>
      <c r="AG162" s="612" t="e">
        <f>VLOOKUP(B162,'Lemon VB'!$F$1:$J$2,5,0)</f>
        <v>#N/A</v>
      </c>
      <c r="AH162" s="612" t="e">
        <f>VLOOKUP(B162,Gocomet!$E$1:$I$3,5,0)</f>
        <v>#N/A</v>
      </c>
      <c r="AI162" s="612" t="e">
        <f>VLOOKUP(B162,'Ingram Micro'!$E$1:$I$8,5,0)</f>
        <v>#N/A</v>
      </c>
      <c r="AJ162" s="612" t="e">
        <f>VLOOKUP(B162,'DePronto Infotech'!$E$1:$I$2,5,0)</f>
        <v>#N/A</v>
      </c>
      <c r="AK162" s="612" t="e">
        <f>VLOOKUP(B162,'Reliance Retail'!$E$1:$I$4,5,0)</f>
        <v>#N/A</v>
      </c>
      <c r="AL162" s="612" t="e">
        <f>VLOOKUP(B162,'Bright Champs'!$D$1:$H$13,5,0)</f>
        <v>#N/A</v>
      </c>
      <c r="AM162" s="612" t="e">
        <f>VLOOKUP(B162,Neosoft!$E$1:$I$12,5,0)</f>
        <v>#N/A</v>
      </c>
      <c r="AN162" s="612" t="e">
        <f>VLOOKUP(B162,Infosys!$E$1:$I$3,5,0)</f>
        <v>#N/A</v>
      </c>
      <c r="AO162" s="612" t="e">
        <f>VLOOKUP(B162,Cerelabs!$E$1:$I$5,5,0)</f>
        <v>#N/A</v>
      </c>
      <c r="AP162" s="612" t="e">
        <f>VLOOKUP(B162,'Neebal Technologies'!$D$1:$H$2,5,0)</f>
        <v>#N/A</v>
      </c>
      <c r="AQ162" s="612" t="e">
        <f>VLOOKUP(B162,'Vertiv Energy'!$D$1:$H$2,5,0)</f>
        <v>#N/A</v>
      </c>
      <c r="AR162" s="612" t="e">
        <f>VLOOKUP(B162,'Acidaes Solutions (CRMNEXT)'!$D$1:$H$3,5,0)</f>
        <v>#N/A</v>
      </c>
      <c r="AS162" s="612" t="e">
        <f>VLOOKUP(B162,Growisto!$D$1:$H$2,5,0)</f>
        <v>#N/A</v>
      </c>
      <c r="AT162" s="612" t="e">
        <f>VLOOKUP(B162,'9.9 Mediaworx - Digit'!$D$1:$H$2,5,0)</f>
        <v>#N/A</v>
      </c>
      <c r="AU162" s="612" t="e">
        <f>VLOOKUP(B162,'Vistaar systems Pvt Ltd'!$D$2:$H$3,5,0)</f>
        <v>#N/A</v>
      </c>
      <c r="AV162" s="612" t="e">
        <f>VLOOKUP(B162,'Course 5i'!$D$2:$H$11,5,0)</f>
        <v>#N/A</v>
      </c>
      <c r="AW162" s="612" t="e">
        <f>VLOOKUP(B162,'Radiant Appliances &amp; Electronic'!$D$1:$H$13,5,0)</f>
        <v>#N/A</v>
      </c>
      <c r="AX162" s="612" t="e">
        <f>VLOOKUP(B162,'Atos Global'!$D$3:$H$27,5,0)</f>
        <v>#N/A</v>
      </c>
      <c r="AY162" s="612" t="e">
        <f>VLOOKUP(B162,'Saama Technologies'!$D$1:$H$2,5,0)</f>
        <v>#N/A</v>
      </c>
      <c r="AZ162" s="612" t="e">
        <f>VLOOKUP(B162,'Multiplier Solutions'!$D$1:$H$2,5,0)</f>
        <v>#N/A</v>
      </c>
      <c r="BA162" s="612" t="e">
        <f>VLOOKUP(B162,GEP!$D$2:$H$5,5,0)</f>
        <v>#N/A</v>
      </c>
      <c r="BB162" s="612" t="e">
        <f>VLOOKUP(B162,Accenture!$D$1:$H$6,5,0)</f>
        <v>#N/A</v>
      </c>
      <c r="BC162" s="612" t="e">
        <f>VLOOKUP(B162,'Endurance International Group'!$D$1:$H$2,5,0)</f>
        <v>#N/A</v>
      </c>
      <c r="BD162" s="612" t="e">
        <f>VLOOKUP(B162,Newgen!$D$1:$H$2,5,0)</f>
        <v>#N/A</v>
      </c>
      <c r="BE162" s="612" t="e">
        <f>VLOOKUP(B162,'3D Incredible'!D162:H162,5,0)</f>
        <v>#N/A</v>
      </c>
      <c r="BF162" s="612" t="e">
        <f>VLOOKUP(B162,'Raja Software Labs'!$D$2:$H$2,5,0)</f>
        <v>#N/A</v>
      </c>
      <c r="BG162" s="612" t="e">
        <f>VLOOKUP(B162,Wipro!$D$1:$H$2,5,0)</f>
        <v>#N/A</v>
      </c>
      <c r="BH162" s="612" t="e">
        <f>VLOOKUP(B162,'Perch Technologies'!$D$2:$H$2,5,0)</f>
        <v>#N/A</v>
      </c>
      <c r="BI162" s="612" t="e">
        <f>VLOOKUP(B162,'Morning Star'!$D$1:$H$6,5,0)</f>
        <v>#N/A</v>
      </c>
      <c r="BJ162" s="612" t="e">
        <f>VLOOKUP(B162,Flexiloans!$D$1:$H$2,5,0)</f>
        <v>#N/A</v>
      </c>
      <c r="BK162" s="612" t="e">
        <f>VLOOKUP(B162,'Thirdware Solutions'!$D$1:$H$2,5,0)</f>
        <v>#N/A</v>
      </c>
      <c r="BL162" s="612" t="e">
        <f>VLOOKUP(B162,Tescom!$D$1:$H$8,5,0)</f>
        <v>#N/A</v>
      </c>
      <c r="BM162" s="612" t="e">
        <f>VLOOKUP(B162,'Cogno AI'!$D$1:$H$2,5,0)</f>
        <v>#N/A</v>
      </c>
      <c r="BN162" s="612" t="e">
        <f>VLOOKUP(B162,'ABM Knowledgeware'!$D$1:$H$2,5,0)</f>
        <v>#N/A</v>
      </c>
      <c r="BO162" s="612" t="e">
        <f>VLOOKUP(B162,'Concerto Software'!$D$1:$H$3,5,0)</f>
        <v>#N/A</v>
      </c>
      <c r="BP162" s="612" t="e">
        <f>VLOOKUP(B162,'My Captain'!$D$1:$H$4,5,0)</f>
        <v>#N/A</v>
      </c>
      <c r="BQ162" s="612" t="e">
        <f>VLOOKUP(B162,'Finoux Solutions'!$D$2:$H$4,5,0)</f>
        <v>#N/A</v>
      </c>
      <c r="BR162" s="612" t="e">
        <f>VLOOKUP(B162,'MITR Learning'!$D$1:$H$2,5,0)</f>
        <v>#N/A</v>
      </c>
      <c r="BS162" s="612" t="e">
        <f>VLOOKUP(B162,Nucsoft!$D$2:$H$6,5,0)</f>
        <v>#N/A</v>
      </c>
      <c r="BT162" s="612" t="e">
        <f>VLOOKUP(B162,'Paras Cadd'!$D$1:$H$2,5,0)</f>
        <v>#N/A</v>
      </c>
      <c r="BU162" s="612" t="e">
        <f>VLOOKUP(B162,'ICICI Securities'!$D$1:$H$2,5,0)</f>
        <v>#N/A</v>
      </c>
      <c r="BV162" s="612" t="e">
        <f>VLOOKUP(B162,'Citius Tech'!$D$2:$H$5,5,0)</f>
        <v>#N/A</v>
      </c>
      <c r="BW162" s="612" t="e">
        <f>VLOOKUP(B162,'Buzzy Brains'!$D$2:$H$2,5,0)</f>
        <v>#N/A</v>
      </c>
      <c r="BX162" s="612" t="e">
        <f>VLOOKUP(B162,'Decimal Point'!$D$2:$H$2,5,0)</f>
        <v>#N/A</v>
      </c>
      <c r="BY162" s="612" t="e">
        <f>VLOOKUP(B162,'Sankey Business Solutions'!$D$2:$H$3,5,0)</f>
        <v>#N/A</v>
      </c>
      <c r="BZ162" s="612" t="e">
        <f>VLOOKUP(B162,'Nangia &amp; Co LLP'!$D$2:$H$2,5,0)</f>
        <v>#N/A</v>
      </c>
      <c r="CA162" s="612" t="e">
        <f>VLOOKUP(B162,'FIS Solutions India Pvt Ltd'!$D$2:$H$2,5,0)</f>
        <v>#N/A</v>
      </c>
      <c r="CB162" s="612" t="e">
        <f>VLOOKUP(B162,'Delta Technology &amp; Management '!$D$2:$H$16,5,0)</f>
        <v>#N/A</v>
      </c>
      <c r="CC162" s="612" t="e">
        <f>VLOOKUP(B162,'Espoir Networks'!$D$3:$H$11,5,0)</f>
        <v>#N/A</v>
      </c>
      <c r="CD162" s="612" t="e">
        <f>VLOOKUP(B162,'Servosys Solution'!$D$3:$H$5,5,0)</f>
        <v>#N/A</v>
      </c>
      <c r="CE162" s="612" t="e">
        <f>VLOOKUP(B162,'Ribbon Communications'!$D$3:$H$4,5,0)</f>
        <v>#N/A</v>
      </c>
      <c r="CF162" s="612">
        <f t="shared" si="7"/>
        <v>0</v>
      </c>
      <c r="CG162" s="129" t="s">
        <v>1343</v>
      </c>
      <c r="CH162" s="129">
        <v>225347098409</v>
      </c>
      <c r="CI162" s="129" t="s">
        <v>134</v>
      </c>
      <c r="CJ162" s="129" t="s">
        <v>11909</v>
      </c>
      <c r="CK162" s="132">
        <v>43282</v>
      </c>
      <c r="CL162" s="129">
        <v>2021</v>
      </c>
      <c r="CM162" s="128" t="s">
        <v>1344</v>
      </c>
      <c r="CN162" s="129">
        <v>419</v>
      </c>
      <c r="CO162" s="133">
        <v>83.8</v>
      </c>
      <c r="CP162" s="129">
        <v>2014</v>
      </c>
      <c r="CQ162" s="129" t="s">
        <v>79</v>
      </c>
      <c r="CR162" s="128" t="s">
        <v>295</v>
      </c>
      <c r="CS162" s="129" t="s">
        <v>81</v>
      </c>
      <c r="CT162" s="133" t="s">
        <v>81</v>
      </c>
      <c r="CU162" s="129" t="s">
        <v>81</v>
      </c>
      <c r="CV162" s="129" t="s">
        <v>109</v>
      </c>
      <c r="CW162" s="131" t="s">
        <v>1002</v>
      </c>
      <c r="CX162" s="131" t="s">
        <v>81</v>
      </c>
      <c r="CY162" s="129">
        <v>949</v>
      </c>
      <c r="CZ162" s="129">
        <v>82.52</v>
      </c>
      <c r="DA162" s="129">
        <v>2017</v>
      </c>
      <c r="DB162" s="129" t="s">
        <v>112</v>
      </c>
      <c r="DC162" s="129" t="s">
        <v>113</v>
      </c>
      <c r="DD162" s="129" t="s">
        <v>81</v>
      </c>
      <c r="DE162" s="129" t="s">
        <v>81</v>
      </c>
      <c r="DF162" s="129">
        <v>0</v>
      </c>
      <c r="DG162" s="131" t="s">
        <v>81</v>
      </c>
      <c r="DH162" s="131" t="s">
        <v>81</v>
      </c>
      <c r="DI162" s="134">
        <v>5.57</v>
      </c>
      <c r="DJ162" s="134">
        <v>6.55</v>
      </c>
      <c r="DK162" s="134">
        <v>7.07</v>
      </c>
      <c r="DL162" s="134">
        <v>8.76</v>
      </c>
      <c r="DM162" s="129">
        <v>27.95</v>
      </c>
      <c r="DN162" s="129">
        <v>6.98</v>
      </c>
      <c r="DO162" s="129"/>
      <c r="DP162" s="131" t="s">
        <v>114</v>
      </c>
      <c r="DQ162" s="129">
        <v>0</v>
      </c>
      <c r="DR162" s="129">
        <v>0</v>
      </c>
      <c r="DS162" s="129" t="s">
        <v>83</v>
      </c>
      <c r="DT162" s="129" t="s">
        <v>83</v>
      </c>
      <c r="DU162" s="129" t="s">
        <v>83</v>
      </c>
      <c r="DV162" s="129" t="s">
        <v>230</v>
      </c>
      <c r="DW162" s="131" t="s">
        <v>83</v>
      </c>
      <c r="DX162" s="131" t="s">
        <v>84</v>
      </c>
      <c r="DY162" s="131" t="s">
        <v>81</v>
      </c>
      <c r="DZ162" s="131" t="s">
        <v>1345</v>
      </c>
      <c r="EA162" s="131" t="s">
        <v>1327</v>
      </c>
      <c r="EB162" s="131" t="s">
        <v>1346</v>
      </c>
      <c r="EC162" s="131" t="s">
        <v>88</v>
      </c>
      <c r="ED162" s="131" t="s">
        <v>89</v>
      </c>
      <c r="EE162" s="131" t="s">
        <v>1347</v>
      </c>
      <c r="EF162" s="131" t="s">
        <v>1348</v>
      </c>
      <c r="EG162" s="131" t="s">
        <v>1349</v>
      </c>
      <c r="EH162" s="131" t="s">
        <v>1350</v>
      </c>
      <c r="EI162" s="131" t="s">
        <v>1351</v>
      </c>
      <c r="EJ162" s="135" t="s">
        <v>1352</v>
      </c>
      <c r="EK162" s="135" t="s">
        <v>1353</v>
      </c>
      <c r="EL162" s="135" t="s">
        <v>1354</v>
      </c>
      <c r="EM162" s="135" t="s">
        <v>1355</v>
      </c>
      <c r="EN162" s="131" t="s">
        <v>81</v>
      </c>
    </row>
    <row r="163" spans="1:144" ht="18" thickTop="1" thickBot="1">
      <c r="A163" s="575">
        <f t="shared" si="8"/>
        <v>162</v>
      </c>
      <c r="B163" s="572" t="s">
        <v>1843</v>
      </c>
      <c r="C163" s="600" t="s">
        <v>1844</v>
      </c>
      <c r="D163" s="570" t="s">
        <v>13209</v>
      </c>
      <c r="E163" s="568" t="str">
        <f t="shared" si="6"/>
        <v>Placed</v>
      </c>
      <c r="F163" s="570" t="s">
        <v>12493</v>
      </c>
      <c r="G163" s="570" t="s">
        <v>226</v>
      </c>
      <c r="H163" s="131" t="str">
        <f>VLOOKUP(B163,CMPN3!C:E,3,0)</f>
        <v>Direct Second Year Engineering without live KT</v>
      </c>
      <c r="I163" s="610" t="s">
        <v>1845</v>
      </c>
      <c r="J163" s="572">
        <v>23</v>
      </c>
      <c r="K163" s="611" t="s">
        <v>1846</v>
      </c>
      <c r="L163" s="611" t="s">
        <v>1846</v>
      </c>
      <c r="M163" s="611" t="s">
        <v>1847</v>
      </c>
      <c r="N163" s="612" t="s">
        <v>1842</v>
      </c>
      <c r="O163" s="612">
        <v>787208062</v>
      </c>
      <c r="P163" s="612">
        <v>9987245765</v>
      </c>
      <c r="Q163" s="612" t="e">
        <f>VLOOKUP(B163,'TCS CON'!$D$1:$H$98,5,0)</f>
        <v>#N/A</v>
      </c>
      <c r="R163" s="612">
        <f>VLOOKUP(B163,LTI!$C$1:$H$46,6,0)</f>
        <v>1000000</v>
      </c>
      <c r="S163" s="612" t="e">
        <f>VLOOKUP(B163,JARO!$E$2:$I$11,5,0)</f>
        <v>#N/A</v>
      </c>
      <c r="T163" s="612" t="e">
        <f>VLOOKUP(B163,Capgemini!$D$3:$H$78,5,0)</f>
        <v>#N/A</v>
      </c>
      <c r="U163" s="612" t="e">
        <f>VLOOKUP(B163,Carwale!$D$1:$H$4,5,0)</f>
        <v>#N/A</v>
      </c>
      <c r="V163" s="612" t="e">
        <f>VLOOKUP(B163,'Interactive Brokers'!E:I,5,0)</f>
        <v>#N/A</v>
      </c>
      <c r="W163" s="612" t="e">
        <f>VLOOKUP(B163,'REL Jio'!E:I,5,0)</f>
        <v>#N/A</v>
      </c>
      <c r="X163" s="612" t="e">
        <f>VLOOKUP(B163,'Sciative Sol'!E:I,5,0)</f>
        <v>#N/A</v>
      </c>
      <c r="Y163" s="612" t="e">
        <f>VLOOKUP(B163,'Hexaware Tech'!E:I,5,0)</f>
        <v>#N/A</v>
      </c>
      <c r="Z163" s="612" t="e">
        <f>VLOOKUP(B163,Axis!D:H,5,0)</f>
        <v>#N/A</v>
      </c>
      <c r="AA163" s="612" t="e">
        <f>VLOOKUP(B163,Ugam!$D$3:$H$26,5,0)</f>
        <v>#N/A</v>
      </c>
      <c r="AB163" s="612" t="e">
        <f>VLOOKUP(B163,Zeus!F:J,5,0)</f>
        <v>#N/A</v>
      </c>
      <c r="AC163" s="612" t="e">
        <f>VLOOKUP(B163,Montran!F:J,5,0)</f>
        <v>#N/A</v>
      </c>
      <c r="AD163" s="612" t="e">
        <f>VLOOKUP(B163,Endurance!G163:L163,5,0)</f>
        <v>#N/A</v>
      </c>
      <c r="AE163" s="612" t="e">
        <f>VLOOKUP(B163,'Swabhav Techlabs'!$F$1:$J$2,5,0)</f>
        <v>#N/A</v>
      </c>
      <c r="AF163" s="612" t="e">
        <f>VLOOKUP(B163,'Quality Kiosk'!$F$1:$J$18,5,0)</f>
        <v>#N/A</v>
      </c>
      <c r="AG163" s="612" t="e">
        <f>VLOOKUP(B163,'Lemon VB'!$F$1:$J$2,5,0)</f>
        <v>#N/A</v>
      </c>
      <c r="AH163" s="612" t="e">
        <f>VLOOKUP(B163,Gocomet!$E$1:$I$3,5,0)</f>
        <v>#N/A</v>
      </c>
      <c r="AI163" s="612" t="e">
        <f>VLOOKUP(B163,'Ingram Micro'!$E$1:$I$8,5,0)</f>
        <v>#N/A</v>
      </c>
      <c r="AJ163" s="612" t="e">
        <f>VLOOKUP(B163,'DePronto Infotech'!$E$1:$I$2,5,0)</f>
        <v>#N/A</v>
      </c>
      <c r="AK163" s="612" t="e">
        <f>VLOOKUP(B163,'Reliance Retail'!$E$1:$I$4,5,0)</f>
        <v>#N/A</v>
      </c>
      <c r="AL163" s="612" t="e">
        <f>VLOOKUP(B163,'Bright Champs'!$D$1:$H$13,5,0)</f>
        <v>#N/A</v>
      </c>
      <c r="AM163" s="612" t="e">
        <f>VLOOKUP(B163,Neosoft!$E$1:$I$12,5,0)</f>
        <v>#N/A</v>
      </c>
      <c r="AN163" s="612" t="e">
        <f>VLOOKUP(B163,Infosys!$E$1:$I$3,5,0)</f>
        <v>#N/A</v>
      </c>
      <c r="AO163" s="612" t="e">
        <f>VLOOKUP(B163,Cerelabs!$E$1:$I$5,5,0)</f>
        <v>#N/A</v>
      </c>
      <c r="AP163" s="612" t="e">
        <f>VLOOKUP(B163,'Neebal Technologies'!$D$1:$H$2,5,0)</f>
        <v>#N/A</v>
      </c>
      <c r="AQ163" s="612" t="e">
        <f>VLOOKUP(B163,'Vertiv Energy'!$D$1:$H$2,5,0)</f>
        <v>#N/A</v>
      </c>
      <c r="AR163" s="612" t="e">
        <f>VLOOKUP(B163,'Acidaes Solutions (CRMNEXT)'!$D$1:$H$3,5,0)</f>
        <v>#N/A</v>
      </c>
      <c r="AS163" s="612" t="e">
        <f>VLOOKUP(B163,Growisto!$D$1:$H$2,5,0)</f>
        <v>#N/A</v>
      </c>
      <c r="AT163" s="612" t="e">
        <f>VLOOKUP(B163,'9.9 Mediaworx - Digit'!$D$1:$H$2,5,0)</f>
        <v>#N/A</v>
      </c>
      <c r="AU163" s="612" t="e">
        <f>VLOOKUP(B163,'Vistaar systems Pvt Ltd'!$D$2:$H$3,5,0)</f>
        <v>#N/A</v>
      </c>
      <c r="AV163" s="612" t="e">
        <f>VLOOKUP(B163,'Course 5i'!$D$2:$H$11,5,0)</f>
        <v>#N/A</v>
      </c>
      <c r="AW163" s="612" t="e">
        <f>VLOOKUP(B163,'Radiant Appliances &amp; Electronic'!$D$1:$H$13,5,0)</f>
        <v>#N/A</v>
      </c>
      <c r="AX163" s="612" t="e">
        <f>VLOOKUP(B163,'Atos Global'!$D$3:$H$27,5,0)</f>
        <v>#N/A</v>
      </c>
      <c r="AY163" s="612" t="e">
        <f>VLOOKUP(B163,'Saama Technologies'!$D$1:$H$2,5,0)</f>
        <v>#N/A</v>
      </c>
      <c r="AZ163" s="612" t="e">
        <f>VLOOKUP(B163,'Multiplier Solutions'!$D$1:$H$2,5,0)</f>
        <v>#N/A</v>
      </c>
      <c r="BA163" s="612" t="e">
        <f>VLOOKUP(B163,GEP!$D$2:$H$5,5,0)</f>
        <v>#N/A</v>
      </c>
      <c r="BB163" s="612" t="e">
        <f>VLOOKUP(B163,Accenture!$D$1:$H$6,5,0)</f>
        <v>#N/A</v>
      </c>
      <c r="BC163" s="612" t="e">
        <f>VLOOKUP(B163,'Endurance International Group'!$D$1:$H$2,5,0)</f>
        <v>#N/A</v>
      </c>
      <c r="BD163" s="612" t="e">
        <f>VLOOKUP(B163,Newgen!$D$1:$H$2,5,0)</f>
        <v>#N/A</v>
      </c>
      <c r="BE163" s="612" t="e">
        <f>VLOOKUP(B163,'3D Incredible'!D163:H163,5,0)</f>
        <v>#N/A</v>
      </c>
      <c r="BF163" s="612" t="e">
        <f>VLOOKUP(B163,'Raja Software Labs'!$D$2:$H$2,5,0)</f>
        <v>#N/A</v>
      </c>
      <c r="BG163" s="612" t="e">
        <f>VLOOKUP(B163,Wipro!$D$1:$H$2,5,0)</f>
        <v>#N/A</v>
      </c>
      <c r="BH163" s="612" t="e">
        <f>VLOOKUP(B163,'Perch Technologies'!$D$2:$H$2,5,0)</f>
        <v>#N/A</v>
      </c>
      <c r="BI163" s="612" t="e">
        <f>VLOOKUP(B163,'Morning Star'!$D$1:$H$6,5,0)</f>
        <v>#N/A</v>
      </c>
      <c r="BJ163" s="612" t="e">
        <f>VLOOKUP(B163,Flexiloans!$D$1:$H$2,5,0)</f>
        <v>#N/A</v>
      </c>
      <c r="BK163" s="612" t="e">
        <f>VLOOKUP(B163,'Thirdware Solutions'!$D$1:$H$2,5,0)</f>
        <v>#N/A</v>
      </c>
      <c r="BL163" s="612" t="e">
        <f>VLOOKUP(B163,Tescom!$D$1:$H$8,5,0)</f>
        <v>#N/A</v>
      </c>
      <c r="BM163" s="612" t="e">
        <f>VLOOKUP(B163,'Cogno AI'!$D$1:$H$2,5,0)</f>
        <v>#N/A</v>
      </c>
      <c r="BN163" s="612" t="e">
        <f>VLOOKUP(B163,'ABM Knowledgeware'!$D$1:$H$2,5,0)</f>
        <v>#N/A</v>
      </c>
      <c r="BO163" s="612" t="e">
        <f>VLOOKUP(B163,'Concerto Software'!$D$1:$H$3,5,0)</f>
        <v>#N/A</v>
      </c>
      <c r="BP163" s="612" t="e">
        <f>VLOOKUP(B163,'My Captain'!$D$1:$H$4,5,0)</f>
        <v>#N/A</v>
      </c>
      <c r="BQ163" s="612" t="e">
        <f>VLOOKUP(B163,'Finoux Solutions'!$D$2:$H$4,5,0)</f>
        <v>#N/A</v>
      </c>
      <c r="BR163" s="612" t="e">
        <f>VLOOKUP(B163,'MITR Learning'!$D$1:$H$2,5,0)</f>
        <v>#N/A</v>
      </c>
      <c r="BS163" s="612" t="e">
        <f>VLOOKUP(B163,Nucsoft!$D$2:$H$6,5,0)</f>
        <v>#N/A</v>
      </c>
      <c r="BT163" s="612" t="e">
        <f>VLOOKUP(B163,'Paras Cadd'!$D$1:$H$2,5,0)</f>
        <v>#N/A</v>
      </c>
      <c r="BU163" s="612" t="e">
        <f>VLOOKUP(B163,'ICICI Securities'!$D$1:$H$2,5,0)</f>
        <v>#N/A</v>
      </c>
      <c r="BV163" s="612" t="e">
        <f>VLOOKUP(B163,'Citius Tech'!$D$2:$H$5,5,0)</f>
        <v>#N/A</v>
      </c>
      <c r="BW163" s="612" t="e">
        <f>VLOOKUP(B163,'Buzzy Brains'!$D$2:$H$2,5,0)</f>
        <v>#N/A</v>
      </c>
      <c r="BX163" s="612" t="e">
        <f>VLOOKUP(B163,'Decimal Point'!$D$2:$H$2,5,0)</f>
        <v>#N/A</v>
      </c>
      <c r="BY163" s="612" t="e">
        <f>VLOOKUP(B163,'Sankey Business Solutions'!$D$2:$H$3,5,0)</f>
        <v>#N/A</v>
      </c>
      <c r="BZ163" s="612" t="e">
        <f>VLOOKUP(B163,'Nangia &amp; Co LLP'!$D$2:$H$2,5,0)</f>
        <v>#N/A</v>
      </c>
      <c r="CA163" s="612" t="e">
        <f>VLOOKUP(B163,'FIS Solutions India Pvt Ltd'!$D$2:$H$2,5,0)</f>
        <v>#N/A</v>
      </c>
      <c r="CB163" s="612" t="e">
        <f>VLOOKUP(B163,'Delta Technology &amp; Management '!$D$2:$H$16,5,0)</f>
        <v>#N/A</v>
      </c>
      <c r="CC163" s="612" t="e">
        <f>VLOOKUP(B163,'Espoir Networks'!$D$3:$H$11,5,0)</f>
        <v>#N/A</v>
      </c>
      <c r="CD163" s="612" t="e">
        <f>VLOOKUP(B163,'Servosys Solution'!$D$3:$H$5,5,0)</f>
        <v>#N/A</v>
      </c>
      <c r="CE163" s="612" t="e">
        <f>VLOOKUP(B163,'Ribbon Communications'!$D$3:$H$4,5,0)</f>
        <v>#N/A</v>
      </c>
      <c r="CF163" s="612">
        <f t="shared" si="7"/>
        <v>1</v>
      </c>
      <c r="CG163" s="129" t="s">
        <v>1848</v>
      </c>
      <c r="CH163" s="129">
        <v>660862485162</v>
      </c>
      <c r="CI163" s="129" t="s">
        <v>1849</v>
      </c>
      <c r="CJ163" s="129" t="s">
        <v>11909</v>
      </c>
      <c r="CK163" s="132">
        <v>43282</v>
      </c>
      <c r="CL163" s="129">
        <v>2021</v>
      </c>
      <c r="CM163" s="128" t="s">
        <v>1850</v>
      </c>
      <c r="CN163" s="129">
        <v>351</v>
      </c>
      <c r="CO163" s="133">
        <v>70.3</v>
      </c>
      <c r="CP163" s="129">
        <v>2013</v>
      </c>
      <c r="CQ163" s="129" t="s">
        <v>276</v>
      </c>
      <c r="CR163" s="128" t="s">
        <v>1850</v>
      </c>
      <c r="CS163" s="129">
        <v>265</v>
      </c>
      <c r="CT163" s="133">
        <v>53</v>
      </c>
      <c r="CU163" s="129">
        <v>2015</v>
      </c>
      <c r="CV163" s="129" t="s">
        <v>276</v>
      </c>
      <c r="CW163" s="131" t="s">
        <v>1850</v>
      </c>
      <c r="CX163" s="131" t="s">
        <v>336</v>
      </c>
      <c r="CY163" s="129">
        <v>967</v>
      </c>
      <c r="CZ163" s="129">
        <v>92.1</v>
      </c>
      <c r="DA163" s="129">
        <v>2018</v>
      </c>
      <c r="DB163" s="129" t="s">
        <v>112</v>
      </c>
      <c r="DC163" s="129" t="s">
        <v>113</v>
      </c>
      <c r="DD163" s="129">
        <v>80.8</v>
      </c>
      <c r="DE163" s="129">
        <v>83.93</v>
      </c>
      <c r="DF163" s="129">
        <v>0</v>
      </c>
      <c r="DG163" s="131" t="s">
        <v>81</v>
      </c>
      <c r="DH163" s="131" t="s">
        <v>81</v>
      </c>
      <c r="DI163" s="134">
        <v>7.08</v>
      </c>
      <c r="DJ163" s="134">
        <v>7.67</v>
      </c>
      <c r="DK163" s="134">
        <v>8.33</v>
      </c>
      <c r="DL163" s="134">
        <v>8.73</v>
      </c>
      <c r="DM163" s="129">
        <v>23.08</v>
      </c>
      <c r="DN163" s="129">
        <v>7.69</v>
      </c>
      <c r="DO163" s="129"/>
      <c r="DP163" s="131" t="s">
        <v>114</v>
      </c>
      <c r="DQ163" s="129">
        <v>0</v>
      </c>
      <c r="DR163" s="129">
        <v>0</v>
      </c>
      <c r="DS163" s="129" t="s">
        <v>83</v>
      </c>
      <c r="DT163" s="129" t="s">
        <v>83</v>
      </c>
      <c r="DU163" s="129" t="s">
        <v>83</v>
      </c>
      <c r="DV163" s="129" t="s">
        <v>83</v>
      </c>
      <c r="DW163" s="131" t="s">
        <v>83</v>
      </c>
      <c r="DX163" s="131" t="s">
        <v>84</v>
      </c>
      <c r="DY163" s="131" t="s">
        <v>81</v>
      </c>
      <c r="DZ163" s="131" t="s">
        <v>1851</v>
      </c>
      <c r="EA163" s="131" t="s">
        <v>1852</v>
      </c>
      <c r="EB163" s="131" t="s">
        <v>1853</v>
      </c>
      <c r="EC163" s="131" t="s">
        <v>118</v>
      </c>
      <c r="ED163" s="131" t="s">
        <v>89</v>
      </c>
      <c r="EE163" s="131" t="s">
        <v>1854</v>
      </c>
      <c r="EF163" s="131" t="s">
        <v>1855</v>
      </c>
      <c r="EG163" s="131" t="s">
        <v>1856</v>
      </c>
      <c r="EH163" s="131" t="s">
        <v>81</v>
      </c>
      <c r="EI163" s="131" t="s">
        <v>1857</v>
      </c>
      <c r="EJ163" s="135" t="s">
        <v>1858</v>
      </c>
      <c r="EK163" s="135" t="s">
        <v>1859</v>
      </c>
      <c r="EL163" s="135" t="s">
        <v>1860</v>
      </c>
      <c r="EM163" s="135" t="s">
        <v>1861</v>
      </c>
      <c r="EN163" s="135" t="s">
        <v>1862</v>
      </c>
    </row>
    <row r="164" spans="1:144" ht="18" thickTop="1" thickBot="1">
      <c r="A164" s="575">
        <f t="shared" si="8"/>
        <v>163</v>
      </c>
      <c r="B164" s="572" t="s">
        <v>2483</v>
      </c>
      <c r="C164" s="600" t="s">
        <v>2484</v>
      </c>
      <c r="D164" s="570" t="s">
        <v>13209</v>
      </c>
      <c r="E164" s="568" t="str">
        <f t="shared" si="6"/>
        <v>Not Placed</v>
      </c>
      <c r="F164" s="570" t="s">
        <v>12493</v>
      </c>
      <c r="G164" s="570" t="s">
        <v>226</v>
      </c>
      <c r="H164" s="131" t="str">
        <f>VLOOKUP(B164,CMPN3!C:E,3,0)</f>
        <v>Direct Second Year Engineering without live KT</v>
      </c>
      <c r="I164" s="610" t="s">
        <v>2485</v>
      </c>
      <c r="J164" s="572">
        <v>20</v>
      </c>
      <c r="K164" s="611" t="s">
        <v>2486</v>
      </c>
      <c r="L164" s="611" t="s">
        <v>2486</v>
      </c>
      <c r="M164" s="611" t="s">
        <v>2487</v>
      </c>
      <c r="N164" s="612" t="s">
        <v>2482</v>
      </c>
      <c r="O164" s="612">
        <v>9372424119</v>
      </c>
      <c r="P164" s="612">
        <v>9372424119</v>
      </c>
      <c r="Q164" s="612" t="e">
        <f>VLOOKUP(B164,'TCS CON'!$D$1:$H$98,5,0)</f>
        <v>#N/A</v>
      </c>
      <c r="R164" s="612" t="e">
        <f>VLOOKUP(B164,LTI!$C$1:$H$46,6,0)</f>
        <v>#N/A</v>
      </c>
      <c r="S164" s="612" t="e">
        <f>VLOOKUP(B164,JARO!$E$2:$I$11,5,0)</f>
        <v>#N/A</v>
      </c>
      <c r="T164" s="612" t="e">
        <f>VLOOKUP(B164,Capgemini!$D$3:$H$78,5,0)</f>
        <v>#N/A</v>
      </c>
      <c r="U164" s="612" t="e">
        <f>VLOOKUP(B164,Carwale!$D$1:$H$4,5,0)</f>
        <v>#N/A</v>
      </c>
      <c r="V164" s="612" t="e">
        <f>VLOOKUP(B164,'Interactive Brokers'!E:I,5,0)</f>
        <v>#N/A</v>
      </c>
      <c r="W164" s="612" t="e">
        <f>VLOOKUP(B164,'REL Jio'!E:I,5,0)</f>
        <v>#N/A</v>
      </c>
      <c r="X164" s="612" t="e">
        <f>VLOOKUP(B164,'Sciative Sol'!E:I,5,0)</f>
        <v>#N/A</v>
      </c>
      <c r="Y164" s="612" t="e">
        <f>VLOOKUP(B164,'Hexaware Tech'!E:I,5,0)</f>
        <v>#N/A</v>
      </c>
      <c r="Z164" s="612" t="e">
        <f>VLOOKUP(B164,Axis!D:H,5,0)</f>
        <v>#N/A</v>
      </c>
      <c r="AA164" s="612" t="e">
        <f>VLOOKUP(B164,Ugam!$D$3:$H$26,5,0)</f>
        <v>#N/A</v>
      </c>
      <c r="AB164" s="612" t="e">
        <f>VLOOKUP(B164,Zeus!F:J,5,0)</f>
        <v>#N/A</v>
      </c>
      <c r="AC164" s="612" t="e">
        <f>VLOOKUP(B164,Montran!F:J,5,0)</f>
        <v>#N/A</v>
      </c>
      <c r="AD164" s="612" t="e">
        <f>VLOOKUP(B164,Endurance!G164:L164,5,0)</f>
        <v>#N/A</v>
      </c>
      <c r="AE164" s="612" t="e">
        <f>VLOOKUP(B164,'Swabhav Techlabs'!$F$1:$J$2,5,0)</f>
        <v>#N/A</v>
      </c>
      <c r="AF164" s="612" t="e">
        <f>VLOOKUP(B164,'Quality Kiosk'!$F$1:$J$18,5,0)</f>
        <v>#N/A</v>
      </c>
      <c r="AG164" s="612" t="e">
        <f>VLOOKUP(B164,'Lemon VB'!$F$1:$J$2,5,0)</f>
        <v>#N/A</v>
      </c>
      <c r="AH164" s="612" t="e">
        <f>VLOOKUP(B164,Gocomet!$E$1:$I$3,5,0)</f>
        <v>#N/A</v>
      </c>
      <c r="AI164" s="612" t="e">
        <f>VLOOKUP(B164,'Ingram Micro'!$E$1:$I$8,5,0)</f>
        <v>#N/A</v>
      </c>
      <c r="AJ164" s="612" t="e">
        <f>VLOOKUP(B164,'DePronto Infotech'!$E$1:$I$2,5,0)</f>
        <v>#N/A</v>
      </c>
      <c r="AK164" s="612" t="e">
        <f>VLOOKUP(B164,'Reliance Retail'!$E$1:$I$4,5,0)</f>
        <v>#N/A</v>
      </c>
      <c r="AL164" s="612" t="e">
        <f>VLOOKUP(B164,'Bright Champs'!$D$1:$H$13,5,0)</f>
        <v>#N/A</v>
      </c>
      <c r="AM164" s="612" t="e">
        <f>VLOOKUP(B164,Neosoft!$E$1:$I$12,5,0)</f>
        <v>#N/A</v>
      </c>
      <c r="AN164" s="612" t="e">
        <f>VLOOKUP(B164,Infosys!$E$1:$I$3,5,0)</f>
        <v>#N/A</v>
      </c>
      <c r="AO164" s="612" t="e">
        <f>VLOOKUP(B164,Cerelabs!$E$1:$I$5,5,0)</f>
        <v>#N/A</v>
      </c>
      <c r="AP164" s="612" t="e">
        <f>VLOOKUP(B164,'Neebal Technologies'!$D$1:$H$2,5,0)</f>
        <v>#N/A</v>
      </c>
      <c r="AQ164" s="612" t="e">
        <f>VLOOKUP(B164,'Vertiv Energy'!$D$1:$H$2,5,0)</f>
        <v>#N/A</v>
      </c>
      <c r="AR164" s="612" t="e">
        <f>VLOOKUP(B164,'Acidaes Solutions (CRMNEXT)'!$D$1:$H$3,5,0)</f>
        <v>#N/A</v>
      </c>
      <c r="AS164" s="612" t="e">
        <f>VLOOKUP(B164,Growisto!$D$1:$H$2,5,0)</f>
        <v>#N/A</v>
      </c>
      <c r="AT164" s="612" t="e">
        <f>VLOOKUP(B164,'9.9 Mediaworx - Digit'!$D$1:$H$2,5,0)</f>
        <v>#N/A</v>
      </c>
      <c r="AU164" s="612" t="e">
        <f>VLOOKUP(B164,'Vistaar systems Pvt Ltd'!$D$2:$H$3,5,0)</f>
        <v>#N/A</v>
      </c>
      <c r="AV164" s="612" t="e">
        <f>VLOOKUP(B164,'Course 5i'!$D$2:$H$11,5,0)</f>
        <v>#N/A</v>
      </c>
      <c r="AW164" s="612" t="e">
        <f>VLOOKUP(B164,'Radiant Appliances &amp; Electronic'!$D$1:$H$13,5,0)</f>
        <v>#N/A</v>
      </c>
      <c r="AX164" s="612" t="e">
        <f>VLOOKUP(B164,'Atos Global'!$D$3:$H$27,5,0)</f>
        <v>#N/A</v>
      </c>
      <c r="AY164" s="612" t="e">
        <f>VLOOKUP(B164,'Saama Technologies'!$D$1:$H$2,5,0)</f>
        <v>#N/A</v>
      </c>
      <c r="AZ164" s="612" t="e">
        <f>VLOOKUP(B164,'Multiplier Solutions'!$D$1:$H$2,5,0)</f>
        <v>#N/A</v>
      </c>
      <c r="BA164" s="612" t="e">
        <f>VLOOKUP(B164,GEP!$D$2:$H$5,5,0)</f>
        <v>#N/A</v>
      </c>
      <c r="BB164" s="612" t="e">
        <f>VLOOKUP(B164,Accenture!$D$1:$H$6,5,0)</f>
        <v>#N/A</v>
      </c>
      <c r="BC164" s="612" t="e">
        <f>VLOOKUP(B164,'Endurance International Group'!$D$1:$H$2,5,0)</f>
        <v>#N/A</v>
      </c>
      <c r="BD164" s="612" t="e">
        <f>VLOOKUP(B164,Newgen!$D$1:$H$2,5,0)</f>
        <v>#N/A</v>
      </c>
      <c r="BE164" s="612" t="e">
        <f>VLOOKUP(B164,'3D Incredible'!D164:H164,5,0)</f>
        <v>#N/A</v>
      </c>
      <c r="BF164" s="612" t="e">
        <f>VLOOKUP(B164,'Raja Software Labs'!$D$2:$H$2,5,0)</f>
        <v>#N/A</v>
      </c>
      <c r="BG164" s="612" t="e">
        <f>VLOOKUP(B164,Wipro!$D$1:$H$2,5,0)</f>
        <v>#N/A</v>
      </c>
      <c r="BH164" s="612" t="e">
        <f>VLOOKUP(B164,'Perch Technologies'!$D$2:$H$2,5,0)</f>
        <v>#N/A</v>
      </c>
      <c r="BI164" s="612" t="e">
        <f>VLOOKUP(B164,'Morning Star'!$D$1:$H$6,5,0)</f>
        <v>#N/A</v>
      </c>
      <c r="BJ164" s="612" t="e">
        <f>VLOOKUP(B164,Flexiloans!$D$1:$H$2,5,0)</f>
        <v>#N/A</v>
      </c>
      <c r="BK164" s="612" t="e">
        <f>VLOOKUP(B164,'Thirdware Solutions'!$D$1:$H$2,5,0)</f>
        <v>#N/A</v>
      </c>
      <c r="BL164" s="612" t="e">
        <f>VLOOKUP(B164,Tescom!$D$1:$H$8,5,0)</f>
        <v>#N/A</v>
      </c>
      <c r="BM164" s="612" t="e">
        <f>VLOOKUP(B164,'Cogno AI'!$D$1:$H$2,5,0)</f>
        <v>#N/A</v>
      </c>
      <c r="BN164" s="612" t="e">
        <f>VLOOKUP(B164,'ABM Knowledgeware'!$D$1:$H$2,5,0)</f>
        <v>#N/A</v>
      </c>
      <c r="BO164" s="612" t="e">
        <f>VLOOKUP(B164,'Concerto Software'!$D$1:$H$3,5,0)</f>
        <v>#N/A</v>
      </c>
      <c r="BP164" s="612" t="e">
        <f>VLOOKUP(B164,'My Captain'!$D$1:$H$4,5,0)</f>
        <v>#N/A</v>
      </c>
      <c r="BQ164" s="612" t="e">
        <f>VLOOKUP(B164,'Finoux Solutions'!$D$2:$H$4,5,0)</f>
        <v>#N/A</v>
      </c>
      <c r="BR164" s="612" t="e">
        <f>VLOOKUP(B164,'MITR Learning'!$D$1:$H$2,5,0)</f>
        <v>#N/A</v>
      </c>
      <c r="BS164" s="612" t="e">
        <f>VLOOKUP(B164,Nucsoft!$D$2:$H$6,5,0)</f>
        <v>#N/A</v>
      </c>
      <c r="BT164" s="612" t="e">
        <f>VLOOKUP(B164,'Paras Cadd'!$D$1:$H$2,5,0)</f>
        <v>#N/A</v>
      </c>
      <c r="BU164" s="612" t="e">
        <f>VLOOKUP(B164,'ICICI Securities'!$D$1:$H$2,5,0)</f>
        <v>#N/A</v>
      </c>
      <c r="BV164" s="612" t="e">
        <f>VLOOKUP(B164,'Citius Tech'!$D$2:$H$5,5,0)</f>
        <v>#N/A</v>
      </c>
      <c r="BW164" s="612" t="e">
        <f>VLOOKUP(B164,'Buzzy Brains'!$D$2:$H$2,5,0)</f>
        <v>#N/A</v>
      </c>
      <c r="BX164" s="612" t="e">
        <f>VLOOKUP(B164,'Decimal Point'!$D$2:$H$2,5,0)</f>
        <v>#N/A</v>
      </c>
      <c r="BY164" s="612" t="e">
        <f>VLOOKUP(B164,'Sankey Business Solutions'!$D$2:$H$3,5,0)</f>
        <v>#N/A</v>
      </c>
      <c r="BZ164" s="612" t="e">
        <f>VLOOKUP(B164,'Nangia &amp; Co LLP'!$D$2:$H$2,5,0)</f>
        <v>#N/A</v>
      </c>
      <c r="CA164" s="612" t="e">
        <f>VLOOKUP(B164,'FIS Solutions India Pvt Ltd'!$D$2:$H$2,5,0)</f>
        <v>#N/A</v>
      </c>
      <c r="CB164" s="612" t="e">
        <f>VLOOKUP(B164,'Delta Technology &amp; Management '!$D$2:$H$16,5,0)</f>
        <v>#N/A</v>
      </c>
      <c r="CC164" s="612" t="e">
        <f>VLOOKUP(B164,'Espoir Networks'!$D$3:$H$11,5,0)</f>
        <v>#N/A</v>
      </c>
      <c r="CD164" s="612" t="e">
        <f>VLOOKUP(B164,'Servosys Solution'!$D$3:$H$5,5,0)</f>
        <v>#N/A</v>
      </c>
      <c r="CE164" s="612" t="e">
        <f>VLOOKUP(B164,'Ribbon Communications'!$D$3:$H$4,5,0)</f>
        <v>#N/A</v>
      </c>
      <c r="CF164" s="612">
        <f t="shared" si="7"/>
        <v>0</v>
      </c>
      <c r="CG164" s="129" t="s">
        <v>2488</v>
      </c>
      <c r="CH164" s="129" t="s">
        <v>2489</v>
      </c>
      <c r="CI164" s="129" t="s">
        <v>134</v>
      </c>
      <c r="CJ164" s="129" t="s">
        <v>11909</v>
      </c>
      <c r="CK164" s="132">
        <v>43282</v>
      </c>
      <c r="CL164" s="129">
        <v>2021</v>
      </c>
      <c r="CM164" s="128" t="s">
        <v>11958</v>
      </c>
      <c r="CN164" s="129">
        <v>408</v>
      </c>
      <c r="CO164" s="133">
        <v>81.599999999999994</v>
      </c>
      <c r="CP164" s="129">
        <v>2015</v>
      </c>
      <c r="CQ164" s="129" t="s">
        <v>79</v>
      </c>
      <c r="CR164" s="128" t="s">
        <v>295</v>
      </c>
      <c r="CS164" s="129" t="s">
        <v>81</v>
      </c>
      <c r="CT164" s="133" t="s">
        <v>81</v>
      </c>
      <c r="CU164" s="129" t="s">
        <v>81</v>
      </c>
      <c r="CV164" s="129" t="s">
        <v>109</v>
      </c>
      <c r="CW164" s="131" t="s">
        <v>2491</v>
      </c>
      <c r="CX164" s="131" t="s">
        <v>336</v>
      </c>
      <c r="CY164" s="129">
        <v>691</v>
      </c>
      <c r="CZ164" s="129">
        <v>86.38</v>
      </c>
      <c r="DA164" s="129">
        <v>2018</v>
      </c>
      <c r="DB164" s="129" t="s">
        <v>112</v>
      </c>
      <c r="DC164" s="129" t="s">
        <v>113</v>
      </c>
      <c r="DD164" s="129">
        <v>86.44</v>
      </c>
      <c r="DE164" s="129">
        <v>86.44</v>
      </c>
      <c r="DF164" s="129">
        <v>0</v>
      </c>
      <c r="DG164" s="131" t="s">
        <v>81</v>
      </c>
      <c r="DH164" s="131" t="s">
        <v>81</v>
      </c>
      <c r="DI164" s="134">
        <v>7.38</v>
      </c>
      <c r="DJ164" s="134">
        <v>7.96</v>
      </c>
      <c r="DK164" s="134">
        <v>7.85</v>
      </c>
      <c r="DL164" s="134">
        <v>9.61</v>
      </c>
      <c r="DM164" s="129">
        <v>32.799999999999997</v>
      </c>
      <c r="DN164" s="129">
        <v>8.1999999999999993</v>
      </c>
      <c r="DO164" s="129"/>
      <c r="DP164" s="131" t="s">
        <v>338</v>
      </c>
      <c r="DQ164" s="129">
        <v>0</v>
      </c>
      <c r="DR164" s="129">
        <v>0</v>
      </c>
      <c r="DS164" s="129" t="s">
        <v>83</v>
      </c>
      <c r="DT164" s="129" t="s">
        <v>83</v>
      </c>
      <c r="DU164" s="129" t="s">
        <v>83</v>
      </c>
      <c r="DV164" s="129" t="s">
        <v>83</v>
      </c>
      <c r="DW164" s="131" t="s">
        <v>83</v>
      </c>
      <c r="DX164" s="131" t="s">
        <v>84</v>
      </c>
      <c r="DY164" s="131" t="s">
        <v>81</v>
      </c>
      <c r="DZ164" s="131" t="s">
        <v>2492</v>
      </c>
      <c r="EA164" s="131" t="s">
        <v>86</v>
      </c>
      <c r="EB164" s="131" t="s">
        <v>2493</v>
      </c>
      <c r="EC164" s="131" t="s">
        <v>86</v>
      </c>
      <c r="ED164" s="131" t="s">
        <v>89</v>
      </c>
      <c r="EE164" s="131" t="s">
        <v>81</v>
      </c>
      <c r="EF164" s="131" t="s">
        <v>2494</v>
      </c>
      <c r="EG164" s="131" t="s">
        <v>2495</v>
      </c>
      <c r="EH164" s="131" t="s">
        <v>81</v>
      </c>
      <c r="EI164" s="131" t="s">
        <v>2496</v>
      </c>
      <c r="EJ164" s="135" t="s">
        <v>2497</v>
      </c>
      <c r="EK164" s="135" t="s">
        <v>2498</v>
      </c>
      <c r="EL164" s="135" t="s">
        <v>2499</v>
      </c>
      <c r="EM164" s="135" t="s">
        <v>2500</v>
      </c>
      <c r="EN164" s="131" t="s">
        <v>81</v>
      </c>
    </row>
    <row r="165" spans="1:144" ht="18" thickTop="1" thickBot="1">
      <c r="A165" s="575">
        <f t="shared" si="8"/>
        <v>164</v>
      </c>
      <c r="B165" s="572" t="s">
        <v>2716</v>
      </c>
      <c r="C165" s="600" t="s">
        <v>2717</v>
      </c>
      <c r="D165" s="570" t="s">
        <v>13209</v>
      </c>
      <c r="E165" s="568" t="str">
        <f t="shared" si="6"/>
        <v>Not Placed</v>
      </c>
      <c r="F165" s="570" t="s">
        <v>12493</v>
      </c>
      <c r="G165" s="570" t="s">
        <v>226</v>
      </c>
      <c r="H165" s="131" t="str">
        <f>VLOOKUP(B165,CMPN3!C:E,3,0)</f>
        <v>Direct Second Year Engineering without live KT</v>
      </c>
      <c r="I165" s="610">
        <v>36282</v>
      </c>
      <c r="J165" s="572">
        <v>21</v>
      </c>
      <c r="K165" s="611" t="s">
        <v>2718</v>
      </c>
      <c r="L165" s="611" t="s">
        <v>2718</v>
      </c>
      <c r="M165" s="611" t="s">
        <v>2719</v>
      </c>
      <c r="N165" s="612" t="s">
        <v>2715</v>
      </c>
      <c r="O165" s="612">
        <v>918828186880</v>
      </c>
      <c r="P165" s="612">
        <v>9833498917</v>
      </c>
      <c r="Q165" s="612" t="e">
        <f>VLOOKUP(B165,'TCS CON'!$D$1:$H$98,5,0)</f>
        <v>#N/A</v>
      </c>
      <c r="R165" s="612" t="e">
        <f>VLOOKUP(B165,LTI!$C$1:$H$46,6,0)</f>
        <v>#N/A</v>
      </c>
      <c r="S165" s="612" t="e">
        <f>VLOOKUP(B165,JARO!$E$2:$I$11,5,0)</f>
        <v>#N/A</v>
      </c>
      <c r="T165" s="612" t="e">
        <f>VLOOKUP(B165,Capgemini!$D$3:$H$78,5,0)</f>
        <v>#N/A</v>
      </c>
      <c r="U165" s="612" t="e">
        <f>VLOOKUP(B165,Carwale!$D$1:$H$4,5,0)</f>
        <v>#N/A</v>
      </c>
      <c r="V165" s="612" t="e">
        <f>VLOOKUP(B165,'Interactive Brokers'!E:I,5,0)</f>
        <v>#N/A</v>
      </c>
      <c r="W165" s="612" t="e">
        <f>VLOOKUP(B165,'REL Jio'!E:I,5,0)</f>
        <v>#N/A</v>
      </c>
      <c r="X165" s="612" t="e">
        <f>VLOOKUP(B165,'Sciative Sol'!E:I,5,0)</f>
        <v>#N/A</v>
      </c>
      <c r="Y165" s="612" t="e">
        <f>VLOOKUP(B165,'Hexaware Tech'!E:I,5,0)</f>
        <v>#N/A</v>
      </c>
      <c r="Z165" s="612" t="e">
        <f>VLOOKUP(B165,Axis!D:H,5,0)</f>
        <v>#N/A</v>
      </c>
      <c r="AA165" s="612" t="e">
        <f>VLOOKUP(B165,Ugam!$D$3:$H$26,5,0)</f>
        <v>#N/A</v>
      </c>
      <c r="AB165" s="612" t="e">
        <f>VLOOKUP(B165,Zeus!F:J,5,0)</f>
        <v>#N/A</v>
      </c>
      <c r="AC165" s="612" t="e">
        <f>VLOOKUP(B165,Montran!F:J,5,0)</f>
        <v>#N/A</v>
      </c>
      <c r="AD165" s="612" t="e">
        <f>VLOOKUP(B165,Endurance!G165:L165,5,0)</f>
        <v>#N/A</v>
      </c>
      <c r="AE165" s="612" t="e">
        <f>VLOOKUP(B165,'Swabhav Techlabs'!$F$1:$J$2,5,0)</f>
        <v>#N/A</v>
      </c>
      <c r="AF165" s="612" t="e">
        <f>VLOOKUP(B165,'Quality Kiosk'!$F$1:$J$18,5,0)</f>
        <v>#N/A</v>
      </c>
      <c r="AG165" s="612" t="e">
        <f>VLOOKUP(B165,'Lemon VB'!$F$1:$J$2,5,0)</f>
        <v>#N/A</v>
      </c>
      <c r="AH165" s="612" t="e">
        <f>VLOOKUP(B165,Gocomet!$E$1:$I$3,5,0)</f>
        <v>#N/A</v>
      </c>
      <c r="AI165" s="612" t="e">
        <f>VLOOKUP(B165,'Ingram Micro'!$E$1:$I$8,5,0)</f>
        <v>#N/A</v>
      </c>
      <c r="AJ165" s="612" t="e">
        <f>VLOOKUP(B165,'DePronto Infotech'!$E$1:$I$2,5,0)</f>
        <v>#N/A</v>
      </c>
      <c r="AK165" s="612" t="e">
        <f>VLOOKUP(B165,'Reliance Retail'!$E$1:$I$4,5,0)</f>
        <v>#N/A</v>
      </c>
      <c r="AL165" s="612" t="e">
        <f>VLOOKUP(B165,'Bright Champs'!$D$1:$H$13,5,0)</f>
        <v>#N/A</v>
      </c>
      <c r="AM165" s="612" t="e">
        <f>VLOOKUP(B165,Neosoft!$E$1:$I$12,5,0)</f>
        <v>#N/A</v>
      </c>
      <c r="AN165" s="612" t="e">
        <f>VLOOKUP(B165,Infosys!$E$1:$I$3,5,0)</f>
        <v>#N/A</v>
      </c>
      <c r="AO165" s="612" t="e">
        <f>VLOOKUP(B165,Cerelabs!$E$1:$I$5,5,0)</f>
        <v>#N/A</v>
      </c>
      <c r="AP165" s="612" t="e">
        <f>VLOOKUP(B165,'Neebal Technologies'!$D$1:$H$2,5,0)</f>
        <v>#N/A</v>
      </c>
      <c r="AQ165" s="612" t="e">
        <f>VLOOKUP(B165,'Vertiv Energy'!$D$1:$H$2,5,0)</f>
        <v>#N/A</v>
      </c>
      <c r="AR165" s="612" t="e">
        <f>VLOOKUP(B165,'Acidaes Solutions (CRMNEXT)'!$D$1:$H$3,5,0)</f>
        <v>#N/A</v>
      </c>
      <c r="AS165" s="612" t="e">
        <f>VLOOKUP(B165,Growisto!$D$1:$H$2,5,0)</f>
        <v>#N/A</v>
      </c>
      <c r="AT165" s="612" t="e">
        <f>VLOOKUP(B165,'9.9 Mediaworx - Digit'!$D$1:$H$2,5,0)</f>
        <v>#N/A</v>
      </c>
      <c r="AU165" s="612" t="e">
        <f>VLOOKUP(B165,'Vistaar systems Pvt Ltd'!$D$2:$H$3,5,0)</f>
        <v>#N/A</v>
      </c>
      <c r="AV165" s="612" t="e">
        <f>VLOOKUP(B165,'Course 5i'!$D$2:$H$11,5,0)</f>
        <v>#N/A</v>
      </c>
      <c r="AW165" s="612" t="e">
        <f>VLOOKUP(B165,'Radiant Appliances &amp; Electronic'!$D$1:$H$13,5,0)</f>
        <v>#N/A</v>
      </c>
      <c r="AX165" s="612" t="e">
        <f>VLOOKUP(B165,'Atos Global'!$D$3:$H$27,5,0)</f>
        <v>#N/A</v>
      </c>
      <c r="AY165" s="612" t="e">
        <f>VLOOKUP(B165,'Saama Technologies'!$D$1:$H$2,5,0)</f>
        <v>#N/A</v>
      </c>
      <c r="AZ165" s="612" t="e">
        <f>VLOOKUP(B165,'Multiplier Solutions'!$D$1:$H$2,5,0)</f>
        <v>#N/A</v>
      </c>
      <c r="BA165" s="612" t="e">
        <f>VLOOKUP(B165,GEP!$D$2:$H$5,5,0)</f>
        <v>#N/A</v>
      </c>
      <c r="BB165" s="612" t="e">
        <f>VLOOKUP(B165,Accenture!$D$1:$H$6,5,0)</f>
        <v>#N/A</v>
      </c>
      <c r="BC165" s="612" t="e">
        <f>VLOOKUP(B165,'Endurance International Group'!$D$1:$H$2,5,0)</f>
        <v>#N/A</v>
      </c>
      <c r="BD165" s="612" t="e">
        <f>VLOOKUP(B165,Newgen!$D$1:$H$2,5,0)</f>
        <v>#N/A</v>
      </c>
      <c r="BE165" s="612" t="e">
        <f>VLOOKUP(B165,'3D Incredible'!D165:H165,5,0)</f>
        <v>#N/A</v>
      </c>
      <c r="BF165" s="612" t="e">
        <f>VLOOKUP(B165,'Raja Software Labs'!$D$2:$H$2,5,0)</f>
        <v>#N/A</v>
      </c>
      <c r="BG165" s="612" t="e">
        <f>VLOOKUP(B165,Wipro!$D$1:$H$2,5,0)</f>
        <v>#N/A</v>
      </c>
      <c r="BH165" s="612" t="e">
        <f>VLOOKUP(B165,'Perch Technologies'!$D$2:$H$2,5,0)</f>
        <v>#N/A</v>
      </c>
      <c r="BI165" s="612" t="e">
        <f>VLOOKUP(B165,'Morning Star'!$D$1:$H$6,5,0)</f>
        <v>#N/A</v>
      </c>
      <c r="BJ165" s="612" t="e">
        <f>VLOOKUP(B165,Flexiloans!$D$1:$H$2,5,0)</f>
        <v>#N/A</v>
      </c>
      <c r="BK165" s="612" t="e">
        <f>VLOOKUP(B165,'Thirdware Solutions'!$D$1:$H$2,5,0)</f>
        <v>#N/A</v>
      </c>
      <c r="BL165" s="612" t="e">
        <f>VLOOKUP(B165,Tescom!$D$1:$H$8,5,0)</f>
        <v>#N/A</v>
      </c>
      <c r="BM165" s="612" t="e">
        <f>VLOOKUP(B165,'Cogno AI'!$D$1:$H$2,5,0)</f>
        <v>#N/A</v>
      </c>
      <c r="BN165" s="612" t="e">
        <f>VLOOKUP(B165,'ABM Knowledgeware'!$D$1:$H$2,5,0)</f>
        <v>#N/A</v>
      </c>
      <c r="BO165" s="612" t="e">
        <f>VLOOKUP(B165,'Concerto Software'!$D$1:$H$3,5,0)</f>
        <v>#N/A</v>
      </c>
      <c r="BP165" s="612" t="e">
        <f>VLOOKUP(B165,'My Captain'!$D$1:$H$4,5,0)</f>
        <v>#N/A</v>
      </c>
      <c r="BQ165" s="612" t="e">
        <f>VLOOKUP(B165,'Finoux Solutions'!$D$2:$H$4,5,0)</f>
        <v>#N/A</v>
      </c>
      <c r="BR165" s="612" t="e">
        <f>VLOOKUP(B165,'MITR Learning'!$D$1:$H$2,5,0)</f>
        <v>#N/A</v>
      </c>
      <c r="BS165" s="612" t="e">
        <f>VLOOKUP(B165,Nucsoft!$D$2:$H$6,5,0)</f>
        <v>#N/A</v>
      </c>
      <c r="BT165" s="612" t="e">
        <f>VLOOKUP(B165,'Paras Cadd'!$D$1:$H$2,5,0)</f>
        <v>#N/A</v>
      </c>
      <c r="BU165" s="612" t="e">
        <f>VLOOKUP(B165,'ICICI Securities'!$D$1:$H$2,5,0)</f>
        <v>#N/A</v>
      </c>
      <c r="BV165" s="612" t="e">
        <f>VLOOKUP(B165,'Citius Tech'!$D$2:$H$5,5,0)</f>
        <v>#N/A</v>
      </c>
      <c r="BW165" s="612" t="e">
        <f>VLOOKUP(B165,'Buzzy Brains'!$D$2:$H$2,5,0)</f>
        <v>#N/A</v>
      </c>
      <c r="BX165" s="612" t="e">
        <f>VLOOKUP(B165,'Decimal Point'!$D$2:$H$2,5,0)</f>
        <v>#N/A</v>
      </c>
      <c r="BY165" s="612" t="e">
        <f>VLOOKUP(B165,'Sankey Business Solutions'!$D$2:$H$3,5,0)</f>
        <v>#N/A</v>
      </c>
      <c r="BZ165" s="612" t="e">
        <f>VLOOKUP(B165,'Nangia &amp; Co LLP'!$D$2:$H$2,5,0)</f>
        <v>#N/A</v>
      </c>
      <c r="CA165" s="612" t="e">
        <f>VLOOKUP(B165,'FIS Solutions India Pvt Ltd'!$D$2:$H$2,5,0)</f>
        <v>#N/A</v>
      </c>
      <c r="CB165" s="612" t="e">
        <f>VLOOKUP(B165,'Delta Technology &amp; Management '!$D$2:$H$16,5,0)</f>
        <v>#N/A</v>
      </c>
      <c r="CC165" s="612" t="e">
        <f>VLOOKUP(B165,'Espoir Networks'!$D$3:$H$11,5,0)</f>
        <v>#N/A</v>
      </c>
      <c r="CD165" s="612" t="e">
        <f>VLOOKUP(B165,'Servosys Solution'!$D$3:$H$5,5,0)</f>
        <v>#N/A</v>
      </c>
      <c r="CE165" s="612" t="e">
        <f>VLOOKUP(B165,'Ribbon Communications'!$D$3:$H$4,5,0)</f>
        <v>#N/A</v>
      </c>
      <c r="CF165" s="612">
        <f t="shared" si="7"/>
        <v>0</v>
      </c>
      <c r="CG165" s="129" t="s">
        <v>2720</v>
      </c>
      <c r="CH165" s="129">
        <v>342863798655</v>
      </c>
      <c r="CI165" s="129" t="s">
        <v>134</v>
      </c>
      <c r="CJ165" s="129" t="s">
        <v>11909</v>
      </c>
      <c r="CK165" s="132">
        <v>43282</v>
      </c>
      <c r="CL165" s="129">
        <v>2021</v>
      </c>
      <c r="CM165" s="128" t="s">
        <v>2717</v>
      </c>
      <c r="CN165" s="129">
        <v>373</v>
      </c>
      <c r="CO165" s="133">
        <v>74.599999999999994</v>
      </c>
      <c r="CP165" s="129">
        <v>2015</v>
      </c>
      <c r="CQ165" s="129" t="s">
        <v>79</v>
      </c>
      <c r="CR165" s="128" t="s">
        <v>295</v>
      </c>
      <c r="CS165" s="129" t="s">
        <v>81</v>
      </c>
      <c r="CT165" s="133" t="s">
        <v>81</v>
      </c>
      <c r="CU165" s="129" t="s">
        <v>81</v>
      </c>
      <c r="CV165" s="129" t="s">
        <v>109</v>
      </c>
      <c r="CW165" s="131" t="s">
        <v>2721</v>
      </c>
      <c r="CX165" s="131" t="s">
        <v>2168</v>
      </c>
      <c r="CY165" s="129" t="s">
        <v>2722</v>
      </c>
      <c r="CZ165" s="129">
        <v>82.61</v>
      </c>
      <c r="DA165" s="129">
        <v>2018</v>
      </c>
      <c r="DB165" s="129" t="s">
        <v>112</v>
      </c>
      <c r="DC165" s="129" t="s">
        <v>113</v>
      </c>
      <c r="DD165" s="129">
        <v>82.61</v>
      </c>
      <c r="DE165" s="129">
        <v>82.61</v>
      </c>
      <c r="DF165" s="129">
        <v>0</v>
      </c>
      <c r="DG165" s="131" t="s">
        <v>81</v>
      </c>
      <c r="DH165" s="131" t="s">
        <v>81</v>
      </c>
      <c r="DI165" s="134">
        <v>5.85</v>
      </c>
      <c r="DJ165" s="134">
        <v>6.33</v>
      </c>
      <c r="DK165" s="134">
        <v>6.85</v>
      </c>
      <c r="DL165" s="134">
        <v>7.8</v>
      </c>
      <c r="DM165" s="129">
        <v>26.83</v>
      </c>
      <c r="DN165" s="129">
        <v>6.7</v>
      </c>
      <c r="DO165" s="129"/>
      <c r="DP165" s="131" t="s">
        <v>338</v>
      </c>
      <c r="DQ165" s="129">
        <v>0</v>
      </c>
      <c r="DR165" s="129">
        <v>0</v>
      </c>
      <c r="DS165" s="129" t="s">
        <v>83</v>
      </c>
      <c r="DT165" s="129" t="s">
        <v>83</v>
      </c>
      <c r="DU165" s="129" t="s">
        <v>83</v>
      </c>
      <c r="DV165" s="129" t="s">
        <v>83</v>
      </c>
      <c r="DW165" s="131" t="s">
        <v>83</v>
      </c>
      <c r="DX165" s="131" t="s">
        <v>84</v>
      </c>
      <c r="DY165" s="131" t="s">
        <v>81</v>
      </c>
      <c r="DZ165" s="131" t="s">
        <v>2723</v>
      </c>
      <c r="EA165" s="134">
        <v>250000</v>
      </c>
      <c r="EB165" s="131" t="s">
        <v>2724</v>
      </c>
      <c r="EC165" s="131" t="s">
        <v>2172</v>
      </c>
      <c r="ED165" s="131" t="s">
        <v>89</v>
      </c>
      <c r="EE165" s="131" t="s">
        <v>2725</v>
      </c>
      <c r="EF165" s="131" t="s">
        <v>2726</v>
      </c>
      <c r="EG165" s="131" t="s">
        <v>2727</v>
      </c>
      <c r="EH165" s="131" t="s">
        <v>2728</v>
      </c>
      <c r="EI165" s="131" t="s">
        <v>2729</v>
      </c>
      <c r="EJ165" s="135" t="s">
        <v>2730</v>
      </c>
      <c r="EK165" s="135" t="s">
        <v>2731</v>
      </c>
      <c r="EL165" s="135" t="s">
        <v>2732</v>
      </c>
      <c r="EM165" s="135" t="s">
        <v>2733</v>
      </c>
      <c r="EN165" s="131" t="s">
        <v>245</v>
      </c>
    </row>
    <row r="166" spans="1:144" ht="18" thickTop="1" thickBot="1">
      <c r="A166" s="575">
        <f t="shared" si="8"/>
        <v>165</v>
      </c>
      <c r="B166" s="572" t="s">
        <v>3141</v>
      </c>
      <c r="C166" s="600" t="s">
        <v>3142</v>
      </c>
      <c r="D166" s="570" t="s">
        <v>13209</v>
      </c>
      <c r="E166" s="568" t="str">
        <f t="shared" si="6"/>
        <v>Placed</v>
      </c>
      <c r="F166" s="570" t="s">
        <v>12493</v>
      </c>
      <c r="G166" s="570" t="s">
        <v>226</v>
      </c>
      <c r="H166" s="131" t="str">
        <f>VLOOKUP(B166,CMPN3!C:E,3,0)</f>
        <v>Direct Second Year Engineering without live KT</v>
      </c>
      <c r="I166" s="610" t="s">
        <v>3143</v>
      </c>
      <c r="J166" s="572">
        <v>22</v>
      </c>
      <c r="K166" s="611" t="s">
        <v>3144</v>
      </c>
      <c r="L166" s="611" t="s">
        <v>73</v>
      </c>
      <c r="M166" s="611" t="s">
        <v>3145</v>
      </c>
      <c r="N166" s="612" t="s">
        <v>3140</v>
      </c>
      <c r="O166" s="612">
        <v>9320886924</v>
      </c>
      <c r="P166" s="612">
        <v>8879672921</v>
      </c>
      <c r="Q166" s="612" t="e">
        <f>VLOOKUP(B166,'TCS CON'!$D$1:$H$98,5,0)</f>
        <v>#N/A</v>
      </c>
      <c r="R166" s="612" t="e">
        <f>VLOOKUP(B166,LTI!$C$1:$H$46,6,0)</f>
        <v>#N/A</v>
      </c>
      <c r="S166" s="612" t="e">
        <f>VLOOKUP(B166,JARO!$E$2:$I$11,5,0)</f>
        <v>#N/A</v>
      </c>
      <c r="T166" s="612" t="e">
        <f>VLOOKUP(B166,Capgemini!$D$3:$H$78,5,0)</f>
        <v>#N/A</v>
      </c>
      <c r="U166" s="612" t="e">
        <f>VLOOKUP(B166,Carwale!$D$1:$H$4,5,0)</f>
        <v>#N/A</v>
      </c>
      <c r="V166" s="612" t="e">
        <f>VLOOKUP(B166,'Interactive Brokers'!E:I,5,0)</f>
        <v>#N/A</v>
      </c>
      <c r="W166" s="612" t="e">
        <f>VLOOKUP(B166,'REL Jio'!E:I,5,0)</f>
        <v>#N/A</v>
      </c>
      <c r="X166" s="612" t="e">
        <f>VLOOKUP(B166,'Sciative Sol'!E:I,5,0)</f>
        <v>#N/A</v>
      </c>
      <c r="Y166" s="612" t="e">
        <f>VLOOKUP(B166,'Hexaware Tech'!E:I,5,0)</f>
        <v>#N/A</v>
      </c>
      <c r="Z166" s="612" t="e">
        <f>VLOOKUP(B166,Axis!D:H,5,0)</f>
        <v>#N/A</v>
      </c>
      <c r="AA166" s="612" t="e">
        <f>VLOOKUP(B166,Ugam!$D$3:$H$26,5,0)</f>
        <v>#N/A</v>
      </c>
      <c r="AB166" s="612" t="e">
        <f>VLOOKUP(B166,Zeus!F:J,5,0)</f>
        <v>#N/A</v>
      </c>
      <c r="AC166" s="612" t="e">
        <f>VLOOKUP(B166,Montran!F:J,5,0)</f>
        <v>#N/A</v>
      </c>
      <c r="AD166" s="612" t="e">
        <f>VLOOKUP(B166,Endurance!G166:L166,5,0)</f>
        <v>#N/A</v>
      </c>
      <c r="AE166" s="612" t="e">
        <f>VLOOKUP(B166,'Swabhav Techlabs'!$F$1:$J$2,5,0)</f>
        <v>#N/A</v>
      </c>
      <c r="AF166" s="612" t="e">
        <f>VLOOKUP(B166,'Quality Kiosk'!$F$1:$J$18,5,0)</f>
        <v>#N/A</v>
      </c>
      <c r="AG166" s="612" t="e">
        <f>VLOOKUP(B166,'Lemon VB'!$F$1:$J$2,5,0)</f>
        <v>#N/A</v>
      </c>
      <c r="AH166" s="612" t="e">
        <f>VLOOKUP(B166,Gocomet!$E$1:$I$3,5,0)</f>
        <v>#N/A</v>
      </c>
      <c r="AI166" s="612" t="e">
        <f>VLOOKUP(B166,'Ingram Micro'!$E$1:$I$8,5,0)</f>
        <v>#N/A</v>
      </c>
      <c r="AJ166" s="612" t="e">
        <f>VLOOKUP(B166,'DePronto Infotech'!$E$1:$I$2,5,0)</f>
        <v>#N/A</v>
      </c>
      <c r="AK166" s="612" t="e">
        <f>VLOOKUP(B166,'Reliance Retail'!$E$1:$I$4,5,0)</f>
        <v>#N/A</v>
      </c>
      <c r="AL166" s="612" t="e">
        <f>VLOOKUP(B166,'Bright Champs'!$D$1:$H$13,5,0)</f>
        <v>#N/A</v>
      </c>
      <c r="AM166" s="612" t="e">
        <f>VLOOKUP(B166,Neosoft!$E$1:$I$12,5,0)</f>
        <v>#N/A</v>
      </c>
      <c r="AN166" s="612" t="e">
        <f>VLOOKUP(B166,Infosys!$E$1:$I$3,5,0)</f>
        <v>#N/A</v>
      </c>
      <c r="AO166" s="612">
        <f>VLOOKUP(B166,Cerelabs!$E$1:$I$5,5,0)</f>
        <v>350000</v>
      </c>
      <c r="AP166" s="612" t="e">
        <f>VLOOKUP(B166,'Neebal Technologies'!$D$1:$H$2,5,0)</f>
        <v>#N/A</v>
      </c>
      <c r="AQ166" s="612" t="e">
        <f>VLOOKUP(B166,'Vertiv Energy'!$D$1:$H$2,5,0)</f>
        <v>#N/A</v>
      </c>
      <c r="AR166" s="612" t="e">
        <f>VLOOKUP(B166,'Acidaes Solutions (CRMNEXT)'!$D$1:$H$3,5,0)</f>
        <v>#N/A</v>
      </c>
      <c r="AS166" s="612" t="e">
        <f>VLOOKUP(B166,Growisto!$D$1:$H$2,5,0)</f>
        <v>#N/A</v>
      </c>
      <c r="AT166" s="612" t="e">
        <f>VLOOKUP(B166,'9.9 Mediaworx - Digit'!$D$1:$H$2,5,0)</f>
        <v>#N/A</v>
      </c>
      <c r="AU166" s="612" t="e">
        <f>VLOOKUP(B166,'Vistaar systems Pvt Ltd'!$D$2:$H$3,5,0)</f>
        <v>#N/A</v>
      </c>
      <c r="AV166" s="612" t="e">
        <f>VLOOKUP(B166,'Course 5i'!$D$2:$H$11,5,0)</f>
        <v>#N/A</v>
      </c>
      <c r="AW166" s="612" t="e">
        <f>VLOOKUP(B166,'Radiant Appliances &amp; Electronic'!$D$1:$H$13,5,0)</f>
        <v>#N/A</v>
      </c>
      <c r="AX166" s="612" t="e">
        <f>VLOOKUP(B166,'Atos Global'!$D$3:$H$27,5,0)</f>
        <v>#N/A</v>
      </c>
      <c r="AY166" s="612" t="e">
        <f>VLOOKUP(B166,'Saama Technologies'!$D$1:$H$2,5,0)</f>
        <v>#N/A</v>
      </c>
      <c r="AZ166" s="612" t="e">
        <f>VLOOKUP(B166,'Multiplier Solutions'!$D$1:$H$2,5,0)</f>
        <v>#N/A</v>
      </c>
      <c r="BA166" s="612" t="e">
        <f>VLOOKUP(B166,GEP!$D$2:$H$5,5,0)</f>
        <v>#N/A</v>
      </c>
      <c r="BB166" s="612" t="e">
        <f>VLOOKUP(B166,Accenture!$D$1:$H$6,5,0)</f>
        <v>#N/A</v>
      </c>
      <c r="BC166" s="612" t="e">
        <f>VLOOKUP(B166,'Endurance International Group'!$D$1:$H$2,5,0)</f>
        <v>#N/A</v>
      </c>
      <c r="BD166" s="612" t="e">
        <f>VLOOKUP(B166,Newgen!$D$1:$H$2,5,0)</f>
        <v>#N/A</v>
      </c>
      <c r="BE166" s="612" t="e">
        <f>VLOOKUP(B166,'3D Incredible'!D166:H166,5,0)</f>
        <v>#N/A</v>
      </c>
      <c r="BF166" s="612" t="e">
        <f>VLOOKUP(B166,'Raja Software Labs'!$D$2:$H$2,5,0)</f>
        <v>#N/A</v>
      </c>
      <c r="BG166" s="612" t="e">
        <f>VLOOKUP(B166,Wipro!$D$1:$H$2,5,0)</f>
        <v>#N/A</v>
      </c>
      <c r="BH166" s="612" t="e">
        <f>VLOOKUP(B166,'Perch Technologies'!$D$2:$H$2,5,0)</f>
        <v>#N/A</v>
      </c>
      <c r="BI166" s="612" t="e">
        <f>VLOOKUP(B166,'Morning Star'!$D$1:$H$6,5,0)</f>
        <v>#N/A</v>
      </c>
      <c r="BJ166" s="612" t="e">
        <f>VLOOKUP(B166,Flexiloans!$D$1:$H$2,5,0)</f>
        <v>#N/A</v>
      </c>
      <c r="BK166" s="612" t="e">
        <f>VLOOKUP(B166,'Thirdware Solutions'!$D$1:$H$2,5,0)</f>
        <v>#N/A</v>
      </c>
      <c r="BL166" s="612" t="e">
        <f>VLOOKUP(B166,Tescom!$D$1:$H$8,5,0)</f>
        <v>#N/A</v>
      </c>
      <c r="BM166" s="612" t="e">
        <f>VLOOKUP(B166,'Cogno AI'!$D$1:$H$2,5,0)</f>
        <v>#N/A</v>
      </c>
      <c r="BN166" s="612" t="e">
        <f>VLOOKUP(B166,'ABM Knowledgeware'!$D$1:$H$2,5,0)</f>
        <v>#N/A</v>
      </c>
      <c r="BO166" s="612" t="e">
        <f>VLOOKUP(B166,'Concerto Software'!$D$1:$H$3,5,0)</f>
        <v>#N/A</v>
      </c>
      <c r="BP166" s="612" t="e">
        <f>VLOOKUP(B166,'My Captain'!$D$1:$H$4,5,0)</f>
        <v>#N/A</v>
      </c>
      <c r="BQ166" s="612" t="e">
        <f>VLOOKUP(B166,'Finoux Solutions'!$D$2:$H$4,5,0)</f>
        <v>#N/A</v>
      </c>
      <c r="BR166" s="612" t="e">
        <f>VLOOKUP(B166,'MITR Learning'!$D$1:$H$2,5,0)</f>
        <v>#N/A</v>
      </c>
      <c r="BS166" s="612" t="e">
        <f>VLOOKUP(B166,Nucsoft!$D$2:$H$6,5,0)</f>
        <v>#N/A</v>
      </c>
      <c r="BT166" s="612" t="e">
        <f>VLOOKUP(B166,'Paras Cadd'!$D$1:$H$2,5,0)</f>
        <v>#N/A</v>
      </c>
      <c r="BU166" s="612" t="e">
        <f>VLOOKUP(B166,'ICICI Securities'!$D$1:$H$2,5,0)</f>
        <v>#N/A</v>
      </c>
      <c r="BV166" s="612" t="e">
        <f>VLOOKUP(B166,'Citius Tech'!$D$2:$H$5,5,0)</f>
        <v>#N/A</v>
      </c>
      <c r="BW166" s="612" t="e">
        <f>VLOOKUP(B166,'Buzzy Brains'!$D$2:$H$2,5,0)</f>
        <v>#N/A</v>
      </c>
      <c r="BX166" s="612" t="e">
        <f>VLOOKUP(B166,'Decimal Point'!$D$2:$H$2,5,0)</f>
        <v>#N/A</v>
      </c>
      <c r="BY166" s="612" t="e">
        <f>VLOOKUP(B166,'Sankey Business Solutions'!$D$2:$H$3,5,0)</f>
        <v>#N/A</v>
      </c>
      <c r="BZ166" s="612" t="e">
        <f>VLOOKUP(B166,'Nangia &amp; Co LLP'!$D$2:$H$2,5,0)</f>
        <v>#N/A</v>
      </c>
      <c r="CA166" s="612" t="e">
        <f>VLOOKUP(B166,'FIS Solutions India Pvt Ltd'!$D$2:$H$2,5,0)</f>
        <v>#N/A</v>
      </c>
      <c r="CB166" s="612" t="e">
        <f>VLOOKUP(B166,'Delta Technology &amp; Management '!$D$2:$H$16,5,0)</f>
        <v>#N/A</v>
      </c>
      <c r="CC166" s="612" t="e">
        <f>VLOOKUP(B166,'Espoir Networks'!$D$3:$H$11,5,0)</f>
        <v>#N/A</v>
      </c>
      <c r="CD166" s="612" t="e">
        <f>VLOOKUP(B166,'Servosys Solution'!$D$3:$H$5,5,0)</f>
        <v>#N/A</v>
      </c>
      <c r="CE166" s="612" t="e">
        <f>VLOOKUP(B166,'Ribbon Communications'!$D$3:$H$4,5,0)</f>
        <v>#N/A</v>
      </c>
      <c r="CF166" s="612">
        <f t="shared" si="7"/>
        <v>1</v>
      </c>
      <c r="CG166" s="129" t="s">
        <v>3146</v>
      </c>
      <c r="CH166" s="129">
        <v>403630878745</v>
      </c>
      <c r="CI166" s="129" t="s">
        <v>134</v>
      </c>
      <c r="CJ166" s="129" t="s">
        <v>11909</v>
      </c>
      <c r="CK166" s="132">
        <v>43282</v>
      </c>
      <c r="CL166" s="129">
        <v>2021</v>
      </c>
      <c r="CM166" s="128" t="s">
        <v>3147</v>
      </c>
      <c r="CN166" s="129">
        <v>408</v>
      </c>
      <c r="CO166" s="133">
        <v>81.599999999999994</v>
      </c>
      <c r="CP166" s="129">
        <v>2014</v>
      </c>
      <c r="CQ166" s="129" t="s">
        <v>79</v>
      </c>
      <c r="CR166" s="128" t="s">
        <v>12163</v>
      </c>
      <c r="CS166" s="129">
        <v>369</v>
      </c>
      <c r="CT166" s="133">
        <v>56.77</v>
      </c>
      <c r="CU166" s="129">
        <v>2016</v>
      </c>
      <c r="CV166" s="129" t="s">
        <v>79</v>
      </c>
      <c r="CW166" s="131" t="s">
        <v>3148</v>
      </c>
      <c r="CX166" s="131" t="s">
        <v>163</v>
      </c>
      <c r="CY166" s="129">
        <v>1290</v>
      </c>
      <c r="CZ166" s="129">
        <v>80.63</v>
      </c>
      <c r="DA166" s="129">
        <v>2018</v>
      </c>
      <c r="DB166" s="129" t="s">
        <v>944</v>
      </c>
      <c r="DC166" s="129" t="s">
        <v>113</v>
      </c>
      <c r="DD166" s="129">
        <v>70.349999999999994</v>
      </c>
      <c r="DE166" s="129">
        <v>70.7</v>
      </c>
      <c r="DF166" s="129">
        <v>0</v>
      </c>
      <c r="DG166" s="131" t="s">
        <v>81</v>
      </c>
      <c r="DH166" s="131" t="s">
        <v>81</v>
      </c>
      <c r="DI166" s="134">
        <v>6.04</v>
      </c>
      <c r="DJ166" s="134">
        <v>6.15</v>
      </c>
      <c r="DK166" s="134">
        <v>7.11</v>
      </c>
      <c r="DL166" s="134">
        <v>7.46</v>
      </c>
      <c r="DM166" s="129">
        <v>26.75</v>
      </c>
      <c r="DN166" s="129">
        <v>6.69</v>
      </c>
      <c r="DO166" s="129"/>
      <c r="DP166" s="131" t="s">
        <v>338</v>
      </c>
      <c r="DQ166" s="129">
        <v>0</v>
      </c>
      <c r="DR166" s="129">
        <v>0</v>
      </c>
      <c r="DS166" s="129" t="s">
        <v>83</v>
      </c>
      <c r="DT166" s="129" t="s">
        <v>83</v>
      </c>
      <c r="DU166" s="129" t="s">
        <v>83</v>
      </c>
      <c r="DV166" s="129" t="s">
        <v>83</v>
      </c>
      <c r="DW166" s="131" t="s">
        <v>83</v>
      </c>
      <c r="DX166" s="131" t="s">
        <v>84</v>
      </c>
      <c r="DY166" s="131" t="s">
        <v>81</v>
      </c>
      <c r="DZ166" s="131" t="s">
        <v>3149</v>
      </c>
      <c r="EA166" s="131" t="s">
        <v>3150</v>
      </c>
      <c r="EB166" s="131" t="s">
        <v>3149</v>
      </c>
      <c r="EC166" s="131" t="s">
        <v>88</v>
      </c>
      <c r="ED166" s="131" t="s">
        <v>89</v>
      </c>
      <c r="EE166" s="131" t="s">
        <v>81</v>
      </c>
      <c r="EF166" s="131" t="s">
        <v>3151</v>
      </c>
      <c r="EG166" s="131" t="s">
        <v>3152</v>
      </c>
      <c r="EH166" s="131" t="s">
        <v>81</v>
      </c>
      <c r="EI166" s="131" t="s">
        <v>3153</v>
      </c>
      <c r="EJ166" s="135" t="s">
        <v>3154</v>
      </c>
      <c r="EK166" s="135" t="s">
        <v>3155</v>
      </c>
      <c r="EL166" s="135" t="s">
        <v>3156</v>
      </c>
      <c r="EM166" s="135" t="s">
        <v>3157</v>
      </c>
      <c r="EN166" s="131" t="s">
        <v>81</v>
      </c>
    </row>
    <row r="167" spans="1:144" ht="18" thickTop="1" thickBot="1">
      <c r="A167" s="575">
        <f t="shared" si="8"/>
        <v>166</v>
      </c>
      <c r="B167" s="572" t="s">
        <v>3404</v>
      </c>
      <c r="C167" s="600" t="s">
        <v>3405</v>
      </c>
      <c r="D167" s="570" t="s">
        <v>13209</v>
      </c>
      <c r="E167" s="568" t="str">
        <f t="shared" si="6"/>
        <v>Placed</v>
      </c>
      <c r="F167" s="570" t="s">
        <v>12493</v>
      </c>
      <c r="G167" s="570" t="s">
        <v>226</v>
      </c>
      <c r="H167" s="131" t="str">
        <f>VLOOKUP(B167,CMPN3!C:E,3,0)</f>
        <v>Direct Second Year Engineering without live KT</v>
      </c>
      <c r="I167" s="610" t="s">
        <v>3406</v>
      </c>
      <c r="J167" s="572">
        <v>20</v>
      </c>
      <c r="K167" s="611" t="s">
        <v>3407</v>
      </c>
      <c r="L167" s="611" t="s">
        <v>73</v>
      </c>
      <c r="M167" s="611" t="s">
        <v>3408</v>
      </c>
      <c r="N167" s="612" t="s">
        <v>3403</v>
      </c>
      <c r="O167" s="612">
        <v>8879951632</v>
      </c>
      <c r="P167" s="612">
        <v>8779730972</v>
      </c>
      <c r="Q167" s="612">
        <f>VLOOKUP(B167,'TCS CON'!$D$1:$H$98,5,0)</f>
        <v>700000</v>
      </c>
      <c r="R167" s="612" t="e">
        <f>VLOOKUP(B167,LTI!$C$1:$H$46,6,0)</f>
        <v>#N/A</v>
      </c>
      <c r="S167" s="612" t="e">
        <f>VLOOKUP(B167,JARO!$E$2:$I$11,5,0)</f>
        <v>#N/A</v>
      </c>
      <c r="T167" s="612" t="e">
        <f>VLOOKUP(B167,Capgemini!$D$3:$H$78,5,0)</f>
        <v>#N/A</v>
      </c>
      <c r="U167" s="612" t="e">
        <f>VLOOKUP(B167,Carwale!$D$1:$H$4,5,0)</f>
        <v>#N/A</v>
      </c>
      <c r="V167" s="612" t="e">
        <f>VLOOKUP(B167,'Interactive Brokers'!E:I,5,0)</f>
        <v>#N/A</v>
      </c>
      <c r="W167" s="612">
        <f>VLOOKUP(B167,'REL Jio'!E:I,5,0)</f>
        <v>350000</v>
      </c>
      <c r="X167" s="612" t="e">
        <f>VLOOKUP(B167,'Sciative Sol'!E:I,5,0)</f>
        <v>#N/A</v>
      </c>
      <c r="Y167" s="612" t="e">
        <f>VLOOKUP(B167,'Hexaware Tech'!E:I,5,0)</f>
        <v>#N/A</v>
      </c>
      <c r="Z167" s="612" t="e">
        <f>VLOOKUP(B167,Axis!D:H,5,0)</f>
        <v>#N/A</v>
      </c>
      <c r="AA167" s="612" t="e">
        <f>VLOOKUP(B167,Ugam!$D$3:$H$26,5,0)</f>
        <v>#N/A</v>
      </c>
      <c r="AB167" s="612" t="e">
        <f>VLOOKUP(B167,Zeus!F:J,5,0)</f>
        <v>#N/A</v>
      </c>
      <c r="AC167" s="612" t="e">
        <f>VLOOKUP(B167,Montran!F:J,5,0)</f>
        <v>#N/A</v>
      </c>
      <c r="AD167" s="612" t="e">
        <f>VLOOKUP(B167,Endurance!G167:L167,5,0)</f>
        <v>#N/A</v>
      </c>
      <c r="AE167" s="612" t="e">
        <f>VLOOKUP(B167,'Swabhav Techlabs'!$F$1:$J$2,5,0)</f>
        <v>#N/A</v>
      </c>
      <c r="AF167" s="612" t="e">
        <f>VLOOKUP(B167,'Quality Kiosk'!$F$1:$J$18,5,0)</f>
        <v>#N/A</v>
      </c>
      <c r="AG167" s="612" t="e">
        <f>VLOOKUP(B167,'Lemon VB'!$F$1:$J$2,5,0)</f>
        <v>#N/A</v>
      </c>
      <c r="AH167" s="612" t="e">
        <f>VLOOKUP(B167,Gocomet!$E$1:$I$3,5,0)</f>
        <v>#N/A</v>
      </c>
      <c r="AI167" s="612" t="e">
        <f>VLOOKUP(B167,'Ingram Micro'!$E$1:$I$8,5,0)</f>
        <v>#N/A</v>
      </c>
      <c r="AJ167" s="612" t="e">
        <f>VLOOKUP(B167,'DePronto Infotech'!$E$1:$I$2,5,0)</f>
        <v>#N/A</v>
      </c>
      <c r="AK167" s="612" t="e">
        <f>VLOOKUP(B167,'Reliance Retail'!$E$1:$I$4,5,0)</f>
        <v>#N/A</v>
      </c>
      <c r="AL167" s="612" t="e">
        <f>VLOOKUP(B167,'Bright Champs'!$D$1:$H$13,5,0)</f>
        <v>#N/A</v>
      </c>
      <c r="AM167" s="612" t="e">
        <f>VLOOKUP(B167,Neosoft!$E$1:$I$12,5,0)</f>
        <v>#N/A</v>
      </c>
      <c r="AN167" s="612" t="e">
        <f>VLOOKUP(B167,Infosys!$E$1:$I$3,5,0)</f>
        <v>#N/A</v>
      </c>
      <c r="AO167" s="612" t="e">
        <f>VLOOKUP(B167,Cerelabs!$E$1:$I$5,5,0)</f>
        <v>#N/A</v>
      </c>
      <c r="AP167" s="612" t="e">
        <f>VLOOKUP(B167,'Neebal Technologies'!$D$1:$H$2,5,0)</f>
        <v>#N/A</v>
      </c>
      <c r="AQ167" s="612" t="e">
        <f>VLOOKUP(B167,'Vertiv Energy'!$D$1:$H$2,5,0)</f>
        <v>#N/A</v>
      </c>
      <c r="AR167" s="612" t="e">
        <f>VLOOKUP(B167,'Acidaes Solutions (CRMNEXT)'!$D$1:$H$3,5,0)</f>
        <v>#N/A</v>
      </c>
      <c r="AS167" s="612" t="e">
        <f>VLOOKUP(B167,Growisto!$D$1:$H$2,5,0)</f>
        <v>#N/A</v>
      </c>
      <c r="AT167" s="612" t="e">
        <f>VLOOKUP(B167,'9.9 Mediaworx - Digit'!$D$1:$H$2,5,0)</f>
        <v>#N/A</v>
      </c>
      <c r="AU167" s="612" t="e">
        <f>VLOOKUP(B167,'Vistaar systems Pvt Ltd'!$D$2:$H$3,5,0)</f>
        <v>#N/A</v>
      </c>
      <c r="AV167" s="612" t="e">
        <f>VLOOKUP(B167,'Course 5i'!$D$2:$H$11,5,0)</f>
        <v>#N/A</v>
      </c>
      <c r="AW167" s="612" t="e">
        <f>VLOOKUP(B167,'Radiant Appliances &amp; Electronic'!$D$1:$H$13,5,0)</f>
        <v>#N/A</v>
      </c>
      <c r="AX167" s="612" t="e">
        <f>VLOOKUP(B167,'Atos Global'!$D$3:$H$27,5,0)</f>
        <v>#N/A</v>
      </c>
      <c r="AY167" s="612" t="e">
        <f>VLOOKUP(B167,'Saama Technologies'!$D$1:$H$2,5,0)</f>
        <v>#N/A</v>
      </c>
      <c r="AZ167" s="612" t="e">
        <f>VLOOKUP(B167,'Multiplier Solutions'!$D$1:$H$2,5,0)</f>
        <v>#N/A</v>
      </c>
      <c r="BA167" s="612" t="e">
        <f>VLOOKUP(B167,GEP!$D$2:$H$5,5,0)</f>
        <v>#N/A</v>
      </c>
      <c r="BB167" s="612" t="e">
        <f>VLOOKUP(B167,Accenture!$D$1:$H$6,5,0)</f>
        <v>#N/A</v>
      </c>
      <c r="BC167" s="612" t="e">
        <f>VLOOKUP(B167,'Endurance International Group'!$D$1:$H$2,5,0)</f>
        <v>#N/A</v>
      </c>
      <c r="BD167" s="612" t="e">
        <f>VLOOKUP(B167,Newgen!$D$1:$H$2,5,0)</f>
        <v>#N/A</v>
      </c>
      <c r="BE167" s="612" t="e">
        <f>VLOOKUP(B167,'3D Incredible'!D167:H167,5,0)</f>
        <v>#N/A</v>
      </c>
      <c r="BF167" s="612" t="e">
        <f>VLOOKUP(B167,'Raja Software Labs'!$D$2:$H$2,5,0)</f>
        <v>#N/A</v>
      </c>
      <c r="BG167" s="612" t="e">
        <f>VLOOKUP(B167,Wipro!$D$1:$H$2,5,0)</f>
        <v>#N/A</v>
      </c>
      <c r="BH167" s="612" t="e">
        <f>VLOOKUP(B167,'Perch Technologies'!$D$2:$H$2,5,0)</f>
        <v>#N/A</v>
      </c>
      <c r="BI167" s="612" t="e">
        <f>VLOOKUP(B167,'Morning Star'!$D$1:$H$6,5,0)</f>
        <v>#N/A</v>
      </c>
      <c r="BJ167" s="612" t="e">
        <f>VLOOKUP(B167,Flexiloans!$D$1:$H$2,5,0)</f>
        <v>#N/A</v>
      </c>
      <c r="BK167" s="612" t="e">
        <f>VLOOKUP(B167,'Thirdware Solutions'!$D$1:$H$2,5,0)</f>
        <v>#N/A</v>
      </c>
      <c r="BL167" s="612" t="e">
        <f>VLOOKUP(B167,Tescom!$D$1:$H$8,5,0)</f>
        <v>#N/A</v>
      </c>
      <c r="BM167" s="612" t="e">
        <f>VLOOKUP(B167,'Cogno AI'!$D$1:$H$2,5,0)</f>
        <v>#N/A</v>
      </c>
      <c r="BN167" s="612" t="e">
        <f>VLOOKUP(B167,'ABM Knowledgeware'!$D$1:$H$2,5,0)</f>
        <v>#N/A</v>
      </c>
      <c r="BO167" s="612" t="e">
        <f>VLOOKUP(B167,'Concerto Software'!$D$1:$H$3,5,0)</f>
        <v>#N/A</v>
      </c>
      <c r="BP167" s="612" t="e">
        <f>VLOOKUP(B167,'My Captain'!$D$1:$H$4,5,0)</f>
        <v>#N/A</v>
      </c>
      <c r="BQ167" s="612" t="e">
        <f>VLOOKUP(B167,'Finoux Solutions'!$D$2:$H$4,5,0)</f>
        <v>#N/A</v>
      </c>
      <c r="BR167" s="612" t="e">
        <f>VLOOKUP(B167,'MITR Learning'!$D$1:$H$2,5,0)</f>
        <v>#N/A</v>
      </c>
      <c r="BS167" s="612" t="e">
        <f>VLOOKUP(B167,Nucsoft!$D$2:$H$6,5,0)</f>
        <v>#N/A</v>
      </c>
      <c r="BT167" s="612" t="e">
        <f>VLOOKUP(B167,'Paras Cadd'!$D$1:$H$2,5,0)</f>
        <v>#N/A</v>
      </c>
      <c r="BU167" s="612" t="e">
        <f>VLOOKUP(B167,'ICICI Securities'!$D$1:$H$2,5,0)</f>
        <v>#N/A</v>
      </c>
      <c r="BV167" s="612" t="e">
        <f>VLOOKUP(B167,'Citius Tech'!$D$2:$H$5,5,0)</f>
        <v>#N/A</v>
      </c>
      <c r="BW167" s="612" t="e">
        <f>VLOOKUP(B167,'Buzzy Brains'!$D$2:$H$2,5,0)</f>
        <v>#N/A</v>
      </c>
      <c r="BX167" s="612" t="e">
        <f>VLOOKUP(B167,'Decimal Point'!$D$2:$H$2,5,0)</f>
        <v>#N/A</v>
      </c>
      <c r="BY167" s="612" t="e">
        <f>VLOOKUP(B167,'Sankey Business Solutions'!$D$2:$H$3,5,0)</f>
        <v>#N/A</v>
      </c>
      <c r="BZ167" s="612" t="e">
        <f>VLOOKUP(B167,'Nangia &amp; Co LLP'!$D$2:$H$2,5,0)</f>
        <v>#N/A</v>
      </c>
      <c r="CA167" s="612" t="e">
        <f>VLOOKUP(B167,'FIS Solutions India Pvt Ltd'!$D$2:$H$2,5,0)</f>
        <v>#N/A</v>
      </c>
      <c r="CB167" s="612" t="e">
        <f>VLOOKUP(B167,'Delta Technology &amp; Management '!$D$2:$H$16,5,0)</f>
        <v>#N/A</v>
      </c>
      <c r="CC167" s="612" t="e">
        <f>VLOOKUP(B167,'Espoir Networks'!$D$3:$H$11,5,0)</f>
        <v>#N/A</v>
      </c>
      <c r="CD167" s="612" t="e">
        <f>VLOOKUP(B167,'Servosys Solution'!$D$3:$H$5,5,0)</f>
        <v>#N/A</v>
      </c>
      <c r="CE167" s="612" t="e">
        <f>VLOOKUP(B167,'Ribbon Communications'!$D$3:$H$4,5,0)</f>
        <v>#N/A</v>
      </c>
      <c r="CF167" s="612">
        <f t="shared" si="7"/>
        <v>2</v>
      </c>
      <c r="CG167" s="129" t="s">
        <v>3409</v>
      </c>
      <c r="CH167" s="129">
        <v>779445132288</v>
      </c>
      <c r="CI167" s="129" t="s">
        <v>3410</v>
      </c>
      <c r="CJ167" s="129" t="s">
        <v>11909</v>
      </c>
      <c r="CK167" s="132">
        <v>43282</v>
      </c>
      <c r="CL167" s="129">
        <v>2021</v>
      </c>
      <c r="CM167" s="128" t="s">
        <v>3411</v>
      </c>
      <c r="CN167" s="129">
        <v>353</v>
      </c>
      <c r="CO167" s="133">
        <v>70.599999999999994</v>
      </c>
      <c r="CP167" s="129">
        <v>2015</v>
      </c>
      <c r="CQ167" s="129" t="s">
        <v>79</v>
      </c>
      <c r="CR167" s="128" t="s">
        <v>295</v>
      </c>
      <c r="CS167" s="129" t="s">
        <v>81</v>
      </c>
      <c r="CT167" s="133" t="s">
        <v>81</v>
      </c>
      <c r="CU167" s="129" t="s">
        <v>81</v>
      </c>
      <c r="CV167" s="129" t="s">
        <v>109</v>
      </c>
      <c r="CW167" s="131" t="s">
        <v>3105</v>
      </c>
      <c r="CX167" s="131" t="s">
        <v>336</v>
      </c>
      <c r="CY167" s="129">
        <v>1437</v>
      </c>
      <c r="CZ167" s="129">
        <v>89.81</v>
      </c>
      <c r="DA167" s="129">
        <v>2018</v>
      </c>
      <c r="DB167" s="129" t="s">
        <v>112</v>
      </c>
      <c r="DC167" s="129" t="s">
        <v>113</v>
      </c>
      <c r="DD167" s="129">
        <v>82.58</v>
      </c>
      <c r="DE167" s="129">
        <v>82.19</v>
      </c>
      <c r="DF167" s="129">
        <v>1</v>
      </c>
      <c r="DG167" s="131" t="s">
        <v>81</v>
      </c>
      <c r="DH167" s="131" t="s">
        <v>81</v>
      </c>
      <c r="DI167" s="134">
        <v>8.35</v>
      </c>
      <c r="DJ167" s="134">
        <v>9.41</v>
      </c>
      <c r="DK167" s="134">
        <v>9.11</v>
      </c>
      <c r="DL167" s="134">
        <v>9.34</v>
      </c>
      <c r="DM167" s="129">
        <v>36.21</v>
      </c>
      <c r="DN167" s="129">
        <v>9.0500000000000007</v>
      </c>
      <c r="DO167" s="129"/>
      <c r="DP167" s="131" t="s">
        <v>338</v>
      </c>
      <c r="DQ167" s="129">
        <v>0</v>
      </c>
      <c r="DR167" s="129">
        <v>0</v>
      </c>
      <c r="DS167" s="129" t="s">
        <v>83</v>
      </c>
      <c r="DT167" s="129" t="s">
        <v>83</v>
      </c>
      <c r="DU167" s="129" t="s">
        <v>83</v>
      </c>
      <c r="DV167" s="129" t="s">
        <v>83</v>
      </c>
      <c r="DW167" s="131" t="s">
        <v>83</v>
      </c>
      <c r="DX167" s="131" t="s">
        <v>84</v>
      </c>
      <c r="DY167" s="131" t="s">
        <v>81</v>
      </c>
      <c r="DZ167" s="131" t="s">
        <v>3412</v>
      </c>
      <c r="EA167" s="131" t="s">
        <v>187</v>
      </c>
      <c r="EB167" s="131" t="s">
        <v>3413</v>
      </c>
      <c r="EC167" s="131" t="s">
        <v>88</v>
      </c>
      <c r="ED167" s="131" t="s">
        <v>89</v>
      </c>
      <c r="EE167" s="131" t="s">
        <v>3414</v>
      </c>
      <c r="EF167" s="131" t="s">
        <v>3415</v>
      </c>
      <c r="EG167" s="131" t="s">
        <v>1933</v>
      </c>
      <c r="EH167" s="131" t="s">
        <v>81</v>
      </c>
      <c r="EI167" s="131" t="s">
        <v>3056</v>
      </c>
      <c r="EJ167" s="135" t="s">
        <v>3416</v>
      </c>
      <c r="EK167" s="135" t="s">
        <v>3417</v>
      </c>
      <c r="EL167" s="135" t="s">
        <v>3418</v>
      </c>
      <c r="EM167" s="135" t="s">
        <v>3419</v>
      </c>
      <c r="EN167" s="131" t="s">
        <v>81</v>
      </c>
    </row>
    <row r="168" spans="1:144" ht="18" thickTop="1" thickBot="1">
      <c r="A168" s="575">
        <f t="shared" si="8"/>
        <v>167</v>
      </c>
      <c r="B168" s="572" t="s">
        <v>3421</v>
      </c>
      <c r="C168" s="600" t="s">
        <v>3422</v>
      </c>
      <c r="D168" s="570" t="s">
        <v>13209</v>
      </c>
      <c r="E168" s="568" t="str">
        <f t="shared" si="6"/>
        <v>Not Placed</v>
      </c>
      <c r="F168" s="570" t="s">
        <v>12493</v>
      </c>
      <c r="G168" s="570" t="s">
        <v>226</v>
      </c>
      <c r="H168" s="131" t="str">
        <f>VLOOKUP(B168,CMPN3!C:E,3,0)</f>
        <v>Direct Second Year Engineering without live KT</v>
      </c>
      <c r="I168" s="610" t="s">
        <v>3423</v>
      </c>
      <c r="J168" s="572">
        <v>23</v>
      </c>
      <c r="K168" s="611" t="s">
        <v>3424</v>
      </c>
      <c r="L168" s="611" t="s">
        <v>73</v>
      </c>
      <c r="M168" s="611" t="s">
        <v>3425</v>
      </c>
      <c r="N168" s="612" t="s">
        <v>3420</v>
      </c>
      <c r="O168" s="612">
        <v>23461644</v>
      </c>
      <c r="P168" s="612">
        <v>8655519152</v>
      </c>
      <c r="Q168" s="612" t="e">
        <f>VLOOKUP(B168,'TCS CON'!$D$1:$H$98,5,0)</f>
        <v>#N/A</v>
      </c>
      <c r="R168" s="612" t="e">
        <f>VLOOKUP(B168,LTI!$C$1:$H$46,6,0)</f>
        <v>#N/A</v>
      </c>
      <c r="S168" s="612" t="e">
        <f>VLOOKUP(B168,JARO!$E$2:$I$11,5,0)</f>
        <v>#N/A</v>
      </c>
      <c r="T168" s="612" t="e">
        <f>VLOOKUP(B168,Capgemini!$D$3:$H$78,5,0)</f>
        <v>#N/A</v>
      </c>
      <c r="U168" s="612" t="e">
        <f>VLOOKUP(B168,Carwale!$D$1:$H$4,5,0)</f>
        <v>#N/A</v>
      </c>
      <c r="V168" s="612" t="e">
        <f>VLOOKUP(B168,'Interactive Brokers'!E:I,5,0)</f>
        <v>#N/A</v>
      </c>
      <c r="W168" s="612" t="e">
        <f>VLOOKUP(B168,'REL Jio'!E:I,5,0)</f>
        <v>#N/A</v>
      </c>
      <c r="X168" s="612" t="e">
        <f>VLOOKUP(B168,'Sciative Sol'!E:I,5,0)</f>
        <v>#N/A</v>
      </c>
      <c r="Y168" s="612" t="e">
        <f>VLOOKUP(B168,'Hexaware Tech'!E:I,5,0)</f>
        <v>#N/A</v>
      </c>
      <c r="Z168" s="612" t="e">
        <f>VLOOKUP(B168,Axis!D:H,5,0)</f>
        <v>#N/A</v>
      </c>
      <c r="AA168" s="612" t="e">
        <f>VLOOKUP(B168,Ugam!$D$3:$H$26,5,0)</f>
        <v>#N/A</v>
      </c>
      <c r="AB168" s="612" t="e">
        <f>VLOOKUP(B168,Zeus!F:J,5,0)</f>
        <v>#N/A</v>
      </c>
      <c r="AC168" s="612" t="e">
        <f>VLOOKUP(B168,Montran!F:J,5,0)</f>
        <v>#N/A</v>
      </c>
      <c r="AD168" s="612" t="e">
        <f>VLOOKUP(B168,Endurance!G168:L168,5,0)</f>
        <v>#N/A</v>
      </c>
      <c r="AE168" s="612" t="e">
        <f>VLOOKUP(B168,'Swabhav Techlabs'!$F$1:$J$2,5,0)</f>
        <v>#N/A</v>
      </c>
      <c r="AF168" s="612" t="e">
        <f>VLOOKUP(B168,'Quality Kiosk'!$F$1:$J$18,5,0)</f>
        <v>#N/A</v>
      </c>
      <c r="AG168" s="612" t="e">
        <f>VLOOKUP(B168,'Lemon VB'!$F$1:$J$2,5,0)</f>
        <v>#N/A</v>
      </c>
      <c r="AH168" s="612" t="e">
        <f>VLOOKUP(B168,Gocomet!$E$1:$I$3,5,0)</f>
        <v>#N/A</v>
      </c>
      <c r="AI168" s="612" t="e">
        <f>VLOOKUP(B168,'Ingram Micro'!$E$1:$I$8,5,0)</f>
        <v>#N/A</v>
      </c>
      <c r="AJ168" s="612" t="e">
        <f>VLOOKUP(B168,'DePronto Infotech'!$E$1:$I$2,5,0)</f>
        <v>#N/A</v>
      </c>
      <c r="AK168" s="612" t="e">
        <f>VLOOKUP(B168,'Reliance Retail'!$E$1:$I$4,5,0)</f>
        <v>#N/A</v>
      </c>
      <c r="AL168" s="612" t="e">
        <f>VLOOKUP(B168,'Bright Champs'!$D$1:$H$13,5,0)</f>
        <v>#N/A</v>
      </c>
      <c r="AM168" s="612" t="e">
        <f>VLOOKUP(B168,Neosoft!$E$1:$I$12,5,0)</f>
        <v>#N/A</v>
      </c>
      <c r="AN168" s="612" t="e">
        <f>VLOOKUP(B168,Infosys!$E$1:$I$3,5,0)</f>
        <v>#N/A</v>
      </c>
      <c r="AO168" s="612" t="e">
        <f>VLOOKUP(B168,Cerelabs!$E$1:$I$5,5,0)</f>
        <v>#N/A</v>
      </c>
      <c r="AP168" s="612" t="e">
        <f>VLOOKUP(B168,'Neebal Technologies'!$D$1:$H$2,5,0)</f>
        <v>#N/A</v>
      </c>
      <c r="AQ168" s="612" t="e">
        <f>VLOOKUP(B168,'Vertiv Energy'!$D$1:$H$2,5,0)</f>
        <v>#N/A</v>
      </c>
      <c r="AR168" s="612" t="e">
        <f>VLOOKUP(B168,'Acidaes Solutions (CRMNEXT)'!$D$1:$H$3,5,0)</f>
        <v>#N/A</v>
      </c>
      <c r="AS168" s="612" t="e">
        <f>VLOOKUP(B168,Growisto!$D$1:$H$2,5,0)</f>
        <v>#N/A</v>
      </c>
      <c r="AT168" s="612" t="e">
        <f>VLOOKUP(B168,'9.9 Mediaworx - Digit'!$D$1:$H$2,5,0)</f>
        <v>#N/A</v>
      </c>
      <c r="AU168" s="612" t="e">
        <f>VLOOKUP(B168,'Vistaar systems Pvt Ltd'!$D$2:$H$3,5,0)</f>
        <v>#N/A</v>
      </c>
      <c r="AV168" s="612" t="e">
        <f>VLOOKUP(B168,'Course 5i'!$D$2:$H$11,5,0)</f>
        <v>#N/A</v>
      </c>
      <c r="AW168" s="612" t="e">
        <f>VLOOKUP(B168,'Radiant Appliances &amp; Electronic'!$D$1:$H$13,5,0)</f>
        <v>#N/A</v>
      </c>
      <c r="AX168" s="612" t="e">
        <f>VLOOKUP(B168,'Atos Global'!$D$3:$H$27,5,0)</f>
        <v>#N/A</v>
      </c>
      <c r="AY168" s="612" t="e">
        <f>VLOOKUP(B168,'Saama Technologies'!$D$1:$H$2,5,0)</f>
        <v>#N/A</v>
      </c>
      <c r="AZ168" s="612" t="e">
        <f>VLOOKUP(B168,'Multiplier Solutions'!$D$1:$H$2,5,0)</f>
        <v>#N/A</v>
      </c>
      <c r="BA168" s="612" t="e">
        <f>VLOOKUP(B168,GEP!$D$2:$H$5,5,0)</f>
        <v>#N/A</v>
      </c>
      <c r="BB168" s="612" t="e">
        <f>VLOOKUP(B168,Accenture!$D$1:$H$6,5,0)</f>
        <v>#N/A</v>
      </c>
      <c r="BC168" s="612" t="e">
        <f>VLOOKUP(B168,'Endurance International Group'!$D$1:$H$2,5,0)</f>
        <v>#N/A</v>
      </c>
      <c r="BD168" s="612" t="e">
        <f>VLOOKUP(B168,Newgen!$D$1:$H$2,5,0)</f>
        <v>#N/A</v>
      </c>
      <c r="BE168" s="612" t="e">
        <f>VLOOKUP(B168,'3D Incredible'!D168:H168,5,0)</f>
        <v>#N/A</v>
      </c>
      <c r="BF168" s="612" t="e">
        <f>VLOOKUP(B168,'Raja Software Labs'!$D$2:$H$2,5,0)</f>
        <v>#N/A</v>
      </c>
      <c r="BG168" s="612" t="e">
        <f>VLOOKUP(B168,Wipro!$D$1:$H$2,5,0)</f>
        <v>#N/A</v>
      </c>
      <c r="BH168" s="612" t="e">
        <f>VLOOKUP(B168,'Perch Technologies'!$D$2:$H$2,5,0)</f>
        <v>#N/A</v>
      </c>
      <c r="BI168" s="612" t="e">
        <f>VLOOKUP(B168,'Morning Star'!$D$1:$H$6,5,0)</f>
        <v>#N/A</v>
      </c>
      <c r="BJ168" s="612" t="e">
        <f>VLOOKUP(B168,Flexiloans!$D$1:$H$2,5,0)</f>
        <v>#N/A</v>
      </c>
      <c r="BK168" s="612" t="e">
        <f>VLOOKUP(B168,'Thirdware Solutions'!$D$1:$H$2,5,0)</f>
        <v>#N/A</v>
      </c>
      <c r="BL168" s="612" t="e">
        <f>VLOOKUP(B168,Tescom!$D$1:$H$8,5,0)</f>
        <v>#N/A</v>
      </c>
      <c r="BM168" s="612" t="e">
        <f>VLOOKUP(B168,'Cogno AI'!$D$1:$H$2,5,0)</f>
        <v>#N/A</v>
      </c>
      <c r="BN168" s="612" t="e">
        <f>VLOOKUP(B168,'ABM Knowledgeware'!$D$1:$H$2,5,0)</f>
        <v>#N/A</v>
      </c>
      <c r="BO168" s="612" t="e">
        <f>VLOOKUP(B168,'Concerto Software'!$D$1:$H$3,5,0)</f>
        <v>#N/A</v>
      </c>
      <c r="BP168" s="612" t="e">
        <f>VLOOKUP(B168,'My Captain'!$D$1:$H$4,5,0)</f>
        <v>#N/A</v>
      </c>
      <c r="BQ168" s="612" t="e">
        <f>VLOOKUP(B168,'Finoux Solutions'!$D$2:$H$4,5,0)</f>
        <v>#N/A</v>
      </c>
      <c r="BR168" s="612" t="e">
        <f>VLOOKUP(B168,'MITR Learning'!$D$1:$H$2,5,0)</f>
        <v>#N/A</v>
      </c>
      <c r="BS168" s="612" t="e">
        <f>VLOOKUP(B168,Nucsoft!$D$2:$H$6,5,0)</f>
        <v>#N/A</v>
      </c>
      <c r="BT168" s="612" t="e">
        <f>VLOOKUP(B168,'Paras Cadd'!$D$1:$H$2,5,0)</f>
        <v>#N/A</v>
      </c>
      <c r="BU168" s="612" t="e">
        <f>VLOOKUP(B168,'ICICI Securities'!$D$1:$H$2,5,0)</f>
        <v>#N/A</v>
      </c>
      <c r="BV168" s="612" t="e">
        <f>VLOOKUP(B168,'Citius Tech'!$D$2:$H$5,5,0)</f>
        <v>#N/A</v>
      </c>
      <c r="BW168" s="612" t="e">
        <f>VLOOKUP(B168,'Buzzy Brains'!$D$2:$H$2,5,0)</f>
        <v>#N/A</v>
      </c>
      <c r="BX168" s="612" t="e">
        <f>VLOOKUP(B168,'Decimal Point'!$D$2:$H$2,5,0)</f>
        <v>#N/A</v>
      </c>
      <c r="BY168" s="612" t="e">
        <f>VLOOKUP(B168,'Sankey Business Solutions'!$D$2:$H$3,5,0)</f>
        <v>#N/A</v>
      </c>
      <c r="BZ168" s="612" t="e">
        <f>VLOOKUP(B168,'Nangia &amp; Co LLP'!$D$2:$H$2,5,0)</f>
        <v>#N/A</v>
      </c>
      <c r="CA168" s="612" t="e">
        <f>VLOOKUP(B168,'FIS Solutions India Pvt Ltd'!$D$2:$H$2,5,0)</f>
        <v>#N/A</v>
      </c>
      <c r="CB168" s="612" t="e">
        <f>VLOOKUP(B168,'Delta Technology &amp; Management '!$D$2:$H$16,5,0)</f>
        <v>#N/A</v>
      </c>
      <c r="CC168" s="612" t="e">
        <f>VLOOKUP(B168,'Espoir Networks'!$D$3:$H$11,5,0)</f>
        <v>#N/A</v>
      </c>
      <c r="CD168" s="612" t="e">
        <f>VLOOKUP(B168,'Servosys Solution'!$D$3:$H$5,5,0)</f>
        <v>#N/A</v>
      </c>
      <c r="CE168" s="612" t="e">
        <f>VLOOKUP(B168,'Ribbon Communications'!$D$3:$H$4,5,0)</f>
        <v>#N/A</v>
      </c>
      <c r="CF168" s="612">
        <f t="shared" si="7"/>
        <v>0</v>
      </c>
      <c r="CG168" s="129" t="s">
        <v>3426</v>
      </c>
      <c r="CH168" s="129">
        <v>469493120874</v>
      </c>
      <c r="CI168" s="129" t="s">
        <v>3427</v>
      </c>
      <c r="CJ168" s="129" t="s">
        <v>11909</v>
      </c>
      <c r="CK168" s="132">
        <v>43282</v>
      </c>
      <c r="CL168" s="129">
        <v>2021</v>
      </c>
      <c r="CM168" s="128" t="s">
        <v>3428</v>
      </c>
      <c r="CN168" s="129">
        <v>410</v>
      </c>
      <c r="CO168" s="133">
        <v>82</v>
      </c>
      <c r="CP168" s="129">
        <v>2014</v>
      </c>
      <c r="CQ168" s="129" t="s">
        <v>398</v>
      </c>
      <c r="CR168" s="128" t="s">
        <v>12164</v>
      </c>
      <c r="CS168" s="129">
        <v>476</v>
      </c>
      <c r="CT168" s="133">
        <v>73.23</v>
      </c>
      <c r="CU168" s="129">
        <v>2016</v>
      </c>
      <c r="CV168" s="129" t="s">
        <v>79</v>
      </c>
      <c r="CW168" s="131" t="s">
        <v>3430</v>
      </c>
      <c r="CX168" s="131" t="s">
        <v>229</v>
      </c>
      <c r="CY168" s="129">
        <v>846</v>
      </c>
      <c r="CZ168" s="129">
        <v>84.6</v>
      </c>
      <c r="DA168" s="129">
        <v>2018</v>
      </c>
      <c r="DB168" s="129" t="s">
        <v>944</v>
      </c>
      <c r="DC168" s="129" t="s">
        <v>113</v>
      </c>
      <c r="DD168" s="129">
        <v>846</v>
      </c>
      <c r="DE168" s="129">
        <v>84.6</v>
      </c>
      <c r="DF168" s="129">
        <v>0</v>
      </c>
      <c r="DG168" s="131" t="s">
        <v>81</v>
      </c>
      <c r="DH168" s="131" t="s">
        <v>81</v>
      </c>
      <c r="DI168" s="134">
        <v>7.77</v>
      </c>
      <c r="DJ168" s="134">
        <v>9.6669999999999998</v>
      </c>
      <c r="DK168" s="134">
        <v>8.81</v>
      </c>
      <c r="DL168" s="131"/>
      <c r="DM168" s="129">
        <v>26.24</v>
      </c>
      <c r="DN168" s="129">
        <v>8.74</v>
      </c>
      <c r="DO168" s="129"/>
      <c r="DP168" s="131" t="s">
        <v>114</v>
      </c>
      <c r="DQ168" s="129">
        <v>0</v>
      </c>
      <c r="DR168" s="129">
        <v>0</v>
      </c>
      <c r="DS168" s="129" t="s">
        <v>83</v>
      </c>
      <c r="DT168" s="129" t="s">
        <v>83</v>
      </c>
      <c r="DU168" s="129" t="s">
        <v>83</v>
      </c>
      <c r="DV168" s="129" t="s">
        <v>83</v>
      </c>
      <c r="DW168" s="131" t="s">
        <v>83</v>
      </c>
      <c r="DX168" s="131" t="s">
        <v>84</v>
      </c>
      <c r="DY168" s="131" t="s">
        <v>81</v>
      </c>
      <c r="DZ168" s="131" t="s">
        <v>3431</v>
      </c>
      <c r="EA168" s="131" t="s">
        <v>3432</v>
      </c>
      <c r="EB168" s="131" t="s">
        <v>3433</v>
      </c>
      <c r="EC168" s="131" t="s">
        <v>88</v>
      </c>
      <c r="ED168" s="131" t="s">
        <v>89</v>
      </c>
      <c r="EE168" s="131" t="s">
        <v>3434</v>
      </c>
      <c r="EF168" s="131" t="s">
        <v>3435</v>
      </c>
      <c r="EG168" s="131" t="s">
        <v>3436</v>
      </c>
      <c r="EH168" s="131" t="s">
        <v>3437</v>
      </c>
      <c r="EI168" s="131" t="s">
        <v>3438</v>
      </c>
      <c r="EJ168" s="135" t="s">
        <v>3439</v>
      </c>
      <c r="EK168" s="135" t="s">
        <v>3440</v>
      </c>
      <c r="EL168" s="135" t="s">
        <v>3441</v>
      </c>
      <c r="EM168" s="135" t="s">
        <v>3442</v>
      </c>
      <c r="EN168" s="131" t="s">
        <v>81</v>
      </c>
    </row>
    <row r="169" spans="1:144" ht="18" thickTop="1" thickBot="1">
      <c r="A169" s="575">
        <f t="shared" si="8"/>
        <v>168</v>
      </c>
      <c r="B169" s="572" t="s">
        <v>3444</v>
      </c>
      <c r="C169" s="600" t="s">
        <v>11794</v>
      </c>
      <c r="D169" s="570" t="s">
        <v>13209</v>
      </c>
      <c r="E169" s="568" t="str">
        <f t="shared" si="6"/>
        <v>Placed</v>
      </c>
      <c r="F169" s="570" t="s">
        <v>12493</v>
      </c>
      <c r="G169" s="570" t="s">
        <v>226</v>
      </c>
      <c r="H169" s="131" t="str">
        <f>VLOOKUP(B169,CMPN3!C:E,3,0)</f>
        <v>Direct Second Year Engineering without live KT</v>
      </c>
      <c r="I169" s="610">
        <v>36254</v>
      </c>
      <c r="J169" s="572">
        <v>21</v>
      </c>
      <c r="K169" s="611" t="s">
        <v>3446</v>
      </c>
      <c r="L169" s="611" t="s">
        <v>73</v>
      </c>
      <c r="M169" s="611" t="s">
        <v>3447</v>
      </c>
      <c r="N169" s="612" t="s">
        <v>3443</v>
      </c>
      <c r="O169" s="612">
        <v>9699056689</v>
      </c>
      <c r="P169" s="612">
        <v>9699056689</v>
      </c>
      <c r="Q169" s="612">
        <f>VLOOKUP(B169,'TCS CON'!$D$1:$H$98,5,0)</f>
        <v>336000</v>
      </c>
      <c r="R169" s="612" t="e">
        <f>VLOOKUP(B169,LTI!$C$1:$H$46,6,0)</f>
        <v>#N/A</v>
      </c>
      <c r="S169" s="612" t="e">
        <f>VLOOKUP(B169,JARO!$E$2:$I$11,5,0)</f>
        <v>#N/A</v>
      </c>
      <c r="T169" s="612" t="e">
        <f>VLOOKUP(B169,Capgemini!$D$3:$H$78,5,0)</f>
        <v>#N/A</v>
      </c>
      <c r="U169" s="612" t="e">
        <f>VLOOKUP(B169,Carwale!$D$1:$H$4,5,0)</f>
        <v>#N/A</v>
      </c>
      <c r="V169" s="612" t="e">
        <f>VLOOKUP(B169,'Interactive Brokers'!E:I,5,0)</f>
        <v>#N/A</v>
      </c>
      <c r="W169" s="612" t="e">
        <f>VLOOKUP(B169,'REL Jio'!E:I,5,0)</f>
        <v>#N/A</v>
      </c>
      <c r="X169" s="612" t="e">
        <f>VLOOKUP(B169,'Sciative Sol'!E:I,5,0)</f>
        <v>#N/A</v>
      </c>
      <c r="Y169" s="612" t="e">
        <f>VLOOKUP(B169,'Hexaware Tech'!E:I,5,0)</f>
        <v>#N/A</v>
      </c>
      <c r="Z169" s="612" t="e">
        <f>VLOOKUP(B169,Axis!D:H,5,0)</f>
        <v>#N/A</v>
      </c>
      <c r="AA169" s="612" t="e">
        <f>VLOOKUP(B169,Ugam!$D$3:$H$26,5,0)</f>
        <v>#N/A</v>
      </c>
      <c r="AB169" s="612" t="e">
        <f>VLOOKUP(B169,Zeus!F:J,5,0)</f>
        <v>#N/A</v>
      </c>
      <c r="AC169" s="612" t="e">
        <f>VLOOKUP(B169,Montran!F:J,5,0)</f>
        <v>#N/A</v>
      </c>
      <c r="AD169" s="612" t="e">
        <f>VLOOKUP(B169,Endurance!G169:L169,5,0)</f>
        <v>#N/A</v>
      </c>
      <c r="AE169" s="612" t="e">
        <f>VLOOKUP(B169,'Swabhav Techlabs'!$F$1:$J$2,5,0)</f>
        <v>#N/A</v>
      </c>
      <c r="AF169" s="612" t="e">
        <f>VLOOKUP(B169,'Quality Kiosk'!$F$1:$J$18,5,0)</f>
        <v>#N/A</v>
      </c>
      <c r="AG169" s="612" t="e">
        <f>VLOOKUP(B169,'Lemon VB'!$F$1:$J$2,5,0)</f>
        <v>#N/A</v>
      </c>
      <c r="AH169" s="612" t="e">
        <f>VLOOKUP(B169,Gocomet!$E$1:$I$3,5,0)</f>
        <v>#N/A</v>
      </c>
      <c r="AI169" s="612" t="e">
        <f>VLOOKUP(B169,'Ingram Micro'!$E$1:$I$8,5,0)</f>
        <v>#N/A</v>
      </c>
      <c r="AJ169" s="612" t="e">
        <f>VLOOKUP(B169,'DePronto Infotech'!$E$1:$I$2,5,0)</f>
        <v>#N/A</v>
      </c>
      <c r="AK169" s="612" t="e">
        <f>VLOOKUP(B169,'Reliance Retail'!$E$1:$I$4,5,0)</f>
        <v>#N/A</v>
      </c>
      <c r="AL169" s="612" t="e">
        <f>VLOOKUP(B169,'Bright Champs'!$D$1:$H$13,5,0)</f>
        <v>#N/A</v>
      </c>
      <c r="AM169" s="612" t="e">
        <f>VLOOKUP(B169,Neosoft!$E$1:$I$12,5,0)</f>
        <v>#N/A</v>
      </c>
      <c r="AN169" s="612" t="e">
        <f>VLOOKUP(B169,Infosys!$E$1:$I$3,5,0)</f>
        <v>#N/A</v>
      </c>
      <c r="AO169" s="612" t="e">
        <f>VLOOKUP(B169,Cerelabs!$E$1:$I$5,5,0)</f>
        <v>#N/A</v>
      </c>
      <c r="AP169" s="612" t="e">
        <f>VLOOKUP(B169,'Neebal Technologies'!$D$1:$H$2,5,0)</f>
        <v>#N/A</v>
      </c>
      <c r="AQ169" s="612" t="e">
        <f>VLOOKUP(B169,'Vertiv Energy'!$D$1:$H$2,5,0)</f>
        <v>#N/A</v>
      </c>
      <c r="AR169" s="612" t="e">
        <f>VLOOKUP(B169,'Acidaes Solutions (CRMNEXT)'!$D$1:$H$3,5,0)</f>
        <v>#N/A</v>
      </c>
      <c r="AS169" s="612" t="e">
        <f>VLOOKUP(B169,Growisto!$D$1:$H$2,5,0)</f>
        <v>#N/A</v>
      </c>
      <c r="AT169" s="612" t="e">
        <f>VLOOKUP(B169,'9.9 Mediaworx - Digit'!$D$1:$H$2,5,0)</f>
        <v>#N/A</v>
      </c>
      <c r="AU169" s="612" t="e">
        <f>VLOOKUP(B169,'Vistaar systems Pvt Ltd'!$D$2:$H$3,5,0)</f>
        <v>#N/A</v>
      </c>
      <c r="AV169" s="612" t="e">
        <f>VLOOKUP(B169,'Course 5i'!$D$2:$H$11,5,0)</f>
        <v>#N/A</v>
      </c>
      <c r="AW169" s="612" t="e">
        <f>VLOOKUP(B169,'Radiant Appliances &amp; Electronic'!$D$1:$H$13,5,0)</f>
        <v>#N/A</v>
      </c>
      <c r="AX169" s="612" t="e">
        <f>VLOOKUP(B169,'Atos Global'!$D$3:$H$27,5,0)</f>
        <v>#N/A</v>
      </c>
      <c r="AY169" s="612" t="e">
        <f>VLOOKUP(B169,'Saama Technologies'!$D$1:$H$2,5,0)</f>
        <v>#N/A</v>
      </c>
      <c r="AZ169" s="612" t="e">
        <f>VLOOKUP(B169,'Multiplier Solutions'!$D$1:$H$2,5,0)</f>
        <v>#N/A</v>
      </c>
      <c r="BA169" s="612" t="e">
        <f>VLOOKUP(B169,GEP!$D$2:$H$5,5,0)</f>
        <v>#N/A</v>
      </c>
      <c r="BB169" s="612" t="e">
        <f>VLOOKUP(B169,Accenture!$D$1:$H$6,5,0)</f>
        <v>#N/A</v>
      </c>
      <c r="BC169" s="612" t="e">
        <f>VLOOKUP(B169,'Endurance International Group'!$D$1:$H$2,5,0)</f>
        <v>#N/A</v>
      </c>
      <c r="BD169" s="612" t="e">
        <f>VLOOKUP(B169,Newgen!$D$1:$H$2,5,0)</f>
        <v>#N/A</v>
      </c>
      <c r="BE169" s="612" t="e">
        <f>VLOOKUP(B169,'3D Incredible'!D169:H169,5,0)</f>
        <v>#N/A</v>
      </c>
      <c r="BF169" s="612" t="e">
        <f>VLOOKUP(B169,'Raja Software Labs'!$D$2:$H$2,5,0)</f>
        <v>#N/A</v>
      </c>
      <c r="BG169" s="612" t="e">
        <f>VLOOKUP(B169,Wipro!$D$1:$H$2,5,0)</f>
        <v>#N/A</v>
      </c>
      <c r="BH169" s="612" t="e">
        <f>VLOOKUP(B169,'Perch Technologies'!$D$2:$H$2,5,0)</f>
        <v>#N/A</v>
      </c>
      <c r="BI169" s="612" t="e">
        <f>VLOOKUP(B169,'Morning Star'!$D$1:$H$6,5,0)</f>
        <v>#N/A</v>
      </c>
      <c r="BJ169" s="612" t="e">
        <f>VLOOKUP(B169,Flexiloans!$D$1:$H$2,5,0)</f>
        <v>#N/A</v>
      </c>
      <c r="BK169" s="612" t="e">
        <f>VLOOKUP(B169,'Thirdware Solutions'!$D$1:$H$2,5,0)</f>
        <v>#N/A</v>
      </c>
      <c r="BL169" s="612" t="e">
        <f>VLOOKUP(B169,Tescom!$D$1:$H$8,5,0)</f>
        <v>#N/A</v>
      </c>
      <c r="BM169" s="612" t="e">
        <f>VLOOKUP(B169,'Cogno AI'!$D$1:$H$2,5,0)</f>
        <v>#N/A</v>
      </c>
      <c r="BN169" s="612" t="e">
        <f>VLOOKUP(B169,'ABM Knowledgeware'!$D$1:$H$2,5,0)</f>
        <v>#N/A</v>
      </c>
      <c r="BO169" s="612" t="e">
        <f>VLOOKUP(B169,'Concerto Software'!$D$1:$H$3,5,0)</f>
        <v>#N/A</v>
      </c>
      <c r="BP169" s="612" t="e">
        <f>VLOOKUP(B169,'My Captain'!$D$1:$H$4,5,0)</f>
        <v>#N/A</v>
      </c>
      <c r="BQ169" s="612" t="e">
        <f>VLOOKUP(B169,'Finoux Solutions'!$D$2:$H$4,5,0)</f>
        <v>#N/A</v>
      </c>
      <c r="BR169" s="612" t="e">
        <f>VLOOKUP(B169,'MITR Learning'!$D$1:$H$2,5,0)</f>
        <v>#N/A</v>
      </c>
      <c r="BS169" s="612" t="e">
        <f>VLOOKUP(B169,Nucsoft!$D$2:$H$6,5,0)</f>
        <v>#N/A</v>
      </c>
      <c r="BT169" s="612" t="e">
        <f>VLOOKUP(B169,'Paras Cadd'!$D$1:$H$2,5,0)</f>
        <v>#N/A</v>
      </c>
      <c r="BU169" s="612" t="e">
        <f>VLOOKUP(B169,'ICICI Securities'!$D$1:$H$2,5,0)</f>
        <v>#N/A</v>
      </c>
      <c r="BV169" s="612" t="e">
        <f>VLOOKUP(B169,'Citius Tech'!$D$2:$H$5,5,0)</f>
        <v>#N/A</v>
      </c>
      <c r="BW169" s="612" t="e">
        <f>VLOOKUP(B169,'Buzzy Brains'!$D$2:$H$2,5,0)</f>
        <v>#N/A</v>
      </c>
      <c r="BX169" s="612" t="e">
        <f>VLOOKUP(B169,'Decimal Point'!$D$2:$H$2,5,0)</f>
        <v>#N/A</v>
      </c>
      <c r="BY169" s="612" t="e">
        <f>VLOOKUP(B169,'Sankey Business Solutions'!$D$2:$H$3,5,0)</f>
        <v>#N/A</v>
      </c>
      <c r="BZ169" s="612" t="e">
        <f>VLOOKUP(B169,'Nangia &amp; Co LLP'!$D$2:$H$2,5,0)</f>
        <v>#N/A</v>
      </c>
      <c r="CA169" s="612" t="e">
        <f>VLOOKUP(B169,'FIS Solutions India Pvt Ltd'!$D$2:$H$2,5,0)</f>
        <v>#N/A</v>
      </c>
      <c r="CB169" s="612" t="e">
        <f>VLOOKUP(B169,'Delta Technology &amp; Management '!$D$2:$H$16,5,0)</f>
        <v>#N/A</v>
      </c>
      <c r="CC169" s="612" t="e">
        <f>VLOOKUP(B169,'Espoir Networks'!$D$3:$H$11,5,0)</f>
        <v>#N/A</v>
      </c>
      <c r="CD169" s="612" t="e">
        <f>VLOOKUP(B169,'Servosys Solution'!$D$3:$H$5,5,0)</f>
        <v>#N/A</v>
      </c>
      <c r="CE169" s="612" t="e">
        <f>VLOOKUP(B169,'Ribbon Communications'!$D$3:$H$4,5,0)</f>
        <v>#N/A</v>
      </c>
      <c r="CF169" s="612">
        <f t="shared" si="7"/>
        <v>1</v>
      </c>
      <c r="CG169" s="129" t="s">
        <v>3448</v>
      </c>
      <c r="CH169" s="129">
        <v>240745038831</v>
      </c>
      <c r="CI169" s="129" t="s">
        <v>134</v>
      </c>
      <c r="CJ169" s="129" t="s">
        <v>11909</v>
      </c>
      <c r="CK169" s="132">
        <v>43282</v>
      </c>
      <c r="CL169" s="129">
        <v>2021</v>
      </c>
      <c r="CM169" s="128" t="s">
        <v>3449</v>
      </c>
      <c r="CN169" s="129">
        <v>446</v>
      </c>
      <c r="CO169" s="133">
        <v>89.2</v>
      </c>
      <c r="CP169" s="129">
        <v>2015</v>
      </c>
      <c r="CQ169" s="129" t="s">
        <v>79</v>
      </c>
      <c r="CR169" s="128" t="s">
        <v>295</v>
      </c>
      <c r="CS169" s="129" t="s">
        <v>81</v>
      </c>
      <c r="CT169" s="133" t="s">
        <v>81</v>
      </c>
      <c r="CU169" s="129" t="s">
        <v>81</v>
      </c>
      <c r="CV169" s="129" t="s">
        <v>109</v>
      </c>
      <c r="CW169" s="131" t="s">
        <v>1002</v>
      </c>
      <c r="CX169" s="131" t="s">
        <v>1002</v>
      </c>
      <c r="CY169" s="129">
        <v>989</v>
      </c>
      <c r="CZ169" s="129">
        <v>86</v>
      </c>
      <c r="DA169" s="129">
        <v>2018</v>
      </c>
      <c r="DB169" s="129" t="s">
        <v>112</v>
      </c>
      <c r="DC169" s="129" t="s">
        <v>113</v>
      </c>
      <c r="DD169" s="129">
        <v>72.62</v>
      </c>
      <c r="DE169" s="129">
        <v>74.87</v>
      </c>
      <c r="DF169" s="129">
        <v>0</v>
      </c>
      <c r="DG169" s="131" t="s">
        <v>81</v>
      </c>
      <c r="DH169" s="131" t="s">
        <v>81</v>
      </c>
      <c r="DI169" s="134">
        <v>9.0399999999999991</v>
      </c>
      <c r="DJ169" s="134">
        <v>9.1</v>
      </c>
      <c r="DK169" s="134">
        <v>9.3000000000000007</v>
      </c>
      <c r="DL169" s="134">
        <v>10</v>
      </c>
      <c r="DM169" s="129" t="s">
        <v>3450</v>
      </c>
      <c r="DN169" s="129">
        <v>9.3699999999999992</v>
      </c>
      <c r="DO169" s="129"/>
      <c r="DP169" s="131" t="s">
        <v>338</v>
      </c>
      <c r="DQ169" s="129">
        <v>0</v>
      </c>
      <c r="DR169" s="129">
        <v>0</v>
      </c>
      <c r="DS169" s="129" t="s">
        <v>83</v>
      </c>
      <c r="DT169" s="129" t="s">
        <v>83</v>
      </c>
      <c r="DU169" s="129" t="s">
        <v>83</v>
      </c>
      <c r="DV169" s="129" t="s">
        <v>83</v>
      </c>
      <c r="DW169" s="131" t="s">
        <v>83</v>
      </c>
      <c r="DX169" s="131" t="s">
        <v>84</v>
      </c>
      <c r="DY169" s="131" t="s">
        <v>81</v>
      </c>
      <c r="DZ169" s="131" t="s">
        <v>3451</v>
      </c>
      <c r="EA169" s="131" t="s">
        <v>3452</v>
      </c>
      <c r="EB169" s="131" t="s">
        <v>3453</v>
      </c>
      <c r="EC169" s="131" t="s">
        <v>3454</v>
      </c>
      <c r="ED169" s="131" t="s">
        <v>89</v>
      </c>
      <c r="EE169" s="131" t="s">
        <v>3455</v>
      </c>
      <c r="EF169" s="131" t="s">
        <v>3456</v>
      </c>
      <c r="EG169" s="131" t="s">
        <v>3457</v>
      </c>
      <c r="EH169" s="131" t="s">
        <v>3093</v>
      </c>
      <c r="EI169" s="131" t="s">
        <v>3458</v>
      </c>
      <c r="EJ169" s="135" t="s">
        <v>3459</v>
      </c>
      <c r="EK169" s="135" t="s">
        <v>3460</v>
      </c>
      <c r="EL169" s="135" t="s">
        <v>3461</v>
      </c>
      <c r="EM169" s="135" t="s">
        <v>3462</v>
      </c>
      <c r="EN169" s="131" t="s">
        <v>81</v>
      </c>
    </row>
    <row r="170" spans="1:144" ht="18" thickTop="1" thickBot="1">
      <c r="A170" s="575">
        <f t="shared" si="8"/>
        <v>169</v>
      </c>
      <c r="B170" s="572" t="s">
        <v>3704</v>
      </c>
      <c r="C170" s="600" t="s">
        <v>11795</v>
      </c>
      <c r="D170" s="570" t="s">
        <v>13208</v>
      </c>
      <c r="E170" s="568" t="str">
        <f t="shared" si="6"/>
        <v>Placed</v>
      </c>
      <c r="F170" s="570" t="s">
        <v>12493</v>
      </c>
      <c r="G170" s="570" t="s">
        <v>226</v>
      </c>
      <c r="H170" s="131" t="str">
        <f>VLOOKUP(B170,CMPN3!C:E,3,0)</f>
        <v>Direct Second Year Engineering without live KT</v>
      </c>
      <c r="I170" s="610" t="s">
        <v>3613</v>
      </c>
      <c r="J170" s="572">
        <v>21</v>
      </c>
      <c r="K170" s="611" t="s">
        <v>3706</v>
      </c>
      <c r="L170" s="611" t="s">
        <v>73</v>
      </c>
      <c r="M170" s="611" t="s">
        <v>3707</v>
      </c>
      <c r="N170" s="612" t="s">
        <v>3703</v>
      </c>
      <c r="O170" s="612">
        <v>7045591872</v>
      </c>
      <c r="P170" s="612">
        <v>7208666497</v>
      </c>
      <c r="Q170" s="612" t="e">
        <f>VLOOKUP(B170,'TCS CON'!$D$1:$H$98,5,0)</f>
        <v>#N/A</v>
      </c>
      <c r="R170" s="612" t="e">
        <f>VLOOKUP(B170,LTI!$C$1:$H$46,6,0)</f>
        <v>#N/A</v>
      </c>
      <c r="S170" s="612" t="e">
        <f>VLOOKUP(B170,JARO!$E$2:$I$11,5,0)</f>
        <v>#N/A</v>
      </c>
      <c r="T170" s="612" t="e">
        <f>VLOOKUP(B170,Capgemini!$D$3:$H$78,5,0)</f>
        <v>#N/A</v>
      </c>
      <c r="U170" s="612" t="e">
        <f>VLOOKUP(B170,Carwale!$D$1:$H$4,5,0)</f>
        <v>#N/A</v>
      </c>
      <c r="V170" s="612" t="e">
        <f>VLOOKUP(B170,'Interactive Brokers'!E:I,5,0)</f>
        <v>#N/A</v>
      </c>
      <c r="W170" s="612" t="e">
        <f>VLOOKUP(B170,'REL Jio'!E:I,5,0)</f>
        <v>#N/A</v>
      </c>
      <c r="X170" s="612" t="e">
        <f>VLOOKUP(B170,'Sciative Sol'!E:I,5,0)</f>
        <v>#N/A</v>
      </c>
      <c r="Y170" s="612" t="e">
        <f>VLOOKUP(B170,'Hexaware Tech'!E:I,5,0)</f>
        <v>#N/A</v>
      </c>
      <c r="Z170" s="612" t="e">
        <f>VLOOKUP(B170,Axis!D:H,5,0)</f>
        <v>#N/A</v>
      </c>
      <c r="AA170" s="612" t="e">
        <f>VLOOKUP(B170,Ugam!$D$3:$H$26,5,0)</f>
        <v>#N/A</v>
      </c>
      <c r="AB170" s="612" t="e">
        <f>VLOOKUP(B170,Zeus!F:J,5,0)</f>
        <v>#N/A</v>
      </c>
      <c r="AC170" s="612" t="e">
        <f>VLOOKUP(B170,Montran!F:J,5,0)</f>
        <v>#N/A</v>
      </c>
      <c r="AD170" s="612" t="e">
        <f>VLOOKUP(B170,Endurance!G170:L170,5,0)</f>
        <v>#N/A</v>
      </c>
      <c r="AE170" s="612" t="e">
        <f>VLOOKUP(B170,'Swabhav Techlabs'!$F$1:$J$2,5,0)</f>
        <v>#N/A</v>
      </c>
      <c r="AF170" s="612" t="e">
        <f>VLOOKUP(B170,'Quality Kiosk'!$F$1:$J$18,5,0)</f>
        <v>#N/A</v>
      </c>
      <c r="AG170" s="612" t="e">
        <f>VLOOKUP(B170,'Lemon VB'!$F$1:$J$2,5,0)</f>
        <v>#N/A</v>
      </c>
      <c r="AH170" s="612" t="e">
        <f>VLOOKUP(B170,Gocomet!$E$1:$I$3,5,0)</f>
        <v>#N/A</v>
      </c>
      <c r="AI170" s="612" t="e">
        <f>VLOOKUP(B170,'Ingram Micro'!$E$1:$I$8,5,0)</f>
        <v>#N/A</v>
      </c>
      <c r="AJ170" s="612" t="e">
        <f>VLOOKUP(B170,'DePronto Infotech'!$E$1:$I$2,5,0)</f>
        <v>#N/A</v>
      </c>
      <c r="AK170" s="612" t="e">
        <f>VLOOKUP(B170,'Reliance Retail'!$E$1:$I$4,5,0)</f>
        <v>#N/A</v>
      </c>
      <c r="AL170" s="612" t="e">
        <f>VLOOKUP(B170,'Bright Champs'!$D$1:$H$13,5,0)</f>
        <v>#N/A</v>
      </c>
      <c r="AM170" s="612" t="e">
        <f>VLOOKUP(B170,Neosoft!$E$1:$I$12,5,0)</f>
        <v>#N/A</v>
      </c>
      <c r="AN170" s="612" t="e">
        <f>VLOOKUP(B170,Infosys!$E$1:$I$3,5,0)</f>
        <v>#N/A</v>
      </c>
      <c r="AO170" s="612" t="e">
        <f>VLOOKUP(B170,Cerelabs!$E$1:$I$5,5,0)</f>
        <v>#N/A</v>
      </c>
      <c r="AP170" s="612" t="e">
        <f>VLOOKUP(B170,'Neebal Technologies'!$D$1:$H$2,5,0)</f>
        <v>#N/A</v>
      </c>
      <c r="AQ170" s="612" t="e">
        <f>VLOOKUP(B170,'Vertiv Energy'!$D$1:$H$2,5,0)</f>
        <v>#N/A</v>
      </c>
      <c r="AR170" s="612" t="e">
        <f>VLOOKUP(B170,'Acidaes Solutions (CRMNEXT)'!$D$1:$H$3,5,0)</f>
        <v>#N/A</v>
      </c>
      <c r="AS170" s="612" t="e">
        <f>VLOOKUP(B170,Growisto!$D$1:$H$2,5,0)</f>
        <v>#N/A</v>
      </c>
      <c r="AT170" s="612" t="e">
        <f>VLOOKUP(B170,'9.9 Mediaworx - Digit'!$D$1:$H$2,5,0)</f>
        <v>#N/A</v>
      </c>
      <c r="AU170" s="612" t="e">
        <f>VLOOKUP(B170,'Vistaar systems Pvt Ltd'!$D$2:$H$3,5,0)</f>
        <v>#N/A</v>
      </c>
      <c r="AV170" s="612" t="e">
        <f>VLOOKUP(B170,'Course 5i'!$D$2:$H$11,5,0)</f>
        <v>#N/A</v>
      </c>
      <c r="AW170" s="612" t="e">
        <f>VLOOKUP(B170,'Radiant Appliances &amp; Electronic'!$D$1:$H$13,5,0)</f>
        <v>#N/A</v>
      </c>
      <c r="AX170" s="612">
        <f>VLOOKUP(B170,'Atos Global'!$D$3:$H$27,5,0)</f>
        <v>310000</v>
      </c>
      <c r="AY170" s="612" t="e">
        <f>VLOOKUP(B170,'Saama Technologies'!$D$1:$H$2,5,0)</f>
        <v>#N/A</v>
      </c>
      <c r="AZ170" s="612" t="e">
        <f>VLOOKUP(B170,'Multiplier Solutions'!$D$1:$H$2,5,0)</f>
        <v>#N/A</v>
      </c>
      <c r="BA170" s="612" t="e">
        <f>VLOOKUP(B170,GEP!$D$2:$H$5,5,0)</f>
        <v>#N/A</v>
      </c>
      <c r="BB170" s="612" t="e">
        <f>VLOOKUP(B170,Accenture!$D$1:$H$6,5,0)</f>
        <v>#N/A</v>
      </c>
      <c r="BC170" s="612" t="e">
        <f>VLOOKUP(B170,'Endurance International Group'!$D$1:$H$2,5,0)</f>
        <v>#N/A</v>
      </c>
      <c r="BD170" s="612" t="e">
        <f>VLOOKUP(B170,Newgen!$D$1:$H$2,5,0)</f>
        <v>#N/A</v>
      </c>
      <c r="BE170" s="612" t="e">
        <f>VLOOKUP(B170,'3D Incredible'!D170:H170,5,0)</f>
        <v>#N/A</v>
      </c>
      <c r="BF170" s="612" t="e">
        <f>VLOOKUP(B170,'Raja Software Labs'!$D$2:$H$2,5,0)</f>
        <v>#N/A</v>
      </c>
      <c r="BG170" s="612" t="e">
        <f>VLOOKUP(B170,Wipro!$D$1:$H$2,5,0)</f>
        <v>#N/A</v>
      </c>
      <c r="BH170" s="612" t="e">
        <f>VLOOKUP(B170,'Perch Technologies'!$D$2:$H$2,5,0)</f>
        <v>#N/A</v>
      </c>
      <c r="BI170" s="612" t="e">
        <f>VLOOKUP(B170,'Morning Star'!$D$1:$H$6,5,0)</f>
        <v>#N/A</v>
      </c>
      <c r="BJ170" s="612" t="e">
        <f>VLOOKUP(B170,Flexiloans!$D$1:$H$2,5,0)</f>
        <v>#N/A</v>
      </c>
      <c r="BK170" s="612" t="e">
        <f>VLOOKUP(B170,'Thirdware Solutions'!$D$1:$H$2,5,0)</f>
        <v>#N/A</v>
      </c>
      <c r="BL170" s="612" t="e">
        <f>VLOOKUP(B170,Tescom!$D$1:$H$8,5,0)</f>
        <v>#N/A</v>
      </c>
      <c r="BM170" s="612" t="e">
        <f>VLOOKUP(B170,'Cogno AI'!$D$1:$H$2,5,0)</f>
        <v>#N/A</v>
      </c>
      <c r="BN170" s="612" t="e">
        <f>VLOOKUP(B170,'ABM Knowledgeware'!$D$1:$H$2,5,0)</f>
        <v>#N/A</v>
      </c>
      <c r="BO170" s="612" t="e">
        <f>VLOOKUP(B170,'Concerto Software'!$D$1:$H$3,5,0)</f>
        <v>#N/A</v>
      </c>
      <c r="BP170" s="612" t="e">
        <f>VLOOKUP(B170,'My Captain'!$D$1:$H$4,5,0)</f>
        <v>#N/A</v>
      </c>
      <c r="BQ170" s="612" t="e">
        <f>VLOOKUP(B170,'Finoux Solutions'!$D$2:$H$4,5,0)</f>
        <v>#N/A</v>
      </c>
      <c r="BR170" s="612" t="e">
        <f>VLOOKUP(B170,'MITR Learning'!$D$1:$H$2,5,0)</f>
        <v>#N/A</v>
      </c>
      <c r="BS170" s="612" t="e">
        <f>VLOOKUP(B170,Nucsoft!$D$2:$H$6,5,0)</f>
        <v>#N/A</v>
      </c>
      <c r="BT170" s="612" t="e">
        <f>VLOOKUP(B170,'Paras Cadd'!$D$1:$H$2,5,0)</f>
        <v>#N/A</v>
      </c>
      <c r="BU170" s="612" t="e">
        <f>VLOOKUP(B170,'ICICI Securities'!$D$1:$H$2,5,0)</f>
        <v>#N/A</v>
      </c>
      <c r="BV170" s="612" t="e">
        <f>VLOOKUP(B170,'Citius Tech'!$D$2:$H$5,5,0)</f>
        <v>#N/A</v>
      </c>
      <c r="BW170" s="612" t="e">
        <f>VLOOKUP(B170,'Buzzy Brains'!$D$2:$H$2,5,0)</f>
        <v>#N/A</v>
      </c>
      <c r="BX170" s="612" t="e">
        <f>VLOOKUP(B170,'Decimal Point'!$D$2:$H$2,5,0)</f>
        <v>#N/A</v>
      </c>
      <c r="BY170" s="612" t="e">
        <f>VLOOKUP(B170,'Sankey Business Solutions'!$D$2:$H$3,5,0)</f>
        <v>#N/A</v>
      </c>
      <c r="BZ170" s="612" t="e">
        <f>VLOOKUP(B170,'Nangia &amp; Co LLP'!$D$2:$H$2,5,0)</f>
        <v>#N/A</v>
      </c>
      <c r="CA170" s="612" t="e">
        <f>VLOOKUP(B170,'FIS Solutions India Pvt Ltd'!$D$2:$H$2,5,0)</f>
        <v>#N/A</v>
      </c>
      <c r="CB170" s="612" t="e">
        <f>VLOOKUP(B170,'Delta Technology &amp; Management '!$D$2:$H$16,5,0)</f>
        <v>#N/A</v>
      </c>
      <c r="CC170" s="612" t="e">
        <f>VLOOKUP(B170,'Espoir Networks'!$D$3:$H$11,5,0)</f>
        <v>#N/A</v>
      </c>
      <c r="CD170" s="612" t="e">
        <f>VLOOKUP(B170,'Servosys Solution'!$D$3:$H$5,5,0)</f>
        <v>#N/A</v>
      </c>
      <c r="CE170" s="612" t="e">
        <f>VLOOKUP(B170,'Ribbon Communications'!$D$3:$H$4,5,0)</f>
        <v>#N/A</v>
      </c>
      <c r="CF170" s="612">
        <f t="shared" si="7"/>
        <v>1</v>
      </c>
      <c r="CG170" s="129" t="s">
        <v>3708</v>
      </c>
      <c r="CH170" s="129" t="s">
        <v>3709</v>
      </c>
      <c r="CI170" s="129" t="s">
        <v>134</v>
      </c>
      <c r="CJ170" s="129" t="s">
        <v>11909</v>
      </c>
      <c r="CK170" s="132">
        <v>43282</v>
      </c>
      <c r="CL170" s="129">
        <v>2021</v>
      </c>
      <c r="CM170" s="128" t="s">
        <v>11959</v>
      </c>
      <c r="CN170" s="129">
        <v>435</v>
      </c>
      <c r="CO170" s="133">
        <v>87</v>
      </c>
      <c r="CP170" s="129">
        <v>2015</v>
      </c>
      <c r="CQ170" s="129" t="s">
        <v>79</v>
      </c>
      <c r="CR170" s="128" t="s">
        <v>295</v>
      </c>
      <c r="CS170" s="129" t="s">
        <v>81</v>
      </c>
      <c r="CT170" s="133" t="s">
        <v>81</v>
      </c>
      <c r="CU170" s="129" t="s">
        <v>81</v>
      </c>
      <c r="CV170" s="129" t="s">
        <v>109</v>
      </c>
      <c r="CW170" s="131" t="s">
        <v>3711</v>
      </c>
      <c r="CX170" s="131" t="s">
        <v>229</v>
      </c>
      <c r="CY170" s="129">
        <v>945</v>
      </c>
      <c r="CZ170" s="129">
        <v>82.17</v>
      </c>
      <c r="DA170" s="129">
        <v>2018</v>
      </c>
      <c r="DB170" s="129" t="s">
        <v>112</v>
      </c>
      <c r="DC170" s="129" t="s">
        <v>113</v>
      </c>
      <c r="DD170" s="129" t="s">
        <v>81</v>
      </c>
      <c r="DE170" s="129" t="s">
        <v>81</v>
      </c>
      <c r="DF170" s="129">
        <v>1</v>
      </c>
      <c r="DG170" s="131" t="s">
        <v>81</v>
      </c>
      <c r="DH170" s="131" t="s">
        <v>81</v>
      </c>
      <c r="DI170" s="134">
        <v>6.19</v>
      </c>
      <c r="DJ170" s="134">
        <v>7.7</v>
      </c>
      <c r="DK170" s="134">
        <v>6.92</v>
      </c>
      <c r="DL170" s="131"/>
      <c r="DM170" s="129">
        <v>20.81</v>
      </c>
      <c r="DN170" s="129">
        <v>6.93</v>
      </c>
      <c r="DO170" s="129"/>
      <c r="DP170" s="131" t="s">
        <v>114</v>
      </c>
      <c r="DQ170" s="129">
        <v>0</v>
      </c>
      <c r="DR170" s="129">
        <v>0</v>
      </c>
      <c r="DS170" s="129" t="s">
        <v>83</v>
      </c>
      <c r="DT170" s="129" t="s">
        <v>83</v>
      </c>
      <c r="DU170" s="129" t="s">
        <v>83</v>
      </c>
      <c r="DV170" s="129" t="s">
        <v>83</v>
      </c>
      <c r="DW170" s="131" t="s">
        <v>83</v>
      </c>
      <c r="DX170" s="131" t="s">
        <v>84</v>
      </c>
      <c r="DY170" s="131" t="s">
        <v>81</v>
      </c>
      <c r="DZ170" s="131" t="s">
        <v>3712</v>
      </c>
      <c r="EA170" s="131" t="s">
        <v>3713</v>
      </c>
      <c r="EB170" s="131" t="s">
        <v>3714</v>
      </c>
      <c r="EC170" s="131" t="s">
        <v>88</v>
      </c>
      <c r="ED170" s="131" t="s">
        <v>89</v>
      </c>
      <c r="EE170" s="131" t="s">
        <v>3715</v>
      </c>
      <c r="EF170" s="131" t="s">
        <v>3716</v>
      </c>
      <c r="EG170" s="131" t="s">
        <v>3717</v>
      </c>
      <c r="EH170" s="131" t="s">
        <v>3718</v>
      </c>
      <c r="EI170" s="131" t="s">
        <v>3719</v>
      </c>
      <c r="EJ170" s="135" t="s">
        <v>3720</v>
      </c>
      <c r="EK170" s="135" t="s">
        <v>3721</v>
      </c>
      <c r="EL170" s="131" t="s">
        <v>81</v>
      </c>
      <c r="EM170" s="135" t="s">
        <v>3722</v>
      </c>
      <c r="EN170" s="131" t="s">
        <v>81</v>
      </c>
    </row>
    <row r="171" spans="1:144" ht="18" thickTop="1" thickBot="1">
      <c r="A171" s="575">
        <f t="shared" si="8"/>
        <v>170</v>
      </c>
      <c r="B171" s="572" t="s">
        <v>3745</v>
      </c>
      <c r="C171" s="600" t="s">
        <v>3746</v>
      </c>
      <c r="D171" s="570" t="s">
        <v>13208</v>
      </c>
      <c r="E171" s="568" t="str">
        <f t="shared" si="6"/>
        <v>Placed</v>
      </c>
      <c r="F171" s="570" t="s">
        <v>12493</v>
      </c>
      <c r="G171" s="570" t="s">
        <v>226</v>
      </c>
      <c r="H171" s="131" t="str">
        <f>VLOOKUP(B171,CMPN3!C:E,3,0)</f>
        <v>Direct Second Year Engineering without live KT</v>
      </c>
      <c r="I171" s="610" t="s">
        <v>917</v>
      </c>
      <c r="J171" s="572">
        <v>20</v>
      </c>
      <c r="K171" s="611" t="s">
        <v>3747</v>
      </c>
      <c r="L171" s="611" t="s">
        <v>3748</v>
      </c>
      <c r="M171" s="611" t="s">
        <v>3749</v>
      </c>
      <c r="N171" s="612" t="s">
        <v>3750</v>
      </c>
      <c r="O171" s="612">
        <v>7977200620</v>
      </c>
      <c r="P171" s="612">
        <v>7977200620</v>
      </c>
      <c r="Q171" s="612">
        <f>VLOOKUP(B171,'TCS CON'!$D$1:$H$98,5,0)</f>
        <v>336000</v>
      </c>
      <c r="R171" s="612" t="e">
        <f>VLOOKUP(B171,LTI!$C$1:$H$46,6,0)</f>
        <v>#N/A</v>
      </c>
      <c r="S171" s="612" t="e">
        <f>VLOOKUP(B171,JARO!$E$2:$I$11,5,0)</f>
        <v>#N/A</v>
      </c>
      <c r="T171" s="612" t="e">
        <f>VLOOKUP(B171,Capgemini!$D$3:$H$78,5,0)</f>
        <v>#N/A</v>
      </c>
      <c r="U171" s="612" t="e">
        <f>VLOOKUP(B171,Carwale!$D$1:$H$4,5,0)</f>
        <v>#N/A</v>
      </c>
      <c r="V171" s="612" t="e">
        <f>VLOOKUP(B171,'Interactive Brokers'!E:I,5,0)</f>
        <v>#N/A</v>
      </c>
      <c r="W171" s="612" t="e">
        <f>VLOOKUP(B171,'REL Jio'!E:I,5,0)</f>
        <v>#N/A</v>
      </c>
      <c r="X171" s="612" t="e">
        <f>VLOOKUP(B171,'Sciative Sol'!E:I,5,0)</f>
        <v>#N/A</v>
      </c>
      <c r="Y171" s="612" t="e">
        <f>VLOOKUP(B171,'Hexaware Tech'!E:I,5,0)</f>
        <v>#N/A</v>
      </c>
      <c r="Z171" s="612" t="e">
        <f>VLOOKUP(B171,Axis!D:H,5,0)</f>
        <v>#N/A</v>
      </c>
      <c r="AA171" s="612" t="e">
        <f>VLOOKUP(B171,Ugam!$D$3:$H$26,5,0)</f>
        <v>#N/A</v>
      </c>
      <c r="AB171" s="612" t="e">
        <f>VLOOKUP(B171,Zeus!F:J,5,0)</f>
        <v>#N/A</v>
      </c>
      <c r="AC171" s="612" t="e">
        <f>VLOOKUP(B171,Montran!F:J,5,0)</f>
        <v>#N/A</v>
      </c>
      <c r="AD171" s="612" t="e">
        <f>VLOOKUP(B171,Endurance!G171:L171,5,0)</f>
        <v>#N/A</v>
      </c>
      <c r="AE171" s="612" t="e">
        <f>VLOOKUP(B171,'Swabhav Techlabs'!$F$1:$J$2,5,0)</f>
        <v>#N/A</v>
      </c>
      <c r="AF171" s="612" t="e">
        <f>VLOOKUP(B171,'Quality Kiosk'!$F$1:$J$18,5,0)</f>
        <v>#N/A</v>
      </c>
      <c r="AG171" s="612" t="e">
        <f>VLOOKUP(B171,'Lemon VB'!$F$1:$J$2,5,0)</f>
        <v>#N/A</v>
      </c>
      <c r="AH171" s="612" t="e">
        <f>VLOOKUP(B171,Gocomet!$E$1:$I$3,5,0)</f>
        <v>#N/A</v>
      </c>
      <c r="AI171" s="612" t="e">
        <f>VLOOKUP(B171,'Ingram Micro'!$E$1:$I$8,5,0)</f>
        <v>#N/A</v>
      </c>
      <c r="AJ171" s="612" t="e">
        <f>VLOOKUP(B171,'DePronto Infotech'!$E$1:$I$2,5,0)</f>
        <v>#N/A</v>
      </c>
      <c r="AK171" s="612" t="e">
        <f>VLOOKUP(B171,'Reliance Retail'!$E$1:$I$4,5,0)</f>
        <v>#N/A</v>
      </c>
      <c r="AL171" s="612" t="e">
        <f>VLOOKUP(B171,'Bright Champs'!$D$1:$H$13,5,0)</f>
        <v>#N/A</v>
      </c>
      <c r="AM171" s="612" t="e">
        <f>VLOOKUP(B171,Neosoft!$E$1:$I$12,5,0)</f>
        <v>#N/A</v>
      </c>
      <c r="AN171" s="612" t="e">
        <f>VLOOKUP(B171,Infosys!$E$1:$I$3,5,0)</f>
        <v>#N/A</v>
      </c>
      <c r="AO171" s="612" t="e">
        <f>VLOOKUP(B171,Cerelabs!$E$1:$I$5,5,0)</f>
        <v>#N/A</v>
      </c>
      <c r="AP171" s="612" t="e">
        <f>VLOOKUP(B171,'Neebal Technologies'!$D$1:$H$2,5,0)</f>
        <v>#N/A</v>
      </c>
      <c r="AQ171" s="612" t="e">
        <f>VLOOKUP(B171,'Vertiv Energy'!$D$1:$H$2,5,0)</f>
        <v>#N/A</v>
      </c>
      <c r="AR171" s="612" t="e">
        <f>VLOOKUP(B171,'Acidaes Solutions (CRMNEXT)'!$D$1:$H$3,5,0)</f>
        <v>#N/A</v>
      </c>
      <c r="AS171" s="612" t="e">
        <f>VLOOKUP(B171,Growisto!$D$1:$H$2,5,0)</f>
        <v>#N/A</v>
      </c>
      <c r="AT171" s="612" t="e">
        <f>VLOOKUP(B171,'9.9 Mediaworx - Digit'!$D$1:$H$2,5,0)</f>
        <v>#N/A</v>
      </c>
      <c r="AU171" s="612" t="e">
        <f>VLOOKUP(B171,'Vistaar systems Pvt Ltd'!$D$2:$H$3,5,0)</f>
        <v>#N/A</v>
      </c>
      <c r="AV171" s="612" t="e">
        <f>VLOOKUP(B171,'Course 5i'!$D$2:$H$11,5,0)</f>
        <v>#N/A</v>
      </c>
      <c r="AW171" s="612" t="e">
        <f>VLOOKUP(B171,'Radiant Appliances &amp; Electronic'!$D$1:$H$13,5,0)</f>
        <v>#N/A</v>
      </c>
      <c r="AX171" s="612" t="e">
        <f>VLOOKUP(B171,'Atos Global'!$D$3:$H$27,5,0)</f>
        <v>#N/A</v>
      </c>
      <c r="AY171" s="612" t="e">
        <f>VLOOKUP(B171,'Saama Technologies'!$D$1:$H$2,5,0)</f>
        <v>#N/A</v>
      </c>
      <c r="AZ171" s="612" t="e">
        <f>VLOOKUP(B171,'Multiplier Solutions'!$D$1:$H$2,5,0)</f>
        <v>#N/A</v>
      </c>
      <c r="BA171" s="612" t="e">
        <f>VLOOKUP(B171,GEP!$D$2:$H$5,5,0)</f>
        <v>#N/A</v>
      </c>
      <c r="BB171" s="612" t="e">
        <f>VLOOKUP(B171,Accenture!$D$1:$H$6,5,0)</f>
        <v>#N/A</v>
      </c>
      <c r="BC171" s="612" t="e">
        <f>VLOOKUP(B171,'Endurance International Group'!$D$1:$H$2,5,0)</f>
        <v>#N/A</v>
      </c>
      <c r="BD171" s="612" t="e">
        <f>VLOOKUP(B171,Newgen!$D$1:$H$2,5,0)</f>
        <v>#N/A</v>
      </c>
      <c r="BE171" s="612" t="e">
        <f>VLOOKUP(B171,'3D Incredible'!D171:H171,5,0)</f>
        <v>#N/A</v>
      </c>
      <c r="BF171" s="612" t="e">
        <f>VLOOKUP(B171,'Raja Software Labs'!$D$2:$H$2,5,0)</f>
        <v>#N/A</v>
      </c>
      <c r="BG171" s="612" t="e">
        <f>VLOOKUP(B171,Wipro!$D$1:$H$2,5,0)</f>
        <v>#N/A</v>
      </c>
      <c r="BH171" s="612" t="e">
        <f>VLOOKUP(B171,'Perch Technologies'!$D$2:$H$2,5,0)</f>
        <v>#N/A</v>
      </c>
      <c r="BI171" s="612" t="e">
        <f>VLOOKUP(B171,'Morning Star'!$D$1:$H$6,5,0)</f>
        <v>#N/A</v>
      </c>
      <c r="BJ171" s="612" t="e">
        <f>VLOOKUP(B171,Flexiloans!$D$1:$H$2,5,0)</f>
        <v>#N/A</v>
      </c>
      <c r="BK171" s="612" t="e">
        <f>VLOOKUP(B171,'Thirdware Solutions'!$D$1:$H$2,5,0)</f>
        <v>#N/A</v>
      </c>
      <c r="BL171" s="612" t="e">
        <f>VLOOKUP(B171,Tescom!$D$1:$H$8,5,0)</f>
        <v>#N/A</v>
      </c>
      <c r="BM171" s="612" t="e">
        <f>VLOOKUP(B171,'Cogno AI'!$D$1:$H$2,5,0)</f>
        <v>#N/A</v>
      </c>
      <c r="BN171" s="612" t="e">
        <f>VLOOKUP(B171,'ABM Knowledgeware'!$D$1:$H$2,5,0)</f>
        <v>#N/A</v>
      </c>
      <c r="BO171" s="612" t="e">
        <f>VLOOKUP(B171,'Concerto Software'!$D$1:$H$3,5,0)</f>
        <v>#N/A</v>
      </c>
      <c r="BP171" s="612" t="e">
        <f>VLOOKUP(B171,'My Captain'!$D$1:$H$4,5,0)</f>
        <v>#N/A</v>
      </c>
      <c r="BQ171" s="612" t="e">
        <f>VLOOKUP(B171,'Finoux Solutions'!$D$2:$H$4,5,0)</f>
        <v>#N/A</v>
      </c>
      <c r="BR171" s="612" t="e">
        <f>VLOOKUP(B171,'MITR Learning'!$D$1:$H$2,5,0)</f>
        <v>#N/A</v>
      </c>
      <c r="BS171" s="612" t="e">
        <f>VLOOKUP(B171,Nucsoft!$D$2:$H$6,5,0)</f>
        <v>#N/A</v>
      </c>
      <c r="BT171" s="612" t="e">
        <f>VLOOKUP(B171,'Paras Cadd'!$D$1:$H$2,5,0)</f>
        <v>#N/A</v>
      </c>
      <c r="BU171" s="612" t="e">
        <f>VLOOKUP(B171,'ICICI Securities'!$D$1:$H$2,5,0)</f>
        <v>#N/A</v>
      </c>
      <c r="BV171" s="612" t="e">
        <f>VLOOKUP(B171,'Citius Tech'!$D$2:$H$5,5,0)</f>
        <v>#N/A</v>
      </c>
      <c r="BW171" s="612" t="e">
        <f>VLOOKUP(B171,'Buzzy Brains'!$D$2:$H$2,5,0)</f>
        <v>#N/A</v>
      </c>
      <c r="BX171" s="612" t="e">
        <f>VLOOKUP(B171,'Decimal Point'!$D$2:$H$2,5,0)</f>
        <v>#N/A</v>
      </c>
      <c r="BY171" s="612" t="e">
        <f>VLOOKUP(B171,'Sankey Business Solutions'!$D$2:$H$3,5,0)</f>
        <v>#N/A</v>
      </c>
      <c r="BZ171" s="612" t="e">
        <f>VLOOKUP(B171,'Nangia &amp; Co LLP'!$D$2:$H$2,5,0)</f>
        <v>#N/A</v>
      </c>
      <c r="CA171" s="612" t="e">
        <f>VLOOKUP(B171,'FIS Solutions India Pvt Ltd'!$D$2:$H$2,5,0)</f>
        <v>#N/A</v>
      </c>
      <c r="CB171" s="612" t="e">
        <f>VLOOKUP(B171,'Delta Technology &amp; Management '!$D$2:$H$16,5,0)</f>
        <v>#N/A</v>
      </c>
      <c r="CC171" s="612" t="e">
        <f>VLOOKUP(B171,'Espoir Networks'!$D$3:$H$11,5,0)</f>
        <v>#N/A</v>
      </c>
      <c r="CD171" s="612" t="e">
        <f>VLOOKUP(B171,'Servosys Solution'!$D$3:$H$5,5,0)</f>
        <v>#N/A</v>
      </c>
      <c r="CE171" s="612" t="e">
        <f>VLOOKUP(B171,'Ribbon Communications'!$D$3:$H$4,5,0)</f>
        <v>#N/A</v>
      </c>
      <c r="CF171" s="612">
        <f t="shared" si="7"/>
        <v>1</v>
      </c>
      <c r="CG171" s="129" t="s">
        <v>3751</v>
      </c>
      <c r="CH171" s="129" t="s">
        <v>3752</v>
      </c>
      <c r="CI171" s="129" t="s">
        <v>134</v>
      </c>
      <c r="CJ171" s="129" t="s">
        <v>11909</v>
      </c>
      <c r="CK171" s="132">
        <v>43282</v>
      </c>
      <c r="CL171" s="129">
        <v>2021</v>
      </c>
      <c r="CM171" s="128" t="s">
        <v>3147</v>
      </c>
      <c r="CN171" s="129">
        <v>425</v>
      </c>
      <c r="CO171" s="133">
        <v>85</v>
      </c>
      <c r="CP171" s="129">
        <v>2015</v>
      </c>
      <c r="CQ171" s="129" t="s">
        <v>79</v>
      </c>
      <c r="CR171" s="128" t="s">
        <v>295</v>
      </c>
      <c r="CS171" s="129" t="s">
        <v>81</v>
      </c>
      <c r="CT171" s="133" t="s">
        <v>81</v>
      </c>
      <c r="CU171" s="129" t="s">
        <v>81</v>
      </c>
      <c r="CV171" s="129" t="s">
        <v>109</v>
      </c>
      <c r="CW171" s="131" t="s">
        <v>697</v>
      </c>
      <c r="CX171" s="131" t="s">
        <v>2375</v>
      </c>
      <c r="CY171" s="129">
        <v>1440</v>
      </c>
      <c r="CZ171" s="129">
        <v>84.71</v>
      </c>
      <c r="DA171" s="129">
        <v>2018</v>
      </c>
      <c r="DB171" s="129" t="s">
        <v>112</v>
      </c>
      <c r="DC171" s="129" t="s">
        <v>113</v>
      </c>
      <c r="DD171" s="129">
        <v>84.71</v>
      </c>
      <c r="DE171" s="129">
        <v>75.05</v>
      </c>
      <c r="DF171" s="129">
        <v>0</v>
      </c>
      <c r="DG171" s="131" t="s">
        <v>81</v>
      </c>
      <c r="DH171" s="131" t="s">
        <v>81</v>
      </c>
      <c r="DI171" s="134">
        <v>8.65</v>
      </c>
      <c r="DJ171" s="134">
        <v>8.6300000000000008</v>
      </c>
      <c r="DK171" s="134">
        <v>9.25</v>
      </c>
      <c r="DL171" s="134">
        <v>9.34</v>
      </c>
      <c r="DM171" s="129">
        <v>35.869999999999997</v>
      </c>
      <c r="DN171" s="129">
        <v>8.9600000000000009</v>
      </c>
      <c r="DO171" s="129"/>
      <c r="DP171" s="131" t="s">
        <v>338</v>
      </c>
      <c r="DQ171" s="129">
        <v>0</v>
      </c>
      <c r="DR171" s="129">
        <v>0</v>
      </c>
      <c r="DS171" s="129" t="s">
        <v>83</v>
      </c>
      <c r="DT171" s="129" t="s">
        <v>83</v>
      </c>
      <c r="DU171" s="129" t="s">
        <v>83</v>
      </c>
      <c r="DV171" s="129" t="s">
        <v>83</v>
      </c>
      <c r="DW171" s="131" t="s">
        <v>83</v>
      </c>
      <c r="DX171" s="131" t="s">
        <v>84</v>
      </c>
      <c r="DY171" s="131" t="s">
        <v>81</v>
      </c>
      <c r="DZ171" s="131" t="s">
        <v>3753</v>
      </c>
      <c r="EA171" s="131" t="s">
        <v>1652</v>
      </c>
      <c r="EB171" s="131" t="s">
        <v>3754</v>
      </c>
      <c r="EC171" s="131" t="s">
        <v>826</v>
      </c>
      <c r="ED171" s="131" t="s">
        <v>89</v>
      </c>
      <c r="EE171" s="131" t="s">
        <v>3755</v>
      </c>
      <c r="EF171" s="131" t="s">
        <v>3756</v>
      </c>
      <c r="EG171" s="131" t="s">
        <v>3757</v>
      </c>
      <c r="EH171" s="131" t="s">
        <v>3758</v>
      </c>
      <c r="EI171" s="131" t="s">
        <v>3759</v>
      </c>
      <c r="EJ171" s="135" t="s">
        <v>3760</v>
      </c>
      <c r="EK171" s="135" t="s">
        <v>3761</v>
      </c>
      <c r="EL171" s="135" t="s">
        <v>3762</v>
      </c>
      <c r="EM171" s="135" t="s">
        <v>3763</v>
      </c>
      <c r="EN171" s="131" t="s">
        <v>81</v>
      </c>
    </row>
    <row r="172" spans="1:144" ht="18" thickTop="1" thickBot="1">
      <c r="A172" s="575">
        <f t="shared" si="8"/>
        <v>171</v>
      </c>
      <c r="B172" s="572" t="s">
        <v>4276</v>
      </c>
      <c r="C172" s="600" t="s">
        <v>4277</v>
      </c>
      <c r="D172" s="570" t="s">
        <v>13209</v>
      </c>
      <c r="E172" s="568" t="str">
        <f t="shared" si="6"/>
        <v>Not Placed</v>
      </c>
      <c r="F172" s="570" t="s">
        <v>12493</v>
      </c>
      <c r="G172" s="570" t="s">
        <v>226</v>
      </c>
      <c r="H172" s="131" t="str">
        <f>VLOOKUP(B172,CMPN3!C:E,3,0)</f>
        <v>Direct Second Year Engineering without live KT</v>
      </c>
      <c r="I172" s="610" t="s">
        <v>4278</v>
      </c>
      <c r="J172" s="572">
        <v>21</v>
      </c>
      <c r="K172" s="611" t="s">
        <v>4279</v>
      </c>
      <c r="L172" s="611" t="s">
        <v>4280</v>
      </c>
      <c r="M172" s="611" t="s">
        <v>4281</v>
      </c>
      <c r="N172" s="612" t="s">
        <v>4275</v>
      </c>
      <c r="O172" s="612">
        <v>9323978003</v>
      </c>
      <c r="P172" s="612">
        <v>7977193249</v>
      </c>
      <c r="Q172" s="612" t="e">
        <f>VLOOKUP(B172,'TCS CON'!$D$1:$H$98,5,0)</f>
        <v>#N/A</v>
      </c>
      <c r="R172" s="612" t="e">
        <f>VLOOKUP(B172,LTI!$C$1:$H$46,6,0)</f>
        <v>#N/A</v>
      </c>
      <c r="S172" s="612" t="e">
        <f>VLOOKUP(B172,JARO!$E$2:$I$11,5,0)</f>
        <v>#N/A</v>
      </c>
      <c r="T172" s="612" t="e">
        <f>VLOOKUP(B172,Capgemini!$D$3:$H$78,5,0)</f>
        <v>#N/A</v>
      </c>
      <c r="U172" s="612" t="e">
        <f>VLOOKUP(B172,Carwale!$D$1:$H$4,5,0)</f>
        <v>#N/A</v>
      </c>
      <c r="V172" s="612" t="e">
        <f>VLOOKUP(B172,'Interactive Brokers'!E:I,5,0)</f>
        <v>#N/A</v>
      </c>
      <c r="W172" s="612" t="e">
        <f>VLOOKUP(B172,'REL Jio'!E:I,5,0)</f>
        <v>#N/A</v>
      </c>
      <c r="X172" s="612" t="e">
        <f>VLOOKUP(B172,'Sciative Sol'!E:I,5,0)</f>
        <v>#N/A</v>
      </c>
      <c r="Y172" s="612" t="e">
        <f>VLOOKUP(B172,'Hexaware Tech'!E:I,5,0)</f>
        <v>#N/A</v>
      </c>
      <c r="Z172" s="612" t="e">
        <f>VLOOKUP(B172,Axis!D:H,5,0)</f>
        <v>#N/A</v>
      </c>
      <c r="AA172" s="612" t="e">
        <f>VLOOKUP(B172,Ugam!$D$3:$H$26,5,0)</f>
        <v>#N/A</v>
      </c>
      <c r="AB172" s="612" t="e">
        <f>VLOOKUP(B172,Zeus!F:J,5,0)</f>
        <v>#N/A</v>
      </c>
      <c r="AC172" s="612" t="e">
        <f>VLOOKUP(B172,Montran!F:J,5,0)</f>
        <v>#N/A</v>
      </c>
      <c r="AD172" s="612" t="e">
        <f>VLOOKUP(B172,Endurance!G172:L172,5,0)</f>
        <v>#N/A</v>
      </c>
      <c r="AE172" s="612" t="e">
        <f>VLOOKUP(B172,'Swabhav Techlabs'!$F$1:$J$2,5,0)</f>
        <v>#N/A</v>
      </c>
      <c r="AF172" s="612" t="e">
        <f>VLOOKUP(B172,'Quality Kiosk'!$F$1:$J$18,5,0)</f>
        <v>#N/A</v>
      </c>
      <c r="AG172" s="612" t="e">
        <f>VLOOKUP(B172,'Lemon VB'!$F$1:$J$2,5,0)</f>
        <v>#N/A</v>
      </c>
      <c r="AH172" s="612" t="e">
        <f>VLOOKUP(B172,Gocomet!$E$1:$I$3,5,0)</f>
        <v>#N/A</v>
      </c>
      <c r="AI172" s="612" t="e">
        <f>VLOOKUP(B172,'Ingram Micro'!$E$1:$I$8,5,0)</f>
        <v>#N/A</v>
      </c>
      <c r="AJ172" s="612" t="e">
        <f>VLOOKUP(B172,'DePronto Infotech'!$E$1:$I$2,5,0)</f>
        <v>#N/A</v>
      </c>
      <c r="AK172" s="612" t="e">
        <f>VLOOKUP(B172,'Reliance Retail'!$E$1:$I$4,5,0)</f>
        <v>#N/A</v>
      </c>
      <c r="AL172" s="612" t="e">
        <f>VLOOKUP(B172,'Bright Champs'!$D$1:$H$13,5,0)</f>
        <v>#N/A</v>
      </c>
      <c r="AM172" s="612" t="e">
        <f>VLOOKUP(B172,Neosoft!$E$1:$I$12,5,0)</f>
        <v>#N/A</v>
      </c>
      <c r="AN172" s="612" t="e">
        <f>VLOOKUP(B172,Infosys!$E$1:$I$3,5,0)</f>
        <v>#N/A</v>
      </c>
      <c r="AO172" s="612" t="e">
        <f>VLOOKUP(B172,Cerelabs!$E$1:$I$5,5,0)</f>
        <v>#N/A</v>
      </c>
      <c r="AP172" s="612" t="e">
        <f>VLOOKUP(B172,'Neebal Technologies'!$D$1:$H$2,5,0)</f>
        <v>#N/A</v>
      </c>
      <c r="AQ172" s="612" t="e">
        <f>VLOOKUP(B172,'Vertiv Energy'!$D$1:$H$2,5,0)</f>
        <v>#N/A</v>
      </c>
      <c r="AR172" s="612" t="e">
        <f>VLOOKUP(B172,'Acidaes Solutions (CRMNEXT)'!$D$1:$H$3,5,0)</f>
        <v>#N/A</v>
      </c>
      <c r="AS172" s="612" t="e">
        <f>VLOOKUP(B172,Growisto!$D$1:$H$2,5,0)</f>
        <v>#N/A</v>
      </c>
      <c r="AT172" s="612" t="e">
        <f>VLOOKUP(B172,'9.9 Mediaworx - Digit'!$D$1:$H$2,5,0)</f>
        <v>#N/A</v>
      </c>
      <c r="AU172" s="612" t="e">
        <f>VLOOKUP(B172,'Vistaar systems Pvt Ltd'!$D$2:$H$3,5,0)</f>
        <v>#N/A</v>
      </c>
      <c r="AV172" s="612" t="e">
        <f>VLOOKUP(B172,'Course 5i'!$D$2:$H$11,5,0)</f>
        <v>#N/A</v>
      </c>
      <c r="AW172" s="612" t="e">
        <f>VLOOKUP(B172,'Radiant Appliances &amp; Electronic'!$D$1:$H$13,5,0)</f>
        <v>#N/A</v>
      </c>
      <c r="AX172" s="612" t="e">
        <f>VLOOKUP(B172,'Atos Global'!$D$3:$H$27,5,0)</f>
        <v>#N/A</v>
      </c>
      <c r="AY172" s="612" t="e">
        <f>VLOOKUP(B172,'Saama Technologies'!$D$1:$H$2,5,0)</f>
        <v>#N/A</v>
      </c>
      <c r="AZ172" s="612" t="e">
        <f>VLOOKUP(B172,'Multiplier Solutions'!$D$1:$H$2,5,0)</f>
        <v>#N/A</v>
      </c>
      <c r="BA172" s="612" t="e">
        <f>VLOOKUP(B172,GEP!$D$2:$H$5,5,0)</f>
        <v>#N/A</v>
      </c>
      <c r="BB172" s="612" t="e">
        <f>VLOOKUP(B172,Accenture!$D$1:$H$6,5,0)</f>
        <v>#N/A</v>
      </c>
      <c r="BC172" s="612" t="e">
        <f>VLOOKUP(B172,'Endurance International Group'!$D$1:$H$2,5,0)</f>
        <v>#N/A</v>
      </c>
      <c r="BD172" s="612" t="e">
        <f>VLOOKUP(B172,Newgen!$D$1:$H$2,5,0)</f>
        <v>#N/A</v>
      </c>
      <c r="BE172" s="612" t="e">
        <f>VLOOKUP(B172,'3D Incredible'!D172:H172,5,0)</f>
        <v>#N/A</v>
      </c>
      <c r="BF172" s="612" t="e">
        <f>VLOOKUP(B172,'Raja Software Labs'!$D$2:$H$2,5,0)</f>
        <v>#N/A</v>
      </c>
      <c r="BG172" s="612" t="e">
        <f>VLOOKUP(B172,Wipro!$D$1:$H$2,5,0)</f>
        <v>#N/A</v>
      </c>
      <c r="BH172" s="612" t="e">
        <f>VLOOKUP(B172,'Perch Technologies'!$D$2:$H$2,5,0)</f>
        <v>#N/A</v>
      </c>
      <c r="BI172" s="612" t="e">
        <f>VLOOKUP(B172,'Morning Star'!$D$1:$H$6,5,0)</f>
        <v>#N/A</v>
      </c>
      <c r="BJ172" s="612" t="e">
        <f>VLOOKUP(B172,Flexiloans!$D$1:$H$2,5,0)</f>
        <v>#N/A</v>
      </c>
      <c r="BK172" s="612" t="e">
        <f>VLOOKUP(B172,'Thirdware Solutions'!$D$1:$H$2,5,0)</f>
        <v>#N/A</v>
      </c>
      <c r="BL172" s="612" t="e">
        <f>VLOOKUP(B172,Tescom!$D$1:$H$8,5,0)</f>
        <v>#N/A</v>
      </c>
      <c r="BM172" s="612" t="e">
        <f>VLOOKUP(B172,'Cogno AI'!$D$1:$H$2,5,0)</f>
        <v>#N/A</v>
      </c>
      <c r="BN172" s="612" t="e">
        <f>VLOOKUP(B172,'ABM Knowledgeware'!$D$1:$H$2,5,0)</f>
        <v>#N/A</v>
      </c>
      <c r="BO172" s="612" t="e">
        <f>VLOOKUP(B172,'Concerto Software'!$D$1:$H$3,5,0)</f>
        <v>#N/A</v>
      </c>
      <c r="BP172" s="612" t="e">
        <f>VLOOKUP(B172,'My Captain'!$D$1:$H$4,5,0)</f>
        <v>#N/A</v>
      </c>
      <c r="BQ172" s="612" t="e">
        <f>VLOOKUP(B172,'Finoux Solutions'!$D$2:$H$4,5,0)</f>
        <v>#N/A</v>
      </c>
      <c r="BR172" s="612" t="e">
        <f>VLOOKUP(B172,'MITR Learning'!$D$1:$H$2,5,0)</f>
        <v>#N/A</v>
      </c>
      <c r="BS172" s="612" t="e">
        <f>VLOOKUP(B172,Nucsoft!$D$2:$H$6,5,0)</f>
        <v>#N/A</v>
      </c>
      <c r="BT172" s="612" t="e">
        <f>VLOOKUP(B172,'Paras Cadd'!$D$1:$H$2,5,0)</f>
        <v>#N/A</v>
      </c>
      <c r="BU172" s="612" t="e">
        <f>VLOOKUP(B172,'ICICI Securities'!$D$1:$H$2,5,0)</f>
        <v>#N/A</v>
      </c>
      <c r="BV172" s="612" t="e">
        <f>VLOOKUP(B172,'Citius Tech'!$D$2:$H$5,5,0)</f>
        <v>#N/A</v>
      </c>
      <c r="BW172" s="612" t="e">
        <f>VLOOKUP(B172,'Buzzy Brains'!$D$2:$H$2,5,0)</f>
        <v>#N/A</v>
      </c>
      <c r="BX172" s="612" t="e">
        <f>VLOOKUP(B172,'Decimal Point'!$D$2:$H$2,5,0)</f>
        <v>#N/A</v>
      </c>
      <c r="BY172" s="612" t="e">
        <f>VLOOKUP(B172,'Sankey Business Solutions'!$D$2:$H$3,5,0)</f>
        <v>#N/A</v>
      </c>
      <c r="BZ172" s="612" t="e">
        <f>VLOOKUP(B172,'Nangia &amp; Co LLP'!$D$2:$H$2,5,0)</f>
        <v>#N/A</v>
      </c>
      <c r="CA172" s="612" t="e">
        <f>VLOOKUP(B172,'FIS Solutions India Pvt Ltd'!$D$2:$H$2,5,0)</f>
        <v>#N/A</v>
      </c>
      <c r="CB172" s="612" t="e">
        <f>VLOOKUP(B172,'Delta Technology &amp; Management '!$D$2:$H$16,5,0)</f>
        <v>#N/A</v>
      </c>
      <c r="CC172" s="612" t="e">
        <f>VLOOKUP(B172,'Espoir Networks'!$D$3:$H$11,5,0)</f>
        <v>#N/A</v>
      </c>
      <c r="CD172" s="612" t="e">
        <f>VLOOKUP(B172,'Servosys Solution'!$D$3:$H$5,5,0)</f>
        <v>#N/A</v>
      </c>
      <c r="CE172" s="612" t="e">
        <f>VLOOKUP(B172,'Ribbon Communications'!$D$3:$H$4,5,0)</f>
        <v>#N/A</v>
      </c>
      <c r="CF172" s="612">
        <f t="shared" si="7"/>
        <v>0</v>
      </c>
      <c r="CG172" s="129" t="s">
        <v>4282</v>
      </c>
      <c r="CH172" s="129">
        <v>898602029406</v>
      </c>
      <c r="CI172" s="129" t="s">
        <v>134</v>
      </c>
      <c r="CJ172" s="129" t="s">
        <v>11909</v>
      </c>
      <c r="CK172" s="132">
        <v>43282</v>
      </c>
      <c r="CL172" s="129">
        <v>2021</v>
      </c>
      <c r="CM172" s="128" t="s">
        <v>11960</v>
      </c>
      <c r="CN172" s="129">
        <v>422</v>
      </c>
      <c r="CO172" s="133">
        <v>84.4</v>
      </c>
      <c r="CP172" s="129">
        <v>2015</v>
      </c>
      <c r="CQ172" s="129" t="s">
        <v>79</v>
      </c>
      <c r="CR172" s="128" t="s">
        <v>295</v>
      </c>
      <c r="CS172" s="129" t="s">
        <v>81</v>
      </c>
      <c r="CT172" s="133" t="s">
        <v>81</v>
      </c>
      <c r="CU172" s="129" t="s">
        <v>81</v>
      </c>
      <c r="CV172" s="129" t="s">
        <v>109</v>
      </c>
      <c r="CW172" s="131" t="s">
        <v>490</v>
      </c>
      <c r="CX172" s="131" t="s">
        <v>3331</v>
      </c>
      <c r="CY172" s="129">
        <v>1338</v>
      </c>
      <c r="CZ172" s="129">
        <v>83.63</v>
      </c>
      <c r="DA172" s="129">
        <v>2018</v>
      </c>
      <c r="DB172" s="129" t="s">
        <v>112</v>
      </c>
      <c r="DC172" s="129" t="s">
        <v>113</v>
      </c>
      <c r="DD172" s="129">
        <v>76.894999999999996</v>
      </c>
      <c r="DE172" s="129">
        <v>76.58</v>
      </c>
      <c r="DF172" s="129">
        <v>0</v>
      </c>
      <c r="DG172" s="131" t="s">
        <v>81</v>
      </c>
      <c r="DH172" s="131" t="s">
        <v>81</v>
      </c>
      <c r="DI172" s="134">
        <v>6.46</v>
      </c>
      <c r="DJ172" s="134">
        <v>6.56</v>
      </c>
      <c r="DK172" s="134">
        <v>7.59</v>
      </c>
      <c r="DL172" s="134">
        <v>9.0299999999999994</v>
      </c>
      <c r="DM172" s="129">
        <v>20.61</v>
      </c>
      <c r="DN172" s="129">
        <v>7.41</v>
      </c>
      <c r="DO172" s="129"/>
      <c r="DP172" s="131" t="s">
        <v>338</v>
      </c>
      <c r="DQ172" s="129">
        <v>0</v>
      </c>
      <c r="DR172" s="129">
        <v>1</v>
      </c>
      <c r="DS172" s="129" t="s">
        <v>83</v>
      </c>
      <c r="DT172" s="129" t="s">
        <v>83</v>
      </c>
      <c r="DU172" s="129" t="s">
        <v>83</v>
      </c>
      <c r="DV172" s="129" t="s">
        <v>83</v>
      </c>
      <c r="DW172" s="131" t="s">
        <v>83</v>
      </c>
      <c r="DX172" s="131" t="s">
        <v>84</v>
      </c>
      <c r="DY172" s="131" t="s">
        <v>81</v>
      </c>
      <c r="DZ172" s="131" t="s">
        <v>4284</v>
      </c>
      <c r="EA172" s="131" t="s">
        <v>86</v>
      </c>
      <c r="EB172" s="131" t="s">
        <v>4285</v>
      </c>
      <c r="EC172" s="131" t="s">
        <v>88</v>
      </c>
      <c r="ED172" s="131" t="s">
        <v>89</v>
      </c>
      <c r="EE172" s="131" t="s">
        <v>827</v>
      </c>
      <c r="EF172" s="131" t="s">
        <v>4286</v>
      </c>
      <c r="EG172" s="131" t="s">
        <v>4287</v>
      </c>
      <c r="EH172" s="131" t="s">
        <v>3740</v>
      </c>
      <c r="EI172" s="131" t="s">
        <v>4288</v>
      </c>
      <c r="EJ172" s="135" t="s">
        <v>4289</v>
      </c>
      <c r="EK172" s="135" t="s">
        <v>4290</v>
      </c>
      <c r="EL172" s="135" t="s">
        <v>4291</v>
      </c>
      <c r="EM172" s="135" t="s">
        <v>4292</v>
      </c>
      <c r="EN172" s="131" t="s">
        <v>81</v>
      </c>
    </row>
    <row r="173" spans="1:144" ht="18" thickTop="1" thickBot="1">
      <c r="A173" s="575">
        <f t="shared" si="8"/>
        <v>172</v>
      </c>
      <c r="B173" s="572" t="s">
        <v>4473</v>
      </c>
      <c r="C173" s="600" t="s">
        <v>4474</v>
      </c>
      <c r="D173" s="570" t="s">
        <v>13209</v>
      </c>
      <c r="E173" s="568" t="str">
        <f t="shared" si="6"/>
        <v>Placed</v>
      </c>
      <c r="F173" s="570" t="s">
        <v>12493</v>
      </c>
      <c r="G173" s="570" t="s">
        <v>226</v>
      </c>
      <c r="H173" s="131" t="str">
        <f>VLOOKUP(B173,CMPN3!C:E,3,0)</f>
        <v>Direct Second Year Engineering without live KT</v>
      </c>
      <c r="I173" s="610">
        <v>36287</v>
      </c>
      <c r="J173" s="572">
        <v>21</v>
      </c>
      <c r="K173" s="611" t="s">
        <v>4475</v>
      </c>
      <c r="L173" s="611" t="s">
        <v>73</v>
      </c>
      <c r="M173" s="611" t="s">
        <v>4476</v>
      </c>
      <c r="N173" s="612" t="s">
        <v>4472</v>
      </c>
      <c r="O173" s="612">
        <v>7208673449</v>
      </c>
      <c r="P173" s="612">
        <v>8424982844</v>
      </c>
      <c r="Q173" s="612" t="e">
        <f>VLOOKUP(B173,'TCS CON'!$D$1:$H$98,5,0)</f>
        <v>#N/A</v>
      </c>
      <c r="R173" s="612" t="e">
        <f>VLOOKUP(B173,LTI!$C$1:$H$46,6,0)</f>
        <v>#N/A</v>
      </c>
      <c r="S173" s="612" t="e">
        <f>VLOOKUP(B173,JARO!$E$2:$I$11,5,0)</f>
        <v>#N/A</v>
      </c>
      <c r="T173" s="612" t="e">
        <f>VLOOKUP(B173,Capgemini!$D$3:$H$78,5,0)</f>
        <v>#N/A</v>
      </c>
      <c r="U173" s="612" t="e">
        <f>VLOOKUP(B173,Carwale!$D$1:$H$4,5,0)</f>
        <v>#N/A</v>
      </c>
      <c r="V173" s="612" t="e">
        <f>VLOOKUP(B173,'Interactive Brokers'!E:I,5,0)</f>
        <v>#N/A</v>
      </c>
      <c r="W173" s="612" t="e">
        <f>VLOOKUP(B173,'REL Jio'!E:I,5,0)</f>
        <v>#N/A</v>
      </c>
      <c r="X173" s="612" t="e">
        <f>VLOOKUP(B173,'Sciative Sol'!E:I,5,0)</f>
        <v>#N/A</v>
      </c>
      <c r="Y173" s="612" t="e">
        <f>VLOOKUP(B173,'Hexaware Tech'!E:I,5,0)</f>
        <v>#N/A</v>
      </c>
      <c r="Z173" s="612" t="e">
        <f>VLOOKUP(B173,Axis!D:H,5,0)</f>
        <v>#N/A</v>
      </c>
      <c r="AA173" s="612" t="e">
        <f>VLOOKUP(B173,Ugam!$D$3:$H$26,5,0)</f>
        <v>#N/A</v>
      </c>
      <c r="AB173" s="612" t="e">
        <f>VLOOKUP(B173,Zeus!F:J,5,0)</f>
        <v>#N/A</v>
      </c>
      <c r="AC173" s="612" t="e">
        <f>VLOOKUP(B173,Montran!F:J,5,0)</f>
        <v>#N/A</v>
      </c>
      <c r="AD173" s="612" t="e">
        <f>VLOOKUP(B173,Endurance!G173:L173,5,0)</f>
        <v>#N/A</v>
      </c>
      <c r="AE173" s="612" t="e">
        <f>VLOOKUP(B173,'Swabhav Techlabs'!$F$1:$J$2,5,0)</f>
        <v>#N/A</v>
      </c>
      <c r="AF173" s="612" t="e">
        <f>VLOOKUP(B173,'Quality Kiosk'!$F$1:$J$18,5,0)</f>
        <v>#N/A</v>
      </c>
      <c r="AG173" s="612" t="e">
        <f>VLOOKUP(B173,'Lemon VB'!$F$1:$J$2,5,0)</f>
        <v>#N/A</v>
      </c>
      <c r="AH173" s="612" t="e">
        <f>VLOOKUP(B173,Gocomet!$E$1:$I$3,5,0)</f>
        <v>#N/A</v>
      </c>
      <c r="AI173" s="612" t="e">
        <f>VLOOKUP(B173,'Ingram Micro'!$E$1:$I$8,5,0)</f>
        <v>#N/A</v>
      </c>
      <c r="AJ173" s="612" t="e">
        <f>VLOOKUP(B173,'DePronto Infotech'!$E$1:$I$2,5,0)</f>
        <v>#N/A</v>
      </c>
      <c r="AK173" s="612" t="e">
        <f>VLOOKUP(B173,'Reliance Retail'!$E$1:$I$4,5,0)</f>
        <v>#N/A</v>
      </c>
      <c r="AL173" s="612" t="e">
        <f>VLOOKUP(B173,'Bright Champs'!$D$1:$H$13,5,0)</f>
        <v>#N/A</v>
      </c>
      <c r="AM173" s="612" t="e">
        <f>VLOOKUP(B173,Neosoft!$E$1:$I$12,5,0)</f>
        <v>#N/A</v>
      </c>
      <c r="AN173" s="612">
        <f>VLOOKUP(B173,Infosys!$E$1:$I$3,5,0)</f>
        <v>500000</v>
      </c>
      <c r="AO173" s="612" t="e">
        <f>VLOOKUP(B173,Cerelabs!$E$1:$I$5,5,0)</f>
        <v>#N/A</v>
      </c>
      <c r="AP173" s="612" t="e">
        <f>VLOOKUP(B173,'Neebal Technologies'!$D$1:$H$2,5,0)</f>
        <v>#N/A</v>
      </c>
      <c r="AQ173" s="612" t="e">
        <f>VLOOKUP(B173,'Vertiv Energy'!$D$1:$H$2,5,0)</f>
        <v>#N/A</v>
      </c>
      <c r="AR173" s="612" t="e">
        <f>VLOOKUP(B173,'Acidaes Solutions (CRMNEXT)'!$D$1:$H$3,5,0)</f>
        <v>#N/A</v>
      </c>
      <c r="AS173" s="612" t="e">
        <f>VLOOKUP(B173,Growisto!$D$1:$H$2,5,0)</f>
        <v>#N/A</v>
      </c>
      <c r="AT173" s="612" t="e">
        <f>VLOOKUP(B173,'9.9 Mediaworx - Digit'!$D$1:$H$2,5,0)</f>
        <v>#N/A</v>
      </c>
      <c r="AU173" s="612" t="e">
        <f>VLOOKUP(B173,'Vistaar systems Pvt Ltd'!$D$2:$H$3,5,0)</f>
        <v>#N/A</v>
      </c>
      <c r="AV173" s="612" t="e">
        <f>VLOOKUP(B173,'Course 5i'!$D$2:$H$11,5,0)</f>
        <v>#N/A</v>
      </c>
      <c r="AW173" s="612" t="e">
        <f>VLOOKUP(B173,'Radiant Appliances &amp; Electronic'!$D$1:$H$13,5,0)</f>
        <v>#N/A</v>
      </c>
      <c r="AX173" s="612" t="e">
        <f>VLOOKUP(B173,'Atos Global'!$D$3:$H$27,5,0)</f>
        <v>#N/A</v>
      </c>
      <c r="AY173" s="612" t="e">
        <f>VLOOKUP(B173,'Saama Technologies'!$D$1:$H$2,5,0)</f>
        <v>#N/A</v>
      </c>
      <c r="AZ173" s="612" t="e">
        <f>VLOOKUP(B173,'Multiplier Solutions'!$D$1:$H$2,5,0)</f>
        <v>#N/A</v>
      </c>
      <c r="BA173" s="612" t="e">
        <f>VLOOKUP(B173,GEP!$D$2:$H$5,5,0)</f>
        <v>#N/A</v>
      </c>
      <c r="BB173" s="612" t="e">
        <f>VLOOKUP(B173,Accenture!$D$1:$H$6,5,0)</f>
        <v>#N/A</v>
      </c>
      <c r="BC173" s="612" t="e">
        <f>VLOOKUP(B173,'Endurance International Group'!$D$1:$H$2,5,0)</f>
        <v>#N/A</v>
      </c>
      <c r="BD173" s="612" t="e">
        <f>VLOOKUP(B173,Newgen!$D$1:$H$2,5,0)</f>
        <v>#N/A</v>
      </c>
      <c r="BE173" s="612" t="e">
        <f>VLOOKUP(B173,'3D Incredible'!D173:H173,5,0)</f>
        <v>#N/A</v>
      </c>
      <c r="BF173" s="612" t="e">
        <f>VLOOKUP(B173,'Raja Software Labs'!$D$2:$H$2,5,0)</f>
        <v>#N/A</v>
      </c>
      <c r="BG173" s="612" t="e">
        <f>VLOOKUP(B173,Wipro!$D$1:$H$2,5,0)</f>
        <v>#N/A</v>
      </c>
      <c r="BH173" s="612" t="e">
        <f>VLOOKUP(B173,'Perch Technologies'!$D$2:$H$2,5,0)</f>
        <v>#N/A</v>
      </c>
      <c r="BI173" s="612" t="e">
        <f>VLOOKUP(B173,'Morning Star'!$D$1:$H$6,5,0)</f>
        <v>#N/A</v>
      </c>
      <c r="BJ173" s="612" t="e">
        <f>VLOOKUP(B173,Flexiloans!$D$1:$H$2,5,0)</f>
        <v>#N/A</v>
      </c>
      <c r="BK173" s="612" t="e">
        <f>VLOOKUP(B173,'Thirdware Solutions'!$D$1:$H$2,5,0)</f>
        <v>#N/A</v>
      </c>
      <c r="BL173" s="612" t="e">
        <f>VLOOKUP(B173,Tescom!$D$1:$H$8,5,0)</f>
        <v>#N/A</v>
      </c>
      <c r="BM173" s="612" t="e">
        <f>VLOOKUP(B173,'Cogno AI'!$D$1:$H$2,5,0)</f>
        <v>#N/A</v>
      </c>
      <c r="BN173" s="612" t="e">
        <f>VLOOKUP(B173,'ABM Knowledgeware'!$D$1:$H$2,5,0)</f>
        <v>#N/A</v>
      </c>
      <c r="BO173" s="612" t="e">
        <f>VLOOKUP(B173,'Concerto Software'!$D$1:$H$3,5,0)</f>
        <v>#N/A</v>
      </c>
      <c r="BP173" s="612" t="e">
        <f>VLOOKUP(B173,'My Captain'!$D$1:$H$4,5,0)</f>
        <v>#N/A</v>
      </c>
      <c r="BQ173" s="612" t="e">
        <f>VLOOKUP(B173,'Finoux Solutions'!$D$2:$H$4,5,0)</f>
        <v>#N/A</v>
      </c>
      <c r="BR173" s="612" t="e">
        <f>VLOOKUP(B173,'MITR Learning'!$D$1:$H$2,5,0)</f>
        <v>#N/A</v>
      </c>
      <c r="BS173" s="612" t="e">
        <f>VLOOKUP(B173,Nucsoft!$D$2:$H$6,5,0)</f>
        <v>#N/A</v>
      </c>
      <c r="BT173" s="612" t="e">
        <f>VLOOKUP(B173,'Paras Cadd'!$D$1:$H$2,5,0)</f>
        <v>#N/A</v>
      </c>
      <c r="BU173" s="612" t="e">
        <f>VLOOKUP(B173,'ICICI Securities'!$D$1:$H$2,5,0)</f>
        <v>#N/A</v>
      </c>
      <c r="BV173" s="612" t="e">
        <f>VLOOKUP(B173,'Citius Tech'!$D$2:$H$5,5,0)</f>
        <v>#N/A</v>
      </c>
      <c r="BW173" s="612" t="e">
        <f>VLOOKUP(B173,'Buzzy Brains'!$D$2:$H$2,5,0)</f>
        <v>#N/A</v>
      </c>
      <c r="BX173" s="612" t="e">
        <f>VLOOKUP(B173,'Decimal Point'!$D$2:$H$2,5,0)</f>
        <v>#N/A</v>
      </c>
      <c r="BY173" s="612" t="e">
        <f>VLOOKUP(B173,'Sankey Business Solutions'!$D$2:$H$3,5,0)</f>
        <v>#N/A</v>
      </c>
      <c r="BZ173" s="612" t="e">
        <f>VLOOKUP(B173,'Nangia &amp; Co LLP'!$D$2:$H$2,5,0)</f>
        <v>#N/A</v>
      </c>
      <c r="CA173" s="612" t="e">
        <f>VLOOKUP(B173,'FIS Solutions India Pvt Ltd'!$D$2:$H$2,5,0)</f>
        <v>#N/A</v>
      </c>
      <c r="CB173" s="612" t="e">
        <f>VLOOKUP(B173,'Delta Technology &amp; Management '!$D$2:$H$16,5,0)</f>
        <v>#N/A</v>
      </c>
      <c r="CC173" s="612" t="e">
        <f>VLOOKUP(B173,'Espoir Networks'!$D$3:$H$11,5,0)</f>
        <v>#N/A</v>
      </c>
      <c r="CD173" s="612" t="e">
        <f>VLOOKUP(B173,'Servosys Solution'!$D$3:$H$5,5,0)</f>
        <v>#N/A</v>
      </c>
      <c r="CE173" s="612" t="e">
        <f>VLOOKUP(B173,'Ribbon Communications'!$D$3:$H$4,5,0)</f>
        <v>#N/A</v>
      </c>
      <c r="CF173" s="612">
        <f t="shared" si="7"/>
        <v>1</v>
      </c>
      <c r="CG173" s="129" t="s">
        <v>4477</v>
      </c>
      <c r="CH173" s="129">
        <v>396932153457</v>
      </c>
      <c r="CI173" s="129" t="s">
        <v>4478</v>
      </c>
      <c r="CJ173" s="129" t="s">
        <v>11909</v>
      </c>
      <c r="CK173" s="132">
        <v>43282</v>
      </c>
      <c r="CL173" s="129">
        <v>2021</v>
      </c>
      <c r="CM173" s="128" t="s">
        <v>3449</v>
      </c>
      <c r="CN173" s="129">
        <v>441</v>
      </c>
      <c r="CO173" s="133">
        <v>88.2</v>
      </c>
      <c r="CP173" s="129">
        <v>2015</v>
      </c>
      <c r="CQ173" s="129" t="s">
        <v>79</v>
      </c>
      <c r="CR173" s="128" t="s">
        <v>295</v>
      </c>
      <c r="CS173" s="129" t="s">
        <v>81</v>
      </c>
      <c r="CT173" s="133" t="s">
        <v>81</v>
      </c>
      <c r="CU173" s="129" t="s">
        <v>81</v>
      </c>
      <c r="CV173" s="129" t="s">
        <v>109</v>
      </c>
      <c r="CW173" s="131" t="s">
        <v>1002</v>
      </c>
      <c r="CX173" s="131" t="s">
        <v>1002</v>
      </c>
      <c r="CY173" s="129">
        <v>967</v>
      </c>
      <c r="CZ173" s="129">
        <v>84.09</v>
      </c>
      <c r="DA173" s="129">
        <v>2018</v>
      </c>
      <c r="DB173" s="129" t="s">
        <v>112</v>
      </c>
      <c r="DC173" s="129" t="s">
        <v>113</v>
      </c>
      <c r="DD173" s="129">
        <v>77.42</v>
      </c>
      <c r="DE173" s="129">
        <v>77.28</v>
      </c>
      <c r="DF173" s="129">
        <v>0</v>
      </c>
      <c r="DG173" s="131" t="s">
        <v>81</v>
      </c>
      <c r="DH173" s="131" t="s">
        <v>81</v>
      </c>
      <c r="DI173" s="134">
        <v>6.5</v>
      </c>
      <c r="DJ173" s="134">
        <v>7.52</v>
      </c>
      <c r="DK173" s="134">
        <v>7.88</v>
      </c>
      <c r="DL173" s="134">
        <v>9.69</v>
      </c>
      <c r="DM173" s="129">
        <v>31.59</v>
      </c>
      <c r="DN173" s="129">
        <v>7.89</v>
      </c>
      <c r="DO173" s="129"/>
      <c r="DP173" s="131" t="s">
        <v>338</v>
      </c>
      <c r="DQ173" s="129">
        <v>0</v>
      </c>
      <c r="DR173" s="129">
        <v>0</v>
      </c>
      <c r="DS173" s="129" t="s">
        <v>83</v>
      </c>
      <c r="DT173" s="129" t="s">
        <v>83</v>
      </c>
      <c r="DU173" s="129" t="s">
        <v>83</v>
      </c>
      <c r="DV173" s="129" t="s">
        <v>83</v>
      </c>
      <c r="DW173" s="131" t="s">
        <v>83</v>
      </c>
      <c r="DX173" s="131" t="s">
        <v>84</v>
      </c>
      <c r="DY173" s="131" t="s">
        <v>81</v>
      </c>
      <c r="DZ173" s="131" t="s">
        <v>4479</v>
      </c>
      <c r="EA173" s="131" t="s">
        <v>4480</v>
      </c>
      <c r="EB173" s="131" t="s">
        <v>4481</v>
      </c>
      <c r="EC173" s="131" t="s">
        <v>826</v>
      </c>
      <c r="ED173" s="131" t="s">
        <v>89</v>
      </c>
      <c r="EE173" s="131" t="s">
        <v>4482</v>
      </c>
      <c r="EF173" s="131" t="s">
        <v>4483</v>
      </c>
      <c r="EG173" s="131" t="s">
        <v>4484</v>
      </c>
      <c r="EH173" s="131" t="s">
        <v>81</v>
      </c>
      <c r="EI173" s="131" t="s">
        <v>4485</v>
      </c>
      <c r="EJ173" s="135" t="s">
        <v>4486</v>
      </c>
      <c r="EK173" s="135" t="s">
        <v>4487</v>
      </c>
      <c r="EL173" s="135" t="s">
        <v>4488</v>
      </c>
      <c r="EM173" s="135" t="s">
        <v>4489</v>
      </c>
      <c r="EN173" s="131" t="s">
        <v>81</v>
      </c>
    </row>
    <row r="174" spans="1:144" ht="18" thickTop="1" thickBot="1">
      <c r="A174" s="575">
        <f t="shared" si="8"/>
        <v>173</v>
      </c>
      <c r="B174" s="572" t="s">
        <v>4549</v>
      </c>
      <c r="C174" s="600" t="s">
        <v>4550</v>
      </c>
      <c r="D174" s="570" t="s">
        <v>13208</v>
      </c>
      <c r="E174" s="568" t="str">
        <f t="shared" si="6"/>
        <v>Placed</v>
      </c>
      <c r="F174" s="570" t="s">
        <v>12493</v>
      </c>
      <c r="G174" s="570" t="s">
        <v>226</v>
      </c>
      <c r="H174" s="131" t="str">
        <f>VLOOKUP(B174,CMPN3!C:E,3,0)</f>
        <v>Direct Second Year Engineering without live KT</v>
      </c>
      <c r="I174" s="610" t="s">
        <v>4551</v>
      </c>
      <c r="J174" s="572">
        <v>20</v>
      </c>
      <c r="K174" s="611" t="s">
        <v>4552</v>
      </c>
      <c r="L174" s="611" t="s">
        <v>73</v>
      </c>
      <c r="M174" s="611" t="s">
        <v>4553</v>
      </c>
      <c r="N174" s="612" t="s">
        <v>4548</v>
      </c>
      <c r="O174" s="612">
        <v>8087727053</v>
      </c>
      <c r="P174" s="612">
        <v>8087727053</v>
      </c>
      <c r="Q174" s="612" t="e">
        <f>VLOOKUP(B174,'TCS CON'!$D$1:$H$98,5,0)</f>
        <v>#N/A</v>
      </c>
      <c r="R174" s="612" t="e">
        <f>VLOOKUP(B174,LTI!$C$1:$H$46,6,0)</f>
        <v>#N/A</v>
      </c>
      <c r="S174" s="612" t="e">
        <f>VLOOKUP(B174,JARO!$E$2:$I$11,5,0)</f>
        <v>#N/A</v>
      </c>
      <c r="T174" s="612" t="e">
        <f>VLOOKUP(B174,Capgemini!$D$3:$H$78,5,0)</f>
        <v>#N/A</v>
      </c>
      <c r="U174" s="612" t="e">
        <f>VLOOKUP(B174,Carwale!$D$1:$H$4,5,0)</f>
        <v>#N/A</v>
      </c>
      <c r="V174" s="612" t="e">
        <f>VLOOKUP(B174,'Interactive Brokers'!E:I,5,0)</f>
        <v>#N/A</v>
      </c>
      <c r="W174" s="612" t="e">
        <f>VLOOKUP(B174,'REL Jio'!E:I,5,0)</f>
        <v>#N/A</v>
      </c>
      <c r="X174" s="612" t="e">
        <f>VLOOKUP(B174,'Sciative Sol'!E:I,5,0)</f>
        <v>#N/A</v>
      </c>
      <c r="Y174" s="612" t="e">
        <f>VLOOKUP(B174,'Hexaware Tech'!E:I,5,0)</f>
        <v>#N/A</v>
      </c>
      <c r="Z174" s="612" t="e">
        <f>VLOOKUP(B174,Axis!D:H,5,0)</f>
        <v>#N/A</v>
      </c>
      <c r="AA174" s="612" t="e">
        <f>VLOOKUP(B174,Ugam!$D$3:$H$26,5,0)</f>
        <v>#N/A</v>
      </c>
      <c r="AB174" s="612" t="e">
        <f>VLOOKUP(B174,Zeus!F:J,5,0)</f>
        <v>#N/A</v>
      </c>
      <c r="AC174" s="612">
        <f>VLOOKUP(B174,Montran!F:J,5,0)</f>
        <v>350000</v>
      </c>
      <c r="AD174" s="612" t="e">
        <f>VLOOKUP(B174,Endurance!G174:L174,5,0)</f>
        <v>#N/A</v>
      </c>
      <c r="AE174" s="612" t="e">
        <f>VLOOKUP(B174,'Swabhav Techlabs'!$F$1:$J$2,5,0)</f>
        <v>#N/A</v>
      </c>
      <c r="AF174" s="612" t="e">
        <f>VLOOKUP(B174,'Quality Kiosk'!$F$1:$J$18,5,0)</f>
        <v>#N/A</v>
      </c>
      <c r="AG174" s="612" t="e">
        <f>VLOOKUP(B174,'Lemon VB'!$F$1:$J$2,5,0)</f>
        <v>#N/A</v>
      </c>
      <c r="AH174" s="612" t="e">
        <f>VLOOKUP(B174,Gocomet!$E$1:$I$3,5,0)</f>
        <v>#N/A</v>
      </c>
      <c r="AI174" s="612" t="e">
        <f>VLOOKUP(B174,'Ingram Micro'!$E$1:$I$8,5,0)</f>
        <v>#N/A</v>
      </c>
      <c r="AJ174" s="612" t="e">
        <f>VLOOKUP(B174,'DePronto Infotech'!$E$1:$I$2,5,0)</f>
        <v>#N/A</v>
      </c>
      <c r="AK174" s="612" t="e">
        <f>VLOOKUP(B174,'Reliance Retail'!$E$1:$I$4,5,0)</f>
        <v>#N/A</v>
      </c>
      <c r="AL174" s="612" t="e">
        <f>VLOOKUP(B174,'Bright Champs'!$D$1:$H$13,5,0)</f>
        <v>#N/A</v>
      </c>
      <c r="AM174" s="612" t="e">
        <f>VLOOKUP(B174,Neosoft!$E$1:$I$12,5,0)</f>
        <v>#N/A</v>
      </c>
      <c r="AN174" s="612" t="e">
        <f>VLOOKUP(B174,Infosys!$E$1:$I$3,5,0)</f>
        <v>#N/A</v>
      </c>
      <c r="AO174" s="612" t="e">
        <f>VLOOKUP(B174,Cerelabs!$E$1:$I$5,5,0)</f>
        <v>#N/A</v>
      </c>
      <c r="AP174" s="612" t="e">
        <f>VLOOKUP(B174,'Neebal Technologies'!$D$1:$H$2,5,0)</f>
        <v>#N/A</v>
      </c>
      <c r="AQ174" s="612" t="e">
        <f>VLOOKUP(B174,'Vertiv Energy'!$D$1:$H$2,5,0)</f>
        <v>#N/A</v>
      </c>
      <c r="AR174" s="612" t="e">
        <f>VLOOKUP(B174,'Acidaes Solutions (CRMNEXT)'!$D$1:$H$3,5,0)</f>
        <v>#N/A</v>
      </c>
      <c r="AS174" s="612" t="e">
        <f>VLOOKUP(B174,Growisto!$D$1:$H$2,5,0)</f>
        <v>#N/A</v>
      </c>
      <c r="AT174" s="612" t="e">
        <f>VLOOKUP(B174,'9.9 Mediaworx - Digit'!$D$1:$H$2,5,0)</f>
        <v>#N/A</v>
      </c>
      <c r="AU174" s="612" t="e">
        <f>VLOOKUP(B174,'Vistaar systems Pvt Ltd'!$D$2:$H$3,5,0)</f>
        <v>#N/A</v>
      </c>
      <c r="AV174" s="612" t="e">
        <f>VLOOKUP(B174,'Course 5i'!$D$2:$H$11,5,0)</f>
        <v>#N/A</v>
      </c>
      <c r="AW174" s="612" t="e">
        <f>VLOOKUP(B174,'Radiant Appliances &amp; Electronic'!$D$1:$H$13,5,0)</f>
        <v>#N/A</v>
      </c>
      <c r="AX174" s="612" t="e">
        <f>VLOOKUP(B174,'Atos Global'!$D$3:$H$27,5,0)</f>
        <v>#N/A</v>
      </c>
      <c r="AY174" s="612" t="e">
        <f>VLOOKUP(B174,'Saama Technologies'!$D$1:$H$2,5,0)</f>
        <v>#N/A</v>
      </c>
      <c r="AZ174" s="612" t="e">
        <f>VLOOKUP(B174,'Multiplier Solutions'!$D$1:$H$2,5,0)</f>
        <v>#N/A</v>
      </c>
      <c r="BA174" s="612" t="e">
        <f>VLOOKUP(B174,GEP!$D$2:$H$5,5,0)</f>
        <v>#N/A</v>
      </c>
      <c r="BB174" s="612" t="e">
        <f>VLOOKUP(B174,Accenture!$D$1:$H$6,5,0)</f>
        <v>#N/A</v>
      </c>
      <c r="BC174" s="612" t="e">
        <f>VLOOKUP(B174,'Endurance International Group'!$D$1:$H$2,5,0)</f>
        <v>#N/A</v>
      </c>
      <c r="BD174" s="612" t="e">
        <f>VLOOKUP(B174,Newgen!$D$1:$H$2,5,0)</f>
        <v>#N/A</v>
      </c>
      <c r="BE174" s="612" t="e">
        <f>VLOOKUP(B174,'3D Incredible'!D174:H174,5,0)</f>
        <v>#N/A</v>
      </c>
      <c r="BF174" s="612" t="e">
        <f>VLOOKUP(B174,'Raja Software Labs'!$D$2:$H$2,5,0)</f>
        <v>#N/A</v>
      </c>
      <c r="BG174" s="612" t="e">
        <f>VLOOKUP(B174,Wipro!$D$1:$H$2,5,0)</f>
        <v>#N/A</v>
      </c>
      <c r="BH174" s="612" t="e">
        <f>VLOOKUP(B174,'Perch Technologies'!$D$2:$H$2,5,0)</f>
        <v>#N/A</v>
      </c>
      <c r="BI174" s="612" t="e">
        <f>VLOOKUP(B174,'Morning Star'!$D$1:$H$6,5,0)</f>
        <v>#N/A</v>
      </c>
      <c r="BJ174" s="612" t="e">
        <f>VLOOKUP(B174,Flexiloans!$D$1:$H$2,5,0)</f>
        <v>#N/A</v>
      </c>
      <c r="BK174" s="612" t="e">
        <f>VLOOKUP(B174,'Thirdware Solutions'!$D$1:$H$2,5,0)</f>
        <v>#N/A</v>
      </c>
      <c r="BL174" s="612" t="e">
        <f>VLOOKUP(B174,Tescom!$D$1:$H$8,5,0)</f>
        <v>#N/A</v>
      </c>
      <c r="BM174" s="612" t="e">
        <f>VLOOKUP(B174,'Cogno AI'!$D$1:$H$2,5,0)</f>
        <v>#N/A</v>
      </c>
      <c r="BN174" s="612" t="e">
        <f>VLOOKUP(B174,'ABM Knowledgeware'!$D$1:$H$2,5,0)</f>
        <v>#N/A</v>
      </c>
      <c r="BO174" s="612" t="e">
        <f>VLOOKUP(B174,'Concerto Software'!$D$1:$H$3,5,0)</f>
        <v>#N/A</v>
      </c>
      <c r="BP174" s="612" t="e">
        <f>VLOOKUP(B174,'My Captain'!$D$1:$H$4,5,0)</f>
        <v>#N/A</v>
      </c>
      <c r="BQ174" s="612" t="e">
        <f>VLOOKUP(B174,'Finoux Solutions'!$D$2:$H$4,5,0)</f>
        <v>#N/A</v>
      </c>
      <c r="BR174" s="612" t="e">
        <f>VLOOKUP(B174,'MITR Learning'!$D$1:$H$2,5,0)</f>
        <v>#N/A</v>
      </c>
      <c r="BS174" s="612" t="e">
        <f>VLOOKUP(B174,Nucsoft!$D$2:$H$6,5,0)</f>
        <v>#N/A</v>
      </c>
      <c r="BT174" s="612" t="e">
        <f>VLOOKUP(B174,'Paras Cadd'!$D$1:$H$2,5,0)</f>
        <v>#N/A</v>
      </c>
      <c r="BU174" s="612" t="e">
        <f>VLOOKUP(B174,'ICICI Securities'!$D$1:$H$2,5,0)</f>
        <v>#N/A</v>
      </c>
      <c r="BV174" s="612" t="e">
        <f>VLOOKUP(B174,'Citius Tech'!$D$2:$H$5,5,0)</f>
        <v>#N/A</v>
      </c>
      <c r="BW174" s="612" t="e">
        <f>VLOOKUP(B174,'Buzzy Brains'!$D$2:$H$2,5,0)</f>
        <v>#N/A</v>
      </c>
      <c r="BX174" s="612" t="e">
        <f>VLOOKUP(B174,'Decimal Point'!$D$2:$H$2,5,0)</f>
        <v>#N/A</v>
      </c>
      <c r="BY174" s="612" t="e">
        <f>VLOOKUP(B174,'Sankey Business Solutions'!$D$2:$H$3,5,0)</f>
        <v>#N/A</v>
      </c>
      <c r="BZ174" s="612" t="e">
        <f>VLOOKUP(B174,'Nangia &amp; Co LLP'!$D$2:$H$2,5,0)</f>
        <v>#N/A</v>
      </c>
      <c r="CA174" s="612" t="e">
        <f>VLOOKUP(B174,'FIS Solutions India Pvt Ltd'!$D$2:$H$2,5,0)</f>
        <v>#N/A</v>
      </c>
      <c r="CB174" s="612" t="e">
        <f>VLOOKUP(B174,'Delta Technology &amp; Management '!$D$2:$H$16,5,0)</f>
        <v>#N/A</v>
      </c>
      <c r="CC174" s="612" t="e">
        <f>VLOOKUP(B174,'Espoir Networks'!$D$3:$H$11,5,0)</f>
        <v>#N/A</v>
      </c>
      <c r="CD174" s="612" t="e">
        <f>VLOOKUP(B174,'Servosys Solution'!$D$3:$H$5,5,0)</f>
        <v>#N/A</v>
      </c>
      <c r="CE174" s="612" t="e">
        <f>VLOOKUP(B174,'Ribbon Communications'!$D$3:$H$4,5,0)</f>
        <v>#N/A</v>
      </c>
      <c r="CF174" s="612">
        <f t="shared" si="7"/>
        <v>1</v>
      </c>
      <c r="CG174" s="129" t="s">
        <v>134</v>
      </c>
      <c r="CH174" s="129" t="s">
        <v>4554</v>
      </c>
      <c r="CI174" s="129" t="s">
        <v>134</v>
      </c>
      <c r="CJ174" s="129" t="s">
        <v>11909</v>
      </c>
      <c r="CK174" s="132">
        <v>43282</v>
      </c>
      <c r="CL174" s="129">
        <v>2021</v>
      </c>
      <c r="CM174" s="128" t="s">
        <v>4555</v>
      </c>
      <c r="CN174" s="129">
        <v>383</v>
      </c>
      <c r="CO174" s="133">
        <v>76.599999999999994</v>
      </c>
      <c r="CP174" s="129">
        <v>2015</v>
      </c>
      <c r="CQ174" s="129" t="s">
        <v>79</v>
      </c>
      <c r="CR174" s="128" t="s">
        <v>295</v>
      </c>
      <c r="CS174" s="129" t="s">
        <v>81</v>
      </c>
      <c r="CT174" s="133" t="s">
        <v>81</v>
      </c>
      <c r="CU174" s="129" t="s">
        <v>81</v>
      </c>
      <c r="CV174" s="129" t="s">
        <v>109</v>
      </c>
      <c r="CW174" s="131" t="s">
        <v>4556</v>
      </c>
      <c r="CX174" s="131" t="s">
        <v>336</v>
      </c>
      <c r="CY174" s="129">
        <v>1413</v>
      </c>
      <c r="CZ174" s="129">
        <v>83.12</v>
      </c>
      <c r="DA174" s="129">
        <v>2018</v>
      </c>
      <c r="DB174" s="129" t="s">
        <v>112</v>
      </c>
      <c r="DC174" s="129" t="s">
        <v>113</v>
      </c>
      <c r="DD174" s="129">
        <v>78.319999999999993</v>
      </c>
      <c r="DE174" s="129">
        <v>78.19</v>
      </c>
      <c r="DF174" s="129">
        <v>0</v>
      </c>
      <c r="DG174" s="131" t="s">
        <v>81</v>
      </c>
      <c r="DH174" s="131" t="s">
        <v>81</v>
      </c>
      <c r="DI174" s="134">
        <v>8.6199999999999992</v>
      </c>
      <c r="DJ174" s="134">
        <v>9.41</v>
      </c>
      <c r="DK174" s="134">
        <v>9.51</v>
      </c>
      <c r="DL174" s="134">
        <v>10</v>
      </c>
      <c r="DM174" s="129">
        <v>37.56</v>
      </c>
      <c r="DN174" s="129">
        <v>9.3800000000000008</v>
      </c>
      <c r="DO174" s="129"/>
      <c r="DP174" s="131" t="s">
        <v>338</v>
      </c>
      <c r="DQ174" s="129">
        <v>0</v>
      </c>
      <c r="DR174" s="129">
        <v>0</v>
      </c>
      <c r="DS174" s="129" t="s">
        <v>83</v>
      </c>
      <c r="DT174" s="129" t="s">
        <v>83</v>
      </c>
      <c r="DU174" s="129" t="s">
        <v>83</v>
      </c>
      <c r="DV174" s="129" t="s">
        <v>83</v>
      </c>
      <c r="DW174" s="131" t="s">
        <v>83</v>
      </c>
      <c r="DX174" s="131" t="s">
        <v>84</v>
      </c>
      <c r="DY174" s="131" t="s">
        <v>81</v>
      </c>
      <c r="DZ174" s="131" t="s">
        <v>4557</v>
      </c>
      <c r="EA174" s="131" t="s">
        <v>1327</v>
      </c>
      <c r="EB174" s="131" t="s">
        <v>4558</v>
      </c>
      <c r="EC174" s="131" t="s">
        <v>88</v>
      </c>
      <c r="ED174" s="131" t="s">
        <v>89</v>
      </c>
      <c r="EE174" s="131" t="s">
        <v>4559</v>
      </c>
      <c r="EF174" s="131" t="s">
        <v>4560</v>
      </c>
      <c r="EG174" s="131" t="s">
        <v>4561</v>
      </c>
      <c r="EH174" s="131" t="s">
        <v>81</v>
      </c>
      <c r="EI174" s="131" t="s">
        <v>4562</v>
      </c>
      <c r="EJ174" s="135" t="s">
        <v>4563</v>
      </c>
      <c r="EK174" s="135" t="s">
        <v>4564</v>
      </c>
      <c r="EL174" s="135" t="s">
        <v>4565</v>
      </c>
      <c r="EM174" s="135" t="s">
        <v>4566</v>
      </c>
      <c r="EN174" s="131" t="s">
        <v>81</v>
      </c>
    </row>
    <row r="175" spans="1:144" ht="18" thickTop="1" thickBot="1">
      <c r="A175" s="575">
        <f t="shared" si="8"/>
        <v>174</v>
      </c>
      <c r="B175" s="572" t="s">
        <v>4881</v>
      </c>
      <c r="C175" s="600" t="s">
        <v>11796</v>
      </c>
      <c r="D175" s="570" t="s">
        <v>13209</v>
      </c>
      <c r="E175" s="568" t="str">
        <f t="shared" si="6"/>
        <v>Placed</v>
      </c>
      <c r="F175" s="570" t="s">
        <v>12493</v>
      </c>
      <c r="G175" s="570" t="s">
        <v>226</v>
      </c>
      <c r="H175" s="131" t="str">
        <f>VLOOKUP(B175,CMPN3!C:E,3,0)</f>
        <v>Direct Second Year Engineering without live KT</v>
      </c>
      <c r="I175" s="610" t="s">
        <v>4883</v>
      </c>
      <c r="J175" s="572">
        <v>21</v>
      </c>
      <c r="K175" s="611" t="s">
        <v>4884</v>
      </c>
      <c r="L175" s="611" t="s">
        <v>4884</v>
      </c>
      <c r="M175" s="611" t="s">
        <v>4885</v>
      </c>
      <c r="N175" s="612" t="s">
        <v>4880</v>
      </c>
      <c r="O175" s="612">
        <v>93207731051</v>
      </c>
      <c r="P175" s="612">
        <v>7977741925</v>
      </c>
      <c r="Q175" s="612" t="e">
        <f>VLOOKUP(B175,'TCS CON'!$D$1:$H$98,5,0)</f>
        <v>#N/A</v>
      </c>
      <c r="R175" s="612" t="e">
        <f>VLOOKUP(B175,LTI!$C$1:$H$46,6,0)</f>
        <v>#N/A</v>
      </c>
      <c r="S175" s="612" t="e">
        <f>VLOOKUP(B175,JARO!$E$2:$I$11,5,0)</f>
        <v>#N/A</v>
      </c>
      <c r="T175" s="612" t="e">
        <f>VLOOKUP(B175,Capgemini!$D$3:$H$78,5,0)</f>
        <v>#N/A</v>
      </c>
      <c r="U175" s="612" t="e">
        <f>VLOOKUP(B175,Carwale!$D$1:$H$4,5,0)</f>
        <v>#N/A</v>
      </c>
      <c r="V175" s="612" t="e">
        <f>VLOOKUP(B175,'Interactive Brokers'!E:I,5,0)</f>
        <v>#N/A</v>
      </c>
      <c r="W175" s="612" t="e">
        <f>VLOOKUP(B175,'REL Jio'!E:I,5,0)</f>
        <v>#N/A</v>
      </c>
      <c r="X175" s="612" t="e">
        <f>VLOOKUP(B175,'Sciative Sol'!E:I,5,0)</f>
        <v>#N/A</v>
      </c>
      <c r="Y175" s="612" t="e">
        <f>VLOOKUP(B175,'Hexaware Tech'!E:I,5,0)</f>
        <v>#N/A</v>
      </c>
      <c r="Z175" s="612" t="e">
        <f>VLOOKUP(B175,Axis!D:H,5,0)</f>
        <v>#N/A</v>
      </c>
      <c r="AA175" s="612" t="e">
        <f>VLOOKUP(B175,Ugam!$D$3:$H$26,5,0)</f>
        <v>#N/A</v>
      </c>
      <c r="AB175" s="612" t="e">
        <f>VLOOKUP(B175,Zeus!F:J,5,0)</f>
        <v>#N/A</v>
      </c>
      <c r="AC175" s="612" t="e">
        <f>VLOOKUP(B175,Montran!F:J,5,0)</f>
        <v>#N/A</v>
      </c>
      <c r="AD175" s="612" t="e">
        <f>VLOOKUP(B175,Endurance!G175:L175,5,0)</f>
        <v>#N/A</v>
      </c>
      <c r="AE175" s="612" t="e">
        <f>VLOOKUP(B175,'Swabhav Techlabs'!$F$1:$J$2,5,0)</f>
        <v>#N/A</v>
      </c>
      <c r="AF175" s="612">
        <f>VLOOKUP(B175,'Quality Kiosk'!$F$1:$J$18,5,0)</f>
        <v>225000</v>
      </c>
      <c r="AG175" s="612" t="e">
        <f>VLOOKUP(B175,'Lemon VB'!$F$1:$J$2,5,0)</f>
        <v>#N/A</v>
      </c>
      <c r="AH175" s="612" t="e">
        <f>VLOOKUP(B175,Gocomet!$E$1:$I$3,5,0)</f>
        <v>#N/A</v>
      </c>
      <c r="AI175" s="612" t="e">
        <f>VLOOKUP(B175,'Ingram Micro'!$E$1:$I$8,5,0)</f>
        <v>#N/A</v>
      </c>
      <c r="AJ175" s="612" t="e">
        <f>VLOOKUP(B175,'DePronto Infotech'!$E$1:$I$2,5,0)</f>
        <v>#N/A</v>
      </c>
      <c r="AK175" s="612" t="e">
        <f>VLOOKUP(B175,'Reliance Retail'!$E$1:$I$4,5,0)</f>
        <v>#N/A</v>
      </c>
      <c r="AL175" s="612" t="e">
        <f>VLOOKUP(B175,'Bright Champs'!$D$1:$H$13,5,0)</f>
        <v>#N/A</v>
      </c>
      <c r="AM175" s="612">
        <f>VLOOKUP(B175,Neosoft!$E$1:$I$12,5,0)</f>
        <v>360000</v>
      </c>
      <c r="AN175" s="612" t="e">
        <f>VLOOKUP(B175,Infosys!$E$1:$I$3,5,0)</f>
        <v>#N/A</v>
      </c>
      <c r="AO175" s="612" t="e">
        <f>VLOOKUP(B175,Cerelabs!$E$1:$I$5,5,0)</f>
        <v>#N/A</v>
      </c>
      <c r="AP175" s="612" t="e">
        <f>VLOOKUP(B175,'Neebal Technologies'!$D$1:$H$2,5,0)</f>
        <v>#N/A</v>
      </c>
      <c r="AQ175" s="612" t="e">
        <f>VLOOKUP(B175,'Vertiv Energy'!$D$1:$H$2,5,0)</f>
        <v>#N/A</v>
      </c>
      <c r="AR175" s="612" t="e">
        <f>VLOOKUP(B175,'Acidaes Solutions (CRMNEXT)'!$D$1:$H$3,5,0)</f>
        <v>#N/A</v>
      </c>
      <c r="AS175" s="612" t="e">
        <f>VLOOKUP(B175,Growisto!$D$1:$H$2,5,0)</f>
        <v>#N/A</v>
      </c>
      <c r="AT175" s="612" t="e">
        <f>VLOOKUP(B175,'9.9 Mediaworx - Digit'!$D$1:$H$2,5,0)</f>
        <v>#N/A</v>
      </c>
      <c r="AU175" s="612" t="e">
        <f>VLOOKUP(B175,'Vistaar systems Pvt Ltd'!$D$2:$H$3,5,0)</f>
        <v>#N/A</v>
      </c>
      <c r="AV175" s="612" t="e">
        <f>VLOOKUP(B175,'Course 5i'!$D$2:$H$11,5,0)</f>
        <v>#N/A</v>
      </c>
      <c r="AW175" s="612" t="e">
        <f>VLOOKUP(B175,'Radiant Appliances &amp; Electronic'!$D$1:$H$13,5,0)</f>
        <v>#N/A</v>
      </c>
      <c r="AX175" s="612" t="e">
        <f>VLOOKUP(B175,'Atos Global'!$D$3:$H$27,5,0)</f>
        <v>#N/A</v>
      </c>
      <c r="AY175" s="612" t="e">
        <f>VLOOKUP(B175,'Saama Technologies'!$D$1:$H$2,5,0)</f>
        <v>#N/A</v>
      </c>
      <c r="AZ175" s="612" t="e">
        <f>VLOOKUP(B175,'Multiplier Solutions'!$D$1:$H$2,5,0)</f>
        <v>#N/A</v>
      </c>
      <c r="BA175" s="612" t="e">
        <f>VLOOKUP(B175,GEP!$D$2:$H$5,5,0)</f>
        <v>#N/A</v>
      </c>
      <c r="BB175" s="612" t="e">
        <f>VLOOKUP(B175,Accenture!$D$1:$H$6,5,0)</f>
        <v>#N/A</v>
      </c>
      <c r="BC175" s="612" t="e">
        <f>VLOOKUP(B175,'Endurance International Group'!$D$1:$H$2,5,0)</f>
        <v>#N/A</v>
      </c>
      <c r="BD175" s="612" t="e">
        <f>VLOOKUP(B175,Newgen!$D$1:$H$2,5,0)</f>
        <v>#N/A</v>
      </c>
      <c r="BE175" s="612" t="e">
        <f>VLOOKUP(B175,'3D Incredible'!D175:H175,5,0)</f>
        <v>#N/A</v>
      </c>
      <c r="BF175" s="612" t="e">
        <f>VLOOKUP(B175,'Raja Software Labs'!$D$2:$H$2,5,0)</f>
        <v>#N/A</v>
      </c>
      <c r="BG175" s="612" t="e">
        <f>VLOOKUP(B175,Wipro!$D$1:$H$2,5,0)</f>
        <v>#N/A</v>
      </c>
      <c r="BH175" s="612" t="e">
        <f>VLOOKUP(B175,'Perch Technologies'!$D$2:$H$2,5,0)</f>
        <v>#N/A</v>
      </c>
      <c r="BI175" s="612" t="e">
        <f>VLOOKUP(B175,'Morning Star'!$D$1:$H$6,5,0)</f>
        <v>#N/A</v>
      </c>
      <c r="BJ175" s="612" t="e">
        <f>VLOOKUP(B175,Flexiloans!$D$1:$H$2,5,0)</f>
        <v>#N/A</v>
      </c>
      <c r="BK175" s="612" t="e">
        <f>VLOOKUP(B175,'Thirdware Solutions'!$D$1:$H$2,5,0)</f>
        <v>#N/A</v>
      </c>
      <c r="BL175" s="612" t="e">
        <f>VLOOKUP(B175,Tescom!$D$1:$H$8,5,0)</f>
        <v>#N/A</v>
      </c>
      <c r="BM175" s="612" t="e">
        <f>VLOOKUP(B175,'Cogno AI'!$D$1:$H$2,5,0)</f>
        <v>#N/A</v>
      </c>
      <c r="BN175" s="612" t="e">
        <f>VLOOKUP(B175,'ABM Knowledgeware'!$D$1:$H$2,5,0)</f>
        <v>#N/A</v>
      </c>
      <c r="BO175" s="612" t="e">
        <f>VLOOKUP(B175,'Concerto Software'!$D$1:$H$3,5,0)</f>
        <v>#N/A</v>
      </c>
      <c r="BP175" s="612" t="e">
        <f>VLOOKUP(B175,'My Captain'!$D$1:$H$4,5,0)</f>
        <v>#N/A</v>
      </c>
      <c r="BQ175" s="612" t="e">
        <f>VLOOKUP(B175,'Finoux Solutions'!$D$2:$H$4,5,0)</f>
        <v>#N/A</v>
      </c>
      <c r="BR175" s="612" t="e">
        <f>VLOOKUP(B175,'MITR Learning'!$D$1:$H$2,5,0)</f>
        <v>#N/A</v>
      </c>
      <c r="BS175" s="612" t="e">
        <f>VLOOKUP(B175,Nucsoft!$D$2:$H$6,5,0)</f>
        <v>#N/A</v>
      </c>
      <c r="BT175" s="612" t="e">
        <f>VLOOKUP(B175,'Paras Cadd'!$D$1:$H$2,5,0)</f>
        <v>#N/A</v>
      </c>
      <c r="BU175" s="612" t="e">
        <f>VLOOKUP(B175,'ICICI Securities'!$D$1:$H$2,5,0)</f>
        <v>#N/A</v>
      </c>
      <c r="BV175" s="612" t="e">
        <f>VLOOKUP(B175,'Citius Tech'!$D$2:$H$5,5,0)</f>
        <v>#N/A</v>
      </c>
      <c r="BW175" s="612" t="e">
        <f>VLOOKUP(B175,'Buzzy Brains'!$D$2:$H$2,5,0)</f>
        <v>#N/A</v>
      </c>
      <c r="BX175" s="612" t="e">
        <f>VLOOKUP(B175,'Decimal Point'!$D$2:$H$2,5,0)</f>
        <v>#N/A</v>
      </c>
      <c r="BY175" s="612" t="e">
        <f>VLOOKUP(B175,'Sankey Business Solutions'!$D$2:$H$3,5,0)</f>
        <v>#N/A</v>
      </c>
      <c r="BZ175" s="612" t="e">
        <f>VLOOKUP(B175,'Nangia &amp; Co LLP'!$D$2:$H$2,5,0)</f>
        <v>#N/A</v>
      </c>
      <c r="CA175" s="612" t="e">
        <f>VLOOKUP(B175,'FIS Solutions India Pvt Ltd'!$D$2:$H$2,5,0)</f>
        <v>#N/A</v>
      </c>
      <c r="CB175" s="612" t="e">
        <f>VLOOKUP(B175,'Delta Technology &amp; Management '!$D$2:$H$16,5,0)</f>
        <v>#N/A</v>
      </c>
      <c r="CC175" s="612" t="e">
        <f>VLOOKUP(B175,'Espoir Networks'!$D$3:$H$11,5,0)</f>
        <v>#N/A</v>
      </c>
      <c r="CD175" s="612" t="e">
        <f>VLOOKUP(B175,'Servosys Solution'!$D$3:$H$5,5,0)</f>
        <v>#N/A</v>
      </c>
      <c r="CE175" s="612" t="e">
        <f>VLOOKUP(B175,'Ribbon Communications'!$D$3:$H$4,5,0)</f>
        <v>#N/A</v>
      </c>
      <c r="CF175" s="612">
        <f t="shared" si="7"/>
        <v>2</v>
      </c>
      <c r="CG175" s="129" t="s">
        <v>4886</v>
      </c>
      <c r="CH175" s="129">
        <v>479949013361</v>
      </c>
      <c r="CI175" s="129" t="s">
        <v>81</v>
      </c>
      <c r="CJ175" s="129" t="s">
        <v>11909</v>
      </c>
      <c r="CK175" s="132">
        <v>43282</v>
      </c>
      <c r="CL175" s="129">
        <v>2021</v>
      </c>
      <c r="CM175" s="128" t="s">
        <v>11961</v>
      </c>
      <c r="CN175" s="129">
        <v>380</v>
      </c>
      <c r="CO175" s="133">
        <v>76</v>
      </c>
      <c r="CP175" s="129">
        <v>2014</v>
      </c>
      <c r="CQ175" s="129" t="s">
        <v>79</v>
      </c>
      <c r="CR175" s="128" t="s">
        <v>12165</v>
      </c>
      <c r="CS175" s="129">
        <v>378</v>
      </c>
      <c r="CT175" s="133">
        <v>58.15</v>
      </c>
      <c r="CU175" s="129">
        <v>2016</v>
      </c>
      <c r="CV175" s="129" t="s">
        <v>79</v>
      </c>
      <c r="CW175" s="131" t="s">
        <v>4889</v>
      </c>
      <c r="CX175" s="131" t="s">
        <v>336</v>
      </c>
      <c r="CY175" s="129">
        <v>1373</v>
      </c>
      <c r="CZ175" s="129">
        <v>85.81</v>
      </c>
      <c r="DA175" s="129">
        <v>2018</v>
      </c>
      <c r="DB175" s="129" t="s">
        <v>944</v>
      </c>
      <c r="DC175" s="129" t="s">
        <v>113</v>
      </c>
      <c r="DD175" s="129">
        <v>79.97</v>
      </c>
      <c r="DE175" s="129">
        <v>80.099999999999994</v>
      </c>
      <c r="DF175" s="129">
        <v>0</v>
      </c>
      <c r="DG175" s="131" t="s">
        <v>81</v>
      </c>
      <c r="DH175" s="131" t="s">
        <v>81</v>
      </c>
      <c r="DI175" s="134">
        <v>6.92</v>
      </c>
      <c r="DJ175" s="134">
        <v>8.3699999999999992</v>
      </c>
      <c r="DK175" s="134">
        <v>6.66</v>
      </c>
      <c r="DL175" s="134">
        <v>9.5399999999999991</v>
      </c>
      <c r="DM175" s="129">
        <v>31.49</v>
      </c>
      <c r="DN175" s="129">
        <v>7.87</v>
      </c>
      <c r="DO175" s="129"/>
      <c r="DP175" s="131" t="s">
        <v>338</v>
      </c>
      <c r="DQ175" s="129">
        <v>0</v>
      </c>
      <c r="DR175" s="129">
        <v>1</v>
      </c>
      <c r="DS175" s="129" t="s">
        <v>83</v>
      </c>
      <c r="DT175" s="129" t="s">
        <v>83</v>
      </c>
      <c r="DU175" s="129" t="s">
        <v>83</v>
      </c>
      <c r="DV175" s="129" t="s">
        <v>83</v>
      </c>
      <c r="DW175" s="131" t="s">
        <v>83</v>
      </c>
      <c r="DX175" s="131" t="s">
        <v>84</v>
      </c>
      <c r="DY175" s="131" t="s">
        <v>81</v>
      </c>
      <c r="DZ175" s="131" t="s">
        <v>4890</v>
      </c>
      <c r="EA175" s="131" t="s">
        <v>4891</v>
      </c>
      <c r="EB175" s="131" t="s">
        <v>4892</v>
      </c>
      <c r="EC175" s="131" t="s">
        <v>762</v>
      </c>
      <c r="ED175" s="131" t="s">
        <v>89</v>
      </c>
      <c r="EE175" s="131" t="s">
        <v>4893</v>
      </c>
      <c r="EF175" s="131" t="s">
        <v>4894</v>
      </c>
      <c r="EG175" s="131" t="s">
        <v>4895</v>
      </c>
      <c r="EH175" s="131" t="s">
        <v>4896</v>
      </c>
      <c r="EI175" s="131" t="s">
        <v>4897</v>
      </c>
      <c r="EJ175" s="135" t="s">
        <v>4898</v>
      </c>
      <c r="EK175" s="135" t="s">
        <v>4899</v>
      </c>
      <c r="EL175" s="135" t="s">
        <v>4900</v>
      </c>
      <c r="EM175" s="131" t="s">
        <v>4901</v>
      </c>
      <c r="EN175" s="131" t="s">
        <v>81</v>
      </c>
    </row>
    <row r="176" spans="1:144" ht="18" thickTop="1" thickBot="1">
      <c r="A176" s="575">
        <f t="shared" si="8"/>
        <v>175</v>
      </c>
      <c r="B176" s="572" t="s">
        <v>5088</v>
      </c>
      <c r="C176" s="600" t="s">
        <v>5089</v>
      </c>
      <c r="D176" s="570" t="s">
        <v>13208</v>
      </c>
      <c r="E176" s="568" t="str">
        <f t="shared" si="6"/>
        <v>Placed</v>
      </c>
      <c r="F176" s="570" t="s">
        <v>12493</v>
      </c>
      <c r="G176" s="570" t="s">
        <v>226</v>
      </c>
      <c r="H176" s="131" t="str">
        <f>VLOOKUP(B176,CMPN3!C:E,3,0)</f>
        <v>Direct Second Year Engineering without live KT</v>
      </c>
      <c r="I176" s="610">
        <v>36865</v>
      </c>
      <c r="J176" s="572">
        <v>20</v>
      </c>
      <c r="K176" s="611" t="s">
        <v>5090</v>
      </c>
      <c r="L176" s="611" t="s">
        <v>73</v>
      </c>
      <c r="M176" s="611" t="s">
        <v>5091</v>
      </c>
      <c r="N176" s="612" t="s">
        <v>5087</v>
      </c>
      <c r="O176" s="612">
        <v>9321090800</v>
      </c>
      <c r="P176" s="612">
        <v>8767320866</v>
      </c>
      <c r="Q176" s="612" t="e">
        <f>VLOOKUP(B176,'TCS CON'!$D$1:$H$98,5,0)</f>
        <v>#N/A</v>
      </c>
      <c r="R176" s="612" t="e">
        <f>VLOOKUP(B176,LTI!$C$1:$H$46,6,0)</f>
        <v>#N/A</v>
      </c>
      <c r="S176" s="612" t="e">
        <f>VLOOKUP(B176,JARO!$E$2:$I$11,5,0)</f>
        <v>#N/A</v>
      </c>
      <c r="T176" s="612" t="e">
        <f>VLOOKUP(B176,Capgemini!$D$3:$H$78,5,0)</f>
        <v>#N/A</v>
      </c>
      <c r="U176" s="612" t="e">
        <f>VLOOKUP(B176,Carwale!$D$1:$H$4,5,0)</f>
        <v>#N/A</v>
      </c>
      <c r="V176" s="612" t="e">
        <f>VLOOKUP(B176,'Interactive Brokers'!E:I,5,0)</f>
        <v>#N/A</v>
      </c>
      <c r="W176" s="612" t="e">
        <f>VLOOKUP(B176,'REL Jio'!E:I,5,0)</f>
        <v>#N/A</v>
      </c>
      <c r="X176" s="612" t="e">
        <f>VLOOKUP(B176,'Sciative Sol'!E:I,5,0)</f>
        <v>#N/A</v>
      </c>
      <c r="Y176" s="612" t="e">
        <f>VLOOKUP(B176,'Hexaware Tech'!E:I,5,0)</f>
        <v>#N/A</v>
      </c>
      <c r="Z176" s="612" t="e">
        <f>VLOOKUP(B176,Axis!D:H,5,0)</f>
        <v>#N/A</v>
      </c>
      <c r="AA176" s="612">
        <f>VLOOKUP(B176,Ugam!$D$3:$H$26,5,0)</f>
        <v>250000</v>
      </c>
      <c r="AB176" s="612" t="e">
        <f>VLOOKUP(B176,Zeus!F:J,5,0)</f>
        <v>#N/A</v>
      </c>
      <c r="AC176" s="612" t="e">
        <f>VLOOKUP(B176,Montran!F:J,5,0)</f>
        <v>#N/A</v>
      </c>
      <c r="AD176" s="612" t="e">
        <f>VLOOKUP(B176,Endurance!G176:L176,5,0)</f>
        <v>#N/A</v>
      </c>
      <c r="AE176" s="612" t="e">
        <f>VLOOKUP(B176,'Swabhav Techlabs'!$F$1:$J$2,5,0)</f>
        <v>#N/A</v>
      </c>
      <c r="AF176" s="612" t="e">
        <f>VLOOKUP(B176,'Quality Kiosk'!$F$1:$J$18,5,0)</f>
        <v>#N/A</v>
      </c>
      <c r="AG176" s="612" t="e">
        <f>VLOOKUP(B176,'Lemon VB'!$F$1:$J$2,5,0)</f>
        <v>#N/A</v>
      </c>
      <c r="AH176" s="612" t="e">
        <f>VLOOKUP(B176,Gocomet!$E$1:$I$3,5,0)</f>
        <v>#N/A</v>
      </c>
      <c r="AI176" s="612" t="e">
        <f>VLOOKUP(B176,'Ingram Micro'!$E$1:$I$8,5,0)</f>
        <v>#N/A</v>
      </c>
      <c r="AJ176" s="612" t="e">
        <f>VLOOKUP(B176,'DePronto Infotech'!$E$1:$I$2,5,0)</f>
        <v>#N/A</v>
      </c>
      <c r="AK176" s="612" t="e">
        <f>VLOOKUP(B176,'Reliance Retail'!$E$1:$I$4,5,0)</f>
        <v>#N/A</v>
      </c>
      <c r="AL176" s="612" t="e">
        <f>VLOOKUP(B176,'Bright Champs'!$D$1:$H$13,5,0)</f>
        <v>#N/A</v>
      </c>
      <c r="AM176" s="612" t="e">
        <f>VLOOKUP(B176,Neosoft!$E$1:$I$12,5,0)</f>
        <v>#N/A</v>
      </c>
      <c r="AN176" s="612" t="e">
        <f>VLOOKUP(B176,Infosys!$E$1:$I$3,5,0)</f>
        <v>#N/A</v>
      </c>
      <c r="AO176" s="612" t="e">
        <f>VLOOKUP(B176,Cerelabs!$E$1:$I$5,5,0)</f>
        <v>#N/A</v>
      </c>
      <c r="AP176" s="612" t="e">
        <f>VLOOKUP(B176,'Neebal Technologies'!$D$1:$H$2,5,0)</f>
        <v>#N/A</v>
      </c>
      <c r="AQ176" s="612" t="e">
        <f>VLOOKUP(B176,'Vertiv Energy'!$D$1:$H$2,5,0)</f>
        <v>#N/A</v>
      </c>
      <c r="AR176" s="612" t="e">
        <f>VLOOKUP(B176,'Acidaes Solutions (CRMNEXT)'!$D$1:$H$3,5,0)</f>
        <v>#N/A</v>
      </c>
      <c r="AS176" s="612" t="e">
        <f>VLOOKUP(B176,Growisto!$D$1:$H$2,5,0)</f>
        <v>#N/A</v>
      </c>
      <c r="AT176" s="612" t="e">
        <f>VLOOKUP(B176,'9.9 Mediaworx - Digit'!$D$1:$H$2,5,0)</f>
        <v>#N/A</v>
      </c>
      <c r="AU176" s="612" t="e">
        <f>VLOOKUP(B176,'Vistaar systems Pvt Ltd'!$D$2:$H$3,5,0)</f>
        <v>#N/A</v>
      </c>
      <c r="AV176" s="612" t="e">
        <f>VLOOKUP(B176,'Course 5i'!$D$2:$H$11,5,0)</f>
        <v>#N/A</v>
      </c>
      <c r="AW176" s="612" t="e">
        <f>VLOOKUP(B176,'Radiant Appliances &amp; Electronic'!$D$1:$H$13,5,0)</f>
        <v>#N/A</v>
      </c>
      <c r="AX176" s="612" t="e">
        <f>VLOOKUP(B176,'Atos Global'!$D$3:$H$27,5,0)</f>
        <v>#N/A</v>
      </c>
      <c r="AY176" s="612" t="e">
        <f>VLOOKUP(B176,'Saama Technologies'!$D$1:$H$2,5,0)</f>
        <v>#N/A</v>
      </c>
      <c r="AZ176" s="612" t="e">
        <f>VLOOKUP(B176,'Multiplier Solutions'!$D$1:$H$2,5,0)</f>
        <v>#N/A</v>
      </c>
      <c r="BA176" s="612" t="e">
        <f>VLOOKUP(B176,GEP!$D$2:$H$5,5,0)</f>
        <v>#N/A</v>
      </c>
      <c r="BB176" s="612" t="e">
        <f>VLOOKUP(B176,Accenture!$D$1:$H$6,5,0)</f>
        <v>#N/A</v>
      </c>
      <c r="BC176" s="612" t="e">
        <f>VLOOKUP(B176,'Endurance International Group'!$D$1:$H$2,5,0)</f>
        <v>#N/A</v>
      </c>
      <c r="BD176" s="612" t="e">
        <f>VLOOKUP(B176,Newgen!$D$1:$H$2,5,0)</f>
        <v>#N/A</v>
      </c>
      <c r="BE176" s="612" t="e">
        <f>VLOOKUP(B176,'3D Incredible'!D176:H176,5,0)</f>
        <v>#N/A</v>
      </c>
      <c r="BF176" s="612" t="e">
        <f>VLOOKUP(B176,'Raja Software Labs'!$D$2:$H$2,5,0)</f>
        <v>#N/A</v>
      </c>
      <c r="BG176" s="612" t="e">
        <f>VLOOKUP(B176,Wipro!$D$1:$H$2,5,0)</f>
        <v>#N/A</v>
      </c>
      <c r="BH176" s="612" t="e">
        <f>VLOOKUP(B176,'Perch Technologies'!$D$2:$H$2,5,0)</f>
        <v>#N/A</v>
      </c>
      <c r="BI176" s="612" t="e">
        <f>VLOOKUP(B176,'Morning Star'!$D$1:$H$6,5,0)</f>
        <v>#N/A</v>
      </c>
      <c r="BJ176" s="612" t="e">
        <f>VLOOKUP(B176,Flexiloans!$D$1:$H$2,5,0)</f>
        <v>#N/A</v>
      </c>
      <c r="BK176" s="612" t="e">
        <f>VLOOKUP(B176,'Thirdware Solutions'!$D$1:$H$2,5,0)</f>
        <v>#N/A</v>
      </c>
      <c r="BL176" s="612" t="e">
        <f>VLOOKUP(B176,Tescom!$D$1:$H$8,5,0)</f>
        <v>#N/A</v>
      </c>
      <c r="BM176" s="612" t="e">
        <f>VLOOKUP(B176,'Cogno AI'!$D$1:$H$2,5,0)</f>
        <v>#N/A</v>
      </c>
      <c r="BN176" s="612">
        <f>VLOOKUP(B176,'ABM Knowledgeware'!$D$1:$H$2,5,0)</f>
        <v>300000</v>
      </c>
      <c r="BO176" s="612" t="e">
        <f>VLOOKUP(B176,'Concerto Software'!$D$1:$H$3,5,0)</f>
        <v>#N/A</v>
      </c>
      <c r="BP176" s="612" t="e">
        <f>VLOOKUP(B176,'My Captain'!$D$1:$H$4,5,0)</f>
        <v>#N/A</v>
      </c>
      <c r="BQ176" s="612" t="e">
        <f>VLOOKUP(B176,'Finoux Solutions'!$D$2:$H$4,5,0)</f>
        <v>#N/A</v>
      </c>
      <c r="BR176" s="612" t="e">
        <f>VLOOKUP(B176,'MITR Learning'!$D$1:$H$2,5,0)</f>
        <v>#N/A</v>
      </c>
      <c r="BS176" s="612" t="e">
        <f>VLOOKUP(B176,Nucsoft!$D$2:$H$6,5,0)</f>
        <v>#N/A</v>
      </c>
      <c r="BT176" s="612" t="e">
        <f>VLOOKUP(B176,'Paras Cadd'!$D$1:$H$2,5,0)</f>
        <v>#N/A</v>
      </c>
      <c r="BU176" s="612" t="e">
        <f>VLOOKUP(B176,'ICICI Securities'!$D$1:$H$2,5,0)</f>
        <v>#N/A</v>
      </c>
      <c r="BV176" s="612" t="e">
        <f>VLOOKUP(B176,'Citius Tech'!$D$2:$H$5,5,0)</f>
        <v>#N/A</v>
      </c>
      <c r="BW176" s="612" t="e">
        <f>VLOOKUP(B176,'Buzzy Brains'!$D$2:$H$2,5,0)</f>
        <v>#N/A</v>
      </c>
      <c r="BX176" s="612" t="e">
        <f>VLOOKUP(B176,'Decimal Point'!$D$2:$H$2,5,0)</f>
        <v>#N/A</v>
      </c>
      <c r="BY176" s="612" t="e">
        <f>VLOOKUP(B176,'Sankey Business Solutions'!$D$2:$H$3,5,0)</f>
        <v>#N/A</v>
      </c>
      <c r="BZ176" s="612" t="e">
        <f>VLOOKUP(B176,'Nangia &amp; Co LLP'!$D$2:$H$2,5,0)</f>
        <v>#N/A</v>
      </c>
      <c r="CA176" s="612" t="e">
        <f>VLOOKUP(B176,'FIS Solutions India Pvt Ltd'!$D$2:$H$2,5,0)</f>
        <v>#N/A</v>
      </c>
      <c r="CB176" s="612" t="e">
        <f>VLOOKUP(B176,'Delta Technology &amp; Management '!$D$2:$H$16,5,0)</f>
        <v>#N/A</v>
      </c>
      <c r="CC176" s="612" t="e">
        <f>VLOOKUP(B176,'Espoir Networks'!$D$3:$H$11,5,0)</f>
        <v>#N/A</v>
      </c>
      <c r="CD176" s="612" t="e">
        <f>VLOOKUP(B176,'Servosys Solution'!$D$3:$H$5,5,0)</f>
        <v>#N/A</v>
      </c>
      <c r="CE176" s="612" t="e">
        <f>VLOOKUP(B176,'Ribbon Communications'!$D$3:$H$4,5,0)</f>
        <v>#N/A</v>
      </c>
      <c r="CF176" s="612">
        <f t="shared" si="7"/>
        <v>2</v>
      </c>
      <c r="CG176" s="129" t="s">
        <v>134</v>
      </c>
      <c r="CH176" s="129">
        <v>837745147252</v>
      </c>
      <c r="CI176" s="129" t="s">
        <v>134</v>
      </c>
      <c r="CJ176" s="129" t="s">
        <v>11909</v>
      </c>
      <c r="CK176" s="132">
        <v>43282</v>
      </c>
      <c r="CL176" s="129">
        <v>2021</v>
      </c>
      <c r="CM176" s="128" t="s">
        <v>11962</v>
      </c>
      <c r="CN176" s="129">
        <v>402</v>
      </c>
      <c r="CO176" s="133">
        <v>80.400000000000006</v>
      </c>
      <c r="CP176" s="129">
        <v>2015</v>
      </c>
      <c r="CQ176" s="129" t="s">
        <v>79</v>
      </c>
      <c r="CR176" s="128" t="s">
        <v>295</v>
      </c>
      <c r="CS176" s="129" t="s">
        <v>81</v>
      </c>
      <c r="CT176" s="133" t="s">
        <v>81</v>
      </c>
      <c r="CU176" s="129" t="s">
        <v>81</v>
      </c>
      <c r="CV176" s="129" t="s">
        <v>109</v>
      </c>
      <c r="CW176" s="131" t="s">
        <v>5093</v>
      </c>
      <c r="CX176" s="131" t="s">
        <v>163</v>
      </c>
      <c r="CY176" s="129">
        <v>1280</v>
      </c>
      <c r="CZ176" s="129">
        <v>80</v>
      </c>
      <c r="DA176" s="129" t="s">
        <v>5094</v>
      </c>
      <c r="DB176" s="129" t="s">
        <v>112</v>
      </c>
      <c r="DC176" s="129" t="s">
        <v>113</v>
      </c>
      <c r="DD176" s="129">
        <v>69.540000000000006</v>
      </c>
      <c r="DE176" s="129">
        <v>69.680000000000007</v>
      </c>
      <c r="DF176" s="129">
        <v>0</v>
      </c>
      <c r="DG176" s="131" t="s">
        <v>81</v>
      </c>
      <c r="DH176" s="131" t="s">
        <v>81</v>
      </c>
      <c r="DI176" s="134">
        <v>6.65</v>
      </c>
      <c r="DJ176" s="134">
        <v>6.85</v>
      </c>
      <c r="DK176" s="134">
        <v>7.07</v>
      </c>
      <c r="DL176" s="134">
        <v>8.15</v>
      </c>
      <c r="DM176" s="129">
        <v>28.72</v>
      </c>
      <c r="DN176" s="129">
        <v>7.18</v>
      </c>
      <c r="DO176" s="129"/>
      <c r="DP176" s="131" t="s">
        <v>338</v>
      </c>
      <c r="DQ176" s="129">
        <v>0</v>
      </c>
      <c r="DR176" s="129">
        <v>0</v>
      </c>
      <c r="DS176" s="129" t="s">
        <v>83</v>
      </c>
      <c r="DT176" s="129" t="s">
        <v>83</v>
      </c>
      <c r="DU176" s="129" t="s">
        <v>83</v>
      </c>
      <c r="DV176" s="129" t="s">
        <v>83</v>
      </c>
      <c r="DW176" s="131" t="s">
        <v>83</v>
      </c>
      <c r="DX176" s="131" t="s">
        <v>84</v>
      </c>
      <c r="DY176" s="131" t="s">
        <v>81</v>
      </c>
      <c r="DZ176" s="131" t="s">
        <v>5095</v>
      </c>
      <c r="EA176" s="131" t="s">
        <v>5096</v>
      </c>
      <c r="EB176" s="131" t="s">
        <v>5097</v>
      </c>
      <c r="EC176" s="131" t="s">
        <v>88</v>
      </c>
      <c r="ED176" s="131" t="s">
        <v>89</v>
      </c>
      <c r="EE176" s="131" t="s">
        <v>5098</v>
      </c>
      <c r="EF176" s="131" t="s">
        <v>5099</v>
      </c>
      <c r="EG176" s="131" t="s">
        <v>81</v>
      </c>
      <c r="EH176" s="131" t="s">
        <v>5100</v>
      </c>
      <c r="EI176" s="131" t="s">
        <v>5101</v>
      </c>
      <c r="EJ176" s="135" t="s">
        <v>5102</v>
      </c>
      <c r="EK176" s="135" t="s">
        <v>5103</v>
      </c>
      <c r="EL176" s="135" t="s">
        <v>5104</v>
      </c>
      <c r="EM176" s="135" t="s">
        <v>5105</v>
      </c>
      <c r="EN176" s="131" t="s">
        <v>81</v>
      </c>
    </row>
    <row r="177" spans="1:145" ht="18" thickTop="1" thickBot="1">
      <c r="A177" s="575">
        <f t="shared" si="8"/>
        <v>176</v>
      </c>
      <c r="B177" s="572" t="s">
        <v>5123</v>
      </c>
      <c r="C177" s="600" t="s">
        <v>5124</v>
      </c>
      <c r="D177" s="570" t="s">
        <v>13209</v>
      </c>
      <c r="E177" s="568" t="str">
        <f t="shared" si="6"/>
        <v>Not Placed</v>
      </c>
      <c r="F177" s="570" t="s">
        <v>12493</v>
      </c>
      <c r="G177" s="570" t="s">
        <v>226</v>
      </c>
      <c r="H177" s="131" t="str">
        <f>VLOOKUP(B177,CMPN3!C:E,3,0)</f>
        <v>Direct Second Year Engineering without live KT</v>
      </c>
      <c r="I177" s="610" t="s">
        <v>5125</v>
      </c>
      <c r="J177" s="572">
        <v>21</v>
      </c>
      <c r="K177" s="611" t="s">
        <v>5126</v>
      </c>
      <c r="L177" s="611" t="s">
        <v>5127</v>
      </c>
      <c r="M177" s="611" t="s">
        <v>5128</v>
      </c>
      <c r="N177" s="612" t="s">
        <v>5122</v>
      </c>
      <c r="O177" s="612">
        <v>9773214621</v>
      </c>
      <c r="P177" s="612">
        <v>8000266825</v>
      </c>
      <c r="Q177" s="612" t="e">
        <f>VLOOKUP(B177,'TCS CON'!$D$1:$H$98,5,0)</f>
        <v>#N/A</v>
      </c>
      <c r="R177" s="612" t="e">
        <f>VLOOKUP(B177,LTI!$C$1:$H$46,6,0)</f>
        <v>#N/A</v>
      </c>
      <c r="S177" s="612" t="e">
        <f>VLOOKUP(B177,JARO!$E$2:$I$11,5,0)</f>
        <v>#N/A</v>
      </c>
      <c r="T177" s="612" t="e">
        <f>VLOOKUP(B177,Capgemini!$D$3:$H$78,5,0)</f>
        <v>#N/A</v>
      </c>
      <c r="U177" s="612" t="e">
        <f>VLOOKUP(B177,Carwale!$D$1:$H$4,5,0)</f>
        <v>#N/A</v>
      </c>
      <c r="V177" s="612" t="e">
        <f>VLOOKUP(B177,'Interactive Brokers'!E:I,5,0)</f>
        <v>#N/A</v>
      </c>
      <c r="W177" s="612" t="e">
        <f>VLOOKUP(B177,'REL Jio'!E:I,5,0)</f>
        <v>#N/A</v>
      </c>
      <c r="X177" s="612" t="e">
        <f>VLOOKUP(B177,'Sciative Sol'!E:I,5,0)</f>
        <v>#N/A</v>
      </c>
      <c r="Y177" s="612" t="e">
        <f>VLOOKUP(B177,'Hexaware Tech'!E:I,5,0)</f>
        <v>#N/A</v>
      </c>
      <c r="Z177" s="612" t="e">
        <f>VLOOKUP(B177,Axis!D:H,5,0)</f>
        <v>#N/A</v>
      </c>
      <c r="AA177" s="612" t="e">
        <f>VLOOKUP(B177,Ugam!$D$3:$H$26,5,0)</f>
        <v>#N/A</v>
      </c>
      <c r="AB177" s="612" t="e">
        <f>VLOOKUP(B177,Zeus!F:J,5,0)</f>
        <v>#N/A</v>
      </c>
      <c r="AC177" s="612" t="e">
        <f>VLOOKUP(B177,Montran!F:J,5,0)</f>
        <v>#N/A</v>
      </c>
      <c r="AD177" s="612" t="e">
        <f>VLOOKUP(B177,Endurance!G177:L177,5,0)</f>
        <v>#N/A</v>
      </c>
      <c r="AE177" s="612" t="e">
        <f>VLOOKUP(B177,'Swabhav Techlabs'!$F$1:$J$2,5,0)</f>
        <v>#N/A</v>
      </c>
      <c r="AF177" s="612" t="e">
        <f>VLOOKUP(B177,'Quality Kiosk'!$F$1:$J$18,5,0)</f>
        <v>#N/A</v>
      </c>
      <c r="AG177" s="612" t="e">
        <f>VLOOKUP(B177,'Lemon VB'!$F$1:$J$2,5,0)</f>
        <v>#N/A</v>
      </c>
      <c r="AH177" s="612" t="e">
        <f>VLOOKUP(B177,Gocomet!$E$1:$I$3,5,0)</f>
        <v>#N/A</v>
      </c>
      <c r="AI177" s="612" t="e">
        <f>VLOOKUP(B177,'Ingram Micro'!$E$1:$I$8,5,0)</f>
        <v>#N/A</v>
      </c>
      <c r="AJ177" s="612" t="e">
        <f>VLOOKUP(B177,'DePronto Infotech'!$E$1:$I$2,5,0)</f>
        <v>#N/A</v>
      </c>
      <c r="AK177" s="612" t="e">
        <f>VLOOKUP(B177,'Reliance Retail'!$E$1:$I$4,5,0)</f>
        <v>#N/A</v>
      </c>
      <c r="AL177" s="612" t="e">
        <f>VLOOKUP(B177,'Bright Champs'!$D$1:$H$13,5,0)</f>
        <v>#N/A</v>
      </c>
      <c r="AM177" s="612" t="e">
        <f>VLOOKUP(B177,Neosoft!$E$1:$I$12,5,0)</f>
        <v>#N/A</v>
      </c>
      <c r="AN177" s="612" t="e">
        <f>VLOOKUP(B177,Infosys!$E$1:$I$3,5,0)</f>
        <v>#N/A</v>
      </c>
      <c r="AO177" s="612" t="e">
        <f>VLOOKUP(B177,Cerelabs!$E$1:$I$5,5,0)</f>
        <v>#N/A</v>
      </c>
      <c r="AP177" s="612" t="e">
        <f>VLOOKUP(B177,'Neebal Technologies'!$D$1:$H$2,5,0)</f>
        <v>#N/A</v>
      </c>
      <c r="AQ177" s="612" t="e">
        <f>VLOOKUP(B177,'Vertiv Energy'!$D$1:$H$2,5,0)</f>
        <v>#N/A</v>
      </c>
      <c r="AR177" s="612" t="e">
        <f>VLOOKUP(B177,'Acidaes Solutions (CRMNEXT)'!$D$1:$H$3,5,0)</f>
        <v>#N/A</v>
      </c>
      <c r="AS177" s="612" t="e">
        <f>VLOOKUP(B177,Growisto!$D$1:$H$2,5,0)</f>
        <v>#N/A</v>
      </c>
      <c r="AT177" s="612" t="e">
        <f>VLOOKUP(B177,'9.9 Mediaworx - Digit'!$D$1:$H$2,5,0)</f>
        <v>#N/A</v>
      </c>
      <c r="AU177" s="612" t="e">
        <f>VLOOKUP(B177,'Vistaar systems Pvt Ltd'!$D$2:$H$3,5,0)</f>
        <v>#N/A</v>
      </c>
      <c r="AV177" s="612" t="e">
        <f>VLOOKUP(B177,'Course 5i'!$D$2:$H$11,5,0)</f>
        <v>#N/A</v>
      </c>
      <c r="AW177" s="612" t="e">
        <f>VLOOKUP(B177,'Radiant Appliances &amp; Electronic'!$D$1:$H$13,5,0)</f>
        <v>#N/A</v>
      </c>
      <c r="AX177" s="612" t="e">
        <f>VLOOKUP(B177,'Atos Global'!$D$3:$H$27,5,0)</f>
        <v>#N/A</v>
      </c>
      <c r="AY177" s="612" t="e">
        <f>VLOOKUP(B177,'Saama Technologies'!$D$1:$H$2,5,0)</f>
        <v>#N/A</v>
      </c>
      <c r="AZ177" s="612" t="e">
        <f>VLOOKUP(B177,'Multiplier Solutions'!$D$1:$H$2,5,0)</f>
        <v>#N/A</v>
      </c>
      <c r="BA177" s="612" t="e">
        <f>VLOOKUP(B177,GEP!$D$2:$H$5,5,0)</f>
        <v>#N/A</v>
      </c>
      <c r="BB177" s="612" t="e">
        <f>VLOOKUP(B177,Accenture!$D$1:$H$6,5,0)</f>
        <v>#N/A</v>
      </c>
      <c r="BC177" s="612" t="e">
        <f>VLOOKUP(B177,'Endurance International Group'!$D$1:$H$2,5,0)</f>
        <v>#N/A</v>
      </c>
      <c r="BD177" s="612" t="e">
        <f>VLOOKUP(B177,Newgen!$D$1:$H$2,5,0)</f>
        <v>#N/A</v>
      </c>
      <c r="BE177" s="612" t="e">
        <f>VLOOKUP(B177,'3D Incredible'!D177:H177,5,0)</f>
        <v>#N/A</v>
      </c>
      <c r="BF177" s="612" t="e">
        <f>VLOOKUP(B177,'Raja Software Labs'!$D$2:$H$2,5,0)</f>
        <v>#N/A</v>
      </c>
      <c r="BG177" s="612" t="e">
        <f>VLOOKUP(B177,Wipro!$D$1:$H$2,5,0)</f>
        <v>#N/A</v>
      </c>
      <c r="BH177" s="612" t="e">
        <f>VLOOKUP(B177,'Perch Technologies'!$D$2:$H$2,5,0)</f>
        <v>#N/A</v>
      </c>
      <c r="BI177" s="612" t="e">
        <f>VLOOKUP(B177,'Morning Star'!$D$1:$H$6,5,0)</f>
        <v>#N/A</v>
      </c>
      <c r="BJ177" s="612" t="e">
        <f>VLOOKUP(B177,Flexiloans!$D$1:$H$2,5,0)</f>
        <v>#N/A</v>
      </c>
      <c r="BK177" s="612" t="e">
        <f>VLOOKUP(B177,'Thirdware Solutions'!$D$1:$H$2,5,0)</f>
        <v>#N/A</v>
      </c>
      <c r="BL177" s="612" t="e">
        <f>VLOOKUP(B177,Tescom!$D$1:$H$8,5,0)</f>
        <v>#N/A</v>
      </c>
      <c r="BM177" s="612" t="e">
        <f>VLOOKUP(B177,'Cogno AI'!$D$1:$H$2,5,0)</f>
        <v>#N/A</v>
      </c>
      <c r="BN177" s="612" t="e">
        <f>VLOOKUP(B177,'ABM Knowledgeware'!$D$1:$H$2,5,0)</f>
        <v>#N/A</v>
      </c>
      <c r="BO177" s="612" t="e">
        <f>VLOOKUP(B177,'Concerto Software'!$D$1:$H$3,5,0)</f>
        <v>#N/A</v>
      </c>
      <c r="BP177" s="612" t="e">
        <f>VLOOKUP(B177,'My Captain'!$D$1:$H$4,5,0)</f>
        <v>#N/A</v>
      </c>
      <c r="BQ177" s="612" t="e">
        <f>VLOOKUP(B177,'Finoux Solutions'!$D$2:$H$4,5,0)</f>
        <v>#N/A</v>
      </c>
      <c r="BR177" s="612" t="e">
        <f>VLOOKUP(B177,'MITR Learning'!$D$1:$H$2,5,0)</f>
        <v>#N/A</v>
      </c>
      <c r="BS177" s="612" t="e">
        <f>VLOOKUP(B177,Nucsoft!$D$2:$H$6,5,0)</f>
        <v>#N/A</v>
      </c>
      <c r="BT177" s="612" t="e">
        <f>VLOOKUP(B177,'Paras Cadd'!$D$1:$H$2,5,0)</f>
        <v>#N/A</v>
      </c>
      <c r="BU177" s="612" t="e">
        <f>VLOOKUP(B177,'ICICI Securities'!$D$1:$H$2,5,0)</f>
        <v>#N/A</v>
      </c>
      <c r="BV177" s="612" t="e">
        <f>VLOOKUP(B177,'Citius Tech'!$D$2:$H$5,5,0)</f>
        <v>#N/A</v>
      </c>
      <c r="BW177" s="612" t="e">
        <f>VLOOKUP(B177,'Buzzy Brains'!$D$2:$H$2,5,0)</f>
        <v>#N/A</v>
      </c>
      <c r="BX177" s="612" t="e">
        <f>VLOOKUP(B177,'Decimal Point'!$D$2:$H$2,5,0)</f>
        <v>#N/A</v>
      </c>
      <c r="BY177" s="612" t="e">
        <f>VLOOKUP(B177,'Sankey Business Solutions'!$D$2:$H$3,5,0)</f>
        <v>#N/A</v>
      </c>
      <c r="BZ177" s="612" t="e">
        <f>VLOOKUP(B177,'Nangia &amp; Co LLP'!$D$2:$H$2,5,0)</f>
        <v>#N/A</v>
      </c>
      <c r="CA177" s="612" t="e">
        <f>VLOOKUP(B177,'FIS Solutions India Pvt Ltd'!$D$2:$H$2,5,0)</f>
        <v>#N/A</v>
      </c>
      <c r="CB177" s="612" t="e">
        <f>VLOOKUP(B177,'Delta Technology &amp; Management '!$D$2:$H$16,5,0)</f>
        <v>#N/A</v>
      </c>
      <c r="CC177" s="612" t="e">
        <f>VLOOKUP(B177,'Espoir Networks'!$D$3:$H$11,5,0)</f>
        <v>#N/A</v>
      </c>
      <c r="CD177" s="612" t="e">
        <f>VLOOKUP(B177,'Servosys Solution'!$D$3:$H$5,5,0)</f>
        <v>#N/A</v>
      </c>
      <c r="CE177" s="612" t="e">
        <f>VLOOKUP(B177,'Ribbon Communications'!$D$3:$H$4,5,0)</f>
        <v>#N/A</v>
      </c>
      <c r="CF177" s="612">
        <f t="shared" si="7"/>
        <v>0</v>
      </c>
      <c r="CG177" s="129" t="s">
        <v>5129</v>
      </c>
      <c r="CH177" s="129">
        <v>810782787039</v>
      </c>
      <c r="CI177" s="129" t="s">
        <v>5130</v>
      </c>
      <c r="CJ177" s="129" t="s">
        <v>11909</v>
      </c>
      <c r="CK177" s="132">
        <v>43282</v>
      </c>
      <c r="CL177" s="129">
        <v>2021</v>
      </c>
      <c r="CM177" s="128" t="s">
        <v>11963</v>
      </c>
      <c r="CN177" s="129">
        <v>336</v>
      </c>
      <c r="CO177" s="133">
        <v>71.319999999999993</v>
      </c>
      <c r="CP177" s="129">
        <v>2015</v>
      </c>
      <c r="CQ177" s="129" t="s">
        <v>5132</v>
      </c>
      <c r="CR177" s="128" t="s">
        <v>295</v>
      </c>
      <c r="CS177" s="129" t="s">
        <v>81</v>
      </c>
      <c r="CT177" s="133" t="s">
        <v>81</v>
      </c>
      <c r="CU177" s="129" t="s">
        <v>81</v>
      </c>
      <c r="CV177" s="129" t="s">
        <v>109</v>
      </c>
      <c r="CW177" s="131" t="s">
        <v>5133</v>
      </c>
      <c r="CX177" s="131" t="s">
        <v>5134</v>
      </c>
      <c r="CY177" s="129" t="s">
        <v>5135</v>
      </c>
      <c r="CZ177" s="129" t="s">
        <v>5136</v>
      </c>
      <c r="DA177" s="129">
        <v>2018</v>
      </c>
      <c r="DB177" s="129" t="s">
        <v>112</v>
      </c>
      <c r="DC177" s="129" t="s">
        <v>113</v>
      </c>
      <c r="DD177" s="129" t="s">
        <v>5137</v>
      </c>
      <c r="DE177" s="129">
        <v>85.2</v>
      </c>
      <c r="DF177" s="129">
        <v>0</v>
      </c>
      <c r="DG177" s="131" t="s">
        <v>81</v>
      </c>
      <c r="DH177" s="131" t="s">
        <v>81</v>
      </c>
      <c r="DI177" s="134">
        <v>6.19</v>
      </c>
      <c r="DJ177" s="134">
        <v>7.48</v>
      </c>
      <c r="DK177" s="134">
        <v>7.3</v>
      </c>
      <c r="DL177" s="131"/>
      <c r="DM177" s="129">
        <v>21</v>
      </c>
      <c r="DN177" s="129">
        <v>7</v>
      </c>
      <c r="DO177" s="129"/>
      <c r="DP177" s="131" t="s">
        <v>114</v>
      </c>
      <c r="DQ177" s="129">
        <v>0</v>
      </c>
      <c r="DR177" s="129">
        <v>1</v>
      </c>
      <c r="DS177" s="129" t="s">
        <v>83</v>
      </c>
      <c r="DT177" s="129" t="s">
        <v>83</v>
      </c>
      <c r="DU177" s="129" t="s">
        <v>83</v>
      </c>
      <c r="DV177" s="129" t="s">
        <v>83</v>
      </c>
      <c r="DW177" s="131" t="s">
        <v>83</v>
      </c>
      <c r="DX177" s="131" t="s">
        <v>84</v>
      </c>
      <c r="DY177" s="131" t="s">
        <v>81</v>
      </c>
      <c r="DZ177" s="131" t="s">
        <v>5138</v>
      </c>
      <c r="EA177" s="131" t="s">
        <v>5139</v>
      </c>
      <c r="EB177" s="131" t="s">
        <v>5140</v>
      </c>
      <c r="EC177" s="131" t="s">
        <v>118</v>
      </c>
      <c r="ED177" s="131" t="s">
        <v>89</v>
      </c>
      <c r="EE177" s="131" t="s">
        <v>5141</v>
      </c>
      <c r="EF177" s="131" t="s">
        <v>5142</v>
      </c>
      <c r="EG177" s="131" t="s">
        <v>1933</v>
      </c>
      <c r="EH177" s="131" t="s">
        <v>81</v>
      </c>
      <c r="EI177" s="131" t="s">
        <v>3093</v>
      </c>
      <c r="EJ177" s="135" t="s">
        <v>5143</v>
      </c>
      <c r="EK177" s="135" t="s">
        <v>5144</v>
      </c>
      <c r="EL177" s="135" t="s">
        <v>5145</v>
      </c>
      <c r="EM177" s="135" t="s">
        <v>5146</v>
      </c>
      <c r="EN177" s="131" t="s">
        <v>81</v>
      </c>
    </row>
    <row r="178" spans="1:145" ht="18" thickTop="1" thickBot="1">
      <c r="A178" s="575">
        <f t="shared" si="8"/>
        <v>177</v>
      </c>
      <c r="B178" s="572" t="s">
        <v>5221</v>
      </c>
      <c r="C178" s="600" t="s">
        <v>5222</v>
      </c>
      <c r="D178" s="570" t="s">
        <v>13208</v>
      </c>
      <c r="E178" s="568" t="str">
        <f t="shared" si="6"/>
        <v>Placed</v>
      </c>
      <c r="F178" s="570" t="s">
        <v>12493</v>
      </c>
      <c r="G178" s="570" t="s">
        <v>226</v>
      </c>
      <c r="H178" s="131" t="str">
        <f>VLOOKUP(B178,CMPN3!C:E,3,0)</f>
        <v>Direct Second Year Engineering without live KT</v>
      </c>
      <c r="I178" s="610" t="s">
        <v>5223</v>
      </c>
      <c r="J178" s="572">
        <v>21</v>
      </c>
      <c r="K178" s="611" t="s">
        <v>5224</v>
      </c>
      <c r="L178" s="611" t="s">
        <v>5224</v>
      </c>
      <c r="M178" s="611" t="s">
        <v>5225</v>
      </c>
      <c r="N178" s="612" t="s">
        <v>5220</v>
      </c>
      <c r="O178" s="612">
        <v>8108140396</v>
      </c>
      <c r="P178" s="612">
        <v>9867884752</v>
      </c>
      <c r="Q178" s="612">
        <f>VLOOKUP(B178,'TCS CON'!$D$1:$H$98,5,0)</f>
        <v>336000</v>
      </c>
      <c r="R178" s="612" t="e">
        <f>VLOOKUP(B178,LTI!$C$1:$H$46,6,0)</f>
        <v>#N/A</v>
      </c>
      <c r="S178" s="612" t="e">
        <f>VLOOKUP(B178,JARO!$E$2:$I$11,5,0)</f>
        <v>#N/A</v>
      </c>
      <c r="T178" s="612" t="e">
        <f>VLOOKUP(B178,Capgemini!$D$3:$H$78,5,0)</f>
        <v>#N/A</v>
      </c>
      <c r="U178" s="612" t="e">
        <f>VLOOKUP(B178,Carwale!$D$1:$H$4,5,0)</f>
        <v>#N/A</v>
      </c>
      <c r="V178" s="612" t="e">
        <f>VLOOKUP(B178,'Interactive Brokers'!E:I,5,0)</f>
        <v>#N/A</v>
      </c>
      <c r="W178" s="612" t="e">
        <f>VLOOKUP(B178,'REL Jio'!E:I,5,0)</f>
        <v>#N/A</v>
      </c>
      <c r="X178" s="612" t="e">
        <f>VLOOKUP(B178,'Sciative Sol'!E:I,5,0)</f>
        <v>#N/A</v>
      </c>
      <c r="Y178" s="612" t="e">
        <f>VLOOKUP(B178,'Hexaware Tech'!E:I,5,0)</f>
        <v>#N/A</v>
      </c>
      <c r="Z178" s="612" t="e">
        <f>VLOOKUP(B178,Axis!D:H,5,0)</f>
        <v>#N/A</v>
      </c>
      <c r="AA178" s="612" t="e">
        <f>VLOOKUP(B178,Ugam!$D$3:$H$26,5,0)</f>
        <v>#N/A</v>
      </c>
      <c r="AB178" s="612" t="e">
        <f>VLOOKUP(B178,Zeus!F:J,5,0)</f>
        <v>#N/A</v>
      </c>
      <c r="AC178" s="612" t="e">
        <f>VLOOKUP(B178,Montran!F:J,5,0)</f>
        <v>#N/A</v>
      </c>
      <c r="AD178" s="612" t="e">
        <f>VLOOKUP(B178,Endurance!G178:L178,5,0)</f>
        <v>#N/A</v>
      </c>
      <c r="AE178" s="612" t="e">
        <f>VLOOKUP(B178,'Swabhav Techlabs'!$F$1:$J$2,5,0)</f>
        <v>#N/A</v>
      </c>
      <c r="AF178" s="612" t="e">
        <f>VLOOKUP(B178,'Quality Kiosk'!$F$1:$J$18,5,0)</f>
        <v>#N/A</v>
      </c>
      <c r="AG178" s="612" t="e">
        <f>VLOOKUP(B178,'Lemon VB'!$F$1:$J$2,5,0)</f>
        <v>#N/A</v>
      </c>
      <c r="AH178" s="612" t="e">
        <f>VLOOKUP(B178,Gocomet!$E$1:$I$3,5,0)</f>
        <v>#N/A</v>
      </c>
      <c r="AI178" s="612" t="e">
        <f>VLOOKUP(B178,'Ingram Micro'!$E$1:$I$8,5,0)</f>
        <v>#N/A</v>
      </c>
      <c r="AJ178" s="612" t="e">
        <f>VLOOKUP(B178,'DePronto Infotech'!$E$1:$I$2,5,0)</f>
        <v>#N/A</v>
      </c>
      <c r="AK178" s="612" t="e">
        <f>VLOOKUP(B178,'Reliance Retail'!$E$1:$I$4,5,0)</f>
        <v>#N/A</v>
      </c>
      <c r="AL178" s="612" t="e">
        <f>VLOOKUP(B178,'Bright Champs'!$D$1:$H$13,5,0)</f>
        <v>#N/A</v>
      </c>
      <c r="AM178" s="612" t="e">
        <f>VLOOKUP(B178,Neosoft!$E$1:$I$12,5,0)</f>
        <v>#N/A</v>
      </c>
      <c r="AN178" s="612" t="e">
        <f>VLOOKUP(B178,Infosys!$E$1:$I$3,5,0)</f>
        <v>#N/A</v>
      </c>
      <c r="AO178" s="612" t="e">
        <f>VLOOKUP(B178,Cerelabs!$E$1:$I$5,5,0)</f>
        <v>#N/A</v>
      </c>
      <c r="AP178" s="612" t="e">
        <f>VLOOKUP(B178,'Neebal Technologies'!$D$1:$H$2,5,0)</f>
        <v>#N/A</v>
      </c>
      <c r="AQ178" s="612" t="e">
        <f>VLOOKUP(B178,'Vertiv Energy'!$D$1:$H$2,5,0)</f>
        <v>#N/A</v>
      </c>
      <c r="AR178" s="612" t="e">
        <f>VLOOKUP(B178,'Acidaes Solutions (CRMNEXT)'!$D$1:$H$3,5,0)</f>
        <v>#N/A</v>
      </c>
      <c r="AS178" s="612" t="e">
        <f>VLOOKUP(B178,Growisto!$D$1:$H$2,5,0)</f>
        <v>#N/A</v>
      </c>
      <c r="AT178" s="612" t="e">
        <f>VLOOKUP(B178,'9.9 Mediaworx - Digit'!$D$1:$H$2,5,0)</f>
        <v>#N/A</v>
      </c>
      <c r="AU178" s="612" t="e">
        <f>VLOOKUP(B178,'Vistaar systems Pvt Ltd'!$D$2:$H$3,5,0)</f>
        <v>#N/A</v>
      </c>
      <c r="AV178" s="612" t="e">
        <f>VLOOKUP(B178,'Course 5i'!$D$2:$H$11,5,0)</f>
        <v>#N/A</v>
      </c>
      <c r="AW178" s="612" t="e">
        <f>VLOOKUP(B178,'Radiant Appliances &amp; Electronic'!$D$1:$H$13,5,0)</f>
        <v>#N/A</v>
      </c>
      <c r="AX178" s="612" t="e">
        <f>VLOOKUP(B178,'Atos Global'!$D$3:$H$27,5,0)</f>
        <v>#N/A</v>
      </c>
      <c r="AY178" s="612" t="e">
        <f>VLOOKUP(B178,'Saama Technologies'!$D$1:$H$2,5,0)</f>
        <v>#N/A</v>
      </c>
      <c r="AZ178" s="612" t="e">
        <f>VLOOKUP(B178,'Multiplier Solutions'!$D$1:$H$2,5,0)</f>
        <v>#N/A</v>
      </c>
      <c r="BA178" s="612" t="e">
        <f>VLOOKUP(B178,GEP!$D$2:$H$5,5,0)</f>
        <v>#N/A</v>
      </c>
      <c r="BB178" s="612" t="e">
        <f>VLOOKUP(B178,Accenture!$D$1:$H$6,5,0)</f>
        <v>#N/A</v>
      </c>
      <c r="BC178" s="612" t="e">
        <f>VLOOKUP(B178,'Endurance International Group'!$D$1:$H$2,5,0)</f>
        <v>#N/A</v>
      </c>
      <c r="BD178" s="612" t="e">
        <f>VLOOKUP(B178,Newgen!$D$1:$H$2,5,0)</f>
        <v>#N/A</v>
      </c>
      <c r="BE178" s="612" t="e">
        <f>VLOOKUP(B178,'3D Incredible'!D178:H178,5,0)</f>
        <v>#N/A</v>
      </c>
      <c r="BF178" s="612" t="e">
        <f>VLOOKUP(B178,'Raja Software Labs'!$D$2:$H$2,5,0)</f>
        <v>#N/A</v>
      </c>
      <c r="BG178" s="612" t="e">
        <f>VLOOKUP(B178,Wipro!$D$1:$H$2,5,0)</f>
        <v>#N/A</v>
      </c>
      <c r="BH178" s="612" t="e">
        <f>VLOOKUP(B178,'Perch Technologies'!$D$2:$H$2,5,0)</f>
        <v>#N/A</v>
      </c>
      <c r="BI178" s="612" t="e">
        <f>VLOOKUP(B178,'Morning Star'!$D$1:$H$6,5,0)</f>
        <v>#N/A</v>
      </c>
      <c r="BJ178" s="612" t="e">
        <f>VLOOKUP(B178,Flexiloans!$D$1:$H$2,5,0)</f>
        <v>#N/A</v>
      </c>
      <c r="BK178" s="612" t="e">
        <f>VLOOKUP(B178,'Thirdware Solutions'!$D$1:$H$2,5,0)</f>
        <v>#N/A</v>
      </c>
      <c r="BL178" s="612" t="e">
        <f>VLOOKUP(B178,Tescom!$D$1:$H$8,5,0)</f>
        <v>#N/A</v>
      </c>
      <c r="BM178" s="612" t="e">
        <f>VLOOKUP(B178,'Cogno AI'!$D$1:$H$2,5,0)</f>
        <v>#N/A</v>
      </c>
      <c r="BN178" s="612" t="e">
        <f>VLOOKUP(B178,'ABM Knowledgeware'!$D$1:$H$2,5,0)</f>
        <v>#N/A</v>
      </c>
      <c r="BO178" s="612" t="e">
        <f>VLOOKUP(B178,'Concerto Software'!$D$1:$H$3,5,0)</f>
        <v>#N/A</v>
      </c>
      <c r="BP178" s="612" t="e">
        <f>VLOOKUP(B178,'My Captain'!$D$1:$H$4,5,0)</f>
        <v>#N/A</v>
      </c>
      <c r="BQ178" s="612" t="e">
        <f>VLOOKUP(B178,'Finoux Solutions'!$D$2:$H$4,5,0)</f>
        <v>#N/A</v>
      </c>
      <c r="BR178" s="612" t="e">
        <f>VLOOKUP(B178,'MITR Learning'!$D$1:$H$2,5,0)</f>
        <v>#N/A</v>
      </c>
      <c r="BS178" s="612" t="e">
        <f>VLOOKUP(B178,Nucsoft!$D$2:$H$6,5,0)</f>
        <v>#N/A</v>
      </c>
      <c r="BT178" s="612" t="e">
        <f>VLOOKUP(B178,'Paras Cadd'!$D$1:$H$2,5,0)</f>
        <v>#N/A</v>
      </c>
      <c r="BU178" s="612" t="e">
        <f>VLOOKUP(B178,'ICICI Securities'!$D$1:$H$2,5,0)</f>
        <v>#N/A</v>
      </c>
      <c r="BV178" s="612" t="e">
        <f>VLOOKUP(B178,'Citius Tech'!$D$2:$H$5,5,0)</f>
        <v>#N/A</v>
      </c>
      <c r="BW178" s="612" t="e">
        <f>VLOOKUP(B178,'Buzzy Brains'!$D$2:$H$2,5,0)</f>
        <v>#N/A</v>
      </c>
      <c r="BX178" s="612" t="e">
        <f>VLOOKUP(B178,'Decimal Point'!$D$2:$H$2,5,0)</f>
        <v>#N/A</v>
      </c>
      <c r="BY178" s="612" t="e">
        <f>VLOOKUP(B178,'Sankey Business Solutions'!$D$2:$H$3,5,0)</f>
        <v>#N/A</v>
      </c>
      <c r="BZ178" s="612" t="e">
        <f>VLOOKUP(B178,'Nangia &amp; Co LLP'!$D$2:$H$2,5,0)</f>
        <v>#N/A</v>
      </c>
      <c r="CA178" s="612" t="e">
        <f>VLOOKUP(B178,'FIS Solutions India Pvt Ltd'!$D$2:$H$2,5,0)</f>
        <v>#N/A</v>
      </c>
      <c r="CB178" s="612" t="e">
        <f>VLOOKUP(B178,'Delta Technology &amp; Management '!$D$2:$H$16,5,0)</f>
        <v>#N/A</v>
      </c>
      <c r="CC178" s="612" t="e">
        <f>VLOOKUP(B178,'Espoir Networks'!$D$3:$H$11,5,0)</f>
        <v>#N/A</v>
      </c>
      <c r="CD178" s="612" t="e">
        <f>VLOOKUP(B178,'Servosys Solution'!$D$3:$H$5,5,0)</f>
        <v>#N/A</v>
      </c>
      <c r="CE178" s="612" t="e">
        <f>VLOOKUP(B178,'Ribbon Communications'!$D$3:$H$4,5,0)</f>
        <v>#N/A</v>
      </c>
      <c r="CF178" s="612">
        <f t="shared" si="7"/>
        <v>1</v>
      </c>
      <c r="CG178" s="129" t="s">
        <v>5226</v>
      </c>
      <c r="CH178" s="129">
        <v>725276029101</v>
      </c>
      <c r="CI178" s="129" t="s">
        <v>244</v>
      </c>
      <c r="CJ178" s="129" t="s">
        <v>11909</v>
      </c>
      <c r="CK178" s="132">
        <v>43282</v>
      </c>
      <c r="CL178" s="129">
        <v>2021</v>
      </c>
      <c r="CM178" s="128" t="s">
        <v>11964</v>
      </c>
      <c r="CN178" s="129">
        <v>392</v>
      </c>
      <c r="CO178" s="133">
        <v>78.400000000000006</v>
      </c>
      <c r="CP178" s="129">
        <v>2015</v>
      </c>
      <c r="CQ178" s="129" t="s">
        <v>79</v>
      </c>
      <c r="CR178" s="128" t="s">
        <v>295</v>
      </c>
      <c r="CS178" s="129" t="s">
        <v>245</v>
      </c>
      <c r="CT178" s="133" t="s">
        <v>245</v>
      </c>
      <c r="CU178" s="129" t="s">
        <v>245</v>
      </c>
      <c r="CV178" s="129" t="s">
        <v>109</v>
      </c>
      <c r="CW178" s="131" t="s">
        <v>1002</v>
      </c>
      <c r="CX178" s="131" t="s">
        <v>229</v>
      </c>
      <c r="CY178" s="129">
        <v>903</v>
      </c>
      <c r="CZ178" s="129">
        <v>78.52</v>
      </c>
      <c r="DA178" s="129">
        <v>2018</v>
      </c>
      <c r="DB178" s="129" t="s">
        <v>112</v>
      </c>
      <c r="DC178" s="129" t="s">
        <v>113</v>
      </c>
      <c r="DD178" s="129">
        <v>66.739999999999995</v>
      </c>
      <c r="DE178" s="129">
        <v>66.69</v>
      </c>
      <c r="DF178" s="129">
        <v>5</v>
      </c>
      <c r="DG178" s="131" t="s">
        <v>245</v>
      </c>
      <c r="DH178" s="131" t="s">
        <v>245</v>
      </c>
      <c r="DI178" s="134">
        <v>6.69</v>
      </c>
      <c r="DJ178" s="134">
        <v>7.3</v>
      </c>
      <c r="DK178" s="134">
        <v>7</v>
      </c>
      <c r="DL178" s="134">
        <v>7.96</v>
      </c>
      <c r="DM178" s="129">
        <v>20.99</v>
      </c>
      <c r="DN178" s="129">
        <v>6.99</v>
      </c>
      <c r="DO178" s="129"/>
      <c r="DP178" s="131" t="s">
        <v>338</v>
      </c>
      <c r="DQ178" s="129">
        <v>0</v>
      </c>
      <c r="DR178" s="129">
        <v>1</v>
      </c>
      <c r="DS178" s="129" t="s">
        <v>83</v>
      </c>
      <c r="DT178" s="129" t="s">
        <v>83</v>
      </c>
      <c r="DU178" s="129" t="s">
        <v>83</v>
      </c>
      <c r="DV178" s="129" t="s">
        <v>83</v>
      </c>
      <c r="DW178" s="131" t="s">
        <v>83</v>
      </c>
      <c r="DX178" s="131" t="s">
        <v>84</v>
      </c>
      <c r="DY178" s="131" t="s">
        <v>245</v>
      </c>
      <c r="DZ178" s="131" t="s">
        <v>5228</v>
      </c>
      <c r="EA178" s="131" t="s">
        <v>5229</v>
      </c>
      <c r="EB178" s="131" t="s">
        <v>5230</v>
      </c>
      <c r="EC178" s="131" t="s">
        <v>88</v>
      </c>
      <c r="ED178" s="131" t="s">
        <v>89</v>
      </c>
      <c r="EE178" s="131" t="s">
        <v>5231</v>
      </c>
      <c r="EF178" s="131" t="s">
        <v>5232</v>
      </c>
      <c r="EG178" s="131" t="s">
        <v>5233</v>
      </c>
      <c r="EH178" s="131" t="s">
        <v>5234</v>
      </c>
      <c r="EI178" s="131" t="s">
        <v>5235</v>
      </c>
      <c r="EJ178" s="135" t="s">
        <v>5236</v>
      </c>
      <c r="EK178" s="135" t="s">
        <v>5237</v>
      </c>
      <c r="EL178" s="135" t="s">
        <v>5238</v>
      </c>
      <c r="EM178" s="135" t="s">
        <v>5239</v>
      </c>
      <c r="EN178" s="131" t="s">
        <v>245</v>
      </c>
    </row>
    <row r="179" spans="1:145" ht="18" thickTop="1" thickBot="1">
      <c r="A179" s="575">
        <f t="shared" si="8"/>
        <v>178</v>
      </c>
      <c r="B179" s="572" t="s">
        <v>5340</v>
      </c>
      <c r="C179" s="600" t="s">
        <v>5341</v>
      </c>
      <c r="D179" s="570" t="s">
        <v>13209</v>
      </c>
      <c r="E179" s="568" t="str">
        <f t="shared" si="6"/>
        <v>Not Placed</v>
      </c>
      <c r="F179" s="570" t="s">
        <v>12493</v>
      </c>
      <c r="G179" s="570" t="s">
        <v>226</v>
      </c>
      <c r="H179" s="131" t="str">
        <f>VLOOKUP(B179,CMPN3!C:E,3,0)</f>
        <v>Direct Second Year Engineering without live KT</v>
      </c>
      <c r="I179" s="610">
        <v>36476</v>
      </c>
      <c r="J179" s="572">
        <v>20</v>
      </c>
      <c r="K179" s="611" t="s">
        <v>5342</v>
      </c>
      <c r="L179" s="611" t="s">
        <v>73</v>
      </c>
      <c r="M179" s="611" t="s">
        <v>5343</v>
      </c>
      <c r="N179" s="612" t="s">
        <v>5339</v>
      </c>
      <c r="O179" s="612">
        <v>8237614459</v>
      </c>
      <c r="P179" s="612">
        <v>8237614459</v>
      </c>
      <c r="Q179" s="612" t="e">
        <f>VLOOKUP(B179,'TCS CON'!$D$1:$H$98,5,0)</f>
        <v>#N/A</v>
      </c>
      <c r="R179" s="612" t="e">
        <f>VLOOKUP(B179,LTI!$C$1:$H$46,6,0)</f>
        <v>#N/A</v>
      </c>
      <c r="S179" s="612" t="e">
        <f>VLOOKUP(B179,JARO!$E$2:$I$11,5,0)</f>
        <v>#N/A</v>
      </c>
      <c r="T179" s="612" t="e">
        <f>VLOOKUP(B179,Capgemini!$D$3:$H$78,5,0)</f>
        <v>#N/A</v>
      </c>
      <c r="U179" s="612" t="e">
        <f>VLOOKUP(B179,Carwale!$D$1:$H$4,5,0)</f>
        <v>#N/A</v>
      </c>
      <c r="V179" s="612" t="e">
        <f>VLOOKUP(B179,'Interactive Brokers'!E:I,5,0)</f>
        <v>#N/A</v>
      </c>
      <c r="W179" s="612" t="e">
        <f>VLOOKUP(B179,'REL Jio'!E:I,5,0)</f>
        <v>#N/A</v>
      </c>
      <c r="X179" s="612" t="e">
        <f>VLOOKUP(B179,'Sciative Sol'!E:I,5,0)</f>
        <v>#N/A</v>
      </c>
      <c r="Y179" s="612" t="e">
        <f>VLOOKUP(B179,'Hexaware Tech'!E:I,5,0)</f>
        <v>#N/A</v>
      </c>
      <c r="Z179" s="612" t="e">
        <f>VLOOKUP(B179,Axis!D:H,5,0)</f>
        <v>#N/A</v>
      </c>
      <c r="AA179" s="612" t="e">
        <f>VLOOKUP(B179,Ugam!$D$3:$H$26,5,0)</f>
        <v>#N/A</v>
      </c>
      <c r="AB179" s="612" t="e">
        <f>VLOOKUP(B179,Zeus!F:J,5,0)</f>
        <v>#N/A</v>
      </c>
      <c r="AC179" s="612" t="e">
        <f>VLOOKUP(B179,Montran!F:J,5,0)</f>
        <v>#N/A</v>
      </c>
      <c r="AD179" s="612" t="e">
        <f>VLOOKUP(B179,Endurance!G179:L179,5,0)</f>
        <v>#N/A</v>
      </c>
      <c r="AE179" s="612" t="e">
        <f>VLOOKUP(B179,'Swabhav Techlabs'!$F$1:$J$2,5,0)</f>
        <v>#N/A</v>
      </c>
      <c r="AF179" s="612" t="e">
        <f>VLOOKUP(B179,'Quality Kiosk'!$F$1:$J$18,5,0)</f>
        <v>#N/A</v>
      </c>
      <c r="AG179" s="612" t="e">
        <f>VLOOKUP(B179,'Lemon VB'!$F$1:$J$2,5,0)</f>
        <v>#N/A</v>
      </c>
      <c r="AH179" s="612" t="e">
        <f>VLOOKUP(B179,Gocomet!$E$1:$I$3,5,0)</f>
        <v>#N/A</v>
      </c>
      <c r="AI179" s="612" t="e">
        <f>VLOOKUP(B179,'Ingram Micro'!$E$1:$I$8,5,0)</f>
        <v>#N/A</v>
      </c>
      <c r="AJ179" s="612" t="e">
        <f>VLOOKUP(B179,'DePronto Infotech'!$E$1:$I$2,5,0)</f>
        <v>#N/A</v>
      </c>
      <c r="AK179" s="612" t="e">
        <f>VLOOKUP(B179,'Reliance Retail'!$E$1:$I$4,5,0)</f>
        <v>#N/A</v>
      </c>
      <c r="AL179" s="612" t="e">
        <f>VLOOKUP(B179,'Bright Champs'!$D$1:$H$13,5,0)</f>
        <v>#N/A</v>
      </c>
      <c r="AM179" s="612" t="e">
        <f>VLOOKUP(B179,Neosoft!$E$1:$I$12,5,0)</f>
        <v>#N/A</v>
      </c>
      <c r="AN179" s="612" t="e">
        <f>VLOOKUP(B179,Infosys!$E$1:$I$3,5,0)</f>
        <v>#N/A</v>
      </c>
      <c r="AO179" s="612" t="e">
        <f>VLOOKUP(B179,Cerelabs!$E$1:$I$5,5,0)</f>
        <v>#N/A</v>
      </c>
      <c r="AP179" s="612" t="e">
        <f>VLOOKUP(B179,'Neebal Technologies'!$D$1:$H$2,5,0)</f>
        <v>#N/A</v>
      </c>
      <c r="AQ179" s="612" t="e">
        <f>VLOOKUP(B179,'Vertiv Energy'!$D$1:$H$2,5,0)</f>
        <v>#N/A</v>
      </c>
      <c r="AR179" s="612" t="e">
        <f>VLOOKUP(B179,'Acidaes Solutions (CRMNEXT)'!$D$1:$H$3,5,0)</f>
        <v>#N/A</v>
      </c>
      <c r="AS179" s="612" t="e">
        <f>VLOOKUP(B179,Growisto!$D$1:$H$2,5,0)</f>
        <v>#N/A</v>
      </c>
      <c r="AT179" s="612" t="e">
        <f>VLOOKUP(B179,'9.9 Mediaworx - Digit'!$D$1:$H$2,5,0)</f>
        <v>#N/A</v>
      </c>
      <c r="AU179" s="612" t="e">
        <f>VLOOKUP(B179,'Vistaar systems Pvt Ltd'!$D$2:$H$3,5,0)</f>
        <v>#N/A</v>
      </c>
      <c r="AV179" s="612" t="e">
        <f>VLOOKUP(B179,'Course 5i'!$D$2:$H$11,5,0)</f>
        <v>#N/A</v>
      </c>
      <c r="AW179" s="612" t="e">
        <f>VLOOKUP(B179,'Radiant Appliances &amp; Electronic'!$D$1:$H$13,5,0)</f>
        <v>#N/A</v>
      </c>
      <c r="AX179" s="612" t="e">
        <f>VLOOKUP(B179,'Atos Global'!$D$3:$H$27,5,0)</f>
        <v>#N/A</v>
      </c>
      <c r="AY179" s="612" t="e">
        <f>VLOOKUP(B179,'Saama Technologies'!$D$1:$H$2,5,0)</f>
        <v>#N/A</v>
      </c>
      <c r="AZ179" s="612" t="e">
        <f>VLOOKUP(B179,'Multiplier Solutions'!$D$1:$H$2,5,0)</f>
        <v>#N/A</v>
      </c>
      <c r="BA179" s="612" t="e">
        <f>VLOOKUP(B179,GEP!$D$2:$H$5,5,0)</f>
        <v>#N/A</v>
      </c>
      <c r="BB179" s="612" t="e">
        <f>VLOOKUP(B179,Accenture!$D$1:$H$6,5,0)</f>
        <v>#N/A</v>
      </c>
      <c r="BC179" s="612" t="e">
        <f>VLOOKUP(B179,'Endurance International Group'!$D$1:$H$2,5,0)</f>
        <v>#N/A</v>
      </c>
      <c r="BD179" s="612" t="e">
        <f>VLOOKUP(B179,Newgen!$D$1:$H$2,5,0)</f>
        <v>#N/A</v>
      </c>
      <c r="BE179" s="612" t="e">
        <f>VLOOKUP(B179,'3D Incredible'!D179:H179,5,0)</f>
        <v>#N/A</v>
      </c>
      <c r="BF179" s="612" t="e">
        <f>VLOOKUP(B179,'Raja Software Labs'!$D$2:$H$2,5,0)</f>
        <v>#N/A</v>
      </c>
      <c r="BG179" s="612" t="e">
        <f>VLOOKUP(B179,Wipro!$D$1:$H$2,5,0)</f>
        <v>#N/A</v>
      </c>
      <c r="BH179" s="612" t="e">
        <f>VLOOKUP(B179,'Perch Technologies'!$D$2:$H$2,5,0)</f>
        <v>#N/A</v>
      </c>
      <c r="BI179" s="612" t="e">
        <f>VLOOKUP(B179,'Morning Star'!$D$1:$H$6,5,0)</f>
        <v>#N/A</v>
      </c>
      <c r="BJ179" s="612" t="e">
        <f>VLOOKUP(B179,Flexiloans!$D$1:$H$2,5,0)</f>
        <v>#N/A</v>
      </c>
      <c r="BK179" s="612" t="e">
        <f>VLOOKUP(B179,'Thirdware Solutions'!$D$1:$H$2,5,0)</f>
        <v>#N/A</v>
      </c>
      <c r="BL179" s="612" t="e">
        <f>VLOOKUP(B179,Tescom!$D$1:$H$8,5,0)</f>
        <v>#N/A</v>
      </c>
      <c r="BM179" s="612" t="e">
        <f>VLOOKUP(B179,'Cogno AI'!$D$1:$H$2,5,0)</f>
        <v>#N/A</v>
      </c>
      <c r="BN179" s="612" t="e">
        <f>VLOOKUP(B179,'ABM Knowledgeware'!$D$1:$H$2,5,0)</f>
        <v>#N/A</v>
      </c>
      <c r="BO179" s="612" t="e">
        <f>VLOOKUP(B179,'Concerto Software'!$D$1:$H$3,5,0)</f>
        <v>#N/A</v>
      </c>
      <c r="BP179" s="612" t="e">
        <f>VLOOKUP(B179,'My Captain'!$D$1:$H$4,5,0)</f>
        <v>#N/A</v>
      </c>
      <c r="BQ179" s="612" t="e">
        <f>VLOOKUP(B179,'Finoux Solutions'!$D$2:$H$4,5,0)</f>
        <v>#N/A</v>
      </c>
      <c r="BR179" s="612" t="e">
        <f>VLOOKUP(B179,'MITR Learning'!$D$1:$H$2,5,0)</f>
        <v>#N/A</v>
      </c>
      <c r="BS179" s="612" t="e">
        <f>VLOOKUP(B179,Nucsoft!$D$2:$H$6,5,0)</f>
        <v>#N/A</v>
      </c>
      <c r="BT179" s="612" t="e">
        <f>VLOOKUP(B179,'Paras Cadd'!$D$1:$H$2,5,0)</f>
        <v>#N/A</v>
      </c>
      <c r="BU179" s="612" t="e">
        <f>VLOOKUP(B179,'ICICI Securities'!$D$1:$H$2,5,0)</f>
        <v>#N/A</v>
      </c>
      <c r="BV179" s="612" t="e">
        <f>VLOOKUP(B179,'Citius Tech'!$D$2:$H$5,5,0)</f>
        <v>#N/A</v>
      </c>
      <c r="BW179" s="612" t="e">
        <f>VLOOKUP(B179,'Buzzy Brains'!$D$2:$H$2,5,0)</f>
        <v>#N/A</v>
      </c>
      <c r="BX179" s="612" t="e">
        <f>VLOOKUP(B179,'Decimal Point'!$D$2:$H$2,5,0)</f>
        <v>#N/A</v>
      </c>
      <c r="BY179" s="612" t="e">
        <f>VLOOKUP(B179,'Sankey Business Solutions'!$D$2:$H$3,5,0)</f>
        <v>#N/A</v>
      </c>
      <c r="BZ179" s="612" t="e">
        <f>VLOOKUP(B179,'Nangia &amp; Co LLP'!$D$2:$H$2,5,0)</f>
        <v>#N/A</v>
      </c>
      <c r="CA179" s="612" t="e">
        <f>VLOOKUP(B179,'FIS Solutions India Pvt Ltd'!$D$2:$H$2,5,0)</f>
        <v>#N/A</v>
      </c>
      <c r="CB179" s="612" t="e">
        <f>VLOOKUP(B179,'Delta Technology &amp; Management '!$D$2:$H$16,5,0)</f>
        <v>#N/A</v>
      </c>
      <c r="CC179" s="612" t="e">
        <f>VLOOKUP(B179,'Espoir Networks'!$D$3:$H$11,5,0)</f>
        <v>#N/A</v>
      </c>
      <c r="CD179" s="612" t="e">
        <f>VLOOKUP(B179,'Servosys Solution'!$D$3:$H$5,5,0)</f>
        <v>#N/A</v>
      </c>
      <c r="CE179" s="612" t="e">
        <f>VLOOKUP(B179,'Ribbon Communications'!$D$3:$H$4,5,0)</f>
        <v>#N/A</v>
      </c>
      <c r="CF179" s="612">
        <f t="shared" si="7"/>
        <v>0</v>
      </c>
      <c r="CG179" s="129" t="s">
        <v>5344</v>
      </c>
      <c r="CH179" s="129">
        <v>624676582886</v>
      </c>
      <c r="CI179" s="129" t="s">
        <v>81</v>
      </c>
      <c r="CJ179" s="129" t="s">
        <v>11909</v>
      </c>
      <c r="CK179" s="132">
        <v>43282</v>
      </c>
      <c r="CL179" s="129">
        <v>2021</v>
      </c>
      <c r="CM179" s="128" t="s">
        <v>5345</v>
      </c>
      <c r="CN179" s="129">
        <v>445</v>
      </c>
      <c r="CO179" s="133">
        <v>89</v>
      </c>
      <c r="CP179" s="129">
        <v>2015</v>
      </c>
      <c r="CQ179" s="129" t="s">
        <v>79</v>
      </c>
      <c r="CR179" s="128" t="s">
        <v>295</v>
      </c>
      <c r="CS179" s="129" t="s">
        <v>81</v>
      </c>
      <c r="CT179" s="133" t="s">
        <v>81</v>
      </c>
      <c r="CU179" s="129" t="s">
        <v>81</v>
      </c>
      <c r="CV179" s="129" t="s">
        <v>109</v>
      </c>
      <c r="CW179" s="131" t="s">
        <v>5346</v>
      </c>
      <c r="CX179" s="131" t="s">
        <v>336</v>
      </c>
      <c r="CY179" s="129">
        <v>1435</v>
      </c>
      <c r="CZ179" s="129">
        <v>84.41</v>
      </c>
      <c r="DA179" s="129">
        <v>2018</v>
      </c>
      <c r="DB179" s="129" t="s">
        <v>112</v>
      </c>
      <c r="DC179" s="129" t="s">
        <v>113</v>
      </c>
      <c r="DD179" s="129">
        <v>74.25</v>
      </c>
      <c r="DE179" s="129">
        <v>74.25</v>
      </c>
      <c r="DF179" s="129">
        <v>3</v>
      </c>
      <c r="DG179" s="131" t="s">
        <v>81</v>
      </c>
      <c r="DH179" s="131" t="s">
        <v>81</v>
      </c>
      <c r="DI179" s="134">
        <v>7.23</v>
      </c>
      <c r="DJ179" s="134">
        <v>7.48</v>
      </c>
      <c r="DK179" s="134">
        <v>7.92</v>
      </c>
      <c r="DL179" s="134">
        <v>8.61</v>
      </c>
      <c r="DM179" s="129">
        <v>31.21</v>
      </c>
      <c r="DN179" s="129">
        <v>7.8</v>
      </c>
      <c r="DO179" s="129"/>
      <c r="DP179" s="131" t="s">
        <v>338</v>
      </c>
      <c r="DQ179" s="129">
        <v>0</v>
      </c>
      <c r="DR179" s="129">
        <v>0</v>
      </c>
      <c r="DS179" s="129" t="s">
        <v>83</v>
      </c>
      <c r="DT179" s="129" t="s">
        <v>83</v>
      </c>
      <c r="DU179" s="129" t="s">
        <v>83</v>
      </c>
      <c r="DV179" s="129" t="s">
        <v>83</v>
      </c>
      <c r="DW179" s="131" t="s">
        <v>83</v>
      </c>
      <c r="DX179" s="131" t="s">
        <v>84</v>
      </c>
      <c r="DY179" s="131" t="s">
        <v>81</v>
      </c>
      <c r="DZ179" s="131" t="s">
        <v>5347</v>
      </c>
      <c r="EA179" s="131" t="s">
        <v>86</v>
      </c>
      <c r="EB179" s="131" t="s">
        <v>5348</v>
      </c>
      <c r="EC179" s="131" t="s">
        <v>88</v>
      </c>
      <c r="ED179" s="131" t="s">
        <v>89</v>
      </c>
      <c r="EE179" s="131" t="s">
        <v>81</v>
      </c>
      <c r="EF179" s="131" t="s">
        <v>5349</v>
      </c>
      <c r="EG179" s="131" t="s">
        <v>81</v>
      </c>
      <c r="EH179" s="131" t="s">
        <v>5350</v>
      </c>
      <c r="EI179" s="131" t="s">
        <v>5351</v>
      </c>
      <c r="EJ179" s="135" t="s">
        <v>5352</v>
      </c>
      <c r="EK179" s="135" t="s">
        <v>5353</v>
      </c>
      <c r="EL179" s="131" t="s">
        <v>81</v>
      </c>
      <c r="EM179" s="131" t="s">
        <v>81</v>
      </c>
      <c r="EN179" s="131" t="s">
        <v>81</v>
      </c>
    </row>
    <row r="180" spans="1:145" ht="18" thickTop="1" thickBot="1">
      <c r="A180" s="575">
        <f t="shared" si="8"/>
        <v>179</v>
      </c>
      <c r="B180" s="572" t="s">
        <v>5395</v>
      </c>
      <c r="C180" s="600" t="s">
        <v>5396</v>
      </c>
      <c r="D180" s="570" t="s">
        <v>13208</v>
      </c>
      <c r="E180" s="568" t="str">
        <f t="shared" si="6"/>
        <v>Placed</v>
      </c>
      <c r="F180" s="570" t="s">
        <v>12493</v>
      </c>
      <c r="G180" s="570" t="s">
        <v>226</v>
      </c>
      <c r="H180" s="131" t="str">
        <f>VLOOKUP(B180,CMPN3!C:E,3,0)</f>
        <v>Direct Second Year Engineering without live KT</v>
      </c>
      <c r="I180" s="610" t="s">
        <v>5397</v>
      </c>
      <c r="J180" s="572">
        <v>21</v>
      </c>
      <c r="K180" s="611" t="s">
        <v>5398</v>
      </c>
      <c r="L180" s="611" t="s">
        <v>591</v>
      </c>
      <c r="M180" s="611" t="s">
        <v>5399</v>
      </c>
      <c r="N180" s="612" t="s">
        <v>5394</v>
      </c>
      <c r="O180" s="612">
        <v>9594292830</v>
      </c>
      <c r="P180" s="612">
        <v>9594292830</v>
      </c>
      <c r="Q180" s="612" t="e">
        <f>VLOOKUP(B180,'TCS CON'!$D$1:$H$98,5,0)</f>
        <v>#N/A</v>
      </c>
      <c r="R180" s="612" t="e">
        <f>VLOOKUP(B180,LTI!$C$1:$H$46,6,0)</f>
        <v>#N/A</v>
      </c>
      <c r="S180" s="612" t="e">
        <f>VLOOKUP(B180,JARO!$E$2:$I$11,5,0)</f>
        <v>#N/A</v>
      </c>
      <c r="T180" s="612" t="e">
        <f>VLOOKUP(B180,Capgemini!$D$3:$H$78,5,0)</f>
        <v>#N/A</v>
      </c>
      <c r="U180" s="612" t="e">
        <f>VLOOKUP(B180,Carwale!$D$1:$H$4,5,0)</f>
        <v>#N/A</v>
      </c>
      <c r="V180" s="612" t="e">
        <f>VLOOKUP(B180,'Interactive Brokers'!E:I,5,0)</f>
        <v>#N/A</v>
      </c>
      <c r="W180" s="612" t="e">
        <f>VLOOKUP(B180,'REL Jio'!E:I,5,0)</f>
        <v>#N/A</v>
      </c>
      <c r="X180" s="612" t="e">
        <f>VLOOKUP(B180,'Sciative Sol'!E:I,5,0)</f>
        <v>#N/A</v>
      </c>
      <c r="Y180" s="612" t="e">
        <f>VLOOKUP(B180,'Hexaware Tech'!E:I,5,0)</f>
        <v>#N/A</v>
      </c>
      <c r="Z180" s="612" t="e">
        <f>VLOOKUP(B180,Axis!D:H,5,0)</f>
        <v>#N/A</v>
      </c>
      <c r="AA180" s="612" t="e">
        <f>VLOOKUP(B180,Ugam!$D$3:$H$26,5,0)</f>
        <v>#N/A</v>
      </c>
      <c r="AB180" s="612" t="e">
        <f>VLOOKUP(B180,Zeus!F:J,5,0)</f>
        <v>#N/A</v>
      </c>
      <c r="AC180" s="612" t="e">
        <f>VLOOKUP(B180,Montran!F:J,5,0)</f>
        <v>#N/A</v>
      </c>
      <c r="AD180" s="612" t="e">
        <f>VLOOKUP(B180,Endurance!G180:L180,5,0)</f>
        <v>#N/A</v>
      </c>
      <c r="AE180" s="612" t="e">
        <f>VLOOKUP(B180,'Swabhav Techlabs'!$F$1:$J$2,5,0)</f>
        <v>#N/A</v>
      </c>
      <c r="AF180" s="612" t="e">
        <f>VLOOKUP(B180,'Quality Kiosk'!$F$1:$J$18,5,0)</f>
        <v>#N/A</v>
      </c>
      <c r="AG180" s="612" t="e">
        <f>VLOOKUP(B180,'Lemon VB'!$F$1:$J$2,5,0)</f>
        <v>#N/A</v>
      </c>
      <c r="AH180" s="612" t="e">
        <f>VLOOKUP(B180,Gocomet!$E$1:$I$3,5,0)</f>
        <v>#N/A</v>
      </c>
      <c r="AI180" s="612" t="e">
        <f>VLOOKUP(B180,'Ingram Micro'!$E$1:$I$8,5,0)</f>
        <v>#N/A</v>
      </c>
      <c r="AJ180" s="612" t="e">
        <f>VLOOKUP(B180,'DePronto Infotech'!$E$1:$I$2,5,0)</f>
        <v>#N/A</v>
      </c>
      <c r="AK180" s="612" t="e">
        <f>VLOOKUP(B180,'Reliance Retail'!$E$1:$I$4,5,0)</f>
        <v>#N/A</v>
      </c>
      <c r="AL180" s="612" t="e">
        <f>VLOOKUP(B180,'Bright Champs'!$D$1:$H$13,5,0)</f>
        <v>#N/A</v>
      </c>
      <c r="AM180" s="612" t="e">
        <f>VLOOKUP(B180,Neosoft!$E$1:$I$12,5,0)</f>
        <v>#N/A</v>
      </c>
      <c r="AN180" s="612" t="e">
        <f>VLOOKUP(B180,Infosys!$E$1:$I$3,5,0)</f>
        <v>#N/A</v>
      </c>
      <c r="AO180" s="612" t="e">
        <f>VLOOKUP(B180,Cerelabs!$E$1:$I$5,5,0)</f>
        <v>#N/A</v>
      </c>
      <c r="AP180" s="612" t="e">
        <f>VLOOKUP(B180,'Neebal Technologies'!$D$1:$H$2,5,0)</f>
        <v>#N/A</v>
      </c>
      <c r="AQ180" s="612" t="e">
        <f>VLOOKUP(B180,'Vertiv Energy'!$D$1:$H$2,5,0)</f>
        <v>#N/A</v>
      </c>
      <c r="AR180" s="612" t="e">
        <f>VLOOKUP(B180,'Acidaes Solutions (CRMNEXT)'!$D$1:$H$3,5,0)</f>
        <v>#N/A</v>
      </c>
      <c r="AS180" s="612" t="e">
        <f>VLOOKUP(B180,Growisto!$D$1:$H$2,5,0)</f>
        <v>#N/A</v>
      </c>
      <c r="AT180" s="612" t="e">
        <f>VLOOKUP(B180,'9.9 Mediaworx - Digit'!$D$1:$H$2,5,0)</f>
        <v>#N/A</v>
      </c>
      <c r="AU180" s="612" t="e">
        <f>VLOOKUP(B180,'Vistaar systems Pvt Ltd'!$D$2:$H$3,5,0)</f>
        <v>#N/A</v>
      </c>
      <c r="AV180" s="612">
        <f>VLOOKUP(B180,'Course 5i'!$D$2:$H$11,5,0)</f>
        <v>305000</v>
      </c>
      <c r="AW180" s="612" t="e">
        <f>VLOOKUP(B180,'Radiant Appliances &amp; Electronic'!$D$1:$H$13,5,0)</f>
        <v>#N/A</v>
      </c>
      <c r="AX180" s="612" t="e">
        <f>VLOOKUP(B180,'Atos Global'!$D$3:$H$27,5,0)</f>
        <v>#N/A</v>
      </c>
      <c r="AY180" s="612" t="e">
        <f>VLOOKUP(B180,'Saama Technologies'!$D$1:$H$2,5,0)</f>
        <v>#N/A</v>
      </c>
      <c r="AZ180" s="612" t="e">
        <f>VLOOKUP(B180,'Multiplier Solutions'!$D$1:$H$2,5,0)</f>
        <v>#N/A</v>
      </c>
      <c r="BA180" s="612" t="e">
        <f>VLOOKUP(B180,GEP!$D$2:$H$5,5,0)</f>
        <v>#N/A</v>
      </c>
      <c r="BB180" s="612" t="e">
        <f>VLOOKUP(B180,Accenture!$D$1:$H$6,5,0)</f>
        <v>#N/A</v>
      </c>
      <c r="BC180" s="612" t="e">
        <f>VLOOKUP(B180,'Endurance International Group'!$D$1:$H$2,5,0)</f>
        <v>#N/A</v>
      </c>
      <c r="BD180" s="612" t="e">
        <f>VLOOKUP(B180,Newgen!$D$1:$H$2,5,0)</f>
        <v>#N/A</v>
      </c>
      <c r="BE180" s="612" t="e">
        <f>VLOOKUP(B180,'3D Incredible'!D180:H180,5,0)</f>
        <v>#N/A</v>
      </c>
      <c r="BF180" s="612" t="e">
        <f>VLOOKUP(B180,'Raja Software Labs'!$D$2:$H$2,5,0)</f>
        <v>#N/A</v>
      </c>
      <c r="BG180" s="612" t="e">
        <f>VLOOKUP(B180,Wipro!$D$1:$H$2,5,0)</f>
        <v>#N/A</v>
      </c>
      <c r="BH180" s="612" t="e">
        <f>VLOOKUP(B180,'Perch Technologies'!$D$2:$H$2,5,0)</f>
        <v>#N/A</v>
      </c>
      <c r="BI180" s="612" t="e">
        <f>VLOOKUP(B180,'Morning Star'!$D$1:$H$6,5,0)</f>
        <v>#N/A</v>
      </c>
      <c r="BJ180" s="612" t="e">
        <f>VLOOKUP(B180,Flexiloans!$D$1:$H$2,5,0)</f>
        <v>#N/A</v>
      </c>
      <c r="BK180" s="612" t="e">
        <f>VLOOKUP(B180,'Thirdware Solutions'!$D$1:$H$2,5,0)</f>
        <v>#N/A</v>
      </c>
      <c r="BL180" s="612" t="e">
        <f>VLOOKUP(B180,Tescom!$D$1:$H$8,5,0)</f>
        <v>#N/A</v>
      </c>
      <c r="BM180" s="612" t="e">
        <f>VLOOKUP(B180,'Cogno AI'!$D$1:$H$2,5,0)</f>
        <v>#N/A</v>
      </c>
      <c r="BN180" s="612" t="e">
        <f>VLOOKUP(B180,'ABM Knowledgeware'!$D$1:$H$2,5,0)</f>
        <v>#N/A</v>
      </c>
      <c r="BO180" s="612" t="e">
        <f>VLOOKUP(B180,'Concerto Software'!$D$1:$H$3,5,0)</f>
        <v>#N/A</v>
      </c>
      <c r="BP180" s="612" t="e">
        <f>VLOOKUP(B180,'My Captain'!$D$1:$H$4,5,0)</f>
        <v>#N/A</v>
      </c>
      <c r="BQ180" s="612" t="e">
        <f>VLOOKUP(B180,'Finoux Solutions'!$D$2:$H$4,5,0)</f>
        <v>#N/A</v>
      </c>
      <c r="BR180" s="612" t="e">
        <f>VLOOKUP(B180,'MITR Learning'!$D$1:$H$2,5,0)</f>
        <v>#N/A</v>
      </c>
      <c r="BS180" s="612" t="e">
        <f>VLOOKUP(B180,Nucsoft!$D$2:$H$6,5,0)</f>
        <v>#N/A</v>
      </c>
      <c r="BT180" s="612" t="e">
        <f>VLOOKUP(B180,'Paras Cadd'!$D$1:$H$2,5,0)</f>
        <v>#N/A</v>
      </c>
      <c r="BU180" s="612" t="e">
        <f>VLOOKUP(B180,'ICICI Securities'!$D$1:$H$2,5,0)</f>
        <v>#N/A</v>
      </c>
      <c r="BV180" s="612" t="e">
        <f>VLOOKUP(B180,'Citius Tech'!$D$2:$H$5,5,0)</f>
        <v>#N/A</v>
      </c>
      <c r="BW180" s="612" t="e">
        <f>VLOOKUP(B180,'Buzzy Brains'!$D$2:$H$2,5,0)</f>
        <v>#N/A</v>
      </c>
      <c r="BX180" s="612" t="e">
        <f>VLOOKUP(B180,'Decimal Point'!$D$2:$H$2,5,0)</f>
        <v>#N/A</v>
      </c>
      <c r="BY180" s="612" t="e">
        <f>VLOOKUP(B180,'Sankey Business Solutions'!$D$2:$H$3,5,0)</f>
        <v>#N/A</v>
      </c>
      <c r="BZ180" s="612" t="e">
        <f>VLOOKUP(B180,'Nangia &amp; Co LLP'!$D$2:$H$2,5,0)</f>
        <v>#N/A</v>
      </c>
      <c r="CA180" s="612" t="e">
        <f>VLOOKUP(B180,'FIS Solutions India Pvt Ltd'!$D$2:$H$2,5,0)</f>
        <v>#N/A</v>
      </c>
      <c r="CB180" s="612" t="e">
        <f>VLOOKUP(B180,'Delta Technology &amp; Management '!$D$2:$H$16,5,0)</f>
        <v>#N/A</v>
      </c>
      <c r="CC180" s="612" t="e">
        <f>VLOOKUP(B180,'Espoir Networks'!$D$3:$H$11,5,0)</f>
        <v>#N/A</v>
      </c>
      <c r="CD180" s="612" t="e">
        <f>VLOOKUP(B180,'Servosys Solution'!$D$3:$H$5,5,0)</f>
        <v>#N/A</v>
      </c>
      <c r="CE180" s="612" t="e">
        <f>VLOOKUP(B180,'Ribbon Communications'!$D$3:$H$4,5,0)</f>
        <v>#N/A</v>
      </c>
      <c r="CF180" s="612">
        <f t="shared" si="7"/>
        <v>1</v>
      </c>
      <c r="CG180" s="129" t="s">
        <v>244</v>
      </c>
      <c r="CH180" s="129">
        <v>646435558028</v>
      </c>
      <c r="CI180" s="129" t="s">
        <v>244</v>
      </c>
      <c r="CJ180" s="129" t="s">
        <v>11909</v>
      </c>
      <c r="CK180" s="132">
        <v>43282</v>
      </c>
      <c r="CL180" s="129">
        <v>2021</v>
      </c>
      <c r="CM180" s="128" t="s">
        <v>11965</v>
      </c>
      <c r="CN180" s="129">
        <v>356</v>
      </c>
      <c r="CO180" s="133">
        <v>71.2</v>
      </c>
      <c r="CP180" s="129">
        <v>2015</v>
      </c>
      <c r="CQ180" s="129" t="s">
        <v>79</v>
      </c>
      <c r="CR180" s="128" t="s">
        <v>295</v>
      </c>
      <c r="CS180" s="129" t="s">
        <v>81</v>
      </c>
      <c r="CT180" s="133" t="s">
        <v>81</v>
      </c>
      <c r="CU180" s="129" t="s">
        <v>81</v>
      </c>
      <c r="CV180" s="129" t="s">
        <v>79</v>
      </c>
      <c r="CW180" s="131" t="s">
        <v>490</v>
      </c>
      <c r="CX180" s="131" t="s">
        <v>336</v>
      </c>
      <c r="CY180" s="129">
        <v>1368</v>
      </c>
      <c r="CZ180" s="129">
        <v>85.31</v>
      </c>
      <c r="DA180" s="129">
        <v>2018</v>
      </c>
      <c r="DB180" s="129" t="s">
        <v>112</v>
      </c>
      <c r="DC180" s="129" t="s">
        <v>113</v>
      </c>
      <c r="DD180" s="129">
        <v>81.849999999999994</v>
      </c>
      <c r="DE180" s="129">
        <v>80.53</v>
      </c>
      <c r="DF180" s="129">
        <v>0</v>
      </c>
      <c r="DG180" s="131" t="s">
        <v>81</v>
      </c>
      <c r="DH180" s="131" t="s">
        <v>81</v>
      </c>
      <c r="DI180" s="134">
        <v>7.33</v>
      </c>
      <c r="DJ180" s="134">
        <v>6.444445</v>
      </c>
      <c r="DK180" s="134">
        <v>7.5</v>
      </c>
      <c r="DL180" s="134">
        <v>8.3000000000000007</v>
      </c>
      <c r="DM180" s="129">
        <v>21.05</v>
      </c>
      <c r="DN180" s="129">
        <v>7.1</v>
      </c>
      <c r="DO180" s="129"/>
      <c r="DP180" s="131" t="s">
        <v>114</v>
      </c>
      <c r="DQ180" s="129">
        <v>0</v>
      </c>
      <c r="DR180" s="129">
        <v>0</v>
      </c>
      <c r="DS180" s="129" t="s">
        <v>83</v>
      </c>
      <c r="DT180" s="129" t="s">
        <v>83</v>
      </c>
      <c r="DU180" s="129" t="s">
        <v>83</v>
      </c>
      <c r="DV180" s="129" t="s">
        <v>83</v>
      </c>
      <c r="DW180" s="131" t="s">
        <v>83</v>
      </c>
      <c r="DX180" s="131" t="s">
        <v>84</v>
      </c>
      <c r="DY180" s="131" t="s">
        <v>1451</v>
      </c>
      <c r="DZ180" s="131" t="s">
        <v>5401</v>
      </c>
      <c r="EA180" s="131" t="s">
        <v>86</v>
      </c>
      <c r="EB180" s="131" t="s">
        <v>5402</v>
      </c>
      <c r="EC180" s="131" t="s">
        <v>2668</v>
      </c>
      <c r="ED180" s="131" t="s">
        <v>89</v>
      </c>
      <c r="EE180" s="131" t="s">
        <v>5403</v>
      </c>
      <c r="EF180" s="131" t="s">
        <v>5404</v>
      </c>
      <c r="EG180" s="131" t="s">
        <v>5405</v>
      </c>
      <c r="EH180" s="131" t="s">
        <v>5406</v>
      </c>
      <c r="EI180" s="131" t="s">
        <v>5407</v>
      </c>
      <c r="EJ180" s="135" t="s">
        <v>5408</v>
      </c>
      <c r="EK180" s="135" t="s">
        <v>5409</v>
      </c>
      <c r="EL180" s="135" t="s">
        <v>5410</v>
      </c>
      <c r="EM180" s="135" t="s">
        <v>5411</v>
      </c>
      <c r="EN180" s="131" t="s">
        <v>245</v>
      </c>
    </row>
    <row r="181" spans="1:145" ht="18" thickTop="1" thickBot="1">
      <c r="A181" s="575">
        <f t="shared" si="8"/>
        <v>180</v>
      </c>
      <c r="B181" s="572" t="s">
        <v>5452</v>
      </c>
      <c r="C181" s="600" t="s">
        <v>5453</v>
      </c>
      <c r="D181" s="570" t="s">
        <v>13208</v>
      </c>
      <c r="E181" s="568" t="str">
        <f t="shared" si="6"/>
        <v>Placed</v>
      </c>
      <c r="F181" s="570" t="s">
        <v>12493</v>
      </c>
      <c r="G181" s="570" t="s">
        <v>226</v>
      </c>
      <c r="H181" s="131" t="str">
        <f>VLOOKUP(B181,CMPN3!C:E,3,0)</f>
        <v>Direct Second Year Engineering without live KT</v>
      </c>
      <c r="I181" s="610" t="s">
        <v>5454</v>
      </c>
      <c r="J181" s="572">
        <v>21</v>
      </c>
      <c r="K181" s="611" t="s">
        <v>5455</v>
      </c>
      <c r="L181" s="611" t="s">
        <v>5455</v>
      </c>
      <c r="M181" s="611" t="s">
        <v>5456</v>
      </c>
      <c r="N181" s="612" t="s">
        <v>5451</v>
      </c>
      <c r="O181" s="612">
        <v>7710850535</v>
      </c>
      <c r="P181" s="612">
        <v>7710850535</v>
      </c>
      <c r="Q181" s="612" t="e">
        <f>VLOOKUP(B181,'TCS CON'!$D$1:$H$98,5,0)</f>
        <v>#N/A</v>
      </c>
      <c r="R181" s="612" t="e">
        <f>VLOOKUP(B181,LTI!$C$1:$H$46,6,0)</f>
        <v>#N/A</v>
      </c>
      <c r="S181" s="612" t="e">
        <f>VLOOKUP(B181,JARO!$E$2:$I$11,5,0)</f>
        <v>#N/A</v>
      </c>
      <c r="T181" s="612" t="e">
        <f>VLOOKUP(B181,Capgemini!$D$3:$H$78,5,0)</f>
        <v>#N/A</v>
      </c>
      <c r="U181" s="612" t="e">
        <f>VLOOKUP(B181,Carwale!$D$1:$H$4,5,0)</f>
        <v>#N/A</v>
      </c>
      <c r="V181" s="612" t="e">
        <f>VLOOKUP(B181,'Interactive Brokers'!E:I,5,0)</f>
        <v>#N/A</v>
      </c>
      <c r="W181" s="612" t="e">
        <f>VLOOKUP(B181,'REL Jio'!E:I,5,0)</f>
        <v>#N/A</v>
      </c>
      <c r="X181" s="612" t="e">
        <f>VLOOKUP(B181,'Sciative Sol'!E:I,5,0)</f>
        <v>#N/A</v>
      </c>
      <c r="Y181" s="612" t="e">
        <f>VLOOKUP(B181,'Hexaware Tech'!E:I,5,0)</f>
        <v>#N/A</v>
      </c>
      <c r="Z181" s="612" t="e">
        <f>VLOOKUP(B181,Axis!D:H,5,0)</f>
        <v>#N/A</v>
      </c>
      <c r="AA181" s="612" t="e">
        <f>VLOOKUP(B181,Ugam!$D$3:$H$26,5,0)</f>
        <v>#N/A</v>
      </c>
      <c r="AB181" s="612" t="e">
        <f>VLOOKUP(B181,Zeus!F:J,5,0)</f>
        <v>#N/A</v>
      </c>
      <c r="AC181" s="612">
        <f>VLOOKUP(B181,Montran!F:J,5,0)</f>
        <v>350000</v>
      </c>
      <c r="AD181" s="612" t="e">
        <f>VLOOKUP(B181,Endurance!G181:L181,5,0)</f>
        <v>#N/A</v>
      </c>
      <c r="AE181" s="612" t="e">
        <f>VLOOKUP(B181,'Swabhav Techlabs'!$F$1:$J$2,5,0)</f>
        <v>#N/A</v>
      </c>
      <c r="AF181" s="612" t="e">
        <f>VLOOKUP(B181,'Quality Kiosk'!$F$1:$J$18,5,0)</f>
        <v>#N/A</v>
      </c>
      <c r="AG181" s="612" t="e">
        <f>VLOOKUP(B181,'Lemon VB'!$F$1:$J$2,5,0)</f>
        <v>#N/A</v>
      </c>
      <c r="AH181" s="612" t="e">
        <f>VLOOKUP(B181,Gocomet!$E$1:$I$3,5,0)</f>
        <v>#N/A</v>
      </c>
      <c r="AI181" s="612" t="e">
        <f>VLOOKUP(B181,'Ingram Micro'!$E$1:$I$8,5,0)</f>
        <v>#N/A</v>
      </c>
      <c r="AJ181" s="612" t="e">
        <f>VLOOKUP(B181,'DePronto Infotech'!$E$1:$I$2,5,0)</f>
        <v>#N/A</v>
      </c>
      <c r="AK181" s="612" t="e">
        <f>VLOOKUP(B181,'Reliance Retail'!$E$1:$I$4,5,0)</f>
        <v>#N/A</v>
      </c>
      <c r="AL181" s="612" t="e">
        <f>VLOOKUP(B181,'Bright Champs'!$D$1:$H$13,5,0)</f>
        <v>#N/A</v>
      </c>
      <c r="AM181" s="612" t="e">
        <f>VLOOKUP(B181,Neosoft!$E$1:$I$12,5,0)</f>
        <v>#N/A</v>
      </c>
      <c r="AN181" s="612" t="e">
        <f>VLOOKUP(B181,Infosys!$E$1:$I$3,5,0)</f>
        <v>#N/A</v>
      </c>
      <c r="AO181" s="612" t="e">
        <f>VLOOKUP(B181,Cerelabs!$E$1:$I$5,5,0)</f>
        <v>#N/A</v>
      </c>
      <c r="AP181" s="612" t="e">
        <f>VLOOKUP(B181,'Neebal Technologies'!$D$1:$H$2,5,0)</f>
        <v>#N/A</v>
      </c>
      <c r="AQ181" s="612" t="e">
        <f>VLOOKUP(B181,'Vertiv Energy'!$D$1:$H$2,5,0)</f>
        <v>#N/A</v>
      </c>
      <c r="AR181" s="612" t="e">
        <f>VLOOKUP(B181,'Acidaes Solutions (CRMNEXT)'!$D$1:$H$3,5,0)</f>
        <v>#N/A</v>
      </c>
      <c r="AS181" s="612" t="e">
        <f>VLOOKUP(B181,Growisto!$D$1:$H$2,5,0)</f>
        <v>#N/A</v>
      </c>
      <c r="AT181" s="612" t="e">
        <f>VLOOKUP(B181,'9.9 Mediaworx - Digit'!$D$1:$H$2,5,0)</f>
        <v>#N/A</v>
      </c>
      <c r="AU181" s="612" t="e">
        <f>VLOOKUP(B181,'Vistaar systems Pvt Ltd'!$D$2:$H$3,5,0)</f>
        <v>#N/A</v>
      </c>
      <c r="AV181" s="612" t="e">
        <f>VLOOKUP(B181,'Course 5i'!$D$2:$H$11,5,0)</f>
        <v>#N/A</v>
      </c>
      <c r="AW181" s="612" t="e">
        <f>VLOOKUP(B181,'Radiant Appliances &amp; Electronic'!$D$1:$H$13,5,0)</f>
        <v>#N/A</v>
      </c>
      <c r="AX181" s="612" t="e">
        <f>VLOOKUP(B181,'Atos Global'!$D$3:$H$27,5,0)</f>
        <v>#N/A</v>
      </c>
      <c r="AY181" s="612" t="e">
        <f>VLOOKUP(B181,'Saama Technologies'!$D$1:$H$2,5,0)</f>
        <v>#N/A</v>
      </c>
      <c r="AZ181" s="612" t="e">
        <f>VLOOKUP(B181,'Multiplier Solutions'!$D$1:$H$2,5,0)</f>
        <v>#N/A</v>
      </c>
      <c r="BA181" s="612" t="e">
        <f>VLOOKUP(B181,GEP!$D$2:$H$5,5,0)</f>
        <v>#N/A</v>
      </c>
      <c r="BB181" s="612" t="e">
        <f>VLOOKUP(B181,Accenture!$D$1:$H$6,5,0)</f>
        <v>#N/A</v>
      </c>
      <c r="BC181" s="612" t="e">
        <f>VLOOKUP(B181,'Endurance International Group'!$D$1:$H$2,5,0)</f>
        <v>#N/A</v>
      </c>
      <c r="BD181" s="612" t="e">
        <f>VLOOKUP(B181,Newgen!$D$1:$H$2,5,0)</f>
        <v>#N/A</v>
      </c>
      <c r="BE181" s="612" t="e">
        <f>VLOOKUP(B181,'3D Incredible'!D181:H181,5,0)</f>
        <v>#N/A</v>
      </c>
      <c r="BF181" s="612" t="e">
        <f>VLOOKUP(B181,'Raja Software Labs'!$D$2:$H$2,5,0)</f>
        <v>#N/A</v>
      </c>
      <c r="BG181" s="612" t="e">
        <f>VLOOKUP(B181,Wipro!$D$1:$H$2,5,0)</f>
        <v>#N/A</v>
      </c>
      <c r="BH181" s="612" t="e">
        <f>VLOOKUP(B181,'Perch Technologies'!$D$2:$H$2,5,0)</f>
        <v>#N/A</v>
      </c>
      <c r="BI181" s="612" t="e">
        <f>VLOOKUP(B181,'Morning Star'!$D$1:$H$6,5,0)</f>
        <v>#N/A</v>
      </c>
      <c r="BJ181" s="612" t="e">
        <f>VLOOKUP(B181,Flexiloans!$D$1:$H$2,5,0)</f>
        <v>#N/A</v>
      </c>
      <c r="BK181" s="612" t="e">
        <f>VLOOKUP(B181,'Thirdware Solutions'!$D$1:$H$2,5,0)</f>
        <v>#N/A</v>
      </c>
      <c r="BL181" s="612" t="e">
        <f>VLOOKUP(B181,Tescom!$D$1:$H$8,5,0)</f>
        <v>#N/A</v>
      </c>
      <c r="BM181" s="612" t="e">
        <f>VLOOKUP(B181,'Cogno AI'!$D$1:$H$2,5,0)</f>
        <v>#N/A</v>
      </c>
      <c r="BN181" s="612" t="e">
        <f>VLOOKUP(B181,'ABM Knowledgeware'!$D$1:$H$2,5,0)</f>
        <v>#N/A</v>
      </c>
      <c r="BO181" s="612" t="e">
        <f>VLOOKUP(B181,'Concerto Software'!$D$1:$H$3,5,0)</f>
        <v>#N/A</v>
      </c>
      <c r="BP181" s="612" t="e">
        <f>VLOOKUP(B181,'My Captain'!$D$1:$H$4,5,0)</f>
        <v>#N/A</v>
      </c>
      <c r="BQ181" s="612" t="e">
        <f>VLOOKUP(B181,'Finoux Solutions'!$D$2:$H$4,5,0)</f>
        <v>#N/A</v>
      </c>
      <c r="BR181" s="612" t="e">
        <f>VLOOKUP(B181,'MITR Learning'!$D$1:$H$2,5,0)</f>
        <v>#N/A</v>
      </c>
      <c r="BS181" s="612" t="e">
        <f>VLOOKUP(B181,Nucsoft!$D$2:$H$6,5,0)</f>
        <v>#N/A</v>
      </c>
      <c r="BT181" s="612" t="e">
        <f>VLOOKUP(B181,'Paras Cadd'!$D$1:$H$2,5,0)</f>
        <v>#N/A</v>
      </c>
      <c r="BU181" s="612" t="e">
        <f>VLOOKUP(B181,'ICICI Securities'!$D$1:$H$2,5,0)</f>
        <v>#N/A</v>
      </c>
      <c r="BV181" s="612" t="e">
        <f>VLOOKUP(B181,'Citius Tech'!$D$2:$H$5,5,0)</f>
        <v>#N/A</v>
      </c>
      <c r="BW181" s="612" t="e">
        <f>VLOOKUP(B181,'Buzzy Brains'!$D$2:$H$2,5,0)</f>
        <v>#N/A</v>
      </c>
      <c r="BX181" s="612" t="e">
        <f>VLOOKUP(B181,'Decimal Point'!$D$2:$H$2,5,0)</f>
        <v>#N/A</v>
      </c>
      <c r="BY181" s="612" t="e">
        <f>VLOOKUP(B181,'Sankey Business Solutions'!$D$2:$H$3,5,0)</f>
        <v>#N/A</v>
      </c>
      <c r="BZ181" s="612" t="e">
        <f>VLOOKUP(B181,'Nangia &amp; Co LLP'!$D$2:$H$2,5,0)</f>
        <v>#N/A</v>
      </c>
      <c r="CA181" s="612" t="e">
        <f>VLOOKUP(B181,'FIS Solutions India Pvt Ltd'!$D$2:$H$2,5,0)</f>
        <v>#N/A</v>
      </c>
      <c r="CB181" s="612" t="e">
        <f>VLOOKUP(B181,'Delta Technology &amp; Management '!$D$2:$H$16,5,0)</f>
        <v>#N/A</v>
      </c>
      <c r="CC181" s="612" t="e">
        <f>VLOOKUP(B181,'Espoir Networks'!$D$3:$H$11,5,0)</f>
        <v>#N/A</v>
      </c>
      <c r="CD181" s="612" t="e">
        <f>VLOOKUP(B181,'Servosys Solution'!$D$3:$H$5,5,0)</f>
        <v>#N/A</v>
      </c>
      <c r="CE181" s="612" t="e">
        <f>VLOOKUP(B181,'Ribbon Communications'!$D$3:$H$4,5,0)</f>
        <v>#N/A</v>
      </c>
      <c r="CF181" s="612">
        <f t="shared" si="7"/>
        <v>1</v>
      </c>
      <c r="CG181" s="129" t="s">
        <v>5457</v>
      </c>
      <c r="CH181" s="129">
        <v>911417295902</v>
      </c>
      <c r="CI181" s="129" t="s">
        <v>5458</v>
      </c>
      <c r="CJ181" s="129" t="s">
        <v>11909</v>
      </c>
      <c r="CK181" s="132">
        <v>43282</v>
      </c>
      <c r="CL181" s="129">
        <v>2021</v>
      </c>
      <c r="CM181" s="128" t="s">
        <v>5459</v>
      </c>
      <c r="CN181" s="129">
        <v>348</v>
      </c>
      <c r="CO181" s="133">
        <v>69.599999999999994</v>
      </c>
      <c r="CP181" s="129">
        <v>2014</v>
      </c>
      <c r="CQ181" s="129" t="s">
        <v>79</v>
      </c>
      <c r="CR181" s="128" t="s">
        <v>295</v>
      </c>
      <c r="CS181" s="129" t="s">
        <v>81</v>
      </c>
      <c r="CT181" s="133" t="s">
        <v>81</v>
      </c>
      <c r="CU181" s="129" t="s">
        <v>81</v>
      </c>
      <c r="CV181" s="129" t="s">
        <v>81</v>
      </c>
      <c r="CW181" s="131" t="s">
        <v>5460</v>
      </c>
      <c r="CX181" s="131" t="s">
        <v>5461</v>
      </c>
      <c r="CY181" s="129">
        <v>886</v>
      </c>
      <c r="CZ181" s="129">
        <v>84.38</v>
      </c>
      <c r="DA181" s="129">
        <v>2018</v>
      </c>
      <c r="DB181" s="129" t="s">
        <v>5462</v>
      </c>
      <c r="DC181" s="129" t="s">
        <v>113</v>
      </c>
      <c r="DD181" s="129">
        <v>68.53</v>
      </c>
      <c r="DE181" s="129">
        <v>72.42</v>
      </c>
      <c r="DF181" s="129">
        <v>1</v>
      </c>
      <c r="DG181" s="131" t="s">
        <v>81</v>
      </c>
      <c r="DH181" s="131" t="s">
        <v>81</v>
      </c>
      <c r="DI181" s="134">
        <v>6.62</v>
      </c>
      <c r="DJ181" s="134">
        <v>6.67</v>
      </c>
      <c r="DK181" s="134">
        <v>6.37</v>
      </c>
      <c r="DL181" s="134">
        <v>7.5</v>
      </c>
      <c r="DM181" s="129">
        <v>27.16</v>
      </c>
      <c r="DN181" s="129">
        <v>6.79</v>
      </c>
      <c r="DO181" s="129"/>
      <c r="DP181" s="131" t="s">
        <v>338</v>
      </c>
      <c r="DQ181" s="129">
        <v>0</v>
      </c>
      <c r="DR181" s="129">
        <v>0</v>
      </c>
      <c r="DS181" s="129" t="s">
        <v>83</v>
      </c>
      <c r="DT181" s="129" t="s">
        <v>83</v>
      </c>
      <c r="DU181" s="129" t="s">
        <v>83</v>
      </c>
      <c r="DV181" s="129" t="s">
        <v>83</v>
      </c>
      <c r="DW181" s="131" t="s">
        <v>83</v>
      </c>
      <c r="DX181" s="131" t="s">
        <v>84</v>
      </c>
      <c r="DY181" s="131" t="s">
        <v>81</v>
      </c>
      <c r="DZ181" s="131" t="s">
        <v>5463</v>
      </c>
      <c r="EA181" s="131" t="s">
        <v>5464</v>
      </c>
      <c r="EB181" s="131" t="s">
        <v>5465</v>
      </c>
      <c r="EC181" s="131" t="s">
        <v>88</v>
      </c>
      <c r="ED181" s="131" t="s">
        <v>89</v>
      </c>
      <c r="EE181" s="131" t="s">
        <v>5466</v>
      </c>
      <c r="EF181" s="131" t="s">
        <v>5467</v>
      </c>
      <c r="EG181" s="131" t="s">
        <v>81</v>
      </c>
      <c r="EH181" s="131" t="s">
        <v>81</v>
      </c>
      <c r="EI181" s="131" t="s">
        <v>5468</v>
      </c>
      <c r="EJ181" s="135" t="s">
        <v>5469</v>
      </c>
      <c r="EK181" s="135" t="s">
        <v>5470</v>
      </c>
      <c r="EL181" s="135" t="s">
        <v>5471</v>
      </c>
      <c r="EM181" s="135" t="s">
        <v>5472</v>
      </c>
      <c r="EN181" s="131" t="s">
        <v>81</v>
      </c>
    </row>
    <row r="182" spans="1:145" ht="18" thickTop="1" thickBot="1">
      <c r="A182" s="575">
        <f t="shared" si="8"/>
        <v>181</v>
      </c>
      <c r="B182" s="572" t="s">
        <v>5810</v>
      </c>
      <c r="C182" s="600" t="s">
        <v>5811</v>
      </c>
      <c r="D182" s="570" t="s">
        <v>13209</v>
      </c>
      <c r="E182" s="568" t="str">
        <f t="shared" si="6"/>
        <v>Not Placed</v>
      </c>
      <c r="F182" s="570" t="s">
        <v>12493</v>
      </c>
      <c r="G182" s="570" t="s">
        <v>226</v>
      </c>
      <c r="H182" s="131" t="str">
        <f>VLOOKUP(B182,CMPN3!C:E,3,0)</f>
        <v>Direct Second Year Engineering without live KT</v>
      </c>
      <c r="I182" s="610">
        <v>36833</v>
      </c>
      <c r="J182" s="572">
        <v>20</v>
      </c>
      <c r="K182" s="611" t="s">
        <v>5812</v>
      </c>
      <c r="L182" s="611" t="s">
        <v>73</v>
      </c>
      <c r="M182" s="611" t="s">
        <v>5813</v>
      </c>
      <c r="N182" s="612" t="s">
        <v>5809</v>
      </c>
      <c r="O182" s="612">
        <v>7021005928</v>
      </c>
      <c r="P182" s="612">
        <v>7021005928</v>
      </c>
      <c r="Q182" s="612" t="e">
        <f>VLOOKUP(B182,'TCS CON'!$D$1:$H$98,5,0)</f>
        <v>#N/A</v>
      </c>
      <c r="R182" s="612" t="e">
        <f>VLOOKUP(B182,LTI!$C$1:$H$46,6,0)</f>
        <v>#N/A</v>
      </c>
      <c r="S182" s="612" t="e">
        <f>VLOOKUP(B182,JARO!$E$2:$I$11,5,0)</f>
        <v>#N/A</v>
      </c>
      <c r="T182" s="612" t="e">
        <f>VLOOKUP(B182,Capgemini!$D$3:$H$78,5,0)</f>
        <v>#N/A</v>
      </c>
      <c r="U182" s="612" t="e">
        <f>VLOOKUP(B182,Carwale!$D$1:$H$4,5,0)</f>
        <v>#N/A</v>
      </c>
      <c r="V182" s="612" t="e">
        <f>VLOOKUP(B182,'Interactive Brokers'!E:I,5,0)</f>
        <v>#N/A</v>
      </c>
      <c r="W182" s="612" t="e">
        <f>VLOOKUP(B182,'REL Jio'!E:I,5,0)</f>
        <v>#N/A</v>
      </c>
      <c r="X182" s="612" t="e">
        <f>VLOOKUP(B182,'Sciative Sol'!E:I,5,0)</f>
        <v>#N/A</v>
      </c>
      <c r="Y182" s="612" t="e">
        <f>VLOOKUP(B182,'Hexaware Tech'!E:I,5,0)</f>
        <v>#N/A</v>
      </c>
      <c r="Z182" s="612" t="e">
        <f>VLOOKUP(B182,Axis!D:H,5,0)</f>
        <v>#N/A</v>
      </c>
      <c r="AA182" s="612" t="e">
        <f>VLOOKUP(B182,Ugam!$D$3:$H$26,5,0)</f>
        <v>#N/A</v>
      </c>
      <c r="AB182" s="612" t="e">
        <f>VLOOKUP(B182,Zeus!F:J,5,0)</f>
        <v>#N/A</v>
      </c>
      <c r="AC182" s="612" t="e">
        <f>VLOOKUP(B182,Montran!F:J,5,0)</f>
        <v>#N/A</v>
      </c>
      <c r="AD182" s="612" t="e">
        <f>VLOOKUP(B182,Endurance!G182:L182,5,0)</f>
        <v>#N/A</v>
      </c>
      <c r="AE182" s="612" t="e">
        <f>VLOOKUP(B182,'Swabhav Techlabs'!$F$1:$J$2,5,0)</f>
        <v>#N/A</v>
      </c>
      <c r="AF182" s="612" t="e">
        <f>VLOOKUP(B182,'Quality Kiosk'!$F$1:$J$18,5,0)</f>
        <v>#N/A</v>
      </c>
      <c r="AG182" s="612" t="e">
        <f>VLOOKUP(B182,'Lemon VB'!$F$1:$J$2,5,0)</f>
        <v>#N/A</v>
      </c>
      <c r="AH182" s="612" t="e">
        <f>VLOOKUP(B182,Gocomet!$E$1:$I$3,5,0)</f>
        <v>#N/A</v>
      </c>
      <c r="AI182" s="612" t="e">
        <f>VLOOKUP(B182,'Ingram Micro'!$E$1:$I$8,5,0)</f>
        <v>#N/A</v>
      </c>
      <c r="AJ182" s="612" t="e">
        <f>VLOOKUP(B182,'DePronto Infotech'!$E$1:$I$2,5,0)</f>
        <v>#N/A</v>
      </c>
      <c r="AK182" s="612" t="e">
        <f>VLOOKUP(B182,'Reliance Retail'!$E$1:$I$4,5,0)</f>
        <v>#N/A</v>
      </c>
      <c r="AL182" s="612" t="e">
        <f>VLOOKUP(B182,'Bright Champs'!$D$1:$H$13,5,0)</f>
        <v>#N/A</v>
      </c>
      <c r="AM182" s="612" t="e">
        <f>VLOOKUP(B182,Neosoft!$E$1:$I$12,5,0)</f>
        <v>#N/A</v>
      </c>
      <c r="AN182" s="612" t="e">
        <f>VLOOKUP(B182,Infosys!$E$1:$I$3,5,0)</f>
        <v>#N/A</v>
      </c>
      <c r="AO182" s="612" t="e">
        <f>VLOOKUP(B182,Cerelabs!$E$1:$I$5,5,0)</f>
        <v>#N/A</v>
      </c>
      <c r="AP182" s="612" t="e">
        <f>VLOOKUP(B182,'Neebal Technologies'!$D$1:$H$2,5,0)</f>
        <v>#N/A</v>
      </c>
      <c r="AQ182" s="612" t="e">
        <f>VLOOKUP(B182,'Vertiv Energy'!$D$1:$H$2,5,0)</f>
        <v>#N/A</v>
      </c>
      <c r="AR182" s="612" t="e">
        <f>VLOOKUP(B182,'Acidaes Solutions (CRMNEXT)'!$D$1:$H$3,5,0)</f>
        <v>#N/A</v>
      </c>
      <c r="AS182" s="612" t="e">
        <f>VLOOKUP(B182,Growisto!$D$1:$H$2,5,0)</f>
        <v>#N/A</v>
      </c>
      <c r="AT182" s="612" t="e">
        <f>VLOOKUP(B182,'9.9 Mediaworx - Digit'!$D$1:$H$2,5,0)</f>
        <v>#N/A</v>
      </c>
      <c r="AU182" s="612" t="e">
        <f>VLOOKUP(B182,'Vistaar systems Pvt Ltd'!$D$2:$H$3,5,0)</f>
        <v>#N/A</v>
      </c>
      <c r="AV182" s="612" t="e">
        <f>VLOOKUP(B182,'Course 5i'!$D$2:$H$11,5,0)</f>
        <v>#N/A</v>
      </c>
      <c r="AW182" s="612" t="e">
        <f>VLOOKUP(B182,'Radiant Appliances &amp; Electronic'!$D$1:$H$13,5,0)</f>
        <v>#N/A</v>
      </c>
      <c r="AX182" s="612" t="e">
        <f>VLOOKUP(B182,'Atos Global'!$D$3:$H$27,5,0)</f>
        <v>#N/A</v>
      </c>
      <c r="AY182" s="612" t="e">
        <f>VLOOKUP(B182,'Saama Technologies'!$D$1:$H$2,5,0)</f>
        <v>#N/A</v>
      </c>
      <c r="AZ182" s="612" t="e">
        <f>VLOOKUP(B182,'Multiplier Solutions'!$D$1:$H$2,5,0)</f>
        <v>#N/A</v>
      </c>
      <c r="BA182" s="612" t="e">
        <f>VLOOKUP(B182,GEP!$D$2:$H$5,5,0)</f>
        <v>#N/A</v>
      </c>
      <c r="BB182" s="612" t="e">
        <f>VLOOKUP(B182,Accenture!$D$1:$H$6,5,0)</f>
        <v>#N/A</v>
      </c>
      <c r="BC182" s="612" t="e">
        <f>VLOOKUP(B182,'Endurance International Group'!$D$1:$H$2,5,0)</f>
        <v>#N/A</v>
      </c>
      <c r="BD182" s="612" t="e">
        <f>VLOOKUP(B182,Newgen!$D$1:$H$2,5,0)</f>
        <v>#N/A</v>
      </c>
      <c r="BE182" s="612" t="e">
        <f>VLOOKUP(B182,'3D Incredible'!D182:H182,5,0)</f>
        <v>#N/A</v>
      </c>
      <c r="BF182" s="612" t="e">
        <f>VLOOKUP(B182,'Raja Software Labs'!$D$2:$H$2,5,0)</f>
        <v>#N/A</v>
      </c>
      <c r="BG182" s="612" t="e">
        <f>VLOOKUP(B182,Wipro!$D$1:$H$2,5,0)</f>
        <v>#N/A</v>
      </c>
      <c r="BH182" s="612" t="e">
        <f>VLOOKUP(B182,'Perch Technologies'!$D$2:$H$2,5,0)</f>
        <v>#N/A</v>
      </c>
      <c r="BI182" s="612" t="e">
        <f>VLOOKUP(B182,'Morning Star'!$D$1:$H$6,5,0)</f>
        <v>#N/A</v>
      </c>
      <c r="BJ182" s="612" t="e">
        <f>VLOOKUP(B182,Flexiloans!$D$1:$H$2,5,0)</f>
        <v>#N/A</v>
      </c>
      <c r="BK182" s="612" t="e">
        <f>VLOOKUP(B182,'Thirdware Solutions'!$D$1:$H$2,5,0)</f>
        <v>#N/A</v>
      </c>
      <c r="BL182" s="612" t="e">
        <f>VLOOKUP(B182,Tescom!$D$1:$H$8,5,0)</f>
        <v>#N/A</v>
      </c>
      <c r="BM182" s="612" t="e">
        <f>VLOOKUP(B182,'Cogno AI'!$D$1:$H$2,5,0)</f>
        <v>#N/A</v>
      </c>
      <c r="BN182" s="612" t="e">
        <f>VLOOKUP(B182,'ABM Knowledgeware'!$D$1:$H$2,5,0)</f>
        <v>#N/A</v>
      </c>
      <c r="BO182" s="612" t="e">
        <f>VLOOKUP(B182,'Concerto Software'!$D$1:$H$3,5,0)</f>
        <v>#N/A</v>
      </c>
      <c r="BP182" s="612" t="e">
        <f>VLOOKUP(B182,'My Captain'!$D$1:$H$4,5,0)</f>
        <v>#N/A</v>
      </c>
      <c r="BQ182" s="612" t="e">
        <f>VLOOKUP(B182,'Finoux Solutions'!$D$2:$H$4,5,0)</f>
        <v>#N/A</v>
      </c>
      <c r="BR182" s="612" t="e">
        <f>VLOOKUP(B182,'MITR Learning'!$D$1:$H$2,5,0)</f>
        <v>#N/A</v>
      </c>
      <c r="BS182" s="612" t="e">
        <f>VLOOKUP(B182,Nucsoft!$D$2:$H$6,5,0)</f>
        <v>#N/A</v>
      </c>
      <c r="BT182" s="612" t="e">
        <f>VLOOKUP(B182,'Paras Cadd'!$D$1:$H$2,5,0)</f>
        <v>#N/A</v>
      </c>
      <c r="BU182" s="612" t="e">
        <f>VLOOKUP(B182,'ICICI Securities'!$D$1:$H$2,5,0)</f>
        <v>#N/A</v>
      </c>
      <c r="BV182" s="612" t="e">
        <f>VLOOKUP(B182,'Citius Tech'!$D$2:$H$5,5,0)</f>
        <v>#N/A</v>
      </c>
      <c r="BW182" s="612" t="e">
        <f>VLOOKUP(B182,'Buzzy Brains'!$D$2:$H$2,5,0)</f>
        <v>#N/A</v>
      </c>
      <c r="BX182" s="612" t="e">
        <f>VLOOKUP(B182,'Decimal Point'!$D$2:$H$2,5,0)</f>
        <v>#N/A</v>
      </c>
      <c r="BY182" s="612" t="e">
        <f>VLOOKUP(B182,'Sankey Business Solutions'!$D$2:$H$3,5,0)</f>
        <v>#N/A</v>
      </c>
      <c r="BZ182" s="612" t="e">
        <f>VLOOKUP(B182,'Nangia &amp; Co LLP'!$D$2:$H$2,5,0)</f>
        <v>#N/A</v>
      </c>
      <c r="CA182" s="612" t="e">
        <f>VLOOKUP(B182,'FIS Solutions India Pvt Ltd'!$D$2:$H$2,5,0)</f>
        <v>#N/A</v>
      </c>
      <c r="CB182" s="612" t="e">
        <f>VLOOKUP(B182,'Delta Technology &amp; Management '!$D$2:$H$16,5,0)</f>
        <v>#N/A</v>
      </c>
      <c r="CC182" s="612" t="e">
        <f>VLOOKUP(B182,'Espoir Networks'!$D$3:$H$11,5,0)</f>
        <v>#N/A</v>
      </c>
      <c r="CD182" s="612" t="e">
        <f>VLOOKUP(B182,'Servosys Solution'!$D$3:$H$5,5,0)</f>
        <v>#N/A</v>
      </c>
      <c r="CE182" s="612" t="e">
        <f>VLOOKUP(B182,'Ribbon Communications'!$D$3:$H$4,5,0)</f>
        <v>#N/A</v>
      </c>
      <c r="CF182" s="612">
        <f t="shared" si="7"/>
        <v>0</v>
      </c>
      <c r="CG182" s="129" t="s">
        <v>5814</v>
      </c>
      <c r="CH182" s="129" t="s">
        <v>5815</v>
      </c>
      <c r="CI182" s="129" t="s">
        <v>134</v>
      </c>
      <c r="CJ182" s="129" t="s">
        <v>11909</v>
      </c>
      <c r="CK182" s="132">
        <v>43282</v>
      </c>
      <c r="CL182" s="129">
        <v>2021</v>
      </c>
      <c r="CM182" s="128" t="s">
        <v>11966</v>
      </c>
      <c r="CN182" s="129">
        <v>418</v>
      </c>
      <c r="CO182" s="133">
        <v>83.6</v>
      </c>
      <c r="CP182" s="129">
        <v>2015</v>
      </c>
      <c r="CQ182" s="129" t="s">
        <v>79</v>
      </c>
      <c r="CR182" s="128" t="s">
        <v>295</v>
      </c>
      <c r="CS182" s="129" t="s">
        <v>295</v>
      </c>
      <c r="CT182" s="133" t="s">
        <v>295</v>
      </c>
      <c r="CU182" s="129" t="s">
        <v>295</v>
      </c>
      <c r="CV182" s="129" t="s">
        <v>109</v>
      </c>
      <c r="CW182" s="131" t="s">
        <v>490</v>
      </c>
      <c r="CX182" s="131" t="s">
        <v>336</v>
      </c>
      <c r="CY182" s="129">
        <v>1340</v>
      </c>
      <c r="CZ182" s="129">
        <v>83.75</v>
      </c>
      <c r="DA182" s="129">
        <v>2018</v>
      </c>
      <c r="DB182" s="129" t="s">
        <v>112</v>
      </c>
      <c r="DC182" s="129" t="s">
        <v>113</v>
      </c>
      <c r="DD182" s="129">
        <v>79.39</v>
      </c>
      <c r="DE182" s="129">
        <v>79.38</v>
      </c>
      <c r="DF182" s="129">
        <v>0</v>
      </c>
      <c r="DG182" s="131" t="s">
        <v>295</v>
      </c>
      <c r="DH182" s="131" t="s">
        <v>295</v>
      </c>
      <c r="DI182" s="134">
        <v>6.46</v>
      </c>
      <c r="DJ182" s="134">
        <v>6.15</v>
      </c>
      <c r="DK182" s="134">
        <v>6.11</v>
      </c>
      <c r="DL182" s="131"/>
      <c r="DM182" s="129">
        <v>18.72</v>
      </c>
      <c r="DN182" s="129">
        <v>6.24</v>
      </c>
      <c r="DO182" s="129"/>
      <c r="DP182" s="131" t="s">
        <v>114</v>
      </c>
      <c r="DQ182" s="129">
        <v>0</v>
      </c>
      <c r="DR182" s="129">
        <v>0</v>
      </c>
      <c r="DS182" s="129" t="s">
        <v>83</v>
      </c>
      <c r="DT182" s="129" t="s">
        <v>83</v>
      </c>
      <c r="DU182" s="129" t="s">
        <v>83</v>
      </c>
      <c r="DV182" s="129" t="s">
        <v>83</v>
      </c>
      <c r="DW182" s="131" t="s">
        <v>83</v>
      </c>
      <c r="DX182" s="131" t="s">
        <v>89</v>
      </c>
      <c r="DY182" s="131" t="s">
        <v>5816</v>
      </c>
      <c r="DZ182" s="131" t="s">
        <v>5817</v>
      </c>
      <c r="EA182" s="131" t="s">
        <v>2282</v>
      </c>
      <c r="EB182" s="131" t="s">
        <v>5818</v>
      </c>
      <c r="EC182" s="131" t="s">
        <v>2282</v>
      </c>
      <c r="ED182" s="131" t="s">
        <v>89</v>
      </c>
      <c r="EE182" s="131" t="s">
        <v>5819</v>
      </c>
      <c r="EF182" s="131" t="s">
        <v>5820</v>
      </c>
      <c r="EG182" s="131" t="s">
        <v>2999</v>
      </c>
      <c r="EH182" s="131" t="s">
        <v>538</v>
      </c>
      <c r="EI182" s="131" t="s">
        <v>5821</v>
      </c>
      <c r="EJ182" s="135" t="s">
        <v>5822</v>
      </c>
      <c r="EK182" s="135" t="s">
        <v>5823</v>
      </c>
      <c r="EL182" s="135" t="s">
        <v>5824</v>
      </c>
      <c r="EM182" s="135" t="s">
        <v>5825</v>
      </c>
      <c r="EN182" s="131" t="s">
        <v>295</v>
      </c>
    </row>
    <row r="183" spans="1:145" ht="18" thickTop="1" thickBot="1">
      <c r="A183" s="575">
        <f t="shared" si="8"/>
        <v>182</v>
      </c>
      <c r="B183" s="572" t="s">
        <v>6049</v>
      </c>
      <c r="C183" s="600" t="s">
        <v>6050</v>
      </c>
      <c r="D183" s="570" t="s">
        <v>13208</v>
      </c>
      <c r="E183" s="568" t="str">
        <f t="shared" si="6"/>
        <v>Not Placed</v>
      </c>
      <c r="F183" s="570" t="s">
        <v>12493</v>
      </c>
      <c r="G183" s="570" t="s">
        <v>226</v>
      </c>
      <c r="H183" s="131" t="str">
        <f>VLOOKUP(B183,CMPN3!C:E,3,0)</f>
        <v>Direct Second Year Engineering with live KT</v>
      </c>
      <c r="I183" s="610">
        <v>36137</v>
      </c>
      <c r="J183" s="572">
        <v>22</v>
      </c>
      <c r="K183" s="611" t="s">
        <v>6051</v>
      </c>
      <c r="L183" s="611" t="s">
        <v>6051</v>
      </c>
      <c r="M183" s="611" t="s">
        <v>6052</v>
      </c>
      <c r="N183" s="612" t="s">
        <v>6048</v>
      </c>
      <c r="O183" s="612">
        <v>9920522567</v>
      </c>
      <c r="P183" s="612">
        <v>9076232967</v>
      </c>
      <c r="Q183" s="612" t="e">
        <f>VLOOKUP(B183,'TCS CON'!$D$1:$H$98,5,0)</f>
        <v>#N/A</v>
      </c>
      <c r="R183" s="612" t="e">
        <f>VLOOKUP(B183,LTI!$C$1:$H$46,6,0)</f>
        <v>#N/A</v>
      </c>
      <c r="S183" s="612" t="e">
        <f>VLOOKUP(B183,JARO!$E$2:$I$11,5,0)</f>
        <v>#N/A</v>
      </c>
      <c r="T183" s="612" t="e">
        <f>VLOOKUP(B183,Capgemini!$D$3:$H$78,5,0)</f>
        <v>#N/A</v>
      </c>
      <c r="U183" s="612" t="e">
        <f>VLOOKUP(B183,Carwale!$D$1:$H$4,5,0)</f>
        <v>#N/A</v>
      </c>
      <c r="V183" s="612" t="e">
        <f>VLOOKUP(B183,'Interactive Brokers'!E:I,5,0)</f>
        <v>#N/A</v>
      </c>
      <c r="W183" s="612" t="e">
        <f>VLOOKUP(B183,'REL Jio'!E:I,5,0)</f>
        <v>#N/A</v>
      </c>
      <c r="X183" s="612" t="e">
        <f>VLOOKUP(B183,'Sciative Sol'!E:I,5,0)</f>
        <v>#N/A</v>
      </c>
      <c r="Y183" s="612" t="e">
        <f>VLOOKUP(B183,'Hexaware Tech'!E:I,5,0)</f>
        <v>#N/A</v>
      </c>
      <c r="Z183" s="612" t="e">
        <f>VLOOKUP(B183,Axis!D:H,5,0)</f>
        <v>#N/A</v>
      </c>
      <c r="AA183" s="612" t="e">
        <f>VLOOKUP(B183,Ugam!$D$3:$H$26,5,0)</f>
        <v>#N/A</v>
      </c>
      <c r="AB183" s="612" t="e">
        <f>VLOOKUP(B183,Zeus!F:J,5,0)</f>
        <v>#N/A</v>
      </c>
      <c r="AC183" s="612" t="e">
        <f>VLOOKUP(B183,Montran!F:J,5,0)</f>
        <v>#N/A</v>
      </c>
      <c r="AD183" s="612" t="e">
        <f>VLOOKUP(B183,Endurance!G183:L183,5,0)</f>
        <v>#N/A</v>
      </c>
      <c r="AE183" s="612" t="e">
        <f>VLOOKUP(B183,'Swabhav Techlabs'!$F$1:$J$2,5,0)</f>
        <v>#N/A</v>
      </c>
      <c r="AF183" s="612" t="e">
        <f>VLOOKUP(B183,'Quality Kiosk'!$F$1:$J$18,5,0)</f>
        <v>#N/A</v>
      </c>
      <c r="AG183" s="612" t="e">
        <f>VLOOKUP(B183,'Lemon VB'!$F$1:$J$2,5,0)</f>
        <v>#N/A</v>
      </c>
      <c r="AH183" s="612" t="e">
        <f>VLOOKUP(B183,Gocomet!$E$1:$I$3,5,0)</f>
        <v>#N/A</v>
      </c>
      <c r="AI183" s="612" t="e">
        <f>VLOOKUP(B183,'Ingram Micro'!$E$1:$I$8,5,0)</f>
        <v>#N/A</v>
      </c>
      <c r="AJ183" s="612" t="e">
        <f>VLOOKUP(B183,'DePronto Infotech'!$E$1:$I$2,5,0)</f>
        <v>#N/A</v>
      </c>
      <c r="AK183" s="612" t="e">
        <f>VLOOKUP(B183,'Reliance Retail'!$E$1:$I$4,5,0)</f>
        <v>#N/A</v>
      </c>
      <c r="AL183" s="612" t="e">
        <f>VLOOKUP(B183,'Bright Champs'!$D$1:$H$13,5,0)</f>
        <v>#N/A</v>
      </c>
      <c r="AM183" s="612" t="e">
        <f>VLOOKUP(B183,Neosoft!$E$1:$I$12,5,0)</f>
        <v>#N/A</v>
      </c>
      <c r="AN183" s="612" t="e">
        <f>VLOOKUP(B183,Infosys!$E$1:$I$3,5,0)</f>
        <v>#N/A</v>
      </c>
      <c r="AO183" s="612" t="e">
        <f>VLOOKUP(B183,Cerelabs!$E$1:$I$5,5,0)</f>
        <v>#N/A</v>
      </c>
      <c r="AP183" s="612" t="e">
        <f>VLOOKUP(B183,'Neebal Technologies'!$D$1:$H$2,5,0)</f>
        <v>#N/A</v>
      </c>
      <c r="AQ183" s="612" t="e">
        <f>VLOOKUP(B183,'Vertiv Energy'!$D$1:$H$2,5,0)</f>
        <v>#N/A</v>
      </c>
      <c r="AR183" s="612" t="e">
        <f>VLOOKUP(B183,'Acidaes Solutions (CRMNEXT)'!$D$1:$H$3,5,0)</f>
        <v>#N/A</v>
      </c>
      <c r="AS183" s="612" t="e">
        <f>VLOOKUP(B183,Growisto!$D$1:$H$2,5,0)</f>
        <v>#N/A</v>
      </c>
      <c r="AT183" s="612" t="e">
        <f>VLOOKUP(B183,'9.9 Mediaworx - Digit'!$D$1:$H$2,5,0)</f>
        <v>#N/A</v>
      </c>
      <c r="AU183" s="612" t="e">
        <f>VLOOKUP(B183,'Vistaar systems Pvt Ltd'!$D$2:$H$3,5,0)</f>
        <v>#N/A</v>
      </c>
      <c r="AV183" s="612" t="e">
        <f>VLOOKUP(B183,'Course 5i'!$D$2:$H$11,5,0)</f>
        <v>#N/A</v>
      </c>
      <c r="AW183" s="612" t="e">
        <f>VLOOKUP(B183,'Radiant Appliances &amp; Electronic'!$D$1:$H$13,5,0)</f>
        <v>#N/A</v>
      </c>
      <c r="AX183" s="612" t="e">
        <f>VLOOKUP(B183,'Atos Global'!$D$3:$H$27,5,0)</f>
        <v>#N/A</v>
      </c>
      <c r="AY183" s="612" t="e">
        <f>VLOOKUP(B183,'Saama Technologies'!$D$1:$H$2,5,0)</f>
        <v>#N/A</v>
      </c>
      <c r="AZ183" s="612" t="e">
        <f>VLOOKUP(B183,'Multiplier Solutions'!$D$1:$H$2,5,0)</f>
        <v>#N/A</v>
      </c>
      <c r="BA183" s="612" t="e">
        <f>VLOOKUP(B183,GEP!$D$2:$H$5,5,0)</f>
        <v>#N/A</v>
      </c>
      <c r="BB183" s="612" t="e">
        <f>VLOOKUP(B183,Accenture!$D$1:$H$6,5,0)</f>
        <v>#N/A</v>
      </c>
      <c r="BC183" s="612" t="e">
        <f>VLOOKUP(B183,'Endurance International Group'!$D$1:$H$2,5,0)</f>
        <v>#N/A</v>
      </c>
      <c r="BD183" s="612" t="e">
        <f>VLOOKUP(B183,Newgen!$D$1:$H$2,5,0)</f>
        <v>#N/A</v>
      </c>
      <c r="BE183" s="612" t="e">
        <f>VLOOKUP(B183,'3D Incredible'!D183:H183,5,0)</f>
        <v>#N/A</v>
      </c>
      <c r="BF183" s="612" t="e">
        <f>VLOOKUP(B183,'Raja Software Labs'!$D$2:$H$2,5,0)</f>
        <v>#N/A</v>
      </c>
      <c r="BG183" s="612" t="e">
        <f>VLOOKUP(B183,Wipro!$D$1:$H$2,5,0)</f>
        <v>#N/A</v>
      </c>
      <c r="BH183" s="612" t="e">
        <f>VLOOKUP(B183,'Perch Technologies'!$D$2:$H$2,5,0)</f>
        <v>#N/A</v>
      </c>
      <c r="BI183" s="612" t="e">
        <f>VLOOKUP(B183,'Morning Star'!$D$1:$H$6,5,0)</f>
        <v>#N/A</v>
      </c>
      <c r="BJ183" s="612" t="e">
        <f>VLOOKUP(B183,Flexiloans!$D$1:$H$2,5,0)</f>
        <v>#N/A</v>
      </c>
      <c r="BK183" s="612" t="e">
        <f>VLOOKUP(B183,'Thirdware Solutions'!$D$1:$H$2,5,0)</f>
        <v>#N/A</v>
      </c>
      <c r="BL183" s="612" t="e">
        <f>VLOOKUP(B183,Tescom!$D$1:$H$8,5,0)</f>
        <v>#N/A</v>
      </c>
      <c r="BM183" s="612" t="e">
        <f>VLOOKUP(B183,'Cogno AI'!$D$1:$H$2,5,0)</f>
        <v>#N/A</v>
      </c>
      <c r="BN183" s="612" t="e">
        <f>VLOOKUP(B183,'ABM Knowledgeware'!$D$1:$H$2,5,0)</f>
        <v>#N/A</v>
      </c>
      <c r="BO183" s="612" t="e">
        <f>VLOOKUP(B183,'Concerto Software'!$D$1:$H$3,5,0)</f>
        <v>#N/A</v>
      </c>
      <c r="BP183" s="612" t="e">
        <f>VLOOKUP(B183,'My Captain'!$D$1:$H$4,5,0)</f>
        <v>#N/A</v>
      </c>
      <c r="BQ183" s="612" t="e">
        <f>VLOOKUP(B183,'Finoux Solutions'!$D$2:$H$4,5,0)</f>
        <v>#N/A</v>
      </c>
      <c r="BR183" s="612" t="e">
        <f>VLOOKUP(B183,'MITR Learning'!$D$1:$H$2,5,0)</f>
        <v>#N/A</v>
      </c>
      <c r="BS183" s="612" t="e">
        <f>VLOOKUP(B183,Nucsoft!$D$2:$H$6,5,0)</f>
        <v>#N/A</v>
      </c>
      <c r="BT183" s="612" t="e">
        <f>VLOOKUP(B183,'Paras Cadd'!$D$1:$H$2,5,0)</f>
        <v>#N/A</v>
      </c>
      <c r="BU183" s="612" t="e">
        <f>VLOOKUP(B183,'ICICI Securities'!$D$1:$H$2,5,0)</f>
        <v>#N/A</v>
      </c>
      <c r="BV183" s="612" t="e">
        <f>VLOOKUP(B183,'Citius Tech'!$D$2:$H$5,5,0)</f>
        <v>#N/A</v>
      </c>
      <c r="BW183" s="612" t="e">
        <f>VLOOKUP(B183,'Buzzy Brains'!$D$2:$H$2,5,0)</f>
        <v>#N/A</v>
      </c>
      <c r="BX183" s="612" t="e">
        <f>VLOOKUP(B183,'Decimal Point'!$D$2:$H$2,5,0)</f>
        <v>#N/A</v>
      </c>
      <c r="BY183" s="612" t="e">
        <f>VLOOKUP(B183,'Sankey Business Solutions'!$D$2:$H$3,5,0)</f>
        <v>#N/A</v>
      </c>
      <c r="BZ183" s="612" t="e">
        <f>VLOOKUP(B183,'Nangia &amp; Co LLP'!$D$2:$H$2,5,0)</f>
        <v>#N/A</v>
      </c>
      <c r="CA183" s="612" t="e">
        <f>VLOOKUP(B183,'FIS Solutions India Pvt Ltd'!$D$2:$H$2,5,0)</f>
        <v>#N/A</v>
      </c>
      <c r="CB183" s="612" t="e">
        <f>VLOOKUP(B183,'Delta Technology &amp; Management '!$D$2:$H$16,5,0)</f>
        <v>#N/A</v>
      </c>
      <c r="CC183" s="612" t="e">
        <f>VLOOKUP(B183,'Espoir Networks'!$D$3:$H$11,5,0)</f>
        <v>#N/A</v>
      </c>
      <c r="CD183" s="612" t="e">
        <f>VLOOKUP(B183,'Servosys Solution'!$D$3:$H$5,5,0)</f>
        <v>#N/A</v>
      </c>
      <c r="CE183" s="612" t="e">
        <f>VLOOKUP(B183,'Ribbon Communications'!$D$3:$H$4,5,0)</f>
        <v>#N/A</v>
      </c>
      <c r="CF183" s="612">
        <f t="shared" si="7"/>
        <v>0</v>
      </c>
      <c r="CG183" s="129" t="s">
        <v>6053</v>
      </c>
      <c r="CH183" s="129">
        <v>859028417998</v>
      </c>
      <c r="CI183" s="129" t="s">
        <v>81</v>
      </c>
      <c r="CJ183" s="129" t="s">
        <v>11908</v>
      </c>
      <c r="CK183" s="132">
        <v>43282</v>
      </c>
      <c r="CL183" s="129">
        <v>2021</v>
      </c>
      <c r="CM183" s="128" t="s">
        <v>6054</v>
      </c>
      <c r="CN183" s="129">
        <v>369</v>
      </c>
      <c r="CO183" s="133">
        <v>0.73799999999999999</v>
      </c>
      <c r="CP183" s="129">
        <v>2014</v>
      </c>
      <c r="CQ183" s="129" t="s">
        <v>79</v>
      </c>
      <c r="CR183" s="128" t="s">
        <v>295</v>
      </c>
      <c r="CS183" s="129" t="s">
        <v>295</v>
      </c>
      <c r="CT183" s="133" t="s">
        <v>81</v>
      </c>
      <c r="CU183" s="129" t="s">
        <v>81</v>
      </c>
      <c r="CV183" s="129" t="s">
        <v>109</v>
      </c>
      <c r="CW183" s="131" t="s">
        <v>6055</v>
      </c>
      <c r="CX183" s="131" t="s">
        <v>229</v>
      </c>
      <c r="CY183" s="129">
        <v>930</v>
      </c>
      <c r="CZ183" s="136">
        <v>0.80869999999999997</v>
      </c>
      <c r="DA183" s="129">
        <v>2018</v>
      </c>
      <c r="DB183" s="129" t="s">
        <v>112</v>
      </c>
      <c r="DC183" s="129" t="s">
        <v>113</v>
      </c>
      <c r="DD183" s="129">
        <v>80.87</v>
      </c>
      <c r="DE183" s="129">
        <v>80.87</v>
      </c>
      <c r="DF183" s="129">
        <v>7</v>
      </c>
      <c r="DG183" s="131" t="s">
        <v>81</v>
      </c>
      <c r="DH183" s="131" t="s">
        <v>81</v>
      </c>
      <c r="DI183" s="134">
        <v>4.2300000000000004</v>
      </c>
      <c r="DJ183" s="134">
        <v>5.74</v>
      </c>
      <c r="DK183" s="134">
        <v>6.29</v>
      </c>
      <c r="DL183" s="131"/>
      <c r="DM183" s="129">
        <v>16.260000000000002</v>
      </c>
      <c r="DN183" s="129">
        <v>5.42</v>
      </c>
      <c r="DO183" s="129"/>
      <c r="DP183" s="131" t="s">
        <v>114</v>
      </c>
      <c r="DQ183" s="129">
        <v>1</v>
      </c>
      <c r="DR183" s="129">
        <v>4</v>
      </c>
      <c r="DS183" s="129" t="s">
        <v>83</v>
      </c>
      <c r="DT183" s="129" t="s">
        <v>83</v>
      </c>
      <c r="DU183" s="129" t="s">
        <v>83</v>
      </c>
      <c r="DV183" s="129" t="s">
        <v>230</v>
      </c>
      <c r="DW183" s="131" t="s">
        <v>83</v>
      </c>
      <c r="DX183" s="131" t="s">
        <v>84</v>
      </c>
      <c r="DY183" s="131" t="s">
        <v>81</v>
      </c>
      <c r="DZ183" s="131" t="s">
        <v>6056</v>
      </c>
      <c r="EA183" s="131" t="s">
        <v>86</v>
      </c>
      <c r="EB183" s="131" t="s">
        <v>6057</v>
      </c>
      <c r="EC183" s="131" t="s">
        <v>88</v>
      </c>
      <c r="ED183" s="131" t="s">
        <v>89</v>
      </c>
      <c r="EE183" s="131" t="s">
        <v>6058</v>
      </c>
      <c r="EF183" s="131" t="s">
        <v>6059</v>
      </c>
      <c r="EG183" s="131" t="s">
        <v>81</v>
      </c>
      <c r="EH183" s="131" t="s">
        <v>2264</v>
      </c>
      <c r="EI183" s="131" t="s">
        <v>2287</v>
      </c>
      <c r="EJ183" s="135" t="s">
        <v>6060</v>
      </c>
      <c r="EK183" s="135" t="s">
        <v>6061</v>
      </c>
      <c r="EL183" s="131" t="s">
        <v>81</v>
      </c>
      <c r="EM183" s="135" t="s">
        <v>6062</v>
      </c>
      <c r="EN183" s="131" t="s">
        <v>81</v>
      </c>
    </row>
    <row r="184" spans="1:145" s="41" customFormat="1" ht="18" thickTop="1" thickBot="1">
      <c r="A184" s="575">
        <f t="shared" si="8"/>
        <v>183</v>
      </c>
      <c r="B184" s="572" t="s">
        <v>6331</v>
      </c>
      <c r="C184" s="603" t="s">
        <v>6332</v>
      </c>
      <c r="D184" s="571" t="s">
        <v>13209</v>
      </c>
      <c r="E184" s="568" t="str">
        <f t="shared" si="6"/>
        <v>Not Placed</v>
      </c>
      <c r="F184" s="571" t="s">
        <v>12493</v>
      </c>
      <c r="G184" s="571" t="s">
        <v>530</v>
      </c>
      <c r="H184" s="144" t="str">
        <f>VLOOKUP(B184,CMPN1!C:E, 3,0)</f>
        <v>12th + Engineering without live KT</v>
      </c>
      <c r="I184" s="610" t="s">
        <v>6333</v>
      </c>
      <c r="J184" s="572">
        <v>21</v>
      </c>
      <c r="K184" s="611" t="s">
        <v>6334</v>
      </c>
      <c r="L184" s="611" t="s">
        <v>591</v>
      </c>
      <c r="M184" s="611" t="s">
        <v>6335</v>
      </c>
      <c r="N184" s="612" t="s">
        <v>6330</v>
      </c>
      <c r="O184" s="612">
        <v>8452912155</v>
      </c>
      <c r="P184" s="612">
        <v>8452912155</v>
      </c>
      <c r="Q184" s="612" t="e">
        <f>VLOOKUP(B184,'TCS CON'!$D$1:$H$98,5,0)</f>
        <v>#N/A</v>
      </c>
      <c r="R184" s="612" t="e">
        <f>VLOOKUP(B184,LTI!$C$1:$H$46,6,0)</f>
        <v>#N/A</v>
      </c>
      <c r="S184" s="612" t="e">
        <f>VLOOKUP(B184,JARO!$E$2:$I$11,5,0)</f>
        <v>#N/A</v>
      </c>
      <c r="T184" s="612" t="e">
        <f>VLOOKUP(B184,Capgemini!$D$3:$H$78,5,0)</f>
        <v>#N/A</v>
      </c>
      <c r="U184" s="612" t="e">
        <f>VLOOKUP(B184,Carwale!$D$1:$H$4,5,0)</f>
        <v>#N/A</v>
      </c>
      <c r="V184" s="612" t="e">
        <f>VLOOKUP(B184,'Interactive Brokers'!E:I,5,0)</f>
        <v>#N/A</v>
      </c>
      <c r="W184" s="612" t="e">
        <f>VLOOKUP(B184,'REL Jio'!E:I,5,0)</f>
        <v>#N/A</v>
      </c>
      <c r="X184" s="612" t="e">
        <f>VLOOKUP(B184,'Sciative Sol'!E:I,5,0)</f>
        <v>#N/A</v>
      </c>
      <c r="Y184" s="612" t="e">
        <f>VLOOKUP(B184,'Hexaware Tech'!E:I,5,0)</f>
        <v>#N/A</v>
      </c>
      <c r="Z184" s="612" t="e">
        <f>VLOOKUP(B184,Axis!D:H,5,0)</f>
        <v>#N/A</v>
      </c>
      <c r="AA184" s="612" t="e">
        <f>VLOOKUP(B184,Ugam!$D$3:$H$26,5,0)</f>
        <v>#N/A</v>
      </c>
      <c r="AB184" s="612" t="e">
        <f>VLOOKUP(B184,Zeus!F:J,5,0)</f>
        <v>#N/A</v>
      </c>
      <c r="AC184" s="612" t="e">
        <f>VLOOKUP(B184,Montran!F:J,5,0)</f>
        <v>#N/A</v>
      </c>
      <c r="AD184" s="612" t="e">
        <f>VLOOKUP(B184,Endurance!G184:L184,5,0)</f>
        <v>#N/A</v>
      </c>
      <c r="AE184" s="612" t="e">
        <f>VLOOKUP(B184,'Swabhav Techlabs'!$F$1:$J$2,5,0)</f>
        <v>#N/A</v>
      </c>
      <c r="AF184" s="612" t="e">
        <f>VLOOKUP(B184,'Quality Kiosk'!$F$1:$J$18,5,0)</f>
        <v>#N/A</v>
      </c>
      <c r="AG184" s="612" t="e">
        <f>VLOOKUP(B184,'Lemon VB'!$F$1:$J$2,5,0)</f>
        <v>#N/A</v>
      </c>
      <c r="AH184" s="612" t="e">
        <f>VLOOKUP(B184,Gocomet!$E$1:$I$3,5,0)</f>
        <v>#N/A</v>
      </c>
      <c r="AI184" s="612" t="e">
        <f>VLOOKUP(B184,'Ingram Micro'!$E$1:$I$8,5,0)</f>
        <v>#N/A</v>
      </c>
      <c r="AJ184" s="612" t="e">
        <f>VLOOKUP(B184,'DePronto Infotech'!$E$1:$I$2,5,0)</f>
        <v>#N/A</v>
      </c>
      <c r="AK184" s="612" t="e">
        <f>VLOOKUP(B184,'Reliance Retail'!$E$1:$I$4,5,0)</f>
        <v>#N/A</v>
      </c>
      <c r="AL184" s="612" t="e">
        <f>VLOOKUP(B184,'Bright Champs'!$D$1:$H$13,5,0)</f>
        <v>#N/A</v>
      </c>
      <c r="AM184" s="612" t="e">
        <f>VLOOKUP(B184,Neosoft!$E$1:$I$12,5,0)</f>
        <v>#N/A</v>
      </c>
      <c r="AN184" s="612" t="e">
        <f>VLOOKUP(B184,Infosys!$E$1:$I$3,5,0)</f>
        <v>#N/A</v>
      </c>
      <c r="AO184" s="612" t="e">
        <f>VLOOKUP(B184,Cerelabs!$E$1:$I$5,5,0)</f>
        <v>#N/A</v>
      </c>
      <c r="AP184" s="612" t="e">
        <f>VLOOKUP(B184,'Neebal Technologies'!$D$1:$H$2,5,0)</f>
        <v>#N/A</v>
      </c>
      <c r="AQ184" s="612" t="e">
        <f>VLOOKUP(B184,'Vertiv Energy'!$D$1:$H$2,5,0)</f>
        <v>#N/A</v>
      </c>
      <c r="AR184" s="612" t="e">
        <f>VLOOKUP(B184,'Acidaes Solutions (CRMNEXT)'!$D$1:$H$3,5,0)</f>
        <v>#N/A</v>
      </c>
      <c r="AS184" s="612" t="e">
        <f>VLOOKUP(B184,Growisto!$D$1:$H$2,5,0)</f>
        <v>#N/A</v>
      </c>
      <c r="AT184" s="612" t="e">
        <f>VLOOKUP(B184,'9.9 Mediaworx - Digit'!$D$1:$H$2,5,0)</f>
        <v>#N/A</v>
      </c>
      <c r="AU184" s="612" t="e">
        <f>VLOOKUP(B184,'Vistaar systems Pvt Ltd'!$D$2:$H$3,5,0)</f>
        <v>#N/A</v>
      </c>
      <c r="AV184" s="612" t="e">
        <f>VLOOKUP(B184,'Course 5i'!$D$2:$H$11,5,0)</f>
        <v>#N/A</v>
      </c>
      <c r="AW184" s="612" t="e">
        <f>VLOOKUP(B184,'Radiant Appliances &amp; Electronic'!$D$1:$H$13,5,0)</f>
        <v>#N/A</v>
      </c>
      <c r="AX184" s="612" t="e">
        <f>VLOOKUP(B184,'Atos Global'!$D$3:$H$27,5,0)</f>
        <v>#N/A</v>
      </c>
      <c r="AY184" s="612" t="e">
        <f>VLOOKUP(B184,'Saama Technologies'!$D$1:$H$2,5,0)</f>
        <v>#N/A</v>
      </c>
      <c r="AZ184" s="612" t="e">
        <f>VLOOKUP(B184,'Multiplier Solutions'!$D$1:$H$2,5,0)</f>
        <v>#N/A</v>
      </c>
      <c r="BA184" s="612" t="e">
        <f>VLOOKUP(B184,GEP!$D$2:$H$5,5,0)</f>
        <v>#N/A</v>
      </c>
      <c r="BB184" s="612" t="e">
        <f>VLOOKUP(B184,Accenture!$D$1:$H$6,5,0)</f>
        <v>#N/A</v>
      </c>
      <c r="BC184" s="612" t="e">
        <f>VLOOKUP(B184,'Endurance International Group'!$D$1:$H$2,5,0)</f>
        <v>#N/A</v>
      </c>
      <c r="BD184" s="612" t="e">
        <f>VLOOKUP(B184,Newgen!$D$1:$H$2,5,0)</f>
        <v>#N/A</v>
      </c>
      <c r="BE184" s="612" t="e">
        <f>VLOOKUP(B184,'3D Incredible'!D184:H184,5,0)</f>
        <v>#N/A</v>
      </c>
      <c r="BF184" s="612" t="e">
        <f>VLOOKUP(B184,'Raja Software Labs'!$D$2:$H$2,5,0)</f>
        <v>#N/A</v>
      </c>
      <c r="BG184" s="612" t="e">
        <f>VLOOKUP(B184,Wipro!$D$1:$H$2,5,0)</f>
        <v>#N/A</v>
      </c>
      <c r="BH184" s="612" t="e">
        <f>VLOOKUP(B184,'Perch Technologies'!$D$2:$H$2,5,0)</f>
        <v>#N/A</v>
      </c>
      <c r="BI184" s="612" t="e">
        <f>VLOOKUP(B184,'Morning Star'!$D$1:$H$6,5,0)</f>
        <v>#N/A</v>
      </c>
      <c r="BJ184" s="612" t="e">
        <f>VLOOKUP(B184,Flexiloans!$D$1:$H$2,5,0)</f>
        <v>#N/A</v>
      </c>
      <c r="BK184" s="612" t="e">
        <f>VLOOKUP(B184,'Thirdware Solutions'!$D$1:$H$2,5,0)</f>
        <v>#N/A</v>
      </c>
      <c r="BL184" s="612" t="e">
        <f>VLOOKUP(B184,Tescom!$D$1:$H$8,5,0)</f>
        <v>#N/A</v>
      </c>
      <c r="BM184" s="612" t="e">
        <f>VLOOKUP(B184,'Cogno AI'!$D$1:$H$2,5,0)</f>
        <v>#N/A</v>
      </c>
      <c r="BN184" s="612" t="e">
        <f>VLOOKUP(B184,'ABM Knowledgeware'!$D$1:$H$2,5,0)</f>
        <v>#N/A</v>
      </c>
      <c r="BO184" s="612" t="e">
        <f>VLOOKUP(B184,'Concerto Software'!$D$1:$H$3,5,0)</f>
        <v>#N/A</v>
      </c>
      <c r="BP184" s="612" t="e">
        <f>VLOOKUP(B184,'My Captain'!$D$1:$H$4,5,0)</f>
        <v>#N/A</v>
      </c>
      <c r="BQ184" s="612" t="e">
        <f>VLOOKUP(B184,'Finoux Solutions'!$D$2:$H$4,5,0)</f>
        <v>#N/A</v>
      </c>
      <c r="BR184" s="612" t="e">
        <f>VLOOKUP(B184,'MITR Learning'!$D$1:$H$2,5,0)</f>
        <v>#N/A</v>
      </c>
      <c r="BS184" s="612" t="e">
        <f>VLOOKUP(B184,Nucsoft!$D$2:$H$6,5,0)</f>
        <v>#N/A</v>
      </c>
      <c r="BT184" s="612" t="e">
        <f>VLOOKUP(B184,'Paras Cadd'!$D$1:$H$2,5,0)</f>
        <v>#N/A</v>
      </c>
      <c r="BU184" s="612" t="e">
        <f>VLOOKUP(B184,'ICICI Securities'!$D$1:$H$2,5,0)</f>
        <v>#N/A</v>
      </c>
      <c r="BV184" s="612" t="e">
        <f>VLOOKUP(B184,'Citius Tech'!$D$2:$H$5,5,0)</f>
        <v>#N/A</v>
      </c>
      <c r="BW184" s="612" t="e">
        <f>VLOOKUP(B184,'Buzzy Brains'!$D$2:$H$2,5,0)</f>
        <v>#N/A</v>
      </c>
      <c r="BX184" s="612" t="e">
        <f>VLOOKUP(B184,'Decimal Point'!$D$2:$H$2,5,0)</f>
        <v>#N/A</v>
      </c>
      <c r="BY184" s="612" t="e">
        <f>VLOOKUP(B184,'Sankey Business Solutions'!$D$2:$H$3,5,0)</f>
        <v>#N/A</v>
      </c>
      <c r="BZ184" s="612" t="e">
        <f>VLOOKUP(B184,'Nangia &amp; Co LLP'!$D$2:$H$2,5,0)</f>
        <v>#N/A</v>
      </c>
      <c r="CA184" s="612" t="e">
        <f>VLOOKUP(B184,'FIS Solutions India Pvt Ltd'!$D$2:$H$2,5,0)</f>
        <v>#N/A</v>
      </c>
      <c r="CB184" s="612" t="e">
        <f>VLOOKUP(B184,'Delta Technology &amp; Management '!$D$2:$H$16,5,0)</f>
        <v>#N/A</v>
      </c>
      <c r="CC184" s="612" t="e">
        <f>VLOOKUP(B184,'Espoir Networks'!$D$3:$H$11,5,0)</f>
        <v>#N/A</v>
      </c>
      <c r="CD184" s="612" t="e">
        <f>VLOOKUP(B184,'Servosys Solution'!$D$3:$H$5,5,0)</f>
        <v>#N/A</v>
      </c>
      <c r="CE184" s="612" t="e">
        <f>VLOOKUP(B184,'Ribbon Communications'!$D$3:$H$4,5,0)</f>
        <v>#N/A</v>
      </c>
      <c r="CF184" s="612">
        <f t="shared" si="7"/>
        <v>0</v>
      </c>
      <c r="CG184" s="154" t="s">
        <v>244</v>
      </c>
      <c r="CH184" s="154">
        <v>921262656429</v>
      </c>
      <c r="CI184" s="154" t="s">
        <v>244</v>
      </c>
      <c r="CJ184" s="154" t="s">
        <v>11732</v>
      </c>
      <c r="CK184" s="155">
        <v>43282</v>
      </c>
      <c r="CL184" s="154">
        <v>2021</v>
      </c>
      <c r="CM184" s="146" t="s">
        <v>11967</v>
      </c>
      <c r="CN184" s="154">
        <v>398</v>
      </c>
      <c r="CO184" s="156">
        <v>79.599999999999994</v>
      </c>
      <c r="CP184" s="154">
        <v>2015</v>
      </c>
      <c r="CQ184" s="154" t="s">
        <v>79</v>
      </c>
      <c r="CR184" s="146" t="s">
        <v>295</v>
      </c>
      <c r="CS184" s="154" t="s">
        <v>81</v>
      </c>
      <c r="CT184" s="156" t="s">
        <v>81</v>
      </c>
      <c r="CU184" s="154" t="s">
        <v>81</v>
      </c>
      <c r="CV184" s="154" t="s">
        <v>109</v>
      </c>
      <c r="CW184" s="144" t="s">
        <v>3011</v>
      </c>
      <c r="CX184" s="144" t="s">
        <v>336</v>
      </c>
      <c r="CY184" s="154">
        <v>693</v>
      </c>
      <c r="CZ184" s="154">
        <v>87.13</v>
      </c>
      <c r="DA184" s="154">
        <v>2018</v>
      </c>
      <c r="DB184" s="154" t="s">
        <v>112</v>
      </c>
      <c r="DC184" s="154" t="s">
        <v>113</v>
      </c>
      <c r="DD184" s="154">
        <v>76</v>
      </c>
      <c r="DE184" s="154">
        <v>76</v>
      </c>
      <c r="DF184" s="154">
        <v>0</v>
      </c>
      <c r="DG184" s="144" t="s">
        <v>81</v>
      </c>
      <c r="DH184" s="144" t="s">
        <v>81</v>
      </c>
      <c r="DI184" s="157">
        <v>7.35</v>
      </c>
      <c r="DJ184" s="157">
        <v>7.15</v>
      </c>
      <c r="DK184" s="157">
        <v>7.7</v>
      </c>
      <c r="DL184" s="144"/>
      <c r="DM184" s="154">
        <v>22.2</v>
      </c>
      <c r="DN184" s="154">
        <v>7.4</v>
      </c>
      <c r="DO184" s="154"/>
      <c r="DP184" s="144" t="s">
        <v>114</v>
      </c>
      <c r="DQ184" s="154">
        <v>0</v>
      </c>
      <c r="DR184" s="154">
        <v>0</v>
      </c>
      <c r="DS184" s="154" t="s">
        <v>83</v>
      </c>
      <c r="DT184" s="154" t="s">
        <v>83</v>
      </c>
      <c r="DU184" s="154" t="s">
        <v>83</v>
      </c>
      <c r="DV184" s="154" t="s">
        <v>83</v>
      </c>
      <c r="DW184" s="144" t="s">
        <v>83</v>
      </c>
      <c r="DX184" s="144" t="s">
        <v>84</v>
      </c>
      <c r="DY184" s="144" t="s">
        <v>81</v>
      </c>
      <c r="DZ184" s="144" t="s">
        <v>6337</v>
      </c>
      <c r="EA184" s="144" t="s">
        <v>6338</v>
      </c>
      <c r="EB184" s="144" t="s">
        <v>6339</v>
      </c>
      <c r="EC184" s="144" t="s">
        <v>6340</v>
      </c>
      <c r="ED184" s="144" t="s">
        <v>89</v>
      </c>
      <c r="EE184" s="144" t="s">
        <v>6341</v>
      </c>
      <c r="EF184" s="144" t="s">
        <v>6342</v>
      </c>
      <c r="EG184" s="144" t="s">
        <v>6343</v>
      </c>
      <c r="EH184" s="144" t="s">
        <v>1550</v>
      </c>
      <c r="EI184" s="144" t="s">
        <v>6344</v>
      </c>
      <c r="EJ184" s="158" t="s">
        <v>6345</v>
      </c>
      <c r="EK184" s="158" t="s">
        <v>6346</v>
      </c>
      <c r="EL184" s="158" t="s">
        <v>6347</v>
      </c>
      <c r="EM184" s="158" t="s">
        <v>6348</v>
      </c>
      <c r="EN184" s="144" t="s">
        <v>81</v>
      </c>
      <c r="EO184"/>
    </row>
    <row r="185" spans="1:145" ht="18" thickTop="1" thickBot="1">
      <c r="A185" s="575">
        <f t="shared" si="8"/>
        <v>184</v>
      </c>
      <c r="B185" s="572" t="s">
        <v>6560</v>
      </c>
      <c r="C185" s="600" t="s">
        <v>11797</v>
      </c>
      <c r="D185" s="570" t="s">
        <v>13208</v>
      </c>
      <c r="E185" s="568" t="str">
        <f t="shared" si="6"/>
        <v>Not Placed</v>
      </c>
      <c r="F185" s="570" t="s">
        <v>12493</v>
      </c>
      <c r="G185" s="570" t="s">
        <v>226</v>
      </c>
      <c r="H185" s="131" t="str">
        <f>VLOOKUP(B185,CMPN3!C:E,3,0)</f>
        <v>Direct Second Year Engineering without live KT</v>
      </c>
      <c r="I185" s="610">
        <v>36624</v>
      </c>
      <c r="J185" s="572">
        <v>19</v>
      </c>
      <c r="K185" s="611" t="s">
        <v>6562</v>
      </c>
      <c r="L185" s="611" t="s">
        <v>3182</v>
      </c>
      <c r="M185" s="611" t="s">
        <v>6563</v>
      </c>
      <c r="N185" s="612" t="s">
        <v>6564</v>
      </c>
      <c r="O185" s="612">
        <v>8286627120</v>
      </c>
      <c r="P185" s="612">
        <v>9769800245</v>
      </c>
      <c r="Q185" s="612" t="e">
        <f>VLOOKUP(B185,'TCS CON'!$D$1:$H$98,5,0)</f>
        <v>#N/A</v>
      </c>
      <c r="R185" s="612" t="e">
        <f>VLOOKUP(B185,LTI!$C$1:$H$46,6,0)</f>
        <v>#N/A</v>
      </c>
      <c r="S185" s="612" t="e">
        <f>VLOOKUP(B185,JARO!$E$2:$I$11,5,0)</f>
        <v>#N/A</v>
      </c>
      <c r="T185" s="612" t="e">
        <f>VLOOKUP(B185,Capgemini!$D$3:$H$78,5,0)</f>
        <v>#N/A</v>
      </c>
      <c r="U185" s="612" t="e">
        <f>VLOOKUP(B185,Carwale!$D$1:$H$4,5,0)</f>
        <v>#N/A</v>
      </c>
      <c r="V185" s="612" t="e">
        <f>VLOOKUP(B185,'Interactive Brokers'!E:I,5,0)</f>
        <v>#N/A</v>
      </c>
      <c r="W185" s="612" t="e">
        <f>VLOOKUP(B185,'REL Jio'!E:I,5,0)</f>
        <v>#N/A</v>
      </c>
      <c r="X185" s="612" t="e">
        <f>VLOOKUP(B185,'Sciative Sol'!E:I,5,0)</f>
        <v>#N/A</v>
      </c>
      <c r="Y185" s="612" t="e">
        <f>VLOOKUP(B185,'Hexaware Tech'!E:I,5,0)</f>
        <v>#N/A</v>
      </c>
      <c r="Z185" s="612" t="e">
        <f>VLOOKUP(B185,Axis!D:H,5,0)</f>
        <v>#N/A</v>
      </c>
      <c r="AA185" s="612" t="e">
        <f>VLOOKUP(B185,Ugam!$D$3:$H$26,5,0)</f>
        <v>#N/A</v>
      </c>
      <c r="AB185" s="612" t="e">
        <f>VLOOKUP(B185,Zeus!F:J,5,0)</f>
        <v>#N/A</v>
      </c>
      <c r="AC185" s="612" t="e">
        <f>VLOOKUP(B185,Montran!F:J,5,0)</f>
        <v>#N/A</v>
      </c>
      <c r="AD185" s="612" t="e">
        <f>VLOOKUP(B185,Endurance!G185:L185,5,0)</f>
        <v>#N/A</v>
      </c>
      <c r="AE185" s="612" t="e">
        <f>VLOOKUP(B185,'Swabhav Techlabs'!$F$1:$J$2,5,0)</f>
        <v>#N/A</v>
      </c>
      <c r="AF185" s="612" t="e">
        <f>VLOOKUP(B185,'Quality Kiosk'!$F$1:$J$18,5,0)</f>
        <v>#N/A</v>
      </c>
      <c r="AG185" s="612" t="e">
        <f>VLOOKUP(B185,'Lemon VB'!$F$1:$J$2,5,0)</f>
        <v>#N/A</v>
      </c>
      <c r="AH185" s="612" t="e">
        <f>VLOOKUP(B185,Gocomet!$E$1:$I$3,5,0)</f>
        <v>#N/A</v>
      </c>
      <c r="AI185" s="612" t="e">
        <f>VLOOKUP(B185,'Ingram Micro'!$E$1:$I$8,5,0)</f>
        <v>#N/A</v>
      </c>
      <c r="AJ185" s="612" t="e">
        <f>VLOOKUP(B185,'DePronto Infotech'!$E$1:$I$2,5,0)</f>
        <v>#N/A</v>
      </c>
      <c r="AK185" s="612" t="e">
        <f>VLOOKUP(B185,'Reliance Retail'!$E$1:$I$4,5,0)</f>
        <v>#N/A</v>
      </c>
      <c r="AL185" s="612" t="e">
        <f>VLOOKUP(B185,'Bright Champs'!$D$1:$H$13,5,0)</f>
        <v>#N/A</v>
      </c>
      <c r="AM185" s="612" t="e">
        <f>VLOOKUP(B185,Neosoft!$E$1:$I$12,5,0)</f>
        <v>#N/A</v>
      </c>
      <c r="AN185" s="612" t="e">
        <f>VLOOKUP(B185,Infosys!$E$1:$I$3,5,0)</f>
        <v>#N/A</v>
      </c>
      <c r="AO185" s="612" t="e">
        <f>VLOOKUP(B185,Cerelabs!$E$1:$I$5,5,0)</f>
        <v>#N/A</v>
      </c>
      <c r="AP185" s="612" t="e">
        <f>VLOOKUP(B185,'Neebal Technologies'!$D$1:$H$2,5,0)</f>
        <v>#N/A</v>
      </c>
      <c r="AQ185" s="612" t="e">
        <f>VLOOKUP(B185,'Vertiv Energy'!$D$1:$H$2,5,0)</f>
        <v>#N/A</v>
      </c>
      <c r="AR185" s="612" t="e">
        <f>VLOOKUP(B185,'Acidaes Solutions (CRMNEXT)'!$D$1:$H$3,5,0)</f>
        <v>#N/A</v>
      </c>
      <c r="AS185" s="612" t="e">
        <f>VLOOKUP(B185,Growisto!$D$1:$H$2,5,0)</f>
        <v>#N/A</v>
      </c>
      <c r="AT185" s="612" t="e">
        <f>VLOOKUP(B185,'9.9 Mediaworx - Digit'!$D$1:$H$2,5,0)</f>
        <v>#N/A</v>
      </c>
      <c r="AU185" s="612" t="e">
        <f>VLOOKUP(B185,'Vistaar systems Pvt Ltd'!$D$2:$H$3,5,0)</f>
        <v>#N/A</v>
      </c>
      <c r="AV185" s="612" t="e">
        <f>VLOOKUP(B185,'Course 5i'!$D$2:$H$11,5,0)</f>
        <v>#N/A</v>
      </c>
      <c r="AW185" s="612" t="e">
        <f>VLOOKUP(B185,'Radiant Appliances &amp; Electronic'!$D$1:$H$13,5,0)</f>
        <v>#N/A</v>
      </c>
      <c r="AX185" s="612" t="e">
        <f>VLOOKUP(B185,'Atos Global'!$D$3:$H$27,5,0)</f>
        <v>#N/A</v>
      </c>
      <c r="AY185" s="612" t="e">
        <f>VLOOKUP(B185,'Saama Technologies'!$D$1:$H$2,5,0)</f>
        <v>#N/A</v>
      </c>
      <c r="AZ185" s="612" t="e">
        <f>VLOOKUP(B185,'Multiplier Solutions'!$D$1:$H$2,5,0)</f>
        <v>#N/A</v>
      </c>
      <c r="BA185" s="612" t="e">
        <f>VLOOKUP(B185,GEP!$D$2:$H$5,5,0)</f>
        <v>#N/A</v>
      </c>
      <c r="BB185" s="612" t="e">
        <f>VLOOKUP(B185,Accenture!$D$1:$H$6,5,0)</f>
        <v>#N/A</v>
      </c>
      <c r="BC185" s="612" t="e">
        <f>VLOOKUP(B185,'Endurance International Group'!$D$1:$H$2,5,0)</f>
        <v>#N/A</v>
      </c>
      <c r="BD185" s="612" t="e">
        <f>VLOOKUP(B185,Newgen!$D$1:$H$2,5,0)</f>
        <v>#N/A</v>
      </c>
      <c r="BE185" s="612" t="e">
        <f>VLOOKUP(B185,'3D Incredible'!D185:H185,5,0)</f>
        <v>#N/A</v>
      </c>
      <c r="BF185" s="612" t="e">
        <f>VLOOKUP(B185,'Raja Software Labs'!$D$2:$H$2,5,0)</f>
        <v>#N/A</v>
      </c>
      <c r="BG185" s="612" t="e">
        <f>VLOOKUP(B185,Wipro!$D$1:$H$2,5,0)</f>
        <v>#N/A</v>
      </c>
      <c r="BH185" s="612" t="e">
        <f>VLOOKUP(B185,'Perch Technologies'!$D$2:$H$2,5,0)</f>
        <v>#N/A</v>
      </c>
      <c r="BI185" s="612" t="e">
        <f>VLOOKUP(B185,'Morning Star'!$D$1:$H$6,5,0)</f>
        <v>#N/A</v>
      </c>
      <c r="BJ185" s="612" t="e">
        <f>VLOOKUP(B185,Flexiloans!$D$1:$H$2,5,0)</f>
        <v>#N/A</v>
      </c>
      <c r="BK185" s="612" t="e">
        <f>VLOOKUP(B185,'Thirdware Solutions'!$D$1:$H$2,5,0)</f>
        <v>#N/A</v>
      </c>
      <c r="BL185" s="612" t="e">
        <f>VLOOKUP(B185,Tescom!$D$1:$H$8,5,0)</f>
        <v>#N/A</v>
      </c>
      <c r="BM185" s="612" t="e">
        <f>VLOOKUP(B185,'Cogno AI'!$D$1:$H$2,5,0)</f>
        <v>#N/A</v>
      </c>
      <c r="BN185" s="612" t="e">
        <f>VLOOKUP(B185,'ABM Knowledgeware'!$D$1:$H$2,5,0)</f>
        <v>#N/A</v>
      </c>
      <c r="BO185" s="612" t="e">
        <f>VLOOKUP(B185,'Concerto Software'!$D$1:$H$3,5,0)</f>
        <v>#N/A</v>
      </c>
      <c r="BP185" s="612" t="e">
        <f>VLOOKUP(B185,'My Captain'!$D$1:$H$4,5,0)</f>
        <v>#N/A</v>
      </c>
      <c r="BQ185" s="612" t="e">
        <f>VLOOKUP(B185,'Finoux Solutions'!$D$2:$H$4,5,0)</f>
        <v>#N/A</v>
      </c>
      <c r="BR185" s="612" t="e">
        <f>VLOOKUP(B185,'MITR Learning'!$D$1:$H$2,5,0)</f>
        <v>#N/A</v>
      </c>
      <c r="BS185" s="612" t="e">
        <f>VLOOKUP(B185,Nucsoft!$D$2:$H$6,5,0)</f>
        <v>#N/A</v>
      </c>
      <c r="BT185" s="612" t="e">
        <f>VLOOKUP(B185,'Paras Cadd'!$D$1:$H$2,5,0)</f>
        <v>#N/A</v>
      </c>
      <c r="BU185" s="612" t="e">
        <f>VLOOKUP(B185,'ICICI Securities'!$D$1:$H$2,5,0)</f>
        <v>#N/A</v>
      </c>
      <c r="BV185" s="612" t="e">
        <f>VLOOKUP(B185,'Citius Tech'!$D$2:$H$5,5,0)</f>
        <v>#N/A</v>
      </c>
      <c r="BW185" s="612" t="e">
        <f>VLOOKUP(B185,'Buzzy Brains'!$D$2:$H$2,5,0)</f>
        <v>#N/A</v>
      </c>
      <c r="BX185" s="612" t="e">
        <f>VLOOKUP(B185,'Decimal Point'!$D$2:$H$2,5,0)</f>
        <v>#N/A</v>
      </c>
      <c r="BY185" s="612" t="e">
        <f>VLOOKUP(B185,'Sankey Business Solutions'!$D$2:$H$3,5,0)</f>
        <v>#N/A</v>
      </c>
      <c r="BZ185" s="612" t="e">
        <f>VLOOKUP(B185,'Nangia &amp; Co LLP'!$D$2:$H$2,5,0)</f>
        <v>#N/A</v>
      </c>
      <c r="CA185" s="612" t="e">
        <f>VLOOKUP(B185,'FIS Solutions India Pvt Ltd'!$D$2:$H$2,5,0)</f>
        <v>#N/A</v>
      </c>
      <c r="CB185" s="612" t="e">
        <f>VLOOKUP(B185,'Delta Technology &amp; Management '!$D$2:$H$16,5,0)</f>
        <v>#N/A</v>
      </c>
      <c r="CC185" s="612" t="e">
        <f>VLOOKUP(B185,'Espoir Networks'!$D$3:$H$11,5,0)</f>
        <v>#N/A</v>
      </c>
      <c r="CD185" s="612" t="e">
        <f>VLOOKUP(B185,'Servosys Solution'!$D$3:$H$5,5,0)</f>
        <v>#N/A</v>
      </c>
      <c r="CE185" s="612" t="e">
        <f>VLOOKUP(B185,'Ribbon Communications'!$D$3:$H$4,5,0)</f>
        <v>#N/A</v>
      </c>
      <c r="CF185" s="612">
        <f t="shared" si="7"/>
        <v>0</v>
      </c>
      <c r="CG185" s="129" t="s">
        <v>244</v>
      </c>
      <c r="CH185" s="129">
        <v>335222434886</v>
      </c>
      <c r="CI185" s="129" t="s">
        <v>244</v>
      </c>
      <c r="CJ185" s="129" t="s">
        <v>11909</v>
      </c>
      <c r="CK185" s="132">
        <v>43282</v>
      </c>
      <c r="CL185" s="129">
        <v>2021</v>
      </c>
      <c r="CM185" s="128" t="s">
        <v>6565</v>
      </c>
      <c r="CN185" s="129">
        <v>358</v>
      </c>
      <c r="CO185" s="133">
        <v>71.599999999999994</v>
      </c>
      <c r="CP185" s="129">
        <v>2015</v>
      </c>
      <c r="CQ185" s="129" t="s">
        <v>79</v>
      </c>
      <c r="CR185" s="128" t="s">
        <v>295</v>
      </c>
      <c r="CS185" s="129" t="s">
        <v>81</v>
      </c>
      <c r="CT185" s="133" t="s">
        <v>81</v>
      </c>
      <c r="CU185" s="129" t="s">
        <v>81</v>
      </c>
      <c r="CV185" s="129" t="s">
        <v>3731</v>
      </c>
      <c r="CW185" s="131" t="s">
        <v>3148</v>
      </c>
      <c r="CX185" s="131" t="s">
        <v>163</v>
      </c>
      <c r="CY185" s="129">
        <v>661</v>
      </c>
      <c r="CZ185" s="129">
        <v>81</v>
      </c>
      <c r="DA185" s="129">
        <v>2018</v>
      </c>
      <c r="DB185" s="129" t="s">
        <v>112</v>
      </c>
      <c r="DC185" s="129" t="s">
        <v>113</v>
      </c>
      <c r="DD185" s="129">
        <v>22.4375</v>
      </c>
      <c r="DE185" s="129">
        <v>70.457899999999995</v>
      </c>
      <c r="DF185" s="129">
        <v>5</v>
      </c>
      <c r="DG185" s="131" t="s">
        <v>3731</v>
      </c>
      <c r="DH185" s="131" t="s">
        <v>3731</v>
      </c>
      <c r="DI185" s="134">
        <v>6.58</v>
      </c>
      <c r="DJ185" s="134">
        <v>5.9</v>
      </c>
      <c r="DK185" s="134">
        <v>6.12</v>
      </c>
      <c r="DL185" s="131"/>
      <c r="DM185" s="129">
        <v>18.579999999999998</v>
      </c>
      <c r="DN185" s="129">
        <v>6.19</v>
      </c>
      <c r="DO185" s="129"/>
      <c r="DP185" s="131" t="s">
        <v>114</v>
      </c>
      <c r="DQ185" s="129">
        <v>0</v>
      </c>
      <c r="DR185" s="129">
        <v>2</v>
      </c>
      <c r="DS185" s="129" t="s">
        <v>83</v>
      </c>
      <c r="DT185" s="129" t="s">
        <v>83</v>
      </c>
      <c r="DU185" s="129" t="s">
        <v>83</v>
      </c>
      <c r="DV185" s="129" t="s">
        <v>83</v>
      </c>
      <c r="DW185" s="131" t="s">
        <v>83</v>
      </c>
      <c r="DX185" s="131" t="s">
        <v>84</v>
      </c>
      <c r="DY185" s="131" t="s">
        <v>81</v>
      </c>
      <c r="DZ185" s="131" t="s">
        <v>6566</v>
      </c>
      <c r="EA185" s="131" t="s">
        <v>6567</v>
      </c>
      <c r="EB185" s="131" t="s">
        <v>6568</v>
      </c>
      <c r="EC185" s="131" t="s">
        <v>762</v>
      </c>
      <c r="ED185" s="131" t="s">
        <v>89</v>
      </c>
      <c r="EE185" s="131" t="s">
        <v>81</v>
      </c>
      <c r="EF185" s="131" t="s">
        <v>6569</v>
      </c>
      <c r="EG185" s="131" t="s">
        <v>3731</v>
      </c>
      <c r="EH185" s="131" t="s">
        <v>3731</v>
      </c>
      <c r="EI185" s="131" t="s">
        <v>6570</v>
      </c>
      <c r="EJ185" s="135" t="s">
        <v>6571</v>
      </c>
      <c r="EK185" s="135" t="s">
        <v>6572</v>
      </c>
      <c r="EL185" s="135" t="s">
        <v>6573</v>
      </c>
      <c r="EM185" s="135" t="s">
        <v>6574</v>
      </c>
      <c r="EN185" s="131" t="s">
        <v>81</v>
      </c>
    </row>
    <row r="186" spans="1:145" ht="18" thickTop="1" thickBot="1">
      <c r="A186" s="575">
        <f t="shared" si="8"/>
        <v>185</v>
      </c>
      <c r="B186" s="572" t="s">
        <v>7232</v>
      </c>
      <c r="C186" s="600" t="s">
        <v>7233</v>
      </c>
      <c r="D186" s="570" t="s">
        <v>13209</v>
      </c>
      <c r="E186" s="568" t="str">
        <f t="shared" si="6"/>
        <v>Placed</v>
      </c>
      <c r="F186" s="570" t="s">
        <v>12493</v>
      </c>
      <c r="G186" s="570" t="s">
        <v>226</v>
      </c>
      <c r="H186" s="131" t="str">
        <f>VLOOKUP(B186,CMPN3!C:E,3,0)</f>
        <v>Direct Second Year Engineering without live KT</v>
      </c>
      <c r="I186" s="610" t="s">
        <v>7234</v>
      </c>
      <c r="J186" s="572">
        <v>22</v>
      </c>
      <c r="K186" s="611" t="s">
        <v>7235</v>
      </c>
      <c r="L186" s="611" t="s">
        <v>73</v>
      </c>
      <c r="M186" s="611" t="s">
        <v>7236</v>
      </c>
      <c r="N186" s="612" t="s">
        <v>7231</v>
      </c>
      <c r="O186" s="612">
        <v>8451986726</v>
      </c>
      <c r="P186" s="612">
        <v>8451986726</v>
      </c>
      <c r="Q186" s="612" t="e">
        <f>VLOOKUP(B186,'TCS CON'!$D$1:$H$98,5,0)</f>
        <v>#N/A</v>
      </c>
      <c r="R186" s="612" t="e">
        <f>VLOOKUP(B186,LTI!$C$1:$H$46,6,0)</f>
        <v>#N/A</v>
      </c>
      <c r="S186" s="612">
        <f>VLOOKUP(B186,JARO!$E$2:$I$11,5,0)</f>
        <v>660000</v>
      </c>
      <c r="T186" s="612" t="e">
        <f>VLOOKUP(B186,Capgemini!$D$3:$H$78,5,0)</f>
        <v>#N/A</v>
      </c>
      <c r="U186" s="612" t="e">
        <f>VLOOKUP(B186,Carwale!$D$1:$H$4,5,0)</f>
        <v>#N/A</v>
      </c>
      <c r="V186" s="612" t="e">
        <f>VLOOKUP(B186,'Interactive Brokers'!E:I,5,0)</f>
        <v>#N/A</v>
      </c>
      <c r="W186" s="612" t="e">
        <f>VLOOKUP(B186,'REL Jio'!E:I,5,0)</f>
        <v>#N/A</v>
      </c>
      <c r="X186" s="612" t="e">
        <f>VLOOKUP(B186,'Sciative Sol'!E:I,5,0)</f>
        <v>#N/A</v>
      </c>
      <c r="Y186" s="612" t="e">
        <f>VLOOKUP(B186,'Hexaware Tech'!E:I,5,0)</f>
        <v>#N/A</v>
      </c>
      <c r="Z186" s="612" t="e">
        <f>VLOOKUP(B186,Axis!D:H,5,0)</f>
        <v>#N/A</v>
      </c>
      <c r="AA186" s="612" t="e">
        <f>VLOOKUP(B186,Ugam!$D$3:$H$26,5,0)</f>
        <v>#N/A</v>
      </c>
      <c r="AB186" s="612" t="e">
        <f>VLOOKUP(B186,Zeus!F:J,5,0)</f>
        <v>#N/A</v>
      </c>
      <c r="AC186" s="612" t="e">
        <f>VLOOKUP(B186,Montran!F:J,5,0)</f>
        <v>#N/A</v>
      </c>
      <c r="AD186" s="612" t="e">
        <f>VLOOKUP(B186,Endurance!G186:L186,5,0)</f>
        <v>#N/A</v>
      </c>
      <c r="AE186" s="612" t="e">
        <f>VLOOKUP(B186,'Swabhav Techlabs'!$F$1:$J$2,5,0)</f>
        <v>#N/A</v>
      </c>
      <c r="AF186" s="612" t="e">
        <f>VLOOKUP(B186,'Quality Kiosk'!$F$1:$J$18,5,0)</f>
        <v>#N/A</v>
      </c>
      <c r="AG186" s="612" t="e">
        <f>VLOOKUP(B186,'Lemon VB'!$F$1:$J$2,5,0)</f>
        <v>#N/A</v>
      </c>
      <c r="AH186" s="612" t="e">
        <f>VLOOKUP(B186,Gocomet!$E$1:$I$3,5,0)</f>
        <v>#N/A</v>
      </c>
      <c r="AI186" s="612" t="e">
        <f>VLOOKUP(B186,'Ingram Micro'!$E$1:$I$8,5,0)</f>
        <v>#N/A</v>
      </c>
      <c r="AJ186" s="612" t="e">
        <f>VLOOKUP(B186,'DePronto Infotech'!$E$1:$I$2,5,0)</f>
        <v>#N/A</v>
      </c>
      <c r="AK186" s="612" t="e">
        <f>VLOOKUP(B186,'Reliance Retail'!$E$1:$I$4,5,0)</f>
        <v>#N/A</v>
      </c>
      <c r="AL186" s="612" t="e">
        <f>VLOOKUP(B186,'Bright Champs'!$D$1:$H$13,5,0)</f>
        <v>#N/A</v>
      </c>
      <c r="AM186" s="612" t="e">
        <f>VLOOKUP(B186,Neosoft!$E$1:$I$12,5,0)</f>
        <v>#N/A</v>
      </c>
      <c r="AN186" s="612" t="e">
        <f>VLOOKUP(B186,Infosys!$E$1:$I$3,5,0)</f>
        <v>#N/A</v>
      </c>
      <c r="AO186" s="612" t="e">
        <f>VLOOKUP(B186,Cerelabs!$E$1:$I$5,5,0)</f>
        <v>#N/A</v>
      </c>
      <c r="AP186" s="612" t="e">
        <f>VLOOKUP(B186,'Neebal Technologies'!$D$1:$H$2,5,0)</f>
        <v>#N/A</v>
      </c>
      <c r="AQ186" s="612" t="e">
        <f>VLOOKUP(B186,'Vertiv Energy'!$D$1:$H$2,5,0)</f>
        <v>#N/A</v>
      </c>
      <c r="AR186" s="612" t="e">
        <f>VLOOKUP(B186,'Acidaes Solutions (CRMNEXT)'!$D$1:$H$3,5,0)</f>
        <v>#N/A</v>
      </c>
      <c r="AS186" s="612" t="e">
        <f>VLOOKUP(B186,Growisto!$D$1:$H$2,5,0)</f>
        <v>#N/A</v>
      </c>
      <c r="AT186" s="612" t="e">
        <f>VLOOKUP(B186,'9.9 Mediaworx - Digit'!$D$1:$H$2,5,0)</f>
        <v>#N/A</v>
      </c>
      <c r="AU186" s="612" t="e">
        <f>VLOOKUP(B186,'Vistaar systems Pvt Ltd'!$D$2:$H$3,5,0)</f>
        <v>#N/A</v>
      </c>
      <c r="AV186" s="612" t="e">
        <f>VLOOKUP(B186,'Course 5i'!$D$2:$H$11,5,0)</f>
        <v>#N/A</v>
      </c>
      <c r="AW186" s="612" t="e">
        <f>VLOOKUP(B186,'Radiant Appliances &amp; Electronic'!$D$1:$H$13,5,0)</f>
        <v>#N/A</v>
      </c>
      <c r="AX186" s="612" t="e">
        <f>VLOOKUP(B186,'Atos Global'!$D$3:$H$27,5,0)</f>
        <v>#N/A</v>
      </c>
      <c r="AY186" s="612" t="e">
        <f>VLOOKUP(B186,'Saama Technologies'!$D$1:$H$2,5,0)</f>
        <v>#N/A</v>
      </c>
      <c r="AZ186" s="612" t="e">
        <f>VLOOKUP(B186,'Multiplier Solutions'!$D$1:$H$2,5,0)</f>
        <v>#N/A</v>
      </c>
      <c r="BA186" s="612" t="e">
        <f>VLOOKUP(B186,GEP!$D$2:$H$5,5,0)</f>
        <v>#N/A</v>
      </c>
      <c r="BB186" s="612" t="e">
        <f>VLOOKUP(B186,Accenture!$D$1:$H$6,5,0)</f>
        <v>#N/A</v>
      </c>
      <c r="BC186" s="612" t="e">
        <f>VLOOKUP(B186,'Endurance International Group'!$D$1:$H$2,5,0)</f>
        <v>#N/A</v>
      </c>
      <c r="BD186" s="612" t="e">
        <f>VLOOKUP(B186,Newgen!$D$1:$H$2,5,0)</f>
        <v>#N/A</v>
      </c>
      <c r="BE186" s="612" t="e">
        <f>VLOOKUP(B186,'3D Incredible'!D186:H186,5,0)</f>
        <v>#N/A</v>
      </c>
      <c r="BF186" s="612" t="e">
        <f>VLOOKUP(B186,'Raja Software Labs'!$D$2:$H$2,5,0)</f>
        <v>#N/A</v>
      </c>
      <c r="BG186" s="612" t="e">
        <f>VLOOKUP(B186,Wipro!$D$1:$H$2,5,0)</f>
        <v>#N/A</v>
      </c>
      <c r="BH186" s="612" t="e">
        <f>VLOOKUP(B186,'Perch Technologies'!$D$2:$H$2,5,0)</f>
        <v>#N/A</v>
      </c>
      <c r="BI186" s="612" t="e">
        <f>VLOOKUP(B186,'Morning Star'!$D$1:$H$6,5,0)</f>
        <v>#N/A</v>
      </c>
      <c r="BJ186" s="612" t="e">
        <f>VLOOKUP(B186,Flexiloans!$D$1:$H$2,5,0)</f>
        <v>#N/A</v>
      </c>
      <c r="BK186" s="612" t="e">
        <f>VLOOKUP(B186,'Thirdware Solutions'!$D$1:$H$2,5,0)</f>
        <v>#N/A</v>
      </c>
      <c r="BL186" s="612" t="e">
        <f>VLOOKUP(B186,Tescom!$D$1:$H$8,5,0)</f>
        <v>#N/A</v>
      </c>
      <c r="BM186" s="612" t="e">
        <f>VLOOKUP(B186,'Cogno AI'!$D$1:$H$2,5,0)</f>
        <v>#N/A</v>
      </c>
      <c r="BN186" s="612" t="e">
        <f>VLOOKUP(B186,'ABM Knowledgeware'!$D$1:$H$2,5,0)</f>
        <v>#N/A</v>
      </c>
      <c r="BO186" s="612" t="e">
        <f>VLOOKUP(B186,'Concerto Software'!$D$1:$H$3,5,0)</f>
        <v>#N/A</v>
      </c>
      <c r="BP186" s="612" t="e">
        <f>VLOOKUP(B186,'My Captain'!$D$1:$H$4,5,0)</f>
        <v>#N/A</v>
      </c>
      <c r="BQ186" s="612" t="e">
        <f>VLOOKUP(B186,'Finoux Solutions'!$D$2:$H$4,5,0)</f>
        <v>#N/A</v>
      </c>
      <c r="BR186" s="612" t="e">
        <f>VLOOKUP(B186,'MITR Learning'!$D$1:$H$2,5,0)</f>
        <v>#N/A</v>
      </c>
      <c r="BS186" s="612" t="e">
        <f>VLOOKUP(B186,Nucsoft!$D$2:$H$6,5,0)</f>
        <v>#N/A</v>
      </c>
      <c r="BT186" s="612" t="e">
        <f>VLOOKUP(B186,'Paras Cadd'!$D$1:$H$2,5,0)</f>
        <v>#N/A</v>
      </c>
      <c r="BU186" s="612" t="e">
        <f>VLOOKUP(B186,'ICICI Securities'!$D$1:$H$2,5,0)</f>
        <v>#N/A</v>
      </c>
      <c r="BV186" s="612" t="e">
        <f>VLOOKUP(B186,'Citius Tech'!$D$2:$H$5,5,0)</f>
        <v>#N/A</v>
      </c>
      <c r="BW186" s="612" t="e">
        <f>VLOOKUP(B186,'Buzzy Brains'!$D$2:$H$2,5,0)</f>
        <v>#N/A</v>
      </c>
      <c r="BX186" s="612" t="e">
        <f>VLOOKUP(B186,'Decimal Point'!$D$2:$H$2,5,0)</f>
        <v>#N/A</v>
      </c>
      <c r="BY186" s="612" t="e">
        <f>VLOOKUP(B186,'Sankey Business Solutions'!$D$2:$H$3,5,0)</f>
        <v>#N/A</v>
      </c>
      <c r="BZ186" s="612" t="e">
        <f>VLOOKUP(B186,'Nangia &amp; Co LLP'!$D$2:$H$2,5,0)</f>
        <v>#N/A</v>
      </c>
      <c r="CA186" s="612" t="e">
        <f>VLOOKUP(B186,'FIS Solutions India Pvt Ltd'!$D$2:$H$2,5,0)</f>
        <v>#N/A</v>
      </c>
      <c r="CB186" s="612" t="e">
        <f>VLOOKUP(B186,'Delta Technology &amp; Management '!$D$2:$H$16,5,0)</f>
        <v>#N/A</v>
      </c>
      <c r="CC186" s="612" t="e">
        <f>VLOOKUP(B186,'Espoir Networks'!$D$3:$H$11,5,0)</f>
        <v>#N/A</v>
      </c>
      <c r="CD186" s="612" t="e">
        <f>VLOOKUP(B186,'Servosys Solution'!$D$3:$H$5,5,0)</f>
        <v>#N/A</v>
      </c>
      <c r="CE186" s="612" t="e">
        <f>VLOOKUP(B186,'Ribbon Communications'!$D$3:$H$4,5,0)</f>
        <v>#N/A</v>
      </c>
      <c r="CF186" s="612">
        <f t="shared" si="7"/>
        <v>1</v>
      </c>
      <c r="CG186" s="129" t="s">
        <v>7237</v>
      </c>
      <c r="CH186" s="129" t="s">
        <v>7238</v>
      </c>
      <c r="CI186" s="129" t="s">
        <v>134</v>
      </c>
      <c r="CJ186" s="129" t="s">
        <v>11909</v>
      </c>
      <c r="CK186" s="132">
        <v>43282</v>
      </c>
      <c r="CL186" s="129">
        <v>2021</v>
      </c>
      <c r="CM186" s="128" t="s">
        <v>7239</v>
      </c>
      <c r="CN186" s="129">
        <v>408</v>
      </c>
      <c r="CO186" s="133">
        <v>81.599999999999994</v>
      </c>
      <c r="CP186" s="129">
        <v>2014</v>
      </c>
      <c r="CQ186" s="129" t="s">
        <v>79</v>
      </c>
      <c r="CR186" s="128" t="s">
        <v>7240</v>
      </c>
      <c r="CS186" s="129">
        <v>381</v>
      </c>
      <c r="CT186" s="133">
        <v>58.62</v>
      </c>
      <c r="CU186" s="129">
        <v>2016</v>
      </c>
      <c r="CV186" s="129" t="s">
        <v>79</v>
      </c>
      <c r="CW186" s="131" t="s">
        <v>490</v>
      </c>
      <c r="CX186" s="131" t="s">
        <v>3331</v>
      </c>
      <c r="CY186" s="129">
        <v>1348</v>
      </c>
      <c r="CZ186" s="129">
        <v>84.25</v>
      </c>
      <c r="DA186" s="129">
        <v>2018</v>
      </c>
      <c r="DB186" s="129" t="s">
        <v>944</v>
      </c>
      <c r="DC186" s="129" t="s">
        <v>113</v>
      </c>
      <c r="DD186" s="129">
        <v>75.19</v>
      </c>
      <c r="DE186" s="129">
        <v>75.540000000000006</v>
      </c>
      <c r="DF186" s="129">
        <v>0</v>
      </c>
      <c r="DG186" s="131" t="s">
        <v>81</v>
      </c>
      <c r="DH186" s="131" t="s">
        <v>81</v>
      </c>
      <c r="DI186" s="134">
        <v>7.27</v>
      </c>
      <c r="DJ186" s="134">
        <v>7.48</v>
      </c>
      <c r="DK186" s="134">
        <v>7.56</v>
      </c>
      <c r="DL186" s="134">
        <v>8.07</v>
      </c>
      <c r="DM186" s="129">
        <v>30.38</v>
      </c>
      <c r="DN186" s="129">
        <v>7.59</v>
      </c>
      <c r="DO186" s="129"/>
      <c r="DP186" s="131" t="s">
        <v>338</v>
      </c>
      <c r="DQ186" s="129">
        <v>0</v>
      </c>
      <c r="DR186" s="129">
        <v>0</v>
      </c>
      <c r="DS186" s="129" t="s">
        <v>83</v>
      </c>
      <c r="DT186" s="129" t="s">
        <v>255</v>
      </c>
      <c r="DU186" s="129" t="s">
        <v>255</v>
      </c>
      <c r="DV186" s="129" t="s">
        <v>83</v>
      </c>
      <c r="DW186" s="131" t="s">
        <v>83</v>
      </c>
      <c r="DX186" s="131" t="s">
        <v>84</v>
      </c>
      <c r="DY186" s="131" t="s">
        <v>81</v>
      </c>
      <c r="DZ186" s="131" t="s">
        <v>7241</v>
      </c>
      <c r="EA186" s="131" t="s">
        <v>1652</v>
      </c>
      <c r="EB186" s="131" t="s">
        <v>7242</v>
      </c>
      <c r="EC186" s="131" t="s">
        <v>88</v>
      </c>
      <c r="ED186" s="131" t="s">
        <v>89</v>
      </c>
      <c r="EE186" s="131" t="s">
        <v>7243</v>
      </c>
      <c r="EF186" s="131" t="s">
        <v>7244</v>
      </c>
      <c r="EG186" s="131" t="s">
        <v>7245</v>
      </c>
      <c r="EH186" s="131" t="s">
        <v>968</v>
      </c>
      <c r="EI186" s="131" t="s">
        <v>6703</v>
      </c>
      <c r="EJ186" s="135" t="s">
        <v>7246</v>
      </c>
      <c r="EK186" s="135" t="s">
        <v>7247</v>
      </c>
      <c r="EL186" s="135" t="s">
        <v>7248</v>
      </c>
      <c r="EM186" s="135" t="s">
        <v>7249</v>
      </c>
      <c r="EN186" s="131" t="s">
        <v>81</v>
      </c>
    </row>
    <row r="187" spans="1:145" ht="18" thickTop="1" thickBot="1">
      <c r="A187" s="575">
        <f t="shared" si="8"/>
        <v>186</v>
      </c>
      <c r="B187" s="572" t="s">
        <v>7366</v>
      </c>
      <c r="C187" s="600" t="s">
        <v>11798</v>
      </c>
      <c r="D187" s="570" t="s">
        <v>13208</v>
      </c>
      <c r="E187" s="568" t="str">
        <f t="shared" si="6"/>
        <v>Not Placed</v>
      </c>
      <c r="F187" s="570" t="s">
        <v>12493</v>
      </c>
      <c r="G187" s="570" t="s">
        <v>226</v>
      </c>
      <c r="H187" s="131" t="str">
        <f>VLOOKUP(B187,CMPN3!C:E,3,0)</f>
        <v>Direct Second Year Engineering without live KT</v>
      </c>
      <c r="I187" s="610" t="s">
        <v>7368</v>
      </c>
      <c r="J187" s="572">
        <v>21</v>
      </c>
      <c r="K187" s="611" t="s">
        <v>7369</v>
      </c>
      <c r="L187" s="611" t="s">
        <v>3182</v>
      </c>
      <c r="M187" s="611" t="s">
        <v>7370</v>
      </c>
      <c r="N187" s="612" t="s">
        <v>7371</v>
      </c>
      <c r="O187" s="612">
        <v>9920584191</v>
      </c>
      <c r="P187" s="612">
        <v>9920584191</v>
      </c>
      <c r="Q187" s="612" t="e">
        <f>VLOOKUP(B187,'TCS CON'!$D$1:$H$98,5,0)</f>
        <v>#N/A</v>
      </c>
      <c r="R187" s="612" t="e">
        <f>VLOOKUP(B187,LTI!$C$1:$H$46,6,0)</f>
        <v>#N/A</v>
      </c>
      <c r="S187" s="612" t="e">
        <f>VLOOKUP(B187,JARO!$E$2:$I$11,5,0)</f>
        <v>#N/A</v>
      </c>
      <c r="T187" s="612" t="e">
        <f>VLOOKUP(B187,Capgemini!$D$3:$H$78,5,0)</f>
        <v>#N/A</v>
      </c>
      <c r="U187" s="612" t="e">
        <f>VLOOKUP(B187,Carwale!$D$1:$H$4,5,0)</f>
        <v>#N/A</v>
      </c>
      <c r="V187" s="612" t="e">
        <f>VLOOKUP(B187,'Interactive Brokers'!E:I,5,0)</f>
        <v>#N/A</v>
      </c>
      <c r="W187" s="612" t="e">
        <f>VLOOKUP(B187,'REL Jio'!E:I,5,0)</f>
        <v>#N/A</v>
      </c>
      <c r="X187" s="612" t="e">
        <f>VLOOKUP(B187,'Sciative Sol'!E:I,5,0)</f>
        <v>#N/A</v>
      </c>
      <c r="Y187" s="612" t="e">
        <f>VLOOKUP(B187,'Hexaware Tech'!E:I,5,0)</f>
        <v>#N/A</v>
      </c>
      <c r="Z187" s="612" t="e">
        <f>VLOOKUP(B187,Axis!D:H,5,0)</f>
        <v>#N/A</v>
      </c>
      <c r="AA187" s="612" t="e">
        <f>VLOOKUP(B187,Ugam!$D$3:$H$26,5,0)</f>
        <v>#N/A</v>
      </c>
      <c r="AB187" s="612" t="e">
        <f>VLOOKUP(B187,Zeus!F:J,5,0)</f>
        <v>#N/A</v>
      </c>
      <c r="AC187" s="612" t="e">
        <f>VLOOKUP(B187,Montran!F:J,5,0)</f>
        <v>#N/A</v>
      </c>
      <c r="AD187" s="612" t="e">
        <f>VLOOKUP(B187,Endurance!G187:L187,5,0)</f>
        <v>#N/A</v>
      </c>
      <c r="AE187" s="612" t="e">
        <f>VLOOKUP(B187,'Swabhav Techlabs'!$F$1:$J$2,5,0)</f>
        <v>#N/A</v>
      </c>
      <c r="AF187" s="612" t="e">
        <f>VLOOKUP(B187,'Quality Kiosk'!$F$1:$J$18,5,0)</f>
        <v>#N/A</v>
      </c>
      <c r="AG187" s="612" t="e">
        <f>VLOOKUP(B187,'Lemon VB'!$F$1:$J$2,5,0)</f>
        <v>#N/A</v>
      </c>
      <c r="AH187" s="612" t="e">
        <f>VLOOKUP(B187,Gocomet!$E$1:$I$3,5,0)</f>
        <v>#N/A</v>
      </c>
      <c r="AI187" s="612" t="e">
        <f>VLOOKUP(B187,'Ingram Micro'!$E$1:$I$8,5,0)</f>
        <v>#N/A</v>
      </c>
      <c r="AJ187" s="612" t="e">
        <f>VLOOKUP(B187,'DePronto Infotech'!$E$1:$I$2,5,0)</f>
        <v>#N/A</v>
      </c>
      <c r="AK187" s="612" t="e">
        <f>VLOOKUP(B187,'Reliance Retail'!$E$1:$I$4,5,0)</f>
        <v>#N/A</v>
      </c>
      <c r="AL187" s="612" t="e">
        <f>VLOOKUP(B187,'Bright Champs'!$D$1:$H$13,5,0)</f>
        <v>#N/A</v>
      </c>
      <c r="AM187" s="612" t="e">
        <f>VLOOKUP(B187,Neosoft!$E$1:$I$12,5,0)</f>
        <v>#N/A</v>
      </c>
      <c r="AN187" s="612" t="e">
        <f>VLOOKUP(B187,Infosys!$E$1:$I$3,5,0)</f>
        <v>#N/A</v>
      </c>
      <c r="AO187" s="612" t="e">
        <f>VLOOKUP(B187,Cerelabs!$E$1:$I$5,5,0)</f>
        <v>#N/A</v>
      </c>
      <c r="AP187" s="612" t="e">
        <f>VLOOKUP(B187,'Neebal Technologies'!$D$1:$H$2,5,0)</f>
        <v>#N/A</v>
      </c>
      <c r="AQ187" s="612" t="e">
        <f>VLOOKUP(B187,'Vertiv Energy'!$D$1:$H$2,5,0)</f>
        <v>#N/A</v>
      </c>
      <c r="AR187" s="612" t="e">
        <f>VLOOKUP(B187,'Acidaes Solutions (CRMNEXT)'!$D$1:$H$3,5,0)</f>
        <v>#N/A</v>
      </c>
      <c r="AS187" s="612" t="e">
        <f>VLOOKUP(B187,Growisto!$D$1:$H$2,5,0)</f>
        <v>#N/A</v>
      </c>
      <c r="AT187" s="612" t="e">
        <f>VLOOKUP(B187,'9.9 Mediaworx - Digit'!$D$1:$H$2,5,0)</f>
        <v>#N/A</v>
      </c>
      <c r="AU187" s="612" t="e">
        <f>VLOOKUP(B187,'Vistaar systems Pvt Ltd'!$D$2:$H$3,5,0)</f>
        <v>#N/A</v>
      </c>
      <c r="AV187" s="612" t="e">
        <f>VLOOKUP(B187,'Course 5i'!$D$2:$H$11,5,0)</f>
        <v>#N/A</v>
      </c>
      <c r="AW187" s="612" t="e">
        <f>VLOOKUP(B187,'Radiant Appliances &amp; Electronic'!$D$1:$H$13,5,0)</f>
        <v>#N/A</v>
      </c>
      <c r="AX187" s="612" t="e">
        <f>VLOOKUP(B187,'Atos Global'!$D$3:$H$27,5,0)</f>
        <v>#N/A</v>
      </c>
      <c r="AY187" s="612" t="e">
        <f>VLOOKUP(B187,'Saama Technologies'!$D$1:$H$2,5,0)</f>
        <v>#N/A</v>
      </c>
      <c r="AZ187" s="612" t="e">
        <f>VLOOKUP(B187,'Multiplier Solutions'!$D$1:$H$2,5,0)</f>
        <v>#N/A</v>
      </c>
      <c r="BA187" s="612" t="e">
        <f>VLOOKUP(B187,GEP!$D$2:$H$5,5,0)</f>
        <v>#N/A</v>
      </c>
      <c r="BB187" s="612" t="e">
        <f>VLOOKUP(B187,Accenture!$D$1:$H$6,5,0)</f>
        <v>#N/A</v>
      </c>
      <c r="BC187" s="612" t="e">
        <f>VLOOKUP(B187,'Endurance International Group'!$D$1:$H$2,5,0)</f>
        <v>#N/A</v>
      </c>
      <c r="BD187" s="612" t="e">
        <f>VLOOKUP(B187,Newgen!$D$1:$H$2,5,0)</f>
        <v>#N/A</v>
      </c>
      <c r="BE187" s="612" t="e">
        <f>VLOOKUP(B187,'3D Incredible'!D187:H187,5,0)</f>
        <v>#N/A</v>
      </c>
      <c r="BF187" s="612" t="e">
        <f>VLOOKUP(B187,'Raja Software Labs'!$D$2:$H$2,5,0)</f>
        <v>#N/A</v>
      </c>
      <c r="BG187" s="612" t="e">
        <f>VLOOKUP(B187,Wipro!$D$1:$H$2,5,0)</f>
        <v>#N/A</v>
      </c>
      <c r="BH187" s="612" t="e">
        <f>VLOOKUP(B187,'Perch Technologies'!$D$2:$H$2,5,0)</f>
        <v>#N/A</v>
      </c>
      <c r="BI187" s="612" t="e">
        <f>VLOOKUP(B187,'Morning Star'!$D$1:$H$6,5,0)</f>
        <v>#N/A</v>
      </c>
      <c r="BJ187" s="612" t="e">
        <f>VLOOKUP(B187,Flexiloans!$D$1:$H$2,5,0)</f>
        <v>#N/A</v>
      </c>
      <c r="BK187" s="612" t="e">
        <f>VLOOKUP(B187,'Thirdware Solutions'!$D$1:$H$2,5,0)</f>
        <v>#N/A</v>
      </c>
      <c r="BL187" s="612" t="e">
        <f>VLOOKUP(B187,Tescom!$D$1:$H$8,5,0)</f>
        <v>#N/A</v>
      </c>
      <c r="BM187" s="612" t="e">
        <f>VLOOKUP(B187,'Cogno AI'!$D$1:$H$2,5,0)</f>
        <v>#N/A</v>
      </c>
      <c r="BN187" s="612" t="e">
        <f>VLOOKUP(B187,'ABM Knowledgeware'!$D$1:$H$2,5,0)</f>
        <v>#N/A</v>
      </c>
      <c r="BO187" s="612" t="e">
        <f>VLOOKUP(B187,'Concerto Software'!$D$1:$H$3,5,0)</f>
        <v>#N/A</v>
      </c>
      <c r="BP187" s="612" t="e">
        <f>VLOOKUP(B187,'My Captain'!$D$1:$H$4,5,0)</f>
        <v>#N/A</v>
      </c>
      <c r="BQ187" s="612" t="e">
        <f>VLOOKUP(B187,'Finoux Solutions'!$D$2:$H$4,5,0)</f>
        <v>#N/A</v>
      </c>
      <c r="BR187" s="612" t="e">
        <f>VLOOKUP(B187,'MITR Learning'!$D$1:$H$2,5,0)</f>
        <v>#N/A</v>
      </c>
      <c r="BS187" s="612" t="e">
        <f>VLOOKUP(B187,Nucsoft!$D$2:$H$6,5,0)</f>
        <v>#N/A</v>
      </c>
      <c r="BT187" s="612" t="e">
        <f>VLOOKUP(B187,'Paras Cadd'!$D$1:$H$2,5,0)</f>
        <v>#N/A</v>
      </c>
      <c r="BU187" s="612" t="e">
        <f>VLOOKUP(B187,'ICICI Securities'!$D$1:$H$2,5,0)</f>
        <v>#N/A</v>
      </c>
      <c r="BV187" s="612" t="e">
        <f>VLOOKUP(B187,'Citius Tech'!$D$2:$H$5,5,0)</f>
        <v>#N/A</v>
      </c>
      <c r="BW187" s="612" t="e">
        <f>VLOOKUP(B187,'Buzzy Brains'!$D$2:$H$2,5,0)</f>
        <v>#N/A</v>
      </c>
      <c r="BX187" s="612" t="e">
        <f>VLOOKUP(B187,'Decimal Point'!$D$2:$H$2,5,0)</f>
        <v>#N/A</v>
      </c>
      <c r="BY187" s="612" t="e">
        <f>VLOOKUP(B187,'Sankey Business Solutions'!$D$2:$H$3,5,0)</f>
        <v>#N/A</v>
      </c>
      <c r="BZ187" s="612" t="e">
        <f>VLOOKUP(B187,'Nangia &amp; Co LLP'!$D$2:$H$2,5,0)</f>
        <v>#N/A</v>
      </c>
      <c r="CA187" s="612" t="e">
        <f>VLOOKUP(B187,'FIS Solutions India Pvt Ltd'!$D$2:$H$2,5,0)</f>
        <v>#N/A</v>
      </c>
      <c r="CB187" s="612" t="e">
        <f>VLOOKUP(B187,'Delta Technology &amp; Management '!$D$2:$H$16,5,0)</f>
        <v>#N/A</v>
      </c>
      <c r="CC187" s="612" t="e">
        <f>VLOOKUP(B187,'Espoir Networks'!$D$3:$H$11,5,0)</f>
        <v>#N/A</v>
      </c>
      <c r="CD187" s="612" t="e">
        <f>VLOOKUP(B187,'Servosys Solution'!$D$3:$H$5,5,0)</f>
        <v>#N/A</v>
      </c>
      <c r="CE187" s="612" t="e">
        <f>VLOOKUP(B187,'Ribbon Communications'!$D$3:$H$4,5,0)</f>
        <v>#N/A</v>
      </c>
      <c r="CF187" s="612">
        <f t="shared" si="7"/>
        <v>0</v>
      </c>
      <c r="CG187" s="129" t="s">
        <v>7372</v>
      </c>
      <c r="CH187" s="129">
        <v>265077748526</v>
      </c>
      <c r="CI187" s="129" t="s">
        <v>7373</v>
      </c>
      <c r="CJ187" s="129" t="s">
        <v>11909</v>
      </c>
      <c r="CK187" s="132">
        <v>43282</v>
      </c>
      <c r="CL187" s="129">
        <v>2021</v>
      </c>
      <c r="CM187" s="128" t="s">
        <v>11968</v>
      </c>
      <c r="CN187" s="129">
        <v>442</v>
      </c>
      <c r="CO187" s="133">
        <v>88.4</v>
      </c>
      <c r="CP187" s="129">
        <v>2014</v>
      </c>
      <c r="CQ187" s="129" t="s">
        <v>79</v>
      </c>
      <c r="CR187" s="128" t="s">
        <v>12166</v>
      </c>
      <c r="CS187" s="129">
        <v>365</v>
      </c>
      <c r="CT187" s="133">
        <v>56.15</v>
      </c>
      <c r="CU187" s="129">
        <v>2016</v>
      </c>
      <c r="CV187" s="129" t="s">
        <v>79</v>
      </c>
      <c r="CW187" s="131" t="s">
        <v>110</v>
      </c>
      <c r="CX187" s="131" t="s">
        <v>111</v>
      </c>
      <c r="CY187" s="129">
        <v>1433</v>
      </c>
      <c r="CZ187" s="129">
        <v>84.29</v>
      </c>
      <c r="DA187" s="129">
        <v>2018</v>
      </c>
      <c r="DB187" s="129" t="s">
        <v>944</v>
      </c>
      <c r="DC187" s="129" t="s">
        <v>113</v>
      </c>
      <c r="DD187" s="129">
        <v>38.072400000000002</v>
      </c>
      <c r="DE187" s="129">
        <v>38.127499999999998</v>
      </c>
      <c r="DF187" s="129">
        <v>0</v>
      </c>
      <c r="DG187" s="131" t="s">
        <v>81</v>
      </c>
      <c r="DH187" s="131" t="s">
        <v>81</v>
      </c>
      <c r="DI187" s="134">
        <v>7.31</v>
      </c>
      <c r="DJ187" s="134">
        <v>6.63</v>
      </c>
      <c r="DK187" s="134">
        <v>6.51</v>
      </c>
      <c r="DL187" s="131"/>
      <c r="DM187" s="129">
        <v>20.45</v>
      </c>
      <c r="DN187" s="129">
        <v>6.8159999999999998</v>
      </c>
      <c r="DO187" s="129"/>
      <c r="DP187" s="131" t="s">
        <v>114</v>
      </c>
      <c r="DQ187" s="129">
        <v>0</v>
      </c>
      <c r="DR187" s="129">
        <v>0</v>
      </c>
      <c r="DS187" s="129" t="s">
        <v>255</v>
      </c>
      <c r="DT187" s="129" t="s">
        <v>255</v>
      </c>
      <c r="DU187" s="129" t="s">
        <v>255</v>
      </c>
      <c r="DV187" s="129" t="s">
        <v>83</v>
      </c>
      <c r="DW187" s="131" t="s">
        <v>83</v>
      </c>
      <c r="DX187" s="131" t="s">
        <v>84</v>
      </c>
      <c r="DY187" s="131" t="s">
        <v>81</v>
      </c>
      <c r="DZ187" s="131" t="s">
        <v>7376</v>
      </c>
      <c r="EA187" s="131" t="s">
        <v>781</v>
      </c>
      <c r="EB187" s="131" t="s">
        <v>7377</v>
      </c>
      <c r="EC187" s="131" t="s">
        <v>762</v>
      </c>
      <c r="ED187" s="131" t="s">
        <v>89</v>
      </c>
      <c r="EE187" s="131" t="s">
        <v>7378</v>
      </c>
      <c r="EF187" s="131" t="s">
        <v>7379</v>
      </c>
      <c r="EG187" s="131" t="s">
        <v>7380</v>
      </c>
      <c r="EH187" s="131" t="s">
        <v>7381</v>
      </c>
      <c r="EI187" s="131" t="s">
        <v>7382</v>
      </c>
      <c r="EJ187" s="135" t="s">
        <v>7383</v>
      </c>
      <c r="EK187" s="135" t="s">
        <v>7384</v>
      </c>
      <c r="EL187" s="135" t="s">
        <v>7385</v>
      </c>
      <c r="EM187" s="135" t="s">
        <v>7386</v>
      </c>
      <c r="EN187" s="131" t="s">
        <v>81</v>
      </c>
    </row>
    <row r="188" spans="1:145" ht="18" thickTop="1" thickBot="1">
      <c r="A188" s="575">
        <f t="shared" si="8"/>
        <v>187</v>
      </c>
      <c r="B188" s="572" t="s">
        <v>7422</v>
      </c>
      <c r="C188" s="600" t="s">
        <v>11799</v>
      </c>
      <c r="D188" s="570" t="s">
        <v>13208</v>
      </c>
      <c r="E188" s="568" t="str">
        <f t="shared" si="6"/>
        <v>Not Placed</v>
      </c>
      <c r="F188" s="570" t="s">
        <v>12493</v>
      </c>
      <c r="G188" s="570" t="s">
        <v>226</v>
      </c>
      <c r="H188" s="131" t="str">
        <f>VLOOKUP(B188,CMPN3!C:E,3,0)</f>
        <v>Direct Second Year Engineering without live KT</v>
      </c>
      <c r="I188" s="610" t="s">
        <v>4493</v>
      </c>
      <c r="J188" s="572">
        <v>21</v>
      </c>
      <c r="K188" s="611" t="s">
        <v>7424</v>
      </c>
      <c r="L188" s="611" t="s">
        <v>7424</v>
      </c>
      <c r="M188" s="611" t="s">
        <v>7425</v>
      </c>
      <c r="N188" s="612" t="s">
        <v>7421</v>
      </c>
      <c r="O188" s="612">
        <v>9967711054</v>
      </c>
      <c r="P188" s="612">
        <v>9702610672</v>
      </c>
      <c r="Q188" s="612" t="e">
        <f>VLOOKUP(B188,'TCS CON'!$D$1:$H$98,5,0)</f>
        <v>#N/A</v>
      </c>
      <c r="R188" s="612" t="e">
        <f>VLOOKUP(B188,LTI!$C$1:$H$46,6,0)</f>
        <v>#N/A</v>
      </c>
      <c r="S188" s="612" t="e">
        <f>VLOOKUP(B188,JARO!$E$2:$I$11,5,0)</f>
        <v>#N/A</v>
      </c>
      <c r="T188" s="612" t="e">
        <f>VLOOKUP(B188,Capgemini!$D$3:$H$78,5,0)</f>
        <v>#N/A</v>
      </c>
      <c r="U188" s="612" t="e">
        <f>VLOOKUP(B188,Carwale!$D$1:$H$4,5,0)</f>
        <v>#N/A</v>
      </c>
      <c r="V188" s="612" t="e">
        <f>VLOOKUP(B188,'Interactive Brokers'!E:I,5,0)</f>
        <v>#N/A</v>
      </c>
      <c r="W188" s="612" t="e">
        <f>VLOOKUP(B188,'REL Jio'!E:I,5,0)</f>
        <v>#N/A</v>
      </c>
      <c r="X188" s="612" t="e">
        <f>VLOOKUP(B188,'Sciative Sol'!E:I,5,0)</f>
        <v>#N/A</v>
      </c>
      <c r="Y188" s="612" t="e">
        <f>VLOOKUP(B188,'Hexaware Tech'!E:I,5,0)</f>
        <v>#N/A</v>
      </c>
      <c r="Z188" s="612" t="e">
        <f>VLOOKUP(B188,Axis!D:H,5,0)</f>
        <v>#N/A</v>
      </c>
      <c r="AA188" s="612" t="e">
        <f>VLOOKUP(B188,Ugam!$D$3:$H$26,5,0)</f>
        <v>#N/A</v>
      </c>
      <c r="AB188" s="612" t="e">
        <f>VLOOKUP(B188,Zeus!F:J,5,0)</f>
        <v>#N/A</v>
      </c>
      <c r="AC188" s="612" t="e">
        <f>VLOOKUP(B188,Montran!F:J,5,0)</f>
        <v>#N/A</v>
      </c>
      <c r="AD188" s="612" t="e">
        <f>VLOOKUP(B188,Endurance!G188:L188,5,0)</f>
        <v>#N/A</v>
      </c>
      <c r="AE188" s="612" t="e">
        <f>VLOOKUP(B188,'Swabhav Techlabs'!$F$1:$J$2,5,0)</f>
        <v>#N/A</v>
      </c>
      <c r="AF188" s="612" t="e">
        <f>VLOOKUP(B188,'Quality Kiosk'!$F$1:$J$18,5,0)</f>
        <v>#N/A</v>
      </c>
      <c r="AG188" s="612" t="e">
        <f>VLOOKUP(B188,'Lemon VB'!$F$1:$J$2,5,0)</f>
        <v>#N/A</v>
      </c>
      <c r="AH188" s="612" t="e">
        <f>VLOOKUP(B188,Gocomet!$E$1:$I$3,5,0)</f>
        <v>#N/A</v>
      </c>
      <c r="AI188" s="612" t="e">
        <f>VLOOKUP(B188,'Ingram Micro'!$E$1:$I$8,5,0)</f>
        <v>#N/A</v>
      </c>
      <c r="AJ188" s="612" t="e">
        <f>VLOOKUP(B188,'DePronto Infotech'!$E$1:$I$2,5,0)</f>
        <v>#N/A</v>
      </c>
      <c r="AK188" s="612" t="e">
        <f>VLOOKUP(B188,'Reliance Retail'!$E$1:$I$4,5,0)</f>
        <v>#N/A</v>
      </c>
      <c r="AL188" s="612" t="e">
        <f>VLOOKUP(B188,'Bright Champs'!$D$1:$H$13,5,0)</f>
        <v>#N/A</v>
      </c>
      <c r="AM188" s="612" t="e">
        <f>VLOOKUP(B188,Neosoft!$E$1:$I$12,5,0)</f>
        <v>#N/A</v>
      </c>
      <c r="AN188" s="612" t="e">
        <f>VLOOKUP(B188,Infosys!$E$1:$I$3,5,0)</f>
        <v>#N/A</v>
      </c>
      <c r="AO188" s="612" t="e">
        <f>VLOOKUP(B188,Cerelabs!$E$1:$I$5,5,0)</f>
        <v>#N/A</v>
      </c>
      <c r="AP188" s="612" t="e">
        <f>VLOOKUP(B188,'Neebal Technologies'!$D$1:$H$2,5,0)</f>
        <v>#N/A</v>
      </c>
      <c r="AQ188" s="612" t="e">
        <f>VLOOKUP(B188,'Vertiv Energy'!$D$1:$H$2,5,0)</f>
        <v>#N/A</v>
      </c>
      <c r="AR188" s="612" t="e">
        <f>VLOOKUP(B188,'Acidaes Solutions (CRMNEXT)'!$D$1:$H$3,5,0)</f>
        <v>#N/A</v>
      </c>
      <c r="AS188" s="612" t="e">
        <f>VLOOKUP(B188,Growisto!$D$1:$H$2,5,0)</f>
        <v>#N/A</v>
      </c>
      <c r="AT188" s="612" t="e">
        <f>VLOOKUP(B188,'9.9 Mediaworx - Digit'!$D$1:$H$2,5,0)</f>
        <v>#N/A</v>
      </c>
      <c r="AU188" s="612" t="e">
        <f>VLOOKUP(B188,'Vistaar systems Pvt Ltd'!$D$2:$H$3,5,0)</f>
        <v>#N/A</v>
      </c>
      <c r="AV188" s="612" t="e">
        <f>VLOOKUP(B188,'Course 5i'!$D$2:$H$11,5,0)</f>
        <v>#N/A</v>
      </c>
      <c r="AW188" s="612" t="e">
        <f>VLOOKUP(B188,'Radiant Appliances &amp; Electronic'!$D$1:$H$13,5,0)</f>
        <v>#N/A</v>
      </c>
      <c r="AX188" s="612" t="e">
        <f>VLOOKUP(B188,'Atos Global'!$D$3:$H$27,5,0)</f>
        <v>#N/A</v>
      </c>
      <c r="AY188" s="612" t="e">
        <f>VLOOKUP(B188,'Saama Technologies'!$D$1:$H$2,5,0)</f>
        <v>#N/A</v>
      </c>
      <c r="AZ188" s="612" t="e">
        <f>VLOOKUP(B188,'Multiplier Solutions'!$D$1:$H$2,5,0)</f>
        <v>#N/A</v>
      </c>
      <c r="BA188" s="612" t="e">
        <f>VLOOKUP(B188,GEP!$D$2:$H$5,5,0)</f>
        <v>#N/A</v>
      </c>
      <c r="BB188" s="612" t="e">
        <f>VLOOKUP(B188,Accenture!$D$1:$H$6,5,0)</f>
        <v>#N/A</v>
      </c>
      <c r="BC188" s="612" t="e">
        <f>VLOOKUP(B188,'Endurance International Group'!$D$1:$H$2,5,0)</f>
        <v>#N/A</v>
      </c>
      <c r="BD188" s="612" t="e">
        <f>VLOOKUP(B188,Newgen!$D$1:$H$2,5,0)</f>
        <v>#N/A</v>
      </c>
      <c r="BE188" s="612" t="e">
        <f>VLOOKUP(B188,'3D Incredible'!D188:H188,5,0)</f>
        <v>#N/A</v>
      </c>
      <c r="BF188" s="612" t="e">
        <f>VLOOKUP(B188,'Raja Software Labs'!$D$2:$H$2,5,0)</f>
        <v>#N/A</v>
      </c>
      <c r="BG188" s="612" t="e">
        <f>VLOOKUP(B188,Wipro!$D$1:$H$2,5,0)</f>
        <v>#N/A</v>
      </c>
      <c r="BH188" s="612" t="e">
        <f>VLOOKUP(B188,'Perch Technologies'!$D$2:$H$2,5,0)</f>
        <v>#N/A</v>
      </c>
      <c r="BI188" s="612" t="e">
        <f>VLOOKUP(B188,'Morning Star'!$D$1:$H$6,5,0)</f>
        <v>#N/A</v>
      </c>
      <c r="BJ188" s="612" t="e">
        <f>VLOOKUP(B188,Flexiloans!$D$1:$H$2,5,0)</f>
        <v>#N/A</v>
      </c>
      <c r="BK188" s="612" t="e">
        <f>VLOOKUP(B188,'Thirdware Solutions'!$D$1:$H$2,5,0)</f>
        <v>#N/A</v>
      </c>
      <c r="BL188" s="612" t="e">
        <f>VLOOKUP(B188,Tescom!$D$1:$H$8,5,0)</f>
        <v>#N/A</v>
      </c>
      <c r="BM188" s="612" t="e">
        <f>VLOOKUP(B188,'Cogno AI'!$D$1:$H$2,5,0)</f>
        <v>#N/A</v>
      </c>
      <c r="BN188" s="612" t="e">
        <f>VLOOKUP(B188,'ABM Knowledgeware'!$D$1:$H$2,5,0)</f>
        <v>#N/A</v>
      </c>
      <c r="BO188" s="612" t="e">
        <f>VLOOKUP(B188,'Concerto Software'!$D$1:$H$3,5,0)</f>
        <v>#N/A</v>
      </c>
      <c r="BP188" s="612" t="e">
        <f>VLOOKUP(B188,'My Captain'!$D$1:$H$4,5,0)</f>
        <v>#N/A</v>
      </c>
      <c r="BQ188" s="612" t="e">
        <f>VLOOKUP(B188,'Finoux Solutions'!$D$2:$H$4,5,0)</f>
        <v>#N/A</v>
      </c>
      <c r="BR188" s="612" t="e">
        <f>VLOOKUP(B188,'MITR Learning'!$D$1:$H$2,5,0)</f>
        <v>#N/A</v>
      </c>
      <c r="BS188" s="612" t="e">
        <f>VLOOKUP(B188,Nucsoft!$D$2:$H$6,5,0)</f>
        <v>#N/A</v>
      </c>
      <c r="BT188" s="612" t="e">
        <f>VLOOKUP(B188,'Paras Cadd'!$D$1:$H$2,5,0)</f>
        <v>#N/A</v>
      </c>
      <c r="BU188" s="612" t="e">
        <f>VLOOKUP(B188,'ICICI Securities'!$D$1:$H$2,5,0)</f>
        <v>#N/A</v>
      </c>
      <c r="BV188" s="612" t="e">
        <f>VLOOKUP(B188,'Citius Tech'!$D$2:$H$5,5,0)</f>
        <v>#N/A</v>
      </c>
      <c r="BW188" s="612" t="e">
        <f>VLOOKUP(B188,'Buzzy Brains'!$D$2:$H$2,5,0)</f>
        <v>#N/A</v>
      </c>
      <c r="BX188" s="612" t="e">
        <f>VLOOKUP(B188,'Decimal Point'!$D$2:$H$2,5,0)</f>
        <v>#N/A</v>
      </c>
      <c r="BY188" s="612" t="e">
        <f>VLOOKUP(B188,'Sankey Business Solutions'!$D$2:$H$3,5,0)</f>
        <v>#N/A</v>
      </c>
      <c r="BZ188" s="612" t="e">
        <f>VLOOKUP(B188,'Nangia &amp; Co LLP'!$D$2:$H$2,5,0)</f>
        <v>#N/A</v>
      </c>
      <c r="CA188" s="612" t="e">
        <f>VLOOKUP(B188,'FIS Solutions India Pvt Ltd'!$D$2:$H$2,5,0)</f>
        <v>#N/A</v>
      </c>
      <c r="CB188" s="612" t="e">
        <f>VLOOKUP(B188,'Delta Technology &amp; Management '!$D$2:$H$16,5,0)</f>
        <v>#N/A</v>
      </c>
      <c r="CC188" s="612" t="e">
        <f>VLOOKUP(B188,'Espoir Networks'!$D$3:$H$11,5,0)</f>
        <v>#N/A</v>
      </c>
      <c r="CD188" s="612" t="e">
        <f>VLOOKUP(B188,'Servosys Solution'!$D$3:$H$5,5,0)</f>
        <v>#N/A</v>
      </c>
      <c r="CE188" s="612" t="e">
        <f>VLOOKUP(B188,'Ribbon Communications'!$D$3:$H$4,5,0)</f>
        <v>#N/A</v>
      </c>
      <c r="CF188" s="612">
        <f t="shared" si="7"/>
        <v>0</v>
      </c>
      <c r="CG188" s="129" t="s">
        <v>7426</v>
      </c>
      <c r="CH188" s="129">
        <v>828254063667</v>
      </c>
      <c r="CI188" s="129" t="s">
        <v>134</v>
      </c>
      <c r="CJ188" s="129" t="s">
        <v>11909</v>
      </c>
      <c r="CK188" s="132">
        <v>43282</v>
      </c>
      <c r="CL188" s="129">
        <v>2021</v>
      </c>
      <c r="CM188" s="128" t="s">
        <v>7427</v>
      </c>
      <c r="CN188" s="129">
        <v>396</v>
      </c>
      <c r="CO188" s="133">
        <v>79.2</v>
      </c>
      <c r="CP188" s="129">
        <v>2015</v>
      </c>
      <c r="CQ188" s="129" t="s">
        <v>79</v>
      </c>
      <c r="CR188" s="128" t="s">
        <v>295</v>
      </c>
      <c r="CS188" s="129" t="s">
        <v>81</v>
      </c>
      <c r="CT188" s="133" t="s">
        <v>81</v>
      </c>
      <c r="CU188" s="129" t="s">
        <v>81</v>
      </c>
      <c r="CV188" s="129" t="s">
        <v>109</v>
      </c>
      <c r="CW188" s="131" t="s">
        <v>7428</v>
      </c>
      <c r="CX188" s="131" t="s">
        <v>336</v>
      </c>
      <c r="CY188" s="129">
        <v>723</v>
      </c>
      <c r="CZ188" s="129">
        <v>79.59</v>
      </c>
      <c r="DA188" s="129">
        <v>2018</v>
      </c>
      <c r="DB188" s="129" t="s">
        <v>112</v>
      </c>
      <c r="DC188" s="129" t="s">
        <v>113</v>
      </c>
      <c r="DD188" s="129">
        <v>70.12</v>
      </c>
      <c r="DE188" s="129">
        <v>69.83</v>
      </c>
      <c r="DF188" s="129">
        <v>0</v>
      </c>
      <c r="DG188" s="131" t="s">
        <v>81</v>
      </c>
      <c r="DH188" s="131" t="s">
        <v>81</v>
      </c>
      <c r="DI188" s="134">
        <v>6</v>
      </c>
      <c r="DJ188" s="134">
        <v>6.33</v>
      </c>
      <c r="DK188" s="134">
        <v>6.6</v>
      </c>
      <c r="DL188" s="131"/>
      <c r="DM188" s="129">
        <v>0</v>
      </c>
      <c r="DN188" s="129">
        <v>0</v>
      </c>
      <c r="DO188" s="129"/>
      <c r="DP188" s="131" t="s">
        <v>114</v>
      </c>
      <c r="DQ188" s="129">
        <v>0</v>
      </c>
      <c r="DR188" s="129">
        <v>1</v>
      </c>
      <c r="DS188" s="129" t="s">
        <v>83</v>
      </c>
      <c r="DT188" s="129" t="s">
        <v>83</v>
      </c>
      <c r="DU188" s="129" t="s">
        <v>83</v>
      </c>
      <c r="DV188" s="129" t="s">
        <v>83</v>
      </c>
      <c r="DW188" s="131" t="s">
        <v>83</v>
      </c>
      <c r="DX188" s="131" t="s">
        <v>84</v>
      </c>
      <c r="DY188" s="131" t="s">
        <v>81</v>
      </c>
      <c r="DZ188" s="131" t="s">
        <v>7429</v>
      </c>
      <c r="EA188" s="131" t="s">
        <v>362</v>
      </c>
      <c r="EB188" s="131" t="s">
        <v>7430</v>
      </c>
      <c r="EC188" s="131" t="s">
        <v>362</v>
      </c>
      <c r="ED188" s="131" t="s">
        <v>89</v>
      </c>
      <c r="EE188" s="131" t="s">
        <v>7431</v>
      </c>
      <c r="EF188" s="131" t="s">
        <v>7432</v>
      </c>
      <c r="EG188" s="131" t="s">
        <v>2999</v>
      </c>
      <c r="EH188" s="131" t="s">
        <v>81</v>
      </c>
      <c r="EI188" s="131" t="s">
        <v>7433</v>
      </c>
      <c r="EJ188" s="135" t="s">
        <v>7434</v>
      </c>
      <c r="EK188" s="135" t="s">
        <v>7435</v>
      </c>
      <c r="EL188" s="135" t="s">
        <v>7436</v>
      </c>
      <c r="EM188" s="135" t="s">
        <v>7437</v>
      </c>
      <c r="EN188" s="131" t="s">
        <v>81</v>
      </c>
    </row>
    <row r="189" spans="1:145" ht="18" thickTop="1" thickBot="1">
      <c r="A189" s="575">
        <f t="shared" si="8"/>
        <v>188</v>
      </c>
      <c r="B189" s="572" t="s">
        <v>7796</v>
      </c>
      <c r="C189" s="600" t="s">
        <v>7797</v>
      </c>
      <c r="D189" s="570" t="s">
        <v>13208</v>
      </c>
      <c r="E189" s="568" t="str">
        <f t="shared" si="6"/>
        <v>Placed</v>
      </c>
      <c r="F189" s="570" t="s">
        <v>12493</v>
      </c>
      <c r="G189" s="570" t="s">
        <v>226</v>
      </c>
      <c r="H189" s="131" t="str">
        <f>VLOOKUP(B189,CMPN3!C:E,3,0)</f>
        <v>Direct Second Year Engineering with live KT</v>
      </c>
      <c r="I189" s="610" t="s">
        <v>1806</v>
      </c>
      <c r="J189" s="572">
        <v>21</v>
      </c>
      <c r="K189" s="611" t="s">
        <v>7798</v>
      </c>
      <c r="L189" s="611" t="s">
        <v>7799</v>
      </c>
      <c r="M189" s="611" t="s">
        <v>7800</v>
      </c>
      <c r="N189" s="612" t="s">
        <v>7795</v>
      </c>
      <c r="O189" s="612">
        <v>9137146756</v>
      </c>
      <c r="P189" s="612">
        <v>9757345914</v>
      </c>
      <c r="Q189" s="612" t="e">
        <f>VLOOKUP(B189,'TCS CON'!$D$1:$H$98,5,0)</f>
        <v>#N/A</v>
      </c>
      <c r="R189" s="612" t="e">
        <f>VLOOKUP(B189,LTI!$C$1:$H$46,6,0)</f>
        <v>#N/A</v>
      </c>
      <c r="S189" s="612" t="e">
        <f>VLOOKUP(B189,JARO!$E$2:$I$11,5,0)</f>
        <v>#N/A</v>
      </c>
      <c r="T189" s="612" t="e">
        <f>VLOOKUP(B189,Capgemini!$D$3:$H$78,5,0)</f>
        <v>#N/A</v>
      </c>
      <c r="U189" s="612" t="e">
        <f>VLOOKUP(B189,Carwale!$D$1:$H$4,5,0)</f>
        <v>#N/A</v>
      </c>
      <c r="V189" s="612" t="e">
        <f>VLOOKUP(B189,'Interactive Brokers'!E:I,5,0)</f>
        <v>#N/A</v>
      </c>
      <c r="W189" s="612" t="e">
        <f>VLOOKUP(B189,'REL Jio'!E:I,5,0)</f>
        <v>#N/A</v>
      </c>
      <c r="X189" s="612" t="e">
        <f>VLOOKUP(B189,'Sciative Sol'!E:I,5,0)</f>
        <v>#N/A</v>
      </c>
      <c r="Y189" s="612" t="e">
        <f>VLOOKUP(B189,'Hexaware Tech'!E:I,5,0)</f>
        <v>#N/A</v>
      </c>
      <c r="Z189" s="612" t="e">
        <f>VLOOKUP(B189,Axis!D:H,5,0)</f>
        <v>#N/A</v>
      </c>
      <c r="AA189" s="612" t="e">
        <f>VLOOKUP(B189,Ugam!$D$3:$H$26,5,0)</f>
        <v>#N/A</v>
      </c>
      <c r="AB189" s="612" t="e">
        <f>VLOOKUP(B189,Zeus!F:J,5,0)</f>
        <v>#N/A</v>
      </c>
      <c r="AC189" s="612" t="e">
        <f>VLOOKUP(B189,Montran!F:J,5,0)</f>
        <v>#N/A</v>
      </c>
      <c r="AD189" s="612" t="e">
        <f>VLOOKUP(B189,Endurance!G189:L189,5,0)</f>
        <v>#N/A</v>
      </c>
      <c r="AE189" s="612" t="e">
        <f>VLOOKUP(B189,'Swabhav Techlabs'!$F$1:$J$2,5,0)</f>
        <v>#N/A</v>
      </c>
      <c r="AF189" s="612" t="e">
        <f>VLOOKUP(B189,'Quality Kiosk'!$F$1:$J$18,5,0)</f>
        <v>#N/A</v>
      </c>
      <c r="AG189" s="612" t="e">
        <f>VLOOKUP(B189,'Lemon VB'!$F$1:$J$2,5,0)</f>
        <v>#N/A</v>
      </c>
      <c r="AH189" s="612" t="e">
        <f>VLOOKUP(B189,Gocomet!$E$1:$I$3,5,0)</f>
        <v>#N/A</v>
      </c>
      <c r="AI189" s="612" t="e">
        <f>VLOOKUP(B189,'Ingram Micro'!$E$1:$I$8,5,0)</f>
        <v>#N/A</v>
      </c>
      <c r="AJ189" s="612" t="e">
        <f>VLOOKUP(B189,'DePronto Infotech'!$E$1:$I$2,5,0)</f>
        <v>#N/A</v>
      </c>
      <c r="AK189" s="612" t="e">
        <f>VLOOKUP(B189,'Reliance Retail'!$E$1:$I$4,5,0)</f>
        <v>#N/A</v>
      </c>
      <c r="AL189" s="612" t="e">
        <f>VLOOKUP(B189,'Bright Champs'!$D$1:$H$13,5,0)</f>
        <v>#N/A</v>
      </c>
      <c r="AM189" s="612" t="e">
        <f>VLOOKUP(B189,Neosoft!$E$1:$I$12,5,0)</f>
        <v>#N/A</v>
      </c>
      <c r="AN189" s="612" t="e">
        <f>VLOOKUP(B189,Infosys!$E$1:$I$3,5,0)</f>
        <v>#N/A</v>
      </c>
      <c r="AO189" s="612" t="e">
        <f>VLOOKUP(B189,Cerelabs!$E$1:$I$5,5,0)</f>
        <v>#N/A</v>
      </c>
      <c r="AP189" s="612" t="e">
        <f>VLOOKUP(B189,'Neebal Technologies'!$D$1:$H$2,5,0)</f>
        <v>#N/A</v>
      </c>
      <c r="AQ189" s="612" t="e">
        <f>VLOOKUP(B189,'Vertiv Energy'!$D$1:$H$2,5,0)</f>
        <v>#N/A</v>
      </c>
      <c r="AR189" s="612" t="e">
        <f>VLOOKUP(B189,'Acidaes Solutions (CRMNEXT)'!$D$1:$H$3,5,0)</f>
        <v>#N/A</v>
      </c>
      <c r="AS189" s="612" t="e">
        <f>VLOOKUP(B189,Growisto!$D$1:$H$2,5,0)</f>
        <v>#N/A</v>
      </c>
      <c r="AT189" s="612" t="e">
        <f>VLOOKUP(B189,'9.9 Mediaworx - Digit'!$D$1:$H$2,5,0)</f>
        <v>#N/A</v>
      </c>
      <c r="AU189" s="612" t="e">
        <f>VLOOKUP(B189,'Vistaar systems Pvt Ltd'!$D$2:$H$3,5,0)</f>
        <v>#N/A</v>
      </c>
      <c r="AV189" s="612" t="e">
        <f>VLOOKUP(B189,'Course 5i'!$D$2:$H$11,5,0)</f>
        <v>#N/A</v>
      </c>
      <c r="AW189" s="612" t="e">
        <f>VLOOKUP(B189,'Radiant Appliances &amp; Electronic'!$D$1:$H$13,5,0)</f>
        <v>#N/A</v>
      </c>
      <c r="AX189" s="612" t="e">
        <f>VLOOKUP(B189,'Atos Global'!$D$3:$H$27,5,0)</f>
        <v>#N/A</v>
      </c>
      <c r="AY189" s="612" t="e">
        <f>VLOOKUP(B189,'Saama Technologies'!$D$1:$H$2,5,0)</f>
        <v>#N/A</v>
      </c>
      <c r="AZ189" s="612" t="e">
        <f>VLOOKUP(B189,'Multiplier Solutions'!$D$1:$H$2,5,0)</f>
        <v>#N/A</v>
      </c>
      <c r="BA189" s="612" t="e">
        <f>VLOOKUP(B189,GEP!$D$2:$H$5,5,0)</f>
        <v>#N/A</v>
      </c>
      <c r="BB189" s="612" t="e">
        <f>VLOOKUP(B189,Accenture!$D$1:$H$6,5,0)</f>
        <v>#N/A</v>
      </c>
      <c r="BC189" s="612" t="e">
        <f>VLOOKUP(B189,'Endurance International Group'!$D$1:$H$2,5,0)</f>
        <v>#N/A</v>
      </c>
      <c r="BD189" s="612" t="e">
        <f>VLOOKUP(B189,Newgen!$D$1:$H$2,5,0)</f>
        <v>#N/A</v>
      </c>
      <c r="BE189" s="612" t="e">
        <f>VLOOKUP(B189,'3D Incredible'!D189:H189,5,0)</f>
        <v>#N/A</v>
      </c>
      <c r="BF189" s="612" t="e">
        <f>VLOOKUP(B189,'Raja Software Labs'!$D$2:$H$2,5,0)</f>
        <v>#N/A</v>
      </c>
      <c r="BG189" s="612" t="e">
        <f>VLOOKUP(B189,Wipro!$D$1:$H$2,5,0)</f>
        <v>#N/A</v>
      </c>
      <c r="BH189" s="612" t="e">
        <f>VLOOKUP(B189,'Perch Technologies'!$D$2:$H$2,5,0)</f>
        <v>#N/A</v>
      </c>
      <c r="BI189" s="612" t="e">
        <f>VLOOKUP(B189,'Morning Star'!$D$1:$H$6,5,0)</f>
        <v>#N/A</v>
      </c>
      <c r="BJ189" s="612" t="e">
        <f>VLOOKUP(B189,Flexiloans!$D$1:$H$2,5,0)</f>
        <v>#N/A</v>
      </c>
      <c r="BK189" s="612" t="e">
        <f>VLOOKUP(B189,'Thirdware Solutions'!$D$1:$H$2,5,0)</f>
        <v>#N/A</v>
      </c>
      <c r="BL189" s="612" t="e">
        <f>VLOOKUP(B189,Tescom!$D$1:$H$8,5,0)</f>
        <v>#N/A</v>
      </c>
      <c r="BM189" s="612" t="e">
        <f>VLOOKUP(B189,'Cogno AI'!$D$1:$H$2,5,0)</f>
        <v>#N/A</v>
      </c>
      <c r="BN189" s="612" t="e">
        <f>VLOOKUP(B189,'ABM Knowledgeware'!$D$1:$H$2,5,0)</f>
        <v>#N/A</v>
      </c>
      <c r="BO189" s="612" t="e">
        <f>VLOOKUP(B189,'Concerto Software'!$D$1:$H$3,5,0)</f>
        <v>#N/A</v>
      </c>
      <c r="BP189" s="612" t="e">
        <f>VLOOKUP(B189,'My Captain'!$D$1:$H$4,5,0)</f>
        <v>#N/A</v>
      </c>
      <c r="BQ189" s="612" t="e">
        <f>VLOOKUP(B189,'Finoux Solutions'!$D$2:$H$4,5,0)</f>
        <v>#N/A</v>
      </c>
      <c r="BR189" s="612" t="e">
        <f>VLOOKUP(B189,'MITR Learning'!$D$1:$H$2,5,0)</f>
        <v>#N/A</v>
      </c>
      <c r="BS189" s="612" t="e">
        <f>VLOOKUP(B189,Nucsoft!$D$2:$H$6,5,0)</f>
        <v>#N/A</v>
      </c>
      <c r="BT189" s="612">
        <f>VLOOKUP(B189,'Paras Cadd'!$D$1:$H$2,5,0)</f>
        <v>240000</v>
      </c>
      <c r="BU189" s="612" t="e">
        <f>VLOOKUP(B189,'ICICI Securities'!$D$1:$H$2,5,0)</f>
        <v>#N/A</v>
      </c>
      <c r="BV189" s="612" t="e">
        <f>VLOOKUP(B189,'Citius Tech'!$D$2:$H$5,5,0)</f>
        <v>#N/A</v>
      </c>
      <c r="BW189" s="612" t="e">
        <f>VLOOKUP(B189,'Buzzy Brains'!$D$2:$H$2,5,0)</f>
        <v>#N/A</v>
      </c>
      <c r="BX189" s="612" t="e">
        <f>VLOOKUP(B189,'Decimal Point'!$D$2:$H$2,5,0)</f>
        <v>#N/A</v>
      </c>
      <c r="BY189" s="612" t="e">
        <f>VLOOKUP(B189,'Sankey Business Solutions'!$D$2:$H$3,5,0)</f>
        <v>#N/A</v>
      </c>
      <c r="BZ189" s="612" t="e">
        <f>VLOOKUP(B189,'Nangia &amp; Co LLP'!$D$2:$H$2,5,0)</f>
        <v>#N/A</v>
      </c>
      <c r="CA189" s="612" t="e">
        <f>VLOOKUP(B189,'FIS Solutions India Pvt Ltd'!$D$2:$H$2,5,0)</f>
        <v>#N/A</v>
      </c>
      <c r="CB189" s="612">
        <f>VLOOKUP(B189,'Delta Technology &amp; Management '!$D$2:$H$16,5,0)</f>
        <v>300000</v>
      </c>
      <c r="CC189" s="612" t="e">
        <f>VLOOKUP(B189,'Espoir Networks'!$D$3:$H$11,5,0)</f>
        <v>#N/A</v>
      </c>
      <c r="CD189" s="612" t="e">
        <f>VLOOKUP(B189,'Servosys Solution'!$D$3:$H$5,5,0)</f>
        <v>#N/A</v>
      </c>
      <c r="CE189" s="612" t="e">
        <f>VLOOKUP(B189,'Ribbon Communications'!$D$3:$H$4,5,0)</f>
        <v>#N/A</v>
      </c>
      <c r="CF189" s="612">
        <f t="shared" si="7"/>
        <v>2</v>
      </c>
      <c r="CG189" s="129" t="s">
        <v>7801</v>
      </c>
      <c r="CH189" s="129">
        <v>683283929291</v>
      </c>
      <c r="CI189" s="129" t="s">
        <v>7802</v>
      </c>
      <c r="CJ189" s="129" t="s">
        <v>11908</v>
      </c>
      <c r="CK189" s="132">
        <v>43282</v>
      </c>
      <c r="CL189" s="129">
        <v>2021</v>
      </c>
      <c r="CM189" s="128" t="s">
        <v>11969</v>
      </c>
      <c r="CN189" s="129">
        <v>330</v>
      </c>
      <c r="CO189" s="133">
        <v>66</v>
      </c>
      <c r="CP189" s="129">
        <v>2015</v>
      </c>
      <c r="CQ189" s="129" t="s">
        <v>79</v>
      </c>
      <c r="CR189" s="128" t="s">
        <v>295</v>
      </c>
      <c r="CS189" s="129" t="s">
        <v>81</v>
      </c>
      <c r="CT189" s="133" t="s">
        <v>81</v>
      </c>
      <c r="CU189" s="129" t="s">
        <v>81</v>
      </c>
      <c r="CV189" s="129" t="s">
        <v>109</v>
      </c>
      <c r="CW189" s="131" t="s">
        <v>490</v>
      </c>
      <c r="CX189" s="131" t="s">
        <v>163</v>
      </c>
      <c r="CY189" s="129">
        <v>1045</v>
      </c>
      <c r="CZ189" s="129">
        <v>65.31</v>
      </c>
      <c r="DA189" s="129">
        <v>2018</v>
      </c>
      <c r="DB189" s="129" t="s">
        <v>112</v>
      </c>
      <c r="DC189" s="129" t="s">
        <v>113</v>
      </c>
      <c r="DD189" s="129">
        <v>59.770833330000002</v>
      </c>
      <c r="DE189" s="129">
        <v>59.981666670000003</v>
      </c>
      <c r="DF189" s="129">
        <v>6</v>
      </c>
      <c r="DG189" s="131" t="s">
        <v>81</v>
      </c>
      <c r="DH189" s="131" t="s">
        <v>81</v>
      </c>
      <c r="DI189" s="134">
        <v>6.1538459999999997</v>
      </c>
      <c r="DJ189" s="134">
        <v>6</v>
      </c>
      <c r="DK189" s="134">
        <v>4.41</v>
      </c>
      <c r="DL189" s="134">
        <v>7.3461540000000003</v>
      </c>
      <c r="DM189" s="129">
        <v>23.91</v>
      </c>
      <c r="DN189" s="129">
        <v>5.9775</v>
      </c>
      <c r="DO189" s="129"/>
      <c r="DP189" s="131" t="s">
        <v>338</v>
      </c>
      <c r="DQ189" s="129">
        <v>2</v>
      </c>
      <c r="DR189" s="129">
        <v>2</v>
      </c>
      <c r="DS189" s="129" t="s">
        <v>83</v>
      </c>
      <c r="DT189" s="129" t="s">
        <v>83</v>
      </c>
      <c r="DU189" s="129" t="s">
        <v>83</v>
      </c>
      <c r="DV189" s="129" t="s">
        <v>83</v>
      </c>
      <c r="DW189" s="131" t="s">
        <v>83</v>
      </c>
      <c r="DX189" s="131" t="s">
        <v>84</v>
      </c>
      <c r="DY189" s="131" t="s">
        <v>81</v>
      </c>
      <c r="DZ189" s="131" t="s">
        <v>7804</v>
      </c>
      <c r="EA189" s="131" t="s">
        <v>7805</v>
      </c>
      <c r="EB189" s="131" t="s">
        <v>7806</v>
      </c>
      <c r="EC189" s="131" t="s">
        <v>7807</v>
      </c>
      <c r="ED189" s="131" t="s">
        <v>89</v>
      </c>
      <c r="EE189" s="131" t="s">
        <v>7808</v>
      </c>
      <c r="EF189" s="131" t="s">
        <v>7809</v>
      </c>
      <c r="EG189" s="131" t="s">
        <v>7810</v>
      </c>
      <c r="EH189" s="131" t="s">
        <v>81</v>
      </c>
      <c r="EI189" s="131" t="s">
        <v>7811</v>
      </c>
      <c r="EJ189" s="135" t="s">
        <v>7812</v>
      </c>
      <c r="EK189" s="135" t="s">
        <v>7813</v>
      </c>
      <c r="EL189" s="135" t="s">
        <v>7814</v>
      </c>
      <c r="EM189" s="135" t="s">
        <v>7815</v>
      </c>
      <c r="EN189" s="131" t="s">
        <v>81</v>
      </c>
    </row>
    <row r="190" spans="1:145" ht="18" thickTop="1" thickBot="1">
      <c r="A190" s="575">
        <f t="shared" si="8"/>
        <v>189</v>
      </c>
      <c r="B190" s="572" t="s">
        <v>8083</v>
      </c>
      <c r="C190" s="600" t="s">
        <v>8084</v>
      </c>
      <c r="D190" s="570" t="s">
        <v>13208</v>
      </c>
      <c r="E190" s="568" t="str">
        <f t="shared" si="6"/>
        <v>Placed</v>
      </c>
      <c r="F190" s="570" t="s">
        <v>12493</v>
      </c>
      <c r="G190" s="570" t="s">
        <v>226</v>
      </c>
      <c r="H190" s="131" t="str">
        <f>VLOOKUP(B190,CMPN3!C:E,3,0)</f>
        <v>Direct Second Year Engineering without live KT</v>
      </c>
      <c r="I190" s="610" t="s">
        <v>7292</v>
      </c>
      <c r="J190" s="572">
        <v>20</v>
      </c>
      <c r="K190" s="611" t="s">
        <v>8085</v>
      </c>
      <c r="L190" s="611" t="s">
        <v>3045</v>
      </c>
      <c r="M190" s="611" t="s">
        <v>8086</v>
      </c>
      <c r="N190" s="612" t="s">
        <v>8082</v>
      </c>
      <c r="O190" s="612">
        <v>9869078611</v>
      </c>
      <c r="P190" s="612">
        <v>9702230215</v>
      </c>
      <c r="Q190" s="612" t="e">
        <f>VLOOKUP(B190,'TCS CON'!$D$1:$H$98,5,0)</f>
        <v>#N/A</v>
      </c>
      <c r="R190" s="612" t="e">
        <f>VLOOKUP(B190,LTI!$C$1:$H$46,6,0)</f>
        <v>#N/A</v>
      </c>
      <c r="S190" s="612" t="e">
        <f>VLOOKUP(B190,JARO!$E$2:$I$11,5,0)</f>
        <v>#N/A</v>
      </c>
      <c r="T190" s="612" t="e">
        <f>VLOOKUP(B190,Capgemini!$D$3:$H$78,5,0)</f>
        <v>#N/A</v>
      </c>
      <c r="U190" s="612" t="e">
        <f>VLOOKUP(B190,Carwale!$D$1:$H$4,5,0)</f>
        <v>#N/A</v>
      </c>
      <c r="V190" s="612" t="e">
        <f>VLOOKUP(B190,'Interactive Brokers'!E:I,5,0)</f>
        <v>#N/A</v>
      </c>
      <c r="W190" s="612" t="e">
        <f>VLOOKUP(B190,'REL Jio'!E:I,5,0)</f>
        <v>#N/A</v>
      </c>
      <c r="X190" s="612" t="e">
        <f>VLOOKUP(B190,'Sciative Sol'!E:I,5,0)</f>
        <v>#N/A</v>
      </c>
      <c r="Y190" s="612" t="e">
        <f>VLOOKUP(B190,'Hexaware Tech'!E:I,5,0)</f>
        <v>#N/A</v>
      </c>
      <c r="Z190" s="612" t="e">
        <f>VLOOKUP(B190,Axis!D:H,5,0)</f>
        <v>#N/A</v>
      </c>
      <c r="AA190" s="612" t="e">
        <f>VLOOKUP(B190,Ugam!$D$3:$H$26,5,0)</f>
        <v>#N/A</v>
      </c>
      <c r="AB190" s="612" t="e">
        <f>VLOOKUP(B190,Zeus!F:J,5,0)</f>
        <v>#N/A</v>
      </c>
      <c r="AC190" s="612" t="e">
        <f>VLOOKUP(B190,Montran!F:J,5,0)</f>
        <v>#N/A</v>
      </c>
      <c r="AD190" s="612" t="e">
        <f>VLOOKUP(B190,Endurance!G190:L190,5,0)</f>
        <v>#N/A</v>
      </c>
      <c r="AE190" s="612" t="e">
        <f>VLOOKUP(B190,'Swabhav Techlabs'!$F$1:$J$2,5,0)</f>
        <v>#N/A</v>
      </c>
      <c r="AF190" s="612" t="e">
        <f>VLOOKUP(B190,'Quality Kiosk'!$F$1:$J$18,5,0)</f>
        <v>#N/A</v>
      </c>
      <c r="AG190" s="612" t="e">
        <f>VLOOKUP(B190,'Lemon VB'!$F$1:$J$2,5,0)</f>
        <v>#N/A</v>
      </c>
      <c r="AH190" s="612" t="e">
        <f>VLOOKUP(B190,Gocomet!$E$1:$I$3,5,0)</f>
        <v>#N/A</v>
      </c>
      <c r="AI190" s="612" t="e">
        <f>VLOOKUP(B190,'Ingram Micro'!$E$1:$I$8,5,0)</f>
        <v>#N/A</v>
      </c>
      <c r="AJ190" s="612" t="e">
        <f>VLOOKUP(B190,'DePronto Infotech'!$E$1:$I$2,5,0)</f>
        <v>#N/A</v>
      </c>
      <c r="AK190" s="612" t="e">
        <f>VLOOKUP(B190,'Reliance Retail'!$E$1:$I$4,5,0)</f>
        <v>#N/A</v>
      </c>
      <c r="AL190" s="612" t="e">
        <f>VLOOKUP(B190,'Bright Champs'!$D$1:$H$13,5,0)</f>
        <v>#N/A</v>
      </c>
      <c r="AM190" s="612" t="e">
        <f>VLOOKUP(B190,Neosoft!$E$1:$I$12,5,0)</f>
        <v>#N/A</v>
      </c>
      <c r="AN190" s="612" t="e">
        <f>VLOOKUP(B190,Infosys!$E$1:$I$3,5,0)</f>
        <v>#N/A</v>
      </c>
      <c r="AO190" s="612" t="e">
        <f>VLOOKUP(B190,Cerelabs!$E$1:$I$5,5,0)</f>
        <v>#N/A</v>
      </c>
      <c r="AP190" s="612" t="e">
        <f>VLOOKUP(B190,'Neebal Technologies'!$D$1:$H$2,5,0)</f>
        <v>#N/A</v>
      </c>
      <c r="AQ190" s="612" t="e">
        <f>VLOOKUP(B190,'Vertiv Energy'!$D$1:$H$2,5,0)</f>
        <v>#N/A</v>
      </c>
      <c r="AR190" s="612" t="e">
        <f>VLOOKUP(B190,'Acidaes Solutions (CRMNEXT)'!$D$1:$H$3,5,0)</f>
        <v>#N/A</v>
      </c>
      <c r="AS190" s="612" t="e">
        <f>VLOOKUP(B190,Growisto!$D$1:$H$2,5,0)</f>
        <v>#N/A</v>
      </c>
      <c r="AT190" s="612" t="e">
        <f>VLOOKUP(B190,'9.9 Mediaworx - Digit'!$D$1:$H$2,5,0)</f>
        <v>#N/A</v>
      </c>
      <c r="AU190" s="612" t="e">
        <f>VLOOKUP(B190,'Vistaar systems Pvt Ltd'!$D$2:$H$3,5,0)</f>
        <v>#N/A</v>
      </c>
      <c r="AV190" s="612" t="e">
        <f>VLOOKUP(B190,'Course 5i'!$D$2:$H$11,5,0)</f>
        <v>#N/A</v>
      </c>
      <c r="AW190" s="612" t="e">
        <f>VLOOKUP(B190,'Radiant Appliances &amp; Electronic'!$D$1:$H$13,5,0)</f>
        <v>#N/A</v>
      </c>
      <c r="AX190" s="612" t="e">
        <f>VLOOKUP(B190,'Atos Global'!$D$3:$H$27,5,0)</f>
        <v>#N/A</v>
      </c>
      <c r="AY190" s="612" t="e">
        <f>VLOOKUP(B190,'Saama Technologies'!$D$1:$H$2,5,0)</f>
        <v>#N/A</v>
      </c>
      <c r="AZ190" s="612" t="e">
        <f>VLOOKUP(B190,'Multiplier Solutions'!$D$1:$H$2,5,0)</f>
        <v>#N/A</v>
      </c>
      <c r="BA190" s="612" t="e">
        <f>VLOOKUP(B190,GEP!$D$2:$H$5,5,0)</f>
        <v>#N/A</v>
      </c>
      <c r="BB190" s="612" t="e">
        <f>VLOOKUP(B190,Accenture!$D$1:$H$6,5,0)</f>
        <v>#N/A</v>
      </c>
      <c r="BC190" s="612" t="e">
        <f>VLOOKUP(B190,'Endurance International Group'!$D$1:$H$2,5,0)</f>
        <v>#N/A</v>
      </c>
      <c r="BD190" s="612" t="e">
        <f>VLOOKUP(B190,Newgen!$D$1:$H$2,5,0)</f>
        <v>#N/A</v>
      </c>
      <c r="BE190" s="612" t="e">
        <f>VLOOKUP(B190,'3D Incredible'!D190:H190,5,0)</f>
        <v>#N/A</v>
      </c>
      <c r="BF190" s="612" t="e">
        <f>VLOOKUP(B190,'Raja Software Labs'!$D$2:$H$2,5,0)</f>
        <v>#N/A</v>
      </c>
      <c r="BG190" s="612" t="e">
        <f>VLOOKUP(B190,Wipro!$D$1:$H$2,5,0)</f>
        <v>#N/A</v>
      </c>
      <c r="BH190" s="612" t="e">
        <f>VLOOKUP(B190,'Perch Technologies'!$D$2:$H$2,5,0)</f>
        <v>#N/A</v>
      </c>
      <c r="BI190" s="612" t="e">
        <f>VLOOKUP(B190,'Morning Star'!$D$1:$H$6,5,0)</f>
        <v>#N/A</v>
      </c>
      <c r="BJ190" s="612" t="e">
        <f>VLOOKUP(B190,Flexiloans!$D$1:$H$2,5,0)</f>
        <v>#N/A</v>
      </c>
      <c r="BK190" s="612" t="e">
        <f>VLOOKUP(B190,'Thirdware Solutions'!$D$1:$H$2,5,0)</f>
        <v>#N/A</v>
      </c>
      <c r="BL190" s="612" t="e">
        <f>VLOOKUP(B190,Tescom!$D$1:$H$8,5,0)</f>
        <v>#N/A</v>
      </c>
      <c r="BM190" s="612">
        <f>VLOOKUP(B190,'Cogno AI'!$D$1:$H$2,5,0)</f>
        <v>350000</v>
      </c>
      <c r="BN190" s="612" t="e">
        <f>VLOOKUP(B190,'ABM Knowledgeware'!$D$1:$H$2,5,0)</f>
        <v>#N/A</v>
      </c>
      <c r="BO190" s="612" t="e">
        <f>VLOOKUP(B190,'Concerto Software'!$D$1:$H$3,5,0)</f>
        <v>#N/A</v>
      </c>
      <c r="BP190" s="612" t="e">
        <f>VLOOKUP(B190,'My Captain'!$D$1:$H$4,5,0)</f>
        <v>#N/A</v>
      </c>
      <c r="BQ190" s="612" t="e">
        <f>VLOOKUP(B190,'Finoux Solutions'!$D$2:$H$4,5,0)</f>
        <v>#N/A</v>
      </c>
      <c r="BR190" s="612" t="e">
        <f>VLOOKUP(B190,'MITR Learning'!$D$1:$H$2,5,0)</f>
        <v>#N/A</v>
      </c>
      <c r="BS190" s="612" t="e">
        <f>VLOOKUP(B190,Nucsoft!$D$2:$H$6,5,0)</f>
        <v>#N/A</v>
      </c>
      <c r="BT190" s="612" t="e">
        <f>VLOOKUP(B190,'Paras Cadd'!$D$1:$H$2,5,0)</f>
        <v>#N/A</v>
      </c>
      <c r="BU190" s="612" t="e">
        <f>VLOOKUP(B190,'ICICI Securities'!$D$1:$H$2,5,0)</f>
        <v>#N/A</v>
      </c>
      <c r="BV190" s="612" t="e">
        <f>VLOOKUP(B190,'Citius Tech'!$D$2:$H$5,5,0)</f>
        <v>#N/A</v>
      </c>
      <c r="BW190" s="612" t="e">
        <f>VLOOKUP(B190,'Buzzy Brains'!$D$2:$H$2,5,0)</f>
        <v>#N/A</v>
      </c>
      <c r="BX190" s="612" t="e">
        <f>VLOOKUP(B190,'Decimal Point'!$D$2:$H$2,5,0)</f>
        <v>#N/A</v>
      </c>
      <c r="BY190" s="612" t="e">
        <f>VLOOKUP(B190,'Sankey Business Solutions'!$D$2:$H$3,5,0)</f>
        <v>#N/A</v>
      </c>
      <c r="BZ190" s="612" t="e">
        <f>VLOOKUP(B190,'Nangia &amp; Co LLP'!$D$2:$H$2,5,0)</f>
        <v>#N/A</v>
      </c>
      <c r="CA190" s="612" t="e">
        <f>VLOOKUP(B190,'FIS Solutions India Pvt Ltd'!$D$2:$H$2,5,0)</f>
        <v>#N/A</v>
      </c>
      <c r="CB190" s="612" t="e">
        <f>VLOOKUP(B190,'Delta Technology &amp; Management '!$D$2:$H$16,5,0)</f>
        <v>#N/A</v>
      </c>
      <c r="CC190" s="612" t="e">
        <f>VLOOKUP(B190,'Espoir Networks'!$D$3:$H$11,5,0)</f>
        <v>#N/A</v>
      </c>
      <c r="CD190" s="612" t="e">
        <f>VLOOKUP(B190,'Servosys Solution'!$D$3:$H$5,5,0)</f>
        <v>#N/A</v>
      </c>
      <c r="CE190" s="612" t="e">
        <f>VLOOKUP(B190,'Ribbon Communications'!$D$3:$H$4,5,0)</f>
        <v>#N/A</v>
      </c>
      <c r="CF190" s="612">
        <f t="shared" si="7"/>
        <v>1</v>
      </c>
      <c r="CG190" s="129" t="s">
        <v>8087</v>
      </c>
      <c r="CH190" s="129">
        <v>907737346953</v>
      </c>
      <c r="CI190" s="129" t="s">
        <v>134</v>
      </c>
      <c r="CJ190" s="129" t="s">
        <v>11909</v>
      </c>
      <c r="CK190" s="132">
        <v>43282</v>
      </c>
      <c r="CL190" s="129">
        <v>2021</v>
      </c>
      <c r="CM190" s="128" t="s">
        <v>8088</v>
      </c>
      <c r="CN190" s="129">
        <v>425</v>
      </c>
      <c r="CO190" s="133">
        <v>85</v>
      </c>
      <c r="CP190" s="129">
        <v>2015</v>
      </c>
      <c r="CQ190" s="129" t="s">
        <v>79</v>
      </c>
      <c r="CR190" s="128" t="s">
        <v>295</v>
      </c>
      <c r="CS190" s="129" t="s">
        <v>81</v>
      </c>
      <c r="CT190" s="133" t="s">
        <v>81</v>
      </c>
      <c r="CU190" s="129" t="s">
        <v>81</v>
      </c>
      <c r="CV190" s="129" t="s">
        <v>109</v>
      </c>
      <c r="CW190" s="131" t="s">
        <v>490</v>
      </c>
      <c r="CX190" s="131" t="s">
        <v>3331</v>
      </c>
      <c r="CY190" s="129">
        <v>678</v>
      </c>
      <c r="CZ190" s="129">
        <v>84.75</v>
      </c>
      <c r="DA190" s="129">
        <v>2018</v>
      </c>
      <c r="DB190" s="129" t="s">
        <v>112</v>
      </c>
      <c r="DC190" s="129" t="s">
        <v>113</v>
      </c>
      <c r="DD190" s="129">
        <v>705</v>
      </c>
      <c r="DE190" s="129">
        <v>86.44</v>
      </c>
      <c r="DF190" s="129">
        <v>0</v>
      </c>
      <c r="DG190" s="131" t="s">
        <v>81</v>
      </c>
      <c r="DH190" s="131" t="s">
        <v>81</v>
      </c>
      <c r="DI190" s="134">
        <v>7.35</v>
      </c>
      <c r="DJ190" s="134">
        <v>7.55</v>
      </c>
      <c r="DK190" s="134">
        <v>8.6</v>
      </c>
      <c r="DL190" s="131"/>
      <c r="DM190" s="129">
        <v>23.4</v>
      </c>
      <c r="DN190" s="129">
        <v>7.8</v>
      </c>
      <c r="DO190" s="129"/>
      <c r="DP190" s="131" t="s">
        <v>114</v>
      </c>
      <c r="DQ190" s="129">
        <v>0</v>
      </c>
      <c r="DR190" s="129">
        <v>0</v>
      </c>
      <c r="DS190" s="129" t="s">
        <v>83</v>
      </c>
      <c r="DT190" s="129" t="s">
        <v>83</v>
      </c>
      <c r="DU190" s="129" t="s">
        <v>83</v>
      </c>
      <c r="DV190" s="129" t="s">
        <v>83</v>
      </c>
      <c r="DW190" s="131" t="s">
        <v>83</v>
      </c>
      <c r="DX190" s="131" t="s">
        <v>84</v>
      </c>
      <c r="DY190" s="131" t="s">
        <v>81</v>
      </c>
      <c r="DZ190" s="131" t="s">
        <v>8089</v>
      </c>
      <c r="EA190" s="131" t="s">
        <v>8090</v>
      </c>
      <c r="EB190" s="131" t="s">
        <v>8091</v>
      </c>
      <c r="EC190" s="131" t="s">
        <v>118</v>
      </c>
      <c r="ED190" s="131" t="s">
        <v>89</v>
      </c>
      <c r="EE190" s="131" t="s">
        <v>8092</v>
      </c>
      <c r="EF190" s="131" t="s">
        <v>8093</v>
      </c>
      <c r="EG190" s="131" t="s">
        <v>8094</v>
      </c>
      <c r="EH190" s="131" t="s">
        <v>8095</v>
      </c>
      <c r="EI190" s="131" t="s">
        <v>8096</v>
      </c>
      <c r="EJ190" s="135" t="s">
        <v>8097</v>
      </c>
      <c r="EK190" s="135" t="s">
        <v>8098</v>
      </c>
      <c r="EL190" s="135" t="s">
        <v>8099</v>
      </c>
      <c r="EM190" s="135" t="s">
        <v>8100</v>
      </c>
      <c r="EN190" s="131" t="s">
        <v>81</v>
      </c>
    </row>
    <row r="191" spans="1:145" ht="18" thickTop="1" thickBot="1">
      <c r="A191" s="575">
        <f t="shared" si="8"/>
        <v>190</v>
      </c>
      <c r="B191" s="572" t="s">
        <v>8258</v>
      </c>
      <c r="C191" s="600" t="s">
        <v>8259</v>
      </c>
      <c r="D191" s="570" t="s">
        <v>13209</v>
      </c>
      <c r="E191" s="568" t="str">
        <f t="shared" si="6"/>
        <v>Placed</v>
      </c>
      <c r="F191" s="570" t="s">
        <v>12493</v>
      </c>
      <c r="G191" s="570" t="s">
        <v>226</v>
      </c>
      <c r="H191" s="131" t="str">
        <f>VLOOKUP(B191,CMPN3!C:E,3,0)</f>
        <v>Direct Second Year Engineering without live KT</v>
      </c>
      <c r="I191" s="610" t="s">
        <v>8260</v>
      </c>
      <c r="J191" s="572">
        <v>21</v>
      </c>
      <c r="K191" s="611" t="s">
        <v>8261</v>
      </c>
      <c r="L191" s="611" t="s">
        <v>73</v>
      </c>
      <c r="M191" s="611" t="s">
        <v>8262</v>
      </c>
      <c r="N191" s="612" t="s">
        <v>8257</v>
      </c>
      <c r="O191" s="612">
        <v>8655152005</v>
      </c>
      <c r="P191" s="612">
        <v>8655152005</v>
      </c>
      <c r="Q191" s="612" t="e">
        <f>VLOOKUP(B191,'TCS CON'!$D$1:$H$98,5,0)</f>
        <v>#N/A</v>
      </c>
      <c r="R191" s="612">
        <f>VLOOKUP(B191,LTI!$C$1:$H$46,6,0)</f>
        <v>500000</v>
      </c>
      <c r="S191" s="612" t="e">
        <f>VLOOKUP(B191,JARO!$E$2:$I$11,5,0)</f>
        <v>#N/A</v>
      </c>
      <c r="T191" s="612" t="e">
        <f>VLOOKUP(B191,Capgemini!$D$3:$H$78,5,0)</f>
        <v>#N/A</v>
      </c>
      <c r="U191" s="612" t="e">
        <f>VLOOKUP(B191,Carwale!$D$1:$H$4,5,0)</f>
        <v>#N/A</v>
      </c>
      <c r="V191" s="612" t="e">
        <f>VLOOKUP(B191,'Interactive Brokers'!E:I,5,0)</f>
        <v>#N/A</v>
      </c>
      <c r="W191" s="612" t="e">
        <f>VLOOKUP(B191,'REL Jio'!E:I,5,0)</f>
        <v>#N/A</v>
      </c>
      <c r="X191" s="612" t="e">
        <f>VLOOKUP(B191,'Sciative Sol'!E:I,5,0)</f>
        <v>#N/A</v>
      </c>
      <c r="Y191" s="612" t="e">
        <f>VLOOKUP(B191,'Hexaware Tech'!E:I,5,0)</f>
        <v>#N/A</v>
      </c>
      <c r="Z191" s="612" t="e">
        <f>VLOOKUP(B191,Axis!D:H,5,0)</f>
        <v>#N/A</v>
      </c>
      <c r="AA191" s="612" t="e">
        <f>VLOOKUP(B191,Ugam!$D$3:$H$26,5,0)</f>
        <v>#N/A</v>
      </c>
      <c r="AB191" s="612" t="e">
        <f>VLOOKUP(B191,Zeus!F:J,5,0)</f>
        <v>#N/A</v>
      </c>
      <c r="AC191" s="612" t="e">
        <f>VLOOKUP(B191,Montran!F:J,5,0)</f>
        <v>#N/A</v>
      </c>
      <c r="AD191" s="612" t="e">
        <f>VLOOKUP(B191,Endurance!G191:L191,5,0)</f>
        <v>#N/A</v>
      </c>
      <c r="AE191" s="612" t="e">
        <f>VLOOKUP(B191,'Swabhav Techlabs'!$F$1:$J$2,5,0)</f>
        <v>#N/A</v>
      </c>
      <c r="AF191" s="612" t="e">
        <f>VLOOKUP(B191,'Quality Kiosk'!$F$1:$J$18,5,0)</f>
        <v>#N/A</v>
      </c>
      <c r="AG191" s="612" t="e">
        <f>VLOOKUP(B191,'Lemon VB'!$F$1:$J$2,5,0)</f>
        <v>#N/A</v>
      </c>
      <c r="AH191" s="612" t="e">
        <f>VLOOKUP(B191,Gocomet!$E$1:$I$3,5,0)</f>
        <v>#N/A</v>
      </c>
      <c r="AI191" s="612" t="e">
        <f>VLOOKUP(B191,'Ingram Micro'!$E$1:$I$8,5,0)</f>
        <v>#N/A</v>
      </c>
      <c r="AJ191" s="612" t="e">
        <f>VLOOKUP(B191,'DePronto Infotech'!$E$1:$I$2,5,0)</f>
        <v>#N/A</v>
      </c>
      <c r="AK191" s="612" t="e">
        <f>VLOOKUP(B191,'Reliance Retail'!$E$1:$I$4,5,0)</f>
        <v>#N/A</v>
      </c>
      <c r="AL191" s="612" t="e">
        <f>VLOOKUP(B191,'Bright Champs'!$D$1:$H$13,5,0)</f>
        <v>#N/A</v>
      </c>
      <c r="AM191" s="612" t="e">
        <f>VLOOKUP(B191,Neosoft!$E$1:$I$12,5,0)</f>
        <v>#N/A</v>
      </c>
      <c r="AN191" s="612" t="e">
        <f>VLOOKUP(B191,Infosys!$E$1:$I$3,5,0)</f>
        <v>#N/A</v>
      </c>
      <c r="AO191" s="612" t="e">
        <f>VLOOKUP(B191,Cerelabs!$E$1:$I$5,5,0)</f>
        <v>#N/A</v>
      </c>
      <c r="AP191" s="612" t="e">
        <f>VLOOKUP(B191,'Neebal Technologies'!$D$1:$H$2,5,0)</f>
        <v>#N/A</v>
      </c>
      <c r="AQ191" s="612" t="e">
        <f>VLOOKUP(B191,'Vertiv Energy'!$D$1:$H$2,5,0)</f>
        <v>#N/A</v>
      </c>
      <c r="AR191" s="612" t="e">
        <f>VLOOKUP(B191,'Acidaes Solutions (CRMNEXT)'!$D$1:$H$3,5,0)</f>
        <v>#N/A</v>
      </c>
      <c r="AS191" s="612" t="e">
        <f>VLOOKUP(B191,Growisto!$D$1:$H$2,5,0)</f>
        <v>#N/A</v>
      </c>
      <c r="AT191" s="612" t="e">
        <f>VLOOKUP(B191,'9.9 Mediaworx - Digit'!$D$1:$H$2,5,0)</f>
        <v>#N/A</v>
      </c>
      <c r="AU191" s="612" t="e">
        <f>VLOOKUP(B191,'Vistaar systems Pvt Ltd'!$D$2:$H$3,5,0)</f>
        <v>#N/A</v>
      </c>
      <c r="AV191" s="612" t="e">
        <f>VLOOKUP(B191,'Course 5i'!$D$2:$H$11,5,0)</f>
        <v>#N/A</v>
      </c>
      <c r="AW191" s="612" t="e">
        <f>VLOOKUP(B191,'Radiant Appliances &amp; Electronic'!$D$1:$H$13,5,0)</f>
        <v>#N/A</v>
      </c>
      <c r="AX191" s="612" t="e">
        <f>VLOOKUP(B191,'Atos Global'!$D$3:$H$27,5,0)</f>
        <v>#N/A</v>
      </c>
      <c r="AY191" s="612" t="e">
        <f>VLOOKUP(B191,'Saama Technologies'!$D$1:$H$2,5,0)</f>
        <v>#N/A</v>
      </c>
      <c r="AZ191" s="612" t="e">
        <f>VLOOKUP(B191,'Multiplier Solutions'!$D$1:$H$2,5,0)</f>
        <v>#N/A</v>
      </c>
      <c r="BA191" s="612" t="e">
        <f>VLOOKUP(B191,GEP!$D$2:$H$5,5,0)</f>
        <v>#N/A</v>
      </c>
      <c r="BB191" s="612" t="e">
        <f>VLOOKUP(B191,Accenture!$D$1:$H$6,5,0)</f>
        <v>#N/A</v>
      </c>
      <c r="BC191" s="612" t="e">
        <f>VLOOKUP(B191,'Endurance International Group'!$D$1:$H$2,5,0)</f>
        <v>#N/A</v>
      </c>
      <c r="BD191" s="612" t="e">
        <f>VLOOKUP(B191,Newgen!$D$1:$H$2,5,0)</f>
        <v>#N/A</v>
      </c>
      <c r="BE191" s="612" t="e">
        <f>VLOOKUP(B191,'3D Incredible'!D191:H191,5,0)</f>
        <v>#N/A</v>
      </c>
      <c r="BF191" s="612" t="e">
        <f>VLOOKUP(B191,'Raja Software Labs'!$D$2:$H$2,5,0)</f>
        <v>#N/A</v>
      </c>
      <c r="BG191" s="612" t="e">
        <f>VLOOKUP(B191,Wipro!$D$1:$H$2,5,0)</f>
        <v>#N/A</v>
      </c>
      <c r="BH191" s="612" t="e">
        <f>VLOOKUP(B191,'Perch Technologies'!$D$2:$H$2,5,0)</f>
        <v>#N/A</v>
      </c>
      <c r="BI191" s="612" t="e">
        <f>VLOOKUP(B191,'Morning Star'!$D$1:$H$6,5,0)</f>
        <v>#N/A</v>
      </c>
      <c r="BJ191" s="612" t="e">
        <f>VLOOKUP(B191,Flexiloans!$D$1:$H$2,5,0)</f>
        <v>#N/A</v>
      </c>
      <c r="BK191" s="612" t="e">
        <f>VLOOKUP(B191,'Thirdware Solutions'!$D$1:$H$2,5,0)</f>
        <v>#N/A</v>
      </c>
      <c r="BL191" s="612" t="e">
        <f>VLOOKUP(B191,Tescom!$D$1:$H$8,5,0)</f>
        <v>#N/A</v>
      </c>
      <c r="BM191" s="612" t="e">
        <f>VLOOKUP(B191,'Cogno AI'!$D$1:$H$2,5,0)</f>
        <v>#N/A</v>
      </c>
      <c r="BN191" s="612" t="e">
        <f>VLOOKUP(B191,'ABM Knowledgeware'!$D$1:$H$2,5,0)</f>
        <v>#N/A</v>
      </c>
      <c r="BO191" s="612" t="e">
        <f>VLOOKUP(B191,'Concerto Software'!$D$1:$H$3,5,0)</f>
        <v>#N/A</v>
      </c>
      <c r="BP191" s="612" t="e">
        <f>VLOOKUP(B191,'My Captain'!$D$1:$H$4,5,0)</f>
        <v>#N/A</v>
      </c>
      <c r="BQ191" s="612" t="e">
        <f>VLOOKUP(B191,'Finoux Solutions'!$D$2:$H$4,5,0)</f>
        <v>#N/A</v>
      </c>
      <c r="BR191" s="612" t="e">
        <f>VLOOKUP(B191,'MITR Learning'!$D$1:$H$2,5,0)</f>
        <v>#N/A</v>
      </c>
      <c r="BS191" s="612" t="e">
        <f>VLOOKUP(B191,Nucsoft!$D$2:$H$6,5,0)</f>
        <v>#N/A</v>
      </c>
      <c r="BT191" s="612" t="e">
        <f>VLOOKUP(B191,'Paras Cadd'!$D$1:$H$2,5,0)</f>
        <v>#N/A</v>
      </c>
      <c r="BU191" s="612" t="e">
        <f>VLOOKUP(B191,'ICICI Securities'!$D$1:$H$2,5,0)</f>
        <v>#N/A</v>
      </c>
      <c r="BV191" s="612" t="e">
        <f>VLOOKUP(B191,'Citius Tech'!$D$2:$H$5,5,0)</f>
        <v>#N/A</v>
      </c>
      <c r="BW191" s="612" t="e">
        <f>VLOOKUP(B191,'Buzzy Brains'!$D$2:$H$2,5,0)</f>
        <v>#N/A</v>
      </c>
      <c r="BX191" s="612" t="e">
        <f>VLOOKUP(B191,'Decimal Point'!$D$2:$H$2,5,0)</f>
        <v>#N/A</v>
      </c>
      <c r="BY191" s="612" t="e">
        <f>VLOOKUP(B191,'Sankey Business Solutions'!$D$2:$H$3,5,0)</f>
        <v>#N/A</v>
      </c>
      <c r="BZ191" s="612" t="e">
        <f>VLOOKUP(B191,'Nangia &amp; Co LLP'!$D$2:$H$2,5,0)</f>
        <v>#N/A</v>
      </c>
      <c r="CA191" s="612" t="e">
        <f>VLOOKUP(B191,'FIS Solutions India Pvt Ltd'!$D$2:$H$2,5,0)</f>
        <v>#N/A</v>
      </c>
      <c r="CB191" s="612" t="e">
        <f>VLOOKUP(B191,'Delta Technology &amp; Management '!$D$2:$H$16,5,0)</f>
        <v>#N/A</v>
      </c>
      <c r="CC191" s="612" t="e">
        <f>VLOOKUP(B191,'Espoir Networks'!$D$3:$H$11,5,0)</f>
        <v>#N/A</v>
      </c>
      <c r="CD191" s="612" t="e">
        <f>VLOOKUP(B191,'Servosys Solution'!$D$3:$H$5,5,0)</f>
        <v>#N/A</v>
      </c>
      <c r="CE191" s="612" t="e">
        <f>VLOOKUP(B191,'Ribbon Communications'!$D$3:$H$4,5,0)</f>
        <v>#N/A</v>
      </c>
      <c r="CF191" s="612">
        <f t="shared" si="7"/>
        <v>1</v>
      </c>
      <c r="CG191" s="129" t="s">
        <v>8263</v>
      </c>
      <c r="CH191" s="129">
        <v>272035949809</v>
      </c>
      <c r="CI191" s="129" t="s">
        <v>8264</v>
      </c>
      <c r="CJ191" s="129" t="s">
        <v>11909</v>
      </c>
      <c r="CK191" s="132">
        <v>42917</v>
      </c>
      <c r="CL191" s="129">
        <v>2021</v>
      </c>
      <c r="CM191" s="128" t="s">
        <v>11970</v>
      </c>
      <c r="CN191" s="129">
        <v>449</v>
      </c>
      <c r="CO191" s="133">
        <v>89.8</v>
      </c>
      <c r="CP191" s="129">
        <v>2015</v>
      </c>
      <c r="CQ191" s="129" t="s">
        <v>79</v>
      </c>
      <c r="CR191" s="128" t="s">
        <v>12167</v>
      </c>
      <c r="CS191" s="129">
        <v>502</v>
      </c>
      <c r="CT191" s="133">
        <v>77.23</v>
      </c>
      <c r="CU191" s="129">
        <v>2017</v>
      </c>
      <c r="CV191" s="129" t="s">
        <v>79</v>
      </c>
      <c r="CW191" s="131" t="s">
        <v>81</v>
      </c>
      <c r="CX191" s="131" t="s">
        <v>81</v>
      </c>
      <c r="CY191" s="129" t="s">
        <v>81</v>
      </c>
      <c r="CZ191" s="129" t="s">
        <v>81</v>
      </c>
      <c r="DA191" s="129" t="s">
        <v>81</v>
      </c>
      <c r="DB191" s="129" t="s">
        <v>81</v>
      </c>
      <c r="DC191" s="129" t="s">
        <v>81</v>
      </c>
      <c r="DD191" s="129" t="s">
        <v>81</v>
      </c>
      <c r="DE191" s="129" t="s">
        <v>81</v>
      </c>
      <c r="DF191" s="129">
        <v>0</v>
      </c>
      <c r="DG191" s="134">
        <v>8.02</v>
      </c>
      <c r="DH191" s="134">
        <v>8.26</v>
      </c>
      <c r="DI191" s="134">
        <v>9.35</v>
      </c>
      <c r="DJ191" s="134">
        <v>8.44</v>
      </c>
      <c r="DK191" s="134">
        <v>8.81</v>
      </c>
      <c r="DL191" s="131"/>
      <c r="DM191" s="129">
        <v>42.88</v>
      </c>
      <c r="DN191" s="129">
        <v>8.5760000000000005</v>
      </c>
      <c r="DO191" s="129"/>
      <c r="DP191" s="131" t="s">
        <v>138</v>
      </c>
      <c r="DQ191" s="129">
        <v>0</v>
      </c>
      <c r="DR191" s="129">
        <v>0</v>
      </c>
      <c r="DS191" s="129" t="s">
        <v>83</v>
      </c>
      <c r="DT191" s="129" t="s">
        <v>83</v>
      </c>
      <c r="DU191" s="129" t="s">
        <v>83</v>
      </c>
      <c r="DV191" s="129" t="s">
        <v>83</v>
      </c>
      <c r="DW191" s="131" t="s">
        <v>83</v>
      </c>
      <c r="DX191" s="131" t="s">
        <v>84</v>
      </c>
      <c r="DY191" s="131" t="s">
        <v>81</v>
      </c>
      <c r="DZ191" s="131" t="s">
        <v>8267</v>
      </c>
      <c r="EA191" s="131" t="s">
        <v>362</v>
      </c>
      <c r="EB191" s="131" t="s">
        <v>8268</v>
      </c>
      <c r="EC191" s="131" t="s">
        <v>86</v>
      </c>
      <c r="ED191" s="131" t="s">
        <v>89</v>
      </c>
      <c r="EE191" s="131" t="s">
        <v>8269</v>
      </c>
      <c r="EF191" s="131" t="s">
        <v>8270</v>
      </c>
      <c r="EG191" s="131" t="s">
        <v>8271</v>
      </c>
      <c r="EH191" s="131" t="s">
        <v>3056</v>
      </c>
      <c r="EI191" s="131" t="s">
        <v>8272</v>
      </c>
      <c r="EJ191" s="135" t="s">
        <v>8273</v>
      </c>
      <c r="EK191" s="135" t="s">
        <v>8274</v>
      </c>
      <c r="EL191" s="135" t="s">
        <v>8275</v>
      </c>
      <c r="EM191" s="135" t="s">
        <v>8276</v>
      </c>
      <c r="EN191" s="135" t="s">
        <v>8277</v>
      </c>
    </row>
    <row r="192" spans="1:145" ht="18" thickTop="1" thickBot="1">
      <c r="A192" s="575">
        <f t="shared" si="8"/>
        <v>191</v>
      </c>
      <c r="B192" s="572" t="s">
        <v>8761</v>
      </c>
      <c r="C192" s="600" t="s">
        <v>8762</v>
      </c>
      <c r="D192" s="570" t="s">
        <v>13208</v>
      </c>
      <c r="E192" s="568" t="str">
        <f t="shared" si="6"/>
        <v>Not Placed</v>
      </c>
      <c r="F192" s="570" t="s">
        <v>12493</v>
      </c>
      <c r="G192" s="570" t="s">
        <v>226</v>
      </c>
      <c r="H192" s="131" t="str">
        <f>VLOOKUP(B192,CMPN3!C:E,3,0)</f>
        <v>Direct Second Year Engineering with live KT</v>
      </c>
      <c r="I192" s="610" t="s">
        <v>8763</v>
      </c>
      <c r="J192" s="572">
        <v>22</v>
      </c>
      <c r="K192" s="611" t="s">
        <v>8764</v>
      </c>
      <c r="L192" s="611" t="s">
        <v>73</v>
      </c>
      <c r="M192" s="611" t="s">
        <v>8765</v>
      </c>
      <c r="N192" s="612" t="s">
        <v>8760</v>
      </c>
      <c r="O192" s="612">
        <v>8600861776</v>
      </c>
      <c r="P192" s="612">
        <v>8600861776</v>
      </c>
      <c r="Q192" s="612" t="e">
        <f>VLOOKUP(B192,'TCS CON'!$D$1:$H$98,5,0)</f>
        <v>#N/A</v>
      </c>
      <c r="R192" s="612" t="e">
        <f>VLOOKUP(B192,LTI!$C$1:$H$46,6,0)</f>
        <v>#N/A</v>
      </c>
      <c r="S192" s="612" t="e">
        <f>VLOOKUP(B192,JARO!$E$2:$I$11,5,0)</f>
        <v>#N/A</v>
      </c>
      <c r="T192" s="612" t="e">
        <f>VLOOKUP(B192,Capgemini!$D$3:$H$78,5,0)</f>
        <v>#N/A</v>
      </c>
      <c r="U192" s="612" t="e">
        <f>VLOOKUP(B192,Carwale!$D$1:$H$4,5,0)</f>
        <v>#N/A</v>
      </c>
      <c r="V192" s="612" t="e">
        <f>VLOOKUP(B192,'Interactive Brokers'!E:I,5,0)</f>
        <v>#N/A</v>
      </c>
      <c r="W192" s="612" t="e">
        <f>VLOOKUP(B192,'REL Jio'!E:I,5,0)</f>
        <v>#N/A</v>
      </c>
      <c r="X192" s="612" t="e">
        <f>VLOOKUP(B192,'Sciative Sol'!E:I,5,0)</f>
        <v>#N/A</v>
      </c>
      <c r="Y192" s="612" t="e">
        <f>VLOOKUP(B192,'Hexaware Tech'!E:I,5,0)</f>
        <v>#N/A</v>
      </c>
      <c r="Z192" s="612" t="e">
        <f>VLOOKUP(B192,Axis!D:H,5,0)</f>
        <v>#N/A</v>
      </c>
      <c r="AA192" s="612" t="e">
        <f>VLOOKUP(B192,Ugam!$D$3:$H$26,5,0)</f>
        <v>#N/A</v>
      </c>
      <c r="AB192" s="612" t="e">
        <f>VLOOKUP(B192,Zeus!F:J,5,0)</f>
        <v>#N/A</v>
      </c>
      <c r="AC192" s="612" t="e">
        <f>VLOOKUP(B192,Montran!F:J,5,0)</f>
        <v>#N/A</v>
      </c>
      <c r="AD192" s="612" t="e">
        <f>VLOOKUP(B192,Endurance!G192:L192,5,0)</f>
        <v>#N/A</v>
      </c>
      <c r="AE192" s="612" t="e">
        <f>VLOOKUP(B192,'Swabhav Techlabs'!$F$1:$J$2,5,0)</f>
        <v>#N/A</v>
      </c>
      <c r="AF192" s="612" t="e">
        <f>VLOOKUP(B192,'Quality Kiosk'!$F$1:$J$18,5,0)</f>
        <v>#N/A</v>
      </c>
      <c r="AG192" s="612" t="e">
        <f>VLOOKUP(B192,'Lemon VB'!$F$1:$J$2,5,0)</f>
        <v>#N/A</v>
      </c>
      <c r="AH192" s="612" t="e">
        <f>VLOOKUP(B192,Gocomet!$E$1:$I$3,5,0)</f>
        <v>#N/A</v>
      </c>
      <c r="AI192" s="612" t="e">
        <f>VLOOKUP(B192,'Ingram Micro'!$E$1:$I$8,5,0)</f>
        <v>#N/A</v>
      </c>
      <c r="AJ192" s="612" t="e">
        <f>VLOOKUP(B192,'DePronto Infotech'!$E$1:$I$2,5,0)</f>
        <v>#N/A</v>
      </c>
      <c r="AK192" s="612" t="e">
        <f>VLOOKUP(B192,'Reliance Retail'!$E$1:$I$4,5,0)</f>
        <v>#N/A</v>
      </c>
      <c r="AL192" s="612" t="e">
        <f>VLOOKUP(B192,'Bright Champs'!$D$1:$H$13,5,0)</f>
        <v>#N/A</v>
      </c>
      <c r="AM192" s="612" t="e">
        <f>VLOOKUP(B192,Neosoft!$E$1:$I$12,5,0)</f>
        <v>#N/A</v>
      </c>
      <c r="AN192" s="612" t="e">
        <f>VLOOKUP(B192,Infosys!$E$1:$I$3,5,0)</f>
        <v>#N/A</v>
      </c>
      <c r="AO192" s="612" t="e">
        <f>VLOOKUP(B192,Cerelabs!$E$1:$I$5,5,0)</f>
        <v>#N/A</v>
      </c>
      <c r="AP192" s="612" t="e">
        <f>VLOOKUP(B192,'Neebal Technologies'!$D$1:$H$2,5,0)</f>
        <v>#N/A</v>
      </c>
      <c r="AQ192" s="612" t="e">
        <f>VLOOKUP(B192,'Vertiv Energy'!$D$1:$H$2,5,0)</f>
        <v>#N/A</v>
      </c>
      <c r="AR192" s="612" t="e">
        <f>VLOOKUP(B192,'Acidaes Solutions (CRMNEXT)'!$D$1:$H$3,5,0)</f>
        <v>#N/A</v>
      </c>
      <c r="AS192" s="612" t="e">
        <f>VLOOKUP(B192,Growisto!$D$1:$H$2,5,0)</f>
        <v>#N/A</v>
      </c>
      <c r="AT192" s="612" t="e">
        <f>VLOOKUP(B192,'9.9 Mediaworx - Digit'!$D$1:$H$2,5,0)</f>
        <v>#N/A</v>
      </c>
      <c r="AU192" s="612" t="e">
        <f>VLOOKUP(B192,'Vistaar systems Pvt Ltd'!$D$2:$H$3,5,0)</f>
        <v>#N/A</v>
      </c>
      <c r="AV192" s="612" t="e">
        <f>VLOOKUP(B192,'Course 5i'!$D$2:$H$11,5,0)</f>
        <v>#N/A</v>
      </c>
      <c r="AW192" s="612" t="e">
        <f>VLOOKUP(B192,'Radiant Appliances &amp; Electronic'!$D$1:$H$13,5,0)</f>
        <v>#N/A</v>
      </c>
      <c r="AX192" s="612" t="e">
        <f>VLOOKUP(B192,'Atos Global'!$D$3:$H$27,5,0)</f>
        <v>#N/A</v>
      </c>
      <c r="AY192" s="612" t="e">
        <f>VLOOKUP(B192,'Saama Technologies'!$D$1:$H$2,5,0)</f>
        <v>#N/A</v>
      </c>
      <c r="AZ192" s="612" t="e">
        <f>VLOOKUP(B192,'Multiplier Solutions'!$D$1:$H$2,5,0)</f>
        <v>#N/A</v>
      </c>
      <c r="BA192" s="612" t="e">
        <f>VLOOKUP(B192,GEP!$D$2:$H$5,5,0)</f>
        <v>#N/A</v>
      </c>
      <c r="BB192" s="612" t="e">
        <f>VLOOKUP(B192,Accenture!$D$1:$H$6,5,0)</f>
        <v>#N/A</v>
      </c>
      <c r="BC192" s="612" t="e">
        <f>VLOOKUP(B192,'Endurance International Group'!$D$1:$H$2,5,0)</f>
        <v>#N/A</v>
      </c>
      <c r="BD192" s="612" t="e">
        <f>VLOOKUP(B192,Newgen!$D$1:$H$2,5,0)</f>
        <v>#N/A</v>
      </c>
      <c r="BE192" s="612" t="e">
        <f>VLOOKUP(B192,'3D Incredible'!D192:H192,5,0)</f>
        <v>#N/A</v>
      </c>
      <c r="BF192" s="612" t="e">
        <f>VLOOKUP(B192,'Raja Software Labs'!$D$2:$H$2,5,0)</f>
        <v>#N/A</v>
      </c>
      <c r="BG192" s="612" t="e">
        <f>VLOOKUP(B192,Wipro!$D$1:$H$2,5,0)</f>
        <v>#N/A</v>
      </c>
      <c r="BH192" s="612" t="e">
        <f>VLOOKUP(B192,'Perch Technologies'!$D$2:$H$2,5,0)</f>
        <v>#N/A</v>
      </c>
      <c r="BI192" s="612" t="e">
        <f>VLOOKUP(B192,'Morning Star'!$D$1:$H$6,5,0)</f>
        <v>#N/A</v>
      </c>
      <c r="BJ192" s="612" t="e">
        <f>VLOOKUP(B192,Flexiloans!$D$1:$H$2,5,0)</f>
        <v>#N/A</v>
      </c>
      <c r="BK192" s="612" t="e">
        <f>VLOOKUP(B192,'Thirdware Solutions'!$D$1:$H$2,5,0)</f>
        <v>#N/A</v>
      </c>
      <c r="BL192" s="612" t="e">
        <f>VLOOKUP(B192,Tescom!$D$1:$H$8,5,0)</f>
        <v>#N/A</v>
      </c>
      <c r="BM192" s="612" t="e">
        <f>VLOOKUP(B192,'Cogno AI'!$D$1:$H$2,5,0)</f>
        <v>#N/A</v>
      </c>
      <c r="BN192" s="612" t="e">
        <f>VLOOKUP(B192,'ABM Knowledgeware'!$D$1:$H$2,5,0)</f>
        <v>#N/A</v>
      </c>
      <c r="BO192" s="612" t="e">
        <f>VLOOKUP(B192,'Concerto Software'!$D$1:$H$3,5,0)</f>
        <v>#N/A</v>
      </c>
      <c r="BP192" s="612" t="e">
        <f>VLOOKUP(B192,'My Captain'!$D$1:$H$4,5,0)</f>
        <v>#N/A</v>
      </c>
      <c r="BQ192" s="612" t="e">
        <f>VLOOKUP(B192,'Finoux Solutions'!$D$2:$H$4,5,0)</f>
        <v>#N/A</v>
      </c>
      <c r="BR192" s="612" t="e">
        <f>VLOOKUP(B192,'MITR Learning'!$D$1:$H$2,5,0)</f>
        <v>#N/A</v>
      </c>
      <c r="BS192" s="612" t="e">
        <f>VLOOKUP(B192,Nucsoft!$D$2:$H$6,5,0)</f>
        <v>#N/A</v>
      </c>
      <c r="BT192" s="612" t="e">
        <f>VLOOKUP(B192,'Paras Cadd'!$D$1:$H$2,5,0)</f>
        <v>#N/A</v>
      </c>
      <c r="BU192" s="612" t="e">
        <f>VLOOKUP(B192,'ICICI Securities'!$D$1:$H$2,5,0)</f>
        <v>#N/A</v>
      </c>
      <c r="BV192" s="612" t="e">
        <f>VLOOKUP(B192,'Citius Tech'!$D$2:$H$5,5,0)</f>
        <v>#N/A</v>
      </c>
      <c r="BW192" s="612" t="e">
        <f>VLOOKUP(B192,'Buzzy Brains'!$D$2:$H$2,5,0)</f>
        <v>#N/A</v>
      </c>
      <c r="BX192" s="612" t="e">
        <f>VLOOKUP(B192,'Decimal Point'!$D$2:$H$2,5,0)</f>
        <v>#N/A</v>
      </c>
      <c r="BY192" s="612" t="e">
        <f>VLOOKUP(B192,'Sankey Business Solutions'!$D$2:$H$3,5,0)</f>
        <v>#N/A</v>
      </c>
      <c r="BZ192" s="612" t="e">
        <f>VLOOKUP(B192,'Nangia &amp; Co LLP'!$D$2:$H$2,5,0)</f>
        <v>#N/A</v>
      </c>
      <c r="CA192" s="612" t="e">
        <f>VLOOKUP(B192,'FIS Solutions India Pvt Ltd'!$D$2:$H$2,5,0)</f>
        <v>#N/A</v>
      </c>
      <c r="CB192" s="612" t="e">
        <f>VLOOKUP(B192,'Delta Technology &amp; Management '!$D$2:$H$16,5,0)</f>
        <v>#N/A</v>
      </c>
      <c r="CC192" s="612" t="e">
        <f>VLOOKUP(B192,'Espoir Networks'!$D$3:$H$11,5,0)</f>
        <v>#N/A</v>
      </c>
      <c r="CD192" s="612" t="e">
        <f>VLOOKUP(B192,'Servosys Solution'!$D$3:$H$5,5,0)</f>
        <v>#N/A</v>
      </c>
      <c r="CE192" s="612" t="e">
        <f>VLOOKUP(B192,'Ribbon Communications'!$D$3:$H$4,5,0)</f>
        <v>#N/A</v>
      </c>
      <c r="CF192" s="612">
        <f t="shared" si="7"/>
        <v>0</v>
      </c>
      <c r="CG192" s="129" t="s">
        <v>8766</v>
      </c>
      <c r="CH192" s="129">
        <v>240667056925</v>
      </c>
      <c r="CI192" s="129" t="s">
        <v>134</v>
      </c>
      <c r="CJ192" s="129" t="s">
        <v>11908</v>
      </c>
      <c r="CK192" s="132">
        <v>43282</v>
      </c>
      <c r="CL192" s="129">
        <v>2021</v>
      </c>
      <c r="CM192" s="128" t="s">
        <v>8762</v>
      </c>
      <c r="CN192" s="129">
        <v>322</v>
      </c>
      <c r="CO192" s="133">
        <v>64.400000000000006</v>
      </c>
      <c r="CP192" s="129">
        <v>2013</v>
      </c>
      <c r="CQ192" s="129" t="s">
        <v>79</v>
      </c>
      <c r="CR192" s="128" t="s">
        <v>295</v>
      </c>
      <c r="CS192" s="129" t="s">
        <v>81</v>
      </c>
      <c r="CT192" s="133" t="s">
        <v>81</v>
      </c>
      <c r="CU192" s="129" t="s">
        <v>81</v>
      </c>
      <c r="CV192" s="129" t="s">
        <v>109</v>
      </c>
      <c r="CW192" s="131" t="s">
        <v>7150</v>
      </c>
      <c r="CX192" s="131" t="s">
        <v>1205</v>
      </c>
      <c r="CY192" s="129">
        <v>1224</v>
      </c>
      <c r="CZ192" s="129">
        <v>76.5</v>
      </c>
      <c r="DA192" s="129">
        <v>2018</v>
      </c>
      <c r="DB192" s="129" t="s">
        <v>112</v>
      </c>
      <c r="DC192" s="129" t="s">
        <v>113</v>
      </c>
      <c r="DD192" s="129">
        <v>63.21</v>
      </c>
      <c r="DE192" s="129">
        <v>63.43</v>
      </c>
      <c r="DF192" s="129">
        <v>0</v>
      </c>
      <c r="DG192" s="131" t="s">
        <v>81</v>
      </c>
      <c r="DH192" s="131" t="s">
        <v>81</v>
      </c>
      <c r="DI192" s="134">
        <v>4.8</v>
      </c>
      <c r="DJ192" s="134">
        <v>5.51</v>
      </c>
      <c r="DK192" s="134">
        <v>5.03</v>
      </c>
      <c r="DL192" s="134">
        <v>6.11</v>
      </c>
      <c r="DM192" s="129">
        <v>23.55</v>
      </c>
      <c r="DN192" s="129">
        <v>5.61</v>
      </c>
      <c r="DO192" s="129"/>
      <c r="DP192" s="131" t="s">
        <v>338</v>
      </c>
      <c r="DQ192" s="129">
        <v>2</v>
      </c>
      <c r="DR192" s="129">
        <v>0</v>
      </c>
      <c r="DS192" s="129" t="s">
        <v>83</v>
      </c>
      <c r="DT192" s="129" t="s">
        <v>83</v>
      </c>
      <c r="DU192" s="129" t="s">
        <v>230</v>
      </c>
      <c r="DV192" s="129" t="s">
        <v>230</v>
      </c>
      <c r="DW192" s="131" t="s">
        <v>83</v>
      </c>
      <c r="DX192" s="131" t="s">
        <v>84</v>
      </c>
      <c r="DY192" s="131" t="s">
        <v>81</v>
      </c>
      <c r="DZ192" s="131" t="s">
        <v>8767</v>
      </c>
      <c r="EA192" s="131" t="s">
        <v>86</v>
      </c>
      <c r="EB192" s="131" t="s">
        <v>8768</v>
      </c>
      <c r="EC192" s="131" t="s">
        <v>88</v>
      </c>
      <c r="ED192" s="131" t="s">
        <v>89</v>
      </c>
      <c r="EE192" s="131" t="s">
        <v>8769</v>
      </c>
      <c r="EF192" s="131" t="s">
        <v>8770</v>
      </c>
      <c r="EG192" s="131" t="s">
        <v>1068</v>
      </c>
      <c r="EH192" s="131" t="s">
        <v>8771</v>
      </c>
      <c r="EI192" s="131" t="s">
        <v>8772</v>
      </c>
      <c r="EJ192" s="135" t="s">
        <v>8773</v>
      </c>
      <c r="EK192" s="135" t="s">
        <v>8774</v>
      </c>
      <c r="EL192" s="135" t="s">
        <v>8775</v>
      </c>
      <c r="EM192" s="135" t="s">
        <v>8776</v>
      </c>
      <c r="EN192" s="131" t="s">
        <v>81</v>
      </c>
    </row>
    <row r="193" spans="1:144" ht="18" thickTop="1" thickBot="1">
      <c r="A193" s="575">
        <f t="shared" si="8"/>
        <v>192</v>
      </c>
      <c r="B193" s="572" t="s">
        <v>9057</v>
      </c>
      <c r="C193" s="600" t="s">
        <v>9058</v>
      </c>
      <c r="D193" s="570" t="s">
        <v>13208</v>
      </c>
      <c r="E193" s="568" t="str">
        <f t="shared" si="6"/>
        <v>Not Placed</v>
      </c>
      <c r="F193" s="570" t="s">
        <v>12493</v>
      </c>
      <c r="G193" s="570" t="s">
        <v>226</v>
      </c>
      <c r="H193" s="131" t="str">
        <f>VLOOKUP(B193,CMPN3!C:E,3,0)</f>
        <v>Direct Second Year Engineering without live KT</v>
      </c>
      <c r="I193" s="610">
        <v>36562</v>
      </c>
      <c r="J193" s="572">
        <v>20</v>
      </c>
      <c r="K193" s="611" t="s">
        <v>9059</v>
      </c>
      <c r="L193" s="611" t="s">
        <v>73</v>
      </c>
      <c r="M193" s="611" t="s">
        <v>9060</v>
      </c>
      <c r="N193" s="612" t="s">
        <v>9056</v>
      </c>
      <c r="O193" s="612">
        <v>9870474900</v>
      </c>
      <c r="P193" s="612">
        <v>9821833350</v>
      </c>
      <c r="Q193" s="612" t="e">
        <f>VLOOKUP(B193,'TCS CON'!$D$1:$H$98,5,0)</f>
        <v>#N/A</v>
      </c>
      <c r="R193" s="612" t="e">
        <f>VLOOKUP(B193,LTI!$C$1:$H$46,6,0)</f>
        <v>#N/A</v>
      </c>
      <c r="S193" s="612" t="e">
        <f>VLOOKUP(B193,JARO!$E$2:$I$11,5,0)</f>
        <v>#N/A</v>
      </c>
      <c r="T193" s="612" t="e">
        <f>VLOOKUP(B193,Capgemini!$D$3:$H$78,5,0)</f>
        <v>#N/A</v>
      </c>
      <c r="U193" s="612" t="e">
        <f>VLOOKUP(B193,Carwale!$D$1:$H$4,5,0)</f>
        <v>#N/A</v>
      </c>
      <c r="V193" s="612" t="e">
        <f>VLOOKUP(B193,'Interactive Brokers'!E:I,5,0)</f>
        <v>#N/A</v>
      </c>
      <c r="W193" s="612" t="e">
        <f>VLOOKUP(B193,'REL Jio'!E:I,5,0)</f>
        <v>#N/A</v>
      </c>
      <c r="X193" s="612" t="e">
        <f>VLOOKUP(B193,'Sciative Sol'!E:I,5,0)</f>
        <v>#N/A</v>
      </c>
      <c r="Y193" s="612" t="e">
        <f>VLOOKUP(B193,'Hexaware Tech'!E:I,5,0)</f>
        <v>#N/A</v>
      </c>
      <c r="Z193" s="612" t="e">
        <f>VLOOKUP(B193,Axis!D:H,5,0)</f>
        <v>#N/A</v>
      </c>
      <c r="AA193" s="612" t="e">
        <f>VLOOKUP(B193,Ugam!$D$3:$H$26,5,0)</f>
        <v>#N/A</v>
      </c>
      <c r="AB193" s="612" t="e">
        <f>VLOOKUP(B193,Zeus!F:J,5,0)</f>
        <v>#N/A</v>
      </c>
      <c r="AC193" s="612" t="e">
        <f>VLOOKUP(B193,Montran!F:J,5,0)</f>
        <v>#N/A</v>
      </c>
      <c r="AD193" s="612" t="e">
        <f>VLOOKUP(B193,Endurance!G193:L193,5,0)</f>
        <v>#N/A</v>
      </c>
      <c r="AE193" s="612" t="e">
        <f>VLOOKUP(B193,'Swabhav Techlabs'!$F$1:$J$2,5,0)</f>
        <v>#N/A</v>
      </c>
      <c r="AF193" s="612" t="e">
        <f>VLOOKUP(B193,'Quality Kiosk'!$F$1:$J$18,5,0)</f>
        <v>#N/A</v>
      </c>
      <c r="AG193" s="612" t="e">
        <f>VLOOKUP(B193,'Lemon VB'!$F$1:$J$2,5,0)</f>
        <v>#N/A</v>
      </c>
      <c r="AH193" s="612" t="e">
        <f>VLOOKUP(B193,Gocomet!$E$1:$I$3,5,0)</f>
        <v>#N/A</v>
      </c>
      <c r="AI193" s="612" t="e">
        <f>VLOOKUP(B193,'Ingram Micro'!$E$1:$I$8,5,0)</f>
        <v>#N/A</v>
      </c>
      <c r="AJ193" s="612" t="e">
        <f>VLOOKUP(B193,'DePronto Infotech'!$E$1:$I$2,5,0)</f>
        <v>#N/A</v>
      </c>
      <c r="AK193" s="612" t="e">
        <f>VLOOKUP(B193,'Reliance Retail'!$E$1:$I$4,5,0)</f>
        <v>#N/A</v>
      </c>
      <c r="AL193" s="612" t="e">
        <f>VLOOKUP(B193,'Bright Champs'!$D$1:$H$13,5,0)</f>
        <v>#N/A</v>
      </c>
      <c r="AM193" s="612" t="e">
        <f>VLOOKUP(B193,Neosoft!$E$1:$I$12,5,0)</f>
        <v>#N/A</v>
      </c>
      <c r="AN193" s="612" t="e">
        <f>VLOOKUP(B193,Infosys!$E$1:$I$3,5,0)</f>
        <v>#N/A</v>
      </c>
      <c r="AO193" s="612" t="e">
        <f>VLOOKUP(B193,Cerelabs!$E$1:$I$5,5,0)</f>
        <v>#N/A</v>
      </c>
      <c r="AP193" s="612" t="e">
        <f>VLOOKUP(B193,'Neebal Technologies'!$D$1:$H$2,5,0)</f>
        <v>#N/A</v>
      </c>
      <c r="AQ193" s="612" t="e">
        <f>VLOOKUP(B193,'Vertiv Energy'!$D$1:$H$2,5,0)</f>
        <v>#N/A</v>
      </c>
      <c r="AR193" s="612" t="e">
        <f>VLOOKUP(B193,'Acidaes Solutions (CRMNEXT)'!$D$1:$H$3,5,0)</f>
        <v>#N/A</v>
      </c>
      <c r="AS193" s="612" t="e">
        <f>VLOOKUP(B193,Growisto!$D$1:$H$2,5,0)</f>
        <v>#N/A</v>
      </c>
      <c r="AT193" s="612" t="e">
        <f>VLOOKUP(B193,'9.9 Mediaworx - Digit'!$D$1:$H$2,5,0)</f>
        <v>#N/A</v>
      </c>
      <c r="AU193" s="612" t="e">
        <f>VLOOKUP(B193,'Vistaar systems Pvt Ltd'!$D$2:$H$3,5,0)</f>
        <v>#N/A</v>
      </c>
      <c r="AV193" s="612" t="e">
        <f>VLOOKUP(B193,'Course 5i'!$D$2:$H$11,5,0)</f>
        <v>#N/A</v>
      </c>
      <c r="AW193" s="612" t="e">
        <f>VLOOKUP(B193,'Radiant Appliances &amp; Electronic'!$D$1:$H$13,5,0)</f>
        <v>#N/A</v>
      </c>
      <c r="AX193" s="612" t="e">
        <f>VLOOKUP(B193,'Atos Global'!$D$3:$H$27,5,0)</f>
        <v>#N/A</v>
      </c>
      <c r="AY193" s="612" t="e">
        <f>VLOOKUP(B193,'Saama Technologies'!$D$1:$H$2,5,0)</f>
        <v>#N/A</v>
      </c>
      <c r="AZ193" s="612" t="e">
        <f>VLOOKUP(B193,'Multiplier Solutions'!$D$1:$H$2,5,0)</f>
        <v>#N/A</v>
      </c>
      <c r="BA193" s="612" t="e">
        <f>VLOOKUP(B193,GEP!$D$2:$H$5,5,0)</f>
        <v>#N/A</v>
      </c>
      <c r="BB193" s="612" t="e">
        <f>VLOOKUP(B193,Accenture!$D$1:$H$6,5,0)</f>
        <v>#N/A</v>
      </c>
      <c r="BC193" s="612" t="e">
        <f>VLOOKUP(B193,'Endurance International Group'!$D$1:$H$2,5,0)</f>
        <v>#N/A</v>
      </c>
      <c r="BD193" s="612" t="e">
        <f>VLOOKUP(B193,Newgen!$D$1:$H$2,5,0)</f>
        <v>#N/A</v>
      </c>
      <c r="BE193" s="612" t="e">
        <f>VLOOKUP(B193,'3D Incredible'!D193:H193,5,0)</f>
        <v>#N/A</v>
      </c>
      <c r="BF193" s="612" t="e">
        <f>VLOOKUP(B193,'Raja Software Labs'!$D$2:$H$2,5,0)</f>
        <v>#N/A</v>
      </c>
      <c r="BG193" s="612" t="e">
        <f>VLOOKUP(B193,Wipro!$D$1:$H$2,5,0)</f>
        <v>#N/A</v>
      </c>
      <c r="BH193" s="612" t="e">
        <f>VLOOKUP(B193,'Perch Technologies'!$D$2:$H$2,5,0)</f>
        <v>#N/A</v>
      </c>
      <c r="BI193" s="612" t="e">
        <f>VLOOKUP(B193,'Morning Star'!$D$1:$H$6,5,0)</f>
        <v>#N/A</v>
      </c>
      <c r="BJ193" s="612" t="e">
        <f>VLOOKUP(B193,Flexiloans!$D$1:$H$2,5,0)</f>
        <v>#N/A</v>
      </c>
      <c r="BK193" s="612" t="e">
        <f>VLOOKUP(B193,'Thirdware Solutions'!$D$1:$H$2,5,0)</f>
        <v>#N/A</v>
      </c>
      <c r="BL193" s="612" t="e">
        <f>VLOOKUP(B193,Tescom!$D$1:$H$8,5,0)</f>
        <v>#N/A</v>
      </c>
      <c r="BM193" s="612" t="e">
        <f>VLOOKUP(B193,'Cogno AI'!$D$1:$H$2,5,0)</f>
        <v>#N/A</v>
      </c>
      <c r="BN193" s="612" t="e">
        <f>VLOOKUP(B193,'ABM Knowledgeware'!$D$1:$H$2,5,0)</f>
        <v>#N/A</v>
      </c>
      <c r="BO193" s="612" t="e">
        <f>VLOOKUP(B193,'Concerto Software'!$D$1:$H$3,5,0)</f>
        <v>#N/A</v>
      </c>
      <c r="BP193" s="612" t="e">
        <f>VLOOKUP(B193,'My Captain'!$D$1:$H$4,5,0)</f>
        <v>#N/A</v>
      </c>
      <c r="BQ193" s="612" t="e">
        <f>VLOOKUP(B193,'Finoux Solutions'!$D$2:$H$4,5,0)</f>
        <v>#N/A</v>
      </c>
      <c r="BR193" s="612" t="e">
        <f>VLOOKUP(B193,'MITR Learning'!$D$1:$H$2,5,0)</f>
        <v>#N/A</v>
      </c>
      <c r="BS193" s="612" t="e">
        <f>VLOOKUP(B193,Nucsoft!$D$2:$H$6,5,0)</f>
        <v>#N/A</v>
      </c>
      <c r="BT193" s="612" t="e">
        <f>VLOOKUP(B193,'Paras Cadd'!$D$1:$H$2,5,0)</f>
        <v>#N/A</v>
      </c>
      <c r="BU193" s="612" t="e">
        <f>VLOOKUP(B193,'ICICI Securities'!$D$1:$H$2,5,0)</f>
        <v>#N/A</v>
      </c>
      <c r="BV193" s="612" t="e">
        <f>VLOOKUP(B193,'Citius Tech'!$D$2:$H$5,5,0)</f>
        <v>#N/A</v>
      </c>
      <c r="BW193" s="612" t="e">
        <f>VLOOKUP(B193,'Buzzy Brains'!$D$2:$H$2,5,0)</f>
        <v>#N/A</v>
      </c>
      <c r="BX193" s="612" t="e">
        <f>VLOOKUP(B193,'Decimal Point'!$D$2:$H$2,5,0)</f>
        <v>#N/A</v>
      </c>
      <c r="BY193" s="612" t="e">
        <f>VLOOKUP(B193,'Sankey Business Solutions'!$D$2:$H$3,5,0)</f>
        <v>#N/A</v>
      </c>
      <c r="BZ193" s="612" t="e">
        <f>VLOOKUP(B193,'Nangia &amp; Co LLP'!$D$2:$H$2,5,0)</f>
        <v>#N/A</v>
      </c>
      <c r="CA193" s="612" t="e">
        <f>VLOOKUP(B193,'FIS Solutions India Pvt Ltd'!$D$2:$H$2,5,0)</f>
        <v>#N/A</v>
      </c>
      <c r="CB193" s="612" t="e">
        <f>VLOOKUP(B193,'Delta Technology &amp; Management '!$D$2:$H$16,5,0)</f>
        <v>#N/A</v>
      </c>
      <c r="CC193" s="612" t="e">
        <f>VLOOKUP(B193,'Espoir Networks'!$D$3:$H$11,5,0)</f>
        <v>#N/A</v>
      </c>
      <c r="CD193" s="612" t="e">
        <f>VLOOKUP(B193,'Servosys Solution'!$D$3:$H$5,5,0)</f>
        <v>#N/A</v>
      </c>
      <c r="CE193" s="612" t="e">
        <f>VLOOKUP(B193,'Ribbon Communications'!$D$3:$H$4,5,0)</f>
        <v>#N/A</v>
      </c>
      <c r="CF193" s="612">
        <f t="shared" si="7"/>
        <v>0</v>
      </c>
      <c r="CG193" s="129" t="s">
        <v>9061</v>
      </c>
      <c r="CH193" s="129">
        <v>55519462122</v>
      </c>
      <c r="CI193" s="129" t="s">
        <v>134</v>
      </c>
      <c r="CJ193" s="129" t="s">
        <v>11909</v>
      </c>
      <c r="CK193" s="132">
        <v>43282</v>
      </c>
      <c r="CL193" s="129">
        <v>2021</v>
      </c>
      <c r="CM193" s="128" t="s">
        <v>11971</v>
      </c>
      <c r="CN193" s="129">
        <v>445</v>
      </c>
      <c r="CO193" s="133">
        <v>89</v>
      </c>
      <c r="CP193" s="129">
        <v>2015</v>
      </c>
      <c r="CQ193" s="129" t="s">
        <v>79</v>
      </c>
      <c r="CR193" s="128" t="s">
        <v>295</v>
      </c>
      <c r="CS193" s="129" t="s">
        <v>81</v>
      </c>
      <c r="CT193" s="133" t="s">
        <v>81</v>
      </c>
      <c r="CU193" s="129" t="s">
        <v>81</v>
      </c>
      <c r="CV193" s="129" t="s">
        <v>109</v>
      </c>
      <c r="CW193" s="131" t="s">
        <v>9063</v>
      </c>
      <c r="CX193" s="131" t="s">
        <v>9064</v>
      </c>
      <c r="CY193" s="129">
        <v>958</v>
      </c>
      <c r="CZ193" s="129">
        <v>83.3</v>
      </c>
      <c r="DA193" s="129">
        <v>2018</v>
      </c>
      <c r="DB193" s="129" t="s">
        <v>112</v>
      </c>
      <c r="DC193" s="129" t="s">
        <v>113</v>
      </c>
      <c r="DD193" s="129">
        <v>72.81</v>
      </c>
      <c r="DE193" s="129">
        <v>7313.89</v>
      </c>
      <c r="DF193" s="129">
        <v>0</v>
      </c>
      <c r="DG193" s="131" t="s">
        <v>81</v>
      </c>
      <c r="DH193" s="131" t="s">
        <v>81</v>
      </c>
      <c r="DI193" s="134">
        <v>7</v>
      </c>
      <c r="DJ193" s="134">
        <v>7.1</v>
      </c>
      <c r="DK193" s="134">
        <v>7.4</v>
      </c>
      <c r="DL193" s="131"/>
      <c r="DM193" s="129">
        <v>21.5</v>
      </c>
      <c r="DN193" s="129">
        <v>7.16</v>
      </c>
      <c r="DO193" s="129"/>
      <c r="DP193" s="131" t="s">
        <v>114</v>
      </c>
      <c r="DQ193" s="129">
        <v>0</v>
      </c>
      <c r="DR193" s="129">
        <v>0</v>
      </c>
      <c r="DS193" s="129" t="s">
        <v>83</v>
      </c>
      <c r="DT193" s="129" t="s">
        <v>83</v>
      </c>
      <c r="DU193" s="129" t="s">
        <v>83</v>
      </c>
      <c r="DV193" s="129" t="s">
        <v>83</v>
      </c>
      <c r="DW193" s="131" t="s">
        <v>83</v>
      </c>
      <c r="DX193" s="131" t="s">
        <v>84</v>
      </c>
      <c r="DY193" s="131" t="s">
        <v>81</v>
      </c>
      <c r="DZ193" s="131" t="s">
        <v>9065</v>
      </c>
      <c r="EA193" s="131" t="s">
        <v>4058</v>
      </c>
      <c r="EB193" s="131" t="s">
        <v>9066</v>
      </c>
      <c r="EC193" s="131" t="s">
        <v>88</v>
      </c>
      <c r="ED193" s="131" t="s">
        <v>89</v>
      </c>
      <c r="EE193" s="131" t="s">
        <v>9067</v>
      </c>
      <c r="EF193" s="131" t="s">
        <v>9068</v>
      </c>
      <c r="EG193" s="131" t="s">
        <v>81</v>
      </c>
      <c r="EH193" s="131" t="s">
        <v>9069</v>
      </c>
      <c r="EI193" s="131" t="s">
        <v>9070</v>
      </c>
      <c r="EJ193" s="135" t="s">
        <v>9071</v>
      </c>
      <c r="EK193" s="135" t="s">
        <v>9072</v>
      </c>
      <c r="EL193" s="135" t="s">
        <v>9073</v>
      </c>
      <c r="EM193" s="135" t="s">
        <v>9074</v>
      </c>
      <c r="EN193" s="131" t="s">
        <v>81</v>
      </c>
    </row>
    <row r="194" spans="1:144" ht="18" thickTop="1" thickBot="1">
      <c r="A194" s="575">
        <f t="shared" si="8"/>
        <v>193</v>
      </c>
      <c r="B194" s="572" t="s">
        <v>9381</v>
      </c>
      <c r="C194" s="600" t="s">
        <v>9382</v>
      </c>
      <c r="D194" s="570" t="s">
        <v>13209</v>
      </c>
      <c r="E194" s="568" t="str">
        <f t="shared" si="6"/>
        <v>Placed</v>
      </c>
      <c r="F194" s="570" t="s">
        <v>12493</v>
      </c>
      <c r="G194" s="570" t="s">
        <v>226</v>
      </c>
      <c r="H194" s="131" t="str">
        <f>VLOOKUP(B194,CMPN3!C:E,3,0)</f>
        <v>Direct Second Year Engineering without live KT</v>
      </c>
      <c r="I194" s="610" t="s">
        <v>9383</v>
      </c>
      <c r="J194" s="572">
        <v>21</v>
      </c>
      <c r="K194" s="611" t="s">
        <v>9384</v>
      </c>
      <c r="L194" s="611" t="s">
        <v>73</v>
      </c>
      <c r="M194" s="611" t="s">
        <v>9385</v>
      </c>
      <c r="N194" s="612" t="s">
        <v>9386</v>
      </c>
      <c r="O194" s="612">
        <v>7506457908</v>
      </c>
      <c r="P194" s="612">
        <v>7977682724</v>
      </c>
      <c r="Q194" s="612" t="e">
        <f>VLOOKUP(B194,'TCS CON'!$D$1:$H$98,5,0)</f>
        <v>#N/A</v>
      </c>
      <c r="R194" s="612" t="e">
        <f>VLOOKUP(B194,LTI!$C$1:$H$46,6,0)</f>
        <v>#N/A</v>
      </c>
      <c r="S194" s="612" t="e">
        <f>VLOOKUP(B194,JARO!$E$2:$I$11,5,0)</f>
        <v>#N/A</v>
      </c>
      <c r="T194" s="612" t="e">
        <f>VLOOKUP(B194,Capgemini!$D$3:$H$78,5,0)</f>
        <v>#N/A</v>
      </c>
      <c r="U194" s="612" t="e">
        <f>VLOOKUP(B194,Carwale!$D$1:$H$4,5,0)</f>
        <v>#N/A</v>
      </c>
      <c r="V194" s="612" t="e">
        <f>VLOOKUP(B194,'Interactive Brokers'!E:I,5,0)</f>
        <v>#N/A</v>
      </c>
      <c r="W194" s="612" t="e">
        <f>VLOOKUP(B194,'REL Jio'!E:I,5,0)</f>
        <v>#N/A</v>
      </c>
      <c r="X194" s="612" t="e">
        <f>VLOOKUP(B194,'Sciative Sol'!E:I,5,0)</f>
        <v>#N/A</v>
      </c>
      <c r="Y194" s="612" t="e">
        <f>VLOOKUP(B194,'Hexaware Tech'!E:I,5,0)</f>
        <v>#N/A</v>
      </c>
      <c r="Z194" s="612" t="e">
        <f>VLOOKUP(B194,Axis!D:H,5,0)</f>
        <v>#N/A</v>
      </c>
      <c r="AA194" s="612" t="e">
        <f>VLOOKUP(B194,Ugam!$D$3:$H$26,5,0)</f>
        <v>#N/A</v>
      </c>
      <c r="AB194" s="612" t="e">
        <f>VLOOKUP(B194,Zeus!F:J,5,0)</f>
        <v>#N/A</v>
      </c>
      <c r="AC194" s="612" t="e">
        <f>VLOOKUP(B194,Montran!F:J,5,0)</f>
        <v>#N/A</v>
      </c>
      <c r="AD194" s="612" t="e">
        <f>VLOOKUP(B194,Endurance!G194:L194,5,0)</f>
        <v>#N/A</v>
      </c>
      <c r="AE194" s="612" t="e">
        <f>VLOOKUP(B194,'Swabhav Techlabs'!$F$1:$J$2,5,0)</f>
        <v>#N/A</v>
      </c>
      <c r="AF194" s="612" t="e">
        <f>VLOOKUP(B194,'Quality Kiosk'!$F$1:$J$18,5,0)</f>
        <v>#N/A</v>
      </c>
      <c r="AG194" s="612" t="e">
        <f>VLOOKUP(B194,'Lemon VB'!$F$1:$J$2,5,0)</f>
        <v>#N/A</v>
      </c>
      <c r="AH194" s="612" t="e">
        <f>VLOOKUP(B194,Gocomet!$E$1:$I$3,5,0)</f>
        <v>#N/A</v>
      </c>
      <c r="AI194" s="612">
        <f>VLOOKUP(B194,'Ingram Micro'!$E$1:$I$8,5,0)</f>
        <v>400000</v>
      </c>
      <c r="AJ194" s="612" t="e">
        <f>VLOOKUP(B194,'DePronto Infotech'!$E$1:$I$2,5,0)</f>
        <v>#N/A</v>
      </c>
      <c r="AK194" s="612" t="e">
        <f>VLOOKUP(B194,'Reliance Retail'!$E$1:$I$4,5,0)</f>
        <v>#N/A</v>
      </c>
      <c r="AL194" s="612" t="e">
        <f>VLOOKUP(B194,'Bright Champs'!$D$1:$H$13,5,0)</f>
        <v>#N/A</v>
      </c>
      <c r="AM194" s="612" t="e">
        <f>VLOOKUP(B194,Neosoft!$E$1:$I$12,5,0)</f>
        <v>#N/A</v>
      </c>
      <c r="AN194" s="612" t="e">
        <f>VLOOKUP(B194,Infosys!$E$1:$I$3,5,0)</f>
        <v>#N/A</v>
      </c>
      <c r="AO194" s="612" t="e">
        <f>VLOOKUP(B194,Cerelabs!$E$1:$I$5,5,0)</f>
        <v>#N/A</v>
      </c>
      <c r="AP194" s="612" t="e">
        <f>VLOOKUP(B194,'Neebal Technologies'!$D$1:$H$2,5,0)</f>
        <v>#N/A</v>
      </c>
      <c r="AQ194" s="612" t="e">
        <f>VLOOKUP(B194,'Vertiv Energy'!$D$1:$H$2,5,0)</f>
        <v>#N/A</v>
      </c>
      <c r="AR194" s="612" t="e">
        <f>VLOOKUP(B194,'Acidaes Solutions (CRMNEXT)'!$D$1:$H$3,5,0)</f>
        <v>#N/A</v>
      </c>
      <c r="AS194" s="612" t="e">
        <f>VLOOKUP(B194,Growisto!$D$1:$H$2,5,0)</f>
        <v>#N/A</v>
      </c>
      <c r="AT194" s="612" t="e">
        <f>VLOOKUP(B194,'9.9 Mediaworx - Digit'!$D$1:$H$2,5,0)</f>
        <v>#N/A</v>
      </c>
      <c r="AU194" s="612" t="e">
        <f>VLOOKUP(B194,'Vistaar systems Pvt Ltd'!$D$2:$H$3,5,0)</f>
        <v>#N/A</v>
      </c>
      <c r="AV194" s="612" t="e">
        <f>VLOOKUP(B194,'Course 5i'!$D$2:$H$11,5,0)</f>
        <v>#N/A</v>
      </c>
      <c r="AW194" s="612" t="e">
        <f>VLOOKUP(B194,'Radiant Appliances &amp; Electronic'!$D$1:$H$13,5,0)</f>
        <v>#N/A</v>
      </c>
      <c r="AX194" s="612" t="e">
        <f>VLOOKUP(B194,'Atos Global'!$D$3:$H$27,5,0)</f>
        <v>#N/A</v>
      </c>
      <c r="AY194" s="612" t="e">
        <f>VLOOKUP(B194,'Saama Technologies'!$D$1:$H$2,5,0)</f>
        <v>#N/A</v>
      </c>
      <c r="AZ194" s="612" t="e">
        <f>VLOOKUP(B194,'Multiplier Solutions'!$D$1:$H$2,5,0)</f>
        <v>#N/A</v>
      </c>
      <c r="BA194" s="612" t="e">
        <f>VLOOKUP(B194,GEP!$D$2:$H$5,5,0)</f>
        <v>#N/A</v>
      </c>
      <c r="BB194" s="612" t="e">
        <f>VLOOKUP(B194,Accenture!$D$1:$H$6,5,0)</f>
        <v>#N/A</v>
      </c>
      <c r="BC194" s="612" t="e">
        <f>VLOOKUP(B194,'Endurance International Group'!$D$1:$H$2,5,0)</f>
        <v>#N/A</v>
      </c>
      <c r="BD194" s="612" t="e">
        <f>VLOOKUP(B194,Newgen!$D$1:$H$2,5,0)</f>
        <v>#N/A</v>
      </c>
      <c r="BE194" s="612" t="e">
        <f>VLOOKUP(B194,'3D Incredible'!D194:H194,5,0)</f>
        <v>#N/A</v>
      </c>
      <c r="BF194" s="612" t="e">
        <f>VLOOKUP(B194,'Raja Software Labs'!$D$2:$H$2,5,0)</f>
        <v>#N/A</v>
      </c>
      <c r="BG194" s="612" t="e">
        <f>VLOOKUP(B194,Wipro!$D$1:$H$2,5,0)</f>
        <v>#N/A</v>
      </c>
      <c r="BH194" s="612" t="e">
        <f>VLOOKUP(B194,'Perch Technologies'!$D$2:$H$2,5,0)</f>
        <v>#N/A</v>
      </c>
      <c r="BI194" s="612" t="e">
        <f>VLOOKUP(B194,'Morning Star'!$D$1:$H$6,5,0)</f>
        <v>#N/A</v>
      </c>
      <c r="BJ194" s="612" t="e">
        <f>VLOOKUP(B194,Flexiloans!$D$1:$H$2,5,0)</f>
        <v>#N/A</v>
      </c>
      <c r="BK194" s="612" t="e">
        <f>VLOOKUP(B194,'Thirdware Solutions'!$D$1:$H$2,5,0)</f>
        <v>#N/A</v>
      </c>
      <c r="BL194" s="612" t="e">
        <f>VLOOKUP(B194,Tescom!$D$1:$H$8,5,0)</f>
        <v>#N/A</v>
      </c>
      <c r="BM194" s="612" t="e">
        <f>VLOOKUP(B194,'Cogno AI'!$D$1:$H$2,5,0)</f>
        <v>#N/A</v>
      </c>
      <c r="BN194" s="612" t="e">
        <f>VLOOKUP(B194,'ABM Knowledgeware'!$D$1:$H$2,5,0)</f>
        <v>#N/A</v>
      </c>
      <c r="BO194" s="612" t="e">
        <f>VLOOKUP(B194,'Concerto Software'!$D$1:$H$3,5,0)</f>
        <v>#N/A</v>
      </c>
      <c r="BP194" s="612" t="e">
        <f>VLOOKUP(B194,'My Captain'!$D$1:$H$4,5,0)</f>
        <v>#N/A</v>
      </c>
      <c r="BQ194" s="612" t="e">
        <f>VLOOKUP(B194,'Finoux Solutions'!$D$2:$H$4,5,0)</f>
        <v>#N/A</v>
      </c>
      <c r="BR194" s="612" t="e">
        <f>VLOOKUP(B194,'MITR Learning'!$D$1:$H$2,5,0)</f>
        <v>#N/A</v>
      </c>
      <c r="BS194" s="612" t="e">
        <f>VLOOKUP(B194,Nucsoft!$D$2:$H$6,5,0)</f>
        <v>#N/A</v>
      </c>
      <c r="BT194" s="612" t="e">
        <f>VLOOKUP(B194,'Paras Cadd'!$D$1:$H$2,5,0)</f>
        <v>#N/A</v>
      </c>
      <c r="BU194" s="612" t="e">
        <f>VLOOKUP(B194,'ICICI Securities'!$D$1:$H$2,5,0)</f>
        <v>#N/A</v>
      </c>
      <c r="BV194" s="612" t="e">
        <f>VLOOKUP(B194,'Citius Tech'!$D$2:$H$5,5,0)</f>
        <v>#N/A</v>
      </c>
      <c r="BW194" s="612" t="e">
        <f>VLOOKUP(B194,'Buzzy Brains'!$D$2:$H$2,5,0)</f>
        <v>#N/A</v>
      </c>
      <c r="BX194" s="612" t="e">
        <f>VLOOKUP(B194,'Decimal Point'!$D$2:$H$2,5,0)</f>
        <v>#N/A</v>
      </c>
      <c r="BY194" s="612" t="e">
        <f>VLOOKUP(B194,'Sankey Business Solutions'!$D$2:$H$3,5,0)</f>
        <v>#N/A</v>
      </c>
      <c r="BZ194" s="612" t="e">
        <f>VLOOKUP(B194,'Nangia &amp; Co LLP'!$D$2:$H$2,5,0)</f>
        <v>#N/A</v>
      </c>
      <c r="CA194" s="612" t="e">
        <f>VLOOKUP(B194,'FIS Solutions India Pvt Ltd'!$D$2:$H$2,5,0)</f>
        <v>#N/A</v>
      </c>
      <c r="CB194" s="612" t="e">
        <f>VLOOKUP(B194,'Delta Technology &amp; Management '!$D$2:$H$16,5,0)</f>
        <v>#N/A</v>
      </c>
      <c r="CC194" s="612" t="e">
        <f>VLOOKUP(B194,'Espoir Networks'!$D$3:$H$11,5,0)</f>
        <v>#N/A</v>
      </c>
      <c r="CD194" s="612" t="e">
        <f>VLOOKUP(B194,'Servosys Solution'!$D$3:$H$5,5,0)</f>
        <v>#N/A</v>
      </c>
      <c r="CE194" s="612" t="e">
        <f>VLOOKUP(B194,'Ribbon Communications'!$D$3:$H$4,5,0)</f>
        <v>#N/A</v>
      </c>
      <c r="CF194" s="612">
        <f t="shared" si="7"/>
        <v>1</v>
      </c>
      <c r="CG194" s="129" t="s">
        <v>9387</v>
      </c>
      <c r="CH194" s="129">
        <v>895688909492</v>
      </c>
      <c r="CI194" s="129" t="s">
        <v>134</v>
      </c>
      <c r="CJ194" s="129" t="s">
        <v>11909</v>
      </c>
      <c r="CK194" s="132">
        <v>43282</v>
      </c>
      <c r="CL194" s="129">
        <v>2021</v>
      </c>
      <c r="CM194" s="128" t="s">
        <v>6999</v>
      </c>
      <c r="CN194" s="129">
        <v>427</v>
      </c>
      <c r="CO194" s="133">
        <v>85.4</v>
      </c>
      <c r="CP194" s="129">
        <v>2014</v>
      </c>
      <c r="CQ194" s="129" t="s">
        <v>79</v>
      </c>
      <c r="CR194" s="128" t="s">
        <v>4461</v>
      </c>
      <c r="CS194" s="129">
        <v>352</v>
      </c>
      <c r="CT194" s="133">
        <v>54.15</v>
      </c>
      <c r="CU194" s="129">
        <v>2016</v>
      </c>
      <c r="CV194" s="129" t="s">
        <v>79</v>
      </c>
      <c r="CW194" s="131" t="s">
        <v>9388</v>
      </c>
      <c r="CX194" s="131" t="s">
        <v>3331</v>
      </c>
      <c r="CY194" s="129">
        <v>1443</v>
      </c>
      <c r="CZ194" s="129">
        <v>84.88</v>
      </c>
      <c r="DA194" s="129">
        <v>2018</v>
      </c>
      <c r="DB194" s="129" t="s">
        <v>944</v>
      </c>
      <c r="DC194" s="129" t="s">
        <v>113</v>
      </c>
      <c r="DD194" s="129">
        <v>77.62</v>
      </c>
      <c r="DE194" s="129">
        <v>77.709999999999994</v>
      </c>
      <c r="DF194" s="129">
        <v>3</v>
      </c>
      <c r="DG194" s="131" t="s">
        <v>81</v>
      </c>
      <c r="DH194" s="131" t="s">
        <v>81</v>
      </c>
      <c r="DI194" s="134">
        <v>7.61</v>
      </c>
      <c r="DJ194" s="134">
        <v>8.2899999999999991</v>
      </c>
      <c r="DK194" s="134">
        <v>7.85</v>
      </c>
      <c r="DL194" s="134">
        <v>9.5399999999999991</v>
      </c>
      <c r="DM194" s="129">
        <v>33.29</v>
      </c>
      <c r="DN194" s="129">
        <v>8.3000000000000007</v>
      </c>
      <c r="DO194" s="129"/>
      <c r="DP194" s="131" t="s">
        <v>338</v>
      </c>
      <c r="DQ194" s="129">
        <v>0</v>
      </c>
      <c r="DR194" s="129">
        <v>0</v>
      </c>
      <c r="DS194" s="129" t="s">
        <v>83</v>
      </c>
      <c r="DT194" s="129" t="s">
        <v>255</v>
      </c>
      <c r="DU194" s="129" t="s">
        <v>255</v>
      </c>
      <c r="DV194" s="129" t="s">
        <v>83</v>
      </c>
      <c r="DW194" s="131" t="s">
        <v>83</v>
      </c>
      <c r="DX194" s="131" t="s">
        <v>84</v>
      </c>
      <c r="DY194" s="131" t="s">
        <v>81</v>
      </c>
      <c r="DZ194" s="131" t="s">
        <v>9389</v>
      </c>
      <c r="EA194" s="131" t="s">
        <v>5139</v>
      </c>
      <c r="EB194" s="131" t="s">
        <v>9390</v>
      </c>
      <c r="EC194" s="131" t="s">
        <v>118</v>
      </c>
      <c r="ED194" s="131" t="s">
        <v>89</v>
      </c>
      <c r="EE194" s="131" t="s">
        <v>827</v>
      </c>
      <c r="EF194" s="131" t="s">
        <v>9391</v>
      </c>
      <c r="EG194" s="131" t="s">
        <v>9392</v>
      </c>
      <c r="EH194" s="131" t="s">
        <v>9393</v>
      </c>
      <c r="EI194" s="131" t="s">
        <v>9394</v>
      </c>
      <c r="EJ194" s="135" t="s">
        <v>9395</v>
      </c>
      <c r="EK194" s="135" t="s">
        <v>9396</v>
      </c>
      <c r="EL194" s="135" t="s">
        <v>9397</v>
      </c>
      <c r="EM194" s="135" t="s">
        <v>9398</v>
      </c>
      <c r="EN194" s="131" t="s">
        <v>81</v>
      </c>
    </row>
    <row r="195" spans="1:144" ht="18" thickTop="1" thickBot="1">
      <c r="A195" s="575">
        <f t="shared" si="8"/>
        <v>194</v>
      </c>
      <c r="B195" s="572" t="s">
        <v>9455</v>
      </c>
      <c r="C195" s="600" t="s">
        <v>9456</v>
      </c>
      <c r="D195" s="570" t="s">
        <v>13209</v>
      </c>
      <c r="E195" s="568" t="str">
        <f t="shared" ref="E195:E258" si="9">IF(CF195&gt;0,"Placed","Not Placed")</f>
        <v>Placed</v>
      </c>
      <c r="F195" s="570" t="s">
        <v>12493</v>
      </c>
      <c r="G195" s="570" t="s">
        <v>226</v>
      </c>
      <c r="H195" s="131" t="str">
        <f>VLOOKUP(B195,CMPN3!C:E,3,0)</f>
        <v>Direct Second Year Engineering without live KT</v>
      </c>
      <c r="I195" s="610" t="s">
        <v>9457</v>
      </c>
      <c r="J195" s="572">
        <v>22</v>
      </c>
      <c r="K195" s="611" t="s">
        <v>9458</v>
      </c>
      <c r="L195" s="611" t="s">
        <v>73</v>
      </c>
      <c r="M195" s="611" t="s">
        <v>9459</v>
      </c>
      <c r="N195" s="612" t="s">
        <v>9454</v>
      </c>
      <c r="O195" s="612">
        <v>9527181264</v>
      </c>
      <c r="P195" s="612">
        <v>9527181264</v>
      </c>
      <c r="Q195" s="612">
        <f>VLOOKUP(B195,'TCS CON'!$D$1:$H$98,5,0)</f>
        <v>700000</v>
      </c>
      <c r="R195" s="612" t="e">
        <f>VLOOKUP(B195,LTI!$C$1:$H$46,6,0)</f>
        <v>#N/A</v>
      </c>
      <c r="S195" s="612" t="e">
        <f>VLOOKUP(B195,JARO!$E$2:$I$11,5,0)</f>
        <v>#N/A</v>
      </c>
      <c r="T195" s="612" t="e">
        <f>VLOOKUP(B195,Capgemini!$D$3:$H$78,5,0)</f>
        <v>#N/A</v>
      </c>
      <c r="U195" s="612" t="e">
        <f>VLOOKUP(B195,Carwale!$D$1:$H$4,5,0)</f>
        <v>#N/A</v>
      </c>
      <c r="V195" s="612" t="e">
        <f>VLOOKUP(B195,'Interactive Brokers'!E:I,5,0)</f>
        <v>#N/A</v>
      </c>
      <c r="W195" s="612" t="e">
        <f>VLOOKUP(B195,'REL Jio'!E:I,5,0)</f>
        <v>#N/A</v>
      </c>
      <c r="X195" s="612" t="e">
        <f>VLOOKUP(B195,'Sciative Sol'!E:I,5,0)</f>
        <v>#N/A</v>
      </c>
      <c r="Y195" s="612" t="e">
        <f>VLOOKUP(B195,'Hexaware Tech'!E:I,5,0)</f>
        <v>#N/A</v>
      </c>
      <c r="Z195" s="612" t="e">
        <f>VLOOKUP(B195,Axis!D:H,5,0)</f>
        <v>#N/A</v>
      </c>
      <c r="AA195" s="612" t="e">
        <f>VLOOKUP(B195,Ugam!$D$3:$H$26,5,0)</f>
        <v>#N/A</v>
      </c>
      <c r="AB195" s="612" t="e">
        <f>VLOOKUP(B195,Zeus!F:J,5,0)</f>
        <v>#N/A</v>
      </c>
      <c r="AC195" s="612" t="e">
        <f>VLOOKUP(B195,Montran!F:J,5,0)</f>
        <v>#N/A</v>
      </c>
      <c r="AD195" s="612" t="e">
        <f>VLOOKUP(B195,Endurance!G195:L195,5,0)</f>
        <v>#N/A</v>
      </c>
      <c r="AE195" s="612" t="e">
        <f>VLOOKUP(B195,'Swabhav Techlabs'!$F$1:$J$2,5,0)</f>
        <v>#N/A</v>
      </c>
      <c r="AF195" s="612" t="e">
        <f>VLOOKUP(B195,'Quality Kiosk'!$F$1:$J$18,5,0)</f>
        <v>#N/A</v>
      </c>
      <c r="AG195" s="612" t="e">
        <f>VLOOKUP(B195,'Lemon VB'!$F$1:$J$2,5,0)</f>
        <v>#N/A</v>
      </c>
      <c r="AH195" s="612" t="e">
        <f>VLOOKUP(B195,Gocomet!$E$1:$I$3,5,0)</f>
        <v>#N/A</v>
      </c>
      <c r="AI195" s="612" t="e">
        <f>VLOOKUP(B195,'Ingram Micro'!$E$1:$I$8,5,0)</f>
        <v>#N/A</v>
      </c>
      <c r="AJ195" s="612" t="e">
        <f>VLOOKUP(B195,'DePronto Infotech'!$E$1:$I$2,5,0)</f>
        <v>#N/A</v>
      </c>
      <c r="AK195" s="612" t="e">
        <f>VLOOKUP(B195,'Reliance Retail'!$E$1:$I$4,5,0)</f>
        <v>#N/A</v>
      </c>
      <c r="AL195" s="612" t="e">
        <f>VLOOKUP(B195,'Bright Champs'!$D$1:$H$13,5,0)</f>
        <v>#N/A</v>
      </c>
      <c r="AM195" s="612" t="e">
        <f>VLOOKUP(B195,Neosoft!$E$1:$I$12,5,0)</f>
        <v>#N/A</v>
      </c>
      <c r="AN195" s="612" t="e">
        <f>VLOOKUP(B195,Infosys!$E$1:$I$3,5,0)</f>
        <v>#N/A</v>
      </c>
      <c r="AO195" s="612" t="e">
        <f>VLOOKUP(B195,Cerelabs!$E$1:$I$5,5,0)</f>
        <v>#N/A</v>
      </c>
      <c r="AP195" s="612" t="e">
        <f>VLOOKUP(B195,'Neebal Technologies'!$D$1:$H$2,5,0)</f>
        <v>#N/A</v>
      </c>
      <c r="AQ195" s="612" t="e">
        <f>VLOOKUP(B195,'Vertiv Energy'!$D$1:$H$2,5,0)</f>
        <v>#N/A</v>
      </c>
      <c r="AR195" s="612" t="e">
        <f>VLOOKUP(B195,'Acidaes Solutions (CRMNEXT)'!$D$1:$H$3,5,0)</f>
        <v>#N/A</v>
      </c>
      <c r="AS195" s="612" t="e">
        <f>VLOOKUP(B195,Growisto!$D$1:$H$2,5,0)</f>
        <v>#N/A</v>
      </c>
      <c r="AT195" s="612" t="e">
        <f>VLOOKUP(B195,'9.9 Mediaworx - Digit'!$D$1:$H$2,5,0)</f>
        <v>#N/A</v>
      </c>
      <c r="AU195" s="612" t="e">
        <f>VLOOKUP(B195,'Vistaar systems Pvt Ltd'!$D$2:$H$3,5,0)</f>
        <v>#N/A</v>
      </c>
      <c r="AV195" s="612" t="e">
        <f>VLOOKUP(B195,'Course 5i'!$D$2:$H$11,5,0)</f>
        <v>#N/A</v>
      </c>
      <c r="AW195" s="612" t="e">
        <f>VLOOKUP(B195,'Radiant Appliances &amp; Electronic'!$D$1:$H$13,5,0)</f>
        <v>#N/A</v>
      </c>
      <c r="AX195" s="612" t="e">
        <f>VLOOKUP(B195,'Atos Global'!$D$3:$H$27,5,0)</f>
        <v>#N/A</v>
      </c>
      <c r="AY195" s="612" t="e">
        <f>VLOOKUP(B195,'Saama Technologies'!$D$1:$H$2,5,0)</f>
        <v>#N/A</v>
      </c>
      <c r="AZ195" s="612" t="e">
        <f>VLOOKUP(B195,'Multiplier Solutions'!$D$1:$H$2,5,0)</f>
        <v>#N/A</v>
      </c>
      <c r="BA195" s="612" t="e">
        <f>VLOOKUP(B195,GEP!$D$2:$H$5,5,0)</f>
        <v>#N/A</v>
      </c>
      <c r="BB195" s="612" t="e">
        <f>VLOOKUP(B195,Accenture!$D$1:$H$6,5,0)</f>
        <v>#N/A</v>
      </c>
      <c r="BC195" s="612" t="e">
        <f>VLOOKUP(B195,'Endurance International Group'!$D$1:$H$2,5,0)</f>
        <v>#N/A</v>
      </c>
      <c r="BD195" s="612" t="e">
        <f>VLOOKUP(B195,Newgen!$D$1:$H$2,5,0)</f>
        <v>#N/A</v>
      </c>
      <c r="BE195" s="612" t="e">
        <f>VLOOKUP(B195,'3D Incredible'!D195:H195,5,0)</f>
        <v>#N/A</v>
      </c>
      <c r="BF195" s="612" t="e">
        <f>VLOOKUP(B195,'Raja Software Labs'!$D$2:$H$2,5,0)</f>
        <v>#N/A</v>
      </c>
      <c r="BG195" s="612" t="e">
        <f>VLOOKUP(B195,Wipro!$D$1:$H$2,5,0)</f>
        <v>#N/A</v>
      </c>
      <c r="BH195" s="612" t="e">
        <f>VLOOKUP(B195,'Perch Technologies'!$D$2:$H$2,5,0)</f>
        <v>#N/A</v>
      </c>
      <c r="BI195" s="612" t="e">
        <f>VLOOKUP(B195,'Morning Star'!$D$1:$H$6,5,0)</f>
        <v>#N/A</v>
      </c>
      <c r="BJ195" s="612" t="e">
        <f>VLOOKUP(B195,Flexiloans!$D$1:$H$2,5,0)</f>
        <v>#N/A</v>
      </c>
      <c r="BK195" s="612" t="e">
        <f>VLOOKUP(B195,'Thirdware Solutions'!$D$1:$H$2,5,0)</f>
        <v>#N/A</v>
      </c>
      <c r="BL195" s="612" t="e">
        <f>VLOOKUP(B195,Tescom!$D$1:$H$8,5,0)</f>
        <v>#N/A</v>
      </c>
      <c r="BM195" s="612" t="e">
        <f>VLOOKUP(B195,'Cogno AI'!$D$1:$H$2,5,0)</f>
        <v>#N/A</v>
      </c>
      <c r="BN195" s="612" t="e">
        <f>VLOOKUP(B195,'ABM Knowledgeware'!$D$1:$H$2,5,0)</f>
        <v>#N/A</v>
      </c>
      <c r="BO195" s="612" t="e">
        <f>VLOOKUP(B195,'Concerto Software'!$D$1:$H$3,5,0)</f>
        <v>#N/A</v>
      </c>
      <c r="BP195" s="612" t="e">
        <f>VLOOKUP(B195,'My Captain'!$D$1:$H$4,5,0)</f>
        <v>#N/A</v>
      </c>
      <c r="BQ195" s="612" t="e">
        <f>VLOOKUP(B195,'Finoux Solutions'!$D$2:$H$4,5,0)</f>
        <v>#N/A</v>
      </c>
      <c r="BR195" s="612" t="e">
        <f>VLOOKUP(B195,'MITR Learning'!$D$1:$H$2,5,0)</f>
        <v>#N/A</v>
      </c>
      <c r="BS195" s="612" t="e">
        <f>VLOOKUP(B195,Nucsoft!$D$2:$H$6,5,0)</f>
        <v>#N/A</v>
      </c>
      <c r="BT195" s="612" t="e">
        <f>VLOOKUP(B195,'Paras Cadd'!$D$1:$H$2,5,0)</f>
        <v>#N/A</v>
      </c>
      <c r="BU195" s="612" t="e">
        <f>VLOOKUP(B195,'ICICI Securities'!$D$1:$H$2,5,0)</f>
        <v>#N/A</v>
      </c>
      <c r="BV195" s="612" t="e">
        <f>VLOOKUP(B195,'Citius Tech'!$D$2:$H$5,5,0)</f>
        <v>#N/A</v>
      </c>
      <c r="BW195" s="612" t="e">
        <f>VLOOKUP(B195,'Buzzy Brains'!$D$2:$H$2,5,0)</f>
        <v>#N/A</v>
      </c>
      <c r="BX195" s="612" t="e">
        <f>VLOOKUP(B195,'Decimal Point'!$D$2:$H$2,5,0)</f>
        <v>#N/A</v>
      </c>
      <c r="BY195" s="612" t="e">
        <f>VLOOKUP(B195,'Sankey Business Solutions'!$D$2:$H$3,5,0)</f>
        <v>#N/A</v>
      </c>
      <c r="BZ195" s="612" t="e">
        <f>VLOOKUP(B195,'Nangia &amp; Co LLP'!$D$2:$H$2,5,0)</f>
        <v>#N/A</v>
      </c>
      <c r="CA195" s="612" t="e">
        <f>VLOOKUP(B195,'FIS Solutions India Pvt Ltd'!$D$2:$H$2,5,0)</f>
        <v>#N/A</v>
      </c>
      <c r="CB195" s="612" t="e">
        <f>VLOOKUP(B195,'Delta Technology &amp; Management '!$D$2:$H$16,5,0)</f>
        <v>#N/A</v>
      </c>
      <c r="CC195" s="612" t="e">
        <f>VLOOKUP(B195,'Espoir Networks'!$D$3:$H$11,5,0)</f>
        <v>#N/A</v>
      </c>
      <c r="CD195" s="612" t="e">
        <f>VLOOKUP(B195,'Servosys Solution'!$D$3:$H$5,5,0)</f>
        <v>#N/A</v>
      </c>
      <c r="CE195" s="612" t="e">
        <f>VLOOKUP(B195,'Ribbon Communications'!$D$3:$H$4,5,0)</f>
        <v>#N/A</v>
      </c>
      <c r="CF195" s="612">
        <f t="shared" ref="CF195:CF258" si="10">COUNT(Q195:CE195)</f>
        <v>1</v>
      </c>
      <c r="CG195" s="129" t="s">
        <v>9460</v>
      </c>
      <c r="CH195" s="129">
        <v>236238481506</v>
      </c>
      <c r="CI195" s="129" t="s">
        <v>134</v>
      </c>
      <c r="CJ195" s="129" t="s">
        <v>11909</v>
      </c>
      <c r="CK195" s="132">
        <v>43282</v>
      </c>
      <c r="CL195" s="129">
        <v>2021</v>
      </c>
      <c r="CM195" s="128" t="s">
        <v>9461</v>
      </c>
      <c r="CN195" s="129">
        <v>394</v>
      </c>
      <c r="CO195" s="133">
        <v>78.8</v>
      </c>
      <c r="CP195" s="129">
        <v>2014</v>
      </c>
      <c r="CQ195" s="129" t="s">
        <v>79</v>
      </c>
      <c r="CR195" s="128" t="s">
        <v>12168</v>
      </c>
      <c r="CS195" s="129">
        <v>416</v>
      </c>
      <c r="CT195" s="133">
        <v>64</v>
      </c>
      <c r="CU195" s="129">
        <v>2016</v>
      </c>
      <c r="CV195" s="129" t="s">
        <v>79</v>
      </c>
      <c r="CW195" s="131" t="s">
        <v>1543</v>
      </c>
      <c r="CX195" s="131" t="s">
        <v>229</v>
      </c>
      <c r="CY195" s="129">
        <v>965</v>
      </c>
      <c r="CZ195" s="129">
        <v>83.91</v>
      </c>
      <c r="DA195" s="129">
        <v>2018</v>
      </c>
      <c r="DB195" s="129" t="s">
        <v>944</v>
      </c>
      <c r="DC195" s="129" t="s">
        <v>113</v>
      </c>
      <c r="DD195" s="136">
        <v>0.72460000000000002</v>
      </c>
      <c r="DE195" s="136">
        <v>0.73209999999999997</v>
      </c>
      <c r="DF195" s="129">
        <v>3</v>
      </c>
      <c r="DG195" s="131" t="s">
        <v>81</v>
      </c>
      <c r="DH195" s="131" t="s">
        <v>81</v>
      </c>
      <c r="DI195" s="134">
        <v>7.46</v>
      </c>
      <c r="DJ195" s="134">
        <v>7.48</v>
      </c>
      <c r="DK195" s="134">
        <v>7.91</v>
      </c>
      <c r="DL195" s="134">
        <v>9.15</v>
      </c>
      <c r="DM195" s="129">
        <v>32</v>
      </c>
      <c r="DN195" s="129">
        <v>8</v>
      </c>
      <c r="DO195" s="129"/>
      <c r="DP195" s="131" t="s">
        <v>338</v>
      </c>
      <c r="DQ195" s="129">
        <v>0</v>
      </c>
      <c r="DR195" s="129">
        <v>0</v>
      </c>
      <c r="DS195" s="129" t="s">
        <v>83</v>
      </c>
      <c r="DT195" s="129" t="s">
        <v>83</v>
      </c>
      <c r="DU195" s="129" t="s">
        <v>83</v>
      </c>
      <c r="DV195" s="129" t="s">
        <v>83</v>
      </c>
      <c r="DW195" s="131" t="s">
        <v>83</v>
      </c>
      <c r="DX195" s="131" t="s">
        <v>84</v>
      </c>
      <c r="DY195" s="131" t="s">
        <v>81</v>
      </c>
      <c r="DZ195" s="131" t="s">
        <v>9463</v>
      </c>
      <c r="EA195" s="131" t="s">
        <v>4322</v>
      </c>
      <c r="EB195" s="131" t="s">
        <v>9464</v>
      </c>
      <c r="EC195" s="131" t="s">
        <v>88</v>
      </c>
      <c r="ED195" s="131" t="s">
        <v>89</v>
      </c>
      <c r="EE195" s="131" t="s">
        <v>9465</v>
      </c>
      <c r="EF195" s="131" t="s">
        <v>9466</v>
      </c>
      <c r="EG195" s="131" t="s">
        <v>9467</v>
      </c>
      <c r="EH195" s="131" t="s">
        <v>9468</v>
      </c>
      <c r="EI195" s="131" t="s">
        <v>9469</v>
      </c>
      <c r="EJ195" s="135" t="s">
        <v>9470</v>
      </c>
      <c r="EK195" s="135" t="s">
        <v>9471</v>
      </c>
      <c r="EL195" s="135" t="s">
        <v>9472</v>
      </c>
      <c r="EM195" s="135" t="s">
        <v>9473</v>
      </c>
      <c r="EN195" s="131" t="s">
        <v>81</v>
      </c>
    </row>
    <row r="196" spans="1:144" ht="18" thickTop="1" thickBot="1">
      <c r="A196" s="575">
        <f t="shared" ref="A196:A259" si="11">1+A195</f>
        <v>195</v>
      </c>
      <c r="B196" s="572" t="s">
        <v>9575</v>
      </c>
      <c r="C196" s="600" t="s">
        <v>9576</v>
      </c>
      <c r="D196" s="570" t="s">
        <v>13209</v>
      </c>
      <c r="E196" s="568" t="str">
        <f t="shared" si="9"/>
        <v>Placed</v>
      </c>
      <c r="F196" s="570" t="s">
        <v>12493</v>
      </c>
      <c r="G196" s="570" t="s">
        <v>226</v>
      </c>
      <c r="H196" s="131" t="str">
        <f>VLOOKUP(B196,CMPN3!C:E,3,0)</f>
        <v>Direct Second Year Engineering without live KT</v>
      </c>
      <c r="I196" s="610" t="s">
        <v>7350</v>
      </c>
      <c r="J196" s="572">
        <v>21</v>
      </c>
      <c r="K196" s="611" t="s">
        <v>9577</v>
      </c>
      <c r="L196" s="611" t="s">
        <v>73</v>
      </c>
      <c r="M196" s="611" t="s">
        <v>9578</v>
      </c>
      <c r="N196" s="612" t="s">
        <v>9574</v>
      </c>
      <c r="O196" s="612">
        <v>9967334303</v>
      </c>
      <c r="P196" s="612">
        <v>9967334303</v>
      </c>
      <c r="Q196" s="612" t="e">
        <f>VLOOKUP(B196,'TCS CON'!$D$1:$H$98,5,0)</f>
        <v>#N/A</v>
      </c>
      <c r="R196" s="612" t="e">
        <f>VLOOKUP(B196,LTI!$C$1:$H$46,6,0)</f>
        <v>#N/A</v>
      </c>
      <c r="S196" s="612" t="e">
        <f>VLOOKUP(B196,JARO!$E$2:$I$11,5,0)</f>
        <v>#N/A</v>
      </c>
      <c r="T196" s="612" t="e">
        <f>VLOOKUP(B196,Capgemini!$D$3:$H$78,5,0)</f>
        <v>#N/A</v>
      </c>
      <c r="U196" s="612" t="e">
        <f>VLOOKUP(B196,Carwale!$D$1:$H$4,5,0)</f>
        <v>#N/A</v>
      </c>
      <c r="V196" s="612" t="e">
        <f>VLOOKUP(B196,'Interactive Brokers'!E:I,5,0)</f>
        <v>#N/A</v>
      </c>
      <c r="W196" s="612" t="e">
        <f>VLOOKUP(B196,'REL Jio'!E:I,5,0)</f>
        <v>#N/A</v>
      </c>
      <c r="X196" s="612" t="e">
        <f>VLOOKUP(B196,'Sciative Sol'!E:I,5,0)</f>
        <v>#N/A</v>
      </c>
      <c r="Y196" s="612" t="e">
        <f>VLOOKUP(B196,'Hexaware Tech'!E:I,5,0)</f>
        <v>#N/A</v>
      </c>
      <c r="Z196" s="612" t="e">
        <f>VLOOKUP(B196,Axis!D:H,5,0)</f>
        <v>#N/A</v>
      </c>
      <c r="AA196" s="612" t="e">
        <f>VLOOKUP(B196,Ugam!$D$3:$H$26,5,0)</f>
        <v>#N/A</v>
      </c>
      <c r="AB196" s="612" t="e">
        <f>VLOOKUP(B196,Zeus!F:J,5,0)</f>
        <v>#N/A</v>
      </c>
      <c r="AC196" s="612" t="e">
        <f>VLOOKUP(B196,Montran!F:J,5,0)</f>
        <v>#N/A</v>
      </c>
      <c r="AD196" s="612" t="e">
        <f>VLOOKUP(B196,Endurance!G196:L196,5,0)</f>
        <v>#N/A</v>
      </c>
      <c r="AE196" s="612" t="e">
        <f>VLOOKUP(B196,'Swabhav Techlabs'!$F$1:$J$2,5,0)</f>
        <v>#N/A</v>
      </c>
      <c r="AF196" s="612" t="e">
        <f>VLOOKUP(B196,'Quality Kiosk'!$F$1:$J$18,5,0)</f>
        <v>#N/A</v>
      </c>
      <c r="AG196" s="612" t="e">
        <f>VLOOKUP(B196,'Lemon VB'!$F$1:$J$2,5,0)</f>
        <v>#N/A</v>
      </c>
      <c r="AH196" s="612" t="e">
        <f>VLOOKUP(B196,Gocomet!$E$1:$I$3,5,0)</f>
        <v>#N/A</v>
      </c>
      <c r="AI196" s="612" t="e">
        <f>VLOOKUP(B196,'Ingram Micro'!$E$1:$I$8,5,0)</f>
        <v>#N/A</v>
      </c>
      <c r="AJ196" s="612" t="e">
        <f>VLOOKUP(B196,'DePronto Infotech'!$E$1:$I$2,5,0)</f>
        <v>#N/A</v>
      </c>
      <c r="AK196" s="612" t="e">
        <f>VLOOKUP(B196,'Reliance Retail'!$E$1:$I$4,5,0)</f>
        <v>#N/A</v>
      </c>
      <c r="AL196" s="612" t="e">
        <f>VLOOKUP(B196,'Bright Champs'!$D$1:$H$13,5,0)</f>
        <v>#N/A</v>
      </c>
      <c r="AM196" s="612">
        <f>VLOOKUP(B196,Neosoft!$E$1:$I$12,5,0)</f>
        <v>360000</v>
      </c>
      <c r="AN196" s="612" t="e">
        <f>VLOOKUP(B196,Infosys!$E$1:$I$3,5,0)</f>
        <v>#N/A</v>
      </c>
      <c r="AO196" s="612" t="e">
        <f>VLOOKUP(B196,Cerelabs!$E$1:$I$5,5,0)</f>
        <v>#N/A</v>
      </c>
      <c r="AP196" s="612" t="e">
        <f>VLOOKUP(B196,'Neebal Technologies'!$D$1:$H$2,5,0)</f>
        <v>#N/A</v>
      </c>
      <c r="AQ196" s="612" t="e">
        <f>VLOOKUP(B196,'Vertiv Energy'!$D$1:$H$2,5,0)</f>
        <v>#N/A</v>
      </c>
      <c r="AR196" s="612" t="e">
        <f>VLOOKUP(B196,'Acidaes Solutions (CRMNEXT)'!$D$1:$H$3,5,0)</f>
        <v>#N/A</v>
      </c>
      <c r="AS196" s="612" t="e">
        <f>VLOOKUP(B196,Growisto!$D$1:$H$2,5,0)</f>
        <v>#N/A</v>
      </c>
      <c r="AT196" s="612" t="e">
        <f>VLOOKUP(B196,'9.9 Mediaworx - Digit'!$D$1:$H$2,5,0)</f>
        <v>#N/A</v>
      </c>
      <c r="AU196" s="612" t="e">
        <f>VLOOKUP(B196,'Vistaar systems Pvt Ltd'!$D$2:$H$3,5,0)</f>
        <v>#N/A</v>
      </c>
      <c r="AV196" s="612" t="e">
        <f>VLOOKUP(B196,'Course 5i'!$D$2:$H$11,5,0)</f>
        <v>#N/A</v>
      </c>
      <c r="AW196" s="612" t="e">
        <f>VLOOKUP(B196,'Radiant Appliances &amp; Electronic'!$D$1:$H$13,5,0)</f>
        <v>#N/A</v>
      </c>
      <c r="AX196" s="612" t="e">
        <f>VLOOKUP(B196,'Atos Global'!$D$3:$H$27,5,0)</f>
        <v>#N/A</v>
      </c>
      <c r="AY196" s="612" t="e">
        <f>VLOOKUP(B196,'Saama Technologies'!$D$1:$H$2,5,0)</f>
        <v>#N/A</v>
      </c>
      <c r="AZ196" s="612" t="e">
        <f>VLOOKUP(B196,'Multiplier Solutions'!$D$1:$H$2,5,0)</f>
        <v>#N/A</v>
      </c>
      <c r="BA196" s="612" t="e">
        <f>VLOOKUP(B196,GEP!$D$2:$H$5,5,0)</f>
        <v>#N/A</v>
      </c>
      <c r="BB196" s="612" t="e">
        <f>VLOOKUP(B196,Accenture!$D$1:$H$6,5,0)</f>
        <v>#N/A</v>
      </c>
      <c r="BC196" s="612" t="e">
        <f>VLOOKUP(B196,'Endurance International Group'!$D$1:$H$2,5,0)</f>
        <v>#N/A</v>
      </c>
      <c r="BD196" s="612" t="e">
        <f>VLOOKUP(B196,Newgen!$D$1:$H$2,5,0)</f>
        <v>#N/A</v>
      </c>
      <c r="BE196" s="612" t="e">
        <f>VLOOKUP(B196,'3D Incredible'!D196:H196,5,0)</f>
        <v>#N/A</v>
      </c>
      <c r="BF196" s="612" t="e">
        <f>VLOOKUP(B196,'Raja Software Labs'!$D$2:$H$2,5,0)</f>
        <v>#N/A</v>
      </c>
      <c r="BG196" s="612" t="e">
        <f>VLOOKUP(B196,Wipro!$D$1:$H$2,5,0)</f>
        <v>#N/A</v>
      </c>
      <c r="BH196" s="612" t="e">
        <f>VLOOKUP(B196,'Perch Technologies'!$D$2:$H$2,5,0)</f>
        <v>#N/A</v>
      </c>
      <c r="BI196" s="612" t="e">
        <f>VLOOKUP(B196,'Morning Star'!$D$1:$H$6,5,0)</f>
        <v>#N/A</v>
      </c>
      <c r="BJ196" s="612" t="e">
        <f>VLOOKUP(B196,Flexiloans!$D$1:$H$2,5,0)</f>
        <v>#N/A</v>
      </c>
      <c r="BK196" s="612" t="e">
        <f>VLOOKUP(B196,'Thirdware Solutions'!$D$1:$H$2,5,0)</f>
        <v>#N/A</v>
      </c>
      <c r="BL196" s="612" t="e">
        <f>VLOOKUP(B196,Tescom!$D$1:$H$8,5,0)</f>
        <v>#N/A</v>
      </c>
      <c r="BM196" s="612" t="e">
        <f>VLOOKUP(B196,'Cogno AI'!$D$1:$H$2,5,0)</f>
        <v>#N/A</v>
      </c>
      <c r="BN196" s="612" t="e">
        <f>VLOOKUP(B196,'ABM Knowledgeware'!$D$1:$H$2,5,0)</f>
        <v>#N/A</v>
      </c>
      <c r="BO196" s="612" t="e">
        <f>VLOOKUP(B196,'Concerto Software'!$D$1:$H$3,5,0)</f>
        <v>#N/A</v>
      </c>
      <c r="BP196" s="612" t="e">
        <f>VLOOKUP(B196,'My Captain'!$D$1:$H$4,5,0)</f>
        <v>#N/A</v>
      </c>
      <c r="BQ196" s="612" t="e">
        <f>VLOOKUP(B196,'Finoux Solutions'!$D$2:$H$4,5,0)</f>
        <v>#N/A</v>
      </c>
      <c r="BR196" s="612" t="e">
        <f>VLOOKUP(B196,'MITR Learning'!$D$1:$H$2,5,0)</f>
        <v>#N/A</v>
      </c>
      <c r="BS196" s="612" t="e">
        <f>VLOOKUP(B196,Nucsoft!$D$2:$H$6,5,0)</f>
        <v>#N/A</v>
      </c>
      <c r="BT196" s="612" t="e">
        <f>VLOOKUP(B196,'Paras Cadd'!$D$1:$H$2,5,0)</f>
        <v>#N/A</v>
      </c>
      <c r="BU196" s="612" t="e">
        <f>VLOOKUP(B196,'ICICI Securities'!$D$1:$H$2,5,0)</f>
        <v>#N/A</v>
      </c>
      <c r="BV196" s="612" t="e">
        <f>VLOOKUP(B196,'Citius Tech'!$D$2:$H$5,5,0)</f>
        <v>#N/A</v>
      </c>
      <c r="BW196" s="612" t="e">
        <f>VLOOKUP(B196,'Buzzy Brains'!$D$2:$H$2,5,0)</f>
        <v>#N/A</v>
      </c>
      <c r="BX196" s="612" t="e">
        <f>VLOOKUP(B196,'Decimal Point'!$D$2:$H$2,5,0)</f>
        <v>#N/A</v>
      </c>
      <c r="BY196" s="612" t="e">
        <f>VLOOKUP(B196,'Sankey Business Solutions'!$D$2:$H$3,5,0)</f>
        <v>#N/A</v>
      </c>
      <c r="BZ196" s="612" t="e">
        <f>VLOOKUP(B196,'Nangia &amp; Co LLP'!$D$2:$H$2,5,0)</f>
        <v>#N/A</v>
      </c>
      <c r="CA196" s="612" t="e">
        <f>VLOOKUP(B196,'FIS Solutions India Pvt Ltd'!$D$2:$H$2,5,0)</f>
        <v>#N/A</v>
      </c>
      <c r="CB196" s="612" t="e">
        <f>VLOOKUP(B196,'Delta Technology &amp; Management '!$D$2:$H$16,5,0)</f>
        <v>#N/A</v>
      </c>
      <c r="CC196" s="612" t="e">
        <f>VLOOKUP(B196,'Espoir Networks'!$D$3:$H$11,5,0)</f>
        <v>#N/A</v>
      </c>
      <c r="CD196" s="612" t="e">
        <f>VLOOKUP(B196,'Servosys Solution'!$D$3:$H$5,5,0)</f>
        <v>#N/A</v>
      </c>
      <c r="CE196" s="612" t="e">
        <f>VLOOKUP(B196,'Ribbon Communications'!$D$3:$H$4,5,0)</f>
        <v>#N/A</v>
      </c>
      <c r="CF196" s="612">
        <f t="shared" si="10"/>
        <v>1</v>
      </c>
      <c r="CG196" s="129" t="s">
        <v>9579</v>
      </c>
      <c r="CH196" s="129">
        <v>293962435294</v>
      </c>
      <c r="CI196" s="129" t="s">
        <v>134</v>
      </c>
      <c r="CJ196" s="129" t="s">
        <v>11909</v>
      </c>
      <c r="CK196" s="132">
        <v>43282</v>
      </c>
      <c r="CL196" s="129">
        <v>2021</v>
      </c>
      <c r="CM196" s="128" t="s">
        <v>11972</v>
      </c>
      <c r="CN196" s="129">
        <v>413</v>
      </c>
      <c r="CO196" s="133">
        <v>82.6</v>
      </c>
      <c r="CP196" s="129">
        <v>2015</v>
      </c>
      <c r="CQ196" s="129" t="s">
        <v>79</v>
      </c>
      <c r="CR196" s="128" t="s">
        <v>295</v>
      </c>
      <c r="CS196" s="129" t="s">
        <v>295</v>
      </c>
      <c r="CT196" s="133" t="s">
        <v>81</v>
      </c>
      <c r="CU196" s="129" t="s">
        <v>295</v>
      </c>
      <c r="CV196" s="129" t="s">
        <v>109</v>
      </c>
      <c r="CW196" s="131" t="s">
        <v>490</v>
      </c>
      <c r="CX196" s="131" t="s">
        <v>336</v>
      </c>
      <c r="CY196" s="129">
        <v>1348</v>
      </c>
      <c r="CZ196" s="136">
        <v>0.84250000000000003</v>
      </c>
      <c r="DA196" s="129">
        <v>2018</v>
      </c>
      <c r="DB196" s="129" t="s">
        <v>112</v>
      </c>
      <c r="DC196" s="129" t="s">
        <v>113</v>
      </c>
      <c r="DD196" s="159">
        <v>0.8</v>
      </c>
      <c r="DE196" s="159">
        <v>0.8</v>
      </c>
      <c r="DF196" s="129">
        <v>0</v>
      </c>
      <c r="DG196" s="131" t="s">
        <v>295</v>
      </c>
      <c r="DH196" s="131" t="s">
        <v>295</v>
      </c>
      <c r="DI196" s="134">
        <v>6.65</v>
      </c>
      <c r="DJ196" s="134">
        <v>7.4</v>
      </c>
      <c r="DK196" s="134">
        <v>6.12</v>
      </c>
      <c r="DL196" s="131"/>
      <c r="DM196" s="129">
        <v>20.25</v>
      </c>
      <c r="DN196" s="129">
        <v>6.75</v>
      </c>
      <c r="DO196" s="129"/>
      <c r="DP196" s="131" t="s">
        <v>114</v>
      </c>
      <c r="DQ196" s="129">
        <v>0</v>
      </c>
      <c r="DR196" s="129">
        <v>0</v>
      </c>
      <c r="DS196" s="129" t="s">
        <v>83</v>
      </c>
      <c r="DT196" s="129" t="s">
        <v>83</v>
      </c>
      <c r="DU196" s="129" t="s">
        <v>83</v>
      </c>
      <c r="DV196" s="129" t="s">
        <v>83</v>
      </c>
      <c r="DW196" s="131" t="s">
        <v>83</v>
      </c>
      <c r="DX196" s="131" t="s">
        <v>84</v>
      </c>
      <c r="DY196" s="131" t="s">
        <v>295</v>
      </c>
      <c r="DZ196" s="131" t="s">
        <v>9581</v>
      </c>
      <c r="EA196" s="131" t="s">
        <v>9582</v>
      </c>
      <c r="EB196" s="131" t="s">
        <v>9583</v>
      </c>
      <c r="EC196" s="131" t="s">
        <v>317</v>
      </c>
      <c r="ED196" s="131" t="s">
        <v>89</v>
      </c>
      <c r="EE196" s="131" t="s">
        <v>5819</v>
      </c>
      <c r="EF196" s="131" t="s">
        <v>9584</v>
      </c>
      <c r="EG196" s="131" t="s">
        <v>1068</v>
      </c>
      <c r="EH196" s="131" t="s">
        <v>538</v>
      </c>
      <c r="EI196" s="131" t="s">
        <v>9070</v>
      </c>
      <c r="EJ196" s="135" t="s">
        <v>9585</v>
      </c>
      <c r="EK196" s="135" t="s">
        <v>9586</v>
      </c>
      <c r="EL196" s="135" t="s">
        <v>9587</v>
      </c>
      <c r="EM196" s="135" t="s">
        <v>9588</v>
      </c>
      <c r="EN196" s="131" t="s">
        <v>295</v>
      </c>
    </row>
    <row r="197" spans="1:144" ht="18" thickTop="1" thickBot="1">
      <c r="A197" s="575">
        <f t="shared" si="11"/>
        <v>196</v>
      </c>
      <c r="B197" s="572" t="s">
        <v>9609</v>
      </c>
      <c r="C197" s="600" t="s">
        <v>9610</v>
      </c>
      <c r="D197" s="570" t="s">
        <v>13209</v>
      </c>
      <c r="E197" s="568" t="str">
        <f t="shared" si="9"/>
        <v>Placed</v>
      </c>
      <c r="F197" s="570" t="s">
        <v>12493</v>
      </c>
      <c r="G197" s="570" t="s">
        <v>226</v>
      </c>
      <c r="H197" s="131" t="str">
        <f>VLOOKUP(B197,CMPN3!C:E,3,0)</f>
        <v>Direct Second Year Engineering without live KT</v>
      </c>
      <c r="I197" s="610" t="s">
        <v>1059</v>
      </c>
      <c r="J197" s="572">
        <v>20</v>
      </c>
      <c r="K197" s="611" t="s">
        <v>9611</v>
      </c>
      <c r="L197" s="611" t="s">
        <v>73</v>
      </c>
      <c r="M197" s="611" t="s">
        <v>9612</v>
      </c>
      <c r="N197" s="612" t="s">
        <v>9608</v>
      </c>
      <c r="O197" s="612">
        <v>8108662459</v>
      </c>
      <c r="P197" s="612">
        <v>9768018389</v>
      </c>
      <c r="Q197" s="612" t="e">
        <f>VLOOKUP(B197,'TCS CON'!$D$1:$H$98,5,0)</f>
        <v>#N/A</v>
      </c>
      <c r="R197" s="612" t="e">
        <f>VLOOKUP(B197,LTI!$C$1:$H$46,6,0)</f>
        <v>#N/A</v>
      </c>
      <c r="S197" s="612" t="e">
        <f>VLOOKUP(B197,JARO!$E$2:$I$11,5,0)</f>
        <v>#N/A</v>
      </c>
      <c r="T197" s="612" t="e">
        <f>VLOOKUP(B197,Capgemini!$D$3:$H$78,5,0)</f>
        <v>#N/A</v>
      </c>
      <c r="U197" s="612" t="e">
        <f>VLOOKUP(B197,Carwale!$D$1:$H$4,5,0)</f>
        <v>#N/A</v>
      </c>
      <c r="V197" s="612" t="e">
        <f>VLOOKUP(B197,'Interactive Brokers'!E:I,5,0)</f>
        <v>#N/A</v>
      </c>
      <c r="W197" s="612" t="e">
        <f>VLOOKUP(B197,'REL Jio'!E:I,5,0)</f>
        <v>#N/A</v>
      </c>
      <c r="X197" s="612" t="e">
        <f>VLOOKUP(B197,'Sciative Sol'!E:I,5,0)</f>
        <v>#N/A</v>
      </c>
      <c r="Y197" s="612" t="e">
        <f>VLOOKUP(B197,'Hexaware Tech'!E:I,5,0)</f>
        <v>#N/A</v>
      </c>
      <c r="Z197" s="612" t="e">
        <f>VLOOKUP(B197,Axis!D:H,5,0)</f>
        <v>#N/A</v>
      </c>
      <c r="AA197" s="612" t="e">
        <f>VLOOKUP(B197,Ugam!$D$3:$H$26,5,0)</f>
        <v>#N/A</v>
      </c>
      <c r="AB197" s="612">
        <f>VLOOKUP(B197,Zeus!F:J,5,0)</f>
        <v>575000</v>
      </c>
      <c r="AC197" s="612" t="e">
        <f>VLOOKUP(B197,Montran!F:J,5,0)</f>
        <v>#N/A</v>
      </c>
      <c r="AD197" s="612" t="e">
        <f>VLOOKUP(B197,Endurance!G197:L197,5,0)</f>
        <v>#N/A</v>
      </c>
      <c r="AE197" s="612" t="e">
        <f>VLOOKUP(B197,'Swabhav Techlabs'!$F$1:$J$2,5,0)</f>
        <v>#N/A</v>
      </c>
      <c r="AF197" s="612" t="e">
        <f>VLOOKUP(B197,'Quality Kiosk'!$F$1:$J$18,5,0)</f>
        <v>#N/A</v>
      </c>
      <c r="AG197" s="612" t="e">
        <f>VLOOKUP(B197,'Lemon VB'!$F$1:$J$2,5,0)</f>
        <v>#N/A</v>
      </c>
      <c r="AH197" s="612" t="e">
        <f>VLOOKUP(B197,Gocomet!$E$1:$I$3,5,0)</f>
        <v>#N/A</v>
      </c>
      <c r="AI197" s="612" t="e">
        <f>VLOOKUP(B197,'Ingram Micro'!$E$1:$I$8,5,0)</f>
        <v>#N/A</v>
      </c>
      <c r="AJ197" s="612" t="e">
        <f>VLOOKUP(B197,'DePronto Infotech'!$E$1:$I$2,5,0)</f>
        <v>#N/A</v>
      </c>
      <c r="AK197" s="612" t="e">
        <f>VLOOKUP(B197,'Reliance Retail'!$E$1:$I$4,5,0)</f>
        <v>#N/A</v>
      </c>
      <c r="AL197" s="612" t="e">
        <f>VLOOKUP(B197,'Bright Champs'!$D$1:$H$13,5,0)</f>
        <v>#N/A</v>
      </c>
      <c r="AM197" s="612" t="e">
        <f>VLOOKUP(B197,Neosoft!$E$1:$I$12,5,0)</f>
        <v>#N/A</v>
      </c>
      <c r="AN197" s="612" t="e">
        <f>VLOOKUP(B197,Infosys!$E$1:$I$3,5,0)</f>
        <v>#N/A</v>
      </c>
      <c r="AO197" s="612" t="e">
        <f>VLOOKUP(B197,Cerelabs!$E$1:$I$5,5,0)</f>
        <v>#N/A</v>
      </c>
      <c r="AP197" s="612" t="e">
        <f>VLOOKUP(B197,'Neebal Technologies'!$D$1:$H$2,5,0)</f>
        <v>#N/A</v>
      </c>
      <c r="AQ197" s="612" t="e">
        <f>VLOOKUP(B197,'Vertiv Energy'!$D$1:$H$2,5,0)</f>
        <v>#N/A</v>
      </c>
      <c r="AR197" s="612" t="e">
        <f>VLOOKUP(B197,'Acidaes Solutions (CRMNEXT)'!$D$1:$H$3,5,0)</f>
        <v>#N/A</v>
      </c>
      <c r="AS197" s="612" t="e">
        <f>VLOOKUP(B197,Growisto!$D$1:$H$2,5,0)</f>
        <v>#N/A</v>
      </c>
      <c r="AT197" s="612" t="e">
        <f>VLOOKUP(B197,'9.9 Mediaworx - Digit'!$D$1:$H$2,5,0)</f>
        <v>#N/A</v>
      </c>
      <c r="AU197" s="612" t="e">
        <f>VLOOKUP(B197,'Vistaar systems Pvt Ltd'!$D$2:$H$3,5,0)</f>
        <v>#N/A</v>
      </c>
      <c r="AV197" s="612" t="e">
        <f>VLOOKUP(B197,'Course 5i'!$D$2:$H$11,5,0)</f>
        <v>#N/A</v>
      </c>
      <c r="AW197" s="612" t="e">
        <f>VLOOKUP(B197,'Radiant Appliances &amp; Electronic'!$D$1:$H$13,5,0)</f>
        <v>#N/A</v>
      </c>
      <c r="AX197" s="612" t="e">
        <f>VLOOKUP(B197,'Atos Global'!$D$3:$H$27,5,0)</f>
        <v>#N/A</v>
      </c>
      <c r="AY197" s="612" t="e">
        <f>VLOOKUP(B197,'Saama Technologies'!$D$1:$H$2,5,0)</f>
        <v>#N/A</v>
      </c>
      <c r="AZ197" s="612" t="e">
        <f>VLOOKUP(B197,'Multiplier Solutions'!$D$1:$H$2,5,0)</f>
        <v>#N/A</v>
      </c>
      <c r="BA197" s="612" t="e">
        <f>VLOOKUP(B197,GEP!$D$2:$H$5,5,0)</f>
        <v>#N/A</v>
      </c>
      <c r="BB197" s="612" t="e">
        <f>VLOOKUP(B197,Accenture!$D$1:$H$6,5,0)</f>
        <v>#N/A</v>
      </c>
      <c r="BC197" s="612" t="e">
        <f>VLOOKUP(B197,'Endurance International Group'!$D$1:$H$2,5,0)</f>
        <v>#N/A</v>
      </c>
      <c r="BD197" s="612" t="e">
        <f>VLOOKUP(B197,Newgen!$D$1:$H$2,5,0)</f>
        <v>#N/A</v>
      </c>
      <c r="BE197" s="612" t="e">
        <f>VLOOKUP(B197,'3D Incredible'!D197:H197,5,0)</f>
        <v>#N/A</v>
      </c>
      <c r="BF197" s="612" t="e">
        <f>VLOOKUP(B197,'Raja Software Labs'!$D$2:$H$2,5,0)</f>
        <v>#N/A</v>
      </c>
      <c r="BG197" s="612" t="e">
        <f>VLOOKUP(B197,Wipro!$D$1:$H$2,5,0)</f>
        <v>#N/A</v>
      </c>
      <c r="BH197" s="612" t="e">
        <f>VLOOKUP(B197,'Perch Technologies'!$D$2:$H$2,5,0)</f>
        <v>#N/A</v>
      </c>
      <c r="BI197" s="612" t="e">
        <f>VLOOKUP(B197,'Morning Star'!$D$1:$H$6,5,0)</f>
        <v>#N/A</v>
      </c>
      <c r="BJ197" s="612" t="e">
        <f>VLOOKUP(B197,Flexiloans!$D$1:$H$2,5,0)</f>
        <v>#N/A</v>
      </c>
      <c r="BK197" s="612" t="e">
        <f>VLOOKUP(B197,'Thirdware Solutions'!$D$1:$H$2,5,0)</f>
        <v>#N/A</v>
      </c>
      <c r="BL197" s="612" t="e">
        <f>VLOOKUP(B197,Tescom!$D$1:$H$8,5,0)</f>
        <v>#N/A</v>
      </c>
      <c r="BM197" s="612" t="e">
        <f>VLOOKUP(B197,'Cogno AI'!$D$1:$H$2,5,0)</f>
        <v>#N/A</v>
      </c>
      <c r="BN197" s="612" t="e">
        <f>VLOOKUP(B197,'ABM Knowledgeware'!$D$1:$H$2,5,0)</f>
        <v>#N/A</v>
      </c>
      <c r="BO197" s="612" t="e">
        <f>VLOOKUP(B197,'Concerto Software'!$D$1:$H$3,5,0)</f>
        <v>#N/A</v>
      </c>
      <c r="BP197" s="612" t="e">
        <f>VLOOKUP(B197,'My Captain'!$D$1:$H$4,5,0)</f>
        <v>#N/A</v>
      </c>
      <c r="BQ197" s="612" t="e">
        <f>VLOOKUP(B197,'Finoux Solutions'!$D$2:$H$4,5,0)</f>
        <v>#N/A</v>
      </c>
      <c r="BR197" s="612" t="e">
        <f>VLOOKUP(B197,'MITR Learning'!$D$1:$H$2,5,0)</f>
        <v>#N/A</v>
      </c>
      <c r="BS197" s="612" t="e">
        <f>VLOOKUP(B197,Nucsoft!$D$2:$H$6,5,0)</f>
        <v>#N/A</v>
      </c>
      <c r="BT197" s="612" t="e">
        <f>VLOOKUP(B197,'Paras Cadd'!$D$1:$H$2,5,0)</f>
        <v>#N/A</v>
      </c>
      <c r="BU197" s="612" t="e">
        <f>VLOOKUP(B197,'ICICI Securities'!$D$1:$H$2,5,0)</f>
        <v>#N/A</v>
      </c>
      <c r="BV197" s="612" t="e">
        <f>VLOOKUP(B197,'Citius Tech'!$D$2:$H$5,5,0)</f>
        <v>#N/A</v>
      </c>
      <c r="BW197" s="612" t="e">
        <f>VLOOKUP(B197,'Buzzy Brains'!$D$2:$H$2,5,0)</f>
        <v>#N/A</v>
      </c>
      <c r="BX197" s="612" t="e">
        <f>VLOOKUP(B197,'Decimal Point'!$D$2:$H$2,5,0)</f>
        <v>#N/A</v>
      </c>
      <c r="BY197" s="612" t="e">
        <f>VLOOKUP(B197,'Sankey Business Solutions'!$D$2:$H$3,5,0)</f>
        <v>#N/A</v>
      </c>
      <c r="BZ197" s="612" t="e">
        <f>VLOOKUP(B197,'Nangia &amp; Co LLP'!$D$2:$H$2,5,0)</f>
        <v>#N/A</v>
      </c>
      <c r="CA197" s="612" t="e">
        <f>VLOOKUP(B197,'FIS Solutions India Pvt Ltd'!$D$2:$H$2,5,0)</f>
        <v>#N/A</v>
      </c>
      <c r="CB197" s="612" t="e">
        <f>VLOOKUP(B197,'Delta Technology &amp; Management '!$D$2:$H$16,5,0)</f>
        <v>#N/A</v>
      </c>
      <c r="CC197" s="612" t="e">
        <f>VLOOKUP(B197,'Espoir Networks'!$D$3:$H$11,5,0)</f>
        <v>#N/A</v>
      </c>
      <c r="CD197" s="612" t="e">
        <f>VLOOKUP(B197,'Servosys Solution'!$D$3:$H$5,5,0)</f>
        <v>#N/A</v>
      </c>
      <c r="CE197" s="612" t="e">
        <f>VLOOKUP(B197,'Ribbon Communications'!$D$3:$H$4,5,0)</f>
        <v>#N/A</v>
      </c>
      <c r="CF197" s="612">
        <f t="shared" si="10"/>
        <v>1</v>
      </c>
      <c r="CG197" s="129" t="s">
        <v>9613</v>
      </c>
      <c r="CH197" s="129">
        <v>674661690224</v>
      </c>
      <c r="CI197" s="129" t="s">
        <v>883</v>
      </c>
      <c r="CJ197" s="129" t="s">
        <v>11909</v>
      </c>
      <c r="CK197" s="132">
        <v>43282</v>
      </c>
      <c r="CL197" s="129">
        <v>2021</v>
      </c>
      <c r="CM197" s="128" t="s">
        <v>9614</v>
      </c>
      <c r="CN197" s="129">
        <v>426</v>
      </c>
      <c r="CO197" s="133">
        <v>85.2</v>
      </c>
      <c r="CP197" s="129">
        <v>2015</v>
      </c>
      <c r="CQ197" s="129" t="s">
        <v>79</v>
      </c>
      <c r="CR197" s="128" t="s">
        <v>295</v>
      </c>
      <c r="CS197" s="129" t="s">
        <v>81</v>
      </c>
      <c r="CT197" s="133" t="s">
        <v>81</v>
      </c>
      <c r="CU197" s="129" t="s">
        <v>81</v>
      </c>
      <c r="CV197" s="129" t="s">
        <v>109</v>
      </c>
      <c r="CW197" s="131" t="s">
        <v>9615</v>
      </c>
      <c r="CX197" s="131" t="s">
        <v>336</v>
      </c>
      <c r="CY197" s="129">
        <v>1340</v>
      </c>
      <c r="CZ197" s="129">
        <v>83.75</v>
      </c>
      <c r="DA197" s="129">
        <v>2018</v>
      </c>
      <c r="DB197" s="129" t="s">
        <v>112</v>
      </c>
      <c r="DC197" s="129" t="s">
        <v>113</v>
      </c>
      <c r="DD197" s="129">
        <v>75.540000000000006</v>
      </c>
      <c r="DE197" s="129">
        <v>75.41</v>
      </c>
      <c r="DF197" s="129">
        <v>1</v>
      </c>
      <c r="DG197" s="131" t="s">
        <v>81</v>
      </c>
      <c r="DH197" s="131" t="s">
        <v>81</v>
      </c>
      <c r="DI197" s="134">
        <v>7.04</v>
      </c>
      <c r="DJ197" s="134">
        <v>7.67</v>
      </c>
      <c r="DK197" s="134">
        <v>8.44</v>
      </c>
      <c r="DL197" s="131"/>
      <c r="DM197" s="129">
        <v>23.5</v>
      </c>
      <c r="DN197" s="129">
        <v>7.71</v>
      </c>
      <c r="DO197" s="129"/>
      <c r="DP197" s="131" t="s">
        <v>114</v>
      </c>
      <c r="DQ197" s="129">
        <v>0</v>
      </c>
      <c r="DR197" s="129">
        <v>0</v>
      </c>
      <c r="DS197" s="129" t="s">
        <v>83</v>
      </c>
      <c r="DT197" s="129" t="s">
        <v>83</v>
      </c>
      <c r="DU197" s="129" t="s">
        <v>83</v>
      </c>
      <c r="DV197" s="129" t="s">
        <v>83</v>
      </c>
      <c r="DW197" s="131" t="s">
        <v>83</v>
      </c>
      <c r="DX197" s="131" t="s">
        <v>84</v>
      </c>
      <c r="DY197" s="131" t="s">
        <v>81</v>
      </c>
      <c r="DZ197" s="131" t="s">
        <v>9616</v>
      </c>
      <c r="EA197" s="131" t="s">
        <v>9617</v>
      </c>
      <c r="EB197" s="131" t="s">
        <v>9618</v>
      </c>
      <c r="EC197" s="131" t="s">
        <v>2668</v>
      </c>
      <c r="ED197" s="131" t="s">
        <v>89</v>
      </c>
      <c r="EE197" s="131" t="s">
        <v>81</v>
      </c>
      <c r="EF197" s="131" t="s">
        <v>9619</v>
      </c>
      <c r="EG197" s="131" t="s">
        <v>9620</v>
      </c>
      <c r="EH197" s="131" t="s">
        <v>81</v>
      </c>
      <c r="EI197" s="131" t="s">
        <v>4151</v>
      </c>
      <c r="EJ197" s="135" t="s">
        <v>9621</v>
      </c>
      <c r="EK197" s="135" t="s">
        <v>9622</v>
      </c>
      <c r="EL197" s="135" t="s">
        <v>9623</v>
      </c>
      <c r="EM197" s="135" t="s">
        <v>9624</v>
      </c>
      <c r="EN197" s="131" t="s">
        <v>81</v>
      </c>
    </row>
    <row r="198" spans="1:144" ht="18" thickTop="1" thickBot="1">
      <c r="A198" s="575">
        <f t="shared" si="11"/>
        <v>197</v>
      </c>
      <c r="B198" s="572" t="s">
        <v>9686</v>
      </c>
      <c r="C198" s="600" t="s">
        <v>9687</v>
      </c>
      <c r="D198" s="570" t="s">
        <v>13209</v>
      </c>
      <c r="E198" s="568" t="str">
        <f t="shared" si="9"/>
        <v>Placed</v>
      </c>
      <c r="F198" s="570" t="s">
        <v>12493</v>
      </c>
      <c r="G198" s="570" t="s">
        <v>226</v>
      </c>
      <c r="H198" s="131" t="str">
        <f>VLOOKUP(B198,CMPN3!C:E,3,0)</f>
        <v>Direct Second Year Engineering without live KT</v>
      </c>
      <c r="I198" s="610">
        <v>36073</v>
      </c>
      <c r="J198" s="572">
        <v>22</v>
      </c>
      <c r="K198" s="611" t="s">
        <v>9688</v>
      </c>
      <c r="L198" s="611" t="s">
        <v>73</v>
      </c>
      <c r="M198" s="611" t="s">
        <v>9689</v>
      </c>
      <c r="N198" s="612" t="s">
        <v>9685</v>
      </c>
      <c r="O198" s="612">
        <v>8879090140</v>
      </c>
      <c r="P198" s="612">
        <v>8369513663</v>
      </c>
      <c r="Q198" s="612" t="e">
        <f>VLOOKUP(B198,'TCS CON'!$D$1:$H$98,5,0)</f>
        <v>#N/A</v>
      </c>
      <c r="R198" s="612" t="e">
        <f>VLOOKUP(B198,LTI!$C$1:$H$46,6,0)</f>
        <v>#N/A</v>
      </c>
      <c r="S198" s="612" t="e">
        <f>VLOOKUP(B198,JARO!$E$2:$I$11,5,0)</f>
        <v>#N/A</v>
      </c>
      <c r="T198" s="612" t="e">
        <f>VLOOKUP(B198,Capgemini!$D$3:$H$78,5,0)</f>
        <v>#N/A</v>
      </c>
      <c r="U198" s="612" t="e">
        <f>VLOOKUP(B198,Carwale!$D$1:$H$4,5,0)</f>
        <v>#N/A</v>
      </c>
      <c r="V198" s="612" t="e">
        <f>VLOOKUP(B198,'Interactive Brokers'!E:I,5,0)</f>
        <v>#N/A</v>
      </c>
      <c r="W198" s="612" t="e">
        <f>VLOOKUP(B198,'REL Jio'!E:I,5,0)</f>
        <v>#N/A</v>
      </c>
      <c r="X198" s="612" t="e">
        <f>VLOOKUP(B198,'Sciative Sol'!E:I,5,0)</f>
        <v>#N/A</v>
      </c>
      <c r="Y198" s="612" t="e">
        <f>VLOOKUP(B198,'Hexaware Tech'!E:I,5,0)</f>
        <v>#N/A</v>
      </c>
      <c r="Z198" s="612" t="e">
        <f>VLOOKUP(B198,Axis!D:H,5,0)</f>
        <v>#N/A</v>
      </c>
      <c r="AA198" s="612">
        <f>VLOOKUP(B198,Ugam!$D$3:$H$26,5,0)</f>
        <v>250000</v>
      </c>
      <c r="AB198" s="612" t="e">
        <f>VLOOKUP(B198,Zeus!F:J,5,0)</f>
        <v>#N/A</v>
      </c>
      <c r="AC198" s="612" t="e">
        <f>VLOOKUP(B198,Montran!F:J,5,0)</f>
        <v>#N/A</v>
      </c>
      <c r="AD198" s="612" t="e">
        <f>VLOOKUP(B198,Endurance!G198:L198,5,0)</f>
        <v>#N/A</v>
      </c>
      <c r="AE198" s="612" t="e">
        <f>VLOOKUP(B198,'Swabhav Techlabs'!$F$1:$J$2,5,0)</f>
        <v>#N/A</v>
      </c>
      <c r="AF198" s="612" t="e">
        <f>VLOOKUP(B198,'Quality Kiosk'!$F$1:$J$18,5,0)</f>
        <v>#N/A</v>
      </c>
      <c r="AG198" s="612" t="e">
        <f>VLOOKUP(B198,'Lemon VB'!$F$1:$J$2,5,0)</f>
        <v>#N/A</v>
      </c>
      <c r="AH198" s="612">
        <f>VLOOKUP(B198,Gocomet!$E$1:$I$3,5,0)</f>
        <v>400000</v>
      </c>
      <c r="AI198" s="612" t="e">
        <f>VLOOKUP(B198,'Ingram Micro'!$E$1:$I$8,5,0)</f>
        <v>#N/A</v>
      </c>
      <c r="AJ198" s="612" t="e">
        <f>VLOOKUP(B198,'DePronto Infotech'!$E$1:$I$2,5,0)</f>
        <v>#N/A</v>
      </c>
      <c r="AK198" s="612" t="e">
        <f>VLOOKUP(B198,'Reliance Retail'!$E$1:$I$4,5,0)</f>
        <v>#N/A</v>
      </c>
      <c r="AL198" s="612" t="e">
        <f>VLOOKUP(B198,'Bright Champs'!$D$1:$H$13,5,0)</f>
        <v>#N/A</v>
      </c>
      <c r="AM198" s="612">
        <f>VLOOKUP(B198,Neosoft!$E$1:$I$12,5,0)</f>
        <v>360000</v>
      </c>
      <c r="AN198" s="612" t="e">
        <f>VLOOKUP(B198,Infosys!$E$1:$I$3,5,0)</f>
        <v>#N/A</v>
      </c>
      <c r="AO198" s="612" t="e">
        <f>VLOOKUP(B198,Cerelabs!$E$1:$I$5,5,0)</f>
        <v>#N/A</v>
      </c>
      <c r="AP198" s="612" t="e">
        <f>VLOOKUP(B198,'Neebal Technologies'!$D$1:$H$2,5,0)</f>
        <v>#N/A</v>
      </c>
      <c r="AQ198" s="612" t="e">
        <f>VLOOKUP(B198,'Vertiv Energy'!$D$1:$H$2,5,0)</f>
        <v>#N/A</v>
      </c>
      <c r="AR198" s="612" t="e">
        <f>VLOOKUP(B198,'Acidaes Solutions (CRMNEXT)'!$D$1:$H$3,5,0)</f>
        <v>#N/A</v>
      </c>
      <c r="AS198" s="612" t="e">
        <f>VLOOKUP(B198,Growisto!$D$1:$H$2,5,0)</f>
        <v>#N/A</v>
      </c>
      <c r="AT198" s="612" t="e">
        <f>VLOOKUP(B198,'9.9 Mediaworx - Digit'!$D$1:$H$2,5,0)</f>
        <v>#N/A</v>
      </c>
      <c r="AU198" s="612" t="e">
        <f>VLOOKUP(B198,'Vistaar systems Pvt Ltd'!$D$2:$H$3,5,0)</f>
        <v>#N/A</v>
      </c>
      <c r="AV198" s="612" t="e">
        <f>VLOOKUP(B198,'Course 5i'!$D$2:$H$11,5,0)</f>
        <v>#N/A</v>
      </c>
      <c r="AW198" s="612" t="e">
        <f>VLOOKUP(B198,'Radiant Appliances &amp; Electronic'!$D$1:$H$13,5,0)</f>
        <v>#N/A</v>
      </c>
      <c r="AX198" s="612" t="e">
        <f>VLOOKUP(B198,'Atos Global'!$D$3:$H$27,5,0)</f>
        <v>#N/A</v>
      </c>
      <c r="AY198" s="612" t="e">
        <f>VLOOKUP(B198,'Saama Technologies'!$D$1:$H$2,5,0)</f>
        <v>#N/A</v>
      </c>
      <c r="AZ198" s="612" t="e">
        <f>VLOOKUP(B198,'Multiplier Solutions'!$D$1:$H$2,5,0)</f>
        <v>#N/A</v>
      </c>
      <c r="BA198" s="612" t="e">
        <f>VLOOKUP(B198,GEP!$D$2:$H$5,5,0)</f>
        <v>#N/A</v>
      </c>
      <c r="BB198" s="612" t="e">
        <f>VLOOKUP(B198,Accenture!$D$1:$H$6,5,0)</f>
        <v>#N/A</v>
      </c>
      <c r="BC198" s="612" t="e">
        <f>VLOOKUP(B198,'Endurance International Group'!$D$1:$H$2,5,0)</f>
        <v>#N/A</v>
      </c>
      <c r="BD198" s="612" t="e">
        <f>VLOOKUP(B198,Newgen!$D$1:$H$2,5,0)</f>
        <v>#N/A</v>
      </c>
      <c r="BE198" s="612" t="e">
        <f>VLOOKUP(B198,'3D Incredible'!D198:H198,5,0)</f>
        <v>#N/A</v>
      </c>
      <c r="BF198" s="612" t="e">
        <f>VLOOKUP(B198,'Raja Software Labs'!$D$2:$H$2,5,0)</f>
        <v>#N/A</v>
      </c>
      <c r="BG198" s="612" t="e">
        <f>VLOOKUP(B198,Wipro!$D$1:$H$2,5,0)</f>
        <v>#N/A</v>
      </c>
      <c r="BH198" s="612" t="e">
        <f>VLOOKUP(B198,'Perch Technologies'!$D$2:$H$2,5,0)</f>
        <v>#N/A</v>
      </c>
      <c r="BI198" s="612" t="e">
        <f>VLOOKUP(B198,'Morning Star'!$D$1:$H$6,5,0)</f>
        <v>#N/A</v>
      </c>
      <c r="BJ198" s="612" t="e">
        <f>VLOOKUP(B198,Flexiloans!$D$1:$H$2,5,0)</f>
        <v>#N/A</v>
      </c>
      <c r="BK198" s="612" t="e">
        <f>VLOOKUP(B198,'Thirdware Solutions'!$D$1:$H$2,5,0)</f>
        <v>#N/A</v>
      </c>
      <c r="BL198" s="612" t="e">
        <f>VLOOKUP(B198,Tescom!$D$1:$H$8,5,0)</f>
        <v>#N/A</v>
      </c>
      <c r="BM198" s="612" t="e">
        <f>VLOOKUP(B198,'Cogno AI'!$D$1:$H$2,5,0)</f>
        <v>#N/A</v>
      </c>
      <c r="BN198" s="612" t="e">
        <f>VLOOKUP(B198,'ABM Knowledgeware'!$D$1:$H$2,5,0)</f>
        <v>#N/A</v>
      </c>
      <c r="BO198" s="612" t="e">
        <f>VLOOKUP(B198,'Concerto Software'!$D$1:$H$3,5,0)</f>
        <v>#N/A</v>
      </c>
      <c r="BP198" s="612" t="e">
        <f>VLOOKUP(B198,'My Captain'!$D$1:$H$4,5,0)</f>
        <v>#N/A</v>
      </c>
      <c r="BQ198" s="612" t="e">
        <f>VLOOKUP(B198,'Finoux Solutions'!$D$2:$H$4,5,0)</f>
        <v>#N/A</v>
      </c>
      <c r="BR198" s="612" t="e">
        <f>VLOOKUP(B198,'MITR Learning'!$D$1:$H$2,5,0)</f>
        <v>#N/A</v>
      </c>
      <c r="BS198" s="612" t="e">
        <f>VLOOKUP(B198,Nucsoft!$D$2:$H$6,5,0)</f>
        <v>#N/A</v>
      </c>
      <c r="BT198" s="612" t="e">
        <f>VLOOKUP(B198,'Paras Cadd'!$D$1:$H$2,5,0)</f>
        <v>#N/A</v>
      </c>
      <c r="BU198" s="612" t="e">
        <f>VLOOKUP(B198,'ICICI Securities'!$D$1:$H$2,5,0)</f>
        <v>#N/A</v>
      </c>
      <c r="BV198" s="612" t="e">
        <f>VLOOKUP(B198,'Citius Tech'!$D$2:$H$5,5,0)</f>
        <v>#N/A</v>
      </c>
      <c r="BW198" s="612" t="e">
        <f>VLOOKUP(B198,'Buzzy Brains'!$D$2:$H$2,5,0)</f>
        <v>#N/A</v>
      </c>
      <c r="BX198" s="612" t="e">
        <f>VLOOKUP(B198,'Decimal Point'!$D$2:$H$2,5,0)</f>
        <v>#N/A</v>
      </c>
      <c r="BY198" s="612" t="e">
        <f>VLOOKUP(B198,'Sankey Business Solutions'!$D$2:$H$3,5,0)</f>
        <v>#N/A</v>
      </c>
      <c r="BZ198" s="612" t="e">
        <f>VLOOKUP(B198,'Nangia &amp; Co LLP'!$D$2:$H$2,5,0)</f>
        <v>#N/A</v>
      </c>
      <c r="CA198" s="612" t="e">
        <f>VLOOKUP(B198,'FIS Solutions India Pvt Ltd'!$D$2:$H$2,5,0)</f>
        <v>#N/A</v>
      </c>
      <c r="CB198" s="612" t="e">
        <f>VLOOKUP(B198,'Delta Technology &amp; Management '!$D$2:$H$16,5,0)</f>
        <v>#N/A</v>
      </c>
      <c r="CC198" s="612" t="e">
        <f>VLOOKUP(B198,'Espoir Networks'!$D$3:$H$11,5,0)</f>
        <v>#N/A</v>
      </c>
      <c r="CD198" s="612" t="e">
        <f>VLOOKUP(B198,'Servosys Solution'!$D$3:$H$5,5,0)</f>
        <v>#N/A</v>
      </c>
      <c r="CE198" s="612" t="e">
        <f>VLOOKUP(B198,'Ribbon Communications'!$D$3:$H$4,5,0)</f>
        <v>#N/A</v>
      </c>
      <c r="CF198" s="612">
        <f t="shared" si="10"/>
        <v>3</v>
      </c>
      <c r="CG198" s="129" t="s">
        <v>9690</v>
      </c>
      <c r="CH198" s="129">
        <v>518675950124</v>
      </c>
      <c r="CI198" s="129" t="s">
        <v>134</v>
      </c>
      <c r="CJ198" s="129" t="s">
        <v>11909</v>
      </c>
      <c r="CK198" s="132">
        <v>43282</v>
      </c>
      <c r="CL198" s="129">
        <v>2021</v>
      </c>
      <c r="CM198" s="128" t="s">
        <v>9691</v>
      </c>
      <c r="CN198" s="129">
        <v>430</v>
      </c>
      <c r="CO198" s="133">
        <v>86</v>
      </c>
      <c r="CP198" s="129">
        <v>2014</v>
      </c>
      <c r="CQ198" s="129" t="s">
        <v>79</v>
      </c>
      <c r="CR198" s="128" t="s">
        <v>9692</v>
      </c>
      <c r="CS198" s="129">
        <v>355</v>
      </c>
      <c r="CT198" s="133">
        <v>54.62</v>
      </c>
      <c r="CU198" s="129">
        <v>2016</v>
      </c>
      <c r="CV198" s="129" t="s">
        <v>79</v>
      </c>
      <c r="CW198" s="131" t="s">
        <v>490</v>
      </c>
      <c r="CX198" s="131" t="s">
        <v>1205</v>
      </c>
      <c r="CY198" s="129">
        <v>1343</v>
      </c>
      <c r="CZ198" s="129">
        <v>83.94</v>
      </c>
      <c r="DA198" s="129">
        <v>2018</v>
      </c>
      <c r="DB198" s="129" t="s">
        <v>944</v>
      </c>
      <c r="DC198" s="129" t="s">
        <v>113</v>
      </c>
      <c r="DD198" s="129">
        <v>81.040000000000006</v>
      </c>
      <c r="DE198" s="129">
        <v>80.83</v>
      </c>
      <c r="DF198" s="129">
        <v>3</v>
      </c>
      <c r="DG198" s="131" t="s">
        <v>81</v>
      </c>
      <c r="DH198" s="131" t="s">
        <v>81</v>
      </c>
      <c r="DI198" s="134">
        <v>8.27</v>
      </c>
      <c r="DJ198" s="134">
        <v>7.93</v>
      </c>
      <c r="DK198" s="134">
        <v>8.59</v>
      </c>
      <c r="DL198" s="131">
        <v>9.74</v>
      </c>
      <c r="DM198" s="129">
        <v>8.26</v>
      </c>
      <c r="DN198" s="129">
        <v>8.26</v>
      </c>
      <c r="DO198" s="129"/>
      <c r="DP198" s="131" t="s">
        <v>114</v>
      </c>
      <c r="DQ198" s="129">
        <v>0</v>
      </c>
      <c r="DR198" s="129">
        <v>0</v>
      </c>
      <c r="DS198" s="129" t="s">
        <v>83</v>
      </c>
      <c r="DT198" s="129" t="s">
        <v>83</v>
      </c>
      <c r="DU198" s="129" t="s">
        <v>83</v>
      </c>
      <c r="DV198" s="129" t="s">
        <v>83</v>
      </c>
      <c r="DW198" s="131" t="s">
        <v>83</v>
      </c>
      <c r="DX198" s="131" t="s">
        <v>84</v>
      </c>
      <c r="DY198" s="131" t="s">
        <v>81</v>
      </c>
      <c r="DZ198" s="131" t="s">
        <v>9693</v>
      </c>
      <c r="EA198" s="131" t="s">
        <v>86</v>
      </c>
      <c r="EB198" s="131" t="s">
        <v>9694</v>
      </c>
      <c r="EC198" s="131" t="s">
        <v>88</v>
      </c>
      <c r="ED198" s="131" t="s">
        <v>89</v>
      </c>
      <c r="EE198" s="131" t="s">
        <v>9695</v>
      </c>
      <c r="EF198" s="131" t="s">
        <v>9696</v>
      </c>
      <c r="EG198" s="131" t="s">
        <v>9697</v>
      </c>
      <c r="EH198" s="131" t="s">
        <v>538</v>
      </c>
      <c r="EI198" s="131" t="s">
        <v>9698</v>
      </c>
      <c r="EJ198" s="135" t="s">
        <v>9699</v>
      </c>
      <c r="EK198" s="135" t="s">
        <v>9700</v>
      </c>
      <c r="EL198" s="135" t="s">
        <v>9701</v>
      </c>
      <c r="EM198" s="135" t="s">
        <v>9702</v>
      </c>
      <c r="EN198" s="131" t="s">
        <v>9703</v>
      </c>
    </row>
    <row r="199" spans="1:144" ht="18" thickTop="1" thickBot="1">
      <c r="A199" s="575">
        <f t="shared" si="11"/>
        <v>198</v>
      </c>
      <c r="B199" s="572" t="s">
        <v>9759</v>
      </c>
      <c r="C199" s="600" t="s">
        <v>13049</v>
      </c>
      <c r="D199" s="570" t="s">
        <v>13208</v>
      </c>
      <c r="E199" s="568" t="str">
        <f t="shared" si="9"/>
        <v>Placed</v>
      </c>
      <c r="F199" s="570" t="s">
        <v>12493</v>
      </c>
      <c r="G199" s="570" t="s">
        <v>226</v>
      </c>
      <c r="H199" s="131" t="str">
        <f>VLOOKUP(B199,CMPN3!C:E,3,0)</f>
        <v>Direct Second Year Engineering without live KT</v>
      </c>
      <c r="I199" s="610">
        <v>36259</v>
      </c>
      <c r="J199" s="572">
        <v>21</v>
      </c>
      <c r="K199" s="611" t="s">
        <v>9761</v>
      </c>
      <c r="L199" s="611" t="s">
        <v>73</v>
      </c>
      <c r="M199" s="611" t="s">
        <v>9762</v>
      </c>
      <c r="N199" s="612" t="s">
        <v>9758</v>
      </c>
      <c r="O199" s="612">
        <v>9029760210</v>
      </c>
      <c r="P199" s="612">
        <v>8097343982</v>
      </c>
      <c r="Q199" s="612" t="e">
        <f>VLOOKUP(B199,'TCS CON'!$D$1:$H$98,5,0)</f>
        <v>#N/A</v>
      </c>
      <c r="R199" s="612" t="e">
        <f>VLOOKUP(B199,LTI!$C$1:$H$46,6,0)</f>
        <v>#N/A</v>
      </c>
      <c r="S199" s="612" t="e">
        <f>VLOOKUP(B199,JARO!$E$2:$I$11,5,0)</f>
        <v>#N/A</v>
      </c>
      <c r="T199" s="612" t="e">
        <f>VLOOKUP(B199,Capgemini!$D$3:$H$78,5,0)</f>
        <v>#N/A</v>
      </c>
      <c r="U199" s="612" t="e">
        <f>VLOOKUP(B199,Carwale!$D$1:$H$4,5,0)</f>
        <v>#N/A</v>
      </c>
      <c r="V199" s="612" t="e">
        <f>VLOOKUP(B199,'Interactive Brokers'!E:I,5,0)</f>
        <v>#N/A</v>
      </c>
      <c r="W199" s="612" t="e">
        <f>VLOOKUP(B199,'REL Jio'!E:I,5,0)</f>
        <v>#N/A</v>
      </c>
      <c r="X199" s="612" t="e">
        <f>VLOOKUP(B199,'Sciative Sol'!E:I,5,0)</f>
        <v>#N/A</v>
      </c>
      <c r="Y199" s="612" t="e">
        <f>VLOOKUP(B199,'Hexaware Tech'!E:I,5,0)</f>
        <v>#N/A</v>
      </c>
      <c r="Z199" s="612" t="e">
        <f>VLOOKUP(B199,Axis!D:H,5,0)</f>
        <v>#N/A</v>
      </c>
      <c r="AA199" s="612" t="e">
        <f>VLOOKUP(B199,Ugam!$D$3:$H$26,5,0)</f>
        <v>#N/A</v>
      </c>
      <c r="AB199" s="612" t="e">
        <f>VLOOKUP(B199,Zeus!F:J,5,0)</f>
        <v>#N/A</v>
      </c>
      <c r="AC199" s="612" t="e">
        <f>VLOOKUP(B199,Montran!F:J,5,0)</f>
        <v>#N/A</v>
      </c>
      <c r="AD199" s="612" t="e">
        <f>VLOOKUP(B199,Endurance!G199:L199,5,0)</f>
        <v>#N/A</v>
      </c>
      <c r="AE199" s="612" t="e">
        <f>VLOOKUP(B199,'Swabhav Techlabs'!$F$1:$J$2,5,0)</f>
        <v>#N/A</v>
      </c>
      <c r="AF199" s="612" t="e">
        <f>VLOOKUP(B199,'Quality Kiosk'!$F$1:$J$18,5,0)</f>
        <v>#N/A</v>
      </c>
      <c r="AG199" s="612" t="e">
        <f>VLOOKUP(B199,'Lemon VB'!$F$1:$J$2,5,0)</f>
        <v>#N/A</v>
      </c>
      <c r="AH199" s="612" t="e">
        <f>VLOOKUP(B199,Gocomet!$E$1:$I$3,5,0)</f>
        <v>#N/A</v>
      </c>
      <c r="AI199" s="612" t="e">
        <f>VLOOKUP(B199,'Ingram Micro'!$E$1:$I$8,5,0)</f>
        <v>#N/A</v>
      </c>
      <c r="AJ199" s="612" t="e">
        <f>VLOOKUP(B199,'DePronto Infotech'!$E$1:$I$2,5,0)</f>
        <v>#N/A</v>
      </c>
      <c r="AK199" s="612" t="e">
        <f>VLOOKUP(B199,'Reliance Retail'!$E$1:$I$4,5,0)</f>
        <v>#N/A</v>
      </c>
      <c r="AL199" s="612" t="e">
        <f>VLOOKUP(B199,'Bright Champs'!$D$1:$H$13,5,0)</f>
        <v>#N/A</v>
      </c>
      <c r="AM199" s="612" t="e">
        <f>VLOOKUP(B199,Neosoft!$E$1:$I$12,5,0)</f>
        <v>#N/A</v>
      </c>
      <c r="AN199" s="612" t="e">
        <f>VLOOKUP(B199,Infosys!$E$1:$I$3,5,0)</f>
        <v>#N/A</v>
      </c>
      <c r="AO199" s="612" t="e">
        <f>VLOOKUP(B199,Cerelabs!$E$1:$I$5,5,0)</f>
        <v>#N/A</v>
      </c>
      <c r="AP199" s="612" t="e">
        <f>VLOOKUP(B199,'Neebal Technologies'!$D$1:$H$2,5,0)</f>
        <v>#N/A</v>
      </c>
      <c r="AQ199" s="612" t="e">
        <f>VLOOKUP(B199,'Vertiv Energy'!$D$1:$H$2,5,0)</f>
        <v>#N/A</v>
      </c>
      <c r="AR199" s="612" t="e">
        <f>VLOOKUP(B199,'Acidaes Solutions (CRMNEXT)'!$D$1:$H$3,5,0)</f>
        <v>#N/A</v>
      </c>
      <c r="AS199" s="612" t="e">
        <f>VLOOKUP(B199,Growisto!$D$1:$H$2,5,0)</f>
        <v>#N/A</v>
      </c>
      <c r="AT199" s="612" t="e">
        <f>VLOOKUP(B199,'9.9 Mediaworx - Digit'!$D$1:$H$2,5,0)</f>
        <v>#N/A</v>
      </c>
      <c r="AU199" s="612" t="e">
        <f>VLOOKUP(B199,'Vistaar systems Pvt Ltd'!$D$2:$H$3,5,0)</f>
        <v>#N/A</v>
      </c>
      <c r="AV199" s="612" t="e">
        <f>VLOOKUP(B199,'Course 5i'!$D$2:$H$11,5,0)</f>
        <v>#N/A</v>
      </c>
      <c r="AW199" s="612" t="e">
        <f>VLOOKUP(B199,'Radiant Appliances &amp; Electronic'!$D$1:$H$13,5,0)</f>
        <v>#N/A</v>
      </c>
      <c r="AX199" s="612" t="e">
        <f>VLOOKUP(B199,'Atos Global'!$D$3:$H$27,5,0)</f>
        <v>#N/A</v>
      </c>
      <c r="AY199" s="612" t="e">
        <f>VLOOKUP(B199,'Saama Technologies'!$D$1:$H$2,5,0)</f>
        <v>#N/A</v>
      </c>
      <c r="AZ199" s="612" t="e">
        <f>VLOOKUP(B199,'Multiplier Solutions'!$D$1:$H$2,5,0)</f>
        <v>#N/A</v>
      </c>
      <c r="BA199" s="612" t="e">
        <f>VLOOKUP(B199,GEP!$D$2:$H$5,5,0)</f>
        <v>#N/A</v>
      </c>
      <c r="BB199" s="612" t="e">
        <f>VLOOKUP(B199,Accenture!$D$1:$H$6,5,0)</f>
        <v>#N/A</v>
      </c>
      <c r="BC199" s="612" t="e">
        <f>VLOOKUP(B199,'Endurance International Group'!$D$1:$H$2,5,0)</f>
        <v>#N/A</v>
      </c>
      <c r="BD199" s="612" t="e">
        <f>VLOOKUP(B199,Newgen!$D$1:$H$2,5,0)</f>
        <v>#N/A</v>
      </c>
      <c r="BE199" s="612" t="e">
        <f>VLOOKUP(B199,'3D Incredible'!D199:H199,5,0)</f>
        <v>#N/A</v>
      </c>
      <c r="BF199" s="612" t="e">
        <f>VLOOKUP(B199,'Raja Software Labs'!$D$2:$H$2,5,0)</f>
        <v>#N/A</v>
      </c>
      <c r="BG199" s="612" t="e">
        <f>VLOOKUP(B199,Wipro!$D$1:$H$2,5,0)</f>
        <v>#N/A</v>
      </c>
      <c r="BH199" s="612" t="e">
        <f>VLOOKUP(B199,'Perch Technologies'!$D$2:$H$2,5,0)</f>
        <v>#N/A</v>
      </c>
      <c r="BI199" s="612" t="e">
        <f>VLOOKUP(B199,'Morning Star'!$D$1:$H$6,5,0)</f>
        <v>#N/A</v>
      </c>
      <c r="BJ199" s="612" t="e">
        <f>VLOOKUP(B199,Flexiloans!$D$1:$H$2,5,0)</f>
        <v>#N/A</v>
      </c>
      <c r="BK199" s="612" t="e">
        <f>VLOOKUP(B199,'Thirdware Solutions'!$D$1:$H$2,5,0)</f>
        <v>#N/A</v>
      </c>
      <c r="BL199" s="612" t="e">
        <f>VLOOKUP(B199,Tescom!$D$1:$H$8,5,0)</f>
        <v>#N/A</v>
      </c>
      <c r="BM199" s="612" t="e">
        <f>VLOOKUP(B199,'Cogno AI'!$D$1:$H$2,5,0)</f>
        <v>#N/A</v>
      </c>
      <c r="BN199" s="612" t="e">
        <f>VLOOKUP(B199,'ABM Knowledgeware'!$D$1:$H$2,5,0)</f>
        <v>#N/A</v>
      </c>
      <c r="BO199" s="612" t="e">
        <f>VLOOKUP(B199,'Concerto Software'!$D$1:$H$3,5,0)</f>
        <v>#N/A</v>
      </c>
      <c r="BP199" s="612" t="e">
        <f>VLOOKUP(B199,'My Captain'!$D$1:$H$4,5,0)</f>
        <v>#N/A</v>
      </c>
      <c r="BQ199" s="612" t="e">
        <f>VLOOKUP(B199,'Finoux Solutions'!$D$2:$H$4,5,0)</f>
        <v>#N/A</v>
      </c>
      <c r="BR199" s="612" t="e">
        <f>VLOOKUP(B199,'MITR Learning'!$D$1:$H$2,5,0)</f>
        <v>#N/A</v>
      </c>
      <c r="BS199" s="612" t="e">
        <f>VLOOKUP(B199,Nucsoft!$D$2:$H$6,5,0)</f>
        <v>#N/A</v>
      </c>
      <c r="BT199" s="612" t="e">
        <f>VLOOKUP(B199,'Paras Cadd'!$D$1:$H$2,5,0)</f>
        <v>#N/A</v>
      </c>
      <c r="BU199" s="612" t="e">
        <f>VLOOKUP(B199,'ICICI Securities'!$D$1:$H$2,5,0)</f>
        <v>#N/A</v>
      </c>
      <c r="BV199" s="612" t="e">
        <f>VLOOKUP(B199,'Citius Tech'!$D$2:$H$5,5,0)</f>
        <v>#N/A</v>
      </c>
      <c r="BW199" s="612" t="e">
        <f>VLOOKUP(B199,'Buzzy Brains'!$D$2:$H$2,5,0)</f>
        <v>#N/A</v>
      </c>
      <c r="BX199" s="612" t="e">
        <f>VLOOKUP(B199,'Decimal Point'!$D$2:$H$2,5,0)</f>
        <v>#N/A</v>
      </c>
      <c r="BY199" s="612">
        <f>VLOOKUP(B199,'Sankey Business Solutions'!$D$2:$H$3,5,0)</f>
        <v>300000</v>
      </c>
      <c r="BZ199" s="612" t="e">
        <f>VLOOKUP(B199,'Nangia &amp; Co LLP'!$D$2:$H$2,5,0)</f>
        <v>#N/A</v>
      </c>
      <c r="CA199" s="612" t="e">
        <f>VLOOKUP(B199,'FIS Solutions India Pvt Ltd'!$D$2:$H$2,5,0)</f>
        <v>#N/A</v>
      </c>
      <c r="CB199" s="612" t="e">
        <f>VLOOKUP(B199,'Delta Technology &amp; Management '!$D$2:$H$16,5,0)</f>
        <v>#N/A</v>
      </c>
      <c r="CC199" s="612" t="e">
        <f>VLOOKUP(B199,'Espoir Networks'!$D$3:$H$11,5,0)</f>
        <v>#N/A</v>
      </c>
      <c r="CD199" s="612" t="e">
        <f>VLOOKUP(B199,'Servosys Solution'!$D$3:$H$5,5,0)</f>
        <v>#N/A</v>
      </c>
      <c r="CE199" s="612" t="e">
        <f>VLOOKUP(B199,'Ribbon Communications'!$D$3:$H$4,5,0)</f>
        <v>#N/A</v>
      </c>
      <c r="CF199" s="612">
        <f t="shared" si="10"/>
        <v>1</v>
      </c>
      <c r="CG199" s="129" t="s">
        <v>9763</v>
      </c>
      <c r="CH199" s="129">
        <v>690211921907</v>
      </c>
      <c r="CI199" s="129" t="s">
        <v>134</v>
      </c>
      <c r="CJ199" s="129" t="s">
        <v>11909</v>
      </c>
      <c r="CK199" s="132">
        <v>43282</v>
      </c>
      <c r="CL199" s="129">
        <v>2021</v>
      </c>
      <c r="CM199" s="128" t="s">
        <v>9764</v>
      </c>
      <c r="CN199" s="129">
        <v>436</v>
      </c>
      <c r="CO199" s="133">
        <v>87.2</v>
      </c>
      <c r="CP199" s="129">
        <v>2015</v>
      </c>
      <c r="CQ199" s="129" t="s">
        <v>79</v>
      </c>
      <c r="CR199" s="128" t="s">
        <v>295</v>
      </c>
      <c r="CS199" s="129" t="s">
        <v>81</v>
      </c>
      <c r="CT199" s="133" t="s">
        <v>81</v>
      </c>
      <c r="CU199" s="129" t="s">
        <v>81</v>
      </c>
      <c r="CV199" s="129" t="s">
        <v>109</v>
      </c>
      <c r="CW199" s="131" t="s">
        <v>9765</v>
      </c>
      <c r="CX199" s="131" t="s">
        <v>3331</v>
      </c>
      <c r="CY199" s="129">
        <v>1436</v>
      </c>
      <c r="CZ199" s="129">
        <v>89.75</v>
      </c>
      <c r="DA199" s="129">
        <v>2018</v>
      </c>
      <c r="DB199" s="129" t="s">
        <v>112</v>
      </c>
      <c r="DC199" s="129" t="s">
        <v>113</v>
      </c>
      <c r="DD199" s="129">
        <v>77.540000000000006</v>
      </c>
      <c r="DE199" s="129">
        <v>77.28</v>
      </c>
      <c r="DF199" s="129">
        <v>0</v>
      </c>
      <c r="DG199" s="131" t="s">
        <v>81</v>
      </c>
      <c r="DH199" s="131" t="s">
        <v>81</v>
      </c>
      <c r="DI199" s="134">
        <v>6.5</v>
      </c>
      <c r="DJ199" s="134">
        <v>7.63</v>
      </c>
      <c r="DK199" s="134">
        <v>7.59</v>
      </c>
      <c r="DL199" s="131"/>
      <c r="DM199" s="129">
        <v>21.72</v>
      </c>
      <c r="DN199" s="129">
        <v>7.24</v>
      </c>
      <c r="DO199" s="129"/>
      <c r="DP199" s="131" t="s">
        <v>114</v>
      </c>
      <c r="DQ199" s="129">
        <v>0</v>
      </c>
      <c r="DR199" s="129">
        <v>1</v>
      </c>
      <c r="DS199" s="129" t="s">
        <v>83</v>
      </c>
      <c r="DT199" s="129" t="s">
        <v>83</v>
      </c>
      <c r="DU199" s="129" t="s">
        <v>83</v>
      </c>
      <c r="DV199" s="129" t="s">
        <v>83</v>
      </c>
      <c r="DW199" s="131" t="s">
        <v>83</v>
      </c>
      <c r="DX199" s="131" t="s">
        <v>84</v>
      </c>
      <c r="DY199" s="131" t="s">
        <v>81</v>
      </c>
      <c r="DZ199" s="131" t="s">
        <v>9766</v>
      </c>
      <c r="EA199" s="131" t="s">
        <v>9767</v>
      </c>
      <c r="EB199" s="131" t="s">
        <v>9768</v>
      </c>
      <c r="EC199" s="131" t="s">
        <v>317</v>
      </c>
      <c r="ED199" s="131" t="s">
        <v>89</v>
      </c>
      <c r="EE199" s="131" t="s">
        <v>9769</v>
      </c>
      <c r="EF199" s="131" t="s">
        <v>9770</v>
      </c>
      <c r="EG199" s="131" t="s">
        <v>871</v>
      </c>
      <c r="EH199" s="131" t="s">
        <v>9771</v>
      </c>
      <c r="EI199" s="131" t="s">
        <v>9772</v>
      </c>
      <c r="EJ199" s="135" t="s">
        <v>9773</v>
      </c>
      <c r="EK199" s="135" t="s">
        <v>9774</v>
      </c>
      <c r="EL199" s="135" t="s">
        <v>9775</v>
      </c>
      <c r="EM199" s="135" t="s">
        <v>9776</v>
      </c>
      <c r="EN199" s="131" t="s">
        <v>81</v>
      </c>
    </row>
    <row r="200" spans="1:144" ht="18" thickTop="1" thickBot="1">
      <c r="A200" s="575">
        <f t="shared" si="11"/>
        <v>199</v>
      </c>
      <c r="B200" s="572" t="s">
        <v>9890</v>
      </c>
      <c r="C200" s="600" t="s">
        <v>11800</v>
      </c>
      <c r="D200" s="570" t="s">
        <v>13208</v>
      </c>
      <c r="E200" s="568" t="str">
        <f t="shared" si="9"/>
        <v>Placed</v>
      </c>
      <c r="F200" s="570" t="s">
        <v>12493</v>
      </c>
      <c r="G200" s="570" t="s">
        <v>226</v>
      </c>
      <c r="H200" s="131" t="str">
        <f>VLOOKUP(B200,CMPN3!C:E,3,0)</f>
        <v>Direct Second Year Engineering without live KT</v>
      </c>
      <c r="I200" s="610" t="s">
        <v>1199</v>
      </c>
      <c r="J200" s="572">
        <v>20</v>
      </c>
      <c r="K200" s="611" t="s">
        <v>9892</v>
      </c>
      <c r="L200" s="611" t="s">
        <v>73</v>
      </c>
      <c r="M200" s="611" t="s">
        <v>9893</v>
      </c>
      <c r="N200" s="612" t="s">
        <v>9889</v>
      </c>
      <c r="O200" s="612">
        <v>9821339464</v>
      </c>
      <c r="P200" s="612">
        <v>9821339464</v>
      </c>
      <c r="Q200" s="612" t="e">
        <f>VLOOKUP(B200,'TCS CON'!$D$1:$H$98,5,0)</f>
        <v>#N/A</v>
      </c>
      <c r="R200" s="612" t="e">
        <f>VLOOKUP(B200,LTI!$C$1:$H$46,6,0)</f>
        <v>#N/A</v>
      </c>
      <c r="S200" s="612" t="e">
        <f>VLOOKUP(B200,JARO!$E$2:$I$11,5,0)</f>
        <v>#N/A</v>
      </c>
      <c r="T200" s="612" t="e">
        <f>VLOOKUP(B200,Capgemini!$D$3:$H$78,5,0)</f>
        <v>#N/A</v>
      </c>
      <c r="U200" s="612" t="e">
        <f>VLOOKUP(B200,Carwale!$D$1:$H$4,5,0)</f>
        <v>#N/A</v>
      </c>
      <c r="V200" s="612" t="e">
        <f>VLOOKUP(B200,'Interactive Brokers'!E:I,5,0)</f>
        <v>#N/A</v>
      </c>
      <c r="W200" s="612" t="e">
        <f>VLOOKUP(B200,'REL Jio'!E:I,5,0)</f>
        <v>#N/A</v>
      </c>
      <c r="X200" s="612" t="e">
        <f>VLOOKUP(B200,'Sciative Sol'!E:I,5,0)</f>
        <v>#N/A</v>
      </c>
      <c r="Y200" s="612">
        <f>VLOOKUP(B200,'Hexaware Tech'!E:I,5,0)</f>
        <v>350000</v>
      </c>
      <c r="Z200" s="612" t="e">
        <f>VLOOKUP(B200,Axis!D:H,5,0)</f>
        <v>#N/A</v>
      </c>
      <c r="AA200" s="612" t="e">
        <f>VLOOKUP(B200,Ugam!$D$3:$H$26,5,0)</f>
        <v>#N/A</v>
      </c>
      <c r="AB200" s="612" t="e">
        <f>VLOOKUP(B200,Zeus!F:J,5,0)</f>
        <v>#N/A</v>
      </c>
      <c r="AC200" s="612" t="e">
        <f>VLOOKUP(B200,Montran!F:J,5,0)</f>
        <v>#N/A</v>
      </c>
      <c r="AD200" s="612" t="e">
        <f>VLOOKUP(B200,Endurance!G200:L200,5,0)</f>
        <v>#N/A</v>
      </c>
      <c r="AE200" s="612" t="e">
        <f>VLOOKUP(B200,'Swabhav Techlabs'!$F$1:$J$2,5,0)</f>
        <v>#N/A</v>
      </c>
      <c r="AF200" s="612" t="e">
        <f>VLOOKUP(B200,'Quality Kiosk'!$F$1:$J$18,5,0)</f>
        <v>#N/A</v>
      </c>
      <c r="AG200" s="612" t="e">
        <f>VLOOKUP(B200,'Lemon VB'!$F$1:$J$2,5,0)</f>
        <v>#N/A</v>
      </c>
      <c r="AH200" s="612" t="e">
        <f>VLOOKUP(B200,Gocomet!$E$1:$I$3,5,0)</f>
        <v>#N/A</v>
      </c>
      <c r="AI200" s="612" t="e">
        <f>VLOOKUP(B200,'Ingram Micro'!$E$1:$I$8,5,0)</f>
        <v>#N/A</v>
      </c>
      <c r="AJ200" s="612" t="e">
        <f>VLOOKUP(B200,'DePronto Infotech'!$E$1:$I$2,5,0)</f>
        <v>#N/A</v>
      </c>
      <c r="AK200" s="612" t="e">
        <f>VLOOKUP(B200,'Reliance Retail'!$E$1:$I$4,5,0)</f>
        <v>#N/A</v>
      </c>
      <c r="AL200" s="612" t="e">
        <f>VLOOKUP(B200,'Bright Champs'!$D$1:$H$13,5,0)</f>
        <v>#N/A</v>
      </c>
      <c r="AM200" s="612" t="e">
        <f>VLOOKUP(B200,Neosoft!$E$1:$I$12,5,0)</f>
        <v>#N/A</v>
      </c>
      <c r="AN200" s="612" t="e">
        <f>VLOOKUP(B200,Infosys!$E$1:$I$3,5,0)</f>
        <v>#N/A</v>
      </c>
      <c r="AO200" s="612" t="e">
        <f>VLOOKUP(B200,Cerelabs!$E$1:$I$5,5,0)</f>
        <v>#N/A</v>
      </c>
      <c r="AP200" s="612" t="e">
        <f>VLOOKUP(B200,'Neebal Technologies'!$D$1:$H$2,5,0)</f>
        <v>#N/A</v>
      </c>
      <c r="AQ200" s="612" t="e">
        <f>VLOOKUP(B200,'Vertiv Energy'!$D$1:$H$2,5,0)</f>
        <v>#N/A</v>
      </c>
      <c r="AR200" s="612" t="e">
        <f>VLOOKUP(B200,'Acidaes Solutions (CRMNEXT)'!$D$1:$H$3,5,0)</f>
        <v>#N/A</v>
      </c>
      <c r="AS200" s="612" t="e">
        <f>VLOOKUP(B200,Growisto!$D$1:$H$2,5,0)</f>
        <v>#N/A</v>
      </c>
      <c r="AT200" s="612" t="e">
        <f>VLOOKUP(B200,'9.9 Mediaworx - Digit'!$D$1:$H$2,5,0)</f>
        <v>#N/A</v>
      </c>
      <c r="AU200" s="612" t="e">
        <f>VLOOKUP(B200,'Vistaar systems Pvt Ltd'!$D$2:$H$3,5,0)</f>
        <v>#N/A</v>
      </c>
      <c r="AV200" s="612" t="e">
        <f>VLOOKUP(B200,'Course 5i'!$D$2:$H$11,5,0)</f>
        <v>#N/A</v>
      </c>
      <c r="AW200" s="612" t="e">
        <f>VLOOKUP(B200,'Radiant Appliances &amp; Electronic'!$D$1:$H$13,5,0)</f>
        <v>#N/A</v>
      </c>
      <c r="AX200" s="612" t="e">
        <f>VLOOKUP(B200,'Atos Global'!$D$3:$H$27,5,0)</f>
        <v>#N/A</v>
      </c>
      <c r="AY200" s="612" t="e">
        <f>VLOOKUP(B200,'Saama Technologies'!$D$1:$H$2,5,0)</f>
        <v>#N/A</v>
      </c>
      <c r="AZ200" s="612" t="e">
        <f>VLOOKUP(B200,'Multiplier Solutions'!$D$1:$H$2,5,0)</f>
        <v>#N/A</v>
      </c>
      <c r="BA200" s="612" t="e">
        <f>VLOOKUP(B200,GEP!$D$2:$H$5,5,0)</f>
        <v>#N/A</v>
      </c>
      <c r="BB200" s="612" t="e">
        <f>VLOOKUP(B200,Accenture!$D$1:$H$6,5,0)</f>
        <v>#N/A</v>
      </c>
      <c r="BC200" s="612" t="e">
        <f>VLOOKUP(B200,'Endurance International Group'!$D$1:$H$2,5,0)</f>
        <v>#N/A</v>
      </c>
      <c r="BD200" s="612" t="e">
        <f>VLOOKUP(B200,Newgen!$D$1:$H$2,5,0)</f>
        <v>#N/A</v>
      </c>
      <c r="BE200" s="612" t="e">
        <f>VLOOKUP(B200,'3D Incredible'!D200:H200,5,0)</f>
        <v>#N/A</v>
      </c>
      <c r="BF200" s="612" t="e">
        <f>VLOOKUP(B200,'Raja Software Labs'!$D$2:$H$2,5,0)</f>
        <v>#N/A</v>
      </c>
      <c r="BG200" s="612" t="e">
        <f>VLOOKUP(B200,Wipro!$D$1:$H$2,5,0)</f>
        <v>#N/A</v>
      </c>
      <c r="BH200" s="612" t="e">
        <f>VLOOKUP(B200,'Perch Technologies'!$D$2:$H$2,5,0)</f>
        <v>#N/A</v>
      </c>
      <c r="BI200" s="612" t="e">
        <f>VLOOKUP(B200,'Morning Star'!$D$1:$H$6,5,0)</f>
        <v>#N/A</v>
      </c>
      <c r="BJ200" s="612" t="e">
        <f>VLOOKUP(B200,Flexiloans!$D$1:$H$2,5,0)</f>
        <v>#N/A</v>
      </c>
      <c r="BK200" s="612" t="e">
        <f>VLOOKUP(B200,'Thirdware Solutions'!$D$1:$H$2,5,0)</f>
        <v>#N/A</v>
      </c>
      <c r="BL200" s="612" t="e">
        <f>VLOOKUP(B200,Tescom!$D$1:$H$8,5,0)</f>
        <v>#N/A</v>
      </c>
      <c r="BM200" s="612" t="e">
        <f>VLOOKUP(B200,'Cogno AI'!$D$1:$H$2,5,0)</f>
        <v>#N/A</v>
      </c>
      <c r="BN200" s="612" t="e">
        <f>VLOOKUP(B200,'ABM Knowledgeware'!$D$1:$H$2,5,0)</f>
        <v>#N/A</v>
      </c>
      <c r="BO200" s="612" t="e">
        <f>VLOOKUP(B200,'Concerto Software'!$D$1:$H$3,5,0)</f>
        <v>#N/A</v>
      </c>
      <c r="BP200" s="612" t="e">
        <f>VLOOKUP(B200,'My Captain'!$D$1:$H$4,5,0)</f>
        <v>#N/A</v>
      </c>
      <c r="BQ200" s="612" t="e">
        <f>VLOOKUP(B200,'Finoux Solutions'!$D$2:$H$4,5,0)</f>
        <v>#N/A</v>
      </c>
      <c r="BR200" s="612" t="e">
        <f>VLOOKUP(B200,'MITR Learning'!$D$1:$H$2,5,0)</f>
        <v>#N/A</v>
      </c>
      <c r="BS200" s="612" t="e">
        <f>VLOOKUP(B200,Nucsoft!$D$2:$H$6,5,0)</f>
        <v>#N/A</v>
      </c>
      <c r="BT200" s="612" t="e">
        <f>VLOOKUP(B200,'Paras Cadd'!$D$1:$H$2,5,0)</f>
        <v>#N/A</v>
      </c>
      <c r="BU200" s="612" t="e">
        <f>VLOOKUP(B200,'ICICI Securities'!$D$1:$H$2,5,0)</f>
        <v>#N/A</v>
      </c>
      <c r="BV200" s="612" t="e">
        <f>VLOOKUP(B200,'Citius Tech'!$D$2:$H$5,5,0)</f>
        <v>#N/A</v>
      </c>
      <c r="BW200" s="612" t="e">
        <f>VLOOKUP(B200,'Buzzy Brains'!$D$2:$H$2,5,0)</f>
        <v>#N/A</v>
      </c>
      <c r="BX200" s="612" t="e">
        <f>VLOOKUP(B200,'Decimal Point'!$D$2:$H$2,5,0)</f>
        <v>#N/A</v>
      </c>
      <c r="BY200" s="612" t="e">
        <f>VLOOKUP(B200,'Sankey Business Solutions'!$D$2:$H$3,5,0)</f>
        <v>#N/A</v>
      </c>
      <c r="BZ200" s="612" t="e">
        <f>VLOOKUP(B200,'Nangia &amp; Co LLP'!$D$2:$H$2,5,0)</f>
        <v>#N/A</v>
      </c>
      <c r="CA200" s="612" t="e">
        <f>VLOOKUP(B200,'FIS Solutions India Pvt Ltd'!$D$2:$H$2,5,0)</f>
        <v>#N/A</v>
      </c>
      <c r="CB200" s="612" t="e">
        <f>VLOOKUP(B200,'Delta Technology &amp; Management '!$D$2:$H$16,5,0)</f>
        <v>#N/A</v>
      </c>
      <c r="CC200" s="612" t="e">
        <f>VLOOKUP(B200,'Espoir Networks'!$D$3:$H$11,5,0)</f>
        <v>#N/A</v>
      </c>
      <c r="CD200" s="612" t="e">
        <f>VLOOKUP(B200,'Servosys Solution'!$D$3:$H$5,5,0)</f>
        <v>#N/A</v>
      </c>
      <c r="CE200" s="612" t="e">
        <f>VLOOKUP(B200,'Ribbon Communications'!$D$3:$H$4,5,0)</f>
        <v>#N/A</v>
      </c>
      <c r="CF200" s="612">
        <f t="shared" si="10"/>
        <v>1</v>
      </c>
      <c r="CG200" s="129" t="s">
        <v>9894</v>
      </c>
      <c r="CH200" s="129">
        <v>904475917878</v>
      </c>
      <c r="CI200" s="129" t="s">
        <v>134</v>
      </c>
      <c r="CJ200" s="129" t="s">
        <v>11909</v>
      </c>
      <c r="CK200" s="132">
        <v>43282</v>
      </c>
      <c r="CL200" s="129">
        <v>2021</v>
      </c>
      <c r="CM200" s="128" t="s">
        <v>11973</v>
      </c>
      <c r="CN200" s="129">
        <v>440</v>
      </c>
      <c r="CO200" s="133">
        <v>88</v>
      </c>
      <c r="CP200" s="129">
        <v>2015</v>
      </c>
      <c r="CQ200" s="129" t="s">
        <v>79</v>
      </c>
      <c r="CR200" s="128" t="s">
        <v>295</v>
      </c>
      <c r="CS200" s="129" t="s">
        <v>295</v>
      </c>
      <c r="CT200" s="133" t="s">
        <v>295</v>
      </c>
      <c r="CU200" s="129" t="s">
        <v>295</v>
      </c>
      <c r="CV200" s="129" t="s">
        <v>109</v>
      </c>
      <c r="CW200" s="131" t="s">
        <v>9896</v>
      </c>
      <c r="CX200" s="131" t="s">
        <v>336</v>
      </c>
      <c r="CY200" s="129">
        <v>765</v>
      </c>
      <c r="CZ200" s="129">
        <v>84.41</v>
      </c>
      <c r="DA200" s="129">
        <v>2018</v>
      </c>
      <c r="DB200" s="129" t="s">
        <v>112</v>
      </c>
      <c r="DC200" s="129" t="s">
        <v>113</v>
      </c>
      <c r="DD200" s="129">
        <v>82.244799999999998</v>
      </c>
      <c r="DE200" s="129">
        <v>82.066000000000003</v>
      </c>
      <c r="DF200" s="129">
        <v>0</v>
      </c>
      <c r="DG200" s="131" t="s">
        <v>295</v>
      </c>
      <c r="DH200" s="131" t="s">
        <v>295</v>
      </c>
      <c r="DI200" s="134">
        <v>7.07</v>
      </c>
      <c r="DJ200" s="134">
        <v>6.74</v>
      </c>
      <c r="DK200" s="134">
        <v>7.29</v>
      </c>
      <c r="DL200" s="131"/>
      <c r="DM200" s="129">
        <v>21.1</v>
      </c>
      <c r="DN200" s="129">
        <v>7.0330000000000004</v>
      </c>
      <c r="DO200" s="129"/>
      <c r="DP200" s="131" t="s">
        <v>114</v>
      </c>
      <c r="DQ200" s="129">
        <v>0</v>
      </c>
      <c r="DR200" s="129">
        <v>0</v>
      </c>
      <c r="DS200" s="129" t="s">
        <v>83</v>
      </c>
      <c r="DT200" s="129" t="s">
        <v>83</v>
      </c>
      <c r="DU200" s="129" t="s">
        <v>83</v>
      </c>
      <c r="DV200" s="129" t="s">
        <v>83</v>
      </c>
      <c r="DW200" s="131" t="s">
        <v>83</v>
      </c>
      <c r="DX200" s="131" t="s">
        <v>84</v>
      </c>
      <c r="DY200" s="131" t="s">
        <v>295</v>
      </c>
      <c r="DZ200" s="131" t="s">
        <v>9897</v>
      </c>
      <c r="EA200" s="131" t="s">
        <v>187</v>
      </c>
      <c r="EB200" s="131" t="s">
        <v>9898</v>
      </c>
      <c r="EC200" s="131" t="s">
        <v>88</v>
      </c>
      <c r="ED200" s="131" t="s">
        <v>89</v>
      </c>
      <c r="EE200" s="131" t="s">
        <v>9899</v>
      </c>
      <c r="EF200" s="131" t="s">
        <v>9900</v>
      </c>
      <c r="EG200" s="131" t="s">
        <v>295</v>
      </c>
      <c r="EH200" s="131" t="s">
        <v>538</v>
      </c>
      <c r="EI200" s="131" t="s">
        <v>6703</v>
      </c>
      <c r="EJ200" s="135" t="s">
        <v>9901</v>
      </c>
      <c r="EK200" s="135" t="s">
        <v>9902</v>
      </c>
      <c r="EL200" s="135" t="s">
        <v>9903</v>
      </c>
      <c r="EM200" s="135" t="s">
        <v>9904</v>
      </c>
      <c r="EN200" s="131" t="s">
        <v>81</v>
      </c>
    </row>
    <row r="201" spans="1:144" ht="18" thickTop="1" thickBot="1">
      <c r="A201" s="575">
        <f t="shared" si="11"/>
        <v>200</v>
      </c>
      <c r="B201" s="572" t="s">
        <v>10317</v>
      </c>
      <c r="C201" s="600" t="s">
        <v>10318</v>
      </c>
      <c r="D201" s="570" t="s">
        <v>13209</v>
      </c>
      <c r="E201" s="568" t="str">
        <f t="shared" si="9"/>
        <v>Placed</v>
      </c>
      <c r="F201" s="570" t="s">
        <v>12493</v>
      </c>
      <c r="G201" s="570" t="s">
        <v>226</v>
      </c>
      <c r="H201" s="131" t="str">
        <f>VLOOKUP(B201,CMPN3!C:E,3,0)</f>
        <v>Direct Second Year Engineering without live KT</v>
      </c>
      <c r="I201" s="610" t="s">
        <v>996</v>
      </c>
      <c r="J201" s="572">
        <v>20</v>
      </c>
      <c r="K201" s="611" t="s">
        <v>10319</v>
      </c>
      <c r="L201" s="611" t="s">
        <v>73</v>
      </c>
      <c r="M201" s="611" t="s">
        <v>10320</v>
      </c>
      <c r="N201" s="612" t="s">
        <v>10321</v>
      </c>
      <c r="O201" s="612">
        <v>8898746026</v>
      </c>
      <c r="P201" s="612">
        <v>8828081636</v>
      </c>
      <c r="Q201" s="612">
        <f>VLOOKUP(B201,'TCS CON'!$D$1:$H$98,5,0)</f>
        <v>336000</v>
      </c>
      <c r="R201" s="612" t="e">
        <f>VLOOKUP(B201,LTI!$C$1:$H$46,6,0)</f>
        <v>#N/A</v>
      </c>
      <c r="S201" s="612" t="e">
        <f>VLOOKUP(B201,JARO!$E$2:$I$11,5,0)</f>
        <v>#N/A</v>
      </c>
      <c r="T201" s="612" t="e">
        <f>VLOOKUP(B201,Capgemini!$D$3:$H$78,5,0)</f>
        <v>#N/A</v>
      </c>
      <c r="U201" s="612" t="e">
        <f>VLOOKUP(B201,Carwale!$D$1:$H$4,5,0)</f>
        <v>#N/A</v>
      </c>
      <c r="V201" s="612" t="e">
        <f>VLOOKUP(B201,'Interactive Brokers'!E:I,5,0)</f>
        <v>#N/A</v>
      </c>
      <c r="W201" s="612">
        <f>VLOOKUP(B201,'REL Jio'!E:I,5,0)</f>
        <v>350000</v>
      </c>
      <c r="X201" s="612" t="e">
        <f>VLOOKUP(B201,'Sciative Sol'!E:I,5,0)</f>
        <v>#N/A</v>
      </c>
      <c r="Y201" s="612" t="e">
        <f>VLOOKUP(B201,'Hexaware Tech'!E:I,5,0)</f>
        <v>#N/A</v>
      </c>
      <c r="Z201" s="612" t="e">
        <f>VLOOKUP(B201,Axis!D:H,5,0)</f>
        <v>#N/A</v>
      </c>
      <c r="AA201" s="612" t="e">
        <f>VLOOKUP(B201,Ugam!$D$3:$H$26,5,0)</f>
        <v>#N/A</v>
      </c>
      <c r="AB201" s="612" t="e">
        <f>VLOOKUP(B201,Zeus!F:J,5,0)</f>
        <v>#N/A</v>
      </c>
      <c r="AC201" s="612" t="e">
        <f>VLOOKUP(B201,Montran!F:J,5,0)</f>
        <v>#N/A</v>
      </c>
      <c r="AD201" s="612" t="e">
        <f>VLOOKUP(B201,Endurance!G201:L201,5,0)</f>
        <v>#N/A</v>
      </c>
      <c r="AE201" s="612" t="e">
        <f>VLOOKUP(B201,'Swabhav Techlabs'!$F$1:$J$2,5,0)</f>
        <v>#N/A</v>
      </c>
      <c r="AF201" s="612" t="e">
        <f>VLOOKUP(B201,'Quality Kiosk'!$F$1:$J$18,5,0)</f>
        <v>#N/A</v>
      </c>
      <c r="AG201" s="612" t="e">
        <f>VLOOKUP(B201,'Lemon VB'!$F$1:$J$2,5,0)</f>
        <v>#N/A</v>
      </c>
      <c r="AH201" s="612" t="e">
        <f>VLOOKUP(B201,Gocomet!$E$1:$I$3,5,0)</f>
        <v>#N/A</v>
      </c>
      <c r="AI201" s="612" t="e">
        <f>VLOOKUP(B201,'Ingram Micro'!$E$1:$I$8,5,0)</f>
        <v>#N/A</v>
      </c>
      <c r="AJ201" s="612" t="e">
        <f>VLOOKUP(B201,'DePronto Infotech'!$E$1:$I$2,5,0)</f>
        <v>#N/A</v>
      </c>
      <c r="AK201" s="612" t="e">
        <f>VLOOKUP(B201,'Reliance Retail'!$E$1:$I$4,5,0)</f>
        <v>#N/A</v>
      </c>
      <c r="AL201" s="612" t="e">
        <f>VLOOKUP(B201,'Bright Champs'!$D$1:$H$13,5,0)</f>
        <v>#N/A</v>
      </c>
      <c r="AM201" s="612" t="e">
        <f>VLOOKUP(B201,Neosoft!$E$1:$I$12,5,0)</f>
        <v>#N/A</v>
      </c>
      <c r="AN201" s="612" t="e">
        <f>VLOOKUP(B201,Infosys!$E$1:$I$3,5,0)</f>
        <v>#N/A</v>
      </c>
      <c r="AO201" s="612" t="e">
        <f>VLOOKUP(B201,Cerelabs!$E$1:$I$5,5,0)</f>
        <v>#N/A</v>
      </c>
      <c r="AP201" s="612" t="e">
        <f>VLOOKUP(B201,'Neebal Technologies'!$D$1:$H$2,5,0)</f>
        <v>#N/A</v>
      </c>
      <c r="AQ201" s="612" t="e">
        <f>VLOOKUP(B201,'Vertiv Energy'!$D$1:$H$2,5,0)</f>
        <v>#N/A</v>
      </c>
      <c r="AR201" s="612" t="e">
        <f>VLOOKUP(B201,'Acidaes Solutions (CRMNEXT)'!$D$1:$H$3,5,0)</f>
        <v>#N/A</v>
      </c>
      <c r="AS201" s="612" t="e">
        <f>VLOOKUP(B201,Growisto!$D$1:$H$2,5,0)</f>
        <v>#N/A</v>
      </c>
      <c r="AT201" s="612" t="e">
        <f>VLOOKUP(B201,'9.9 Mediaworx - Digit'!$D$1:$H$2,5,0)</f>
        <v>#N/A</v>
      </c>
      <c r="AU201" s="612" t="e">
        <f>VLOOKUP(B201,'Vistaar systems Pvt Ltd'!$D$2:$H$3,5,0)</f>
        <v>#N/A</v>
      </c>
      <c r="AV201" s="612" t="e">
        <f>VLOOKUP(B201,'Course 5i'!$D$2:$H$11,5,0)</f>
        <v>#N/A</v>
      </c>
      <c r="AW201" s="612" t="e">
        <f>VLOOKUP(B201,'Radiant Appliances &amp; Electronic'!$D$1:$H$13,5,0)</f>
        <v>#N/A</v>
      </c>
      <c r="AX201" s="612" t="e">
        <f>VLOOKUP(B201,'Atos Global'!$D$3:$H$27,5,0)</f>
        <v>#N/A</v>
      </c>
      <c r="AY201" s="612" t="e">
        <f>VLOOKUP(B201,'Saama Technologies'!$D$1:$H$2,5,0)</f>
        <v>#N/A</v>
      </c>
      <c r="AZ201" s="612" t="e">
        <f>VLOOKUP(B201,'Multiplier Solutions'!$D$1:$H$2,5,0)</f>
        <v>#N/A</v>
      </c>
      <c r="BA201" s="612" t="e">
        <f>VLOOKUP(B201,GEP!$D$2:$H$5,5,0)</f>
        <v>#N/A</v>
      </c>
      <c r="BB201" s="612" t="e">
        <f>VLOOKUP(B201,Accenture!$D$1:$H$6,5,0)</f>
        <v>#N/A</v>
      </c>
      <c r="BC201" s="612" t="e">
        <f>VLOOKUP(B201,'Endurance International Group'!$D$1:$H$2,5,0)</f>
        <v>#N/A</v>
      </c>
      <c r="BD201" s="612" t="e">
        <f>VLOOKUP(B201,Newgen!$D$1:$H$2,5,0)</f>
        <v>#N/A</v>
      </c>
      <c r="BE201" s="612" t="e">
        <f>VLOOKUP(B201,'3D Incredible'!D201:H201,5,0)</f>
        <v>#N/A</v>
      </c>
      <c r="BF201" s="612" t="e">
        <f>VLOOKUP(B201,'Raja Software Labs'!$D$2:$H$2,5,0)</f>
        <v>#N/A</v>
      </c>
      <c r="BG201" s="612" t="e">
        <f>VLOOKUP(B201,Wipro!$D$1:$H$2,5,0)</f>
        <v>#N/A</v>
      </c>
      <c r="BH201" s="612" t="e">
        <f>VLOOKUP(B201,'Perch Technologies'!$D$2:$H$2,5,0)</f>
        <v>#N/A</v>
      </c>
      <c r="BI201" s="612" t="e">
        <f>VLOOKUP(B201,'Morning Star'!$D$1:$H$6,5,0)</f>
        <v>#N/A</v>
      </c>
      <c r="BJ201" s="612" t="e">
        <f>VLOOKUP(B201,Flexiloans!$D$1:$H$2,5,0)</f>
        <v>#N/A</v>
      </c>
      <c r="BK201" s="612" t="e">
        <f>VLOOKUP(B201,'Thirdware Solutions'!$D$1:$H$2,5,0)</f>
        <v>#N/A</v>
      </c>
      <c r="BL201" s="612" t="e">
        <f>VLOOKUP(B201,Tescom!$D$1:$H$8,5,0)</f>
        <v>#N/A</v>
      </c>
      <c r="BM201" s="612" t="e">
        <f>VLOOKUP(B201,'Cogno AI'!$D$1:$H$2,5,0)</f>
        <v>#N/A</v>
      </c>
      <c r="BN201" s="612" t="e">
        <f>VLOOKUP(B201,'ABM Knowledgeware'!$D$1:$H$2,5,0)</f>
        <v>#N/A</v>
      </c>
      <c r="BO201" s="612" t="e">
        <f>VLOOKUP(B201,'Concerto Software'!$D$1:$H$3,5,0)</f>
        <v>#N/A</v>
      </c>
      <c r="BP201" s="612" t="e">
        <f>VLOOKUP(B201,'My Captain'!$D$1:$H$4,5,0)</f>
        <v>#N/A</v>
      </c>
      <c r="BQ201" s="612" t="e">
        <f>VLOOKUP(B201,'Finoux Solutions'!$D$2:$H$4,5,0)</f>
        <v>#N/A</v>
      </c>
      <c r="BR201" s="612" t="e">
        <f>VLOOKUP(B201,'MITR Learning'!$D$1:$H$2,5,0)</f>
        <v>#N/A</v>
      </c>
      <c r="BS201" s="612" t="e">
        <f>VLOOKUP(B201,Nucsoft!$D$2:$H$6,5,0)</f>
        <v>#N/A</v>
      </c>
      <c r="BT201" s="612" t="e">
        <f>VLOOKUP(B201,'Paras Cadd'!$D$1:$H$2,5,0)</f>
        <v>#N/A</v>
      </c>
      <c r="BU201" s="612" t="e">
        <f>VLOOKUP(B201,'ICICI Securities'!$D$1:$H$2,5,0)</f>
        <v>#N/A</v>
      </c>
      <c r="BV201" s="612" t="e">
        <f>VLOOKUP(B201,'Citius Tech'!$D$2:$H$5,5,0)</f>
        <v>#N/A</v>
      </c>
      <c r="BW201" s="612" t="e">
        <f>VLOOKUP(B201,'Buzzy Brains'!$D$2:$H$2,5,0)</f>
        <v>#N/A</v>
      </c>
      <c r="BX201" s="612" t="e">
        <f>VLOOKUP(B201,'Decimal Point'!$D$2:$H$2,5,0)</f>
        <v>#N/A</v>
      </c>
      <c r="BY201" s="612" t="e">
        <f>VLOOKUP(B201,'Sankey Business Solutions'!$D$2:$H$3,5,0)</f>
        <v>#N/A</v>
      </c>
      <c r="BZ201" s="612" t="e">
        <f>VLOOKUP(B201,'Nangia &amp; Co LLP'!$D$2:$H$2,5,0)</f>
        <v>#N/A</v>
      </c>
      <c r="CA201" s="612" t="e">
        <f>VLOOKUP(B201,'FIS Solutions India Pvt Ltd'!$D$2:$H$2,5,0)</f>
        <v>#N/A</v>
      </c>
      <c r="CB201" s="612" t="e">
        <f>VLOOKUP(B201,'Delta Technology &amp; Management '!$D$2:$H$16,5,0)</f>
        <v>#N/A</v>
      </c>
      <c r="CC201" s="612" t="e">
        <f>VLOOKUP(B201,'Espoir Networks'!$D$3:$H$11,5,0)</f>
        <v>#N/A</v>
      </c>
      <c r="CD201" s="612" t="e">
        <f>VLOOKUP(B201,'Servosys Solution'!$D$3:$H$5,5,0)</f>
        <v>#N/A</v>
      </c>
      <c r="CE201" s="612" t="e">
        <f>VLOOKUP(B201,'Ribbon Communications'!$D$3:$H$4,5,0)</f>
        <v>#N/A</v>
      </c>
      <c r="CF201" s="612">
        <f t="shared" si="10"/>
        <v>2</v>
      </c>
      <c r="CG201" s="129" t="s">
        <v>10322</v>
      </c>
      <c r="CH201" s="129">
        <v>991700510669</v>
      </c>
      <c r="CI201" s="129" t="s">
        <v>134</v>
      </c>
      <c r="CJ201" s="129" t="s">
        <v>11909</v>
      </c>
      <c r="CK201" s="132">
        <v>43282</v>
      </c>
      <c r="CL201" s="129">
        <v>2021</v>
      </c>
      <c r="CM201" s="128" t="s">
        <v>10323</v>
      </c>
      <c r="CN201" s="129">
        <v>430</v>
      </c>
      <c r="CO201" s="133">
        <v>86</v>
      </c>
      <c r="CP201" s="129">
        <v>2015</v>
      </c>
      <c r="CQ201" s="129" t="s">
        <v>79</v>
      </c>
      <c r="CR201" s="128" t="s">
        <v>295</v>
      </c>
      <c r="CS201" s="129" t="s">
        <v>81</v>
      </c>
      <c r="CT201" s="133" t="s">
        <v>81</v>
      </c>
      <c r="CU201" s="129" t="s">
        <v>81</v>
      </c>
      <c r="CV201" s="129" t="s">
        <v>109</v>
      </c>
      <c r="CW201" s="131" t="s">
        <v>4400</v>
      </c>
      <c r="CX201" s="131" t="s">
        <v>163</v>
      </c>
      <c r="CY201" s="129">
        <v>1400</v>
      </c>
      <c r="CZ201" s="129">
        <v>87.5</v>
      </c>
      <c r="DA201" s="129">
        <v>2018</v>
      </c>
      <c r="DB201" s="129" t="s">
        <v>112</v>
      </c>
      <c r="DC201" s="129" t="s">
        <v>113</v>
      </c>
      <c r="DD201" s="129">
        <v>82.72</v>
      </c>
      <c r="DE201" s="129">
        <v>82.65</v>
      </c>
      <c r="DF201" s="129">
        <v>0</v>
      </c>
      <c r="DG201" s="131" t="s">
        <v>81</v>
      </c>
      <c r="DH201" s="131" t="s">
        <v>81</v>
      </c>
      <c r="DI201" s="134">
        <v>8.65</v>
      </c>
      <c r="DJ201" s="134">
        <v>9.3699999999999992</v>
      </c>
      <c r="DK201" s="134">
        <v>9.3699999999999992</v>
      </c>
      <c r="DL201" s="131"/>
      <c r="DM201" s="129">
        <v>27.39</v>
      </c>
      <c r="DN201" s="129">
        <v>9.1300000000000008</v>
      </c>
      <c r="DO201" s="129"/>
      <c r="DP201" s="131" t="s">
        <v>114</v>
      </c>
      <c r="DQ201" s="129">
        <v>0</v>
      </c>
      <c r="DR201" s="129">
        <v>0</v>
      </c>
      <c r="DS201" s="129" t="s">
        <v>83</v>
      </c>
      <c r="DT201" s="129" t="s">
        <v>83</v>
      </c>
      <c r="DU201" s="129" t="s">
        <v>83</v>
      </c>
      <c r="DV201" s="129" t="s">
        <v>83</v>
      </c>
      <c r="DW201" s="131" t="s">
        <v>83</v>
      </c>
      <c r="DX201" s="131" t="s">
        <v>84</v>
      </c>
      <c r="DY201" s="131" t="s">
        <v>81</v>
      </c>
      <c r="DZ201" s="131" t="s">
        <v>10324</v>
      </c>
      <c r="EA201" s="131" t="s">
        <v>1005</v>
      </c>
      <c r="EB201" s="131" t="s">
        <v>10325</v>
      </c>
      <c r="EC201" s="131" t="s">
        <v>10326</v>
      </c>
      <c r="ED201" s="131" t="s">
        <v>89</v>
      </c>
      <c r="EE201" s="131" t="s">
        <v>10327</v>
      </c>
      <c r="EF201" s="131" t="s">
        <v>10328</v>
      </c>
      <c r="EG201" s="131" t="s">
        <v>10329</v>
      </c>
      <c r="EH201" s="131" t="s">
        <v>908</v>
      </c>
      <c r="EI201" s="131" t="s">
        <v>10330</v>
      </c>
      <c r="EJ201" s="135" t="s">
        <v>10331</v>
      </c>
      <c r="EK201" s="135" t="s">
        <v>10332</v>
      </c>
      <c r="EL201" s="135" t="s">
        <v>10333</v>
      </c>
      <c r="EM201" s="131" t="s">
        <v>10334</v>
      </c>
      <c r="EN201" s="131" t="s">
        <v>81</v>
      </c>
    </row>
    <row r="202" spans="1:144" ht="18" thickTop="1" thickBot="1">
      <c r="A202" s="575">
        <f t="shared" si="11"/>
        <v>201</v>
      </c>
      <c r="B202" s="572" t="s">
        <v>10586</v>
      </c>
      <c r="C202" s="600" t="s">
        <v>10587</v>
      </c>
      <c r="D202" s="570" t="s">
        <v>13209</v>
      </c>
      <c r="E202" s="568" t="str">
        <f t="shared" si="9"/>
        <v>Placed</v>
      </c>
      <c r="F202" s="570" t="s">
        <v>12493</v>
      </c>
      <c r="G202" s="570" t="s">
        <v>226</v>
      </c>
      <c r="H202" s="131" t="str">
        <f>VLOOKUP(B202,CMPN3!C:E,3,0)</f>
        <v>Direct Second Year Engineering without live KT</v>
      </c>
      <c r="I202" s="610" t="s">
        <v>10588</v>
      </c>
      <c r="J202" s="572">
        <v>20</v>
      </c>
      <c r="K202" s="611" t="s">
        <v>10589</v>
      </c>
      <c r="L202" s="611" t="s">
        <v>73</v>
      </c>
      <c r="M202" s="611" t="s">
        <v>10590</v>
      </c>
      <c r="N202" s="612" t="s">
        <v>10591</v>
      </c>
      <c r="O202" s="612">
        <v>9869072861</v>
      </c>
      <c r="P202" s="612">
        <v>8879713192</v>
      </c>
      <c r="Q202" s="612" t="e">
        <f>VLOOKUP(B202,'TCS CON'!$D$1:$H$98,5,0)</f>
        <v>#N/A</v>
      </c>
      <c r="R202" s="612" t="e">
        <f>VLOOKUP(B202,LTI!$C$1:$H$46,6,0)</f>
        <v>#N/A</v>
      </c>
      <c r="S202" s="612" t="e">
        <f>VLOOKUP(B202,JARO!$E$2:$I$11,5,0)</f>
        <v>#N/A</v>
      </c>
      <c r="T202" s="612">
        <f>VLOOKUP(B202,Capgemini!$D$3:$H$78,5,0)</f>
        <v>380000</v>
      </c>
      <c r="U202" s="612" t="e">
        <f>VLOOKUP(B202,Carwale!$D$1:$H$4,5,0)</f>
        <v>#N/A</v>
      </c>
      <c r="V202" s="612" t="e">
        <f>VLOOKUP(B202,'Interactive Brokers'!E:I,5,0)</f>
        <v>#N/A</v>
      </c>
      <c r="W202" s="612" t="e">
        <f>VLOOKUP(B202,'REL Jio'!E:I,5,0)</f>
        <v>#N/A</v>
      </c>
      <c r="X202" s="612" t="e">
        <f>VLOOKUP(B202,'Sciative Sol'!E:I,5,0)</f>
        <v>#N/A</v>
      </c>
      <c r="Y202" s="612" t="e">
        <f>VLOOKUP(B202,'Hexaware Tech'!E:I,5,0)</f>
        <v>#N/A</v>
      </c>
      <c r="Z202" s="612" t="e">
        <f>VLOOKUP(B202,Axis!D:H,5,0)</f>
        <v>#N/A</v>
      </c>
      <c r="AA202" s="612" t="e">
        <f>VLOOKUP(B202,Ugam!$D$3:$H$26,5,0)</f>
        <v>#N/A</v>
      </c>
      <c r="AB202" s="612" t="e">
        <f>VLOOKUP(B202,Zeus!F:J,5,0)</f>
        <v>#N/A</v>
      </c>
      <c r="AC202" s="612" t="e">
        <f>VLOOKUP(B202,Montran!F:J,5,0)</f>
        <v>#N/A</v>
      </c>
      <c r="AD202" s="612" t="e">
        <f>VLOOKUP(B202,Endurance!G202:L202,5,0)</f>
        <v>#N/A</v>
      </c>
      <c r="AE202" s="612" t="e">
        <f>VLOOKUP(B202,'Swabhav Techlabs'!$F$1:$J$2,5,0)</f>
        <v>#N/A</v>
      </c>
      <c r="AF202" s="612" t="e">
        <f>VLOOKUP(B202,'Quality Kiosk'!$F$1:$J$18,5,0)</f>
        <v>#N/A</v>
      </c>
      <c r="AG202" s="612" t="e">
        <f>VLOOKUP(B202,'Lemon VB'!$F$1:$J$2,5,0)</f>
        <v>#N/A</v>
      </c>
      <c r="AH202" s="612" t="e">
        <f>VLOOKUP(B202,Gocomet!$E$1:$I$3,5,0)</f>
        <v>#N/A</v>
      </c>
      <c r="AI202" s="612" t="e">
        <f>VLOOKUP(B202,'Ingram Micro'!$E$1:$I$8,5,0)</f>
        <v>#N/A</v>
      </c>
      <c r="AJ202" s="612" t="e">
        <f>VLOOKUP(B202,'DePronto Infotech'!$E$1:$I$2,5,0)</f>
        <v>#N/A</v>
      </c>
      <c r="AK202" s="612" t="e">
        <f>VLOOKUP(B202,'Reliance Retail'!$E$1:$I$4,5,0)</f>
        <v>#N/A</v>
      </c>
      <c r="AL202" s="612" t="e">
        <f>VLOOKUP(B202,'Bright Champs'!$D$1:$H$13,5,0)</f>
        <v>#N/A</v>
      </c>
      <c r="AM202" s="612" t="e">
        <f>VLOOKUP(B202,Neosoft!$E$1:$I$12,5,0)</f>
        <v>#N/A</v>
      </c>
      <c r="AN202" s="612" t="e">
        <f>VLOOKUP(B202,Infosys!$E$1:$I$3,5,0)</f>
        <v>#N/A</v>
      </c>
      <c r="AO202" s="612" t="e">
        <f>VLOOKUP(B202,Cerelabs!$E$1:$I$5,5,0)</f>
        <v>#N/A</v>
      </c>
      <c r="AP202" s="612" t="e">
        <f>VLOOKUP(B202,'Neebal Technologies'!$D$1:$H$2,5,0)</f>
        <v>#N/A</v>
      </c>
      <c r="AQ202" s="612" t="e">
        <f>VLOOKUP(B202,'Vertiv Energy'!$D$1:$H$2,5,0)</f>
        <v>#N/A</v>
      </c>
      <c r="AR202" s="612" t="e">
        <f>VLOOKUP(B202,'Acidaes Solutions (CRMNEXT)'!$D$1:$H$3,5,0)</f>
        <v>#N/A</v>
      </c>
      <c r="AS202" s="612" t="e">
        <f>VLOOKUP(B202,Growisto!$D$1:$H$2,5,0)</f>
        <v>#N/A</v>
      </c>
      <c r="AT202" s="612" t="e">
        <f>VLOOKUP(B202,'9.9 Mediaworx - Digit'!$D$1:$H$2,5,0)</f>
        <v>#N/A</v>
      </c>
      <c r="AU202" s="612" t="e">
        <f>VLOOKUP(B202,'Vistaar systems Pvt Ltd'!$D$2:$H$3,5,0)</f>
        <v>#N/A</v>
      </c>
      <c r="AV202" s="612" t="e">
        <f>VLOOKUP(B202,'Course 5i'!$D$2:$H$11,5,0)</f>
        <v>#N/A</v>
      </c>
      <c r="AW202" s="612" t="e">
        <f>VLOOKUP(B202,'Radiant Appliances &amp; Electronic'!$D$1:$H$13,5,0)</f>
        <v>#N/A</v>
      </c>
      <c r="AX202" s="612" t="e">
        <f>VLOOKUP(B202,'Atos Global'!$D$3:$H$27,5,0)</f>
        <v>#N/A</v>
      </c>
      <c r="AY202" s="612" t="e">
        <f>VLOOKUP(B202,'Saama Technologies'!$D$1:$H$2,5,0)</f>
        <v>#N/A</v>
      </c>
      <c r="AZ202" s="612" t="e">
        <f>VLOOKUP(B202,'Multiplier Solutions'!$D$1:$H$2,5,0)</f>
        <v>#N/A</v>
      </c>
      <c r="BA202" s="612" t="e">
        <f>VLOOKUP(B202,GEP!$D$2:$H$5,5,0)</f>
        <v>#N/A</v>
      </c>
      <c r="BB202" s="612" t="e">
        <f>VLOOKUP(B202,Accenture!$D$1:$H$6,5,0)</f>
        <v>#N/A</v>
      </c>
      <c r="BC202" s="612" t="e">
        <f>VLOOKUP(B202,'Endurance International Group'!$D$1:$H$2,5,0)</f>
        <v>#N/A</v>
      </c>
      <c r="BD202" s="612" t="e">
        <f>VLOOKUP(B202,Newgen!$D$1:$H$2,5,0)</f>
        <v>#N/A</v>
      </c>
      <c r="BE202" s="612" t="e">
        <f>VLOOKUP(B202,'3D Incredible'!D202:H202,5,0)</f>
        <v>#N/A</v>
      </c>
      <c r="BF202" s="612" t="e">
        <f>VLOOKUP(B202,'Raja Software Labs'!$D$2:$H$2,5,0)</f>
        <v>#N/A</v>
      </c>
      <c r="BG202" s="612" t="e">
        <f>VLOOKUP(B202,Wipro!$D$1:$H$2,5,0)</f>
        <v>#N/A</v>
      </c>
      <c r="BH202" s="612" t="e">
        <f>VLOOKUP(B202,'Perch Technologies'!$D$2:$H$2,5,0)</f>
        <v>#N/A</v>
      </c>
      <c r="BI202" s="612" t="e">
        <f>VLOOKUP(B202,'Morning Star'!$D$1:$H$6,5,0)</f>
        <v>#N/A</v>
      </c>
      <c r="BJ202" s="612" t="e">
        <f>VLOOKUP(B202,Flexiloans!$D$1:$H$2,5,0)</f>
        <v>#N/A</v>
      </c>
      <c r="BK202" s="612" t="e">
        <f>VLOOKUP(B202,'Thirdware Solutions'!$D$1:$H$2,5,0)</f>
        <v>#N/A</v>
      </c>
      <c r="BL202" s="612" t="e">
        <f>VLOOKUP(B202,Tescom!$D$1:$H$8,5,0)</f>
        <v>#N/A</v>
      </c>
      <c r="BM202" s="612" t="e">
        <f>VLOOKUP(B202,'Cogno AI'!$D$1:$H$2,5,0)</f>
        <v>#N/A</v>
      </c>
      <c r="BN202" s="612" t="e">
        <f>VLOOKUP(B202,'ABM Knowledgeware'!$D$1:$H$2,5,0)</f>
        <v>#N/A</v>
      </c>
      <c r="BO202" s="612" t="e">
        <f>VLOOKUP(B202,'Concerto Software'!$D$1:$H$3,5,0)</f>
        <v>#N/A</v>
      </c>
      <c r="BP202" s="612" t="e">
        <f>VLOOKUP(B202,'My Captain'!$D$1:$H$4,5,0)</f>
        <v>#N/A</v>
      </c>
      <c r="BQ202" s="612" t="e">
        <f>VLOOKUP(B202,'Finoux Solutions'!$D$2:$H$4,5,0)</f>
        <v>#N/A</v>
      </c>
      <c r="BR202" s="612" t="e">
        <f>VLOOKUP(B202,'MITR Learning'!$D$1:$H$2,5,0)</f>
        <v>#N/A</v>
      </c>
      <c r="BS202" s="612" t="e">
        <f>VLOOKUP(B202,Nucsoft!$D$2:$H$6,5,0)</f>
        <v>#N/A</v>
      </c>
      <c r="BT202" s="612" t="e">
        <f>VLOOKUP(B202,'Paras Cadd'!$D$1:$H$2,5,0)</f>
        <v>#N/A</v>
      </c>
      <c r="BU202" s="612" t="e">
        <f>VLOOKUP(B202,'ICICI Securities'!$D$1:$H$2,5,0)</f>
        <v>#N/A</v>
      </c>
      <c r="BV202" s="612" t="e">
        <f>VLOOKUP(B202,'Citius Tech'!$D$2:$H$5,5,0)</f>
        <v>#N/A</v>
      </c>
      <c r="BW202" s="612" t="e">
        <f>VLOOKUP(B202,'Buzzy Brains'!$D$2:$H$2,5,0)</f>
        <v>#N/A</v>
      </c>
      <c r="BX202" s="612" t="e">
        <f>VLOOKUP(B202,'Decimal Point'!$D$2:$H$2,5,0)</f>
        <v>#N/A</v>
      </c>
      <c r="BY202" s="612" t="e">
        <f>VLOOKUP(B202,'Sankey Business Solutions'!$D$2:$H$3,5,0)</f>
        <v>#N/A</v>
      </c>
      <c r="BZ202" s="612" t="e">
        <f>VLOOKUP(B202,'Nangia &amp; Co LLP'!$D$2:$H$2,5,0)</f>
        <v>#N/A</v>
      </c>
      <c r="CA202" s="612" t="e">
        <f>VLOOKUP(B202,'FIS Solutions India Pvt Ltd'!$D$2:$H$2,5,0)</f>
        <v>#N/A</v>
      </c>
      <c r="CB202" s="612" t="e">
        <f>VLOOKUP(B202,'Delta Technology &amp; Management '!$D$2:$H$16,5,0)</f>
        <v>#N/A</v>
      </c>
      <c r="CC202" s="612" t="e">
        <f>VLOOKUP(B202,'Espoir Networks'!$D$3:$H$11,5,0)</f>
        <v>#N/A</v>
      </c>
      <c r="CD202" s="612" t="e">
        <f>VLOOKUP(B202,'Servosys Solution'!$D$3:$H$5,5,0)</f>
        <v>#N/A</v>
      </c>
      <c r="CE202" s="612" t="e">
        <f>VLOOKUP(B202,'Ribbon Communications'!$D$3:$H$4,5,0)</f>
        <v>#N/A</v>
      </c>
      <c r="CF202" s="612">
        <f t="shared" si="10"/>
        <v>1</v>
      </c>
      <c r="CG202" s="129" t="s">
        <v>10592</v>
      </c>
      <c r="CH202" s="129">
        <v>386223669765</v>
      </c>
      <c r="CI202" s="129" t="s">
        <v>134</v>
      </c>
      <c r="CJ202" s="129" t="s">
        <v>11909</v>
      </c>
      <c r="CK202" s="132">
        <v>43282</v>
      </c>
      <c r="CL202" s="129">
        <v>2021</v>
      </c>
      <c r="CM202" s="128" t="s">
        <v>10593</v>
      </c>
      <c r="CN202" s="129">
        <v>353</v>
      </c>
      <c r="CO202" s="133">
        <v>70.599999999999994</v>
      </c>
      <c r="CP202" s="129">
        <v>2015</v>
      </c>
      <c r="CQ202" s="129" t="s">
        <v>79</v>
      </c>
      <c r="CR202" s="128" t="s">
        <v>295</v>
      </c>
      <c r="CS202" s="129" t="s">
        <v>81</v>
      </c>
      <c r="CT202" s="133" t="s">
        <v>81</v>
      </c>
      <c r="CU202" s="129" t="s">
        <v>81</v>
      </c>
      <c r="CV202" s="129" t="s">
        <v>109</v>
      </c>
      <c r="CW202" s="131" t="s">
        <v>490</v>
      </c>
      <c r="CX202" s="131" t="s">
        <v>336</v>
      </c>
      <c r="CY202" s="129">
        <v>1400</v>
      </c>
      <c r="CZ202" s="129">
        <v>87.5</v>
      </c>
      <c r="DA202" s="129">
        <v>2018</v>
      </c>
      <c r="DB202" s="129" t="s">
        <v>112</v>
      </c>
      <c r="DC202" s="129" t="s">
        <v>113</v>
      </c>
      <c r="DD202" s="129">
        <v>75.849999999999994</v>
      </c>
      <c r="DE202" s="129">
        <v>75.430000000000007</v>
      </c>
      <c r="DF202" s="129">
        <v>1</v>
      </c>
      <c r="DG202" s="131" t="s">
        <v>81</v>
      </c>
      <c r="DH202" s="131" t="s">
        <v>81</v>
      </c>
      <c r="DI202" s="134">
        <v>7.5</v>
      </c>
      <c r="DJ202" s="134">
        <v>7.44</v>
      </c>
      <c r="DK202" s="134">
        <v>7.85</v>
      </c>
      <c r="DL202" s="131"/>
      <c r="DM202" s="129">
        <v>22.79</v>
      </c>
      <c r="DN202" s="129">
        <v>7.5960000000000001</v>
      </c>
      <c r="DO202" s="129"/>
      <c r="DP202" s="131" t="s">
        <v>114</v>
      </c>
      <c r="DQ202" s="129">
        <v>0</v>
      </c>
      <c r="DR202" s="129">
        <v>0</v>
      </c>
      <c r="DS202" s="129" t="s">
        <v>83</v>
      </c>
      <c r="DT202" s="129" t="s">
        <v>83</v>
      </c>
      <c r="DU202" s="129" t="s">
        <v>83</v>
      </c>
      <c r="DV202" s="129" t="s">
        <v>83</v>
      </c>
      <c r="DW202" s="131" t="s">
        <v>83</v>
      </c>
      <c r="DX202" s="131" t="s">
        <v>84</v>
      </c>
      <c r="DY202" s="131" t="s">
        <v>81</v>
      </c>
      <c r="DZ202" s="131" t="s">
        <v>10594</v>
      </c>
      <c r="EA202" s="131" t="s">
        <v>448</v>
      </c>
      <c r="EB202" s="131" t="s">
        <v>10595</v>
      </c>
      <c r="EC202" s="131" t="s">
        <v>448</v>
      </c>
      <c r="ED202" s="131" t="s">
        <v>89</v>
      </c>
      <c r="EE202" s="131" t="s">
        <v>10596</v>
      </c>
      <c r="EF202" s="131" t="s">
        <v>10597</v>
      </c>
      <c r="EG202" s="131" t="s">
        <v>10598</v>
      </c>
      <c r="EH202" s="131" t="s">
        <v>10599</v>
      </c>
      <c r="EI202" s="131" t="s">
        <v>10600</v>
      </c>
      <c r="EJ202" s="135" t="s">
        <v>10601</v>
      </c>
      <c r="EK202" s="135" t="s">
        <v>10602</v>
      </c>
      <c r="EL202" s="135" t="s">
        <v>10603</v>
      </c>
      <c r="EM202" s="135" t="s">
        <v>10604</v>
      </c>
      <c r="EN202" s="131" t="s">
        <v>81</v>
      </c>
    </row>
    <row r="203" spans="1:144" ht="18" thickTop="1" thickBot="1">
      <c r="A203" s="575">
        <f t="shared" si="11"/>
        <v>202</v>
      </c>
      <c r="B203" s="572" t="s">
        <v>10744</v>
      </c>
      <c r="C203" s="600" t="s">
        <v>10745</v>
      </c>
      <c r="D203" s="570" t="s">
        <v>13208</v>
      </c>
      <c r="E203" s="568" t="str">
        <f t="shared" si="9"/>
        <v>Not Placed</v>
      </c>
      <c r="F203" s="570" t="s">
        <v>12493</v>
      </c>
      <c r="G203" s="570" t="s">
        <v>226</v>
      </c>
      <c r="H203" s="131" t="str">
        <f>VLOOKUP(B203,CMPN3!C:E,3,0)</f>
        <v>Direct Second Year Engineering without live KT</v>
      </c>
      <c r="I203" s="610" t="s">
        <v>10746</v>
      </c>
      <c r="J203" s="572">
        <v>21</v>
      </c>
      <c r="K203" s="611" t="s">
        <v>10747</v>
      </c>
      <c r="L203" s="611" t="s">
        <v>73</v>
      </c>
      <c r="M203" s="611" t="s">
        <v>10748</v>
      </c>
      <c r="N203" s="612" t="s">
        <v>10743</v>
      </c>
      <c r="O203" s="612">
        <v>9665288953</v>
      </c>
      <c r="P203" s="612">
        <v>7039541245</v>
      </c>
      <c r="Q203" s="612" t="e">
        <f>VLOOKUP(B203,'TCS CON'!$D$1:$H$98,5,0)</f>
        <v>#N/A</v>
      </c>
      <c r="R203" s="612" t="e">
        <f>VLOOKUP(B203,LTI!$C$1:$H$46,6,0)</f>
        <v>#N/A</v>
      </c>
      <c r="S203" s="612" t="e">
        <f>VLOOKUP(B203,JARO!$E$2:$I$11,5,0)</f>
        <v>#N/A</v>
      </c>
      <c r="T203" s="612" t="e">
        <f>VLOOKUP(B203,Capgemini!$D$3:$H$78,5,0)</f>
        <v>#N/A</v>
      </c>
      <c r="U203" s="612" t="e">
        <f>VLOOKUP(B203,Carwale!$D$1:$H$4,5,0)</f>
        <v>#N/A</v>
      </c>
      <c r="V203" s="612" t="e">
        <f>VLOOKUP(B203,'Interactive Brokers'!E:I,5,0)</f>
        <v>#N/A</v>
      </c>
      <c r="W203" s="612" t="e">
        <f>VLOOKUP(B203,'REL Jio'!E:I,5,0)</f>
        <v>#N/A</v>
      </c>
      <c r="X203" s="612" t="e">
        <f>VLOOKUP(B203,'Sciative Sol'!E:I,5,0)</f>
        <v>#N/A</v>
      </c>
      <c r="Y203" s="612" t="e">
        <f>VLOOKUP(B203,'Hexaware Tech'!E:I,5,0)</f>
        <v>#N/A</v>
      </c>
      <c r="Z203" s="612" t="e">
        <f>VLOOKUP(B203,Axis!D:H,5,0)</f>
        <v>#N/A</v>
      </c>
      <c r="AA203" s="612" t="e">
        <f>VLOOKUP(B203,Ugam!$D$3:$H$26,5,0)</f>
        <v>#N/A</v>
      </c>
      <c r="AB203" s="612" t="e">
        <f>VLOOKUP(B203,Zeus!F:J,5,0)</f>
        <v>#N/A</v>
      </c>
      <c r="AC203" s="612" t="e">
        <f>VLOOKUP(B203,Montran!F:J,5,0)</f>
        <v>#N/A</v>
      </c>
      <c r="AD203" s="612" t="e">
        <f>VLOOKUP(B203,Endurance!G203:L203,5,0)</f>
        <v>#N/A</v>
      </c>
      <c r="AE203" s="612" t="e">
        <f>VLOOKUP(B203,'Swabhav Techlabs'!$F$1:$J$2,5,0)</f>
        <v>#N/A</v>
      </c>
      <c r="AF203" s="612" t="e">
        <f>VLOOKUP(B203,'Quality Kiosk'!$F$1:$J$18,5,0)</f>
        <v>#N/A</v>
      </c>
      <c r="AG203" s="612" t="e">
        <f>VLOOKUP(B203,'Lemon VB'!$F$1:$J$2,5,0)</f>
        <v>#N/A</v>
      </c>
      <c r="AH203" s="612" t="e">
        <f>VLOOKUP(B203,Gocomet!$E$1:$I$3,5,0)</f>
        <v>#N/A</v>
      </c>
      <c r="AI203" s="612" t="e">
        <f>VLOOKUP(B203,'Ingram Micro'!$E$1:$I$8,5,0)</f>
        <v>#N/A</v>
      </c>
      <c r="AJ203" s="612" t="e">
        <f>VLOOKUP(B203,'DePronto Infotech'!$E$1:$I$2,5,0)</f>
        <v>#N/A</v>
      </c>
      <c r="AK203" s="612" t="e">
        <f>VLOOKUP(B203,'Reliance Retail'!$E$1:$I$4,5,0)</f>
        <v>#N/A</v>
      </c>
      <c r="AL203" s="612" t="e">
        <f>VLOOKUP(B203,'Bright Champs'!$D$1:$H$13,5,0)</f>
        <v>#N/A</v>
      </c>
      <c r="AM203" s="612" t="e">
        <f>VLOOKUP(B203,Neosoft!$E$1:$I$12,5,0)</f>
        <v>#N/A</v>
      </c>
      <c r="AN203" s="612" t="e">
        <f>VLOOKUP(B203,Infosys!$E$1:$I$3,5,0)</f>
        <v>#N/A</v>
      </c>
      <c r="AO203" s="612" t="e">
        <f>VLOOKUP(B203,Cerelabs!$E$1:$I$5,5,0)</f>
        <v>#N/A</v>
      </c>
      <c r="AP203" s="612" t="e">
        <f>VLOOKUP(B203,'Neebal Technologies'!$D$1:$H$2,5,0)</f>
        <v>#N/A</v>
      </c>
      <c r="AQ203" s="612" t="e">
        <f>VLOOKUP(B203,'Vertiv Energy'!$D$1:$H$2,5,0)</f>
        <v>#N/A</v>
      </c>
      <c r="AR203" s="612" t="e">
        <f>VLOOKUP(B203,'Acidaes Solutions (CRMNEXT)'!$D$1:$H$3,5,0)</f>
        <v>#N/A</v>
      </c>
      <c r="AS203" s="612" t="e">
        <f>VLOOKUP(B203,Growisto!$D$1:$H$2,5,0)</f>
        <v>#N/A</v>
      </c>
      <c r="AT203" s="612" t="e">
        <f>VLOOKUP(B203,'9.9 Mediaworx - Digit'!$D$1:$H$2,5,0)</f>
        <v>#N/A</v>
      </c>
      <c r="AU203" s="612" t="e">
        <f>VLOOKUP(B203,'Vistaar systems Pvt Ltd'!$D$2:$H$3,5,0)</f>
        <v>#N/A</v>
      </c>
      <c r="AV203" s="612" t="e">
        <f>VLOOKUP(B203,'Course 5i'!$D$2:$H$11,5,0)</f>
        <v>#N/A</v>
      </c>
      <c r="AW203" s="612" t="e">
        <f>VLOOKUP(B203,'Radiant Appliances &amp; Electronic'!$D$1:$H$13,5,0)</f>
        <v>#N/A</v>
      </c>
      <c r="AX203" s="612" t="e">
        <f>VLOOKUP(B203,'Atos Global'!$D$3:$H$27,5,0)</f>
        <v>#N/A</v>
      </c>
      <c r="AY203" s="612" t="e">
        <f>VLOOKUP(B203,'Saama Technologies'!$D$1:$H$2,5,0)</f>
        <v>#N/A</v>
      </c>
      <c r="AZ203" s="612" t="e">
        <f>VLOOKUP(B203,'Multiplier Solutions'!$D$1:$H$2,5,0)</f>
        <v>#N/A</v>
      </c>
      <c r="BA203" s="612" t="e">
        <f>VLOOKUP(B203,GEP!$D$2:$H$5,5,0)</f>
        <v>#N/A</v>
      </c>
      <c r="BB203" s="612" t="e">
        <f>VLOOKUP(B203,Accenture!$D$1:$H$6,5,0)</f>
        <v>#N/A</v>
      </c>
      <c r="BC203" s="612" t="e">
        <f>VLOOKUP(B203,'Endurance International Group'!$D$1:$H$2,5,0)</f>
        <v>#N/A</v>
      </c>
      <c r="BD203" s="612" t="e">
        <f>VLOOKUP(B203,Newgen!$D$1:$H$2,5,0)</f>
        <v>#N/A</v>
      </c>
      <c r="BE203" s="612" t="e">
        <f>VLOOKUP(B203,'3D Incredible'!D203:H203,5,0)</f>
        <v>#N/A</v>
      </c>
      <c r="BF203" s="612" t="e">
        <f>VLOOKUP(B203,'Raja Software Labs'!$D$2:$H$2,5,0)</f>
        <v>#N/A</v>
      </c>
      <c r="BG203" s="612" t="e">
        <f>VLOOKUP(B203,Wipro!$D$1:$H$2,5,0)</f>
        <v>#N/A</v>
      </c>
      <c r="BH203" s="612" t="e">
        <f>VLOOKUP(B203,'Perch Technologies'!$D$2:$H$2,5,0)</f>
        <v>#N/A</v>
      </c>
      <c r="BI203" s="612" t="e">
        <f>VLOOKUP(B203,'Morning Star'!$D$1:$H$6,5,0)</f>
        <v>#N/A</v>
      </c>
      <c r="BJ203" s="612" t="e">
        <f>VLOOKUP(B203,Flexiloans!$D$1:$H$2,5,0)</f>
        <v>#N/A</v>
      </c>
      <c r="BK203" s="612" t="e">
        <f>VLOOKUP(B203,'Thirdware Solutions'!$D$1:$H$2,5,0)</f>
        <v>#N/A</v>
      </c>
      <c r="BL203" s="612" t="e">
        <f>VLOOKUP(B203,Tescom!$D$1:$H$8,5,0)</f>
        <v>#N/A</v>
      </c>
      <c r="BM203" s="612" t="e">
        <f>VLOOKUP(B203,'Cogno AI'!$D$1:$H$2,5,0)</f>
        <v>#N/A</v>
      </c>
      <c r="BN203" s="612" t="e">
        <f>VLOOKUP(B203,'ABM Knowledgeware'!$D$1:$H$2,5,0)</f>
        <v>#N/A</v>
      </c>
      <c r="BO203" s="612" t="e">
        <f>VLOOKUP(B203,'Concerto Software'!$D$1:$H$3,5,0)</f>
        <v>#N/A</v>
      </c>
      <c r="BP203" s="612" t="e">
        <f>VLOOKUP(B203,'My Captain'!$D$1:$H$4,5,0)</f>
        <v>#N/A</v>
      </c>
      <c r="BQ203" s="612" t="e">
        <f>VLOOKUP(B203,'Finoux Solutions'!$D$2:$H$4,5,0)</f>
        <v>#N/A</v>
      </c>
      <c r="BR203" s="612" t="e">
        <f>VLOOKUP(B203,'MITR Learning'!$D$1:$H$2,5,0)</f>
        <v>#N/A</v>
      </c>
      <c r="BS203" s="612" t="e">
        <f>VLOOKUP(B203,Nucsoft!$D$2:$H$6,5,0)</f>
        <v>#N/A</v>
      </c>
      <c r="BT203" s="612" t="e">
        <f>VLOOKUP(B203,'Paras Cadd'!$D$1:$H$2,5,0)</f>
        <v>#N/A</v>
      </c>
      <c r="BU203" s="612" t="e">
        <f>VLOOKUP(B203,'ICICI Securities'!$D$1:$H$2,5,0)</f>
        <v>#N/A</v>
      </c>
      <c r="BV203" s="612" t="e">
        <f>VLOOKUP(B203,'Citius Tech'!$D$2:$H$5,5,0)</f>
        <v>#N/A</v>
      </c>
      <c r="BW203" s="612" t="e">
        <f>VLOOKUP(B203,'Buzzy Brains'!$D$2:$H$2,5,0)</f>
        <v>#N/A</v>
      </c>
      <c r="BX203" s="612" t="e">
        <f>VLOOKUP(B203,'Decimal Point'!$D$2:$H$2,5,0)</f>
        <v>#N/A</v>
      </c>
      <c r="BY203" s="612" t="e">
        <f>VLOOKUP(B203,'Sankey Business Solutions'!$D$2:$H$3,5,0)</f>
        <v>#N/A</v>
      </c>
      <c r="BZ203" s="612" t="e">
        <f>VLOOKUP(B203,'Nangia &amp; Co LLP'!$D$2:$H$2,5,0)</f>
        <v>#N/A</v>
      </c>
      <c r="CA203" s="612" t="e">
        <f>VLOOKUP(B203,'FIS Solutions India Pvt Ltd'!$D$2:$H$2,5,0)</f>
        <v>#N/A</v>
      </c>
      <c r="CB203" s="612" t="e">
        <f>VLOOKUP(B203,'Delta Technology &amp; Management '!$D$2:$H$16,5,0)</f>
        <v>#N/A</v>
      </c>
      <c r="CC203" s="612" t="e">
        <f>VLOOKUP(B203,'Espoir Networks'!$D$3:$H$11,5,0)</f>
        <v>#N/A</v>
      </c>
      <c r="CD203" s="612" t="e">
        <f>VLOOKUP(B203,'Servosys Solution'!$D$3:$H$5,5,0)</f>
        <v>#N/A</v>
      </c>
      <c r="CE203" s="612" t="e">
        <f>VLOOKUP(B203,'Ribbon Communications'!$D$3:$H$4,5,0)</f>
        <v>#N/A</v>
      </c>
      <c r="CF203" s="612">
        <f t="shared" si="10"/>
        <v>0</v>
      </c>
      <c r="CG203" s="129" t="s">
        <v>10749</v>
      </c>
      <c r="CH203" s="129">
        <v>974006365923</v>
      </c>
      <c r="CI203" s="129" t="s">
        <v>134</v>
      </c>
      <c r="CJ203" s="129" t="s">
        <v>11909</v>
      </c>
      <c r="CK203" s="132">
        <v>43282</v>
      </c>
      <c r="CL203" s="129">
        <v>2021</v>
      </c>
      <c r="CM203" s="128" t="s">
        <v>11974</v>
      </c>
      <c r="CN203" s="129">
        <v>389</v>
      </c>
      <c r="CO203" s="133">
        <v>77.8</v>
      </c>
      <c r="CP203" s="129">
        <v>2014</v>
      </c>
      <c r="CQ203" s="129" t="s">
        <v>79</v>
      </c>
      <c r="CR203" s="128" t="s">
        <v>295</v>
      </c>
      <c r="CS203" s="129" t="s">
        <v>81</v>
      </c>
      <c r="CT203" s="133" t="s">
        <v>81</v>
      </c>
      <c r="CU203" s="129" t="s">
        <v>81</v>
      </c>
      <c r="CV203" s="129" t="s">
        <v>109</v>
      </c>
      <c r="CW203" s="131" t="s">
        <v>10751</v>
      </c>
      <c r="CX203" s="131" t="s">
        <v>336</v>
      </c>
      <c r="CY203" s="129">
        <v>614</v>
      </c>
      <c r="CZ203" s="129">
        <v>76.75</v>
      </c>
      <c r="DA203" s="129">
        <v>2018</v>
      </c>
      <c r="DB203" s="129" t="s">
        <v>112</v>
      </c>
      <c r="DC203" s="129" t="s">
        <v>113</v>
      </c>
      <c r="DD203" s="129">
        <v>67.290000000000006</v>
      </c>
      <c r="DE203" s="129">
        <v>338.85</v>
      </c>
      <c r="DF203" s="129">
        <v>5</v>
      </c>
      <c r="DG203" s="131" t="s">
        <v>81</v>
      </c>
      <c r="DH203" s="131" t="s">
        <v>81</v>
      </c>
      <c r="DI203" s="134">
        <v>5.96</v>
      </c>
      <c r="DJ203" s="134">
        <v>6.11</v>
      </c>
      <c r="DK203" s="134">
        <v>6</v>
      </c>
      <c r="DL203" s="134">
        <v>7.46</v>
      </c>
      <c r="DM203" s="129">
        <v>25.53</v>
      </c>
      <c r="DN203" s="129">
        <v>6.4</v>
      </c>
      <c r="DO203" s="129"/>
      <c r="DP203" s="131" t="s">
        <v>338</v>
      </c>
      <c r="DQ203" s="129">
        <v>0</v>
      </c>
      <c r="DR203" s="129">
        <v>1</v>
      </c>
      <c r="DS203" s="129" t="s">
        <v>83</v>
      </c>
      <c r="DT203" s="129" t="s">
        <v>83</v>
      </c>
      <c r="DU203" s="129" t="s">
        <v>83</v>
      </c>
      <c r="DV203" s="129" t="s">
        <v>83</v>
      </c>
      <c r="DW203" s="131" t="s">
        <v>83</v>
      </c>
      <c r="DX203" s="131" t="s">
        <v>84</v>
      </c>
      <c r="DY203" s="131" t="s">
        <v>81</v>
      </c>
      <c r="DZ203" s="131" t="s">
        <v>10752</v>
      </c>
      <c r="EA203" s="131" t="s">
        <v>86</v>
      </c>
      <c r="EB203" s="131" t="s">
        <v>10753</v>
      </c>
      <c r="EC203" s="131" t="s">
        <v>88</v>
      </c>
      <c r="ED203" s="131" t="s">
        <v>89</v>
      </c>
      <c r="EE203" s="131" t="s">
        <v>10754</v>
      </c>
      <c r="EF203" s="131" t="s">
        <v>10755</v>
      </c>
      <c r="EG203" s="131" t="s">
        <v>81</v>
      </c>
      <c r="EH203" s="131" t="s">
        <v>81</v>
      </c>
      <c r="EI203" s="131" t="s">
        <v>10756</v>
      </c>
      <c r="EJ203" s="135" t="s">
        <v>10757</v>
      </c>
      <c r="EK203" s="135" t="s">
        <v>10758</v>
      </c>
      <c r="EL203" s="135" t="s">
        <v>10759</v>
      </c>
      <c r="EM203" s="135" t="s">
        <v>10760</v>
      </c>
      <c r="EN203" s="131" t="s">
        <v>81</v>
      </c>
    </row>
    <row r="204" spans="1:144" ht="18" thickTop="1" thickBot="1">
      <c r="A204" s="575">
        <f t="shared" si="11"/>
        <v>203</v>
      </c>
      <c r="B204" s="572" t="s">
        <v>10781</v>
      </c>
      <c r="C204" s="600" t="s">
        <v>10782</v>
      </c>
      <c r="D204" s="570" t="s">
        <v>13208</v>
      </c>
      <c r="E204" s="568" t="str">
        <f t="shared" si="9"/>
        <v>Placed</v>
      </c>
      <c r="F204" s="570" t="s">
        <v>12493</v>
      </c>
      <c r="G204" s="570" t="s">
        <v>226</v>
      </c>
      <c r="H204" s="131" t="str">
        <f>VLOOKUP(B204,CMPN3!C:E,3,0)</f>
        <v>Direct Second Year Engineering without live KT</v>
      </c>
      <c r="I204" s="610">
        <v>36170</v>
      </c>
      <c r="J204" s="572">
        <v>20</v>
      </c>
      <c r="K204" s="611" t="s">
        <v>10783</v>
      </c>
      <c r="L204" s="611" t="s">
        <v>10783</v>
      </c>
      <c r="M204" s="611" t="s">
        <v>10784</v>
      </c>
      <c r="N204" s="612" t="s">
        <v>10780</v>
      </c>
      <c r="O204" s="612">
        <v>8850485932</v>
      </c>
      <c r="P204" s="612">
        <v>7021571792</v>
      </c>
      <c r="Q204" s="612" t="e">
        <f>VLOOKUP(B204,'TCS CON'!$D$1:$H$98,5,0)</f>
        <v>#N/A</v>
      </c>
      <c r="R204" s="612" t="e">
        <f>VLOOKUP(B204,LTI!$C$1:$H$46,6,0)</f>
        <v>#N/A</v>
      </c>
      <c r="S204" s="612" t="e">
        <f>VLOOKUP(B204,JARO!$E$2:$I$11,5,0)</f>
        <v>#N/A</v>
      </c>
      <c r="T204" s="612">
        <f>VLOOKUP(B204,Capgemini!$D$3:$H$78,5,0)</f>
        <v>380000</v>
      </c>
      <c r="U204" s="612" t="e">
        <f>VLOOKUP(B204,Carwale!$D$1:$H$4,5,0)</f>
        <v>#N/A</v>
      </c>
      <c r="V204" s="612" t="e">
        <f>VLOOKUP(B204,'Interactive Brokers'!E:I,5,0)</f>
        <v>#N/A</v>
      </c>
      <c r="W204" s="612" t="e">
        <f>VLOOKUP(B204,'REL Jio'!E:I,5,0)</f>
        <v>#N/A</v>
      </c>
      <c r="X204" s="612" t="e">
        <f>VLOOKUP(B204,'Sciative Sol'!E:I,5,0)</f>
        <v>#N/A</v>
      </c>
      <c r="Y204" s="612" t="e">
        <f>VLOOKUP(B204,'Hexaware Tech'!E:I,5,0)</f>
        <v>#N/A</v>
      </c>
      <c r="Z204" s="612" t="e">
        <f>VLOOKUP(B204,Axis!D:H,5,0)</f>
        <v>#N/A</v>
      </c>
      <c r="AA204" s="612" t="e">
        <f>VLOOKUP(B204,Ugam!$D$3:$H$26,5,0)</f>
        <v>#N/A</v>
      </c>
      <c r="AB204" s="612" t="e">
        <f>VLOOKUP(B204,Zeus!F:J,5,0)</f>
        <v>#N/A</v>
      </c>
      <c r="AC204" s="612" t="e">
        <f>VLOOKUP(B204,Montran!F:J,5,0)</f>
        <v>#N/A</v>
      </c>
      <c r="AD204" s="612" t="e">
        <f>VLOOKUP(B204,Endurance!G204:L204,5,0)</f>
        <v>#N/A</v>
      </c>
      <c r="AE204" s="612" t="e">
        <f>VLOOKUP(B204,'Swabhav Techlabs'!$F$1:$J$2,5,0)</f>
        <v>#N/A</v>
      </c>
      <c r="AF204" s="612" t="e">
        <f>VLOOKUP(B204,'Quality Kiosk'!$F$1:$J$18,5,0)</f>
        <v>#N/A</v>
      </c>
      <c r="AG204" s="612" t="e">
        <f>VLOOKUP(B204,'Lemon VB'!$F$1:$J$2,5,0)</f>
        <v>#N/A</v>
      </c>
      <c r="AH204" s="612" t="e">
        <f>VLOOKUP(B204,Gocomet!$E$1:$I$3,5,0)</f>
        <v>#N/A</v>
      </c>
      <c r="AI204" s="612" t="e">
        <f>VLOOKUP(B204,'Ingram Micro'!$E$1:$I$8,5,0)</f>
        <v>#N/A</v>
      </c>
      <c r="AJ204" s="612" t="e">
        <f>VLOOKUP(B204,'DePronto Infotech'!$E$1:$I$2,5,0)</f>
        <v>#N/A</v>
      </c>
      <c r="AK204" s="612" t="e">
        <f>VLOOKUP(B204,'Reliance Retail'!$E$1:$I$4,5,0)</f>
        <v>#N/A</v>
      </c>
      <c r="AL204" s="612" t="e">
        <f>VLOOKUP(B204,'Bright Champs'!$D$1:$H$13,5,0)</f>
        <v>#N/A</v>
      </c>
      <c r="AM204" s="612" t="e">
        <f>VLOOKUP(B204,Neosoft!$E$1:$I$12,5,0)</f>
        <v>#N/A</v>
      </c>
      <c r="AN204" s="612" t="e">
        <f>VLOOKUP(B204,Infosys!$E$1:$I$3,5,0)</f>
        <v>#N/A</v>
      </c>
      <c r="AO204" s="612" t="e">
        <f>VLOOKUP(B204,Cerelabs!$E$1:$I$5,5,0)</f>
        <v>#N/A</v>
      </c>
      <c r="AP204" s="612" t="e">
        <f>VLOOKUP(B204,'Neebal Technologies'!$D$1:$H$2,5,0)</f>
        <v>#N/A</v>
      </c>
      <c r="AQ204" s="612" t="e">
        <f>VLOOKUP(B204,'Vertiv Energy'!$D$1:$H$2,5,0)</f>
        <v>#N/A</v>
      </c>
      <c r="AR204" s="612" t="e">
        <f>VLOOKUP(B204,'Acidaes Solutions (CRMNEXT)'!$D$1:$H$3,5,0)</f>
        <v>#N/A</v>
      </c>
      <c r="AS204" s="612" t="e">
        <f>VLOOKUP(B204,Growisto!$D$1:$H$2,5,0)</f>
        <v>#N/A</v>
      </c>
      <c r="AT204" s="612" t="e">
        <f>VLOOKUP(B204,'9.9 Mediaworx - Digit'!$D$1:$H$2,5,0)</f>
        <v>#N/A</v>
      </c>
      <c r="AU204" s="612" t="e">
        <f>VLOOKUP(B204,'Vistaar systems Pvt Ltd'!$D$2:$H$3,5,0)</f>
        <v>#N/A</v>
      </c>
      <c r="AV204" s="612" t="e">
        <f>VLOOKUP(B204,'Course 5i'!$D$2:$H$11,5,0)</f>
        <v>#N/A</v>
      </c>
      <c r="AW204" s="612" t="e">
        <f>VLOOKUP(B204,'Radiant Appliances &amp; Electronic'!$D$1:$H$13,5,0)</f>
        <v>#N/A</v>
      </c>
      <c r="AX204" s="612" t="e">
        <f>VLOOKUP(B204,'Atos Global'!$D$3:$H$27,5,0)</f>
        <v>#N/A</v>
      </c>
      <c r="AY204" s="612" t="e">
        <f>VLOOKUP(B204,'Saama Technologies'!$D$1:$H$2,5,0)</f>
        <v>#N/A</v>
      </c>
      <c r="AZ204" s="612" t="e">
        <f>VLOOKUP(B204,'Multiplier Solutions'!$D$1:$H$2,5,0)</f>
        <v>#N/A</v>
      </c>
      <c r="BA204" s="612" t="e">
        <f>VLOOKUP(B204,GEP!$D$2:$H$5,5,0)</f>
        <v>#N/A</v>
      </c>
      <c r="BB204" s="612" t="e">
        <f>VLOOKUP(B204,Accenture!$D$1:$H$6,5,0)</f>
        <v>#N/A</v>
      </c>
      <c r="BC204" s="612" t="e">
        <f>VLOOKUP(B204,'Endurance International Group'!$D$1:$H$2,5,0)</f>
        <v>#N/A</v>
      </c>
      <c r="BD204" s="612" t="e">
        <f>VLOOKUP(B204,Newgen!$D$1:$H$2,5,0)</f>
        <v>#N/A</v>
      </c>
      <c r="BE204" s="612" t="e">
        <f>VLOOKUP(B204,'3D Incredible'!D204:H204,5,0)</f>
        <v>#N/A</v>
      </c>
      <c r="BF204" s="612" t="e">
        <f>VLOOKUP(B204,'Raja Software Labs'!$D$2:$H$2,5,0)</f>
        <v>#N/A</v>
      </c>
      <c r="BG204" s="612" t="e">
        <f>VLOOKUP(B204,Wipro!$D$1:$H$2,5,0)</f>
        <v>#N/A</v>
      </c>
      <c r="BH204" s="612" t="e">
        <f>VLOOKUP(B204,'Perch Technologies'!$D$2:$H$2,5,0)</f>
        <v>#N/A</v>
      </c>
      <c r="BI204" s="612" t="e">
        <f>VLOOKUP(B204,'Morning Star'!$D$1:$H$6,5,0)</f>
        <v>#N/A</v>
      </c>
      <c r="BJ204" s="612" t="e">
        <f>VLOOKUP(B204,Flexiloans!$D$1:$H$2,5,0)</f>
        <v>#N/A</v>
      </c>
      <c r="BK204" s="612" t="e">
        <f>VLOOKUP(B204,'Thirdware Solutions'!$D$1:$H$2,5,0)</f>
        <v>#N/A</v>
      </c>
      <c r="BL204" s="612" t="e">
        <f>VLOOKUP(B204,Tescom!$D$1:$H$8,5,0)</f>
        <v>#N/A</v>
      </c>
      <c r="BM204" s="612" t="e">
        <f>VLOOKUP(B204,'Cogno AI'!$D$1:$H$2,5,0)</f>
        <v>#N/A</v>
      </c>
      <c r="BN204" s="612" t="e">
        <f>VLOOKUP(B204,'ABM Knowledgeware'!$D$1:$H$2,5,0)</f>
        <v>#N/A</v>
      </c>
      <c r="BO204" s="612" t="e">
        <f>VLOOKUP(B204,'Concerto Software'!$D$1:$H$3,5,0)</f>
        <v>#N/A</v>
      </c>
      <c r="BP204" s="612" t="e">
        <f>VLOOKUP(B204,'My Captain'!$D$1:$H$4,5,0)</f>
        <v>#N/A</v>
      </c>
      <c r="BQ204" s="612" t="e">
        <f>VLOOKUP(B204,'Finoux Solutions'!$D$2:$H$4,5,0)</f>
        <v>#N/A</v>
      </c>
      <c r="BR204" s="612" t="e">
        <f>VLOOKUP(B204,'MITR Learning'!$D$1:$H$2,5,0)</f>
        <v>#N/A</v>
      </c>
      <c r="BS204" s="612" t="e">
        <f>VLOOKUP(B204,Nucsoft!$D$2:$H$6,5,0)</f>
        <v>#N/A</v>
      </c>
      <c r="BT204" s="612" t="e">
        <f>VLOOKUP(B204,'Paras Cadd'!$D$1:$H$2,5,0)</f>
        <v>#N/A</v>
      </c>
      <c r="BU204" s="612" t="e">
        <f>VLOOKUP(B204,'ICICI Securities'!$D$1:$H$2,5,0)</f>
        <v>#N/A</v>
      </c>
      <c r="BV204" s="612" t="e">
        <f>VLOOKUP(B204,'Citius Tech'!$D$2:$H$5,5,0)</f>
        <v>#N/A</v>
      </c>
      <c r="BW204" s="612" t="e">
        <f>VLOOKUP(B204,'Buzzy Brains'!$D$2:$H$2,5,0)</f>
        <v>#N/A</v>
      </c>
      <c r="BX204" s="612" t="e">
        <f>VLOOKUP(B204,'Decimal Point'!$D$2:$H$2,5,0)</f>
        <v>#N/A</v>
      </c>
      <c r="BY204" s="612" t="e">
        <f>VLOOKUP(B204,'Sankey Business Solutions'!$D$2:$H$3,5,0)</f>
        <v>#N/A</v>
      </c>
      <c r="BZ204" s="612" t="e">
        <f>VLOOKUP(B204,'Nangia &amp; Co LLP'!$D$2:$H$2,5,0)</f>
        <v>#N/A</v>
      </c>
      <c r="CA204" s="612" t="e">
        <f>VLOOKUP(B204,'FIS Solutions India Pvt Ltd'!$D$2:$H$2,5,0)</f>
        <v>#N/A</v>
      </c>
      <c r="CB204" s="612" t="e">
        <f>VLOOKUP(B204,'Delta Technology &amp; Management '!$D$2:$H$16,5,0)</f>
        <v>#N/A</v>
      </c>
      <c r="CC204" s="612" t="e">
        <f>VLOOKUP(B204,'Espoir Networks'!$D$3:$H$11,5,0)</f>
        <v>#N/A</v>
      </c>
      <c r="CD204" s="612" t="e">
        <f>VLOOKUP(B204,'Servosys Solution'!$D$3:$H$5,5,0)</f>
        <v>#N/A</v>
      </c>
      <c r="CE204" s="612" t="e">
        <f>VLOOKUP(B204,'Ribbon Communications'!$D$3:$H$4,5,0)</f>
        <v>#N/A</v>
      </c>
      <c r="CF204" s="612">
        <f t="shared" si="10"/>
        <v>1</v>
      </c>
      <c r="CG204" s="129" t="s">
        <v>10785</v>
      </c>
      <c r="CH204" s="129" t="s">
        <v>10786</v>
      </c>
      <c r="CI204" s="129" t="s">
        <v>134</v>
      </c>
      <c r="CJ204" s="129" t="s">
        <v>11909</v>
      </c>
      <c r="CK204" s="132">
        <v>43282</v>
      </c>
      <c r="CL204" s="129">
        <v>2021</v>
      </c>
      <c r="CM204" s="128" t="s">
        <v>10787</v>
      </c>
      <c r="CN204" s="129">
        <v>454</v>
      </c>
      <c r="CO204" s="133">
        <v>0.90800000000000003</v>
      </c>
      <c r="CP204" s="129">
        <v>2015</v>
      </c>
      <c r="CQ204" s="129" t="s">
        <v>79</v>
      </c>
      <c r="CR204" s="128" t="s">
        <v>295</v>
      </c>
      <c r="CS204" s="129" t="s">
        <v>81</v>
      </c>
      <c r="CT204" s="133" t="s">
        <v>81</v>
      </c>
      <c r="CU204" s="129" t="s">
        <v>81</v>
      </c>
      <c r="CV204" s="129" t="s">
        <v>109</v>
      </c>
      <c r="CW204" s="131" t="s">
        <v>10788</v>
      </c>
      <c r="CX204" s="131" t="s">
        <v>336</v>
      </c>
      <c r="CY204" s="129">
        <v>688</v>
      </c>
      <c r="CZ204" s="129">
        <v>86</v>
      </c>
      <c r="DA204" s="129">
        <v>2018</v>
      </c>
      <c r="DB204" s="129" t="s">
        <v>112</v>
      </c>
      <c r="DC204" s="129" t="s">
        <v>113</v>
      </c>
      <c r="DD204" s="129">
        <v>83.71</v>
      </c>
      <c r="DE204" s="129">
        <v>83.81</v>
      </c>
      <c r="DF204" s="129">
        <v>0</v>
      </c>
      <c r="DG204" s="131" t="s">
        <v>81</v>
      </c>
      <c r="DH204" s="131" t="s">
        <v>81</v>
      </c>
      <c r="DI204" s="134">
        <v>7.88</v>
      </c>
      <c r="DJ204" s="134">
        <v>8.41</v>
      </c>
      <c r="DK204" s="134">
        <v>8.4</v>
      </c>
      <c r="DL204" s="131"/>
      <c r="DM204" s="129">
        <v>24.69</v>
      </c>
      <c r="DN204" s="129">
        <v>8.23</v>
      </c>
      <c r="DO204" s="129"/>
      <c r="DP204" s="131" t="s">
        <v>114</v>
      </c>
      <c r="DQ204" s="129">
        <v>0</v>
      </c>
      <c r="DR204" s="129">
        <v>0</v>
      </c>
      <c r="DS204" s="129" t="s">
        <v>83</v>
      </c>
      <c r="DT204" s="129" t="s">
        <v>83</v>
      </c>
      <c r="DU204" s="129" t="s">
        <v>83</v>
      </c>
      <c r="DV204" s="129" t="s">
        <v>83</v>
      </c>
      <c r="DW204" s="131" t="s">
        <v>83</v>
      </c>
      <c r="DX204" s="131" t="s">
        <v>84</v>
      </c>
      <c r="DY204" s="131" t="s">
        <v>81</v>
      </c>
      <c r="DZ204" s="131" t="s">
        <v>10789</v>
      </c>
      <c r="EA204" s="131" t="s">
        <v>10790</v>
      </c>
      <c r="EB204" s="131" t="s">
        <v>10791</v>
      </c>
      <c r="EC204" s="131" t="s">
        <v>317</v>
      </c>
      <c r="ED204" s="131" t="s">
        <v>89</v>
      </c>
      <c r="EE204" s="131" t="s">
        <v>10792</v>
      </c>
      <c r="EF204" s="131" t="s">
        <v>10793</v>
      </c>
      <c r="EG204" s="131" t="s">
        <v>10794</v>
      </c>
      <c r="EH204" s="131" t="s">
        <v>10795</v>
      </c>
      <c r="EI204" s="131" t="s">
        <v>10796</v>
      </c>
      <c r="EJ204" s="135" t="s">
        <v>10797</v>
      </c>
      <c r="EK204" s="135" t="s">
        <v>10798</v>
      </c>
      <c r="EL204" s="135" t="s">
        <v>10799</v>
      </c>
      <c r="EM204" s="135" t="s">
        <v>10800</v>
      </c>
      <c r="EN204" s="131" t="s">
        <v>10801</v>
      </c>
    </row>
    <row r="205" spans="1:144" ht="18" thickTop="1" thickBot="1">
      <c r="A205" s="575">
        <f t="shared" si="11"/>
        <v>204</v>
      </c>
      <c r="B205" s="572" t="s">
        <v>10803</v>
      </c>
      <c r="C205" s="600" t="s">
        <v>10804</v>
      </c>
      <c r="D205" s="570" t="s">
        <v>13209</v>
      </c>
      <c r="E205" s="568" t="str">
        <f t="shared" si="9"/>
        <v>Placed</v>
      </c>
      <c r="F205" s="570" t="s">
        <v>12493</v>
      </c>
      <c r="G205" s="570" t="s">
        <v>226</v>
      </c>
      <c r="H205" s="131" t="str">
        <f>VLOOKUP(B205,CMPN3!C:E,3,0)</f>
        <v>Direct Second Year Engineering without live KT</v>
      </c>
      <c r="I205" s="610">
        <v>35923</v>
      </c>
      <c r="J205" s="572">
        <v>22</v>
      </c>
      <c r="K205" s="611" t="s">
        <v>10805</v>
      </c>
      <c r="L205" s="611" t="s">
        <v>10806</v>
      </c>
      <c r="M205" s="611" t="s">
        <v>10807</v>
      </c>
      <c r="N205" s="612" t="s">
        <v>10802</v>
      </c>
      <c r="O205" s="612">
        <v>9322037260</v>
      </c>
      <c r="P205" s="612">
        <v>9699149884</v>
      </c>
      <c r="Q205" s="612" t="e">
        <f>VLOOKUP(B205,'TCS CON'!$D$1:$H$98,5,0)</f>
        <v>#N/A</v>
      </c>
      <c r="R205" s="612" t="e">
        <f>VLOOKUP(B205,LTI!$C$1:$H$46,6,0)</f>
        <v>#N/A</v>
      </c>
      <c r="S205" s="612" t="e">
        <f>VLOOKUP(B205,JARO!$E$2:$I$11,5,0)</f>
        <v>#N/A</v>
      </c>
      <c r="T205" s="612" t="e">
        <f>VLOOKUP(B205,Capgemini!$D$3:$H$78,5,0)</f>
        <v>#N/A</v>
      </c>
      <c r="U205" s="612" t="e">
        <f>VLOOKUP(B205,Carwale!$D$1:$H$4,5,0)</f>
        <v>#N/A</v>
      </c>
      <c r="V205" s="612" t="e">
        <f>VLOOKUP(B205,'Interactive Brokers'!E:I,5,0)</f>
        <v>#N/A</v>
      </c>
      <c r="W205" s="612" t="e">
        <f>VLOOKUP(B205,'REL Jio'!E:I,5,0)</f>
        <v>#N/A</v>
      </c>
      <c r="X205" s="612" t="e">
        <f>VLOOKUP(B205,'Sciative Sol'!E:I,5,0)</f>
        <v>#N/A</v>
      </c>
      <c r="Y205" s="612" t="e">
        <f>VLOOKUP(B205,'Hexaware Tech'!E:I,5,0)</f>
        <v>#N/A</v>
      </c>
      <c r="Z205" s="612" t="e">
        <f>VLOOKUP(B205,Axis!D:H,5,0)</f>
        <v>#N/A</v>
      </c>
      <c r="AA205" s="612" t="e">
        <f>VLOOKUP(B205,Ugam!$D$3:$H$26,5,0)</f>
        <v>#N/A</v>
      </c>
      <c r="AB205" s="612" t="e">
        <f>VLOOKUP(B205,Zeus!F:J,5,0)</f>
        <v>#N/A</v>
      </c>
      <c r="AC205" s="612" t="e">
        <f>VLOOKUP(B205,Montran!F:J,5,0)</f>
        <v>#N/A</v>
      </c>
      <c r="AD205" s="612" t="e">
        <f>VLOOKUP(B205,Endurance!G205:L205,5,0)</f>
        <v>#N/A</v>
      </c>
      <c r="AE205" s="612" t="e">
        <f>VLOOKUP(B205,'Swabhav Techlabs'!$F$1:$J$2,5,0)</f>
        <v>#N/A</v>
      </c>
      <c r="AF205" s="612" t="e">
        <f>VLOOKUP(B205,'Quality Kiosk'!$F$1:$J$18,5,0)</f>
        <v>#N/A</v>
      </c>
      <c r="AG205" s="612" t="e">
        <f>VLOOKUP(B205,'Lemon VB'!$F$1:$J$2,5,0)</f>
        <v>#N/A</v>
      </c>
      <c r="AH205" s="612" t="e">
        <f>VLOOKUP(B205,Gocomet!$E$1:$I$3,5,0)</f>
        <v>#N/A</v>
      </c>
      <c r="AI205" s="612" t="e">
        <f>VLOOKUP(B205,'Ingram Micro'!$E$1:$I$8,5,0)</f>
        <v>#N/A</v>
      </c>
      <c r="AJ205" s="612" t="e">
        <f>VLOOKUP(B205,'DePronto Infotech'!$E$1:$I$2,5,0)</f>
        <v>#N/A</v>
      </c>
      <c r="AK205" s="612" t="e">
        <f>VLOOKUP(B205,'Reliance Retail'!$E$1:$I$4,5,0)</f>
        <v>#N/A</v>
      </c>
      <c r="AL205" s="612">
        <f>VLOOKUP(B205,'Bright Champs'!$D$1:$H$13,5,0)</f>
        <v>500000</v>
      </c>
      <c r="AM205" s="612" t="e">
        <f>VLOOKUP(B205,Neosoft!$E$1:$I$12,5,0)</f>
        <v>#N/A</v>
      </c>
      <c r="AN205" s="612" t="e">
        <f>VLOOKUP(B205,Infosys!$E$1:$I$3,5,0)</f>
        <v>#N/A</v>
      </c>
      <c r="AO205" s="612" t="e">
        <f>VLOOKUP(B205,Cerelabs!$E$1:$I$5,5,0)</f>
        <v>#N/A</v>
      </c>
      <c r="AP205" s="612" t="e">
        <f>VLOOKUP(B205,'Neebal Technologies'!$D$1:$H$2,5,0)</f>
        <v>#N/A</v>
      </c>
      <c r="AQ205" s="612" t="e">
        <f>VLOOKUP(B205,'Vertiv Energy'!$D$1:$H$2,5,0)</f>
        <v>#N/A</v>
      </c>
      <c r="AR205" s="612" t="e">
        <f>VLOOKUP(B205,'Acidaes Solutions (CRMNEXT)'!$D$1:$H$3,5,0)</f>
        <v>#N/A</v>
      </c>
      <c r="AS205" s="612" t="e">
        <f>VLOOKUP(B205,Growisto!$D$1:$H$2,5,0)</f>
        <v>#N/A</v>
      </c>
      <c r="AT205" s="612" t="e">
        <f>VLOOKUP(B205,'9.9 Mediaworx - Digit'!$D$1:$H$2,5,0)</f>
        <v>#N/A</v>
      </c>
      <c r="AU205" s="612" t="e">
        <f>VLOOKUP(B205,'Vistaar systems Pvt Ltd'!$D$2:$H$3,5,0)</f>
        <v>#N/A</v>
      </c>
      <c r="AV205" s="612" t="e">
        <f>VLOOKUP(B205,'Course 5i'!$D$2:$H$11,5,0)</f>
        <v>#N/A</v>
      </c>
      <c r="AW205" s="612" t="e">
        <f>VLOOKUP(B205,'Radiant Appliances &amp; Electronic'!$D$1:$H$13,5,0)</f>
        <v>#N/A</v>
      </c>
      <c r="AX205" s="612" t="e">
        <f>VLOOKUP(B205,'Atos Global'!$D$3:$H$27,5,0)</f>
        <v>#N/A</v>
      </c>
      <c r="AY205" s="612" t="e">
        <f>VLOOKUP(B205,'Saama Technologies'!$D$1:$H$2,5,0)</f>
        <v>#N/A</v>
      </c>
      <c r="AZ205" s="612" t="e">
        <f>VLOOKUP(B205,'Multiplier Solutions'!$D$1:$H$2,5,0)</f>
        <v>#N/A</v>
      </c>
      <c r="BA205" s="612" t="e">
        <f>VLOOKUP(B205,GEP!$D$2:$H$5,5,0)</f>
        <v>#N/A</v>
      </c>
      <c r="BB205" s="612" t="e">
        <f>VLOOKUP(B205,Accenture!$D$1:$H$6,5,0)</f>
        <v>#N/A</v>
      </c>
      <c r="BC205" s="612" t="e">
        <f>VLOOKUP(B205,'Endurance International Group'!$D$1:$H$2,5,0)</f>
        <v>#N/A</v>
      </c>
      <c r="BD205" s="612" t="e">
        <f>VLOOKUP(B205,Newgen!$D$1:$H$2,5,0)</f>
        <v>#N/A</v>
      </c>
      <c r="BE205" s="612" t="e">
        <f>VLOOKUP(B205,'3D Incredible'!D205:H205,5,0)</f>
        <v>#N/A</v>
      </c>
      <c r="BF205" s="612" t="e">
        <f>VLOOKUP(B205,'Raja Software Labs'!$D$2:$H$2,5,0)</f>
        <v>#N/A</v>
      </c>
      <c r="BG205" s="612" t="e">
        <f>VLOOKUP(B205,Wipro!$D$1:$H$2,5,0)</f>
        <v>#N/A</v>
      </c>
      <c r="BH205" s="612" t="e">
        <f>VLOOKUP(B205,'Perch Technologies'!$D$2:$H$2,5,0)</f>
        <v>#N/A</v>
      </c>
      <c r="BI205" s="612" t="e">
        <f>VLOOKUP(B205,'Morning Star'!$D$1:$H$6,5,0)</f>
        <v>#N/A</v>
      </c>
      <c r="BJ205" s="612" t="e">
        <f>VLOOKUP(B205,Flexiloans!$D$1:$H$2,5,0)</f>
        <v>#N/A</v>
      </c>
      <c r="BK205" s="612" t="e">
        <f>VLOOKUP(B205,'Thirdware Solutions'!$D$1:$H$2,5,0)</f>
        <v>#N/A</v>
      </c>
      <c r="BL205" s="612" t="e">
        <f>VLOOKUP(B205,Tescom!$D$1:$H$8,5,0)</f>
        <v>#N/A</v>
      </c>
      <c r="BM205" s="612" t="e">
        <f>VLOOKUP(B205,'Cogno AI'!$D$1:$H$2,5,0)</f>
        <v>#N/A</v>
      </c>
      <c r="BN205" s="612" t="e">
        <f>VLOOKUP(B205,'ABM Knowledgeware'!$D$1:$H$2,5,0)</f>
        <v>#N/A</v>
      </c>
      <c r="BO205" s="612" t="e">
        <f>VLOOKUP(B205,'Concerto Software'!$D$1:$H$3,5,0)</f>
        <v>#N/A</v>
      </c>
      <c r="BP205" s="612" t="e">
        <f>VLOOKUP(B205,'My Captain'!$D$1:$H$4,5,0)</f>
        <v>#N/A</v>
      </c>
      <c r="BQ205" s="612" t="e">
        <f>VLOOKUP(B205,'Finoux Solutions'!$D$2:$H$4,5,0)</f>
        <v>#N/A</v>
      </c>
      <c r="BR205" s="612" t="e">
        <f>VLOOKUP(B205,'MITR Learning'!$D$1:$H$2,5,0)</f>
        <v>#N/A</v>
      </c>
      <c r="BS205" s="612" t="e">
        <f>VLOOKUP(B205,Nucsoft!$D$2:$H$6,5,0)</f>
        <v>#N/A</v>
      </c>
      <c r="BT205" s="612" t="e">
        <f>VLOOKUP(B205,'Paras Cadd'!$D$1:$H$2,5,0)</f>
        <v>#N/A</v>
      </c>
      <c r="BU205" s="612" t="e">
        <f>VLOOKUP(B205,'ICICI Securities'!$D$1:$H$2,5,0)</f>
        <v>#N/A</v>
      </c>
      <c r="BV205" s="612" t="e">
        <f>VLOOKUP(B205,'Citius Tech'!$D$2:$H$5,5,0)</f>
        <v>#N/A</v>
      </c>
      <c r="BW205" s="612" t="e">
        <f>VLOOKUP(B205,'Buzzy Brains'!$D$2:$H$2,5,0)</f>
        <v>#N/A</v>
      </c>
      <c r="BX205" s="612" t="e">
        <f>VLOOKUP(B205,'Decimal Point'!$D$2:$H$2,5,0)</f>
        <v>#N/A</v>
      </c>
      <c r="BY205" s="612" t="e">
        <f>VLOOKUP(B205,'Sankey Business Solutions'!$D$2:$H$3,5,0)</f>
        <v>#N/A</v>
      </c>
      <c r="BZ205" s="612" t="e">
        <f>VLOOKUP(B205,'Nangia &amp; Co LLP'!$D$2:$H$2,5,0)</f>
        <v>#N/A</v>
      </c>
      <c r="CA205" s="612" t="e">
        <f>VLOOKUP(B205,'FIS Solutions India Pvt Ltd'!$D$2:$H$2,5,0)</f>
        <v>#N/A</v>
      </c>
      <c r="CB205" s="612">
        <f>VLOOKUP(B205,'Delta Technology &amp; Management '!$D$2:$H$16,5,0)</f>
        <v>300000</v>
      </c>
      <c r="CC205" s="612" t="e">
        <f>VLOOKUP(B205,'Espoir Networks'!$D$3:$H$11,5,0)</f>
        <v>#N/A</v>
      </c>
      <c r="CD205" s="612" t="e">
        <f>VLOOKUP(B205,'Servosys Solution'!$D$3:$H$5,5,0)</f>
        <v>#N/A</v>
      </c>
      <c r="CE205" s="612" t="e">
        <f>VLOOKUP(B205,'Ribbon Communications'!$D$3:$H$4,5,0)</f>
        <v>#N/A</v>
      </c>
      <c r="CF205" s="612">
        <f t="shared" si="10"/>
        <v>2</v>
      </c>
      <c r="CG205" s="129" t="s">
        <v>134</v>
      </c>
      <c r="CH205" s="129">
        <v>589418212749</v>
      </c>
      <c r="CI205" s="129" t="s">
        <v>134</v>
      </c>
      <c r="CJ205" s="129" t="s">
        <v>11909</v>
      </c>
      <c r="CK205" s="132">
        <v>43282</v>
      </c>
      <c r="CL205" s="129">
        <v>2021</v>
      </c>
      <c r="CM205" s="128" t="s">
        <v>11975</v>
      </c>
      <c r="CN205" s="129">
        <v>342</v>
      </c>
      <c r="CO205" s="133">
        <v>68.400000000000006</v>
      </c>
      <c r="CP205" s="129">
        <v>2015</v>
      </c>
      <c r="CQ205" s="129" t="s">
        <v>79</v>
      </c>
      <c r="CR205" s="128" t="s">
        <v>295</v>
      </c>
      <c r="CS205" s="129" t="s">
        <v>81</v>
      </c>
      <c r="CT205" s="133" t="s">
        <v>81</v>
      </c>
      <c r="CU205" s="129" t="s">
        <v>81</v>
      </c>
      <c r="CV205" s="129" t="s">
        <v>109</v>
      </c>
      <c r="CW205" s="131" t="s">
        <v>3105</v>
      </c>
      <c r="CX205" s="131" t="s">
        <v>163</v>
      </c>
      <c r="CY205" s="129">
        <v>1333</v>
      </c>
      <c r="CZ205" s="129">
        <v>83.31</v>
      </c>
      <c r="DA205" s="129">
        <v>2018</v>
      </c>
      <c r="DB205" s="129" t="s">
        <v>112</v>
      </c>
      <c r="DC205" s="129" t="s">
        <v>113</v>
      </c>
      <c r="DD205" s="129">
        <v>74.89</v>
      </c>
      <c r="DE205" s="129">
        <v>74.67</v>
      </c>
      <c r="DF205" s="129">
        <v>0</v>
      </c>
      <c r="DG205" s="131" t="s">
        <v>81</v>
      </c>
      <c r="DH205" s="131" t="s">
        <v>81</v>
      </c>
      <c r="DI205" s="134">
        <v>6.73</v>
      </c>
      <c r="DJ205" s="134">
        <v>7.22</v>
      </c>
      <c r="DK205" s="134">
        <v>7.11</v>
      </c>
      <c r="DL205" s="134">
        <v>7.57</v>
      </c>
      <c r="DM205" s="129">
        <v>28.63</v>
      </c>
      <c r="DN205" s="129">
        <v>7.15</v>
      </c>
      <c r="DO205" s="129"/>
      <c r="DP205" s="131" t="s">
        <v>338</v>
      </c>
      <c r="DQ205" s="129">
        <v>0</v>
      </c>
      <c r="DR205" s="129">
        <v>0</v>
      </c>
      <c r="DS205" s="129" t="s">
        <v>83</v>
      </c>
      <c r="DT205" s="129" t="s">
        <v>83</v>
      </c>
      <c r="DU205" s="129" t="s">
        <v>83</v>
      </c>
      <c r="DV205" s="129" t="s">
        <v>83</v>
      </c>
      <c r="DW205" s="131" t="s">
        <v>83</v>
      </c>
      <c r="DX205" s="131" t="s">
        <v>84</v>
      </c>
      <c r="DY205" s="131" t="s">
        <v>81</v>
      </c>
      <c r="DZ205" s="131" t="s">
        <v>10809</v>
      </c>
      <c r="EA205" s="131" t="s">
        <v>10810</v>
      </c>
      <c r="EB205" s="131" t="s">
        <v>10811</v>
      </c>
      <c r="EC205" s="131" t="s">
        <v>317</v>
      </c>
      <c r="ED205" s="131" t="s">
        <v>89</v>
      </c>
      <c r="EE205" s="131" t="s">
        <v>81</v>
      </c>
      <c r="EF205" s="131" t="s">
        <v>10812</v>
      </c>
      <c r="EG205" s="131" t="s">
        <v>10813</v>
      </c>
      <c r="EH205" s="131" t="s">
        <v>10814</v>
      </c>
      <c r="EI205" s="131" t="s">
        <v>10815</v>
      </c>
      <c r="EJ205" s="135" t="s">
        <v>10816</v>
      </c>
      <c r="EK205" s="135" t="s">
        <v>10817</v>
      </c>
      <c r="EL205" s="131" t="s">
        <v>81</v>
      </c>
      <c r="EM205" s="135" t="s">
        <v>10818</v>
      </c>
      <c r="EN205" s="131" t="s">
        <v>81</v>
      </c>
    </row>
    <row r="206" spans="1:144" ht="18" thickTop="1" thickBot="1">
      <c r="A206" s="575">
        <f t="shared" si="11"/>
        <v>205</v>
      </c>
      <c r="B206" s="572" t="s">
        <v>11595</v>
      </c>
      <c r="C206" s="600" t="s">
        <v>11596</v>
      </c>
      <c r="D206" s="570" t="s">
        <v>13209</v>
      </c>
      <c r="E206" s="568" t="str">
        <f t="shared" si="9"/>
        <v>Not Placed</v>
      </c>
      <c r="F206" s="570" t="s">
        <v>12493</v>
      </c>
      <c r="G206" s="570" t="s">
        <v>226</v>
      </c>
      <c r="H206" s="131" t="str">
        <f>VLOOKUP(B206,CMPN3!C:E,3,0)</f>
        <v>Direct Second Year Engineering without live KT</v>
      </c>
      <c r="I206" s="610">
        <v>36163</v>
      </c>
      <c r="J206" s="572">
        <v>21</v>
      </c>
      <c r="K206" s="611" t="s">
        <v>11597</v>
      </c>
      <c r="L206" s="611" t="s">
        <v>11598</v>
      </c>
      <c r="M206" s="611" t="s">
        <v>11599</v>
      </c>
      <c r="N206" s="612" t="s">
        <v>11594</v>
      </c>
      <c r="O206" s="612">
        <v>9004038427</v>
      </c>
      <c r="P206" s="612">
        <v>8652279260</v>
      </c>
      <c r="Q206" s="612" t="e">
        <f>VLOOKUP(B206,'TCS CON'!$D$1:$H$98,5,0)</f>
        <v>#N/A</v>
      </c>
      <c r="R206" s="612" t="e">
        <f>VLOOKUP(B206,LTI!$C$1:$H$46,6,0)</f>
        <v>#N/A</v>
      </c>
      <c r="S206" s="612" t="e">
        <f>VLOOKUP(B206,JARO!$E$2:$I$11,5,0)</f>
        <v>#N/A</v>
      </c>
      <c r="T206" s="612" t="e">
        <f>VLOOKUP(B206,Capgemini!$D$3:$H$78,5,0)</f>
        <v>#N/A</v>
      </c>
      <c r="U206" s="612" t="e">
        <f>VLOOKUP(B206,Carwale!$D$1:$H$4,5,0)</f>
        <v>#N/A</v>
      </c>
      <c r="V206" s="612" t="e">
        <f>VLOOKUP(B206,'Interactive Brokers'!E:I,5,0)</f>
        <v>#N/A</v>
      </c>
      <c r="W206" s="612" t="e">
        <f>VLOOKUP(B206,'REL Jio'!E:I,5,0)</f>
        <v>#N/A</v>
      </c>
      <c r="X206" s="612" t="e">
        <f>VLOOKUP(B206,'Sciative Sol'!E:I,5,0)</f>
        <v>#N/A</v>
      </c>
      <c r="Y206" s="612" t="e">
        <f>VLOOKUP(B206,'Hexaware Tech'!E:I,5,0)</f>
        <v>#N/A</v>
      </c>
      <c r="Z206" s="612" t="e">
        <f>VLOOKUP(B206,Axis!D:H,5,0)</f>
        <v>#N/A</v>
      </c>
      <c r="AA206" s="612" t="e">
        <f>VLOOKUP(B206,Ugam!$D$3:$H$26,5,0)</f>
        <v>#N/A</v>
      </c>
      <c r="AB206" s="612" t="e">
        <f>VLOOKUP(B206,Zeus!F:J,5,0)</f>
        <v>#N/A</v>
      </c>
      <c r="AC206" s="612" t="e">
        <f>VLOOKUP(B206,Montran!F:J,5,0)</f>
        <v>#N/A</v>
      </c>
      <c r="AD206" s="612" t="e">
        <f>VLOOKUP(B206,Endurance!G206:L206,5,0)</f>
        <v>#N/A</v>
      </c>
      <c r="AE206" s="612" t="e">
        <f>VLOOKUP(B206,'Swabhav Techlabs'!$F$1:$J$2,5,0)</f>
        <v>#N/A</v>
      </c>
      <c r="AF206" s="612" t="e">
        <f>VLOOKUP(B206,'Quality Kiosk'!$F$1:$J$18,5,0)</f>
        <v>#N/A</v>
      </c>
      <c r="AG206" s="612" t="e">
        <f>VLOOKUP(B206,'Lemon VB'!$F$1:$J$2,5,0)</f>
        <v>#N/A</v>
      </c>
      <c r="AH206" s="612" t="e">
        <f>VLOOKUP(B206,Gocomet!$E$1:$I$3,5,0)</f>
        <v>#N/A</v>
      </c>
      <c r="AI206" s="612" t="e">
        <f>VLOOKUP(B206,'Ingram Micro'!$E$1:$I$8,5,0)</f>
        <v>#N/A</v>
      </c>
      <c r="AJ206" s="612" t="e">
        <f>VLOOKUP(B206,'DePronto Infotech'!$E$1:$I$2,5,0)</f>
        <v>#N/A</v>
      </c>
      <c r="AK206" s="612" t="e">
        <f>VLOOKUP(B206,'Reliance Retail'!$E$1:$I$4,5,0)</f>
        <v>#N/A</v>
      </c>
      <c r="AL206" s="612" t="e">
        <f>VLOOKUP(B206,'Bright Champs'!$D$1:$H$13,5,0)</f>
        <v>#N/A</v>
      </c>
      <c r="AM206" s="612" t="e">
        <f>VLOOKUP(B206,Neosoft!$E$1:$I$12,5,0)</f>
        <v>#N/A</v>
      </c>
      <c r="AN206" s="612" t="e">
        <f>VLOOKUP(B206,Infosys!$E$1:$I$3,5,0)</f>
        <v>#N/A</v>
      </c>
      <c r="AO206" s="612" t="e">
        <f>VLOOKUP(B206,Cerelabs!$E$1:$I$5,5,0)</f>
        <v>#N/A</v>
      </c>
      <c r="AP206" s="612" t="e">
        <f>VLOOKUP(B206,'Neebal Technologies'!$D$1:$H$2,5,0)</f>
        <v>#N/A</v>
      </c>
      <c r="AQ206" s="612" t="e">
        <f>VLOOKUP(B206,'Vertiv Energy'!$D$1:$H$2,5,0)</f>
        <v>#N/A</v>
      </c>
      <c r="AR206" s="612" t="e">
        <f>VLOOKUP(B206,'Acidaes Solutions (CRMNEXT)'!$D$1:$H$3,5,0)</f>
        <v>#N/A</v>
      </c>
      <c r="AS206" s="612" t="e">
        <f>VLOOKUP(B206,Growisto!$D$1:$H$2,5,0)</f>
        <v>#N/A</v>
      </c>
      <c r="AT206" s="612" t="e">
        <f>VLOOKUP(B206,'9.9 Mediaworx - Digit'!$D$1:$H$2,5,0)</f>
        <v>#N/A</v>
      </c>
      <c r="AU206" s="612" t="e">
        <f>VLOOKUP(B206,'Vistaar systems Pvt Ltd'!$D$2:$H$3,5,0)</f>
        <v>#N/A</v>
      </c>
      <c r="AV206" s="612" t="e">
        <f>VLOOKUP(B206,'Course 5i'!$D$2:$H$11,5,0)</f>
        <v>#N/A</v>
      </c>
      <c r="AW206" s="612" t="e">
        <f>VLOOKUP(B206,'Radiant Appliances &amp; Electronic'!$D$1:$H$13,5,0)</f>
        <v>#N/A</v>
      </c>
      <c r="AX206" s="612" t="e">
        <f>VLOOKUP(B206,'Atos Global'!$D$3:$H$27,5,0)</f>
        <v>#N/A</v>
      </c>
      <c r="AY206" s="612" t="e">
        <f>VLOOKUP(B206,'Saama Technologies'!$D$1:$H$2,5,0)</f>
        <v>#N/A</v>
      </c>
      <c r="AZ206" s="612" t="e">
        <f>VLOOKUP(B206,'Multiplier Solutions'!$D$1:$H$2,5,0)</f>
        <v>#N/A</v>
      </c>
      <c r="BA206" s="612" t="e">
        <f>VLOOKUP(B206,GEP!$D$2:$H$5,5,0)</f>
        <v>#N/A</v>
      </c>
      <c r="BB206" s="612" t="e">
        <f>VLOOKUP(B206,Accenture!$D$1:$H$6,5,0)</f>
        <v>#N/A</v>
      </c>
      <c r="BC206" s="612" t="e">
        <f>VLOOKUP(B206,'Endurance International Group'!$D$1:$H$2,5,0)</f>
        <v>#N/A</v>
      </c>
      <c r="BD206" s="612" t="e">
        <f>VLOOKUP(B206,Newgen!$D$1:$H$2,5,0)</f>
        <v>#N/A</v>
      </c>
      <c r="BE206" s="612" t="e">
        <f>VLOOKUP(B206,'3D Incredible'!D206:H206,5,0)</f>
        <v>#N/A</v>
      </c>
      <c r="BF206" s="612" t="e">
        <f>VLOOKUP(B206,'Raja Software Labs'!$D$2:$H$2,5,0)</f>
        <v>#N/A</v>
      </c>
      <c r="BG206" s="612" t="e">
        <f>VLOOKUP(B206,Wipro!$D$1:$H$2,5,0)</f>
        <v>#N/A</v>
      </c>
      <c r="BH206" s="612" t="e">
        <f>VLOOKUP(B206,'Perch Technologies'!$D$2:$H$2,5,0)</f>
        <v>#N/A</v>
      </c>
      <c r="BI206" s="612" t="e">
        <f>VLOOKUP(B206,'Morning Star'!$D$1:$H$6,5,0)</f>
        <v>#N/A</v>
      </c>
      <c r="BJ206" s="612" t="e">
        <f>VLOOKUP(B206,Flexiloans!$D$1:$H$2,5,0)</f>
        <v>#N/A</v>
      </c>
      <c r="BK206" s="612" t="e">
        <f>VLOOKUP(B206,'Thirdware Solutions'!$D$1:$H$2,5,0)</f>
        <v>#N/A</v>
      </c>
      <c r="BL206" s="612" t="e">
        <f>VLOOKUP(B206,Tescom!$D$1:$H$8,5,0)</f>
        <v>#N/A</v>
      </c>
      <c r="BM206" s="612" t="e">
        <f>VLOOKUP(B206,'Cogno AI'!$D$1:$H$2,5,0)</f>
        <v>#N/A</v>
      </c>
      <c r="BN206" s="612" t="e">
        <f>VLOOKUP(B206,'ABM Knowledgeware'!$D$1:$H$2,5,0)</f>
        <v>#N/A</v>
      </c>
      <c r="BO206" s="612" t="e">
        <f>VLOOKUP(B206,'Concerto Software'!$D$1:$H$3,5,0)</f>
        <v>#N/A</v>
      </c>
      <c r="BP206" s="612" t="e">
        <f>VLOOKUP(B206,'My Captain'!$D$1:$H$4,5,0)</f>
        <v>#N/A</v>
      </c>
      <c r="BQ206" s="612" t="e">
        <f>VLOOKUP(B206,'Finoux Solutions'!$D$2:$H$4,5,0)</f>
        <v>#N/A</v>
      </c>
      <c r="BR206" s="612" t="e">
        <f>VLOOKUP(B206,'MITR Learning'!$D$1:$H$2,5,0)</f>
        <v>#N/A</v>
      </c>
      <c r="BS206" s="612" t="e">
        <f>VLOOKUP(B206,Nucsoft!$D$2:$H$6,5,0)</f>
        <v>#N/A</v>
      </c>
      <c r="BT206" s="612" t="e">
        <f>VLOOKUP(B206,'Paras Cadd'!$D$1:$H$2,5,0)</f>
        <v>#N/A</v>
      </c>
      <c r="BU206" s="612" t="e">
        <f>VLOOKUP(B206,'ICICI Securities'!$D$1:$H$2,5,0)</f>
        <v>#N/A</v>
      </c>
      <c r="BV206" s="612" t="e">
        <f>VLOOKUP(B206,'Citius Tech'!$D$2:$H$5,5,0)</f>
        <v>#N/A</v>
      </c>
      <c r="BW206" s="612" t="e">
        <f>VLOOKUP(B206,'Buzzy Brains'!$D$2:$H$2,5,0)</f>
        <v>#N/A</v>
      </c>
      <c r="BX206" s="612" t="e">
        <f>VLOOKUP(B206,'Decimal Point'!$D$2:$H$2,5,0)</f>
        <v>#N/A</v>
      </c>
      <c r="BY206" s="612" t="e">
        <f>VLOOKUP(B206,'Sankey Business Solutions'!$D$2:$H$3,5,0)</f>
        <v>#N/A</v>
      </c>
      <c r="BZ206" s="612" t="e">
        <f>VLOOKUP(B206,'Nangia &amp; Co LLP'!$D$2:$H$2,5,0)</f>
        <v>#N/A</v>
      </c>
      <c r="CA206" s="612" t="e">
        <f>VLOOKUP(B206,'FIS Solutions India Pvt Ltd'!$D$2:$H$2,5,0)</f>
        <v>#N/A</v>
      </c>
      <c r="CB206" s="612" t="e">
        <f>VLOOKUP(B206,'Delta Technology &amp; Management '!$D$2:$H$16,5,0)</f>
        <v>#N/A</v>
      </c>
      <c r="CC206" s="612" t="e">
        <f>VLOOKUP(B206,'Espoir Networks'!$D$3:$H$11,5,0)</f>
        <v>#N/A</v>
      </c>
      <c r="CD206" s="612" t="e">
        <f>VLOOKUP(B206,'Servosys Solution'!$D$3:$H$5,5,0)</f>
        <v>#N/A</v>
      </c>
      <c r="CE206" s="612" t="e">
        <f>VLOOKUP(B206,'Ribbon Communications'!$D$3:$H$4,5,0)</f>
        <v>#N/A</v>
      </c>
      <c r="CF206" s="612">
        <f t="shared" si="10"/>
        <v>0</v>
      </c>
      <c r="CG206" s="129" t="s">
        <v>11600</v>
      </c>
      <c r="CH206" s="129">
        <v>363639782065</v>
      </c>
      <c r="CI206" s="129" t="s">
        <v>81</v>
      </c>
      <c r="CJ206" s="129" t="s">
        <v>11909</v>
      </c>
      <c r="CK206" s="132">
        <v>43313</v>
      </c>
      <c r="CL206" s="129">
        <v>2021</v>
      </c>
      <c r="CM206" s="128" t="s">
        <v>11601</v>
      </c>
      <c r="CN206" s="129">
        <v>401</v>
      </c>
      <c r="CO206" s="133">
        <v>80.2</v>
      </c>
      <c r="CP206" s="129">
        <v>2015</v>
      </c>
      <c r="CQ206" s="129" t="s">
        <v>79</v>
      </c>
      <c r="CR206" s="128" t="s">
        <v>295</v>
      </c>
      <c r="CS206" s="129" t="s">
        <v>81</v>
      </c>
      <c r="CT206" s="133" t="s">
        <v>81</v>
      </c>
      <c r="CU206" s="129" t="s">
        <v>81</v>
      </c>
      <c r="CV206" s="129" t="s">
        <v>109</v>
      </c>
      <c r="CW206" s="131" t="s">
        <v>11602</v>
      </c>
      <c r="CX206" s="131" t="s">
        <v>336</v>
      </c>
      <c r="CY206" s="129">
        <v>636</v>
      </c>
      <c r="CZ206" s="129">
        <v>79.5</v>
      </c>
      <c r="DA206" s="129">
        <v>2018</v>
      </c>
      <c r="DB206" s="129" t="s">
        <v>112</v>
      </c>
      <c r="DC206" s="129" t="s">
        <v>113</v>
      </c>
      <c r="DD206" s="129">
        <v>78.849999999999994</v>
      </c>
      <c r="DE206" s="129">
        <v>78.510000000000005</v>
      </c>
      <c r="DF206" s="129">
        <v>0</v>
      </c>
      <c r="DG206" s="131" t="s">
        <v>81</v>
      </c>
      <c r="DH206" s="131" t="s">
        <v>81</v>
      </c>
      <c r="DI206" s="134">
        <v>6.23</v>
      </c>
      <c r="DJ206" s="134">
        <v>6.11</v>
      </c>
      <c r="DK206" s="134">
        <v>6.59</v>
      </c>
      <c r="DL206" s="134">
        <v>7.38</v>
      </c>
      <c r="DM206" s="129">
        <v>26.31</v>
      </c>
      <c r="DN206" s="129">
        <v>6.5774999999999997</v>
      </c>
      <c r="DO206" s="129"/>
      <c r="DP206" s="131" t="s">
        <v>338</v>
      </c>
      <c r="DQ206" s="129">
        <v>0</v>
      </c>
      <c r="DR206" s="129">
        <v>0</v>
      </c>
      <c r="DS206" s="129" t="s">
        <v>83</v>
      </c>
      <c r="DT206" s="129" t="s">
        <v>83</v>
      </c>
      <c r="DU206" s="129" t="s">
        <v>83</v>
      </c>
      <c r="DV206" s="129" t="s">
        <v>83</v>
      </c>
      <c r="DW206" s="131" t="s">
        <v>83</v>
      </c>
      <c r="DX206" s="131" t="s">
        <v>84</v>
      </c>
      <c r="DY206" s="131" t="s">
        <v>81</v>
      </c>
      <c r="DZ206" s="131" t="s">
        <v>11603</v>
      </c>
      <c r="EA206" s="131" t="s">
        <v>11604</v>
      </c>
      <c r="EB206" s="131" t="s">
        <v>11605</v>
      </c>
      <c r="EC206" s="131" t="s">
        <v>118</v>
      </c>
      <c r="ED206" s="131" t="s">
        <v>89</v>
      </c>
      <c r="EE206" s="131" t="s">
        <v>11606</v>
      </c>
      <c r="EF206" s="131" t="s">
        <v>11607</v>
      </c>
      <c r="EG206" s="131" t="s">
        <v>81</v>
      </c>
      <c r="EH206" s="131" t="s">
        <v>11608</v>
      </c>
      <c r="EI206" s="131" t="s">
        <v>11609</v>
      </c>
      <c r="EJ206" s="135" t="s">
        <v>11610</v>
      </c>
      <c r="EK206" s="135" t="s">
        <v>11611</v>
      </c>
      <c r="EL206" s="135" t="s">
        <v>11612</v>
      </c>
      <c r="EM206" s="135" t="s">
        <v>11613</v>
      </c>
      <c r="EN206" s="131" t="s">
        <v>81</v>
      </c>
    </row>
    <row r="207" spans="1:144" ht="18" thickTop="1" thickBot="1">
      <c r="A207" s="575">
        <f t="shared" si="11"/>
        <v>206</v>
      </c>
      <c r="B207" s="572" t="s">
        <v>11656</v>
      </c>
      <c r="C207" s="600" t="s">
        <v>11657</v>
      </c>
      <c r="D207" s="570" t="s">
        <v>13208</v>
      </c>
      <c r="E207" s="568" t="str">
        <f t="shared" si="9"/>
        <v>Not Placed</v>
      </c>
      <c r="F207" s="570" t="s">
        <v>12493</v>
      </c>
      <c r="G207" s="570" t="s">
        <v>226</v>
      </c>
      <c r="H207" s="131" t="str">
        <f>VLOOKUP(B207,CMPN3!C:E,3,0)</f>
        <v>Direct Second Year Engineering without live KT</v>
      </c>
      <c r="I207" s="610">
        <v>35804</v>
      </c>
      <c r="J207" s="572">
        <v>21</v>
      </c>
      <c r="K207" s="611" t="s">
        <v>11658</v>
      </c>
      <c r="L207" s="611" t="s">
        <v>73</v>
      </c>
      <c r="M207" s="611" t="s">
        <v>11659</v>
      </c>
      <c r="N207" s="612" t="s">
        <v>11655</v>
      </c>
      <c r="O207" s="612">
        <v>8652122060</v>
      </c>
      <c r="P207" s="612">
        <v>9561759192</v>
      </c>
      <c r="Q207" s="612" t="e">
        <f>VLOOKUP(B207,'TCS CON'!$D$1:$H$98,5,0)</f>
        <v>#N/A</v>
      </c>
      <c r="R207" s="612" t="e">
        <f>VLOOKUP(B207,LTI!$C$1:$H$46,6,0)</f>
        <v>#N/A</v>
      </c>
      <c r="S207" s="612" t="e">
        <f>VLOOKUP(B207,JARO!$E$2:$I$11,5,0)</f>
        <v>#N/A</v>
      </c>
      <c r="T207" s="612" t="e">
        <f>VLOOKUP(B207,Capgemini!$D$3:$H$78,5,0)</f>
        <v>#N/A</v>
      </c>
      <c r="U207" s="612" t="e">
        <f>VLOOKUP(B207,Carwale!$D$1:$H$4,5,0)</f>
        <v>#N/A</v>
      </c>
      <c r="V207" s="612" t="e">
        <f>VLOOKUP(B207,'Interactive Brokers'!E:I,5,0)</f>
        <v>#N/A</v>
      </c>
      <c r="W207" s="612" t="e">
        <f>VLOOKUP(B207,'REL Jio'!E:I,5,0)</f>
        <v>#N/A</v>
      </c>
      <c r="X207" s="612" t="e">
        <f>VLOOKUP(B207,'Sciative Sol'!E:I,5,0)</f>
        <v>#N/A</v>
      </c>
      <c r="Y207" s="612" t="e">
        <f>VLOOKUP(B207,'Hexaware Tech'!E:I,5,0)</f>
        <v>#N/A</v>
      </c>
      <c r="Z207" s="612" t="e">
        <f>VLOOKUP(B207,Axis!D:H,5,0)</f>
        <v>#N/A</v>
      </c>
      <c r="AA207" s="612" t="e">
        <f>VLOOKUP(B207,Ugam!$D$3:$H$26,5,0)</f>
        <v>#N/A</v>
      </c>
      <c r="AB207" s="612" t="e">
        <f>VLOOKUP(B207,Zeus!F:J,5,0)</f>
        <v>#N/A</v>
      </c>
      <c r="AC207" s="612" t="e">
        <f>VLOOKUP(B207,Montran!F:J,5,0)</f>
        <v>#N/A</v>
      </c>
      <c r="AD207" s="612" t="e">
        <f>VLOOKUP(B207,Endurance!G207:L207,5,0)</f>
        <v>#N/A</v>
      </c>
      <c r="AE207" s="612" t="e">
        <f>VLOOKUP(B207,'Swabhav Techlabs'!$F$1:$J$2,5,0)</f>
        <v>#N/A</v>
      </c>
      <c r="AF207" s="612" t="e">
        <f>VLOOKUP(B207,'Quality Kiosk'!$F$1:$J$18,5,0)</f>
        <v>#N/A</v>
      </c>
      <c r="AG207" s="612" t="e">
        <f>VLOOKUP(B207,'Lemon VB'!$F$1:$J$2,5,0)</f>
        <v>#N/A</v>
      </c>
      <c r="AH207" s="612" t="e">
        <f>VLOOKUP(B207,Gocomet!$E$1:$I$3,5,0)</f>
        <v>#N/A</v>
      </c>
      <c r="AI207" s="612" t="e">
        <f>VLOOKUP(B207,'Ingram Micro'!$E$1:$I$8,5,0)</f>
        <v>#N/A</v>
      </c>
      <c r="AJ207" s="612" t="e">
        <f>VLOOKUP(B207,'DePronto Infotech'!$E$1:$I$2,5,0)</f>
        <v>#N/A</v>
      </c>
      <c r="AK207" s="612" t="e">
        <f>VLOOKUP(B207,'Reliance Retail'!$E$1:$I$4,5,0)</f>
        <v>#N/A</v>
      </c>
      <c r="AL207" s="612" t="e">
        <f>VLOOKUP(B207,'Bright Champs'!$D$1:$H$13,5,0)</f>
        <v>#N/A</v>
      </c>
      <c r="AM207" s="612" t="e">
        <f>VLOOKUP(B207,Neosoft!$E$1:$I$12,5,0)</f>
        <v>#N/A</v>
      </c>
      <c r="AN207" s="612" t="e">
        <f>VLOOKUP(B207,Infosys!$E$1:$I$3,5,0)</f>
        <v>#N/A</v>
      </c>
      <c r="AO207" s="612" t="e">
        <f>VLOOKUP(B207,Cerelabs!$E$1:$I$5,5,0)</f>
        <v>#N/A</v>
      </c>
      <c r="AP207" s="612" t="e">
        <f>VLOOKUP(B207,'Neebal Technologies'!$D$1:$H$2,5,0)</f>
        <v>#N/A</v>
      </c>
      <c r="AQ207" s="612" t="e">
        <f>VLOOKUP(B207,'Vertiv Energy'!$D$1:$H$2,5,0)</f>
        <v>#N/A</v>
      </c>
      <c r="AR207" s="612" t="e">
        <f>VLOOKUP(B207,'Acidaes Solutions (CRMNEXT)'!$D$1:$H$3,5,0)</f>
        <v>#N/A</v>
      </c>
      <c r="AS207" s="612" t="e">
        <f>VLOOKUP(B207,Growisto!$D$1:$H$2,5,0)</f>
        <v>#N/A</v>
      </c>
      <c r="AT207" s="612" t="e">
        <f>VLOOKUP(B207,'9.9 Mediaworx - Digit'!$D$1:$H$2,5,0)</f>
        <v>#N/A</v>
      </c>
      <c r="AU207" s="612" t="e">
        <f>VLOOKUP(B207,'Vistaar systems Pvt Ltd'!$D$2:$H$3,5,0)</f>
        <v>#N/A</v>
      </c>
      <c r="AV207" s="612" t="e">
        <f>VLOOKUP(B207,'Course 5i'!$D$2:$H$11,5,0)</f>
        <v>#N/A</v>
      </c>
      <c r="AW207" s="612" t="e">
        <f>VLOOKUP(B207,'Radiant Appliances &amp; Electronic'!$D$1:$H$13,5,0)</f>
        <v>#N/A</v>
      </c>
      <c r="AX207" s="612" t="e">
        <f>VLOOKUP(B207,'Atos Global'!$D$3:$H$27,5,0)</f>
        <v>#N/A</v>
      </c>
      <c r="AY207" s="612" t="e">
        <f>VLOOKUP(B207,'Saama Technologies'!$D$1:$H$2,5,0)</f>
        <v>#N/A</v>
      </c>
      <c r="AZ207" s="612" t="e">
        <f>VLOOKUP(B207,'Multiplier Solutions'!$D$1:$H$2,5,0)</f>
        <v>#N/A</v>
      </c>
      <c r="BA207" s="612" t="e">
        <f>VLOOKUP(B207,GEP!$D$2:$H$5,5,0)</f>
        <v>#N/A</v>
      </c>
      <c r="BB207" s="612" t="e">
        <f>VLOOKUP(B207,Accenture!$D$1:$H$6,5,0)</f>
        <v>#N/A</v>
      </c>
      <c r="BC207" s="612" t="e">
        <f>VLOOKUP(B207,'Endurance International Group'!$D$1:$H$2,5,0)</f>
        <v>#N/A</v>
      </c>
      <c r="BD207" s="612" t="e">
        <f>VLOOKUP(B207,Newgen!$D$1:$H$2,5,0)</f>
        <v>#N/A</v>
      </c>
      <c r="BE207" s="612" t="e">
        <f>VLOOKUP(B207,'3D Incredible'!D207:H207,5,0)</f>
        <v>#N/A</v>
      </c>
      <c r="BF207" s="612" t="e">
        <f>VLOOKUP(B207,'Raja Software Labs'!$D$2:$H$2,5,0)</f>
        <v>#N/A</v>
      </c>
      <c r="BG207" s="612" t="e">
        <f>VLOOKUP(B207,Wipro!$D$1:$H$2,5,0)</f>
        <v>#N/A</v>
      </c>
      <c r="BH207" s="612" t="e">
        <f>VLOOKUP(B207,'Perch Technologies'!$D$2:$H$2,5,0)</f>
        <v>#N/A</v>
      </c>
      <c r="BI207" s="612" t="e">
        <f>VLOOKUP(B207,'Morning Star'!$D$1:$H$6,5,0)</f>
        <v>#N/A</v>
      </c>
      <c r="BJ207" s="612" t="e">
        <f>VLOOKUP(B207,Flexiloans!$D$1:$H$2,5,0)</f>
        <v>#N/A</v>
      </c>
      <c r="BK207" s="612" t="e">
        <f>VLOOKUP(B207,'Thirdware Solutions'!$D$1:$H$2,5,0)</f>
        <v>#N/A</v>
      </c>
      <c r="BL207" s="612" t="e">
        <f>VLOOKUP(B207,Tescom!$D$1:$H$8,5,0)</f>
        <v>#N/A</v>
      </c>
      <c r="BM207" s="612" t="e">
        <f>VLOOKUP(B207,'Cogno AI'!$D$1:$H$2,5,0)</f>
        <v>#N/A</v>
      </c>
      <c r="BN207" s="612" t="e">
        <f>VLOOKUP(B207,'ABM Knowledgeware'!$D$1:$H$2,5,0)</f>
        <v>#N/A</v>
      </c>
      <c r="BO207" s="612" t="e">
        <f>VLOOKUP(B207,'Concerto Software'!$D$1:$H$3,5,0)</f>
        <v>#N/A</v>
      </c>
      <c r="BP207" s="612" t="e">
        <f>VLOOKUP(B207,'My Captain'!$D$1:$H$4,5,0)</f>
        <v>#N/A</v>
      </c>
      <c r="BQ207" s="612" t="e">
        <f>VLOOKUP(B207,'Finoux Solutions'!$D$2:$H$4,5,0)</f>
        <v>#N/A</v>
      </c>
      <c r="BR207" s="612" t="e">
        <f>VLOOKUP(B207,'MITR Learning'!$D$1:$H$2,5,0)</f>
        <v>#N/A</v>
      </c>
      <c r="BS207" s="612" t="e">
        <f>VLOOKUP(B207,Nucsoft!$D$2:$H$6,5,0)</f>
        <v>#N/A</v>
      </c>
      <c r="BT207" s="612" t="e">
        <f>VLOOKUP(B207,'Paras Cadd'!$D$1:$H$2,5,0)</f>
        <v>#N/A</v>
      </c>
      <c r="BU207" s="612" t="e">
        <f>VLOOKUP(B207,'ICICI Securities'!$D$1:$H$2,5,0)</f>
        <v>#N/A</v>
      </c>
      <c r="BV207" s="612" t="e">
        <f>VLOOKUP(B207,'Citius Tech'!$D$2:$H$5,5,0)</f>
        <v>#N/A</v>
      </c>
      <c r="BW207" s="612" t="e">
        <f>VLOOKUP(B207,'Buzzy Brains'!$D$2:$H$2,5,0)</f>
        <v>#N/A</v>
      </c>
      <c r="BX207" s="612" t="e">
        <f>VLOOKUP(B207,'Decimal Point'!$D$2:$H$2,5,0)</f>
        <v>#N/A</v>
      </c>
      <c r="BY207" s="612" t="e">
        <f>VLOOKUP(B207,'Sankey Business Solutions'!$D$2:$H$3,5,0)</f>
        <v>#N/A</v>
      </c>
      <c r="BZ207" s="612" t="e">
        <f>VLOOKUP(B207,'Nangia &amp; Co LLP'!$D$2:$H$2,5,0)</f>
        <v>#N/A</v>
      </c>
      <c r="CA207" s="612" t="e">
        <f>VLOOKUP(B207,'FIS Solutions India Pvt Ltd'!$D$2:$H$2,5,0)</f>
        <v>#N/A</v>
      </c>
      <c r="CB207" s="612" t="e">
        <f>VLOOKUP(B207,'Delta Technology &amp; Management '!$D$2:$H$16,5,0)</f>
        <v>#N/A</v>
      </c>
      <c r="CC207" s="612" t="e">
        <f>VLOOKUP(B207,'Espoir Networks'!$D$3:$H$11,5,0)</f>
        <v>#N/A</v>
      </c>
      <c r="CD207" s="612" t="e">
        <f>VLOOKUP(B207,'Servosys Solution'!$D$3:$H$5,5,0)</f>
        <v>#N/A</v>
      </c>
      <c r="CE207" s="612" t="e">
        <f>VLOOKUP(B207,'Ribbon Communications'!$D$3:$H$4,5,0)</f>
        <v>#N/A</v>
      </c>
      <c r="CF207" s="612">
        <f t="shared" si="10"/>
        <v>0</v>
      </c>
      <c r="CG207" s="129" t="s">
        <v>134</v>
      </c>
      <c r="CH207" s="129">
        <v>975919102573</v>
      </c>
      <c r="CI207" s="129" t="s">
        <v>134</v>
      </c>
      <c r="CJ207" s="129" t="s">
        <v>11909</v>
      </c>
      <c r="CK207" s="132">
        <v>43282</v>
      </c>
      <c r="CL207" s="129">
        <v>2021</v>
      </c>
      <c r="CM207" s="128" t="s">
        <v>11660</v>
      </c>
      <c r="CN207" s="129">
        <v>413</v>
      </c>
      <c r="CO207" s="133">
        <v>82.6</v>
      </c>
      <c r="CP207" s="129">
        <v>2015</v>
      </c>
      <c r="CQ207" s="129" t="s">
        <v>79</v>
      </c>
      <c r="CR207" s="128" t="s">
        <v>295</v>
      </c>
      <c r="CS207" s="129" t="s">
        <v>81</v>
      </c>
      <c r="CT207" s="133" t="s">
        <v>81</v>
      </c>
      <c r="CU207" s="129" t="s">
        <v>81</v>
      </c>
      <c r="CV207" s="129" t="s">
        <v>81</v>
      </c>
      <c r="CW207" s="131" t="s">
        <v>3011</v>
      </c>
      <c r="CX207" s="131" t="s">
        <v>336</v>
      </c>
      <c r="CY207" s="129">
        <v>643</v>
      </c>
      <c r="CZ207" s="129">
        <v>80.38</v>
      </c>
      <c r="DA207" s="129">
        <v>2018</v>
      </c>
      <c r="DB207" s="129" t="s">
        <v>112</v>
      </c>
      <c r="DC207" s="129" t="s">
        <v>113</v>
      </c>
      <c r="DD207" s="129">
        <v>70.5</v>
      </c>
      <c r="DE207" s="129">
        <v>20.51</v>
      </c>
      <c r="DF207" s="129">
        <v>1</v>
      </c>
      <c r="DG207" s="131" t="s">
        <v>81</v>
      </c>
      <c r="DH207" s="131" t="s">
        <v>81</v>
      </c>
      <c r="DI207" s="134">
        <v>6.23</v>
      </c>
      <c r="DJ207" s="134">
        <v>6.14</v>
      </c>
      <c r="DK207" s="134">
        <v>5.18</v>
      </c>
      <c r="DL207" s="131"/>
      <c r="DM207" s="129">
        <v>17.55</v>
      </c>
      <c r="DN207" s="129">
        <v>5.85</v>
      </c>
      <c r="DO207" s="129"/>
      <c r="DP207" s="131" t="s">
        <v>114</v>
      </c>
      <c r="DQ207" s="129">
        <v>0</v>
      </c>
      <c r="DR207" s="129">
        <v>2</v>
      </c>
      <c r="DS207" s="129" t="s">
        <v>83</v>
      </c>
      <c r="DT207" s="129" t="s">
        <v>83</v>
      </c>
      <c r="DU207" s="129" t="s">
        <v>83</v>
      </c>
      <c r="DV207" s="129" t="s">
        <v>83</v>
      </c>
      <c r="DW207" s="131" t="s">
        <v>83</v>
      </c>
      <c r="DX207" s="131" t="s">
        <v>84</v>
      </c>
      <c r="DY207" s="131" t="s">
        <v>81</v>
      </c>
      <c r="DZ207" s="131" t="s">
        <v>11661</v>
      </c>
      <c r="EA207" s="131" t="s">
        <v>232</v>
      </c>
      <c r="EB207" s="131" t="s">
        <v>11662</v>
      </c>
      <c r="EC207" s="131" t="s">
        <v>88</v>
      </c>
      <c r="ED207" s="131" t="s">
        <v>89</v>
      </c>
      <c r="EE207" s="131" t="s">
        <v>11663</v>
      </c>
      <c r="EF207" s="131" t="s">
        <v>11664</v>
      </c>
      <c r="EG207" s="131" t="s">
        <v>11665</v>
      </c>
      <c r="EH207" s="131" t="s">
        <v>2264</v>
      </c>
      <c r="EI207" s="131" t="s">
        <v>11666</v>
      </c>
      <c r="EJ207" s="135" t="s">
        <v>11667</v>
      </c>
      <c r="EK207" s="135" t="s">
        <v>11668</v>
      </c>
      <c r="EL207" s="135" t="s">
        <v>11669</v>
      </c>
      <c r="EM207" s="135" t="s">
        <v>11670</v>
      </c>
      <c r="EN207" s="131" t="s">
        <v>81</v>
      </c>
    </row>
    <row r="208" spans="1:144" ht="18" thickTop="1" thickBot="1">
      <c r="A208" s="575">
        <f t="shared" si="11"/>
        <v>207</v>
      </c>
      <c r="B208" s="572" t="s">
        <v>587</v>
      </c>
      <c r="C208" s="600" t="s">
        <v>588</v>
      </c>
      <c r="D208" s="570" t="s">
        <v>13209</v>
      </c>
      <c r="E208" s="568" t="str">
        <f t="shared" si="9"/>
        <v>Not Placed</v>
      </c>
      <c r="F208" s="570" t="s">
        <v>12495</v>
      </c>
      <c r="G208" s="570" t="s">
        <v>14084</v>
      </c>
      <c r="H208" s="131" t="str">
        <f>VLOOKUP(B208,ETRX1!C:E,3,0)</f>
        <v>12th + Engineering without live KT</v>
      </c>
      <c r="I208" s="610" t="s">
        <v>589</v>
      </c>
      <c r="J208" s="572">
        <v>21</v>
      </c>
      <c r="K208" s="611" t="s">
        <v>590</v>
      </c>
      <c r="L208" s="611" t="s">
        <v>591</v>
      </c>
      <c r="M208" s="611" t="s">
        <v>592</v>
      </c>
      <c r="N208" s="612" t="s">
        <v>586</v>
      </c>
      <c r="O208" s="612">
        <v>9870482836</v>
      </c>
      <c r="P208" s="612">
        <v>8369619241</v>
      </c>
      <c r="Q208" s="612" t="e">
        <f>VLOOKUP(B208,'TCS CON'!$D$1:$H$98,5,0)</f>
        <v>#N/A</v>
      </c>
      <c r="R208" s="612" t="e">
        <f>VLOOKUP(B208,LTI!$C$1:$H$46,6,0)</f>
        <v>#N/A</v>
      </c>
      <c r="S208" s="612" t="e">
        <f>VLOOKUP(B208,JARO!$E$2:$I$11,5,0)</f>
        <v>#N/A</v>
      </c>
      <c r="T208" s="612" t="e">
        <f>VLOOKUP(B208,Capgemini!$D$3:$H$78,5,0)</f>
        <v>#N/A</v>
      </c>
      <c r="U208" s="612" t="e">
        <f>VLOOKUP(B208,Carwale!$D$1:$H$4,5,0)</f>
        <v>#N/A</v>
      </c>
      <c r="V208" s="612" t="e">
        <f>VLOOKUP(B208,'Interactive Brokers'!E:I,5,0)</f>
        <v>#N/A</v>
      </c>
      <c r="W208" s="612" t="e">
        <f>VLOOKUP(B208,'REL Jio'!E:I,5,0)</f>
        <v>#N/A</v>
      </c>
      <c r="X208" s="612" t="e">
        <f>VLOOKUP(B208,'Sciative Sol'!E:I,5,0)</f>
        <v>#N/A</v>
      </c>
      <c r="Y208" s="612" t="e">
        <f>VLOOKUP(B208,'Hexaware Tech'!E:I,5,0)</f>
        <v>#N/A</v>
      </c>
      <c r="Z208" s="612" t="e">
        <f>VLOOKUP(B208,Axis!D:H,5,0)</f>
        <v>#N/A</v>
      </c>
      <c r="AA208" s="612" t="e">
        <f>VLOOKUP(B208,Ugam!$D$3:$H$26,5,0)</f>
        <v>#N/A</v>
      </c>
      <c r="AB208" s="612" t="e">
        <f>VLOOKUP(B208,Zeus!F:J,5,0)</f>
        <v>#N/A</v>
      </c>
      <c r="AC208" s="612" t="e">
        <f>VLOOKUP(B208,Montran!F:J,5,0)</f>
        <v>#N/A</v>
      </c>
      <c r="AD208" s="612" t="e">
        <f>VLOOKUP(B208,Endurance!G208:L208,5,0)</f>
        <v>#N/A</v>
      </c>
      <c r="AE208" s="612" t="e">
        <f>VLOOKUP(B208,'Swabhav Techlabs'!$F$1:$J$2,5,0)</f>
        <v>#N/A</v>
      </c>
      <c r="AF208" s="612" t="e">
        <f>VLOOKUP(B208,'Quality Kiosk'!$F$1:$J$18,5,0)</f>
        <v>#N/A</v>
      </c>
      <c r="AG208" s="612" t="e">
        <f>VLOOKUP(B208,'Lemon VB'!$F$1:$J$2,5,0)</f>
        <v>#N/A</v>
      </c>
      <c r="AH208" s="612" t="e">
        <f>VLOOKUP(B208,Gocomet!$E$1:$I$3,5,0)</f>
        <v>#N/A</v>
      </c>
      <c r="AI208" s="612" t="e">
        <f>VLOOKUP(B208,'Ingram Micro'!$E$1:$I$8,5,0)</f>
        <v>#N/A</v>
      </c>
      <c r="AJ208" s="612" t="e">
        <f>VLOOKUP(B208,'DePronto Infotech'!$E$1:$I$2,5,0)</f>
        <v>#N/A</v>
      </c>
      <c r="AK208" s="612" t="e">
        <f>VLOOKUP(B208,'Reliance Retail'!$E$1:$I$4,5,0)</f>
        <v>#N/A</v>
      </c>
      <c r="AL208" s="612" t="e">
        <f>VLOOKUP(B208,'Bright Champs'!$D$1:$H$13,5,0)</f>
        <v>#N/A</v>
      </c>
      <c r="AM208" s="612" t="e">
        <f>VLOOKUP(B208,Neosoft!$E$1:$I$12,5,0)</f>
        <v>#N/A</v>
      </c>
      <c r="AN208" s="612" t="e">
        <f>VLOOKUP(B208,Infosys!$E$1:$I$3,5,0)</f>
        <v>#N/A</v>
      </c>
      <c r="AO208" s="612" t="e">
        <f>VLOOKUP(B208,Cerelabs!$E$1:$I$5,5,0)</f>
        <v>#N/A</v>
      </c>
      <c r="AP208" s="612" t="e">
        <f>VLOOKUP(B208,'Neebal Technologies'!$D$1:$H$2,5,0)</f>
        <v>#N/A</v>
      </c>
      <c r="AQ208" s="612" t="e">
        <f>VLOOKUP(B208,'Vertiv Energy'!$D$1:$H$2,5,0)</f>
        <v>#N/A</v>
      </c>
      <c r="AR208" s="612" t="e">
        <f>VLOOKUP(B208,'Acidaes Solutions (CRMNEXT)'!$D$1:$H$3,5,0)</f>
        <v>#N/A</v>
      </c>
      <c r="AS208" s="612" t="e">
        <f>VLOOKUP(B208,Growisto!$D$1:$H$2,5,0)</f>
        <v>#N/A</v>
      </c>
      <c r="AT208" s="612" t="e">
        <f>VLOOKUP(B208,'9.9 Mediaworx - Digit'!$D$1:$H$2,5,0)</f>
        <v>#N/A</v>
      </c>
      <c r="AU208" s="612" t="e">
        <f>VLOOKUP(B208,'Vistaar systems Pvt Ltd'!$D$2:$H$3,5,0)</f>
        <v>#N/A</v>
      </c>
      <c r="AV208" s="612" t="e">
        <f>VLOOKUP(B208,'Course 5i'!$D$2:$H$11,5,0)</f>
        <v>#N/A</v>
      </c>
      <c r="AW208" s="612" t="e">
        <f>VLOOKUP(B208,'Radiant Appliances &amp; Electronic'!$D$1:$H$13,5,0)</f>
        <v>#N/A</v>
      </c>
      <c r="AX208" s="612" t="e">
        <f>VLOOKUP(B208,'Atos Global'!$D$3:$H$27,5,0)</f>
        <v>#N/A</v>
      </c>
      <c r="AY208" s="612" t="e">
        <f>VLOOKUP(B208,'Saama Technologies'!$D$1:$H$2,5,0)</f>
        <v>#N/A</v>
      </c>
      <c r="AZ208" s="612" t="e">
        <f>VLOOKUP(B208,'Multiplier Solutions'!$D$1:$H$2,5,0)</f>
        <v>#N/A</v>
      </c>
      <c r="BA208" s="612" t="e">
        <f>VLOOKUP(B208,GEP!$D$2:$H$5,5,0)</f>
        <v>#N/A</v>
      </c>
      <c r="BB208" s="612" t="e">
        <f>VLOOKUP(B208,Accenture!$D$1:$H$6,5,0)</f>
        <v>#N/A</v>
      </c>
      <c r="BC208" s="612" t="e">
        <f>VLOOKUP(B208,'Endurance International Group'!$D$1:$H$2,5,0)</f>
        <v>#N/A</v>
      </c>
      <c r="BD208" s="612" t="e">
        <f>VLOOKUP(B208,Newgen!$D$1:$H$2,5,0)</f>
        <v>#N/A</v>
      </c>
      <c r="BE208" s="612" t="e">
        <f>VLOOKUP(B208,'3D Incredible'!D208:H208,5,0)</f>
        <v>#N/A</v>
      </c>
      <c r="BF208" s="612" t="e">
        <f>VLOOKUP(B208,'Raja Software Labs'!$D$2:$H$2,5,0)</f>
        <v>#N/A</v>
      </c>
      <c r="BG208" s="612" t="e">
        <f>VLOOKUP(B208,Wipro!$D$1:$H$2,5,0)</f>
        <v>#N/A</v>
      </c>
      <c r="BH208" s="612" t="e">
        <f>VLOOKUP(B208,'Perch Technologies'!$D$2:$H$2,5,0)</f>
        <v>#N/A</v>
      </c>
      <c r="BI208" s="612" t="e">
        <f>VLOOKUP(B208,'Morning Star'!$D$1:$H$6,5,0)</f>
        <v>#N/A</v>
      </c>
      <c r="BJ208" s="612" t="e">
        <f>VLOOKUP(B208,Flexiloans!$D$1:$H$2,5,0)</f>
        <v>#N/A</v>
      </c>
      <c r="BK208" s="612" t="e">
        <f>VLOOKUP(B208,'Thirdware Solutions'!$D$1:$H$2,5,0)</f>
        <v>#N/A</v>
      </c>
      <c r="BL208" s="612" t="e">
        <f>VLOOKUP(B208,Tescom!$D$1:$H$8,5,0)</f>
        <v>#N/A</v>
      </c>
      <c r="BM208" s="612" t="e">
        <f>VLOOKUP(B208,'Cogno AI'!$D$1:$H$2,5,0)</f>
        <v>#N/A</v>
      </c>
      <c r="BN208" s="612" t="e">
        <f>VLOOKUP(B208,'ABM Knowledgeware'!$D$1:$H$2,5,0)</f>
        <v>#N/A</v>
      </c>
      <c r="BO208" s="612" t="e">
        <f>VLOOKUP(B208,'Concerto Software'!$D$1:$H$3,5,0)</f>
        <v>#N/A</v>
      </c>
      <c r="BP208" s="612" t="e">
        <f>VLOOKUP(B208,'My Captain'!$D$1:$H$4,5,0)</f>
        <v>#N/A</v>
      </c>
      <c r="BQ208" s="612" t="e">
        <f>VLOOKUP(B208,'Finoux Solutions'!$D$2:$H$4,5,0)</f>
        <v>#N/A</v>
      </c>
      <c r="BR208" s="612" t="e">
        <f>VLOOKUP(B208,'MITR Learning'!$D$1:$H$2,5,0)</f>
        <v>#N/A</v>
      </c>
      <c r="BS208" s="612" t="e">
        <f>VLOOKUP(B208,Nucsoft!$D$2:$H$6,5,0)</f>
        <v>#N/A</v>
      </c>
      <c r="BT208" s="612" t="e">
        <f>VLOOKUP(B208,'Paras Cadd'!$D$1:$H$2,5,0)</f>
        <v>#N/A</v>
      </c>
      <c r="BU208" s="612" t="e">
        <f>VLOOKUP(B208,'ICICI Securities'!$D$1:$H$2,5,0)</f>
        <v>#N/A</v>
      </c>
      <c r="BV208" s="612" t="e">
        <f>VLOOKUP(B208,'Citius Tech'!$D$2:$H$5,5,0)</f>
        <v>#N/A</v>
      </c>
      <c r="BW208" s="612" t="e">
        <f>VLOOKUP(B208,'Buzzy Brains'!$D$2:$H$2,5,0)</f>
        <v>#N/A</v>
      </c>
      <c r="BX208" s="612" t="e">
        <f>VLOOKUP(B208,'Decimal Point'!$D$2:$H$2,5,0)</f>
        <v>#N/A</v>
      </c>
      <c r="BY208" s="612" t="e">
        <f>VLOOKUP(B208,'Sankey Business Solutions'!$D$2:$H$3,5,0)</f>
        <v>#N/A</v>
      </c>
      <c r="BZ208" s="612" t="e">
        <f>VLOOKUP(B208,'Nangia &amp; Co LLP'!$D$2:$H$2,5,0)</f>
        <v>#N/A</v>
      </c>
      <c r="CA208" s="612" t="e">
        <f>VLOOKUP(B208,'FIS Solutions India Pvt Ltd'!$D$2:$H$2,5,0)</f>
        <v>#N/A</v>
      </c>
      <c r="CB208" s="612" t="e">
        <f>VLOOKUP(B208,'Delta Technology &amp; Management '!$D$2:$H$16,5,0)</f>
        <v>#N/A</v>
      </c>
      <c r="CC208" s="612" t="e">
        <f>VLOOKUP(B208,'Espoir Networks'!$D$3:$H$11,5,0)</f>
        <v>#N/A</v>
      </c>
      <c r="CD208" s="612" t="e">
        <f>VLOOKUP(B208,'Servosys Solution'!$D$3:$H$5,5,0)</f>
        <v>#N/A</v>
      </c>
      <c r="CE208" s="612" t="e">
        <f>VLOOKUP(B208,'Ribbon Communications'!$D$3:$H$4,5,0)</f>
        <v>#N/A</v>
      </c>
      <c r="CF208" s="612">
        <f t="shared" si="10"/>
        <v>0</v>
      </c>
      <c r="CG208" s="129" t="s">
        <v>593</v>
      </c>
      <c r="CH208" s="129">
        <v>415697095942</v>
      </c>
      <c r="CI208" s="129" t="s">
        <v>594</v>
      </c>
      <c r="CJ208" s="129" t="s">
        <v>11739</v>
      </c>
      <c r="CK208" s="132">
        <v>42917</v>
      </c>
      <c r="CL208" s="129">
        <v>2021</v>
      </c>
      <c r="CM208" s="128" t="s">
        <v>11976</v>
      </c>
      <c r="CN208" s="129">
        <v>447</v>
      </c>
      <c r="CO208" s="133">
        <v>89.4</v>
      </c>
      <c r="CP208" s="129">
        <v>2015</v>
      </c>
      <c r="CQ208" s="129" t="s">
        <v>79</v>
      </c>
      <c r="CR208" s="128" t="s">
        <v>597</v>
      </c>
      <c r="CS208" s="129">
        <v>501</v>
      </c>
      <c r="CT208" s="133">
        <v>77.08</v>
      </c>
      <c r="CU208" s="129">
        <v>2017</v>
      </c>
      <c r="CV208" s="129" t="s">
        <v>79</v>
      </c>
      <c r="CW208" s="131" t="s">
        <v>245</v>
      </c>
      <c r="CX208" s="131" t="s">
        <v>245</v>
      </c>
      <c r="CY208" s="129" t="s">
        <v>245</v>
      </c>
      <c r="CZ208" s="129" t="s">
        <v>245</v>
      </c>
      <c r="DA208" s="129" t="s">
        <v>245</v>
      </c>
      <c r="DB208" s="129" t="s">
        <v>81</v>
      </c>
      <c r="DC208" s="129" t="s">
        <v>81</v>
      </c>
      <c r="DD208" s="129" t="s">
        <v>81</v>
      </c>
      <c r="DE208" s="129" t="s">
        <v>245</v>
      </c>
      <c r="DF208" s="129">
        <v>0</v>
      </c>
      <c r="DG208" s="134">
        <v>6.74</v>
      </c>
      <c r="DH208" s="134">
        <v>6.33</v>
      </c>
      <c r="DI208" s="134">
        <v>7.15</v>
      </c>
      <c r="DJ208" s="134">
        <v>7</v>
      </c>
      <c r="DK208" s="134">
        <v>6.67</v>
      </c>
      <c r="DL208" s="131"/>
      <c r="DM208" s="129">
        <v>33.89</v>
      </c>
      <c r="DN208" s="129">
        <v>6.77</v>
      </c>
      <c r="DO208" s="129"/>
      <c r="DP208" s="131" t="s">
        <v>138</v>
      </c>
      <c r="DQ208" s="129">
        <v>0</v>
      </c>
      <c r="DR208" s="129">
        <v>0</v>
      </c>
      <c r="DS208" s="129" t="s">
        <v>83</v>
      </c>
      <c r="DT208" s="129" t="s">
        <v>83</v>
      </c>
      <c r="DU208" s="129" t="s">
        <v>83</v>
      </c>
      <c r="DV208" s="129" t="s">
        <v>83</v>
      </c>
      <c r="DW208" s="131" t="s">
        <v>83</v>
      </c>
      <c r="DX208" s="131" t="s">
        <v>84</v>
      </c>
      <c r="DY208" s="131" t="s">
        <v>245</v>
      </c>
      <c r="DZ208" s="131" t="s">
        <v>598</v>
      </c>
      <c r="EA208" s="131" t="s">
        <v>599</v>
      </c>
      <c r="EB208" s="131" t="s">
        <v>600</v>
      </c>
      <c r="EC208" s="131" t="s">
        <v>601</v>
      </c>
      <c r="ED208" s="131" t="s">
        <v>89</v>
      </c>
      <c r="EE208" s="131" t="s">
        <v>245</v>
      </c>
      <c r="EF208" s="131" t="s">
        <v>602</v>
      </c>
      <c r="EG208" s="131" t="s">
        <v>603</v>
      </c>
      <c r="EH208" s="131" t="s">
        <v>604</v>
      </c>
      <c r="EI208" s="131" t="s">
        <v>605</v>
      </c>
      <c r="EJ208" s="135" t="s">
        <v>606</v>
      </c>
      <c r="EK208" s="135" t="s">
        <v>607</v>
      </c>
      <c r="EL208" s="135" t="s">
        <v>608</v>
      </c>
      <c r="EM208" s="135" t="s">
        <v>609</v>
      </c>
      <c r="EN208" s="131" t="s">
        <v>81</v>
      </c>
    </row>
    <row r="209" spans="1:144" ht="18" thickTop="1" thickBot="1">
      <c r="A209" s="575">
        <f t="shared" si="11"/>
        <v>208</v>
      </c>
      <c r="B209" s="572" t="s">
        <v>974</v>
      </c>
      <c r="C209" s="600" t="s">
        <v>975</v>
      </c>
      <c r="D209" s="570" t="s">
        <v>13209</v>
      </c>
      <c r="E209" s="568" t="str">
        <f t="shared" si="9"/>
        <v>Not Placed</v>
      </c>
      <c r="F209" s="570" t="s">
        <v>12495</v>
      </c>
      <c r="G209" s="570" t="s">
        <v>14084</v>
      </c>
      <c r="H209" s="131" t="str">
        <f>VLOOKUP(B209,ETRX1!C:E,3,0)</f>
        <v>12th + Engineering without live KT</v>
      </c>
      <c r="I209" s="610" t="s">
        <v>976</v>
      </c>
      <c r="J209" s="572">
        <v>20</v>
      </c>
      <c r="K209" s="611" t="s">
        <v>977</v>
      </c>
      <c r="L209" s="611" t="s">
        <v>73</v>
      </c>
      <c r="M209" s="611" t="s">
        <v>978</v>
      </c>
      <c r="N209" s="612" t="s">
        <v>973</v>
      </c>
      <c r="O209" s="612">
        <v>2224026447</v>
      </c>
      <c r="P209" s="612">
        <v>7045259048</v>
      </c>
      <c r="Q209" s="612" t="e">
        <f>VLOOKUP(B209,'TCS CON'!$D$1:$H$98,5,0)</f>
        <v>#N/A</v>
      </c>
      <c r="R209" s="612" t="e">
        <f>VLOOKUP(B209,LTI!$C$1:$H$46,6,0)</f>
        <v>#N/A</v>
      </c>
      <c r="S209" s="612" t="e">
        <f>VLOOKUP(B209,JARO!$E$2:$I$11,5,0)</f>
        <v>#N/A</v>
      </c>
      <c r="T209" s="612" t="e">
        <f>VLOOKUP(B209,Capgemini!$D$3:$H$78,5,0)</f>
        <v>#N/A</v>
      </c>
      <c r="U209" s="612" t="e">
        <f>VLOOKUP(B209,Carwale!$D$1:$H$4,5,0)</f>
        <v>#N/A</v>
      </c>
      <c r="V209" s="612" t="e">
        <f>VLOOKUP(B209,'Interactive Brokers'!E:I,5,0)</f>
        <v>#N/A</v>
      </c>
      <c r="W209" s="612" t="e">
        <f>VLOOKUP(B209,'REL Jio'!E:I,5,0)</f>
        <v>#N/A</v>
      </c>
      <c r="X209" s="612" t="e">
        <f>VLOOKUP(B209,'Sciative Sol'!E:I,5,0)</f>
        <v>#N/A</v>
      </c>
      <c r="Y209" s="612" t="e">
        <f>VLOOKUP(B209,'Hexaware Tech'!E:I,5,0)</f>
        <v>#N/A</v>
      </c>
      <c r="Z209" s="612" t="e">
        <f>VLOOKUP(B209,Axis!D:H,5,0)</f>
        <v>#N/A</v>
      </c>
      <c r="AA209" s="612" t="e">
        <f>VLOOKUP(B209,Ugam!$D$3:$H$26,5,0)</f>
        <v>#N/A</v>
      </c>
      <c r="AB209" s="612" t="e">
        <f>VLOOKUP(B209,Zeus!F:J,5,0)</f>
        <v>#N/A</v>
      </c>
      <c r="AC209" s="612" t="e">
        <f>VLOOKUP(B209,Montran!F:J,5,0)</f>
        <v>#N/A</v>
      </c>
      <c r="AD209" s="612" t="e">
        <f>VLOOKUP(B209,Endurance!G209:L209,5,0)</f>
        <v>#N/A</v>
      </c>
      <c r="AE209" s="612" t="e">
        <f>VLOOKUP(B209,'Swabhav Techlabs'!$F$1:$J$2,5,0)</f>
        <v>#N/A</v>
      </c>
      <c r="AF209" s="612" t="e">
        <f>VLOOKUP(B209,'Quality Kiosk'!$F$1:$J$18,5,0)</f>
        <v>#N/A</v>
      </c>
      <c r="AG209" s="612" t="e">
        <f>VLOOKUP(B209,'Lemon VB'!$F$1:$J$2,5,0)</f>
        <v>#N/A</v>
      </c>
      <c r="AH209" s="612" t="e">
        <f>VLOOKUP(B209,Gocomet!$E$1:$I$3,5,0)</f>
        <v>#N/A</v>
      </c>
      <c r="AI209" s="612" t="e">
        <f>VLOOKUP(B209,'Ingram Micro'!$E$1:$I$8,5,0)</f>
        <v>#N/A</v>
      </c>
      <c r="AJ209" s="612" t="e">
        <f>VLOOKUP(B209,'DePronto Infotech'!$E$1:$I$2,5,0)</f>
        <v>#N/A</v>
      </c>
      <c r="AK209" s="612" t="e">
        <f>VLOOKUP(B209,'Reliance Retail'!$E$1:$I$4,5,0)</f>
        <v>#N/A</v>
      </c>
      <c r="AL209" s="612" t="e">
        <f>VLOOKUP(B209,'Bright Champs'!$D$1:$H$13,5,0)</f>
        <v>#N/A</v>
      </c>
      <c r="AM209" s="612" t="e">
        <f>VLOOKUP(B209,Neosoft!$E$1:$I$12,5,0)</f>
        <v>#N/A</v>
      </c>
      <c r="AN209" s="612" t="e">
        <f>VLOOKUP(B209,Infosys!$E$1:$I$3,5,0)</f>
        <v>#N/A</v>
      </c>
      <c r="AO209" s="612" t="e">
        <f>VLOOKUP(B209,Cerelabs!$E$1:$I$5,5,0)</f>
        <v>#N/A</v>
      </c>
      <c r="AP209" s="612" t="e">
        <f>VLOOKUP(B209,'Neebal Technologies'!$D$1:$H$2,5,0)</f>
        <v>#N/A</v>
      </c>
      <c r="AQ209" s="612" t="e">
        <f>VLOOKUP(B209,'Vertiv Energy'!$D$1:$H$2,5,0)</f>
        <v>#N/A</v>
      </c>
      <c r="AR209" s="612" t="e">
        <f>VLOOKUP(B209,'Acidaes Solutions (CRMNEXT)'!$D$1:$H$3,5,0)</f>
        <v>#N/A</v>
      </c>
      <c r="AS209" s="612" t="e">
        <f>VLOOKUP(B209,Growisto!$D$1:$H$2,5,0)</f>
        <v>#N/A</v>
      </c>
      <c r="AT209" s="612" t="e">
        <f>VLOOKUP(B209,'9.9 Mediaworx - Digit'!$D$1:$H$2,5,0)</f>
        <v>#N/A</v>
      </c>
      <c r="AU209" s="612" t="e">
        <f>VLOOKUP(B209,'Vistaar systems Pvt Ltd'!$D$2:$H$3,5,0)</f>
        <v>#N/A</v>
      </c>
      <c r="AV209" s="612" t="e">
        <f>VLOOKUP(B209,'Course 5i'!$D$2:$H$11,5,0)</f>
        <v>#N/A</v>
      </c>
      <c r="AW209" s="612" t="e">
        <f>VLOOKUP(B209,'Radiant Appliances &amp; Electronic'!$D$1:$H$13,5,0)</f>
        <v>#N/A</v>
      </c>
      <c r="AX209" s="612" t="e">
        <f>VLOOKUP(B209,'Atos Global'!$D$3:$H$27,5,0)</f>
        <v>#N/A</v>
      </c>
      <c r="AY209" s="612" t="e">
        <f>VLOOKUP(B209,'Saama Technologies'!$D$1:$H$2,5,0)</f>
        <v>#N/A</v>
      </c>
      <c r="AZ209" s="612" t="e">
        <f>VLOOKUP(B209,'Multiplier Solutions'!$D$1:$H$2,5,0)</f>
        <v>#N/A</v>
      </c>
      <c r="BA209" s="612" t="e">
        <f>VLOOKUP(B209,GEP!$D$2:$H$5,5,0)</f>
        <v>#N/A</v>
      </c>
      <c r="BB209" s="612" t="e">
        <f>VLOOKUP(B209,Accenture!$D$1:$H$6,5,0)</f>
        <v>#N/A</v>
      </c>
      <c r="BC209" s="612" t="e">
        <f>VLOOKUP(B209,'Endurance International Group'!$D$1:$H$2,5,0)</f>
        <v>#N/A</v>
      </c>
      <c r="BD209" s="612" t="e">
        <f>VLOOKUP(B209,Newgen!$D$1:$H$2,5,0)</f>
        <v>#N/A</v>
      </c>
      <c r="BE209" s="612" t="e">
        <f>VLOOKUP(B209,'3D Incredible'!D209:H209,5,0)</f>
        <v>#N/A</v>
      </c>
      <c r="BF209" s="612" t="e">
        <f>VLOOKUP(B209,'Raja Software Labs'!$D$2:$H$2,5,0)</f>
        <v>#N/A</v>
      </c>
      <c r="BG209" s="612" t="e">
        <f>VLOOKUP(B209,Wipro!$D$1:$H$2,5,0)</f>
        <v>#N/A</v>
      </c>
      <c r="BH209" s="612" t="e">
        <f>VLOOKUP(B209,'Perch Technologies'!$D$2:$H$2,5,0)</f>
        <v>#N/A</v>
      </c>
      <c r="BI209" s="612" t="e">
        <f>VLOOKUP(B209,'Morning Star'!$D$1:$H$6,5,0)</f>
        <v>#N/A</v>
      </c>
      <c r="BJ209" s="612" t="e">
        <f>VLOOKUP(B209,Flexiloans!$D$1:$H$2,5,0)</f>
        <v>#N/A</v>
      </c>
      <c r="BK209" s="612" t="e">
        <f>VLOOKUP(B209,'Thirdware Solutions'!$D$1:$H$2,5,0)</f>
        <v>#N/A</v>
      </c>
      <c r="BL209" s="612" t="e">
        <f>VLOOKUP(B209,Tescom!$D$1:$H$8,5,0)</f>
        <v>#N/A</v>
      </c>
      <c r="BM209" s="612" t="e">
        <f>VLOOKUP(B209,'Cogno AI'!$D$1:$H$2,5,0)</f>
        <v>#N/A</v>
      </c>
      <c r="BN209" s="612" t="e">
        <f>VLOOKUP(B209,'ABM Knowledgeware'!$D$1:$H$2,5,0)</f>
        <v>#N/A</v>
      </c>
      <c r="BO209" s="612" t="e">
        <f>VLOOKUP(B209,'Concerto Software'!$D$1:$H$3,5,0)</f>
        <v>#N/A</v>
      </c>
      <c r="BP209" s="612" t="e">
        <f>VLOOKUP(B209,'My Captain'!$D$1:$H$4,5,0)</f>
        <v>#N/A</v>
      </c>
      <c r="BQ209" s="612" t="e">
        <f>VLOOKUP(B209,'Finoux Solutions'!$D$2:$H$4,5,0)</f>
        <v>#N/A</v>
      </c>
      <c r="BR209" s="612" t="e">
        <f>VLOOKUP(B209,'MITR Learning'!$D$1:$H$2,5,0)</f>
        <v>#N/A</v>
      </c>
      <c r="BS209" s="612" t="e">
        <f>VLOOKUP(B209,Nucsoft!$D$2:$H$6,5,0)</f>
        <v>#N/A</v>
      </c>
      <c r="BT209" s="612" t="e">
        <f>VLOOKUP(B209,'Paras Cadd'!$D$1:$H$2,5,0)</f>
        <v>#N/A</v>
      </c>
      <c r="BU209" s="612" t="e">
        <f>VLOOKUP(B209,'ICICI Securities'!$D$1:$H$2,5,0)</f>
        <v>#N/A</v>
      </c>
      <c r="BV209" s="612" t="e">
        <f>VLOOKUP(B209,'Citius Tech'!$D$2:$H$5,5,0)</f>
        <v>#N/A</v>
      </c>
      <c r="BW209" s="612" t="e">
        <f>VLOOKUP(B209,'Buzzy Brains'!$D$2:$H$2,5,0)</f>
        <v>#N/A</v>
      </c>
      <c r="BX209" s="612" t="e">
        <f>VLOOKUP(B209,'Decimal Point'!$D$2:$H$2,5,0)</f>
        <v>#N/A</v>
      </c>
      <c r="BY209" s="612" t="e">
        <f>VLOOKUP(B209,'Sankey Business Solutions'!$D$2:$H$3,5,0)</f>
        <v>#N/A</v>
      </c>
      <c r="BZ209" s="612" t="e">
        <f>VLOOKUP(B209,'Nangia &amp; Co LLP'!$D$2:$H$2,5,0)</f>
        <v>#N/A</v>
      </c>
      <c r="CA209" s="612" t="e">
        <f>VLOOKUP(B209,'FIS Solutions India Pvt Ltd'!$D$2:$H$2,5,0)</f>
        <v>#N/A</v>
      </c>
      <c r="CB209" s="612" t="e">
        <f>VLOOKUP(B209,'Delta Technology &amp; Management '!$D$2:$H$16,5,0)</f>
        <v>#N/A</v>
      </c>
      <c r="CC209" s="612" t="e">
        <f>VLOOKUP(B209,'Espoir Networks'!$D$3:$H$11,5,0)</f>
        <v>#N/A</v>
      </c>
      <c r="CD209" s="612" t="e">
        <f>VLOOKUP(B209,'Servosys Solution'!$D$3:$H$5,5,0)</f>
        <v>#N/A</v>
      </c>
      <c r="CE209" s="612" t="e">
        <f>VLOOKUP(B209,'Ribbon Communications'!$D$3:$H$4,5,0)</f>
        <v>#N/A</v>
      </c>
      <c r="CF209" s="612">
        <f t="shared" si="10"/>
        <v>0</v>
      </c>
      <c r="CG209" s="129" t="s">
        <v>979</v>
      </c>
      <c r="CH209" s="129">
        <v>520069114831</v>
      </c>
      <c r="CI209" s="129" t="s">
        <v>134</v>
      </c>
      <c r="CJ209" s="129" t="s">
        <v>11739</v>
      </c>
      <c r="CK209" s="132">
        <v>42917</v>
      </c>
      <c r="CL209" s="129">
        <v>2021</v>
      </c>
      <c r="CM209" s="128" t="s">
        <v>980</v>
      </c>
      <c r="CN209" s="129">
        <v>389</v>
      </c>
      <c r="CO209" s="133">
        <v>77.8</v>
      </c>
      <c r="CP209" s="129">
        <v>2015</v>
      </c>
      <c r="CQ209" s="129" t="s">
        <v>276</v>
      </c>
      <c r="CR209" s="128" t="s">
        <v>980</v>
      </c>
      <c r="CS209" s="129">
        <v>385</v>
      </c>
      <c r="CT209" s="133">
        <v>77</v>
      </c>
      <c r="CU209" s="129">
        <v>2017</v>
      </c>
      <c r="CV209" s="129" t="s">
        <v>276</v>
      </c>
      <c r="CW209" s="131" t="s">
        <v>81</v>
      </c>
      <c r="CX209" s="131" t="s">
        <v>81</v>
      </c>
      <c r="CY209" s="129" t="s">
        <v>81</v>
      </c>
      <c r="CZ209" s="129" t="s">
        <v>81</v>
      </c>
      <c r="DA209" s="129" t="s">
        <v>81</v>
      </c>
      <c r="DB209" s="129" t="s">
        <v>81</v>
      </c>
      <c r="DC209" s="129" t="s">
        <v>81</v>
      </c>
      <c r="DD209" s="129" t="s">
        <v>81</v>
      </c>
      <c r="DE209" s="129" t="s">
        <v>81</v>
      </c>
      <c r="DF209" s="129">
        <v>0</v>
      </c>
      <c r="DG209" s="134">
        <v>6.61</v>
      </c>
      <c r="DH209" s="134">
        <v>6.98</v>
      </c>
      <c r="DI209" s="134">
        <v>7.08</v>
      </c>
      <c r="DJ209" s="134">
        <v>6.83</v>
      </c>
      <c r="DK209" s="134">
        <v>6.81</v>
      </c>
      <c r="DL209" s="134">
        <v>7.96</v>
      </c>
      <c r="DM209" s="129">
        <v>42.27</v>
      </c>
      <c r="DN209" s="129">
        <v>7.0449999999999999</v>
      </c>
      <c r="DO209" s="129"/>
      <c r="DP209" s="131" t="s">
        <v>82</v>
      </c>
      <c r="DQ209" s="129">
        <v>0</v>
      </c>
      <c r="DR209" s="129">
        <v>1</v>
      </c>
      <c r="DS209" s="129" t="s">
        <v>83</v>
      </c>
      <c r="DT209" s="129" t="s">
        <v>83</v>
      </c>
      <c r="DU209" s="129" t="s">
        <v>83</v>
      </c>
      <c r="DV209" s="129" t="s">
        <v>83</v>
      </c>
      <c r="DW209" s="131" t="s">
        <v>83</v>
      </c>
      <c r="DX209" s="131" t="s">
        <v>84</v>
      </c>
      <c r="DY209" s="131" t="s">
        <v>81</v>
      </c>
      <c r="DZ209" s="131" t="s">
        <v>981</v>
      </c>
      <c r="EA209" s="131" t="s">
        <v>982</v>
      </c>
      <c r="EB209" s="131" t="s">
        <v>983</v>
      </c>
      <c r="EC209" s="131" t="s">
        <v>984</v>
      </c>
      <c r="ED209" s="131" t="s">
        <v>89</v>
      </c>
      <c r="EE209" s="131" t="s">
        <v>985</v>
      </c>
      <c r="EF209" s="131" t="s">
        <v>986</v>
      </c>
      <c r="EG209" s="131" t="s">
        <v>987</v>
      </c>
      <c r="EH209" s="131" t="s">
        <v>538</v>
      </c>
      <c r="EI209" s="131" t="s">
        <v>988</v>
      </c>
      <c r="EJ209" s="135" t="s">
        <v>989</v>
      </c>
      <c r="EK209" s="135" t="s">
        <v>990</v>
      </c>
      <c r="EL209" s="135" t="s">
        <v>991</v>
      </c>
      <c r="EM209" s="135" t="s">
        <v>992</v>
      </c>
      <c r="EN209" s="131" t="s">
        <v>81</v>
      </c>
    </row>
    <row r="210" spans="1:144" ht="18" thickTop="1" thickBot="1">
      <c r="A210" s="575">
        <f t="shared" si="11"/>
        <v>209</v>
      </c>
      <c r="B210" s="572" t="s">
        <v>1704</v>
      </c>
      <c r="C210" s="600" t="s">
        <v>1705</v>
      </c>
      <c r="D210" s="570" t="s">
        <v>13209</v>
      </c>
      <c r="E210" s="568" t="str">
        <f t="shared" si="9"/>
        <v>Placed</v>
      </c>
      <c r="F210" s="570" t="s">
        <v>12495</v>
      </c>
      <c r="G210" s="570" t="s">
        <v>14084</v>
      </c>
      <c r="H210" s="131" t="str">
        <f>VLOOKUP(B210,ETRX1!C:E,3,0)</f>
        <v>12th + Engineering without live KT</v>
      </c>
      <c r="I210" s="610" t="s">
        <v>1706</v>
      </c>
      <c r="J210" s="572">
        <v>21</v>
      </c>
      <c r="K210" s="611" t="s">
        <v>1707</v>
      </c>
      <c r="L210" s="611" t="s">
        <v>73</v>
      </c>
      <c r="M210" s="611" t="s">
        <v>1708</v>
      </c>
      <c r="N210" s="612" t="s">
        <v>1703</v>
      </c>
      <c r="O210" s="612">
        <v>7021945395</v>
      </c>
      <c r="P210" s="612">
        <v>9326836081</v>
      </c>
      <c r="Q210" s="612" t="e">
        <f>VLOOKUP(B210,'TCS CON'!$D$1:$H$98,5,0)</f>
        <v>#N/A</v>
      </c>
      <c r="R210" s="612" t="e">
        <f>VLOOKUP(B210,LTI!$C$1:$H$46,6,0)</f>
        <v>#N/A</v>
      </c>
      <c r="S210" s="612" t="e">
        <f>VLOOKUP(B210,JARO!$E$2:$I$11,5,0)</f>
        <v>#N/A</v>
      </c>
      <c r="T210" s="612" t="e">
        <f>VLOOKUP(B210,Capgemini!$D$3:$H$78,5,0)</f>
        <v>#N/A</v>
      </c>
      <c r="U210" s="612" t="e">
        <f>VLOOKUP(B210,Carwale!$D$1:$H$4,5,0)</f>
        <v>#N/A</v>
      </c>
      <c r="V210" s="612" t="e">
        <f>VLOOKUP(B210,'Interactive Brokers'!E:I,5,0)</f>
        <v>#N/A</v>
      </c>
      <c r="W210" s="612" t="e">
        <f>VLOOKUP(B210,'REL Jio'!E:I,5,0)</f>
        <v>#N/A</v>
      </c>
      <c r="X210" s="612" t="e">
        <f>VLOOKUP(B210,'Sciative Sol'!E:I,5,0)</f>
        <v>#N/A</v>
      </c>
      <c r="Y210" s="612" t="e">
        <f>VLOOKUP(B210,'Hexaware Tech'!E:I,5,0)</f>
        <v>#N/A</v>
      </c>
      <c r="Z210" s="612" t="e">
        <f>VLOOKUP(B210,Axis!D:H,5,0)</f>
        <v>#N/A</v>
      </c>
      <c r="AA210" s="612" t="e">
        <f>VLOOKUP(B210,Ugam!$D$3:$H$26,5,0)</f>
        <v>#N/A</v>
      </c>
      <c r="AB210" s="612" t="e">
        <f>VLOOKUP(B210,Zeus!F:J,5,0)</f>
        <v>#N/A</v>
      </c>
      <c r="AC210" s="612" t="e">
        <f>VLOOKUP(B210,Montran!F:J,5,0)</f>
        <v>#N/A</v>
      </c>
      <c r="AD210" s="612" t="e">
        <f>VLOOKUP(B210,Endurance!G210:L210,5,0)</f>
        <v>#N/A</v>
      </c>
      <c r="AE210" s="612" t="e">
        <f>VLOOKUP(B210,'Swabhav Techlabs'!$F$1:$J$2,5,0)</f>
        <v>#N/A</v>
      </c>
      <c r="AF210" s="612" t="e">
        <f>VLOOKUP(B210,'Quality Kiosk'!$F$1:$J$18,5,0)</f>
        <v>#N/A</v>
      </c>
      <c r="AG210" s="612" t="e">
        <f>VLOOKUP(B210,'Lemon VB'!$F$1:$J$2,5,0)</f>
        <v>#N/A</v>
      </c>
      <c r="AH210" s="612" t="e">
        <f>VLOOKUP(B210,Gocomet!$E$1:$I$3,5,0)</f>
        <v>#N/A</v>
      </c>
      <c r="AI210" s="612" t="e">
        <f>VLOOKUP(B210,'Ingram Micro'!$E$1:$I$8,5,0)</f>
        <v>#N/A</v>
      </c>
      <c r="AJ210" s="612" t="e">
        <f>VLOOKUP(B210,'DePronto Infotech'!$E$1:$I$2,5,0)</f>
        <v>#N/A</v>
      </c>
      <c r="AK210" s="612">
        <f>VLOOKUP(B210,'Reliance Retail'!$E$1:$I$4,5,0)</f>
        <v>350000</v>
      </c>
      <c r="AL210" s="612" t="e">
        <f>VLOOKUP(B210,'Bright Champs'!$D$1:$H$13,5,0)</f>
        <v>#N/A</v>
      </c>
      <c r="AM210" s="612" t="e">
        <f>VLOOKUP(B210,Neosoft!$E$1:$I$12,5,0)</f>
        <v>#N/A</v>
      </c>
      <c r="AN210" s="612" t="e">
        <f>VLOOKUP(B210,Infosys!$E$1:$I$3,5,0)</f>
        <v>#N/A</v>
      </c>
      <c r="AO210" s="612" t="e">
        <f>VLOOKUP(B210,Cerelabs!$E$1:$I$5,5,0)</f>
        <v>#N/A</v>
      </c>
      <c r="AP210" s="612" t="e">
        <f>VLOOKUP(B210,'Neebal Technologies'!$D$1:$H$2,5,0)</f>
        <v>#N/A</v>
      </c>
      <c r="AQ210" s="612">
        <f>VLOOKUP(B210,'Vertiv Energy'!$D$1:$H$2,5,0)</f>
        <v>450000</v>
      </c>
      <c r="AR210" s="612" t="e">
        <f>VLOOKUP(B210,'Acidaes Solutions (CRMNEXT)'!$D$1:$H$3,5,0)</f>
        <v>#N/A</v>
      </c>
      <c r="AS210" s="612" t="e">
        <f>VLOOKUP(B210,Growisto!$D$1:$H$2,5,0)</f>
        <v>#N/A</v>
      </c>
      <c r="AT210" s="612" t="e">
        <f>VLOOKUP(B210,'9.9 Mediaworx - Digit'!$D$1:$H$2,5,0)</f>
        <v>#N/A</v>
      </c>
      <c r="AU210" s="612" t="e">
        <f>VLOOKUP(B210,'Vistaar systems Pvt Ltd'!$D$2:$H$3,5,0)</f>
        <v>#N/A</v>
      </c>
      <c r="AV210" s="612" t="e">
        <f>VLOOKUP(B210,'Course 5i'!$D$2:$H$11,5,0)</f>
        <v>#N/A</v>
      </c>
      <c r="AW210" s="612" t="e">
        <f>VLOOKUP(B210,'Radiant Appliances &amp; Electronic'!$D$1:$H$13,5,0)</f>
        <v>#N/A</v>
      </c>
      <c r="AX210" s="612" t="e">
        <f>VLOOKUP(B210,'Atos Global'!$D$3:$H$27,5,0)</f>
        <v>#N/A</v>
      </c>
      <c r="AY210" s="612" t="e">
        <f>VLOOKUP(B210,'Saama Technologies'!$D$1:$H$2,5,0)</f>
        <v>#N/A</v>
      </c>
      <c r="AZ210" s="612" t="e">
        <f>VLOOKUP(B210,'Multiplier Solutions'!$D$1:$H$2,5,0)</f>
        <v>#N/A</v>
      </c>
      <c r="BA210" s="612" t="e">
        <f>VLOOKUP(B210,GEP!$D$2:$H$5,5,0)</f>
        <v>#N/A</v>
      </c>
      <c r="BB210" s="612" t="e">
        <f>VLOOKUP(B210,Accenture!$D$1:$H$6,5,0)</f>
        <v>#N/A</v>
      </c>
      <c r="BC210" s="612" t="e">
        <f>VLOOKUP(B210,'Endurance International Group'!$D$1:$H$2,5,0)</f>
        <v>#N/A</v>
      </c>
      <c r="BD210" s="612" t="e">
        <f>VLOOKUP(B210,Newgen!$D$1:$H$2,5,0)</f>
        <v>#N/A</v>
      </c>
      <c r="BE210" s="612" t="e">
        <f>VLOOKUP(B210,'3D Incredible'!D210:H210,5,0)</f>
        <v>#N/A</v>
      </c>
      <c r="BF210" s="612" t="e">
        <f>VLOOKUP(B210,'Raja Software Labs'!$D$2:$H$2,5,0)</f>
        <v>#N/A</v>
      </c>
      <c r="BG210" s="612" t="e">
        <f>VLOOKUP(B210,Wipro!$D$1:$H$2,5,0)</f>
        <v>#N/A</v>
      </c>
      <c r="BH210" s="612" t="e">
        <f>VLOOKUP(B210,'Perch Technologies'!$D$2:$H$2,5,0)</f>
        <v>#N/A</v>
      </c>
      <c r="BI210" s="612" t="e">
        <f>VLOOKUP(B210,'Morning Star'!$D$1:$H$6,5,0)</f>
        <v>#N/A</v>
      </c>
      <c r="BJ210" s="612" t="e">
        <f>VLOOKUP(B210,Flexiloans!$D$1:$H$2,5,0)</f>
        <v>#N/A</v>
      </c>
      <c r="BK210" s="612" t="e">
        <f>VLOOKUP(B210,'Thirdware Solutions'!$D$1:$H$2,5,0)</f>
        <v>#N/A</v>
      </c>
      <c r="BL210" s="612" t="e">
        <f>VLOOKUP(B210,Tescom!$D$1:$H$8,5,0)</f>
        <v>#N/A</v>
      </c>
      <c r="BM210" s="612" t="e">
        <f>VLOOKUP(B210,'Cogno AI'!$D$1:$H$2,5,0)</f>
        <v>#N/A</v>
      </c>
      <c r="BN210" s="612" t="e">
        <f>VLOOKUP(B210,'ABM Knowledgeware'!$D$1:$H$2,5,0)</f>
        <v>#N/A</v>
      </c>
      <c r="BO210" s="612" t="e">
        <f>VLOOKUP(B210,'Concerto Software'!$D$1:$H$3,5,0)</f>
        <v>#N/A</v>
      </c>
      <c r="BP210" s="612" t="e">
        <f>VLOOKUP(B210,'My Captain'!$D$1:$H$4,5,0)</f>
        <v>#N/A</v>
      </c>
      <c r="BQ210" s="612" t="e">
        <f>VLOOKUP(B210,'Finoux Solutions'!$D$2:$H$4,5,0)</f>
        <v>#N/A</v>
      </c>
      <c r="BR210" s="612" t="e">
        <f>VLOOKUP(B210,'MITR Learning'!$D$1:$H$2,5,0)</f>
        <v>#N/A</v>
      </c>
      <c r="BS210" s="612" t="e">
        <f>VLOOKUP(B210,Nucsoft!$D$2:$H$6,5,0)</f>
        <v>#N/A</v>
      </c>
      <c r="BT210" s="612" t="e">
        <f>VLOOKUP(B210,'Paras Cadd'!$D$1:$H$2,5,0)</f>
        <v>#N/A</v>
      </c>
      <c r="BU210" s="612" t="e">
        <f>VLOOKUP(B210,'ICICI Securities'!$D$1:$H$2,5,0)</f>
        <v>#N/A</v>
      </c>
      <c r="BV210" s="612" t="e">
        <f>VLOOKUP(B210,'Citius Tech'!$D$2:$H$5,5,0)</f>
        <v>#N/A</v>
      </c>
      <c r="BW210" s="612" t="e">
        <f>VLOOKUP(B210,'Buzzy Brains'!$D$2:$H$2,5,0)</f>
        <v>#N/A</v>
      </c>
      <c r="BX210" s="612" t="e">
        <f>VLOOKUP(B210,'Decimal Point'!$D$2:$H$2,5,0)</f>
        <v>#N/A</v>
      </c>
      <c r="BY210" s="612" t="e">
        <f>VLOOKUP(B210,'Sankey Business Solutions'!$D$2:$H$3,5,0)</f>
        <v>#N/A</v>
      </c>
      <c r="BZ210" s="612" t="e">
        <f>VLOOKUP(B210,'Nangia &amp; Co LLP'!$D$2:$H$2,5,0)</f>
        <v>#N/A</v>
      </c>
      <c r="CA210" s="612" t="e">
        <f>VLOOKUP(B210,'FIS Solutions India Pvt Ltd'!$D$2:$H$2,5,0)</f>
        <v>#N/A</v>
      </c>
      <c r="CB210" s="612" t="e">
        <f>VLOOKUP(B210,'Delta Technology &amp; Management '!$D$2:$H$16,5,0)</f>
        <v>#N/A</v>
      </c>
      <c r="CC210" s="612" t="e">
        <f>VLOOKUP(B210,'Espoir Networks'!$D$3:$H$11,5,0)</f>
        <v>#N/A</v>
      </c>
      <c r="CD210" s="612" t="e">
        <f>VLOOKUP(B210,'Servosys Solution'!$D$3:$H$5,5,0)</f>
        <v>#N/A</v>
      </c>
      <c r="CE210" s="612" t="e">
        <f>VLOOKUP(B210,'Ribbon Communications'!$D$3:$H$4,5,0)</f>
        <v>#N/A</v>
      </c>
      <c r="CF210" s="612">
        <f t="shared" si="10"/>
        <v>2</v>
      </c>
      <c r="CG210" s="129" t="s">
        <v>1709</v>
      </c>
      <c r="CH210" s="129">
        <v>402872338345</v>
      </c>
      <c r="CI210" s="129" t="s">
        <v>1710</v>
      </c>
      <c r="CJ210" s="129" t="s">
        <v>11739</v>
      </c>
      <c r="CK210" s="132">
        <v>42917</v>
      </c>
      <c r="CL210" s="129">
        <v>2021</v>
      </c>
      <c r="CM210" s="128" t="s">
        <v>1711</v>
      </c>
      <c r="CN210" s="129">
        <v>473</v>
      </c>
      <c r="CO210" s="133">
        <v>94.6</v>
      </c>
      <c r="CP210" s="129">
        <v>2015</v>
      </c>
      <c r="CQ210" s="129" t="s">
        <v>79</v>
      </c>
      <c r="CR210" s="128" t="s">
        <v>12169</v>
      </c>
      <c r="CS210" s="129">
        <v>567</v>
      </c>
      <c r="CT210" s="133">
        <v>87.23</v>
      </c>
      <c r="CU210" s="129">
        <v>2017</v>
      </c>
      <c r="CV210" s="129" t="s">
        <v>79</v>
      </c>
      <c r="CW210" s="131" t="s">
        <v>81</v>
      </c>
      <c r="CX210" s="131" t="s">
        <v>81</v>
      </c>
      <c r="CY210" s="129" t="s">
        <v>81</v>
      </c>
      <c r="CZ210" s="129" t="s">
        <v>81</v>
      </c>
      <c r="DA210" s="129" t="s">
        <v>81</v>
      </c>
      <c r="DB210" s="129" t="s">
        <v>81</v>
      </c>
      <c r="DC210" s="129" t="s">
        <v>81</v>
      </c>
      <c r="DD210" s="129" t="s">
        <v>81</v>
      </c>
      <c r="DE210" s="129" t="s">
        <v>81</v>
      </c>
      <c r="DF210" s="129">
        <v>0</v>
      </c>
      <c r="DG210" s="134">
        <v>8.26</v>
      </c>
      <c r="DH210" s="134">
        <v>8.41</v>
      </c>
      <c r="DI210" s="134">
        <v>9.69</v>
      </c>
      <c r="DJ210" s="134">
        <v>9.4499999999999993</v>
      </c>
      <c r="DK210" s="134">
        <v>9.85</v>
      </c>
      <c r="DL210" s="134">
        <v>10</v>
      </c>
      <c r="DM210" s="129">
        <v>55.66</v>
      </c>
      <c r="DN210" s="129">
        <v>9.2799999999999994</v>
      </c>
      <c r="DO210" s="129"/>
      <c r="DP210" s="131" t="s">
        <v>82</v>
      </c>
      <c r="DQ210" s="129">
        <v>0</v>
      </c>
      <c r="DR210" s="129">
        <v>0</v>
      </c>
      <c r="DS210" s="129" t="s">
        <v>83</v>
      </c>
      <c r="DT210" s="129" t="s">
        <v>83</v>
      </c>
      <c r="DU210" s="129" t="s">
        <v>83</v>
      </c>
      <c r="DV210" s="129" t="s">
        <v>83</v>
      </c>
      <c r="DW210" s="131" t="s">
        <v>83</v>
      </c>
      <c r="DX210" s="131" t="s">
        <v>84</v>
      </c>
      <c r="DY210" s="131" t="s">
        <v>81</v>
      </c>
      <c r="DZ210" s="131" t="s">
        <v>1713</v>
      </c>
      <c r="EA210" s="131" t="s">
        <v>448</v>
      </c>
      <c r="EB210" s="131" t="s">
        <v>1714</v>
      </c>
      <c r="EC210" s="131" t="s">
        <v>88</v>
      </c>
      <c r="ED210" s="131" t="s">
        <v>89</v>
      </c>
      <c r="EE210" s="131" t="s">
        <v>1715</v>
      </c>
      <c r="EF210" s="131" t="s">
        <v>1716</v>
      </c>
      <c r="EG210" s="131" t="s">
        <v>1717</v>
      </c>
      <c r="EH210" s="131" t="s">
        <v>81</v>
      </c>
      <c r="EI210" s="131" t="s">
        <v>1718</v>
      </c>
      <c r="EJ210" s="135" t="s">
        <v>1719</v>
      </c>
      <c r="EK210" s="135" t="s">
        <v>1720</v>
      </c>
      <c r="EL210" s="135" t="s">
        <v>1721</v>
      </c>
      <c r="EM210" s="135" t="s">
        <v>1722</v>
      </c>
      <c r="EN210" s="131" t="s">
        <v>81</v>
      </c>
    </row>
    <row r="211" spans="1:144" ht="18" thickTop="1" thickBot="1">
      <c r="A211" s="575">
        <f t="shared" si="11"/>
        <v>210</v>
      </c>
      <c r="B211" s="572" t="s">
        <v>1784</v>
      </c>
      <c r="C211" s="600" t="s">
        <v>1785</v>
      </c>
      <c r="D211" s="570" t="s">
        <v>13208</v>
      </c>
      <c r="E211" s="568" t="str">
        <f t="shared" si="9"/>
        <v>Not Placed</v>
      </c>
      <c r="F211" s="570" t="s">
        <v>12495</v>
      </c>
      <c r="G211" s="570" t="s">
        <v>14084</v>
      </c>
      <c r="H211" s="131" t="str">
        <f>VLOOKUP(B211,ETRX1!C:E,3,0)</f>
        <v>12th + Engineering without live KT</v>
      </c>
      <c r="I211" s="610" t="s">
        <v>1786</v>
      </c>
      <c r="J211" s="572">
        <v>21</v>
      </c>
      <c r="K211" s="611" t="s">
        <v>1787</v>
      </c>
      <c r="L211" s="611" t="s">
        <v>591</v>
      </c>
      <c r="M211" s="611" t="s">
        <v>1788</v>
      </c>
      <c r="N211" s="612" t="s">
        <v>1783</v>
      </c>
      <c r="O211" s="612">
        <v>24459017</v>
      </c>
      <c r="P211" s="612">
        <v>7738118150</v>
      </c>
      <c r="Q211" s="612" t="e">
        <f>VLOOKUP(B211,'TCS CON'!$D$1:$H$98,5,0)</f>
        <v>#N/A</v>
      </c>
      <c r="R211" s="612" t="e">
        <f>VLOOKUP(B211,LTI!$C$1:$H$46,6,0)</f>
        <v>#N/A</v>
      </c>
      <c r="S211" s="612" t="e">
        <f>VLOOKUP(B211,JARO!$E$2:$I$11,5,0)</f>
        <v>#N/A</v>
      </c>
      <c r="T211" s="612" t="e">
        <f>VLOOKUP(B211,Capgemini!$D$3:$H$78,5,0)</f>
        <v>#N/A</v>
      </c>
      <c r="U211" s="612" t="e">
        <f>VLOOKUP(B211,Carwale!$D$1:$H$4,5,0)</f>
        <v>#N/A</v>
      </c>
      <c r="V211" s="612" t="e">
        <f>VLOOKUP(B211,'Interactive Brokers'!E:I,5,0)</f>
        <v>#N/A</v>
      </c>
      <c r="W211" s="612" t="e">
        <f>VLOOKUP(B211,'REL Jio'!E:I,5,0)</f>
        <v>#N/A</v>
      </c>
      <c r="X211" s="612" t="e">
        <f>VLOOKUP(B211,'Sciative Sol'!E:I,5,0)</f>
        <v>#N/A</v>
      </c>
      <c r="Y211" s="612" t="e">
        <f>VLOOKUP(B211,'Hexaware Tech'!E:I,5,0)</f>
        <v>#N/A</v>
      </c>
      <c r="Z211" s="612" t="e">
        <f>VLOOKUP(B211,Axis!D:H,5,0)</f>
        <v>#N/A</v>
      </c>
      <c r="AA211" s="612" t="e">
        <f>VLOOKUP(B211,Ugam!$D$3:$H$26,5,0)</f>
        <v>#N/A</v>
      </c>
      <c r="AB211" s="612" t="e">
        <f>VLOOKUP(B211,Zeus!F:J,5,0)</f>
        <v>#N/A</v>
      </c>
      <c r="AC211" s="612" t="e">
        <f>VLOOKUP(B211,Montran!F:J,5,0)</f>
        <v>#N/A</v>
      </c>
      <c r="AD211" s="612" t="e">
        <f>VLOOKUP(B211,Endurance!G211:L211,5,0)</f>
        <v>#N/A</v>
      </c>
      <c r="AE211" s="612" t="e">
        <f>VLOOKUP(B211,'Swabhav Techlabs'!$F$1:$J$2,5,0)</f>
        <v>#N/A</v>
      </c>
      <c r="AF211" s="612" t="e">
        <f>VLOOKUP(B211,'Quality Kiosk'!$F$1:$J$18,5,0)</f>
        <v>#N/A</v>
      </c>
      <c r="AG211" s="612" t="e">
        <f>VLOOKUP(B211,'Lemon VB'!$F$1:$J$2,5,0)</f>
        <v>#N/A</v>
      </c>
      <c r="AH211" s="612" t="e">
        <f>VLOOKUP(B211,Gocomet!$E$1:$I$3,5,0)</f>
        <v>#N/A</v>
      </c>
      <c r="AI211" s="612" t="e">
        <f>VLOOKUP(B211,'Ingram Micro'!$E$1:$I$8,5,0)</f>
        <v>#N/A</v>
      </c>
      <c r="AJ211" s="612" t="e">
        <f>VLOOKUP(B211,'DePronto Infotech'!$E$1:$I$2,5,0)</f>
        <v>#N/A</v>
      </c>
      <c r="AK211" s="612" t="e">
        <f>VLOOKUP(B211,'Reliance Retail'!$E$1:$I$4,5,0)</f>
        <v>#N/A</v>
      </c>
      <c r="AL211" s="612" t="e">
        <f>VLOOKUP(B211,'Bright Champs'!$D$1:$H$13,5,0)</f>
        <v>#N/A</v>
      </c>
      <c r="AM211" s="612" t="e">
        <f>VLOOKUP(B211,Neosoft!$E$1:$I$12,5,0)</f>
        <v>#N/A</v>
      </c>
      <c r="AN211" s="612" t="e">
        <f>VLOOKUP(B211,Infosys!$E$1:$I$3,5,0)</f>
        <v>#N/A</v>
      </c>
      <c r="AO211" s="612" t="e">
        <f>VLOOKUP(B211,Cerelabs!$E$1:$I$5,5,0)</f>
        <v>#N/A</v>
      </c>
      <c r="AP211" s="612" t="e">
        <f>VLOOKUP(B211,'Neebal Technologies'!$D$1:$H$2,5,0)</f>
        <v>#N/A</v>
      </c>
      <c r="AQ211" s="612" t="e">
        <f>VLOOKUP(B211,'Vertiv Energy'!$D$1:$H$2,5,0)</f>
        <v>#N/A</v>
      </c>
      <c r="AR211" s="612" t="e">
        <f>VLOOKUP(B211,'Acidaes Solutions (CRMNEXT)'!$D$1:$H$3,5,0)</f>
        <v>#N/A</v>
      </c>
      <c r="AS211" s="612" t="e">
        <f>VLOOKUP(B211,Growisto!$D$1:$H$2,5,0)</f>
        <v>#N/A</v>
      </c>
      <c r="AT211" s="612" t="e">
        <f>VLOOKUP(B211,'9.9 Mediaworx - Digit'!$D$1:$H$2,5,0)</f>
        <v>#N/A</v>
      </c>
      <c r="AU211" s="612" t="e">
        <f>VLOOKUP(B211,'Vistaar systems Pvt Ltd'!$D$2:$H$3,5,0)</f>
        <v>#N/A</v>
      </c>
      <c r="AV211" s="612" t="e">
        <f>VLOOKUP(B211,'Course 5i'!$D$2:$H$11,5,0)</f>
        <v>#N/A</v>
      </c>
      <c r="AW211" s="612" t="e">
        <f>VLOOKUP(B211,'Radiant Appliances &amp; Electronic'!$D$1:$H$13,5,0)</f>
        <v>#N/A</v>
      </c>
      <c r="AX211" s="612" t="e">
        <f>VLOOKUP(B211,'Atos Global'!$D$3:$H$27,5,0)</f>
        <v>#N/A</v>
      </c>
      <c r="AY211" s="612" t="e">
        <f>VLOOKUP(B211,'Saama Technologies'!$D$1:$H$2,5,0)</f>
        <v>#N/A</v>
      </c>
      <c r="AZ211" s="612" t="e">
        <f>VLOOKUP(B211,'Multiplier Solutions'!$D$1:$H$2,5,0)</f>
        <v>#N/A</v>
      </c>
      <c r="BA211" s="612" t="e">
        <f>VLOOKUP(B211,GEP!$D$2:$H$5,5,0)</f>
        <v>#N/A</v>
      </c>
      <c r="BB211" s="612" t="e">
        <f>VLOOKUP(B211,Accenture!$D$1:$H$6,5,0)</f>
        <v>#N/A</v>
      </c>
      <c r="BC211" s="612" t="e">
        <f>VLOOKUP(B211,'Endurance International Group'!$D$1:$H$2,5,0)</f>
        <v>#N/A</v>
      </c>
      <c r="BD211" s="612" t="e">
        <f>VLOOKUP(B211,Newgen!$D$1:$H$2,5,0)</f>
        <v>#N/A</v>
      </c>
      <c r="BE211" s="612" t="e">
        <f>VLOOKUP(B211,'3D Incredible'!D211:H211,5,0)</f>
        <v>#N/A</v>
      </c>
      <c r="BF211" s="612" t="e">
        <f>VLOOKUP(B211,'Raja Software Labs'!$D$2:$H$2,5,0)</f>
        <v>#N/A</v>
      </c>
      <c r="BG211" s="612" t="e">
        <f>VLOOKUP(B211,Wipro!$D$1:$H$2,5,0)</f>
        <v>#N/A</v>
      </c>
      <c r="BH211" s="612" t="e">
        <f>VLOOKUP(B211,'Perch Technologies'!$D$2:$H$2,5,0)</f>
        <v>#N/A</v>
      </c>
      <c r="BI211" s="612" t="e">
        <f>VLOOKUP(B211,'Morning Star'!$D$1:$H$6,5,0)</f>
        <v>#N/A</v>
      </c>
      <c r="BJ211" s="612" t="e">
        <f>VLOOKUP(B211,Flexiloans!$D$1:$H$2,5,0)</f>
        <v>#N/A</v>
      </c>
      <c r="BK211" s="612" t="e">
        <f>VLOOKUP(B211,'Thirdware Solutions'!$D$1:$H$2,5,0)</f>
        <v>#N/A</v>
      </c>
      <c r="BL211" s="612" t="e">
        <f>VLOOKUP(B211,Tescom!$D$1:$H$8,5,0)</f>
        <v>#N/A</v>
      </c>
      <c r="BM211" s="612" t="e">
        <f>VLOOKUP(B211,'Cogno AI'!$D$1:$H$2,5,0)</f>
        <v>#N/A</v>
      </c>
      <c r="BN211" s="612" t="e">
        <f>VLOOKUP(B211,'ABM Knowledgeware'!$D$1:$H$2,5,0)</f>
        <v>#N/A</v>
      </c>
      <c r="BO211" s="612" t="e">
        <f>VLOOKUP(B211,'Concerto Software'!$D$1:$H$3,5,0)</f>
        <v>#N/A</v>
      </c>
      <c r="BP211" s="612" t="e">
        <f>VLOOKUP(B211,'My Captain'!$D$1:$H$4,5,0)</f>
        <v>#N/A</v>
      </c>
      <c r="BQ211" s="612" t="e">
        <f>VLOOKUP(B211,'Finoux Solutions'!$D$2:$H$4,5,0)</f>
        <v>#N/A</v>
      </c>
      <c r="BR211" s="612" t="e">
        <f>VLOOKUP(B211,'MITR Learning'!$D$1:$H$2,5,0)</f>
        <v>#N/A</v>
      </c>
      <c r="BS211" s="612" t="e">
        <f>VLOOKUP(B211,Nucsoft!$D$2:$H$6,5,0)</f>
        <v>#N/A</v>
      </c>
      <c r="BT211" s="612" t="e">
        <f>VLOOKUP(B211,'Paras Cadd'!$D$1:$H$2,5,0)</f>
        <v>#N/A</v>
      </c>
      <c r="BU211" s="612" t="e">
        <f>VLOOKUP(B211,'ICICI Securities'!$D$1:$H$2,5,0)</f>
        <v>#N/A</v>
      </c>
      <c r="BV211" s="612" t="e">
        <f>VLOOKUP(B211,'Citius Tech'!$D$2:$H$5,5,0)</f>
        <v>#N/A</v>
      </c>
      <c r="BW211" s="612" t="e">
        <f>VLOOKUP(B211,'Buzzy Brains'!$D$2:$H$2,5,0)</f>
        <v>#N/A</v>
      </c>
      <c r="BX211" s="612" t="e">
        <f>VLOOKUP(B211,'Decimal Point'!$D$2:$H$2,5,0)</f>
        <v>#N/A</v>
      </c>
      <c r="BY211" s="612" t="e">
        <f>VLOOKUP(B211,'Sankey Business Solutions'!$D$2:$H$3,5,0)</f>
        <v>#N/A</v>
      </c>
      <c r="BZ211" s="612" t="e">
        <f>VLOOKUP(B211,'Nangia &amp; Co LLP'!$D$2:$H$2,5,0)</f>
        <v>#N/A</v>
      </c>
      <c r="CA211" s="612" t="e">
        <f>VLOOKUP(B211,'FIS Solutions India Pvt Ltd'!$D$2:$H$2,5,0)</f>
        <v>#N/A</v>
      </c>
      <c r="CB211" s="612" t="e">
        <f>VLOOKUP(B211,'Delta Technology &amp; Management '!$D$2:$H$16,5,0)</f>
        <v>#N/A</v>
      </c>
      <c r="CC211" s="612" t="e">
        <f>VLOOKUP(B211,'Espoir Networks'!$D$3:$H$11,5,0)</f>
        <v>#N/A</v>
      </c>
      <c r="CD211" s="612" t="e">
        <f>VLOOKUP(B211,'Servosys Solution'!$D$3:$H$5,5,0)</f>
        <v>#N/A</v>
      </c>
      <c r="CE211" s="612" t="e">
        <f>VLOOKUP(B211,'Ribbon Communications'!$D$3:$H$4,5,0)</f>
        <v>#N/A</v>
      </c>
      <c r="CF211" s="612">
        <f t="shared" si="10"/>
        <v>0</v>
      </c>
      <c r="CG211" s="129" t="s">
        <v>1789</v>
      </c>
      <c r="CH211" s="129">
        <v>719995089939</v>
      </c>
      <c r="CI211" s="129" t="s">
        <v>1790</v>
      </c>
      <c r="CJ211" s="129" t="s">
        <v>11739</v>
      </c>
      <c r="CK211" s="132">
        <v>42917</v>
      </c>
      <c r="CL211" s="129">
        <v>2021</v>
      </c>
      <c r="CM211" s="128" t="s">
        <v>11966</v>
      </c>
      <c r="CN211" s="129">
        <v>459</v>
      </c>
      <c r="CO211" s="133">
        <v>91.8</v>
      </c>
      <c r="CP211" s="129">
        <v>2015</v>
      </c>
      <c r="CQ211" s="129" t="s">
        <v>79</v>
      </c>
      <c r="CR211" s="128" t="s">
        <v>12170</v>
      </c>
      <c r="CS211" s="129">
        <v>479</v>
      </c>
      <c r="CT211" s="133">
        <v>73.69</v>
      </c>
      <c r="CU211" s="129">
        <v>2017</v>
      </c>
      <c r="CV211" s="129" t="s">
        <v>79</v>
      </c>
      <c r="CW211" s="131" t="s">
        <v>81</v>
      </c>
      <c r="CX211" s="131" t="s">
        <v>81</v>
      </c>
      <c r="CY211" s="129" t="s">
        <v>81</v>
      </c>
      <c r="CZ211" s="129" t="s">
        <v>81</v>
      </c>
      <c r="DA211" s="129" t="s">
        <v>81</v>
      </c>
      <c r="DB211" s="129" t="s">
        <v>81</v>
      </c>
      <c r="DC211" s="129" t="s">
        <v>81</v>
      </c>
      <c r="DD211" s="129" t="s">
        <v>81</v>
      </c>
      <c r="DE211" s="129" t="s">
        <v>81</v>
      </c>
      <c r="DF211" s="129">
        <v>0</v>
      </c>
      <c r="DG211" s="134">
        <v>6.56</v>
      </c>
      <c r="DH211" s="134">
        <v>6.31</v>
      </c>
      <c r="DI211" s="134">
        <v>7.07</v>
      </c>
      <c r="DJ211" s="134">
        <v>6.86</v>
      </c>
      <c r="DK211" s="134">
        <v>6.74</v>
      </c>
      <c r="DL211" s="131"/>
      <c r="DM211" s="129">
        <v>33.54</v>
      </c>
      <c r="DN211" s="129">
        <v>6.7080000000000002</v>
      </c>
      <c r="DO211" s="129"/>
      <c r="DP211" s="131" t="s">
        <v>138</v>
      </c>
      <c r="DQ211" s="129">
        <v>0</v>
      </c>
      <c r="DR211" s="129">
        <v>0</v>
      </c>
      <c r="DS211" s="129" t="s">
        <v>83</v>
      </c>
      <c r="DT211" s="129" t="s">
        <v>83</v>
      </c>
      <c r="DU211" s="129" t="s">
        <v>83</v>
      </c>
      <c r="DV211" s="129" t="s">
        <v>83</v>
      </c>
      <c r="DW211" s="131" t="s">
        <v>83</v>
      </c>
      <c r="DX211" s="131" t="s">
        <v>84</v>
      </c>
      <c r="DY211" s="131" t="s">
        <v>81</v>
      </c>
      <c r="DZ211" s="131" t="s">
        <v>1792</v>
      </c>
      <c r="EA211" s="131" t="s">
        <v>1793</v>
      </c>
      <c r="EB211" s="131" t="s">
        <v>1794</v>
      </c>
      <c r="EC211" s="131" t="s">
        <v>86</v>
      </c>
      <c r="ED211" s="131" t="s">
        <v>89</v>
      </c>
      <c r="EE211" s="131" t="s">
        <v>1795</v>
      </c>
      <c r="EF211" s="131" t="s">
        <v>1796</v>
      </c>
      <c r="EG211" s="131" t="s">
        <v>1797</v>
      </c>
      <c r="EH211" s="131" t="s">
        <v>1798</v>
      </c>
      <c r="EI211" s="131" t="s">
        <v>1799</v>
      </c>
      <c r="EJ211" s="135" t="s">
        <v>1800</v>
      </c>
      <c r="EK211" s="135" t="s">
        <v>1801</v>
      </c>
      <c r="EL211" s="135" t="s">
        <v>1802</v>
      </c>
      <c r="EM211" s="135" t="s">
        <v>1803</v>
      </c>
      <c r="EN211" s="131" t="s">
        <v>81</v>
      </c>
    </row>
    <row r="212" spans="1:144" ht="18" thickTop="1" thickBot="1">
      <c r="A212" s="575">
        <f t="shared" si="11"/>
        <v>211</v>
      </c>
      <c r="B212" s="572" t="s">
        <v>1804</v>
      </c>
      <c r="C212" s="600" t="s">
        <v>11801</v>
      </c>
      <c r="D212" s="570" t="s">
        <v>13209</v>
      </c>
      <c r="E212" s="568" t="str">
        <f t="shared" si="9"/>
        <v>Not Placed</v>
      </c>
      <c r="F212" s="570" t="s">
        <v>12495</v>
      </c>
      <c r="G212" s="570" t="s">
        <v>14084</v>
      </c>
      <c r="H212" s="131" t="str">
        <f>VLOOKUP(B212,ETRX1!C:E,3,0)</f>
        <v>12th + Engineering without live KT</v>
      </c>
      <c r="I212" s="610" t="s">
        <v>1806</v>
      </c>
      <c r="J212" s="572">
        <v>20</v>
      </c>
      <c r="K212" s="611" t="s">
        <v>1807</v>
      </c>
      <c r="L212" s="611" t="s">
        <v>73</v>
      </c>
      <c r="M212" s="611" t="s">
        <v>1808</v>
      </c>
      <c r="N212" s="612" t="s">
        <v>1809</v>
      </c>
      <c r="O212" s="612">
        <v>9969188284</v>
      </c>
      <c r="P212" s="612">
        <v>7045570472</v>
      </c>
      <c r="Q212" s="612" t="e">
        <f>VLOOKUP(B212,'TCS CON'!$D$1:$H$98,5,0)</f>
        <v>#N/A</v>
      </c>
      <c r="R212" s="612" t="e">
        <f>VLOOKUP(B212,LTI!$C$1:$H$46,6,0)</f>
        <v>#N/A</v>
      </c>
      <c r="S212" s="612" t="e">
        <f>VLOOKUP(B212,JARO!$E$2:$I$11,5,0)</f>
        <v>#N/A</v>
      </c>
      <c r="T212" s="612" t="e">
        <f>VLOOKUP(B212,Capgemini!$D$3:$H$78,5,0)</f>
        <v>#N/A</v>
      </c>
      <c r="U212" s="612" t="e">
        <f>VLOOKUP(B212,Carwale!$D$1:$H$4,5,0)</f>
        <v>#N/A</v>
      </c>
      <c r="V212" s="612" t="e">
        <f>VLOOKUP(B212,'Interactive Brokers'!E:I,5,0)</f>
        <v>#N/A</v>
      </c>
      <c r="W212" s="612" t="e">
        <f>VLOOKUP(B212,'REL Jio'!E:I,5,0)</f>
        <v>#N/A</v>
      </c>
      <c r="X212" s="612" t="e">
        <f>VLOOKUP(B212,'Sciative Sol'!E:I,5,0)</f>
        <v>#N/A</v>
      </c>
      <c r="Y212" s="612" t="e">
        <f>VLOOKUP(B212,'Hexaware Tech'!E:I,5,0)</f>
        <v>#N/A</v>
      </c>
      <c r="Z212" s="612" t="e">
        <f>VLOOKUP(B212,Axis!D:H,5,0)</f>
        <v>#N/A</v>
      </c>
      <c r="AA212" s="612" t="e">
        <f>VLOOKUP(B212,Ugam!$D$3:$H$26,5,0)</f>
        <v>#N/A</v>
      </c>
      <c r="AB212" s="612" t="e">
        <f>VLOOKUP(B212,Zeus!F:J,5,0)</f>
        <v>#N/A</v>
      </c>
      <c r="AC212" s="612" t="e">
        <f>VLOOKUP(B212,Montran!F:J,5,0)</f>
        <v>#N/A</v>
      </c>
      <c r="AD212" s="612" t="e">
        <f>VLOOKUP(B212,Endurance!G212:L212,5,0)</f>
        <v>#N/A</v>
      </c>
      <c r="AE212" s="612" t="e">
        <f>VLOOKUP(B212,'Swabhav Techlabs'!$F$1:$J$2,5,0)</f>
        <v>#N/A</v>
      </c>
      <c r="AF212" s="612" t="e">
        <f>VLOOKUP(B212,'Quality Kiosk'!$F$1:$J$18,5,0)</f>
        <v>#N/A</v>
      </c>
      <c r="AG212" s="612" t="e">
        <f>VLOOKUP(B212,'Lemon VB'!$F$1:$J$2,5,0)</f>
        <v>#N/A</v>
      </c>
      <c r="AH212" s="612" t="e">
        <f>VLOOKUP(B212,Gocomet!$E$1:$I$3,5,0)</f>
        <v>#N/A</v>
      </c>
      <c r="AI212" s="612" t="e">
        <f>VLOOKUP(B212,'Ingram Micro'!$E$1:$I$8,5,0)</f>
        <v>#N/A</v>
      </c>
      <c r="AJ212" s="612" t="e">
        <f>VLOOKUP(B212,'DePronto Infotech'!$E$1:$I$2,5,0)</f>
        <v>#N/A</v>
      </c>
      <c r="AK212" s="612" t="e">
        <f>VLOOKUP(B212,'Reliance Retail'!$E$1:$I$4,5,0)</f>
        <v>#N/A</v>
      </c>
      <c r="AL212" s="612" t="e">
        <f>VLOOKUP(B212,'Bright Champs'!$D$1:$H$13,5,0)</f>
        <v>#N/A</v>
      </c>
      <c r="AM212" s="612" t="e">
        <f>VLOOKUP(B212,Neosoft!$E$1:$I$12,5,0)</f>
        <v>#N/A</v>
      </c>
      <c r="AN212" s="612" t="e">
        <f>VLOOKUP(B212,Infosys!$E$1:$I$3,5,0)</f>
        <v>#N/A</v>
      </c>
      <c r="AO212" s="612" t="e">
        <f>VLOOKUP(B212,Cerelabs!$E$1:$I$5,5,0)</f>
        <v>#N/A</v>
      </c>
      <c r="AP212" s="612" t="e">
        <f>VLOOKUP(B212,'Neebal Technologies'!$D$1:$H$2,5,0)</f>
        <v>#N/A</v>
      </c>
      <c r="AQ212" s="612" t="e">
        <f>VLOOKUP(B212,'Vertiv Energy'!$D$1:$H$2,5,0)</f>
        <v>#N/A</v>
      </c>
      <c r="AR212" s="612" t="e">
        <f>VLOOKUP(B212,'Acidaes Solutions (CRMNEXT)'!$D$1:$H$3,5,0)</f>
        <v>#N/A</v>
      </c>
      <c r="AS212" s="612" t="e">
        <f>VLOOKUP(B212,Growisto!$D$1:$H$2,5,0)</f>
        <v>#N/A</v>
      </c>
      <c r="AT212" s="612" t="e">
        <f>VLOOKUP(B212,'9.9 Mediaworx - Digit'!$D$1:$H$2,5,0)</f>
        <v>#N/A</v>
      </c>
      <c r="AU212" s="612" t="e">
        <f>VLOOKUP(B212,'Vistaar systems Pvt Ltd'!$D$2:$H$3,5,0)</f>
        <v>#N/A</v>
      </c>
      <c r="AV212" s="612" t="e">
        <f>VLOOKUP(B212,'Course 5i'!$D$2:$H$11,5,0)</f>
        <v>#N/A</v>
      </c>
      <c r="AW212" s="612" t="e">
        <f>VLOOKUP(B212,'Radiant Appliances &amp; Electronic'!$D$1:$H$13,5,0)</f>
        <v>#N/A</v>
      </c>
      <c r="AX212" s="612" t="e">
        <f>VLOOKUP(B212,'Atos Global'!$D$3:$H$27,5,0)</f>
        <v>#N/A</v>
      </c>
      <c r="AY212" s="612" t="e">
        <f>VLOOKUP(B212,'Saama Technologies'!$D$1:$H$2,5,0)</f>
        <v>#N/A</v>
      </c>
      <c r="AZ212" s="612" t="e">
        <f>VLOOKUP(B212,'Multiplier Solutions'!$D$1:$H$2,5,0)</f>
        <v>#N/A</v>
      </c>
      <c r="BA212" s="612" t="e">
        <f>VLOOKUP(B212,GEP!$D$2:$H$5,5,0)</f>
        <v>#N/A</v>
      </c>
      <c r="BB212" s="612" t="e">
        <f>VLOOKUP(B212,Accenture!$D$1:$H$6,5,0)</f>
        <v>#N/A</v>
      </c>
      <c r="BC212" s="612" t="e">
        <f>VLOOKUP(B212,'Endurance International Group'!$D$1:$H$2,5,0)</f>
        <v>#N/A</v>
      </c>
      <c r="BD212" s="612" t="e">
        <f>VLOOKUP(B212,Newgen!$D$1:$H$2,5,0)</f>
        <v>#N/A</v>
      </c>
      <c r="BE212" s="612" t="e">
        <f>VLOOKUP(B212,'3D Incredible'!D212:H212,5,0)</f>
        <v>#N/A</v>
      </c>
      <c r="BF212" s="612" t="e">
        <f>VLOOKUP(B212,'Raja Software Labs'!$D$2:$H$2,5,0)</f>
        <v>#N/A</v>
      </c>
      <c r="BG212" s="612" t="e">
        <f>VLOOKUP(B212,Wipro!$D$1:$H$2,5,0)</f>
        <v>#N/A</v>
      </c>
      <c r="BH212" s="612" t="e">
        <f>VLOOKUP(B212,'Perch Technologies'!$D$2:$H$2,5,0)</f>
        <v>#N/A</v>
      </c>
      <c r="BI212" s="612" t="e">
        <f>VLOOKUP(B212,'Morning Star'!$D$1:$H$6,5,0)</f>
        <v>#N/A</v>
      </c>
      <c r="BJ212" s="612" t="e">
        <f>VLOOKUP(B212,Flexiloans!$D$1:$H$2,5,0)</f>
        <v>#N/A</v>
      </c>
      <c r="BK212" s="612" t="e">
        <f>VLOOKUP(B212,'Thirdware Solutions'!$D$1:$H$2,5,0)</f>
        <v>#N/A</v>
      </c>
      <c r="BL212" s="612" t="e">
        <f>VLOOKUP(B212,Tescom!$D$1:$H$8,5,0)</f>
        <v>#N/A</v>
      </c>
      <c r="BM212" s="612" t="e">
        <f>VLOOKUP(B212,'Cogno AI'!$D$1:$H$2,5,0)</f>
        <v>#N/A</v>
      </c>
      <c r="BN212" s="612" t="e">
        <f>VLOOKUP(B212,'ABM Knowledgeware'!$D$1:$H$2,5,0)</f>
        <v>#N/A</v>
      </c>
      <c r="BO212" s="612" t="e">
        <f>VLOOKUP(B212,'Concerto Software'!$D$1:$H$3,5,0)</f>
        <v>#N/A</v>
      </c>
      <c r="BP212" s="612" t="e">
        <f>VLOOKUP(B212,'My Captain'!$D$1:$H$4,5,0)</f>
        <v>#N/A</v>
      </c>
      <c r="BQ212" s="612" t="e">
        <f>VLOOKUP(B212,'Finoux Solutions'!$D$2:$H$4,5,0)</f>
        <v>#N/A</v>
      </c>
      <c r="BR212" s="612" t="e">
        <f>VLOOKUP(B212,'MITR Learning'!$D$1:$H$2,5,0)</f>
        <v>#N/A</v>
      </c>
      <c r="BS212" s="612" t="e">
        <f>VLOOKUP(B212,Nucsoft!$D$2:$H$6,5,0)</f>
        <v>#N/A</v>
      </c>
      <c r="BT212" s="612" t="e">
        <f>VLOOKUP(B212,'Paras Cadd'!$D$1:$H$2,5,0)</f>
        <v>#N/A</v>
      </c>
      <c r="BU212" s="612" t="e">
        <f>VLOOKUP(B212,'ICICI Securities'!$D$1:$H$2,5,0)</f>
        <v>#N/A</v>
      </c>
      <c r="BV212" s="612" t="e">
        <f>VLOOKUP(B212,'Citius Tech'!$D$2:$H$5,5,0)</f>
        <v>#N/A</v>
      </c>
      <c r="BW212" s="612" t="e">
        <f>VLOOKUP(B212,'Buzzy Brains'!$D$2:$H$2,5,0)</f>
        <v>#N/A</v>
      </c>
      <c r="BX212" s="612" t="e">
        <f>VLOOKUP(B212,'Decimal Point'!$D$2:$H$2,5,0)</f>
        <v>#N/A</v>
      </c>
      <c r="BY212" s="612" t="e">
        <f>VLOOKUP(B212,'Sankey Business Solutions'!$D$2:$H$3,5,0)</f>
        <v>#N/A</v>
      </c>
      <c r="BZ212" s="612" t="e">
        <f>VLOOKUP(B212,'Nangia &amp; Co LLP'!$D$2:$H$2,5,0)</f>
        <v>#N/A</v>
      </c>
      <c r="CA212" s="612" t="e">
        <f>VLOOKUP(B212,'FIS Solutions India Pvt Ltd'!$D$2:$H$2,5,0)</f>
        <v>#N/A</v>
      </c>
      <c r="CB212" s="612" t="e">
        <f>VLOOKUP(B212,'Delta Technology &amp; Management '!$D$2:$H$16,5,0)</f>
        <v>#N/A</v>
      </c>
      <c r="CC212" s="612" t="e">
        <f>VLOOKUP(B212,'Espoir Networks'!$D$3:$H$11,5,0)</f>
        <v>#N/A</v>
      </c>
      <c r="CD212" s="612" t="e">
        <f>VLOOKUP(B212,'Servosys Solution'!$D$3:$H$5,5,0)</f>
        <v>#N/A</v>
      </c>
      <c r="CE212" s="612" t="e">
        <f>VLOOKUP(B212,'Ribbon Communications'!$D$3:$H$4,5,0)</f>
        <v>#N/A</v>
      </c>
      <c r="CF212" s="612">
        <f t="shared" si="10"/>
        <v>0</v>
      </c>
      <c r="CG212" s="129" t="s">
        <v>1810</v>
      </c>
      <c r="CH212" s="129">
        <v>202830660199</v>
      </c>
      <c r="CI212" s="129" t="s">
        <v>1811</v>
      </c>
      <c r="CJ212" s="129" t="s">
        <v>11739</v>
      </c>
      <c r="CK212" s="132">
        <v>42917</v>
      </c>
      <c r="CL212" s="129">
        <v>2021</v>
      </c>
      <c r="CM212" s="128" t="s">
        <v>11977</v>
      </c>
      <c r="CN212" s="129">
        <v>528</v>
      </c>
      <c r="CO212" s="133">
        <v>88</v>
      </c>
      <c r="CP212" s="129">
        <v>2015</v>
      </c>
      <c r="CQ212" s="129" t="s">
        <v>398</v>
      </c>
      <c r="CR212" s="128" t="s">
        <v>12171</v>
      </c>
      <c r="CS212" s="129">
        <v>487</v>
      </c>
      <c r="CT212" s="133">
        <v>74.92</v>
      </c>
      <c r="CU212" s="129">
        <v>2017</v>
      </c>
      <c r="CV212" s="129" t="s">
        <v>79</v>
      </c>
      <c r="CW212" s="131" t="s">
        <v>81</v>
      </c>
      <c r="CX212" s="131" t="s">
        <v>81</v>
      </c>
      <c r="CY212" s="129" t="s">
        <v>81</v>
      </c>
      <c r="CZ212" s="129" t="s">
        <v>81</v>
      </c>
      <c r="DA212" s="129" t="s">
        <v>81</v>
      </c>
      <c r="DB212" s="129" t="s">
        <v>81</v>
      </c>
      <c r="DC212" s="129" t="s">
        <v>81</v>
      </c>
      <c r="DD212" s="129" t="s">
        <v>81</v>
      </c>
      <c r="DE212" s="129" t="s">
        <v>81</v>
      </c>
      <c r="DF212" s="129">
        <v>0</v>
      </c>
      <c r="DG212" s="134">
        <v>7.5</v>
      </c>
      <c r="DH212" s="134">
        <v>7.39</v>
      </c>
      <c r="DI212" s="134">
        <v>7.56</v>
      </c>
      <c r="DJ212" s="134">
        <v>6.97</v>
      </c>
      <c r="DK212" s="134">
        <v>7.25</v>
      </c>
      <c r="DL212" s="131"/>
      <c r="DM212" s="129">
        <v>36.67</v>
      </c>
      <c r="DN212" s="129">
        <v>7.33</v>
      </c>
      <c r="DO212" s="129"/>
      <c r="DP212" s="131" t="s">
        <v>138</v>
      </c>
      <c r="DQ212" s="129">
        <v>0</v>
      </c>
      <c r="DR212" s="129">
        <v>0</v>
      </c>
      <c r="DS212" s="129" t="s">
        <v>83</v>
      </c>
      <c r="DT212" s="129" t="s">
        <v>83</v>
      </c>
      <c r="DU212" s="129" t="s">
        <v>83</v>
      </c>
      <c r="DV212" s="129" t="s">
        <v>83</v>
      </c>
      <c r="DW212" s="131" t="s">
        <v>83</v>
      </c>
      <c r="DX212" s="131" t="s">
        <v>84</v>
      </c>
      <c r="DY212" s="131" t="s">
        <v>81</v>
      </c>
      <c r="DZ212" s="131" t="s">
        <v>1814</v>
      </c>
      <c r="EA212" s="131" t="s">
        <v>187</v>
      </c>
      <c r="EB212" s="131" t="s">
        <v>1815</v>
      </c>
      <c r="EC212" s="131" t="s">
        <v>88</v>
      </c>
      <c r="ED212" s="131" t="s">
        <v>89</v>
      </c>
      <c r="EE212" s="131" t="s">
        <v>81</v>
      </c>
      <c r="EF212" s="131" t="s">
        <v>1816</v>
      </c>
      <c r="EG212" s="131" t="s">
        <v>81</v>
      </c>
      <c r="EH212" s="131" t="s">
        <v>81</v>
      </c>
      <c r="EI212" s="131" t="s">
        <v>81</v>
      </c>
      <c r="EJ212" s="135" t="s">
        <v>1817</v>
      </c>
      <c r="EK212" s="135" t="s">
        <v>1818</v>
      </c>
      <c r="EL212" s="135" t="s">
        <v>1819</v>
      </c>
      <c r="EM212" s="135" t="s">
        <v>1820</v>
      </c>
      <c r="EN212" s="131" t="s">
        <v>81</v>
      </c>
    </row>
    <row r="213" spans="1:144" ht="18" thickTop="1" thickBot="1">
      <c r="A213" s="575">
        <f t="shared" si="11"/>
        <v>212</v>
      </c>
      <c r="B213" s="572" t="s">
        <v>1902</v>
      </c>
      <c r="C213" s="600" t="s">
        <v>12395</v>
      </c>
      <c r="D213" s="570" t="s">
        <v>13209</v>
      </c>
      <c r="E213" s="568" t="str">
        <f t="shared" si="9"/>
        <v>Placed</v>
      </c>
      <c r="F213" s="570" t="s">
        <v>12495</v>
      </c>
      <c r="G213" s="570" t="s">
        <v>14084</v>
      </c>
      <c r="H213" s="131" t="str">
        <f>VLOOKUP(B213,ETRX1!C:E,3,0)</f>
        <v>12th + Engineering without live KT</v>
      </c>
      <c r="I213" s="610">
        <v>36681</v>
      </c>
      <c r="J213" s="572">
        <v>20</v>
      </c>
      <c r="K213" s="611" t="s">
        <v>1904</v>
      </c>
      <c r="L213" s="611" t="s">
        <v>73</v>
      </c>
      <c r="M213" s="611" t="s">
        <v>1905</v>
      </c>
      <c r="N213" s="612" t="s">
        <v>1901</v>
      </c>
      <c r="O213" s="612">
        <v>919833203486</v>
      </c>
      <c r="P213" s="612">
        <v>919833203486</v>
      </c>
      <c r="Q213" s="612">
        <f>VLOOKUP(B213,'TCS CON'!$D$1:$H$98,5,0)</f>
        <v>336000</v>
      </c>
      <c r="R213" s="612" t="e">
        <f>VLOOKUP(B213,LTI!$C$1:$H$46,6,0)</f>
        <v>#N/A</v>
      </c>
      <c r="S213" s="612" t="e">
        <f>VLOOKUP(B213,JARO!$E$2:$I$11,5,0)</f>
        <v>#N/A</v>
      </c>
      <c r="T213" s="612">
        <f>VLOOKUP(B213,Capgemini!$D$3:$H$78,5,0)</f>
        <v>380000</v>
      </c>
      <c r="U213" s="612" t="e">
        <f>VLOOKUP(B213,Carwale!$D$1:$H$4,5,0)</f>
        <v>#N/A</v>
      </c>
      <c r="V213" s="612" t="e">
        <f>VLOOKUP(B213,'Interactive Brokers'!E:I,5,0)</f>
        <v>#N/A</v>
      </c>
      <c r="W213" s="612" t="e">
        <f>VLOOKUP(B213,'REL Jio'!E:I,5,0)</f>
        <v>#N/A</v>
      </c>
      <c r="X213" s="612" t="e">
        <f>VLOOKUP(B213,'Sciative Sol'!E:I,5,0)</f>
        <v>#N/A</v>
      </c>
      <c r="Y213" s="612" t="e">
        <f>VLOOKUP(B213,'Hexaware Tech'!E:I,5,0)</f>
        <v>#N/A</v>
      </c>
      <c r="Z213" s="612" t="e">
        <f>VLOOKUP(B213,Axis!D:H,5,0)</f>
        <v>#N/A</v>
      </c>
      <c r="AA213" s="612" t="e">
        <f>VLOOKUP(B213,Ugam!$D$3:$H$26,5,0)</f>
        <v>#N/A</v>
      </c>
      <c r="AB213" s="612" t="e">
        <f>VLOOKUP(B213,Zeus!F:J,5,0)</f>
        <v>#N/A</v>
      </c>
      <c r="AC213" s="612" t="e">
        <f>VLOOKUP(B213,Montran!F:J,5,0)</f>
        <v>#N/A</v>
      </c>
      <c r="AD213" s="612" t="e">
        <f>VLOOKUP(B213,Endurance!G213:L213,5,0)</f>
        <v>#N/A</v>
      </c>
      <c r="AE213" s="612" t="e">
        <f>VLOOKUP(B213,'Swabhav Techlabs'!$F$1:$J$2,5,0)</f>
        <v>#N/A</v>
      </c>
      <c r="AF213" s="612" t="e">
        <f>VLOOKUP(B213,'Quality Kiosk'!$F$1:$J$18,5,0)</f>
        <v>#N/A</v>
      </c>
      <c r="AG213" s="612" t="e">
        <f>VLOOKUP(B213,'Lemon VB'!$F$1:$J$2,5,0)</f>
        <v>#N/A</v>
      </c>
      <c r="AH213" s="612" t="e">
        <f>VLOOKUP(B213,Gocomet!$E$1:$I$3,5,0)</f>
        <v>#N/A</v>
      </c>
      <c r="AI213" s="612" t="e">
        <f>VLOOKUP(B213,'Ingram Micro'!$E$1:$I$8,5,0)</f>
        <v>#N/A</v>
      </c>
      <c r="AJ213" s="612" t="e">
        <f>VLOOKUP(B213,'DePronto Infotech'!$E$1:$I$2,5,0)</f>
        <v>#N/A</v>
      </c>
      <c r="AK213" s="612" t="e">
        <f>VLOOKUP(B213,'Reliance Retail'!$E$1:$I$4,5,0)</f>
        <v>#N/A</v>
      </c>
      <c r="AL213" s="612" t="e">
        <f>VLOOKUP(B213,'Bright Champs'!$D$1:$H$13,5,0)</f>
        <v>#N/A</v>
      </c>
      <c r="AM213" s="612" t="e">
        <f>VLOOKUP(B213,Neosoft!$E$1:$I$12,5,0)</f>
        <v>#N/A</v>
      </c>
      <c r="AN213" s="612" t="e">
        <f>VLOOKUP(B213,Infosys!$E$1:$I$3,5,0)</f>
        <v>#N/A</v>
      </c>
      <c r="AO213" s="612" t="e">
        <f>VLOOKUP(B213,Cerelabs!$E$1:$I$5,5,0)</f>
        <v>#N/A</v>
      </c>
      <c r="AP213" s="612" t="e">
        <f>VLOOKUP(B213,'Neebal Technologies'!$D$1:$H$2,5,0)</f>
        <v>#N/A</v>
      </c>
      <c r="AQ213" s="612" t="e">
        <f>VLOOKUP(B213,'Vertiv Energy'!$D$1:$H$2,5,0)</f>
        <v>#N/A</v>
      </c>
      <c r="AR213" s="612" t="e">
        <f>VLOOKUP(B213,'Acidaes Solutions (CRMNEXT)'!$D$1:$H$3,5,0)</f>
        <v>#N/A</v>
      </c>
      <c r="AS213" s="612" t="e">
        <f>VLOOKUP(B213,Growisto!$D$1:$H$2,5,0)</f>
        <v>#N/A</v>
      </c>
      <c r="AT213" s="612" t="e">
        <f>VLOOKUP(B213,'9.9 Mediaworx - Digit'!$D$1:$H$2,5,0)</f>
        <v>#N/A</v>
      </c>
      <c r="AU213" s="612" t="e">
        <f>VLOOKUP(B213,'Vistaar systems Pvt Ltd'!$D$2:$H$3,5,0)</f>
        <v>#N/A</v>
      </c>
      <c r="AV213" s="612" t="e">
        <f>VLOOKUP(B213,'Course 5i'!$D$2:$H$11,5,0)</f>
        <v>#N/A</v>
      </c>
      <c r="AW213" s="612" t="e">
        <f>VLOOKUP(B213,'Radiant Appliances &amp; Electronic'!$D$1:$H$13,5,0)</f>
        <v>#N/A</v>
      </c>
      <c r="AX213" s="612" t="e">
        <f>VLOOKUP(B213,'Atos Global'!$D$3:$H$27,5,0)</f>
        <v>#N/A</v>
      </c>
      <c r="AY213" s="612" t="e">
        <f>VLOOKUP(B213,'Saama Technologies'!$D$1:$H$2,5,0)</f>
        <v>#N/A</v>
      </c>
      <c r="AZ213" s="612" t="e">
        <f>VLOOKUP(B213,'Multiplier Solutions'!$D$1:$H$2,5,0)</f>
        <v>#N/A</v>
      </c>
      <c r="BA213" s="612" t="e">
        <f>VLOOKUP(B213,GEP!$D$2:$H$5,5,0)</f>
        <v>#N/A</v>
      </c>
      <c r="BB213" s="612" t="e">
        <f>VLOOKUP(B213,Accenture!$D$1:$H$6,5,0)</f>
        <v>#N/A</v>
      </c>
      <c r="BC213" s="612" t="e">
        <f>VLOOKUP(B213,'Endurance International Group'!$D$1:$H$2,5,0)</f>
        <v>#N/A</v>
      </c>
      <c r="BD213" s="612" t="e">
        <f>VLOOKUP(B213,Newgen!$D$1:$H$2,5,0)</f>
        <v>#N/A</v>
      </c>
      <c r="BE213" s="612" t="e">
        <f>VLOOKUP(B213,'3D Incredible'!D213:H213,5,0)</f>
        <v>#N/A</v>
      </c>
      <c r="BF213" s="612" t="e">
        <f>VLOOKUP(B213,'Raja Software Labs'!$D$2:$H$2,5,0)</f>
        <v>#N/A</v>
      </c>
      <c r="BG213" s="612" t="e">
        <f>VLOOKUP(B213,Wipro!$D$1:$H$2,5,0)</f>
        <v>#N/A</v>
      </c>
      <c r="BH213" s="612" t="e">
        <f>VLOOKUP(B213,'Perch Technologies'!$D$2:$H$2,5,0)</f>
        <v>#N/A</v>
      </c>
      <c r="BI213" s="612" t="e">
        <f>VLOOKUP(B213,'Morning Star'!$D$1:$H$6,5,0)</f>
        <v>#N/A</v>
      </c>
      <c r="BJ213" s="612" t="e">
        <f>VLOOKUP(B213,Flexiloans!$D$1:$H$2,5,0)</f>
        <v>#N/A</v>
      </c>
      <c r="BK213" s="612" t="e">
        <f>VLOOKUP(B213,'Thirdware Solutions'!$D$1:$H$2,5,0)</f>
        <v>#N/A</v>
      </c>
      <c r="BL213" s="612" t="e">
        <f>VLOOKUP(B213,Tescom!$D$1:$H$8,5,0)</f>
        <v>#N/A</v>
      </c>
      <c r="BM213" s="612" t="e">
        <f>VLOOKUP(B213,'Cogno AI'!$D$1:$H$2,5,0)</f>
        <v>#N/A</v>
      </c>
      <c r="BN213" s="612" t="e">
        <f>VLOOKUP(B213,'ABM Knowledgeware'!$D$1:$H$2,5,0)</f>
        <v>#N/A</v>
      </c>
      <c r="BO213" s="612" t="e">
        <f>VLOOKUP(B213,'Concerto Software'!$D$1:$H$3,5,0)</f>
        <v>#N/A</v>
      </c>
      <c r="BP213" s="612" t="e">
        <f>VLOOKUP(B213,'My Captain'!$D$1:$H$4,5,0)</f>
        <v>#N/A</v>
      </c>
      <c r="BQ213" s="612" t="e">
        <f>VLOOKUP(B213,'Finoux Solutions'!$D$2:$H$4,5,0)</f>
        <v>#N/A</v>
      </c>
      <c r="BR213" s="612" t="e">
        <f>VLOOKUP(B213,'MITR Learning'!$D$1:$H$2,5,0)</f>
        <v>#N/A</v>
      </c>
      <c r="BS213" s="612" t="e">
        <f>VLOOKUP(B213,Nucsoft!$D$2:$H$6,5,0)</f>
        <v>#N/A</v>
      </c>
      <c r="BT213" s="612" t="e">
        <f>VLOOKUP(B213,'Paras Cadd'!$D$1:$H$2,5,0)</f>
        <v>#N/A</v>
      </c>
      <c r="BU213" s="612" t="e">
        <f>VLOOKUP(B213,'ICICI Securities'!$D$1:$H$2,5,0)</f>
        <v>#N/A</v>
      </c>
      <c r="BV213" s="612" t="e">
        <f>VLOOKUP(B213,'Citius Tech'!$D$2:$H$5,5,0)</f>
        <v>#N/A</v>
      </c>
      <c r="BW213" s="612" t="e">
        <f>VLOOKUP(B213,'Buzzy Brains'!$D$2:$H$2,5,0)</f>
        <v>#N/A</v>
      </c>
      <c r="BX213" s="612" t="e">
        <f>VLOOKUP(B213,'Decimal Point'!$D$2:$H$2,5,0)</f>
        <v>#N/A</v>
      </c>
      <c r="BY213" s="612" t="e">
        <f>VLOOKUP(B213,'Sankey Business Solutions'!$D$2:$H$3,5,0)</f>
        <v>#N/A</v>
      </c>
      <c r="BZ213" s="612" t="e">
        <f>VLOOKUP(B213,'Nangia &amp; Co LLP'!$D$2:$H$2,5,0)</f>
        <v>#N/A</v>
      </c>
      <c r="CA213" s="612" t="e">
        <f>VLOOKUP(B213,'FIS Solutions India Pvt Ltd'!$D$2:$H$2,5,0)</f>
        <v>#N/A</v>
      </c>
      <c r="CB213" s="612" t="e">
        <f>VLOOKUP(B213,'Delta Technology &amp; Management '!$D$2:$H$16,5,0)</f>
        <v>#N/A</v>
      </c>
      <c r="CC213" s="612" t="e">
        <f>VLOOKUP(B213,'Espoir Networks'!$D$3:$H$11,5,0)</f>
        <v>#N/A</v>
      </c>
      <c r="CD213" s="612" t="e">
        <f>VLOOKUP(B213,'Servosys Solution'!$D$3:$H$5,5,0)</f>
        <v>#N/A</v>
      </c>
      <c r="CE213" s="612" t="e">
        <f>VLOOKUP(B213,'Ribbon Communications'!$D$3:$H$4,5,0)</f>
        <v>#N/A</v>
      </c>
      <c r="CF213" s="612">
        <f t="shared" si="10"/>
        <v>2</v>
      </c>
      <c r="CG213" s="129" t="s">
        <v>1906</v>
      </c>
      <c r="CH213" s="129">
        <v>572563914292</v>
      </c>
      <c r="CI213" s="129" t="s">
        <v>1907</v>
      </c>
      <c r="CJ213" s="129" t="s">
        <v>11739</v>
      </c>
      <c r="CK213" s="132">
        <v>42917</v>
      </c>
      <c r="CL213" s="129">
        <v>2021</v>
      </c>
      <c r="CM213" s="128" t="s">
        <v>1908</v>
      </c>
      <c r="CN213" s="129">
        <v>467</v>
      </c>
      <c r="CO213" s="133">
        <v>93.4</v>
      </c>
      <c r="CP213" s="129">
        <v>2015</v>
      </c>
      <c r="CQ213" s="129" t="s">
        <v>276</v>
      </c>
      <c r="CR213" s="128" t="s">
        <v>1908</v>
      </c>
      <c r="CS213" s="129">
        <v>407</v>
      </c>
      <c r="CT213" s="133">
        <v>81.2</v>
      </c>
      <c r="CU213" s="129">
        <v>2017</v>
      </c>
      <c r="CV213" s="129" t="s">
        <v>276</v>
      </c>
      <c r="CW213" s="131" t="s">
        <v>81</v>
      </c>
      <c r="CX213" s="131" t="s">
        <v>81</v>
      </c>
      <c r="CY213" s="129" t="s">
        <v>81</v>
      </c>
      <c r="CZ213" s="129" t="s">
        <v>81</v>
      </c>
      <c r="DA213" s="129" t="s">
        <v>81</v>
      </c>
      <c r="DB213" s="129" t="s">
        <v>81</v>
      </c>
      <c r="DC213" s="129" t="s">
        <v>81</v>
      </c>
      <c r="DD213" s="129" t="s">
        <v>81</v>
      </c>
      <c r="DE213" s="129" t="s">
        <v>81</v>
      </c>
      <c r="DF213" s="129">
        <v>0</v>
      </c>
      <c r="DG213" s="134">
        <v>7.07</v>
      </c>
      <c r="DH213" s="134">
        <v>7.26</v>
      </c>
      <c r="DI213" s="134">
        <v>7.96</v>
      </c>
      <c r="DJ213" s="134">
        <v>6.59</v>
      </c>
      <c r="DK213" s="134">
        <v>7.92</v>
      </c>
      <c r="DL213" s="134">
        <v>8.76</v>
      </c>
      <c r="DM213" s="129">
        <v>45.56</v>
      </c>
      <c r="DN213" s="129">
        <v>7.59</v>
      </c>
      <c r="DO213" s="129"/>
      <c r="DP213" s="131" t="s">
        <v>82</v>
      </c>
      <c r="DQ213" s="129">
        <v>0</v>
      </c>
      <c r="DR213" s="129">
        <v>0</v>
      </c>
      <c r="DS213" s="129" t="s">
        <v>83</v>
      </c>
      <c r="DT213" s="129" t="s">
        <v>83</v>
      </c>
      <c r="DU213" s="129" t="s">
        <v>83</v>
      </c>
      <c r="DV213" s="129" t="s">
        <v>83</v>
      </c>
      <c r="DW213" s="131" t="s">
        <v>83</v>
      </c>
      <c r="DX213" s="131" t="s">
        <v>84</v>
      </c>
      <c r="DY213" s="131" t="s">
        <v>81</v>
      </c>
      <c r="DZ213" s="131" t="s">
        <v>1909</v>
      </c>
      <c r="EA213" s="131" t="s">
        <v>1910</v>
      </c>
      <c r="EB213" s="131" t="s">
        <v>1911</v>
      </c>
      <c r="EC213" s="131" t="s">
        <v>1912</v>
      </c>
      <c r="ED213" s="131" t="s">
        <v>89</v>
      </c>
      <c r="EE213" s="131" t="s">
        <v>1913</v>
      </c>
      <c r="EF213" s="131" t="s">
        <v>1914</v>
      </c>
      <c r="EG213" s="131" t="s">
        <v>81</v>
      </c>
      <c r="EH213" s="131" t="s">
        <v>81</v>
      </c>
      <c r="EI213" s="131" t="s">
        <v>1915</v>
      </c>
      <c r="EJ213" s="135" t="s">
        <v>1916</v>
      </c>
      <c r="EK213" s="135" t="s">
        <v>1917</v>
      </c>
      <c r="EL213" s="135" t="s">
        <v>1918</v>
      </c>
      <c r="EM213" s="135" t="s">
        <v>1919</v>
      </c>
      <c r="EN213" s="131" t="s">
        <v>81</v>
      </c>
    </row>
    <row r="214" spans="1:144" ht="18" thickTop="1" thickBot="1">
      <c r="A214" s="575">
        <f t="shared" si="11"/>
        <v>213</v>
      </c>
      <c r="B214" s="572" t="s">
        <v>1921</v>
      </c>
      <c r="C214" s="600" t="s">
        <v>1922</v>
      </c>
      <c r="D214" s="570" t="s">
        <v>13209</v>
      </c>
      <c r="E214" s="568" t="str">
        <f t="shared" si="9"/>
        <v>Not Placed</v>
      </c>
      <c r="F214" s="570" t="s">
        <v>12495</v>
      </c>
      <c r="G214" s="570" t="s">
        <v>14084</v>
      </c>
      <c r="H214" s="131" t="str">
        <f>VLOOKUP(B214,ETRX1!C:E,3,0)</f>
        <v>12th + Engineering without live KT</v>
      </c>
      <c r="I214" s="610" t="s">
        <v>462</v>
      </c>
      <c r="J214" s="572">
        <v>20</v>
      </c>
      <c r="K214" s="611" t="s">
        <v>1923</v>
      </c>
      <c r="L214" s="611" t="s">
        <v>73</v>
      </c>
      <c r="M214" s="611" t="s">
        <v>1924</v>
      </c>
      <c r="N214" s="612" t="s">
        <v>1920</v>
      </c>
      <c r="O214" s="612">
        <v>9892156647</v>
      </c>
      <c r="P214" s="612">
        <v>7977167630</v>
      </c>
      <c r="Q214" s="612" t="e">
        <f>VLOOKUP(B214,'TCS CON'!$D$1:$H$98,5,0)</f>
        <v>#N/A</v>
      </c>
      <c r="R214" s="612" t="e">
        <f>VLOOKUP(B214,LTI!$C$1:$H$46,6,0)</f>
        <v>#N/A</v>
      </c>
      <c r="S214" s="612" t="e">
        <f>VLOOKUP(B214,JARO!$E$2:$I$11,5,0)</f>
        <v>#N/A</v>
      </c>
      <c r="T214" s="612" t="e">
        <f>VLOOKUP(B214,Capgemini!$D$3:$H$78,5,0)</f>
        <v>#N/A</v>
      </c>
      <c r="U214" s="612" t="e">
        <f>VLOOKUP(B214,Carwale!$D$1:$H$4,5,0)</f>
        <v>#N/A</v>
      </c>
      <c r="V214" s="612" t="e">
        <f>VLOOKUP(B214,'Interactive Brokers'!E:I,5,0)</f>
        <v>#N/A</v>
      </c>
      <c r="W214" s="612" t="e">
        <f>VLOOKUP(B214,'REL Jio'!E:I,5,0)</f>
        <v>#N/A</v>
      </c>
      <c r="X214" s="612" t="e">
        <f>VLOOKUP(B214,'Sciative Sol'!E:I,5,0)</f>
        <v>#N/A</v>
      </c>
      <c r="Y214" s="612" t="e">
        <f>VLOOKUP(B214,'Hexaware Tech'!E:I,5,0)</f>
        <v>#N/A</v>
      </c>
      <c r="Z214" s="612" t="e">
        <f>VLOOKUP(B214,Axis!D:H,5,0)</f>
        <v>#N/A</v>
      </c>
      <c r="AA214" s="612" t="e">
        <f>VLOOKUP(B214,Ugam!$D$3:$H$26,5,0)</f>
        <v>#N/A</v>
      </c>
      <c r="AB214" s="612" t="e">
        <f>VLOOKUP(B214,Zeus!F:J,5,0)</f>
        <v>#N/A</v>
      </c>
      <c r="AC214" s="612" t="e">
        <f>VLOOKUP(B214,Montran!F:J,5,0)</f>
        <v>#N/A</v>
      </c>
      <c r="AD214" s="612" t="e">
        <f>VLOOKUP(B214,Endurance!G214:L214,5,0)</f>
        <v>#N/A</v>
      </c>
      <c r="AE214" s="612" t="e">
        <f>VLOOKUP(B214,'Swabhav Techlabs'!$F$1:$J$2,5,0)</f>
        <v>#N/A</v>
      </c>
      <c r="AF214" s="612" t="e">
        <f>VLOOKUP(B214,'Quality Kiosk'!$F$1:$J$18,5,0)</f>
        <v>#N/A</v>
      </c>
      <c r="AG214" s="612" t="e">
        <f>VLOOKUP(B214,'Lemon VB'!$F$1:$J$2,5,0)</f>
        <v>#N/A</v>
      </c>
      <c r="AH214" s="612" t="e">
        <f>VLOOKUP(B214,Gocomet!$E$1:$I$3,5,0)</f>
        <v>#N/A</v>
      </c>
      <c r="AI214" s="612" t="e">
        <f>VLOOKUP(B214,'Ingram Micro'!$E$1:$I$8,5,0)</f>
        <v>#N/A</v>
      </c>
      <c r="AJ214" s="612" t="e">
        <f>VLOOKUP(B214,'DePronto Infotech'!$E$1:$I$2,5,0)</f>
        <v>#N/A</v>
      </c>
      <c r="AK214" s="612" t="e">
        <f>VLOOKUP(B214,'Reliance Retail'!$E$1:$I$4,5,0)</f>
        <v>#N/A</v>
      </c>
      <c r="AL214" s="612" t="e">
        <f>VLOOKUP(B214,'Bright Champs'!$D$1:$H$13,5,0)</f>
        <v>#N/A</v>
      </c>
      <c r="AM214" s="612" t="e">
        <f>VLOOKUP(B214,Neosoft!$E$1:$I$12,5,0)</f>
        <v>#N/A</v>
      </c>
      <c r="AN214" s="612" t="e">
        <f>VLOOKUP(B214,Infosys!$E$1:$I$3,5,0)</f>
        <v>#N/A</v>
      </c>
      <c r="AO214" s="612" t="e">
        <f>VLOOKUP(B214,Cerelabs!$E$1:$I$5,5,0)</f>
        <v>#N/A</v>
      </c>
      <c r="AP214" s="612" t="e">
        <f>VLOOKUP(B214,'Neebal Technologies'!$D$1:$H$2,5,0)</f>
        <v>#N/A</v>
      </c>
      <c r="AQ214" s="612" t="e">
        <f>VLOOKUP(B214,'Vertiv Energy'!$D$1:$H$2,5,0)</f>
        <v>#N/A</v>
      </c>
      <c r="AR214" s="612" t="e">
        <f>VLOOKUP(B214,'Acidaes Solutions (CRMNEXT)'!$D$1:$H$3,5,0)</f>
        <v>#N/A</v>
      </c>
      <c r="AS214" s="612" t="e">
        <f>VLOOKUP(B214,Growisto!$D$1:$H$2,5,0)</f>
        <v>#N/A</v>
      </c>
      <c r="AT214" s="612" t="e">
        <f>VLOOKUP(B214,'9.9 Mediaworx - Digit'!$D$1:$H$2,5,0)</f>
        <v>#N/A</v>
      </c>
      <c r="AU214" s="612" t="e">
        <f>VLOOKUP(B214,'Vistaar systems Pvt Ltd'!$D$2:$H$3,5,0)</f>
        <v>#N/A</v>
      </c>
      <c r="AV214" s="612" t="e">
        <f>VLOOKUP(B214,'Course 5i'!$D$2:$H$11,5,0)</f>
        <v>#N/A</v>
      </c>
      <c r="AW214" s="612" t="e">
        <f>VLOOKUP(B214,'Radiant Appliances &amp; Electronic'!$D$1:$H$13,5,0)</f>
        <v>#N/A</v>
      </c>
      <c r="AX214" s="612" t="e">
        <f>VLOOKUP(B214,'Atos Global'!$D$3:$H$27,5,0)</f>
        <v>#N/A</v>
      </c>
      <c r="AY214" s="612" t="e">
        <f>VLOOKUP(B214,'Saama Technologies'!$D$1:$H$2,5,0)</f>
        <v>#N/A</v>
      </c>
      <c r="AZ214" s="612" t="e">
        <f>VLOOKUP(B214,'Multiplier Solutions'!$D$1:$H$2,5,0)</f>
        <v>#N/A</v>
      </c>
      <c r="BA214" s="612" t="e">
        <f>VLOOKUP(B214,GEP!$D$2:$H$5,5,0)</f>
        <v>#N/A</v>
      </c>
      <c r="BB214" s="612" t="e">
        <f>VLOOKUP(B214,Accenture!$D$1:$H$6,5,0)</f>
        <v>#N/A</v>
      </c>
      <c r="BC214" s="612" t="e">
        <f>VLOOKUP(B214,'Endurance International Group'!$D$1:$H$2,5,0)</f>
        <v>#N/A</v>
      </c>
      <c r="BD214" s="612" t="e">
        <f>VLOOKUP(B214,Newgen!$D$1:$H$2,5,0)</f>
        <v>#N/A</v>
      </c>
      <c r="BE214" s="612" t="e">
        <f>VLOOKUP(B214,'3D Incredible'!D214:H214,5,0)</f>
        <v>#N/A</v>
      </c>
      <c r="BF214" s="612" t="e">
        <f>VLOOKUP(B214,'Raja Software Labs'!$D$2:$H$2,5,0)</f>
        <v>#N/A</v>
      </c>
      <c r="BG214" s="612" t="e">
        <f>VLOOKUP(B214,Wipro!$D$1:$H$2,5,0)</f>
        <v>#N/A</v>
      </c>
      <c r="BH214" s="612" t="e">
        <f>VLOOKUP(B214,'Perch Technologies'!$D$2:$H$2,5,0)</f>
        <v>#N/A</v>
      </c>
      <c r="BI214" s="612" t="e">
        <f>VLOOKUP(B214,'Morning Star'!$D$1:$H$6,5,0)</f>
        <v>#N/A</v>
      </c>
      <c r="BJ214" s="612" t="e">
        <f>VLOOKUP(B214,Flexiloans!$D$1:$H$2,5,0)</f>
        <v>#N/A</v>
      </c>
      <c r="BK214" s="612" t="e">
        <f>VLOOKUP(B214,'Thirdware Solutions'!$D$1:$H$2,5,0)</f>
        <v>#N/A</v>
      </c>
      <c r="BL214" s="612" t="e">
        <f>VLOOKUP(B214,Tescom!$D$1:$H$8,5,0)</f>
        <v>#N/A</v>
      </c>
      <c r="BM214" s="612" t="e">
        <f>VLOOKUP(B214,'Cogno AI'!$D$1:$H$2,5,0)</f>
        <v>#N/A</v>
      </c>
      <c r="BN214" s="612" t="e">
        <f>VLOOKUP(B214,'ABM Knowledgeware'!$D$1:$H$2,5,0)</f>
        <v>#N/A</v>
      </c>
      <c r="BO214" s="612" t="e">
        <f>VLOOKUP(B214,'Concerto Software'!$D$1:$H$3,5,0)</f>
        <v>#N/A</v>
      </c>
      <c r="BP214" s="612" t="e">
        <f>VLOOKUP(B214,'My Captain'!$D$1:$H$4,5,0)</f>
        <v>#N/A</v>
      </c>
      <c r="BQ214" s="612" t="e">
        <f>VLOOKUP(B214,'Finoux Solutions'!$D$2:$H$4,5,0)</f>
        <v>#N/A</v>
      </c>
      <c r="BR214" s="612" t="e">
        <f>VLOOKUP(B214,'MITR Learning'!$D$1:$H$2,5,0)</f>
        <v>#N/A</v>
      </c>
      <c r="BS214" s="612" t="e">
        <f>VLOOKUP(B214,Nucsoft!$D$2:$H$6,5,0)</f>
        <v>#N/A</v>
      </c>
      <c r="BT214" s="612" t="e">
        <f>VLOOKUP(B214,'Paras Cadd'!$D$1:$H$2,5,0)</f>
        <v>#N/A</v>
      </c>
      <c r="BU214" s="612" t="e">
        <f>VLOOKUP(B214,'ICICI Securities'!$D$1:$H$2,5,0)</f>
        <v>#N/A</v>
      </c>
      <c r="BV214" s="612" t="e">
        <f>VLOOKUP(B214,'Citius Tech'!$D$2:$H$5,5,0)</f>
        <v>#N/A</v>
      </c>
      <c r="BW214" s="612" t="e">
        <f>VLOOKUP(B214,'Buzzy Brains'!$D$2:$H$2,5,0)</f>
        <v>#N/A</v>
      </c>
      <c r="BX214" s="612" t="e">
        <f>VLOOKUP(B214,'Decimal Point'!$D$2:$H$2,5,0)</f>
        <v>#N/A</v>
      </c>
      <c r="BY214" s="612" t="e">
        <f>VLOOKUP(B214,'Sankey Business Solutions'!$D$2:$H$3,5,0)</f>
        <v>#N/A</v>
      </c>
      <c r="BZ214" s="612" t="e">
        <f>VLOOKUP(B214,'Nangia &amp; Co LLP'!$D$2:$H$2,5,0)</f>
        <v>#N/A</v>
      </c>
      <c r="CA214" s="612" t="e">
        <f>VLOOKUP(B214,'FIS Solutions India Pvt Ltd'!$D$2:$H$2,5,0)</f>
        <v>#N/A</v>
      </c>
      <c r="CB214" s="612" t="e">
        <f>VLOOKUP(B214,'Delta Technology &amp; Management '!$D$2:$H$16,5,0)</f>
        <v>#N/A</v>
      </c>
      <c r="CC214" s="612" t="e">
        <f>VLOOKUP(B214,'Espoir Networks'!$D$3:$H$11,5,0)</f>
        <v>#N/A</v>
      </c>
      <c r="CD214" s="612" t="e">
        <f>VLOOKUP(B214,'Servosys Solution'!$D$3:$H$5,5,0)</f>
        <v>#N/A</v>
      </c>
      <c r="CE214" s="612" t="e">
        <f>VLOOKUP(B214,'Ribbon Communications'!$D$3:$H$4,5,0)</f>
        <v>#N/A</v>
      </c>
      <c r="CF214" s="612">
        <f t="shared" si="10"/>
        <v>0</v>
      </c>
      <c r="CG214" s="129" t="s">
        <v>1925</v>
      </c>
      <c r="CH214" s="129">
        <v>727181176647</v>
      </c>
      <c r="CI214" s="129" t="s">
        <v>1926</v>
      </c>
      <c r="CJ214" s="129" t="s">
        <v>11739</v>
      </c>
      <c r="CK214" s="132">
        <v>42917</v>
      </c>
      <c r="CL214" s="129">
        <v>2021</v>
      </c>
      <c r="CM214" s="128" t="s">
        <v>1927</v>
      </c>
      <c r="CN214" s="129">
        <v>540</v>
      </c>
      <c r="CO214" s="133">
        <v>90</v>
      </c>
      <c r="CP214" s="129">
        <v>2015</v>
      </c>
      <c r="CQ214" s="129" t="s">
        <v>398</v>
      </c>
      <c r="CR214" s="128" t="s">
        <v>1927</v>
      </c>
      <c r="CS214" s="129">
        <v>401</v>
      </c>
      <c r="CT214" s="133">
        <v>80.2</v>
      </c>
      <c r="CU214" s="129">
        <v>2017</v>
      </c>
      <c r="CV214" s="129" t="s">
        <v>398</v>
      </c>
      <c r="CW214" s="131" t="s">
        <v>81</v>
      </c>
      <c r="CX214" s="131" t="s">
        <v>81</v>
      </c>
      <c r="CY214" s="129" t="s">
        <v>81</v>
      </c>
      <c r="CZ214" s="129" t="s">
        <v>81</v>
      </c>
      <c r="DA214" s="129" t="s">
        <v>81</v>
      </c>
      <c r="DB214" s="129" t="s">
        <v>81</v>
      </c>
      <c r="DC214" s="129" t="s">
        <v>81</v>
      </c>
      <c r="DD214" s="129" t="s">
        <v>81</v>
      </c>
      <c r="DE214" s="129" t="s">
        <v>81</v>
      </c>
      <c r="DF214" s="129">
        <v>0</v>
      </c>
      <c r="DG214" s="134">
        <v>8.11</v>
      </c>
      <c r="DH214" s="134">
        <v>7.81</v>
      </c>
      <c r="DI214" s="134">
        <v>8.5399999999999991</v>
      </c>
      <c r="DJ214" s="134">
        <v>7.8</v>
      </c>
      <c r="DK214" s="134">
        <v>7.93</v>
      </c>
      <c r="DL214" s="131"/>
      <c r="DM214" s="129">
        <v>40.19</v>
      </c>
      <c r="DN214" s="129">
        <v>8.0399999999999991</v>
      </c>
      <c r="DO214" s="129"/>
      <c r="DP214" s="131" t="s">
        <v>138</v>
      </c>
      <c r="DQ214" s="129">
        <v>0</v>
      </c>
      <c r="DR214" s="129">
        <v>0</v>
      </c>
      <c r="DS214" s="129" t="s">
        <v>255</v>
      </c>
      <c r="DT214" s="129" t="s">
        <v>83</v>
      </c>
      <c r="DU214" s="129" t="s">
        <v>83</v>
      </c>
      <c r="DV214" s="129" t="s">
        <v>83</v>
      </c>
      <c r="DW214" s="131" t="s">
        <v>83</v>
      </c>
      <c r="DX214" s="131" t="s">
        <v>84</v>
      </c>
      <c r="DY214" s="131" t="s">
        <v>81</v>
      </c>
      <c r="DZ214" s="131" t="s">
        <v>1928</v>
      </c>
      <c r="EA214" s="131" t="s">
        <v>86</v>
      </c>
      <c r="EB214" s="131" t="s">
        <v>1929</v>
      </c>
      <c r="EC214" s="131" t="s">
        <v>1930</v>
      </c>
      <c r="ED214" s="131" t="s">
        <v>89</v>
      </c>
      <c r="EE214" s="131" t="s">
        <v>1931</v>
      </c>
      <c r="EF214" s="131" t="s">
        <v>1932</v>
      </c>
      <c r="EG214" s="131" t="s">
        <v>1933</v>
      </c>
      <c r="EH214" s="131" t="s">
        <v>1934</v>
      </c>
      <c r="EI214" s="131" t="s">
        <v>1935</v>
      </c>
      <c r="EJ214" s="135" t="s">
        <v>1936</v>
      </c>
      <c r="EK214" s="135" t="s">
        <v>1937</v>
      </c>
      <c r="EL214" s="131" t="s">
        <v>81</v>
      </c>
      <c r="EM214" s="135" t="s">
        <v>1938</v>
      </c>
      <c r="EN214" s="131" t="s">
        <v>81</v>
      </c>
    </row>
    <row r="215" spans="1:144" ht="18" thickTop="1" thickBot="1">
      <c r="A215" s="575">
        <f t="shared" si="11"/>
        <v>214</v>
      </c>
      <c r="B215" s="572" t="s">
        <v>1940</v>
      </c>
      <c r="C215" s="600" t="s">
        <v>1941</v>
      </c>
      <c r="D215" s="570" t="s">
        <v>13209</v>
      </c>
      <c r="E215" s="568" t="str">
        <f t="shared" si="9"/>
        <v>Placed</v>
      </c>
      <c r="F215" s="570" t="s">
        <v>12495</v>
      </c>
      <c r="G215" s="570" t="s">
        <v>14084</v>
      </c>
      <c r="H215" s="131" t="str">
        <f>VLOOKUP(B215,ETRX1!C:E,3,0)</f>
        <v>12th + Engineering without live KT</v>
      </c>
      <c r="I215" s="610">
        <v>36163</v>
      </c>
      <c r="J215" s="572">
        <v>21</v>
      </c>
      <c r="K215" s="611" t="s">
        <v>1942</v>
      </c>
      <c r="L215" s="611" t="s">
        <v>73</v>
      </c>
      <c r="M215" s="611" t="s">
        <v>1943</v>
      </c>
      <c r="N215" s="612" t="s">
        <v>1939</v>
      </c>
      <c r="O215" s="612">
        <v>9819296663</v>
      </c>
      <c r="P215" s="612">
        <v>9152687220</v>
      </c>
      <c r="Q215" s="612" t="e">
        <f>VLOOKUP(B215,'TCS CON'!$D$1:$H$98,5,0)</f>
        <v>#N/A</v>
      </c>
      <c r="R215" s="612" t="e">
        <f>VLOOKUP(B215,LTI!$C$1:$H$46,6,0)</f>
        <v>#N/A</v>
      </c>
      <c r="S215" s="612" t="e">
        <f>VLOOKUP(B215,JARO!$E$2:$I$11,5,0)</f>
        <v>#N/A</v>
      </c>
      <c r="T215" s="612" t="e">
        <f>VLOOKUP(B215,Capgemini!$D$3:$H$78,5,0)</f>
        <v>#N/A</v>
      </c>
      <c r="U215" s="612" t="e">
        <f>VLOOKUP(B215,Carwale!$D$1:$H$4,5,0)</f>
        <v>#N/A</v>
      </c>
      <c r="V215" s="612" t="e">
        <f>VLOOKUP(B215,'Interactive Brokers'!E:I,5,0)</f>
        <v>#N/A</v>
      </c>
      <c r="W215" s="612" t="e">
        <f>VLOOKUP(B215,'REL Jio'!E:I,5,0)</f>
        <v>#N/A</v>
      </c>
      <c r="X215" s="612" t="e">
        <f>VLOOKUP(B215,'Sciative Sol'!E:I,5,0)</f>
        <v>#N/A</v>
      </c>
      <c r="Y215" s="612" t="e">
        <f>VLOOKUP(B215,'Hexaware Tech'!E:I,5,0)</f>
        <v>#N/A</v>
      </c>
      <c r="Z215" s="612" t="e">
        <f>VLOOKUP(B215,Axis!D:H,5,0)</f>
        <v>#N/A</v>
      </c>
      <c r="AA215" s="612" t="e">
        <f>VLOOKUP(B215,Ugam!$D$3:$H$26,5,0)</f>
        <v>#N/A</v>
      </c>
      <c r="AB215" s="612" t="e">
        <f>VLOOKUP(B215,Zeus!F:J,5,0)</f>
        <v>#N/A</v>
      </c>
      <c r="AC215" s="612" t="e">
        <f>VLOOKUP(B215,Montran!F:J,5,0)</f>
        <v>#N/A</v>
      </c>
      <c r="AD215" s="612" t="e">
        <f>VLOOKUP(B215,Endurance!G215:L215,5,0)</f>
        <v>#N/A</v>
      </c>
      <c r="AE215" s="612" t="e">
        <f>VLOOKUP(B215,'Swabhav Techlabs'!$F$1:$J$2,5,0)</f>
        <v>#N/A</v>
      </c>
      <c r="AF215" s="612">
        <f>VLOOKUP(B215,'Quality Kiosk'!$F$1:$J$18,5,0)</f>
        <v>225000</v>
      </c>
      <c r="AG215" s="612" t="e">
        <f>VLOOKUP(B215,'Lemon VB'!$F$1:$J$2,5,0)</f>
        <v>#N/A</v>
      </c>
      <c r="AH215" s="612" t="e">
        <f>VLOOKUP(B215,Gocomet!$E$1:$I$3,5,0)</f>
        <v>#N/A</v>
      </c>
      <c r="AI215" s="612" t="e">
        <f>VLOOKUP(B215,'Ingram Micro'!$E$1:$I$8,5,0)</f>
        <v>#N/A</v>
      </c>
      <c r="AJ215" s="612" t="e">
        <f>VLOOKUP(B215,'DePronto Infotech'!$E$1:$I$2,5,0)</f>
        <v>#N/A</v>
      </c>
      <c r="AK215" s="612" t="e">
        <f>VLOOKUP(B215,'Reliance Retail'!$E$1:$I$4,5,0)</f>
        <v>#N/A</v>
      </c>
      <c r="AL215" s="612" t="e">
        <f>VLOOKUP(B215,'Bright Champs'!$D$1:$H$13,5,0)</f>
        <v>#N/A</v>
      </c>
      <c r="AM215" s="612" t="e">
        <f>VLOOKUP(B215,Neosoft!$E$1:$I$12,5,0)</f>
        <v>#N/A</v>
      </c>
      <c r="AN215" s="612" t="e">
        <f>VLOOKUP(B215,Infosys!$E$1:$I$3,5,0)</f>
        <v>#N/A</v>
      </c>
      <c r="AO215" s="612" t="e">
        <f>VLOOKUP(B215,Cerelabs!$E$1:$I$5,5,0)</f>
        <v>#N/A</v>
      </c>
      <c r="AP215" s="612" t="e">
        <f>VLOOKUP(B215,'Neebal Technologies'!$D$1:$H$2,5,0)</f>
        <v>#N/A</v>
      </c>
      <c r="AQ215" s="612" t="e">
        <f>VLOOKUP(B215,'Vertiv Energy'!$D$1:$H$2,5,0)</f>
        <v>#N/A</v>
      </c>
      <c r="AR215" s="612" t="e">
        <f>VLOOKUP(B215,'Acidaes Solutions (CRMNEXT)'!$D$1:$H$3,5,0)</f>
        <v>#N/A</v>
      </c>
      <c r="AS215" s="612" t="e">
        <f>VLOOKUP(B215,Growisto!$D$1:$H$2,5,0)</f>
        <v>#N/A</v>
      </c>
      <c r="AT215" s="612" t="e">
        <f>VLOOKUP(B215,'9.9 Mediaworx - Digit'!$D$1:$H$2,5,0)</f>
        <v>#N/A</v>
      </c>
      <c r="AU215" s="612" t="e">
        <f>VLOOKUP(B215,'Vistaar systems Pvt Ltd'!$D$2:$H$3,5,0)</f>
        <v>#N/A</v>
      </c>
      <c r="AV215" s="612" t="e">
        <f>VLOOKUP(B215,'Course 5i'!$D$2:$H$11,5,0)</f>
        <v>#N/A</v>
      </c>
      <c r="AW215" s="612" t="e">
        <f>VLOOKUP(B215,'Radiant Appliances &amp; Electronic'!$D$1:$H$13,5,0)</f>
        <v>#N/A</v>
      </c>
      <c r="AX215" s="612" t="e">
        <f>VLOOKUP(B215,'Atos Global'!$D$3:$H$27,5,0)</f>
        <v>#N/A</v>
      </c>
      <c r="AY215" s="612" t="e">
        <f>VLOOKUP(B215,'Saama Technologies'!$D$1:$H$2,5,0)</f>
        <v>#N/A</v>
      </c>
      <c r="AZ215" s="612" t="e">
        <f>VLOOKUP(B215,'Multiplier Solutions'!$D$1:$H$2,5,0)</f>
        <v>#N/A</v>
      </c>
      <c r="BA215" s="612" t="e">
        <f>VLOOKUP(B215,GEP!$D$2:$H$5,5,0)</f>
        <v>#N/A</v>
      </c>
      <c r="BB215" s="612" t="e">
        <f>VLOOKUP(B215,Accenture!$D$1:$H$6,5,0)</f>
        <v>#N/A</v>
      </c>
      <c r="BC215" s="612" t="e">
        <f>VLOOKUP(B215,'Endurance International Group'!$D$1:$H$2,5,0)</f>
        <v>#N/A</v>
      </c>
      <c r="BD215" s="612" t="e">
        <f>VLOOKUP(B215,Newgen!$D$1:$H$2,5,0)</f>
        <v>#N/A</v>
      </c>
      <c r="BE215" s="612" t="e">
        <f>VLOOKUP(B215,'3D Incredible'!D215:H215,5,0)</f>
        <v>#N/A</v>
      </c>
      <c r="BF215" s="612" t="e">
        <f>VLOOKUP(B215,'Raja Software Labs'!$D$2:$H$2,5,0)</f>
        <v>#N/A</v>
      </c>
      <c r="BG215" s="612" t="e">
        <f>VLOOKUP(B215,Wipro!$D$1:$H$2,5,0)</f>
        <v>#N/A</v>
      </c>
      <c r="BH215" s="612" t="e">
        <f>VLOOKUP(B215,'Perch Technologies'!$D$2:$H$2,5,0)</f>
        <v>#N/A</v>
      </c>
      <c r="BI215" s="612" t="e">
        <f>VLOOKUP(B215,'Morning Star'!$D$1:$H$6,5,0)</f>
        <v>#N/A</v>
      </c>
      <c r="BJ215" s="612" t="e">
        <f>VLOOKUP(B215,Flexiloans!$D$1:$H$2,5,0)</f>
        <v>#N/A</v>
      </c>
      <c r="BK215" s="612" t="e">
        <f>VLOOKUP(B215,'Thirdware Solutions'!$D$1:$H$2,5,0)</f>
        <v>#N/A</v>
      </c>
      <c r="BL215" s="612" t="e">
        <f>VLOOKUP(B215,Tescom!$D$1:$H$8,5,0)</f>
        <v>#N/A</v>
      </c>
      <c r="BM215" s="612" t="e">
        <f>VLOOKUP(B215,'Cogno AI'!$D$1:$H$2,5,0)</f>
        <v>#N/A</v>
      </c>
      <c r="BN215" s="612" t="e">
        <f>VLOOKUP(B215,'ABM Knowledgeware'!$D$1:$H$2,5,0)</f>
        <v>#N/A</v>
      </c>
      <c r="BO215" s="612" t="e">
        <f>VLOOKUP(B215,'Concerto Software'!$D$1:$H$3,5,0)</f>
        <v>#N/A</v>
      </c>
      <c r="BP215" s="612" t="e">
        <f>VLOOKUP(B215,'My Captain'!$D$1:$H$4,5,0)</f>
        <v>#N/A</v>
      </c>
      <c r="BQ215" s="612" t="e">
        <f>VLOOKUP(B215,'Finoux Solutions'!$D$2:$H$4,5,0)</f>
        <v>#N/A</v>
      </c>
      <c r="BR215" s="612" t="e">
        <f>VLOOKUP(B215,'MITR Learning'!$D$1:$H$2,5,0)</f>
        <v>#N/A</v>
      </c>
      <c r="BS215" s="612" t="e">
        <f>VLOOKUP(B215,Nucsoft!$D$2:$H$6,5,0)</f>
        <v>#N/A</v>
      </c>
      <c r="BT215" s="612" t="e">
        <f>VLOOKUP(B215,'Paras Cadd'!$D$1:$H$2,5,0)</f>
        <v>#N/A</v>
      </c>
      <c r="BU215" s="612" t="e">
        <f>VLOOKUP(B215,'ICICI Securities'!$D$1:$H$2,5,0)</f>
        <v>#N/A</v>
      </c>
      <c r="BV215" s="612" t="e">
        <f>VLOOKUP(B215,'Citius Tech'!$D$2:$H$5,5,0)</f>
        <v>#N/A</v>
      </c>
      <c r="BW215" s="612" t="e">
        <f>VLOOKUP(B215,'Buzzy Brains'!$D$2:$H$2,5,0)</f>
        <v>#N/A</v>
      </c>
      <c r="BX215" s="612" t="e">
        <f>VLOOKUP(B215,'Decimal Point'!$D$2:$H$2,5,0)</f>
        <v>#N/A</v>
      </c>
      <c r="BY215" s="612" t="e">
        <f>VLOOKUP(B215,'Sankey Business Solutions'!$D$2:$H$3,5,0)</f>
        <v>#N/A</v>
      </c>
      <c r="BZ215" s="612" t="e">
        <f>VLOOKUP(B215,'Nangia &amp; Co LLP'!$D$2:$H$2,5,0)</f>
        <v>#N/A</v>
      </c>
      <c r="CA215" s="612" t="e">
        <f>VLOOKUP(B215,'FIS Solutions India Pvt Ltd'!$D$2:$H$2,5,0)</f>
        <v>#N/A</v>
      </c>
      <c r="CB215" s="612" t="e">
        <f>VLOOKUP(B215,'Delta Technology &amp; Management '!$D$2:$H$16,5,0)</f>
        <v>#N/A</v>
      </c>
      <c r="CC215" s="612" t="e">
        <f>VLOOKUP(B215,'Espoir Networks'!$D$3:$H$11,5,0)</f>
        <v>#N/A</v>
      </c>
      <c r="CD215" s="612" t="e">
        <f>VLOOKUP(B215,'Servosys Solution'!$D$3:$H$5,5,0)</f>
        <v>#N/A</v>
      </c>
      <c r="CE215" s="612" t="e">
        <f>VLOOKUP(B215,'Ribbon Communications'!$D$3:$H$4,5,0)</f>
        <v>#N/A</v>
      </c>
      <c r="CF215" s="612">
        <f t="shared" si="10"/>
        <v>1</v>
      </c>
      <c r="CG215" s="129" t="s">
        <v>1944</v>
      </c>
      <c r="CH215" s="129">
        <v>598602480913</v>
      </c>
      <c r="CI215" s="129" t="s">
        <v>134</v>
      </c>
      <c r="CJ215" s="129" t="s">
        <v>11739</v>
      </c>
      <c r="CK215" s="132">
        <v>42917</v>
      </c>
      <c r="CL215" s="129">
        <v>2021</v>
      </c>
      <c r="CM215" s="128" t="s">
        <v>1945</v>
      </c>
      <c r="CN215" s="129">
        <v>456</v>
      </c>
      <c r="CO215" s="133">
        <v>91.2</v>
      </c>
      <c r="CP215" s="129">
        <v>2015</v>
      </c>
      <c r="CQ215" s="129" t="s">
        <v>79</v>
      </c>
      <c r="CR215" s="128" t="s">
        <v>1946</v>
      </c>
      <c r="CS215" s="129">
        <v>406</v>
      </c>
      <c r="CT215" s="133">
        <v>62.46</v>
      </c>
      <c r="CU215" s="129">
        <v>2017</v>
      </c>
      <c r="CV215" s="129" t="s">
        <v>79</v>
      </c>
      <c r="CW215" s="131" t="s">
        <v>81</v>
      </c>
      <c r="CX215" s="131" t="s">
        <v>81</v>
      </c>
      <c r="CY215" s="129" t="s">
        <v>81</v>
      </c>
      <c r="CZ215" s="129" t="s">
        <v>81</v>
      </c>
      <c r="DA215" s="129" t="s">
        <v>81</v>
      </c>
      <c r="DB215" s="129" t="s">
        <v>81</v>
      </c>
      <c r="DC215" s="129" t="s">
        <v>81</v>
      </c>
      <c r="DD215" s="129" t="s">
        <v>81</v>
      </c>
      <c r="DE215" s="129" t="s">
        <v>81</v>
      </c>
      <c r="DF215" s="129">
        <v>0</v>
      </c>
      <c r="DG215" s="134">
        <v>6.31</v>
      </c>
      <c r="DH215" s="134">
        <v>7.06</v>
      </c>
      <c r="DI215" s="134">
        <v>6.67</v>
      </c>
      <c r="DJ215" s="134">
        <v>7.31</v>
      </c>
      <c r="DK215" s="134">
        <v>7.64</v>
      </c>
      <c r="DL215" s="131"/>
      <c r="DM215" s="129">
        <v>34.99</v>
      </c>
      <c r="DN215" s="129">
        <v>6.99</v>
      </c>
      <c r="DO215" s="129"/>
      <c r="DP215" s="131" t="s">
        <v>138</v>
      </c>
      <c r="DQ215" s="129">
        <v>0</v>
      </c>
      <c r="DR215" s="129">
        <v>0</v>
      </c>
      <c r="DS215" s="129" t="s">
        <v>83</v>
      </c>
      <c r="DT215" s="129" t="s">
        <v>83</v>
      </c>
      <c r="DU215" s="129" t="s">
        <v>83</v>
      </c>
      <c r="DV215" s="129" t="s">
        <v>83</v>
      </c>
      <c r="DW215" s="131" t="s">
        <v>83</v>
      </c>
      <c r="DX215" s="131" t="s">
        <v>84</v>
      </c>
      <c r="DY215" s="131" t="s">
        <v>81</v>
      </c>
      <c r="DZ215" s="131" t="s">
        <v>1947</v>
      </c>
      <c r="EA215" s="131" t="s">
        <v>86</v>
      </c>
      <c r="EB215" s="131" t="s">
        <v>1948</v>
      </c>
      <c r="EC215" s="131" t="s">
        <v>601</v>
      </c>
      <c r="ED215" s="131" t="s">
        <v>89</v>
      </c>
      <c r="EE215" s="131" t="s">
        <v>1949</v>
      </c>
      <c r="EF215" s="131" t="s">
        <v>1950</v>
      </c>
      <c r="EG215" s="131" t="s">
        <v>1951</v>
      </c>
      <c r="EH215" s="131" t="s">
        <v>1952</v>
      </c>
      <c r="EI215" s="131" t="s">
        <v>1953</v>
      </c>
      <c r="EJ215" s="135" t="s">
        <v>1954</v>
      </c>
      <c r="EK215" s="135" t="s">
        <v>1955</v>
      </c>
      <c r="EL215" s="135" t="s">
        <v>1956</v>
      </c>
      <c r="EM215" s="135" t="s">
        <v>1957</v>
      </c>
      <c r="EN215" s="131" t="s">
        <v>1958</v>
      </c>
    </row>
    <row r="216" spans="1:144" ht="18" thickTop="1" thickBot="1">
      <c r="A216" s="575">
        <f t="shared" si="11"/>
        <v>215</v>
      </c>
      <c r="B216" s="572" t="s">
        <v>2081</v>
      </c>
      <c r="C216" s="600" t="s">
        <v>2082</v>
      </c>
      <c r="D216" s="570" t="s">
        <v>13208</v>
      </c>
      <c r="E216" s="568" t="str">
        <f t="shared" si="9"/>
        <v>Not Placed</v>
      </c>
      <c r="F216" s="570" t="s">
        <v>12495</v>
      </c>
      <c r="G216" s="570" t="s">
        <v>14084</v>
      </c>
      <c r="H216" s="131" t="str">
        <f>VLOOKUP(B216,ETRX1!C:E,3,0)</f>
        <v>12th + Engineering without live KT</v>
      </c>
      <c r="I216" s="610">
        <v>36532</v>
      </c>
      <c r="J216" s="572">
        <v>20</v>
      </c>
      <c r="K216" s="611" t="s">
        <v>2083</v>
      </c>
      <c r="L216" s="611" t="s">
        <v>2084</v>
      </c>
      <c r="M216" s="611" t="s">
        <v>2085</v>
      </c>
      <c r="N216" s="612" t="s">
        <v>2080</v>
      </c>
      <c r="O216" s="612">
        <v>9326762892</v>
      </c>
      <c r="P216" s="612">
        <v>9326762892</v>
      </c>
      <c r="Q216" s="612" t="e">
        <f>VLOOKUP(B216,'TCS CON'!$D$1:$H$98,5,0)</f>
        <v>#N/A</v>
      </c>
      <c r="R216" s="612" t="e">
        <f>VLOOKUP(B216,LTI!$C$1:$H$46,6,0)</f>
        <v>#N/A</v>
      </c>
      <c r="S216" s="612" t="e">
        <f>VLOOKUP(B216,JARO!$E$2:$I$11,5,0)</f>
        <v>#N/A</v>
      </c>
      <c r="T216" s="612" t="e">
        <f>VLOOKUP(B216,Capgemini!$D$3:$H$78,5,0)</f>
        <v>#N/A</v>
      </c>
      <c r="U216" s="612" t="e">
        <f>VLOOKUP(B216,Carwale!$D$1:$H$4,5,0)</f>
        <v>#N/A</v>
      </c>
      <c r="V216" s="612" t="e">
        <f>VLOOKUP(B216,'Interactive Brokers'!E:I,5,0)</f>
        <v>#N/A</v>
      </c>
      <c r="W216" s="612" t="e">
        <f>VLOOKUP(B216,'REL Jio'!E:I,5,0)</f>
        <v>#N/A</v>
      </c>
      <c r="X216" s="612" t="e">
        <f>VLOOKUP(B216,'Sciative Sol'!E:I,5,0)</f>
        <v>#N/A</v>
      </c>
      <c r="Y216" s="612" t="e">
        <f>VLOOKUP(B216,'Hexaware Tech'!E:I,5,0)</f>
        <v>#N/A</v>
      </c>
      <c r="Z216" s="612" t="e">
        <f>VLOOKUP(B216,Axis!D:H,5,0)</f>
        <v>#N/A</v>
      </c>
      <c r="AA216" s="612" t="e">
        <f>VLOOKUP(B216,Ugam!$D$3:$H$26,5,0)</f>
        <v>#N/A</v>
      </c>
      <c r="AB216" s="612" t="e">
        <f>VLOOKUP(B216,Zeus!F:J,5,0)</f>
        <v>#N/A</v>
      </c>
      <c r="AC216" s="612" t="e">
        <f>VLOOKUP(B216,Montran!F:J,5,0)</f>
        <v>#N/A</v>
      </c>
      <c r="AD216" s="612" t="e">
        <f>VLOOKUP(B216,Endurance!G216:L216,5,0)</f>
        <v>#N/A</v>
      </c>
      <c r="AE216" s="612" t="e">
        <f>VLOOKUP(B216,'Swabhav Techlabs'!$F$1:$J$2,5,0)</f>
        <v>#N/A</v>
      </c>
      <c r="AF216" s="612" t="e">
        <f>VLOOKUP(B216,'Quality Kiosk'!$F$1:$J$18,5,0)</f>
        <v>#N/A</v>
      </c>
      <c r="AG216" s="612" t="e">
        <f>VLOOKUP(B216,'Lemon VB'!$F$1:$J$2,5,0)</f>
        <v>#N/A</v>
      </c>
      <c r="AH216" s="612" t="e">
        <f>VLOOKUP(B216,Gocomet!$E$1:$I$3,5,0)</f>
        <v>#N/A</v>
      </c>
      <c r="AI216" s="612" t="e">
        <f>VLOOKUP(B216,'Ingram Micro'!$E$1:$I$8,5,0)</f>
        <v>#N/A</v>
      </c>
      <c r="AJ216" s="612" t="e">
        <f>VLOOKUP(B216,'DePronto Infotech'!$E$1:$I$2,5,0)</f>
        <v>#N/A</v>
      </c>
      <c r="AK216" s="612" t="e">
        <f>VLOOKUP(B216,'Reliance Retail'!$E$1:$I$4,5,0)</f>
        <v>#N/A</v>
      </c>
      <c r="AL216" s="612" t="e">
        <f>VLOOKUP(B216,'Bright Champs'!$D$1:$H$13,5,0)</f>
        <v>#N/A</v>
      </c>
      <c r="AM216" s="612" t="e">
        <f>VLOOKUP(B216,Neosoft!$E$1:$I$12,5,0)</f>
        <v>#N/A</v>
      </c>
      <c r="AN216" s="612" t="e">
        <f>VLOOKUP(B216,Infosys!$E$1:$I$3,5,0)</f>
        <v>#N/A</v>
      </c>
      <c r="AO216" s="612" t="e">
        <f>VLOOKUP(B216,Cerelabs!$E$1:$I$5,5,0)</f>
        <v>#N/A</v>
      </c>
      <c r="AP216" s="612" t="e">
        <f>VLOOKUP(B216,'Neebal Technologies'!$D$1:$H$2,5,0)</f>
        <v>#N/A</v>
      </c>
      <c r="AQ216" s="612" t="e">
        <f>VLOOKUP(B216,'Vertiv Energy'!$D$1:$H$2,5,0)</f>
        <v>#N/A</v>
      </c>
      <c r="AR216" s="612" t="e">
        <f>VLOOKUP(B216,'Acidaes Solutions (CRMNEXT)'!$D$1:$H$3,5,0)</f>
        <v>#N/A</v>
      </c>
      <c r="AS216" s="612" t="e">
        <f>VLOOKUP(B216,Growisto!$D$1:$H$2,5,0)</f>
        <v>#N/A</v>
      </c>
      <c r="AT216" s="612" t="e">
        <f>VLOOKUP(B216,'9.9 Mediaworx - Digit'!$D$1:$H$2,5,0)</f>
        <v>#N/A</v>
      </c>
      <c r="AU216" s="612" t="e">
        <f>VLOOKUP(B216,'Vistaar systems Pvt Ltd'!$D$2:$H$3,5,0)</f>
        <v>#N/A</v>
      </c>
      <c r="AV216" s="612" t="e">
        <f>VLOOKUP(B216,'Course 5i'!$D$2:$H$11,5,0)</f>
        <v>#N/A</v>
      </c>
      <c r="AW216" s="612" t="e">
        <f>VLOOKUP(B216,'Radiant Appliances &amp; Electronic'!$D$1:$H$13,5,0)</f>
        <v>#N/A</v>
      </c>
      <c r="AX216" s="612" t="e">
        <f>VLOOKUP(B216,'Atos Global'!$D$3:$H$27,5,0)</f>
        <v>#N/A</v>
      </c>
      <c r="AY216" s="612" t="e">
        <f>VLOOKUP(B216,'Saama Technologies'!$D$1:$H$2,5,0)</f>
        <v>#N/A</v>
      </c>
      <c r="AZ216" s="612" t="e">
        <f>VLOOKUP(B216,'Multiplier Solutions'!$D$1:$H$2,5,0)</f>
        <v>#N/A</v>
      </c>
      <c r="BA216" s="612" t="e">
        <f>VLOOKUP(B216,GEP!$D$2:$H$5,5,0)</f>
        <v>#N/A</v>
      </c>
      <c r="BB216" s="612" t="e">
        <f>VLOOKUP(B216,Accenture!$D$1:$H$6,5,0)</f>
        <v>#N/A</v>
      </c>
      <c r="BC216" s="612" t="e">
        <f>VLOOKUP(B216,'Endurance International Group'!$D$1:$H$2,5,0)</f>
        <v>#N/A</v>
      </c>
      <c r="BD216" s="612" t="e">
        <f>VLOOKUP(B216,Newgen!$D$1:$H$2,5,0)</f>
        <v>#N/A</v>
      </c>
      <c r="BE216" s="612" t="e">
        <f>VLOOKUP(B216,'3D Incredible'!D216:H216,5,0)</f>
        <v>#N/A</v>
      </c>
      <c r="BF216" s="612" t="e">
        <f>VLOOKUP(B216,'Raja Software Labs'!$D$2:$H$2,5,0)</f>
        <v>#N/A</v>
      </c>
      <c r="BG216" s="612" t="e">
        <f>VLOOKUP(B216,Wipro!$D$1:$H$2,5,0)</f>
        <v>#N/A</v>
      </c>
      <c r="BH216" s="612" t="e">
        <f>VLOOKUP(B216,'Perch Technologies'!$D$2:$H$2,5,0)</f>
        <v>#N/A</v>
      </c>
      <c r="BI216" s="612" t="e">
        <f>VLOOKUP(B216,'Morning Star'!$D$1:$H$6,5,0)</f>
        <v>#N/A</v>
      </c>
      <c r="BJ216" s="612" t="e">
        <f>VLOOKUP(B216,Flexiloans!$D$1:$H$2,5,0)</f>
        <v>#N/A</v>
      </c>
      <c r="BK216" s="612" t="e">
        <f>VLOOKUP(B216,'Thirdware Solutions'!$D$1:$H$2,5,0)</f>
        <v>#N/A</v>
      </c>
      <c r="BL216" s="612" t="e">
        <f>VLOOKUP(B216,Tescom!$D$1:$H$8,5,0)</f>
        <v>#N/A</v>
      </c>
      <c r="BM216" s="612" t="e">
        <f>VLOOKUP(B216,'Cogno AI'!$D$1:$H$2,5,0)</f>
        <v>#N/A</v>
      </c>
      <c r="BN216" s="612" t="e">
        <f>VLOOKUP(B216,'ABM Knowledgeware'!$D$1:$H$2,5,0)</f>
        <v>#N/A</v>
      </c>
      <c r="BO216" s="612" t="e">
        <f>VLOOKUP(B216,'Concerto Software'!$D$1:$H$3,5,0)</f>
        <v>#N/A</v>
      </c>
      <c r="BP216" s="612" t="e">
        <f>VLOOKUP(B216,'My Captain'!$D$1:$H$4,5,0)</f>
        <v>#N/A</v>
      </c>
      <c r="BQ216" s="612" t="e">
        <f>VLOOKUP(B216,'Finoux Solutions'!$D$2:$H$4,5,0)</f>
        <v>#N/A</v>
      </c>
      <c r="BR216" s="612" t="e">
        <f>VLOOKUP(B216,'MITR Learning'!$D$1:$H$2,5,0)</f>
        <v>#N/A</v>
      </c>
      <c r="BS216" s="612" t="e">
        <f>VLOOKUP(B216,Nucsoft!$D$2:$H$6,5,0)</f>
        <v>#N/A</v>
      </c>
      <c r="BT216" s="612" t="e">
        <f>VLOOKUP(B216,'Paras Cadd'!$D$1:$H$2,5,0)</f>
        <v>#N/A</v>
      </c>
      <c r="BU216" s="612" t="e">
        <f>VLOOKUP(B216,'ICICI Securities'!$D$1:$H$2,5,0)</f>
        <v>#N/A</v>
      </c>
      <c r="BV216" s="612" t="e">
        <f>VLOOKUP(B216,'Citius Tech'!$D$2:$H$5,5,0)</f>
        <v>#N/A</v>
      </c>
      <c r="BW216" s="612" t="e">
        <f>VLOOKUP(B216,'Buzzy Brains'!$D$2:$H$2,5,0)</f>
        <v>#N/A</v>
      </c>
      <c r="BX216" s="612" t="e">
        <f>VLOOKUP(B216,'Decimal Point'!$D$2:$H$2,5,0)</f>
        <v>#N/A</v>
      </c>
      <c r="BY216" s="612" t="e">
        <f>VLOOKUP(B216,'Sankey Business Solutions'!$D$2:$H$3,5,0)</f>
        <v>#N/A</v>
      </c>
      <c r="BZ216" s="612" t="e">
        <f>VLOOKUP(B216,'Nangia &amp; Co LLP'!$D$2:$H$2,5,0)</f>
        <v>#N/A</v>
      </c>
      <c r="CA216" s="612" t="e">
        <f>VLOOKUP(B216,'FIS Solutions India Pvt Ltd'!$D$2:$H$2,5,0)</f>
        <v>#N/A</v>
      </c>
      <c r="CB216" s="612" t="e">
        <f>VLOOKUP(B216,'Delta Technology &amp; Management '!$D$2:$H$16,5,0)</f>
        <v>#N/A</v>
      </c>
      <c r="CC216" s="612" t="e">
        <f>VLOOKUP(B216,'Espoir Networks'!$D$3:$H$11,5,0)</f>
        <v>#N/A</v>
      </c>
      <c r="CD216" s="612" t="e">
        <f>VLOOKUP(B216,'Servosys Solution'!$D$3:$H$5,5,0)</f>
        <v>#N/A</v>
      </c>
      <c r="CE216" s="612" t="e">
        <f>VLOOKUP(B216,'Ribbon Communications'!$D$3:$H$4,5,0)</f>
        <v>#N/A</v>
      </c>
      <c r="CF216" s="612">
        <f t="shared" si="10"/>
        <v>0</v>
      </c>
      <c r="CG216" s="129" t="s">
        <v>134</v>
      </c>
      <c r="CH216" s="129">
        <v>402832291058</v>
      </c>
      <c r="CI216" s="129" t="s">
        <v>295</v>
      </c>
      <c r="CJ216" s="129" t="s">
        <v>11739</v>
      </c>
      <c r="CK216" s="132">
        <v>44013</v>
      </c>
      <c r="CL216" s="129">
        <v>2021</v>
      </c>
      <c r="CM216" s="128" t="s">
        <v>1044</v>
      </c>
      <c r="CN216" s="129">
        <v>449</v>
      </c>
      <c r="CO216" s="133">
        <v>89.8</v>
      </c>
      <c r="CP216" s="129">
        <v>2015</v>
      </c>
      <c r="CQ216" s="129" t="s">
        <v>79</v>
      </c>
      <c r="CR216" s="128" t="s">
        <v>12172</v>
      </c>
      <c r="CS216" s="129">
        <v>583</v>
      </c>
      <c r="CT216" s="133">
        <v>89.69</v>
      </c>
      <c r="CU216" s="129">
        <v>2017</v>
      </c>
      <c r="CV216" s="129" t="s">
        <v>79</v>
      </c>
      <c r="CW216" s="131" t="s">
        <v>295</v>
      </c>
      <c r="CX216" s="131" t="s">
        <v>295</v>
      </c>
      <c r="CY216" s="129" t="s">
        <v>295</v>
      </c>
      <c r="CZ216" s="129" t="s">
        <v>295</v>
      </c>
      <c r="DA216" s="129" t="s">
        <v>295</v>
      </c>
      <c r="DB216" s="129" t="s">
        <v>81</v>
      </c>
      <c r="DC216" s="129" t="s">
        <v>81</v>
      </c>
      <c r="DD216" s="129" t="s">
        <v>295</v>
      </c>
      <c r="DE216" s="129" t="s">
        <v>295</v>
      </c>
      <c r="DF216" s="129">
        <v>0</v>
      </c>
      <c r="DG216" s="134">
        <v>9.84</v>
      </c>
      <c r="DH216" s="134">
        <v>9.48</v>
      </c>
      <c r="DI216" s="134">
        <v>10</v>
      </c>
      <c r="DJ216" s="134">
        <v>9.5</v>
      </c>
      <c r="DK216" s="134">
        <v>9.1199999999999992</v>
      </c>
      <c r="DL216" s="131"/>
      <c r="DM216" s="129">
        <v>48</v>
      </c>
      <c r="DN216" s="129">
        <v>9.6</v>
      </c>
      <c r="DO216" s="129"/>
      <c r="DP216" s="131" t="s">
        <v>138</v>
      </c>
      <c r="DQ216" s="129">
        <v>0</v>
      </c>
      <c r="DR216" s="129">
        <v>0</v>
      </c>
      <c r="DS216" s="129" t="s">
        <v>83</v>
      </c>
      <c r="DT216" s="129" t="s">
        <v>83</v>
      </c>
      <c r="DU216" s="129" t="s">
        <v>83</v>
      </c>
      <c r="DV216" s="129" t="s">
        <v>83</v>
      </c>
      <c r="DW216" s="131" t="s">
        <v>83</v>
      </c>
      <c r="DX216" s="131" t="s">
        <v>84</v>
      </c>
      <c r="DY216" s="131" t="s">
        <v>295</v>
      </c>
      <c r="DZ216" s="131" t="s">
        <v>2087</v>
      </c>
      <c r="EA216" s="131" t="s">
        <v>2088</v>
      </c>
      <c r="EB216" s="131" t="s">
        <v>2089</v>
      </c>
      <c r="EC216" s="131" t="s">
        <v>88</v>
      </c>
      <c r="ED216" s="131" t="s">
        <v>89</v>
      </c>
      <c r="EE216" s="131" t="s">
        <v>2090</v>
      </c>
      <c r="EF216" s="131" t="s">
        <v>2091</v>
      </c>
      <c r="EG216" s="131" t="s">
        <v>2092</v>
      </c>
      <c r="EH216" s="131" t="s">
        <v>2093</v>
      </c>
      <c r="EI216" s="131" t="s">
        <v>2094</v>
      </c>
      <c r="EJ216" s="135" t="s">
        <v>2095</v>
      </c>
      <c r="EK216" s="135" t="s">
        <v>2096</v>
      </c>
      <c r="EL216" s="131" t="s">
        <v>883</v>
      </c>
      <c r="EM216" s="135" t="s">
        <v>2097</v>
      </c>
      <c r="EN216" s="131" t="s">
        <v>2098</v>
      </c>
    </row>
    <row r="217" spans="1:144" ht="18" thickTop="1" thickBot="1">
      <c r="A217" s="575">
        <f t="shared" si="11"/>
        <v>216</v>
      </c>
      <c r="B217" s="572" t="s">
        <v>2271</v>
      </c>
      <c r="C217" s="600" t="s">
        <v>11802</v>
      </c>
      <c r="D217" s="570" t="s">
        <v>13209</v>
      </c>
      <c r="E217" s="568" t="str">
        <f t="shared" si="9"/>
        <v>Not Placed</v>
      </c>
      <c r="F217" s="570" t="s">
        <v>12495</v>
      </c>
      <c r="G217" s="570" t="s">
        <v>14084</v>
      </c>
      <c r="H217" s="131" t="str">
        <f>VLOOKUP(B217,ETRX1!C:E,3,0)</f>
        <v>Diploma  + Direct Second Year Engineering without live KT</v>
      </c>
      <c r="I217" s="610">
        <v>36079</v>
      </c>
      <c r="J217" s="572">
        <v>22</v>
      </c>
      <c r="K217" s="611" t="s">
        <v>2273</v>
      </c>
      <c r="L217" s="611" t="s">
        <v>2274</v>
      </c>
      <c r="M217" s="611" t="s">
        <v>2275</v>
      </c>
      <c r="N217" s="612" t="s">
        <v>2270</v>
      </c>
      <c r="O217" s="612">
        <v>9702855844</v>
      </c>
      <c r="P217" s="612">
        <v>8692942204</v>
      </c>
      <c r="Q217" s="612" t="e">
        <f>VLOOKUP(B217,'TCS CON'!$D$1:$H$98,5,0)</f>
        <v>#N/A</v>
      </c>
      <c r="R217" s="612" t="e">
        <f>VLOOKUP(B217,LTI!$C$1:$H$46,6,0)</f>
        <v>#N/A</v>
      </c>
      <c r="S217" s="612" t="e">
        <f>VLOOKUP(B217,JARO!$E$2:$I$11,5,0)</f>
        <v>#N/A</v>
      </c>
      <c r="T217" s="612" t="e">
        <f>VLOOKUP(B217,Capgemini!$D$3:$H$78,5,0)</f>
        <v>#N/A</v>
      </c>
      <c r="U217" s="612" t="e">
        <f>VLOOKUP(B217,Carwale!$D$1:$H$4,5,0)</f>
        <v>#N/A</v>
      </c>
      <c r="V217" s="612" t="e">
        <f>VLOOKUP(B217,'Interactive Brokers'!E:I,5,0)</f>
        <v>#N/A</v>
      </c>
      <c r="W217" s="612" t="e">
        <f>VLOOKUP(B217,'REL Jio'!E:I,5,0)</f>
        <v>#N/A</v>
      </c>
      <c r="X217" s="612" t="e">
        <f>VLOOKUP(B217,'Sciative Sol'!E:I,5,0)</f>
        <v>#N/A</v>
      </c>
      <c r="Y217" s="612" t="e">
        <f>VLOOKUP(B217,'Hexaware Tech'!E:I,5,0)</f>
        <v>#N/A</v>
      </c>
      <c r="Z217" s="612" t="e">
        <f>VLOOKUP(B217,Axis!D:H,5,0)</f>
        <v>#N/A</v>
      </c>
      <c r="AA217" s="612" t="e">
        <f>VLOOKUP(B217,Ugam!$D$3:$H$26,5,0)</f>
        <v>#N/A</v>
      </c>
      <c r="AB217" s="612" t="e">
        <f>VLOOKUP(B217,Zeus!F:J,5,0)</f>
        <v>#N/A</v>
      </c>
      <c r="AC217" s="612" t="e">
        <f>VLOOKUP(B217,Montran!F:J,5,0)</f>
        <v>#N/A</v>
      </c>
      <c r="AD217" s="612" t="e">
        <f>VLOOKUP(B217,Endurance!G217:L217,5,0)</f>
        <v>#N/A</v>
      </c>
      <c r="AE217" s="612" t="e">
        <f>VLOOKUP(B217,'Swabhav Techlabs'!$F$1:$J$2,5,0)</f>
        <v>#N/A</v>
      </c>
      <c r="AF217" s="612" t="e">
        <f>VLOOKUP(B217,'Quality Kiosk'!$F$1:$J$18,5,0)</f>
        <v>#N/A</v>
      </c>
      <c r="AG217" s="612" t="e">
        <f>VLOOKUP(B217,'Lemon VB'!$F$1:$J$2,5,0)</f>
        <v>#N/A</v>
      </c>
      <c r="AH217" s="612" t="e">
        <f>VLOOKUP(B217,Gocomet!$E$1:$I$3,5,0)</f>
        <v>#N/A</v>
      </c>
      <c r="AI217" s="612" t="e">
        <f>VLOOKUP(B217,'Ingram Micro'!$E$1:$I$8,5,0)</f>
        <v>#N/A</v>
      </c>
      <c r="AJ217" s="612" t="e">
        <f>VLOOKUP(B217,'DePronto Infotech'!$E$1:$I$2,5,0)</f>
        <v>#N/A</v>
      </c>
      <c r="AK217" s="612" t="e">
        <f>VLOOKUP(B217,'Reliance Retail'!$E$1:$I$4,5,0)</f>
        <v>#N/A</v>
      </c>
      <c r="AL217" s="612" t="e">
        <f>VLOOKUP(B217,'Bright Champs'!$D$1:$H$13,5,0)</f>
        <v>#N/A</v>
      </c>
      <c r="AM217" s="612" t="e">
        <f>VLOOKUP(B217,Neosoft!$E$1:$I$12,5,0)</f>
        <v>#N/A</v>
      </c>
      <c r="AN217" s="612" t="e">
        <f>VLOOKUP(B217,Infosys!$E$1:$I$3,5,0)</f>
        <v>#N/A</v>
      </c>
      <c r="AO217" s="612" t="e">
        <f>VLOOKUP(B217,Cerelabs!$E$1:$I$5,5,0)</f>
        <v>#N/A</v>
      </c>
      <c r="AP217" s="612" t="e">
        <f>VLOOKUP(B217,'Neebal Technologies'!$D$1:$H$2,5,0)</f>
        <v>#N/A</v>
      </c>
      <c r="AQ217" s="612" t="e">
        <f>VLOOKUP(B217,'Vertiv Energy'!$D$1:$H$2,5,0)</f>
        <v>#N/A</v>
      </c>
      <c r="AR217" s="612" t="e">
        <f>VLOOKUP(B217,'Acidaes Solutions (CRMNEXT)'!$D$1:$H$3,5,0)</f>
        <v>#N/A</v>
      </c>
      <c r="AS217" s="612" t="e">
        <f>VLOOKUP(B217,Growisto!$D$1:$H$2,5,0)</f>
        <v>#N/A</v>
      </c>
      <c r="AT217" s="612" t="e">
        <f>VLOOKUP(B217,'9.9 Mediaworx - Digit'!$D$1:$H$2,5,0)</f>
        <v>#N/A</v>
      </c>
      <c r="AU217" s="612" t="e">
        <f>VLOOKUP(B217,'Vistaar systems Pvt Ltd'!$D$2:$H$3,5,0)</f>
        <v>#N/A</v>
      </c>
      <c r="AV217" s="612" t="e">
        <f>VLOOKUP(B217,'Course 5i'!$D$2:$H$11,5,0)</f>
        <v>#N/A</v>
      </c>
      <c r="AW217" s="612" t="e">
        <f>VLOOKUP(B217,'Radiant Appliances &amp; Electronic'!$D$1:$H$13,5,0)</f>
        <v>#N/A</v>
      </c>
      <c r="AX217" s="612" t="e">
        <f>VLOOKUP(B217,'Atos Global'!$D$3:$H$27,5,0)</f>
        <v>#N/A</v>
      </c>
      <c r="AY217" s="612" t="e">
        <f>VLOOKUP(B217,'Saama Technologies'!$D$1:$H$2,5,0)</f>
        <v>#N/A</v>
      </c>
      <c r="AZ217" s="612" t="e">
        <f>VLOOKUP(B217,'Multiplier Solutions'!$D$1:$H$2,5,0)</f>
        <v>#N/A</v>
      </c>
      <c r="BA217" s="612" t="e">
        <f>VLOOKUP(B217,GEP!$D$2:$H$5,5,0)</f>
        <v>#N/A</v>
      </c>
      <c r="BB217" s="612" t="e">
        <f>VLOOKUP(B217,Accenture!$D$1:$H$6,5,0)</f>
        <v>#N/A</v>
      </c>
      <c r="BC217" s="612" t="e">
        <f>VLOOKUP(B217,'Endurance International Group'!$D$1:$H$2,5,0)</f>
        <v>#N/A</v>
      </c>
      <c r="BD217" s="612" t="e">
        <f>VLOOKUP(B217,Newgen!$D$1:$H$2,5,0)</f>
        <v>#N/A</v>
      </c>
      <c r="BE217" s="612" t="e">
        <f>VLOOKUP(B217,'3D Incredible'!D217:H217,5,0)</f>
        <v>#N/A</v>
      </c>
      <c r="BF217" s="612" t="e">
        <f>VLOOKUP(B217,'Raja Software Labs'!$D$2:$H$2,5,0)</f>
        <v>#N/A</v>
      </c>
      <c r="BG217" s="612" t="e">
        <f>VLOOKUP(B217,Wipro!$D$1:$H$2,5,0)</f>
        <v>#N/A</v>
      </c>
      <c r="BH217" s="612" t="e">
        <f>VLOOKUP(B217,'Perch Technologies'!$D$2:$H$2,5,0)</f>
        <v>#N/A</v>
      </c>
      <c r="BI217" s="612" t="e">
        <f>VLOOKUP(B217,'Morning Star'!$D$1:$H$6,5,0)</f>
        <v>#N/A</v>
      </c>
      <c r="BJ217" s="612" t="e">
        <f>VLOOKUP(B217,Flexiloans!$D$1:$H$2,5,0)</f>
        <v>#N/A</v>
      </c>
      <c r="BK217" s="612" t="e">
        <f>VLOOKUP(B217,'Thirdware Solutions'!$D$1:$H$2,5,0)</f>
        <v>#N/A</v>
      </c>
      <c r="BL217" s="612" t="e">
        <f>VLOOKUP(B217,Tescom!$D$1:$H$8,5,0)</f>
        <v>#N/A</v>
      </c>
      <c r="BM217" s="612" t="e">
        <f>VLOOKUP(B217,'Cogno AI'!$D$1:$H$2,5,0)</f>
        <v>#N/A</v>
      </c>
      <c r="BN217" s="612" t="e">
        <f>VLOOKUP(B217,'ABM Knowledgeware'!$D$1:$H$2,5,0)</f>
        <v>#N/A</v>
      </c>
      <c r="BO217" s="612" t="e">
        <f>VLOOKUP(B217,'Concerto Software'!$D$1:$H$3,5,0)</f>
        <v>#N/A</v>
      </c>
      <c r="BP217" s="612" t="e">
        <f>VLOOKUP(B217,'My Captain'!$D$1:$H$4,5,0)</f>
        <v>#N/A</v>
      </c>
      <c r="BQ217" s="612" t="e">
        <f>VLOOKUP(B217,'Finoux Solutions'!$D$2:$H$4,5,0)</f>
        <v>#N/A</v>
      </c>
      <c r="BR217" s="612" t="e">
        <f>VLOOKUP(B217,'MITR Learning'!$D$1:$H$2,5,0)</f>
        <v>#N/A</v>
      </c>
      <c r="BS217" s="612" t="e">
        <f>VLOOKUP(B217,Nucsoft!$D$2:$H$6,5,0)</f>
        <v>#N/A</v>
      </c>
      <c r="BT217" s="612" t="e">
        <f>VLOOKUP(B217,'Paras Cadd'!$D$1:$H$2,5,0)</f>
        <v>#N/A</v>
      </c>
      <c r="BU217" s="612" t="e">
        <f>VLOOKUP(B217,'ICICI Securities'!$D$1:$H$2,5,0)</f>
        <v>#N/A</v>
      </c>
      <c r="BV217" s="612" t="e">
        <f>VLOOKUP(B217,'Citius Tech'!$D$2:$H$5,5,0)</f>
        <v>#N/A</v>
      </c>
      <c r="BW217" s="612" t="e">
        <f>VLOOKUP(B217,'Buzzy Brains'!$D$2:$H$2,5,0)</f>
        <v>#N/A</v>
      </c>
      <c r="BX217" s="612" t="e">
        <f>VLOOKUP(B217,'Decimal Point'!$D$2:$H$2,5,0)</f>
        <v>#N/A</v>
      </c>
      <c r="BY217" s="612" t="e">
        <f>VLOOKUP(B217,'Sankey Business Solutions'!$D$2:$H$3,5,0)</f>
        <v>#N/A</v>
      </c>
      <c r="BZ217" s="612" t="e">
        <f>VLOOKUP(B217,'Nangia &amp; Co LLP'!$D$2:$H$2,5,0)</f>
        <v>#N/A</v>
      </c>
      <c r="CA217" s="612" t="e">
        <f>VLOOKUP(B217,'FIS Solutions India Pvt Ltd'!$D$2:$H$2,5,0)</f>
        <v>#N/A</v>
      </c>
      <c r="CB217" s="612" t="e">
        <f>VLOOKUP(B217,'Delta Technology &amp; Management '!$D$2:$H$16,5,0)</f>
        <v>#N/A</v>
      </c>
      <c r="CC217" s="612" t="e">
        <f>VLOOKUP(B217,'Espoir Networks'!$D$3:$H$11,5,0)</f>
        <v>#N/A</v>
      </c>
      <c r="CD217" s="612" t="e">
        <f>VLOOKUP(B217,'Servosys Solution'!$D$3:$H$5,5,0)</f>
        <v>#N/A</v>
      </c>
      <c r="CE217" s="612" t="e">
        <f>VLOOKUP(B217,'Ribbon Communications'!$D$3:$H$4,5,0)</f>
        <v>#N/A</v>
      </c>
      <c r="CF217" s="612">
        <f t="shared" si="10"/>
        <v>0</v>
      </c>
      <c r="CG217" s="129" t="s">
        <v>2276</v>
      </c>
      <c r="CH217" s="129">
        <v>306273601701</v>
      </c>
      <c r="CI217" s="129" t="s">
        <v>134</v>
      </c>
      <c r="CJ217" s="129" t="s">
        <v>11740</v>
      </c>
      <c r="CK217" s="132">
        <v>43282</v>
      </c>
      <c r="CL217" s="129">
        <v>2021</v>
      </c>
      <c r="CM217" s="128" t="s">
        <v>11978</v>
      </c>
      <c r="CN217" s="129">
        <v>354</v>
      </c>
      <c r="CO217" s="133">
        <v>71</v>
      </c>
      <c r="CP217" s="129">
        <v>2015</v>
      </c>
      <c r="CQ217" s="129" t="s">
        <v>79</v>
      </c>
      <c r="CR217" s="128" t="s">
        <v>295</v>
      </c>
      <c r="CS217" s="129" t="s">
        <v>81</v>
      </c>
      <c r="CT217" s="133" t="s">
        <v>81</v>
      </c>
      <c r="CU217" s="129" t="s">
        <v>81</v>
      </c>
      <c r="CV217" s="129" t="s">
        <v>109</v>
      </c>
      <c r="CW217" s="131" t="s">
        <v>2278</v>
      </c>
      <c r="CX217" s="131" t="s">
        <v>2279</v>
      </c>
      <c r="CY217" s="129">
        <v>857</v>
      </c>
      <c r="CZ217" s="129">
        <v>68.56</v>
      </c>
      <c r="DA217" s="129" t="s">
        <v>2280</v>
      </c>
      <c r="DB217" s="129" t="s">
        <v>112</v>
      </c>
      <c r="DC217" s="129" t="s">
        <v>113</v>
      </c>
      <c r="DD217" s="129">
        <v>48.5</v>
      </c>
      <c r="DE217" s="129">
        <v>48.57</v>
      </c>
      <c r="DF217" s="129">
        <v>5</v>
      </c>
      <c r="DG217" s="131" t="s">
        <v>81</v>
      </c>
      <c r="DH217" s="131" t="s">
        <v>81</v>
      </c>
      <c r="DI217" s="134">
        <v>6.07</v>
      </c>
      <c r="DJ217" s="134">
        <v>5.9</v>
      </c>
      <c r="DK217" s="134">
        <v>6.2</v>
      </c>
      <c r="DL217" s="134">
        <v>7.08</v>
      </c>
      <c r="DM217" s="129">
        <v>25</v>
      </c>
      <c r="DN217" s="129">
        <v>6.31</v>
      </c>
      <c r="DO217" s="129"/>
      <c r="DP217" s="131" t="s">
        <v>338</v>
      </c>
      <c r="DQ217" s="129">
        <v>0</v>
      </c>
      <c r="DR217" s="129">
        <v>2</v>
      </c>
      <c r="DS217" s="129" t="s">
        <v>83</v>
      </c>
      <c r="DT217" s="129" t="s">
        <v>83</v>
      </c>
      <c r="DU217" s="129" t="s">
        <v>83</v>
      </c>
      <c r="DV217" s="129" t="s">
        <v>83</v>
      </c>
      <c r="DW217" s="131" t="s">
        <v>83</v>
      </c>
      <c r="DX217" s="131" t="s">
        <v>84</v>
      </c>
      <c r="DY217" s="131" t="s">
        <v>81</v>
      </c>
      <c r="DZ217" s="131" t="s">
        <v>2281</v>
      </c>
      <c r="EA217" s="131" t="s">
        <v>2282</v>
      </c>
      <c r="EB217" s="131" t="s">
        <v>2283</v>
      </c>
      <c r="EC217" s="131" t="s">
        <v>317</v>
      </c>
      <c r="ED217" s="131" t="s">
        <v>89</v>
      </c>
      <c r="EE217" s="131" t="s">
        <v>81</v>
      </c>
      <c r="EF217" s="131" t="s">
        <v>2284</v>
      </c>
      <c r="EG217" s="131" t="s">
        <v>2285</v>
      </c>
      <c r="EH217" s="131" t="s">
        <v>2286</v>
      </c>
      <c r="EI217" s="131" t="s">
        <v>2287</v>
      </c>
      <c r="EJ217" s="135" t="s">
        <v>2288</v>
      </c>
      <c r="EK217" s="135" t="s">
        <v>2289</v>
      </c>
      <c r="EL217" s="135" t="s">
        <v>2290</v>
      </c>
      <c r="EM217" s="135" t="s">
        <v>2291</v>
      </c>
      <c r="EN217" s="131" t="s">
        <v>81</v>
      </c>
    </row>
    <row r="218" spans="1:144" ht="18" thickTop="1" thickBot="1">
      <c r="A218" s="575">
        <f t="shared" si="11"/>
        <v>217</v>
      </c>
      <c r="B218" s="572" t="s">
        <v>2311</v>
      </c>
      <c r="C218" s="600" t="s">
        <v>2312</v>
      </c>
      <c r="D218" s="570" t="s">
        <v>13209</v>
      </c>
      <c r="E218" s="568" t="str">
        <f t="shared" si="9"/>
        <v>Placed</v>
      </c>
      <c r="F218" s="570" t="s">
        <v>12495</v>
      </c>
      <c r="G218" s="570" t="s">
        <v>14084</v>
      </c>
      <c r="H218" s="131" t="str">
        <f>VLOOKUP(B218,ETRX1!C:E,3,0)</f>
        <v>12th + Engineering without live KT</v>
      </c>
      <c r="I218" s="610" t="s">
        <v>2313</v>
      </c>
      <c r="J218" s="572">
        <v>21</v>
      </c>
      <c r="K218" s="611" t="s">
        <v>2314</v>
      </c>
      <c r="L218" s="611" t="s">
        <v>1825</v>
      </c>
      <c r="M218" s="611" t="s">
        <v>2315</v>
      </c>
      <c r="N218" s="612" t="s">
        <v>2310</v>
      </c>
      <c r="O218" s="612">
        <v>9819347726</v>
      </c>
      <c r="P218" s="612">
        <v>8879058034</v>
      </c>
      <c r="Q218" s="612" t="e">
        <f>VLOOKUP(B218,'TCS CON'!$D$1:$H$98,5,0)</f>
        <v>#N/A</v>
      </c>
      <c r="R218" s="612" t="e">
        <f>VLOOKUP(B218,LTI!$C$1:$H$46,6,0)</f>
        <v>#N/A</v>
      </c>
      <c r="S218" s="612" t="e">
        <f>VLOOKUP(B218,JARO!$E$2:$I$11,5,0)</f>
        <v>#N/A</v>
      </c>
      <c r="T218" s="612" t="e">
        <f>VLOOKUP(B218,Capgemini!$D$3:$H$78,5,0)</f>
        <v>#N/A</v>
      </c>
      <c r="U218" s="612" t="e">
        <f>VLOOKUP(B218,Carwale!$D$1:$H$4,5,0)</f>
        <v>#N/A</v>
      </c>
      <c r="V218" s="612" t="e">
        <f>VLOOKUP(B218,'Interactive Brokers'!E:I,5,0)</f>
        <v>#N/A</v>
      </c>
      <c r="W218" s="612" t="e">
        <f>VLOOKUP(B218,'REL Jio'!E:I,5,0)</f>
        <v>#N/A</v>
      </c>
      <c r="X218" s="612" t="e">
        <f>VLOOKUP(B218,'Sciative Sol'!E:I,5,0)</f>
        <v>#N/A</v>
      </c>
      <c r="Y218" s="612" t="e">
        <f>VLOOKUP(B218,'Hexaware Tech'!E:I,5,0)</f>
        <v>#N/A</v>
      </c>
      <c r="Z218" s="612" t="e">
        <f>VLOOKUP(B218,Axis!D:H,5,0)</f>
        <v>#N/A</v>
      </c>
      <c r="AA218" s="612" t="e">
        <f>VLOOKUP(B218,Ugam!$D$3:$H$26,5,0)</f>
        <v>#N/A</v>
      </c>
      <c r="AB218" s="612" t="e">
        <f>VLOOKUP(B218,Zeus!F:J,5,0)</f>
        <v>#N/A</v>
      </c>
      <c r="AC218" s="612" t="e">
        <f>VLOOKUP(B218,Montran!F:J,5,0)</f>
        <v>#N/A</v>
      </c>
      <c r="AD218" s="612">
        <f>VLOOKUP(B218,Endurance!H2:L2,5,0)</f>
        <v>324000</v>
      </c>
      <c r="AE218" s="612" t="e">
        <f>VLOOKUP(B218,'Swabhav Techlabs'!$F$1:$J$2,5,0)</f>
        <v>#N/A</v>
      </c>
      <c r="AF218" s="612" t="e">
        <f>VLOOKUP(B218,'Quality Kiosk'!$F$1:$J$18,5,0)</f>
        <v>#N/A</v>
      </c>
      <c r="AG218" s="612" t="e">
        <f>VLOOKUP(B218,'Lemon VB'!$F$1:$J$2,5,0)</f>
        <v>#N/A</v>
      </c>
      <c r="AH218" s="612" t="e">
        <f>VLOOKUP(B218,Gocomet!$E$1:$I$3,5,0)</f>
        <v>#N/A</v>
      </c>
      <c r="AI218" s="612" t="e">
        <f>VLOOKUP(B218,'Ingram Micro'!$E$1:$I$8,5,0)</f>
        <v>#N/A</v>
      </c>
      <c r="AJ218" s="612" t="e">
        <f>VLOOKUP(B218,'DePronto Infotech'!$E$1:$I$2,5,0)</f>
        <v>#N/A</v>
      </c>
      <c r="AK218" s="612" t="e">
        <f>VLOOKUP(B218,'Reliance Retail'!$E$1:$I$4,5,0)</f>
        <v>#N/A</v>
      </c>
      <c r="AL218" s="612" t="e">
        <f>VLOOKUP(B218,'Bright Champs'!$D$1:$H$13,5,0)</f>
        <v>#N/A</v>
      </c>
      <c r="AM218" s="612" t="e">
        <f>VLOOKUP(B218,Neosoft!$E$1:$I$12,5,0)</f>
        <v>#N/A</v>
      </c>
      <c r="AN218" s="612" t="e">
        <f>VLOOKUP(B218,Infosys!$E$1:$I$3,5,0)</f>
        <v>#N/A</v>
      </c>
      <c r="AO218" s="612" t="e">
        <f>VLOOKUP(B218,Cerelabs!$E$1:$I$5,5,0)</f>
        <v>#N/A</v>
      </c>
      <c r="AP218" s="612" t="e">
        <f>VLOOKUP(B218,'Neebal Technologies'!$D$1:$H$2,5,0)</f>
        <v>#N/A</v>
      </c>
      <c r="AQ218" s="612" t="e">
        <f>VLOOKUP(B218,'Vertiv Energy'!$D$1:$H$2,5,0)</f>
        <v>#N/A</v>
      </c>
      <c r="AR218" s="612" t="e">
        <f>VLOOKUP(B218,'Acidaes Solutions (CRMNEXT)'!$D$1:$H$3,5,0)</f>
        <v>#N/A</v>
      </c>
      <c r="AS218" s="612" t="e">
        <f>VLOOKUP(B218,Growisto!$D$1:$H$2,5,0)</f>
        <v>#N/A</v>
      </c>
      <c r="AT218" s="612" t="e">
        <f>VLOOKUP(B218,'9.9 Mediaworx - Digit'!$D$1:$H$2,5,0)</f>
        <v>#N/A</v>
      </c>
      <c r="AU218" s="612" t="e">
        <f>VLOOKUP(B218,'Vistaar systems Pvt Ltd'!$D$2:$H$3,5,0)</f>
        <v>#N/A</v>
      </c>
      <c r="AV218" s="612" t="e">
        <f>VLOOKUP(B218,'Course 5i'!$D$2:$H$11,5,0)</f>
        <v>#N/A</v>
      </c>
      <c r="AW218" s="612" t="e">
        <f>VLOOKUP(B218,'Radiant Appliances &amp; Electronic'!$D$1:$H$13,5,0)</f>
        <v>#N/A</v>
      </c>
      <c r="AX218" s="612" t="e">
        <f>VLOOKUP(B218,'Atos Global'!$D$3:$H$27,5,0)</f>
        <v>#N/A</v>
      </c>
      <c r="AY218" s="612" t="e">
        <f>VLOOKUP(B218,'Saama Technologies'!$D$1:$H$2,5,0)</f>
        <v>#N/A</v>
      </c>
      <c r="AZ218" s="612" t="e">
        <f>VLOOKUP(B218,'Multiplier Solutions'!$D$1:$H$2,5,0)</f>
        <v>#N/A</v>
      </c>
      <c r="BA218" s="612" t="e">
        <f>VLOOKUP(B218,GEP!$D$2:$H$5,5,0)</f>
        <v>#N/A</v>
      </c>
      <c r="BB218" s="612" t="e">
        <f>VLOOKUP(B218,Accenture!$D$1:$H$6,5,0)</f>
        <v>#N/A</v>
      </c>
      <c r="BC218" s="612" t="e">
        <f>VLOOKUP(B218,'Endurance International Group'!$D$1:$H$2,5,0)</f>
        <v>#N/A</v>
      </c>
      <c r="BD218" s="612" t="e">
        <f>VLOOKUP(B218,Newgen!$D$1:$H$2,5,0)</f>
        <v>#N/A</v>
      </c>
      <c r="BE218" s="612" t="e">
        <f>VLOOKUP(B218,'3D Incredible'!D218:H218,5,0)</f>
        <v>#N/A</v>
      </c>
      <c r="BF218" s="612" t="e">
        <f>VLOOKUP(B218,'Raja Software Labs'!$D$2:$H$2,5,0)</f>
        <v>#N/A</v>
      </c>
      <c r="BG218" s="612" t="e">
        <f>VLOOKUP(B218,Wipro!$D$1:$H$2,5,0)</f>
        <v>#N/A</v>
      </c>
      <c r="BH218" s="612" t="e">
        <f>VLOOKUP(B218,'Perch Technologies'!$D$2:$H$2,5,0)</f>
        <v>#N/A</v>
      </c>
      <c r="BI218" s="612" t="e">
        <f>VLOOKUP(B218,'Morning Star'!$D$1:$H$6,5,0)</f>
        <v>#N/A</v>
      </c>
      <c r="BJ218" s="612" t="e">
        <f>VLOOKUP(B218,Flexiloans!$D$1:$H$2,5,0)</f>
        <v>#N/A</v>
      </c>
      <c r="BK218" s="612" t="e">
        <f>VLOOKUP(B218,'Thirdware Solutions'!$D$1:$H$2,5,0)</f>
        <v>#N/A</v>
      </c>
      <c r="BL218" s="612" t="e">
        <f>VLOOKUP(B218,Tescom!$D$1:$H$8,5,0)</f>
        <v>#N/A</v>
      </c>
      <c r="BM218" s="612" t="e">
        <f>VLOOKUP(B218,'Cogno AI'!$D$1:$H$2,5,0)</f>
        <v>#N/A</v>
      </c>
      <c r="BN218" s="612" t="e">
        <f>VLOOKUP(B218,'ABM Knowledgeware'!$D$1:$H$2,5,0)</f>
        <v>#N/A</v>
      </c>
      <c r="BO218" s="612" t="e">
        <f>VLOOKUP(B218,'Concerto Software'!$D$1:$H$3,5,0)</f>
        <v>#N/A</v>
      </c>
      <c r="BP218" s="612" t="e">
        <f>VLOOKUP(B218,'My Captain'!$D$1:$H$4,5,0)</f>
        <v>#N/A</v>
      </c>
      <c r="BQ218" s="612" t="e">
        <f>VLOOKUP(B218,'Finoux Solutions'!$D$2:$H$4,5,0)</f>
        <v>#N/A</v>
      </c>
      <c r="BR218" s="612" t="e">
        <f>VLOOKUP(B218,'MITR Learning'!$D$1:$H$2,5,0)</f>
        <v>#N/A</v>
      </c>
      <c r="BS218" s="612" t="e">
        <f>VLOOKUP(B218,Nucsoft!$D$2:$H$6,5,0)</f>
        <v>#N/A</v>
      </c>
      <c r="BT218" s="612" t="e">
        <f>VLOOKUP(B218,'Paras Cadd'!$D$1:$H$2,5,0)</f>
        <v>#N/A</v>
      </c>
      <c r="BU218" s="612" t="e">
        <f>VLOOKUP(B218,'ICICI Securities'!$D$1:$H$2,5,0)</f>
        <v>#N/A</v>
      </c>
      <c r="BV218" s="612" t="e">
        <f>VLOOKUP(B218,'Citius Tech'!$D$2:$H$5,5,0)</f>
        <v>#N/A</v>
      </c>
      <c r="BW218" s="612" t="e">
        <f>VLOOKUP(B218,'Buzzy Brains'!$D$2:$H$2,5,0)</f>
        <v>#N/A</v>
      </c>
      <c r="BX218" s="612" t="e">
        <f>VLOOKUP(B218,'Decimal Point'!$D$2:$H$2,5,0)</f>
        <v>#N/A</v>
      </c>
      <c r="BY218" s="612" t="e">
        <f>VLOOKUP(B218,'Sankey Business Solutions'!$D$2:$H$3,5,0)</f>
        <v>#N/A</v>
      </c>
      <c r="BZ218" s="612" t="e">
        <f>VLOOKUP(B218,'Nangia &amp; Co LLP'!$D$2:$H$2,5,0)</f>
        <v>#N/A</v>
      </c>
      <c r="CA218" s="612" t="e">
        <f>VLOOKUP(B218,'FIS Solutions India Pvt Ltd'!$D$2:$H$2,5,0)</f>
        <v>#N/A</v>
      </c>
      <c r="CB218" s="612" t="e">
        <f>VLOOKUP(B218,'Delta Technology &amp; Management '!$D$2:$H$16,5,0)</f>
        <v>#N/A</v>
      </c>
      <c r="CC218" s="612" t="e">
        <f>VLOOKUP(B218,'Espoir Networks'!$D$3:$H$11,5,0)</f>
        <v>#N/A</v>
      </c>
      <c r="CD218" s="612" t="e">
        <f>VLOOKUP(B218,'Servosys Solution'!$D$3:$H$5,5,0)</f>
        <v>#N/A</v>
      </c>
      <c r="CE218" s="612" t="e">
        <f>VLOOKUP(B218,'Ribbon Communications'!$D$3:$H$4,5,0)</f>
        <v>#N/A</v>
      </c>
      <c r="CF218" s="612">
        <f t="shared" si="10"/>
        <v>1</v>
      </c>
      <c r="CG218" s="129" t="s">
        <v>2316</v>
      </c>
      <c r="CH218" s="129" t="s">
        <v>2317</v>
      </c>
      <c r="CI218" s="129" t="s">
        <v>134</v>
      </c>
      <c r="CJ218" s="129" t="s">
        <v>11739</v>
      </c>
      <c r="CK218" s="132">
        <v>42917</v>
      </c>
      <c r="CL218" s="129">
        <v>2021</v>
      </c>
      <c r="CM218" s="128" t="s">
        <v>2318</v>
      </c>
      <c r="CN218" s="129">
        <v>465</v>
      </c>
      <c r="CO218" s="133">
        <v>93</v>
      </c>
      <c r="CP218" s="129">
        <v>2015</v>
      </c>
      <c r="CQ218" s="129" t="s">
        <v>79</v>
      </c>
      <c r="CR218" s="128" t="s">
        <v>12173</v>
      </c>
      <c r="CS218" s="129">
        <v>503</v>
      </c>
      <c r="CT218" s="133">
        <v>77.38</v>
      </c>
      <c r="CU218" s="129">
        <v>2017</v>
      </c>
      <c r="CV218" s="129" t="s">
        <v>79</v>
      </c>
      <c r="CW218" s="131" t="s">
        <v>81</v>
      </c>
      <c r="CX218" s="131" t="s">
        <v>81</v>
      </c>
      <c r="CY218" s="129" t="s">
        <v>81</v>
      </c>
      <c r="CZ218" s="129" t="s">
        <v>81</v>
      </c>
      <c r="DA218" s="129" t="s">
        <v>81</v>
      </c>
      <c r="DB218" s="129" t="s">
        <v>81</v>
      </c>
      <c r="DC218" s="129" t="s">
        <v>81</v>
      </c>
      <c r="DD218" s="129" t="s">
        <v>81</v>
      </c>
      <c r="DE218" s="129" t="s">
        <v>81</v>
      </c>
      <c r="DF218" s="129">
        <v>0</v>
      </c>
      <c r="DG218" s="134">
        <v>8.17</v>
      </c>
      <c r="DH218" s="134">
        <v>7.85</v>
      </c>
      <c r="DI218" s="134">
        <v>8.08</v>
      </c>
      <c r="DJ218" s="134">
        <v>5.59</v>
      </c>
      <c r="DK218" s="134">
        <v>6.4</v>
      </c>
      <c r="DL218" s="131"/>
      <c r="DM218" s="129">
        <v>36.090000000000003</v>
      </c>
      <c r="DN218" s="129">
        <v>7.218</v>
      </c>
      <c r="DO218" s="129"/>
      <c r="DP218" s="131" t="s">
        <v>138</v>
      </c>
      <c r="DQ218" s="129">
        <v>0</v>
      </c>
      <c r="DR218" s="129">
        <v>0</v>
      </c>
      <c r="DS218" s="129" t="s">
        <v>255</v>
      </c>
      <c r="DT218" s="129" t="s">
        <v>83</v>
      </c>
      <c r="DU218" s="129" t="s">
        <v>83</v>
      </c>
      <c r="DV218" s="129" t="s">
        <v>83</v>
      </c>
      <c r="DW218" s="131" t="s">
        <v>83</v>
      </c>
      <c r="DX218" s="131" t="s">
        <v>84</v>
      </c>
      <c r="DY218" s="131" t="s">
        <v>81</v>
      </c>
      <c r="DZ218" s="131" t="s">
        <v>2320</v>
      </c>
      <c r="EA218" s="131" t="s">
        <v>187</v>
      </c>
      <c r="EB218" s="131" t="s">
        <v>2321</v>
      </c>
      <c r="EC218" s="131" t="s">
        <v>118</v>
      </c>
      <c r="ED218" s="131" t="s">
        <v>89</v>
      </c>
      <c r="EE218" s="131" t="s">
        <v>2322</v>
      </c>
      <c r="EF218" s="131" t="s">
        <v>2323</v>
      </c>
      <c r="EG218" s="131" t="s">
        <v>2324</v>
      </c>
      <c r="EH218" s="131" t="s">
        <v>2325</v>
      </c>
      <c r="EI218" s="131" t="s">
        <v>497</v>
      </c>
      <c r="EJ218" s="135" t="s">
        <v>2326</v>
      </c>
      <c r="EK218" s="135" t="s">
        <v>2327</v>
      </c>
      <c r="EL218" s="135" t="s">
        <v>2328</v>
      </c>
      <c r="EM218" s="135" t="s">
        <v>2329</v>
      </c>
      <c r="EN218" s="131" t="s">
        <v>81</v>
      </c>
    </row>
    <row r="219" spans="1:144" ht="18" thickTop="1" thickBot="1">
      <c r="A219" s="575">
        <f t="shared" si="11"/>
        <v>218</v>
      </c>
      <c r="B219" s="572" t="s">
        <v>2441</v>
      </c>
      <c r="C219" s="600" t="s">
        <v>12394</v>
      </c>
      <c r="D219" s="570" t="s">
        <v>13209</v>
      </c>
      <c r="E219" s="568" t="str">
        <f t="shared" si="9"/>
        <v>Placed</v>
      </c>
      <c r="F219" s="570" t="s">
        <v>12495</v>
      </c>
      <c r="G219" s="570" t="s">
        <v>14084</v>
      </c>
      <c r="H219" s="131" t="str">
        <f>VLOOKUP(B219,ETRX1!C:E,3,0)</f>
        <v>12th + Engineering without live KT</v>
      </c>
      <c r="I219" s="610">
        <v>36586</v>
      </c>
      <c r="J219" s="572">
        <v>20</v>
      </c>
      <c r="K219" s="611" t="s">
        <v>2443</v>
      </c>
      <c r="L219" s="611" t="s">
        <v>73</v>
      </c>
      <c r="M219" s="611" t="s">
        <v>2444</v>
      </c>
      <c r="N219" s="612" t="s">
        <v>2440</v>
      </c>
      <c r="O219" s="612">
        <v>9773948855</v>
      </c>
      <c r="P219" s="612">
        <v>9773948855</v>
      </c>
      <c r="Q219" s="612" t="e">
        <f>VLOOKUP(B219,'TCS CON'!$D$1:$H$98,5,0)</f>
        <v>#N/A</v>
      </c>
      <c r="R219" s="612" t="e">
        <f>VLOOKUP(B219,LTI!$C$1:$H$46,6,0)</f>
        <v>#N/A</v>
      </c>
      <c r="S219" s="612">
        <f>VLOOKUP(B219,JARO!$E$2:$I$11,5,0)</f>
        <v>660000</v>
      </c>
      <c r="T219" s="612">
        <f>VLOOKUP(B219,Capgemini!$D$3:$H$78,5,0)</f>
        <v>380000</v>
      </c>
      <c r="U219" s="612" t="e">
        <f>VLOOKUP(B219,Carwale!$D$1:$H$4,5,0)</f>
        <v>#N/A</v>
      </c>
      <c r="V219" s="612" t="e">
        <f>VLOOKUP(B219,'Interactive Brokers'!E:I,5,0)</f>
        <v>#N/A</v>
      </c>
      <c r="W219" s="612" t="e">
        <f>VLOOKUP(B219,'REL Jio'!E:I,5,0)</f>
        <v>#N/A</v>
      </c>
      <c r="X219" s="612" t="e">
        <f>VLOOKUP(B219,'Sciative Sol'!E:I,5,0)</f>
        <v>#N/A</v>
      </c>
      <c r="Y219" s="612" t="e">
        <f>VLOOKUP(B219,'Hexaware Tech'!E:I,5,0)</f>
        <v>#N/A</v>
      </c>
      <c r="Z219" s="612" t="e">
        <f>VLOOKUP(B219,Axis!D:H,5,0)</f>
        <v>#N/A</v>
      </c>
      <c r="AA219" s="612" t="e">
        <f>VLOOKUP(B219,Ugam!$D$3:$H$26,5,0)</f>
        <v>#N/A</v>
      </c>
      <c r="AB219" s="612" t="e">
        <f>VLOOKUP(B219,Zeus!F:J,5,0)</f>
        <v>#N/A</v>
      </c>
      <c r="AC219" s="612" t="e">
        <f>VLOOKUP(B219,Montran!F:J,5,0)</f>
        <v>#N/A</v>
      </c>
      <c r="AD219" s="612" t="e">
        <f>VLOOKUP(B219,Endurance!H2:L2,5,0)</f>
        <v>#N/A</v>
      </c>
      <c r="AE219" s="612" t="e">
        <f>VLOOKUP(B219,'Swabhav Techlabs'!$F$1:$J$2,5,0)</f>
        <v>#N/A</v>
      </c>
      <c r="AF219" s="612" t="e">
        <f>VLOOKUP(B219,'Quality Kiosk'!$F$1:$J$18,5,0)</f>
        <v>#N/A</v>
      </c>
      <c r="AG219" s="612" t="e">
        <f>VLOOKUP(B219,'Lemon VB'!$F$1:$J$2,5,0)</f>
        <v>#N/A</v>
      </c>
      <c r="AH219" s="612" t="e">
        <f>VLOOKUP(B219,Gocomet!$E$1:$I$3,5,0)</f>
        <v>#N/A</v>
      </c>
      <c r="AI219" s="612" t="e">
        <f>VLOOKUP(B219,'Ingram Micro'!$E$1:$I$8,5,0)</f>
        <v>#N/A</v>
      </c>
      <c r="AJ219" s="612" t="e">
        <f>VLOOKUP(B219,'DePronto Infotech'!$E$1:$I$2,5,0)</f>
        <v>#N/A</v>
      </c>
      <c r="AK219" s="612" t="e">
        <f>VLOOKUP(B219,'Reliance Retail'!$E$1:$I$4,5,0)</f>
        <v>#N/A</v>
      </c>
      <c r="AL219" s="612" t="e">
        <f>VLOOKUP(B219,'Bright Champs'!$D$1:$H$13,5,0)</f>
        <v>#N/A</v>
      </c>
      <c r="AM219" s="612" t="e">
        <f>VLOOKUP(B219,Neosoft!$E$1:$I$12,5,0)</f>
        <v>#N/A</v>
      </c>
      <c r="AN219" s="612" t="e">
        <f>VLOOKUP(B219,Infosys!$E$1:$I$3,5,0)</f>
        <v>#N/A</v>
      </c>
      <c r="AO219" s="612" t="e">
        <f>VLOOKUP(B219,Cerelabs!$E$1:$I$5,5,0)</f>
        <v>#N/A</v>
      </c>
      <c r="AP219" s="612" t="e">
        <f>VLOOKUP(B219,'Neebal Technologies'!$D$1:$H$2,5,0)</f>
        <v>#N/A</v>
      </c>
      <c r="AQ219" s="612" t="e">
        <f>VLOOKUP(B219,'Vertiv Energy'!$D$1:$H$2,5,0)</f>
        <v>#N/A</v>
      </c>
      <c r="AR219" s="612" t="e">
        <f>VLOOKUP(B219,'Acidaes Solutions (CRMNEXT)'!$D$1:$H$3,5,0)</f>
        <v>#N/A</v>
      </c>
      <c r="AS219" s="612" t="e">
        <f>VLOOKUP(B219,Growisto!$D$1:$H$2,5,0)</f>
        <v>#N/A</v>
      </c>
      <c r="AT219" s="612" t="e">
        <f>VLOOKUP(B219,'9.9 Mediaworx - Digit'!$D$1:$H$2,5,0)</f>
        <v>#N/A</v>
      </c>
      <c r="AU219" s="612" t="e">
        <f>VLOOKUP(B219,'Vistaar systems Pvt Ltd'!$D$2:$H$3,5,0)</f>
        <v>#N/A</v>
      </c>
      <c r="AV219" s="612" t="e">
        <f>VLOOKUP(B219,'Course 5i'!$D$2:$H$11,5,0)</f>
        <v>#N/A</v>
      </c>
      <c r="AW219" s="612" t="e">
        <f>VLOOKUP(B219,'Radiant Appliances &amp; Electronic'!$D$1:$H$13,5,0)</f>
        <v>#N/A</v>
      </c>
      <c r="AX219" s="612" t="e">
        <f>VLOOKUP(B219,'Atos Global'!$D$3:$H$27,5,0)</f>
        <v>#N/A</v>
      </c>
      <c r="AY219" s="612" t="e">
        <f>VLOOKUP(B219,'Saama Technologies'!$D$1:$H$2,5,0)</f>
        <v>#N/A</v>
      </c>
      <c r="AZ219" s="612" t="e">
        <f>VLOOKUP(B219,'Multiplier Solutions'!$D$1:$H$2,5,0)</f>
        <v>#N/A</v>
      </c>
      <c r="BA219" s="612" t="e">
        <f>VLOOKUP(B219,GEP!$D$2:$H$5,5,0)</f>
        <v>#N/A</v>
      </c>
      <c r="BB219" s="612" t="e">
        <f>VLOOKUP(B219,Accenture!$D$1:$H$6,5,0)</f>
        <v>#N/A</v>
      </c>
      <c r="BC219" s="612" t="e">
        <f>VLOOKUP(B219,'Endurance International Group'!$D$1:$H$2,5,0)</f>
        <v>#N/A</v>
      </c>
      <c r="BD219" s="612" t="e">
        <f>VLOOKUP(B219,Newgen!$D$1:$H$2,5,0)</f>
        <v>#N/A</v>
      </c>
      <c r="BE219" s="612" t="e">
        <f>VLOOKUP(B219,'3D Incredible'!D219:H219,5,0)</f>
        <v>#N/A</v>
      </c>
      <c r="BF219" s="612" t="e">
        <f>VLOOKUP(B219,'Raja Software Labs'!$D$2:$H$2,5,0)</f>
        <v>#N/A</v>
      </c>
      <c r="BG219" s="612" t="e">
        <f>VLOOKUP(B219,Wipro!$D$1:$H$2,5,0)</f>
        <v>#N/A</v>
      </c>
      <c r="BH219" s="612" t="e">
        <f>VLOOKUP(B219,'Perch Technologies'!$D$2:$H$2,5,0)</f>
        <v>#N/A</v>
      </c>
      <c r="BI219" s="612" t="e">
        <f>VLOOKUP(B219,'Morning Star'!$D$1:$H$6,5,0)</f>
        <v>#N/A</v>
      </c>
      <c r="BJ219" s="612" t="e">
        <f>VLOOKUP(B219,Flexiloans!$D$1:$H$2,5,0)</f>
        <v>#N/A</v>
      </c>
      <c r="BK219" s="612" t="e">
        <f>VLOOKUP(B219,'Thirdware Solutions'!$D$1:$H$2,5,0)</f>
        <v>#N/A</v>
      </c>
      <c r="BL219" s="612" t="e">
        <f>VLOOKUP(B219,Tescom!$D$1:$H$8,5,0)</f>
        <v>#N/A</v>
      </c>
      <c r="BM219" s="612" t="e">
        <f>VLOOKUP(B219,'Cogno AI'!$D$1:$H$2,5,0)</f>
        <v>#N/A</v>
      </c>
      <c r="BN219" s="612" t="e">
        <f>VLOOKUP(B219,'ABM Knowledgeware'!$D$1:$H$2,5,0)</f>
        <v>#N/A</v>
      </c>
      <c r="BO219" s="612" t="e">
        <f>VLOOKUP(B219,'Concerto Software'!$D$1:$H$3,5,0)</f>
        <v>#N/A</v>
      </c>
      <c r="BP219" s="612" t="e">
        <f>VLOOKUP(B219,'My Captain'!$D$1:$H$4,5,0)</f>
        <v>#N/A</v>
      </c>
      <c r="BQ219" s="612" t="e">
        <f>VLOOKUP(B219,'Finoux Solutions'!$D$2:$H$4,5,0)</f>
        <v>#N/A</v>
      </c>
      <c r="BR219" s="612" t="e">
        <f>VLOOKUP(B219,'MITR Learning'!$D$1:$H$2,5,0)</f>
        <v>#N/A</v>
      </c>
      <c r="BS219" s="612" t="e">
        <f>VLOOKUP(B219,Nucsoft!$D$2:$H$6,5,0)</f>
        <v>#N/A</v>
      </c>
      <c r="BT219" s="612" t="e">
        <f>VLOOKUP(B219,'Paras Cadd'!$D$1:$H$2,5,0)</f>
        <v>#N/A</v>
      </c>
      <c r="BU219" s="612" t="e">
        <f>VLOOKUP(B219,'ICICI Securities'!$D$1:$H$2,5,0)</f>
        <v>#N/A</v>
      </c>
      <c r="BV219" s="612" t="e">
        <f>VLOOKUP(B219,'Citius Tech'!$D$2:$H$5,5,0)</f>
        <v>#N/A</v>
      </c>
      <c r="BW219" s="612" t="e">
        <f>VLOOKUP(B219,'Buzzy Brains'!$D$2:$H$2,5,0)</f>
        <v>#N/A</v>
      </c>
      <c r="BX219" s="612" t="e">
        <f>VLOOKUP(B219,'Decimal Point'!$D$2:$H$2,5,0)</f>
        <v>#N/A</v>
      </c>
      <c r="BY219" s="612" t="e">
        <f>VLOOKUP(B219,'Sankey Business Solutions'!$D$2:$H$3,5,0)</f>
        <v>#N/A</v>
      </c>
      <c r="BZ219" s="612" t="e">
        <f>VLOOKUP(B219,'Nangia &amp; Co LLP'!$D$2:$H$2,5,0)</f>
        <v>#N/A</v>
      </c>
      <c r="CA219" s="612" t="e">
        <f>VLOOKUP(B219,'FIS Solutions India Pvt Ltd'!$D$2:$H$2,5,0)</f>
        <v>#N/A</v>
      </c>
      <c r="CB219" s="612" t="e">
        <f>VLOOKUP(B219,'Delta Technology &amp; Management '!$D$2:$H$16,5,0)</f>
        <v>#N/A</v>
      </c>
      <c r="CC219" s="612" t="e">
        <f>VLOOKUP(B219,'Espoir Networks'!$D$3:$H$11,5,0)</f>
        <v>#N/A</v>
      </c>
      <c r="CD219" s="612" t="e">
        <f>VLOOKUP(B219,'Servosys Solution'!$D$3:$H$5,5,0)</f>
        <v>#N/A</v>
      </c>
      <c r="CE219" s="612" t="e">
        <f>VLOOKUP(B219,'Ribbon Communications'!$D$3:$H$4,5,0)</f>
        <v>#N/A</v>
      </c>
      <c r="CF219" s="612">
        <f t="shared" si="10"/>
        <v>2</v>
      </c>
      <c r="CG219" s="129" t="s">
        <v>2445</v>
      </c>
      <c r="CH219" s="129" t="s">
        <v>2446</v>
      </c>
      <c r="CI219" s="129" t="s">
        <v>134</v>
      </c>
      <c r="CJ219" s="129" t="s">
        <v>11739</v>
      </c>
      <c r="CK219" s="132">
        <v>42917</v>
      </c>
      <c r="CL219" s="129">
        <v>2021</v>
      </c>
      <c r="CM219" s="128" t="s">
        <v>11957</v>
      </c>
      <c r="CN219" s="129">
        <v>472</v>
      </c>
      <c r="CO219" s="133">
        <v>94.4</v>
      </c>
      <c r="CP219" s="129">
        <v>2015</v>
      </c>
      <c r="CQ219" s="129" t="s">
        <v>79</v>
      </c>
      <c r="CR219" s="128" t="s">
        <v>12170</v>
      </c>
      <c r="CS219" s="129">
        <v>531</v>
      </c>
      <c r="CT219" s="133">
        <v>81.69</v>
      </c>
      <c r="CU219" s="129">
        <v>2017</v>
      </c>
      <c r="CV219" s="129" t="s">
        <v>79</v>
      </c>
      <c r="CW219" s="131" t="s">
        <v>81</v>
      </c>
      <c r="CX219" s="131" t="s">
        <v>81</v>
      </c>
      <c r="CY219" s="129" t="s">
        <v>81</v>
      </c>
      <c r="CZ219" s="129" t="s">
        <v>81</v>
      </c>
      <c r="DA219" s="129" t="s">
        <v>81</v>
      </c>
      <c r="DB219" s="129" t="s">
        <v>81</v>
      </c>
      <c r="DC219" s="129" t="s">
        <v>81</v>
      </c>
      <c r="DD219" s="129" t="s">
        <v>81</v>
      </c>
      <c r="DE219" s="129" t="s">
        <v>81</v>
      </c>
      <c r="DF219" s="129">
        <v>0</v>
      </c>
      <c r="DG219" s="134">
        <v>7.89</v>
      </c>
      <c r="DH219" s="134">
        <v>7.37</v>
      </c>
      <c r="DI219" s="134">
        <v>7.42</v>
      </c>
      <c r="DJ219" s="134">
        <v>8.1</v>
      </c>
      <c r="DK219" s="134">
        <v>8.0299999999999994</v>
      </c>
      <c r="DL219" s="131"/>
      <c r="DM219" s="129">
        <v>38.81</v>
      </c>
      <c r="DN219" s="129">
        <v>7.7619999999999996</v>
      </c>
      <c r="DO219" s="129"/>
      <c r="DP219" s="131" t="s">
        <v>138</v>
      </c>
      <c r="DQ219" s="129">
        <v>0</v>
      </c>
      <c r="DR219" s="129">
        <v>0</v>
      </c>
      <c r="DS219" s="129" t="s">
        <v>83</v>
      </c>
      <c r="DT219" s="129" t="s">
        <v>83</v>
      </c>
      <c r="DU219" s="129" t="s">
        <v>83</v>
      </c>
      <c r="DV219" s="129" t="s">
        <v>83</v>
      </c>
      <c r="DW219" s="131" t="s">
        <v>83</v>
      </c>
      <c r="DX219" s="131" t="s">
        <v>84</v>
      </c>
      <c r="DY219" s="131" t="s">
        <v>81</v>
      </c>
      <c r="DZ219" s="131" t="s">
        <v>2449</v>
      </c>
      <c r="EA219" s="131" t="s">
        <v>2450</v>
      </c>
      <c r="EB219" s="131" t="s">
        <v>2451</v>
      </c>
      <c r="EC219" s="131" t="s">
        <v>2452</v>
      </c>
      <c r="ED219" s="131" t="s">
        <v>89</v>
      </c>
      <c r="EE219" s="131" t="s">
        <v>2453</v>
      </c>
      <c r="EF219" s="131" t="s">
        <v>2454</v>
      </c>
      <c r="EG219" s="131" t="s">
        <v>2455</v>
      </c>
      <c r="EH219" s="131" t="s">
        <v>2456</v>
      </c>
      <c r="EI219" s="131" t="s">
        <v>2457</v>
      </c>
      <c r="EJ219" s="135" t="s">
        <v>2458</v>
      </c>
      <c r="EK219" s="135" t="s">
        <v>2459</v>
      </c>
      <c r="EL219" s="135" t="s">
        <v>2460</v>
      </c>
      <c r="EM219" s="135" t="s">
        <v>2461</v>
      </c>
      <c r="EN219" s="131" t="s">
        <v>81</v>
      </c>
    </row>
    <row r="220" spans="1:144" ht="18" thickTop="1" thickBot="1">
      <c r="A220" s="575">
        <f t="shared" si="11"/>
        <v>219</v>
      </c>
      <c r="B220" s="572" t="s">
        <v>2502</v>
      </c>
      <c r="C220" s="600" t="s">
        <v>2503</v>
      </c>
      <c r="D220" s="570" t="s">
        <v>13209</v>
      </c>
      <c r="E220" s="568" t="str">
        <f t="shared" si="9"/>
        <v>Not Placed</v>
      </c>
      <c r="F220" s="570" t="s">
        <v>12495</v>
      </c>
      <c r="G220" s="570" t="s">
        <v>14084</v>
      </c>
      <c r="H220" s="131" t="str">
        <f>VLOOKUP(B220,ETRX1!C:E,3,0)</f>
        <v>12th + Engineering without live KT</v>
      </c>
      <c r="I220" s="610" t="s">
        <v>2504</v>
      </c>
      <c r="J220" s="572">
        <v>21</v>
      </c>
      <c r="K220" s="611" t="s">
        <v>2505</v>
      </c>
      <c r="L220" s="611" t="s">
        <v>2505</v>
      </c>
      <c r="M220" s="611" t="s">
        <v>2506</v>
      </c>
      <c r="N220" s="612" t="s">
        <v>2501</v>
      </c>
      <c r="O220" s="612">
        <v>8983313703</v>
      </c>
      <c r="P220" s="612">
        <v>8983313703</v>
      </c>
      <c r="Q220" s="612" t="e">
        <f>VLOOKUP(B220,'TCS CON'!$D$1:$H$98,5,0)</f>
        <v>#N/A</v>
      </c>
      <c r="R220" s="612" t="e">
        <f>VLOOKUP(B220,LTI!$C$1:$H$46,6,0)</f>
        <v>#N/A</v>
      </c>
      <c r="S220" s="612" t="e">
        <f>VLOOKUP(B220,JARO!$E$2:$I$11,5,0)</f>
        <v>#N/A</v>
      </c>
      <c r="T220" s="612" t="e">
        <f>VLOOKUP(B220,Capgemini!$D$3:$H$78,5,0)</f>
        <v>#N/A</v>
      </c>
      <c r="U220" s="612" t="e">
        <f>VLOOKUP(B220,Carwale!$D$1:$H$4,5,0)</f>
        <v>#N/A</v>
      </c>
      <c r="V220" s="612" t="e">
        <f>VLOOKUP(B220,'Interactive Brokers'!E:I,5,0)</f>
        <v>#N/A</v>
      </c>
      <c r="W220" s="612" t="e">
        <f>VLOOKUP(B220,'REL Jio'!E:I,5,0)</f>
        <v>#N/A</v>
      </c>
      <c r="X220" s="612" t="e">
        <f>VLOOKUP(B220,'Sciative Sol'!E:I,5,0)</f>
        <v>#N/A</v>
      </c>
      <c r="Y220" s="612" t="e">
        <f>VLOOKUP(B220,'Hexaware Tech'!E:I,5,0)</f>
        <v>#N/A</v>
      </c>
      <c r="Z220" s="612" t="e">
        <f>VLOOKUP(B220,Axis!D:H,5,0)</f>
        <v>#N/A</v>
      </c>
      <c r="AA220" s="612" t="e">
        <f>VLOOKUP(B220,Ugam!$D$3:$H$26,5,0)</f>
        <v>#N/A</v>
      </c>
      <c r="AB220" s="612" t="e">
        <f>VLOOKUP(B220,Zeus!F:J,5,0)</f>
        <v>#N/A</v>
      </c>
      <c r="AC220" s="612" t="e">
        <f>VLOOKUP(B220,Montran!F:J,5,0)</f>
        <v>#N/A</v>
      </c>
      <c r="AD220" s="612" t="e">
        <f>VLOOKUP(B220,Endurance!H3:L3,5,0)</f>
        <v>#N/A</v>
      </c>
      <c r="AE220" s="612" t="e">
        <f>VLOOKUP(B220,'Swabhav Techlabs'!$F$1:$J$2,5,0)</f>
        <v>#N/A</v>
      </c>
      <c r="AF220" s="612" t="e">
        <f>VLOOKUP(B220,'Quality Kiosk'!$F$1:$J$18,5,0)</f>
        <v>#N/A</v>
      </c>
      <c r="AG220" s="612" t="e">
        <f>VLOOKUP(B220,'Lemon VB'!$F$1:$J$2,5,0)</f>
        <v>#N/A</v>
      </c>
      <c r="AH220" s="612" t="e">
        <f>VLOOKUP(B220,Gocomet!$E$1:$I$3,5,0)</f>
        <v>#N/A</v>
      </c>
      <c r="AI220" s="612" t="e">
        <f>VLOOKUP(B220,'Ingram Micro'!$E$1:$I$8,5,0)</f>
        <v>#N/A</v>
      </c>
      <c r="AJ220" s="612" t="e">
        <f>VLOOKUP(B220,'DePronto Infotech'!$E$1:$I$2,5,0)</f>
        <v>#N/A</v>
      </c>
      <c r="AK220" s="612" t="e">
        <f>VLOOKUP(B220,'Reliance Retail'!$E$1:$I$4,5,0)</f>
        <v>#N/A</v>
      </c>
      <c r="AL220" s="612" t="e">
        <f>VLOOKUP(B220,'Bright Champs'!$D$1:$H$13,5,0)</f>
        <v>#N/A</v>
      </c>
      <c r="AM220" s="612" t="e">
        <f>VLOOKUP(B220,Neosoft!$E$1:$I$12,5,0)</f>
        <v>#N/A</v>
      </c>
      <c r="AN220" s="612" t="e">
        <f>VLOOKUP(B220,Infosys!$E$1:$I$3,5,0)</f>
        <v>#N/A</v>
      </c>
      <c r="AO220" s="612" t="e">
        <f>VLOOKUP(B220,Cerelabs!$E$1:$I$5,5,0)</f>
        <v>#N/A</v>
      </c>
      <c r="AP220" s="612" t="e">
        <f>VLOOKUP(B220,'Neebal Technologies'!$D$1:$H$2,5,0)</f>
        <v>#N/A</v>
      </c>
      <c r="AQ220" s="612" t="e">
        <f>VLOOKUP(B220,'Vertiv Energy'!$D$1:$H$2,5,0)</f>
        <v>#N/A</v>
      </c>
      <c r="AR220" s="612" t="e">
        <f>VLOOKUP(B220,'Acidaes Solutions (CRMNEXT)'!$D$1:$H$3,5,0)</f>
        <v>#N/A</v>
      </c>
      <c r="AS220" s="612" t="e">
        <f>VLOOKUP(B220,Growisto!$D$1:$H$2,5,0)</f>
        <v>#N/A</v>
      </c>
      <c r="AT220" s="612" t="e">
        <f>VLOOKUP(B220,'9.9 Mediaworx - Digit'!$D$1:$H$2,5,0)</f>
        <v>#N/A</v>
      </c>
      <c r="AU220" s="612" t="e">
        <f>VLOOKUP(B220,'Vistaar systems Pvt Ltd'!$D$2:$H$3,5,0)</f>
        <v>#N/A</v>
      </c>
      <c r="AV220" s="612" t="e">
        <f>VLOOKUP(B220,'Course 5i'!$D$2:$H$11,5,0)</f>
        <v>#N/A</v>
      </c>
      <c r="AW220" s="612" t="e">
        <f>VLOOKUP(B220,'Radiant Appliances &amp; Electronic'!$D$1:$H$13,5,0)</f>
        <v>#N/A</v>
      </c>
      <c r="AX220" s="612" t="e">
        <f>VLOOKUP(B220,'Atos Global'!$D$3:$H$27,5,0)</f>
        <v>#N/A</v>
      </c>
      <c r="AY220" s="612" t="e">
        <f>VLOOKUP(B220,'Saama Technologies'!$D$1:$H$2,5,0)</f>
        <v>#N/A</v>
      </c>
      <c r="AZ220" s="612" t="e">
        <f>VLOOKUP(B220,'Multiplier Solutions'!$D$1:$H$2,5,0)</f>
        <v>#N/A</v>
      </c>
      <c r="BA220" s="612" t="e">
        <f>VLOOKUP(B220,GEP!$D$2:$H$5,5,0)</f>
        <v>#N/A</v>
      </c>
      <c r="BB220" s="612" t="e">
        <f>VLOOKUP(B220,Accenture!$D$1:$H$6,5,0)</f>
        <v>#N/A</v>
      </c>
      <c r="BC220" s="612" t="e">
        <f>VLOOKUP(B220,'Endurance International Group'!$D$1:$H$2,5,0)</f>
        <v>#N/A</v>
      </c>
      <c r="BD220" s="612" t="e">
        <f>VLOOKUP(B220,Newgen!$D$1:$H$2,5,0)</f>
        <v>#N/A</v>
      </c>
      <c r="BE220" s="612" t="e">
        <f>VLOOKUP(B220,'3D Incredible'!D220:H220,5,0)</f>
        <v>#N/A</v>
      </c>
      <c r="BF220" s="612" t="e">
        <f>VLOOKUP(B220,'Raja Software Labs'!$D$2:$H$2,5,0)</f>
        <v>#N/A</v>
      </c>
      <c r="BG220" s="612" t="e">
        <f>VLOOKUP(B220,Wipro!$D$1:$H$2,5,0)</f>
        <v>#N/A</v>
      </c>
      <c r="BH220" s="612" t="e">
        <f>VLOOKUP(B220,'Perch Technologies'!$D$2:$H$2,5,0)</f>
        <v>#N/A</v>
      </c>
      <c r="BI220" s="612" t="e">
        <f>VLOOKUP(B220,'Morning Star'!$D$1:$H$6,5,0)</f>
        <v>#N/A</v>
      </c>
      <c r="BJ220" s="612" t="e">
        <f>VLOOKUP(B220,Flexiloans!$D$1:$H$2,5,0)</f>
        <v>#N/A</v>
      </c>
      <c r="BK220" s="612" t="e">
        <f>VLOOKUP(B220,'Thirdware Solutions'!$D$1:$H$2,5,0)</f>
        <v>#N/A</v>
      </c>
      <c r="BL220" s="612" t="e">
        <f>VLOOKUP(B220,Tescom!$D$1:$H$8,5,0)</f>
        <v>#N/A</v>
      </c>
      <c r="BM220" s="612" t="e">
        <f>VLOOKUP(B220,'Cogno AI'!$D$1:$H$2,5,0)</f>
        <v>#N/A</v>
      </c>
      <c r="BN220" s="612" t="e">
        <f>VLOOKUP(B220,'ABM Knowledgeware'!$D$1:$H$2,5,0)</f>
        <v>#N/A</v>
      </c>
      <c r="BO220" s="612" t="e">
        <f>VLOOKUP(B220,'Concerto Software'!$D$1:$H$3,5,0)</f>
        <v>#N/A</v>
      </c>
      <c r="BP220" s="612" t="e">
        <f>VLOOKUP(B220,'My Captain'!$D$1:$H$4,5,0)</f>
        <v>#N/A</v>
      </c>
      <c r="BQ220" s="612" t="e">
        <f>VLOOKUP(B220,'Finoux Solutions'!$D$2:$H$4,5,0)</f>
        <v>#N/A</v>
      </c>
      <c r="BR220" s="612" t="e">
        <f>VLOOKUP(B220,'MITR Learning'!$D$1:$H$2,5,0)</f>
        <v>#N/A</v>
      </c>
      <c r="BS220" s="612" t="e">
        <f>VLOOKUP(B220,Nucsoft!$D$2:$H$6,5,0)</f>
        <v>#N/A</v>
      </c>
      <c r="BT220" s="612" t="e">
        <f>VLOOKUP(B220,'Paras Cadd'!$D$1:$H$2,5,0)</f>
        <v>#N/A</v>
      </c>
      <c r="BU220" s="612" t="e">
        <f>VLOOKUP(B220,'ICICI Securities'!$D$1:$H$2,5,0)</f>
        <v>#N/A</v>
      </c>
      <c r="BV220" s="612" t="e">
        <f>VLOOKUP(B220,'Citius Tech'!$D$2:$H$5,5,0)</f>
        <v>#N/A</v>
      </c>
      <c r="BW220" s="612" t="e">
        <f>VLOOKUP(B220,'Buzzy Brains'!$D$2:$H$2,5,0)</f>
        <v>#N/A</v>
      </c>
      <c r="BX220" s="612" t="e">
        <f>VLOOKUP(B220,'Decimal Point'!$D$2:$H$2,5,0)</f>
        <v>#N/A</v>
      </c>
      <c r="BY220" s="612" t="e">
        <f>VLOOKUP(B220,'Sankey Business Solutions'!$D$2:$H$3,5,0)</f>
        <v>#N/A</v>
      </c>
      <c r="BZ220" s="612" t="e">
        <f>VLOOKUP(B220,'Nangia &amp; Co LLP'!$D$2:$H$2,5,0)</f>
        <v>#N/A</v>
      </c>
      <c r="CA220" s="612" t="e">
        <f>VLOOKUP(B220,'FIS Solutions India Pvt Ltd'!$D$2:$H$2,5,0)</f>
        <v>#N/A</v>
      </c>
      <c r="CB220" s="612" t="e">
        <f>VLOOKUP(B220,'Delta Technology &amp; Management '!$D$2:$H$16,5,0)</f>
        <v>#N/A</v>
      </c>
      <c r="CC220" s="612" t="e">
        <f>VLOOKUP(B220,'Espoir Networks'!$D$3:$H$11,5,0)</f>
        <v>#N/A</v>
      </c>
      <c r="CD220" s="612" t="e">
        <f>VLOOKUP(B220,'Servosys Solution'!$D$3:$H$5,5,0)</f>
        <v>#N/A</v>
      </c>
      <c r="CE220" s="612" t="e">
        <f>VLOOKUP(B220,'Ribbon Communications'!$D$3:$H$4,5,0)</f>
        <v>#N/A</v>
      </c>
      <c r="CF220" s="612">
        <f t="shared" si="10"/>
        <v>0</v>
      </c>
      <c r="CG220" s="129" t="s">
        <v>2507</v>
      </c>
      <c r="CH220" s="129">
        <v>709574395879</v>
      </c>
      <c r="CI220" s="129" t="s">
        <v>81</v>
      </c>
      <c r="CJ220" s="129" t="s">
        <v>11739</v>
      </c>
      <c r="CK220" s="132">
        <v>42917</v>
      </c>
      <c r="CL220" s="129">
        <v>2021</v>
      </c>
      <c r="CM220" s="128" t="s">
        <v>2508</v>
      </c>
      <c r="CN220" s="129">
        <v>537</v>
      </c>
      <c r="CO220" s="133">
        <v>92.6</v>
      </c>
      <c r="CP220" s="129">
        <v>2015</v>
      </c>
      <c r="CQ220" s="129" t="s">
        <v>276</v>
      </c>
      <c r="CR220" s="128" t="s">
        <v>2509</v>
      </c>
      <c r="CS220" s="129">
        <v>475</v>
      </c>
      <c r="CT220" s="133">
        <v>73.08</v>
      </c>
      <c r="CU220" s="129">
        <v>2017</v>
      </c>
      <c r="CV220" s="129" t="s">
        <v>79</v>
      </c>
      <c r="CW220" s="131" t="s">
        <v>81</v>
      </c>
      <c r="CX220" s="131" t="s">
        <v>81</v>
      </c>
      <c r="CY220" s="129" t="s">
        <v>81</v>
      </c>
      <c r="CZ220" s="129" t="s">
        <v>81</v>
      </c>
      <c r="DA220" s="129" t="s">
        <v>81</v>
      </c>
      <c r="DB220" s="129" t="s">
        <v>81</v>
      </c>
      <c r="DC220" s="129" t="s">
        <v>81</v>
      </c>
      <c r="DD220" s="129" t="s">
        <v>81</v>
      </c>
      <c r="DE220" s="129" t="s">
        <v>81</v>
      </c>
      <c r="DF220" s="129">
        <v>0</v>
      </c>
      <c r="DG220" s="134">
        <v>7.56</v>
      </c>
      <c r="DH220" s="134">
        <v>7.96</v>
      </c>
      <c r="DI220" s="134">
        <v>7.08</v>
      </c>
      <c r="DJ220" s="134">
        <v>6.03</v>
      </c>
      <c r="DK220" s="134">
        <v>6.85</v>
      </c>
      <c r="DL220" s="134">
        <v>8</v>
      </c>
      <c r="DM220" s="129">
        <v>43.53</v>
      </c>
      <c r="DN220" s="129">
        <v>7.24</v>
      </c>
      <c r="DO220" s="129"/>
      <c r="DP220" s="131" t="s">
        <v>82</v>
      </c>
      <c r="DQ220" s="129">
        <v>0</v>
      </c>
      <c r="DR220" s="129">
        <v>0</v>
      </c>
      <c r="DS220" s="129" t="s">
        <v>83</v>
      </c>
      <c r="DT220" s="129" t="s">
        <v>83</v>
      </c>
      <c r="DU220" s="129" t="s">
        <v>83</v>
      </c>
      <c r="DV220" s="129" t="s">
        <v>83</v>
      </c>
      <c r="DW220" s="131" t="s">
        <v>83</v>
      </c>
      <c r="DX220" s="131" t="s">
        <v>84</v>
      </c>
      <c r="DY220" s="131" t="s">
        <v>81</v>
      </c>
      <c r="DZ220" s="131" t="s">
        <v>2510</v>
      </c>
      <c r="EA220" s="131" t="s">
        <v>187</v>
      </c>
      <c r="EB220" s="131" t="s">
        <v>2511</v>
      </c>
      <c r="EC220" s="131" t="s">
        <v>88</v>
      </c>
      <c r="ED220" s="131" t="s">
        <v>89</v>
      </c>
      <c r="EE220" s="131" t="s">
        <v>2512</v>
      </c>
      <c r="EF220" s="131" t="s">
        <v>2513</v>
      </c>
      <c r="EG220" s="131" t="s">
        <v>81</v>
      </c>
      <c r="EH220" s="131" t="s">
        <v>2514</v>
      </c>
      <c r="EI220" s="131" t="s">
        <v>2515</v>
      </c>
      <c r="EJ220" s="135" t="s">
        <v>2516</v>
      </c>
      <c r="EK220" s="135" t="s">
        <v>2517</v>
      </c>
      <c r="EL220" s="135" t="s">
        <v>2518</v>
      </c>
      <c r="EM220" s="135" t="s">
        <v>2519</v>
      </c>
      <c r="EN220" s="131" t="s">
        <v>81</v>
      </c>
    </row>
    <row r="221" spans="1:144" ht="18" thickTop="1" thickBot="1">
      <c r="A221" s="575">
        <f t="shared" si="11"/>
        <v>220</v>
      </c>
      <c r="B221" s="572" t="s">
        <v>2574</v>
      </c>
      <c r="C221" s="600" t="s">
        <v>2575</v>
      </c>
      <c r="D221" s="570" t="s">
        <v>13209</v>
      </c>
      <c r="E221" s="568" t="str">
        <f t="shared" si="9"/>
        <v>Not Placed</v>
      </c>
      <c r="F221" s="570" t="s">
        <v>12495</v>
      </c>
      <c r="G221" s="570" t="s">
        <v>14084</v>
      </c>
      <c r="H221" s="131" t="str">
        <f>VLOOKUP(B221,ETRX1!C:E,3,0)</f>
        <v>12th + Engineering without live KT</v>
      </c>
      <c r="I221" s="610" t="s">
        <v>2576</v>
      </c>
      <c r="J221" s="572">
        <v>21</v>
      </c>
      <c r="K221" s="611" t="s">
        <v>2577</v>
      </c>
      <c r="L221" s="611" t="s">
        <v>73</v>
      </c>
      <c r="M221" s="611" t="s">
        <v>2578</v>
      </c>
      <c r="N221" s="612" t="s">
        <v>2573</v>
      </c>
      <c r="O221" s="612">
        <v>9920194603</v>
      </c>
      <c r="P221" s="612">
        <v>9653277944</v>
      </c>
      <c r="Q221" s="612" t="e">
        <f>VLOOKUP(B221,'TCS CON'!$D$1:$H$98,5,0)</f>
        <v>#N/A</v>
      </c>
      <c r="R221" s="612" t="e">
        <f>VLOOKUP(B221,LTI!$C$1:$H$46,6,0)</f>
        <v>#N/A</v>
      </c>
      <c r="S221" s="612" t="e">
        <f>VLOOKUP(B221,JARO!$E$2:$I$11,5,0)</f>
        <v>#N/A</v>
      </c>
      <c r="T221" s="612" t="e">
        <f>VLOOKUP(B221,Capgemini!$D$3:$H$78,5,0)</f>
        <v>#N/A</v>
      </c>
      <c r="U221" s="612" t="e">
        <f>VLOOKUP(B221,Carwale!$D$1:$H$4,5,0)</f>
        <v>#N/A</v>
      </c>
      <c r="V221" s="612" t="e">
        <f>VLOOKUP(B221,'Interactive Brokers'!E:I,5,0)</f>
        <v>#N/A</v>
      </c>
      <c r="W221" s="612" t="e">
        <f>VLOOKUP(B221,'REL Jio'!E:I,5,0)</f>
        <v>#N/A</v>
      </c>
      <c r="X221" s="612" t="e">
        <f>VLOOKUP(B221,'Sciative Sol'!E:I,5,0)</f>
        <v>#N/A</v>
      </c>
      <c r="Y221" s="612" t="e">
        <f>VLOOKUP(B221,'Hexaware Tech'!E:I,5,0)</f>
        <v>#N/A</v>
      </c>
      <c r="Z221" s="612" t="e">
        <f>VLOOKUP(B221,Axis!D:H,5,0)</f>
        <v>#N/A</v>
      </c>
      <c r="AA221" s="612" t="e">
        <f>VLOOKUP(B221,Ugam!$D$3:$H$26,5,0)</f>
        <v>#N/A</v>
      </c>
      <c r="AB221" s="612" t="e">
        <f>VLOOKUP(B221,Zeus!F:J,5,0)</f>
        <v>#N/A</v>
      </c>
      <c r="AC221" s="612" t="e">
        <f>VLOOKUP(B221,Montran!F:J,5,0)</f>
        <v>#N/A</v>
      </c>
      <c r="AD221" s="612" t="e">
        <f>VLOOKUP(B221,Endurance!H4:L4,5,0)</f>
        <v>#N/A</v>
      </c>
      <c r="AE221" s="612" t="e">
        <f>VLOOKUP(B221,'Swabhav Techlabs'!$F$1:$J$2,5,0)</f>
        <v>#N/A</v>
      </c>
      <c r="AF221" s="612" t="e">
        <f>VLOOKUP(B221,'Quality Kiosk'!$F$1:$J$18,5,0)</f>
        <v>#N/A</v>
      </c>
      <c r="AG221" s="612" t="e">
        <f>VLOOKUP(B221,'Lemon VB'!$F$1:$J$2,5,0)</f>
        <v>#N/A</v>
      </c>
      <c r="AH221" s="612" t="e">
        <f>VLOOKUP(B221,Gocomet!$E$1:$I$3,5,0)</f>
        <v>#N/A</v>
      </c>
      <c r="AI221" s="612" t="e">
        <f>VLOOKUP(B221,'Ingram Micro'!$E$1:$I$8,5,0)</f>
        <v>#N/A</v>
      </c>
      <c r="AJ221" s="612" t="e">
        <f>VLOOKUP(B221,'DePronto Infotech'!$E$1:$I$2,5,0)</f>
        <v>#N/A</v>
      </c>
      <c r="AK221" s="612" t="e">
        <f>VLOOKUP(B221,'Reliance Retail'!$E$1:$I$4,5,0)</f>
        <v>#N/A</v>
      </c>
      <c r="AL221" s="612" t="e">
        <f>VLOOKUP(B221,'Bright Champs'!$D$1:$H$13,5,0)</f>
        <v>#N/A</v>
      </c>
      <c r="AM221" s="612" t="e">
        <f>VLOOKUP(B221,Neosoft!$E$1:$I$12,5,0)</f>
        <v>#N/A</v>
      </c>
      <c r="AN221" s="612" t="e">
        <f>VLOOKUP(B221,Infosys!$E$1:$I$3,5,0)</f>
        <v>#N/A</v>
      </c>
      <c r="AO221" s="612" t="e">
        <f>VLOOKUP(B221,Cerelabs!$E$1:$I$5,5,0)</f>
        <v>#N/A</v>
      </c>
      <c r="AP221" s="612" t="e">
        <f>VLOOKUP(B221,'Neebal Technologies'!$D$1:$H$2,5,0)</f>
        <v>#N/A</v>
      </c>
      <c r="AQ221" s="612" t="e">
        <f>VLOOKUP(B221,'Vertiv Energy'!$D$1:$H$2,5,0)</f>
        <v>#N/A</v>
      </c>
      <c r="AR221" s="612" t="e">
        <f>VLOOKUP(B221,'Acidaes Solutions (CRMNEXT)'!$D$1:$H$3,5,0)</f>
        <v>#N/A</v>
      </c>
      <c r="AS221" s="612" t="e">
        <f>VLOOKUP(B221,Growisto!$D$1:$H$2,5,0)</f>
        <v>#N/A</v>
      </c>
      <c r="AT221" s="612" t="e">
        <f>VLOOKUP(B221,'9.9 Mediaworx - Digit'!$D$1:$H$2,5,0)</f>
        <v>#N/A</v>
      </c>
      <c r="AU221" s="612" t="e">
        <f>VLOOKUP(B221,'Vistaar systems Pvt Ltd'!$D$2:$H$3,5,0)</f>
        <v>#N/A</v>
      </c>
      <c r="AV221" s="612" t="e">
        <f>VLOOKUP(B221,'Course 5i'!$D$2:$H$11,5,0)</f>
        <v>#N/A</v>
      </c>
      <c r="AW221" s="612" t="e">
        <f>VLOOKUP(B221,'Radiant Appliances &amp; Electronic'!$D$1:$H$13,5,0)</f>
        <v>#N/A</v>
      </c>
      <c r="AX221" s="612" t="e">
        <f>VLOOKUP(B221,'Atos Global'!$D$3:$H$27,5,0)</f>
        <v>#N/A</v>
      </c>
      <c r="AY221" s="612" t="e">
        <f>VLOOKUP(B221,'Saama Technologies'!$D$1:$H$2,5,0)</f>
        <v>#N/A</v>
      </c>
      <c r="AZ221" s="612" t="e">
        <f>VLOOKUP(B221,'Multiplier Solutions'!$D$1:$H$2,5,0)</f>
        <v>#N/A</v>
      </c>
      <c r="BA221" s="612" t="e">
        <f>VLOOKUP(B221,GEP!$D$2:$H$5,5,0)</f>
        <v>#N/A</v>
      </c>
      <c r="BB221" s="612" t="e">
        <f>VLOOKUP(B221,Accenture!$D$1:$H$6,5,0)</f>
        <v>#N/A</v>
      </c>
      <c r="BC221" s="612" t="e">
        <f>VLOOKUP(B221,'Endurance International Group'!$D$1:$H$2,5,0)</f>
        <v>#N/A</v>
      </c>
      <c r="BD221" s="612" t="e">
        <f>VLOOKUP(B221,Newgen!$D$1:$H$2,5,0)</f>
        <v>#N/A</v>
      </c>
      <c r="BE221" s="612" t="e">
        <f>VLOOKUP(B221,'3D Incredible'!D221:H221,5,0)</f>
        <v>#N/A</v>
      </c>
      <c r="BF221" s="612" t="e">
        <f>VLOOKUP(B221,'Raja Software Labs'!$D$2:$H$2,5,0)</f>
        <v>#N/A</v>
      </c>
      <c r="BG221" s="612" t="e">
        <f>VLOOKUP(B221,Wipro!$D$1:$H$2,5,0)</f>
        <v>#N/A</v>
      </c>
      <c r="BH221" s="612" t="e">
        <f>VLOOKUP(B221,'Perch Technologies'!$D$2:$H$2,5,0)</f>
        <v>#N/A</v>
      </c>
      <c r="BI221" s="612" t="e">
        <f>VLOOKUP(B221,'Morning Star'!$D$1:$H$6,5,0)</f>
        <v>#N/A</v>
      </c>
      <c r="BJ221" s="612" t="e">
        <f>VLOOKUP(B221,Flexiloans!$D$1:$H$2,5,0)</f>
        <v>#N/A</v>
      </c>
      <c r="BK221" s="612" t="e">
        <f>VLOOKUP(B221,'Thirdware Solutions'!$D$1:$H$2,5,0)</f>
        <v>#N/A</v>
      </c>
      <c r="BL221" s="612" t="e">
        <f>VLOOKUP(B221,Tescom!$D$1:$H$8,5,0)</f>
        <v>#N/A</v>
      </c>
      <c r="BM221" s="612" t="e">
        <f>VLOOKUP(B221,'Cogno AI'!$D$1:$H$2,5,0)</f>
        <v>#N/A</v>
      </c>
      <c r="BN221" s="612" t="e">
        <f>VLOOKUP(B221,'ABM Knowledgeware'!$D$1:$H$2,5,0)</f>
        <v>#N/A</v>
      </c>
      <c r="BO221" s="612" t="e">
        <f>VLOOKUP(B221,'Concerto Software'!$D$1:$H$3,5,0)</f>
        <v>#N/A</v>
      </c>
      <c r="BP221" s="612" t="e">
        <f>VLOOKUP(B221,'My Captain'!$D$1:$H$4,5,0)</f>
        <v>#N/A</v>
      </c>
      <c r="BQ221" s="612" t="e">
        <f>VLOOKUP(B221,'Finoux Solutions'!$D$2:$H$4,5,0)</f>
        <v>#N/A</v>
      </c>
      <c r="BR221" s="612" t="e">
        <f>VLOOKUP(B221,'MITR Learning'!$D$1:$H$2,5,0)</f>
        <v>#N/A</v>
      </c>
      <c r="BS221" s="612" t="e">
        <f>VLOOKUP(B221,Nucsoft!$D$2:$H$6,5,0)</f>
        <v>#N/A</v>
      </c>
      <c r="BT221" s="612" t="e">
        <f>VLOOKUP(B221,'Paras Cadd'!$D$1:$H$2,5,0)</f>
        <v>#N/A</v>
      </c>
      <c r="BU221" s="612" t="e">
        <f>VLOOKUP(B221,'ICICI Securities'!$D$1:$H$2,5,0)</f>
        <v>#N/A</v>
      </c>
      <c r="BV221" s="612" t="e">
        <f>VLOOKUP(B221,'Citius Tech'!$D$2:$H$5,5,0)</f>
        <v>#N/A</v>
      </c>
      <c r="BW221" s="612" t="e">
        <f>VLOOKUP(B221,'Buzzy Brains'!$D$2:$H$2,5,0)</f>
        <v>#N/A</v>
      </c>
      <c r="BX221" s="612" t="e">
        <f>VLOOKUP(B221,'Decimal Point'!$D$2:$H$2,5,0)</f>
        <v>#N/A</v>
      </c>
      <c r="BY221" s="612" t="e">
        <f>VLOOKUP(B221,'Sankey Business Solutions'!$D$2:$H$3,5,0)</f>
        <v>#N/A</v>
      </c>
      <c r="BZ221" s="612" t="e">
        <f>VLOOKUP(B221,'Nangia &amp; Co LLP'!$D$2:$H$2,5,0)</f>
        <v>#N/A</v>
      </c>
      <c r="CA221" s="612" t="e">
        <f>VLOOKUP(B221,'FIS Solutions India Pvt Ltd'!$D$2:$H$2,5,0)</f>
        <v>#N/A</v>
      </c>
      <c r="CB221" s="612" t="e">
        <f>VLOOKUP(B221,'Delta Technology &amp; Management '!$D$2:$H$16,5,0)</f>
        <v>#N/A</v>
      </c>
      <c r="CC221" s="612" t="e">
        <f>VLOOKUP(B221,'Espoir Networks'!$D$3:$H$11,5,0)</f>
        <v>#N/A</v>
      </c>
      <c r="CD221" s="612" t="e">
        <f>VLOOKUP(B221,'Servosys Solution'!$D$3:$H$5,5,0)</f>
        <v>#N/A</v>
      </c>
      <c r="CE221" s="612" t="e">
        <f>VLOOKUP(B221,'Ribbon Communications'!$D$3:$H$4,5,0)</f>
        <v>#N/A</v>
      </c>
      <c r="CF221" s="612">
        <f t="shared" si="10"/>
        <v>0</v>
      </c>
      <c r="CG221" s="129" t="s">
        <v>2579</v>
      </c>
      <c r="CH221" s="129">
        <v>890492714981</v>
      </c>
      <c r="CI221" s="129" t="s">
        <v>134</v>
      </c>
      <c r="CJ221" s="129" t="s">
        <v>11739</v>
      </c>
      <c r="CK221" s="132">
        <v>42917</v>
      </c>
      <c r="CL221" s="129">
        <v>2021</v>
      </c>
      <c r="CM221" s="128" t="s">
        <v>2580</v>
      </c>
      <c r="CN221" s="129">
        <v>427</v>
      </c>
      <c r="CO221" s="133">
        <v>85.5</v>
      </c>
      <c r="CP221" s="129">
        <v>2015</v>
      </c>
      <c r="CQ221" s="129" t="s">
        <v>276</v>
      </c>
      <c r="CR221" s="128" t="s">
        <v>2581</v>
      </c>
      <c r="CS221" s="129">
        <v>365</v>
      </c>
      <c r="CT221" s="133">
        <v>73</v>
      </c>
      <c r="CU221" s="129">
        <v>2017</v>
      </c>
      <c r="CV221" s="129" t="s">
        <v>276</v>
      </c>
      <c r="CW221" s="131" t="s">
        <v>81</v>
      </c>
      <c r="CX221" s="131" t="s">
        <v>81</v>
      </c>
      <c r="CY221" s="129" t="s">
        <v>81</v>
      </c>
      <c r="CZ221" s="129" t="s">
        <v>81</v>
      </c>
      <c r="DA221" s="129" t="s">
        <v>81</v>
      </c>
      <c r="DB221" s="129" t="s">
        <v>81</v>
      </c>
      <c r="DC221" s="129" t="s">
        <v>81</v>
      </c>
      <c r="DD221" s="129" t="s">
        <v>81</v>
      </c>
      <c r="DE221" s="129" t="s">
        <v>81</v>
      </c>
      <c r="DF221" s="129">
        <v>0</v>
      </c>
      <c r="DG221" s="134">
        <v>7.67</v>
      </c>
      <c r="DH221" s="134">
        <v>6.87</v>
      </c>
      <c r="DI221" s="134">
        <v>7.35</v>
      </c>
      <c r="DJ221" s="134">
        <v>7.41</v>
      </c>
      <c r="DK221" s="134">
        <v>7</v>
      </c>
      <c r="DL221" s="134">
        <v>8.48</v>
      </c>
      <c r="DM221" s="129">
        <v>44.78</v>
      </c>
      <c r="DN221" s="129">
        <v>7.46</v>
      </c>
      <c r="DO221" s="129"/>
      <c r="DP221" s="131" t="s">
        <v>82</v>
      </c>
      <c r="DQ221" s="129">
        <v>0</v>
      </c>
      <c r="DR221" s="129">
        <v>0</v>
      </c>
      <c r="DS221" s="129" t="s">
        <v>83</v>
      </c>
      <c r="DT221" s="129" t="s">
        <v>83</v>
      </c>
      <c r="DU221" s="129" t="s">
        <v>83</v>
      </c>
      <c r="DV221" s="129" t="s">
        <v>83</v>
      </c>
      <c r="DW221" s="131" t="s">
        <v>83</v>
      </c>
      <c r="DX221" s="131" t="s">
        <v>84</v>
      </c>
      <c r="DY221" s="131" t="s">
        <v>81</v>
      </c>
      <c r="DZ221" s="131" t="s">
        <v>2582</v>
      </c>
      <c r="EA221" s="131" t="s">
        <v>2583</v>
      </c>
      <c r="EB221" s="131" t="s">
        <v>2584</v>
      </c>
      <c r="EC221" s="131" t="s">
        <v>379</v>
      </c>
      <c r="ED221" s="131" t="s">
        <v>89</v>
      </c>
      <c r="EE221" s="131" t="s">
        <v>2585</v>
      </c>
      <c r="EF221" s="131" t="s">
        <v>2586</v>
      </c>
      <c r="EG221" s="131" t="s">
        <v>2587</v>
      </c>
      <c r="EH221" s="131" t="s">
        <v>2588</v>
      </c>
      <c r="EI221" s="131" t="s">
        <v>2589</v>
      </c>
      <c r="EJ221" s="135" t="s">
        <v>2590</v>
      </c>
      <c r="EK221" s="135" t="s">
        <v>2591</v>
      </c>
      <c r="EL221" s="135" t="s">
        <v>2592</v>
      </c>
      <c r="EM221" s="135" t="s">
        <v>2593</v>
      </c>
      <c r="EN221" s="131" t="s">
        <v>81</v>
      </c>
    </row>
    <row r="222" spans="1:144" ht="18" thickTop="1" thickBot="1">
      <c r="A222" s="575">
        <f t="shared" si="11"/>
        <v>221</v>
      </c>
      <c r="B222" s="572" t="s">
        <v>2615</v>
      </c>
      <c r="C222" s="600" t="s">
        <v>13050</v>
      </c>
      <c r="D222" s="570" t="s">
        <v>13209</v>
      </c>
      <c r="E222" s="568" t="str">
        <f t="shared" si="9"/>
        <v>Not Placed</v>
      </c>
      <c r="F222" s="570" t="s">
        <v>12495</v>
      </c>
      <c r="G222" s="570" t="s">
        <v>14084</v>
      </c>
      <c r="H222" s="131" t="str">
        <f>VLOOKUP(B222,ETRX1!C:E,3,0)</f>
        <v>12th + Engineering without live KT</v>
      </c>
      <c r="I222" s="610">
        <v>36347</v>
      </c>
      <c r="J222" s="572">
        <v>21</v>
      </c>
      <c r="K222" s="611" t="s">
        <v>2617</v>
      </c>
      <c r="L222" s="611" t="s">
        <v>591</v>
      </c>
      <c r="M222" s="611" t="s">
        <v>2618</v>
      </c>
      <c r="N222" s="612" t="s">
        <v>2614</v>
      </c>
      <c r="O222" s="612">
        <v>8108353331</v>
      </c>
      <c r="P222" s="612">
        <v>8779150866</v>
      </c>
      <c r="Q222" s="612" t="e">
        <f>VLOOKUP(B222,'TCS CON'!$D$1:$H$98,5,0)</f>
        <v>#N/A</v>
      </c>
      <c r="R222" s="612" t="e">
        <f>VLOOKUP(B222,LTI!$C$1:$H$46,6,0)</f>
        <v>#N/A</v>
      </c>
      <c r="S222" s="612" t="e">
        <f>VLOOKUP(B222,JARO!$E$2:$I$11,5,0)</f>
        <v>#N/A</v>
      </c>
      <c r="T222" s="612" t="e">
        <f>VLOOKUP(B222,Capgemini!$D$3:$H$78,5,0)</f>
        <v>#N/A</v>
      </c>
      <c r="U222" s="612" t="e">
        <f>VLOOKUP(B222,Carwale!$D$1:$H$4,5,0)</f>
        <v>#N/A</v>
      </c>
      <c r="V222" s="612" t="e">
        <f>VLOOKUP(B222,'Interactive Brokers'!E:I,5,0)</f>
        <v>#N/A</v>
      </c>
      <c r="W222" s="612" t="e">
        <f>VLOOKUP(B222,'REL Jio'!E:I,5,0)</f>
        <v>#N/A</v>
      </c>
      <c r="X222" s="612" t="e">
        <f>VLOOKUP(B222,'Sciative Sol'!E:I,5,0)</f>
        <v>#N/A</v>
      </c>
      <c r="Y222" s="612" t="e">
        <f>VLOOKUP(B222,'Hexaware Tech'!E:I,5,0)</f>
        <v>#N/A</v>
      </c>
      <c r="Z222" s="612" t="e">
        <f>VLOOKUP(B222,Axis!D:H,5,0)</f>
        <v>#N/A</v>
      </c>
      <c r="AA222" s="612" t="e">
        <f>VLOOKUP(B222,Ugam!$D$3:$H$26,5,0)</f>
        <v>#N/A</v>
      </c>
      <c r="AB222" s="612" t="e">
        <f>VLOOKUP(B222,Zeus!F:J,5,0)</f>
        <v>#N/A</v>
      </c>
      <c r="AC222" s="612" t="e">
        <f>VLOOKUP(B222,Montran!F:J,5,0)</f>
        <v>#N/A</v>
      </c>
      <c r="AD222" s="612" t="e">
        <f>VLOOKUP(B222,Endurance!H5:L5,5,0)</f>
        <v>#N/A</v>
      </c>
      <c r="AE222" s="612" t="e">
        <f>VLOOKUP(B222,'Swabhav Techlabs'!$F$1:$J$2,5,0)</f>
        <v>#N/A</v>
      </c>
      <c r="AF222" s="612" t="e">
        <f>VLOOKUP(B222,'Quality Kiosk'!$F$1:$J$18,5,0)</f>
        <v>#N/A</v>
      </c>
      <c r="AG222" s="612" t="e">
        <f>VLOOKUP(B222,'Lemon VB'!$F$1:$J$2,5,0)</f>
        <v>#N/A</v>
      </c>
      <c r="AH222" s="612" t="e">
        <f>VLOOKUP(B222,Gocomet!$E$1:$I$3,5,0)</f>
        <v>#N/A</v>
      </c>
      <c r="AI222" s="612" t="e">
        <f>VLOOKUP(B222,'Ingram Micro'!$E$1:$I$8,5,0)</f>
        <v>#N/A</v>
      </c>
      <c r="AJ222" s="612" t="e">
        <f>VLOOKUP(B222,'DePronto Infotech'!$E$1:$I$2,5,0)</f>
        <v>#N/A</v>
      </c>
      <c r="AK222" s="612" t="e">
        <f>VLOOKUP(B222,'Reliance Retail'!$E$1:$I$4,5,0)</f>
        <v>#N/A</v>
      </c>
      <c r="AL222" s="612" t="e">
        <f>VLOOKUP(B222,'Bright Champs'!$D$1:$H$13,5,0)</f>
        <v>#N/A</v>
      </c>
      <c r="AM222" s="612" t="e">
        <f>VLOOKUP(B222,Neosoft!$E$1:$I$12,5,0)</f>
        <v>#N/A</v>
      </c>
      <c r="AN222" s="612" t="e">
        <f>VLOOKUP(B222,Infosys!$E$1:$I$3,5,0)</f>
        <v>#N/A</v>
      </c>
      <c r="AO222" s="612" t="e">
        <f>VLOOKUP(B222,Cerelabs!$E$1:$I$5,5,0)</f>
        <v>#N/A</v>
      </c>
      <c r="AP222" s="612" t="e">
        <f>VLOOKUP(B222,'Neebal Technologies'!$D$1:$H$2,5,0)</f>
        <v>#N/A</v>
      </c>
      <c r="AQ222" s="612" t="e">
        <f>VLOOKUP(B222,'Vertiv Energy'!$D$1:$H$2,5,0)</f>
        <v>#N/A</v>
      </c>
      <c r="AR222" s="612" t="e">
        <f>VLOOKUP(B222,'Acidaes Solutions (CRMNEXT)'!$D$1:$H$3,5,0)</f>
        <v>#N/A</v>
      </c>
      <c r="AS222" s="612" t="e">
        <f>VLOOKUP(B222,Growisto!$D$1:$H$2,5,0)</f>
        <v>#N/A</v>
      </c>
      <c r="AT222" s="612" t="e">
        <f>VLOOKUP(B222,'9.9 Mediaworx - Digit'!$D$1:$H$2,5,0)</f>
        <v>#N/A</v>
      </c>
      <c r="AU222" s="612" t="e">
        <f>VLOOKUP(B222,'Vistaar systems Pvt Ltd'!$D$2:$H$3,5,0)</f>
        <v>#N/A</v>
      </c>
      <c r="AV222" s="612" t="e">
        <f>VLOOKUP(B222,'Course 5i'!$D$2:$H$11,5,0)</f>
        <v>#N/A</v>
      </c>
      <c r="AW222" s="612" t="e">
        <f>VLOOKUP(B222,'Radiant Appliances &amp; Electronic'!$D$1:$H$13,5,0)</f>
        <v>#N/A</v>
      </c>
      <c r="AX222" s="612" t="e">
        <f>VLOOKUP(B222,'Atos Global'!$D$3:$H$27,5,0)</f>
        <v>#N/A</v>
      </c>
      <c r="AY222" s="612" t="e">
        <f>VLOOKUP(B222,'Saama Technologies'!$D$1:$H$2,5,0)</f>
        <v>#N/A</v>
      </c>
      <c r="AZ222" s="612" t="e">
        <f>VLOOKUP(B222,'Multiplier Solutions'!$D$1:$H$2,5,0)</f>
        <v>#N/A</v>
      </c>
      <c r="BA222" s="612" t="e">
        <f>VLOOKUP(B222,GEP!$D$2:$H$5,5,0)</f>
        <v>#N/A</v>
      </c>
      <c r="BB222" s="612" t="e">
        <f>VLOOKUP(B222,Accenture!$D$1:$H$6,5,0)</f>
        <v>#N/A</v>
      </c>
      <c r="BC222" s="612" t="e">
        <f>VLOOKUP(B222,'Endurance International Group'!$D$1:$H$2,5,0)</f>
        <v>#N/A</v>
      </c>
      <c r="BD222" s="612" t="e">
        <f>VLOOKUP(B222,Newgen!$D$1:$H$2,5,0)</f>
        <v>#N/A</v>
      </c>
      <c r="BE222" s="612" t="e">
        <f>VLOOKUP(B222,'3D Incredible'!D222:H222,5,0)</f>
        <v>#N/A</v>
      </c>
      <c r="BF222" s="612" t="e">
        <f>VLOOKUP(B222,'Raja Software Labs'!$D$2:$H$2,5,0)</f>
        <v>#N/A</v>
      </c>
      <c r="BG222" s="612" t="e">
        <f>VLOOKUP(B222,Wipro!$D$1:$H$2,5,0)</f>
        <v>#N/A</v>
      </c>
      <c r="BH222" s="612" t="e">
        <f>VLOOKUP(B222,'Perch Technologies'!$D$2:$H$2,5,0)</f>
        <v>#N/A</v>
      </c>
      <c r="BI222" s="612" t="e">
        <f>VLOOKUP(B222,'Morning Star'!$D$1:$H$6,5,0)</f>
        <v>#N/A</v>
      </c>
      <c r="BJ222" s="612" t="e">
        <f>VLOOKUP(B222,Flexiloans!$D$1:$H$2,5,0)</f>
        <v>#N/A</v>
      </c>
      <c r="BK222" s="612" t="e">
        <f>VLOOKUP(B222,'Thirdware Solutions'!$D$1:$H$2,5,0)</f>
        <v>#N/A</v>
      </c>
      <c r="BL222" s="612" t="e">
        <f>VLOOKUP(B222,Tescom!$D$1:$H$8,5,0)</f>
        <v>#N/A</v>
      </c>
      <c r="BM222" s="612" t="e">
        <f>VLOOKUP(B222,'Cogno AI'!$D$1:$H$2,5,0)</f>
        <v>#N/A</v>
      </c>
      <c r="BN222" s="612" t="e">
        <f>VLOOKUP(B222,'ABM Knowledgeware'!$D$1:$H$2,5,0)</f>
        <v>#N/A</v>
      </c>
      <c r="BO222" s="612" t="e">
        <f>VLOOKUP(B222,'Concerto Software'!$D$1:$H$3,5,0)</f>
        <v>#N/A</v>
      </c>
      <c r="BP222" s="612" t="e">
        <f>VLOOKUP(B222,'My Captain'!$D$1:$H$4,5,0)</f>
        <v>#N/A</v>
      </c>
      <c r="BQ222" s="612" t="e">
        <f>VLOOKUP(B222,'Finoux Solutions'!$D$2:$H$4,5,0)</f>
        <v>#N/A</v>
      </c>
      <c r="BR222" s="612" t="e">
        <f>VLOOKUP(B222,'MITR Learning'!$D$1:$H$2,5,0)</f>
        <v>#N/A</v>
      </c>
      <c r="BS222" s="612" t="e">
        <f>VLOOKUP(B222,Nucsoft!$D$2:$H$6,5,0)</f>
        <v>#N/A</v>
      </c>
      <c r="BT222" s="612" t="e">
        <f>VLOOKUP(B222,'Paras Cadd'!$D$1:$H$2,5,0)</f>
        <v>#N/A</v>
      </c>
      <c r="BU222" s="612" t="e">
        <f>VLOOKUP(B222,'ICICI Securities'!$D$1:$H$2,5,0)</f>
        <v>#N/A</v>
      </c>
      <c r="BV222" s="612" t="e">
        <f>VLOOKUP(B222,'Citius Tech'!$D$2:$H$5,5,0)</f>
        <v>#N/A</v>
      </c>
      <c r="BW222" s="612" t="e">
        <f>VLOOKUP(B222,'Buzzy Brains'!$D$2:$H$2,5,0)</f>
        <v>#N/A</v>
      </c>
      <c r="BX222" s="612" t="e">
        <f>VLOOKUP(B222,'Decimal Point'!$D$2:$H$2,5,0)</f>
        <v>#N/A</v>
      </c>
      <c r="BY222" s="612" t="e">
        <f>VLOOKUP(B222,'Sankey Business Solutions'!$D$2:$H$3,5,0)</f>
        <v>#N/A</v>
      </c>
      <c r="BZ222" s="612" t="e">
        <f>VLOOKUP(B222,'Nangia &amp; Co LLP'!$D$2:$H$2,5,0)</f>
        <v>#N/A</v>
      </c>
      <c r="CA222" s="612" t="e">
        <f>VLOOKUP(B222,'FIS Solutions India Pvt Ltd'!$D$2:$H$2,5,0)</f>
        <v>#N/A</v>
      </c>
      <c r="CB222" s="612" t="e">
        <f>VLOOKUP(B222,'Delta Technology &amp; Management '!$D$2:$H$16,5,0)</f>
        <v>#N/A</v>
      </c>
      <c r="CC222" s="612" t="e">
        <f>VLOOKUP(B222,'Espoir Networks'!$D$3:$H$11,5,0)</f>
        <v>#N/A</v>
      </c>
      <c r="CD222" s="612" t="e">
        <f>VLOOKUP(B222,'Servosys Solution'!$D$3:$H$5,5,0)</f>
        <v>#N/A</v>
      </c>
      <c r="CE222" s="612" t="e">
        <f>VLOOKUP(B222,'Ribbon Communications'!$D$3:$H$4,5,0)</f>
        <v>#N/A</v>
      </c>
      <c r="CF222" s="612">
        <f t="shared" si="10"/>
        <v>0</v>
      </c>
      <c r="CG222" s="129" t="s">
        <v>2619</v>
      </c>
      <c r="CH222" s="129">
        <v>699408355468</v>
      </c>
      <c r="CI222" s="129" t="s">
        <v>2620</v>
      </c>
      <c r="CJ222" s="129" t="s">
        <v>11739</v>
      </c>
      <c r="CK222" s="132">
        <v>42917</v>
      </c>
      <c r="CL222" s="129">
        <v>2021</v>
      </c>
      <c r="CM222" s="128" t="s">
        <v>11979</v>
      </c>
      <c r="CN222" s="129">
        <v>399</v>
      </c>
      <c r="CO222" s="133">
        <v>79.8</v>
      </c>
      <c r="CP222" s="129">
        <v>2015</v>
      </c>
      <c r="CQ222" s="129" t="s">
        <v>276</v>
      </c>
      <c r="CR222" s="128" t="s">
        <v>12174</v>
      </c>
      <c r="CS222" s="129">
        <v>442</v>
      </c>
      <c r="CT222" s="133">
        <v>88.4</v>
      </c>
      <c r="CU222" s="129">
        <v>2017</v>
      </c>
      <c r="CV222" s="129" t="s">
        <v>276</v>
      </c>
      <c r="CW222" s="131" t="s">
        <v>81</v>
      </c>
      <c r="CX222" s="131" t="s">
        <v>81</v>
      </c>
      <c r="CY222" s="129" t="s">
        <v>81</v>
      </c>
      <c r="CZ222" s="129" t="s">
        <v>81</v>
      </c>
      <c r="DA222" s="129" t="s">
        <v>81</v>
      </c>
      <c r="DB222" s="129" t="s">
        <v>81</v>
      </c>
      <c r="DC222" s="129" t="s">
        <v>81</v>
      </c>
      <c r="DD222" s="129" t="s">
        <v>81</v>
      </c>
      <c r="DE222" s="129" t="s">
        <v>81</v>
      </c>
      <c r="DF222" s="129">
        <v>0</v>
      </c>
      <c r="DG222" s="134">
        <v>7.59</v>
      </c>
      <c r="DH222" s="134">
        <v>7.85</v>
      </c>
      <c r="DI222" s="134">
        <v>6.9</v>
      </c>
      <c r="DJ222" s="134">
        <v>7.46</v>
      </c>
      <c r="DK222" s="134">
        <v>8.11</v>
      </c>
      <c r="DL222" s="134">
        <v>8.68</v>
      </c>
      <c r="DM222" s="129">
        <v>46.59</v>
      </c>
      <c r="DN222" s="129">
        <v>7.7649999999999997</v>
      </c>
      <c r="DO222" s="129"/>
      <c r="DP222" s="131" t="s">
        <v>82</v>
      </c>
      <c r="DQ222" s="129">
        <v>0</v>
      </c>
      <c r="DR222" s="129">
        <v>0</v>
      </c>
      <c r="DS222" s="129" t="s">
        <v>83</v>
      </c>
      <c r="DT222" s="129" t="s">
        <v>83</v>
      </c>
      <c r="DU222" s="129" t="s">
        <v>83</v>
      </c>
      <c r="DV222" s="129" t="s">
        <v>83</v>
      </c>
      <c r="DW222" s="131" t="s">
        <v>83</v>
      </c>
      <c r="DX222" s="131" t="s">
        <v>84</v>
      </c>
      <c r="DY222" s="131" t="s">
        <v>81</v>
      </c>
      <c r="DZ222" s="131" t="s">
        <v>2623</v>
      </c>
      <c r="EA222" s="131" t="s">
        <v>2624</v>
      </c>
      <c r="EB222" s="131" t="s">
        <v>2625</v>
      </c>
      <c r="EC222" s="131" t="s">
        <v>2626</v>
      </c>
      <c r="ED222" s="131" t="s">
        <v>89</v>
      </c>
      <c r="EE222" s="131" t="s">
        <v>2627</v>
      </c>
      <c r="EF222" s="131" t="s">
        <v>2628</v>
      </c>
      <c r="EG222" s="131" t="s">
        <v>2629</v>
      </c>
      <c r="EH222" s="131" t="s">
        <v>2630</v>
      </c>
      <c r="EI222" s="131" t="s">
        <v>2631</v>
      </c>
      <c r="EJ222" s="135" t="s">
        <v>2632</v>
      </c>
      <c r="EK222" s="135" t="s">
        <v>2633</v>
      </c>
      <c r="EL222" s="135" t="s">
        <v>2634</v>
      </c>
      <c r="EM222" s="135" t="s">
        <v>2635</v>
      </c>
      <c r="EN222" s="131" t="s">
        <v>81</v>
      </c>
    </row>
    <row r="223" spans="1:144" ht="18" thickTop="1" thickBot="1">
      <c r="A223" s="575">
        <f t="shared" si="11"/>
        <v>222</v>
      </c>
      <c r="B223" s="572" t="s">
        <v>2881</v>
      </c>
      <c r="C223" s="600" t="s">
        <v>11803</v>
      </c>
      <c r="D223" s="570" t="s">
        <v>13208</v>
      </c>
      <c r="E223" s="568" t="str">
        <f t="shared" si="9"/>
        <v>Placed</v>
      </c>
      <c r="F223" s="570" t="s">
        <v>12495</v>
      </c>
      <c r="G223" s="570" t="s">
        <v>14084</v>
      </c>
      <c r="H223" s="131" t="str">
        <f>VLOOKUP(B223,ETRX1!C:E,3,0)</f>
        <v>12th + Engineering without live KT</v>
      </c>
      <c r="I223" s="610">
        <v>36711</v>
      </c>
      <c r="J223" s="572">
        <v>20</v>
      </c>
      <c r="K223" s="611" t="s">
        <v>2883</v>
      </c>
      <c r="L223" s="611" t="s">
        <v>591</v>
      </c>
      <c r="M223" s="611" t="s">
        <v>2884</v>
      </c>
      <c r="N223" s="612" t="s">
        <v>2880</v>
      </c>
      <c r="O223" s="612">
        <v>25678307</v>
      </c>
      <c r="P223" s="612">
        <v>8879397586</v>
      </c>
      <c r="Q223" s="612" t="e">
        <f>VLOOKUP(B223,'TCS CON'!$D$1:$H$98,5,0)</f>
        <v>#N/A</v>
      </c>
      <c r="R223" s="612" t="e">
        <f>VLOOKUP(B223,LTI!$C$1:$H$46,6,0)</f>
        <v>#N/A</v>
      </c>
      <c r="S223" s="612" t="e">
        <f>VLOOKUP(B223,JARO!$E$2:$I$11,5,0)</f>
        <v>#N/A</v>
      </c>
      <c r="T223" s="612" t="e">
        <f>VLOOKUP(B223,Capgemini!$D$3:$H$78,5,0)</f>
        <v>#N/A</v>
      </c>
      <c r="U223" s="612" t="e">
        <f>VLOOKUP(B223,Carwale!$D$1:$H$4,5,0)</f>
        <v>#N/A</v>
      </c>
      <c r="V223" s="612" t="e">
        <f>VLOOKUP(B223,'Interactive Brokers'!E:I,5,0)</f>
        <v>#N/A</v>
      </c>
      <c r="W223" s="612" t="e">
        <f>VLOOKUP(B223,'REL Jio'!E:I,5,0)</f>
        <v>#N/A</v>
      </c>
      <c r="X223" s="612" t="e">
        <f>VLOOKUP(B223,'Sciative Sol'!E:I,5,0)</f>
        <v>#N/A</v>
      </c>
      <c r="Y223" s="612" t="e">
        <f>VLOOKUP(B223,'Hexaware Tech'!E:I,5,0)</f>
        <v>#N/A</v>
      </c>
      <c r="Z223" s="612" t="e">
        <f>VLOOKUP(B223,Axis!D:H,5,0)</f>
        <v>#N/A</v>
      </c>
      <c r="AA223" s="612">
        <f>VLOOKUP(B223,Ugam!$D$3:$H$26,5,0)</f>
        <v>250000</v>
      </c>
      <c r="AB223" s="612" t="e">
        <f>VLOOKUP(B223,Zeus!F:J,5,0)</f>
        <v>#N/A</v>
      </c>
      <c r="AC223" s="612" t="e">
        <f>VLOOKUP(B223,Montran!F:J,5,0)</f>
        <v>#N/A</v>
      </c>
      <c r="AD223" s="612" t="e">
        <f>VLOOKUP(B223,Endurance!H6:L6,5,0)</f>
        <v>#N/A</v>
      </c>
      <c r="AE223" s="612" t="e">
        <f>VLOOKUP(B223,'Swabhav Techlabs'!$F$1:$J$2,5,0)</f>
        <v>#N/A</v>
      </c>
      <c r="AF223" s="612" t="e">
        <f>VLOOKUP(B223,'Quality Kiosk'!$F$1:$J$18,5,0)</f>
        <v>#N/A</v>
      </c>
      <c r="AG223" s="612" t="e">
        <f>VLOOKUP(B223,'Lemon VB'!$F$1:$J$2,5,0)</f>
        <v>#N/A</v>
      </c>
      <c r="AH223" s="612" t="e">
        <f>VLOOKUP(B223,Gocomet!$E$1:$I$3,5,0)</f>
        <v>#N/A</v>
      </c>
      <c r="AI223" s="612" t="e">
        <f>VLOOKUP(B223,'Ingram Micro'!$E$1:$I$8,5,0)</f>
        <v>#N/A</v>
      </c>
      <c r="AJ223" s="612" t="e">
        <f>VLOOKUP(B223,'DePronto Infotech'!$E$1:$I$2,5,0)</f>
        <v>#N/A</v>
      </c>
      <c r="AK223" s="612" t="e">
        <f>VLOOKUP(B223,'Reliance Retail'!$E$1:$I$4,5,0)</f>
        <v>#N/A</v>
      </c>
      <c r="AL223" s="612" t="e">
        <f>VLOOKUP(B223,'Bright Champs'!$D$1:$H$13,5,0)</f>
        <v>#N/A</v>
      </c>
      <c r="AM223" s="612" t="e">
        <f>VLOOKUP(B223,Neosoft!$E$1:$I$12,5,0)</f>
        <v>#N/A</v>
      </c>
      <c r="AN223" s="612" t="e">
        <f>VLOOKUP(B223,Infosys!$E$1:$I$3,5,0)</f>
        <v>#N/A</v>
      </c>
      <c r="AO223" s="612" t="e">
        <f>VLOOKUP(B223,Cerelabs!$E$1:$I$5,5,0)</f>
        <v>#N/A</v>
      </c>
      <c r="AP223" s="612" t="e">
        <f>VLOOKUP(B223,'Neebal Technologies'!$D$1:$H$2,5,0)</f>
        <v>#N/A</v>
      </c>
      <c r="AQ223" s="612" t="e">
        <f>VLOOKUP(B223,'Vertiv Energy'!$D$1:$H$2,5,0)</f>
        <v>#N/A</v>
      </c>
      <c r="AR223" s="612" t="e">
        <f>VLOOKUP(B223,'Acidaes Solutions (CRMNEXT)'!$D$1:$H$3,5,0)</f>
        <v>#N/A</v>
      </c>
      <c r="AS223" s="612" t="e">
        <f>VLOOKUP(B223,Growisto!$D$1:$H$2,5,0)</f>
        <v>#N/A</v>
      </c>
      <c r="AT223" s="612" t="e">
        <f>VLOOKUP(B223,'9.9 Mediaworx - Digit'!$D$1:$H$2,5,0)</f>
        <v>#N/A</v>
      </c>
      <c r="AU223" s="612" t="e">
        <f>VLOOKUP(B223,'Vistaar systems Pvt Ltd'!$D$2:$H$3,5,0)</f>
        <v>#N/A</v>
      </c>
      <c r="AV223" s="612" t="e">
        <f>VLOOKUP(B223,'Course 5i'!$D$2:$H$11,5,0)</f>
        <v>#N/A</v>
      </c>
      <c r="AW223" s="612" t="e">
        <f>VLOOKUP(B223,'Radiant Appliances &amp; Electronic'!$D$1:$H$13,5,0)</f>
        <v>#N/A</v>
      </c>
      <c r="AX223" s="612" t="e">
        <f>VLOOKUP(B223,'Atos Global'!$D$3:$H$27,5,0)</f>
        <v>#N/A</v>
      </c>
      <c r="AY223" s="612" t="e">
        <f>VLOOKUP(B223,'Saama Technologies'!$D$1:$H$2,5,0)</f>
        <v>#N/A</v>
      </c>
      <c r="AZ223" s="612" t="e">
        <f>VLOOKUP(B223,'Multiplier Solutions'!$D$1:$H$2,5,0)</f>
        <v>#N/A</v>
      </c>
      <c r="BA223" s="612" t="e">
        <f>VLOOKUP(B223,GEP!$D$2:$H$5,5,0)</f>
        <v>#N/A</v>
      </c>
      <c r="BB223" s="612" t="e">
        <f>VLOOKUP(B223,Accenture!$D$1:$H$6,5,0)</f>
        <v>#N/A</v>
      </c>
      <c r="BC223" s="612" t="e">
        <f>VLOOKUP(B223,'Endurance International Group'!$D$1:$H$2,5,0)</f>
        <v>#N/A</v>
      </c>
      <c r="BD223" s="612" t="e">
        <f>VLOOKUP(B223,Newgen!$D$1:$H$2,5,0)</f>
        <v>#N/A</v>
      </c>
      <c r="BE223" s="612" t="e">
        <f>VLOOKUP(B223,'3D Incredible'!D223:H223,5,0)</f>
        <v>#N/A</v>
      </c>
      <c r="BF223" s="612" t="e">
        <f>VLOOKUP(B223,'Raja Software Labs'!$D$2:$H$2,5,0)</f>
        <v>#N/A</v>
      </c>
      <c r="BG223" s="612" t="e">
        <f>VLOOKUP(B223,Wipro!$D$1:$H$2,5,0)</f>
        <v>#N/A</v>
      </c>
      <c r="BH223" s="612" t="e">
        <f>VLOOKUP(B223,'Perch Technologies'!$D$2:$H$2,5,0)</f>
        <v>#N/A</v>
      </c>
      <c r="BI223" s="612" t="e">
        <f>VLOOKUP(B223,'Morning Star'!$D$1:$H$6,5,0)</f>
        <v>#N/A</v>
      </c>
      <c r="BJ223" s="612" t="e">
        <f>VLOOKUP(B223,Flexiloans!$D$1:$H$2,5,0)</f>
        <v>#N/A</v>
      </c>
      <c r="BK223" s="612" t="e">
        <f>VLOOKUP(B223,'Thirdware Solutions'!$D$1:$H$2,5,0)</f>
        <v>#N/A</v>
      </c>
      <c r="BL223" s="612" t="e">
        <f>VLOOKUP(B223,Tescom!$D$1:$H$8,5,0)</f>
        <v>#N/A</v>
      </c>
      <c r="BM223" s="612" t="e">
        <f>VLOOKUP(B223,'Cogno AI'!$D$1:$H$2,5,0)</f>
        <v>#N/A</v>
      </c>
      <c r="BN223" s="612" t="e">
        <f>VLOOKUP(B223,'ABM Knowledgeware'!$D$1:$H$2,5,0)</f>
        <v>#N/A</v>
      </c>
      <c r="BO223" s="612" t="e">
        <f>VLOOKUP(B223,'Concerto Software'!$D$1:$H$3,5,0)</f>
        <v>#N/A</v>
      </c>
      <c r="BP223" s="612" t="e">
        <f>VLOOKUP(B223,'My Captain'!$D$1:$H$4,5,0)</f>
        <v>#N/A</v>
      </c>
      <c r="BQ223" s="612" t="e">
        <f>VLOOKUP(B223,'Finoux Solutions'!$D$2:$H$4,5,0)</f>
        <v>#N/A</v>
      </c>
      <c r="BR223" s="612" t="e">
        <f>VLOOKUP(B223,'MITR Learning'!$D$1:$H$2,5,0)</f>
        <v>#N/A</v>
      </c>
      <c r="BS223" s="612" t="e">
        <f>VLOOKUP(B223,Nucsoft!$D$2:$H$6,5,0)</f>
        <v>#N/A</v>
      </c>
      <c r="BT223" s="612" t="e">
        <f>VLOOKUP(B223,'Paras Cadd'!$D$1:$H$2,5,0)</f>
        <v>#N/A</v>
      </c>
      <c r="BU223" s="612" t="e">
        <f>VLOOKUP(B223,'ICICI Securities'!$D$1:$H$2,5,0)</f>
        <v>#N/A</v>
      </c>
      <c r="BV223" s="612" t="e">
        <f>VLOOKUP(B223,'Citius Tech'!$D$2:$H$5,5,0)</f>
        <v>#N/A</v>
      </c>
      <c r="BW223" s="612" t="e">
        <f>VLOOKUP(B223,'Buzzy Brains'!$D$2:$H$2,5,0)</f>
        <v>#N/A</v>
      </c>
      <c r="BX223" s="612" t="e">
        <f>VLOOKUP(B223,'Decimal Point'!$D$2:$H$2,5,0)</f>
        <v>#N/A</v>
      </c>
      <c r="BY223" s="612" t="e">
        <f>VLOOKUP(B223,'Sankey Business Solutions'!$D$2:$H$3,5,0)</f>
        <v>#N/A</v>
      </c>
      <c r="BZ223" s="612" t="e">
        <f>VLOOKUP(B223,'Nangia &amp; Co LLP'!$D$2:$H$2,5,0)</f>
        <v>#N/A</v>
      </c>
      <c r="CA223" s="612" t="e">
        <f>VLOOKUP(B223,'FIS Solutions India Pvt Ltd'!$D$2:$H$2,5,0)</f>
        <v>#N/A</v>
      </c>
      <c r="CB223" s="612" t="e">
        <f>VLOOKUP(B223,'Delta Technology &amp; Management '!$D$2:$H$16,5,0)</f>
        <v>#N/A</v>
      </c>
      <c r="CC223" s="612" t="e">
        <f>VLOOKUP(B223,'Espoir Networks'!$D$3:$H$11,5,0)</f>
        <v>#N/A</v>
      </c>
      <c r="CD223" s="612" t="e">
        <f>VLOOKUP(B223,'Servosys Solution'!$D$3:$H$5,5,0)</f>
        <v>#N/A</v>
      </c>
      <c r="CE223" s="612" t="e">
        <f>VLOOKUP(B223,'Ribbon Communications'!$D$3:$H$4,5,0)</f>
        <v>#N/A</v>
      </c>
      <c r="CF223" s="612">
        <f t="shared" si="10"/>
        <v>1</v>
      </c>
      <c r="CG223" s="129" t="s">
        <v>2885</v>
      </c>
      <c r="CH223" s="129" t="s">
        <v>2886</v>
      </c>
      <c r="CI223" s="129" t="s">
        <v>2887</v>
      </c>
      <c r="CJ223" s="129" t="s">
        <v>11739</v>
      </c>
      <c r="CK223" s="132">
        <v>42917</v>
      </c>
      <c r="CL223" s="129">
        <v>2021</v>
      </c>
      <c r="CM223" s="128" t="s">
        <v>2888</v>
      </c>
      <c r="CN223" s="129">
        <v>441</v>
      </c>
      <c r="CO223" s="133">
        <v>88.2</v>
      </c>
      <c r="CP223" s="129">
        <v>2015</v>
      </c>
      <c r="CQ223" s="129" t="s">
        <v>79</v>
      </c>
      <c r="CR223" s="128" t="s">
        <v>2889</v>
      </c>
      <c r="CS223" s="129">
        <v>470</v>
      </c>
      <c r="CT223" s="133">
        <v>72.31</v>
      </c>
      <c r="CU223" s="129">
        <v>2017</v>
      </c>
      <c r="CV223" s="129" t="s">
        <v>79</v>
      </c>
      <c r="CW223" s="131" t="s">
        <v>245</v>
      </c>
      <c r="CX223" s="131" t="s">
        <v>245</v>
      </c>
      <c r="CY223" s="129" t="s">
        <v>245</v>
      </c>
      <c r="CZ223" s="129" t="s">
        <v>245</v>
      </c>
      <c r="DA223" s="129" t="s">
        <v>245</v>
      </c>
      <c r="DB223" s="129" t="s">
        <v>81</v>
      </c>
      <c r="DC223" s="129" t="s">
        <v>81</v>
      </c>
      <c r="DD223" s="129" t="s">
        <v>245</v>
      </c>
      <c r="DE223" s="129" t="s">
        <v>245</v>
      </c>
      <c r="DF223" s="129">
        <v>0</v>
      </c>
      <c r="DG223" s="134">
        <v>6.98</v>
      </c>
      <c r="DH223" s="134">
        <v>7.02</v>
      </c>
      <c r="DI223" s="134">
        <v>7.23</v>
      </c>
      <c r="DJ223" s="134">
        <v>7.83</v>
      </c>
      <c r="DK223" s="134">
        <v>8.02</v>
      </c>
      <c r="DL223" s="131"/>
      <c r="DM223" s="129">
        <v>37.08</v>
      </c>
      <c r="DN223" s="129">
        <v>7.41</v>
      </c>
      <c r="DO223" s="129"/>
      <c r="DP223" s="131" t="s">
        <v>138</v>
      </c>
      <c r="DQ223" s="129">
        <v>0</v>
      </c>
      <c r="DR223" s="129">
        <v>0</v>
      </c>
      <c r="DS223" s="129" t="s">
        <v>83</v>
      </c>
      <c r="DT223" s="129" t="s">
        <v>83</v>
      </c>
      <c r="DU223" s="129" t="s">
        <v>83</v>
      </c>
      <c r="DV223" s="129" t="s">
        <v>83</v>
      </c>
      <c r="DW223" s="131" t="s">
        <v>83</v>
      </c>
      <c r="DX223" s="131" t="s">
        <v>84</v>
      </c>
      <c r="DY223" s="131" t="s">
        <v>245</v>
      </c>
      <c r="DZ223" s="131" t="s">
        <v>2890</v>
      </c>
      <c r="EA223" s="131" t="s">
        <v>187</v>
      </c>
      <c r="EB223" s="131" t="s">
        <v>2891</v>
      </c>
      <c r="EC223" s="131" t="s">
        <v>317</v>
      </c>
      <c r="ED223" s="131" t="s">
        <v>89</v>
      </c>
      <c r="EE223" s="131" t="s">
        <v>2892</v>
      </c>
      <c r="EF223" s="131" t="s">
        <v>2893</v>
      </c>
      <c r="EG223" s="131" t="s">
        <v>2894</v>
      </c>
      <c r="EH223" s="131" t="s">
        <v>2895</v>
      </c>
      <c r="EI223" s="131" t="s">
        <v>2896</v>
      </c>
      <c r="EJ223" s="135" t="s">
        <v>2897</v>
      </c>
      <c r="EK223" s="135" t="s">
        <v>2898</v>
      </c>
      <c r="EL223" s="135" t="s">
        <v>2899</v>
      </c>
      <c r="EM223" s="135" t="s">
        <v>2900</v>
      </c>
      <c r="EN223" s="131" t="s">
        <v>245</v>
      </c>
    </row>
    <row r="224" spans="1:144" ht="18" thickTop="1" thickBot="1">
      <c r="A224" s="575">
        <f t="shared" si="11"/>
        <v>223</v>
      </c>
      <c r="B224" s="572" t="s">
        <v>3063</v>
      </c>
      <c r="C224" s="600" t="s">
        <v>3064</v>
      </c>
      <c r="D224" s="570" t="s">
        <v>13209</v>
      </c>
      <c r="E224" s="568" t="str">
        <f t="shared" si="9"/>
        <v>Placed</v>
      </c>
      <c r="F224" s="570" t="s">
        <v>12495</v>
      </c>
      <c r="G224" s="570" t="s">
        <v>14084</v>
      </c>
      <c r="H224" s="131" t="str">
        <f>VLOOKUP(B224,ETRX1!C:E,3,0)</f>
        <v>Diploma  + Direct Second Year Engineering without live KT</v>
      </c>
      <c r="I224" s="610">
        <v>36281</v>
      </c>
      <c r="J224" s="572">
        <v>21</v>
      </c>
      <c r="K224" s="611" t="s">
        <v>3065</v>
      </c>
      <c r="L224" s="611" t="s">
        <v>73</v>
      </c>
      <c r="M224" s="611" t="s">
        <v>3066</v>
      </c>
      <c r="N224" s="612" t="s">
        <v>3062</v>
      </c>
      <c r="O224" s="612">
        <v>2228251108</v>
      </c>
      <c r="P224" s="612">
        <v>9167139025</v>
      </c>
      <c r="Q224" s="612" t="e">
        <f>VLOOKUP(B224,'TCS CON'!$D$1:$H$98,5,0)</f>
        <v>#N/A</v>
      </c>
      <c r="R224" s="612" t="e">
        <f>VLOOKUP(B224,LTI!$C$1:$H$46,6,0)</f>
        <v>#N/A</v>
      </c>
      <c r="S224" s="612" t="e">
        <f>VLOOKUP(B224,JARO!$E$2:$I$11,5,0)</f>
        <v>#N/A</v>
      </c>
      <c r="T224" s="612" t="e">
        <f>VLOOKUP(B224,Capgemini!$D$3:$H$78,5,0)</f>
        <v>#N/A</v>
      </c>
      <c r="U224" s="612" t="e">
        <f>VLOOKUP(B224,Carwale!$D$1:$H$4,5,0)</f>
        <v>#N/A</v>
      </c>
      <c r="V224" s="612" t="e">
        <f>VLOOKUP(B224,'Interactive Brokers'!E:I,5,0)</f>
        <v>#N/A</v>
      </c>
      <c r="W224" s="612" t="e">
        <f>VLOOKUP(B224,'REL Jio'!E:I,5,0)</f>
        <v>#N/A</v>
      </c>
      <c r="X224" s="612" t="e">
        <f>VLOOKUP(B224,'Sciative Sol'!E:I,5,0)</f>
        <v>#N/A</v>
      </c>
      <c r="Y224" s="612" t="e">
        <f>VLOOKUP(B224,'Hexaware Tech'!E:I,5,0)</f>
        <v>#N/A</v>
      </c>
      <c r="Z224" s="612" t="e">
        <f>VLOOKUP(B224,Axis!D:H,5,0)</f>
        <v>#N/A</v>
      </c>
      <c r="AA224" s="612" t="e">
        <f>VLOOKUP(B224,Ugam!$D$3:$H$26,5,0)</f>
        <v>#N/A</v>
      </c>
      <c r="AB224" s="612" t="e">
        <f>VLOOKUP(B224,Zeus!F:J,5,0)</f>
        <v>#N/A</v>
      </c>
      <c r="AC224" s="612" t="e">
        <f>VLOOKUP(B224,Montran!F:J,5,0)</f>
        <v>#N/A</v>
      </c>
      <c r="AD224" s="612" t="e">
        <f>VLOOKUP(B224,Endurance!H7:L7,5,0)</f>
        <v>#N/A</v>
      </c>
      <c r="AE224" s="612" t="e">
        <f>VLOOKUP(B224,'Swabhav Techlabs'!$F$1:$J$2,5,0)</f>
        <v>#N/A</v>
      </c>
      <c r="AF224" s="612" t="e">
        <f>VLOOKUP(B224,'Quality Kiosk'!$F$1:$J$18,5,0)</f>
        <v>#N/A</v>
      </c>
      <c r="AG224" s="612" t="e">
        <f>VLOOKUP(B224,'Lemon VB'!$F$1:$J$2,5,0)</f>
        <v>#N/A</v>
      </c>
      <c r="AH224" s="612" t="e">
        <f>VLOOKUP(B224,Gocomet!$E$1:$I$3,5,0)</f>
        <v>#N/A</v>
      </c>
      <c r="AI224" s="612" t="e">
        <f>VLOOKUP(B224,'Ingram Micro'!$E$1:$I$8,5,0)</f>
        <v>#N/A</v>
      </c>
      <c r="AJ224" s="612" t="e">
        <f>VLOOKUP(B224,'DePronto Infotech'!$E$1:$I$2,5,0)</f>
        <v>#N/A</v>
      </c>
      <c r="AK224" s="612" t="e">
        <f>VLOOKUP(B224,'Reliance Retail'!$E$1:$I$4,5,0)</f>
        <v>#N/A</v>
      </c>
      <c r="AL224" s="612" t="e">
        <f>VLOOKUP(B224,'Bright Champs'!$D$1:$H$13,5,0)</f>
        <v>#N/A</v>
      </c>
      <c r="AM224" s="612" t="e">
        <f>VLOOKUP(B224,Neosoft!$E$1:$I$12,5,0)</f>
        <v>#N/A</v>
      </c>
      <c r="AN224" s="612" t="e">
        <f>VLOOKUP(B224,Infosys!$E$1:$I$3,5,0)</f>
        <v>#N/A</v>
      </c>
      <c r="AO224" s="612" t="e">
        <f>VLOOKUP(B224,Cerelabs!$E$1:$I$5,5,0)</f>
        <v>#N/A</v>
      </c>
      <c r="AP224" s="612" t="e">
        <f>VLOOKUP(B224,'Neebal Technologies'!$D$1:$H$2,5,0)</f>
        <v>#N/A</v>
      </c>
      <c r="AQ224" s="612" t="e">
        <f>VLOOKUP(B224,'Vertiv Energy'!$D$1:$H$2,5,0)</f>
        <v>#N/A</v>
      </c>
      <c r="AR224" s="612" t="e">
        <f>VLOOKUP(B224,'Acidaes Solutions (CRMNEXT)'!$D$1:$H$3,5,0)</f>
        <v>#N/A</v>
      </c>
      <c r="AS224" s="612" t="e">
        <f>VLOOKUP(B224,Growisto!$D$1:$H$2,5,0)</f>
        <v>#N/A</v>
      </c>
      <c r="AT224" s="612" t="e">
        <f>VLOOKUP(B224,'9.9 Mediaworx - Digit'!$D$1:$H$2,5,0)</f>
        <v>#N/A</v>
      </c>
      <c r="AU224" s="612" t="e">
        <f>VLOOKUP(B224,'Vistaar systems Pvt Ltd'!$D$2:$H$3,5,0)</f>
        <v>#N/A</v>
      </c>
      <c r="AV224" s="612" t="e">
        <f>VLOOKUP(B224,'Course 5i'!$D$2:$H$11,5,0)</f>
        <v>#N/A</v>
      </c>
      <c r="AW224" s="612" t="e">
        <f>VLOOKUP(B224,'Radiant Appliances &amp; Electronic'!$D$1:$H$13,5,0)</f>
        <v>#N/A</v>
      </c>
      <c r="AX224" s="612">
        <f>VLOOKUP(B224,'Atos Global'!$D$3:$H$27,5,0)</f>
        <v>310000</v>
      </c>
      <c r="AY224" s="612" t="e">
        <f>VLOOKUP(B224,'Saama Technologies'!$D$1:$H$2,5,0)</f>
        <v>#N/A</v>
      </c>
      <c r="AZ224" s="612" t="e">
        <f>VLOOKUP(B224,'Multiplier Solutions'!$D$1:$H$2,5,0)</f>
        <v>#N/A</v>
      </c>
      <c r="BA224" s="612" t="e">
        <f>VLOOKUP(B224,GEP!$D$2:$H$5,5,0)</f>
        <v>#N/A</v>
      </c>
      <c r="BB224" s="612" t="e">
        <f>VLOOKUP(B224,Accenture!$D$1:$H$6,5,0)</f>
        <v>#N/A</v>
      </c>
      <c r="BC224" s="612" t="e">
        <f>VLOOKUP(B224,'Endurance International Group'!$D$1:$H$2,5,0)</f>
        <v>#N/A</v>
      </c>
      <c r="BD224" s="612" t="e">
        <f>VLOOKUP(B224,Newgen!$D$1:$H$2,5,0)</f>
        <v>#N/A</v>
      </c>
      <c r="BE224" s="612" t="e">
        <f>VLOOKUP(B224,'3D Incredible'!D224:H224,5,0)</f>
        <v>#N/A</v>
      </c>
      <c r="BF224" s="612" t="e">
        <f>VLOOKUP(B224,'Raja Software Labs'!$D$2:$H$2,5,0)</f>
        <v>#N/A</v>
      </c>
      <c r="BG224" s="612" t="e">
        <f>VLOOKUP(B224,Wipro!$D$1:$H$2,5,0)</f>
        <v>#N/A</v>
      </c>
      <c r="BH224" s="612" t="e">
        <f>VLOOKUP(B224,'Perch Technologies'!$D$2:$H$2,5,0)</f>
        <v>#N/A</v>
      </c>
      <c r="BI224" s="612" t="e">
        <f>VLOOKUP(B224,'Morning Star'!$D$1:$H$6,5,0)</f>
        <v>#N/A</v>
      </c>
      <c r="BJ224" s="612" t="e">
        <f>VLOOKUP(B224,Flexiloans!$D$1:$H$2,5,0)</f>
        <v>#N/A</v>
      </c>
      <c r="BK224" s="612" t="e">
        <f>VLOOKUP(B224,'Thirdware Solutions'!$D$1:$H$2,5,0)</f>
        <v>#N/A</v>
      </c>
      <c r="BL224" s="612" t="e">
        <f>VLOOKUP(B224,Tescom!$D$1:$H$8,5,0)</f>
        <v>#N/A</v>
      </c>
      <c r="BM224" s="612" t="e">
        <f>VLOOKUP(B224,'Cogno AI'!$D$1:$H$2,5,0)</f>
        <v>#N/A</v>
      </c>
      <c r="BN224" s="612" t="e">
        <f>VLOOKUP(B224,'ABM Knowledgeware'!$D$1:$H$2,5,0)</f>
        <v>#N/A</v>
      </c>
      <c r="BO224" s="612" t="e">
        <f>VLOOKUP(B224,'Concerto Software'!$D$1:$H$3,5,0)</f>
        <v>#N/A</v>
      </c>
      <c r="BP224" s="612" t="e">
        <f>VLOOKUP(B224,'My Captain'!$D$1:$H$4,5,0)</f>
        <v>#N/A</v>
      </c>
      <c r="BQ224" s="612" t="e">
        <f>VLOOKUP(B224,'Finoux Solutions'!$D$2:$H$4,5,0)</f>
        <v>#N/A</v>
      </c>
      <c r="BR224" s="612" t="e">
        <f>VLOOKUP(B224,'MITR Learning'!$D$1:$H$2,5,0)</f>
        <v>#N/A</v>
      </c>
      <c r="BS224" s="612" t="e">
        <f>VLOOKUP(B224,Nucsoft!$D$2:$H$6,5,0)</f>
        <v>#N/A</v>
      </c>
      <c r="BT224" s="612" t="e">
        <f>VLOOKUP(B224,'Paras Cadd'!$D$1:$H$2,5,0)</f>
        <v>#N/A</v>
      </c>
      <c r="BU224" s="612" t="e">
        <f>VLOOKUP(B224,'ICICI Securities'!$D$1:$H$2,5,0)</f>
        <v>#N/A</v>
      </c>
      <c r="BV224" s="612" t="e">
        <f>VLOOKUP(B224,'Citius Tech'!$D$2:$H$5,5,0)</f>
        <v>#N/A</v>
      </c>
      <c r="BW224" s="612" t="e">
        <f>VLOOKUP(B224,'Buzzy Brains'!$D$2:$H$2,5,0)</f>
        <v>#N/A</v>
      </c>
      <c r="BX224" s="612" t="e">
        <f>VLOOKUP(B224,'Decimal Point'!$D$2:$H$2,5,0)</f>
        <v>#N/A</v>
      </c>
      <c r="BY224" s="612" t="e">
        <f>VLOOKUP(B224,'Sankey Business Solutions'!$D$2:$H$3,5,0)</f>
        <v>#N/A</v>
      </c>
      <c r="BZ224" s="612" t="e">
        <f>VLOOKUP(B224,'Nangia &amp; Co LLP'!$D$2:$H$2,5,0)</f>
        <v>#N/A</v>
      </c>
      <c r="CA224" s="612" t="e">
        <f>VLOOKUP(B224,'FIS Solutions India Pvt Ltd'!$D$2:$H$2,5,0)</f>
        <v>#N/A</v>
      </c>
      <c r="CB224" s="612" t="e">
        <f>VLOOKUP(B224,'Delta Technology &amp; Management '!$D$2:$H$16,5,0)</f>
        <v>#N/A</v>
      </c>
      <c r="CC224" s="612" t="e">
        <f>VLOOKUP(B224,'Espoir Networks'!$D$3:$H$11,5,0)</f>
        <v>#N/A</v>
      </c>
      <c r="CD224" s="612" t="e">
        <f>VLOOKUP(B224,'Servosys Solution'!$D$3:$H$5,5,0)</f>
        <v>#N/A</v>
      </c>
      <c r="CE224" s="612" t="e">
        <f>VLOOKUP(B224,'Ribbon Communications'!$D$3:$H$4,5,0)</f>
        <v>#N/A</v>
      </c>
      <c r="CF224" s="612">
        <f t="shared" si="10"/>
        <v>1</v>
      </c>
      <c r="CG224" s="129" t="s">
        <v>3067</v>
      </c>
      <c r="CH224" s="129">
        <v>811132774554</v>
      </c>
      <c r="CI224" s="129" t="s">
        <v>134</v>
      </c>
      <c r="CJ224" s="129" t="s">
        <v>11740</v>
      </c>
      <c r="CK224" s="132">
        <v>43282</v>
      </c>
      <c r="CL224" s="129">
        <v>2021</v>
      </c>
      <c r="CM224" s="128" t="s">
        <v>3068</v>
      </c>
      <c r="CN224" s="129">
        <v>429</v>
      </c>
      <c r="CO224" s="133">
        <v>85.8</v>
      </c>
      <c r="CP224" s="129">
        <v>2015</v>
      </c>
      <c r="CQ224" s="129" t="s">
        <v>79</v>
      </c>
      <c r="CR224" s="128" t="s">
        <v>295</v>
      </c>
      <c r="CS224" s="129" t="s">
        <v>81</v>
      </c>
      <c r="CT224" s="133" t="s">
        <v>81</v>
      </c>
      <c r="CU224" s="129" t="s">
        <v>81</v>
      </c>
      <c r="CV224" s="129" t="s">
        <v>109</v>
      </c>
      <c r="CW224" s="131" t="s">
        <v>1002</v>
      </c>
      <c r="CX224" s="131" t="s">
        <v>229</v>
      </c>
      <c r="CY224" s="129">
        <v>951</v>
      </c>
      <c r="CZ224" s="129">
        <v>76.08</v>
      </c>
      <c r="DA224" s="129">
        <v>2018</v>
      </c>
      <c r="DB224" s="129" t="s">
        <v>112</v>
      </c>
      <c r="DC224" s="129" t="s">
        <v>113</v>
      </c>
      <c r="DD224" s="129">
        <v>65.48</v>
      </c>
      <c r="DE224" s="129">
        <v>66.239999999999995</v>
      </c>
      <c r="DF224" s="129">
        <v>5</v>
      </c>
      <c r="DG224" s="131" t="s">
        <v>81</v>
      </c>
      <c r="DH224" s="131" t="s">
        <v>81</v>
      </c>
      <c r="DI224" s="134">
        <v>7.19</v>
      </c>
      <c r="DJ224" s="134">
        <v>6.14</v>
      </c>
      <c r="DK224" s="134">
        <v>6.03</v>
      </c>
      <c r="DL224" s="134">
        <v>6.44</v>
      </c>
      <c r="DM224" s="129">
        <v>25.8</v>
      </c>
      <c r="DN224" s="129">
        <v>6.45</v>
      </c>
      <c r="DO224" s="129"/>
      <c r="DP224" s="131" t="s">
        <v>338</v>
      </c>
      <c r="DQ224" s="129">
        <v>0</v>
      </c>
      <c r="DR224" s="129">
        <v>0</v>
      </c>
      <c r="DS224" s="129" t="s">
        <v>83</v>
      </c>
      <c r="DT224" s="129" t="s">
        <v>83</v>
      </c>
      <c r="DU224" s="129" t="s">
        <v>83</v>
      </c>
      <c r="DV224" s="129" t="s">
        <v>83</v>
      </c>
      <c r="DW224" s="131" t="s">
        <v>83</v>
      </c>
      <c r="DX224" s="131" t="s">
        <v>84</v>
      </c>
      <c r="DY224" s="131" t="s">
        <v>81</v>
      </c>
      <c r="DZ224" s="131" t="s">
        <v>3069</v>
      </c>
      <c r="EA224" s="131" t="s">
        <v>86</v>
      </c>
      <c r="EB224" s="131" t="s">
        <v>3070</v>
      </c>
      <c r="EC224" s="131" t="s">
        <v>317</v>
      </c>
      <c r="ED224" s="131" t="s">
        <v>89</v>
      </c>
      <c r="EE224" s="131" t="s">
        <v>81</v>
      </c>
      <c r="EF224" s="131" t="s">
        <v>3071</v>
      </c>
      <c r="EG224" s="131" t="s">
        <v>3072</v>
      </c>
      <c r="EH224" s="131" t="s">
        <v>3073</v>
      </c>
      <c r="EI224" s="131" t="s">
        <v>3074</v>
      </c>
      <c r="EJ224" s="135" t="s">
        <v>3075</v>
      </c>
      <c r="EK224" s="135" t="s">
        <v>3076</v>
      </c>
      <c r="EL224" s="135" t="s">
        <v>3077</v>
      </c>
      <c r="EM224" s="135" t="s">
        <v>3078</v>
      </c>
      <c r="EN224" s="131" t="s">
        <v>81</v>
      </c>
    </row>
    <row r="225" spans="1:144" ht="18" thickTop="1" thickBot="1">
      <c r="A225" s="575">
        <f t="shared" si="11"/>
        <v>224</v>
      </c>
      <c r="B225" s="572" t="s">
        <v>3222</v>
      </c>
      <c r="C225" s="600" t="s">
        <v>3223</v>
      </c>
      <c r="D225" s="570" t="s">
        <v>13209</v>
      </c>
      <c r="E225" s="568" t="str">
        <f t="shared" si="9"/>
        <v>Not Placed</v>
      </c>
      <c r="F225" s="570" t="s">
        <v>12495</v>
      </c>
      <c r="G225" s="570" t="s">
        <v>14084</v>
      </c>
      <c r="H225" s="131" t="str">
        <f>VLOOKUP(B225,ETRX1!C:E,3,0)</f>
        <v>12th + Engineering without live KT</v>
      </c>
      <c r="I225" s="610" t="s">
        <v>3224</v>
      </c>
      <c r="J225" s="572">
        <v>21</v>
      </c>
      <c r="K225" s="611" t="s">
        <v>3225</v>
      </c>
      <c r="L225" s="611" t="s">
        <v>3226</v>
      </c>
      <c r="M225" s="611" t="s">
        <v>3227</v>
      </c>
      <c r="N225" s="612" t="s">
        <v>3228</v>
      </c>
      <c r="O225" s="612">
        <v>9834333682</v>
      </c>
      <c r="P225" s="612">
        <v>9822639593</v>
      </c>
      <c r="Q225" s="612" t="e">
        <f>VLOOKUP(B225,'TCS CON'!$D$1:$H$98,5,0)</f>
        <v>#N/A</v>
      </c>
      <c r="R225" s="612" t="e">
        <f>VLOOKUP(B225,LTI!$C$1:$H$46,6,0)</f>
        <v>#N/A</v>
      </c>
      <c r="S225" s="612" t="e">
        <f>VLOOKUP(B225,JARO!$E$2:$I$11,5,0)</f>
        <v>#N/A</v>
      </c>
      <c r="T225" s="612" t="e">
        <f>VLOOKUP(B225,Capgemini!$D$3:$H$78,5,0)</f>
        <v>#N/A</v>
      </c>
      <c r="U225" s="612" t="e">
        <f>VLOOKUP(B225,Carwale!$D$1:$H$4,5,0)</f>
        <v>#N/A</v>
      </c>
      <c r="V225" s="612" t="e">
        <f>VLOOKUP(B225,'Interactive Brokers'!E:I,5,0)</f>
        <v>#N/A</v>
      </c>
      <c r="W225" s="612" t="e">
        <f>VLOOKUP(B225,'REL Jio'!E:I,5,0)</f>
        <v>#N/A</v>
      </c>
      <c r="X225" s="612" t="e">
        <f>VLOOKUP(B225,'Sciative Sol'!E:I,5,0)</f>
        <v>#N/A</v>
      </c>
      <c r="Y225" s="612" t="e">
        <f>VLOOKUP(B225,'Hexaware Tech'!E:I,5,0)</f>
        <v>#N/A</v>
      </c>
      <c r="Z225" s="612" t="e">
        <f>VLOOKUP(B225,Axis!D:H,5,0)</f>
        <v>#N/A</v>
      </c>
      <c r="AA225" s="612" t="e">
        <f>VLOOKUP(B225,Ugam!$D$3:$H$26,5,0)</f>
        <v>#N/A</v>
      </c>
      <c r="AB225" s="612" t="e">
        <f>VLOOKUP(B225,Zeus!F:J,5,0)</f>
        <v>#N/A</v>
      </c>
      <c r="AC225" s="612" t="e">
        <f>VLOOKUP(B225,Montran!F:J,5,0)</f>
        <v>#N/A</v>
      </c>
      <c r="AD225" s="612" t="e">
        <f>VLOOKUP(B225,Endurance!H8:L8,5,0)</f>
        <v>#N/A</v>
      </c>
      <c r="AE225" s="612" t="e">
        <f>VLOOKUP(B225,'Swabhav Techlabs'!$F$1:$J$2,5,0)</f>
        <v>#N/A</v>
      </c>
      <c r="AF225" s="612" t="e">
        <f>VLOOKUP(B225,'Quality Kiosk'!$F$1:$J$18,5,0)</f>
        <v>#N/A</v>
      </c>
      <c r="AG225" s="612" t="e">
        <f>VLOOKUP(B225,'Lemon VB'!$F$1:$J$2,5,0)</f>
        <v>#N/A</v>
      </c>
      <c r="AH225" s="612" t="e">
        <f>VLOOKUP(B225,Gocomet!$E$1:$I$3,5,0)</f>
        <v>#N/A</v>
      </c>
      <c r="AI225" s="612" t="e">
        <f>VLOOKUP(B225,'Ingram Micro'!$E$1:$I$8,5,0)</f>
        <v>#N/A</v>
      </c>
      <c r="AJ225" s="612" t="e">
        <f>VLOOKUP(B225,'DePronto Infotech'!$E$1:$I$2,5,0)</f>
        <v>#N/A</v>
      </c>
      <c r="AK225" s="612" t="e">
        <f>VLOOKUP(B225,'Reliance Retail'!$E$1:$I$4,5,0)</f>
        <v>#N/A</v>
      </c>
      <c r="AL225" s="612" t="e">
        <f>VLOOKUP(B225,'Bright Champs'!$D$1:$H$13,5,0)</f>
        <v>#N/A</v>
      </c>
      <c r="AM225" s="612" t="e">
        <f>VLOOKUP(B225,Neosoft!$E$1:$I$12,5,0)</f>
        <v>#N/A</v>
      </c>
      <c r="AN225" s="612" t="e">
        <f>VLOOKUP(B225,Infosys!$E$1:$I$3,5,0)</f>
        <v>#N/A</v>
      </c>
      <c r="AO225" s="612" t="e">
        <f>VLOOKUP(B225,Cerelabs!$E$1:$I$5,5,0)</f>
        <v>#N/A</v>
      </c>
      <c r="AP225" s="612" t="e">
        <f>VLOOKUP(B225,'Neebal Technologies'!$D$1:$H$2,5,0)</f>
        <v>#N/A</v>
      </c>
      <c r="AQ225" s="612" t="e">
        <f>VLOOKUP(B225,'Vertiv Energy'!$D$1:$H$2,5,0)</f>
        <v>#N/A</v>
      </c>
      <c r="AR225" s="612" t="e">
        <f>VLOOKUP(B225,'Acidaes Solutions (CRMNEXT)'!$D$1:$H$3,5,0)</f>
        <v>#N/A</v>
      </c>
      <c r="AS225" s="612" t="e">
        <f>VLOOKUP(B225,Growisto!$D$1:$H$2,5,0)</f>
        <v>#N/A</v>
      </c>
      <c r="AT225" s="612" t="e">
        <f>VLOOKUP(B225,'9.9 Mediaworx - Digit'!$D$1:$H$2,5,0)</f>
        <v>#N/A</v>
      </c>
      <c r="AU225" s="612" t="e">
        <f>VLOOKUP(B225,'Vistaar systems Pvt Ltd'!$D$2:$H$3,5,0)</f>
        <v>#N/A</v>
      </c>
      <c r="AV225" s="612" t="e">
        <f>VLOOKUP(B225,'Course 5i'!$D$2:$H$11,5,0)</f>
        <v>#N/A</v>
      </c>
      <c r="AW225" s="612" t="e">
        <f>VLOOKUP(B225,'Radiant Appliances &amp; Electronic'!$D$1:$H$13,5,0)</f>
        <v>#N/A</v>
      </c>
      <c r="AX225" s="612" t="e">
        <f>VLOOKUP(B225,'Atos Global'!$D$3:$H$27,5,0)</f>
        <v>#N/A</v>
      </c>
      <c r="AY225" s="612" t="e">
        <f>VLOOKUP(B225,'Saama Technologies'!$D$1:$H$2,5,0)</f>
        <v>#N/A</v>
      </c>
      <c r="AZ225" s="612" t="e">
        <f>VLOOKUP(B225,'Multiplier Solutions'!$D$1:$H$2,5,0)</f>
        <v>#N/A</v>
      </c>
      <c r="BA225" s="612" t="e">
        <f>VLOOKUP(B225,GEP!$D$2:$H$5,5,0)</f>
        <v>#N/A</v>
      </c>
      <c r="BB225" s="612" t="e">
        <f>VLOOKUP(B225,Accenture!$D$1:$H$6,5,0)</f>
        <v>#N/A</v>
      </c>
      <c r="BC225" s="612" t="e">
        <f>VLOOKUP(B225,'Endurance International Group'!$D$1:$H$2,5,0)</f>
        <v>#N/A</v>
      </c>
      <c r="BD225" s="612" t="e">
        <f>VLOOKUP(B225,Newgen!$D$1:$H$2,5,0)</f>
        <v>#N/A</v>
      </c>
      <c r="BE225" s="612" t="e">
        <f>VLOOKUP(B225,'3D Incredible'!D225:H225,5,0)</f>
        <v>#N/A</v>
      </c>
      <c r="BF225" s="612" t="e">
        <f>VLOOKUP(B225,'Raja Software Labs'!$D$2:$H$2,5,0)</f>
        <v>#N/A</v>
      </c>
      <c r="BG225" s="612" t="e">
        <f>VLOOKUP(B225,Wipro!$D$1:$H$2,5,0)</f>
        <v>#N/A</v>
      </c>
      <c r="BH225" s="612" t="e">
        <f>VLOOKUP(B225,'Perch Technologies'!$D$2:$H$2,5,0)</f>
        <v>#N/A</v>
      </c>
      <c r="BI225" s="612" t="e">
        <f>VLOOKUP(B225,'Morning Star'!$D$1:$H$6,5,0)</f>
        <v>#N/A</v>
      </c>
      <c r="BJ225" s="612" t="e">
        <f>VLOOKUP(B225,Flexiloans!$D$1:$H$2,5,0)</f>
        <v>#N/A</v>
      </c>
      <c r="BK225" s="612" t="e">
        <f>VLOOKUP(B225,'Thirdware Solutions'!$D$1:$H$2,5,0)</f>
        <v>#N/A</v>
      </c>
      <c r="BL225" s="612" t="e">
        <f>VLOOKUP(B225,Tescom!$D$1:$H$8,5,0)</f>
        <v>#N/A</v>
      </c>
      <c r="BM225" s="612" t="e">
        <f>VLOOKUP(B225,'Cogno AI'!$D$1:$H$2,5,0)</f>
        <v>#N/A</v>
      </c>
      <c r="BN225" s="612" t="e">
        <f>VLOOKUP(B225,'ABM Knowledgeware'!$D$1:$H$2,5,0)</f>
        <v>#N/A</v>
      </c>
      <c r="BO225" s="612" t="e">
        <f>VLOOKUP(B225,'Concerto Software'!$D$1:$H$3,5,0)</f>
        <v>#N/A</v>
      </c>
      <c r="BP225" s="612" t="e">
        <f>VLOOKUP(B225,'My Captain'!$D$1:$H$4,5,0)</f>
        <v>#N/A</v>
      </c>
      <c r="BQ225" s="612" t="e">
        <f>VLOOKUP(B225,'Finoux Solutions'!$D$2:$H$4,5,0)</f>
        <v>#N/A</v>
      </c>
      <c r="BR225" s="612" t="e">
        <f>VLOOKUP(B225,'MITR Learning'!$D$1:$H$2,5,0)</f>
        <v>#N/A</v>
      </c>
      <c r="BS225" s="612" t="e">
        <f>VLOOKUP(B225,Nucsoft!$D$2:$H$6,5,0)</f>
        <v>#N/A</v>
      </c>
      <c r="BT225" s="612" t="e">
        <f>VLOOKUP(B225,'Paras Cadd'!$D$1:$H$2,5,0)</f>
        <v>#N/A</v>
      </c>
      <c r="BU225" s="612" t="e">
        <f>VLOOKUP(B225,'ICICI Securities'!$D$1:$H$2,5,0)</f>
        <v>#N/A</v>
      </c>
      <c r="BV225" s="612" t="e">
        <f>VLOOKUP(B225,'Citius Tech'!$D$2:$H$5,5,0)</f>
        <v>#N/A</v>
      </c>
      <c r="BW225" s="612" t="e">
        <f>VLOOKUP(B225,'Buzzy Brains'!$D$2:$H$2,5,0)</f>
        <v>#N/A</v>
      </c>
      <c r="BX225" s="612" t="e">
        <f>VLOOKUP(B225,'Decimal Point'!$D$2:$H$2,5,0)</f>
        <v>#N/A</v>
      </c>
      <c r="BY225" s="612" t="e">
        <f>VLOOKUP(B225,'Sankey Business Solutions'!$D$2:$H$3,5,0)</f>
        <v>#N/A</v>
      </c>
      <c r="BZ225" s="612" t="e">
        <f>VLOOKUP(B225,'Nangia &amp; Co LLP'!$D$2:$H$2,5,0)</f>
        <v>#N/A</v>
      </c>
      <c r="CA225" s="612" t="e">
        <f>VLOOKUP(B225,'FIS Solutions India Pvt Ltd'!$D$2:$H$2,5,0)</f>
        <v>#N/A</v>
      </c>
      <c r="CB225" s="612" t="e">
        <f>VLOOKUP(B225,'Delta Technology &amp; Management '!$D$2:$H$16,5,0)</f>
        <v>#N/A</v>
      </c>
      <c r="CC225" s="612" t="e">
        <f>VLOOKUP(B225,'Espoir Networks'!$D$3:$H$11,5,0)</f>
        <v>#N/A</v>
      </c>
      <c r="CD225" s="612" t="e">
        <f>VLOOKUP(B225,'Servosys Solution'!$D$3:$H$5,5,0)</f>
        <v>#N/A</v>
      </c>
      <c r="CE225" s="612" t="e">
        <f>VLOOKUP(B225,'Ribbon Communications'!$D$3:$H$4,5,0)</f>
        <v>#N/A</v>
      </c>
      <c r="CF225" s="612">
        <f t="shared" si="10"/>
        <v>0</v>
      </c>
      <c r="CG225" s="129" t="s">
        <v>3229</v>
      </c>
      <c r="CH225" s="129">
        <v>860872878836</v>
      </c>
      <c r="CI225" s="129" t="s">
        <v>81</v>
      </c>
      <c r="CJ225" s="129" t="s">
        <v>11739</v>
      </c>
      <c r="CK225" s="132">
        <v>42917</v>
      </c>
      <c r="CL225" s="129">
        <v>2021</v>
      </c>
      <c r="CM225" s="128" t="s">
        <v>3230</v>
      </c>
      <c r="CN225" s="129">
        <v>445</v>
      </c>
      <c r="CO225" s="133">
        <v>89</v>
      </c>
      <c r="CP225" s="129">
        <v>2015</v>
      </c>
      <c r="CQ225" s="129" t="s">
        <v>79</v>
      </c>
      <c r="CR225" s="128" t="s">
        <v>12175</v>
      </c>
      <c r="CS225" s="129">
        <v>477</v>
      </c>
      <c r="CT225" s="133">
        <v>73.38</v>
      </c>
      <c r="CU225" s="129">
        <v>2017</v>
      </c>
      <c r="CV225" s="129" t="s">
        <v>79</v>
      </c>
      <c r="CW225" s="131" t="s">
        <v>81</v>
      </c>
      <c r="CX225" s="131" t="s">
        <v>81</v>
      </c>
      <c r="CY225" s="129" t="s">
        <v>81</v>
      </c>
      <c r="CZ225" s="129" t="s">
        <v>81</v>
      </c>
      <c r="DA225" s="129" t="s">
        <v>81</v>
      </c>
      <c r="DB225" s="129" t="s">
        <v>81</v>
      </c>
      <c r="DC225" s="129" t="s">
        <v>81</v>
      </c>
      <c r="DD225" s="129" t="s">
        <v>81</v>
      </c>
      <c r="DE225" s="129" t="s">
        <v>81</v>
      </c>
      <c r="DF225" s="129">
        <v>0</v>
      </c>
      <c r="DG225" s="134">
        <v>6.31</v>
      </c>
      <c r="DH225" s="134">
        <v>6.52</v>
      </c>
      <c r="DI225" s="134">
        <v>7</v>
      </c>
      <c r="DJ225" s="134">
        <v>6.48</v>
      </c>
      <c r="DK225" s="134">
        <v>6.5549999999999997</v>
      </c>
      <c r="DL225" s="131"/>
      <c r="DM225" s="129">
        <v>32.86</v>
      </c>
      <c r="DN225" s="129">
        <v>6.5720000000000001</v>
      </c>
      <c r="DO225" s="129"/>
      <c r="DP225" s="131" t="s">
        <v>138</v>
      </c>
      <c r="DQ225" s="129">
        <v>0</v>
      </c>
      <c r="DR225" s="129">
        <v>1</v>
      </c>
      <c r="DS225" s="129" t="s">
        <v>83</v>
      </c>
      <c r="DT225" s="129" t="s">
        <v>83</v>
      </c>
      <c r="DU225" s="129" t="s">
        <v>83</v>
      </c>
      <c r="DV225" s="129" t="s">
        <v>83</v>
      </c>
      <c r="DW225" s="131" t="s">
        <v>83</v>
      </c>
      <c r="DX225" s="131" t="s">
        <v>84</v>
      </c>
      <c r="DY225" s="131" t="s">
        <v>81</v>
      </c>
      <c r="DZ225" s="131" t="s">
        <v>3232</v>
      </c>
      <c r="EA225" s="131" t="s">
        <v>3233</v>
      </c>
      <c r="EB225" s="131" t="s">
        <v>3234</v>
      </c>
      <c r="EC225" s="131" t="s">
        <v>379</v>
      </c>
      <c r="ED225" s="131" t="s">
        <v>89</v>
      </c>
      <c r="EE225" s="131" t="s">
        <v>3235</v>
      </c>
      <c r="EF225" s="131" t="s">
        <v>3236</v>
      </c>
      <c r="EG225" s="131" t="s">
        <v>3237</v>
      </c>
      <c r="EH225" s="131" t="s">
        <v>2814</v>
      </c>
      <c r="EI225" s="131" t="s">
        <v>3238</v>
      </c>
      <c r="EJ225" s="135" t="s">
        <v>3239</v>
      </c>
      <c r="EK225" s="135" t="s">
        <v>3240</v>
      </c>
      <c r="EL225" s="135" t="s">
        <v>3241</v>
      </c>
      <c r="EM225" s="135" t="s">
        <v>3242</v>
      </c>
      <c r="EN225" s="131" t="s">
        <v>81</v>
      </c>
    </row>
    <row r="226" spans="1:144" ht="18" thickTop="1" thickBot="1">
      <c r="A226" s="575">
        <f t="shared" si="11"/>
        <v>225</v>
      </c>
      <c r="B226" s="572" t="s">
        <v>3344</v>
      </c>
      <c r="C226" s="600" t="s">
        <v>3345</v>
      </c>
      <c r="D226" s="570" t="s">
        <v>13209</v>
      </c>
      <c r="E226" s="568" t="str">
        <f t="shared" si="9"/>
        <v>Not Placed</v>
      </c>
      <c r="F226" s="570" t="s">
        <v>12495</v>
      </c>
      <c r="G226" s="570" t="s">
        <v>14084</v>
      </c>
      <c r="H226" s="131" t="str">
        <f>VLOOKUP(B226,ETRX1!C:E,3,0)</f>
        <v>12th + Engineering without live KT</v>
      </c>
      <c r="I226" s="610">
        <v>36230</v>
      </c>
      <c r="J226" s="572">
        <v>21</v>
      </c>
      <c r="K226" s="611" t="s">
        <v>3346</v>
      </c>
      <c r="L226" s="611" t="s">
        <v>3347</v>
      </c>
      <c r="M226" s="611" t="s">
        <v>3348</v>
      </c>
      <c r="N226" s="612" t="s">
        <v>3343</v>
      </c>
      <c r="O226" s="612">
        <v>9833224378</v>
      </c>
      <c r="P226" s="612">
        <v>8454930548</v>
      </c>
      <c r="Q226" s="612" t="e">
        <f>VLOOKUP(B226,'TCS CON'!$D$1:$H$98,5,0)</f>
        <v>#N/A</v>
      </c>
      <c r="R226" s="612" t="e">
        <f>VLOOKUP(B226,LTI!$C$1:$H$46,6,0)</f>
        <v>#N/A</v>
      </c>
      <c r="S226" s="612" t="e">
        <f>VLOOKUP(B226,JARO!$E$2:$I$11,5,0)</f>
        <v>#N/A</v>
      </c>
      <c r="T226" s="612" t="e">
        <f>VLOOKUP(B226,Capgemini!$D$3:$H$78,5,0)</f>
        <v>#N/A</v>
      </c>
      <c r="U226" s="612" t="e">
        <f>VLOOKUP(B226,Carwale!$D$1:$H$4,5,0)</f>
        <v>#N/A</v>
      </c>
      <c r="V226" s="612" t="e">
        <f>VLOOKUP(B226,'Interactive Brokers'!E:I,5,0)</f>
        <v>#N/A</v>
      </c>
      <c r="W226" s="612" t="e">
        <f>VLOOKUP(B226,'REL Jio'!E:I,5,0)</f>
        <v>#N/A</v>
      </c>
      <c r="X226" s="612" t="e">
        <f>VLOOKUP(B226,'Sciative Sol'!E:I,5,0)</f>
        <v>#N/A</v>
      </c>
      <c r="Y226" s="612" t="e">
        <f>VLOOKUP(B226,'Hexaware Tech'!E:I,5,0)</f>
        <v>#N/A</v>
      </c>
      <c r="Z226" s="612" t="e">
        <f>VLOOKUP(B226,Axis!D:H,5,0)</f>
        <v>#N/A</v>
      </c>
      <c r="AA226" s="612" t="e">
        <f>VLOOKUP(B226,Ugam!$D$3:$H$26,5,0)</f>
        <v>#N/A</v>
      </c>
      <c r="AB226" s="612" t="e">
        <f>VLOOKUP(B226,Zeus!F:J,5,0)</f>
        <v>#N/A</v>
      </c>
      <c r="AC226" s="612" t="e">
        <f>VLOOKUP(B226,Montran!F:J,5,0)</f>
        <v>#N/A</v>
      </c>
      <c r="AD226" s="612" t="e">
        <f>VLOOKUP(B226,Endurance!H9:L9,5,0)</f>
        <v>#N/A</v>
      </c>
      <c r="AE226" s="612" t="e">
        <f>VLOOKUP(B226,'Swabhav Techlabs'!$F$1:$J$2,5,0)</f>
        <v>#N/A</v>
      </c>
      <c r="AF226" s="612" t="e">
        <f>VLOOKUP(B226,'Quality Kiosk'!$F$1:$J$18,5,0)</f>
        <v>#N/A</v>
      </c>
      <c r="AG226" s="612" t="e">
        <f>VLOOKUP(B226,'Lemon VB'!$F$1:$J$2,5,0)</f>
        <v>#N/A</v>
      </c>
      <c r="AH226" s="612" t="e">
        <f>VLOOKUP(B226,Gocomet!$E$1:$I$3,5,0)</f>
        <v>#N/A</v>
      </c>
      <c r="AI226" s="612" t="e">
        <f>VLOOKUP(B226,'Ingram Micro'!$E$1:$I$8,5,0)</f>
        <v>#N/A</v>
      </c>
      <c r="AJ226" s="612" t="e">
        <f>VLOOKUP(B226,'DePronto Infotech'!$E$1:$I$2,5,0)</f>
        <v>#N/A</v>
      </c>
      <c r="AK226" s="612" t="e">
        <f>VLOOKUP(B226,'Reliance Retail'!$E$1:$I$4,5,0)</f>
        <v>#N/A</v>
      </c>
      <c r="AL226" s="612" t="e">
        <f>VLOOKUP(B226,'Bright Champs'!$D$1:$H$13,5,0)</f>
        <v>#N/A</v>
      </c>
      <c r="AM226" s="612" t="e">
        <f>VLOOKUP(B226,Neosoft!$E$1:$I$12,5,0)</f>
        <v>#N/A</v>
      </c>
      <c r="AN226" s="612" t="e">
        <f>VLOOKUP(B226,Infosys!$E$1:$I$3,5,0)</f>
        <v>#N/A</v>
      </c>
      <c r="AO226" s="612" t="e">
        <f>VLOOKUP(B226,Cerelabs!$E$1:$I$5,5,0)</f>
        <v>#N/A</v>
      </c>
      <c r="AP226" s="612" t="e">
        <f>VLOOKUP(B226,'Neebal Technologies'!$D$1:$H$2,5,0)</f>
        <v>#N/A</v>
      </c>
      <c r="AQ226" s="612" t="e">
        <f>VLOOKUP(B226,'Vertiv Energy'!$D$1:$H$2,5,0)</f>
        <v>#N/A</v>
      </c>
      <c r="AR226" s="612" t="e">
        <f>VLOOKUP(B226,'Acidaes Solutions (CRMNEXT)'!$D$1:$H$3,5,0)</f>
        <v>#N/A</v>
      </c>
      <c r="AS226" s="612" t="e">
        <f>VLOOKUP(B226,Growisto!$D$1:$H$2,5,0)</f>
        <v>#N/A</v>
      </c>
      <c r="AT226" s="612" t="e">
        <f>VLOOKUP(B226,'9.9 Mediaworx - Digit'!$D$1:$H$2,5,0)</f>
        <v>#N/A</v>
      </c>
      <c r="AU226" s="612" t="e">
        <f>VLOOKUP(B226,'Vistaar systems Pvt Ltd'!$D$2:$H$3,5,0)</f>
        <v>#N/A</v>
      </c>
      <c r="AV226" s="612" t="e">
        <f>VLOOKUP(B226,'Course 5i'!$D$2:$H$11,5,0)</f>
        <v>#N/A</v>
      </c>
      <c r="AW226" s="612" t="e">
        <f>VLOOKUP(B226,'Radiant Appliances &amp; Electronic'!$D$1:$H$13,5,0)</f>
        <v>#N/A</v>
      </c>
      <c r="AX226" s="612" t="e">
        <f>VLOOKUP(B226,'Atos Global'!$D$3:$H$27,5,0)</f>
        <v>#N/A</v>
      </c>
      <c r="AY226" s="612" t="e">
        <f>VLOOKUP(B226,'Saama Technologies'!$D$1:$H$2,5,0)</f>
        <v>#N/A</v>
      </c>
      <c r="AZ226" s="612" t="e">
        <f>VLOOKUP(B226,'Multiplier Solutions'!$D$1:$H$2,5,0)</f>
        <v>#N/A</v>
      </c>
      <c r="BA226" s="612" t="e">
        <f>VLOOKUP(B226,GEP!$D$2:$H$5,5,0)</f>
        <v>#N/A</v>
      </c>
      <c r="BB226" s="612" t="e">
        <f>VLOOKUP(B226,Accenture!$D$1:$H$6,5,0)</f>
        <v>#N/A</v>
      </c>
      <c r="BC226" s="612" t="e">
        <f>VLOOKUP(B226,'Endurance International Group'!$D$1:$H$2,5,0)</f>
        <v>#N/A</v>
      </c>
      <c r="BD226" s="612" t="e">
        <f>VLOOKUP(B226,Newgen!$D$1:$H$2,5,0)</f>
        <v>#N/A</v>
      </c>
      <c r="BE226" s="612" t="e">
        <f>VLOOKUP(B226,'3D Incredible'!D226:H226,5,0)</f>
        <v>#N/A</v>
      </c>
      <c r="BF226" s="612" t="e">
        <f>VLOOKUP(B226,'Raja Software Labs'!$D$2:$H$2,5,0)</f>
        <v>#N/A</v>
      </c>
      <c r="BG226" s="612" t="e">
        <f>VLOOKUP(B226,Wipro!$D$1:$H$2,5,0)</f>
        <v>#N/A</v>
      </c>
      <c r="BH226" s="612" t="e">
        <f>VLOOKUP(B226,'Perch Technologies'!$D$2:$H$2,5,0)</f>
        <v>#N/A</v>
      </c>
      <c r="BI226" s="612" t="e">
        <f>VLOOKUP(B226,'Morning Star'!$D$1:$H$6,5,0)</f>
        <v>#N/A</v>
      </c>
      <c r="BJ226" s="612" t="e">
        <f>VLOOKUP(B226,Flexiloans!$D$1:$H$2,5,0)</f>
        <v>#N/A</v>
      </c>
      <c r="BK226" s="612" t="e">
        <f>VLOOKUP(B226,'Thirdware Solutions'!$D$1:$H$2,5,0)</f>
        <v>#N/A</v>
      </c>
      <c r="BL226" s="612" t="e">
        <f>VLOOKUP(B226,Tescom!$D$1:$H$8,5,0)</f>
        <v>#N/A</v>
      </c>
      <c r="BM226" s="612" t="e">
        <f>VLOOKUP(B226,'Cogno AI'!$D$1:$H$2,5,0)</f>
        <v>#N/A</v>
      </c>
      <c r="BN226" s="612" t="e">
        <f>VLOOKUP(B226,'ABM Knowledgeware'!$D$1:$H$2,5,0)</f>
        <v>#N/A</v>
      </c>
      <c r="BO226" s="612" t="e">
        <f>VLOOKUP(B226,'Concerto Software'!$D$1:$H$3,5,0)</f>
        <v>#N/A</v>
      </c>
      <c r="BP226" s="612" t="e">
        <f>VLOOKUP(B226,'My Captain'!$D$1:$H$4,5,0)</f>
        <v>#N/A</v>
      </c>
      <c r="BQ226" s="612" t="e">
        <f>VLOOKUP(B226,'Finoux Solutions'!$D$2:$H$4,5,0)</f>
        <v>#N/A</v>
      </c>
      <c r="BR226" s="612" t="e">
        <f>VLOOKUP(B226,'MITR Learning'!$D$1:$H$2,5,0)</f>
        <v>#N/A</v>
      </c>
      <c r="BS226" s="612" t="e">
        <f>VLOOKUP(B226,Nucsoft!$D$2:$H$6,5,0)</f>
        <v>#N/A</v>
      </c>
      <c r="BT226" s="612" t="e">
        <f>VLOOKUP(B226,'Paras Cadd'!$D$1:$H$2,5,0)</f>
        <v>#N/A</v>
      </c>
      <c r="BU226" s="612" t="e">
        <f>VLOOKUP(B226,'ICICI Securities'!$D$1:$H$2,5,0)</f>
        <v>#N/A</v>
      </c>
      <c r="BV226" s="612" t="e">
        <f>VLOOKUP(B226,'Citius Tech'!$D$2:$H$5,5,0)</f>
        <v>#N/A</v>
      </c>
      <c r="BW226" s="612" t="e">
        <f>VLOOKUP(B226,'Buzzy Brains'!$D$2:$H$2,5,0)</f>
        <v>#N/A</v>
      </c>
      <c r="BX226" s="612" t="e">
        <f>VLOOKUP(B226,'Decimal Point'!$D$2:$H$2,5,0)</f>
        <v>#N/A</v>
      </c>
      <c r="BY226" s="612" t="e">
        <f>VLOOKUP(B226,'Sankey Business Solutions'!$D$2:$H$3,5,0)</f>
        <v>#N/A</v>
      </c>
      <c r="BZ226" s="612" t="e">
        <f>VLOOKUP(B226,'Nangia &amp; Co LLP'!$D$2:$H$2,5,0)</f>
        <v>#N/A</v>
      </c>
      <c r="CA226" s="612" t="e">
        <f>VLOOKUP(B226,'FIS Solutions India Pvt Ltd'!$D$2:$H$2,5,0)</f>
        <v>#N/A</v>
      </c>
      <c r="CB226" s="612" t="e">
        <f>VLOOKUP(B226,'Delta Technology &amp; Management '!$D$2:$H$16,5,0)</f>
        <v>#N/A</v>
      </c>
      <c r="CC226" s="612" t="e">
        <f>VLOOKUP(B226,'Espoir Networks'!$D$3:$H$11,5,0)</f>
        <v>#N/A</v>
      </c>
      <c r="CD226" s="612" t="e">
        <f>VLOOKUP(B226,'Servosys Solution'!$D$3:$H$5,5,0)</f>
        <v>#N/A</v>
      </c>
      <c r="CE226" s="612" t="e">
        <f>VLOOKUP(B226,'Ribbon Communications'!$D$3:$H$4,5,0)</f>
        <v>#N/A</v>
      </c>
      <c r="CF226" s="612">
        <f t="shared" si="10"/>
        <v>0</v>
      </c>
      <c r="CG226" s="129" t="s">
        <v>3349</v>
      </c>
      <c r="CH226" s="129">
        <v>831320324060</v>
      </c>
      <c r="CI226" s="129" t="s">
        <v>134</v>
      </c>
      <c r="CJ226" s="129" t="s">
        <v>11739</v>
      </c>
      <c r="CK226" s="132">
        <v>44013</v>
      </c>
      <c r="CL226" s="129">
        <v>2021</v>
      </c>
      <c r="CM226" s="128" t="s">
        <v>3350</v>
      </c>
      <c r="CN226" s="129">
        <v>457</v>
      </c>
      <c r="CO226" s="133">
        <v>91.4</v>
      </c>
      <c r="CP226" s="129">
        <v>2015</v>
      </c>
      <c r="CQ226" s="129" t="s">
        <v>276</v>
      </c>
      <c r="CR226" s="128" t="s">
        <v>3350</v>
      </c>
      <c r="CS226" s="129">
        <v>389</v>
      </c>
      <c r="CT226" s="133">
        <v>77.8</v>
      </c>
      <c r="CU226" s="129">
        <v>2017</v>
      </c>
      <c r="CV226" s="129" t="s">
        <v>276</v>
      </c>
      <c r="CW226" s="131" t="s">
        <v>81</v>
      </c>
      <c r="CX226" s="131" t="s">
        <v>81</v>
      </c>
      <c r="CY226" s="129" t="s">
        <v>81</v>
      </c>
      <c r="CZ226" s="129" t="s">
        <v>81</v>
      </c>
      <c r="DA226" s="129" t="s">
        <v>81</v>
      </c>
      <c r="DB226" s="129" t="s">
        <v>81</v>
      </c>
      <c r="DC226" s="129" t="s">
        <v>81</v>
      </c>
      <c r="DD226" s="129" t="s">
        <v>81</v>
      </c>
      <c r="DE226" s="129" t="s">
        <v>81</v>
      </c>
      <c r="DF226" s="129">
        <v>0</v>
      </c>
      <c r="DG226" s="134">
        <v>7.22</v>
      </c>
      <c r="DH226" s="134">
        <v>7.78</v>
      </c>
      <c r="DI226" s="134">
        <v>8.1199999999999992</v>
      </c>
      <c r="DJ226" s="134">
        <v>8.52</v>
      </c>
      <c r="DK226" s="134">
        <v>6.81</v>
      </c>
      <c r="DL226" s="134">
        <v>8.08</v>
      </c>
      <c r="DM226" s="129">
        <v>46.53</v>
      </c>
      <c r="DN226" s="129">
        <v>7.75</v>
      </c>
      <c r="DO226" s="129"/>
      <c r="DP226" s="131" t="s">
        <v>82</v>
      </c>
      <c r="DQ226" s="129">
        <v>0</v>
      </c>
      <c r="DR226" s="129">
        <v>0</v>
      </c>
      <c r="DS226" s="129" t="s">
        <v>83</v>
      </c>
      <c r="DT226" s="129" t="s">
        <v>83</v>
      </c>
      <c r="DU226" s="129" t="s">
        <v>83</v>
      </c>
      <c r="DV226" s="129" t="s">
        <v>83</v>
      </c>
      <c r="DW226" s="131" t="s">
        <v>83</v>
      </c>
      <c r="DX226" s="131" t="s">
        <v>84</v>
      </c>
      <c r="DY226" s="131" t="s">
        <v>81</v>
      </c>
      <c r="DZ226" s="131" t="s">
        <v>3351</v>
      </c>
      <c r="EA226" s="131" t="s">
        <v>3352</v>
      </c>
      <c r="EB226" s="131" t="s">
        <v>3353</v>
      </c>
      <c r="EC226" s="131" t="s">
        <v>448</v>
      </c>
      <c r="ED226" s="131" t="s">
        <v>89</v>
      </c>
      <c r="EE226" s="131" t="s">
        <v>3354</v>
      </c>
      <c r="EF226" s="131" t="s">
        <v>3355</v>
      </c>
      <c r="EG226" s="131" t="s">
        <v>3356</v>
      </c>
      <c r="EH226" s="131" t="s">
        <v>3357</v>
      </c>
      <c r="EI226" s="131" t="s">
        <v>3358</v>
      </c>
      <c r="EJ226" s="135" t="s">
        <v>3359</v>
      </c>
      <c r="EK226" s="135" t="s">
        <v>3360</v>
      </c>
      <c r="EL226" s="135" t="s">
        <v>3361</v>
      </c>
      <c r="EM226" s="135" t="s">
        <v>3362</v>
      </c>
      <c r="EN226" s="131" t="s">
        <v>81</v>
      </c>
    </row>
    <row r="227" spans="1:144" ht="18" thickTop="1" thickBot="1">
      <c r="A227" s="575">
        <f t="shared" si="11"/>
        <v>226</v>
      </c>
      <c r="B227" s="572" t="s">
        <v>3958</v>
      </c>
      <c r="C227" s="600" t="s">
        <v>3959</v>
      </c>
      <c r="D227" s="570" t="s">
        <v>13208</v>
      </c>
      <c r="E227" s="568" t="str">
        <f t="shared" si="9"/>
        <v>Not Placed</v>
      </c>
      <c r="F227" s="570" t="s">
        <v>12495</v>
      </c>
      <c r="G227" s="570" t="s">
        <v>14084</v>
      </c>
      <c r="H227" s="131" t="str">
        <f>VLOOKUP(B227,ETRX1!C:E,3,0)</f>
        <v>12th + Engineering without live KT</v>
      </c>
      <c r="I227" s="610" t="s">
        <v>3960</v>
      </c>
      <c r="J227" s="572">
        <v>21</v>
      </c>
      <c r="K227" s="611" t="s">
        <v>3961</v>
      </c>
      <c r="L227" s="611" t="s">
        <v>73</v>
      </c>
      <c r="M227" s="611" t="s">
        <v>3962</v>
      </c>
      <c r="N227" s="612" t="s">
        <v>3957</v>
      </c>
      <c r="O227" s="612">
        <v>9908770714</v>
      </c>
      <c r="P227" s="612">
        <v>9960111897</v>
      </c>
      <c r="Q227" s="612" t="e">
        <f>VLOOKUP(B227,'TCS CON'!$D$1:$H$98,5,0)</f>
        <v>#N/A</v>
      </c>
      <c r="R227" s="612" t="e">
        <f>VLOOKUP(B227,LTI!$C$1:$H$46,6,0)</f>
        <v>#N/A</v>
      </c>
      <c r="S227" s="612" t="e">
        <f>VLOOKUP(B227,JARO!$E$2:$I$11,5,0)</f>
        <v>#N/A</v>
      </c>
      <c r="T227" s="612" t="e">
        <f>VLOOKUP(B227,Capgemini!$D$3:$H$78,5,0)</f>
        <v>#N/A</v>
      </c>
      <c r="U227" s="612" t="e">
        <f>VLOOKUP(B227,Carwale!$D$1:$H$4,5,0)</f>
        <v>#N/A</v>
      </c>
      <c r="V227" s="612" t="e">
        <f>VLOOKUP(B227,'Interactive Brokers'!E:I,5,0)</f>
        <v>#N/A</v>
      </c>
      <c r="W227" s="612" t="e">
        <f>VLOOKUP(B227,'REL Jio'!E:I,5,0)</f>
        <v>#N/A</v>
      </c>
      <c r="X227" s="612" t="e">
        <f>VLOOKUP(B227,'Sciative Sol'!E:I,5,0)</f>
        <v>#N/A</v>
      </c>
      <c r="Y227" s="612" t="e">
        <f>VLOOKUP(B227,'Hexaware Tech'!E:I,5,0)</f>
        <v>#N/A</v>
      </c>
      <c r="Z227" s="612" t="e">
        <f>VLOOKUP(B227,Axis!D:H,5,0)</f>
        <v>#N/A</v>
      </c>
      <c r="AA227" s="612" t="e">
        <f>VLOOKUP(B227,Ugam!$D$3:$H$26,5,0)</f>
        <v>#N/A</v>
      </c>
      <c r="AB227" s="612" t="e">
        <f>VLOOKUP(B227,Zeus!F:J,5,0)</f>
        <v>#N/A</v>
      </c>
      <c r="AC227" s="612" t="e">
        <f>VLOOKUP(B227,Montran!F:J,5,0)</f>
        <v>#N/A</v>
      </c>
      <c r="AD227" s="612" t="e">
        <f>VLOOKUP(B227,Endurance!H10:L10,5,0)</f>
        <v>#N/A</v>
      </c>
      <c r="AE227" s="612" t="e">
        <f>VLOOKUP(B227,'Swabhav Techlabs'!$F$1:$J$2,5,0)</f>
        <v>#N/A</v>
      </c>
      <c r="AF227" s="612" t="e">
        <f>VLOOKUP(B227,'Quality Kiosk'!$F$1:$J$18,5,0)</f>
        <v>#N/A</v>
      </c>
      <c r="AG227" s="612" t="e">
        <f>VLOOKUP(B227,'Lemon VB'!$F$1:$J$2,5,0)</f>
        <v>#N/A</v>
      </c>
      <c r="AH227" s="612" t="e">
        <f>VLOOKUP(B227,Gocomet!$E$1:$I$3,5,0)</f>
        <v>#N/A</v>
      </c>
      <c r="AI227" s="612" t="e">
        <f>VLOOKUP(B227,'Ingram Micro'!$E$1:$I$8,5,0)</f>
        <v>#N/A</v>
      </c>
      <c r="AJ227" s="612" t="e">
        <f>VLOOKUP(B227,'DePronto Infotech'!$E$1:$I$2,5,0)</f>
        <v>#N/A</v>
      </c>
      <c r="AK227" s="612" t="e">
        <f>VLOOKUP(B227,'Reliance Retail'!$E$1:$I$4,5,0)</f>
        <v>#N/A</v>
      </c>
      <c r="AL227" s="612" t="e">
        <f>VLOOKUP(B227,'Bright Champs'!$D$1:$H$13,5,0)</f>
        <v>#N/A</v>
      </c>
      <c r="AM227" s="612" t="e">
        <f>VLOOKUP(B227,Neosoft!$E$1:$I$12,5,0)</f>
        <v>#N/A</v>
      </c>
      <c r="AN227" s="612" t="e">
        <f>VLOOKUP(B227,Infosys!$E$1:$I$3,5,0)</f>
        <v>#N/A</v>
      </c>
      <c r="AO227" s="612" t="e">
        <f>VLOOKUP(B227,Cerelabs!$E$1:$I$5,5,0)</f>
        <v>#N/A</v>
      </c>
      <c r="AP227" s="612" t="e">
        <f>VLOOKUP(B227,'Neebal Technologies'!$D$1:$H$2,5,0)</f>
        <v>#N/A</v>
      </c>
      <c r="AQ227" s="612" t="e">
        <f>VLOOKUP(B227,'Vertiv Energy'!$D$1:$H$2,5,0)</f>
        <v>#N/A</v>
      </c>
      <c r="AR227" s="612" t="e">
        <f>VLOOKUP(B227,'Acidaes Solutions (CRMNEXT)'!$D$1:$H$3,5,0)</f>
        <v>#N/A</v>
      </c>
      <c r="AS227" s="612" t="e">
        <f>VLOOKUP(B227,Growisto!$D$1:$H$2,5,0)</f>
        <v>#N/A</v>
      </c>
      <c r="AT227" s="612" t="e">
        <f>VLOOKUP(B227,'9.9 Mediaworx - Digit'!$D$1:$H$2,5,0)</f>
        <v>#N/A</v>
      </c>
      <c r="AU227" s="612" t="e">
        <f>VLOOKUP(B227,'Vistaar systems Pvt Ltd'!$D$2:$H$3,5,0)</f>
        <v>#N/A</v>
      </c>
      <c r="AV227" s="612" t="e">
        <f>VLOOKUP(B227,'Course 5i'!$D$2:$H$11,5,0)</f>
        <v>#N/A</v>
      </c>
      <c r="AW227" s="612" t="e">
        <f>VLOOKUP(B227,'Radiant Appliances &amp; Electronic'!$D$1:$H$13,5,0)</f>
        <v>#N/A</v>
      </c>
      <c r="AX227" s="612" t="e">
        <f>VLOOKUP(B227,'Atos Global'!$D$3:$H$27,5,0)</f>
        <v>#N/A</v>
      </c>
      <c r="AY227" s="612" t="e">
        <f>VLOOKUP(B227,'Saama Technologies'!$D$1:$H$2,5,0)</f>
        <v>#N/A</v>
      </c>
      <c r="AZ227" s="612" t="e">
        <f>VLOOKUP(B227,'Multiplier Solutions'!$D$1:$H$2,5,0)</f>
        <v>#N/A</v>
      </c>
      <c r="BA227" s="612" t="e">
        <f>VLOOKUP(B227,GEP!$D$2:$H$5,5,0)</f>
        <v>#N/A</v>
      </c>
      <c r="BB227" s="612" t="e">
        <f>VLOOKUP(B227,Accenture!$D$1:$H$6,5,0)</f>
        <v>#N/A</v>
      </c>
      <c r="BC227" s="612" t="e">
        <f>VLOOKUP(B227,'Endurance International Group'!$D$1:$H$2,5,0)</f>
        <v>#N/A</v>
      </c>
      <c r="BD227" s="612" t="e">
        <f>VLOOKUP(B227,Newgen!$D$1:$H$2,5,0)</f>
        <v>#N/A</v>
      </c>
      <c r="BE227" s="612" t="e">
        <f>VLOOKUP(B227,'3D Incredible'!D227:H227,5,0)</f>
        <v>#N/A</v>
      </c>
      <c r="BF227" s="612" t="e">
        <f>VLOOKUP(B227,'Raja Software Labs'!$D$2:$H$2,5,0)</f>
        <v>#N/A</v>
      </c>
      <c r="BG227" s="612" t="e">
        <f>VLOOKUP(B227,Wipro!$D$1:$H$2,5,0)</f>
        <v>#N/A</v>
      </c>
      <c r="BH227" s="612" t="e">
        <f>VLOOKUP(B227,'Perch Technologies'!$D$2:$H$2,5,0)</f>
        <v>#N/A</v>
      </c>
      <c r="BI227" s="612" t="e">
        <f>VLOOKUP(B227,'Morning Star'!$D$1:$H$6,5,0)</f>
        <v>#N/A</v>
      </c>
      <c r="BJ227" s="612" t="e">
        <f>VLOOKUP(B227,Flexiloans!$D$1:$H$2,5,0)</f>
        <v>#N/A</v>
      </c>
      <c r="BK227" s="612" t="e">
        <f>VLOOKUP(B227,'Thirdware Solutions'!$D$1:$H$2,5,0)</f>
        <v>#N/A</v>
      </c>
      <c r="BL227" s="612" t="e">
        <f>VLOOKUP(B227,Tescom!$D$1:$H$8,5,0)</f>
        <v>#N/A</v>
      </c>
      <c r="BM227" s="612" t="e">
        <f>VLOOKUP(B227,'Cogno AI'!$D$1:$H$2,5,0)</f>
        <v>#N/A</v>
      </c>
      <c r="BN227" s="612" t="e">
        <f>VLOOKUP(B227,'ABM Knowledgeware'!$D$1:$H$2,5,0)</f>
        <v>#N/A</v>
      </c>
      <c r="BO227" s="612" t="e">
        <f>VLOOKUP(B227,'Concerto Software'!$D$1:$H$3,5,0)</f>
        <v>#N/A</v>
      </c>
      <c r="BP227" s="612" t="e">
        <f>VLOOKUP(B227,'My Captain'!$D$1:$H$4,5,0)</f>
        <v>#N/A</v>
      </c>
      <c r="BQ227" s="612" t="e">
        <f>VLOOKUP(B227,'Finoux Solutions'!$D$2:$H$4,5,0)</f>
        <v>#N/A</v>
      </c>
      <c r="BR227" s="612" t="e">
        <f>VLOOKUP(B227,'MITR Learning'!$D$1:$H$2,5,0)</f>
        <v>#N/A</v>
      </c>
      <c r="BS227" s="612" t="e">
        <f>VLOOKUP(B227,Nucsoft!$D$2:$H$6,5,0)</f>
        <v>#N/A</v>
      </c>
      <c r="BT227" s="612" t="e">
        <f>VLOOKUP(B227,'Paras Cadd'!$D$1:$H$2,5,0)</f>
        <v>#N/A</v>
      </c>
      <c r="BU227" s="612" t="e">
        <f>VLOOKUP(B227,'ICICI Securities'!$D$1:$H$2,5,0)</f>
        <v>#N/A</v>
      </c>
      <c r="BV227" s="612" t="e">
        <f>VLOOKUP(B227,'Citius Tech'!$D$2:$H$5,5,0)</f>
        <v>#N/A</v>
      </c>
      <c r="BW227" s="612" t="e">
        <f>VLOOKUP(B227,'Buzzy Brains'!$D$2:$H$2,5,0)</f>
        <v>#N/A</v>
      </c>
      <c r="BX227" s="612" t="e">
        <f>VLOOKUP(B227,'Decimal Point'!$D$2:$H$2,5,0)</f>
        <v>#N/A</v>
      </c>
      <c r="BY227" s="612" t="e">
        <f>VLOOKUP(B227,'Sankey Business Solutions'!$D$2:$H$3,5,0)</f>
        <v>#N/A</v>
      </c>
      <c r="BZ227" s="612" t="e">
        <f>VLOOKUP(B227,'Nangia &amp; Co LLP'!$D$2:$H$2,5,0)</f>
        <v>#N/A</v>
      </c>
      <c r="CA227" s="612" t="e">
        <f>VLOOKUP(B227,'FIS Solutions India Pvt Ltd'!$D$2:$H$2,5,0)</f>
        <v>#N/A</v>
      </c>
      <c r="CB227" s="612" t="e">
        <f>VLOOKUP(B227,'Delta Technology &amp; Management '!$D$2:$H$16,5,0)</f>
        <v>#N/A</v>
      </c>
      <c r="CC227" s="612" t="e">
        <f>VLOOKUP(B227,'Espoir Networks'!$D$3:$H$11,5,0)</f>
        <v>#N/A</v>
      </c>
      <c r="CD227" s="612" t="e">
        <f>VLOOKUP(B227,'Servosys Solution'!$D$3:$H$5,5,0)</f>
        <v>#N/A</v>
      </c>
      <c r="CE227" s="612" t="e">
        <f>VLOOKUP(B227,'Ribbon Communications'!$D$3:$H$4,5,0)</f>
        <v>#N/A</v>
      </c>
      <c r="CF227" s="612">
        <f t="shared" si="10"/>
        <v>0</v>
      </c>
      <c r="CG227" s="129" t="s">
        <v>3963</v>
      </c>
      <c r="CH227" s="129">
        <v>886929225992</v>
      </c>
      <c r="CI227" s="129" t="s">
        <v>134</v>
      </c>
      <c r="CJ227" s="129" t="s">
        <v>11739</v>
      </c>
      <c r="CK227" s="132">
        <v>42917</v>
      </c>
      <c r="CL227" s="129">
        <v>2021</v>
      </c>
      <c r="CM227" s="128" t="s">
        <v>3964</v>
      </c>
      <c r="CN227" s="129">
        <v>411</v>
      </c>
      <c r="CO227" s="133">
        <v>82.2</v>
      </c>
      <c r="CP227" s="129">
        <v>2015</v>
      </c>
      <c r="CQ227" s="129" t="s">
        <v>79</v>
      </c>
      <c r="CR227" s="128" t="s">
        <v>3965</v>
      </c>
      <c r="CS227" s="129">
        <v>414</v>
      </c>
      <c r="CT227" s="133">
        <v>63.69</v>
      </c>
      <c r="CU227" s="129">
        <v>2017</v>
      </c>
      <c r="CV227" s="129" t="s">
        <v>79</v>
      </c>
      <c r="CW227" s="131" t="s">
        <v>81</v>
      </c>
      <c r="CX227" s="131" t="s">
        <v>81</v>
      </c>
      <c r="CY227" s="129" t="s">
        <v>81</v>
      </c>
      <c r="CZ227" s="129" t="s">
        <v>81</v>
      </c>
      <c r="DA227" s="129" t="s">
        <v>81</v>
      </c>
      <c r="DB227" s="129" t="s">
        <v>81</v>
      </c>
      <c r="DC227" s="129" t="s">
        <v>81</v>
      </c>
      <c r="DD227" s="129" t="s">
        <v>81</v>
      </c>
      <c r="DE227" s="129" t="s">
        <v>81</v>
      </c>
      <c r="DF227" s="129">
        <v>0</v>
      </c>
      <c r="DG227" s="134">
        <v>7.37</v>
      </c>
      <c r="DH227" s="134">
        <v>7.39</v>
      </c>
      <c r="DI227" s="134">
        <v>7.42</v>
      </c>
      <c r="DJ227" s="134">
        <v>7.82</v>
      </c>
      <c r="DK227" s="134">
        <v>7.29</v>
      </c>
      <c r="DL227" s="134">
        <v>9.16</v>
      </c>
      <c r="DM227" s="129">
        <v>46.45</v>
      </c>
      <c r="DN227" s="129">
        <v>7.74</v>
      </c>
      <c r="DO227" s="129"/>
      <c r="DP227" s="131" t="s">
        <v>82</v>
      </c>
      <c r="DQ227" s="129">
        <v>0</v>
      </c>
      <c r="DR227" s="129">
        <v>0</v>
      </c>
      <c r="DS227" s="129" t="s">
        <v>83</v>
      </c>
      <c r="DT227" s="129" t="s">
        <v>83</v>
      </c>
      <c r="DU227" s="129" t="s">
        <v>83</v>
      </c>
      <c r="DV227" s="129" t="s">
        <v>83</v>
      </c>
      <c r="DW227" s="131" t="s">
        <v>83</v>
      </c>
      <c r="DX227" s="131" t="s">
        <v>84</v>
      </c>
      <c r="DY227" s="131" t="s">
        <v>81</v>
      </c>
      <c r="DZ227" s="131" t="s">
        <v>3966</v>
      </c>
      <c r="EA227" s="131" t="s">
        <v>3967</v>
      </c>
      <c r="EB227" s="131" t="s">
        <v>3968</v>
      </c>
      <c r="EC227" s="131" t="s">
        <v>88</v>
      </c>
      <c r="ED227" s="131" t="s">
        <v>89</v>
      </c>
      <c r="EE227" s="131" t="s">
        <v>3969</v>
      </c>
      <c r="EF227" s="131" t="s">
        <v>3970</v>
      </c>
      <c r="EG227" s="131" t="s">
        <v>81</v>
      </c>
      <c r="EH227" s="131" t="s">
        <v>81</v>
      </c>
      <c r="EI227" s="131" t="s">
        <v>81</v>
      </c>
      <c r="EJ227" s="135" t="s">
        <v>3971</v>
      </c>
      <c r="EK227" s="135" t="s">
        <v>3972</v>
      </c>
      <c r="EL227" s="135" t="s">
        <v>3973</v>
      </c>
      <c r="EM227" s="135" t="s">
        <v>3974</v>
      </c>
      <c r="EN227" s="131" t="s">
        <v>81</v>
      </c>
    </row>
    <row r="228" spans="1:144" ht="18" thickTop="1" thickBot="1">
      <c r="A228" s="575">
        <f t="shared" si="11"/>
        <v>227</v>
      </c>
      <c r="B228" s="572" t="s">
        <v>4196</v>
      </c>
      <c r="C228" s="600" t="s">
        <v>11804</v>
      </c>
      <c r="D228" s="570" t="s">
        <v>13209</v>
      </c>
      <c r="E228" s="568" t="str">
        <f t="shared" si="9"/>
        <v>Not Placed</v>
      </c>
      <c r="F228" s="570" t="s">
        <v>12495</v>
      </c>
      <c r="G228" s="570" t="s">
        <v>14084</v>
      </c>
      <c r="H228" s="131" t="str">
        <f>VLOOKUP(B228,ETRX1!C:E,3,0)</f>
        <v>12th + Engineering without live KT</v>
      </c>
      <c r="I228" s="610" t="s">
        <v>4198</v>
      </c>
      <c r="J228" s="572">
        <v>21</v>
      </c>
      <c r="K228" s="611" t="s">
        <v>4199</v>
      </c>
      <c r="L228" s="611" t="s">
        <v>4199</v>
      </c>
      <c r="M228" s="611" t="s">
        <v>4200</v>
      </c>
      <c r="N228" s="612" t="s">
        <v>4195</v>
      </c>
      <c r="O228" s="612">
        <v>7506677837</v>
      </c>
      <c r="P228" s="612">
        <v>9082272119</v>
      </c>
      <c r="Q228" s="612" t="e">
        <f>VLOOKUP(B228,'TCS CON'!$D$1:$H$98,5,0)</f>
        <v>#N/A</v>
      </c>
      <c r="R228" s="612" t="e">
        <f>VLOOKUP(B228,LTI!$C$1:$H$46,6,0)</f>
        <v>#N/A</v>
      </c>
      <c r="S228" s="612" t="e">
        <f>VLOOKUP(B228,JARO!$E$2:$I$11,5,0)</f>
        <v>#N/A</v>
      </c>
      <c r="T228" s="612" t="e">
        <f>VLOOKUP(B228,Capgemini!$D$3:$H$78,5,0)</f>
        <v>#N/A</v>
      </c>
      <c r="U228" s="612" t="e">
        <f>VLOOKUP(B228,Carwale!$D$1:$H$4,5,0)</f>
        <v>#N/A</v>
      </c>
      <c r="V228" s="612" t="e">
        <f>VLOOKUP(B228,'Interactive Brokers'!E:I,5,0)</f>
        <v>#N/A</v>
      </c>
      <c r="W228" s="612" t="e">
        <f>VLOOKUP(B228,'REL Jio'!E:I,5,0)</f>
        <v>#N/A</v>
      </c>
      <c r="X228" s="612" t="e">
        <f>VLOOKUP(B228,'Sciative Sol'!E:I,5,0)</f>
        <v>#N/A</v>
      </c>
      <c r="Y228" s="612" t="e">
        <f>VLOOKUP(B228,'Hexaware Tech'!E:I,5,0)</f>
        <v>#N/A</v>
      </c>
      <c r="Z228" s="612" t="e">
        <f>VLOOKUP(B228,Axis!D:H,5,0)</f>
        <v>#N/A</v>
      </c>
      <c r="AA228" s="612" t="e">
        <f>VLOOKUP(B228,Ugam!$D$3:$H$26,5,0)</f>
        <v>#N/A</v>
      </c>
      <c r="AB228" s="612" t="e">
        <f>VLOOKUP(B228,Zeus!F:J,5,0)</f>
        <v>#N/A</v>
      </c>
      <c r="AC228" s="612" t="e">
        <f>VLOOKUP(B228,Montran!F:J,5,0)</f>
        <v>#N/A</v>
      </c>
      <c r="AD228" s="612" t="e">
        <f>VLOOKUP(B228,Endurance!H11:L11,5,0)</f>
        <v>#N/A</v>
      </c>
      <c r="AE228" s="612" t="e">
        <f>VLOOKUP(B228,'Swabhav Techlabs'!$F$1:$J$2,5,0)</f>
        <v>#N/A</v>
      </c>
      <c r="AF228" s="612" t="e">
        <f>VLOOKUP(B228,'Quality Kiosk'!$F$1:$J$18,5,0)</f>
        <v>#N/A</v>
      </c>
      <c r="AG228" s="612" t="e">
        <f>VLOOKUP(B228,'Lemon VB'!$F$1:$J$2,5,0)</f>
        <v>#N/A</v>
      </c>
      <c r="AH228" s="612" t="e">
        <f>VLOOKUP(B228,Gocomet!$E$1:$I$3,5,0)</f>
        <v>#N/A</v>
      </c>
      <c r="AI228" s="612" t="e">
        <f>VLOOKUP(B228,'Ingram Micro'!$E$1:$I$8,5,0)</f>
        <v>#N/A</v>
      </c>
      <c r="AJ228" s="612" t="e">
        <f>VLOOKUP(B228,'DePronto Infotech'!$E$1:$I$2,5,0)</f>
        <v>#N/A</v>
      </c>
      <c r="AK228" s="612" t="e">
        <f>VLOOKUP(B228,'Reliance Retail'!$E$1:$I$4,5,0)</f>
        <v>#N/A</v>
      </c>
      <c r="AL228" s="612" t="e">
        <f>VLOOKUP(B228,'Bright Champs'!$D$1:$H$13,5,0)</f>
        <v>#N/A</v>
      </c>
      <c r="AM228" s="612" t="e">
        <f>VLOOKUP(B228,Neosoft!$E$1:$I$12,5,0)</f>
        <v>#N/A</v>
      </c>
      <c r="AN228" s="612" t="e">
        <f>VLOOKUP(B228,Infosys!$E$1:$I$3,5,0)</f>
        <v>#N/A</v>
      </c>
      <c r="AO228" s="612" t="e">
        <f>VLOOKUP(B228,Cerelabs!$E$1:$I$5,5,0)</f>
        <v>#N/A</v>
      </c>
      <c r="AP228" s="612" t="e">
        <f>VLOOKUP(B228,'Neebal Technologies'!$D$1:$H$2,5,0)</f>
        <v>#N/A</v>
      </c>
      <c r="AQ228" s="612" t="e">
        <f>VLOOKUP(B228,'Vertiv Energy'!$D$1:$H$2,5,0)</f>
        <v>#N/A</v>
      </c>
      <c r="AR228" s="612" t="e">
        <f>VLOOKUP(B228,'Acidaes Solutions (CRMNEXT)'!$D$1:$H$3,5,0)</f>
        <v>#N/A</v>
      </c>
      <c r="AS228" s="612" t="e">
        <f>VLOOKUP(B228,Growisto!$D$1:$H$2,5,0)</f>
        <v>#N/A</v>
      </c>
      <c r="AT228" s="612" t="e">
        <f>VLOOKUP(B228,'9.9 Mediaworx - Digit'!$D$1:$H$2,5,0)</f>
        <v>#N/A</v>
      </c>
      <c r="AU228" s="612" t="e">
        <f>VLOOKUP(B228,'Vistaar systems Pvt Ltd'!$D$2:$H$3,5,0)</f>
        <v>#N/A</v>
      </c>
      <c r="AV228" s="612" t="e">
        <f>VLOOKUP(B228,'Course 5i'!$D$2:$H$11,5,0)</f>
        <v>#N/A</v>
      </c>
      <c r="AW228" s="612" t="e">
        <f>VLOOKUP(B228,'Radiant Appliances &amp; Electronic'!$D$1:$H$13,5,0)</f>
        <v>#N/A</v>
      </c>
      <c r="AX228" s="612" t="e">
        <f>VLOOKUP(B228,'Atos Global'!$D$3:$H$27,5,0)</f>
        <v>#N/A</v>
      </c>
      <c r="AY228" s="612" t="e">
        <f>VLOOKUP(B228,'Saama Technologies'!$D$1:$H$2,5,0)</f>
        <v>#N/A</v>
      </c>
      <c r="AZ228" s="612" t="e">
        <f>VLOOKUP(B228,'Multiplier Solutions'!$D$1:$H$2,5,0)</f>
        <v>#N/A</v>
      </c>
      <c r="BA228" s="612" t="e">
        <f>VLOOKUP(B228,GEP!$D$2:$H$5,5,0)</f>
        <v>#N/A</v>
      </c>
      <c r="BB228" s="612" t="e">
        <f>VLOOKUP(B228,Accenture!$D$1:$H$6,5,0)</f>
        <v>#N/A</v>
      </c>
      <c r="BC228" s="612" t="e">
        <f>VLOOKUP(B228,'Endurance International Group'!$D$1:$H$2,5,0)</f>
        <v>#N/A</v>
      </c>
      <c r="BD228" s="612" t="e">
        <f>VLOOKUP(B228,Newgen!$D$1:$H$2,5,0)</f>
        <v>#N/A</v>
      </c>
      <c r="BE228" s="612" t="e">
        <f>VLOOKUP(B228,'3D Incredible'!D228:H228,5,0)</f>
        <v>#N/A</v>
      </c>
      <c r="BF228" s="612" t="e">
        <f>VLOOKUP(B228,'Raja Software Labs'!$D$2:$H$2,5,0)</f>
        <v>#N/A</v>
      </c>
      <c r="BG228" s="612" t="e">
        <f>VLOOKUP(B228,Wipro!$D$1:$H$2,5,0)</f>
        <v>#N/A</v>
      </c>
      <c r="BH228" s="612" t="e">
        <f>VLOOKUP(B228,'Perch Technologies'!$D$2:$H$2,5,0)</f>
        <v>#N/A</v>
      </c>
      <c r="BI228" s="612" t="e">
        <f>VLOOKUP(B228,'Morning Star'!$D$1:$H$6,5,0)</f>
        <v>#N/A</v>
      </c>
      <c r="BJ228" s="612" t="e">
        <f>VLOOKUP(B228,Flexiloans!$D$1:$H$2,5,0)</f>
        <v>#N/A</v>
      </c>
      <c r="BK228" s="612" t="e">
        <f>VLOOKUP(B228,'Thirdware Solutions'!$D$1:$H$2,5,0)</f>
        <v>#N/A</v>
      </c>
      <c r="BL228" s="612" t="e">
        <f>VLOOKUP(B228,Tescom!$D$1:$H$8,5,0)</f>
        <v>#N/A</v>
      </c>
      <c r="BM228" s="612" t="e">
        <f>VLOOKUP(B228,'Cogno AI'!$D$1:$H$2,5,0)</f>
        <v>#N/A</v>
      </c>
      <c r="BN228" s="612" t="e">
        <f>VLOOKUP(B228,'ABM Knowledgeware'!$D$1:$H$2,5,0)</f>
        <v>#N/A</v>
      </c>
      <c r="BO228" s="612" t="e">
        <f>VLOOKUP(B228,'Concerto Software'!$D$1:$H$3,5,0)</f>
        <v>#N/A</v>
      </c>
      <c r="BP228" s="612" t="e">
        <f>VLOOKUP(B228,'My Captain'!$D$1:$H$4,5,0)</f>
        <v>#N/A</v>
      </c>
      <c r="BQ228" s="612" t="e">
        <f>VLOOKUP(B228,'Finoux Solutions'!$D$2:$H$4,5,0)</f>
        <v>#N/A</v>
      </c>
      <c r="BR228" s="612" t="e">
        <f>VLOOKUP(B228,'MITR Learning'!$D$1:$H$2,5,0)</f>
        <v>#N/A</v>
      </c>
      <c r="BS228" s="612" t="e">
        <f>VLOOKUP(B228,Nucsoft!$D$2:$H$6,5,0)</f>
        <v>#N/A</v>
      </c>
      <c r="BT228" s="612" t="e">
        <f>VLOOKUP(B228,'Paras Cadd'!$D$1:$H$2,5,0)</f>
        <v>#N/A</v>
      </c>
      <c r="BU228" s="612" t="e">
        <f>VLOOKUP(B228,'ICICI Securities'!$D$1:$H$2,5,0)</f>
        <v>#N/A</v>
      </c>
      <c r="BV228" s="612" t="e">
        <f>VLOOKUP(B228,'Citius Tech'!$D$2:$H$5,5,0)</f>
        <v>#N/A</v>
      </c>
      <c r="BW228" s="612" t="e">
        <f>VLOOKUP(B228,'Buzzy Brains'!$D$2:$H$2,5,0)</f>
        <v>#N/A</v>
      </c>
      <c r="BX228" s="612" t="e">
        <f>VLOOKUP(B228,'Decimal Point'!$D$2:$H$2,5,0)</f>
        <v>#N/A</v>
      </c>
      <c r="BY228" s="612" t="e">
        <f>VLOOKUP(B228,'Sankey Business Solutions'!$D$2:$H$3,5,0)</f>
        <v>#N/A</v>
      </c>
      <c r="BZ228" s="612" t="e">
        <f>VLOOKUP(B228,'Nangia &amp; Co LLP'!$D$2:$H$2,5,0)</f>
        <v>#N/A</v>
      </c>
      <c r="CA228" s="612" t="e">
        <f>VLOOKUP(B228,'FIS Solutions India Pvt Ltd'!$D$2:$H$2,5,0)</f>
        <v>#N/A</v>
      </c>
      <c r="CB228" s="612" t="e">
        <f>VLOOKUP(B228,'Delta Technology &amp; Management '!$D$2:$H$16,5,0)</f>
        <v>#N/A</v>
      </c>
      <c r="CC228" s="612" t="e">
        <f>VLOOKUP(B228,'Espoir Networks'!$D$3:$H$11,5,0)</f>
        <v>#N/A</v>
      </c>
      <c r="CD228" s="612" t="e">
        <f>VLOOKUP(B228,'Servosys Solution'!$D$3:$H$5,5,0)</f>
        <v>#N/A</v>
      </c>
      <c r="CE228" s="612" t="e">
        <f>VLOOKUP(B228,'Ribbon Communications'!$D$3:$H$4,5,0)</f>
        <v>#N/A</v>
      </c>
      <c r="CF228" s="612">
        <f t="shared" si="10"/>
        <v>0</v>
      </c>
      <c r="CG228" s="129" t="s">
        <v>4201</v>
      </c>
      <c r="CH228" s="129">
        <v>554641757647</v>
      </c>
      <c r="CI228" s="129" t="s">
        <v>134</v>
      </c>
      <c r="CJ228" s="129" t="s">
        <v>11739</v>
      </c>
      <c r="CK228" s="132">
        <v>42917</v>
      </c>
      <c r="CL228" s="129">
        <v>2021</v>
      </c>
      <c r="CM228" s="128" t="s">
        <v>11980</v>
      </c>
      <c r="CN228" s="129">
        <v>437</v>
      </c>
      <c r="CO228" s="133">
        <v>87.4</v>
      </c>
      <c r="CP228" s="129">
        <v>2015</v>
      </c>
      <c r="CQ228" s="129" t="s">
        <v>276</v>
      </c>
      <c r="CR228" s="128" t="s">
        <v>2664</v>
      </c>
      <c r="CS228" s="129">
        <v>453</v>
      </c>
      <c r="CT228" s="133">
        <v>69.69</v>
      </c>
      <c r="CU228" s="129">
        <v>2017</v>
      </c>
      <c r="CV228" s="129" t="s">
        <v>79</v>
      </c>
      <c r="CW228" s="131" t="s">
        <v>295</v>
      </c>
      <c r="CX228" s="131" t="s">
        <v>295</v>
      </c>
      <c r="CY228" s="129" t="s">
        <v>295</v>
      </c>
      <c r="CZ228" s="129" t="s">
        <v>295</v>
      </c>
      <c r="DA228" s="129" t="s">
        <v>295</v>
      </c>
      <c r="DB228" s="129" t="s">
        <v>81</v>
      </c>
      <c r="DC228" s="129" t="s">
        <v>81</v>
      </c>
      <c r="DD228" s="129" t="s">
        <v>295</v>
      </c>
      <c r="DE228" s="129" t="s">
        <v>295</v>
      </c>
      <c r="DF228" s="129">
        <v>0</v>
      </c>
      <c r="DG228" s="134">
        <v>7.31</v>
      </c>
      <c r="DH228" s="134">
        <v>7.3</v>
      </c>
      <c r="DI228" s="134">
        <v>7.92</v>
      </c>
      <c r="DJ228" s="134">
        <v>7.83</v>
      </c>
      <c r="DK228" s="134">
        <v>7.7</v>
      </c>
      <c r="DL228" s="131"/>
      <c r="DM228" s="129">
        <v>7.6120000000000001</v>
      </c>
      <c r="DN228" s="129">
        <v>7.6120000000000001</v>
      </c>
      <c r="DO228" s="129"/>
      <c r="DP228" s="131" t="s">
        <v>138</v>
      </c>
      <c r="DQ228" s="129">
        <v>0</v>
      </c>
      <c r="DR228" s="129">
        <v>0</v>
      </c>
      <c r="DS228" s="129" t="s">
        <v>83</v>
      </c>
      <c r="DT228" s="129" t="s">
        <v>83</v>
      </c>
      <c r="DU228" s="129" t="s">
        <v>83</v>
      </c>
      <c r="DV228" s="129" t="s">
        <v>83</v>
      </c>
      <c r="DW228" s="131" t="s">
        <v>83</v>
      </c>
      <c r="DX228" s="131" t="s">
        <v>84</v>
      </c>
      <c r="DY228" s="131" t="s">
        <v>295</v>
      </c>
      <c r="DZ228" s="131" t="s">
        <v>4204</v>
      </c>
      <c r="EA228" s="131" t="s">
        <v>4205</v>
      </c>
      <c r="EB228" s="131" t="s">
        <v>4206</v>
      </c>
      <c r="EC228" s="131" t="s">
        <v>4207</v>
      </c>
      <c r="ED228" s="131" t="s">
        <v>89</v>
      </c>
      <c r="EE228" s="131" t="s">
        <v>295</v>
      </c>
      <c r="EF228" s="131" t="s">
        <v>4208</v>
      </c>
      <c r="EG228" s="131" t="s">
        <v>4209</v>
      </c>
      <c r="EH228" s="131" t="s">
        <v>4210</v>
      </c>
      <c r="EI228" s="131" t="s">
        <v>2814</v>
      </c>
      <c r="EJ228" s="135" t="s">
        <v>4211</v>
      </c>
      <c r="EK228" s="135" t="s">
        <v>4212</v>
      </c>
      <c r="EL228" s="131" t="s">
        <v>4213</v>
      </c>
      <c r="EM228" s="135" t="s">
        <v>4214</v>
      </c>
      <c r="EN228" s="131" t="s">
        <v>295</v>
      </c>
    </row>
    <row r="229" spans="1:144" ht="18" thickTop="1" thickBot="1">
      <c r="A229" s="575">
        <f t="shared" si="11"/>
        <v>228</v>
      </c>
      <c r="B229" s="572" t="s">
        <v>4216</v>
      </c>
      <c r="C229" s="600" t="s">
        <v>4217</v>
      </c>
      <c r="D229" s="570" t="s">
        <v>13209</v>
      </c>
      <c r="E229" s="568" t="str">
        <f t="shared" si="9"/>
        <v>Not Placed</v>
      </c>
      <c r="F229" s="570" t="s">
        <v>12495</v>
      </c>
      <c r="G229" s="570" t="s">
        <v>14084</v>
      </c>
      <c r="H229" s="131" t="str">
        <f>VLOOKUP(B229,ETRX1!C:E,3,0)</f>
        <v>Diploma  + Direct Second Year Engineering without live KT</v>
      </c>
      <c r="I229" s="610" t="s">
        <v>4218</v>
      </c>
      <c r="J229" s="572">
        <v>20</v>
      </c>
      <c r="K229" s="611" t="s">
        <v>4219</v>
      </c>
      <c r="L229" s="611" t="s">
        <v>73</v>
      </c>
      <c r="M229" s="611" t="s">
        <v>4220</v>
      </c>
      <c r="N229" s="612" t="s">
        <v>4215</v>
      </c>
      <c r="O229" s="612">
        <v>9869944609</v>
      </c>
      <c r="P229" s="612">
        <v>9833844609</v>
      </c>
      <c r="Q229" s="612" t="e">
        <f>VLOOKUP(B229,'TCS CON'!$D$1:$H$98,5,0)</f>
        <v>#N/A</v>
      </c>
      <c r="R229" s="612" t="e">
        <f>VLOOKUP(B229,LTI!$C$1:$H$46,6,0)</f>
        <v>#N/A</v>
      </c>
      <c r="S229" s="612" t="e">
        <f>VLOOKUP(B229,JARO!$E$2:$I$11,5,0)</f>
        <v>#N/A</v>
      </c>
      <c r="T229" s="612" t="e">
        <f>VLOOKUP(B229,Capgemini!$D$3:$H$78,5,0)</f>
        <v>#N/A</v>
      </c>
      <c r="U229" s="612" t="e">
        <f>VLOOKUP(B229,Carwale!$D$1:$H$4,5,0)</f>
        <v>#N/A</v>
      </c>
      <c r="V229" s="612" t="e">
        <f>VLOOKUP(B229,'Interactive Brokers'!E:I,5,0)</f>
        <v>#N/A</v>
      </c>
      <c r="W229" s="612" t="e">
        <f>VLOOKUP(B229,'REL Jio'!E:I,5,0)</f>
        <v>#N/A</v>
      </c>
      <c r="X229" s="612" t="e">
        <f>VLOOKUP(B229,'Sciative Sol'!E:I,5,0)</f>
        <v>#N/A</v>
      </c>
      <c r="Y229" s="612" t="e">
        <f>VLOOKUP(B229,'Hexaware Tech'!E:I,5,0)</f>
        <v>#N/A</v>
      </c>
      <c r="Z229" s="612" t="e">
        <f>VLOOKUP(B229,Axis!D:H,5,0)</f>
        <v>#N/A</v>
      </c>
      <c r="AA229" s="612" t="e">
        <f>VLOOKUP(B229,Ugam!$D$3:$H$26,5,0)</f>
        <v>#N/A</v>
      </c>
      <c r="AB229" s="612" t="e">
        <f>VLOOKUP(B229,Zeus!F:J,5,0)</f>
        <v>#N/A</v>
      </c>
      <c r="AC229" s="612" t="e">
        <f>VLOOKUP(B229,Montran!F:J,5,0)</f>
        <v>#N/A</v>
      </c>
      <c r="AD229" s="612" t="e">
        <f>VLOOKUP(B229,Endurance!H12:L12,5,0)</f>
        <v>#N/A</v>
      </c>
      <c r="AE229" s="612" t="e">
        <f>VLOOKUP(B229,'Swabhav Techlabs'!$F$1:$J$2,5,0)</f>
        <v>#N/A</v>
      </c>
      <c r="AF229" s="612" t="e">
        <f>VLOOKUP(B229,'Quality Kiosk'!$F$1:$J$18,5,0)</f>
        <v>#N/A</v>
      </c>
      <c r="AG229" s="612" t="e">
        <f>VLOOKUP(B229,'Lemon VB'!$F$1:$J$2,5,0)</f>
        <v>#N/A</v>
      </c>
      <c r="AH229" s="612" t="e">
        <f>VLOOKUP(B229,Gocomet!$E$1:$I$3,5,0)</f>
        <v>#N/A</v>
      </c>
      <c r="AI229" s="612" t="e">
        <f>VLOOKUP(B229,'Ingram Micro'!$E$1:$I$8,5,0)</f>
        <v>#N/A</v>
      </c>
      <c r="AJ229" s="612" t="e">
        <f>VLOOKUP(B229,'DePronto Infotech'!$E$1:$I$2,5,0)</f>
        <v>#N/A</v>
      </c>
      <c r="AK229" s="612" t="e">
        <f>VLOOKUP(B229,'Reliance Retail'!$E$1:$I$4,5,0)</f>
        <v>#N/A</v>
      </c>
      <c r="AL229" s="612" t="e">
        <f>VLOOKUP(B229,'Bright Champs'!$D$1:$H$13,5,0)</f>
        <v>#N/A</v>
      </c>
      <c r="AM229" s="612" t="e">
        <f>VLOOKUP(B229,Neosoft!$E$1:$I$12,5,0)</f>
        <v>#N/A</v>
      </c>
      <c r="AN229" s="612" t="e">
        <f>VLOOKUP(B229,Infosys!$E$1:$I$3,5,0)</f>
        <v>#N/A</v>
      </c>
      <c r="AO229" s="612" t="e">
        <f>VLOOKUP(B229,Cerelabs!$E$1:$I$5,5,0)</f>
        <v>#N/A</v>
      </c>
      <c r="AP229" s="612" t="e">
        <f>VLOOKUP(B229,'Neebal Technologies'!$D$1:$H$2,5,0)</f>
        <v>#N/A</v>
      </c>
      <c r="AQ229" s="612" t="e">
        <f>VLOOKUP(B229,'Vertiv Energy'!$D$1:$H$2,5,0)</f>
        <v>#N/A</v>
      </c>
      <c r="AR229" s="612" t="e">
        <f>VLOOKUP(B229,'Acidaes Solutions (CRMNEXT)'!$D$1:$H$3,5,0)</f>
        <v>#N/A</v>
      </c>
      <c r="AS229" s="612" t="e">
        <f>VLOOKUP(B229,Growisto!$D$1:$H$2,5,0)</f>
        <v>#N/A</v>
      </c>
      <c r="AT229" s="612" t="e">
        <f>VLOOKUP(B229,'9.9 Mediaworx - Digit'!$D$1:$H$2,5,0)</f>
        <v>#N/A</v>
      </c>
      <c r="AU229" s="612" t="e">
        <f>VLOOKUP(B229,'Vistaar systems Pvt Ltd'!$D$2:$H$3,5,0)</f>
        <v>#N/A</v>
      </c>
      <c r="AV229" s="612" t="e">
        <f>VLOOKUP(B229,'Course 5i'!$D$2:$H$11,5,0)</f>
        <v>#N/A</v>
      </c>
      <c r="AW229" s="612" t="e">
        <f>VLOOKUP(B229,'Radiant Appliances &amp; Electronic'!$D$1:$H$13,5,0)</f>
        <v>#N/A</v>
      </c>
      <c r="AX229" s="612" t="e">
        <f>VLOOKUP(B229,'Atos Global'!$D$3:$H$27,5,0)</f>
        <v>#N/A</v>
      </c>
      <c r="AY229" s="612" t="e">
        <f>VLOOKUP(B229,'Saama Technologies'!$D$1:$H$2,5,0)</f>
        <v>#N/A</v>
      </c>
      <c r="AZ229" s="612" t="e">
        <f>VLOOKUP(B229,'Multiplier Solutions'!$D$1:$H$2,5,0)</f>
        <v>#N/A</v>
      </c>
      <c r="BA229" s="612" t="e">
        <f>VLOOKUP(B229,GEP!$D$2:$H$5,5,0)</f>
        <v>#N/A</v>
      </c>
      <c r="BB229" s="612" t="e">
        <f>VLOOKUP(B229,Accenture!$D$1:$H$6,5,0)</f>
        <v>#N/A</v>
      </c>
      <c r="BC229" s="612" t="e">
        <f>VLOOKUP(B229,'Endurance International Group'!$D$1:$H$2,5,0)</f>
        <v>#N/A</v>
      </c>
      <c r="BD229" s="612" t="e">
        <f>VLOOKUP(B229,Newgen!$D$1:$H$2,5,0)</f>
        <v>#N/A</v>
      </c>
      <c r="BE229" s="612" t="e">
        <f>VLOOKUP(B229,'3D Incredible'!D229:H229,5,0)</f>
        <v>#N/A</v>
      </c>
      <c r="BF229" s="612" t="e">
        <f>VLOOKUP(B229,'Raja Software Labs'!$D$2:$H$2,5,0)</f>
        <v>#N/A</v>
      </c>
      <c r="BG229" s="612" t="e">
        <f>VLOOKUP(B229,Wipro!$D$1:$H$2,5,0)</f>
        <v>#N/A</v>
      </c>
      <c r="BH229" s="612" t="e">
        <f>VLOOKUP(B229,'Perch Technologies'!$D$2:$H$2,5,0)</f>
        <v>#N/A</v>
      </c>
      <c r="BI229" s="612" t="e">
        <f>VLOOKUP(B229,'Morning Star'!$D$1:$H$6,5,0)</f>
        <v>#N/A</v>
      </c>
      <c r="BJ229" s="612" t="e">
        <f>VLOOKUP(B229,Flexiloans!$D$1:$H$2,5,0)</f>
        <v>#N/A</v>
      </c>
      <c r="BK229" s="612" t="e">
        <f>VLOOKUP(B229,'Thirdware Solutions'!$D$1:$H$2,5,0)</f>
        <v>#N/A</v>
      </c>
      <c r="BL229" s="612" t="e">
        <f>VLOOKUP(B229,Tescom!$D$1:$H$8,5,0)</f>
        <v>#N/A</v>
      </c>
      <c r="BM229" s="612" t="e">
        <f>VLOOKUP(B229,'Cogno AI'!$D$1:$H$2,5,0)</f>
        <v>#N/A</v>
      </c>
      <c r="BN229" s="612" t="e">
        <f>VLOOKUP(B229,'ABM Knowledgeware'!$D$1:$H$2,5,0)</f>
        <v>#N/A</v>
      </c>
      <c r="BO229" s="612" t="e">
        <f>VLOOKUP(B229,'Concerto Software'!$D$1:$H$3,5,0)</f>
        <v>#N/A</v>
      </c>
      <c r="BP229" s="612" t="e">
        <f>VLOOKUP(B229,'My Captain'!$D$1:$H$4,5,0)</f>
        <v>#N/A</v>
      </c>
      <c r="BQ229" s="612" t="e">
        <f>VLOOKUP(B229,'Finoux Solutions'!$D$2:$H$4,5,0)</f>
        <v>#N/A</v>
      </c>
      <c r="BR229" s="612" t="e">
        <f>VLOOKUP(B229,'MITR Learning'!$D$1:$H$2,5,0)</f>
        <v>#N/A</v>
      </c>
      <c r="BS229" s="612" t="e">
        <f>VLOOKUP(B229,Nucsoft!$D$2:$H$6,5,0)</f>
        <v>#N/A</v>
      </c>
      <c r="BT229" s="612" t="e">
        <f>VLOOKUP(B229,'Paras Cadd'!$D$1:$H$2,5,0)</f>
        <v>#N/A</v>
      </c>
      <c r="BU229" s="612" t="e">
        <f>VLOOKUP(B229,'ICICI Securities'!$D$1:$H$2,5,0)</f>
        <v>#N/A</v>
      </c>
      <c r="BV229" s="612" t="e">
        <f>VLOOKUP(B229,'Citius Tech'!$D$2:$H$5,5,0)</f>
        <v>#N/A</v>
      </c>
      <c r="BW229" s="612" t="e">
        <f>VLOOKUP(B229,'Buzzy Brains'!$D$2:$H$2,5,0)</f>
        <v>#N/A</v>
      </c>
      <c r="BX229" s="612" t="e">
        <f>VLOOKUP(B229,'Decimal Point'!$D$2:$H$2,5,0)</f>
        <v>#N/A</v>
      </c>
      <c r="BY229" s="612" t="e">
        <f>VLOOKUP(B229,'Sankey Business Solutions'!$D$2:$H$3,5,0)</f>
        <v>#N/A</v>
      </c>
      <c r="BZ229" s="612" t="e">
        <f>VLOOKUP(B229,'Nangia &amp; Co LLP'!$D$2:$H$2,5,0)</f>
        <v>#N/A</v>
      </c>
      <c r="CA229" s="612" t="e">
        <f>VLOOKUP(B229,'FIS Solutions India Pvt Ltd'!$D$2:$H$2,5,0)</f>
        <v>#N/A</v>
      </c>
      <c r="CB229" s="612" t="e">
        <f>VLOOKUP(B229,'Delta Technology &amp; Management '!$D$2:$H$16,5,0)</f>
        <v>#N/A</v>
      </c>
      <c r="CC229" s="612" t="e">
        <f>VLOOKUP(B229,'Espoir Networks'!$D$3:$H$11,5,0)</f>
        <v>#N/A</v>
      </c>
      <c r="CD229" s="612" t="e">
        <f>VLOOKUP(B229,'Servosys Solution'!$D$3:$H$5,5,0)</f>
        <v>#N/A</v>
      </c>
      <c r="CE229" s="612" t="e">
        <f>VLOOKUP(B229,'Ribbon Communications'!$D$3:$H$4,5,0)</f>
        <v>#N/A</v>
      </c>
      <c r="CF229" s="612">
        <f t="shared" si="10"/>
        <v>0</v>
      </c>
      <c r="CG229" s="129" t="s">
        <v>4221</v>
      </c>
      <c r="CH229" s="129">
        <v>531585154310</v>
      </c>
      <c r="CI229" s="129" t="s">
        <v>134</v>
      </c>
      <c r="CJ229" s="129" t="s">
        <v>11740</v>
      </c>
      <c r="CK229" s="132">
        <v>43282</v>
      </c>
      <c r="CL229" s="129">
        <v>2021</v>
      </c>
      <c r="CM229" s="128" t="s">
        <v>4222</v>
      </c>
      <c r="CN229" s="129">
        <v>447</v>
      </c>
      <c r="CO229" s="133">
        <v>89.4</v>
      </c>
      <c r="CP229" s="129">
        <v>2015</v>
      </c>
      <c r="CQ229" s="129" t="s">
        <v>79</v>
      </c>
      <c r="CR229" s="128" t="s">
        <v>295</v>
      </c>
      <c r="CS229" s="129" t="s">
        <v>81</v>
      </c>
      <c r="CT229" s="133" t="s">
        <v>81</v>
      </c>
      <c r="CU229" s="129" t="s">
        <v>81</v>
      </c>
      <c r="CV229" s="129" t="s">
        <v>109</v>
      </c>
      <c r="CW229" s="131" t="s">
        <v>3188</v>
      </c>
      <c r="CX229" s="131" t="s">
        <v>4223</v>
      </c>
      <c r="CY229" s="129">
        <v>1030</v>
      </c>
      <c r="CZ229" s="129">
        <v>69.83</v>
      </c>
      <c r="DA229" s="129">
        <v>2018</v>
      </c>
      <c r="DB229" s="129" t="s">
        <v>112</v>
      </c>
      <c r="DC229" s="129" t="s">
        <v>113</v>
      </c>
      <c r="DD229" s="129">
        <v>72.16</v>
      </c>
      <c r="DE229" s="129">
        <v>72.209999999999994</v>
      </c>
      <c r="DF229" s="129">
        <v>1</v>
      </c>
      <c r="DG229" s="131" t="s">
        <v>81</v>
      </c>
      <c r="DH229" s="131" t="s">
        <v>81</v>
      </c>
      <c r="DI229" s="134">
        <v>9.08</v>
      </c>
      <c r="DJ229" s="134">
        <v>9.7200000000000006</v>
      </c>
      <c r="DK229" s="134">
        <v>9.4</v>
      </c>
      <c r="DL229" s="131"/>
      <c r="DM229" s="129">
        <v>28.2</v>
      </c>
      <c r="DN229" s="129">
        <v>9.4</v>
      </c>
      <c r="DO229" s="129"/>
      <c r="DP229" s="131" t="s">
        <v>114</v>
      </c>
      <c r="DQ229" s="129">
        <v>0</v>
      </c>
      <c r="DR229" s="129">
        <v>0</v>
      </c>
      <c r="DS229" s="129" t="s">
        <v>83</v>
      </c>
      <c r="DT229" s="129" t="s">
        <v>83</v>
      </c>
      <c r="DU229" s="129" t="s">
        <v>83</v>
      </c>
      <c r="DV229" s="129" t="s">
        <v>83</v>
      </c>
      <c r="DW229" s="131" t="s">
        <v>83</v>
      </c>
      <c r="DX229" s="131" t="s">
        <v>84</v>
      </c>
      <c r="DY229" s="131" t="s">
        <v>81</v>
      </c>
      <c r="DZ229" s="131" t="s">
        <v>4224</v>
      </c>
      <c r="EA229" s="131" t="s">
        <v>86</v>
      </c>
      <c r="EB229" s="131" t="s">
        <v>4225</v>
      </c>
      <c r="EC229" s="131" t="s">
        <v>88</v>
      </c>
      <c r="ED229" s="131" t="s">
        <v>89</v>
      </c>
      <c r="EE229" s="131" t="s">
        <v>4226</v>
      </c>
      <c r="EF229" s="131" t="s">
        <v>4227</v>
      </c>
      <c r="EG229" s="131" t="s">
        <v>4228</v>
      </c>
      <c r="EH229" s="131" t="s">
        <v>81</v>
      </c>
      <c r="EI229" s="131" t="s">
        <v>4229</v>
      </c>
      <c r="EJ229" s="135" t="s">
        <v>4230</v>
      </c>
      <c r="EK229" s="135" t="s">
        <v>4231</v>
      </c>
      <c r="EL229" s="135" t="s">
        <v>4232</v>
      </c>
      <c r="EM229" s="135" t="s">
        <v>4233</v>
      </c>
      <c r="EN229" s="131" t="s">
        <v>4234</v>
      </c>
    </row>
    <row r="230" spans="1:144" ht="18" thickTop="1" thickBot="1">
      <c r="A230" s="575">
        <f t="shared" si="11"/>
        <v>229</v>
      </c>
      <c r="B230" s="572" t="s">
        <v>4588</v>
      </c>
      <c r="C230" s="600" t="s">
        <v>4589</v>
      </c>
      <c r="D230" s="570" t="s">
        <v>13209</v>
      </c>
      <c r="E230" s="568" t="str">
        <f t="shared" si="9"/>
        <v>Placed</v>
      </c>
      <c r="F230" s="570" t="s">
        <v>12495</v>
      </c>
      <c r="G230" s="570" t="s">
        <v>14084</v>
      </c>
      <c r="H230" s="131" t="str">
        <f>VLOOKUP(B230,ETRX1!C:E,3,0)</f>
        <v>Diploma  + Direct Second Year Engineering without live KT</v>
      </c>
      <c r="I230" s="610">
        <v>35558</v>
      </c>
      <c r="J230" s="572">
        <v>22</v>
      </c>
      <c r="K230" s="611" t="s">
        <v>4590</v>
      </c>
      <c r="L230" s="611" t="s">
        <v>73</v>
      </c>
      <c r="M230" s="611" t="s">
        <v>4591</v>
      </c>
      <c r="N230" s="612" t="s">
        <v>4592</v>
      </c>
      <c r="O230" s="612">
        <v>9930086476</v>
      </c>
      <c r="P230" s="612">
        <v>8286717186</v>
      </c>
      <c r="Q230" s="612" t="e">
        <f>VLOOKUP(B230,'TCS CON'!$D$1:$H$98,5,0)</f>
        <v>#N/A</v>
      </c>
      <c r="R230" s="612">
        <f>VLOOKUP(B230,LTI!$C$1:$H$46,6,0)</f>
        <v>1000000</v>
      </c>
      <c r="S230" s="612" t="e">
        <f>VLOOKUP(B230,JARO!$E$2:$I$11,5,0)</f>
        <v>#N/A</v>
      </c>
      <c r="T230" s="612" t="e">
        <f>VLOOKUP(B230,Capgemini!$D$3:$H$78,5,0)</f>
        <v>#N/A</v>
      </c>
      <c r="U230" s="612" t="e">
        <f>VLOOKUP(B230,Carwale!$D$1:$H$4,5,0)</f>
        <v>#N/A</v>
      </c>
      <c r="V230" s="612" t="e">
        <f>VLOOKUP(B230,'Interactive Brokers'!E:I,5,0)</f>
        <v>#N/A</v>
      </c>
      <c r="W230" s="612" t="e">
        <f>VLOOKUP(B230,'REL Jio'!E:I,5,0)</f>
        <v>#N/A</v>
      </c>
      <c r="X230" s="612" t="e">
        <f>VLOOKUP(B230,'Sciative Sol'!E:I,5,0)</f>
        <v>#N/A</v>
      </c>
      <c r="Y230" s="612" t="e">
        <f>VLOOKUP(B230,'Hexaware Tech'!E:I,5,0)</f>
        <v>#N/A</v>
      </c>
      <c r="Z230" s="612" t="e">
        <f>VLOOKUP(B230,Axis!D:H,5,0)</f>
        <v>#N/A</v>
      </c>
      <c r="AA230" s="612">
        <f>VLOOKUP(B230,Ugam!$D$3:$H$26,5,0)</f>
        <v>250000</v>
      </c>
      <c r="AB230" s="612" t="e">
        <f>VLOOKUP(B230,Zeus!F:J,5,0)</f>
        <v>#N/A</v>
      </c>
      <c r="AC230" s="612" t="e">
        <f>VLOOKUP(B230,Montran!F:J,5,0)</f>
        <v>#N/A</v>
      </c>
      <c r="AD230" s="612" t="e">
        <f>VLOOKUP(B230,Endurance!H13:L13,5,0)</f>
        <v>#N/A</v>
      </c>
      <c r="AE230" s="612" t="e">
        <f>VLOOKUP(B230,'Swabhav Techlabs'!$F$1:$J$2,5,0)</f>
        <v>#N/A</v>
      </c>
      <c r="AF230" s="612" t="e">
        <f>VLOOKUP(B230,'Quality Kiosk'!$F$1:$J$18,5,0)</f>
        <v>#N/A</v>
      </c>
      <c r="AG230" s="612" t="e">
        <f>VLOOKUP(B230,'Lemon VB'!$F$1:$J$2,5,0)</f>
        <v>#N/A</v>
      </c>
      <c r="AH230" s="612" t="e">
        <f>VLOOKUP(B230,Gocomet!$E$1:$I$3,5,0)</f>
        <v>#N/A</v>
      </c>
      <c r="AI230" s="612" t="e">
        <f>VLOOKUP(B230,'Ingram Micro'!$E$1:$I$8,5,0)</f>
        <v>#N/A</v>
      </c>
      <c r="AJ230" s="612" t="e">
        <f>VLOOKUP(B230,'DePronto Infotech'!$E$1:$I$2,5,0)</f>
        <v>#N/A</v>
      </c>
      <c r="AK230" s="612" t="e">
        <f>VLOOKUP(B230,'Reliance Retail'!$E$1:$I$4,5,0)</f>
        <v>#N/A</v>
      </c>
      <c r="AL230" s="612" t="e">
        <f>VLOOKUP(B230,'Bright Champs'!$D$1:$H$13,5,0)</f>
        <v>#N/A</v>
      </c>
      <c r="AM230" s="612" t="e">
        <f>VLOOKUP(B230,Neosoft!$E$1:$I$12,5,0)</f>
        <v>#N/A</v>
      </c>
      <c r="AN230" s="612" t="e">
        <f>VLOOKUP(B230,Infosys!$E$1:$I$3,5,0)</f>
        <v>#N/A</v>
      </c>
      <c r="AO230" s="612" t="e">
        <f>VLOOKUP(B230,Cerelabs!$E$1:$I$5,5,0)</f>
        <v>#N/A</v>
      </c>
      <c r="AP230" s="612" t="e">
        <f>VLOOKUP(B230,'Neebal Technologies'!$D$1:$H$2,5,0)</f>
        <v>#N/A</v>
      </c>
      <c r="AQ230" s="612" t="e">
        <f>VLOOKUP(B230,'Vertiv Energy'!$D$1:$H$2,5,0)</f>
        <v>#N/A</v>
      </c>
      <c r="AR230" s="612" t="e">
        <f>VLOOKUP(B230,'Acidaes Solutions (CRMNEXT)'!$D$1:$H$3,5,0)</f>
        <v>#N/A</v>
      </c>
      <c r="AS230" s="612" t="e">
        <f>VLOOKUP(B230,Growisto!$D$1:$H$2,5,0)</f>
        <v>#N/A</v>
      </c>
      <c r="AT230" s="612" t="e">
        <f>VLOOKUP(B230,'9.9 Mediaworx - Digit'!$D$1:$H$2,5,0)</f>
        <v>#N/A</v>
      </c>
      <c r="AU230" s="612" t="e">
        <f>VLOOKUP(B230,'Vistaar systems Pvt Ltd'!$D$2:$H$3,5,0)</f>
        <v>#N/A</v>
      </c>
      <c r="AV230" s="612" t="e">
        <f>VLOOKUP(B230,'Course 5i'!$D$2:$H$11,5,0)</f>
        <v>#N/A</v>
      </c>
      <c r="AW230" s="612" t="e">
        <f>VLOOKUP(B230,'Radiant Appliances &amp; Electronic'!$D$1:$H$13,5,0)</f>
        <v>#N/A</v>
      </c>
      <c r="AX230" s="612" t="e">
        <f>VLOOKUP(B230,'Atos Global'!$D$3:$H$27,5,0)</f>
        <v>#N/A</v>
      </c>
      <c r="AY230" s="612" t="e">
        <f>VLOOKUP(B230,'Saama Technologies'!$D$1:$H$2,5,0)</f>
        <v>#N/A</v>
      </c>
      <c r="AZ230" s="612" t="e">
        <f>VLOOKUP(B230,'Multiplier Solutions'!$D$1:$H$2,5,0)</f>
        <v>#N/A</v>
      </c>
      <c r="BA230" s="612" t="e">
        <f>VLOOKUP(B230,GEP!$D$2:$H$5,5,0)</f>
        <v>#N/A</v>
      </c>
      <c r="BB230" s="612" t="e">
        <f>VLOOKUP(B230,Accenture!$D$1:$H$6,5,0)</f>
        <v>#N/A</v>
      </c>
      <c r="BC230" s="612" t="e">
        <f>VLOOKUP(B230,'Endurance International Group'!$D$1:$H$2,5,0)</f>
        <v>#N/A</v>
      </c>
      <c r="BD230" s="612" t="e">
        <f>VLOOKUP(B230,Newgen!$D$1:$H$2,5,0)</f>
        <v>#N/A</v>
      </c>
      <c r="BE230" s="612" t="e">
        <f>VLOOKUP(B230,'3D Incredible'!D230:H230,5,0)</f>
        <v>#N/A</v>
      </c>
      <c r="BF230" s="612" t="e">
        <f>VLOOKUP(B230,'Raja Software Labs'!$D$2:$H$2,5,0)</f>
        <v>#N/A</v>
      </c>
      <c r="BG230" s="612" t="e">
        <f>VLOOKUP(B230,Wipro!$D$1:$H$2,5,0)</f>
        <v>#N/A</v>
      </c>
      <c r="BH230" s="612" t="e">
        <f>VLOOKUP(B230,'Perch Technologies'!$D$2:$H$2,5,0)</f>
        <v>#N/A</v>
      </c>
      <c r="BI230" s="612" t="e">
        <f>VLOOKUP(B230,'Morning Star'!$D$1:$H$6,5,0)</f>
        <v>#N/A</v>
      </c>
      <c r="BJ230" s="612" t="e">
        <f>VLOOKUP(B230,Flexiloans!$D$1:$H$2,5,0)</f>
        <v>#N/A</v>
      </c>
      <c r="BK230" s="612" t="e">
        <f>VLOOKUP(B230,'Thirdware Solutions'!$D$1:$H$2,5,0)</f>
        <v>#N/A</v>
      </c>
      <c r="BL230" s="612" t="e">
        <f>VLOOKUP(B230,Tescom!$D$1:$H$8,5,0)</f>
        <v>#N/A</v>
      </c>
      <c r="BM230" s="612" t="e">
        <f>VLOOKUP(B230,'Cogno AI'!$D$1:$H$2,5,0)</f>
        <v>#N/A</v>
      </c>
      <c r="BN230" s="612" t="e">
        <f>VLOOKUP(B230,'ABM Knowledgeware'!$D$1:$H$2,5,0)</f>
        <v>#N/A</v>
      </c>
      <c r="BO230" s="612" t="e">
        <f>VLOOKUP(B230,'Concerto Software'!$D$1:$H$3,5,0)</f>
        <v>#N/A</v>
      </c>
      <c r="BP230" s="612" t="e">
        <f>VLOOKUP(B230,'My Captain'!$D$1:$H$4,5,0)</f>
        <v>#N/A</v>
      </c>
      <c r="BQ230" s="612" t="e">
        <f>VLOOKUP(B230,'Finoux Solutions'!$D$2:$H$4,5,0)</f>
        <v>#N/A</v>
      </c>
      <c r="BR230" s="612" t="e">
        <f>VLOOKUP(B230,'MITR Learning'!$D$1:$H$2,5,0)</f>
        <v>#N/A</v>
      </c>
      <c r="BS230" s="612" t="e">
        <f>VLOOKUP(B230,Nucsoft!$D$2:$H$6,5,0)</f>
        <v>#N/A</v>
      </c>
      <c r="BT230" s="612" t="e">
        <f>VLOOKUP(B230,'Paras Cadd'!$D$1:$H$2,5,0)</f>
        <v>#N/A</v>
      </c>
      <c r="BU230" s="612" t="e">
        <f>VLOOKUP(B230,'ICICI Securities'!$D$1:$H$2,5,0)</f>
        <v>#N/A</v>
      </c>
      <c r="BV230" s="612" t="e">
        <f>VLOOKUP(B230,'Citius Tech'!$D$2:$H$5,5,0)</f>
        <v>#N/A</v>
      </c>
      <c r="BW230" s="612" t="e">
        <f>VLOOKUP(B230,'Buzzy Brains'!$D$2:$H$2,5,0)</f>
        <v>#N/A</v>
      </c>
      <c r="BX230" s="612" t="e">
        <f>VLOOKUP(B230,'Decimal Point'!$D$2:$H$2,5,0)</f>
        <v>#N/A</v>
      </c>
      <c r="BY230" s="612" t="e">
        <f>VLOOKUP(B230,'Sankey Business Solutions'!$D$2:$H$3,5,0)</f>
        <v>#N/A</v>
      </c>
      <c r="BZ230" s="612" t="e">
        <f>VLOOKUP(B230,'Nangia &amp; Co LLP'!$D$2:$H$2,5,0)</f>
        <v>#N/A</v>
      </c>
      <c r="CA230" s="612" t="e">
        <f>VLOOKUP(B230,'FIS Solutions India Pvt Ltd'!$D$2:$H$2,5,0)</f>
        <v>#N/A</v>
      </c>
      <c r="CB230" s="612" t="e">
        <f>VLOOKUP(B230,'Delta Technology &amp; Management '!$D$2:$H$16,5,0)</f>
        <v>#N/A</v>
      </c>
      <c r="CC230" s="612" t="e">
        <f>VLOOKUP(B230,'Espoir Networks'!$D$3:$H$11,5,0)</f>
        <v>#N/A</v>
      </c>
      <c r="CD230" s="612" t="e">
        <f>VLOOKUP(B230,'Servosys Solution'!$D$3:$H$5,5,0)</f>
        <v>#N/A</v>
      </c>
      <c r="CE230" s="612" t="e">
        <f>VLOOKUP(B230,'Ribbon Communications'!$D$3:$H$4,5,0)</f>
        <v>#N/A</v>
      </c>
      <c r="CF230" s="612">
        <f t="shared" si="10"/>
        <v>2</v>
      </c>
      <c r="CG230" s="129" t="s">
        <v>4593</v>
      </c>
      <c r="CH230" s="129">
        <v>795142207334</v>
      </c>
      <c r="CI230" s="129" t="s">
        <v>134</v>
      </c>
      <c r="CJ230" s="129" t="s">
        <v>11740</v>
      </c>
      <c r="CK230" s="132">
        <v>43282</v>
      </c>
      <c r="CL230" s="129">
        <v>2021</v>
      </c>
      <c r="CM230" s="128" t="s">
        <v>4594</v>
      </c>
      <c r="CN230" s="129">
        <v>400</v>
      </c>
      <c r="CO230" s="133">
        <v>72.73</v>
      </c>
      <c r="CP230" s="129">
        <v>2013</v>
      </c>
      <c r="CQ230" s="129" t="s">
        <v>79</v>
      </c>
      <c r="CR230" s="128" t="s">
        <v>4595</v>
      </c>
      <c r="CS230" s="129">
        <v>337</v>
      </c>
      <c r="CT230" s="133">
        <v>51.85</v>
      </c>
      <c r="CU230" s="129">
        <v>2015</v>
      </c>
      <c r="CV230" s="129" t="s">
        <v>79</v>
      </c>
      <c r="CW230" s="131" t="s">
        <v>1002</v>
      </c>
      <c r="CX230" s="131" t="s">
        <v>229</v>
      </c>
      <c r="CY230" s="129">
        <v>884</v>
      </c>
      <c r="CZ230" s="129">
        <v>70.72</v>
      </c>
      <c r="DA230" s="129">
        <v>2018</v>
      </c>
      <c r="DB230" s="129" t="s">
        <v>112</v>
      </c>
      <c r="DC230" s="129" t="s">
        <v>113</v>
      </c>
      <c r="DD230" s="129" t="s">
        <v>81</v>
      </c>
      <c r="DE230" s="129" t="s">
        <v>81</v>
      </c>
      <c r="DF230" s="129">
        <v>4</v>
      </c>
      <c r="DG230" s="131" t="s">
        <v>81</v>
      </c>
      <c r="DH230" s="131" t="s">
        <v>81</v>
      </c>
      <c r="DI230" s="134">
        <v>6.0384000000000002</v>
      </c>
      <c r="DJ230" s="134">
        <v>6.2412999999999998</v>
      </c>
      <c r="DK230" s="134">
        <v>6.7037000000000004</v>
      </c>
      <c r="DL230" s="134">
        <v>7.76</v>
      </c>
      <c r="DM230" s="129">
        <v>26.73</v>
      </c>
      <c r="DN230" s="129">
        <v>6.6825000000000001</v>
      </c>
      <c r="DO230" s="129"/>
      <c r="DP230" s="131" t="s">
        <v>338</v>
      </c>
      <c r="DQ230" s="129">
        <v>0</v>
      </c>
      <c r="DR230" s="129">
        <v>2</v>
      </c>
      <c r="DS230" s="129" t="s">
        <v>83</v>
      </c>
      <c r="DT230" s="129" t="s">
        <v>83</v>
      </c>
      <c r="DU230" s="129" t="s">
        <v>83</v>
      </c>
      <c r="DV230" s="129" t="s">
        <v>83</v>
      </c>
      <c r="DW230" s="131" t="s">
        <v>83</v>
      </c>
      <c r="DX230" s="131" t="s">
        <v>84</v>
      </c>
      <c r="DY230" s="131" t="s">
        <v>81</v>
      </c>
      <c r="DZ230" s="131" t="s">
        <v>4596</v>
      </c>
      <c r="EA230" s="131" t="s">
        <v>4597</v>
      </c>
      <c r="EB230" s="131" t="s">
        <v>4598</v>
      </c>
      <c r="EC230" s="131" t="s">
        <v>317</v>
      </c>
      <c r="ED230" s="131" t="s">
        <v>89</v>
      </c>
      <c r="EE230" s="131" t="s">
        <v>4599</v>
      </c>
      <c r="EF230" s="131" t="s">
        <v>4600</v>
      </c>
      <c r="EG230" s="131" t="s">
        <v>4601</v>
      </c>
      <c r="EH230" s="131" t="s">
        <v>4602</v>
      </c>
      <c r="EI230" s="131" t="s">
        <v>4603</v>
      </c>
      <c r="EJ230" s="135" t="s">
        <v>4604</v>
      </c>
      <c r="EK230" s="135" t="s">
        <v>4605</v>
      </c>
      <c r="EL230" s="135" t="s">
        <v>4606</v>
      </c>
      <c r="EM230" s="135" t="s">
        <v>4607</v>
      </c>
      <c r="EN230" s="131" t="s">
        <v>81</v>
      </c>
    </row>
    <row r="231" spans="1:144" ht="18" thickTop="1" thickBot="1">
      <c r="A231" s="575">
        <f t="shared" si="11"/>
        <v>230</v>
      </c>
      <c r="B231" s="572" t="s">
        <v>4763</v>
      </c>
      <c r="C231" s="600" t="s">
        <v>13051</v>
      </c>
      <c r="D231" s="570" t="s">
        <v>13208</v>
      </c>
      <c r="E231" s="568" t="str">
        <f t="shared" si="9"/>
        <v>Placed</v>
      </c>
      <c r="F231" s="570" t="s">
        <v>12495</v>
      </c>
      <c r="G231" s="570" t="s">
        <v>14084</v>
      </c>
      <c r="H231" s="131" t="str">
        <f>VLOOKUP(B231,ETRX1!C:E,3,0)</f>
        <v>12th + Engineering without live KT</v>
      </c>
      <c r="I231" s="610" t="s">
        <v>4765</v>
      </c>
      <c r="J231" s="572">
        <v>20</v>
      </c>
      <c r="K231" s="611" t="s">
        <v>4766</v>
      </c>
      <c r="L231" s="611" t="s">
        <v>73</v>
      </c>
      <c r="M231" s="611" t="s">
        <v>4767</v>
      </c>
      <c r="N231" s="612" t="s">
        <v>4762</v>
      </c>
      <c r="O231" s="612">
        <v>9821220269</v>
      </c>
      <c r="P231" s="612">
        <v>9821220430</v>
      </c>
      <c r="Q231" s="612" t="e">
        <f>VLOOKUP(B231,'TCS CON'!$D$1:$H$98,5,0)</f>
        <v>#N/A</v>
      </c>
      <c r="R231" s="612" t="e">
        <f>VLOOKUP(B231,LTI!$C$1:$H$46,6,0)</f>
        <v>#N/A</v>
      </c>
      <c r="S231" s="612" t="e">
        <f>VLOOKUP(B231,JARO!$E$2:$I$11,5,0)</f>
        <v>#N/A</v>
      </c>
      <c r="T231" s="612" t="e">
        <f>VLOOKUP(B231,Capgemini!$D$3:$H$78,5,0)</f>
        <v>#N/A</v>
      </c>
      <c r="U231" s="612" t="e">
        <f>VLOOKUP(B231,Carwale!$D$1:$H$4,5,0)</f>
        <v>#N/A</v>
      </c>
      <c r="V231" s="612" t="e">
        <f>VLOOKUP(B231,'Interactive Brokers'!E:I,5,0)</f>
        <v>#N/A</v>
      </c>
      <c r="W231" s="612" t="e">
        <f>VLOOKUP(B231,'REL Jio'!E:I,5,0)</f>
        <v>#N/A</v>
      </c>
      <c r="X231" s="612" t="e">
        <f>VLOOKUP(B231,'Sciative Sol'!E:I,5,0)</f>
        <v>#N/A</v>
      </c>
      <c r="Y231" s="612" t="e">
        <f>VLOOKUP(B231,'Hexaware Tech'!E:I,5,0)</f>
        <v>#N/A</v>
      </c>
      <c r="Z231" s="612" t="e">
        <f>VLOOKUP(B231,Axis!D:H,5,0)</f>
        <v>#N/A</v>
      </c>
      <c r="AA231" s="612" t="e">
        <f>VLOOKUP(B231,Ugam!$D$3:$H$26,5,0)</f>
        <v>#N/A</v>
      </c>
      <c r="AB231" s="612" t="e">
        <f>VLOOKUP(B231,Zeus!F:J,5,0)</f>
        <v>#N/A</v>
      </c>
      <c r="AC231" s="612" t="e">
        <f>VLOOKUP(B231,Montran!F:J,5,0)</f>
        <v>#N/A</v>
      </c>
      <c r="AD231" s="612" t="e">
        <f>VLOOKUP(B231,Endurance!H14:L14,5,0)</f>
        <v>#N/A</v>
      </c>
      <c r="AE231" s="612" t="e">
        <f>VLOOKUP(B231,'Swabhav Techlabs'!$F$1:$J$2,5,0)</f>
        <v>#N/A</v>
      </c>
      <c r="AF231" s="612" t="e">
        <f>VLOOKUP(B231,'Quality Kiosk'!$F$1:$J$18,5,0)</f>
        <v>#N/A</v>
      </c>
      <c r="AG231" s="612" t="e">
        <f>VLOOKUP(B231,'Lemon VB'!$F$1:$J$2,5,0)</f>
        <v>#N/A</v>
      </c>
      <c r="AH231" s="612" t="e">
        <f>VLOOKUP(B231,Gocomet!$E$1:$I$3,5,0)</f>
        <v>#N/A</v>
      </c>
      <c r="AI231" s="612" t="e">
        <f>VLOOKUP(B231,'Ingram Micro'!$E$1:$I$8,5,0)</f>
        <v>#N/A</v>
      </c>
      <c r="AJ231" s="612" t="e">
        <f>VLOOKUP(B231,'DePronto Infotech'!$E$1:$I$2,5,0)</f>
        <v>#N/A</v>
      </c>
      <c r="AK231" s="612" t="e">
        <f>VLOOKUP(B231,'Reliance Retail'!$E$1:$I$4,5,0)</f>
        <v>#N/A</v>
      </c>
      <c r="AL231" s="612" t="e">
        <f>VLOOKUP(B231,'Bright Champs'!$D$1:$H$13,5,0)</f>
        <v>#N/A</v>
      </c>
      <c r="AM231" s="612" t="e">
        <f>VLOOKUP(B231,Neosoft!$E$1:$I$12,5,0)</f>
        <v>#N/A</v>
      </c>
      <c r="AN231" s="612" t="e">
        <f>VLOOKUP(B231,Infosys!$E$1:$I$3,5,0)</f>
        <v>#N/A</v>
      </c>
      <c r="AO231" s="612" t="e">
        <f>VLOOKUP(B231,Cerelabs!$E$1:$I$5,5,0)</f>
        <v>#N/A</v>
      </c>
      <c r="AP231" s="612" t="e">
        <f>VLOOKUP(B231,'Neebal Technologies'!$D$1:$H$2,5,0)</f>
        <v>#N/A</v>
      </c>
      <c r="AQ231" s="612" t="e">
        <f>VLOOKUP(B231,'Vertiv Energy'!$D$1:$H$2,5,0)</f>
        <v>#N/A</v>
      </c>
      <c r="AR231" s="612">
        <f>VLOOKUP(B231,'Acidaes Solutions (CRMNEXT)'!$D$1:$H$3,5,0)</f>
        <v>400000</v>
      </c>
      <c r="AS231" s="612" t="e">
        <f>VLOOKUP(B231,Growisto!$D$1:$H$2,5,0)</f>
        <v>#N/A</v>
      </c>
      <c r="AT231" s="612" t="e">
        <f>VLOOKUP(B231,'9.9 Mediaworx - Digit'!$D$1:$H$2,5,0)</f>
        <v>#N/A</v>
      </c>
      <c r="AU231" s="612" t="e">
        <f>VLOOKUP(B231,'Vistaar systems Pvt Ltd'!$D$2:$H$3,5,0)</f>
        <v>#N/A</v>
      </c>
      <c r="AV231" s="612" t="e">
        <f>VLOOKUP(B231,'Course 5i'!$D$2:$H$11,5,0)</f>
        <v>#N/A</v>
      </c>
      <c r="AW231" s="612" t="e">
        <f>VLOOKUP(B231,'Radiant Appliances &amp; Electronic'!$D$1:$H$13,5,0)</f>
        <v>#N/A</v>
      </c>
      <c r="AX231" s="612" t="e">
        <f>VLOOKUP(B231,'Atos Global'!$D$3:$H$27,5,0)</f>
        <v>#N/A</v>
      </c>
      <c r="AY231" s="612" t="e">
        <f>VLOOKUP(B231,'Saama Technologies'!$D$1:$H$2,5,0)</f>
        <v>#N/A</v>
      </c>
      <c r="AZ231" s="612" t="e">
        <f>VLOOKUP(B231,'Multiplier Solutions'!$D$1:$H$2,5,0)</f>
        <v>#N/A</v>
      </c>
      <c r="BA231" s="612" t="e">
        <f>VLOOKUP(B231,GEP!$D$2:$H$5,5,0)</f>
        <v>#N/A</v>
      </c>
      <c r="BB231" s="612" t="e">
        <f>VLOOKUP(B231,Accenture!$D$1:$H$6,5,0)</f>
        <v>#N/A</v>
      </c>
      <c r="BC231" s="612" t="e">
        <f>VLOOKUP(B231,'Endurance International Group'!$D$1:$H$2,5,0)</f>
        <v>#N/A</v>
      </c>
      <c r="BD231" s="612" t="e">
        <f>VLOOKUP(B231,Newgen!$D$1:$H$2,5,0)</f>
        <v>#N/A</v>
      </c>
      <c r="BE231" s="612" t="e">
        <f>VLOOKUP(B231,'3D Incredible'!D231:H231,5,0)</f>
        <v>#N/A</v>
      </c>
      <c r="BF231" s="612" t="e">
        <f>VLOOKUP(B231,'Raja Software Labs'!$D$2:$H$2,5,0)</f>
        <v>#N/A</v>
      </c>
      <c r="BG231" s="612" t="e">
        <f>VLOOKUP(B231,Wipro!$D$1:$H$2,5,0)</f>
        <v>#N/A</v>
      </c>
      <c r="BH231" s="612" t="e">
        <f>VLOOKUP(B231,'Perch Technologies'!$D$2:$H$2,5,0)</f>
        <v>#N/A</v>
      </c>
      <c r="BI231" s="612" t="e">
        <f>VLOOKUP(B231,'Morning Star'!$D$1:$H$6,5,0)</f>
        <v>#N/A</v>
      </c>
      <c r="BJ231" s="612" t="e">
        <f>VLOOKUP(B231,Flexiloans!$D$1:$H$2,5,0)</f>
        <v>#N/A</v>
      </c>
      <c r="BK231" s="612" t="e">
        <f>VLOOKUP(B231,'Thirdware Solutions'!$D$1:$H$2,5,0)</f>
        <v>#N/A</v>
      </c>
      <c r="BL231" s="612" t="e">
        <f>VLOOKUP(B231,Tescom!$D$1:$H$8,5,0)</f>
        <v>#N/A</v>
      </c>
      <c r="BM231" s="612" t="e">
        <f>VLOOKUP(B231,'Cogno AI'!$D$1:$H$2,5,0)</f>
        <v>#N/A</v>
      </c>
      <c r="BN231" s="612" t="e">
        <f>VLOOKUP(B231,'ABM Knowledgeware'!$D$1:$H$2,5,0)</f>
        <v>#N/A</v>
      </c>
      <c r="BO231" s="612" t="e">
        <f>VLOOKUP(B231,'Concerto Software'!$D$1:$H$3,5,0)</f>
        <v>#N/A</v>
      </c>
      <c r="BP231" s="612" t="e">
        <f>VLOOKUP(B231,'My Captain'!$D$1:$H$4,5,0)</f>
        <v>#N/A</v>
      </c>
      <c r="BQ231" s="612" t="e">
        <f>VLOOKUP(B231,'Finoux Solutions'!$D$2:$H$4,5,0)</f>
        <v>#N/A</v>
      </c>
      <c r="BR231" s="612" t="e">
        <f>VLOOKUP(B231,'MITR Learning'!$D$1:$H$2,5,0)</f>
        <v>#N/A</v>
      </c>
      <c r="BS231" s="612" t="e">
        <f>VLOOKUP(B231,Nucsoft!$D$2:$H$6,5,0)</f>
        <v>#N/A</v>
      </c>
      <c r="BT231" s="612" t="e">
        <f>VLOOKUP(B231,'Paras Cadd'!$D$1:$H$2,5,0)</f>
        <v>#N/A</v>
      </c>
      <c r="BU231" s="612" t="e">
        <f>VLOOKUP(B231,'ICICI Securities'!$D$1:$H$2,5,0)</f>
        <v>#N/A</v>
      </c>
      <c r="BV231" s="612" t="e">
        <f>VLOOKUP(B231,'Citius Tech'!$D$2:$H$5,5,0)</f>
        <v>#N/A</v>
      </c>
      <c r="BW231" s="612" t="e">
        <f>VLOOKUP(B231,'Buzzy Brains'!$D$2:$H$2,5,0)</f>
        <v>#N/A</v>
      </c>
      <c r="BX231" s="612" t="e">
        <f>VLOOKUP(B231,'Decimal Point'!$D$2:$H$2,5,0)</f>
        <v>#N/A</v>
      </c>
      <c r="BY231" s="612" t="e">
        <f>VLOOKUP(B231,'Sankey Business Solutions'!$D$2:$H$3,5,0)</f>
        <v>#N/A</v>
      </c>
      <c r="BZ231" s="612" t="e">
        <f>VLOOKUP(B231,'Nangia &amp; Co LLP'!$D$2:$H$2,5,0)</f>
        <v>#N/A</v>
      </c>
      <c r="CA231" s="612" t="e">
        <f>VLOOKUP(B231,'FIS Solutions India Pvt Ltd'!$D$2:$H$2,5,0)</f>
        <v>#N/A</v>
      </c>
      <c r="CB231" s="612" t="e">
        <f>VLOOKUP(B231,'Delta Technology &amp; Management '!$D$2:$H$16,5,0)</f>
        <v>#N/A</v>
      </c>
      <c r="CC231" s="612" t="e">
        <f>VLOOKUP(B231,'Espoir Networks'!$D$3:$H$11,5,0)</f>
        <v>#N/A</v>
      </c>
      <c r="CD231" s="612" t="e">
        <f>VLOOKUP(B231,'Servosys Solution'!$D$3:$H$5,5,0)</f>
        <v>#N/A</v>
      </c>
      <c r="CE231" s="612" t="e">
        <f>VLOOKUP(B231,'Ribbon Communications'!$D$3:$H$4,5,0)</f>
        <v>#N/A</v>
      </c>
      <c r="CF231" s="612">
        <f t="shared" si="10"/>
        <v>1</v>
      </c>
      <c r="CG231" s="129" t="s">
        <v>4768</v>
      </c>
      <c r="CH231" s="129">
        <v>393845583119</v>
      </c>
      <c r="CI231" s="129" t="s">
        <v>4769</v>
      </c>
      <c r="CJ231" s="129" t="s">
        <v>11739</v>
      </c>
      <c r="CK231" s="132">
        <v>42917</v>
      </c>
      <c r="CL231" s="129">
        <v>2021</v>
      </c>
      <c r="CM231" s="128" t="s">
        <v>4770</v>
      </c>
      <c r="CN231" s="129">
        <v>466</v>
      </c>
      <c r="CO231" s="133">
        <v>93.2</v>
      </c>
      <c r="CP231" s="129">
        <v>2015</v>
      </c>
      <c r="CQ231" s="129" t="s">
        <v>79</v>
      </c>
      <c r="CR231" s="128" t="s">
        <v>4771</v>
      </c>
      <c r="CS231" s="129">
        <v>509</v>
      </c>
      <c r="CT231" s="133">
        <v>78.31</v>
      </c>
      <c r="CU231" s="129">
        <v>2017</v>
      </c>
      <c r="CV231" s="129" t="s">
        <v>79</v>
      </c>
      <c r="CW231" s="131" t="s">
        <v>81</v>
      </c>
      <c r="CX231" s="131" t="s">
        <v>81</v>
      </c>
      <c r="CY231" s="129" t="s">
        <v>81</v>
      </c>
      <c r="CZ231" s="129" t="s">
        <v>81</v>
      </c>
      <c r="DA231" s="129" t="s">
        <v>81</v>
      </c>
      <c r="DB231" s="129" t="s">
        <v>81</v>
      </c>
      <c r="DC231" s="129" t="s">
        <v>81</v>
      </c>
      <c r="DD231" s="129" t="s">
        <v>81</v>
      </c>
      <c r="DE231" s="129" t="s">
        <v>81</v>
      </c>
      <c r="DF231" s="129">
        <v>0</v>
      </c>
      <c r="DG231" s="134">
        <v>8.81</v>
      </c>
      <c r="DH231" s="134">
        <v>8.7799999999999994</v>
      </c>
      <c r="DI231" s="134">
        <v>9.19</v>
      </c>
      <c r="DJ231" s="134">
        <v>9.44</v>
      </c>
      <c r="DK231" s="134">
        <v>8.44</v>
      </c>
      <c r="DL231" s="134">
        <v>10</v>
      </c>
      <c r="DM231" s="129">
        <v>54.66</v>
      </c>
      <c r="DN231" s="129">
        <v>9.11</v>
      </c>
      <c r="DO231" s="129"/>
      <c r="DP231" s="131" t="s">
        <v>82</v>
      </c>
      <c r="DQ231" s="129">
        <v>0</v>
      </c>
      <c r="DR231" s="129">
        <v>0</v>
      </c>
      <c r="DS231" s="129" t="s">
        <v>83</v>
      </c>
      <c r="DT231" s="129" t="s">
        <v>83</v>
      </c>
      <c r="DU231" s="129" t="s">
        <v>83</v>
      </c>
      <c r="DV231" s="129" t="s">
        <v>83</v>
      </c>
      <c r="DW231" s="131" t="s">
        <v>83</v>
      </c>
      <c r="DX231" s="131" t="s">
        <v>84</v>
      </c>
      <c r="DY231" s="131" t="s">
        <v>81</v>
      </c>
      <c r="DZ231" s="131" t="s">
        <v>4772</v>
      </c>
      <c r="EA231" s="131" t="s">
        <v>4773</v>
      </c>
      <c r="EB231" s="131" t="s">
        <v>4774</v>
      </c>
      <c r="EC231" s="131" t="s">
        <v>88</v>
      </c>
      <c r="ED231" s="131" t="s">
        <v>89</v>
      </c>
      <c r="EE231" s="131" t="s">
        <v>827</v>
      </c>
      <c r="EF231" s="131" t="s">
        <v>4775</v>
      </c>
      <c r="EG231" s="131" t="s">
        <v>557</v>
      </c>
      <c r="EH231" s="131" t="s">
        <v>4776</v>
      </c>
      <c r="EI231" s="131" t="s">
        <v>4777</v>
      </c>
      <c r="EJ231" s="135" t="s">
        <v>4778</v>
      </c>
      <c r="EK231" s="135" t="s">
        <v>4779</v>
      </c>
      <c r="EL231" s="135" t="s">
        <v>4780</v>
      </c>
      <c r="EM231" s="135" t="s">
        <v>4781</v>
      </c>
      <c r="EN231" s="131" t="s">
        <v>81</v>
      </c>
    </row>
    <row r="232" spans="1:144" ht="18" thickTop="1" thickBot="1">
      <c r="A232" s="575">
        <f t="shared" si="11"/>
        <v>231</v>
      </c>
      <c r="B232" s="572" t="s">
        <v>4974</v>
      </c>
      <c r="C232" s="600" t="s">
        <v>11805</v>
      </c>
      <c r="D232" s="570" t="s">
        <v>13208</v>
      </c>
      <c r="E232" s="568" t="str">
        <f t="shared" si="9"/>
        <v>Not Placed</v>
      </c>
      <c r="F232" s="570" t="s">
        <v>12495</v>
      </c>
      <c r="G232" s="570" t="s">
        <v>14084</v>
      </c>
      <c r="H232" s="131" t="str">
        <f>VLOOKUP(B232,ETRX1!C:E,3,0)</f>
        <v>12th + Engineering without live KT</v>
      </c>
      <c r="I232" s="610" t="s">
        <v>4456</v>
      </c>
      <c r="J232" s="572">
        <v>20</v>
      </c>
      <c r="K232" s="611" t="s">
        <v>4976</v>
      </c>
      <c r="L232" s="611" t="s">
        <v>73</v>
      </c>
      <c r="M232" s="611" t="s">
        <v>4977</v>
      </c>
      <c r="N232" s="612" t="s">
        <v>4973</v>
      </c>
      <c r="O232" s="612">
        <v>9224612518</v>
      </c>
      <c r="P232" s="612">
        <v>8355949199</v>
      </c>
      <c r="Q232" s="612" t="e">
        <f>VLOOKUP(B232,'TCS CON'!$D$1:$H$98,5,0)</f>
        <v>#N/A</v>
      </c>
      <c r="R232" s="612" t="e">
        <f>VLOOKUP(B232,LTI!$C$1:$H$46,6,0)</f>
        <v>#N/A</v>
      </c>
      <c r="S232" s="612" t="e">
        <f>VLOOKUP(B232,JARO!$E$2:$I$11,5,0)</f>
        <v>#N/A</v>
      </c>
      <c r="T232" s="612" t="e">
        <f>VLOOKUP(B232,Capgemini!$D$3:$H$78,5,0)</f>
        <v>#N/A</v>
      </c>
      <c r="U232" s="612" t="e">
        <f>VLOOKUP(B232,Carwale!$D$1:$H$4,5,0)</f>
        <v>#N/A</v>
      </c>
      <c r="V232" s="612" t="e">
        <f>VLOOKUP(B232,'Interactive Brokers'!E:I,5,0)</f>
        <v>#N/A</v>
      </c>
      <c r="W232" s="612" t="e">
        <f>VLOOKUP(B232,'REL Jio'!E:I,5,0)</f>
        <v>#N/A</v>
      </c>
      <c r="X232" s="612" t="e">
        <f>VLOOKUP(B232,'Sciative Sol'!E:I,5,0)</f>
        <v>#N/A</v>
      </c>
      <c r="Y232" s="612" t="e">
        <f>VLOOKUP(B232,'Hexaware Tech'!E:I,5,0)</f>
        <v>#N/A</v>
      </c>
      <c r="Z232" s="612" t="e">
        <f>VLOOKUP(B232,Axis!D:H,5,0)</f>
        <v>#N/A</v>
      </c>
      <c r="AA232" s="612" t="e">
        <f>VLOOKUP(B232,Ugam!$D$3:$H$26,5,0)</f>
        <v>#N/A</v>
      </c>
      <c r="AB232" s="612" t="e">
        <f>VLOOKUP(B232,Zeus!F:J,5,0)</f>
        <v>#N/A</v>
      </c>
      <c r="AC232" s="612" t="e">
        <f>VLOOKUP(B232,Montran!F:J,5,0)</f>
        <v>#N/A</v>
      </c>
      <c r="AD232" s="612" t="e">
        <f>VLOOKUP(B232,Endurance!H15:L15,5,0)</f>
        <v>#N/A</v>
      </c>
      <c r="AE232" s="612" t="e">
        <f>VLOOKUP(B232,'Swabhav Techlabs'!$F$1:$J$2,5,0)</f>
        <v>#N/A</v>
      </c>
      <c r="AF232" s="612" t="e">
        <f>VLOOKUP(B232,'Quality Kiosk'!$F$1:$J$18,5,0)</f>
        <v>#N/A</v>
      </c>
      <c r="AG232" s="612" t="e">
        <f>VLOOKUP(B232,'Lemon VB'!$F$1:$J$2,5,0)</f>
        <v>#N/A</v>
      </c>
      <c r="AH232" s="612" t="e">
        <f>VLOOKUP(B232,Gocomet!$E$1:$I$3,5,0)</f>
        <v>#N/A</v>
      </c>
      <c r="AI232" s="612" t="e">
        <f>VLOOKUP(B232,'Ingram Micro'!$E$1:$I$8,5,0)</f>
        <v>#N/A</v>
      </c>
      <c r="AJ232" s="612" t="e">
        <f>VLOOKUP(B232,'DePronto Infotech'!$E$1:$I$2,5,0)</f>
        <v>#N/A</v>
      </c>
      <c r="AK232" s="612" t="e">
        <f>VLOOKUP(B232,'Reliance Retail'!$E$1:$I$4,5,0)</f>
        <v>#N/A</v>
      </c>
      <c r="AL232" s="612" t="e">
        <f>VLOOKUP(B232,'Bright Champs'!$D$1:$H$13,5,0)</f>
        <v>#N/A</v>
      </c>
      <c r="AM232" s="612" t="e">
        <f>VLOOKUP(B232,Neosoft!$E$1:$I$12,5,0)</f>
        <v>#N/A</v>
      </c>
      <c r="AN232" s="612" t="e">
        <f>VLOOKUP(B232,Infosys!$E$1:$I$3,5,0)</f>
        <v>#N/A</v>
      </c>
      <c r="AO232" s="612" t="e">
        <f>VLOOKUP(B232,Cerelabs!$E$1:$I$5,5,0)</f>
        <v>#N/A</v>
      </c>
      <c r="AP232" s="612" t="e">
        <f>VLOOKUP(B232,'Neebal Technologies'!$D$1:$H$2,5,0)</f>
        <v>#N/A</v>
      </c>
      <c r="AQ232" s="612" t="e">
        <f>VLOOKUP(B232,'Vertiv Energy'!$D$1:$H$2,5,0)</f>
        <v>#N/A</v>
      </c>
      <c r="AR232" s="612" t="e">
        <f>VLOOKUP(B232,'Acidaes Solutions (CRMNEXT)'!$D$1:$H$3,5,0)</f>
        <v>#N/A</v>
      </c>
      <c r="AS232" s="612" t="e">
        <f>VLOOKUP(B232,Growisto!$D$1:$H$2,5,0)</f>
        <v>#N/A</v>
      </c>
      <c r="AT232" s="612" t="e">
        <f>VLOOKUP(B232,'9.9 Mediaworx - Digit'!$D$1:$H$2,5,0)</f>
        <v>#N/A</v>
      </c>
      <c r="AU232" s="612" t="e">
        <f>VLOOKUP(B232,'Vistaar systems Pvt Ltd'!$D$2:$H$3,5,0)</f>
        <v>#N/A</v>
      </c>
      <c r="AV232" s="612" t="e">
        <f>VLOOKUP(B232,'Course 5i'!$D$2:$H$11,5,0)</f>
        <v>#N/A</v>
      </c>
      <c r="AW232" s="612" t="e">
        <f>VLOOKUP(B232,'Radiant Appliances &amp; Electronic'!$D$1:$H$13,5,0)</f>
        <v>#N/A</v>
      </c>
      <c r="AX232" s="612" t="e">
        <f>VLOOKUP(B232,'Atos Global'!$D$3:$H$27,5,0)</f>
        <v>#N/A</v>
      </c>
      <c r="AY232" s="612" t="e">
        <f>VLOOKUP(B232,'Saama Technologies'!$D$1:$H$2,5,0)</f>
        <v>#N/A</v>
      </c>
      <c r="AZ232" s="612" t="e">
        <f>VLOOKUP(B232,'Multiplier Solutions'!$D$1:$H$2,5,0)</f>
        <v>#N/A</v>
      </c>
      <c r="BA232" s="612" t="e">
        <f>VLOOKUP(B232,GEP!$D$2:$H$5,5,0)</f>
        <v>#N/A</v>
      </c>
      <c r="BB232" s="612" t="e">
        <f>VLOOKUP(B232,Accenture!$D$1:$H$6,5,0)</f>
        <v>#N/A</v>
      </c>
      <c r="BC232" s="612" t="e">
        <f>VLOOKUP(B232,'Endurance International Group'!$D$1:$H$2,5,0)</f>
        <v>#N/A</v>
      </c>
      <c r="BD232" s="612" t="e">
        <f>VLOOKUP(B232,Newgen!$D$1:$H$2,5,0)</f>
        <v>#N/A</v>
      </c>
      <c r="BE232" s="612" t="e">
        <f>VLOOKUP(B232,'3D Incredible'!D232:H232,5,0)</f>
        <v>#N/A</v>
      </c>
      <c r="BF232" s="612" t="e">
        <f>VLOOKUP(B232,'Raja Software Labs'!$D$2:$H$2,5,0)</f>
        <v>#N/A</v>
      </c>
      <c r="BG232" s="612" t="e">
        <f>VLOOKUP(B232,Wipro!$D$1:$H$2,5,0)</f>
        <v>#N/A</v>
      </c>
      <c r="BH232" s="612" t="e">
        <f>VLOOKUP(B232,'Perch Technologies'!$D$2:$H$2,5,0)</f>
        <v>#N/A</v>
      </c>
      <c r="BI232" s="612" t="e">
        <f>VLOOKUP(B232,'Morning Star'!$D$1:$H$6,5,0)</f>
        <v>#N/A</v>
      </c>
      <c r="BJ232" s="612" t="e">
        <f>VLOOKUP(B232,Flexiloans!$D$1:$H$2,5,0)</f>
        <v>#N/A</v>
      </c>
      <c r="BK232" s="612" t="e">
        <f>VLOOKUP(B232,'Thirdware Solutions'!$D$1:$H$2,5,0)</f>
        <v>#N/A</v>
      </c>
      <c r="BL232" s="612" t="e">
        <f>VLOOKUP(B232,Tescom!$D$1:$H$8,5,0)</f>
        <v>#N/A</v>
      </c>
      <c r="BM232" s="612" t="e">
        <f>VLOOKUP(B232,'Cogno AI'!$D$1:$H$2,5,0)</f>
        <v>#N/A</v>
      </c>
      <c r="BN232" s="612" t="e">
        <f>VLOOKUP(B232,'ABM Knowledgeware'!$D$1:$H$2,5,0)</f>
        <v>#N/A</v>
      </c>
      <c r="BO232" s="612" t="e">
        <f>VLOOKUP(B232,'Concerto Software'!$D$1:$H$3,5,0)</f>
        <v>#N/A</v>
      </c>
      <c r="BP232" s="612" t="e">
        <f>VLOOKUP(B232,'My Captain'!$D$1:$H$4,5,0)</f>
        <v>#N/A</v>
      </c>
      <c r="BQ232" s="612" t="e">
        <f>VLOOKUP(B232,'Finoux Solutions'!$D$2:$H$4,5,0)</f>
        <v>#N/A</v>
      </c>
      <c r="BR232" s="612" t="e">
        <f>VLOOKUP(B232,'MITR Learning'!$D$1:$H$2,5,0)</f>
        <v>#N/A</v>
      </c>
      <c r="BS232" s="612" t="e">
        <f>VLOOKUP(B232,Nucsoft!$D$2:$H$6,5,0)</f>
        <v>#N/A</v>
      </c>
      <c r="BT232" s="612" t="e">
        <f>VLOOKUP(B232,'Paras Cadd'!$D$1:$H$2,5,0)</f>
        <v>#N/A</v>
      </c>
      <c r="BU232" s="612" t="e">
        <f>VLOOKUP(B232,'ICICI Securities'!$D$1:$H$2,5,0)</f>
        <v>#N/A</v>
      </c>
      <c r="BV232" s="612" t="e">
        <f>VLOOKUP(B232,'Citius Tech'!$D$2:$H$5,5,0)</f>
        <v>#N/A</v>
      </c>
      <c r="BW232" s="612" t="e">
        <f>VLOOKUP(B232,'Buzzy Brains'!$D$2:$H$2,5,0)</f>
        <v>#N/A</v>
      </c>
      <c r="BX232" s="612" t="e">
        <f>VLOOKUP(B232,'Decimal Point'!$D$2:$H$2,5,0)</f>
        <v>#N/A</v>
      </c>
      <c r="BY232" s="612" t="e">
        <f>VLOOKUP(B232,'Sankey Business Solutions'!$D$2:$H$3,5,0)</f>
        <v>#N/A</v>
      </c>
      <c r="BZ232" s="612" t="e">
        <f>VLOOKUP(B232,'Nangia &amp; Co LLP'!$D$2:$H$2,5,0)</f>
        <v>#N/A</v>
      </c>
      <c r="CA232" s="612" t="e">
        <f>VLOOKUP(B232,'FIS Solutions India Pvt Ltd'!$D$2:$H$2,5,0)</f>
        <v>#N/A</v>
      </c>
      <c r="CB232" s="612" t="e">
        <f>VLOOKUP(B232,'Delta Technology &amp; Management '!$D$2:$H$16,5,0)</f>
        <v>#N/A</v>
      </c>
      <c r="CC232" s="612" t="e">
        <f>VLOOKUP(B232,'Espoir Networks'!$D$3:$H$11,5,0)</f>
        <v>#N/A</v>
      </c>
      <c r="CD232" s="612" t="e">
        <f>VLOOKUP(B232,'Servosys Solution'!$D$3:$H$5,5,0)</f>
        <v>#N/A</v>
      </c>
      <c r="CE232" s="612" t="e">
        <f>VLOOKUP(B232,'Ribbon Communications'!$D$3:$H$4,5,0)</f>
        <v>#N/A</v>
      </c>
      <c r="CF232" s="612">
        <f t="shared" si="10"/>
        <v>0</v>
      </c>
      <c r="CG232" s="129" t="s">
        <v>4978</v>
      </c>
      <c r="CH232" s="129">
        <v>747610099148</v>
      </c>
      <c r="CI232" s="129" t="s">
        <v>134</v>
      </c>
      <c r="CJ232" s="129" t="s">
        <v>11739</v>
      </c>
      <c r="CK232" s="132">
        <v>42917</v>
      </c>
      <c r="CL232" s="129">
        <v>2021</v>
      </c>
      <c r="CM232" s="128" t="s">
        <v>11981</v>
      </c>
      <c r="CN232" s="129">
        <v>434</v>
      </c>
      <c r="CO232" s="133">
        <v>86.8</v>
      </c>
      <c r="CP232" s="129">
        <v>2015</v>
      </c>
      <c r="CQ232" s="129" t="s">
        <v>79</v>
      </c>
      <c r="CR232" s="128" t="s">
        <v>12176</v>
      </c>
      <c r="CS232" s="129">
        <v>448</v>
      </c>
      <c r="CT232" s="133">
        <v>68.92</v>
      </c>
      <c r="CU232" s="129">
        <v>2017</v>
      </c>
      <c r="CV232" s="129" t="s">
        <v>79</v>
      </c>
      <c r="CW232" s="131" t="s">
        <v>81</v>
      </c>
      <c r="CX232" s="131" t="s">
        <v>81</v>
      </c>
      <c r="CY232" s="129" t="s">
        <v>81</v>
      </c>
      <c r="CZ232" s="129" t="s">
        <v>81</v>
      </c>
      <c r="DA232" s="129" t="s">
        <v>81</v>
      </c>
      <c r="DB232" s="129" t="s">
        <v>81</v>
      </c>
      <c r="DC232" s="129" t="s">
        <v>81</v>
      </c>
      <c r="DD232" s="129" t="s">
        <v>81</v>
      </c>
      <c r="DE232" s="129" t="s">
        <v>81</v>
      </c>
      <c r="DF232" s="129">
        <v>0</v>
      </c>
      <c r="DG232" s="134">
        <v>6.78</v>
      </c>
      <c r="DH232" s="134">
        <v>6.69</v>
      </c>
      <c r="DI232" s="134">
        <v>7.89</v>
      </c>
      <c r="DJ232" s="134">
        <v>6.9</v>
      </c>
      <c r="DK232" s="134">
        <v>7.77</v>
      </c>
      <c r="DL232" s="134">
        <v>9.84</v>
      </c>
      <c r="DM232" s="129">
        <v>45.87</v>
      </c>
      <c r="DN232" s="129">
        <v>7.6449999999999996</v>
      </c>
      <c r="DO232" s="129"/>
      <c r="DP232" s="131" t="s">
        <v>82</v>
      </c>
      <c r="DQ232" s="129">
        <v>0</v>
      </c>
      <c r="DR232" s="129">
        <v>0</v>
      </c>
      <c r="DS232" s="129" t="s">
        <v>230</v>
      </c>
      <c r="DT232" s="129" t="s">
        <v>83</v>
      </c>
      <c r="DU232" s="129" t="s">
        <v>83</v>
      </c>
      <c r="DV232" s="129" t="s">
        <v>83</v>
      </c>
      <c r="DW232" s="131" t="s">
        <v>83</v>
      </c>
      <c r="DX232" s="131" t="s">
        <v>84</v>
      </c>
      <c r="DY232" s="131" t="s">
        <v>81</v>
      </c>
      <c r="DZ232" s="131" t="s">
        <v>4981</v>
      </c>
      <c r="EA232" s="131" t="s">
        <v>86</v>
      </c>
      <c r="EB232" s="131" t="s">
        <v>4982</v>
      </c>
      <c r="EC232" s="131" t="s">
        <v>88</v>
      </c>
      <c r="ED232" s="131" t="s">
        <v>89</v>
      </c>
      <c r="EE232" s="131" t="s">
        <v>4983</v>
      </c>
      <c r="EF232" s="131" t="s">
        <v>4984</v>
      </c>
      <c r="EG232" s="131" t="s">
        <v>4985</v>
      </c>
      <c r="EH232" s="131" t="s">
        <v>4986</v>
      </c>
      <c r="EI232" s="131" t="s">
        <v>605</v>
      </c>
      <c r="EJ232" s="135" t="s">
        <v>4987</v>
      </c>
      <c r="EK232" s="135" t="s">
        <v>4988</v>
      </c>
      <c r="EL232" s="135" t="s">
        <v>4565</v>
      </c>
      <c r="EM232" s="135" t="s">
        <v>4989</v>
      </c>
      <c r="EN232" s="131" t="s">
        <v>81</v>
      </c>
    </row>
    <row r="233" spans="1:144" ht="18" thickTop="1" thickBot="1">
      <c r="A233" s="575">
        <f t="shared" si="11"/>
        <v>232</v>
      </c>
      <c r="B233" s="572" t="s">
        <v>5474</v>
      </c>
      <c r="C233" s="600" t="s">
        <v>5475</v>
      </c>
      <c r="D233" s="570" t="s">
        <v>13209</v>
      </c>
      <c r="E233" s="568" t="str">
        <f t="shared" si="9"/>
        <v>Not Placed</v>
      </c>
      <c r="F233" s="570" t="s">
        <v>12495</v>
      </c>
      <c r="G233" s="570" t="s">
        <v>14084</v>
      </c>
      <c r="H233" s="131" t="str">
        <f>VLOOKUP(B233,ETRX1!C:E,3,0)</f>
        <v>Diploma  + Direct Second Year Engineering with live KT</v>
      </c>
      <c r="I233" s="610" t="s">
        <v>5476</v>
      </c>
      <c r="J233" s="572">
        <v>21</v>
      </c>
      <c r="K233" s="611" t="s">
        <v>5477</v>
      </c>
      <c r="L233" s="611" t="s">
        <v>73</v>
      </c>
      <c r="M233" s="611" t="s">
        <v>5478</v>
      </c>
      <c r="N233" s="612" t="s">
        <v>5473</v>
      </c>
      <c r="O233" s="612">
        <v>7507826377</v>
      </c>
      <c r="P233" s="612">
        <v>8308871648</v>
      </c>
      <c r="Q233" s="612" t="e">
        <f>VLOOKUP(B233,'TCS CON'!$D$1:$H$98,5,0)</f>
        <v>#N/A</v>
      </c>
      <c r="R233" s="612" t="e">
        <f>VLOOKUP(B233,LTI!$C$1:$H$46,6,0)</f>
        <v>#N/A</v>
      </c>
      <c r="S233" s="612" t="e">
        <f>VLOOKUP(B233,JARO!$E$2:$I$11,5,0)</f>
        <v>#N/A</v>
      </c>
      <c r="T233" s="612" t="e">
        <f>VLOOKUP(B233,Capgemini!$D$3:$H$78,5,0)</f>
        <v>#N/A</v>
      </c>
      <c r="U233" s="612" t="e">
        <f>VLOOKUP(B233,Carwale!$D$1:$H$4,5,0)</f>
        <v>#N/A</v>
      </c>
      <c r="V233" s="612" t="e">
        <f>VLOOKUP(B233,'Interactive Brokers'!E:I,5,0)</f>
        <v>#N/A</v>
      </c>
      <c r="W233" s="612" t="e">
        <f>VLOOKUP(B233,'REL Jio'!E:I,5,0)</f>
        <v>#N/A</v>
      </c>
      <c r="X233" s="612" t="e">
        <f>VLOOKUP(B233,'Sciative Sol'!E:I,5,0)</f>
        <v>#N/A</v>
      </c>
      <c r="Y233" s="612" t="e">
        <f>VLOOKUP(B233,'Hexaware Tech'!E:I,5,0)</f>
        <v>#N/A</v>
      </c>
      <c r="Z233" s="612" t="e">
        <f>VLOOKUP(B233,Axis!D:H,5,0)</f>
        <v>#N/A</v>
      </c>
      <c r="AA233" s="612" t="e">
        <f>VLOOKUP(B233,Ugam!$D$3:$H$26,5,0)</f>
        <v>#N/A</v>
      </c>
      <c r="AB233" s="612" t="e">
        <f>VLOOKUP(B233,Zeus!F:J,5,0)</f>
        <v>#N/A</v>
      </c>
      <c r="AC233" s="612" t="e">
        <f>VLOOKUP(B233,Montran!F:J,5,0)</f>
        <v>#N/A</v>
      </c>
      <c r="AD233" s="612" t="e">
        <f>VLOOKUP(B233,Endurance!H16:L16,5,0)</f>
        <v>#N/A</v>
      </c>
      <c r="AE233" s="612" t="e">
        <f>VLOOKUP(B233,'Swabhav Techlabs'!$F$1:$J$2,5,0)</f>
        <v>#N/A</v>
      </c>
      <c r="AF233" s="612" t="e">
        <f>VLOOKUP(B233,'Quality Kiosk'!$F$1:$J$18,5,0)</f>
        <v>#N/A</v>
      </c>
      <c r="AG233" s="612" t="e">
        <f>VLOOKUP(B233,'Lemon VB'!$F$1:$J$2,5,0)</f>
        <v>#N/A</v>
      </c>
      <c r="AH233" s="612" t="e">
        <f>VLOOKUP(B233,Gocomet!$E$1:$I$3,5,0)</f>
        <v>#N/A</v>
      </c>
      <c r="AI233" s="612" t="e">
        <f>VLOOKUP(B233,'Ingram Micro'!$E$1:$I$8,5,0)</f>
        <v>#N/A</v>
      </c>
      <c r="AJ233" s="612" t="e">
        <f>VLOOKUP(B233,'DePronto Infotech'!$E$1:$I$2,5,0)</f>
        <v>#N/A</v>
      </c>
      <c r="AK233" s="612" t="e">
        <f>VLOOKUP(B233,'Reliance Retail'!$E$1:$I$4,5,0)</f>
        <v>#N/A</v>
      </c>
      <c r="AL233" s="612" t="e">
        <f>VLOOKUP(B233,'Bright Champs'!$D$1:$H$13,5,0)</f>
        <v>#N/A</v>
      </c>
      <c r="AM233" s="612" t="e">
        <f>VLOOKUP(B233,Neosoft!$E$1:$I$12,5,0)</f>
        <v>#N/A</v>
      </c>
      <c r="AN233" s="612" t="e">
        <f>VLOOKUP(B233,Infosys!$E$1:$I$3,5,0)</f>
        <v>#N/A</v>
      </c>
      <c r="AO233" s="612" t="e">
        <f>VLOOKUP(B233,Cerelabs!$E$1:$I$5,5,0)</f>
        <v>#N/A</v>
      </c>
      <c r="AP233" s="612" t="e">
        <f>VLOOKUP(B233,'Neebal Technologies'!$D$1:$H$2,5,0)</f>
        <v>#N/A</v>
      </c>
      <c r="AQ233" s="612" t="e">
        <f>VLOOKUP(B233,'Vertiv Energy'!$D$1:$H$2,5,0)</f>
        <v>#N/A</v>
      </c>
      <c r="AR233" s="612" t="e">
        <f>VLOOKUP(B233,'Acidaes Solutions (CRMNEXT)'!$D$1:$H$3,5,0)</f>
        <v>#N/A</v>
      </c>
      <c r="AS233" s="612" t="e">
        <f>VLOOKUP(B233,Growisto!$D$1:$H$2,5,0)</f>
        <v>#N/A</v>
      </c>
      <c r="AT233" s="612" t="e">
        <f>VLOOKUP(B233,'9.9 Mediaworx - Digit'!$D$1:$H$2,5,0)</f>
        <v>#N/A</v>
      </c>
      <c r="AU233" s="612" t="e">
        <f>VLOOKUP(B233,'Vistaar systems Pvt Ltd'!$D$2:$H$3,5,0)</f>
        <v>#N/A</v>
      </c>
      <c r="AV233" s="612" t="e">
        <f>VLOOKUP(B233,'Course 5i'!$D$2:$H$11,5,0)</f>
        <v>#N/A</v>
      </c>
      <c r="AW233" s="612" t="e">
        <f>VLOOKUP(B233,'Radiant Appliances &amp; Electronic'!$D$1:$H$13,5,0)</f>
        <v>#N/A</v>
      </c>
      <c r="AX233" s="612" t="e">
        <f>VLOOKUP(B233,'Atos Global'!$D$3:$H$27,5,0)</f>
        <v>#N/A</v>
      </c>
      <c r="AY233" s="612" t="e">
        <f>VLOOKUP(B233,'Saama Technologies'!$D$1:$H$2,5,0)</f>
        <v>#N/A</v>
      </c>
      <c r="AZ233" s="612" t="e">
        <f>VLOOKUP(B233,'Multiplier Solutions'!$D$1:$H$2,5,0)</f>
        <v>#N/A</v>
      </c>
      <c r="BA233" s="612" t="e">
        <f>VLOOKUP(B233,GEP!$D$2:$H$5,5,0)</f>
        <v>#N/A</v>
      </c>
      <c r="BB233" s="612" t="e">
        <f>VLOOKUP(B233,Accenture!$D$1:$H$6,5,0)</f>
        <v>#N/A</v>
      </c>
      <c r="BC233" s="612" t="e">
        <f>VLOOKUP(B233,'Endurance International Group'!$D$1:$H$2,5,0)</f>
        <v>#N/A</v>
      </c>
      <c r="BD233" s="612" t="e">
        <f>VLOOKUP(B233,Newgen!$D$1:$H$2,5,0)</f>
        <v>#N/A</v>
      </c>
      <c r="BE233" s="612" t="e">
        <f>VLOOKUP(B233,'3D Incredible'!D233:H233,5,0)</f>
        <v>#N/A</v>
      </c>
      <c r="BF233" s="612" t="e">
        <f>VLOOKUP(B233,'Raja Software Labs'!$D$2:$H$2,5,0)</f>
        <v>#N/A</v>
      </c>
      <c r="BG233" s="612" t="e">
        <f>VLOOKUP(B233,Wipro!$D$1:$H$2,5,0)</f>
        <v>#N/A</v>
      </c>
      <c r="BH233" s="612" t="e">
        <f>VLOOKUP(B233,'Perch Technologies'!$D$2:$H$2,5,0)</f>
        <v>#N/A</v>
      </c>
      <c r="BI233" s="612" t="e">
        <f>VLOOKUP(B233,'Morning Star'!$D$1:$H$6,5,0)</f>
        <v>#N/A</v>
      </c>
      <c r="BJ233" s="612" t="e">
        <f>VLOOKUP(B233,Flexiloans!$D$1:$H$2,5,0)</f>
        <v>#N/A</v>
      </c>
      <c r="BK233" s="612" t="e">
        <f>VLOOKUP(B233,'Thirdware Solutions'!$D$1:$H$2,5,0)</f>
        <v>#N/A</v>
      </c>
      <c r="BL233" s="612" t="e">
        <f>VLOOKUP(B233,Tescom!$D$1:$H$8,5,0)</f>
        <v>#N/A</v>
      </c>
      <c r="BM233" s="612" t="e">
        <f>VLOOKUP(B233,'Cogno AI'!$D$1:$H$2,5,0)</f>
        <v>#N/A</v>
      </c>
      <c r="BN233" s="612" t="e">
        <f>VLOOKUP(B233,'ABM Knowledgeware'!$D$1:$H$2,5,0)</f>
        <v>#N/A</v>
      </c>
      <c r="BO233" s="612" t="e">
        <f>VLOOKUP(B233,'Concerto Software'!$D$1:$H$3,5,0)</f>
        <v>#N/A</v>
      </c>
      <c r="BP233" s="612" t="e">
        <f>VLOOKUP(B233,'My Captain'!$D$1:$H$4,5,0)</f>
        <v>#N/A</v>
      </c>
      <c r="BQ233" s="612" t="e">
        <f>VLOOKUP(B233,'Finoux Solutions'!$D$2:$H$4,5,0)</f>
        <v>#N/A</v>
      </c>
      <c r="BR233" s="612" t="e">
        <f>VLOOKUP(B233,'MITR Learning'!$D$1:$H$2,5,0)</f>
        <v>#N/A</v>
      </c>
      <c r="BS233" s="612" t="e">
        <f>VLOOKUP(B233,Nucsoft!$D$2:$H$6,5,0)</f>
        <v>#N/A</v>
      </c>
      <c r="BT233" s="612" t="e">
        <f>VLOOKUP(B233,'Paras Cadd'!$D$1:$H$2,5,0)</f>
        <v>#N/A</v>
      </c>
      <c r="BU233" s="612" t="e">
        <f>VLOOKUP(B233,'ICICI Securities'!$D$1:$H$2,5,0)</f>
        <v>#N/A</v>
      </c>
      <c r="BV233" s="612" t="e">
        <f>VLOOKUP(B233,'Citius Tech'!$D$2:$H$5,5,0)</f>
        <v>#N/A</v>
      </c>
      <c r="BW233" s="612" t="e">
        <f>VLOOKUP(B233,'Buzzy Brains'!$D$2:$H$2,5,0)</f>
        <v>#N/A</v>
      </c>
      <c r="BX233" s="612" t="e">
        <f>VLOOKUP(B233,'Decimal Point'!$D$2:$H$2,5,0)</f>
        <v>#N/A</v>
      </c>
      <c r="BY233" s="612" t="e">
        <f>VLOOKUP(B233,'Sankey Business Solutions'!$D$2:$H$3,5,0)</f>
        <v>#N/A</v>
      </c>
      <c r="BZ233" s="612" t="e">
        <f>VLOOKUP(B233,'Nangia &amp; Co LLP'!$D$2:$H$2,5,0)</f>
        <v>#N/A</v>
      </c>
      <c r="CA233" s="612" t="e">
        <f>VLOOKUP(B233,'FIS Solutions India Pvt Ltd'!$D$2:$H$2,5,0)</f>
        <v>#N/A</v>
      </c>
      <c r="CB233" s="612" t="e">
        <f>VLOOKUP(B233,'Delta Technology &amp; Management '!$D$2:$H$16,5,0)</f>
        <v>#N/A</v>
      </c>
      <c r="CC233" s="612" t="e">
        <f>VLOOKUP(B233,'Espoir Networks'!$D$3:$H$11,5,0)</f>
        <v>#N/A</v>
      </c>
      <c r="CD233" s="612" t="e">
        <f>VLOOKUP(B233,'Servosys Solution'!$D$3:$H$5,5,0)</f>
        <v>#N/A</v>
      </c>
      <c r="CE233" s="612" t="e">
        <f>VLOOKUP(B233,'Ribbon Communications'!$D$3:$H$4,5,0)</f>
        <v>#N/A</v>
      </c>
      <c r="CF233" s="612">
        <f t="shared" si="10"/>
        <v>0</v>
      </c>
      <c r="CG233" s="129" t="s">
        <v>5479</v>
      </c>
      <c r="CH233" s="129">
        <v>760033233265</v>
      </c>
      <c r="CI233" s="129" t="s">
        <v>134</v>
      </c>
      <c r="CJ233" s="129" t="s">
        <v>11741</v>
      </c>
      <c r="CK233" s="132">
        <v>43282</v>
      </c>
      <c r="CL233" s="129">
        <v>2021</v>
      </c>
      <c r="CM233" s="128" t="s">
        <v>5480</v>
      </c>
      <c r="CN233" s="129">
        <v>342</v>
      </c>
      <c r="CO233" s="133">
        <v>68.400000000000006</v>
      </c>
      <c r="CP233" s="129">
        <v>2015</v>
      </c>
      <c r="CQ233" s="129" t="s">
        <v>79</v>
      </c>
      <c r="CR233" s="128" t="s">
        <v>295</v>
      </c>
      <c r="CS233" s="129" t="s">
        <v>81</v>
      </c>
      <c r="CT233" s="133" t="s">
        <v>81</v>
      </c>
      <c r="CU233" s="129" t="s">
        <v>81</v>
      </c>
      <c r="CV233" s="129" t="s">
        <v>109</v>
      </c>
      <c r="CW233" s="131" t="s">
        <v>490</v>
      </c>
      <c r="CX233" s="131" t="s">
        <v>336</v>
      </c>
      <c r="CY233" s="129">
        <v>1132</v>
      </c>
      <c r="CZ233" s="129">
        <v>66.59</v>
      </c>
      <c r="DA233" s="129">
        <v>2015</v>
      </c>
      <c r="DB233" s="129" t="s">
        <v>112</v>
      </c>
      <c r="DC233" s="129" t="s">
        <v>113</v>
      </c>
      <c r="DD233" s="129">
        <v>59.16</v>
      </c>
      <c r="DE233" s="129">
        <v>57.33</v>
      </c>
      <c r="DF233" s="129">
        <v>3</v>
      </c>
      <c r="DG233" s="131" t="s">
        <v>81</v>
      </c>
      <c r="DH233" s="131" t="s">
        <v>81</v>
      </c>
      <c r="DI233" s="134">
        <v>5.81</v>
      </c>
      <c r="DJ233" s="134">
        <v>4.59</v>
      </c>
      <c r="DK233" s="134">
        <v>4.5999999999999996</v>
      </c>
      <c r="DL233" s="131"/>
      <c r="DM233" s="129">
        <v>15</v>
      </c>
      <c r="DN233" s="129">
        <v>5</v>
      </c>
      <c r="DO233" s="129"/>
      <c r="DP233" s="131" t="s">
        <v>114</v>
      </c>
      <c r="DQ233" s="129">
        <v>2</v>
      </c>
      <c r="DR233" s="129">
        <v>1</v>
      </c>
      <c r="DS233" s="129" t="s">
        <v>83</v>
      </c>
      <c r="DT233" s="129" t="s">
        <v>83</v>
      </c>
      <c r="DU233" s="129" t="s">
        <v>83</v>
      </c>
      <c r="DV233" s="129" t="s">
        <v>83</v>
      </c>
      <c r="DW233" s="131" t="s">
        <v>83</v>
      </c>
      <c r="DX233" s="131" t="s">
        <v>84</v>
      </c>
      <c r="DY233" s="131" t="s">
        <v>81</v>
      </c>
      <c r="DZ233" s="131" t="s">
        <v>5481</v>
      </c>
      <c r="EA233" s="131" t="s">
        <v>86</v>
      </c>
      <c r="EB233" s="131" t="s">
        <v>5482</v>
      </c>
      <c r="EC233" s="131" t="s">
        <v>88</v>
      </c>
      <c r="ED233" s="131" t="s">
        <v>89</v>
      </c>
      <c r="EE233" s="131" t="s">
        <v>81</v>
      </c>
      <c r="EF233" s="131" t="s">
        <v>5483</v>
      </c>
      <c r="EG233" s="131" t="s">
        <v>1933</v>
      </c>
      <c r="EH233" s="131" t="s">
        <v>81</v>
      </c>
      <c r="EI233" s="131" t="s">
        <v>5484</v>
      </c>
      <c r="EJ233" s="135" t="s">
        <v>5485</v>
      </c>
      <c r="EK233" s="135" t="s">
        <v>5486</v>
      </c>
      <c r="EL233" s="135" t="s">
        <v>5487</v>
      </c>
      <c r="EM233" s="135" t="s">
        <v>5488</v>
      </c>
      <c r="EN233" s="131" t="s">
        <v>81</v>
      </c>
    </row>
    <row r="234" spans="1:144" ht="18" thickTop="1" thickBot="1">
      <c r="A234" s="575">
        <f t="shared" si="11"/>
        <v>233</v>
      </c>
      <c r="B234" s="572" t="s">
        <v>5827</v>
      </c>
      <c r="C234" s="600" t="s">
        <v>11806</v>
      </c>
      <c r="D234" s="570" t="s">
        <v>13208</v>
      </c>
      <c r="E234" s="568" t="str">
        <f t="shared" si="9"/>
        <v>Not Placed</v>
      </c>
      <c r="F234" s="570" t="s">
        <v>12495</v>
      </c>
      <c r="G234" s="570" t="s">
        <v>14084</v>
      </c>
      <c r="H234" s="131" t="str">
        <f>VLOOKUP(B234,ETRX1!C:E,3,0)</f>
        <v>Diploma  + Direct Second Year Engineering without live KT</v>
      </c>
      <c r="I234" s="610" t="s">
        <v>5829</v>
      </c>
      <c r="J234" s="572">
        <v>23</v>
      </c>
      <c r="K234" s="611" t="s">
        <v>5830</v>
      </c>
      <c r="L234" s="611" t="s">
        <v>5831</v>
      </c>
      <c r="M234" s="611" t="s">
        <v>5832</v>
      </c>
      <c r="N234" s="612" t="s">
        <v>5826</v>
      </c>
      <c r="O234" s="612">
        <v>8692816954</v>
      </c>
      <c r="P234" s="612">
        <v>8692816954</v>
      </c>
      <c r="Q234" s="612" t="e">
        <f>VLOOKUP(B234,'TCS CON'!$D$1:$H$98,5,0)</f>
        <v>#N/A</v>
      </c>
      <c r="R234" s="612" t="e">
        <f>VLOOKUP(B234,LTI!$C$1:$H$46,6,0)</f>
        <v>#N/A</v>
      </c>
      <c r="S234" s="612" t="e">
        <f>VLOOKUP(B234,JARO!$E$2:$I$11,5,0)</f>
        <v>#N/A</v>
      </c>
      <c r="T234" s="612" t="e">
        <f>VLOOKUP(B234,Capgemini!$D$3:$H$78,5,0)</f>
        <v>#N/A</v>
      </c>
      <c r="U234" s="612" t="e">
        <f>VLOOKUP(B234,Carwale!$D$1:$H$4,5,0)</f>
        <v>#N/A</v>
      </c>
      <c r="V234" s="612" t="e">
        <f>VLOOKUP(B234,'Interactive Brokers'!E:I,5,0)</f>
        <v>#N/A</v>
      </c>
      <c r="W234" s="612" t="e">
        <f>VLOOKUP(B234,'REL Jio'!E:I,5,0)</f>
        <v>#N/A</v>
      </c>
      <c r="X234" s="612" t="e">
        <f>VLOOKUP(B234,'Sciative Sol'!E:I,5,0)</f>
        <v>#N/A</v>
      </c>
      <c r="Y234" s="612" t="e">
        <f>VLOOKUP(B234,'Hexaware Tech'!E:I,5,0)</f>
        <v>#N/A</v>
      </c>
      <c r="Z234" s="612" t="e">
        <f>VLOOKUP(B234,Axis!D:H,5,0)</f>
        <v>#N/A</v>
      </c>
      <c r="AA234" s="612" t="e">
        <f>VLOOKUP(B234,Ugam!$D$3:$H$26,5,0)</f>
        <v>#N/A</v>
      </c>
      <c r="AB234" s="612" t="e">
        <f>VLOOKUP(B234,Zeus!F:J,5,0)</f>
        <v>#N/A</v>
      </c>
      <c r="AC234" s="612" t="e">
        <f>VLOOKUP(B234,Montran!F:J,5,0)</f>
        <v>#N/A</v>
      </c>
      <c r="AD234" s="612" t="e">
        <f>VLOOKUP(B234,Endurance!H17:L17,5,0)</f>
        <v>#N/A</v>
      </c>
      <c r="AE234" s="612" t="e">
        <f>VLOOKUP(B234,'Swabhav Techlabs'!$F$1:$J$2,5,0)</f>
        <v>#N/A</v>
      </c>
      <c r="AF234" s="612" t="e">
        <f>VLOOKUP(B234,'Quality Kiosk'!$F$1:$J$18,5,0)</f>
        <v>#N/A</v>
      </c>
      <c r="AG234" s="612" t="e">
        <f>VLOOKUP(B234,'Lemon VB'!$F$1:$J$2,5,0)</f>
        <v>#N/A</v>
      </c>
      <c r="AH234" s="612" t="e">
        <f>VLOOKUP(B234,Gocomet!$E$1:$I$3,5,0)</f>
        <v>#N/A</v>
      </c>
      <c r="AI234" s="612" t="e">
        <f>VLOOKUP(B234,'Ingram Micro'!$E$1:$I$8,5,0)</f>
        <v>#N/A</v>
      </c>
      <c r="AJ234" s="612" t="e">
        <f>VLOOKUP(B234,'DePronto Infotech'!$E$1:$I$2,5,0)</f>
        <v>#N/A</v>
      </c>
      <c r="AK234" s="612" t="e">
        <f>VLOOKUP(B234,'Reliance Retail'!$E$1:$I$4,5,0)</f>
        <v>#N/A</v>
      </c>
      <c r="AL234" s="612" t="e">
        <f>VLOOKUP(B234,'Bright Champs'!$D$1:$H$13,5,0)</f>
        <v>#N/A</v>
      </c>
      <c r="AM234" s="612" t="e">
        <f>VLOOKUP(B234,Neosoft!$E$1:$I$12,5,0)</f>
        <v>#N/A</v>
      </c>
      <c r="AN234" s="612" t="e">
        <f>VLOOKUP(B234,Infosys!$E$1:$I$3,5,0)</f>
        <v>#N/A</v>
      </c>
      <c r="AO234" s="612" t="e">
        <f>VLOOKUP(B234,Cerelabs!$E$1:$I$5,5,0)</f>
        <v>#N/A</v>
      </c>
      <c r="AP234" s="612" t="e">
        <f>VLOOKUP(B234,'Neebal Technologies'!$D$1:$H$2,5,0)</f>
        <v>#N/A</v>
      </c>
      <c r="AQ234" s="612" t="e">
        <f>VLOOKUP(B234,'Vertiv Energy'!$D$1:$H$2,5,0)</f>
        <v>#N/A</v>
      </c>
      <c r="AR234" s="612" t="e">
        <f>VLOOKUP(B234,'Acidaes Solutions (CRMNEXT)'!$D$1:$H$3,5,0)</f>
        <v>#N/A</v>
      </c>
      <c r="AS234" s="612" t="e">
        <f>VLOOKUP(B234,Growisto!$D$1:$H$2,5,0)</f>
        <v>#N/A</v>
      </c>
      <c r="AT234" s="612" t="e">
        <f>VLOOKUP(B234,'9.9 Mediaworx - Digit'!$D$1:$H$2,5,0)</f>
        <v>#N/A</v>
      </c>
      <c r="AU234" s="612" t="e">
        <f>VLOOKUP(B234,'Vistaar systems Pvt Ltd'!$D$2:$H$3,5,0)</f>
        <v>#N/A</v>
      </c>
      <c r="AV234" s="612" t="e">
        <f>VLOOKUP(B234,'Course 5i'!$D$2:$H$11,5,0)</f>
        <v>#N/A</v>
      </c>
      <c r="AW234" s="612" t="e">
        <f>VLOOKUP(B234,'Radiant Appliances &amp; Electronic'!$D$1:$H$13,5,0)</f>
        <v>#N/A</v>
      </c>
      <c r="AX234" s="612" t="e">
        <f>VLOOKUP(B234,'Atos Global'!$D$3:$H$27,5,0)</f>
        <v>#N/A</v>
      </c>
      <c r="AY234" s="612" t="e">
        <f>VLOOKUP(B234,'Saama Technologies'!$D$1:$H$2,5,0)</f>
        <v>#N/A</v>
      </c>
      <c r="AZ234" s="612" t="e">
        <f>VLOOKUP(B234,'Multiplier Solutions'!$D$1:$H$2,5,0)</f>
        <v>#N/A</v>
      </c>
      <c r="BA234" s="612" t="e">
        <f>VLOOKUP(B234,GEP!$D$2:$H$5,5,0)</f>
        <v>#N/A</v>
      </c>
      <c r="BB234" s="612" t="e">
        <f>VLOOKUP(B234,Accenture!$D$1:$H$6,5,0)</f>
        <v>#N/A</v>
      </c>
      <c r="BC234" s="612" t="e">
        <f>VLOOKUP(B234,'Endurance International Group'!$D$1:$H$2,5,0)</f>
        <v>#N/A</v>
      </c>
      <c r="BD234" s="612" t="e">
        <f>VLOOKUP(B234,Newgen!$D$1:$H$2,5,0)</f>
        <v>#N/A</v>
      </c>
      <c r="BE234" s="612" t="e">
        <f>VLOOKUP(B234,'3D Incredible'!D234:H234,5,0)</f>
        <v>#N/A</v>
      </c>
      <c r="BF234" s="612" t="e">
        <f>VLOOKUP(B234,'Raja Software Labs'!$D$2:$H$2,5,0)</f>
        <v>#N/A</v>
      </c>
      <c r="BG234" s="612" t="e">
        <f>VLOOKUP(B234,Wipro!$D$1:$H$2,5,0)</f>
        <v>#N/A</v>
      </c>
      <c r="BH234" s="612" t="e">
        <f>VLOOKUP(B234,'Perch Technologies'!$D$2:$H$2,5,0)</f>
        <v>#N/A</v>
      </c>
      <c r="BI234" s="612" t="e">
        <f>VLOOKUP(B234,'Morning Star'!$D$1:$H$6,5,0)</f>
        <v>#N/A</v>
      </c>
      <c r="BJ234" s="612" t="e">
        <f>VLOOKUP(B234,Flexiloans!$D$1:$H$2,5,0)</f>
        <v>#N/A</v>
      </c>
      <c r="BK234" s="612" t="e">
        <f>VLOOKUP(B234,'Thirdware Solutions'!$D$1:$H$2,5,0)</f>
        <v>#N/A</v>
      </c>
      <c r="BL234" s="612" t="e">
        <f>VLOOKUP(B234,Tescom!$D$1:$H$8,5,0)</f>
        <v>#N/A</v>
      </c>
      <c r="BM234" s="612" t="e">
        <f>VLOOKUP(B234,'Cogno AI'!$D$1:$H$2,5,0)</f>
        <v>#N/A</v>
      </c>
      <c r="BN234" s="612" t="e">
        <f>VLOOKUP(B234,'ABM Knowledgeware'!$D$1:$H$2,5,0)</f>
        <v>#N/A</v>
      </c>
      <c r="BO234" s="612" t="e">
        <f>VLOOKUP(B234,'Concerto Software'!$D$1:$H$3,5,0)</f>
        <v>#N/A</v>
      </c>
      <c r="BP234" s="612" t="e">
        <f>VLOOKUP(B234,'My Captain'!$D$1:$H$4,5,0)</f>
        <v>#N/A</v>
      </c>
      <c r="BQ234" s="612" t="e">
        <f>VLOOKUP(B234,'Finoux Solutions'!$D$2:$H$4,5,0)</f>
        <v>#N/A</v>
      </c>
      <c r="BR234" s="612" t="e">
        <f>VLOOKUP(B234,'MITR Learning'!$D$1:$H$2,5,0)</f>
        <v>#N/A</v>
      </c>
      <c r="BS234" s="612" t="e">
        <f>VLOOKUP(B234,Nucsoft!$D$2:$H$6,5,0)</f>
        <v>#N/A</v>
      </c>
      <c r="BT234" s="612" t="e">
        <f>VLOOKUP(B234,'Paras Cadd'!$D$1:$H$2,5,0)</f>
        <v>#N/A</v>
      </c>
      <c r="BU234" s="612" t="e">
        <f>VLOOKUP(B234,'ICICI Securities'!$D$1:$H$2,5,0)</f>
        <v>#N/A</v>
      </c>
      <c r="BV234" s="612" t="e">
        <f>VLOOKUP(B234,'Citius Tech'!$D$2:$H$5,5,0)</f>
        <v>#N/A</v>
      </c>
      <c r="BW234" s="612" t="e">
        <f>VLOOKUP(B234,'Buzzy Brains'!$D$2:$H$2,5,0)</f>
        <v>#N/A</v>
      </c>
      <c r="BX234" s="612" t="e">
        <f>VLOOKUP(B234,'Decimal Point'!$D$2:$H$2,5,0)</f>
        <v>#N/A</v>
      </c>
      <c r="BY234" s="612" t="e">
        <f>VLOOKUP(B234,'Sankey Business Solutions'!$D$2:$H$3,5,0)</f>
        <v>#N/A</v>
      </c>
      <c r="BZ234" s="612" t="e">
        <f>VLOOKUP(B234,'Nangia &amp; Co LLP'!$D$2:$H$2,5,0)</f>
        <v>#N/A</v>
      </c>
      <c r="CA234" s="612" t="e">
        <f>VLOOKUP(B234,'FIS Solutions India Pvt Ltd'!$D$2:$H$2,5,0)</f>
        <v>#N/A</v>
      </c>
      <c r="CB234" s="612" t="e">
        <f>VLOOKUP(B234,'Delta Technology &amp; Management '!$D$2:$H$16,5,0)</f>
        <v>#N/A</v>
      </c>
      <c r="CC234" s="612" t="e">
        <f>VLOOKUP(B234,'Espoir Networks'!$D$3:$H$11,5,0)</f>
        <v>#N/A</v>
      </c>
      <c r="CD234" s="612" t="e">
        <f>VLOOKUP(B234,'Servosys Solution'!$D$3:$H$5,5,0)</f>
        <v>#N/A</v>
      </c>
      <c r="CE234" s="612" t="e">
        <f>VLOOKUP(B234,'Ribbon Communications'!$D$3:$H$4,5,0)</f>
        <v>#N/A</v>
      </c>
      <c r="CF234" s="612">
        <f t="shared" si="10"/>
        <v>0</v>
      </c>
      <c r="CG234" s="129" t="s">
        <v>5833</v>
      </c>
      <c r="CH234" s="129">
        <v>957123919436</v>
      </c>
      <c r="CI234" s="129" t="s">
        <v>134</v>
      </c>
      <c r="CJ234" s="129" t="s">
        <v>11740</v>
      </c>
      <c r="CK234" s="132">
        <v>43282</v>
      </c>
      <c r="CL234" s="129">
        <v>2021</v>
      </c>
      <c r="CM234" s="128" t="s">
        <v>5834</v>
      </c>
      <c r="CN234" s="129">
        <v>409</v>
      </c>
      <c r="CO234" s="133">
        <v>81.8</v>
      </c>
      <c r="CP234" s="129">
        <v>2013</v>
      </c>
      <c r="CQ234" s="129" t="s">
        <v>79</v>
      </c>
      <c r="CR234" s="128" t="s">
        <v>2147</v>
      </c>
      <c r="CS234" s="129">
        <v>374</v>
      </c>
      <c r="CT234" s="133">
        <v>57.54</v>
      </c>
      <c r="CU234" s="129">
        <v>2015</v>
      </c>
      <c r="CV234" s="129" t="s">
        <v>79</v>
      </c>
      <c r="CW234" s="131" t="s">
        <v>1002</v>
      </c>
      <c r="CX234" s="131" t="s">
        <v>5835</v>
      </c>
      <c r="CY234" s="129">
        <v>889</v>
      </c>
      <c r="CZ234" s="129">
        <v>71.12</v>
      </c>
      <c r="DA234" s="129">
        <v>2018</v>
      </c>
      <c r="DB234" s="129" t="s">
        <v>112</v>
      </c>
      <c r="DC234" s="129" t="s">
        <v>113</v>
      </c>
      <c r="DD234" s="129">
        <v>62.13</v>
      </c>
      <c r="DE234" s="129">
        <v>62.13</v>
      </c>
      <c r="DF234" s="129">
        <v>4</v>
      </c>
      <c r="DG234" s="131" t="s">
        <v>81</v>
      </c>
      <c r="DH234" s="131" t="s">
        <v>81</v>
      </c>
      <c r="DI234" s="134">
        <v>6.96</v>
      </c>
      <c r="DJ234" s="134">
        <v>6.68</v>
      </c>
      <c r="DK234" s="134">
        <v>6.14</v>
      </c>
      <c r="DL234" s="134">
        <v>8.16</v>
      </c>
      <c r="DM234" s="129">
        <v>27.94</v>
      </c>
      <c r="DN234" s="129">
        <v>6.98</v>
      </c>
      <c r="DO234" s="129"/>
      <c r="DP234" s="131" t="s">
        <v>338</v>
      </c>
      <c r="DQ234" s="129">
        <v>0</v>
      </c>
      <c r="DR234" s="129">
        <v>1</v>
      </c>
      <c r="DS234" s="129" t="s">
        <v>83</v>
      </c>
      <c r="DT234" s="129" t="s">
        <v>83</v>
      </c>
      <c r="DU234" s="129" t="s">
        <v>83</v>
      </c>
      <c r="DV234" s="129" t="s">
        <v>83</v>
      </c>
      <c r="DW234" s="131" t="s">
        <v>83</v>
      </c>
      <c r="DX234" s="131" t="s">
        <v>84</v>
      </c>
      <c r="DY234" s="131" t="s">
        <v>81</v>
      </c>
      <c r="DZ234" s="131" t="s">
        <v>5836</v>
      </c>
      <c r="EA234" s="131" t="s">
        <v>2243</v>
      </c>
      <c r="EB234" s="131" t="s">
        <v>5837</v>
      </c>
      <c r="EC234" s="131" t="s">
        <v>86</v>
      </c>
      <c r="ED234" s="131" t="s">
        <v>89</v>
      </c>
      <c r="EE234" s="131" t="s">
        <v>5838</v>
      </c>
      <c r="EF234" s="131" t="s">
        <v>5839</v>
      </c>
      <c r="EG234" s="131" t="s">
        <v>5840</v>
      </c>
      <c r="EH234" s="131" t="s">
        <v>1247</v>
      </c>
      <c r="EI234" s="131" t="s">
        <v>5841</v>
      </c>
      <c r="EJ234" s="135" t="s">
        <v>5842</v>
      </c>
      <c r="EK234" s="135" t="s">
        <v>5843</v>
      </c>
      <c r="EL234" s="135" t="s">
        <v>5844</v>
      </c>
      <c r="EM234" s="135" t="s">
        <v>5845</v>
      </c>
      <c r="EN234" s="131" t="s">
        <v>5846</v>
      </c>
    </row>
    <row r="235" spans="1:144" ht="18" thickTop="1" thickBot="1">
      <c r="A235" s="575">
        <f t="shared" si="11"/>
        <v>234</v>
      </c>
      <c r="B235" s="572" t="s">
        <v>6083</v>
      </c>
      <c r="C235" s="600" t="s">
        <v>6084</v>
      </c>
      <c r="D235" s="570" t="s">
        <v>13208</v>
      </c>
      <c r="E235" s="568" t="str">
        <f t="shared" si="9"/>
        <v>Not Placed</v>
      </c>
      <c r="F235" s="570" t="s">
        <v>12495</v>
      </c>
      <c r="G235" s="570" t="s">
        <v>14084</v>
      </c>
      <c r="H235" s="131" t="str">
        <f>VLOOKUP(B235,ETRX1!C:E,3,0)</f>
        <v>Diploma  + Direct Second Year Engineering without live KT</v>
      </c>
      <c r="I235" s="610">
        <v>35559</v>
      </c>
      <c r="J235" s="572">
        <v>22</v>
      </c>
      <c r="K235" s="611" t="s">
        <v>6085</v>
      </c>
      <c r="L235" s="611" t="s">
        <v>591</v>
      </c>
      <c r="M235" s="611" t="s">
        <v>6086</v>
      </c>
      <c r="N235" s="612" t="s">
        <v>6082</v>
      </c>
      <c r="O235" s="612">
        <v>8879552313</v>
      </c>
      <c r="P235" s="612">
        <v>8850190014</v>
      </c>
      <c r="Q235" s="612" t="e">
        <f>VLOOKUP(B235,'TCS CON'!$D$1:$H$98,5,0)</f>
        <v>#N/A</v>
      </c>
      <c r="R235" s="612" t="e">
        <f>VLOOKUP(B235,LTI!$C$1:$H$46,6,0)</f>
        <v>#N/A</v>
      </c>
      <c r="S235" s="612" t="e">
        <f>VLOOKUP(B235,JARO!$E$2:$I$11,5,0)</f>
        <v>#N/A</v>
      </c>
      <c r="T235" s="612" t="e">
        <f>VLOOKUP(B235,Capgemini!$D$3:$H$78,5,0)</f>
        <v>#N/A</v>
      </c>
      <c r="U235" s="612" t="e">
        <f>VLOOKUP(B235,Carwale!$D$1:$H$4,5,0)</f>
        <v>#N/A</v>
      </c>
      <c r="V235" s="612" t="e">
        <f>VLOOKUP(B235,'Interactive Brokers'!E:I,5,0)</f>
        <v>#N/A</v>
      </c>
      <c r="W235" s="612" t="e">
        <f>VLOOKUP(B235,'REL Jio'!E:I,5,0)</f>
        <v>#N/A</v>
      </c>
      <c r="X235" s="612" t="e">
        <f>VLOOKUP(B235,'Sciative Sol'!E:I,5,0)</f>
        <v>#N/A</v>
      </c>
      <c r="Y235" s="612" t="e">
        <f>VLOOKUP(B235,'Hexaware Tech'!E:I,5,0)</f>
        <v>#N/A</v>
      </c>
      <c r="Z235" s="612" t="e">
        <f>VLOOKUP(B235,Axis!D:H,5,0)</f>
        <v>#N/A</v>
      </c>
      <c r="AA235" s="612" t="e">
        <f>VLOOKUP(B235,Ugam!$D$3:$H$26,5,0)</f>
        <v>#N/A</v>
      </c>
      <c r="AB235" s="612" t="e">
        <f>VLOOKUP(B235,Zeus!F:J,5,0)</f>
        <v>#N/A</v>
      </c>
      <c r="AC235" s="612" t="e">
        <f>VLOOKUP(B235,Montran!F:J,5,0)</f>
        <v>#N/A</v>
      </c>
      <c r="AD235" s="612" t="e">
        <f>VLOOKUP(B235,Endurance!H18:L18,5,0)</f>
        <v>#N/A</v>
      </c>
      <c r="AE235" s="612" t="e">
        <f>VLOOKUP(B235,'Swabhav Techlabs'!$F$1:$J$2,5,0)</f>
        <v>#N/A</v>
      </c>
      <c r="AF235" s="612" t="e">
        <f>VLOOKUP(B235,'Quality Kiosk'!$F$1:$J$18,5,0)</f>
        <v>#N/A</v>
      </c>
      <c r="AG235" s="612" t="e">
        <f>VLOOKUP(B235,'Lemon VB'!$F$1:$J$2,5,0)</f>
        <v>#N/A</v>
      </c>
      <c r="AH235" s="612" t="e">
        <f>VLOOKUP(B235,Gocomet!$E$1:$I$3,5,0)</f>
        <v>#N/A</v>
      </c>
      <c r="AI235" s="612" t="e">
        <f>VLOOKUP(B235,'Ingram Micro'!$E$1:$I$8,5,0)</f>
        <v>#N/A</v>
      </c>
      <c r="AJ235" s="612" t="e">
        <f>VLOOKUP(B235,'DePronto Infotech'!$E$1:$I$2,5,0)</f>
        <v>#N/A</v>
      </c>
      <c r="AK235" s="612" t="e">
        <f>VLOOKUP(B235,'Reliance Retail'!$E$1:$I$4,5,0)</f>
        <v>#N/A</v>
      </c>
      <c r="AL235" s="612" t="e">
        <f>VLOOKUP(B235,'Bright Champs'!$D$1:$H$13,5,0)</f>
        <v>#N/A</v>
      </c>
      <c r="AM235" s="612" t="e">
        <f>VLOOKUP(B235,Neosoft!$E$1:$I$12,5,0)</f>
        <v>#N/A</v>
      </c>
      <c r="AN235" s="612" t="e">
        <f>VLOOKUP(B235,Infosys!$E$1:$I$3,5,0)</f>
        <v>#N/A</v>
      </c>
      <c r="AO235" s="612" t="e">
        <f>VLOOKUP(B235,Cerelabs!$E$1:$I$5,5,0)</f>
        <v>#N/A</v>
      </c>
      <c r="AP235" s="612" t="e">
        <f>VLOOKUP(B235,'Neebal Technologies'!$D$1:$H$2,5,0)</f>
        <v>#N/A</v>
      </c>
      <c r="AQ235" s="612" t="e">
        <f>VLOOKUP(B235,'Vertiv Energy'!$D$1:$H$2,5,0)</f>
        <v>#N/A</v>
      </c>
      <c r="AR235" s="612" t="e">
        <f>VLOOKUP(B235,'Acidaes Solutions (CRMNEXT)'!$D$1:$H$3,5,0)</f>
        <v>#N/A</v>
      </c>
      <c r="AS235" s="612" t="e">
        <f>VLOOKUP(B235,Growisto!$D$1:$H$2,5,0)</f>
        <v>#N/A</v>
      </c>
      <c r="AT235" s="612" t="e">
        <f>VLOOKUP(B235,'9.9 Mediaworx - Digit'!$D$1:$H$2,5,0)</f>
        <v>#N/A</v>
      </c>
      <c r="AU235" s="612" t="e">
        <f>VLOOKUP(B235,'Vistaar systems Pvt Ltd'!$D$2:$H$3,5,0)</f>
        <v>#N/A</v>
      </c>
      <c r="AV235" s="612" t="e">
        <f>VLOOKUP(B235,'Course 5i'!$D$2:$H$11,5,0)</f>
        <v>#N/A</v>
      </c>
      <c r="AW235" s="612" t="e">
        <f>VLOOKUP(B235,'Radiant Appliances &amp; Electronic'!$D$1:$H$13,5,0)</f>
        <v>#N/A</v>
      </c>
      <c r="AX235" s="612" t="e">
        <f>VLOOKUP(B235,'Atos Global'!$D$3:$H$27,5,0)</f>
        <v>#N/A</v>
      </c>
      <c r="AY235" s="612" t="e">
        <f>VLOOKUP(B235,'Saama Technologies'!$D$1:$H$2,5,0)</f>
        <v>#N/A</v>
      </c>
      <c r="AZ235" s="612" t="e">
        <f>VLOOKUP(B235,'Multiplier Solutions'!$D$1:$H$2,5,0)</f>
        <v>#N/A</v>
      </c>
      <c r="BA235" s="612" t="e">
        <f>VLOOKUP(B235,GEP!$D$2:$H$5,5,0)</f>
        <v>#N/A</v>
      </c>
      <c r="BB235" s="612" t="e">
        <f>VLOOKUP(B235,Accenture!$D$1:$H$6,5,0)</f>
        <v>#N/A</v>
      </c>
      <c r="BC235" s="612" t="e">
        <f>VLOOKUP(B235,'Endurance International Group'!$D$1:$H$2,5,0)</f>
        <v>#N/A</v>
      </c>
      <c r="BD235" s="612" t="e">
        <f>VLOOKUP(B235,Newgen!$D$1:$H$2,5,0)</f>
        <v>#N/A</v>
      </c>
      <c r="BE235" s="612" t="e">
        <f>VLOOKUP(B235,'3D Incredible'!D235:H235,5,0)</f>
        <v>#N/A</v>
      </c>
      <c r="BF235" s="612" t="e">
        <f>VLOOKUP(B235,'Raja Software Labs'!$D$2:$H$2,5,0)</f>
        <v>#N/A</v>
      </c>
      <c r="BG235" s="612" t="e">
        <f>VLOOKUP(B235,Wipro!$D$1:$H$2,5,0)</f>
        <v>#N/A</v>
      </c>
      <c r="BH235" s="612" t="e">
        <f>VLOOKUP(B235,'Perch Technologies'!$D$2:$H$2,5,0)</f>
        <v>#N/A</v>
      </c>
      <c r="BI235" s="612" t="e">
        <f>VLOOKUP(B235,'Morning Star'!$D$1:$H$6,5,0)</f>
        <v>#N/A</v>
      </c>
      <c r="BJ235" s="612" t="e">
        <f>VLOOKUP(B235,Flexiloans!$D$1:$H$2,5,0)</f>
        <v>#N/A</v>
      </c>
      <c r="BK235" s="612" t="e">
        <f>VLOOKUP(B235,'Thirdware Solutions'!$D$1:$H$2,5,0)</f>
        <v>#N/A</v>
      </c>
      <c r="BL235" s="612" t="e">
        <f>VLOOKUP(B235,Tescom!$D$1:$H$8,5,0)</f>
        <v>#N/A</v>
      </c>
      <c r="BM235" s="612" t="e">
        <f>VLOOKUP(B235,'Cogno AI'!$D$1:$H$2,5,0)</f>
        <v>#N/A</v>
      </c>
      <c r="BN235" s="612" t="e">
        <f>VLOOKUP(B235,'ABM Knowledgeware'!$D$1:$H$2,5,0)</f>
        <v>#N/A</v>
      </c>
      <c r="BO235" s="612" t="e">
        <f>VLOOKUP(B235,'Concerto Software'!$D$1:$H$3,5,0)</f>
        <v>#N/A</v>
      </c>
      <c r="BP235" s="612" t="e">
        <f>VLOOKUP(B235,'My Captain'!$D$1:$H$4,5,0)</f>
        <v>#N/A</v>
      </c>
      <c r="BQ235" s="612" t="e">
        <f>VLOOKUP(B235,'Finoux Solutions'!$D$2:$H$4,5,0)</f>
        <v>#N/A</v>
      </c>
      <c r="BR235" s="612" t="e">
        <f>VLOOKUP(B235,'MITR Learning'!$D$1:$H$2,5,0)</f>
        <v>#N/A</v>
      </c>
      <c r="BS235" s="612" t="e">
        <f>VLOOKUP(B235,Nucsoft!$D$2:$H$6,5,0)</f>
        <v>#N/A</v>
      </c>
      <c r="BT235" s="612" t="e">
        <f>VLOOKUP(B235,'Paras Cadd'!$D$1:$H$2,5,0)</f>
        <v>#N/A</v>
      </c>
      <c r="BU235" s="612" t="e">
        <f>VLOOKUP(B235,'ICICI Securities'!$D$1:$H$2,5,0)</f>
        <v>#N/A</v>
      </c>
      <c r="BV235" s="612" t="e">
        <f>VLOOKUP(B235,'Citius Tech'!$D$2:$H$5,5,0)</f>
        <v>#N/A</v>
      </c>
      <c r="BW235" s="612" t="e">
        <f>VLOOKUP(B235,'Buzzy Brains'!$D$2:$H$2,5,0)</f>
        <v>#N/A</v>
      </c>
      <c r="BX235" s="612" t="e">
        <f>VLOOKUP(B235,'Decimal Point'!$D$2:$H$2,5,0)</f>
        <v>#N/A</v>
      </c>
      <c r="BY235" s="612" t="e">
        <f>VLOOKUP(B235,'Sankey Business Solutions'!$D$2:$H$3,5,0)</f>
        <v>#N/A</v>
      </c>
      <c r="BZ235" s="612" t="e">
        <f>VLOOKUP(B235,'Nangia &amp; Co LLP'!$D$2:$H$2,5,0)</f>
        <v>#N/A</v>
      </c>
      <c r="CA235" s="612" t="e">
        <f>VLOOKUP(B235,'FIS Solutions India Pvt Ltd'!$D$2:$H$2,5,0)</f>
        <v>#N/A</v>
      </c>
      <c r="CB235" s="612" t="e">
        <f>VLOOKUP(B235,'Delta Technology &amp; Management '!$D$2:$H$16,5,0)</f>
        <v>#N/A</v>
      </c>
      <c r="CC235" s="612" t="e">
        <f>VLOOKUP(B235,'Espoir Networks'!$D$3:$H$11,5,0)</f>
        <v>#N/A</v>
      </c>
      <c r="CD235" s="612" t="e">
        <f>VLOOKUP(B235,'Servosys Solution'!$D$3:$H$5,5,0)</f>
        <v>#N/A</v>
      </c>
      <c r="CE235" s="612" t="e">
        <f>VLOOKUP(B235,'Ribbon Communications'!$D$3:$H$4,5,0)</f>
        <v>#N/A</v>
      </c>
      <c r="CF235" s="612">
        <f t="shared" si="10"/>
        <v>0</v>
      </c>
      <c r="CG235" s="129" t="s">
        <v>6087</v>
      </c>
      <c r="CH235" s="129">
        <v>920031654280</v>
      </c>
      <c r="CI235" s="129" t="s">
        <v>244</v>
      </c>
      <c r="CJ235" s="129" t="s">
        <v>11740</v>
      </c>
      <c r="CK235" s="132">
        <v>43282</v>
      </c>
      <c r="CL235" s="129">
        <v>2021</v>
      </c>
      <c r="CM235" s="128" t="s">
        <v>11982</v>
      </c>
      <c r="CN235" s="129">
        <v>297</v>
      </c>
      <c r="CO235" s="133">
        <v>54</v>
      </c>
      <c r="CP235" s="129">
        <v>2013</v>
      </c>
      <c r="CQ235" s="129" t="s">
        <v>79</v>
      </c>
      <c r="CR235" s="128" t="s">
        <v>12177</v>
      </c>
      <c r="CS235" s="129">
        <v>466</v>
      </c>
      <c r="CT235" s="133">
        <v>71.69</v>
      </c>
      <c r="CU235" s="129">
        <v>2015</v>
      </c>
      <c r="CV235" s="129" t="s">
        <v>79</v>
      </c>
      <c r="CW235" s="131" t="s">
        <v>6090</v>
      </c>
      <c r="CX235" s="131" t="s">
        <v>6091</v>
      </c>
      <c r="CY235" s="129">
        <v>603</v>
      </c>
      <c r="CZ235" s="129">
        <v>75.38</v>
      </c>
      <c r="DA235" s="129">
        <v>2017</v>
      </c>
      <c r="DB235" s="129" t="s">
        <v>944</v>
      </c>
      <c r="DC235" s="129" t="s">
        <v>113</v>
      </c>
      <c r="DD235" s="129">
        <v>1246</v>
      </c>
      <c r="DE235" s="129">
        <v>73.290000000000006</v>
      </c>
      <c r="DF235" s="129">
        <v>1</v>
      </c>
      <c r="DG235" s="131" t="s">
        <v>81</v>
      </c>
      <c r="DH235" s="131" t="s">
        <v>81</v>
      </c>
      <c r="DI235" s="134">
        <v>6.47</v>
      </c>
      <c r="DJ235" s="134">
        <v>6</v>
      </c>
      <c r="DK235" s="134">
        <v>6.33</v>
      </c>
      <c r="DL235" s="131"/>
      <c r="DM235" s="129">
        <v>18.8</v>
      </c>
      <c r="DN235" s="129">
        <v>6.26</v>
      </c>
      <c r="DO235" s="129"/>
      <c r="DP235" s="131" t="s">
        <v>114</v>
      </c>
      <c r="DQ235" s="129">
        <v>0</v>
      </c>
      <c r="DR235" s="129">
        <v>2</v>
      </c>
      <c r="DS235" s="129" t="s">
        <v>83</v>
      </c>
      <c r="DT235" s="129" t="s">
        <v>83</v>
      </c>
      <c r="DU235" s="129" t="s">
        <v>83</v>
      </c>
      <c r="DV235" s="129" t="s">
        <v>230</v>
      </c>
      <c r="DW235" s="131" t="s">
        <v>83</v>
      </c>
      <c r="DX235" s="131" t="s">
        <v>84</v>
      </c>
      <c r="DY235" s="131" t="s">
        <v>81</v>
      </c>
      <c r="DZ235" s="131" t="s">
        <v>6092</v>
      </c>
      <c r="EA235" s="131" t="s">
        <v>6093</v>
      </c>
      <c r="EB235" s="131" t="s">
        <v>6094</v>
      </c>
      <c r="EC235" s="131" t="s">
        <v>601</v>
      </c>
      <c r="ED235" s="131" t="s">
        <v>89</v>
      </c>
      <c r="EE235" s="131" t="s">
        <v>6095</v>
      </c>
      <c r="EF235" s="131" t="s">
        <v>6096</v>
      </c>
      <c r="EG235" s="131" t="s">
        <v>6097</v>
      </c>
      <c r="EH235" s="131" t="s">
        <v>6098</v>
      </c>
      <c r="EI235" s="131" t="s">
        <v>6099</v>
      </c>
      <c r="EJ235" s="135" t="s">
        <v>6100</v>
      </c>
      <c r="EK235" s="135" t="s">
        <v>6101</v>
      </c>
      <c r="EL235" s="135" t="s">
        <v>6102</v>
      </c>
      <c r="EM235" s="135" t="s">
        <v>6103</v>
      </c>
      <c r="EN235" s="131" t="s">
        <v>245</v>
      </c>
    </row>
    <row r="236" spans="1:144" ht="18" thickTop="1" thickBot="1">
      <c r="A236" s="575">
        <f t="shared" si="11"/>
        <v>235</v>
      </c>
      <c r="B236" s="572" t="s">
        <v>6370</v>
      </c>
      <c r="C236" s="600" t="s">
        <v>6371</v>
      </c>
      <c r="D236" s="570" t="s">
        <v>13209</v>
      </c>
      <c r="E236" s="568" t="str">
        <f t="shared" si="9"/>
        <v>Not Placed</v>
      </c>
      <c r="F236" s="570" t="s">
        <v>12495</v>
      </c>
      <c r="G236" s="570" t="s">
        <v>14084</v>
      </c>
      <c r="H236" s="131" t="str">
        <f>VLOOKUP(B236,ETRX1!C:E,3,0)</f>
        <v>12th + Engineering with live KT</v>
      </c>
      <c r="I236" s="610">
        <v>36861</v>
      </c>
      <c r="J236" s="572">
        <v>20</v>
      </c>
      <c r="K236" s="611" t="s">
        <v>6372</v>
      </c>
      <c r="L236" s="611" t="s">
        <v>1825</v>
      </c>
      <c r="M236" s="611" t="s">
        <v>6373</v>
      </c>
      <c r="N236" s="612" t="s">
        <v>6369</v>
      </c>
      <c r="O236" s="612">
        <v>9324675220</v>
      </c>
      <c r="P236" s="612">
        <v>7738692958</v>
      </c>
      <c r="Q236" s="612" t="e">
        <f>VLOOKUP(B236,'TCS CON'!$D$1:$H$98,5,0)</f>
        <v>#N/A</v>
      </c>
      <c r="R236" s="612" t="e">
        <f>VLOOKUP(B236,LTI!$C$1:$H$46,6,0)</f>
        <v>#N/A</v>
      </c>
      <c r="S236" s="612" t="e">
        <f>VLOOKUP(B236,JARO!$E$2:$I$11,5,0)</f>
        <v>#N/A</v>
      </c>
      <c r="T236" s="612" t="e">
        <f>VLOOKUP(B236,Capgemini!$D$3:$H$78,5,0)</f>
        <v>#N/A</v>
      </c>
      <c r="U236" s="612" t="e">
        <f>VLOOKUP(B236,Carwale!$D$1:$H$4,5,0)</f>
        <v>#N/A</v>
      </c>
      <c r="V236" s="612" t="e">
        <f>VLOOKUP(B236,'Interactive Brokers'!E:I,5,0)</f>
        <v>#N/A</v>
      </c>
      <c r="W236" s="612" t="e">
        <f>VLOOKUP(B236,'REL Jio'!E:I,5,0)</f>
        <v>#N/A</v>
      </c>
      <c r="X236" s="612" t="e">
        <f>VLOOKUP(B236,'Sciative Sol'!E:I,5,0)</f>
        <v>#N/A</v>
      </c>
      <c r="Y236" s="612" t="e">
        <f>VLOOKUP(B236,'Hexaware Tech'!E:I,5,0)</f>
        <v>#N/A</v>
      </c>
      <c r="Z236" s="612" t="e">
        <f>VLOOKUP(B236,Axis!D:H,5,0)</f>
        <v>#N/A</v>
      </c>
      <c r="AA236" s="612" t="e">
        <f>VLOOKUP(B236,Ugam!$D$3:$H$26,5,0)</f>
        <v>#N/A</v>
      </c>
      <c r="AB236" s="612" t="e">
        <f>VLOOKUP(B236,Zeus!F:J,5,0)</f>
        <v>#N/A</v>
      </c>
      <c r="AC236" s="612" t="e">
        <f>VLOOKUP(B236,Montran!F:J,5,0)</f>
        <v>#N/A</v>
      </c>
      <c r="AD236" s="612" t="e">
        <f>VLOOKUP(B236,Endurance!H19:L19,5,0)</f>
        <v>#N/A</v>
      </c>
      <c r="AE236" s="612" t="e">
        <f>VLOOKUP(B236,'Swabhav Techlabs'!$F$1:$J$2,5,0)</f>
        <v>#N/A</v>
      </c>
      <c r="AF236" s="612" t="e">
        <f>VLOOKUP(B236,'Quality Kiosk'!$F$1:$J$18,5,0)</f>
        <v>#N/A</v>
      </c>
      <c r="AG236" s="612" t="e">
        <f>VLOOKUP(B236,'Lemon VB'!$F$1:$J$2,5,0)</f>
        <v>#N/A</v>
      </c>
      <c r="AH236" s="612" t="e">
        <f>VLOOKUP(B236,Gocomet!$E$1:$I$3,5,0)</f>
        <v>#N/A</v>
      </c>
      <c r="AI236" s="612" t="e">
        <f>VLOOKUP(B236,'Ingram Micro'!$E$1:$I$8,5,0)</f>
        <v>#N/A</v>
      </c>
      <c r="AJ236" s="612" t="e">
        <f>VLOOKUP(B236,'DePronto Infotech'!$E$1:$I$2,5,0)</f>
        <v>#N/A</v>
      </c>
      <c r="AK236" s="612" t="e">
        <f>VLOOKUP(B236,'Reliance Retail'!$E$1:$I$4,5,0)</f>
        <v>#N/A</v>
      </c>
      <c r="AL236" s="612" t="e">
        <f>VLOOKUP(B236,'Bright Champs'!$D$1:$H$13,5,0)</f>
        <v>#N/A</v>
      </c>
      <c r="AM236" s="612" t="e">
        <f>VLOOKUP(B236,Neosoft!$E$1:$I$12,5,0)</f>
        <v>#N/A</v>
      </c>
      <c r="AN236" s="612" t="e">
        <f>VLOOKUP(B236,Infosys!$E$1:$I$3,5,0)</f>
        <v>#N/A</v>
      </c>
      <c r="AO236" s="612" t="e">
        <f>VLOOKUP(B236,Cerelabs!$E$1:$I$5,5,0)</f>
        <v>#N/A</v>
      </c>
      <c r="AP236" s="612" t="e">
        <f>VLOOKUP(B236,'Neebal Technologies'!$D$1:$H$2,5,0)</f>
        <v>#N/A</v>
      </c>
      <c r="AQ236" s="612" t="e">
        <f>VLOOKUP(B236,'Vertiv Energy'!$D$1:$H$2,5,0)</f>
        <v>#N/A</v>
      </c>
      <c r="AR236" s="612" t="e">
        <f>VLOOKUP(B236,'Acidaes Solutions (CRMNEXT)'!$D$1:$H$3,5,0)</f>
        <v>#N/A</v>
      </c>
      <c r="AS236" s="612" t="e">
        <f>VLOOKUP(B236,Growisto!$D$1:$H$2,5,0)</f>
        <v>#N/A</v>
      </c>
      <c r="AT236" s="612" t="e">
        <f>VLOOKUP(B236,'9.9 Mediaworx - Digit'!$D$1:$H$2,5,0)</f>
        <v>#N/A</v>
      </c>
      <c r="AU236" s="612" t="e">
        <f>VLOOKUP(B236,'Vistaar systems Pvt Ltd'!$D$2:$H$3,5,0)</f>
        <v>#N/A</v>
      </c>
      <c r="AV236" s="612" t="e">
        <f>VLOOKUP(B236,'Course 5i'!$D$2:$H$11,5,0)</f>
        <v>#N/A</v>
      </c>
      <c r="AW236" s="612" t="e">
        <f>VLOOKUP(B236,'Radiant Appliances &amp; Electronic'!$D$1:$H$13,5,0)</f>
        <v>#N/A</v>
      </c>
      <c r="AX236" s="612" t="e">
        <f>VLOOKUP(B236,'Atos Global'!$D$3:$H$27,5,0)</f>
        <v>#N/A</v>
      </c>
      <c r="AY236" s="612" t="e">
        <f>VLOOKUP(B236,'Saama Technologies'!$D$1:$H$2,5,0)</f>
        <v>#N/A</v>
      </c>
      <c r="AZ236" s="612" t="e">
        <f>VLOOKUP(B236,'Multiplier Solutions'!$D$1:$H$2,5,0)</f>
        <v>#N/A</v>
      </c>
      <c r="BA236" s="612" t="e">
        <f>VLOOKUP(B236,GEP!$D$2:$H$5,5,0)</f>
        <v>#N/A</v>
      </c>
      <c r="BB236" s="612" t="e">
        <f>VLOOKUP(B236,Accenture!$D$1:$H$6,5,0)</f>
        <v>#N/A</v>
      </c>
      <c r="BC236" s="612" t="e">
        <f>VLOOKUP(B236,'Endurance International Group'!$D$1:$H$2,5,0)</f>
        <v>#N/A</v>
      </c>
      <c r="BD236" s="612" t="e">
        <f>VLOOKUP(B236,Newgen!$D$1:$H$2,5,0)</f>
        <v>#N/A</v>
      </c>
      <c r="BE236" s="612" t="e">
        <f>VLOOKUP(B236,'3D Incredible'!D236:H236,5,0)</f>
        <v>#N/A</v>
      </c>
      <c r="BF236" s="612" t="e">
        <f>VLOOKUP(B236,'Raja Software Labs'!$D$2:$H$2,5,0)</f>
        <v>#N/A</v>
      </c>
      <c r="BG236" s="612" t="e">
        <f>VLOOKUP(B236,Wipro!$D$1:$H$2,5,0)</f>
        <v>#N/A</v>
      </c>
      <c r="BH236" s="612" t="e">
        <f>VLOOKUP(B236,'Perch Technologies'!$D$2:$H$2,5,0)</f>
        <v>#N/A</v>
      </c>
      <c r="BI236" s="612" t="e">
        <f>VLOOKUP(B236,'Morning Star'!$D$1:$H$6,5,0)</f>
        <v>#N/A</v>
      </c>
      <c r="BJ236" s="612" t="e">
        <f>VLOOKUP(B236,Flexiloans!$D$1:$H$2,5,0)</f>
        <v>#N/A</v>
      </c>
      <c r="BK236" s="612" t="e">
        <f>VLOOKUP(B236,'Thirdware Solutions'!$D$1:$H$2,5,0)</f>
        <v>#N/A</v>
      </c>
      <c r="BL236" s="612" t="e">
        <f>VLOOKUP(B236,Tescom!$D$1:$H$8,5,0)</f>
        <v>#N/A</v>
      </c>
      <c r="BM236" s="612" t="e">
        <f>VLOOKUP(B236,'Cogno AI'!$D$1:$H$2,5,0)</f>
        <v>#N/A</v>
      </c>
      <c r="BN236" s="612" t="e">
        <f>VLOOKUP(B236,'ABM Knowledgeware'!$D$1:$H$2,5,0)</f>
        <v>#N/A</v>
      </c>
      <c r="BO236" s="612" t="e">
        <f>VLOOKUP(B236,'Concerto Software'!$D$1:$H$3,5,0)</f>
        <v>#N/A</v>
      </c>
      <c r="BP236" s="612" t="e">
        <f>VLOOKUP(B236,'My Captain'!$D$1:$H$4,5,0)</f>
        <v>#N/A</v>
      </c>
      <c r="BQ236" s="612" t="e">
        <f>VLOOKUP(B236,'Finoux Solutions'!$D$2:$H$4,5,0)</f>
        <v>#N/A</v>
      </c>
      <c r="BR236" s="612" t="e">
        <f>VLOOKUP(B236,'MITR Learning'!$D$1:$H$2,5,0)</f>
        <v>#N/A</v>
      </c>
      <c r="BS236" s="612" t="e">
        <f>VLOOKUP(B236,Nucsoft!$D$2:$H$6,5,0)</f>
        <v>#N/A</v>
      </c>
      <c r="BT236" s="612" t="e">
        <f>VLOOKUP(B236,'Paras Cadd'!$D$1:$H$2,5,0)</f>
        <v>#N/A</v>
      </c>
      <c r="BU236" s="612" t="e">
        <f>VLOOKUP(B236,'ICICI Securities'!$D$1:$H$2,5,0)</f>
        <v>#N/A</v>
      </c>
      <c r="BV236" s="612" t="e">
        <f>VLOOKUP(B236,'Citius Tech'!$D$2:$H$5,5,0)</f>
        <v>#N/A</v>
      </c>
      <c r="BW236" s="612" t="e">
        <f>VLOOKUP(B236,'Buzzy Brains'!$D$2:$H$2,5,0)</f>
        <v>#N/A</v>
      </c>
      <c r="BX236" s="612" t="e">
        <f>VLOOKUP(B236,'Decimal Point'!$D$2:$H$2,5,0)</f>
        <v>#N/A</v>
      </c>
      <c r="BY236" s="612" t="e">
        <f>VLOOKUP(B236,'Sankey Business Solutions'!$D$2:$H$3,5,0)</f>
        <v>#N/A</v>
      </c>
      <c r="BZ236" s="612" t="e">
        <f>VLOOKUP(B236,'Nangia &amp; Co LLP'!$D$2:$H$2,5,0)</f>
        <v>#N/A</v>
      </c>
      <c r="CA236" s="612" t="e">
        <f>VLOOKUP(B236,'FIS Solutions India Pvt Ltd'!$D$2:$H$2,5,0)</f>
        <v>#N/A</v>
      </c>
      <c r="CB236" s="612" t="e">
        <f>VLOOKUP(B236,'Delta Technology &amp; Management '!$D$2:$H$16,5,0)</f>
        <v>#N/A</v>
      </c>
      <c r="CC236" s="612" t="e">
        <f>VLOOKUP(B236,'Espoir Networks'!$D$3:$H$11,5,0)</f>
        <v>#N/A</v>
      </c>
      <c r="CD236" s="612" t="e">
        <f>VLOOKUP(B236,'Servosys Solution'!$D$3:$H$5,5,0)</f>
        <v>#N/A</v>
      </c>
      <c r="CE236" s="612" t="e">
        <f>VLOOKUP(B236,'Ribbon Communications'!$D$3:$H$4,5,0)</f>
        <v>#N/A</v>
      </c>
      <c r="CF236" s="612">
        <f t="shared" si="10"/>
        <v>0</v>
      </c>
      <c r="CG236" s="129" t="s">
        <v>6374</v>
      </c>
      <c r="CH236" s="129">
        <v>471938033013</v>
      </c>
      <c r="CI236" s="129" t="s">
        <v>6375</v>
      </c>
      <c r="CJ236" s="129" t="s">
        <v>11738</v>
      </c>
      <c r="CK236" s="132">
        <v>42917</v>
      </c>
      <c r="CL236" s="129">
        <v>2021</v>
      </c>
      <c r="CM236" s="128" t="s">
        <v>6376</v>
      </c>
      <c r="CN236" s="129">
        <v>443</v>
      </c>
      <c r="CO236" s="133">
        <v>88.6</v>
      </c>
      <c r="CP236" s="129">
        <v>2015</v>
      </c>
      <c r="CQ236" s="129" t="s">
        <v>79</v>
      </c>
      <c r="CR236" s="128" t="s">
        <v>12178</v>
      </c>
      <c r="CS236" s="129">
        <v>421</v>
      </c>
      <c r="CT236" s="133">
        <v>64.77</v>
      </c>
      <c r="CU236" s="129">
        <v>2017</v>
      </c>
      <c r="CV236" s="129" t="s">
        <v>79</v>
      </c>
      <c r="CW236" s="131" t="s">
        <v>81</v>
      </c>
      <c r="CX236" s="131" t="s">
        <v>81</v>
      </c>
      <c r="CY236" s="129" t="s">
        <v>81</v>
      </c>
      <c r="CZ236" s="129" t="s">
        <v>81</v>
      </c>
      <c r="DA236" s="129" t="s">
        <v>81</v>
      </c>
      <c r="DB236" s="129" t="s">
        <v>81</v>
      </c>
      <c r="DC236" s="129" t="s">
        <v>81</v>
      </c>
      <c r="DD236" s="129" t="s">
        <v>81</v>
      </c>
      <c r="DE236" s="129" t="s">
        <v>81</v>
      </c>
      <c r="DF236" s="129">
        <v>0</v>
      </c>
      <c r="DG236" s="134">
        <v>6.2</v>
      </c>
      <c r="DH236" s="134">
        <v>6.78</v>
      </c>
      <c r="DI236" s="134">
        <v>6.95</v>
      </c>
      <c r="DJ236" s="134">
        <v>6.76</v>
      </c>
      <c r="DK236" s="134">
        <v>5.88</v>
      </c>
      <c r="DL236" s="131"/>
      <c r="DM236" s="129">
        <v>32.57</v>
      </c>
      <c r="DN236" s="129">
        <v>6.5140000000000002</v>
      </c>
      <c r="DO236" s="129"/>
      <c r="DP236" s="131" t="s">
        <v>138</v>
      </c>
      <c r="DQ236" s="129">
        <v>1</v>
      </c>
      <c r="DR236" s="129">
        <v>4</v>
      </c>
      <c r="DS236" s="129" t="s">
        <v>83</v>
      </c>
      <c r="DT236" s="129" t="s">
        <v>83</v>
      </c>
      <c r="DU236" s="129" t="s">
        <v>83</v>
      </c>
      <c r="DV236" s="129" t="s">
        <v>83</v>
      </c>
      <c r="DW236" s="131" t="s">
        <v>83</v>
      </c>
      <c r="DX236" s="131" t="s">
        <v>84</v>
      </c>
      <c r="DY236" s="131" t="s">
        <v>81</v>
      </c>
      <c r="DZ236" s="131" t="s">
        <v>6378</v>
      </c>
      <c r="EA236" s="131" t="s">
        <v>553</v>
      </c>
      <c r="EB236" s="131" t="s">
        <v>6379</v>
      </c>
      <c r="EC236" s="131" t="s">
        <v>6380</v>
      </c>
      <c r="ED236" s="131" t="s">
        <v>89</v>
      </c>
      <c r="EE236" s="131" t="s">
        <v>6381</v>
      </c>
      <c r="EF236" s="131" t="s">
        <v>6382</v>
      </c>
      <c r="EG236" s="131" t="s">
        <v>6383</v>
      </c>
      <c r="EH236" s="131" t="s">
        <v>6384</v>
      </c>
      <c r="EI236" s="131" t="s">
        <v>320</v>
      </c>
      <c r="EJ236" s="135" t="s">
        <v>6385</v>
      </c>
      <c r="EK236" s="135" t="s">
        <v>6386</v>
      </c>
      <c r="EL236" s="135" t="s">
        <v>6387</v>
      </c>
      <c r="EM236" s="135" t="s">
        <v>6388</v>
      </c>
      <c r="EN236" s="131" t="s">
        <v>81</v>
      </c>
    </row>
    <row r="237" spans="1:144" ht="18" thickTop="1" thickBot="1">
      <c r="A237" s="575">
        <f t="shared" si="11"/>
        <v>236</v>
      </c>
      <c r="B237" s="572" t="s">
        <v>6691</v>
      </c>
      <c r="C237" s="600" t="s">
        <v>6692</v>
      </c>
      <c r="D237" s="570" t="s">
        <v>13209</v>
      </c>
      <c r="E237" s="568" t="str">
        <f t="shared" si="9"/>
        <v>Not Placed</v>
      </c>
      <c r="F237" s="570" t="s">
        <v>12495</v>
      </c>
      <c r="G237" s="570" t="s">
        <v>14084</v>
      </c>
      <c r="H237" s="131" t="str">
        <f>VLOOKUP(B237,ETRX1!C:E,3,0)</f>
        <v>Diploma  + Direct Second Year Engineering without live KT</v>
      </c>
      <c r="I237" s="610" t="s">
        <v>6693</v>
      </c>
      <c r="J237" s="572">
        <v>20</v>
      </c>
      <c r="K237" s="611" t="s">
        <v>6694</v>
      </c>
      <c r="L237" s="611" t="s">
        <v>6694</v>
      </c>
      <c r="M237" s="611" t="s">
        <v>6695</v>
      </c>
      <c r="N237" s="612" t="s">
        <v>6690</v>
      </c>
      <c r="O237" s="612">
        <v>2224715566</v>
      </c>
      <c r="P237" s="612">
        <v>9619049959</v>
      </c>
      <c r="Q237" s="612" t="e">
        <f>VLOOKUP(B237,'TCS CON'!$D$1:$H$98,5,0)</f>
        <v>#N/A</v>
      </c>
      <c r="R237" s="612" t="e">
        <f>VLOOKUP(B237,LTI!$C$1:$H$46,6,0)</f>
        <v>#N/A</v>
      </c>
      <c r="S237" s="612" t="e">
        <f>VLOOKUP(B237,JARO!$E$2:$I$11,5,0)</f>
        <v>#N/A</v>
      </c>
      <c r="T237" s="612" t="e">
        <f>VLOOKUP(B237,Capgemini!$D$3:$H$78,5,0)</f>
        <v>#N/A</v>
      </c>
      <c r="U237" s="612" t="e">
        <f>VLOOKUP(B237,Carwale!$D$1:$H$4,5,0)</f>
        <v>#N/A</v>
      </c>
      <c r="V237" s="612" t="e">
        <f>VLOOKUP(B237,'Interactive Brokers'!E:I,5,0)</f>
        <v>#N/A</v>
      </c>
      <c r="W237" s="612" t="e">
        <f>VLOOKUP(B237,'REL Jio'!E:I,5,0)</f>
        <v>#N/A</v>
      </c>
      <c r="X237" s="612" t="e">
        <f>VLOOKUP(B237,'Sciative Sol'!E:I,5,0)</f>
        <v>#N/A</v>
      </c>
      <c r="Y237" s="612" t="e">
        <f>VLOOKUP(B237,'Hexaware Tech'!E:I,5,0)</f>
        <v>#N/A</v>
      </c>
      <c r="Z237" s="612" t="e">
        <f>VLOOKUP(B237,Axis!D:H,5,0)</f>
        <v>#N/A</v>
      </c>
      <c r="AA237" s="612" t="e">
        <f>VLOOKUP(B237,Ugam!$D$3:$H$26,5,0)</f>
        <v>#N/A</v>
      </c>
      <c r="AB237" s="612" t="e">
        <f>VLOOKUP(B237,Zeus!F:J,5,0)</f>
        <v>#N/A</v>
      </c>
      <c r="AC237" s="612" t="e">
        <f>VLOOKUP(B237,Montran!F:J,5,0)</f>
        <v>#N/A</v>
      </c>
      <c r="AD237" s="612" t="e">
        <f>VLOOKUP(B237,Endurance!H20:L20,5,0)</f>
        <v>#N/A</v>
      </c>
      <c r="AE237" s="612" t="e">
        <f>VLOOKUP(B237,'Swabhav Techlabs'!$F$1:$J$2,5,0)</f>
        <v>#N/A</v>
      </c>
      <c r="AF237" s="612" t="e">
        <f>VLOOKUP(B237,'Quality Kiosk'!$F$1:$J$18,5,0)</f>
        <v>#N/A</v>
      </c>
      <c r="AG237" s="612" t="e">
        <f>VLOOKUP(B237,'Lemon VB'!$F$1:$J$2,5,0)</f>
        <v>#N/A</v>
      </c>
      <c r="AH237" s="612" t="e">
        <f>VLOOKUP(B237,Gocomet!$E$1:$I$3,5,0)</f>
        <v>#N/A</v>
      </c>
      <c r="AI237" s="612" t="e">
        <f>VLOOKUP(B237,'Ingram Micro'!$E$1:$I$8,5,0)</f>
        <v>#N/A</v>
      </c>
      <c r="AJ237" s="612" t="e">
        <f>VLOOKUP(B237,'DePronto Infotech'!$E$1:$I$2,5,0)</f>
        <v>#N/A</v>
      </c>
      <c r="AK237" s="612" t="e">
        <f>VLOOKUP(B237,'Reliance Retail'!$E$1:$I$4,5,0)</f>
        <v>#N/A</v>
      </c>
      <c r="AL237" s="612" t="e">
        <f>VLOOKUP(B237,'Bright Champs'!$D$1:$H$13,5,0)</f>
        <v>#N/A</v>
      </c>
      <c r="AM237" s="612" t="e">
        <f>VLOOKUP(B237,Neosoft!$E$1:$I$12,5,0)</f>
        <v>#N/A</v>
      </c>
      <c r="AN237" s="612" t="e">
        <f>VLOOKUP(B237,Infosys!$E$1:$I$3,5,0)</f>
        <v>#N/A</v>
      </c>
      <c r="AO237" s="612" t="e">
        <f>VLOOKUP(B237,Cerelabs!$E$1:$I$5,5,0)</f>
        <v>#N/A</v>
      </c>
      <c r="AP237" s="612" t="e">
        <f>VLOOKUP(B237,'Neebal Technologies'!$D$1:$H$2,5,0)</f>
        <v>#N/A</v>
      </c>
      <c r="AQ237" s="612" t="e">
        <f>VLOOKUP(B237,'Vertiv Energy'!$D$1:$H$2,5,0)</f>
        <v>#N/A</v>
      </c>
      <c r="AR237" s="612" t="e">
        <f>VLOOKUP(B237,'Acidaes Solutions (CRMNEXT)'!$D$1:$H$3,5,0)</f>
        <v>#N/A</v>
      </c>
      <c r="AS237" s="612" t="e">
        <f>VLOOKUP(B237,Growisto!$D$1:$H$2,5,0)</f>
        <v>#N/A</v>
      </c>
      <c r="AT237" s="612" t="e">
        <f>VLOOKUP(B237,'9.9 Mediaworx - Digit'!$D$1:$H$2,5,0)</f>
        <v>#N/A</v>
      </c>
      <c r="AU237" s="612" t="e">
        <f>VLOOKUP(B237,'Vistaar systems Pvt Ltd'!$D$2:$H$3,5,0)</f>
        <v>#N/A</v>
      </c>
      <c r="AV237" s="612" t="e">
        <f>VLOOKUP(B237,'Course 5i'!$D$2:$H$11,5,0)</f>
        <v>#N/A</v>
      </c>
      <c r="AW237" s="612" t="e">
        <f>VLOOKUP(B237,'Radiant Appliances &amp; Electronic'!$D$1:$H$13,5,0)</f>
        <v>#N/A</v>
      </c>
      <c r="AX237" s="612" t="e">
        <f>VLOOKUP(B237,'Atos Global'!$D$3:$H$27,5,0)</f>
        <v>#N/A</v>
      </c>
      <c r="AY237" s="612" t="e">
        <f>VLOOKUP(B237,'Saama Technologies'!$D$1:$H$2,5,0)</f>
        <v>#N/A</v>
      </c>
      <c r="AZ237" s="612" t="e">
        <f>VLOOKUP(B237,'Multiplier Solutions'!$D$1:$H$2,5,0)</f>
        <v>#N/A</v>
      </c>
      <c r="BA237" s="612" t="e">
        <f>VLOOKUP(B237,GEP!$D$2:$H$5,5,0)</f>
        <v>#N/A</v>
      </c>
      <c r="BB237" s="612" t="e">
        <f>VLOOKUP(B237,Accenture!$D$1:$H$6,5,0)</f>
        <v>#N/A</v>
      </c>
      <c r="BC237" s="612" t="e">
        <f>VLOOKUP(B237,'Endurance International Group'!$D$1:$H$2,5,0)</f>
        <v>#N/A</v>
      </c>
      <c r="BD237" s="612" t="e">
        <f>VLOOKUP(B237,Newgen!$D$1:$H$2,5,0)</f>
        <v>#N/A</v>
      </c>
      <c r="BE237" s="612" t="e">
        <f>VLOOKUP(B237,'3D Incredible'!D237:H237,5,0)</f>
        <v>#N/A</v>
      </c>
      <c r="BF237" s="612" t="e">
        <f>VLOOKUP(B237,'Raja Software Labs'!$D$2:$H$2,5,0)</f>
        <v>#N/A</v>
      </c>
      <c r="BG237" s="612" t="e">
        <f>VLOOKUP(B237,Wipro!$D$1:$H$2,5,0)</f>
        <v>#N/A</v>
      </c>
      <c r="BH237" s="612" t="e">
        <f>VLOOKUP(B237,'Perch Technologies'!$D$2:$H$2,5,0)</f>
        <v>#N/A</v>
      </c>
      <c r="BI237" s="612" t="e">
        <f>VLOOKUP(B237,'Morning Star'!$D$1:$H$6,5,0)</f>
        <v>#N/A</v>
      </c>
      <c r="BJ237" s="612" t="e">
        <f>VLOOKUP(B237,Flexiloans!$D$1:$H$2,5,0)</f>
        <v>#N/A</v>
      </c>
      <c r="BK237" s="612" t="e">
        <f>VLOOKUP(B237,'Thirdware Solutions'!$D$1:$H$2,5,0)</f>
        <v>#N/A</v>
      </c>
      <c r="BL237" s="612" t="e">
        <f>VLOOKUP(B237,Tescom!$D$1:$H$8,5,0)</f>
        <v>#N/A</v>
      </c>
      <c r="BM237" s="612" t="e">
        <f>VLOOKUP(B237,'Cogno AI'!$D$1:$H$2,5,0)</f>
        <v>#N/A</v>
      </c>
      <c r="BN237" s="612" t="e">
        <f>VLOOKUP(B237,'ABM Knowledgeware'!$D$1:$H$2,5,0)</f>
        <v>#N/A</v>
      </c>
      <c r="BO237" s="612" t="e">
        <f>VLOOKUP(B237,'Concerto Software'!$D$1:$H$3,5,0)</f>
        <v>#N/A</v>
      </c>
      <c r="BP237" s="612" t="e">
        <f>VLOOKUP(B237,'My Captain'!$D$1:$H$4,5,0)</f>
        <v>#N/A</v>
      </c>
      <c r="BQ237" s="612" t="e">
        <f>VLOOKUP(B237,'Finoux Solutions'!$D$2:$H$4,5,0)</f>
        <v>#N/A</v>
      </c>
      <c r="BR237" s="612" t="e">
        <f>VLOOKUP(B237,'MITR Learning'!$D$1:$H$2,5,0)</f>
        <v>#N/A</v>
      </c>
      <c r="BS237" s="612" t="e">
        <f>VLOOKUP(B237,Nucsoft!$D$2:$H$6,5,0)</f>
        <v>#N/A</v>
      </c>
      <c r="BT237" s="612" t="e">
        <f>VLOOKUP(B237,'Paras Cadd'!$D$1:$H$2,5,0)</f>
        <v>#N/A</v>
      </c>
      <c r="BU237" s="612" t="e">
        <f>VLOOKUP(B237,'ICICI Securities'!$D$1:$H$2,5,0)</f>
        <v>#N/A</v>
      </c>
      <c r="BV237" s="612" t="e">
        <f>VLOOKUP(B237,'Citius Tech'!$D$2:$H$5,5,0)</f>
        <v>#N/A</v>
      </c>
      <c r="BW237" s="612" t="e">
        <f>VLOOKUP(B237,'Buzzy Brains'!$D$2:$H$2,5,0)</f>
        <v>#N/A</v>
      </c>
      <c r="BX237" s="612" t="e">
        <f>VLOOKUP(B237,'Decimal Point'!$D$2:$H$2,5,0)</f>
        <v>#N/A</v>
      </c>
      <c r="BY237" s="612" t="e">
        <f>VLOOKUP(B237,'Sankey Business Solutions'!$D$2:$H$3,5,0)</f>
        <v>#N/A</v>
      </c>
      <c r="BZ237" s="612" t="e">
        <f>VLOOKUP(B237,'Nangia &amp; Co LLP'!$D$2:$H$2,5,0)</f>
        <v>#N/A</v>
      </c>
      <c r="CA237" s="612" t="e">
        <f>VLOOKUP(B237,'FIS Solutions India Pvt Ltd'!$D$2:$H$2,5,0)</f>
        <v>#N/A</v>
      </c>
      <c r="CB237" s="612" t="e">
        <f>VLOOKUP(B237,'Delta Technology &amp; Management '!$D$2:$H$16,5,0)</f>
        <v>#N/A</v>
      </c>
      <c r="CC237" s="612" t="e">
        <f>VLOOKUP(B237,'Espoir Networks'!$D$3:$H$11,5,0)</f>
        <v>#N/A</v>
      </c>
      <c r="CD237" s="612" t="e">
        <f>VLOOKUP(B237,'Servosys Solution'!$D$3:$H$5,5,0)</f>
        <v>#N/A</v>
      </c>
      <c r="CE237" s="612" t="e">
        <f>VLOOKUP(B237,'Ribbon Communications'!$D$3:$H$4,5,0)</f>
        <v>#N/A</v>
      </c>
      <c r="CF237" s="612">
        <f t="shared" si="10"/>
        <v>0</v>
      </c>
      <c r="CG237" s="129" t="s">
        <v>6696</v>
      </c>
      <c r="CH237" s="129">
        <v>766197044161</v>
      </c>
      <c r="CI237" s="129" t="s">
        <v>6697</v>
      </c>
      <c r="CJ237" s="129" t="s">
        <v>11740</v>
      </c>
      <c r="CK237" s="132">
        <v>43282</v>
      </c>
      <c r="CL237" s="129">
        <v>2021</v>
      </c>
      <c r="CM237" s="128" t="s">
        <v>4460</v>
      </c>
      <c r="CN237" s="129">
        <v>427</v>
      </c>
      <c r="CO237" s="133">
        <v>85.4</v>
      </c>
      <c r="CP237" s="129">
        <v>2015</v>
      </c>
      <c r="CQ237" s="129" t="s">
        <v>79</v>
      </c>
      <c r="CR237" s="128" t="s">
        <v>295</v>
      </c>
      <c r="CS237" s="129" t="s">
        <v>81</v>
      </c>
      <c r="CT237" s="133" t="s">
        <v>81</v>
      </c>
      <c r="CU237" s="129" t="s">
        <v>81</v>
      </c>
      <c r="CV237" s="129" t="s">
        <v>109</v>
      </c>
      <c r="CW237" s="131" t="s">
        <v>1002</v>
      </c>
      <c r="CX237" s="131" t="s">
        <v>6698</v>
      </c>
      <c r="CY237" s="129">
        <v>911</v>
      </c>
      <c r="CZ237" s="129">
        <v>72.88</v>
      </c>
      <c r="DA237" s="129">
        <v>2018</v>
      </c>
      <c r="DB237" s="129" t="s">
        <v>112</v>
      </c>
      <c r="DC237" s="129" t="s">
        <v>113</v>
      </c>
      <c r="DD237" s="129">
        <v>55.59</v>
      </c>
      <c r="DE237" s="129">
        <v>55.69</v>
      </c>
      <c r="DF237" s="129">
        <v>5</v>
      </c>
      <c r="DG237" s="131" t="s">
        <v>81</v>
      </c>
      <c r="DH237" s="131" t="s">
        <v>81</v>
      </c>
      <c r="DI237" s="134">
        <v>7.96</v>
      </c>
      <c r="DJ237" s="134">
        <v>6.17</v>
      </c>
      <c r="DK237" s="134">
        <v>6.11</v>
      </c>
      <c r="DL237" s="131"/>
      <c r="DM237" s="129">
        <v>20.239999999999998</v>
      </c>
      <c r="DN237" s="129">
        <v>6.74</v>
      </c>
      <c r="DO237" s="129"/>
      <c r="DP237" s="131" t="s">
        <v>114</v>
      </c>
      <c r="DQ237" s="129">
        <v>0</v>
      </c>
      <c r="DR237" s="129">
        <v>0</v>
      </c>
      <c r="DS237" s="129" t="s">
        <v>83</v>
      </c>
      <c r="DT237" s="129" t="s">
        <v>83</v>
      </c>
      <c r="DU237" s="129" t="s">
        <v>83</v>
      </c>
      <c r="DV237" s="129" t="s">
        <v>83</v>
      </c>
      <c r="DW237" s="131" t="s">
        <v>83</v>
      </c>
      <c r="DX237" s="131" t="s">
        <v>84</v>
      </c>
      <c r="DY237" s="131" t="s">
        <v>81</v>
      </c>
      <c r="DZ237" s="131" t="s">
        <v>6699</v>
      </c>
      <c r="EA237" s="131" t="s">
        <v>187</v>
      </c>
      <c r="EB237" s="131" t="s">
        <v>6700</v>
      </c>
      <c r="EC237" s="131" t="s">
        <v>601</v>
      </c>
      <c r="ED237" s="131" t="s">
        <v>89</v>
      </c>
      <c r="EE237" s="131" t="s">
        <v>6701</v>
      </c>
      <c r="EF237" s="131" t="s">
        <v>6702</v>
      </c>
      <c r="EG237" s="131" t="s">
        <v>1933</v>
      </c>
      <c r="EH237" s="131" t="s">
        <v>538</v>
      </c>
      <c r="EI237" s="131" t="s">
        <v>6703</v>
      </c>
      <c r="EJ237" s="135" t="s">
        <v>6704</v>
      </c>
      <c r="EK237" s="135" t="s">
        <v>6705</v>
      </c>
      <c r="EL237" s="135" t="s">
        <v>6706</v>
      </c>
      <c r="EM237" s="135" t="s">
        <v>6707</v>
      </c>
      <c r="EN237" s="131" t="s">
        <v>81</v>
      </c>
    </row>
    <row r="238" spans="1:144" ht="18" thickTop="1" thickBot="1">
      <c r="A238" s="575">
        <f t="shared" si="11"/>
        <v>237</v>
      </c>
      <c r="B238" s="572" t="s">
        <v>6787</v>
      </c>
      <c r="C238" s="600" t="s">
        <v>6788</v>
      </c>
      <c r="D238" s="570" t="s">
        <v>13209</v>
      </c>
      <c r="E238" s="568" t="str">
        <f t="shared" si="9"/>
        <v>Not Placed</v>
      </c>
      <c r="F238" s="570" t="s">
        <v>12495</v>
      </c>
      <c r="G238" s="570" t="s">
        <v>14084</v>
      </c>
      <c r="H238" s="131" t="str">
        <f>VLOOKUP(B238,ETRX1!C:E,3,0)</f>
        <v>12th + Engineering without live KT</v>
      </c>
      <c r="I238" s="610">
        <v>36474</v>
      </c>
      <c r="J238" s="572">
        <v>20</v>
      </c>
      <c r="K238" s="611" t="s">
        <v>6789</v>
      </c>
      <c r="L238" s="611" t="s">
        <v>73</v>
      </c>
      <c r="M238" s="611" t="s">
        <v>6790</v>
      </c>
      <c r="N238" s="612" t="s">
        <v>6786</v>
      </c>
      <c r="O238" s="612">
        <v>9082125529</v>
      </c>
      <c r="P238" s="612">
        <v>9082125529</v>
      </c>
      <c r="Q238" s="612" t="e">
        <f>VLOOKUP(B238,'TCS CON'!$D$1:$H$98,5,0)</f>
        <v>#N/A</v>
      </c>
      <c r="R238" s="612" t="e">
        <f>VLOOKUP(B238,LTI!$C$1:$H$46,6,0)</f>
        <v>#N/A</v>
      </c>
      <c r="S238" s="612" t="e">
        <f>VLOOKUP(B238,JARO!$E$2:$I$11,5,0)</f>
        <v>#N/A</v>
      </c>
      <c r="T238" s="612" t="e">
        <f>VLOOKUP(B238,Capgemini!$D$3:$H$78,5,0)</f>
        <v>#N/A</v>
      </c>
      <c r="U238" s="612" t="e">
        <f>VLOOKUP(B238,Carwale!$D$1:$H$4,5,0)</f>
        <v>#N/A</v>
      </c>
      <c r="V238" s="612" t="e">
        <f>VLOOKUP(B238,'Interactive Brokers'!E:I,5,0)</f>
        <v>#N/A</v>
      </c>
      <c r="W238" s="612" t="e">
        <f>VLOOKUP(B238,'REL Jio'!E:I,5,0)</f>
        <v>#N/A</v>
      </c>
      <c r="X238" s="612" t="e">
        <f>VLOOKUP(B238,'Sciative Sol'!E:I,5,0)</f>
        <v>#N/A</v>
      </c>
      <c r="Y238" s="612" t="e">
        <f>VLOOKUP(B238,'Hexaware Tech'!E:I,5,0)</f>
        <v>#N/A</v>
      </c>
      <c r="Z238" s="612" t="e">
        <f>VLOOKUP(B238,Axis!D:H,5,0)</f>
        <v>#N/A</v>
      </c>
      <c r="AA238" s="612" t="e">
        <f>VLOOKUP(B238,Ugam!$D$3:$H$26,5,0)</f>
        <v>#N/A</v>
      </c>
      <c r="AB238" s="612" t="e">
        <f>VLOOKUP(B238,Zeus!F:J,5,0)</f>
        <v>#N/A</v>
      </c>
      <c r="AC238" s="612" t="e">
        <f>VLOOKUP(B238,Montran!F:J,5,0)</f>
        <v>#N/A</v>
      </c>
      <c r="AD238" s="612" t="e">
        <f>VLOOKUP(B238,Endurance!H21:L21,5,0)</f>
        <v>#N/A</v>
      </c>
      <c r="AE238" s="612" t="e">
        <f>VLOOKUP(B238,'Swabhav Techlabs'!$F$1:$J$2,5,0)</f>
        <v>#N/A</v>
      </c>
      <c r="AF238" s="612" t="e">
        <f>VLOOKUP(B238,'Quality Kiosk'!$F$1:$J$18,5,0)</f>
        <v>#N/A</v>
      </c>
      <c r="AG238" s="612" t="e">
        <f>VLOOKUP(B238,'Lemon VB'!$F$1:$J$2,5,0)</f>
        <v>#N/A</v>
      </c>
      <c r="AH238" s="612" t="e">
        <f>VLOOKUP(B238,Gocomet!$E$1:$I$3,5,0)</f>
        <v>#N/A</v>
      </c>
      <c r="AI238" s="612" t="e">
        <f>VLOOKUP(B238,'Ingram Micro'!$E$1:$I$8,5,0)</f>
        <v>#N/A</v>
      </c>
      <c r="AJ238" s="612" t="e">
        <f>VLOOKUP(B238,'DePronto Infotech'!$E$1:$I$2,5,0)</f>
        <v>#N/A</v>
      </c>
      <c r="AK238" s="612" t="e">
        <f>VLOOKUP(B238,'Reliance Retail'!$E$1:$I$4,5,0)</f>
        <v>#N/A</v>
      </c>
      <c r="AL238" s="612" t="e">
        <f>VLOOKUP(B238,'Bright Champs'!$D$1:$H$13,5,0)</f>
        <v>#N/A</v>
      </c>
      <c r="AM238" s="612" t="e">
        <f>VLOOKUP(B238,Neosoft!$E$1:$I$12,5,0)</f>
        <v>#N/A</v>
      </c>
      <c r="AN238" s="612" t="e">
        <f>VLOOKUP(B238,Infosys!$E$1:$I$3,5,0)</f>
        <v>#N/A</v>
      </c>
      <c r="AO238" s="612" t="e">
        <f>VLOOKUP(B238,Cerelabs!$E$1:$I$5,5,0)</f>
        <v>#N/A</v>
      </c>
      <c r="AP238" s="612" t="e">
        <f>VLOOKUP(B238,'Neebal Technologies'!$D$1:$H$2,5,0)</f>
        <v>#N/A</v>
      </c>
      <c r="AQ238" s="612" t="e">
        <f>VLOOKUP(B238,'Vertiv Energy'!$D$1:$H$2,5,0)</f>
        <v>#N/A</v>
      </c>
      <c r="AR238" s="612" t="e">
        <f>VLOOKUP(B238,'Acidaes Solutions (CRMNEXT)'!$D$1:$H$3,5,0)</f>
        <v>#N/A</v>
      </c>
      <c r="AS238" s="612" t="e">
        <f>VLOOKUP(B238,Growisto!$D$1:$H$2,5,0)</f>
        <v>#N/A</v>
      </c>
      <c r="AT238" s="612" t="e">
        <f>VLOOKUP(B238,'9.9 Mediaworx - Digit'!$D$1:$H$2,5,0)</f>
        <v>#N/A</v>
      </c>
      <c r="AU238" s="612" t="e">
        <f>VLOOKUP(B238,'Vistaar systems Pvt Ltd'!$D$2:$H$3,5,0)</f>
        <v>#N/A</v>
      </c>
      <c r="AV238" s="612" t="e">
        <f>VLOOKUP(B238,'Course 5i'!$D$2:$H$11,5,0)</f>
        <v>#N/A</v>
      </c>
      <c r="AW238" s="612" t="e">
        <f>VLOOKUP(B238,'Radiant Appliances &amp; Electronic'!$D$1:$H$13,5,0)</f>
        <v>#N/A</v>
      </c>
      <c r="AX238" s="612" t="e">
        <f>VLOOKUP(B238,'Atos Global'!$D$3:$H$27,5,0)</f>
        <v>#N/A</v>
      </c>
      <c r="AY238" s="612" t="e">
        <f>VLOOKUP(B238,'Saama Technologies'!$D$1:$H$2,5,0)</f>
        <v>#N/A</v>
      </c>
      <c r="AZ238" s="612" t="e">
        <f>VLOOKUP(B238,'Multiplier Solutions'!$D$1:$H$2,5,0)</f>
        <v>#N/A</v>
      </c>
      <c r="BA238" s="612" t="e">
        <f>VLOOKUP(B238,GEP!$D$2:$H$5,5,0)</f>
        <v>#N/A</v>
      </c>
      <c r="BB238" s="612" t="e">
        <f>VLOOKUP(B238,Accenture!$D$1:$H$6,5,0)</f>
        <v>#N/A</v>
      </c>
      <c r="BC238" s="612" t="e">
        <f>VLOOKUP(B238,'Endurance International Group'!$D$1:$H$2,5,0)</f>
        <v>#N/A</v>
      </c>
      <c r="BD238" s="612" t="e">
        <f>VLOOKUP(B238,Newgen!$D$1:$H$2,5,0)</f>
        <v>#N/A</v>
      </c>
      <c r="BE238" s="612" t="e">
        <f>VLOOKUP(B238,'3D Incredible'!D238:H238,5,0)</f>
        <v>#N/A</v>
      </c>
      <c r="BF238" s="612" t="e">
        <f>VLOOKUP(B238,'Raja Software Labs'!$D$2:$H$2,5,0)</f>
        <v>#N/A</v>
      </c>
      <c r="BG238" s="612" t="e">
        <f>VLOOKUP(B238,Wipro!$D$1:$H$2,5,0)</f>
        <v>#N/A</v>
      </c>
      <c r="BH238" s="612" t="e">
        <f>VLOOKUP(B238,'Perch Technologies'!$D$2:$H$2,5,0)</f>
        <v>#N/A</v>
      </c>
      <c r="BI238" s="612" t="e">
        <f>VLOOKUP(B238,'Morning Star'!$D$1:$H$6,5,0)</f>
        <v>#N/A</v>
      </c>
      <c r="BJ238" s="612" t="e">
        <f>VLOOKUP(B238,Flexiloans!$D$1:$H$2,5,0)</f>
        <v>#N/A</v>
      </c>
      <c r="BK238" s="612" t="e">
        <f>VLOOKUP(B238,'Thirdware Solutions'!$D$1:$H$2,5,0)</f>
        <v>#N/A</v>
      </c>
      <c r="BL238" s="612" t="e">
        <f>VLOOKUP(B238,Tescom!$D$1:$H$8,5,0)</f>
        <v>#N/A</v>
      </c>
      <c r="BM238" s="612" t="e">
        <f>VLOOKUP(B238,'Cogno AI'!$D$1:$H$2,5,0)</f>
        <v>#N/A</v>
      </c>
      <c r="BN238" s="612" t="e">
        <f>VLOOKUP(B238,'ABM Knowledgeware'!$D$1:$H$2,5,0)</f>
        <v>#N/A</v>
      </c>
      <c r="BO238" s="612" t="e">
        <f>VLOOKUP(B238,'Concerto Software'!$D$1:$H$3,5,0)</f>
        <v>#N/A</v>
      </c>
      <c r="BP238" s="612" t="e">
        <f>VLOOKUP(B238,'My Captain'!$D$1:$H$4,5,0)</f>
        <v>#N/A</v>
      </c>
      <c r="BQ238" s="612" t="e">
        <f>VLOOKUP(B238,'Finoux Solutions'!$D$2:$H$4,5,0)</f>
        <v>#N/A</v>
      </c>
      <c r="BR238" s="612" t="e">
        <f>VLOOKUP(B238,'MITR Learning'!$D$1:$H$2,5,0)</f>
        <v>#N/A</v>
      </c>
      <c r="BS238" s="612" t="e">
        <f>VLOOKUP(B238,Nucsoft!$D$2:$H$6,5,0)</f>
        <v>#N/A</v>
      </c>
      <c r="BT238" s="612" t="e">
        <f>VLOOKUP(B238,'Paras Cadd'!$D$1:$H$2,5,0)</f>
        <v>#N/A</v>
      </c>
      <c r="BU238" s="612" t="e">
        <f>VLOOKUP(B238,'ICICI Securities'!$D$1:$H$2,5,0)</f>
        <v>#N/A</v>
      </c>
      <c r="BV238" s="612" t="e">
        <f>VLOOKUP(B238,'Citius Tech'!$D$2:$H$5,5,0)</f>
        <v>#N/A</v>
      </c>
      <c r="BW238" s="612" t="e">
        <f>VLOOKUP(B238,'Buzzy Brains'!$D$2:$H$2,5,0)</f>
        <v>#N/A</v>
      </c>
      <c r="BX238" s="612" t="e">
        <f>VLOOKUP(B238,'Decimal Point'!$D$2:$H$2,5,0)</f>
        <v>#N/A</v>
      </c>
      <c r="BY238" s="612" t="e">
        <f>VLOOKUP(B238,'Sankey Business Solutions'!$D$2:$H$3,5,0)</f>
        <v>#N/A</v>
      </c>
      <c r="BZ238" s="612" t="e">
        <f>VLOOKUP(B238,'Nangia &amp; Co LLP'!$D$2:$H$2,5,0)</f>
        <v>#N/A</v>
      </c>
      <c r="CA238" s="612" t="e">
        <f>VLOOKUP(B238,'FIS Solutions India Pvt Ltd'!$D$2:$H$2,5,0)</f>
        <v>#N/A</v>
      </c>
      <c r="CB238" s="612" t="e">
        <f>VLOOKUP(B238,'Delta Technology &amp; Management '!$D$2:$H$16,5,0)</f>
        <v>#N/A</v>
      </c>
      <c r="CC238" s="612" t="e">
        <f>VLOOKUP(B238,'Espoir Networks'!$D$3:$H$11,5,0)</f>
        <v>#N/A</v>
      </c>
      <c r="CD238" s="612" t="e">
        <f>VLOOKUP(B238,'Servosys Solution'!$D$3:$H$5,5,0)</f>
        <v>#N/A</v>
      </c>
      <c r="CE238" s="612" t="e">
        <f>VLOOKUP(B238,'Ribbon Communications'!$D$3:$H$4,5,0)</f>
        <v>#N/A</v>
      </c>
      <c r="CF238" s="612">
        <f t="shared" si="10"/>
        <v>0</v>
      </c>
      <c r="CG238" s="129" t="s">
        <v>6791</v>
      </c>
      <c r="CH238" s="129">
        <v>746158672798</v>
      </c>
      <c r="CI238" s="129" t="s">
        <v>6792</v>
      </c>
      <c r="CJ238" s="129" t="s">
        <v>11739</v>
      </c>
      <c r="CK238" s="132">
        <v>42917</v>
      </c>
      <c r="CL238" s="129">
        <v>2021</v>
      </c>
      <c r="CM238" s="128" t="s">
        <v>5323</v>
      </c>
      <c r="CN238" s="129">
        <v>478</v>
      </c>
      <c r="CO238" s="133">
        <v>95.6</v>
      </c>
      <c r="CP238" s="129">
        <v>2015</v>
      </c>
      <c r="CQ238" s="129" t="s">
        <v>79</v>
      </c>
      <c r="CR238" s="128" t="s">
        <v>12179</v>
      </c>
      <c r="CS238" s="129">
        <v>551</v>
      </c>
      <c r="CT238" s="133">
        <v>84.77</v>
      </c>
      <c r="CU238" s="129">
        <v>2017</v>
      </c>
      <c r="CV238" s="129" t="s">
        <v>79</v>
      </c>
      <c r="CW238" s="131" t="s">
        <v>81</v>
      </c>
      <c r="CX238" s="131" t="s">
        <v>81</v>
      </c>
      <c r="CY238" s="129" t="s">
        <v>81</v>
      </c>
      <c r="CZ238" s="129" t="s">
        <v>81</v>
      </c>
      <c r="DA238" s="129" t="s">
        <v>81</v>
      </c>
      <c r="DB238" s="129" t="s">
        <v>81</v>
      </c>
      <c r="DC238" s="129" t="s">
        <v>81</v>
      </c>
      <c r="DD238" s="129" t="s">
        <v>81</v>
      </c>
      <c r="DE238" s="129" t="s">
        <v>81</v>
      </c>
      <c r="DF238" s="129">
        <v>0</v>
      </c>
      <c r="DG238" s="134">
        <v>8.48</v>
      </c>
      <c r="DH238" s="134">
        <v>7.81</v>
      </c>
      <c r="DI238" s="134">
        <v>8.08</v>
      </c>
      <c r="DJ238" s="134">
        <v>7.9</v>
      </c>
      <c r="DK238" s="134">
        <v>8.85</v>
      </c>
      <c r="DL238" s="131"/>
      <c r="DM238" s="129">
        <v>41.12</v>
      </c>
      <c r="DN238" s="129">
        <v>8.2240000000000002</v>
      </c>
      <c r="DO238" s="129"/>
      <c r="DP238" s="131" t="s">
        <v>138</v>
      </c>
      <c r="DQ238" s="129">
        <v>0</v>
      </c>
      <c r="DR238" s="129">
        <v>0</v>
      </c>
      <c r="DS238" s="129" t="s">
        <v>83</v>
      </c>
      <c r="DT238" s="129" t="s">
        <v>83</v>
      </c>
      <c r="DU238" s="129" t="s">
        <v>83</v>
      </c>
      <c r="DV238" s="129" t="s">
        <v>83</v>
      </c>
      <c r="DW238" s="131" t="s">
        <v>83</v>
      </c>
      <c r="DX238" s="131" t="s">
        <v>84</v>
      </c>
      <c r="DY238" s="131" t="s">
        <v>81</v>
      </c>
      <c r="DZ238" s="131" t="s">
        <v>6794</v>
      </c>
      <c r="EA238" s="131" t="s">
        <v>6795</v>
      </c>
      <c r="EB238" s="131" t="s">
        <v>6796</v>
      </c>
      <c r="EC238" s="131" t="s">
        <v>601</v>
      </c>
      <c r="ED238" s="131" t="s">
        <v>89</v>
      </c>
      <c r="EE238" s="131" t="s">
        <v>81</v>
      </c>
      <c r="EF238" s="131" t="s">
        <v>6797</v>
      </c>
      <c r="EG238" s="131" t="s">
        <v>6798</v>
      </c>
      <c r="EH238" s="131" t="s">
        <v>6799</v>
      </c>
      <c r="EI238" s="131" t="s">
        <v>6800</v>
      </c>
      <c r="EJ238" s="135" t="s">
        <v>6801</v>
      </c>
      <c r="EK238" s="135" t="s">
        <v>6802</v>
      </c>
      <c r="EL238" s="135" t="s">
        <v>6803</v>
      </c>
      <c r="EM238" s="135" t="s">
        <v>6804</v>
      </c>
      <c r="EN238" s="131" t="s">
        <v>81</v>
      </c>
    </row>
    <row r="239" spans="1:144" ht="18" thickTop="1" thickBot="1">
      <c r="A239" s="575">
        <f t="shared" si="11"/>
        <v>238</v>
      </c>
      <c r="B239" s="572" t="s">
        <v>7086</v>
      </c>
      <c r="C239" s="600" t="s">
        <v>7087</v>
      </c>
      <c r="D239" s="570" t="s">
        <v>13209</v>
      </c>
      <c r="E239" s="568" t="str">
        <f t="shared" si="9"/>
        <v>Not Placed</v>
      </c>
      <c r="F239" s="570" t="s">
        <v>12495</v>
      </c>
      <c r="G239" s="570" t="s">
        <v>14084</v>
      </c>
      <c r="H239" s="131" t="str">
        <f>VLOOKUP(B239,ETRX1!C:E,3,0)</f>
        <v>12th + Engineering without live KT</v>
      </c>
      <c r="I239" s="610">
        <v>36224</v>
      </c>
      <c r="J239" s="572">
        <v>21</v>
      </c>
      <c r="K239" s="611" t="s">
        <v>7088</v>
      </c>
      <c r="L239" s="611" t="s">
        <v>591</v>
      </c>
      <c r="M239" s="611" t="s">
        <v>7089</v>
      </c>
      <c r="N239" s="612" t="s">
        <v>7085</v>
      </c>
      <c r="O239" s="612">
        <v>9702257233</v>
      </c>
      <c r="P239" s="612">
        <v>9326916634</v>
      </c>
      <c r="Q239" s="612" t="e">
        <f>VLOOKUP(B239,'TCS CON'!$D$1:$H$98,5,0)</f>
        <v>#N/A</v>
      </c>
      <c r="R239" s="612" t="e">
        <f>VLOOKUP(B239,LTI!$C$1:$H$46,6,0)</f>
        <v>#N/A</v>
      </c>
      <c r="S239" s="612" t="e">
        <f>VLOOKUP(B239,JARO!$E$2:$I$11,5,0)</f>
        <v>#N/A</v>
      </c>
      <c r="T239" s="612" t="e">
        <f>VLOOKUP(B239,Capgemini!$D$3:$H$78,5,0)</f>
        <v>#N/A</v>
      </c>
      <c r="U239" s="612" t="e">
        <f>VLOOKUP(B239,Carwale!$D$1:$H$4,5,0)</f>
        <v>#N/A</v>
      </c>
      <c r="V239" s="612" t="e">
        <f>VLOOKUP(B239,'Interactive Brokers'!E:I,5,0)</f>
        <v>#N/A</v>
      </c>
      <c r="W239" s="612" t="e">
        <f>VLOOKUP(B239,'REL Jio'!E:I,5,0)</f>
        <v>#N/A</v>
      </c>
      <c r="X239" s="612" t="e">
        <f>VLOOKUP(B239,'Sciative Sol'!E:I,5,0)</f>
        <v>#N/A</v>
      </c>
      <c r="Y239" s="612" t="e">
        <f>VLOOKUP(B239,'Hexaware Tech'!E:I,5,0)</f>
        <v>#N/A</v>
      </c>
      <c r="Z239" s="612" t="e">
        <f>VLOOKUP(B239,Axis!D:H,5,0)</f>
        <v>#N/A</v>
      </c>
      <c r="AA239" s="612" t="e">
        <f>VLOOKUP(B239,Ugam!$D$3:$H$26,5,0)</f>
        <v>#N/A</v>
      </c>
      <c r="AB239" s="612" t="e">
        <f>VLOOKUP(B239,Zeus!F:J,5,0)</f>
        <v>#N/A</v>
      </c>
      <c r="AC239" s="612" t="e">
        <f>VLOOKUP(B239,Montran!F:J,5,0)</f>
        <v>#N/A</v>
      </c>
      <c r="AD239" s="612" t="e">
        <f>VLOOKUP(B239,Endurance!H22:L22,5,0)</f>
        <v>#N/A</v>
      </c>
      <c r="AE239" s="612" t="e">
        <f>VLOOKUP(B239,'Swabhav Techlabs'!$F$1:$J$2,5,0)</f>
        <v>#N/A</v>
      </c>
      <c r="AF239" s="612" t="e">
        <f>VLOOKUP(B239,'Quality Kiosk'!$F$1:$J$18,5,0)</f>
        <v>#N/A</v>
      </c>
      <c r="AG239" s="612" t="e">
        <f>VLOOKUP(B239,'Lemon VB'!$F$1:$J$2,5,0)</f>
        <v>#N/A</v>
      </c>
      <c r="AH239" s="612" t="e">
        <f>VLOOKUP(B239,Gocomet!$E$1:$I$3,5,0)</f>
        <v>#N/A</v>
      </c>
      <c r="AI239" s="612" t="e">
        <f>VLOOKUP(B239,'Ingram Micro'!$E$1:$I$8,5,0)</f>
        <v>#N/A</v>
      </c>
      <c r="AJ239" s="612" t="e">
        <f>VLOOKUP(B239,'DePronto Infotech'!$E$1:$I$2,5,0)</f>
        <v>#N/A</v>
      </c>
      <c r="AK239" s="612" t="e">
        <f>VLOOKUP(B239,'Reliance Retail'!$E$1:$I$4,5,0)</f>
        <v>#N/A</v>
      </c>
      <c r="AL239" s="612" t="e">
        <f>VLOOKUP(B239,'Bright Champs'!$D$1:$H$13,5,0)</f>
        <v>#N/A</v>
      </c>
      <c r="AM239" s="612" t="e">
        <f>VLOOKUP(B239,Neosoft!$E$1:$I$12,5,0)</f>
        <v>#N/A</v>
      </c>
      <c r="AN239" s="612" t="e">
        <f>VLOOKUP(B239,Infosys!$E$1:$I$3,5,0)</f>
        <v>#N/A</v>
      </c>
      <c r="AO239" s="612" t="e">
        <f>VLOOKUP(B239,Cerelabs!$E$1:$I$5,5,0)</f>
        <v>#N/A</v>
      </c>
      <c r="AP239" s="612" t="e">
        <f>VLOOKUP(B239,'Neebal Technologies'!$D$1:$H$2,5,0)</f>
        <v>#N/A</v>
      </c>
      <c r="AQ239" s="612" t="e">
        <f>VLOOKUP(B239,'Vertiv Energy'!$D$1:$H$2,5,0)</f>
        <v>#N/A</v>
      </c>
      <c r="AR239" s="612" t="e">
        <f>VLOOKUP(B239,'Acidaes Solutions (CRMNEXT)'!$D$1:$H$3,5,0)</f>
        <v>#N/A</v>
      </c>
      <c r="AS239" s="612" t="e">
        <f>VLOOKUP(B239,Growisto!$D$1:$H$2,5,0)</f>
        <v>#N/A</v>
      </c>
      <c r="AT239" s="612" t="e">
        <f>VLOOKUP(B239,'9.9 Mediaworx - Digit'!$D$1:$H$2,5,0)</f>
        <v>#N/A</v>
      </c>
      <c r="AU239" s="612" t="e">
        <f>VLOOKUP(B239,'Vistaar systems Pvt Ltd'!$D$2:$H$3,5,0)</f>
        <v>#N/A</v>
      </c>
      <c r="AV239" s="612" t="e">
        <f>VLOOKUP(B239,'Course 5i'!$D$2:$H$11,5,0)</f>
        <v>#N/A</v>
      </c>
      <c r="AW239" s="612" t="e">
        <f>VLOOKUP(B239,'Radiant Appliances &amp; Electronic'!$D$1:$H$13,5,0)</f>
        <v>#N/A</v>
      </c>
      <c r="AX239" s="612" t="e">
        <f>VLOOKUP(B239,'Atos Global'!$D$3:$H$27,5,0)</f>
        <v>#N/A</v>
      </c>
      <c r="AY239" s="612" t="e">
        <f>VLOOKUP(B239,'Saama Technologies'!$D$1:$H$2,5,0)</f>
        <v>#N/A</v>
      </c>
      <c r="AZ239" s="612" t="e">
        <f>VLOOKUP(B239,'Multiplier Solutions'!$D$1:$H$2,5,0)</f>
        <v>#N/A</v>
      </c>
      <c r="BA239" s="612" t="e">
        <f>VLOOKUP(B239,GEP!$D$2:$H$5,5,0)</f>
        <v>#N/A</v>
      </c>
      <c r="BB239" s="612" t="e">
        <f>VLOOKUP(B239,Accenture!$D$1:$H$6,5,0)</f>
        <v>#N/A</v>
      </c>
      <c r="BC239" s="612" t="e">
        <f>VLOOKUP(B239,'Endurance International Group'!$D$1:$H$2,5,0)</f>
        <v>#N/A</v>
      </c>
      <c r="BD239" s="612" t="e">
        <f>VLOOKUP(B239,Newgen!$D$1:$H$2,5,0)</f>
        <v>#N/A</v>
      </c>
      <c r="BE239" s="612" t="e">
        <f>VLOOKUP(B239,'3D Incredible'!D239:H239,5,0)</f>
        <v>#N/A</v>
      </c>
      <c r="BF239" s="612" t="e">
        <f>VLOOKUP(B239,'Raja Software Labs'!$D$2:$H$2,5,0)</f>
        <v>#N/A</v>
      </c>
      <c r="BG239" s="612" t="e">
        <f>VLOOKUP(B239,Wipro!$D$1:$H$2,5,0)</f>
        <v>#N/A</v>
      </c>
      <c r="BH239" s="612" t="e">
        <f>VLOOKUP(B239,'Perch Technologies'!$D$2:$H$2,5,0)</f>
        <v>#N/A</v>
      </c>
      <c r="BI239" s="612" t="e">
        <f>VLOOKUP(B239,'Morning Star'!$D$1:$H$6,5,0)</f>
        <v>#N/A</v>
      </c>
      <c r="BJ239" s="612" t="e">
        <f>VLOOKUP(B239,Flexiloans!$D$1:$H$2,5,0)</f>
        <v>#N/A</v>
      </c>
      <c r="BK239" s="612" t="e">
        <f>VLOOKUP(B239,'Thirdware Solutions'!$D$1:$H$2,5,0)</f>
        <v>#N/A</v>
      </c>
      <c r="BL239" s="612" t="e">
        <f>VLOOKUP(B239,Tescom!$D$1:$H$8,5,0)</f>
        <v>#N/A</v>
      </c>
      <c r="BM239" s="612" t="e">
        <f>VLOOKUP(B239,'Cogno AI'!$D$1:$H$2,5,0)</f>
        <v>#N/A</v>
      </c>
      <c r="BN239" s="612" t="e">
        <f>VLOOKUP(B239,'ABM Knowledgeware'!$D$1:$H$2,5,0)</f>
        <v>#N/A</v>
      </c>
      <c r="BO239" s="612" t="e">
        <f>VLOOKUP(B239,'Concerto Software'!$D$1:$H$3,5,0)</f>
        <v>#N/A</v>
      </c>
      <c r="BP239" s="612" t="e">
        <f>VLOOKUP(B239,'My Captain'!$D$1:$H$4,5,0)</f>
        <v>#N/A</v>
      </c>
      <c r="BQ239" s="612" t="e">
        <f>VLOOKUP(B239,'Finoux Solutions'!$D$2:$H$4,5,0)</f>
        <v>#N/A</v>
      </c>
      <c r="BR239" s="612" t="e">
        <f>VLOOKUP(B239,'MITR Learning'!$D$1:$H$2,5,0)</f>
        <v>#N/A</v>
      </c>
      <c r="BS239" s="612" t="e">
        <f>VLOOKUP(B239,Nucsoft!$D$2:$H$6,5,0)</f>
        <v>#N/A</v>
      </c>
      <c r="BT239" s="612" t="e">
        <f>VLOOKUP(B239,'Paras Cadd'!$D$1:$H$2,5,0)</f>
        <v>#N/A</v>
      </c>
      <c r="BU239" s="612" t="e">
        <f>VLOOKUP(B239,'ICICI Securities'!$D$1:$H$2,5,0)</f>
        <v>#N/A</v>
      </c>
      <c r="BV239" s="612" t="e">
        <f>VLOOKUP(B239,'Citius Tech'!$D$2:$H$5,5,0)</f>
        <v>#N/A</v>
      </c>
      <c r="BW239" s="612" t="e">
        <f>VLOOKUP(B239,'Buzzy Brains'!$D$2:$H$2,5,0)</f>
        <v>#N/A</v>
      </c>
      <c r="BX239" s="612" t="e">
        <f>VLOOKUP(B239,'Decimal Point'!$D$2:$H$2,5,0)</f>
        <v>#N/A</v>
      </c>
      <c r="BY239" s="612" t="e">
        <f>VLOOKUP(B239,'Sankey Business Solutions'!$D$2:$H$3,5,0)</f>
        <v>#N/A</v>
      </c>
      <c r="BZ239" s="612" t="e">
        <f>VLOOKUP(B239,'Nangia &amp; Co LLP'!$D$2:$H$2,5,0)</f>
        <v>#N/A</v>
      </c>
      <c r="CA239" s="612" t="e">
        <f>VLOOKUP(B239,'FIS Solutions India Pvt Ltd'!$D$2:$H$2,5,0)</f>
        <v>#N/A</v>
      </c>
      <c r="CB239" s="612" t="e">
        <f>VLOOKUP(B239,'Delta Technology &amp; Management '!$D$2:$H$16,5,0)</f>
        <v>#N/A</v>
      </c>
      <c r="CC239" s="612" t="e">
        <f>VLOOKUP(B239,'Espoir Networks'!$D$3:$H$11,5,0)</f>
        <v>#N/A</v>
      </c>
      <c r="CD239" s="612" t="e">
        <f>VLOOKUP(B239,'Servosys Solution'!$D$3:$H$5,5,0)</f>
        <v>#N/A</v>
      </c>
      <c r="CE239" s="612" t="e">
        <f>VLOOKUP(B239,'Ribbon Communications'!$D$3:$H$4,5,0)</f>
        <v>#N/A</v>
      </c>
      <c r="CF239" s="612">
        <f t="shared" si="10"/>
        <v>0</v>
      </c>
      <c r="CG239" s="129" t="s">
        <v>7090</v>
      </c>
      <c r="CH239" s="129" t="s">
        <v>7091</v>
      </c>
      <c r="CI239" s="129" t="s">
        <v>81</v>
      </c>
      <c r="CJ239" s="129" t="s">
        <v>11739</v>
      </c>
      <c r="CK239" s="132">
        <v>42917</v>
      </c>
      <c r="CL239" s="129">
        <v>2021</v>
      </c>
      <c r="CM239" s="128" t="s">
        <v>11983</v>
      </c>
      <c r="CN239" s="129">
        <v>450</v>
      </c>
      <c r="CO239" s="133">
        <v>90</v>
      </c>
      <c r="CP239" s="129">
        <v>2015</v>
      </c>
      <c r="CQ239" s="129" t="s">
        <v>79</v>
      </c>
      <c r="CR239" s="128" t="s">
        <v>12180</v>
      </c>
      <c r="CS239" s="129">
        <v>499</v>
      </c>
      <c r="CT239" s="133">
        <v>76.77</v>
      </c>
      <c r="CU239" s="129">
        <v>2017</v>
      </c>
      <c r="CV239" s="129" t="s">
        <v>79</v>
      </c>
      <c r="CW239" s="131" t="s">
        <v>81</v>
      </c>
      <c r="CX239" s="131" t="s">
        <v>81</v>
      </c>
      <c r="CY239" s="129" t="s">
        <v>81</v>
      </c>
      <c r="CZ239" s="129" t="s">
        <v>81</v>
      </c>
      <c r="DA239" s="129" t="s">
        <v>81</v>
      </c>
      <c r="DB239" s="129" t="s">
        <v>81</v>
      </c>
      <c r="DC239" s="129" t="s">
        <v>81</v>
      </c>
      <c r="DD239" s="129" t="s">
        <v>81</v>
      </c>
      <c r="DE239" s="129" t="s">
        <v>81</v>
      </c>
      <c r="DF239" s="129">
        <v>0</v>
      </c>
      <c r="DG239" s="134">
        <v>8.1999999999999993</v>
      </c>
      <c r="DH239" s="134">
        <v>7.81</v>
      </c>
      <c r="DI239" s="134">
        <v>7</v>
      </c>
      <c r="DJ239" s="134">
        <v>5.9</v>
      </c>
      <c r="DK239" s="134">
        <v>6.89</v>
      </c>
      <c r="DL239" s="134">
        <v>7.6</v>
      </c>
      <c r="DM239" s="129">
        <v>43.46</v>
      </c>
      <c r="DN239" s="129">
        <v>7.24</v>
      </c>
      <c r="DO239" s="129"/>
      <c r="DP239" s="131" t="s">
        <v>82</v>
      </c>
      <c r="DQ239" s="129">
        <v>0</v>
      </c>
      <c r="DR239" s="129">
        <v>0</v>
      </c>
      <c r="DS239" s="129" t="s">
        <v>83</v>
      </c>
      <c r="DT239" s="129" t="s">
        <v>83</v>
      </c>
      <c r="DU239" s="129" t="s">
        <v>83</v>
      </c>
      <c r="DV239" s="129" t="s">
        <v>83</v>
      </c>
      <c r="DW239" s="131" t="s">
        <v>83</v>
      </c>
      <c r="DX239" s="131" t="s">
        <v>84</v>
      </c>
      <c r="DY239" s="131" t="s">
        <v>81</v>
      </c>
      <c r="DZ239" s="131" t="s">
        <v>7094</v>
      </c>
      <c r="EA239" s="131" t="s">
        <v>379</v>
      </c>
      <c r="EB239" s="131" t="s">
        <v>7095</v>
      </c>
      <c r="EC239" s="131" t="s">
        <v>2668</v>
      </c>
      <c r="ED239" s="131" t="s">
        <v>89</v>
      </c>
      <c r="EE239" s="131" t="s">
        <v>7096</v>
      </c>
      <c r="EF239" s="131" t="s">
        <v>7097</v>
      </c>
      <c r="EG239" s="131" t="s">
        <v>7098</v>
      </c>
      <c r="EH239" s="131" t="s">
        <v>1009</v>
      </c>
      <c r="EI239" s="131" t="s">
        <v>7099</v>
      </c>
      <c r="EJ239" s="135" t="s">
        <v>7100</v>
      </c>
      <c r="EK239" s="135" t="s">
        <v>7101</v>
      </c>
      <c r="EL239" s="135" t="s">
        <v>7102</v>
      </c>
      <c r="EM239" s="135" t="s">
        <v>7103</v>
      </c>
      <c r="EN239" s="131" t="s">
        <v>81</v>
      </c>
    </row>
    <row r="240" spans="1:144" ht="18" thickTop="1" thickBot="1">
      <c r="A240" s="575">
        <f t="shared" si="11"/>
        <v>239</v>
      </c>
      <c r="B240" s="572" t="s">
        <v>7214</v>
      </c>
      <c r="C240" s="600" t="s">
        <v>7215</v>
      </c>
      <c r="D240" s="570" t="s">
        <v>13209</v>
      </c>
      <c r="E240" s="568" t="str">
        <f t="shared" si="9"/>
        <v>Not Placed</v>
      </c>
      <c r="F240" s="570" t="s">
        <v>12495</v>
      </c>
      <c r="G240" s="570" t="s">
        <v>14084</v>
      </c>
      <c r="H240" s="131" t="str">
        <f>VLOOKUP(B240,ETRX1!C:E,3,0)</f>
        <v>12th + Engineering without live KT</v>
      </c>
      <c r="I240" s="610" t="s">
        <v>3613</v>
      </c>
      <c r="J240" s="572">
        <v>21</v>
      </c>
      <c r="K240" s="611" t="s">
        <v>7216</v>
      </c>
      <c r="L240" s="611" t="s">
        <v>7217</v>
      </c>
      <c r="M240" s="611" t="s">
        <v>7218</v>
      </c>
      <c r="N240" s="612" t="s">
        <v>7213</v>
      </c>
      <c r="O240" s="612">
        <v>9833773688</v>
      </c>
      <c r="P240" s="612">
        <v>9819402794</v>
      </c>
      <c r="Q240" s="612" t="e">
        <f>VLOOKUP(B240,'TCS CON'!$D$1:$H$98,5,0)</f>
        <v>#N/A</v>
      </c>
      <c r="R240" s="612" t="e">
        <f>VLOOKUP(B240,LTI!$C$1:$H$46,6,0)</f>
        <v>#N/A</v>
      </c>
      <c r="S240" s="612" t="e">
        <f>VLOOKUP(B240,JARO!$E$2:$I$11,5,0)</f>
        <v>#N/A</v>
      </c>
      <c r="T240" s="612" t="e">
        <f>VLOOKUP(B240,Capgemini!$D$3:$H$78,5,0)</f>
        <v>#N/A</v>
      </c>
      <c r="U240" s="612" t="e">
        <f>VLOOKUP(B240,Carwale!$D$1:$H$4,5,0)</f>
        <v>#N/A</v>
      </c>
      <c r="V240" s="612" t="e">
        <f>VLOOKUP(B240,'Interactive Brokers'!E:I,5,0)</f>
        <v>#N/A</v>
      </c>
      <c r="W240" s="612" t="e">
        <f>VLOOKUP(B240,'REL Jio'!E:I,5,0)</f>
        <v>#N/A</v>
      </c>
      <c r="X240" s="612" t="e">
        <f>VLOOKUP(B240,'Sciative Sol'!E:I,5,0)</f>
        <v>#N/A</v>
      </c>
      <c r="Y240" s="612" t="e">
        <f>VLOOKUP(B240,'Hexaware Tech'!E:I,5,0)</f>
        <v>#N/A</v>
      </c>
      <c r="Z240" s="612" t="e">
        <f>VLOOKUP(B240,Axis!D:H,5,0)</f>
        <v>#N/A</v>
      </c>
      <c r="AA240" s="612" t="e">
        <f>VLOOKUP(B240,Ugam!$D$3:$H$26,5,0)</f>
        <v>#N/A</v>
      </c>
      <c r="AB240" s="612" t="e">
        <f>VLOOKUP(B240,Zeus!F:J,5,0)</f>
        <v>#N/A</v>
      </c>
      <c r="AC240" s="612" t="e">
        <f>VLOOKUP(B240,Montran!F:J,5,0)</f>
        <v>#N/A</v>
      </c>
      <c r="AD240" s="612" t="e">
        <f>VLOOKUP(B240,Endurance!H23:L23,5,0)</f>
        <v>#N/A</v>
      </c>
      <c r="AE240" s="612" t="e">
        <f>VLOOKUP(B240,'Swabhav Techlabs'!$F$1:$J$2,5,0)</f>
        <v>#N/A</v>
      </c>
      <c r="AF240" s="612" t="e">
        <f>VLOOKUP(B240,'Quality Kiosk'!$F$1:$J$18,5,0)</f>
        <v>#N/A</v>
      </c>
      <c r="AG240" s="612" t="e">
        <f>VLOOKUP(B240,'Lemon VB'!$F$1:$J$2,5,0)</f>
        <v>#N/A</v>
      </c>
      <c r="AH240" s="612" t="e">
        <f>VLOOKUP(B240,Gocomet!$E$1:$I$3,5,0)</f>
        <v>#N/A</v>
      </c>
      <c r="AI240" s="612" t="e">
        <f>VLOOKUP(B240,'Ingram Micro'!$E$1:$I$8,5,0)</f>
        <v>#N/A</v>
      </c>
      <c r="AJ240" s="612" t="e">
        <f>VLOOKUP(B240,'DePronto Infotech'!$E$1:$I$2,5,0)</f>
        <v>#N/A</v>
      </c>
      <c r="AK240" s="612" t="e">
        <f>VLOOKUP(B240,'Reliance Retail'!$E$1:$I$4,5,0)</f>
        <v>#N/A</v>
      </c>
      <c r="AL240" s="612" t="e">
        <f>VLOOKUP(B240,'Bright Champs'!$D$1:$H$13,5,0)</f>
        <v>#N/A</v>
      </c>
      <c r="AM240" s="612" t="e">
        <f>VLOOKUP(B240,Neosoft!$E$1:$I$12,5,0)</f>
        <v>#N/A</v>
      </c>
      <c r="AN240" s="612" t="e">
        <f>VLOOKUP(B240,Infosys!$E$1:$I$3,5,0)</f>
        <v>#N/A</v>
      </c>
      <c r="AO240" s="612" t="e">
        <f>VLOOKUP(B240,Cerelabs!$E$1:$I$5,5,0)</f>
        <v>#N/A</v>
      </c>
      <c r="AP240" s="612" t="e">
        <f>VLOOKUP(B240,'Neebal Technologies'!$D$1:$H$2,5,0)</f>
        <v>#N/A</v>
      </c>
      <c r="AQ240" s="612" t="e">
        <f>VLOOKUP(B240,'Vertiv Energy'!$D$1:$H$2,5,0)</f>
        <v>#N/A</v>
      </c>
      <c r="AR240" s="612" t="e">
        <f>VLOOKUP(B240,'Acidaes Solutions (CRMNEXT)'!$D$1:$H$3,5,0)</f>
        <v>#N/A</v>
      </c>
      <c r="AS240" s="612" t="e">
        <f>VLOOKUP(B240,Growisto!$D$1:$H$2,5,0)</f>
        <v>#N/A</v>
      </c>
      <c r="AT240" s="612" t="e">
        <f>VLOOKUP(B240,'9.9 Mediaworx - Digit'!$D$1:$H$2,5,0)</f>
        <v>#N/A</v>
      </c>
      <c r="AU240" s="612" t="e">
        <f>VLOOKUP(B240,'Vistaar systems Pvt Ltd'!$D$2:$H$3,5,0)</f>
        <v>#N/A</v>
      </c>
      <c r="AV240" s="612" t="e">
        <f>VLOOKUP(B240,'Course 5i'!$D$2:$H$11,5,0)</f>
        <v>#N/A</v>
      </c>
      <c r="AW240" s="612" t="e">
        <f>VLOOKUP(B240,'Radiant Appliances &amp; Electronic'!$D$1:$H$13,5,0)</f>
        <v>#N/A</v>
      </c>
      <c r="AX240" s="612" t="e">
        <f>VLOOKUP(B240,'Atos Global'!$D$3:$H$27,5,0)</f>
        <v>#N/A</v>
      </c>
      <c r="AY240" s="612" t="e">
        <f>VLOOKUP(B240,'Saama Technologies'!$D$1:$H$2,5,0)</f>
        <v>#N/A</v>
      </c>
      <c r="AZ240" s="612" t="e">
        <f>VLOOKUP(B240,'Multiplier Solutions'!$D$1:$H$2,5,0)</f>
        <v>#N/A</v>
      </c>
      <c r="BA240" s="612" t="e">
        <f>VLOOKUP(B240,GEP!$D$2:$H$5,5,0)</f>
        <v>#N/A</v>
      </c>
      <c r="BB240" s="612" t="e">
        <f>VLOOKUP(B240,Accenture!$D$1:$H$6,5,0)</f>
        <v>#N/A</v>
      </c>
      <c r="BC240" s="612" t="e">
        <f>VLOOKUP(B240,'Endurance International Group'!$D$1:$H$2,5,0)</f>
        <v>#N/A</v>
      </c>
      <c r="BD240" s="612" t="e">
        <f>VLOOKUP(B240,Newgen!$D$1:$H$2,5,0)</f>
        <v>#N/A</v>
      </c>
      <c r="BE240" s="612" t="e">
        <f>VLOOKUP(B240,'3D Incredible'!D240:H240,5,0)</f>
        <v>#N/A</v>
      </c>
      <c r="BF240" s="612" t="e">
        <f>VLOOKUP(B240,'Raja Software Labs'!$D$2:$H$2,5,0)</f>
        <v>#N/A</v>
      </c>
      <c r="BG240" s="612" t="e">
        <f>VLOOKUP(B240,Wipro!$D$1:$H$2,5,0)</f>
        <v>#N/A</v>
      </c>
      <c r="BH240" s="612" t="e">
        <f>VLOOKUP(B240,'Perch Technologies'!$D$2:$H$2,5,0)</f>
        <v>#N/A</v>
      </c>
      <c r="BI240" s="612" t="e">
        <f>VLOOKUP(B240,'Morning Star'!$D$1:$H$6,5,0)</f>
        <v>#N/A</v>
      </c>
      <c r="BJ240" s="612" t="e">
        <f>VLOOKUP(B240,Flexiloans!$D$1:$H$2,5,0)</f>
        <v>#N/A</v>
      </c>
      <c r="BK240" s="612" t="e">
        <f>VLOOKUP(B240,'Thirdware Solutions'!$D$1:$H$2,5,0)</f>
        <v>#N/A</v>
      </c>
      <c r="BL240" s="612" t="e">
        <f>VLOOKUP(B240,Tescom!$D$1:$H$8,5,0)</f>
        <v>#N/A</v>
      </c>
      <c r="BM240" s="612" t="e">
        <f>VLOOKUP(B240,'Cogno AI'!$D$1:$H$2,5,0)</f>
        <v>#N/A</v>
      </c>
      <c r="BN240" s="612" t="e">
        <f>VLOOKUP(B240,'ABM Knowledgeware'!$D$1:$H$2,5,0)</f>
        <v>#N/A</v>
      </c>
      <c r="BO240" s="612" t="e">
        <f>VLOOKUP(B240,'Concerto Software'!$D$1:$H$3,5,0)</f>
        <v>#N/A</v>
      </c>
      <c r="BP240" s="612" t="e">
        <f>VLOOKUP(B240,'My Captain'!$D$1:$H$4,5,0)</f>
        <v>#N/A</v>
      </c>
      <c r="BQ240" s="612" t="e">
        <f>VLOOKUP(B240,'Finoux Solutions'!$D$2:$H$4,5,0)</f>
        <v>#N/A</v>
      </c>
      <c r="BR240" s="612" t="e">
        <f>VLOOKUP(B240,'MITR Learning'!$D$1:$H$2,5,0)</f>
        <v>#N/A</v>
      </c>
      <c r="BS240" s="612" t="e">
        <f>VLOOKUP(B240,Nucsoft!$D$2:$H$6,5,0)</f>
        <v>#N/A</v>
      </c>
      <c r="BT240" s="612" t="e">
        <f>VLOOKUP(B240,'Paras Cadd'!$D$1:$H$2,5,0)</f>
        <v>#N/A</v>
      </c>
      <c r="BU240" s="612" t="e">
        <f>VLOOKUP(B240,'ICICI Securities'!$D$1:$H$2,5,0)</f>
        <v>#N/A</v>
      </c>
      <c r="BV240" s="612" t="e">
        <f>VLOOKUP(B240,'Citius Tech'!$D$2:$H$5,5,0)</f>
        <v>#N/A</v>
      </c>
      <c r="BW240" s="612" t="e">
        <f>VLOOKUP(B240,'Buzzy Brains'!$D$2:$H$2,5,0)</f>
        <v>#N/A</v>
      </c>
      <c r="BX240" s="612" t="e">
        <f>VLOOKUP(B240,'Decimal Point'!$D$2:$H$2,5,0)</f>
        <v>#N/A</v>
      </c>
      <c r="BY240" s="612" t="e">
        <f>VLOOKUP(B240,'Sankey Business Solutions'!$D$2:$H$3,5,0)</f>
        <v>#N/A</v>
      </c>
      <c r="BZ240" s="612" t="e">
        <f>VLOOKUP(B240,'Nangia &amp; Co LLP'!$D$2:$H$2,5,0)</f>
        <v>#N/A</v>
      </c>
      <c r="CA240" s="612" t="e">
        <f>VLOOKUP(B240,'FIS Solutions India Pvt Ltd'!$D$2:$H$2,5,0)</f>
        <v>#N/A</v>
      </c>
      <c r="CB240" s="612" t="e">
        <f>VLOOKUP(B240,'Delta Technology &amp; Management '!$D$2:$H$16,5,0)</f>
        <v>#N/A</v>
      </c>
      <c r="CC240" s="612" t="e">
        <f>VLOOKUP(B240,'Espoir Networks'!$D$3:$H$11,5,0)</f>
        <v>#N/A</v>
      </c>
      <c r="CD240" s="612" t="e">
        <f>VLOOKUP(B240,'Servosys Solution'!$D$3:$H$5,5,0)</f>
        <v>#N/A</v>
      </c>
      <c r="CE240" s="612" t="e">
        <f>VLOOKUP(B240,'Ribbon Communications'!$D$3:$H$4,5,0)</f>
        <v>#N/A</v>
      </c>
      <c r="CF240" s="612">
        <f t="shared" si="10"/>
        <v>0</v>
      </c>
      <c r="CG240" s="129" t="s">
        <v>7219</v>
      </c>
      <c r="CH240" s="129">
        <v>692201716169</v>
      </c>
      <c r="CI240" s="129" t="s">
        <v>883</v>
      </c>
      <c r="CJ240" s="129" t="s">
        <v>11739</v>
      </c>
      <c r="CK240" s="132">
        <v>42917</v>
      </c>
      <c r="CL240" s="129">
        <v>2021</v>
      </c>
      <c r="CM240" s="128" t="s">
        <v>7220</v>
      </c>
      <c r="CN240" s="129">
        <v>459</v>
      </c>
      <c r="CO240" s="133">
        <v>91.8</v>
      </c>
      <c r="CP240" s="129">
        <v>2015</v>
      </c>
      <c r="CQ240" s="129" t="s">
        <v>79</v>
      </c>
      <c r="CR240" s="128" t="s">
        <v>7220</v>
      </c>
      <c r="CS240" s="129">
        <v>479</v>
      </c>
      <c r="CT240" s="133">
        <v>73.69</v>
      </c>
      <c r="CU240" s="129">
        <v>2017</v>
      </c>
      <c r="CV240" s="129" t="s">
        <v>79</v>
      </c>
      <c r="CW240" s="131" t="s">
        <v>81</v>
      </c>
      <c r="CX240" s="131" t="s">
        <v>81</v>
      </c>
      <c r="CY240" s="129" t="s">
        <v>81</v>
      </c>
      <c r="CZ240" s="129" t="s">
        <v>81</v>
      </c>
      <c r="DA240" s="129" t="s">
        <v>81</v>
      </c>
      <c r="DB240" s="129" t="s">
        <v>81</v>
      </c>
      <c r="DC240" s="129" t="s">
        <v>81</v>
      </c>
      <c r="DD240" s="129" t="s">
        <v>81</v>
      </c>
      <c r="DE240" s="129" t="s">
        <v>81</v>
      </c>
      <c r="DF240" s="129">
        <v>0</v>
      </c>
      <c r="DG240" s="134">
        <v>7.72</v>
      </c>
      <c r="DH240" s="134">
        <v>7.96</v>
      </c>
      <c r="DI240" s="134">
        <v>9</v>
      </c>
      <c r="DJ240" s="134">
        <v>8.7899999999999991</v>
      </c>
      <c r="DK240" s="134">
        <v>8.3699999999999992</v>
      </c>
      <c r="DL240" s="134">
        <v>9.36</v>
      </c>
      <c r="DM240" s="129">
        <v>51.2</v>
      </c>
      <c r="DN240" s="129">
        <v>8.5329999999999995</v>
      </c>
      <c r="DO240" s="129"/>
      <c r="DP240" s="131" t="s">
        <v>138</v>
      </c>
      <c r="DQ240" s="129">
        <v>0</v>
      </c>
      <c r="DR240" s="129">
        <v>0</v>
      </c>
      <c r="DS240" s="129" t="s">
        <v>83</v>
      </c>
      <c r="DT240" s="129" t="s">
        <v>83</v>
      </c>
      <c r="DU240" s="129" t="s">
        <v>83</v>
      </c>
      <c r="DV240" s="129" t="s">
        <v>83</v>
      </c>
      <c r="DW240" s="131" t="s">
        <v>83</v>
      </c>
      <c r="DX240" s="131" t="s">
        <v>84</v>
      </c>
      <c r="DY240" s="131" t="s">
        <v>81</v>
      </c>
      <c r="DZ240" s="131" t="s">
        <v>7221</v>
      </c>
      <c r="EA240" s="131" t="s">
        <v>7222</v>
      </c>
      <c r="EB240" s="131" t="s">
        <v>7223</v>
      </c>
      <c r="EC240" s="131" t="s">
        <v>88</v>
      </c>
      <c r="ED240" s="131" t="s">
        <v>89</v>
      </c>
      <c r="EE240" s="131" t="s">
        <v>7224</v>
      </c>
      <c r="EF240" s="131" t="s">
        <v>7225</v>
      </c>
      <c r="EG240" s="131" t="s">
        <v>7226</v>
      </c>
      <c r="EH240" s="131" t="s">
        <v>7227</v>
      </c>
      <c r="EI240" s="131" t="s">
        <v>7228</v>
      </c>
      <c r="EJ240" s="135" t="s">
        <v>7229</v>
      </c>
      <c r="EK240" s="135" t="s">
        <v>7230</v>
      </c>
      <c r="EL240" s="131" t="s">
        <v>81</v>
      </c>
      <c r="EM240" s="131" t="s">
        <v>81</v>
      </c>
      <c r="EN240" s="131" t="s">
        <v>81</v>
      </c>
    </row>
    <row r="241" spans="1:144" ht="18" thickTop="1" thickBot="1">
      <c r="A241" s="575">
        <f t="shared" si="11"/>
        <v>240</v>
      </c>
      <c r="B241" s="572" t="s">
        <v>7348</v>
      </c>
      <c r="C241" s="600" t="s">
        <v>7349</v>
      </c>
      <c r="D241" s="570" t="s">
        <v>13208</v>
      </c>
      <c r="E241" s="568" t="str">
        <f t="shared" si="9"/>
        <v>Placed</v>
      </c>
      <c r="F241" s="570" t="s">
        <v>12495</v>
      </c>
      <c r="G241" s="570" t="s">
        <v>14084</v>
      </c>
      <c r="H241" s="131" t="str">
        <f>VLOOKUP(B241,ETRX1!C:E,3,0)</f>
        <v>12th + Engineering without live KT</v>
      </c>
      <c r="I241" s="610" t="s">
        <v>7350</v>
      </c>
      <c r="J241" s="572">
        <v>20</v>
      </c>
      <c r="K241" s="611" t="s">
        <v>7351</v>
      </c>
      <c r="L241" s="611" t="s">
        <v>73</v>
      </c>
      <c r="M241" s="611" t="s">
        <v>7352</v>
      </c>
      <c r="N241" s="612" t="s">
        <v>7347</v>
      </c>
      <c r="O241" s="612">
        <v>9619192806</v>
      </c>
      <c r="P241" s="612">
        <v>8879381838</v>
      </c>
      <c r="Q241" s="612" t="e">
        <f>VLOOKUP(B241,'TCS CON'!$D$1:$H$98,5,0)</f>
        <v>#N/A</v>
      </c>
      <c r="R241" s="612" t="e">
        <f>VLOOKUP(B241,LTI!$C$1:$H$46,6,0)</f>
        <v>#N/A</v>
      </c>
      <c r="S241" s="612" t="e">
        <f>VLOOKUP(B241,JARO!$E$2:$I$11,5,0)</f>
        <v>#N/A</v>
      </c>
      <c r="T241" s="612" t="e">
        <f>VLOOKUP(B241,Capgemini!$D$3:$H$78,5,0)</f>
        <v>#N/A</v>
      </c>
      <c r="U241" s="612" t="e">
        <f>VLOOKUP(B241,Carwale!$D$1:$H$4,5,0)</f>
        <v>#N/A</v>
      </c>
      <c r="V241" s="612" t="e">
        <f>VLOOKUP(B241,'Interactive Brokers'!E:I,5,0)</f>
        <v>#N/A</v>
      </c>
      <c r="W241" s="612" t="e">
        <f>VLOOKUP(B241,'REL Jio'!E:I,5,0)</f>
        <v>#N/A</v>
      </c>
      <c r="X241" s="612" t="e">
        <f>VLOOKUP(B241,'Sciative Sol'!E:I,5,0)</f>
        <v>#N/A</v>
      </c>
      <c r="Y241" s="612" t="e">
        <f>VLOOKUP(B241,'Hexaware Tech'!E:I,5,0)</f>
        <v>#N/A</v>
      </c>
      <c r="Z241" s="612" t="e">
        <f>VLOOKUP(B241,Axis!D:H,5,0)</f>
        <v>#N/A</v>
      </c>
      <c r="AA241" s="612" t="e">
        <f>VLOOKUP(B241,Ugam!$D$3:$H$26,5,0)</f>
        <v>#N/A</v>
      </c>
      <c r="AB241" s="612" t="e">
        <f>VLOOKUP(B241,Zeus!F:J,5,0)</f>
        <v>#N/A</v>
      </c>
      <c r="AC241" s="612" t="e">
        <f>VLOOKUP(B241,Montran!F:J,5,0)</f>
        <v>#N/A</v>
      </c>
      <c r="AD241" s="612" t="e">
        <f>VLOOKUP(B241,Endurance!H24:L24,5,0)</f>
        <v>#N/A</v>
      </c>
      <c r="AE241" s="612" t="e">
        <f>VLOOKUP(B241,'Swabhav Techlabs'!$F$1:$J$2,5,0)</f>
        <v>#N/A</v>
      </c>
      <c r="AF241" s="612">
        <f>VLOOKUP(B241,'Quality Kiosk'!$F$1:$J$18,5,0)</f>
        <v>225000</v>
      </c>
      <c r="AG241" s="612" t="e">
        <f>VLOOKUP(B241,'Lemon VB'!$F$1:$J$2,5,0)</f>
        <v>#N/A</v>
      </c>
      <c r="AH241" s="612" t="e">
        <f>VLOOKUP(B241,Gocomet!$E$1:$I$3,5,0)</f>
        <v>#N/A</v>
      </c>
      <c r="AI241" s="612" t="e">
        <f>VLOOKUP(B241,'Ingram Micro'!$E$1:$I$8,5,0)</f>
        <v>#N/A</v>
      </c>
      <c r="AJ241" s="612" t="e">
        <f>VLOOKUP(B241,'DePronto Infotech'!$E$1:$I$2,5,0)</f>
        <v>#N/A</v>
      </c>
      <c r="AK241" s="612" t="e">
        <f>VLOOKUP(B241,'Reliance Retail'!$E$1:$I$4,5,0)</f>
        <v>#N/A</v>
      </c>
      <c r="AL241" s="612" t="e">
        <f>VLOOKUP(B241,'Bright Champs'!$D$1:$H$13,5,0)</f>
        <v>#N/A</v>
      </c>
      <c r="AM241" s="612" t="e">
        <f>VLOOKUP(B241,Neosoft!$E$1:$I$12,5,0)</f>
        <v>#N/A</v>
      </c>
      <c r="AN241" s="612" t="e">
        <f>VLOOKUP(B241,Infosys!$E$1:$I$3,5,0)</f>
        <v>#N/A</v>
      </c>
      <c r="AO241" s="612" t="e">
        <f>VLOOKUP(B241,Cerelabs!$E$1:$I$5,5,0)</f>
        <v>#N/A</v>
      </c>
      <c r="AP241" s="612" t="e">
        <f>VLOOKUP(B241,'Neebal Technologies'!$D$1:$H$2,5,0)</f>
        <v>#N/A</v>
      </c>
      <c r="AQ241" s="612" t="e">
        <f>VLOOKUP(B241,'Vertiv Energy'!$D$1:$H$2,5,0)</f>
        <v>#N/A</v>
      </c>
      <c r="AR241" s="612" t="e">
        <f>VLOOKUP(B241,'Acidaes Solutions (CRMNEXT)'!$D$1:$H$3,5,0)</f>
        <v>#N/A</v>
      </c>
      <c r="AS241" s="612" t="e">
        <f>VLOOKUP(B241,Growisto!$D$1:$H$2,5,0)</f>
        <v>#N/A</v>
      </c>
      <c r="AT241" s="612" t="e">
        <f>VLOOKUP(B241,'9.9 Mediaworx - Digit'!$D$1:$H$2,5,0)</f>
        <v>#N/A</v>
      </c>
      <c r="AU241" s="612" t="e">
        <f>VLOOKUP(B241,'Vistaar systems Pvt Ltd'!$D$2:$H$3,5,0)</f>
        <v>#N/A</v>
      </c>
      <c r="AV241" s="612" t="e">
        <f>VLOOKUP(B241,'Course 5i'!$D$2:$H$11,5,0)</f>
        <v>#N/A</v>
      </c>
      <c r="AW241" s="612" t="e">
        <f>VLOOKUP(B241,'Radiant Appliances &amp; Electronic'!$D$1:$H$13,5,0)</f>
        <v>#N/A</v>
      </c>
      <c r="AX241" s="612" t="e">
        <f>VLOOKUP(B241,'Atos Global'!$D$3:$H$27,5,0)</f>
        <v>#N/A</v>
      </c>
      <c r="AY241" s="612" t="e">
        <f>VLOOKUP(B241,'Saama Technologies'!$D$1:$H$2,5,0)</f>
        <v>#N/A</v>
      </c>
      <c r="AZ241" s="612" t="e">
        <f>VLOOKUP(B241,'Multiplier Solutions'!$D$1:$H$2,5,0)</f>
        <v>#N/A</v>
      </c>
      <c r="BA241" s="612" t="e">
        <f>VLOOKUP(B241,GEP!$D$2:$H$5,5,0)</f>
        <v>#N/A</v>
      </c>
      <c r="BB241" s="612" t="e">
        <f>VLOOKUP(B241,Accenture!$D$1:$H$6,5,0)</f>
        <v>#N/A</v>
      </c>
      <c r="BC241" s="612" t="e">
        <f>VLOOKUP(B241,'Endurance International Group'!$D$1:$H$2,5,0)</f>
        <v>#N/A</v>
      </c>
      <c r="BD241" s="612" t="e">
        <f>VLOOKUP(B241,Newgen!$D$1:$H$2,5,0)</f>
        <v>#N/A</v>
      </c>
      <c r="BE241" s="612" t="e">
        <f>VLOOKUP(B241,'3D Incredible'!D241:H241,5,0)</f>
        <v>#N/A</v>
      </c>
      <c r="BF241" s="612" t="e">
        <f>VLOOKUP(B241,'Raja Software Labs'!$D$2:$H$2,5,0)</f>
        <v>#N/A</v>
      </c>
      <c r="BG241" s="612" t="e">
        <f>VLOOKUP(B241,Wipro!$D$1:$H$2,5,0)</f>
        <v>#N/A</v>
      </c>
      <c r="BH241" s="612" t="e">
        <f>VLOOKUP(B241,'Perch Technologies'!$D$2:$H$2,5,0)</f>
        <v>#N/A</v>
      </c>
      <c r="BI241" s="612" t="e">
        <f>VLOOKUP(B241,'Morning Star'!$D$1:$H$6,5,0)</f>
        <v>#N/A</v>
      </c>
      <c r="BJ241" s="612" t="e">
        <f>VLOOKUP(B241,Flexiloans!$D$1:$H$2,5,0)</f>
        <v>#N/A</v>
      </c>
      <c r="BK241" s="612" t="e">
        <f>VLOOKUP(B241,'Thirdware Solutions'!$D$1:$H$2,5,0)</f>
        <v>#N/A</v>
      </c>
      <c r="BL241" s="612" t="e">
        <f>VLOOKUP(B241,Tescom!$D$1:$H$8,5,0)</f>
        <v>#N/A</v>
      </c>
      <c r="BM241" s="612" t="e">
        <f>VLOOKUP(B241,'Cogno AI'!$D$1:$H$2,5,0)</f>
        <v>#N/A</v>
      </c>
      <c r="BN241" s="612" t="e">
        <f>VLOOKUP(B241,'ABM Knowledgeware'!$D$1:$H$2,5,0)</f>
        <v>#N/A</v>
      </c>
      <c r="BO241" s="612" t="e">
        <f>VLOOKUP(B241,'Concerto Software'!$D$1:$H$3,5,0)</f>
        <v>#N/A</v>
      </c>
      <c r="BP241" s="612" t="e">
        <f>VLOOKUP(B241,'My Captain'!$D$1:$H$4,5,0)</f>
        <v>#N/A</v>
      </c>
      <c r="BQ241" s="612" t="e">
        <f>VLOOKUP(B241,'Finoux Solutions'!$D$2:$H$4,5,0)</f>
        <v>#N/A</v>
      </c>
      <c r="BR241" s="612" t="e">
        <f>VLOOKUP(B241,'MITR Learning'!$D$1:$H$2,5,0)</f>
        <v>#N/A</v>
      </c>
      <c r="BS241" s="612" t="e">
        <f>VLOOKUP(B241,Nucsoft!$D$2:$H$6,5,0)</f>
        <v>#N/A</v>
      </c>
      <c r="BT241" s="612" t="e">
        <f>VLOOKUP(B241,'Paras Cadd'!$D$1:$H$2,5,0)</f>
        <v>#N/A</v>
      </c>
      <c r="BU241" s="612" t="e">
        <f>VLOOKUP(B241,'ICICI Securities'!$D$1:$H$2,5,0)</f>
        <v>#N/A</v>
      </c>
      <c r="BV241" s="612" t="e">
        <f>VLOOKUP(B241,'Citius Tech'!$D$2:$H$5,5,0)</f>
        <v>#N/A</v>
      </c>
      <c r="BW241" s="612" t="e">
        <f>VLOOKUP(B241,'Buzzy Brains'!$D$2:$H$2,5,0)</f>
        <v>#N/A</v>
      </c>
      <c r="BX241" s="612" t="e">
        <f>VLOOKUP(B241,'Decimal Point'!$D$2:$H$2,5,0)</f>
        <v>#N/A</v>
      </c>
      <c r="BY241" s="612" t="e">
        <f>VLOOKUP(B241,'Sankey Business Solutions'!$D$2:$H$3,5,0)</f>
        <v>#N/A</v>
      </c>
      <c r="BZ241" s="612" t="e">
        <f>VLOOKUP(B241,'Nangia &amp; Co LLP'!$D$2:$H$2,5,0)</f>
        <v>#N/A</v>
      </c>
      <c r="CA241" s="612" t="e">
        <f>VLOOKUP(B241,'FIS Solutions India Pvt Ltd'!$D$2:$H$2,5,0)</f>
        <v>#N/A</v>
      </c>
      <c r="CB241" s="612" t="e">
        <f>VLOOKUP(B241,'Delta Technology &amp; Management '!$D$2:$H$16,5,0)</f>
        <v>#N/A</v>
      </c>
      <c r="CC241" s="612" t="e">
        <f>VLOOKUP(B241,'Espoir Networks'!$D$3:$H$11,5,0)</f>
        <v>#N/A</v>
      </c>
      <c r="CD241" s="612" t="e">
        <f>VLOOKUP(B241,'Servosys Solution'!$D$3:$H$5,5,0)</f>
        <v>#N/A</v>
      </c>
      <c r="CE241" s="612" t="e">
        <f>VLOOKUP(B241,'Ribbon Communications'!$D$3:$H$4,5,0)</f>
        <v>#N/A</v>
      </c>
      <c r="CF241" s="612">
        <f t="shared" si="10"/>
        <v>1</v>
      </c>
      <c r="CG241" s="129" t="s">
        <v>7353</v>
      </c>
      <c r="CH241" s="129">
        <v>218580342625</v>
      </c>
      <c r="CI241" s="129" t="s">
        <v>7354</v>
      </c>
      <c r="CJ241" s="129" t="s">
        <v>11739</v>
      </c>
      <c r="CK241" s="132">
        <v>42917</v>
      </c>
      <c r="CL241" s="129">
        <v>2021</v>
      </c>
      <c r="CM241" s="128" t="s">
        <v>4789</v>
      </c>
      <c r="CN241" s="129">
        <v>454</v>
      </c>
      <c r="CO241" s="133">
        <v>90.8</v>
      </c>
      <c r="CP241" s="129">
        <v>2015</v>
      </c>
      <c r="CQ241" s="129" t="s">
        <v>79</v>
      </c>
      <c r="CR241" s="128" t="s">
        <v>7355</v>
      </c>
      <c r="CS241" s="129">
        <v>542</v>
      </c>
      <c r="CT241" s="133">
        <v>83.38</v>
      </c>
      <c r="CU241" s="129">
        <v>2017</v>
      </c>
      <c r="CV241" s="129" t="s">
        <v>79</v>
      </c>
      <c r="CW241" s="131" t="s">
        <v>81</v>
      </c>
      <c r="CX241" s="131" t="s">
        <v>81</v>
      </c>
      <c r="CY241" s="129" t="s">
        <v>81</v>
      </c>
      <c r="CZ241" s="129" t="s">
        <v>81</v>
      </c>
      <c r="DA241" s="129" t="s">
        <v>81</v>
      </c>
      <c r="DB241" s="129" t="s">
        <v>81</v>
      </c>
      <c r="DC241" s="129" t="s">
        <v>81</v>
      </c>
      <c r="DD241" s="129" t="s">
        <v>81</v>
      </c>
      <c r="DE241" s="129" t="s">
        <v>81</v>
      </c>
      <c r="DF241" s="129">
        <v>0</v>
      </c>
      <c r="DG241" s="134">
        <v>7.93</v>
      </c>
      <c r="DH241" s="134">
        <v>9.15</v>
      </c>
      <c r="DI241" s="134">
        <v>9.08</v>
      </c>
      <c r="DJ241" s="134">
        <v>9.48</v>
      </c>
      <c r="DK241" s="134">
        <v>8.59</v>
      </c>
      <c r="DL241" s="134">
        <v>10</v>
      </c>
      <c r="DM241" s="129">
        <v>54.24</v>
      </c>
      <c r="DN241" s="129">
        <v>9.0399999999999991</v>
      </c>
      <c r="DO241" s="129"/>
      <c r="DP241" s="131" t="s">
        <v>82</v>
      </c>
      <c r="DQ241" s="129">
        <v>0</v>
      </c>
      <c r="DR241" s="129">
        <v>0</v>
      </c>
      <c r="DS241" s="129" t="s">
        <v>255</v>
      </c>
      <c r="DT241" s="129" t="s">
        <v>83</v>
      </c>
      <c r="DU241" s="129" t="s">
        <v>83</v>
      </c>
      <c r="DV241" s="129" t="s">
        <v>83</v>
      </c>
      <c r="DW241" s="131" t="s">
        <v>83</v>
      </c>
      <c r="DX241" s="131" t="s">
        <v>84</v>
      </c>
      <c r="DY241" s="131" t="s">
        <v>81</v>
      </c>
      <c r="DZ241" s="131" t="s">
        <v>7356</v>
      </c>
      <c r="EA241" s="131" t="s">
        <v>7357</v>
      </c>
      <c r="EB241" s="131" t="s">
        <v>7358</v>
      </c>
      <c r="EC241" s="131" t="s">
        <v>88</v>
      </c>
      <c r="ED241" s="131" t="s">
        <v>89</v>
      </c>
      <c r="EE241" s="131" t="s">
        <v>7359</v>
      </c>
      <c r="EF241" s="131" t="s">
        <v>7360</v>
      </c>
      <c r="EG241" s="131" t="s">
        <v>81</v>
      </c>
      <c r="EH241" s="131" t="s">
        <v>81</v>
      </c>
      <c r="EI241" s="131" t="s">
        <v>7361</v>
      </c>
      <c r="EJ241" s="135" t="s">
        <v>7362</v>
      </c>
      <c r="EK241" s="135" t="s">
        <v>7363</v>
      </c>
      <c r="EL241" s="135" t="s">
        <v>7364</v>
      </c>
      <c r="EM241" s="135" t="s">
        <v>7365</v>
      </c>
      <c r="EN241" s="131" t="s">
        <v>81</v>
      </c>
    </row>
    <row r="242" spans="1:144" ht="18" thickTop="1" thickBot="1">
      <c r="A242" s="575">
        <f t="shared" si="11"/>
        <v>241</v>
      </c>
      <c r="B242" s="572" t="s">
        <v>7455</v>
      </c>
      <c r="C242" s="600" t="s">
        <v>7456</v>
      </c>
      <c r="D242" s="570" t="s">
        <v>13209</v>
      </c>
      <c r="E242" s="568" t="str">
        <f t="shared" si="9"/>
        <v>Not Placed</v>
      </c>
      <c r="F242" s="570" t="s">
        <v>12495</v>
      </c>
      <c r="G242" s="570" t="s">
        <v>14084</v>
      </c>
      <c r="H242" s="131" t="str">
        <f>VLOOKUP(B242,ETRX1!C:E,3,0)</f>
        <v>Diploma  + Direct Second Year Engineering with live KT</v>
      </c>
      <c r="I242" s="610" t="s">
        <v>7457</v>
      </c>
      <c r="J242" s="572">
        <v>21</v>
      </c>
      <c r="K242" s="611" t="s">
        <v>7458</v>
      </c>
      <c r="L242" s="611" t="s">
        <v>73</v>
      </c>
      <c r="M242" s="611" t="s">
        <v>7459</v>
      </c>
      <c r="N242" s="612" t="s">
        <v>7460</v>
      </c>
      <c r="O242" s="612">
        <v>8898386498</v>
      </c>
      <c r="P242" s="612">
        <v>8652557746</v>
      </c>
      <c r="Q242" s="612" t="e">
        <f>VLOOKUP(B242,'TCS CON'!$D$1:$H$98,5,0)</f>
        <v>#N/A</v>
      </c>
      <c r="R242" s="612" t="e">
        <f>VLOOKUP(B242,LTI!$C$1:$H$46,6,0)</f>
        <v>#N/A</v>
      </c>
      <c r="S242" s="612" t="e">
        <f>VLOOKUP(B242,JARO!$E$2:$I$11,5,0)</f>
        <v>#N/A</v>
      </c>
      <c r="T242" s="612" t="e">
        <f>VLOOKUP(B242,Capgemini!$D$3:$H$78,5,0)</f>
        <v>#N/A</v>
      </c>
      <c r="U242" s="612" t="e">
        <f>VLOOKUP(B242,Carwale!$D$1:$H$4,5,0)</f>
        <v>#N/A</v>
      </c>
      <c r="V242" s="612" t="e">
        <f>VLOOKUP(B242,'Interactive Brokers'!E:I,5,0)</f>
        <v>#N/A</v>
      </c>
      <c r="W242" s="612" t="e">
        <f>VLOOKUP(B242,'REL Jio'!E:I,5,0)</f>
        <v>#N/A</v>
      </c>
      <c r="X242" s="612" t="e">
        <f>VLOOKUP(B242,'Sciative Sol'!E:I,5,0)</f>
        <v>#N/A</v>
      </c>
      <c r="Y242" s="612" t="e">
        <f>VLOOKUP(B242,'Hexaware Tech'!E:I,5,0)</f>
        <v>#N/A</v>
      </c>
      <c r="Z242" s="612" t="e">
        <f>VLOOKUP(B242,Axis!D:H,5,0)</f>
        <v>#N/A</v>
      </c>
      <c r="AA242" s="612" t="e">
        <f>VLOOKUP(B242,Ugam!$D$3:$H$26,5,0)</f>
        <v>#N/A</v>
      </c>
      <c r="AB242" s="612" t="e">
        <f>VLOOKUP(B242,Zeus!F:J,5,0)</f>
        <v>#N/A</v>
      </c>
      <c r="AC242" s="612" t="e">
        <f>VLOOKUP(B242,Montran!F:J,5,0)</f>
        <v>#N/A</v>
      </c>
      <c r="AD242" s="612" t="e">
        <f>VLOOKUP(B242,Endurance!H25:L25,5,0)</f>
        <v>#N/A</v>
      </c>
      <c r="AE242" s="612" t="e">
        <f>VLOOKUP(B242,'Swabhav Techlabs'!$F$1:$J$2,5,0)</f>
        <v>#N/A</v>
      </c>
      <c r="AF242" s="612" t="e">
        <f>VLOOKUP(B242,'Quality Kiosk'!$F$1:$J$18,5,0)</f>
        <v>#N/A</v>
      </c>
      <c r="AG242" s="612" t="e">
        <f>VLOOKUP(B242,'Lemon VB'!$F$1:$J$2,5,0)</f>
        <v>#N/A</v>
      </c>
      <c r="AH242" s="612" t="e">
        <f>VLOOKUP(B242,Gocomet!$E$1:$I$3,5,0)</f>
        <v>#N/A</v>
      </c>
      <c r="AI242" s="612" t="e">
        <f>VLOOKUP(B242,'Ingram Micro'!$E$1:$I$8,5,0)</f>
        <v>#N/A</v>
      </c>
      <c r="AJ242" s="612" t="e">
        <f>VLOOKUP(B242,'DePronto Infotech'!$E$1:$I$2,5,0)</f>
        <v>#N/A</v>
      </c>
      <c r="AK242" s="612" t="e">
        <f>VLOOKUP(B242,'Reliance Retail'!$E$1:$I$4,5,0)</f>
        <v>#N/A</v>
      </c>
      <c r="AL242" s="612" t="e">
        <f>VLOOKUP(B242,'Bright Champs'!$D$1:$H$13,5,0)</f>
        <v>#N/A</v>
      </c>
      <c r="AM242" s="612" t="e">
        <f>VLOOKUP(B242,Neosoft!$E$1:$I$12,5,0)</f>
        <v>#N/A</v>
      </c>
      <c r="AN242" s="612" t="e">
        <f>VLOOKUP(B242,Infosys!$E$1:$I$3,5,0)</f>
        <v>#N/A</v>
      </c>
      <c r="AO242" s="612" t="e">
        <f>VLOOKUP(B242,Cerelabs!$E$1:$I$5,5,0)</f>
        <v>#N/A</v>
      </c>
      <c r="AP242" s="612" t="e">
        <f>VLOOKUP(B242,'Neebal Technologies'!$D$1:$H$2,5,0)</f>
        <v>#N/A</v>
      </c>
      <c r="AQ242" s="612" t="e">
        <f>VLOOKUP(B242,'Vertiv Energy'!$D$1:$H$2,5,0)</f>
        <v>#N/A</v>
      </c>
      <c r="AR242" s="612" t="e">
        <f>VLOOKUP(B242,'Acidaes Solutions (CRMNEXT)'!$D$1:$H$3,5,0)</f>
        <v>#N/A</v>
      </c>
      <c r="AS242" s="612" t="e">
        <f>VLOOKUP(B242,Growisto!$D$1:$H$2,5,0)</f>
        <v>#N/A</v>
      </c>
      <c r="AT242" s="612" t="e">
        <f>VLOOKUP(B242,'9.9 Mediaworx - Digit'!$D$1:$H$2,5,0)</f>
        <v>#N/A</v>
      </c>
      <c r="AU242" s="612" t="e">
        <f>VLOOKUP(B242,'Vistaar systems Pvt Ltd'!$D$2:$H$3,5,0)</f>
        <v>#N/A</v>
      </c>
      <c r="AV242" s="612" t="e">
        <f>VLOOKUP(B242,'Course 5i'!$D$2:$H$11,5,0)</f>
        <v>#N/A</v>
      </c>
      <c r="AW242" s="612" t="e">
        <f>VLOOKUP(B242,'Radiant Appliances &amp; Electronic'!$D$1:$H$13,5,0)</f>
        <v>#N/A</v>
      </c>
      <c r="AX242" s="612" t="e">
        <f>VLOOKUP(B242,'Atos Global'!$D$3:$H$27,5,0)</f>
        <v>#N/A</v>
      </c>
      <c r="AY242" s="612" t="e">
        <f>VLOOKUP(B242,'Saama Technologies'!$D$1:$H$2,5,0)</f>
        <v>#N/A</v>
      </c>
      <c r="AZ242" s="612" t="e">
        <f>VLOOKUP(B242,'Multiplier Solutions'!$D$1:$H$2,5,0)</f>
        <v>#N/A</v>
      </c>
      <c r="BA242" s="612" t="e">
        <f>VLOOKUP(B242,GEP!$D$2:$H$5,5,0)</f>
        <v>#N/A</v>
      </c>
      <c r="BB242" s="612" t="e">
        <f>VLOOKUP(B242,Accenture!$D$1:$H$6,5,0)</f>
        <v>#N/A</v>
      </c>
      <c r="BC242" s="612" t="e">
        <f>VLOOKUP(B242,'Endurance International Group'!$D$1:$H$2,5,0)</f>
        <v>#N/A</v>
      </c>
      <c r="BD242" s="612" t="e">
        <f>VLOOKUP(B242,Newgen!$D$1:$H$2,5,0)</f>
        <v>#N/A</v>
      </c>
      <c r="BE242" s="612" t="e">
        <f>VLOOKUP(B242,'3D Incredible'!D242:H242,5,0)</f>
        <v>#N/A</v>
      </c>
      <c r="BF242" s="612" t="e">
        <f>VLOOKUP(B242,'Raja Software Labs'!$D$2:$H$2,5,0)</f>
        <v>#N/A</v>
      </c>
      <c r="BG242" s="612" t="e">
        <f>VLOOKUP(B242,Wipro!$D$1:$H$2,5,0)</f>
        <v>#N/A</v>
      </c>
      <c r="BH242" s="612" t="e">
        <f>VLOOKUP(B242,'Perch Technologies'!$D$2:$H$2,5,0)</f>
        <v>#N/A</v>
      </c>
      <c r="BI242" s="612" t="e">
        <f>VLOOKUP(B242,'Morning Star'!$D$1:$H$6,5,0)</f>
        <v>#N/A</v>
      </c>
      <c r="BJ242" s="612" t="e">
        <f>VLOOKUP(B242,Flexiloans!$D$1:$H$2,5,0)</f>
        <v>#N/A</v>
      </c>
      <c r="BK242" s="612" t="e">
        <f>VLOOKUP(B242,'Thirdware Solutions'!$D$1:$H$2,5,0)</f>
        <v>#N/A</v>
      </c>
      <c r="BL242" s="612" t="e">
        <f>VLOOKUP(B242,Tescom!$D$1:$H$8,5,0)</f>
        <v>#N/A</v>
      </c>
      <c r="BM242" s="612" t="e">
        <f>VLOOKUP(B242,'Cogno AI'!$D$1:$H$2,5,0)</f>
        <v>#N/A</v>
      </c>
      <c r="BN242" s="612" t="e">
        <f>VLOOKUP(B242,'ABM Knowledgeware'!$D$1:$H$2,5,0)</f>
        <v>#N/A</v>
      </c>
      <c r="BO242" s="612" t="e">
        <f>VLOOKUP(B242,'Concerto Software'!$D$1:$H$3,5,0)</f>
        <v>#N/A</v>
      </c>
      <c r="BP242" s="612" t="e">
        <f>VLOOKUP(B242,'My Captain'!$D$1:$H$4,5,0)</f>
        <v>#N/A</v>
      </c>
      <c r="BQ242" s="612" t="e">
        <f>VLOOKUP(B242,'Finoux Solutions'!$D$2:$H$4,5,0)</f>
        <v>#N/A</v>
      </c>
      <c r="BR242" s="612" t="e">
        <f>VLOOKUP(B242,'MITR Learning'!$D$1:$H$2,5,0)</f>
        <v>#N/A</v>
      </c>
      <c r="BS242" s="612" t="e">
        <f>VLOOKUP(B242,Nucsoft!$D$2:$H$6,5,0)</f>
        <v>#N/A</v>
      </c>
      <c r="BT242" s="612" t="e">
        <f>VLOOKUP(B242,'Paras Cadd'!$D$1:$H$2,5,0)</f>
        <v>#N/A</v>
      </c>
      <c r="BU242" s="612" t="e">
        <f>VLOOKUP(B242,'ICICI Securities'!$D$1:$H$2,5,0)</f>
        <v>#N/A</v>
      </c>
      <c r="BV242" s="612" t="e">
        <f>VLOOKUP(B242,'Citius Tech'!$D$2:$H$5,5,0)</f>
        <v>#N/A</v>
      </c>
      <c r="BW242" s="612" t="e">
        <f>VLOOKUP(B242,'Buzzy Brains'!$D$2:$H$2,5,0)</f>
        <v>#N/A</v>
      </c>
      <c r="BX242" s="612" t="e">
        <f>VLOOKUP(B242,'Decimal Point'!$D$2:$H$2,5,0)</f>
        <v>#N/A</v>
      </c>
      <c r="BY242" s="612" t="e">
        <f>VLOOKUP(B242,'Sankey Business Solutions'!$D$2:$H$3,5,0)</f>
        <v>#N/A</v>
      </c>
      <c r="BZ242" s="612" t="e">
        <f>VLOOKUP(B242,'Nangia &amp; Co LLP'!$D$2:$H$2,5,0)</f>
        <v>#N/A</v>
      </c>
      <c r="CA242" s="612" t="e">
        <f>VLOOKUP(B242,'FIS Solutions India Pvt Ltd'!$D$2:$H$2,5,0)</f>
        <v>#N/A</v>
      </c>
      <c r="CB242" s="612" t="e">
        <f>VLOOKUP(B242,'Delta Technology &amp; Management '!$D$2:$H$16,5,0)</f>
        <v>#N/A</v>
      </c>
      <c r="CC242" s="612" t="e">
        <f>VLOOKUP(B242,'Espoir Networks'!$D$3:$H$11,5,0)</f>
        <v>#N/A</v>
      </c>
      <c r="CD242" s="612" t="e">
        <f>VLOOKUP(B242,'Servosys Solution'!$D$3:$H$5,5,0)</f>
        <v>#N/A</v>
      </c>
      <c r="CE242" s="612" t="e">
        <f>VLOOKUP(B242,'Ribbon Communications'!$D$3:$H$4,5,0)</f>
        <v>#N/A</v>
      </c>
      <c r="CF242" s="612">
        <f t="shared" si="10"/>
        <v>0</v>
      </c>
      <c r="CG242" s="129" t="s">
        <v>7461</v>
      </c>
      <c r="CH242" s="129">
        <v>405701110293</v>
      </c>
      <c r="CI242" s="129" t="s">
        <v>134</v>
      </c>
      <c r="CJ242" s="129" t="s">
        <v>11741</v>
      </c>
      <c r="CK242" s="132">
        <v>43282</v>
      </c>
      <c r="CL242" s="129">
        <v>2021</v>
      </c>
      <c r="CM242" s="128" t="s">
        <v>11984</v>
      </c>
      <c r="CN242" s="129">
        <v>445</v>
      </c>
      <c r="CO242" s="133">
        <v>89</v>
      </c>
      <c r="CP242" s="129">
        <v>2014</v>
      </c>
      <c r="CQ242" s="129" t="s">
        <v>79</v>
      </c>
      <c r="CR242" s="128" t="s">
        <v>295</v>
      </c>
      <c r="CS242" s="129" t="s">
        <v>81</v>
      </c>
      <c r="CT242" s="133" t="s">
        <v>81</v>
      </c>
      <c r="CU242" s="129" t="s">
        <v>81</v>
      </c>
      <c r="CV242" s="129" t="s">
        <v>109</v>
      </c>
      <c r="CW242" s="131" t="s">
        <v>3188</v>
      </c>
      <c r="CX242" s="131" t="s">
        <v>2279</v>
      </c>
      <c r="CY242" s="129">
        <v>885</v>
      </c>
      <c r="CZ242" s="129">
        <v>60</v>
      </c>
      <c r="DA242" s="129">
        <v>2018</v>
      </c>
      <c r="DB242" s="129" t="s">
        <v>112</v>
      </c>
      <c r="DC242" s="129" t="s">
        <v>113</v>
      </c>
      <c r="DD242" s="129">
        <v>60.8</v>
      </c>
      <c r="DE242" s="129">
        <v>62.73</v>
      </c>
      <c r="DF242" s="129">
        <v>7</v>
      </c>
      <c r="DG242" s="131" t="s">
        <v>81</v>
      </c>
      <c r="DH242" s="131" t="s">
        <v>81</v>
      </c>
      <c r="DI242" s="134">
        <v>6.59</v>
      </c>
      <c r="DJ242" s="134">
        <v>6</v>
      </c>
      <c r="DK242" s="134">
        <v>6</v>
      </c>
      <c r="DL242" s="131"/>
      <c r="DM242" s="129">
        <v>18.59</v>
      </c>
      <c r="DN242" s="129">
        <v>6.2</v>
      </c>
      <c r="DO242" s="129"/>
      <c r="DP242" s="131" t="s">
        <v>114</v>
      </c>
      <c r="DQ242" s="129">
        <v>3</v>
      </c>
      <c r="DR242" s="129">
        <v>2</v>
      </c>
      <c r="DS242" s="129" t="s">
        <v>83</v>
      </c>
      <c r="DT242" s="129" t="s">
        <v>83</v>
      </c>
      <c r="DU242" s="129" t="s">
        <v>230</v>
      </c>
      <c r="DV242" s="129" t="s">
        <v>83</v>
      </c>
      <c r="DW242" s="131" t="s">
        <v>83</v>
      </c>
      <c r="DX242" s="131" t="s">
        <v>84</v>
      </c>
      <c r="DY242" s="131" t="s">
        <v>81</v>
      </c>
      <c r="DZ242" s="131" t="s">
        <v>7463</v>
      </c>
      <c r="EA242" s="131" t="s">
        <v>5139</v>
      </c>
      <c r="EB242" s="131" t="s">
        <v>7464</v>
      </c>
      <c r="EC242" s="131" t="s">
        <v>317</v>
      </c>
      <c r="ED242" s="131" t="s">
        <v>89</v>
      </c>
      <c r="EE242" s="131" t="s">
        <v>81</v>
      </c>
      <c r="EF242" s="131" t="s">
        <v>7465</v>
      </c>
      <c r="EG242" s="131" t="s">
        <v>7466</v>
      </c>
      <c r="EH242" s="131" t="s">
        <v>81</v>
      </c>
      <c r="EI242" s="131" t="s">
        <v>7467</v>
      </c>
      <c r="EJ242" s="135" t="s">
        <v>7468</v>
      </c>
      <c r="EK242" s="135" t="s">
        <v>7469</v>
      </c>
      <c r="EL242" s="135" t="s">
        <v>7470</v>
      </c>
      <c r="EM242" s="135" t="s">
        <v>7471</v>
      </c>
      <c r="EN242" s="131" t="s">
        <v>81</v>
      </c>
    </row>
    <row r="243" spans="1:144" ht="18" thickTop="1" thickBot="1">
      <c r="A243" s="575">
        <f t="shared" si="11"/>
        <v>242</v>
      </c>
      <c r="B243" s="572" t="s">
        <v>7492</v>
      </c>
      <c r="C243" s="600" t="s">
        <v>7493</v>
      </c>
      <c r="D243" s="570" t="s">
        <v>13209</v>
      </c>
      <c r="E243" s="568" t="str">
        <f t="shared" si="9"/>
        <v>Not Placed</v>
      </c>
      <c r="F243" s="570" t="s">
        <v>12495</v>
      </c>
      <c r="G243" s="570" t="s">
        <v>14084</v>
      </c>
      <c r="H243" s="131" t="str">
        <f>VLOOKUP(B243,ETRX1!C:E,3,0)</f>
        <v>12th + Engineering without live KT</v>
      </c>
      <c r="I243" s="610">
        <v>36652</v>
      </c>
      <c r="J243" s="572">
        <v>20</v>
      </c>
      <c r="K243" s="611" t="s">
        <v>7494</v>
      </c>
      <c r="L243" s="611" t="s">
        <v>1825</v>
      </c>
      <c r="M243" s="611" t="s">
        <v>7495</v>
      </c>
      <c r="N243" s="612" t="s">
        <v>7491</v>
      </c>
      <c r="O243" s="612">
        <v>9870324715</v>
      </c>
      <c r="P243" s="612">
        <v>9773186797</v>
      </c>
      <c r="Q243" s="612" t="e">
        <f>VLOOKUP(B243,'TCS CON'!$D$1:$H$98,5,0)</f>
        <v>#N/A</v>
      </c>
      <c r="R243" s="612" t="e">
        <f>VLOOKUP(B243,LTI!$C$1:$H$46,6,0)</f>
        <v>#N/A</v>
      </c>
      <c r="S243" s="612" t="e">
        <f>VLOOKUP(B243,JARO!$E$2:$I$11,5,0)</f>
        <v>#N/A</v>
      </c>
      <c r="T243" s="612" t="e">
        <f>VLOOKUP(B243,Capgemini!$D$3:$H$78,5,0)</f>
        <v>#N/A</v>
      </c>
      <c r="U243" s="612" t="e">
        <f>VLOOKUP(B243,Carwale!$D$1:$H$4,5,0)</f>
        <v>#N/A</v>
      </c>
      <c r="V243" s="612" t="e">
        <f>VLOOKUP(B243,'Interactive Brokers'!E:I,5,0)</f>
        <v>#N/A</v>
      </c>
      <c r="W243" s="612" t="e">
        <f>VLOOKUP(B243,'REL Jio'!E:I,5,0)</f>
        <v>#N/A</v>
      </c>
      <c r="X243" s="612" t="e">
        <f>VLOOKUP(B243,'Sciative Sol'!E:I,5,0)</f>
        <v>#N/A</v>
      </c>
      <c r="Y243" s="612" t="e">
        <f>VLOOKUP(B243,'Hexaware Tech'!E:I,5,0)</f>
        <v>#N/A</v>
      </c>
      <c r="Z243" s="612" t="e">
        <f>VLOOKUP(B243,Axis!D:H,5,0)</f>
        <v>#N/A</v>
      </c>
      <c r="AA243" s="612" t="e">
        <f>VLOOKUP(B243,Ugam!$D$3:$H$26,5,0)</f>
        <v>#N/A</v>
      </c>
      <c r="AB243" s="612" t="e">
        <f>VLOOKUP(B243,Zeus!F:J,5,0)</f>
        <v>#N/A</v>
      </c>
      <c r="AC243" s="612" t="e">
        <f>VLOOKUP(B243,Montran!F:J,5,0)</f>
        <v>#N/A</v>
      </c>
      <c r="AD243" s="612" t="e">
        <f>VLOOKUP(B243,Endurance!H26:L26,5,0)</f>
        <v>#N/A</v>
      </c>
      <c r="AE243" s="612" t="e">
        <f>VLOOKUP(B243,'Swabhav Techlabs'!$F$1:$J$2,5,0)</f>
        <v>#N/A</v>
      </c>
      <c r="AF243" s="612" t="e">
        <f>VLOOKUP(B243,'Quality Kiosk'!$F$1:$J$18,5,0)</f>
        <v>#N/A</v>
      </c>
      <c r="AG243" s="612" t="e">
        <f>VLOOKUP(B243,'Lemon VB'!$F$1:$J$2,5,0)</f>
        <v>#N/A</v>
      </c>
      <c r="AH243" s="612" t="e">
        <f>VLOOKUP(B243,Gocomet!$E$1:$I$3,5,0)</f>
        <v>#N/A</v>
      </c>
      <c r="AI243" s="612" t="e">
        <f>VLOOKUP(B243,'Ingram Micro'!$E$1:$I$8,5,0)</f>
        <v>#N/A</v>
      </c>
      <c r="AJ243" s="612" t="e">
        <f>VLOOKUP(B243,'DePronto Infotech'!$E$1:$I$2,5,0)</f>
        <v>#N/A</v>
      </c>
      <c r="AK243" s="612" t="e">
        <f>VLOOKUP(B243,'Reliance Retail'!$E$1:$I$4,5,0)</f>
        <v>#N/A</v>
      </c>
      <c r="AL243" s="612" t="e">
        <f>VLOOKUP(B243,'Bright Champs'!$D$1:$H$13,5,0)</f>
        <v>#N/A</v>
      </c>
      <c r="AM243" s="612" t="e">
        <f>VLOOKUP(B243,Neosoft!$E$1:$I$12,5,0)</f>
        <v>#N/A</v>
      </c>
      <c r="AN243" s="612" t="e">
        <f>VLOOKUP(B243,Infosys!$E$1:$I$3,5,0)</f>
        <v>#N/A</v>
      </c>
      <c r="AO243" s="612" t="e">
        <f>VLOOKUP(B243,Cerelabs!$E$1:$I$5,5,0)</f>
        <v>#N/A</v>
      </c>
      <c r="AP243" s="612" t="e">
        <f>VLOOKUP(B243,'Neebal Technologies'!$D$1:$H$2,5,0)</f>
        <v>#N/A</v>
      </c>
      <c r="AQ243" s="612" t="e">
        <f>VLOOKUP(B243,'Vertiv Energy'!$D$1:$H$2,5,0)</f>
        <v>#N/A</v>
      </c>
      <c r="AR243" s="612" t="e">
        <f>VLOOKUP(B243,'Acidaes Solutions (CRMNEXT)'!$D$1:$H$3,5,0)</f>
        <v>#N/A</v>
      </c>
      <c r="AS243" s="612" t="e">
        <f>VLOOKUP(B243,Growisto!$D$1:$H$2,5,0)</f>
        <v>#N/A</v>
      </c>
      <c r="AT243" s="612" t="e">
        <f>VLOOKUP(B243,'9.9 Mediaworx - Digit'!$D$1:$H$2,5,0)</f>
        <v>#N/A</v>
      </c>
      <c r="AU243" s="612" t="e">
        <f>VLOOKUP(B243,'Vistaar systems Pvt Ltd'!$D$2:$H$3,5,0)</f>
        <v>#N/A</v>
      </c>
      <c r="AV243" s="612" t="e">
        <f>VLOOKUP(B243,'Course 5i'!$D$2:$H$11,5,0)</f>
        <v>#N/A</v>
      </c>
      <c r="AW243" s="612" t="e">
        <f>VLOOKUP(B243,'Radiant Appliances &amp; Electronic'!$D$1:$H$13,5,0)</f>
        <v>#N/A</v>
      </c>
      <c r="AX243" s="612" t="e">
        <f>VLOOKUP(B243,'Atos Global'!$D$3:$H$27,5,0)</f>
        <v>#N/A</v>
      </c>
      <c r="AY243" s="612" t="e">
        <f>VLOOKUP(B243,'Saama Technologies'!$D$1:$H$2,5,0)</f>
        <v>#N/A</v>
      </c>
      <c r="AZ243" s="612" t="e">
        <f>VLOOKUP(B243,'Multiplier Solutions'!$D$1:$H$2,5,0)</f>
        <v>#N/A</v>
      </c>
      <c r="BA243" s="612" t="e">
        <f>VLOOKUP(B243,GEP!$D$2:$H$5,5,0)</f>
        <v>#N/A</v>
      </c>
      <c r="BB243" s="612" t="e">
        <f>VLOOKUP(B243,Accenture!$D$1:$H$6,5,0)</f>
        <v>#N/A</v>
      </c>
      <c r="BC243" s="612" t="e">
        <f>VLOOKUP(B243,'Endurance International Group'!$D$1:$H$2,5,0)</f>
        <v>#N/A</v>
      </c>
      <c r="BD243" s="612" t="e">
        <f>VLOOKUP(B243,Newgen!$D$1:$H$2,5,0)</f>
        <v>#N/A</v>
      </c>
      <c r="BE243" s="612" t="e">
        <f>VLOOKUP(B243,'3D Incredible'!D243:H243,5,0)</f>
        <v>#N/A</v>
      </c>
      <c r="BF243" s="612" t="e">
        <f>VLOOKUP(B243,'Raja Software Labs'!$D$2:$H$2,5,0)</f>
        <v>#N/A</v>
      </c>
      <c r="BG243" s="612" t="e">
        <f>VLOOKUP(B243,Wipro!$D$1:$H$2,5,0)</f>
        <v>#N/A</v>
      </c>
      <c r="BH243" s="612" t="e">
        <f>VLOOKUP(B243,'Perch Technologies'!$D$2:$H$2,5,0)</f>
        <v>#N/A</v>
      </c>
      <c r="BI243" s="612" t="e">
        <f>VLOOKUP(B243,'Morning Star'!$D$1:$H$6,5,0)</f>
        <v>#N/A</v>
      </c>
      <c r="BJ243" s="612" t="e">
        <f>VLOOKUP(B243,Flexiloans!$D$1:$H$2,5,0)</f>
        <v>#N/A</v>
      </c>
      <c r="BK243" s="612" t="e">
        <f>VLOOKUP(B243,'Thirdware Solutions'!$D$1:$H$2,5,0)</f>
        <v>#N/A</v>
      </c>
      <c r="BL243" s="612" t="e">
        <f>VLOOKUP(B243,Tescom!$D$1:$H$8,5,0)</f>
        <v>#N/A</v>
      </c>
      <c r="BM243" s="612" t="e">
        <f>VLOOKUP(B243,'Cogno AI'!$D$1:$H$2,5,0)</f>
        <v>#N/A</v>
      </c>
      <c r="BN243" s="612" t="e">
        <f>VLOOKUP(B243,'ABM Knowledgeware'!$D$1:$H$2,5,0)</f>
        <v>#N/A</v>
      </c>
      <c r="BO243" s="612" t="e">
        <f>VLOOKUP(B243,'Concerto Software'!$D$1:$H$3,5,0)</f>
        <v>#N/A</v>
      </c>
      <c r="BP243" s="612" t="e">
        <f>VLOOKUP(B243,'My Captain'!$D$1:$H$4,5,0)</f>
        <v>#N/A</v>
      </c>
      <c r="BQ243" s="612" t="e">
        <f>VLOOKUP(B243,'Finoux Solutions'!$D$2:$H$4,5,0)</f>
        <v>#N/A</v>
      </c>
      <c r="BR243" s="612" t="e">
        <f>VLOOKUP(B243,'MITR Learning'!$D$1:$H$2,5,0)</f>
        <v>#N/A</v>
      </c>
      <c r="BS243" s="612" t="e">
        <f>VLOOKUP(B243,Nucsoft!$D$2:$H$6,5,0)</f>
        <v>#N/A</v>
      </c>
      <c r="BT243" s="612" t="e">
        <f>VLOOKUP(B243,'Paras Cadd'!$D$1:$H$2,5,0)</f>
        <v>#N/A</v>
      </c>
      <c r="BU243" s="612" t="e">
        <f>VLOOKUP(B243,'ICICI Securities'!$D$1:$H$2,5,0)</f>
        <v>#N/A</v>
      </c>
      <c r="BV243" s="612" t="e">
        <f>VLOOKUP(B243,'Citius Tech'!$D$2:$H$5,5,0)</f>
        <v>#N/A</v>
      </c>
      <c r="BW243" s="612" t="e">
        <f>VLOOKUP(B243,'Buzzy Brains'!$D$2:$H$2,5,0)</f>
        <v>#N/A</v>
      </c>
      <c r="BX243" s="612" t="e">
        <f>VLOOKUP(B243,'Decimal Point'!$D$2:$H$2,5,0)</f>
        <v>#N/A</v>
      </c>
      <c r="BY243" s="612" t="e">
        <f>VLOOKUP(B243,'Sankey Business Solutions'!$D$2:$H$3,5,0)</f>
        <v>#N/A</v>
      </c>
      <c r="BZ243" s="612" t="e">
        <f>VLOOKUP(B243,'Nangia &amp; Co LLP'!$D$2:$H$2,5,0)</f>
        <v>#N/A</v>
      </c>
      <c r="CA243" s="612" t="e">
        <f>VLOOKUP(B243,'FIS Solutions India Pvt Ltd'!$D$2:$H$2,5,0)</f>
        <v>#N/A</v>
      </c>
      <c r="CB243" s="612" t="e">
        <f>VLOOKUP(B243,'Delta Technology &amp; Management '!$D$2:$H$16,5,0)</f>
        <v>#N/A</v>
      </c>
      <c r="CC243" s="612" t="e">
        <f>VLOOKUP(B243,'Espoir Networks'!$D$3:$H$11,5,0)</f>
        <v>#N/A</v>
      </c>
      <c r="CD243" s="612" t="e">
        <f>VLOOKUP(B243,'Servosys Solution'!$D$3:$H$5,5,0)</f>
        <v>#N/A</v>
      </c>
      <c r="CE243" s="612" t="e">
        <f>VLOOKUP(B243,'Ribbon Communications'!$D$3:$H$4,5,0)</f>
        <v>#N/A</v>
      </c>
      <c r="CF243" s="612">
        <f t="shared" si="10"/>
        <v>0</v>
      </c>
      <c r="CG243" s="129" t="s">
        <v>7496</v>
      </c>
      <c r="CH243" s="129">
        <v>247936751509</v>
      </c>
      <c r="CI243" s="129" t="s">
        <v>7497</v>
      </c>
      <c r="CJ243" s="129" t="s">
        <v>11739</v>
      </c>
      <c r="CK243" s="132">
        <v>42917</v>
      </c>
      <c r="CL243" s="129">
        <v>2021</v>
      </c>
      <c r="CM243" s="128" t="s">
        <v>7498</v>
      </c>
      <c r="CN243" s="129">
        <v>422</v>
      </c>
      <c r="CO243" s="133">
        <v>84.4</v>
      </c>
      <c r="CP243" s="129">
        <v>2015</v>
      </c>
      <c r="CQ243" s="129" t="s">
        <v>79</v>
      </c>
      <c r="CR243" s="128" t="s">
        <v>12181</v>
      </c>
      <c r="CS243" s="129">
        <v>446</v>
      </c>
      <c r="CT243" s="133">
        <v>68.62</v>
      </c>
      <c r="CU243" s="129">
        <v>2017</v>
      </c>
      <c r="CV243" s="129" t="s">
        <v>79</v>
      </c>
      <c r="CW243" s="131" t="s">
        <v>81</v>
      </c>
      <c r="CX243" s="131" t="s">
        <v>81</v>
      </c>
      <c r="CY243" s="129" t="s">
        <v>81</v>
      </c>
      <c r="CZ243" s="129" t="s">
        <v>81</v>
      </c>
      <c r="DA243" s="129" t="s">
        <v>81</v>
      </c>
      <c r="DB243" s="129" t="s">
        <v>81</v>
      </c>
      <c r="DC243" s="129" t="s">
        <v>81</v>
      </c>
      <c r="DD243" s="129" t="s">
        <v>81</v>
      </c>
      <c r="DE243" s="129" t="s">
        <v>81</v>
      </c>
      <c r="DF243" s="129">
        <v>0</v>
      </c>
      <c r="DG243" s="134">
        <v>7.91</v>
      </c>
      <c r="DH243" s="134">
        <v>8.19</v>
      </c>
      <c r="DI243" s="134">
        <v>9.4600000000000009</v>
      </c>
      <c r="DJ243" s="134">
        <v>9.2100000000000009</v>
      </c>
      <c r="DK243" s="134">
        <v>8.41</v>
      </c>
      <c r="DL243" s="134">
        <v>9.7200000000000006</v>
      </c>
      <c r="DM243" s="129">
        <v>52.9</v>
      </c>
      <c r="DN243" s="129">
        <v>8.82</v>
      </c>
      <c r="DO243" s="129"/>
      <c r="DP243" s="131" t="s">
        <v>82</v>
      </c>
      <c r="DQ243" s="129">
        <v>0</v>
      </c>
      <c r="DR243" s="129">
        <v>0</v>
      </c>
      <c r="DS243" s="129" t="s">
        <v>83</v>
      </c>
      <c r="DT243" s="129" t="s">
        <v>83</v>
      </c>
      <c r="DU243" s="129" t="s">
        <v>83</v>
      </c>
      <c r="DV243" s="129" t="s">
        <v>83</v>
      </c>
      <c r="DW243" s="131" t="s">
        <v>83</v>
      </c>
      <c r="DX243" s="131" t="s">
        <v>84</v>
      </c>
      <c r="DY243" s="131" t="s">
        <v>81</v>
      </c>
      <c r="DZ243" s="131" t="s">
        <v>7500</v>
      </c>
      <c r="EA243" s="131" t="s">
        <v>86</v>
      </c>
      <c r="EB243" s="131" t="s">
        <v>7501</v>
      </c>
      <c r="EC243" s="131" t="s">
        <v>2605</v>
      </c>
      <c r="ED243" s="131" t="s">
        <v>89</v>
      </c>
      <c r="EE243" s="131" t="s">
        <v>7502</v>
      </c>
      <c r="EF243" s="131" t="s">
        <v>7503</v>
      </c>
      <c r="EG243" s="131" t="s">
        <v>1933</v>
      </c>
      <c r="EH243" s="131" t="s">
        <v>81</v>
      </c>
      <c r="EI243" s="131" t="s">
        <v>7504</v>
      </c>
      <c r="EJ243" s="135" t="s">
        <v>7505</v>
      </c>
      <c r="EK243" s="135" t="s">
        <v>7506</v>
      </c>
      <c r="EL243" s="135" t="s">
        <v>7507</v>
      </c>
      <c r="EM243" s="135" t="s">
        <v>7508</v>
      </c>
      <c r="EN243" s="131" t="s">
        <v>81</v>
      </c>
    </row>
    <row r="244" spans="1:144" ht="18" thickTop="1" thickBot="1">
      <c r="A244" s="575">
        <f t="shared" si="11"/>
        <v>243</v>
      </c>
      <c r="B244" s="572" t="s">
        <v>7817</v>
      </c>
      <c r="C244" s="600" t="s">
        <v>11807</v>
      </c>
      <c r="D244" s="570" t="s">
        <v>13208</v>
      </c>
      <c r="E244" s="568" t="str">
        <f t="shared" si="9"/>
        <v>Not Placed</v>
      </c>
      <c r="F244" s="570" t="s">
        <v>12495</v>
      </c>
      <c r="G244" s="570" t="s">
        <v>14084</v>
      </c>
      <c r="H244" s="131" t="str">
        <f>VLOOKUP(B244,ETRX1!C:E,3,0)</f>
        <v>Diploma  + Direct Second Year Engineering without live KT</v>
      </c>
      <c r="I244" s="610">
        <v>36382</v>
      </c>
      <c r="J244" s="572">
        <v>21</v>
      </c>
      <c r="K244" s="611" t="s">
        <v>7819</v>
      </c>
      <c r="L244" s="611" t="s">
        <v>591</v>
      </c>
      <c r="M244" s="611" t="s">
        <v>7820</v>
      </c>
      <c r="N244" s="612" t="s">
        <v>7816</v>
      </c>
      <c r="O244" s="612">
        <v>9773273598</v>
      </c>
      <c r="P244" s="612">
        <v>7304297523</v>
      </c>
      <c r="Q244" s="612" t="e">
        <f>VLOOKUP(B244,'TCS CON'!$D$1:$H$98,5,0)</f>
        <v>#N/A</v>
      </c>
      <c r="R244" s="612" t="e">
        <f>VLOOKUP(B244,LTI!$C$1:$H$46,6,0)</f>
        <v>#N/A</v>
      </c>
      <c r="S244" s="612" t="e">
        <f>VLOOKUP(B244,JARO!$E$2:$I$11,5,0)</f>
        <v>#N/A</v>
      </c>
      <c r="T244" s="612" t="e">
        <f>VLOOKUP(B244,Capgemini!$D$3:$H$78,5,0)</f>
        <v>#N/A</v>
      </c>
      <c r="U244" s="612" t="e">
        <f>VLOOKUP(B244,Carwale!$D$1:$H$4,5,0)</f>
        <v>#N/A</v>
      </c>
      <c r="V244" s="612" t="e">
        <f>VLOOKUP(B244,'Interactive Brokers'!E:I,5,0)</f>
        <v>#N/A</v>
      </c>
      <c r="W244" s="612" t="e">
        <f>VLOOKUP(B244,'REL Jio'!E:I,5,0)</f>
        <v>#N/A</v>
      </c>
      <c r="X244" s="612" t="e">
        <f>VLOOKUP(B244,'Sciative Sol'!E:I,5,0)</f>
        <v>#N/A</v>
      </c>
      <c r="Y244" s="612" t="e">
        <f>VLOOKUP(B244,'Hexaware Tech'!E:I,5,0)</f>
        <v>#N/A</v>
      </c>
      <c r="Z244" s="612" t="e">
        <f>VLOOKUP(B244,Axis!D:H,5,0)</f>
        <v>#N/A</v>
      </c>
      <c r="AA244" s="612" t="e">
        <f>VLOOKUP(B244,Ugam!$D$3:$H$26,5,0)</f>
        <v>#N/A</v>
      </c>
      <c r="AB244" s="612" t="e">
        <f>VLOOKUP(B244,Zeus!F:J,5,0)</f>
        <v>#N/A</v>
      </c>
      <c r="AC244" s="612" t="e">
        <f>VLOOKUP(B244,Montran!F:J,5,0)</f>
        <v>#N/A</v>
      </c>
      <c r="AD244" s="612" t="e">
        <f>VLOOKUP(B244,Endurance!H27:L27,5,0)</f>
        <v>#N/A</v>
      </c>
      <c r="AE244" s="612" t="e">
        <f>VLOOKUP(B244,'Swabhav Techlabs'!$F$1:$J$2,5,0)</f>
        <v>#N/A</v>
      </c>
      <c r="AF244" s="612" t="e">
        <f>VLOOKUP(B244,'Quality Kiosk'!$F$1:$J$18,5,0)</f>
        <v>#N/A</v>
      </c>
      <c r="AG244" s="612" t="e">
        <f>VLOOKUP(B244,'Lemon VB'!$F$1:$J$2,5,0)</f>
        <v>#N/A</v>
      </c>
      <c r="AH244" s="612" t="e">
        <f>VLOOKUP(B244,Gocomet!$E$1:$I$3,5,0)</f>
        <v>#N/A</v>
      </c>
      <c r="AI244" s="612" t="e">
        <f>VLOOKUP(B244,'Ingram Micro'!$E$1:$I$8,5,0)</f>
        <v>#N/A</v>
      </c>
      <c r="AJ244" s="612" t="e">
        <f>VLOOKUP(B244,'DePronto Infotech'!$E$1:$I$2,5,0)</f>
        <v>#N/A</v>
      </c>
      <c r="AK244" s="612" t="e">
        <f>VLOOKUP(B244,'Reliance Retail'!$E$1:$I$4,5,0)</f>
        <v>#N/A</v>
      </c>
      <c r="AL244" s="612" t="e">
        <f>VLOOKUP(B244,'Bright Champs'!$D$1:$H$13,5,0)</f>
        <v>#N/A</v>
      </c>
      <c r="AM244" s="612" t="e">
        <f>VLOOKUP(B244,Neosoft!$E$1:$I$12,5,0)</f>
        <v>#N/A</v>
      </c>
      <c r="AN244" s="612" t="e">
        <f>VLOOKUP(B244,Infosys!$E$1:$I$3,5,0)</f>
        <v>#N/A</v>
      </c>
      <c r="AO244" s="612" t="e">
        <f>VLOOKUP(B244,Cerelabs!$E$1:$I$5,5,0)</f>
        <v>#N/A</v>
      </c>
      <c r="AP244" s="612" t="e">
        <f>VLOOKUP(B244,'Neebal Technologies'!$D$1:$H$2,5,0)</f>
        <v>#N/A</v>
      </c>
      <c r="AQ244" s="612" t="e">
        <f>VLOOKUP(B244,'Vertiv Energy'!$D$1:$H$2,5,0)</f>
        <v>#N/A</v>
      </c>
      <c r="AR244" s="612" t="e">
        <f>VLOOKUP(B244,'Acidaes Solutions (CRMNEXT)'!$D$1:$H$3,5,0)</f>
        <v>#N/A</v>
      </c>
      <c r="AS244" s="612" t="e">
        <f>VLOOKUP(B244,Growisto!$D$1:$H$2,5,0)</f>
        <v>#N/A</v>
      </c>
      <c r="AT244" s="612" t="e">
        <f>VLOOKUP(B244,'9.9 Mediaworx - Digit'!$D$1:$H$2,5,0)</f>
        <v>#N/A</v>
      </c>
      <c r="AU244" s="612" t="e">
        <f>VLOOKUP(B244,'Vistaar systems Pvt Ltd'!$D$2:$H$3,5,0)</f>
        <v>#N/A</v>
      </c>
      <c r="AV244" s="612" t="e">
        <f>VLOOKUP(B244,'Course 5i'!$D$2:$H$11,5,0)</f>
        <v>#N/A</v>
      </c>
      <c r="AW244" s="612" t="e">
        <f>VLOOKUP(B244,'Radiant Appliances &amp; Electronic'!$D$1:$H$13,5,0)</f>
        <v>#N/A</v>
      </c>
      <c r="AX244" s="612" t="e">
        <f>VLOOKUP(B244,'Atos Global'!$D$3:$H$27,5,0)</f>
        <v>#N/A</v>
      </c>
      <c r="AY244" s="612" t="e">
        <f>VLOOKUP(B244,'Saama Technologies'!$D$1:$H$2,5,0)</f>
        <v>#N/A</v>
      </c>
      <c r="AZ244" s="612" t="e">
        <f>VLOOKUP(B244,'Multiplier Solutions'!$D$1:$H$2,5,0)</f>
        <v>#N/A</v>
      </c>
      <c r="BA244" s="612" t="e">
        <f>VLOOKUP(B244,GEP!$D$2:$H$5,5,0)</f>
        <v>#N/A</v>
      </c>
      <c r="BB244" s="612" t="e">
        <f>VLOOKUP(B244,Accenture!$D$1:$H$6,5,0)</f>
        <v>#N/A</v>
      </c>
      <c r="BC244" s="612" t="e">
        <f>VLOOKUP(B244,'Endurance International Group'!$D$1:$H$2,5,0)</f>
        <v>#N/A</v>
      </c>
      <c r="BD244" s="612" t="e">
        <f>VLOOKUP(B244,Newgen!$D$1:$H$2,5,0)</f>
        <v>#N/A</v>
      </c>
      <c r="BE244" s="612" t="e">
        <f>VLOOKUP(B244,'3D Incredible'!D244:H244,5,0)</f>
        <v>#N/A</v>
      </c>
      <c r="BF244" s="612" t="e">
        <f>VLOOKUP(B244,'Raja Software Labs'!$D$2:$H$2,5,0)</f>
        <v>#N/A</v>
      </c>
      <c r="BG244" s="612" t="e">
        <f>VLOOKUP(B244,Wipro!$D$1:$H$2,5,0)</f>
        <v>#N/A</v>
      </c>
      <c r="BH244" s="612" t="e">
        <f>VLOOKUP(B244,'Perch Technologies'!$D$2:$H$2,5,0)</f>
        <v>#N/A</v>
      </c>
      <c r="BI244" s="612" t="e">
        <f>VLOOKUP(B244,'Morning Star'!$D$1:$H$6,5,0)</f>
        <v>#N/A</v>
      </c>
      <c r="BJ244" s="612" t="e">
        <f>VLOOKUP(B244,Flexiloans!$D$1:$H$2,5,0)</f>
        <v>#N/A</v>
      </c>
      <c r="BK244" s="612" t="e">
        <f>VLOOKUP(B244,'Thirdware Solutions'!$D$1:$H$2,5,0)</f>
        <v>#N/A</v>
      </c>
      <c r="BL244" s="612" t="e">
        <f>VLOOKUP(B244,Tescom!$D$1:$H$8,5,0)</f>
        <v>#N/A</v>
      </c>
      <c r="BM244" s="612" t="e">
        <f>VLOOKUP(B244,'Cogno AI'!$D$1:$H$2,5,0)</f>
        <v>#N/A</v>
      </c>
      <c r="BN244" s="612" t="e">
        <f>VLOOKUP(B244,'ABM Knowledgeware'!$D$1:$H$2,5,0)</f>
        <v>#N/A</v>
      </c>
      <c r="BO244" s="612" t="e">
        <f>VLOOKUP(B244,'Concerto Software'!$D$1:$H$3,5,0)</f>
        <v>#N/A</v>
      </c>
      <c r="BP244" s="612" t="e">
        <f>VLOOKUP(B244,'My Captain'!$D$1:$H$4,5,0)</f>
        <v>#N/A</v>
      </c>
      <c r="BQ244" s="612" t="e">
        <f>VLOOKUP(B244,'Finoux Solutions'!$D$2:$H$4,5,0)</f>
        <v>#N/A</v>
      </c>
      <c r="BR244" s="612" t="e">
        <f>VLOOKUP(B244,'MITR Learning'!$D$1:$H$2,5,0)</f>
        <v>#N/A</v>
      </c>
      <c r="BS244" s="612" t="e">
        <f>VLOOKUP(B244,Nucsoft!$D$2:$H$6,5,0)</f>
        <v>#N/A</v>
      </c>
      <c r="BT244" s="612" t="e">
        <f>VLOOKUP(B244,'Paras Cadd'!$D$1:$H$2,5,0)</f>
        <v>#N/A</v>
      </c>
      <c r="BU244" s="612" t="e">
        <f>VLOOKUP(B244,'ICICI Securities'!$D$1:$H$2,5,0)</f>
        <v>#N/A</v>
      </c>
      <c r="BV244" s="612" t="e">
        <f>VLOOKUP(B244,'Citius Tech'!$D$2:$H$5,5,0)</f>
        <v>#N/A</v>
      </c>
      <c r="BW244" s="612" t="e">
        <f>VLOOKUP(B244,'Buzzy Brains'!$D$2:$H$2,5,0)</f>
        <v>#N/A</v>
      </c>
      <c r="BX244" s="612" t="e">
        <f>VLOOKUP(B244,'Decimal Point'!$D$2:$H$2,5,0)</f>
        <v>#N/A</v>
      </c>
      <c r="BY244" s="612" t="e">
        <f>VLOOKUP(B244,'Sankey Business Solutions'!$D$2:$H$3,5,0)</f>
        <v>#N/A</v>
      </c>
      <c r="BZ244" s="612" t="e">
        <f>VLOOKUP(B244,'Nangia &amp; Co LLP'!$D$2:$H$2,5,0)</f>
        <v>#N/A</v>
      </c>
      <c r="CA244" s="612" t="e">
        <f>VLOOKUP(B244,'FIS Solutions India Pvt Ltd'!$D$2:$H$2,5,0)</f>
        <v>#N/A</v>
      </c>
      <c r="CB244" s="612" t="e">
        <f>VLOOKUP(B244,'Delta Technology &amp; Management '!$D$2:$H$16,5,0)</f>
        <v>#N/A</v>
      </c>
      <c r="CC244" s="612" t="e">
        <f>VLOOKUP(B244,'Espoir Networks'!$D$3:$H$11,5,0)</f>
        <v>#N/A</v>
      </c>
      <c r="CD244" s="612" t="e">
        <f>VLOOKUP(B244,'Servosys Solution'!$D$3:$H$5,5,0)</f>
        <v>#N/A</v>
      </c>
      <c r="CE244" s="612" t="e">
        <f>VLOOKUP(B244,'Ribbon Communications'!$D$3:$H$4,5,0)</f>
        <v>#N/A</v>
      </c>
      <c r="CF244" s="612">
        <f t="shared" si="10"/>
        <v>0</v>
      </c>
      <c r="CG244" s="129" t="s">
        <v>244</v>
      </c>
      <c r="CH244" s="129">
        <v>524337522592</v>
      </c>
      <c r="CI244" s="129" t="s">
        <v>244</v>
      </c>
      <c r="CJ244" s="129" t="s">
        <v>11740</v>
      </c>
      <c r="CK244" s="132">
        <v>43282</v>
      </c>
      <c r="CL244" s="129">
        <v>2021</v>
      </c>
      <c r="CM244" s="128" t="s">
        <v>11985</v>
      </c>
      <c r="CN244" s="129">
        <v>462</v>
      </c>
      <c r="CO244" s="133">
        <v>92.4</v>
      </c>
      <c r="CP244" s="129">
        <v>2015</v>
      </c>
      <c r="CQ244" s="129" t="s">
        <v>79</v>
      </c>
      <c r="CR244" s="128" t="s">
        <v>295</v>
      </c>
      <c r="CS244" s="129" t="s">
        <v>81</v>
      </c>
      <c r="CT244" s="133" t="s">
        <v>81</v>
      </c>
      <c r="CU244" s="129" t="s">
        <v>81</v>
      </c>
      <c r="CV244" s="129" t="s">
        <v>109</v>
      </c>
      <c r="CW244" s="131" t="s">
        <v>7822</v>
      </c>
      <c r="CX244" s="131" t="s">
        <v>7823</v>
      </c>
      <c r="CY244" s="129">
        <v>946</v>
      </c>
      <c r="CZ244" s="129">
        <v>64.14</v>
      </c>
      <c r="DA244" s="129">
        <v>2018</v>
      </c>
      <c r="DB244" s="129" t="s">
        <v>112</v>
      </c>
      <c r="DC244" s="129" t="s">
        <v>113</v>
      </c>
      <c r="DD244" s="129">
        <v>69.55</v>
      </c>
      <c r="DE244" s="129">
        <v>69.55</v>
      </c>
      <c r="DF244" s="129">
        <v>3</v>
      </c>
      <c r="DG244" s="131" t="s">
        <v>81</v>
      </c>
      <c r="DH244" s="131" t="s">
        <v>81</v>
      </c>
      <c r="DI244" s="134">
        <v>8.31</v>
      </c>
      <c r="DJ244" s="134">
        <v>7.66</v>
      </c>
      <c r="DK244" s="134">
        <v>7.78</v>
      </c>
      <c r="DL244" s="134">
        <v>9.4</v>
      </c>
      <c r="DM244" s="129">
        <v>33.15</v>
      </c>
      <c r="DN244" s="129">
        <v>8.2799999999999994</v>
      </c>
      <c r="DO244" s="129"/>
      <c r="DP244" s="131" t="s">
        <v>338</v>
      </c>
      <c r="DQ244" s="129">
        <v>0</v>
      </c>
      <c r="DR244" s="129">
        <v>0</v>
      </c>
      <c r="DS244" s="129" t="s">
        <v>83</v>
      </c>
      <c r="DT244" s="129" t="s">
        <v>83</v>
      </c>
      <c r="DU244" s="129" t="s">
        <v>83</v>
      </c>
      <c r="DV244" s="129" t="s">
        <v>83</v>
      </c>
      <c r="DW244" s="131" t="s">
        <v>83</v>
      </c>
      <c r="DX244" s="131" t="s">
        <v>84</v>
      </c>
      <c r="DY244" s="131" t="s">
        <v>81</v>
      </c>
      <c r="DZ244" s="131" t="s">
        <v>7824</v>
      </c>
      <c r="EA244" s="131" t="s">
        <v>1005</v>
      </c>
      <c r="EB244" s="131" t="s">
        <v>7825</v>
      </c>
      <c r="EC244" s="131" t="s">
        <v>88</v>
      </c>
      <c r="ED244" s="131" t="s">
        <v>89</v>
      </c>
      <c r="EE244" s="131" t="s">
        <v>81</v>
      </c>
      <c r="EF244" s="131" t="s">
        <v>81</v>
      </c>
      <c r="EG244" s="131" t="s">
        <v>7826</v>
      </c>
      <c r="EH244" s="131" t="s">
        <v>81</v>
      </c>
      <c r="EI244" s="131" t="s">
        <v>7827</v>
      </c>
      <c r="EJ244" s="135" t="s">
        <v>7828</v>
      </c>
      <c r="EK244" s="135" t="s">
        <v>7829</v>
      </c>
      <c r="EL244" s="135" t="s">
        <v>7830</v>
      </c>
      <c r="EM244" s="135" t="s">
        <v>7831</v>
      </c>
      <c r="EN244" s="131" t="s">
        <v>81</v>
      </c>
    </row>
    <row r="245" spans="1:144" ht="18" thickTop="1" thickBot="1">
      <c r="A245" s="575">
        <f t="shared" si="11"/>
        <v>244</v>
      </c>
      <c r="B245" s="572" t="s">
        <v>7833</v>
      </c>
      <c r="C245" s="600" t="s">
        <v>13052</v>
      </c>
      <c r="D245" s="570" t="s">
        <v>13209</v>
      </c>
      <c r="E245" s="568" t="str">
        <f t="shared" si="9"/>
        <v>Placed</v>
      </c>
      <c r="F245" s="570" t="s">
        <v>12495</v>
      </c>
      <c r="G245" s="570" t="s">
        <v>14084</v>
      </c>
      <c r="H245" s="131" t="str">
        <f>VLOOKUP(B245,ETRX1!C:E,3,0)</f>
        <v>Diploma  + Direct Second Year Engineering without live KT</v>
      </c>
      <c r="I245" s="610" t="s">
        <v>4807</v>
      </c>
      <c r="J245" s="572">
        <v>21</v>
      </c>
      <c r="K245" s="611" t="s">
        <v>7835</v>
      </c>
      <c r="L245" s="611" t="s">
        <v>7835</v>
      </c>
      <c r="M245" s="611" t="s">
        <v>7836</v>
      </c>
      <c r="N245" s="612" t="s">
        <v>7832</v>
      </c>
      <c r="O245" s="612">
        <v>9137327460</v>
      </c>
      <c r="P245" s="612">
        <v>9137327460</v>
      </c>
      <c r="Q245" s="612" t="e">
        <f>VLOOKUP(B245,'TCS CON'!$D$1:$H$98,5,0)</f>
        <v>#N/A</v>
      </c>
      <c r="R245" s="612" t="e">
        <f>VLOOKUP(B245,LTI!$C$1:$H$46,6,0)</f>
        <v>#N/A</v>
      </c>
      <c r="S245" s="612" t="e">
        <f>VLOOKUP(B245,JARO!$E$2:$I$11,5,0)</f>
        <v>#N/A</v>
      </c>
      <c r="T245" s="612" t="e">
        <f>VLOOKUP(B245,Capgemini!$D$3:$H$78,5,0)</f>
        <v>#N/A</v>
      </c>
      <c r="U245" s="612" t="e">
        <f>VLOOKUP(B245,Carwale!$D$1:$H$4,5,0)</f>
        <v>#N/A</v>
      </c>
      <c r="V245" s="612" t="e">
        <f>VLOOKUP(B245,'Interactive Brokers'!E:I,5,0)</f>
        <v>#N/A</v>
      </c>
      <c r="W245" s="612" t="e">
        <f>VLOOKUP(B245,'REL Jio'!E:I,5,0)</f>
        <v>#N/A</v>
      </c>
      <c r="X245" s="612" t="e">
        <f>VLOOKUP(B245,'Sciative Sol'!E:I,5,0)</f>
        <v>#N/A</v>
      </c>
      <c r="Y245" s="612" t="e">
        <f>VLOOKUP(B245,'Hexaware Tech'!E:I,5,0)</f>
        <v>#N/A</v>
      </c>
      <c r="Z245" s="612" t="e">
        <f>VLOOKUP(B245,Axis!D:H,5,0)</f>
        <v>#N/A</v>
      </c>
      <c r="AA245" s="612" t="e">
        <f>VLOOKUP(B245,Ugam!$D$3:$H$26,5,0)</f>
        <v>#N/A</v>
      </c>
      <c r="AB245" s="612" t="e">
        <f>VLOOKUP(B245,Zeus!F:J,5,0)</f>
        <v>#N/A</v>
      </c>
      <c r="AC245" s="612" t="e">
        <f>VLOOKUP(B245,Montran!F:J,5,0)</f>
        <v>#N/A</v>
      </c>
      <c r="AD245" s="612" t="e">
        <f>VLOOKUP(B245,Endurance!H28:L28,5,0)</f>
        <v>#N/A</v>
      </c>
      <c r="AE245" s="612" t="e">
        <f>VLOOKUP(B245,'Swabhav Techlabs'!$F$1:$J$2,5,0)</f>
        <v>#N/A</v>
      </c>
      <c r="AF245" s="612" t="e">
        <f>VLOOKUP(B245,'Quality Kiosk'!$F$1:$J$18,5,0)</f>
        <v>#N/A</v>
      </c>
      <c r="AG245" s="612" t="e">
        <f>VLOOKUP(B245,'Lemon VB'!$F$1:$J$2,5,0)</f>
        <v>#N/A</v>
      </c>
      <c r="AH245" s="612" t="e">
        <f>VLOOKUP(B245,Gocomet!$E$1:$I$3,5,0)</f>
        <v>#N/A</v>
      </c>
      <c r="AI245" s="612" t="e">
        <f>VLOOKUP(B245,'Ingram Micro'!$E$1:$I$8,5,0)</f>
        <v>#N/A</v>
      </c>
      <c r="AJ245" s="612" t="e">
        <f>VLOOKUP(B245,'DePronto Infotech'!$E$1:$I$2,5,0)</f>
        <v>#N/A</v>
      </c>
      <c r="AK245" s="612" t="e">
        <f>VLOOKUP(B245,'Reliance Retail'!$E$1:$I$4,5,0)</f>
        <v>#N/A</v>
      </c>
      <c r="AL245" s="612">
        <f>VLOOKUP(B245,'Bright Champs'!$D$1:$H$13,5,0)</f>
        <v>500000</v>
      </c>
      <c r="AM245" s="612" t="e">
        <f>VLOOKUP(B245,Neosoft!$E$1:$I$12,5,0)</f>
        <v>#N/A</v>
      </c>
      <c r="AN245" s="612" t="e">
        <f>VLOOKUP(B245,Infosys!$E$1:$I$3,5,0)</f>
        <v>#N/A</v>
      </c>
      <c r="AO245" s="612" t="e">
        <f>VLOOKUP(B245,Cerelabs!$E$1:$I$5,5,0)</f>
        <v>#N/A</v>
      </c>
      <c r="AP245" s="612" t="e">
        <f>VLOOKUP(B245,'Neebal Technologies'!$D$1:$H$2,5,0)</f>
        <v>#N/A</v>
      </c>
      <c r="AQ245" s="612" t="e">
        <f>VLOOKUP(B245,'Vertiv Energy'!$D$1:$H$2,5,0)</f>
        <v>#N/A</v>
      </c>
      <c r="AR245" s="612" t="e">
        <f>VLOOKUP(B245,'Acidaes Solutions (CRMNEXT)'!$D$1:$H$3,5,0)</f>
        <v>#N/A</v>
      </c>
      <c r="AS245" s="612" t="e">
        <f>VLOOKUP(B245,Growisto!$D$1:$H$2,5,0)</f>
        <v>#N/A</v>
      </c>
      <c r="AT245" s="612" t="e">
        <f>VLOOKUP(B245,'9.9 Mediaworx - Digit'!$D$1:$H$2,5,0)</f>
        <v>#N/A</v>
      </c>
      <c r="AU245" s="612" t="e">
        <f>VLOOKUP(B245,'Vistaar systems Pvt Ltd'!$D$2:$H$3,5,0)</f>
        <v>#N/A</v>
      </c>
      <c r="AV245" s="612" t="e">
        <f>VLOOKUP(B245,'Course 5i'!$D$2:$H$11,5,0)</f>
        <v>#N/A</v>
      </c>
      <c r="AW245" s="612" t="e">
        <f>VLOOKUP(B245,'Radiant Appliances &amp; Electronic'!$D$1:$H$13,5,0)</f>
        <v>#N/A</v>
      </c>
      <c r="AX245" s="612" t="e">
        <f>VLOOKUP(B245,'Atos Global'!$D$3:$H$27,5,0)</f>
        <v>#N/A</v>
      </c>
      <c r="AY245" s="612" t="e">
        <f>VLOOKUP(B245,'Saama Technologies'!$D$1:$H$2,5,0)</f>
        <v>#N/A</v>
      </c>
      <c r="AZ245" s="612" t="e">
        <f>VLOOKUP(B245,'Multiplier Solutions'!$D$1:$H$2,5,0)</f>
        <v>#N/A</v>
      </c>
      <c r="BA245" s="612" t="e">
        <f>VLOOKUP(B245,GEP!$D$2:$H$5,5,0)</f>
        <v>#N/A</v>
      </c>
      <c r="BB245" s="612" t="e">
        <f>VLOOKUP(B245,Accenture!$D$1:$H$6,5,0)</f>
        <v>#N/A</v>
      </c>
      <c r="BC245" s="612" t="e">
        <f>VLOOKUP(B245,'Endurance International Group'!$D$1:$H$2,5,0)</f>
        <v>#N/A</v>
      </c>
      <c r="BD245" s="612" t="e">
        <f>VLOOKUP(B245,Newgen!$D$1:$H$2,5,0)</f>
        <v>#N/A</v>
      </c>
      <c r="BE245" s="612" t="e">
        <f>VLOOKUP(B245,'3D Incredible'!D245:H245,5,0)</f>
        <v>#N/A</v>
      </c>
      <c r="BF245" s="612" t="e">
        <f>VLOOKUP(B245,'Raja Software Labs'!$D$2:$H$2,5,0)</f>
        <v>#N/A</v>
      </c>
      <c r="BG245" s="612" t="e">
        <f>VLOOKUP(B245,Wipro!$D$1:$H$2,5,0)</f>
        <v>#N/A</v>
      </c>
      <c r="BH245" s="612" t="e">
        <f>VLOOKUP(B245,'Perch Technologies'!$D$2:$H$2,5,0)</f>
        <v>#N/A</v>
      </c>
      <c r="BI245" s="612" t="e">
        <f>VLOOKUP(B245,'Morning Star'!$D$1:$H$6,5,0)</f>
        <v>#N/A</v>
      </c>
      <c r="BJ245" s="612" t="e">
        <f>VLOOKUP(B245,Flexiloans!$D$1:$H$2,5,0)</f>
        <v>#N/A</v>
      </c>
      <c r="BK245" s="612" t="e">
        <f>VLOOKUP(B245,'Thirdware Solutions'!$D$1:$H$2,5,0)</f>
        <v>#N/A</v>
      </c>
      <c r="BL245" s="612" t="e">
        <f>VLOOKUP(B245,Tescom!$D$1:$H$8,5,0)</f>
        <v>#N/A</v>
      </c>
      <c r="BM245" s="612" t="e">
        <f>VLOOKUP(B245,'Cogno AI'!$D$1:$H$2,5,0)</f>
        <v>#N/A</v>
      </c>
      <c r="BN245" s="612" t="e">
        <f>VLOOKUP(B245,'ABM Knowledgeware'!$D$1:$H$2,5,0)</f>
        <v>#N/A</v>
      </c>
      <c r="BO245" s="612" t="e">
        <f>VLOOKUP(B245,'Concerto Software'!$D$1:$H$3,5,0)</f>
        <v>#N/A</v>
      </c>
      <c r="BP245" s="612" t="e">
        <f>VLOOKUP(B245,'My Captain'!$D$1:$H$4,5,0)</f>
        <v>#N/A</v>
      </c>
      <c r="BQ245" s="612" t="e">
        <f>VLOOKUP(B245,'Finoux Solutions'!$D$2:$H$4,5,0)</f>
        <v>#N/A</v>
      </c>
      <c r="BR245" s="612" t="e">
        <f>VLOOKUP(B245,'MITR Learning'!$D$1:$H$2,5,0)</f>
        <v>#N/A</v>
      </c>
      <c r="BS245" s="612" t="e">
        <f>VLOOKUP(B245,Nucsoft!$D$2:$H$6,5,0)</f>
        <v>#N/A</v>
      </c>
      <c r="BT245" s="612" t="e">
        <f>VLOOKUP(B245,'Paras Cadd'!$D$1:$H$2,5,0)</f>
        <v>#N/A</v>
      </c>
      <c r="BU245" s="612" t="e">
        <f>VLOOKUP(B245,'ICICI Securities'!$D$1:$H$2,5,0)</f>
        <v>#N/A</v>
      </c>
      <c r="BV245" s="612" t="e">
        <f>VLOOKUP(B245,'Citius Tech'!$D$2:$H$5,5,0)</f>
        <v>#N/A</v>
      </c>
      <c r="BW245" s="612" t="e">
        <f>VLOOKUP(B245,'Buzzy Brains'!$D$2:$H$2,5,0)</f>
        <v>#N/A</v>
      </c>
      <c r="BX245" s="612" t="e">
        <f>VLOOKUP(B245,'Decimal Point'!$D$2:$H$2,5,0)</f>
        <v>#N/A</v>
      </c>
      <c r="BY245" s="612" t="e">
        <f>VLOOKUP(B245,'Sankey Business Solutions'!$D$2:$H$3,5,0)</f>
        <v>#N/A</v>
      </c>
      <c r="BZ245" s="612" t="e">
        <f>VLOOKUP(B245,'Nangia &amp; Co LLP'!$D$2:$H$2,5,0)</f>
        <v>#N/A</v>
      </c>
      <c r="CA245" s="612" t="e">
        <f>VLOOKUP(B245,'FIS Solutions India Pvt Ltd'!$D$2:$H$2,5,0)</f>
        <v>#N/A</v>
      </c>
      <c r="CB245" s="612" t="e">
        <f>VLOOKUP(B245,'Delta Technology &amp; Management '!$D$2:$H$16,5,0)</f>
        <v>#N/A</v>
      </c>
      <c r="CC245" s="612" t="e">
        <f>VLOOKUP(B245,'Espoir Networks'!$D$3:$H$11,5,0)</f>
        <v>#N/A</v>
      </c>
      <c r="CD245" s="612" t="e">
        <f>VLOOKUP(B245,'Servosys Solution'!$D$3:$H$5,5,0)</f>
        <v>#N/A</v>
      </c>
      <c r="CE245" s="612" t="e">
        <f>VLOOKUP(B245,'Ribbon Communications'!$D$3:$H$4,5,0)</f>
        <v>#N/A</v>
      </c>
      <c r="CF245" s="612">
        <f t="shared" si="10"/>
        <v>1</v>
      </c>
      <c r="CG245" s="129" t="s">
        <v>7837</v>
      </c>
      <c r="CH245" s="129">
        <v>980311637659</v>
      </c>
      <c r="CI245" s="129" t="s">
        <v>134</v>
      </c>
      <c r="CJ245" s="129" t="s">
        <v>11740</v>
      </c>
      <c r="CK245" s="132">
        <v>44013</v>
      </c>
      <c r="CL245" s="129">
        <v>2021</v>
      </c>
      <c r="CM245" s="128" t="s">
        <v>11986</v>
      </c>
      <c r="CN245" s="129">
        <v>309</v>
      </c>
      <c r="CO245" s="133">
        <v>62.81</v>
      </c>
      <c r="CP245" s="129">
        <v>2015</v>
      </c>
      <c r="CQ245" s="129" t="s">
        <v>79</v>
      </c>
      <c r="CR245" s="128" t="s">
        <v>295</v>
      </c>
      <c r="CS245" s="129" t="s">
        <v>81</v>
      </c>
      <c r="CT245" s="133" t="s">
        <v>81</v>
      </c>
      <c r="CU245" s="129" t="s">
        <v>81</v>
      </c>
      <c r="CV245" s="129" t="s">
        <v>109</v>
      </c>
      <c r="CW245" s="131" t="s">
        <v>7839</v>
      </c>
      <c r="CX245" s="131" t="s">
        <v>336</v>
      </c>
      <c r="CY245" s="129">
        <v>1157</v>
      </c>
      <c r="CZ245" s="129">
        <v>66.11</v>
      </c>
      <c r="DA245" s="129">
        <v>2018</v>
      </c>
      <c r="DB245" s="129" t="s">
        <v>112</v>
      </c>
      <c r="DC245" s="129" t="s">
        <v>113</v>
      </c>
      <c r="DD245" s="129">
        <v>47.787234040000001</v>
      </c>
      <c r="DE245" s="129">
        <v>60.094999999999999</v>
      </c>
      <c r="DF245" s="129">
        <v>6</v>
      </c>
      <c r="DG245" s="131" t="s">
        <v>81</v>
      </c>
      <c r="DH245" s="131" t="s">
        <v>81</v>
      </c>
      <c r="DI245" s="134">
        <v>5.5769229999999999</v>
      </c>
      <c r="DJ245" s="134">
        <v>5.2413699999999999</v>
      </c>
      <c r="DK245" s="134">
        <v>5.1481479999999999</v>
      </c>
      <c r="DL245" s="131"/>
      <c r="DM245" s="129">
        <v>15.966441</v>
      </c>
      <c r="DN245" s="129">
        <v>5.3221470000000002</v>
      </c>
      <c r="DO245" s="129"/>
      <c r="DP245" s="131" t="s">
        <v>114</v>
      </c>
      <c r="DQ245" s="129">
        <v>0</v>
      </c>
      <c r="DR245" s="129">
        <v>5</v>
      </c>
      <c r="DS245" s="129" t="s">
        <v>83</v>
      </c>
      <c r="DT245" s="129" t="s">
        <v>83</v>
      </c>
      <c r="DU245" s="129" t="s">
        <v>83</v>
      </c>
      <c r="DV245" s="129" t="s">
        <v>83</v>
      </c>
      <c r="DW245" s="131" t="s">
        <v>83</v>
      </c>
      <c r="DX245" s="131" t="s">
        <v>84</v>
      </c>
      <c r="DY245" s="131" t="s">
        <v>81</v>
      </c>
      <c r="DZ245" s="131" t="s">
        <v>7840</v>
      </c>
      <c r="EA245" s="131" t="s">
        <v>86</v>
      </c>
      <c r="EB245" s="131" t="s">
        <v>7841</v>
      </c>
      <c r="EC245" s="131" t="s">
        <v>317</v>
      </c>
      <c r="ED245" s="131" t="s">
        <v>89</v>
      </c>
      <c r="EE245" s="131" t="s">
        <v>7842</v>
      </c>
      <c r="EF245" s="131" t="s">
        <v>7843</v>
      </c>
      <c r="EG245" s="131" t="s">
        <v>7844</v>
      </c>
      <c r="EH245" s="131" t="s">
        <v>7845</v>
      </c>
      <c r="EI245" s="131" t="s">
        <v>7846</v>
      </c>
      <c r="EJ245" s="135" t="s">
        <v>7847</v>
      </c>
      <c r="EK245" s="135" t="s">
        <v>7848</v>
      </c>
      <c r="EL245" s="135" t="s">
        <v>7849</v>
      </c>
      <c r="EM245" s="135" t="s">
        <v>4918</v>
      </c>
      <c r="EN245" s="131" t="s">
        <v>81</v>
      </c>
    </row>
    <row r="246" spans="1:144" ht="18" thickTop="1" thickBot="1">
      <c r="A246" s="575">
        <f t="shared" si="11"/>
        <v>245</v>
      </c>
      <c r="B246" s="572" t="s">
        <v>8023</v>
      </c>
      <c r="C246" s="600" t="s">
        <v>13053</v>
      </c>
      <c r="D246" s="570" t="s">
        <v>13209</v>
      </c>
      <c r="E246" s="568" t="str">
        <f t="shared" si="9"/>
        <v>Not Placed</v>
      </c>
      <c r="F246" s="570" t="s">
        <v>12495</v>
      </c>
      <c r="G246" s="570" t="s">
        <v>14084</v>
      </c>
      <c r="H246" s="131" t="str">
        <f>VLOOKUP(B246,ETRX1!C:E,3,0)</f>
        <v>12th + Engineering with live KT</v>
      </c>
      <c r="I246" s="610" t="s">
        <v>8025</v>
      </c>
      <c r="J246" s="572">
        <v>21</v>
      </c>
      <c r="K246" s="611" t="s">
        <v>8026</v>
      </c>
      <c r="L246" s="611" t="s">
        <v>73</v>
      </c>
      <c r="M246" s="611" t="s">
        <v>8027</v>
      </c>
      <c r="N246" s="612" t="s">
        <v>8022</v>
      </c>
      <c r="O246" s="612">
        <v>9699758279</v>
      </c>
      <c r="P246" s="612">
        <v>9699758279</v>
      </c>
      <c r="Q246" s="612" t="e">
        <f>VLOOKUP(B246,'TCS CON'!$D$1:$H$98,5,0)</f>
        <v>#N/A</v>
      </c>
      <c r="R246" s="612" t="e">
        <f>VLOOKUP(B246,LTI!$C$1:$H$46,6,0)</f>
        <v>#N/A</v>
      </c>
      <c r="S246" s="612" t="e">
        <f>VLOOKUP(B246,JARO!$E$2:$I$11,5,0)</f>
        <v>#N/A</v>
      </c>
      <c r="T246" s="612" t="e">
        <f>VLOOKUP(B246,Capgemini!$D$3:$H$78,5,0)</f>
        <v>#N/A</v>
      </c>
      <c r="U246" s="612" t="e">
        <f>VLOOKUP(B246,Carwale!$D$1:$H$4,5,0)</f>
        <v>#N/A</v>
      </c>
      <c r="V246" s="612" t="e">
        <f>VLOOKUP(B246,'Interactive Brokers'!E:I,5,0)</f>
        <v>#N/A</v>
      </c>
      <c r="W246" s="612" t="e">
        <f>VLOOKUP(B246,'REL Jio'!E:I,5,0)</f>
        <v>#N/A</v>
      </c>
      <c r="X246" s="612" t="e">
        <f>VLOOKUP(B246,'Sciative Sol'!E:I,5,0)</f>
        <v>#N/A</v>
      </c>
      <c r="Y246" s="612" t="e">
        <f>VLOOKUP(B246,'Hexaware Tech'!E:I,5,0)</f>
        <v>#N/A</v>
      </c>
      <c r="Z246" s="612" t="e">
        <f>VLOOKUP(B246,Axis!D:H,5,0)</f>
        <v>#N/A</v>
      </c>
      <c r="AA246" s="612" t="e">
        <f>VLOOKUP(B246,Ugam!$D$3:$H$26,5,0)</f>
        <v>#N/A</v>
      </c>
      <c r="AB246" s="612" t="e">
        <f>VLOOKUP(B246,Zeus!F:J,5,0)</f>
        <v>#N/A</v>
      </c>
      <c r="AC246" s="612" t="e">
        <f>VLOOKUP(B246,Montran!F:J,5,0)</f>
        <v>#N/A</v>
      </c>
      <c r="AD246" s="612" t="e">
        <f>VLOOKUP(B246,Endurance!H29:L29,5,0)</f>
        <v>#N/A</v>
      </c>
      <c r="AE246" s="612" t="e">
        <f>VLOOKUP(B246,'Swabhav Techlabs'!$F$1:$J$2,5,0)</f>
        <v>#N/A</v>
      </c>
      <c r="AF246" s="612" t="e">
        <f>VLOOKUP(B246,'Quality Kiosk'!$F$1:$J$18,5,0)</f>
        <v>#N/A</v>
      </c>
      <c r="AG246" s="612" t="e">
        <f>VLOOKUP(B246,'Lemon VB'!$F$1:$J$2,5,0)</f>
        <v>#N/A</v>
      </c>
      <c r="AH246" s="612" t="e">
        <f>VLOOKUP(B246,Gocomet!$E$1:$I$3,5,0)</f>
        <v>#N/A</v>
      </c>
      <c r="AI246" s="612" t="e">
        <f>VLOOKUP(B246,'Ingram Micro'!$E$1:$I$8,5,0)</f>
        <v>#N/A</v>
      </c>
      <c r="AJ246" s="612" t="e">
        <f>VLOOKUP(B246,'DePronto Infotech'!$E$1:$I$2,5,0)</f>
        <v>#N/A</v>
      </c>
      <c r="AK246" s="612" t="e">
        <f>VLOOKUP(B246,'Reliance Retail'!$E$1:$I$4,5,0)</f>
        <v>#N/A</v>
      </c>
      <c r="AL246" s="612" t="e">
        <f>VLOOKUP(B246,'Bright Champs'!$D$1:$H$13,5,0)</f>
        <v>#N/A</v>
      </c>
      <c r="AM246" s="612" t="e">
        <f>VLOOKUP(B246,Neosoft!$E$1:$I$12,5,0)</f>
        <v>#N/A</v>
      </c>
      <c r="AN246" s="612" t="e">
        <f>VLOOKUP(B246,Infosys!$E$1:$I$3,5,0)</f>
        <v>#N/A</v>
      </c>
      <c r="AO246" s="612" t="e">
        <f>VLOOKUP(B246,Cerelabs!$E$1:$I$5,5,0)</f>
        <v>#N/A</v>
      </c>
      <c r="AP246" s="612" t="e">
        <f>VLOOKUP(B246,'Neebal Technologies'!$D$1:$H$2,5,0)</f>
        <v>#N/A</v>
      </c>
      <c r="AQ246" s="612" t="e">
        <f>VLOOKUP(B246,'Vertiv Energy'!$D$1:$H$2,5,0)</f>
        <v>#N/A</v>
      </c>
      <c r="AR246" s="612" t="e">
        <f>VLOOKUP(B246,'Acidaes Solutions (CRMNEXT)'!$D$1:$H$3,5,0)</f>
        <v>#N/A</v>
      </c>
      <c r="AS246" s="612" t="e">
        <f>VLOOKUP(B246,Growisto!$D$1:$H$2,5,0)</f>
        <v>#N/A</v>
      </c>
      <c r="AT246" s="612" t="e">
        <f>VLOOKUP(B246,'9.9 Mediaworx - Digit'!$D$1:$H$2,5,0)</f>
        <v>#N/A</v>
      </c>
      <c r="AU246" s="612" t="e">
        <f>VLOOKUP(B246,'Vistaar systems Pvt Ltd'!$D$2:$H$3,5,0)</f>
        <v>#N/A</v>
      </c>
      <c r="AV246" s="612" t="e">
        <f>VLOOKUP(B246,'Course 5i'!$D$2:$H$11,5,0)</f>
        <v>#N/A</v>
      </c>
      <c r="AW246" s="612" t="e">
        <f>VLOOKUP(B246,'Radiant Appliances &amp; Electronic'!$D$1:$H$13,5,0)</f>
        <v>#N/A</v>
      </c>
      <c r="AX246" s="612" t="e">
        <f>VLOOKUP(B246,'Atos Global'!$D$3:$H$27,5,0)</f>
        <v>#N/A</v>
      </c>
      <c r="AY246" s="612" t="e">
        <f>VLOOKUP(B246,'Saama Technologies'!$D$1:$H$2,5,0)</f>
        <v>#N/A</v>
      </c>
      <c r="AZ246" s="612" t="e">
        <f>VLOOKUP(B246,'Multiplier Solutions'!$D$1:$H$2,5,0)</f>
        <v>#N/A</v>
      </c>
      <c r="BA246" s="612" t="e">
        <f>VLOOKUP(B246,GEP!$D$2:$H$5,5,0)</f>
        <v>#N/A</v>
      </c>
      <c r="BB246" s="612" t="e">
        <f>VLOOKUP(B246,Accenture!$D$1:$H$6,5,0)</f>
        <v>#N/A</v>
      </c>
      <c r="BC246" s="612" t="e">
        <f>VLOOKUP(B246,'Endurance International Group'!$D$1:$H$2,5,0)</f>
        <v>#N/A</v>
      </c>
      <c r="BD246" s="612" t="e">
        <f>VLOOKUP(B246,Newgen!$D$1:$H$2,5,0)</f>
        <v>#N/A</v>
      </c>
      <c r="BE246" s="612" t="e">
        <f>VLOOKUP(B246,'3D Incredible'!D246:H246,5,0)</f>
        <v>#N/A</v>
      </c>
      <c r="BF246" s="612" t="e">
        <f>VLOOKUP(B246,'Raja Software Labs'!$D$2:$H$2,5,0)</f>
        <v>#N/A</v>
      </c>
      <c r="BG246" s="612" t="e">
        <f>VLOOKUP(B246,Wipro!$D$1:$H$2,5,0)</f>
        <v>#N/A</v>
      </c>
      <c r="BH246" s="612" t="e">
        <f>VLOOKUP(B246,'Perch Technologies'!$D$2:$H$2,5,0)</f>
        <v>#N/A</v>
      </c>
      <c r="BI246" s="612" t="e">
        <f>VLOOKUP(B246,'Morning Star'!$D$1:$H$6,5,0)</f>
        <v>#N/A</v>
      </c>
      <c r="BJ246" s="612" t="e">
        <f>VLOOKUP(B246,Flexiloans!$D$1:$H$2,5,0)</f>
        <v>#N/A</v>
      </c>
      <c r="BK246" s="612" t="e">
        <f>VLOOKUP(B246,'Thirdware Solutions'!$D$1:$H$2,5,0)</f>
        <v>#N/A</v>
      </c>
      <c r="BL246" s="612" t="e">
        <f>VLOOKUP(B246,Tescom!$D$1:$H$8,5,0)</f>
        <v>#N/A</v>
      </c>
      <c r="BM246" s="612" t="e">
        <f>VLOOKUP(B246,'Cogno AI'!$D$1:$H$2,5,0)</f>
        <v>#N/A</v>
      </c>
      <c r="BN246" s="612" t="e">
        <f>VLOOKUP(B246,'ABM Knowledgeware'!$D$1:$H$2,5,0)</f>
        <v>#N/A</v>
      </c>
      <c r="BO246" s="612" t="e">
        <f>VLOOKUP(B246,'Concerto Software'!$D$1:$H$3,5,0)</f>
        <v>#N/A</v>
      </c>
      <c r="BP246" s="612" t="e">
        <f>VLOOKUP(B246,'My Captain'!$D$1:$H$4,5,0)</f>
        <v>#N/A</v>
      </c>
      <c r="BQ246" s="612" t="e">
        <f>VLOOKUP(B246,'Finoux Solutions'!$D$2:$H$4,5,0)</f>
        <v>#N/A</v>
      </c>
      <c r="BR246" s="612" t="e">
        <f>VLOOKUP(B246,'MITR Learning'!$D$1:$H$2,5,0)</f>
        <v>#N/A</v>
      </c>
      <c r="BS246" s="612" t="e">
        <f>VLOOKUP(B246,Nucsoft!$D$2:$H$6,5,0)</f>
        <v>#N/A</v>
      </c>
      <c r="BT246" s="612" t="e">
        <f>VLOOKUP(B246,'Paras Cadd'!$D$1:$H$2,5,0)</f>
        <v>#N/A</v>
      </c>
      <c r="BU246" s="612" t="e">
        <f>VLOOKUP(B246,'ICICI Securities'!$D$1:$H$2,5,0)</f>
        <v>#N/A</v>
      </c>
      <c r="BV246" s="612" t="e">
        <f>VLOOKUP(B246,'Citius Tech'!$D$2:$H$5,5,0)</f>
        <v>#N/A</v>
      </c>
      <c r="BW246" s="612" t="e">
        <f>VLOOKUP(B246,'Buzzy Brains'!$D$2:$H$2,5,0)</f>
        <v>#N/A</v>
      </c>
      <c r="BX246" s="612" t="e">
        <f>VLOOKUP(B246,'Decimal Point'!$D$2:$H$2,5,0)</f>
        <v>#N/A</v>
      </c>
      <c r="BY246" s="612" t="e">
        <f>VLOOKUP(B246,'Sankey Business Solutions'!$D$2:$H$3,5,0)</f>
        <v>#N/A</v>
      </c>
      <c r="BZ246" s="612" t="e">
        <f>VLOOKUP(B246,'Nangia &amp; Co LLP'!$D$2:$H$2,5,0)</f>
        <v>#N/A</v>
      </c>
      <c r="CA246" s="612" t="e">
        <f>VLOOKUP(B246,'FIS Solutions India Pvt Ltd'!$D$2:$H$2,5,0)</f>
        <v>#N/A</v>
      </c>
      <c r="CB246" s="612" t="e">
        <f>VLOOKUP(B246,'Delta Technology &amp; Management '!$D$2:$H$16,5,0)</f>
        <v>#N/A</v>
      </c>
      <c r="CC246" s="612" t="e">
        <f>VLOOKUP(B246,'Espoir Networks'!$D$3:$H$11,5,0)</f>
        <v>#N/A</v>
      </c>
      <c r="CD246" s="612" t="e">
        <f>VLOOKUP(B246,'Servosys Solution'!$D$3:$H$5,5,0)</f>
        <v>#N/A</v>
      </c>
      <c r="CE246" s="612" t="e">
        <f>VLOOKUP(B246,'Ribbon Communications'!$D$3:$H$4,5,0)</f>
        <v>#N/A</v>
      </c>
      <c r="CF246" s="612">
        <f t="shared" si="10"/>
        <v>0</v>
      </c>
      <c r="CG246" s="129" t="s">
        <v>8028</v>
      </c>
      <c r="CH246" s="129">
        <v>202525995899</v>
      </c>
      <c r="CI246" s="129" t="s">
        <v>674</v>
      </c>
      <c r="CJ246" s="129" t="s">
        <v>11738</v>
      </c>
      <c r="CK246" s="132">
        <v>42917</v>
      </c>
      <c r="CL246" s="129">
        <v>2021</v>
      </c>
      <c r="CM246" s="128" t="s">
        <v>11987</v>
      </c>
      <c r="CN246" s="129">
        <v>432</v>
      </c>
      <c r="CO246" s="133">
        <v>86.4</v>
      </c>
      <c r="CP246" s="129">
        <v>2014</v>
      </c>
      <c r="CQ246" s="129" t="s">
        <v>79</v>
      </c>
      <c r="CR246" s="128" t="s">
        <v>12182</v>
      </c>
      <c r="CS246" s="129">
        <v>453</v>
      </c>
      <c r="CT246" s="133">
        <v>69.69</v>
      </c>
      <c r="CU246" s="129">
        <v>2017</v>
      </c>
      <c r="CV246" s="129" t="s">
        <v>79</v>
      </c>
      <c r="CW246" s="131" t="s">
        <v>295</v>
      </c>
      <c r="CX246" s="131" t="s">
        <v>295</v>
      </c>
      <c r="CY246" s="129" t="s">
        <v>295</v>
      </c>
      <c r="CZ246" s="129" t="s">
        <v>295</v>
      </c>
      <c r="DA246" s="129" t="s">
        <v>295</v>
      </c>
      <c r="DB246" s="129" t="s">
        <v>81</v>
      </c>
      <c r="DC246" s="129" t="s">
        <v>81</v>
      </c>
      <c r="DD246" s="129" t="s">
        <v>295</v>
      </c>
      <c r="DE246" s="129" t="s">
        <v>295</v>
      </c>
      <c r="DF246" s="129">
        <v>0</v>
      </c>
      <c r="DG246" s="134">
        <v>5.5</v>
      </c>
      <c r="DH246" s="134">
        <v>6.82</v>
      </c>
      <c r="DI246" s="134">
        <v>6.82</v>
      </c>
      <c r="DJ246" s="134">
        <v>6.5</v>
      </c>
      <c r="DK246" s="134">
        <v>0</v>
      </c>
      <c r="DL246" s="131"/>
      <c r="DM246" s="129">
        <v>25.73</v>
      </c>
      <c r="DN246" s="129">
        <v>5.0999999999999996</v>
      </c>
      <c r="DO246" s="129"/>
      <c r="DP246" s="131" t="s">
        <v>138</v>
      </c>
      <c r="DQ246" s="129">
        <v>1</v>
      </c>
      <c r="DR246" s="129">
        <v>1</v>
      </c>
      <c r="DS246" s="129" t="s">
        <v>83</v>
      </c>
      <c r="DT246" s="129" t="s">
        <v>83</v>
      </c>
      <c r="DU246" s="129" t="s">
        <v>83</v>
      </c>
      <c r="DV246" s="129" t="s">
        <v>83</v>
      </c>
      <c r="DW246" s="131" t="s">
        <v>83</v>
      </c>
      <c r="DX246" s="131" t="s">
        <v>84</v>
      </c>
      <c r="DY246" s="131" t="s">
        <v>295</v>
      </c>
      <c r="DZ246" s="131" t="s">
        <v>8031</v>
      </c>
      <c r="EA246" s="131" t="s">
        <v>358</v>
      </c>
      <c r="EB246" s="131" t="s">
        <v>8032</v>
      </c>
      <c r="EC246" s="131" t="s">
        <v>88</v>
      </c>
      <c r="ED246" s="131" t="s">
        <v>89</v>
      </c>
      <c r="EE246" s="131" t="s">
        <v>8033</v>
      </c>
      <c r="EF246" s="131" t="s">
        <v>8034</v>
      </c>
      <c r="EG246" s="131" t="s">
        <v>8035</v>
      </c>
      <c r="EH246" s="131" t="s">
        <v>8036</v>
      </c>
      <c r="EI246" s="131" t="s">
        <v>8037</v>
      </c>
      <c r="EJ246" s="135" t="s">
        <v>8038</v>
      </c>
      <c r="EK246" s="135" t="s">
        <v>8039</v>
      </c>
      <c r="EL246" s="135" t="s">
        <v>8040</v>
      </c>
      <c r="EM246" s="135" t="s">
        <v>8041</v>
      </c>
      <c r="EN246" s="131" t="s">
        <v>295</v>
      </c>
    </row>
    <row r="247" spans="1:144" ht="18" thickTop="1" thickBot="1">
      <c r="A247" s="575">
        <f t="shared" si="11"/>
        <v>246</v>
      </c>
      <c r="B247" s="572" t="s">
        <v>8043</v>
      </c>
      <c r="C247" s="600" t="s">
        <v>11808</v>
      </c>
      <c r="D247" s="570" t="s">
        <v>13209</v>
      </c>
      <c r="E247" s="568" t="str">
        <f t="shared" si="9"/>
        <v>Not Placed</v>
      </c>
      <c r="F247" s="570" t="s">
        <v>12495</v>
      </c>
      <c r="G247" s="570" t="s">
        <v>14084</v>
      </c>
      <c r="H247" s="131" t="str">
        <f>VLOOKUP(B247,ETRX1!C:E,3,0)</f>
        <v>Diploma  + Direct Second Year Engineering without live KT</v>
      </c>
      <c r="I247" s="610" t="s">
        <v>8045</v>
      </c>
      <c r="J247" s="572">
        <v>21</v>
      </c>
      <c r="K247" s="611" t="s">
        <v>8046</v>
      </c>
      <c r="L247" s="611" t="s">
        <v>81</v>
      </c>
      <c r="M247" s="611" t="s">
        <v>8047</v>
      </c>
      <c r="N247" s="612" t="s">
        <v>8042</v>
      </c>
      <c r="O247" s="612">
        <v>8108362962</v>
      </c>
      <c r="P247" s="612">
        <v>8108362926</v>
      </c>
      <c r="Q247" s="612" t="e">
        <f>VLOOKUP(B247,'TCS CON'!$D$1:$H$98,5,0)</f>
        <v>#N/A</v>
      </c>
      <c r="R247" s="612" t="e">
        <f>VLOOKUP(B247,LTI!$C$1:$H$46,6,0)</f>
        <v>#N/A</v>
      </c>
      <c r="S247" s="612" t="e">
        <f>VLOOKUP(B247,JARO!$E$2:$I$11,5,0)</f>
        <v>#N/A</v>
      </c>
      <c r="T247" s="612" t="e">
        <f>VLOOKUP(B247,Capgemini!$D$3:$H$78,5,0)</f>
        <v>#N/A</v>
      </c>
      <c r="U247" s="612" t="e">
        <f>VLOOKUP(B247,Carwale!$D$1:$H$4,5,0)</f>
        <v>#N/A</v>
      </c>
      <c r="V247" s="612" t="e">
        <f>VLOOKUP(B247,'Interactive Brokers'!E:I,5,0)</f>
        <v>#N/A</v>
      </c>
      <c r="W247" s="612" t="e">
        <f>VLOOKUP(B247,'REL Jio'!E:I,5,0)</f>
        <v>#N/A</v>
      </c>
      <c r="X247" s="612" t="e">
        <f>VLOOKUP(B247,'Sciative Sol'!E:I,5,0)</f>
        <v>#N/A</v>
      </c>
      <c r="Y247" s="612" t="e">
        <f>VLOOKUP(B247,'Hexaware Tech'!E:I,5,0)</f>
        <v>#N/A</v>
      </c>
      <c r="Z247" s="612" t="e">
        <f>VLOOKUP(B247,Axis!D:H,5,0)</f>
        <v>#N/A</v>
      </c>
      <c r="AA247" s="612" t="e">
        <f>VLOOKUP(B247,Ugam!$D$3:$H$26,5,0)</f>
        <v>#N/A</v>
      </c>
      <c r="AB247" s="612" t="e">
        <f>VLOOKUP(B247,Zeus!F:J,5,0)</f>
        <v>#N/A</v>
      </c>
      <c r="AC247" s="612" t="e">
        <f>VLOOKUP(B247,Montran!F:J,5,0)</f>
        <v>#N/A</v>
      </c>
      <c r="AD247" s="612" t="e">
        <f>VLOOKUP(B247,Endurance!H30:L30,5,0)</f>
        <v>#N/A</v>
      </c>
      <c r="AE247" s="612" t="e">
        <f>VLOOKUP(B247,'Swabhav Techlabs'!$F$1:$J$2,5,0)</f>
        <v>#N/A</v>
      </c>
      <c r="AF247" s="612" t="e">
        <f>VLOOKUP(B247,'Quality Kiosk'!$F$1:$J$18,5,0)</f>
        <v>#N/A</v>
      </c>
      <c r="AG247" s="612" t="e">
        <f>VLOOKUP(B247,'Lemon VB'!$F$1:$J$2,5,0)</f>
        <v>#N/A</v>
      </c>
      <c r="AH247" s="612" t="e">
        <f>VLOOKUP(B247,Gocomet!$E$1:$I$3,5,0)</f>
        <v>#N/A</v>
      </c>
      <c r="AI247" s="612" t="e">
        <f>VLOOKUP(B247,'Ingram Micro'!$E$1:$I$8,5,0)</f>
        <v>#N/A</v>
      </c>
      <c r="AJ247" s="612" t="e">
        <f>VLOOKUP(B247,'DePronto Infotech'!$E$1:$I$2,5,0)</f>
        <v>#N/A</v>
      </c>
      <c r="AK247" s="612" t="e">
        <f>VLOOKUP(B247,'Reliance Retail'!$E$1:$I$4,5,0)</f>
        <v>#N/A</v>
      </c>
      <c r="AL247" s="612" t="e">
        <f>VLOOKUP(B247,'Bright Champs'!$D$1:$H$13,5,0)</f>
        <v>#N/A</v>
      </c>
      <c r="AM247" s="612" t="e">
        <f>VLOOKUP(B247,Neosoft!$E$1:$I$12,5,0)</f>
        <v>#N/A</v>
      </c>
      <c r="AN247" s="612" t="e">
        <f>VLOOKUP(B247,Infosys!$E$1:$I$3,5,0)</f>
        <v>#N/A</v>
      </c>
      <c r="AO247" s="612" t="e">
        <f>VLOOKUP(B247,Cerelabs!$E$1:$I$5,5,0)</f>
        <v>#N/A</v>
      </c>
      <c r="AP247" s="612" t="e">
        <f>VLOOKUP(B247,'Neebal Technologies'!$D$1:$H$2,5,0)</f>
        <v>#N/A</v>
      </c>
      <c r="AQ247" s="612" t="e">
        <f>VLOOKUP(B247,'Vertiv Energy'!$D$1:$H$2,5,0)</f>
        <v>#N/A</v>
      </c>
      <c r="AR247" s="612" t="e">
        <f>VLOOKUP(B247,'Acidaes Solutions (CRMNEXT)'!$D$1:$H$3,5,0)</f>
        <v>#N/A</v>
      </c>
      <c r="AS247" s="612" t="e">
        <f>VLOOKUP(B247,Growisto!$D$1:$H$2,5,0)</f>
        <v>#N/A</v>
      </c>
      <c r="AT247" s="612" t="e">
        <f>VLOOKUP(B247,'9.9 Mediaworx - Digit'!$D$1:$H$2,5,0)</f>
        <v>#N/A</v>
      </c>
      <c r="AU247" s="612" t="e">
        <f>VLOOKUP(B247,'Vistaar systems Pvt Ltd'!$D$2:$H$3,5,0)</f>
        <v>#N/A</v>
      </c>
      <c r="AV247" s="612" t="e">
        <f>VLOOKUP(B247,'Course 5i'!$D$2:$H$11,5,0)</f>
        <v>#N/A</v>
      </c>
      <c r="AW247" s="612" t="e">
        <f>VLOOKUP(B247,'Radiant Appliances &amp; Electronic'!$D$1:$H$13,5,0)</f>
        <v>#N/A</v>
      </c>
      <c r="AX247" s="612" t="e">
        <f>VLOOKUP(B247,'Atos Global'!$D$3:$H$27,5,0)</f>
        <v>#N/A</v>
      </c>
      <c r="AY247" s="612" t="e">
        <f>VLOOKUP(B247,'Saama Technologies'!$D$1:$H$2,5,0)</f>
        <v>#N/A</v>
      </c>
      <c r="AZ247" s="612" t="e">
        <f>VLOOKUP(B247,'Multiplier Solutions'!$D$1:$H$2,5,0)</f>
        <v>#N/A</v>
      </c>
      <c r="BA247" s="612" t="e">
        <f>VLOOKUP(B247,GEP!$D$2:$H$5,5,0)</f>
        <v>#N/A</v>
      </c>
      <c r="BB247" s="612" t="e">
        <f>VLOOKUP(B247,Accenture!$D$1:$H$6,5,0)</f>
        <v>#N/A</v>
      </c>
      <c r="BC247" s="612" t="e">
        <f>VLOOKUP(B247,'Endurance International Group'!$D$1:$H$2,5,0)</f>
        <v>#N/A</v>
      </c>
      <c r="BD247" s="612" t="e">
        <f>VLOOKUP(B247,Newgen!$D$1:$H$2,5,0)</f>
        <v>#N/A</v>
      </c>
      <c r="BE247" s="612" t="e">
        <f>VLOOKUP(B247,'3D Incredible'!D247:H247,5,0)</f>
        <v>#N/A</v>
      </c>
      <c r="BF247" s="612" t="e">
        <f>VLOOKUP(B247,'Raja Software Labs'!$D$2:$H$2,5,0)</f>
        <v>#N/A</v>
      </c>
      <c r="BG247" s="612" t="e">
        <f>VLOOKUP(B247,Wipro!$D$1:$H$2,5,0)</f>
        <v>#N/A</v>
      </c>
      <c r="BH247" s="612" t="e">
        <f>VLOOKUP(B247,'Perch Technologies'!$D$2:$H$2,5,0)</f>
        <v>#N/A</v>
      </c>
      <c r="BI247" s="612" t="e">
        <f>VLOOKUP(B247,'Morning Star'!$D$1:$H$6,5,0)</f>
        <v>#N/A</v>
      </c>
      <c r="BJ247" s="612" t="e">
        <f>VLOOKUP(B247,Flexiloans!$D$1:$H$2,5,0)</f>
        <v>#N/A</v>
      </c>
      <c r="BK247" s="612" t="e">
        <f>VLOOKUP(B247,'Thirdware Solutions'!$D$1:$H$2,5,0)</f>
        <v>#N/A</v>
      </c>
      <c r="BL247" s="612" t="e">
        <f>VLOOKUP(B247,Tescom!$D$1:$H$8,5,0)</f>
        <v>#N/A</v>
      </c>
      <c r="BM247" s="612" t="e">
        <f>VLOOKUP(B247,'Cogno AI'!$D$1:$H$2,5,0)</f>
        <v>#N/A</v>
      </c>
      <c r="BN247" s="612" t="e">
        <f>VLOOKUP(B247,'ABM Knowledgeware'!$D$1:$H$2,5,0)</f>
        <v>#N/A</v>
      </c>
      <c r="BO247" s="612" t="e">
        <f>VLOOKUP(B247,'Concerto Software'!$D$1:$H$3,5,0)</f>
        <v>#N/A</v>
      </c>
      <c r="BP247" s="612" t="e">
        <f>VLOOKUP(B247,'My Captain'!$D$1:$H$4,5,0)</f>
        <v>#N/A</v>
      </c>
      <c r="BQ247" s="612" t="e">
        <f>VLOOKUP(B247,'Finoux Solutions'!$D$2:$H$4,5,0)</f>
        <v>#N/A</v>
      </c>
      <c r="BR247" s="612" t="e">
        <f>VLOOKUP(B247,'MITR Learning'!$D$1:$H$2,5,0)</f>
        <v>#N/A</v>
      </c>
      <c r="BS247" s="612" t="e">
        <f>VLOOKUP(B247,Nucsoft!$D$2:$H$6,5,0)</f>
        <v>#N/A</v>
      </c>
      <c r="BT247" s="612" t="e">
        <f>VLOOKUP(B247,'Paras Cadd'!$D$1:$H$2,5,0)</f>
        <v>#N/A</v>
      </c>
      <c r="BU247" s="612" t="e">
        <f>VLOOKUP(B247,'ICICI Securities'!$D$1:$H$2,5,0)</f>
        <v>#N/A</v>
      </c>
      <c r="BV247" s="612" t="e">
        <f>VLOOKUP(B247,'Citius Tech'!$D$2:$H$5,5,0)</f>
        <v>#N/A</v>
      </c>
      <c r="BW247" s="612" t="e">
        <f>VLOOKUP(B247,'Buzzy Brains'!$D$2:$H$2,5,0)</f>
        <v>#N/A</v>
      </c>
      <c r="BX247" s="612" t="e">
        <f>VLOOKUP(B247,'Decimal Point'!$D$2:$H$2,5,0)</f>
        <v>#N/A</v>
      </c>
      <c r="BY247" s="612" t="e">
        <f>VLOOKUP(B247,'Sankey Business Solutions'!$D$2:$H$3,5,0)</f>
        <v>#N/A</v>
      </c>
      <c r="BZ247" s="612" t="e">
        <f>VLOOKUP(B247,'Nangia &amp; Co LLP'!$D$2:$H$2,5,0)</f>
        <v>#N/A</v>
      </c>
      <c r="CA247" s="612" t="e">
        <f>VLOOKUP(B247,'FIS Solutions India Pvt Ltd'!$D$2:$H$2,5,0)</f>
        <v>#N/A</v>
      </c>
      <c r="CB247" s="612" t="e">
        <f>VLOOKUP(B247,'Delta Technology &amp; Management '!$D$2:$H$16,5,0)</f>
        <v>#N/A</v>
      </c>
      <c r="CC247" s="612" t="e">
        <f>VLOOKUP(B247,'Espoir Networks'!$D$3:$H$11,5,0)</f>
        <v>#N/A</v>
      </c>
      <c r="CD247" s="612" t="e">
        <f>VLOOKUP(B247,'Servosys Solution'!$D$3:$H$5,5,0)</f>
        <v>#N/A</v>
      </c>
      <c r="CE247" s="612" t="e">
        <f>VLOOKUP(B247,'Ribbon Communications'!$D$3:$H$4,5,0)</f>
        <v>#N/A</v>
      </c>
      <c r="CF247" s="612">
        <f t="shared" si="10"/>
        <v>0</v>
      </c>
      <c r="CG247" s="129" t="s">
        <v>81</v>
      </c>
      <c r="CH247" s="129">
        <v>632952625014</v>
      </c>
      <c r="CI247" s="129" t="s">
        <v>81</v>
      </c>
      <c r="CJ247" s="129" t="s">
        <v>11740</v>
      </c>
      <c r="CK247" s="132">
        <v>43282</v>
      </c>
      <c r="CL247" s="129">
        <v>2021</v>
      </c>
      <c r="CM247" s="128" t="s">
        <v>8048</v>
      </c>
      <c r="CN247" s="129">
        <v>415</v>
      </c>
      <c r="CO247" s="133">
        <v>0.87</v>
      </c>
      <c r="CP247" s="129">
        <v>2015</v>
      </c>
      <c r="CQ247" s="129" t="s">
        <v>79</v>
      </c>
      <c r="CR247" s="128" t="s">
        <v>295</v>
      </c>
      <c r="CS247" s="129" t="s">
        <v>81</v>
      </c>
      <c r="CT247" s="133" t="s">
        <v>81</v>
      </c>
      <c r="CU247" s="129" t="s">
        <v>81</v>
      </c>
      <c r="CV247" s="129" t="s">
        <v>109</v>
      </c>
      <c r="CW247" s="131" t="s">
        <v>8049</v>
      </c>
      <c r="CX247" s="131" t="s">
        <v>336</v>
      </c>
      <c r="CY247" s="129">
        <v>1257</v>
      </c>
      <c r="CZ247" s="136">
        <v>0.73939999999999995</v>
      </c>
      <c r="DA247" s="129">
        <v>2018</v>
      </c>
      <c r="DB247" s="129" t="s">
        <v>112</v>
      </c>
      <c r="DC247" s="129" t="s">
        <v>113</v>
      </c>
      <c r="DD247" s="129">
        <v>65.819999999999993</v>
      </c>
      <c r="DE247" s="129">
        <v>60.09</v>
      </c>
      <c r="DF247" s="129">
        <v>0</v>
      </c>
      <c r="DG247" s="131" t="s">
        <v>81</v>
      </c>
      <c r="DH247" s="131" t="s">
        <v>81</v>
      </c>
      <c r="DI247" s="134">
        <v>6.6</v>
      </c>
      <c r="DJ247" s="134">
        <v>5.8</v>
      </c>
      <c r="DK247" s="134">
        <v>5.9</v>
      </c>
      <c r="DL247" s="131"/>
      <c r="DM247" s="129">
        <v>18.3</v>
      </c>
      <c r="DN247" s="129">
        <v>6.1</v>
      </c>
      <c r="DO247" s="129"/>
      <c r="DP247" s="131" t="s">
        <v>114</v>
      </c>
      <c r="DQ247" s="129">
        <v>0</v>
      </c>
      <c r="DR247" s="129">
        <v>1</v>
      </c>
      <c r="DS247" s="129" t="s">
        <v>83</v>
      </c>
      <c r="DT247" s="129" t="s">
        <v>83</v>
      </c>
      <c r="DU247" s="129" t="s">
        <v>83</v>
      </c>
      <c r="DV247" s="129" t="s">
        <v>83</v>
      </c>
      <c r="DW247" s="131" t="s">
        <v>83</v>
      </c>
      <c r="DX247" s="131" t="s">
        <v>84</v>
      </c>
      <c r="DY247" s="131" t="s">
        <v>81</v>
      </c>
      <c r="DZ247" s="131" t="s">
        <v>8050</v>
      </c>
      <c r="EA247" s="131" t="s">
        <v>1327</v>
      </c>
      <c r="EB247" s="131" t="s">
        <v>8051</v>
      </c>
      <c r="EC247" s="131" t="s">
        <v>317</v>
      </c>
      <c r="ED247" s="131" t="s">
        <v>89</v>
      </c>
      <c r="EE247" s="131" t="s">
        <v>8052</v>
      </c>
      <c r="EF247" s="131" t="s">
        <v>8053</v>
      </c>
      <c r="EG247" s="131" t="s">
        <v>8052</v>
      </c>
      <c r="EH247" s="131" t="s">
        <v>4151</v>
      </c>
      <c r="EI247" s="131" t="s">
        <v>3056</v>
      </c>
      <c r="EJ247" s="135" t="s">
        <v>8054</v>
      </c>
      <c r="EK247" s="135" t="s">
        <v>8055</v>
      </c>
      <c r="EL247" s="135" t="s">
        <v>8056</v>
      </c>
      <c r="EM247" s="135" t="s">
        <v>8057</v>
      </c>
      <c r="EN247" s="131" t="s">
        <v>81</v>
      </c>
    </row>
    <row r="248" spans="1:144" ht="18" thickTop="1" thickBot="1">
      <c r="A248" s="575">
        <f t="shared" si="11"/>
        <v>247</v>
      </c>
      <c r="B248" s="572" t="s">
        <v>8180</v>
      </c>
      <c r="C248" s="600" t="s">
        <v>11809</v>
      </c>
      <c r="D248" s="570" t="s">
        <v>13209</v>
      </c>
      <c r="E248" s="568" t="str">
        <f t="shared" si="9"/>
        <v>Placed</v>
      </c>
      <c r="F248" s="570" t="s">
        <v>12495</v>
      </c>
      <c r="G248" s="570" t="s">
        <v>14084</v>
      </c>
      <c r="H248" s="131" t="str">
        <f>VLOOKUP(B248,ETRX1!C:E,3,0)</f>
        <v>12th + Engineering with live KT</v>
      </c>
      <c r="I248" s="610" t="s">
        <v>8182</v>
      </c>
      <c r="J248" s="572">
        <v>21</v>
      </c>
      <c r="K248" s="611" t="s">
        <v>8183</v>
      </c>
      <c r="L248" s="611" t="s">
        <v>8183</v>
      </c>
      <c r="M248" s="611" t="s">
        <v>8184</v>
      </c>
      <c r="N248" s="612" t="s">
        <v>8179</v>
      </c>
      <c r="O248" s="612">
        <v>7506490428</v>
      </c>
      <c r="P248" s="612">
        <v>7506490428</v>
      </c>
      <c r="Q248" s="612" t="e">
        <f>VLOOKUP(B248,'TCS CON'!$D$1:$H$98,5,0)</f>
        <v>#N/A</v>
      </c>
      <c r="R248" s="612" t="e">
        <f>VLOOKUP(B248,LTI!$C$1:$H$46,6,0)</f>
        <v>#N/A</v>
      </c>
      <c r="S248" s="612" t="e">
        <f>VLOOKUP(B248,JARO!$E$2:$I$11,5,0)</f>
        <v>#N/A</v>
      </c>
      <c r="T248" s="612" t="e">
        <f>VLOOKUP(B248,Capgemini!$D$3:$H$78,5,0)</f>
        <v>#N/A</v>
      </c>
      <c r="U248" s="612" t="e">
        <f>VLOOKUP(B248,Carwale!$D$1:$H$4,5,0)</f>
        <v>#N/A</v>
      </c>
      <c r="V248" s="612" t="e">
        <f>VLOOKUP(B248,'Interactive Brokers'!E:I,5,0)</f>
        <v>#N/A</v>
      </c>
      <c r="W248" s="612" t="e">
        <f>VLOOKUP(B248,'REL Jio'!E:I,5,0)</f>
        <v>#N/A</v>
      </c>
      <c r="X248" s="612" t="e">
        <f>VLOOKUP(B248,'Sciative Sol'!E:I,5,0)</f>
        <v>#N/A</v>
      </c>
      <c r="Y248" s="612" t="e">
        <f>VLOOKUP(B248,'Hexaware Tech'!E:I,5,0)</f>
        <v>#N/A</v>
      </c>
      <c r="Z248" s="612" t="e">
        <f>VLOOKUP(B248,Axis!D:H,5,0)</f>
        <v>#N/A</v>
      </c>
      <c r="AA248" s="612" t="e">
        <f>VLOOKUP(B248,Ugam!$D$3:$H$26,5,0)</f>
        <v>#N/A</v>
      </c>
      <c r="AB248" s="612" t="e">
        <f>VLOOKUP(B248,Zeus!F:J,5,0)</f>
        <v>#N/A</v>
      </c>
      <c r="AC248" s="612" t="e">
        <f>VLOOKUP(B248,Montran!F:J,5,0)</f>
        <v>#N/A</v>
      </c>
      <c r="AD248" s="612" t="e">
        <f>VLOOKUP(B248,Endurance!H31:L31,5,0)</f>
        <v>#N/A</v>
      </c>
      <c r="AE248" s="612" t="e">
        <f>VLOOKUP(B248,'Swabhav Techlabs'!$F$1:$J$2,5,0)</f>
        <v>#N/A</v>
      </c>
      <c r="AF248" s="612" t="e">
        <f>VLOOKUP(B248,'Quality Kiosk'!$F$1:$J$18,5,0)</f>
        <v>#N/A</v>
      </c>
      <c r="AG248" s="612" t="e">
        <f>VLOOKUP(B248,'Lemon VB'!$F$1:$J$2,5,0)</f>
        <v>#N/A</v>
      </c>
      <c r="AH248" s="612" t="e">
        <f>VLOOKUP(B248,Gocomet!$E$1:$I$3,5,0)</f>
        <v>#N/A</v>
      </c>
      <c r="AI248" s="612" t="e">
        <f>VLOOKUP(B248,'Ingram Micro'!$E$1:$I$8,5,0)</f>
        <v>#N/A</v>
      </c>
      <c r="AJ248" s="612" t="e">
        <f>VLOOKUP(B248,'DePronto Infotech'!$E$1:$I$2,5,0)</f>
        <v>#N/A</v>
      </c>
      <c r="AK248" s="612" t="e">
        <f>VLOOKUP(B248,'Reliance Retail'!$E$1:$I$4,5,0)</f>
        <v>#N/A</v>
      </c>
      <c r="AL248" s="612" t="e">
        <f>VLOOKUP(B248,'Bright Champs'!$D$1:$H$13,5,0)</f>
        <v>#N/A</v>
      </c>
      <c r="AM248" s="612" t="e">
        <f>VLOOKUP(B248,Neosoft!$E$1:$I$12,5,0)</f>
        <v>#N/A</v>
      </c>
      <c r="AN248" s="612" t="e">
        <f>VLOOKUP(B248,Infosys!$E$1:$I$3,5,0)</f>
        <v>#N/A</v>
      </c>
      <c r="AO248" s="612" t="e">
        <f>VLOOKUP(B248,Cerelabs!$E$1:$I$5,5,0)</f>
        <v>#N/A</v>
      </c>
      <c r="AP248" s="612" t="e">
        <f>VLOOKUP(B248,'Neebal Technologies'!$D$1:$H$2,5,0)</f>
        <v>#N/A</v>
      </c>
      <c r="AQ248" s="612" t="e">
        <f>VLOOKUP(B248,'Vertiv Energy'!$D$1:$H$2,5,0)</f>
        <v>#N/A</v>
      </c>
      <c r="AR248" s="612" t="e">
        <f>VLOOKUP(B248,'Acidaes Solutions (CRMNEXT)'!$D$1:$H$3,5,0)</f>
        <v>#N/A</v>
      </c>
      <c r="AS248" s="612" t="e">
        <f>VLOOKUP(B248,Growisto!$D$1:$H$2,5,0)</f>
        <v>#N/A</v>
      </c>
      <c r="AT248" s="612" t="e">
        <f>VLOOKUP(B248,'9.9 Mediaworx - Digit'!$D$1:$H$2,5,0)</f>
        <v>#N/A</v>
      </c>
      <c r="AU248" s="612" t="e">
        <f>VLOOKUP(B248,'Vistaar systems Pvt Ltd'!$D$2:$H$3,5,0)</f>
        <v>#N/A</v>
      </c>
      <c r="AV248" s="612" t="e">
        <f>VLOOKUP(B248,'Course 5i'!$D$2:$H$11,5,0)</f>
        <v>#N/A</v>
      </c>
      <c r="AW248" s="612" t="e">
        <f>VLOOKUP(B248,'Radiant Appliances &amp; Electronic'!$D$1:$H$13,5,0)</f>
        <v>#N/A</v>
      </c>
      <c r="AX248" s="612" t="e">
        <f>VLOOKUP(B248,'Atos Global'!$D$3:$H$27,5,0)</f>
        <v>#N/A</v>
      </c>
      <c r="AY248" s="612" t="e">
        <f>VLOOKUP(B248,'Saama Technologies'!$D$1:$H$2,5,0)</f>
        <v>#N/A</v>
      </c>
      <c r="AZ248" s="612" t="e">
        <f>VLOOKUP(B248,'Multiplier Solutions'!$D$1:$H$2,5,0)</f>
        <v>#N/A</v>
      </c>
      <c r="BA248" s="612" t="e">
        <f>VLOOKUP(B248,GEP!$D$2:$H$5,5,0)</f>
        <v>#N/A</v>
      </c>
      <c r="BB248" s="612" t="e">
        <f>VLOOKUP(B248,Accenture!$D$1:$H$6,5,0)</f>
        <v>#N/A</v>
      </c>
      <c r="BC248" s="612" t="e">
        <f>VLOOKUP(B248,'Endurance International Group'!$D$1:$H$2,5,0)</f>
        <v>#N/A</v>
      </c>
      <c r="BD248" s="612" t="e">
        <f>VLOOKUP(B248,Newgen!$D$1:$H$2,5,0)</f>
        <v>#N/A</v>
      </c>
      <c r="BE248" s="612" t="e">
        <f>VLOOKUP(B248,'3D Incredible'!D248:H248,5,0)</f>
        <v>#N/A</v>
      </c>
      <c r="BF248" s="612" t="e">
        <f>VLOOKUP(B248,'Raja Software Labs'!$D$2:$H$2,5,0)</f>
        <v>#N/A</v>
      </c>
      <c r="BG248" s="612" t="e">
        <f>VLOOKUP(B248,Wipro!$D$1:$H$2,5,0)</f>
        <v>#N/A</v>
      </c>
      <c r="BH248" s="612" t="e">
        <f>VLOOKUP(B248,'Perch Technologies'!$D$2:$H$2,5,0)</f>
        <v>#N/A</v>
      </c>
      <c r="BI248" s="612" t="e">
        <f>VLOOKUP(B248,'Morning Star'!$D$1:$H$6,5,0)</f>
        <v>#N/A</v>
      </c>
      <c r="BJ248" s="612" t="e">
        <f>VLOOKUP(B248,Flexiloans!$D$1:$H$2,5,0)</f>
        <v>#N/A</v>
      </c>
      <c r="BK248" s="612" t="e">
        <f>VLOOKUP(B248,'Thirdware Solutions'!$D$1:$H$2,5,0)</f>
        <v>#N/A</v>
      </c>
      <c r="BL248" s="612" t="e">
        <f>VLOOKUP(B248,Tescom!$D$1:$H$8,5,0)</f>
        <v>#N/A</v>
      </c>
      <c r="BM248" s="612" t="e">
        <f>VLOOKUP(B248,'Cogno AI'!$D$1:$H$2,5,0)</f>
        <v>#N/A</v>
      </c>
      <c r="BN248" s="612" t="e">
        <f>VLOOKUP(B248,'ABM Knowledgeware'!$D$1:$H$2,5,0)</f>
        <v>#N/A</v>
      </c>
      <c r="BO248" s="612" t="e">
        <f>VLOOKUP(B248,'Concerto Software'!$D$1:$H$3,5,0)</f>
        <v>#N/A</v>
      </c>
      <c r="BP248" s="612" t="e">
        <f>VLOOKUP(B248,'My Captain'!$D$1:$H$4,5,0)</f>
        <v>#N/A</v>
      </c>
      <c r="BQ248" s="612" t="e">
        <f>VLOOKUP(B248,'Finoux Solutions'!$D$2:$H$4,5,0)</f>
        <v>#N/A</v>
      </c>
      <c r="BR248" s="612" t="e">
        <f>VLOOKUP(B248,'MITR Learning'!$D$1:$H$2,5,0)</f>
        <v>#N/A</v>
      </c>
      <c r="BS248" s="612" t="e">
        <f>VLOOKUP(B248,Nucsoft!$D$2:$H$6,5,0)</f>
        <v>#N/A</v>
      </c>
      <c r="BT248" s="612" t="e">
        <f>VLOOKUP(B248,'Paras Cadd'!$D$1:$H$2,5,0)</f>
        <v>#N/A</v>
      </c>
      <c r="BU248" s="612" t="e">
        <f>VLOOKUP(B248,'ICICI Securities'!$D$1:$H$2,5,0)</f>
        <v>#N/A</v>
      </c>
      <c r="BV248" s="612" t="e">
        <f>VLOOKUP(B248,'Citius Tech'!$D$2:$H$5,5,0)</f>
        <v>#N/A</v>
      </c>
      <c r="BW248" s="612" t="e">
        <f>VLOOKUP(B248,'Buzzy Brains'!$D$2:$H$2,5,0)</f>
        <v>#N/A</v>
      </c>
      <c r="BX248" s="612" t="e">
        <f>VLOOKUP(B248,'Decimal Point'!$D$2:$H$2,5,0)</f>
        <v>#N/A</v>
      </c>
      <c r="BY248" s="612" t="e">
        <f>VLOOKUP(B248,'Sankey Business Solutions'!$D$2:$H$3,5,0)</f>
        <v>#N/A</v>
      </c>
      <c r="BZ248" s="612" t="e">
        <f>VLOOKUP(B248,'Nangia &amp; Co LLP'!$D$2:$H$2,5,0)</f>
        <v>#N/A</v>
      </c>
      <c r="CA248" s="612" t="e">
        <f>VLOOKUP(B248,'FIS Solutions India Pvt Ltd'!$D$2:$H$2,5,0)</f>
        <v>#N/A</v>
      </c>
      <c r="CB248" s="612" t="e">
        <f>VLOOKUP(B248,'Delta Technology &amp; Management '!$D$2:$H$16,5,0)</f>
        <v>#N/A</v>
      </c>
      <c r="CC248" s="612">
        <f>VLOOKUP(B248,'Espoir Networks'!$D$3:$H$11,5,0)</f>
        <v>408000</v>
      </c>
      <c r="CD248" s="612" t="e">
        <f>VLOOKUP(B248,'Servosys Solution'!$D$3:$H$5,5,0)</f>
        <v>#N/A</v>
      </c>
      <c r="CE248" s="612" t="e">
        <f>VLOOKUP(B248,'Ribbon Communications'!$D$3:$H$4,5,0)</f>
        <v>#N/A</v>
      </c>
      <c r="CF248" s="612">
        <f t="shared" si="10"/>
        <v>1</v>
      </c>
      <c r="CG248" s="129" t="s">
        <v>8185</v>
      </c>
      <c r="CH248" s="129">
        <v>478803593349</v>
      </c>
      <c r="CI248" s="129" t="s">
        <v>134</v>
      </c>
      <c r="CJ248" s="129" t="s">
        <v>11738</v>
      </c>
      <c r="CK248" s="129">
        <v>2016</v>
      </c>
      <c r="CL248" s="129">
        <v>2021</v>
      </c>
      <c r="CM248" s="128" t="s">
        <v>11988</v>
      </c>
      <c r="CN248" s="129">
        <v>333</v>
      </c>
      <c r="CO248" s="133">
        <v>70.31</v>
      </c>
      <c r="CP248" s="129">
        <v>2014</v>
      </c>
      <c r="CQ248" s="129" t="s">
        <v>276</v>
      </c>
      <c r="CR248" s="128" t="s">
        <v>12183</v>
      </c>
      <c r="CS248" s="129">
        <v>457</v>
      </c>
      <c r="CT248" s="133">
        <v>70.31</v>
      </c>
      <c r="CU248" s="129">
        <v>2016</v>
      </c>
      <c r="CV248" s="129" t="s">
        <v>79</v>
      </c>
      <c r="CW248" s="131" t="s">
        <v>81</v>
      </c>
      <c r="CX248" s="131" t="s">
        <v>81</v>
      </c>
      <c r="CY248" s="129" t="s">
        <v>81</v>
      </c>
      <c r="CZ248" s="129" t="s">
        <v>81</v>
      </c>
      <c r="DA248" s="129" t="s">
        <v>81</v>
      </c>
      <c r="DB248" s="129" t="s">
        <v>81</v>
      </c>
      <c r="DC248" s="129" t="s">
        <v>81</v>
      </c>
      <c r="DD248" s="129" t="s">
        <v>81</v>
      </c>
      <c r="DE248" s="129" t="s">
        <v>81</v>
      </c>
      <c r="DF248" s="129">
        <v>0</v>
      </c>
      <c r="DG248" s="134">
        <v>6.46</v>
      </c>
      <c r="DH248" s="134">
        <v>6.3</v>
      </c>
      <c r="DI248" s="134">
        <v>7.04</v>
      </c>
      <c r="DJ248" s="134">
        <v>5.55</v>
      </c>
      <c r="DK248" s="134">
        <v>0</v>
      </c>
      <c r="DL248" s="134">
        <v>6.72</v>
      </c>
      <c r="DM248" s="129">
        <v>39.869999999999997</v>
      </c>
      <c r="DN248" s="129">
        <v>6.63</v>
      </c>
      <c r="DO248" s="129"/>
      <c r="DP248" s="131" t="s">
        <v>82</v>
      </c>
      <c r="DQ248" s="129">
        <v>1</v>
      </c>
      <c r="DR248" s="129">
        <v>1</v>
      </c>
      <c r="DS248" s="129" t="s">
        <v>83</v>
      </c>
      <c r="DT248" s="129" t="s">
        <v>83</v>
      </c>
      <c r="DU248" s="129" t="s">
        <v>83</v>
      </c>
      <c r="DV248" s="129" t="s">
        <v>83</v>
      </c>
      <c r="DW248" s="131" t="s">
        <v>230</v>
      </c>
      <c r="DX248" s="131" t="s">
        <v>84</v>
      </c>
      <c r="DY248" s="131" t="s">
        <v>81</v>
      </c>
      <c r="DZ248" s="131" t="s">
        <v>8188</v>
      </c>
      <c r="EA248" s="131" t="s">
        <v>86</v>
      </c>
      <c r="EB248" s="131" t="s">
        <v>8189</v>
      </c>
      <c r="EC248" s="131" t="s">
        <v>88</v>
      </c>
      <c r="ED248" s="131" t="s">
        <v>89</v>
      </c>
      <c r="EE248" s="131" t="s">
        <v>8190</v>
      </c>
      <c r="EF248" s="131" t="s">
        <v>8191</v>
      </c>
      <c r="EG248" s="131" t="s">
        <v>8192</v>
      </c>
      <c r="EH248" s="131" t="s">
        <v>8193</v>
      </c>
      <c r="EI248" s="131" t="s">
        <v>81</v>
      </c>
      <c r="EJ248" s="135" t="s">
        <v>8194</v>
      </c>
      <c r="EK248" s="135" t="s">
        <v>8195</v>
      </c>
      <c r="EL248" s="135" t="s">
        <v>8196</v>
      </c>
      <c r="EM248" s="135" t="s">
        <v>8197</v>
      </c>
      <c r="EN248" s="131" t="s">
        <v>81</v>
      </c>
    </row>
    <row r="249" spans="1:144" ht="18" thickTop="1" thickBot="1">
      <c r="A249" s="575">
        <f t="shared" si="11"/>
        <v>248</v>
      </c>
      <c r="B249" s="572" t="s">
        <v>8298</v>
      </c>
      <c r="C249" s="600" t="s">
        <v>11810</v>
      </c>
      <c r="D249" s="570" t="s">
        <v>13209</v>
      </c>
      <c r="E249" s="568" t="str">
        <f t="shared" si="9"/>
        <v>Not Placed</v>
      </c>
      <c r="F249" s="570" t="s">
        <v>12495</v>
      </c>
      <c r="G249" s="570" t="s">
        <v>14084</v>
      </c>
      <c r="H249" s="131" t="str">
        <f>VLOOKUP(B249,ETRX1!C:E,3,0)</f>
        <v>Diploma  + Direct Second Year Engineering with live KT</v>
      </c>
      <c r="I249" s="610">
        <v>36374</v>
      </c>
      <c r="J249" s="572">
        <v>21</v>
      </c>
      <c r="K249" s="611" t="s">
        <v>8300</v>
      </c>
      <c r="L249" s="611" t="s">
        <v>3182</v>
      </c>
      <c r="M249" s="611" t="s">
        <v>8301</v>
      </c>
      <c r="N249" s="612" t="s">
        <v>8297</v>
      </c>
      <c r="O249" s="612">
        <v>9969899605</v>
      </c>
      <c r="P249" s="612">
        <v>9969899605</v>
      </c>
      <c r="Q249" s="612" t="e">
        <f>VLOOKUP(B249,'TCS CON'!$D$1:$H$98,5,0)</f>
        <v>#N/A</v>
      </c>
      <c r="R249" s="612" t="e">
        <f>VLOOKUP(B249,LTI!$C$1:$H$46,6,0)</f>
        <v>#N/A</v>
      </c>
      <c r="S249" s="612" t="e">
        <f>VLOOKUP(B249,JARO!$E$2:$I$11,5,0)</f>
        <v>#N/A</v>
      </c>
      <c r="T249" s="612" t="e">
        <f>VLOOKUP(B249,Capgemini!$D$3:$H$78,5,0)</f>
        <v>#N/A</v>
      </c>
      <c r="U249" s="612" t="e">
        <f>VLOOKUP(B249,Carwale!$D$1:$H$4,5,0)</f>
        <v>#N/A</v>
      </c>
      <c r="V249" s="612" t="e">
        <f>VLOOKUP(B249,'Interactive Brokers'!E:I,5,0)</f>
        <v>#N/A</v>
      </c>
      <c r="W249" s="612" t="e">
        <f>VLOOKUP(B249,'REL Jio'!E:I,5,0)</f>
        <v>#N/A</v>
      </c>
      <c r="X249" s="612" t="e">
        <f>VLOOKUP(B249,'Sciative Sol'!E:I,5,0)</f>
        <v>#N/A</v>
      </c>
      <c r="Y249" s="612" t="e">
        <f>VLOOKUP(B249,'Hexaware Tech'!E:I,5,0)</f>
        <v>#N/A</v>
      </c>
      <c r="Z249" s="612" t="e">
        <f>VLOOKUP(B249,Axis!D:H,5,0)</f>
        <v>#N/A</v>
      </c>
      <c r="AA249" s="612" t="e">
        <f>VLOOKUP(B249,Ugam!$D$3:$H$26,5,0)</f>
        <v>#N/A</v>
      </c>
      <c r="AB249" s="612" t="e">
        <f>VLOOKUP(B249,Zeus!F:J,5,0)</f>
        <v>#N/A</v>
      </c>
      <c r="AC249" s="612" t="e">
        <f>VLOOKUP(B249,Montran!F:J,5,0)</f>
        <v>#N/A</v>
      </c>
      <c r="AD249" s="612" t="e">
        <f>VLOOKUP(B249,Endurance!H32:L32,5,0)</f>
        <v>#N/A</v>
      </c>
      <c r="AE249" s="612" t="e">
        <f>VLOOKUP(B249,'Swabhav Techlabs'!$F$1:$J$2,5,0)</f>
        <v>#N/A</v>
      </c>
      <c r="AF249" s="612" t="e">
        <f>VLOOKUP(B249,'Quality Kiosk'!$F$1:$J$18,5,0)</f>
        <v>#N/A</v>
      </c>
      <c r="AG249" s="612" t="e">
        <f>VLOOKUP(B249,'Lemon VB'!$F$1:$J$2,5,0)</f>
        <v>#N/A</v>
      </c>
      <c r="AH249" s="612" t="e">
        <f>VLOOKUP(B249,Gocomet!$E$1:$I$3,5,0)</f>
        <v>#N/A</v>
      </c>
      <c r="AI249" s="612" t="e">
        <f>VLOOKUP(B249,'Ingram Micro'!$E$1:$I$8,5,0)</f>
        <v>#N/A</v>
      </c>
      <c r="AJ249" s="612" t="e">
        <f>VLOOKUP(B249,'DePronto Infotech'!$E$1:$I$2,5,0)</f>
        <v>#N/A</v>
      </c>
      <c r="AK249" s="612" t="e">
        <f>VLOOKUP(B249,'Reliance Retail'!$E$1:$I$4,5,0)</f>
        <v>#N/A</v>
      </c>
      <c r="AL249" s="612" t="e">
        <f>VLOOKUP(B249,'Bright Champs'!$D$1:$H$13,5,0)</f>
        <v>#N/A</v>
      </c>
      <c r="AM249" s="612" t="e">
        <f>VLOOKUP(B249,Neosoft!$E$1:$I$12,5,0)</f>
        <v>#N/A</v>
      </c>
      <c r="AN249" s="612" t="e">
        <f>VLOOKUP(B249,Infosys!$E$1:$I$3,5,0)</f>
        <v>#N/A</v>
      </c>
      <c r="AO249" s="612" t="e">
        <f>VLOOKUP(B249,Cerelabs!$E$1:$I$5,5,0)</f>
        <v>#N/A</v>
      </c>
      <c r="AP249" s="612" t="e">
        <f>VLOOKUP(B249,'Neebal Technologies'!$D$1:$H$2,5,0)</f>
        <v>#N/A</v>
      </c>
      <c r="AQ249" s="612" t="e">
        <f>VLOOKUP(B249,'Vertiv Energy'!$D$1:$H$2,5,0)</f>
        <v>#N/A</v>
      </c>
      <c r="AR249" s="612" t="e">
        <f>VLOOKUP(B249,'Acidaes Solutions (CRMNEXT)'!$D$1:$H$3,5,0)</f>
        <v>#N/A</v>
      </c>
      <c r="AS249" s="612" t="e">
        <f>VLOOKUP(B249,Growisto!$D$1:$H$2,5,0)</f>
        <v>#N/A</v>
      </c>
      <c r="AT249" s="612" t="e">
        <f>VLOOKUP(B249,'9.9 Mediaworx - Digit'!$D$1:$H$2,5,0)</f>
        <v>#N/A</v>
      </c>
      <c r="AU249" s="612" t="e">
        <f>VLOOKUP(B249,'Vistaar systems Pvt Ltd'!$D$2:$H$3,5,0)</f>
        <v>#N/A</v>
      </c>
      <c r="AV249" s="612" t="e">
        <f>VLOOKUP(B249,'Course 5i'!$D$2:$H$11,5,0)</f>
        <v>#N/A</v>
      </c>
      <c r="AW249" s="612" t="e">
        <f>VLOOKUP(B249,'Radiant Appliances &amp; Electronic'!$D$1:$H$13,5,0)</f>
        <v>#N/A</v>
      </c>
      <c r="AX249" s="612" t="e">
        <f>VLOOKUP(B249,'Atos Global'!$D$3:$H$27,5,0)</f>
        <v>#N/A</v>
      </c>
      <c r="AY249" s="612" t="e">
        <f>VLOOKUP(B249,'Saama Technologies'!$D$1:$H$2,5,0)</f>
        <v>#N/A</v>
      </c>
      <c r="AZ249" s="612" t="e">
        <f>VLOOKUP(B249,'Multiplier Solutions'!$D$1:$H$2,5,0)</f>
        <v>#N/A</v>
      </c>
      <c r="BA249" s="612" t="e">
        <f>VLOOKUP(B249,GEP!$D$2:$H$5,5,0)</f>
        <v>#N/A</v>
      </c>
      <c r="BB249" s="612" t="e">
        <f>VLOOKUP(B249,Accenture!$D$1:$H$6,5,0)</f>
        <v>#N/A</v>
      </c>
      <c r="BC249" s="612" t="e">
        <f>VLOOKUP(B249,'Endurance International Group'!$D$1:$H$2,5,0)</f>
        <v>#N/A</v>
      </c>
      <c r="BD249" s="612" t="e">
        <f>VLOOKUP(B249,Newgen!$D$1:$H$2,5,0)</f>
        <v>#N/A</v>
      </c>
      <c r="BE249" s="612" t="e">
        <f>VLOOKUP(B249,'3D Incredible'!D249:H249,5,0)</f>
        <v>#N/A</v>
      </c>
      <c r="BF249" s="612" t="e">
        <f>VLOOKUP(B249,'Raja Software Labs'!$D$2:$H$2,5,0)</f>
        <v>#N/A</v>
      </c>
      <c r="BG249" s="612" t="e">
        <f>VLOOKUP(B249,Wipro!$D$1:$H$2,5,0)</f>
        <v>#N/A</v>
      </c>
      <c r="BH249" s="612" t="e">
        <f>VLOOKUP(B249,'Perch Technologies'!$D$2:$H$2,5,0)</f>
        <v>#N/A</v>
      </c>
      <c r="BI249" s="612" t="e">
        <f>VLOOKUP(B249,'Morning Star'!$D$1:$H$6,5,0)</f>
        <v>#N/A</v>
      </c>
      <c r="BJ249" s="612" t="e">
        <f>VLOOKUP(B249,Flexiloans!$D$1:$H$2,5,0)</f>
        <v>#N/A</v>
      </c>
      <c r="BK249" s="612" t="e">
        <f>VLOOKUP(B249,'Thirdware Solutions'!$D$1:$H$2,5,0)</f>
        <v>#N/A</v>
      </c>
      <c r="BL249" s="612" t="e">
        <f>VLOOKUP(B249,Tescom!$D$1:$H$8,5,0)</f>
        <v>#N/A</v>
      </c>
      <c r="BM249" s="612" t="e">
        <f>VLOOKUP(B249,'Cogno AI'!$D$1:$H$2,5,0)</f>
        <v>#N/A</v>
      </c>
      <c r="BN249" s="612" t="e">
        <f>VLOOKUP(B249,'ABM Knowledgeware'!$D$1:$H$2,5,0)</f>
        <v>#N/A</v>
      </c>
      <c r="BO249" s="612" t="e">
        <f>VLOOKUP(B249,'Concerto Software'!$D$1:$H$3,5,0)</f>
        <v>#N/A</v>
      </c>
      <c r="BP249" s="612" t="e">
        <f>VLOOKUP(B249,'My Captain'!$D$1:$H$4,5,0)</f>
        <v>#N/A</v>
      </c>
      <c r="BQ249" s="612" t="e">
        <f>VLOOKUP(B249,'Finoux Solutions'!$D$2:$H$4,5,0)</f>
        <v>#N/A</v>
      </c>
      <c r="BR249" s="612" t="e">
        <f>VLOOKUP(B249,'MITR Learning'!$D$1:$H$2,5,0)</f>
        <v>#N/A</v>
      </c>
      <c r="BS249" s="612" t="e">
        <f>VLOOKUP(B249,Nucsoft!$D$2:$H$6,5,0)</f>
        <v>#N/A</v>
      </c>
      <c r="BT249" s="612" t="e">
        <f>VLOOKUP(B249,'Paras Cadd'!$D$1:$H$2,5,0)</f>
        <v>#N/A</v>
      </c>
      <c r="BU249" s="612" t="e">
        <f>VLOOKUP(B249,'ICICI Securities'!$D$1:$H$2,5,0)</f>
        <v>#N/A</v>
      </c>
      <c r="BV249" s="612" t="e">
        <f>VLOOKUP(B249,'Citius Tech'!$D$2:$H$5,5,0)</f>
        <v>#N/A</v>
      </c>
      <c r="BW249" s="612" t="e">
        <f>VLOOKUP(B249,'Buzzy Brains'!$D$2:$H$2,5,0)</f>
        <v>#N/A</v>
      </c>
      <c r="BX249" s="612" t="e">
        <f>VLOOKUP(B249,'Decimal Point'!$D$2:$H$2,5,0)</f>
        <v>#N/A</v>
      </c>
      <c r="BY249" s="612" t="e">
        <f>VLOOKUP(B249,'Sankey Business Solutions'!$D$2:$H$3,5,0)</f>
        <v>#N/A</v>
      </c>
      <c r="BZ249" s="612" t="e">
        <f>VLOOKUP(B249,'Nangia &amp; Co LLP'!$D$2:$H$2,5,0)</f>
        <v>#N/A</v>
      </c>
      <c r="CA249" s="612" t="e">
        <f>VLOOKUP(B249,'FIS Solutions India Pvt Ltd'!$D$2:$H$2,5,0)</f>
        <v>#N/A</v>
      </c>
      <c r="CB249" s="612" t="e">
        <f>VLOOKUP(B249,'Delta Technology &amp; Management '!$D$2:$H$16,5,0)</f>
        <v>#N/A</v>
      </c>
      <c r="CC249" s="612" t="e">
        <f>VLOOKUP(B249,'Espoir Networks'!$D$3:$H$11,5,0)</f>
        <v>#N/A</v>
      </c>
      <c r="CD249" s="612" t="e">
        <f>VLOOKUP(B249,'Servosys Solution'!$D$3:$H$5,5,0)</f>
        <v>#N/A</v>
      </c>
      <c r="CE249" s="612" t="e">
        <f>VLOOKUP(B249,'Ribbon Communications'!$D$3:$H$4,5,0)</f>
        <v>#N/A</v>
      </c>
      <c r="CF249" s="612">
        <f t="shared" si="10"/>
        <v>0</v>
      </c>
      <c r="CG249" s="129" t="s">
        <v>8302</v>
      </c>
      <c r="CH249" s="129" t="s">
        <v>8303</v>
      </c>
      <c r="CI249" s="129" t="s">
        <v>8304</v>
      </c>
      <c r="CJ249" s="129" t="s">
        <v>11741</v>
      </c>
      <c r="CK249" s="132">
        <v>43282</v>
      </c>
      <c r="CL249" s="129">
        <v>2021</v>
      </c>
      <c r="CM249" s="128" t="s">
        <v>2740</v>
      </c>
      <c r="CN249" s="129">
        <v>347</v>
      </c>
      <c r="CO249" s="133">
        <v>69.400000000000006</v>
      </c>
      <c r="CP249" s="129">
        <v>2014</v>
      </c>
      <c r="CQ249" s="129" t="s">
        <v>79</v>
      </c>
      <c r="CR249" s="128" t="s">
        <v>295</v>
      </c>
      <c r="CS249" s="129" t="s">
        <v>81</v>
      </c>
      <c r="CT249" s="133" t="s">
        <v>81</v>
      </c>
      <c r="CU249" s="129" t="s">
        <v>81</v>
      </c>
      <c r="CV249" s="129" t="s">
        <v>109</v>
      </c>
      <c r="CW249" s="131" t="s">
        <v>8306</v>
      </c>
      <c r="CX249" s="131" t="s">
        <v>79</v>
      </c>
      <c r="CY249" s="129">
        <v>726</v>
      </c>
      <c r="CZ249" s="129">
        <v>76.349999999999994</v>
      </c>
      <c r="DA249" s="129">
        <v>2018</v>
      </c>
      <c r="DB249" s="129" t="s">
        <v>112</v>
      </c>
      <c r="DC249" s="129" t="s">
        <v>113</v>
      </c>
      <c r="DD249" s="129">
        <v>67.77</v>
      </c>
      <c r="DE249" s="129">
        <v>67.2</v>
      </c>
      <c r="DF249" s="129">
        <v>6</v>
      </c>
      <c r="DG249" s="131" t="s">
        <v>81</v>
      </c>
      <c r="DH249" s="131" t="s">
        <v>81</v>
      </c>
      <c r="DI249" s="134">
        <v>5.8</v>
      </c>
      <c r="DJ249" s="134">
        <v>5.03</v>
      </c>
      <c r="DK249" s="134">
        <v>0</v>
      </c>
      <c r="DL249" s="131"/>
      <c r="DM249" s="129">
        <v>10.83</v>
      </c>
      <c r="DN249" s="129">
        <v>3.16</v>
      </c>
      <c r="DO249" s="129"/>
      <c r="DP249" s="131" t="s">
        <v>114</v>
      </c>
      <c r="DQ249" s="129">
        <v>1</v>
      </c>
      <c r="DR249" s="129">
        <v>5</v>
      </c>
      <c r="DS249" s="129" t="s">
        <v>83</v>
      </c>
      <c r="DT249" s="129" t="s">
        <v>83</v>
      </c>
      <c r="DU249" s="129" t="s">
        <v>83</v>
      </c>
      <c r="DV249" s="129" t="s">
        <v>83</v>
      </c>
      <c r="DW249" s="131" t="s">
        <v>83</v>
      </c>
      <c r="DX249" s="131" t="s">
        <v>84</v>
      </c>
      <c r="DY249" s="131" t="s">
        <v>81</v>
      </c>
      <c r="DZ249" s="131" t="s">
        <v>8307</v>
      </c>
      <c r="EA249" s="131" t="s">
        <v>8308</v>
      </c>
      <c r="EB249" s="131" t="s">
        <v>8309</v>
      </c>
      <c r="EC249" s="131" t="s">
        <v>781</v>
      </c>
      <c r="ED249" s="131" t="s">
        <v>89</v>
      </c>
      <c r="EE249" s="131" t="s">
        <v>8310</v>
      </c>
      <c r="EF249" s="131" t="s">
        <v>8311</v>
      </c>
      <c r="EG249" s="131" t="s">
        <v>8312</v>
      </c>
      <c r="EH249" s="131" t="s">
        <v>8313</v>
      </c>
      <c r="EI249" s="131" t="s">
        <v>8314</v>
      </c>
      <c r="EJ249" s="135" t="s">
        <v>8315</v>
      </c>
      <c r="EK249" s="135" t="s">
        <v>8316</v>
      </c>
      <c r="EL249" s="135" t="s">
        <v>8317</v>
      </c>
      <c r="EM249" s="135" t="s">
        <v>8318</v>
      </c>
      <c r="EN249" s="131" t="s">
        <v>81</v>
      </c>
    </row>
    <row r="250" spans="1:144" ht="18" thickTop="1" thickBot="1">
      <c r="A250" s="575">
        <f t="shared" si="11"/>
        <v>249</v>
      </c>
      <c r="B250" s="572" t="s">
        <v>9076</v>
      </c>
      <c r="C250" s="600" t="s">
        <v>9077</v>
      </c>
      <c r="D250" s="570" t="s">
        <v>13208</v>
      </c>
      <c r="E250" s="568" t="str">
        <f t="shared" si="9"/>
        <v>Not Placed</v>
      </c>
      <c r="F250" s="570" t="s">
        <v>12495</v>
      </c>
      <c r="G250" s="570" t="s">
        <v>14084</v>
      </c>
      <c r="H250" s="131" t="str">
        <f>VLOOKUP(B250,ETRX1!C:E,3,0)</f>
        <v>12th + Engineering without live KT</v>
      </c>
      <c r="I250" s="610" t="s">
        <v>9078</v>
      </c>
      <c r="J250" s="572">
        <v>22</v>
      </c>
      <c r="K250" s="611" t="s">
        <v>9079</v>
      </c>
      <c r="L250" s="611" t="s">
        <v>591</v>
      </c>
      <c r="M250" s="611" t="s">
        <v>9080</v>
      </c>
      <c r="N250" s="612" t="s">
        <v>9075</v>
      </c>
      <c r="O250" s="612">
        <v>9833639304</v>
      </c>
      <c r="P250" s="612">
        <v>8291074005</v>
      </c>
      <c r="Q250" s="612" t="e">
        <f>VLOOKUP(B250,'TCS CON'!$D$1:$H$98,5,0)</f>
        <v>#N/A</v>
      </c>
      <c r="R250" s="612" t="e">
        <f>VLOOKUP(B250,LTI!$C$1:$H$46,6,0)</f>
        <v>#N/A</v>
      </c>
      <c r="S250" s="612" t="e">
        <f>VLOOKUP(B250,JARO!$E$2:$I$11,5,0)</f>
        <v>#N/A</v>
      </c>
      <c r="T250" s="612" t="e">
        <f>VLOOKUP(B250,Capgemini!$D$3:$H$78,5,0)</f>
        <v>#N/A</v>
      </c>
      <c r="U250" s="612" t="e">
        <f>VLOOKUP(B250,Carwale!$D$1:$H$4,5,0)</f>
        <v>#N/A</v>
      </c>
      <c r="V250" s="612" t="e">
        <f>VLOOKUP(B250,'Interactive Brokers'!E:I,5,0)</f>
        <v>#N/A</v>
      </c>
      <c r="W250" s="612" t="e">
        <f>VLOOKUP(B250,'REL Jio'!E:I,5,0)</f>
        <v>#N/A</v>
      </c>
      <c r="X250" s="612" t="e">
        <f>VLOOKUP(B250,'Sciative Sol'!E:I,5,0)</f>
        <v>#N/A</v>
      </c>
      <c r="Y250" s="612" t="e">
        <f>VLOOKUP(B250,'Hexaware Tech'!E:I,5,0)</f>
        <v>#N/A</v>
      </c>
      <c r="Z250" s="612" t="e">
        <f>VLOOKUP(B250,Axis!D:H,5,0)</f>
        <v>#N/A</v>
      </c>
      <c r="AA250" s="612" t="e">
        <f>VLOOKUP(B250,Ugam!$D$3:$H$26,5,0)</f>
        <v>#N/A</v>
      </c>
      <c r="AB250" s="612" t="e">
        <f>VLOOKUP(B250,Zeus!F:J,5,0)</f>
        <v>#N/A</v>
      </c>
      <c r="AC250" s="612" t="e">
        <f>VLOOKUP(B250,Montran!F:J,5,0)</f>
        <v>#N/A</v>
      </c>
      <c r="AD250" s="612" t="e">
        <f>VLOOKUP(B250,Endurance!H33:L33,5,0)</f>
        <v>#N/A</v>
      </c>
      <c r="AE250" s="612" t="e">
        <f>VLOOKUP(B250,'Swabhav Techlabs'!$F$1:$J$2,5,0)</f>
        <v>#N/A</v>
      </c>
      <c r="AF250" s="612" t="e">
        <f>VLOOKUP(B250,'Quality Kiosk'!$F$1:$J$18,5,0)</f>
        <v>#N/A</v>
      </c>
      <c r="AG250" s="612" t="e">
        <f>VLOOKUP(B250,'Lemon VB'!$F$1:$J$2,5,0)</f>
        <v>#N/A</v>
      </c>
      <c r="AH250" s="612" t="e">
        <f>VLOOKUP(B250,Gocomet!$E$1:$I$3,5,0)</f>
        <v>#N/A</v>
      </c>
      <c r="AI250" s="612" t="e">
        <f>VLOOKUP(B250,'Ingram Micro'!$E$1:$I$8,5,0)</f>
        <v>#N/A</v>
      </c>
      <c r="AJ250" s="612" t="e">
        <f>VLOOKUP(B250,'DePronto Infotech'!$E$1:$I$2,5,0)</f>
        <v>#N/A</v>
      </c>
      <c r="AK250" s="612" t="e">
        <f>VLOOKUP(B250,'Reliance Retail'!$E$1:$I$4,5,0)</f>
        <v>#N/A</v>
      </c>
      <c r="AL250" s="612" t="e">
        <f>VLOOKUP(B250,'Bright Champs'!$D$1:$H$13,5,0)</f>
        <v>#N/A</v>
      </c>
      <c r="AM250" s="612" t="e">
        <f>VLOOKUP(B250,Neosoft!$E$1:$I$12,5,0)</f>
        <v>#N/A</v>
      </c>
      <c r="AN250" s="612" t="e">
        <f>VLOOKUP(B250,Infosys!$E$1:$I$3,5,0)</f>
        <v>#N/A</v>
      </c>
      <c r="AO250" s="612" t="e">
        <f>VLOOKUP(B250,Cerelabs!$E$1:$I$5,5,0)</f>
        <v>#N/A</v>
      </c>
      <c r="AP250" s="612" t="e">
        <f>VLOOKUP(B250,'Neebal Technologies'!$D$1:$H$2,5,0)</f>
        <v>#N/A</v>
      </c>
      <c r="AQ250" s="612" t="e">
        <f>VLOOKUP(B250,'Vertiv Energy'!$D$1:$H$2,5,0)</f>
        <v>#N/A</v>
      </c>
      <c r="AR250" s="612" t="e">
        <f>VLOOKUP(B250,'Acidaes Solutions (CRMNEXT)'!$D$1:$H$3,5,0)</f>
        <v>#N/A</v>
      </c>
      <c r="AS250" s="612" t="e">
        <f>VLOOKUP(B250,Growisto!$D$1:$H$2,5,0)</f>
        <v>#N/A</v>
      </c>
      <c r="AT250" s="612" t="e">
        <f>VLOOKUP(B250,'9.9 Mediaworx - Digit'!$D$1:$H$2,5,0)</f>
        <v>#N/A</v>
      </c>
      <c r="AU250" s="612" t="e">
        <f>VLOOKUP(B250,'Vistaar systems Pvt Ltd'!$D$2:$H$3,5,0)</f>
        <v>#N/A</v>
      </c>
      <c r="AV250" s="612" t="e">
        <f>VLOOKUP(B250,'Course 5i'!$D$2:$H$11,5,0)</f>
        <v>#N/A</v>
      </c>
      <c r="AW250" s="612" t="e">
        <f>VLOOKUP(B250,'Radiant Appliances &amp; Electronic'!$D$1:$H$13,5,0)</f>
        <v>#N/A</v>
      </c>
      <c r="AX250" s="612" t="e">
        <f>VLOOKUP(B250,'Atos Global'!$D$3:$H$27,5,0)</f>
        <v>#N/A</v>
      </c>
      <c r="AY250" s="612" t="e">
        <f>VLOOKUP(B250,'Saama Technologies'!$D$1:$H$2,5,0)</f>
        <v>#N/A</v>
      </c>
      <c r="AZ250" s="612" t="e">
        <f>VLOOKUP(B250,'Multiplier Solutions'!$D$1:$H$2,5,0)</f>
        <v>#N/A</v>
      </c>
      <c r="BA250" s="612" t="e">
        <f>VLOOKUP(B250,GEP!$D$2:$H$5,5,0)</f>
        <v>#N/A</v>
      </c>
      <c r="BB250" s="612" t="e">
        <f>VLOOKUP(B250,Accenture!$D$1:$H$6,5,0)</f>
        <v>#N/A</v>
      </c>
      <c r="BC250" s="612" t="e">
        <f>VLOOKUP(B250,'Endurance International Group'!$D$1:$H$2,5,0)</f>
        <v>#N/A</v>
      </c>
      <c r="BD250" s="612" t="e">
        <f>VLOOKUP(B250,Newgen!$D$1:$H$2,5,0)</f>
        <v>#N/A</v>
      </c>
      <c r="BE250" s="612" t="e">
        <f>VLOOKUP(B250,'3D Incredible'!D250:H250,5,0)</f>
        <v>#N/A</v>
      </c>
      <c r="BF250" s="612" t="e">
        <f>VLOOKUP(B250,'Raja Software Labs'!$D$2:$H$2,5,0)</f>
        <v>#N/A</v>
      </c>
      <c r="BG250" s="612" t="e">
        <f>VLOOKUP(B250,Wipro!$D$1:$H$2,5,0)</f>
        <v>#N/A</v>
      </c>
      <c r="BH250" s="612" t="e">
        <f>VLOOKUP(B250,'Perch Technologies'!$D$2:$H$2,5,0)</f>
        <v>#N/A</v>
      </c>
      <c r="BI250" s="612" t="e">
        <f>VLOOKUP(B250,'Morning Star'!$D$1:$H$6,5,0)</f>
        <v>#N/A</v>
      </c>
      <c r="BJ250" s="612" t="e">
        <f>VLOOKUP(B250,Flexiloans!$D$1:$H$2,5,0)</f>
        <v>#N/A</v>
      </c>
      <c r="BK250" s="612" t="e">
        <f>VLOOKUP(B250,'Thirdware Solutions'!$D$1:$H$2,5,0)</f>
        <v>#N/A</v>
      </c>
      <c r="BL250" s="612" t="e">
        <f>VLOOKUP(B250,Tescom!$D$1:$H$8,5,0)</f>
        <v>#N/A</v>
      </c>
      <c r="BM250" s="612" t="e">
        <f>VLOOKUP(B250,'Cogno AI'!$D$1:$H$2,5,0)</f>
        <v>#N/A</v>
      </c>
      <c r="BN250" s="612" t="e">
        <f>VLOOKUP(B250,'ABM Knowledgeware'!$D$1:$H$2,5,0)</f>
        <v>#N/A</v>
      </c>
      <c r="BO250" s="612" t="e">
        <f>VLOOKUP(B250,'Concerto Software'!$D$1:$H$3,5,0)</f>
        <v>#N/A</v>
      </c>
      <c r="BP250" s="612" t="e">
        <f>VLOOKUP(B250,'My Captain'!$D$1:$H$4,5,0)</f>
        <v>#N/A</v>
      </c>
      <c r="BQ250" s="612" t="e">
        <f>VLOOKUP(B250,'Finoux Solutions'!$D$2:$H$4,5,0)</f>
        <v>#N/A</v>
      </c>
      <c r="BR250" s="612" t="e">
        <f>VLOOKUP(B250,'MITR Learning'!$D$1:$H$2,5,0)</f>
        <v>#N/A</v>
      </c>
      <c r="BS250" s="612" t="e">
        <f>VLOOKUP(B250,Nucsoft!$D$2:$H$6,5,0)</f>
        <v>#N/A</v>
      </c>
      <c r="BT250" s="612" t="e">
        <f>VLOOKUP(B250,'Paras Cadd'!$D$1:$H$2,5,0)</f>
        <v>#N/A</v>
      </c>
      <c r="BU250" s="612" t="e">
        <f>VLOOKUP(B250,'ICICI Securities'!$D$1:$H$2,5,0)</f>
        <v>#N/A</v>
      </c>
      <c r="BV250" s="612" t="e">
        <f>VLOOKUP(B250,'Citius Tech'!$D$2:$H$5,5,0)</f>
        <v>#N/A</v>
      </c>
      <c r="BW250" s="612" t="e">
        <f>VLOOKUP(B250,'Buzzy Brains'!$D$2:$H$2,5,0)</f>
        <v>#N/A</v>
      </c>
      <c r="BX250" s="612" t="e">
        <f>VLOOKUP(B250,'Decimal Point'!$D$2:$H$2,5,0)</f>
        <v>#N/A</v>
      </c>
      <c r="BY250" s="612" t="e">
        <f>VLOOKUP(B250,'Sankey Business Solutions'!$D$2:$H$3,5,0)</f>
        <v>#N/A</v>
      </c>
      <c r="BZ250" s="612" t="e">
        <f>VLOOKUP(B250,'Nangia &amp; Co LLP'!$D$2:$H$2,5,0)</f>
        <v>#N/A</v>
      </c>
      <c r="CA250" s="612" t="e">
        <f>VLOOKUP(B250,'FIS Solutions India Pvt Ltd'!$D$2:$H$2,5,0)</f>
        <v>#N/A</v>
      </c>
      <c r="CB250" s="612" t="e">
        <f>VLOOKUP(B250,'Delta Technology &amp; Management '!$D$2:$H$16,5,0)</f>
        <v>#N/A</v>
      </c>
      <c r="CC250" s="612" t="e">
        <f>VLOOKUP(B250,'Espoir Networks'!$D$3:$H$11,5,0)</f>
        <v>#N/A</v>
      </c>
      <c r="CD250" s="612" t="e">
        <f>VLOOKUP(B250,'Servosys Solution'!$D$3:$H$5,5,0)</f>
        <v>#N/A</v>
      </c>
      <c r="CE250" s="612" t="e">
        <f>VLOOKUP(B250,'Ribbon Communications'!$D$3:$H$4,5,0)</f>
        <v>#N/A</v>
      </c>
      <c r="CF250" s="612">
        <f t="shared" si="10"/>
        <v>0</v>
      </c>
      <c r="CG250" s="129" t="s">
        <v>9081</v>
      </c>
      <c r="CH250" s="129">
        <v>949800617780</v>
      </c>
      <c r="CI250" s="129" t="s">
        <v>9082</v>
      </c>
      <c r="CJ250" s="129" t="s">
        <v>11739</v>
      </c>
      <c r="CK250" s="132">
        <v>42917</v>
      </c>
      <c r="CL250" s="129">
        <v>2021</v>
      </c>
      <c r="CM250" s="128" t="s">
        <v>11989</v>
      </c>
      <c r="CN250" s="129">
        <v>475</v>
      </c>
      <c r="CO250" s="133">
        <v>95</v>
      </c>
      <c r="CP250" s="129">
        <v>2015</v>
      </c>
      <c r="CQ250" s="129" t="s">
        <v>79</v>
      </c>
      <c r="CR250" s="128" t="s">
        <v>5798</v>
      </c>
      <c r="CS250" s="129">
        <v>473</v>
      </c>
      <c r="CT250" s="133">
        <v>72.77</v>
      </c>
      <c r="CU250" s="129">
        <v>2017</v>
      </c>
      <c r="CV250" s="129" t="s">
        <v>79</v>
      </c>
      <c r="CW250" s="131" t="s">
        <v>81</v>
      </c>
      <c r="CX250" s="131" t="s">
        <v>81</v>
      </c>
      <c r="CY250" s="129" t="s">
        <v>81</v>
      </c>
      <c r="CZ250" s="129" t="s">
        <v>81</v>
      </c>
      <c r="DA250" s="129" t="s">
        <v>81</v>
      </c>
      <c r="DB250" s="129" t="s">
        <v>81</v>
      </c>
      <c r="DC250" s="129" t="s">
        <v>81</v>
      </c>
      <c r="DD250" s="129" t="s">
        <v>81</v>
      </c>
      <c r="DE250" s="129" t="s">
        <v>81</v>
      </c>
      <c r="DF250" s="129">
        <v>0</v>
      </c>
      <c r="DG250" s="134">
        <v>7.94</v>
      </c>
      <c r="DH250" s="134">
        <v>7.69</v>
      </c>
      <c r="DI250" s="134">
        <v>7.77</v>
      </c>
      <c r="DJ250" s="134">
        <v>7.54</v>
      </c>
      <c r="DK250" s="134">
        <v>6.96</v>
      </c>
      <c r="DL250" s="131"/>
      <c r="DM250" s="129">
        <v>37.9</v>
      </c>
      <c r="DN250" s="129">
        <v>7.58</v>
      </c>
      <c r="DO250" s="129"/>
      <c r="DP250" s="131" t="s">
        <v>138</v>
      </c>
      <c r="DQ250" s="129">
        <v>0</v>
      </c>
      <c r="DR250" s="129">
        <v>0</v>
      </c>
      <c r="DS250" s="129" t="s">
        <v>83</v>
      </c>
      <c r="DT250" s="129" t="s">
        <v>83</v>
      </c>
      <c r="DU250" s="129" t="s">
        <v>83</v>
      </c>
      <c r="DV250" s="129" t="s">
        <v>83</v>
      </c>
      <c r="DW250" s="131" t="s">
        <v>83</v>
      </c>
      <c r="DX250" s="131" t="s">
        <v>84</v>
      </c>
      <c r="DY250" s="131" t="s">
        <v>81</v>
      </c>
      <c r="DZ250" s="131" t="s">
        <v>9085</v>
      </c>
      <c r="EA250" s="131" t="s">
        <v>9086</v>
      </c>
      <c r="EB250" s="131" t="s">
        <v>9087</v>
      </c>
      <c r="EC250" s="131" t="s">
        <v>9088</v>
      </c>
      <c r="ED250" s="131" t="s">
        <v>89</v>
      </c>
      <c r="EE250" s="131" t="s">
        <v>9089</v>
      </c>
      <c r="EF250" s="131" t="s">
        <v>9090</v>
      </c>
      <c r="EG250" s="131" t="s">
        <v>9091</v>
      </c>
      <c r="EH250" s="131" t="s">
        <v>9092</v>
      </c>
      <c r="EI250" s="131" t="s">
        <v>9093</v>
      </c>
      <c r="EJ250" s="135" t="s">
        <v>9094</v>
      </c>
      <c r="EK250" s="135" t="s">
        <v>9095</v>
      </c>
      <c r="EL250" s="131" t="s">
        <v>81</v>
      </c>
      <c r="EM250" s="135" t="s">
        <v>9096</v>
      </c>
      <c r="EN250" s="131" t="s">
        <v>81</v>
      </c>
    </row>
    <row r="251" spans="1:144" ht="18" thickTop="1" thickBot="1">
      <c r="A251" s="575">
        <f t="shared" si="11"/>
        <v>250</v>
      </c>
      <c r="B251" s="572" t="s">
        <v>9941</v>
      </c>
      <c r="C251" s="600" t="s">
        <v>9942</v>
      </c>
      <c r="D251" s="570" t="s">
        <v>13209</v>
      </c>
      <c r="E251" s="568" t="str">
        <f t="shared" si="9"/>
        <v>Placed</v>
      </c>
      <c r="F251" s="570" t="s">
        <v>12495</v>
      </c>
      <c r="G251" s="570" t="s">
        <v>14084</v>
      </c>
      <c r="H251" s="131" t="str">
        <f>VLOOKUP(B251,ETRX1!C:E,3,0)</f>
        <v>12th + Engineering without live KT</v>
      </c>
      <c r="I251" s="610">
        <v>36198</v>
      </c>
      <c r="J251" s="572">
        <v>21</v>
      </c>
      <c r="K251" s="611" t="s">
        <v>9943</v>
      </c>
      <c r="L251" s="611" t="s">
        <v>591</v>
      </c>
      <c r="M251" s="611" t="s">
        <v>9944</v>
      </c>
      <c r="N251" s="612" t="s">
        <v>9940</v>
      </c>
      <c r="O251" s="612">
        <v>9004615625</v>
      </c>
      <c r="P251" s="612">
        <v>9619128394</v>
      </c>
      <c r="Q251" s="612" t="e">
        <f>VLOOKUP(B251,'TCS CON'!$D$1:$H$98,5,0)</f>
        <v>#N/A</v>
      </c>
      <c r="R251" s="612" t="e">
        <f>VLOOKUP(B251,LTI!$C$1:$H$46,6,0)</f>
        <v>#N/A</v>
      </c>
      <c r="S251" s="612" t="e">
        <f>VLOOKUP(B251,JARO!$E$2:$I$11,5,0)</f>
        <v>#N/A</v>
      </c>
      <c r="T251" s="612" t="e">
        <f>VLOOKUP(B251,Capgemini!$D$3:$H$78,5,0)</f>
        <v>#N/A</v>
      </c>
      <c r="U251" s="612" t="e">
        <f>VLOOKUP(B251,Carwale!$D$1:$H$4,5,0)</f>
        <v>#N/A</v>
      </c>
      <c r="V251" s="612" t="e">
        <f>VLOOKUP(B251,'Interactive Brokers'!E:I,5,0)</f>
        <v>#N/A</v>
      </c>
      <c r="W251" s="612" t="e">
        <f>VLOOKUP(B251,'REL Jio'!E:I,5,0)</f>
        <v>#N/A</v>
      </c>
      <c r="X251" s="612" t="e">
        <f>VLOOKUP(B251,'Sciative Sol'!E:I,5,0)</f>
        <v>#N/A</v>
      </c>
      <c r="Y251" s="612" t="e">
        <f>VLOOKUP(B251,'Hexaware Tech'!E:I,5,0)</f>
        <v>#N/A</v>
      </c>
      <c r="Z251" s="612" t="e">
        <f>VLOOKUP(B251,Axis!D:H,5,0)</f>
        <v>#N/A</v>
      </c>
      <c r="AA251" s="612" t="e">
        <f>VLOOKUP(B251,Ugam!$D$3:$H$26,5,0)</f>
        <v>#N/A</v>
      </c>
      <c r="AB251" s="612" t="e">
        <f>VLOOKUP(B251,Zeus!F:J,5,0)</f>
        <v>#N/A</v>
      </c>
      <c r="AC251" s="612" t="e">
        <f>VLOOKUP(B251,Montran!F:J,5,0)</f>
        <v>#N/A</v>
      </c>
      <c r="AD251" s="612" t="e">
        <f>VLOOKUP(B251,Endurance!H34:L34,5,0)</f>
        <v>#N/A</v>
      </c>
      <c r="AE251" s="612" t="e">
        <f>VLOOKUP(B251,'Swabhav Techlabs'!$F$1:$J$2,5,0)</f>
        <v>#N/A</v>
      </c>
      <c r="AF251" s="612" t="e">
        <f>VLOOKUP(B251,'Quality Kiosk'!$F$1:$J$18,5,0)</f>
        <v>#N/A</v>
      </c>
      <c r="AG251" s="612" t="e">
        <f>VLOOKUP(B251,'Lemon VB'!$F$1:$J$2,5,0)</f>
        <v>#N/A</v>
      </c>
      <c r="AH251" s="612" t="e">
        <f>VLOOKUP(B251,Gocomet!$E$1:$I$3,5,0)</f>
        <v>#N/A</v>
      </c>
      <c r="AI251" s="612" t="e">
        <f>VLOOKUP(B251,'Ingram Micro'!$E$1:$I$8,5,0)</f>
        <v>#N/A</v>
      </c>
      <c r="AJ251" s="612" t="e">
        <f>VLOOKUP(B251,'DePronto Infotech'!$E$1:$I$2,5,0)</f>
        <v>#N/A</v>
      </c>
      <c r="AK251" s="612" t="e">
        <f>VLOOKUP(B251,'Reliance Retail'!$E$1:$I$4,5,0)</f>
        <v>#N/A</v>
      </c>
      <c r="AL251" s="612" t="e">
        <f>VLOOKUP(B251,'Bright Champs'!$D$1:$H$13,5,0)</f>
        <v>#N/A</v>
      </c>
      <c r="AM251" s="612" t="e">
        <f>VLOOKUP(B251,Neosoft!$E$1:$I$12,5,0)</f>
        <v>#N/A</v>
      </c>
      <c r="AN251" s="612" t="e">
        <f>VLOOKUP(B251,Infosys!$E$1:$I$3,5,0)</f>
        <v>#N/A</v>
      </c>
      <c r="AO251" s="612" t="e">
        <f>VLOOKUP(B251,Cerelabs!$E$1:$I$5,5,0)</f>
        <v>#N/A</v>
      </c>
      <c r="AP251" s="612" t="e">
        <f>VLOOKUP(B251,'Neebal Technologies'!$D$1:$H$2,5,0)</f>
        <v>#N/A</v>
      </c>
      <c r="AQ251" s="612" t="e">
        <f>VLOOKUP(B251,'Vertiv Energy'!$D$1:$H$2,5,0)</f>
        <v>#N/A</v>
      </c>
      <c r="AR251" s="612" t="e">
        <f>VLOOKUP(B251,'Acidaes Solutions (CRMNEXT)'!$D$1:$H$3,5,0)</f>
        <v>#N/A</v>
      </c>
      <c r="AS251" s="612" t="e">
        <f>VLOOKUP(B251,Growisto!$D$1:$H$2,5,0)</f>
        <v>#N/A</v>
      </c>
      <c r="AT251" s="612" t="e">
        <f>VLOOKUP(B251,'9.9 Mediaworx - Digit'!$D$1:$H$2,5,0)</f>
        <v>#N/A</v>
      </c>
      <c r="AU251" s="612" t="e">
        <f>VLOOKUP(B251,'Vistaar systems Pvt Ltd'!$D$2:$H$3,5,0)</f>
        <v>#N/A</v>
      </c>
      <c r="AV251" s="612" t="e">
        <f>VLOOKUP(B251,'Course 5i'!$D$2:$H$11,5,0)</f>
        <v>#N/A</v>
      </c>
      <c r="AW251" s="612" t="e">
        <f>VLOOKUP(B251,'Radiant Appliances &amp; Electronic'!$D$1:$H$13,5,0)</f>
        <v>#N/A</v>
      </c>
      <c r="AX251" s="612" t="e">
        <f>VLOOKUP(B251,'Atos Global'!$D$3:$H$27,5,0)</f>
        <v>#N/A</v>
      </c>
      <c r="AY251" s="612" t="e">
        <f>VLOOKUP(B251,'Saama Technologies'!$D$1:$H$2,5,0)</f>
        <v>#N/A</v>
      </c>
      <c r="AZ251" s="612" t="e">
        <f>VLOOKUP(B251,'Multiplier Solutions'!$D$1:$H$2,5,0)</f>
        <v>#N/A</v>
      </c>
      <c r="BA251" s="612" t="e">
        <f>VLOOKUP(B251,GEP!$D$2:$H$5,5,0)</f>
        <v>#N/A</v>
      </c>
      <c r="BB251" s="612" t="e">
        <f>VLOOKUP(B251,Accenture!$D$1:$H$6,5,0)</f>
        <v>#N/A</v>
      </c>
      <c r="BC251" s="612" t="e">
        <f>VLOOKUP(B251,'Endurance International Group'!$D$1:$H$2,5,0)</f>
        <v>#N/A</v>
      </c>
      <c r="BD251" s="612" t="e">
        <f>VLOOKUP(B251,Newgen!$D$1:$H$2,5,0)</f>
        <v>#N/A</v>
      </c>
      <c r="BE251" s="612" t="e">
        <f>VLOOKUP(B251,'3D Incredible'!D251:H251,5,0)</f>
        <v>#N/A</v>
      </c>
      <c r="BF251" s="612" t="e">
        <f>VLOOKUP(B251,'Raja Software Labs'!$D$2:$H$2,5,0)</f>
        <v>#N/A</v>
      </c>
      <c r="BG251" s="612" t="e">
        <f>VLOOKUP(B251,Wipro!$D$1:$H$2,5,0)</f>
        <v>#N/A</v>
      </c>
      <c r="BH251" s="612" t="e">
        <f>VLOOKUP(B251,'Perch Technologies'!$D$2:$H$2,5,0)</f>
        <v>#N/A</v>
      </c>
      <c r="BI251" s="612" t="e">
        <f>VLOOKUP(B251,'Morning Star'!$D$1:$H$6,5,0)</f>
        <v>#N/A</v>
      </c>
      <c r="BJ251" s="612" t="e">
        <f>VLOOKUP(B251,Flexiloans!$D$1:$H$2,5,0)</f>
        <v>#N/A</v>
      </c>
      <c r="BK251" s="612" t="e">
        <f>VLOOKUP(B251,'Thirdware Solutions'!$D$1:$H$2,5,0)</f>
        <v>#N/A</v>
      </c>
      <c r="BL251" s="612" t="e">
        <f>VLOOKUP(B251,Tescom!$D$1:$H$8,5,0)</f>
        <v>#N/A</v>
      </c>
      <c r="BM251" s="612" t="e">
        <f>VLOOKUP(B251,'Cogno AI'!$D$1:$H$2,5,0)</f>
        <v>#N/A</v>
      </c>
      <c r="BN251" s="612" t="e">
        <f>VLOOKUP(B251,'ABM Knowledgeware'!$D$1:$H$2,5,0)</f>
        <v>#N/A</v>
      </c>
      <c r="BO251" s="612" t="e">
        <f>VLOOKUP(B251,'Concerto Software'!$D$1:$H$3,5,0)</f>
        <v>#N/A</v>
      </c>
      <c r="BP251" s="612" t="e">
        <f>VLOOKUP(B251,'My Captain'!$D$1:$H$4,5,0)</f>
        <v>#N/A</v>
      </c>
      <c r="BQ251" s="612" t="e">
        <f>VLOOKUP(B251,'Finoux Solutions'!$D$2:$H$4,5,0)</f>
        <v>#N/A</v>
      </c>
      <c r="BR251" s="612" t="e">
        <f>VLOOKUP(B251,'MITR Learning'!$D$1:$H$2,5,0)</f>
        <v>#N/A</v>
      </c>
      <c r="BS251" s="612" t="e">
        <f>VLOOKUP(B251,Nucsoft!$D$2:$H$6,5,0)</f>
        <v>#N/A</v>
      </c>
      <c r="BT251" s="612" t="e">
        <f>VLOOKUP(B251,'Paras Cadd'!$D$1:$H$2,5,0)</f>
        <v>#N/A</v>
      </c>
      <c r="BU251" s="612" t="e">
        <f>VLOOKUP(B251,'ICICI Securities'!$D$1:$H$2,5,0)</f>
        <v>#N/A</v>
      </c>
      <c r="BV251" s="612" t="e">
        <f>VLOOKUP(B251,'Citius Tech'!$D$2:$H$5,5,0)</f>
        <v>#N/A</v>
      </c>
      <c r="BW251" s="612" t="e">
        <f>VLOOKUP(B251,'Buzzy Brains'!$D$2:$H$2,5,0)</f>
        <v>#N/A</v>
      </c>
      <c r="BX251" s="612" t="e">
        <f>VLOOKUP(B251,'Decimal Point'!$D$2:$H$2,5,0)</f>
        <v>#N/A</v>
      </c>
      <c r="BY251" s="612" t="e">
        <f>VLOOKUP(B251,'Sankey Business Solutions'!$D$2:$H$3,5,0)</f>
        <v>#N/A</v>
      </c>
      <c r="BZ251" s="612" t="e">
        <f>VLOOKUP(B251,'Nangia &amp; Co LLP'!$D$2:$H$2,5,0)</f>
        <v>#N/A</v>
      </c>
      <c r="CA251" s="612" t="e">
        <f>VLOOKUP(B251,'FIS Solutions India Pvt Ltd'!$D$2:$H$2,5,0)</f>
        <v>#N/A</v>
      </c>
      <c r="CB251" s="612">
        <f>VLOOKUP(B251,'Delta Technology &amp; Management '!$D$2:$H$16,5,0)</f>
        <v>300000</v>
      </c>
      <c r="CC251" s="612" t="e">
        <f>VLOOKUP(B251,'Espoir Networks'!$D$3:$H$11,5,0)</f>
        <v>#N/A</v>
      </c>
      <c r="CD251" s="612" t="e">
        <f>VLOOKUP(B251,'Servosys Solution'!$D$3:$H$5,5,0)</f>
        <v>#N/A</v>
      </c>
      <c r="CE251" s="612" t="e">
        <f>VLOOKUP(B251,'Ribbon Communications'!$D$3:$H$4,5,0)</f>
        <v>#N/A</v>
      </c>
      <c r="CF251" s="612">
        <f t="shared" si="10"/>
        <v>1</v>
      </c>
      <c r="CG251" s="129" t="s">
        <v>244</v>
      </c>
      <c r="CH251" s="129">
        <v>392994440029</v>
      </c>
      <c r="CI251" s="129" t="s">
        <v>244</v>
      </c>
      <c r="CJ251" s="129" t="s">
        <v>11739</v>
      </c>
      <c r="CK251" s="132">
        <v>42917</v>
      </c>
      <c r="CL251" s="129">
        <v>2021</v>
      </c>
      <c r="CM251" s="128" t="s">
        <v>11990</v>
      </c>
      <c r="CN251" s="129">
        <v>459</v>
      </c>
      <c r="CO251" s="133">
        <v>92</v>
      </c>
      <c r="CP251" s="129">
        <v>2015</v>
      </c>
      <c r="CQ251" s="129" t="s">
        <v>79</v>
      </c>
      <c r="CR251" s="128" t="s">
        <v>12173</v>
      </c>
      <c r="CS251" s="129">
        <v>522</v>
      </c>
      <c r="CT251" s="133">
        <v>80.31</v>
      </c>
      <c r="CU251" s="129">
        <v>2017</v>
      </c>
      <c r="CV251" s="129" t="s">
        <v>79</v>
      </c>
      <c r="CW251" s="131" t="s">
        <v>81</v>
      </c>
      <c r="CX251" s="131" t="s">
        <v>81</v>
      </c>
      <c r="CY251" s="129" t="s">
        <v>81</v>
      </c>
      <c r="CZ251" s="129" t="s">
        <v>81</v>
      </c>
      <c r="DA251" s="129" t="s">
        <v>81</v>
      </c>
      <c r="DB251" s="129" t="s">
        <v>81</v>
      </c>
      <c r="DC251" s="129" t="s">
        <v>81</v>
      </c>
      <c r="DD251" s="129" t="s">
        <v>81</v>
      </c>
      <c r="DE251" s="129" t="s">
        <v>81</v>
      </c>
      <c r="DF251" s="129">
        <v>0</v>
      </c>
      <c r="DG251" s="134">
        <v>7.94</v>
      </c>
      <c r="DH251" s="134">
        <v>7.65</v>
      </c>
      <c r="DI251" s="134">
        <v>7.85</v>
      </c>
      <c r="DJ251" s="134">
        <v>7.28</v>
      </c>
      <c r="DK251" s="134">
        <v>7.67</v>
      </c>
      <c r="DL251" s="134">
        <v>9.36</v>
      </c>
      <c r="DM251" s="129">
        <v>47.75</v>
      </c>
      <c r="DN251" s="129">
        <v>7.9580000000000002</v>
      </c>
      <c r="DO251" s="129"/>
      <c r="DP251" s="131" t="s">
        <v>82</v>
      </c>
      <c r="DQ251" s="129">
        <v>0</v>
      </c>
      <c r="DR251" s="129">
        <v>0</v>
      </c>
      <c r="DS251" s="129" t="s">
        <v>83</v>
      </c>
      <c r="DT251" s="129" t="s">
        <v>83</v>
      </c>
      <c r="DU251" s="129" t="s">
        <v>83</v>
      </c>
      <c r="DV251" s="129" t="s">
        <v>83</v>
      </c>
      <c r="DW251" s="131" t="s">
        <v>83</v>
      </c>
      <c r="DX251" s="131" t="s">
        <v>84</v>
      </c>
      <c r="DY251" s="131" t="s">
        <v>81</v>
      </c>
      <c r="DZ251" s="131" t="s">
        <v>9946</v>
      </c>
      <c r="EA251" s="131" t="s">
        <v>9947</v>
      </c>
      <c r="EB251" s="131" t="s">
        <v>9948</v>
      </c>
      <c r="EC251" s="131" t="s">
        <v>118</v>
      </c>
      <c r="ED251" s="131" t="s">
        <v>89</v>
      </c>
      <c r="EE251" s="131" t="s">
        <v>9949</v>
      </c>
      <c r="EF251" s="131" t="s">
        <v>9950</v>
      </c>
      <c r="EG251" s="131" t="s">
        <v>9951</v>
      </c>
      <c r="EH251" s="131" t="s">
        <v>9952</v>
      </c>
      <c r="EI251" s="131" t="s">
        <v>9953</v>
      </c>
      <c r="EJ251" s="135" t="s">
        <v>9954</v>
      </c>
      <c r="EK251" s="135" t="s">
        <v>9955</v>
      </c>
      <c r="EL251" s="135" t="s">
        <v>9956</v>
      </c>
      <c r="EM251" s="135" t="s">
        <v>9957</v>
      </c>
      <c r="EN251" s="131" t="s">
        <v>81</v>
      </c>
    </row>
    <row r="252" spans="1:144" ht="18" thickTop="1" thickBot="1">
      <c r="A252" s="575">
        <f t="shared" si="11"/>
        <v>251</v>
      </c>
      <c r="B252" s="572" t="s">
        <v>10150</v>
      </c>
      <c r="C252" s="600" t="s">
        <v>10151</v>
      </c>
      <c r="D252" s="570" t="s">
        <v>13209</v>
      </c>
      <c r="E252" s="568" t="str">
        <f t="shared" si="9"/>
        <v>Not Placed</v>
      </c>
      <c r="F252" s="570" t="s">
        <v>12495</v>
      </c>
      <c r="G252" s="570" t="s">
        <v>14084</v>
      </c>
      <c r="H252" s="131" t="str">
        <f>VLOOKUP(B252,ETRX1!C:E,3,0)</f>
        <v>12th + Engineering without live KT</v>
      </c>
      <c r="I252" s="610">
        <v>35806</v>
      </c>
      <c r="J252" s="572">
        <v>21</v>
      </c>
      <c r="K252" s="611" t="s">
        <v>10152</v>
      </c>
      <c r="L252" s="611" t="s">
        <v>10153</v>
      </c>
      <c r="M252" s="611" t="s">
        <v>10154</v>
      </c>
      <c r="N252" s="612" t="s">
        <v>10149</v>
      </c>
      <c r="O252" s="612">
        <v>9869984525</v>
      </c>
      <c r="P252" s="612">
        <v>9820859983</v>
      </c>
      <c r="Q252" s="612" t="e">
        <f>VLOOKUP(B252,'TCS CON'!$D$1:$H$98,5,0)</f>
        <v>#N/A</v>
      </c>
      <c r="R252" s="612" t="e">
        <f>VLOOKUP(B252,LTI!$C$1:$H$46,6,0)</f>
        <v>#N/A</v>
      </c>
      <c r="S252" s="612" t="e">
        <f>VLOOKUP(B252,JARO!$E$2:$I$11,5,0)</f>
        <v>#N/A</v>
      </c>
      <c r="T252" s="612" t="e">
        <f>VLOOKUP(B252,Capgemini!$D$3:$H$78,5,0)</f>
        <v>#N/A</v>
      </c>
      <c r="U252" s="612" t="e">
        <f>VLOOKUP(B252,Carwale!$D$1:$H$4,5,0)</f>
        <v>#N/A</v>
      </c>
      <c r="V252" s="612" t="e">
        <f>VLOOKUP(B252,'Interactive Brokers'!E:I,5,0)</f>
        <v>#N/A</v>
      </c>
      <c r="W252" s="612" t="e">
        <f>VLOOKUP(B252,'REL Jio'!E:I,5,0)</f>
        <v>#N/A</v>
      </c>
      <c r="X252" s="612" t="e">
        <f>VLOOKUP(B252,'Sciative Sol'!E:I,5,0)</f>
        <v>#N/A</v>
      </c>
      <c r="Y252" s="612" t="e">
        <f>VLOOKUP(B252,'Hexaware Tech'!E:I,5,0)</f>
        <v>#N/A</v>
      </c>
      <c r="Z252" s="612" t="e">
        <f>VLOOKUP(B252,Axis!D:H,5,0)</f>
        <v>#N/A</v>
      </c>
      <c r="AA252" s="612" t="e">
        <f>VLOOKUP(B252,Ugam!$D$3:$H$26,5,0)</f>
        <v>#N/A</v>
      </c>
      <c r="AB252" s="612" t="e">
        <f>VLOOKUP(B252,Zeus!F:J,5,0)</f>
        <v>#N/A</v>
      </c>
      <c r="AC252" s="612" t="e">
        <f>VLOOKUP(B252,Montran!F:J,5,0)</f>
        <v>#N/A</v>
      </c>
      <c r="AD252" s="612" t="e">
        <f>VLOOKUP(B252,Endurance!H35:L35,5,0)</f>
        <v>#N/A</v>
      </c>
      <c r="AE252" s="612" t="e">
        <f>VLOOKUP(B252,'Swabhav Techlabs'!$F$1:$J$2,5,0)</f>
        <v>#N/A</v>
      </c>
      <c r="AF252" s="612" t="e">
        <f>VLOOKUP(B252,'Quality Kiosk'!$F$1:$J$18,5,0)</f>
        <v>#N/A</v>
      </c>
      <c r="AG252" s="612" t="e">
        <f>VLOOKUP(B252,'Lemon VB'!$F$1:$J$2,5,0)</f>
        <v>#N/A</v>
      </c>
      <c r="AH252" s="612" t="e">
        <f>VLOOKUP(B252,Gocomet!$E$1:$I$3,5,0)</f>
        <v>#N/A</v>
      </c>
      <c r="AI252" s="612" t="e">
        <f>VLOOKUP(B252,'Ingram Micro'!$E$1:$I$8,5,0)</f>
        <v>#N/A</v>
      </c>
      <c r="AJ252" s="612" t="e">
        <f>VLOOKUP(B252,'DePronto Infotech'!$E$1:$I$2,5,0)</f>
        <v>#N/A</v>
      </c>
      <c r="AK252" s="612" t="e">
        <f>VLOOKUP(B252,'Reliance Retail'!$E$1:$I$4,5,0)</f>
        <v>#N/A</v>
      </c>
      <c r="AL252" s="612" t="e">
        <f>VLOOKUP(B252,'Bright Champs'!$D$1:$H$13,5,0)</f>
        <v>#N/A</v>
      </c>
      <c r="AM252" s="612" t="e">
        <f>VLOOKUP(B252,Neosoft!$E$1:$I$12,5,0)</f>
        <v>#N/A</v>
      </c>
      <c r="AN252" s="612" t="e">
        <f>VLOOKUP(B252,Infosys!$E$1:$I$3,5,0)</f>
        <v>#N/A</v>
      </c>
      <c r="AO252" s="612" t="e">
        <f>VLOOKUP(B252,Cerelabs!$E$1:$I$5,5,0)</f>
        <v>#N/A</v>
      </c>
      <c r="AP252" s="612" t="e">
        <f>VLOOKUP(B252,'Neebal Technologies'!$D$1:$H$2,5,0)</f>
        <v>#N/A</v>
      </c>
      <c r="AQ252" s="612" t="e">
        <f>VLOOKUP(B252,'Vertiv Energy'!$D$1:$H$2,5,0)</f>
        <v>#N/A</v>
      </c>
      <c r="AR252" s="612" t="e">
        <f>VLOOKUP(B252,'Acidaes Solutions (CRMNEXT)'!$D$1:$H$3,5,0)</f>
        <v>#N/A</v>
      </c>
      <c r="AS252" s="612" t="e">
        <f>VLOOKUP(B252,Growisto!$D$1:$H$2,5,0)</f>
        <v>#N/A</v>
      </c>
      <c r="AT252" s="612" t="e">
        <f>VLOOKUP(B252,'9.9 Mediaworx - Digit'!$D$1:$H$2,5,0)</f>
        <v>#N/A</v>
      </c>
      <c r="AU252" s="612" t="e">
        <f>VLOOKUP(B252,'Vistaar systems Pvt Ltd'!$D$2:$H$3,5,0)</f>
        <v>#N/A</v>
      </c>
      <c r="AV252" s="612" t="e">
        <f>VLOOKUP(B252,'Course 5i'!$D$2:$H$11,5,0)</f>
        <v>#N/A</v>
      </c>
      <c r="AW252" s="612" t="e">
        <f>VLOOKUP(B252,'Radiant Appliances &amp; Electronic'!$D$1:$H$13,5,0)</f>
        <v>#N/A</v>
      </c>
      <c r="AX252" s="612" t="e">
        <f>VLOOKUP(B252,'Atos Global'!$D$3:$H$27,5,0)</f>
        <v>#N/A</v>
      </c>
      <c r="AY252" s="612" t="e">
        <f>VLOOKUP(B252,'Saama Technologies'!$D$1:$H$2,5,0)</f>
        <v>#N/A</v>
      </c>
      <c r="AZ252" s="612" t="e">
        <f>VLOOKUP(B252,'Multiplier Solutions'!$D$1:$H$2,5,0)</f>
        <v>#N/A</v>
      </c>
      <c r="BA252" s="612" t="e">
        <f>VLOOKUP(B252,GEP!$D$2:$H$5,5,0)</f>
        <v>#N/A</v>
      </c>
      <c r="BB252" s="612" t="e">
        <f>VLOOKUP(B252,Accenture!$D$1:$H$6,5,0)</f>
        <v>#N/A</v>
      </c>
      <c r="BC252" s="612" t="e">
        <f>VLOOKUP(B252,'Endurance International Group'!$D$1:$H$2,5,0)</f>
        <v>#N/A</v>
      </c>
      <c r="BD252" s="612" t="e">
        <f>VLOOKUP(B252,Newgen!$D$1:$H$2,5,0)</f>
        <v>#N/A</v>
      </c>
      <c r="BE252" s="612" t="e">
        <f>VLOOKUP(B252,'3D Incredible'!D252:H252,5,0)</f>
        <v>#N/A</v>
      </c>
      <c r="BF252" s="612" t="e">
        <f>VLOOKUP(B252,'Raja Software Labs'!$D$2:$H$2,5,0)</f>
        <v>#N/A</v>
      </c>
      <c r="BG252" s="612" t="e">
        <f>VLOOKUP(B252,Wipro!$D$1:$H$2,5,0)</f>
        <v>#N/A</v>
      </c>
      <c r="BH252" s="612" t="e">
        <f>VLOOKUP(B252,'Perch Technologies'!$D$2:$H$2,5,0)</f>
        <v>#N/A</v>
      </c>
      <c r="BI252" s="612" t="e">
        <f>VLOOKUP(B252,'Morning Star'!$D$1:$H$6,5,0)</f>
        <v>#N/A</v>
      </c>
      <c r="BJ252" s="612" t="e">
        <f>VLOOKUP(B252,Flexiloans!$D$1:$H$2,5,0)</f>
        <v>#N/A</v>
      </c>
      <c r="BK252" s="612" t="e">
        <f>VLOOKUP(B252,'Thirdware Solutions'!$D$1:$H$2,5,0)</f>
        <v>#N/A</v>
      </c>
      <c r="BL252" s="612" t="e">
        <f>VLOOKUP(B252,Tescom!$D$1:$H$8,5,0)</f>
        <v>#N/A</v>
      </c>
      <c r="BM252" s="612" t="e">
        <f>VLOOKUP(B252,'Cogno AI'!$D$1:$H$2,5,0)</f>
        <v>#N/A</v>
      </c>
      <c r="BN252" s="612" t="e">
        <f>VLOOKUP(B252,'ABM Knowledgeware'!$D$1:$H$2,5,0)</f>
        <v>#N/A</v>
      </c>
      <c r="BO252" s="612" t="e">
        <f>VLOOKUP(B252,'Concerto Software'!$D$1:$H$3,5,0)</f>
        <v>#N/A</v>
      </c>
      <c r="BP252" s="612" t="e">
        <f>VLOOKUP(B252,'My Captain'!$D$1:$H$4,5,0)</f>
        <v>#N/A</v>
      </c>
      <c r="BQ252" s="612" t="e">
        <f>VLOOKUP(B252,'Finoux Solutions'!$D$2:$H$4,5,0)</f>
        <v>#N/A</v>
      </c>
      <c r="BR252" s="612" t="e">
        <f>VLOOKUP(B252,'MITR Learning'!$D$1:$H$2,5,0)</f>
        <v>#N/A</v>
      </c>
      <c r="BS252" s="612" t="e">
        <f>VLOOKUP(B252,Nucsoft!$D$2:$H$6,5,0)</f>
        <v>#N/A</v>
      </c>
      <c r="BT252" s="612" t="e">
        <f>VLOOKUP(B252,'Paras Cadd'!$D$1:$H$2,5,0)</f>
        <v>#N/A</v>
      </c>
      <c r="BU252" s="612" t="e">
        <f>VLOOKUP(B252,'ICICI Securities'!$D$1:$H$2,5,0)</f>
        <v>#N/A</v>
      </c>
      <c r="BV252" s="612" t="e">
        <f>VLOOKUP(B252,'Citius Tech'!$D$2:$H$5,5,0)</f>
        <v>#N/A</v>
      </c>
      <c r="BW252" s="612" t="e">
        <f>VLOOKUP(B252,'Buzzy Brains'!$D$2:$H$2,5,0)</f>
        <v>#N/A</v>
      </c>
      <c r="BX252" s="612" t="e">
        <f>VLOOKUP(B252,'Decimal Point'!$D$2:$H$2,5,0)</f>
        <v>#N/A</v>
      </c>
      <c r="BY252" s="612" t="e">
        <f>VLOOKUP(B252,'Sankey Business Solutions'!$D$2:$H$3,5,0)</f>
        <v>#N/A</v>
      </c>
      <c r="BZ252" s="612" t="e">
        <f>VLOOKUP(B252,'Nangia &amp; Co LLP'!$D$2:$H$2,5,0)</f>
        <v>#N/A</v>
      </c>
      <c r="CA252" s="612" t="e">
        <f>VLOOKUP(B252,'FIS Solutions India Pvt Ltd'!$D$2:$H$2,5,0)</f>
        <v>#N/A</v>
      </c>
      <c r="CB252" s="612" t="e">
        <f>VLOOKUP(B252,'Delta Technology &amp; Management '!$D$2:$H$16,5,0)</f>
        <v>#N/A</v>
      </c>
      <c r="CC252" s="612" t="e">
        <f>VLOOKUP(B252,'Espoir Networks'!$D$3:$H$11,5,0)</f>
        <v>#N/A</v>
      </c>
      <c r="CD252" s="612" t="e">
        <f>VLOOKUP(B252,'Servosys Solution'!$D$3:$H$5,5,0)</f>
        <v>#N/A</v>
      </c>
      <c r="CE252" s="612" t="e">
        <f>VLOOKUP(B252,'Ribbon Communications'!$D$3:$H$4,5,0)</f>
        <v>#N/A</v>
      </c>
      <c r="CF252" s="612">
        <f t="shared" si="10"/>
        <v>0</v>
      </c>
      <c r="CG252" s="129" t="s">
        <v>10155</v>
      </c>
      <c r="CH252" s="129">
        <v>741838699475</v>
      </c>
      <c r="CI252" s="129" t="s">
        <v>84</v>
      </c>
      <c r="CJ252" s="129" t="s">
        <v>11739</v>
      </c>
      <c r="CK252" s="132">
        <v>42917</v>
      </c>
      <c r="CL252" s="129">
        <v>2021</v>
      </c>
      <c r="CM252" s="128" t="s">
        <v>6999</v>
      </c>
      <c r="CN252" s="129">
        <v>412</v>
      </c>
      <c r="CO252" s="133">
        <v>82.4</v>
      </c>
      <c r="CP252" s="129">
        <v>2014</v>
      </c>
      <c r="CQ252" s="129" t="s">
        <v>79</v>
      </c>
      <c r="CR252" s="128" t="s">
        <v>10156</v>
      </c>
      <c r="CS252" s="129">
        <v>415</v>
      </c>
      <c r="CT252" s="133">
        <v>63.85</v>
      </c>
      <c r="CU252" s="129">
        <v>2016</v>
      </c>
      <c r="CV252" s="129" t="s">
        <v>79</v>
      </c>
      <c r="CW252" s="131" t="s">
        <v>81</v>
      </c>
      <c r="CX252" s="131" t="s">
        <v>81</v>
      </c>
      <c r="CY252" s="129" t="s">
        <v>81</v>
      </c>
      <c r="CZ252" s="129" t="s">
        <v>81</v>
      </c>
      <c r="DA252" s="129" t="s">
        <v>81</v>
      </c>
      <c r="DB252" s="129" t="s">
        <v>81</v>
      </c>
      <c r="DC252" s="129" t="s">
        <v>81</v>
      </c>
      <c r="DD252" s="129" t="s">
        <v>81</v>
      </c>
      <c r="DE252" s="129" t="s">
        <v>81</v>
      </c>
      <c r="DF252" s="129">
        <v>0</v>
      </c>
      <c r="DG252" s="134">
        <v>6.65</v>
      </c>
      <c r="DH252" s="134">
        <v>8.2200000000000006</v>
      </c>
      <c r="DI252" s="134">
        <v>7.92</v>
      </c>
      <c r="DJ252" s="134">
        <v>7.31</v>
      </c>
      <c r="DK252" s="134">
        <v>7.74</v>
      </c>
      <c r="DL252" s="134">
        <v>9.52</v>
      </c>
      <c r="DM252" s="129">
        <v>47.36</v>
      </c>
      <c r="DN252" s="129">
        <v>7.89</v>
      </c>
      <c r="DO252" s="129"/>
      <c r="DP252" s="131" t="s">
        <v>82</v>
      </c>
      <c r="DQ252" s="129">
        <v>0</v>
      </c>
      <c r="DR252" s="129">
        <v>0</v>
      </c>
      <c r="DS252" s="129" t="s">
        <v>83</v>
      </c>
      <c r="DT252" s="129" t="s">
        <v>230</v>
      </c>
      <c r="DU252" s="129" t="s">
        <v>83</v>
      </c>
      <c r="DV252" s="129" t="s">
        <v>83</v>
      </c>
      <c r="DW252" s="131" t="s">
        <v>83</v>
      </c>
      <c r="DX252" s="131" t="s">
        <v>84</v>
      </c>
      <c r="DY252" s="131" t="s">
        <v>81</v>
      </c>
      <c r="DZ252" s="131" t="s">
        <v>10157</v>
      </c>
      <c r="EA252" s="131" t="s">
        <v>448</v>
      </c>
      <c r="EB252" s="131" t="s">
        <v>10158</v>
      </c>
      <c r="EC252" s="131" t="s">
        <v>8868</v>
      </c>
      <c r="ED252" s="131" t="s">
        <v>89</v>
      </c>
      <c r="EE252" s="131" t="s">
        <v>10159</v>
      </c>
      <c r="EF252" s="131" t="s">
        <v>10160</v>
      </c>
      <c r="EG252" s="131" t="s">
        <v>10161</v>
      </c>
      <c r="EH252" s="131" t="s">
        <v>10162</v>
      </c>
      <c r="EI252" s="131" t="s">
        <v>10163</v>
      </c>
      <c r="EJ252" s="135" t="s">
        <v>10164</v>
      </c>
      <c r="EK252" s="135" t="s">
        <v>10165</v>
      </c>
      <c r="EL252" s="135" t="s">
        <v>10166</v>
      </c>
      <c r="EM252" s="135" t="s">
        <v>10167</v>
      </c>
      <c r="EN252" s="131" t="s">
        <v>81</v>
      </c>
    </row>
    <row r="253" spans="1:144" ht="18" thickTop="1" thickBot="1">
      <c r="A253" s="575">
        <f t="shared" si="11"/>
        <v>252</v>
      </c>
      <c r="B253" s="572" t="s">
        <v>10169</v>
      </c>
      <c r="C253" s="600" t="s">
        <v>10170</v>
      </c>
      <c r="D253" s="570" t="s">
        <v>13209</v>
      </c>
      <c r="E253" s="568" t="str">
        <f t="shared" si="9"/>
        <v>Not Placed</v>
      </c>
      <c r="F253" s="570" t="s">
        <v>12495</v>
      </c>
      <c r="G253" s="570" t="s">
        <v>14084</v>
      </c>
      <c r="H253" s="131" t="str">
        <f>VLOOKUP(B253,ETRX1!C:E,3,0)</f>
        <v>Diploma  + Direct Second Year Engineering without live KT</v>
      </c>
      <c r="I253" s="610" t="s">
        <v>10171</v>
      </c>
      <c r="J253" s="572">
        <v>21</v>
      </c>
      <c r="K253" s="611" t="s">
        <v>10172</v>
      </c>
      <c r="L253" s="611" t="s">
        <v>591</v>
      </c>
      <c r="M253" s="611" t="s">
        <v>10173</v>
      </c>
      <c r="N253" s="612" t="s">
        <v>10168</v>
      </c>
      <c r="O253" s="612">
        <v>7977421842</v>
      </c>
      <c r="P253" s="612">
        <v>7977421842</v>
      </c>
      <c r="Q253" s="612" t="e">
        <f>VLOOKUP(B253,'TCS CON'!$D$1:$H$98,5,0)</f>
        <v>#N/A</v>
      </c>
      <c r="R253" s="612" t="e">
        <f>VLOOKUP(B253,LTI!$C$1:$H$46,6,0)</f>
        <v>#N/A</v>
      </c>
      <c r="S253" s="612" t="e">
        <f>VLOOKUP(B253,JARO!$E$2:$I$11,5,0)</f>
        <v>#N/A</v>
      </c>
      <c r="T253" s="612" t="e">
        <f>VLOOKUP(B253,Capgemini!$D$3:$H$78,5,0)</f>
        <v>#N/A</v>
      </c>
      <c r="U253" s="612" t="e">
        <f>VLOOKUP(B253,Carwale!$D$1:$H$4,5,0)</f>
        <v>#N/A</v>
      </c>
      <c r="V253" s="612" t="e">
        <f>VLOOKUP(B253,'Interactive Brokers'!E:I,5,0)</f>
        <v>#N/A</v>
      </c>
      <c r="W253" s="612" t="e">
        <f>VLOOKUP(B253,'REL Jio'!E:I,5,0)</f>
        <v>#N/A</v>
      </c>
      <c r="X253" s="612" t="e">
        <f>VLOOKUP(B253,'Sciative Sol'!E:I,5,0)</f>
        <v>#N/A</v>
      </c>
      <c r="Y253" s="612" t="e">
        <f>VLOOKUP(B253,'Hexaware Tech'!E:I,5,0)</f>
        <v>#N/A</v>
      </c>
      <c r="Z253" s="612" t="e">
        <f>VLOOKUP(B253,Axis!D:H,5,0)</f>
        <v>#N/A</v>
      </c>
      <c r="AA253" s="612" t="e">
        <f>VLOOKUP(B253,Ugam!$D$3:$H$26,5,0)</f>
        <v>#N/A</v>
      </c>
      <c r="AB253" s="612" t="e">
        <f>VLOOKUP(B253,Zeus!F:J,5,0)</f>
        <v>#N/A</v>
      </c>
      <c r="AC253" s="612" t="e">
        <f>VLOOKUP(B253,Montran!F:J,5,0)</f>
        <v>#N/A</v>
      </c>
      <c r="AD253" s="612" t="e">
        <f>VLOOKUP(B253,Endurance!H36:L36,5,0)</f>
        <v>#N/A</v>
      </c>
      <c r="AE253" s="612" t="e">
        <f>VLOOKUP(B253,'Swabhav Techlabs'!$F$1:$J$2,5,0)</f>
        <v>#N/A</v>
      </c>
      <c r="AF253" s="612" t="e">
        <f>VLOOKUP(B253,'Quality Kiosk'!$F$1:$J$18,5,0)</f>
        <v>#N/A</v>
      </c>
      <c r="AG253" s="612" t="e">
        <f>VLOOKUP(B253,'Lemon VB'!$F$1:$J$2,5,0)</f>
        <v>#N/A</v>
      </c>
      <c r="AH253" s="612" t="e">
        <f>VLOOKUP(B253,Gocomet!$E$1:$I$3,5,0)</f>
        <v>#N/A</v>
      </c>
      <c r="AI253" s="612" t="e">
        <f>VLOOKUP(B253,'Ingram Micro'!$E$1:$I$8,5,0)</f>
        <v>#N/A</v>
      </c>
      <c r="AJ253" s="612" t="e">
        <f>VLOOKUP(B253,'DePronto Infotech'!$E$1:$I$2,5,0)</f>
        <v>#N/A</v>
      </c>
      <c r="AK253" s="612" t="e">
        <f>VLOOKUP(B253,'Reliance Retail'!$E$1:$I$4,5,0)</f>
        <v>#N/A</v>
      </c>
      <c r="AL253" s="612" t="e">
        <f>VLOOKUP(B253,'Bright Champs'!$D$1:$H$13,5,0)</f>
        <v>#N/A</v>
      </c>
      <c r="AM253" s="612" t="e">
        <f>VLOOKUP(B253,Neosoft!$E$1:$I$12,5,0)</f>
        <v>#N/A</v>
      </c>
      <c r="AN253" s="612" t="e">
        <f>VLOOKUP(B253,Infosys!$E$1:$I$3,5,0)</f>
        <v>#N/A</v>
      </c>
      <c r="AO253" s="612" t="e">
        <f>VLOOKUP(B253,Cerelabs!$E$1:$I$5,5,0)</f>
        <v>#N/A</v>
      </c>
      <c r="AP253" s="612" t="e">
        <f>VLOOKUP(B253,'Neebal Technologies'!$D$1:$H$2,5,0)</f>
        <v>#N/A</v>
      </c>
      <c r="AQ253" s="612" t="e">
        <f>VLOOKUP(B253,'Vertiv Energy'!$D$1:$H$2,5,0)</f>
        <v>#N/A</v>
      </c>
      <c r="AR253" s="612" t="e">
        <f>VLOOKUP(B253,'Acidaes Solutions (CRMNEXT)'!$D$1:$H$3,5,0)</f>
        <v>#N/A</v>
      </c>
      <c r="AS253" s="612" t="e">
        <f>VLOOKUP(B253,Growisto!$D$1:$H$2,5,0)</f>
        <v>#N/A</v>
      </c>
      <c r="AT253" s="612" t="e">
        <f>VLOOKUP(B253,'9.9 Mediaworx - Digit'!$D$1:$H$2,5,0)</f>
        <v>#N/A</v>
      </c>
      <c r="AU253" s="612" t="e">
        <f>VLOOKUP(B253,'Vistaar systems Pvt Ltd'!$D$2:$H$3,5,0)</f>
        <v>#N/A</v>
      </c>
      <c r="AV253" s="612" t="e">
        <f>VLOOKUP(B253,'Course 5i'!$D$2:$H$11,5,0)</f>
        <v>#N/A</v>
      </c>
      <c r="AW253" s="612" t="e">
        <f>VLOOKUP(B253,'Radiant Appliances &amp; Electronic'!$D$1:$H$13,5,0)</f>
        <v>#N/A</v>
      </c>
      <c r="AX253" s="612" t="e">
        <f>VLOOKUP(B253,'Atos Global'!$D$3:$H$27,5,0)</f>
        <v>#N/A</v>
      </c>
      <c r="AY253" s="612" t="e">
        <f>VLOOKUP(B253,'Saama Technologies'!$D$1:$H$2,5,0)</f>
        <v>#N/A</v>
      </c>
      <c r="AZ253" s="612" t="e">
        <f>VLOOKUP(B253,'Multiplier Solutions'!$D$1:$H$2,5,0)</f>
        <v>#N/A</v>
      </c>
      <c r="BA253" s="612" t="e">
        <f>VLOOKUP(B253,GEP!$D$2:$H$5,5,0)</f>
        <v>#N/A</v>
      </c>
      <c r="BB253" s="612" t="e">
        <f>VLOOKUP(B253,Accenture!$D$1:$H$6,5,0)</f>
        <v>#N/A</v>
      </c>
      <c r="BC253" s="612" t="e">
        <f>VLOOKUP(B253,'Endurance International Group'!$D$1:$H$2,5,0)</f>
        <v>#N/A</v>
      </c>
      <c r="BD253" s="612" t="e">
        <f>VLOOKUP(B253,Newgen!$D$1:$H$2,5,0)</f>
        <v>#N/A</v>
      </c>
      <c r="BE253" s="612" t="e">
        <f>VLOOKUP(B253,'3D Incredible'!D253:H253,5,0)</f>
        <v>#N/A</v>
      </c>
      <c r="BF253" s="612" t="e">
        <f>VLOOKUP(B253,'Raja Software Labs'!$D$2:$H$2,5,0)</f>
        <v>#N/A</v>
      </c>
      <c r="BG253" s="612" t="e">
        <f>VLOOKUP(B253,Wipro!$D$1:$H$2,5,0)</f>
        <v>#N/A</v>
      </c>
      <c r="BH253" s="612" t="e">
        <f>VLOOKUP(B253,'Perch Technologies'!$D$2:$H$2,5,0)</f>
        <v>#N/A</v>
      </c>
      <c r="BI253" s="612" t="e">
        <f>VLOOKUP(B253,'Morning Star'!$D$1:$H$6,5,0)</f>
        <v>#N/A</v>
      </c>
      <c r="BJ253" s="612" t="e">
        <f>VLOOKUP(B253,Flexiloans!$D$1:$H$2,5,0)</f>
        <v>#N/A</v>
      </c>
      <c r="BK253" s="612" t="e">
        <f>VLOOKUP(B253,'Thirdware Solutions'!$D$1:$H$2,5,0)</f>
        <v>#N/A</v>
      </c>
      <c r="BL253" s="612" t="e">
        <f>VLOOKUP(B253,Tescom!$D$1:$H$8,5,0)</f>
        <v>#N/A</v>
      </c>
      <c r="BM253" s="612" t="e">
        <f>VLOOKUP(B253,'Cogno AI'!$D$1:$H$2,5,0)</f>
        <v>#N/A</v>
      </c>
      <c r="BN253" s="612" t="e">
        <f>VLOOKUP(B253,'ABM Knowledgeware'!$D$1:$H$2,5,0)</f>
        <v>#N/A</v>
      </c>
      <c r="BO253" s="612" t="e">
        <f>VLOOKUP(B253,'Concerto Software'!$D$1:$H$3,5,0)</f>
        <v>#N/A</v>
      </c>
      <c r="BP253" s="612" t="e">
        <f>VLOOKUP(B253,'My Captain'!$D$1:$H$4,5,0)</f>
        <v>#N/A</v>
      </c>
      <c r="BQ253" s="612" t="e">
        <f>VLOOKUP(B253,'Finoux Solutions'!$D$2:$H$4,5,0)</f>
        <v>#N/A</v>
      </c>
      <c r="BR253" s="612" t="e">
        <f>VLOOKUP(B253,'MITR Learning'!$D$1:$H$2,5,0)</f>
        <v>#N/A</v>
      </c>
      <c r="BS253" s="612" t="e">
        <f>VLOOKUP(B253,Nucsoft!$D$2:$H$6,5,0)</f>
        <v>#N/A</v>
      </c>
      <c r="BT253" s="612" t="e">
        <f>VLOOKUP(B253,'Paras Cadd'!$D$1:$H$2,5,0)</f>
        <v>#N/A</v>
      </c>
      <c r="BU253" s="612" t="e">
        <f>VLOOKUP(B253,'ICICI Securities'!$D$1:$H$2,5,0)</f>
        <v>#N/A</v>
      </c>
      <c r="BV253" s="612" t="e">
        <f>VLOOKUP(B253,'Citius Tech'!$D$2:$H$5,5,0)</f>
        <v>#N/A</v>
      </c>
      <c r="BW253" s="612" t="e">
        <f>VLOOKUP(B253,'Buzzy Brains'!$D$2:$H$2,5,0)</f>
        <v>#N/A</v>
      </c>
      <c r="BX253" s="612" t="e">
        <f>VLOOKUP(B253,'Decimal Point'!$D$2:$H$2,5,0)</f>
        <v>#N/A</v>
      </c>
      <c r="BY253" s="612" t="e">
        <f>VLOOKUP(B253,'Sankey Business Solutions'!$D$2:$H$3,5,0)</f>
        <v>#N/A</v>
      </c>
      <c r="BZ253" s="612" t="e">
        <f>VLOOKUP(B253,'Nangia &amp; Co LLP'!$D$2:$H$2,5,0)</f>
        <v>#N/A</v>
      </c>
      <c r="CA253" s="612" t="e">
        <f>VLOOKUP(B253,'FIS Solutions India Pvt Ltd'!$D$2:$H$2,5,0)</f>
        <v>#N/A</v>
      </c>
      <c r="CB253" s="612" t="e">
        <f>VLOOKUP(B253,'Delta Technology &amp; Management '!$D$2:$H$16,5,0)</f>
        <v>#N/A</v>
      </c>
      <c r="CC253" s="612" t="e">
        <f>VLOOKUP(B253,'Espoir Networks'!$D$3:$H$11,5,0)</f>
        <v>#N/A</v>
      </c>
      <c r="CD253" s="612" t="e">
        <f>VLOOKUP(B253,'Servosys Solution'!$D$3:$H$5,5,0)</f>
        <v>#N/A</v>
      </c>
      <c r="CE253" s="612" t="e">
        <f>VLOOKUP(B253,'Ribbon Communications'!$D$3:$H$4,5,0)</f>
        <v>#N/A</v>
      </c>
      <c r="CF253" s="612">
        <f t="shared" si="10"/>
        <v>0</v>
      </c>
      <c r="CG253" s="129" t="s">
        <v>10174</v>
      </c>
      <c r="CH253" s="129" t="s">
        <v>10175</v>
      </c>
      <c r="CI253" s="129" t="s">
        <v>81</v>
      </c>
      <c r="CJ253" s="129" t="s">
        <v>11740</v>
      </c>
      <c r="CK253" s="132">
        <v>43282</v>
      </c>
      <c r="CL253" s="129">
        <v>2021</v>
      </c>
      <c r="CM253" s="128" t="s">
        <v>10176</v>
      </c>
      <c r="CN253" s="129">
        <v>372</v>
      </c>
      <c r="CO253" s="133">
        <v>74.400000000000006</v>
      </c>
      <c r="CP253" s="129">
        <v>2015</v>
      </c>
      <c r="CQ253" s="129" t="s">
        <v>79</v>
      </c>
      <c r="CR253" s="128" t="s">
        <v>295</v>
      </c>
      <c r="CS253" s="129" t="s">
        <v>81</v>
      </c>
      <c r="CT253" s="133" t="s">
        <v>81</v>
      </c>
      <c r="CU253" s="129" t="s">
        <v>81</v>
      </c>
      <c r="CV253" s="129" t="s">
        <v>109</v>
      </c>
      <c r="CW253" s="131" t="s">
        <v>6002</v>
      </c>
      <c r="CX253" s="131" t="s">
        <v>10177</v>
      </c>
      <c r="CY253" s="129">
        <v>1234</v>
      </c>
      <c r="CZ253" s="129">
        <v>72.59</v>
      </c>
      <c r="DA253" s="129">
        <v>2018</v>
      </c>
      <c r="DB253" s="129" t="s">
        <v>112</v>
      </c>
      <c r="DC253" s="129" t="s">
        <v>113</v>
      </c>
      <c r="DD253" s="129">
        <v>70.98</v>
      </c>
      <c r="DE253" s="129">
        <v>70.8</v>
      </c>
      <c r="DF253" s="129">
        <v>0</v>
      </c>
      <c r="DG253" s="131" t="s">
        <v>81</v>
      </c>
      <c r="DH253" s="131" t="s">
        <v>81</v>
      </c>
      <c r="DI253" s="134">
        <v>6.07</v>
      </c>
      <c r="DJ253" s="134">
        <v>6.44</v>
      </c>
      <c r="DK253" s="134">
        <v>6.66</v>
      </c>
      <c r="DL253" s="131"/>
      <c r="DM253" s="129">
        <v>19.170000000000002</v>
      </c>
      <c r="DN253" s="129">
        <v>6.39</v>
      </c>
      <c r="DO253" s="129"/>
      <c r="DP253" s="131" t="s">
        <v>114</v>
      </c>
      <c r="DQ253" s="129">
        <v>0</v>
      </c>
      <c r="DR253" s="129">
        <v>2</v>
      </c>
      <c r="DS253" s="129" t="s">
        <v>83</v>
      </c>
      <c r="DT253" s="129" t="s">
        <v>83</v>
      </c>
      <c r="DU253" s="129" t="s">
        <v>83</v>
      </c>
      <c r="DV253" s="129" t="s">
        <v>83</v>
      </c>
      <c r="DW253" s="131" t="s">
        <v>83</v>
      </c>
      <c r="DX253" s="131" t="s">
        <v>84</v>
      </c>
      <c r="DY253" s="131" t="s">
        <v>81</v>
      </c>
      <c r="DZ253" s="131" t="s">
        <v>10178</v>
      </c>
      <c r="EA253" s="131" t="s">
        <v>86</v>
      </c>
      <c r="EB253" s="131" t="s">
        <v>10179</v>
      </c>
      <c r="EC253" s="131" t="s">
        <v>88</v>
      </c>
      <c r="ED253" s="131" t="s">
        <v>89</v>
      </c>
      <c r="EE253" s="131" t="s">
        <v>10180</v>
      </c>
      <c r="EF253" s="131" t="s">
        <v>10181</v>
      </c>
      <c r="EG253" s="131" t="s">
        <v>10182</v>
      </c>
      <c r="EH253" s="131" t="s">
        <v>3520</v>
      </c>
      <c r="EI253" s="131" t="s">
        <v>10183</v>
      </c>
      <c r="EJ253" s="135" t="s">
        <v>10184</v>
      </c>
      <c r="EK253" s="135" t="s">
        <v>10185</v>
      </c>
      <c r="EL253" s="135" t="s">
        <v>10186</v>
      </c>
      <c r="EM253" s="135" t="s">
        <v>10187</v>
      </c>
      <c r="EN253" s="131" t="s">
        <v>81</v>
      </c>
    </row>
    <row r="254" spans="1:144" ht="18" thickTop="1" thickBot="1">
      <c r="A254" s="575">
        <f t="shared" si="11"/>
        <v>253</v>
      </c>
      <c r="B254" s="572" t="s">
        <v>10208</v>
      </c>
      <c r="C254" s="600" t="s">
        <v>11811</v>
      </c>
      <c r="D254" s="570" t="s">
        <v>13209</v>
      </c>
      <c r="E254" s="568" t="str">
        <f t="shared" si="9"/>
        <v>Not Placed</v>
      </c>
      <c r="F254" s="570" t="s">
        <v>12495</v>
      </c>
      <c r="G254" s="570" t="s">
        <v>14084</v>
      </c>
      <c r="H254" s="131" t="str">
        <f>VLOOKUP(B254,ETRX1!C:E,3,0)</f>
        <v>12th + Engineering without live KT</v>
      </c>
      <c r="I254" s="610">
        <v>36202</v>
      </c>
      <c r="J254" s="572">
        <v>20</v>
      </c>
      <c r="K254" s="611" t="s">
        <v>10210</v>
      </c>
      <c r="L254" s="611" t="s">
        <v>73</v>
      </c>
      <c r="M254" s="611" t="s">
        <v>10211</v>
      </c>
      <c r="N254" s="612" t="s">
        <v>10207</v>
      </c>
      <c r="O254" s="612">
        <v>9987873697</v>
      </c>
      <c r="P254" s="612">
        <v>9987873697</v>
      </c>
      <c r="Q254" s="612" t="e">
        <f>VLOOKUP(B254,'TCS CON'!$D$1:$H$98,5,0)</f>
        <v>#N/A</v>
      </c>
      <c r="R254" s="612" t="e">
        <f>VLOOKUP(B254,LTI!$C$1:$H$46,6,0)</f>
        <v>#N/A</v>
      </c>
      <c r="S254" s="612" t="e">
        <f>VLOOKUP(B254,JARO!$E$2:$I$11,5,0)</f>
        <v>#N/A</v>
      </c>
      <c r="T254" s="612" t="e">
        <f>VLOOKUP(B254,Capgemini!$D$3:$H$78,5,0)</f>
        <v>#N/A</v>
      </c>
      <c r="U254" s="612" t="e">
        <f>VLOOKUP(B254,Carwale!$D$1:$H$4,5,0)</f>
        <v>#N/A</v>
      </c>
      <c r="V254" s="612" t="e">
        <f>VLOOKUP(B254,'Interactive Brokers'!E:I,5,0)</f>
        <v>#N/A</v>
      </c>
      <c r="W254" s="612" t="e">
        <f>VLOOKUP(B254,'REL Jio'!E:I,5,0)</f>
        <v>#N/A</v>
      </c>
      <c r="X254" s="612" t="e">
        <f>VLOOKUP(B254,'Sciative Sol'!E:I,5,0)</f>
        <v>#N/A</v>
      </c>
      <c r="Y254" s="612" t="e">
        <f>VLOOKUP(B254,'Hexaware Tech'!E:I,5,0)</f>
        <v>#N/A</v>
      </c>
      <c r="Z254" s="612" t="e">
        <f>VLOOKUP(B254,Axis!D:H,5,0)</f>
        <v>#N/A</v>
      </c>
      <c r="AA254" s="612" t="e">
        <f>VLOOKUP(B254,Ugam!$D$3:$H$26,5,0)</f>
        <v>#N/A</v>
      </c>
      <c r="AB254" s="612" t="e">
        <f>VLOOKUP(B254,Zeus!F:J,5,0)</f>
        <v>#N/A</v>
      </c>
      <c r="AC254" s="612" t="e">
        <f>VLOOKUP(B254,Montran!F:J,5,0)</f>
        <v>#N/A</v>
      </c>
      <c r="AD254" s="612" t="e">
        <f>VLOOKUP(B254,Endurance!H37:L37,5,0)</f>
        <v>#N/A</v>
      </c>
      <c r="AE254" s="612" t="e">
        <f>VLOOKUP(B254,'Swabhav Techlabs'!$F$1:$J$2,5,0)</f>
        <v>#N/A</v>
      </c>
      <c r="AF254" s="612" t="e">
        <f>VLOOKUP(B254,'Quality Kiosk'!$F$1:$J$18,5,0)</f>
        <v>#N/A</v>
      </c>
      <c r="AG254" s="612" t="e">
        <f>VLOOKUP(B254,'Lemon VB'!$F$1:$J$2,5,0)</f>
        <v>#N/A</v>
      </c>
      <c r="AH254" s="612" t="e">
        <f>VLOOKUP(B254,Gocomet!$E$1:$I$3,5,0)</f>
        <v>#N/A</v>
      </c>
      <c r="AI254" s="612" t="e">
        <f>VLOOKUP(B254,'Ingram Micro'!$E$1:$I$8,5,0)</f>
        <v>#N/A</v>
      </c>
      <c r="AJ254" s="612" t="e">
        <f>VLOOKUP(B254,'DePronto Infotech'!$E$1:$I$2,5,0)</f>
        <v>#N/A</v>
      </c>
      <c r="AK254" s="612" t="e">
        <f>VLOOKUP(B254,'Reliance Retail'!$E$1:$I$4,5,0)</f>
        <v>#N/A</v>
      </c>
      <c r="AL254" s="612" t="e">
        <f>VLOOKUP(B254,'Bright Champs'!$D$1:$H$13,5,0)</f>
        <v>#N/A</v>
      </c>
      <c r="AM254" s="612" t="e">
        <f>VLOOKUP(B254,Neosoft!$E$1:$I$12,5,0)</f>
        <v>#N/A</v>
      </c>
      <c r="AN254" s="612" t="e">
        <f>VLOOKUP(B254,Infosys!$E$1:$I$3,5,0)</f>
        <v>#N/A</v>
      </c>
      <c r="AO254" s="612" t="e">
        <f>VLOOKUP(B254,Cerelabs!$E$1:$I$5,5,0)</f>
        <v>#N/A</v>
      </c>
      <c r="AP254" s="612" t="e">
        <f>VLOOKUP(B254,'Neebal Technologies'!$D$1:$H$2,5,0)</f>
        <v>#N/A</v>
      </c>
      <c r="AQ254" s="612" t="e">
        <f>VLOOKUP(B254,'Vertiv Energy'!$D$1:$H$2,5,0)</f>
        <v>#N/A</v>
      </c>
      <c r="AR254" s="612" t="e">
        <f>VLOOKUP(B254,'Acidaes Solutions (CRMNEXT)'!$D$1:$H$3,5,0)</f>
        <v>#N/A</v>
      </c>
      <c r="AS254" s="612" t="e">
        <f>VLOOKUP(B254,Growisto!$D$1:$H$2,5,0)</f>
        <v>#N/A</v>
      </c>
      <c r="AT254" s="612" t="e">
        <f>VLOOKUP(B254,'9.9 Mediaworx - Digit'!$D$1:$H$2,5,0)</f>
        <v>#N/A</v>
      </c>
      <c r="AU254" s="612" t="e">
        <f>VLOOKUP(B254,'Vistaar systems Pvt Ltd'!$D$2:$H$3,5,0)</f>
        <v>#N/A</v>
      </c>
      <c r="AV254" s="612" t="e">
        <f>VLOOKUP(B254,'Course 5i'!$D$2:$H$11,5,0)</f>
        <v>#N/A</v>
      </c>
      <c r="AW254" s="612" t="e">
        <f>VLOOKUP(B254,'Radiant Appliances &amp; Electronic'!$D$1:$H$13,5,0)</f>
        <v>#N/A</v>
      </c>
      <c r="AX254" s="612" t="e">
        <f>VLOOKUP(B254,'Atos Global'!$D$3:$H$27,5,0)</f>
        <v>#N/A</v>
      </c>
      <c r="AY254" s="612" t="e">
        <f>VLOOKUP(B254,'Saama Technologies'!$D$1:$H$2,5,0)</f>
        <v>#N/A</v>
      </c>
      <c r="AZ254" s="612" t="e">
        <f>VLOOKUP(B254,'Multiplier Solutions'!$D$1:$H$2,5,0)</f>
        <v>#N/A</v>
      </c>
      <c r="BA254" s="612" t="e">
        <f>VLOOKUP(B254,GEP!$D$2:$H$5,5,0)</f>
        <v>#N/A</v>
      </c>
      <c r="BB254" s="612" t="e">
        <f>VLOOKUP(B254,Accenture!$D$1:$H$6,5,0)</f>
        <v>#N/A</v>
      </c>
      <c r="BC254" s="612" t="e">
        <f>VLOOKUP(B254,'Endurance International Group'!$D$1:$H$2,5,0)</f>
        <v>#N/A</v>
      </c>
      <c r="BD254" s="612" t="e">
        <f>VLOOKUP(B254,Newgen!$D$1:$H$2,5,0)</f>
        <v>#N/A</v>
      </c>
      <c r="BE254" s="612" t="e">
        <f>VLOOKUP(B254,'3D Incredible'!D254:H254,5,0)</f>
        <v>#N/A</v>
      </c>
      <c r="BF254" s="612" t="e">
        <f>VLOOKUP(B254,'Raja Software Labs'!$D$2:$H$2,5,0)</f>
        <v>#N/A</v>
      </c>
      <c r="BG254" s="612" t="e">
        <f>VLOOKUP(B254,Wipro!$D$1:$H$2,5,0)</f>
        <v>#N/A</v>
      </c>
      <c r="BH254" s="612" t="e">
        <f>VLOOKUP(B254,'Perch Technologies'!$D$2:$H$2,5,0)</f>
        <v>#N/A</v>
      </c>
      <c r="BI254" s="612" t="e">
        <f>VLOOKUP(B254,'Morning Star'!$D$1:$H$6,5,0)</f>
        <v>#N/A</v>
      </c>
      <c r="BJ254" s="612" t="e">
        <f>VLOOKUP(B254,Flexiloans!$D$1:$H$2,5,0)</f>
        <v>#N/A</v>
      </c>
      <c r="BK254" s="612" t="e">
        <f>VLOOKUP(B254,'Thirdware Solutions'!$D$1:$H$2,5,0)</f>
        <v>#N/A</v>
      </c>
      <c r="BL254" s="612" t="e">
        <f>VLOOKUP(B254,Tescom!$D$1:$H$8,5,0)</f>
        <v>#N/A</v>
      </c>
      <c r="BM254" s="612" t="e">
        <f>VLOOKUP(B254,'Cogno AI'!$D$1:$H$2,5,0)</f>
        <v>#N/A</v>
      </c>
      <c r="BN254" s="612" t="e">
        <f>VLOOKUP(B254,'ABM Knowledgeware'!$D$1:$H$2,5,0)</f>
        <v>#N/A</v>
      </c>
      <c r="BO254" s="612" t="e">
        <f>VLOOKUP(B254,'Concerto Software'!$D$1:$H$3,5,0)</f>
        <v>#N/A</v>
      </c>
      <c r="BP254" s="612" t="e">
        <f>VLOOKUP(B254,'My Captain'!$D$1:$H$4,5,0)</f>
        <v>#N/A</v>
      </c>
      <c r="BQ254" s="612" t="e">
        <f>VLOOKUP(B254,'Finoux Solutions'!$D$2:$H$4,5,0)</f>
        <v>#N/A</v>
      </c>
      <c r="BR254" s="612" t="e">
        <f>VLOOKUP(B254,'MITR Learning'!$D$1:$H$2,5,0)</f>
        <v>#N/A</v>
      </c>
      <c r="BS254" s="612" t="e">
        <f>VLOOKUP(B254,Nucsoft!$D$2:$H$6,5,0)</f>
        <v>#N/A</v>
      </c>
      <c r="BT254" s="612" t="e">
        <f>VLOOKUP(B254,'Paras Cadd'!$D$1:$H$2,5,0)</f>
        <v>#N/A</v>
      </c>
      <c r="BU254" s="612" t="e">
        <f>VLOOKUP(B254,'ICICI Securities'!$D$1:$H$2,5,0)</f>
        <v>#N/A</v>
      </c>
      <c r="BV254" s="612" t="e">
        <f>VLOOKUP(B254,'Citius Tech'!$D$2:$H$5,5,0)</f>
        <v>#N/A</v>
      </c>
      <c r="BW254" s="612" t="e">
        <f>VLOOKUP(B254,'Buzzy Brains'!$D$2:$H$2,5,0)</f>
        <v>#N/A</v>
      </c>
      <c r="BX254" s="612" t="e">
        <f>VLOOKUP(B254,'Decimal Point'!$D$2:$H$2,5,0)</f>
        <v>#N/A</v>
      </c>
      <c r="BY254" s="612" t="e">
        <f>VLOOKUP(B254,'Sankey Business Solutions'!$D$2:$H$3,5,0)</f>
        <v>#N/A</v>
      </c>
      <c r="BZ254" s="612" t="e">
        <f>VLOOKUP(B254,'Nangia &amp; Co LLP'!$D$2:$H$2,5,0)</f>
        <v>#N/A</v>
      </c>
      <c r="CA254" s="612" t="e">
        <f>VLOOKUP(B254,'FIS Solutions India Pvt Ltd'!$D$2:$H$2,5,0)</f>
        <v>#N/A</v>
      </c>
      <c r="CB254" s="612" t="e">
        <f>VLOOKUP(B254,'Delta Technology &amp; Management '!$D$2:$H$16,5,0)</f>
        <v>#N/A</v>
      </c>
      <c r="CC254" s="612" t="e">
        <f>VLOOKUP(B254,'Espoir Networks'!$D$3:$H$11,5,0)</f>
        <v>#N/A</v>
      </c>
      <c r="CD254" s="612" t="e">
        <f>VLOOKUP(B254,'Servosys Solution'!$D$3:$H$5,5,0)</f>
        <v>#N/A</v>
      </c>
      <c r="CE254" s="612" t="e">
        <f>VLOOKUP(B254,'Ribbon Communications'!$D$3:$H$4,5,0)</f>
        <v>#N/A</v>
      </c>
      <c r="CF254" s="612">
        <f t="shared" si="10"/>
        <v>0</v>
      </c>
      <c r="CG254" s="129" t="s">
        <v>10212</v>
      </c>
      <c r="CH254" s="129" t="s">
        <v>10213</v>
      </c>
      <c r="CI254" s="129" t="s">
        <v>81</v>
      </c>
      <c r="CJ254" s="129" t="s">
        <v>11739</v>
      </c>
      <c r="CK254" s="132">
        <v>42917</v>
      </c>
      <c r="CL254" s="129">
        <v>2021</v>
      </c>
      <c r="CM254" s="128" t="s">
        <v>10214</v>
      </c>
      <c r="CN254" s="129">
        <v>427</v>
      </c>
      <c r="CO254" s="133">
        <v>85.4</v>
      </c>
      <c r="CP254" s="129">
        <v>2015</v>
      </c>
      <c r="CQ254" s="129" t="s">
        <v>79</v>
      </c>
      <c r="CR254" s="128" t="s">
        <v>10215</v>
      </c>
      <c r="CS254" s="129">
        <v>414</v>
      </c>
      <c r="CT254" s="133">
        <v>63.69</v>
      </c>
      <c r="CU254" s="129">
        <v>2017</v>
      </c>
      <c r="CV254" s="129" t="s">
        <v>79</v>
      </c>
      <c r="CW254" s="131" t="s">
        <v>81</v>
      </c>
      <c r="CX254" s="131" t="s">
        <v>81</v>
      </c>
      <c r="CY254" s="129" t="s">
        <v>81</v>
      </c>
      <c r="CZ254" s="129" t="s">
        <v>81</v>
      </c>
      <c r="DA254" s="129" t="s">
        <v>81</v>
      </c>
      <c r="DB254" s="129" t="s">
        <v>81</v>
      </c>
      <c r="DC254" s="129" t="s">
        <v>81</v>
      </c>
      <c r="DD254" s="129" t="s">
        <v>81</v>
      </c>
      <c r="DE254" s="129" t="s">
        <v>81</v>
      </c>
      <c r="DF254" s="129">
        <v>0</v>
      </c>
      <c r="DG254" s="134">
        <v>6.3</v>
      </c>
      <c r="DH254" s="134">
        <v>7.11</v>
      </c>
      <c r="DI254" s="134">
        <v>6.3</v>
      </c>
      <c r="DJ254" s="134">
        <v>6.4</v>
      </c>
      <c r="DK254" s="134">
        <v>6.29</v>
      </c>
      <c r="DL254" s="134">
        <v>7.84</v>
      </c>
      <c r="DM254" s="129">
        <v>40.24</v>
      </c>
      <c r="DN254" s="129">
        <v>6.7</v>
      </c>
      <c r="DO254" s="129"/>
      <c r="DP254" s="131" t="s">
        <v>82</v>
      </c>
      <c r="DQ254" s="129">
        <v>0</v>
      </c>
      <c r="DR254" s="129">
        <v>2</v>
      </c>
      <c r="DS254" s="129" t="s">
        <v>83</v>
      </c>
      <c r="DT254" s="129" t="s">
        <v>83</v>
      </c>
      <c r="DU254" s="129" t="s">
        <v>83</v>
      </c>
      <c r="DV254" s="129" t="s">
        <v>83</v>
      </c>
      <c r="DW254" s="131" t="s">
        <v>83</v>
      </c>
      <c r="DX254" s="131" t="s">
        <v>84</v>
      </c>
      <c r="DY254" s="131" t="s">
        <v>81</v>
      </c>
      <c r="DZ254" s="131" t="s">
        <v>10216</v>
      </c>
      <c r="EA254" s="131" t="s">
        <v>6338</v>
      </c>
      <c r="EB254" s="131" t="s">
        <v>10217</v>
      </c>
      <c r="EC254" s="131" t="s">
        <v>88</v>
      </c>
      <c r="ED254" s="131" t="s">
        <v>89</v>
      </c>
      <c r="EE254" s="131" t="s">
        <v>10218</v>
      </c>
      <c r="EF254" s="131" t="s">
        <v>10218</v>
      </c>
      <c r="EG254" s="131" t="s">
        <v>10219</v>
      </c>
      <c r="EH254" s="131" t="s">
        <v>10220</v>
      </c>
      <c r="EI254" s="131" t="s">
        <v>10221</v>
      </c>
      <c r="EJ254" s="135" t="s">
        <v>10222</v>
      </c>
      <c r="EK254" s="135" t="s">
        <v>10223</v>
      </c>
      <c r="EL254" s="135" t="s">
        <v>10224</v>
      </c>
      <c r="EM254" s="135" t="s">
        <v>10225</v>
      </c>
      <c r="EN254" s="131" t="s">
        <v>81</v>
      </c>
    </row>
    <row r="255" spans="1:144" ht="18" thickTop="1" thickBot="1">
      <c r="A255" s="575">
        <f t="shared" si="11"/>
        <v>254</v>
      </c>
      <c r="B255" s="572" t="s">
        <v>10336</v>
      </c>
      <c r="C255" s="600" t="s">
        <v>10337</v>
      </c>
      <c r="D255" s="570" t="s">
        <v>13209</v>
      </c>
      <c r="E255" s="568" t="str">
        <f t="shared" si="9"/>
        <v>Not Placed</v>
      </c>
      <c r="F255" s="570" t="s">
        <v>12495</v>
      </c>
      <c r="G255" s="570" t="s">
        <v>14084</v>
      </c>
      <c r="H255" s="131" t="str">
        <f>VLOOKUP(B255,ETRX1!C:E,3,0)</f>
        <v>Diploma  + Direct Second Year Engineering with live KT</v>
      </c>
      <c r="I255" s="610" t="s">
        <v>10338</v>
      </c>
      <c r="J255" s="572">
        <v>23</v>
      </c>
      <c r="K255" s="611" t="s">
        <v>10339</v>
      </c>
      <c r="L255" s="611" t="s">
        <v>73</v>
      </c>
      <c r="M255" s="611" t="s">
        <v>10340</v>
      </c>
      <c r="N255" s="612" t="s">
        <v>10335</v>
      </c>
      <c r="O255" s="612">
        <v>8879007808</v>
      </c>
      <c r="P255" s="612">
        <v>7208275472</v>
      </c>
      <c r="Q255" s="612" t="e">
        <f>VLOOKUP(B255,'TCS CON'!$D$1:$H$98,5,0)</f>
        <v>#N/A</v>
      </c>
      <c r="R255" s="612" t="e">
        <f>VLOOKUP(B255,LTI!$C$1:$H$46,6,0)</f>
        <v>#N/A</v>
      </c>
      <c r="S255" s="612" t="e">
        <f>VLOOKUP(B255,JARO!$E$2:$I$11,5,0)</f>
        <v>#N/A</v>
      </c>
      <c r="T255" s="612" t="e">
        <f>VLOOKUP(B255,Capgemini!$D$3:$H$78,5,0)</f>
        <v>#N/A</v>
      </c>
      <c r="U255" s="612" t="e">
        <f>VLOOKUP(B255,Carwale!$D$1:$H$4,5,0)</f>
        <v>#N/A</v>
      </c>
      <c r="V255" s="612" t="e">
        <f>VLOOKUP(B255,'Interactive Brokers'!E:I,5,0)</f>
        <v>#N/A</v>
      </c>
      <c r="W255" s="612" t="e">
        <f>VLOOKUP(B255,'REL Jio'!E:I,5,0)</f>
        <v>#N/A</v>
      </c>
      <c r="X255" s="612" t="e">
        <f>VLOOKUP(B255,'Sciative Sol'!E:I,5,0)</f>
        <v>#N/A</v>
      </c>
      <c r="Y255" s="612" t="e">
        <f>VLOOKUP(B255,'Hexaware Tech'!E:I,5,0)</f>
        <v>#N/A</v>
      </c>
      <c r="Z255" s="612" t="e">
        <f>VLOOKUP(B255,Axis!D:H,5,0)</f>
        <v>#N/A</v>
      </c>
      <c r="AA255" s="612" t="e">
        <f>VLOOKUP(B255,Ugam!$D$3:$H$26,5,0)</f>
        <v>#N/A</v>
      </c>
      <c r="AB255" s="612" t="e">
        <f>VLOOKUP(B255,Zeus!F:J,5,0)</f>
        <v>#N/A</v>
      </c>
      <c r="AC255" s="612" t="e">
        <f>VLOOKUP(B255,Montran!F:J,5,0)</f>
        <v>#N/A</v>
      </c>
      <c r="AD255" s="612" t="e">
        <f>VLOOKUP(B255,Endurance!H38:L38,5,0)</f>
        <v>#N/A</v>
      </c>
      <c r="AE255" s="612" t="e">
        <f>VLOOKUP(B255,'Swabhav Techlabs'!$F$1:$J$2,5,0)</f>
        <v>#N/A</v>
      </c>
      <c r="AF255" s="612" t="e">
        <f>VLOOKUP(B255,'Quality Kiosk'!$F$1:$J$18,5,0)</f>
        <v>#N/A</v>
      </c>
      <c r="AG255" s="612" t="e">
        <f>VLOOKUP(B255,'Lemon VB'!$F$1:$J$2,5,0)</f>
        <v>#N/A</v>
      </c>
      <c r="AH255" s="612" t="e">
        <f>VLOOKUP(B255,Gocomet!$E$1:$I$3,5,0)</f>
        <v>#N/A</v>
      </c>
      <c r="AI255" s="612" t="e">
        <f>VLOOKUP(B255,'Ingram Micro'!$E$1:$I$8,5,0)</f>
        <v>#N/A</v>
      </c>
      <c r="AJ255" s="612" t="e">
        <f>VLOOKUP(B255,'DePronto Infotech'!$E$1:$I$2,5,0)</f>
        <v>#N/A</v>
      </c>
      <c r="AK255" s="612" t="e">
        <f>VLOOKUP(B255,'Reliance Retail'!$E$1:$I$4,5,0)</f>
        <v>#N/A</v>
      </c>
      <c r="AL255" s="612" t="e">
        <f>VLOOKUP(B255,'Bright Champs'!$D$1:$H$13,5,0)</f>
        <v>#N/A</v>
      </c>
      <c r="AM255" s="612" t="e">
        <f>VLOOKUP(B255,Neosoft!$E$1:$I$12,5,0)</f>
        <v>#N/A</v>
      </c>
      <c r="AN255" s="612" t="e">
        <f>VLOOKUP(B255,Infosys!$E$1:$I$3,5,0)</f>
        <v>#N/A</v>
      </c>
      <c r="AO255" s="612" t="e">
        <f>VLOOKUP(B255,Cerelabs!$E$1:$I$5,5,0)</f>
        <v>#N/A</v>
      </c>
      <c r="AP255" s="612" t="e">
        <f>VLOOKUP(B255,'Neebal Technologies'!$D$1:$H$2,5,0)</f>
        <v>#N/A</v>
      </c>
      <c r="AQ255" s="612" t="e">
        <f>VLOOKUP(B255,'Vertiv Energy'!$D$1:$H$2,5,0)</f>
        <v>#N/A</v>
      </c>
      <c r="AR255" s="612" t="e">
        <f>VLOOKUP(B255,'Acidaes Solutions (CRMNEXT)'!$D$1:$H$3,5,0)</f>
        <v>#N/A</v>
      </c>
      <c r="AS255" s="612" t="e">
        <f>VLOOKUP(B255,Growisto!$D$1:$H$2,5,0)</f>
        <v>#N/A</v>
      </c>
      <c r="AT255" s="612" t="e">
        <f>VLOOKUP(B255,'9.9 Mediaworx - Digit'!$D$1:$H$2,5,0)</f>
        <v>#N/A</v>
      </c>
      <c r="AU255" s="612" t="e">
        <f>VLOOKUP(B255,'Vistaar systems Pvt Ltd'!$D$2:$H$3,5,0)</f>
        <v>#N/A</v>
      </c>
      <c r="AV255" s="612" t="e">
        <f>VLOOKUP(B255,'Course 5i'!$D$2:$H$11,5,0)</f>
        <v>#N/A</v>
      </c>
      <c r="AW255" s="612" t="e">
        <f>VLOOKUP(B255,'Radiant Appliances &amp; Electronic'!$D$1:$H$13,5,0)</f>
        <v>#N/A</v>
      </c>
      <c r="AX255" s="612" t="e">
        <f>VLOOKUP(B255,'Atos Global'!$D$3:$H$27,5,0)</f>
        <v>#N/A</v>
      </c>
      <c r="AY255" s="612" t="e">
        <f>VLOOKUP(B255,'Saama Technologies'!$D$1:$H$2,5,0)</f>
        <v>#N/A</v>
      </c>
      <c r="AZ255" s="612" t="e">
        <f>VLOOKUP(B255,'Multiplier Solutions'!$D$1:$H$2,5,0)</f>
        <v>#N/A</v>
      </c>
      <c r="BA255" s="612" t="e">
        <f>VLOOKUP(B255,GEP!$D$2:$H$5,5,0)</f>
        <v>#N/A</v>
      </c>
      <c r="BB255" s="612" t="e">
        <f>VLOOKUP(B255,Accenture!$D$1:$H$6,5,0)</f>
        <v>#N/A</v>
      </c>
      <c r="BC255" s="612" t="e">
        <f>VLOOKUP(B255,'Endurance International Group'!$D$1:$H$2,5,0)</f>
        <v>#N/A</v>
      </c>
      <c r="BD255" s="612" t="e">
        <f>VLOOKUP(B255,Newgen!$D$1:$H$2,5,0)</f>
        <v>#N/A</v>
      </c>
      <c r="BE255" s="612" t="e">
        <f>VLOOKUP(B255,'3D Incredible'!D255:H255,5,0)</f>
        <v>#N/A</v>
      </c>
      <c r="BF255" s="612" t="e">
        <f>VLOOKUP(B255,'Raja Software Labs'!$D$2:$H$2,5,0)</f>
        <v>#N/A</v>
      </c>
      <c r="BG255" s="612" t="e">
        <f>VLOOKUP(B255,Wipro!$D$1:$H$2,5,0)</f>
        <v>#N/A</v>
      </c>
      <c r="BH255" s="612" t="e">
        <f>VLOOKUP(B255,'Perch Technologies'!$D$2:$H$2,5,0)</f>
        <v>#N/A</v>
      </c>
      <c r="BI255" s="612" t="e">
        <f>VLOOKUP(B255,'Morning Star'!$D$1:$H$6,5,0)</f>
        <v>#N/A</v>
      </c>
      <c r="BJ255" s="612" t="e">
        <f>VLOOKUP(B255,Flexiloans!$D$1:$H$2,5,0)</f>
        <v>#N/A</v>
      </c>
      <c r="BK255" s="612" t="e">
        <f>VLOOKUP(B255,'Thirdware Solutions'!$D$1:$H$2,5,0)</f>
        <v>#N/A</v>
      </c>
      <c r="BL255" s="612" t="e">
        <f>VLOOKUP(B255,Tescom!$D$1:$H$8,5,0)</f>
        <v>#N/A</v>
      </c>
      <c r="BM255" s="612" t="e">
        <f>VLOOKUP(B255,'Cogno AI'!$D$1:$H$2,5,0)</f>
        <v>#N/A</v>
      </c>
      <c r="BN255" s="612" t="e">
        <f>VLOOKUP(B255,'ABM Knowledgeware'!$D$1:$H$2,5,0)</f>
        <v>#N/A</v>
      </c>
      <c r="BO255" s="612" t="e">
        <f>VLOOKUP(B255,'Concerto Software'!$D$1:$H$3,5,0)</f>
        <v>#N/A</v>
      </c>
      <c r="BP255" s="612" t="e">
        <f>VLOOKUP(B255,'My Captain'!$D$1:$H$4,5,0)</f>
        <v>#N/A</v>
      </c>
      <c r="BQ255" s="612" t="e">
        <f>VLOOKUP(B255,'Finoux Solutions'!$D$2:$H$4,5,0)</f>
        <v>#N/A</v>
      </c>
      <c r="BR255" s="612" t="e">
        <f>VLOOKUP(B255,'MITR Learning'!$D$1:$H$2,5,0)</f>
        <v>#N/A</v>
      </c>
      <c r="BS255" s="612" t="e">
        <f>VLOOKUP(B255,Nucsoft!$D$2:$H$6,5,0)</f>
        <v>#N/A</v>
      </c>
      <c r="BT255" s="612" t="e">
        <f>VLOOKUP(B255,'Paras Cadd'!$D$1:$H$2,5,0)</f>
        <v>#N/A</v>
      </c>
      <c r="BU255" s="612" t="e">
        <f>VLOOKUP(B255,'ICICI Securities'!$D$1:$H$2,5,0)</f>
        <v>#N/A</v>
      </c>
      <c r="BV255" s="612" t="e">
        <f>VLOOKUP(B255,'Citius Tech'!$D$2:$H$5,5,0)</f>
        <v>#N/A</v>
      </c>
      <c r="BW255" s="612" t="e">
        <f>VLOOKUP(B255,'Buzzy Brains'!$D$2:$H$2,5,0)</f>
        <v>#N/A</v>
      </c>
      <c r="BX255" s="612" t="e">
        <f>VLOOKUP(B255,'Decimal Point'!$D$2:$H$2,5,0)</f>
        <v>#N/A</v>
      </c>
      <c r="BY255" s="612" t="e">
        <f>VLOOKUP(B255,'Sankey Business Solutions'!$D$2:$H$3,5,0)</f>
        <v>#N/A</v>
      </c>
      <c r="BZ255" s="612" t="e">
        <f>VLOOKUP(B255,'Nangia &amp; Co LLP'!$D$2:$H$2,5,0)</f>
        <v>#N/A</v>
      </c>
      <c r="CA255" s="612" t="e">
        <f>VLOOKUP(B255,'FIS Solutions India Pvt Ltd'!$D$2:$H$2,5,0)</f>
        <v>#N/A</v>
      </c>
      <c r="CB255" s="612" t="e">
        <f>VLOOKUP(B255,'Delta Technology &amp; Management '!$D$2:$H$16,5,0)</f>
        <v>#N/A</v>
      </c>
      <c r="CC255" s="612" t="e">
        <f>VLOOKUP(B255,'Espoir Networks'!$D$3:$H$11,5,0)</f>
        <v>#N/A</v>
      </c>
      <c r="CD255" s="612" t="e">
        <f>VLOOKUP(B255,'Servosys Solution'!$D$3:$H$5,5,0)</f>
        <v>#N/A</v>
      </c>
      <c r="CE255" s="612" t="e">
        <f>VLOOKUP(B255,'Ribbon Communications'!$D$3:$H$4,5,0)</f>
        <v>#N/A</v>
      </c>
      <c r="CF255" s="612">
        <f t="shared" si="10"/>
        <v>0</v>
      </c>
      <c r="CG255" s="129" t="s">
        <v>10341</v>
      </c>
      <c r="CH255" s="129">
        <v>623337999824</v>
      </c>
      <c r="CI255" s="129" t="s">
        <v>134</v>
      </c>
      <c r="CJ255" s="129" t="s">
        <v>11741</v>
      </c>
      <c r="CK255" s="132">
        <v>43282</v>
      </c>
      <c r="CL255" s="129">
        <v>2021</v>
      </c>
      <c r="CM255" s="128" t="s">
        <v>11991</v>
      </c>
      <c r="CN255" s="129">
        <v>247</v>
      </c>
      <c r="CO255" s="133">
        <v>49.4</v>
      </c>
      <c r="CP255" s="129">
        <v>2012</v>
      </c>
      <c r="CQ255" s="129" t="s">
        <v>276</v>
      </c>
      <c r="CR255" s="128" t="s">
        <v>12184</v>
      </c>
      <c r="CS255" s="129">
        <v>227</v>
      </c>
      <c r="CT255" s="133">
        <v>45.4</v>
      </c>
      <c r="CU255" s="129">
        <v>2014</v>
      </c>
      <c r="CV255" s="129" t="s">
        <v>276</v>
      </c>
      <c r="CW255" s="131" t="s">
        <v>8049</v>
      </c>
      <c r="CX255" s="131" t="s">
        <v>336</v>
      </c>
      <c r="CY255" s="129">
        <v>1222</v>
      </c>
      <c r="CZ255" s="129">
        <v>71.88</v>
      </c>
      <c r="DA255" s="129">
        <v>2018</v>
      </c>
      <c r="DB255" s="129" t="s">
        <v>112</v>
      </c>
      <c r="DC255" s="129" t="s">
        <v>113</v>
      </c>
      <c r="DD255" s="129">
        <v>63.6</v>
      </c>
      <c r="DE255" s="129">
        <v>63.44</v>
      </c>
      <c r="DF255" s="129">
        <v>2</v>
      </c>
      <c r="DG255" s="131" t="s">
        <v>81</v>
      </c>
      <c r="DH255" s="131" t="s">
        <v>81</v>
      </c>
      <c r="DI255" s="134">
        <v>6.5</v>
      </c>
      <c r="DJ255" s="134">
        <v>5.5862069999999999</v>
      </c>
      <c r="DK255" s="134">
        <v>5.41</v>
      </c>
      <c r="DL255" s="131"/>
      <c r="DM255" s="129">
        <v>17.496200000000002</v>
      </c>
      <c r="DN255" s="129">
        <v>5.75</v>
      </c>
      <c r="DO255" s="129"/>
      <c r="DP255" s="131" t="s">
        <v>114</v>
      </c>
      <c r="DQ255" s="129">
        <v>2</v>
      </c>
      <c r="DR255" s="129">
        <v>3</v>
      </c>
      <c r="DS255" s="129" t="s">
        <v>83</v>
      </c>
      <c r="DT255" s="129" t="s">
        <v>83</v>
      </c>
      <c r="DU255" s="129" t="s">
        <v>230</v>
      </c>
      <c r="DV255" s="129" t="s">
        <v>83</v>
      </c>
      <c r="DW255" s="131" t="s">
        <v>83</v>
      </c>
      <c r="DX255" s="131" t="s">
        <v>84</v>
      </c>
      <c r="DY255" s="131" t="s">
        <v>81</v>
      </c>
      <c r="DZ255" s="131" t="s">
        <v>10344</v>
      </c>
      <c r="EA255" s="131" t="s">
        <v>10345</v>
      </c>
      <c r="EB255" s="131" t="s">
        <v>10346</v>
      </c>
      <c r="EC255" s="131" t="s">
        <v>88</v>
      </c>
      <c r="ED255" s="131" t="s">
        <v>89</v>
      </c>
      <c r="EE255" s="131" t="s">
        <v>10347</v>
      </c>
      <c r="EF255" s="131" t="s">
        <v>7842</v>
      </c>
      <c r="EG255" s="131" t="s">
        <v>10348</v>
      </c>
      <c r="EH255" s="131" t="s">
        <v>538</v>
      </c>
      <c r="EI255" s="131" t="s">
        <v>10349</v>
      </c>
      <c r="EJ255" s="135" t="s">
        <v>10350</v>
      </c>
      <c r="EK255" s="135" t="s">
        <v>10351</v>
      </c>
      <c r="EL255" s="135" t="s">
        <v>10352</v>
      </c>
      <c r="EM255" s="135" t="s">
        <v>10353</v>
      </c>
      <c r="EN255" s="131" t="s">
        <v>81</v>
      </c>
    </row>
    <row r="256" spans="1:144" ht="18" thickTop="1" thickBot="1">
      <c r="A256" s="575">
        <f t="shared" si="11"/>
        <v>255</v>
      </c>
      <c r="B256" s="572" t="s">
        <v>10723</v>
      </c>
      <c r="C256" s="600" t="s">
        <v>10724</v>
      </c>
      <c r="D256" s="570" t="s">
        <v>13209</v>
      </c>
      <c r="E256" s="568" t="str">
        <f t="shared" si="9"/>
        <v>Placed</v>
      </c>
      <c r="F256" s="570" t="s">
        <v>12495</v>
      </c>
      <c r="G256" s="570" t="s">
        <v>14084</v>
      </c>
      <c r="H256" s="131" t="str">
        <f>VLOOKUP(B256,ETRX1!C:E,3,0)</f>
        <v>12th + Engineering without live KT</v>
      </c>
      <c r="I256" s="610" t="s">
        <v>6618</v>
      </c>
      <c r="J256" s="572">
        <v>21</v>
      </c>
      <c r="K256" s="611" t="s">
        <v>10725</v>
      </c>
      <c r="L256" s="611" t="s">
        <v>73</v>
      </c>
      <c r="M256" s="611" t="s">
        <v>10726</v>
      </c>
      <c r="N256" s="612" t="s">
        <v>10722</v>
      </c>
      <c r="O256" s="612">
        <v>9987772135</v>
      </c>
      <c r="P256" s="612">
        <v>9987772135</v>
      </c>
      <c r="Q256" s="612">
        <f>VLOOKUP(B256,'TCS CON'!$D$1:$H$98,5,0)</f>
        <v>336000</v>
      </c>
      <c r="R256" s="612" t="e">
        <f>VLOOKUP(B256,LTI!$C$1:$H$46,6,0)</f>
        <v>#N/A</v>
      </c>
      <c r="S256" s="612" t="e">
        <f>VLOOKUP(B256,JARO!$E$2:$I$11,5,0)</f>
        <v>#N/A</v>
      </c>
      <c r="T256" s="612" t="e">
        <f>VLOOKUP(B256,Capgemini!$D$3:$H$78,5,0)</f>
        <v>#N/A</v>
      </c>
      <c r="U256" s="612" t="e">
        <f>VLOOKUP(B256,Carwale!$D$1:$H$4,5,0)</f>
        <v>#N/A</v>
      </c>
      <c r="V256" s="612" t="e">
        <f>VLOOKUP(B256,'Interactive Brokers'!E:I,5,0)</f>
        <v>#N/A</v>
      </c>
      <c r="W256" s="612" t="e">
        <f>VLOOKUP(B256,'REL Jio'!E:I,5,0)</f>
        <v>#N/A</v>
      </c>
      <c r="X256" s="612" t="e">
        <f>VLOOKUP(B256,'Sciative Sol'!E:I,5,0)</f>
        <v>#N/A</v>
      </c>
      <c r="Y256" s="612" t="e">
        <f>VLOOKUP(B256,'Hexaware Tech'!E:I,5,0)</f>
        <v>#N/A</v>
      </c>
      <c r="Z256" s="612" t="e">
        <f>VLOOKUP(B256,Axis!D:H,5,0)</f>
        <v>#N/A</v>
      </c>
      <c r="AA256" s="612" t="e">
        <f>VLOOKUP(B256,Ugam!$D$3:$H$26,5,0)</f>
        <v>#N/A</v>
      </c>
      <c r="AB256" s="612" t="e">
        <f>VLOOKUP(B256,Zeus!F:J,5,0)</f>
        <v>#N/A</v>
      </c>
      <c r="AC256" s="612" t="e">
        <f>VLOOKUP(B256,Montran!F:J,5,0)</f>
        <v>#N/A</v>
      </c>
      <c r="AD256" s="612" t="e">
        <f>VLOOKUP(B256,Endurance!H39:L39,5,0)</f>
        <v>#N/A</v>
      </c>
      <c r="AE256" s="612" t="e">
        <f>VLOOKUP(B256,'Swabhav Techlabs'!$F$1:$J$2,5,0)</f>
        <v>#N/A</v>
      </c>
      <c r="AF256" s="612" t="e">
        <f>VLOOKUP(B256,'Quality Kiosk'!$F$1:$J$18,5,0)</f>
        <v>#N/A</v>
      </c>
      <c r="AG256" s="612" t="e">
        <f>VLOOKUP(B256,'Lemon VB'!$F$1:$J$2,5,0)</f>
        <v>#N/A</v>
      </c>
      <c r="AH256" s="612" t="e">
        <f>VLOOKUP(B256,Gocomet!$E$1:$I$3,5,0)</f>
        <v>#N/A</v>
      </c>
      <c r="AI256" s="612" t="e">
        <f>VLOOKUP(B256,'Ingram Micro'!$E$1:$I$8,5,0)</f>
        <v>#N/A</v>
      </c>
      <c r="AJ256" s="612" t="e">
        <f>VLOOKUP(B256,'DePronto Infotech'!$E$1:$I$2,5,0)</f>
        <v>#N/A</v>
      </c>
      <c r="AK256" s="612" t="e">
        <f>VLOOKUP(B256,'Reliance Retail'!$E$1:$I$4,5,0)</f>
        <v>#N/A</v>
      </c>
      <c r="AL256" s="612" t="e">
        <f>VLOOKUP(B256,'Bright Champs'!$D$1:$H$13,5,0)</f>
        <v>#N/A</v>
      </c>
      <c r="AM256" s="612" t="e">
        <f>VLOOKUP(B256,Neosoft!$E$1:$I$12,5,0)</f>
        <v>#N/A</v>
      </c>
      <c r="AN256" s="612" t="e">
        <f>VLOOKUP(B256,Infosys!$E$1:$I$3,5,0)</f>
        <v>#N/A</v>
      </c>
      <c r="AO256" s="612" t="e">
        <f>VLOOKUP(B256,Cerelabs!$E$1:$I$5,5,0)</f>
        <v>#N/A</v>
      </c>
      <c r="AP256" s="612" t="e">
        <f>VLOOKUP(B256,'Neebal Technologies'!$D$1:$H$2,5,0)</f>
        <v>#N/A</v>
      </c>
      <c r="AQ256" s="612" t="e">
        <f>VLOOKUP(B256,'Vertiv Energy'!$D$1:$H$2,5,0)</f>
        <v>#N/A</v>
      </c>
      <c r="AR256" s="612" t="e">
        <f>VLOOKUP(B256,'Acidaes Solutions (CRMNEXT)'!$D$1:$H$3,5,0)</f>
        <v>#N/A</v>
      </c>
      <c r="AS256" s="612" t="e">
        <f>VLOOKUP(B256,Growisto!$D$1:$H$2,5,0)</f>
        <v>#N/A</v>
      </c>
      <c r="AT256" s="612" t="e">
        <f>VLOOKUP(B256,'9.9 Mediaworx - Digit'!$D$1:$H$2,5,0)</f>
        <v>#N/A</v>
      </c>
      <c r="AU256" s="612" t="e">
        <f>VLOOKUP(B256,'Vistaar systems Pvt Ltd'!$D$2:$H$3,5,0)</f>
        <v>#N/A</v>
      </c>
      <c r="AV256" s="612" t="e">
        <f>VLOOKUP(B256,'Course 5i'!$D$2:$H$11,5,0)</f>
        <v>#N/A</v>
      </c>
      <c r="AW256" s="612" t="e">
        <f>VLOOKUP(B256,'Radiant Appliances &amp; Electronic'!$D$1:$H$13,5,0)</f>
        <v>#N/A</v>
      </c>
      <c r="AX256" s="612" t="e">
        <f>VLOOKUP(B256,'Atos Global'!$D$3:$H$27,5,0)</f>
        <v>#N/A</v>
      </c>
      <c r="AY256" s="612" t="e">
        <f>VLOOKUP(B256,'Saama Technologies'!$D$1:$H$2,5,0)</f>
        <v>#N/A</v>
      </c>
      <c r="AZ256" s="612" t="e">
        <f>VLOOKUP(B256,'Multiplier Solutions'!$D$1:$H$2,5,0)</f>
        <v>#N/A</v>
      </c>
      <c r="BA256" s="612" t="e">
        <f>VLOOKUP(B256,GEP!$D$2:$H$5,5,0)</f>
        <v>#N/A</v>
      </c>
      <c r="BB256" s="612" t="e">
        <f>VLOOKUP(B256,Accenture!$D$1:$H$6,5,0)</f>
        <v>#N/A</v>
      </c>
      <c r="BC256" s="612" t="e">
        <f>VLOOKUP(B256,'Endurance International Group'!$D$1:$H$2,5,0)</f>
        <v>#N/A</v>
      </c>
      <c r="BD256" s="612" t="e">
        <f>VLOOKUP(B256,Newgen!$D$1:$H$2,5,0)</f>
        <v>#N/A</v>
      </c>
      <c r="BE256" s="612" t="e">
        <f>VLOOKUP(B256,'3D Incredible'!D256:H256,5,0)</f>
        <v>#N/A</v>
      </c>
      <c r="BF256" s="612" t="e">
        <f>VLOOKUP(B256,'Raja Software Labs'!$D$2:$H$2,5,0)</f>
        <v>#N/A</v>
      </c>
      <c r="BG256" s="612" t="e">
        <f>VLOOKUP(B256,Wipro!$D$1:$H$2,5,0)</f>
        <v>#N/A</v>
      </c>
      <c r="BH256" s="612" t="e">
        <f>VLOOKUP(B256,'Perch Technologies'!$D$2:$H$2,5,0)</f>
        <v>#N/A</v>
      </c>
      <c r="BI256" s="612" t="e">
        <f>VLOOKUP(B256,'Morning Star'!$D$1:$H$6,5,0)</f>
        <v>#N/A</v>
      </c>
      <c r="BJ256" s="612" t="e">
        <f>VLOOKUP(B256,Flexiloans!$D$1:$H$2,5,0)</f>
        <v>#N/A</v>
      </c>
      <c r="BK256" s="612" t="e">
        <f>VLOOKUP(B256,'Thirdware Solutions'!$D$1:$H$2,5,0)</f>
        <v>#N/A</v>
      </c>
      <c r="BL256" s="612" t="e">
        <f>VLOOKUP(B256,Tescom!$D$1:$H$8,5,0)</f>
        <v>#N/A</v>
      </c>
      <c r="BM256" s="612" t="e">
        <f>VLOOKUP(B256,'Cogno AI'!$D$1:$H$2,5,0)</f>
        <v>#N/A</v>
      </c>
      <c r="BN256" s="612" t="e">
        <f>VLOOKUP(B256,'ABM Knowledgeware'!$D$1:$H$2,5,0)</f>
        <v>#N/A</v>
      </c>
      <c r="BO256" s="612" t="e">
        <f>VLOOKUP(B256,'Concerto Software'!$D$1:$H$3,5,0)</f>
        <v>#N/A</v>
      </c>
      <c r="BP256" s="612" t="e">
        <f>VLOOKUP(B256,'My Captain'!$D$1:$H$4,5,0)</f>
        <v>#N/A</v>
      </c>
      <c r="BQ256" s="612" t="e">
        <f>VLOOKUP(B256,'Finoux Solutions'!$D$2:$H$4,5,0)</f>
        <v>#N/A</v>
      </c>
      <c r="BR256" s="612" t="e">
        <f>VLOOKUP(B256,'MITR Learning'!$D$1:$H$2,5,0)</f>
        <v>#N/A</v>
      </c>
      <c r="BS256" s="612" t="e">
        <f>VLOOKUP(B256,Nucsoft!$D$2:$H$6,5,0)</f>
        <v>#N/A</v>
      </c>
      <c r="BT256" s="612" t="e">
        <f>VLOOKUP(B256,'Paras Cadd'!$D$1:$H$2,5,0)</f>
        <v>#N/A</v>
      </c>
      <c r="BU256" s="612" t="e">
        <f>VLOOKUP(B256,'ICICI Securities'!$D$1:$H$2,5,0)</f>
        <v>#N/A</v>
      </c>
      <c r="BV256" s="612" t="e">
        <f>VLOOKUP(B256,'Citius Tech'!$D$2:$H$5,5,0)</f>
        <v>#N/A</v>
      </c>
      <c r="BW256" s="612" t="e">
        <f>VLOOKUP(B256,'Buzzy Brains'!$D$2:$H$2,5,0)</f>
        <v>#N/A</v>
      </c>
      <c r="BX256" s="612" t="e">
        <f>VLOOKUP(B256,'Decimal Point'!$D$2:$H$2,5,0)</f>
        <v>#N/A</v>
      </c>
      <c r="BY256" s="612" t="e">
        <f>VLOOKUP(B256,'Sankey Business Solutions'!$D$2:$H$3,5,0)</f>
        <v>#N/A</v>
      </c>
      <c r="BZ256" s="612" t="e">
        <f>VLOOKUP(B256,'Nangia &amp; Co LLP'!$D$2:$H$2,5,0)</f>
        <v>#N/A</v>
      </c>
      <c r="CA256" s="612" t="e">
        <f>VLOOKUP(B256,'FIS Solutions India Pvt Ltd'!$D$2:$H$2,5,0)</f>
        <v>#N/A</v>
      </c>
      <c r="CB256" s="612" t="e">
        <f>VLOOKUP(B256,'Delta Technology &amp; Management '!$D$2:$H$16,5,0)</f>
        <v>#N/A</v>
      </c>
      <c r="CC256" s="612" t="e">
        <f>VLOOKUP(B256,'Espoir Networks'!$D$3:$H$11,5,0)</f>
        <v>#N/A</v>
      </c>
      <c r="CD256" s="612" t="e">
        <f>VLOOKUP(B256,'Servosys Solution'!$D$3:$H$5,5,0)</f>
        <v>#N/A</v>
      </c>
      <c r="CE256" s="612" t="e">
        <f>VLOOKUP(B256,'Ribbon Communications'!$D$3:$H$4,5,0)</f>
        <v>#N/A</v>
      </c>
      <c r="CF256" s="612">
        <f t="shared" si="10"/>
        <v>1</v>
      </c>
      <c r="CG256" s="129" t="s">
        <v>10727</v>
      </c>
      <c r="CH256" s="129">
        <v>560449407361</v>
      </c>
      <c r="CI256" s="129" t="s">
        <v>10728</v>
      </c>
      <c r="CJ256" s="129" t="s">
        <v>11739</v>
      </c>
      <c r="CK256" s="132">
        <v>42917</v>
      </c>
      <c r="CL256" s="129">
        <v>2021</v>
      </c>
      <c r="CM256" s="128" t="s">
        <v>11992</v>
      </c>
      <c r="CN256" s="129">
        <v>449</v>
      </c>
      <c r="CO256" s="133">
        <v>89.8</v>
      </c>
      <c r="CP256" s="129">
        <v>2014</v>
      </c>
      <c r="CQ256" s="129" t="s">
        <v>79</v>
      </c>
      <c r="CR256" s="128" t="s">
        <v>3535</v>
      </c>
      <c r="CS256" s="129">
        <v>496</v>
      </c>
      <c r="CT256" s="133">
        <v>76.31</v>
      </c>
      <c r="CU256" s="129">
        <v>2016</v>
      </c>
      <c r="CV256" s="129" t="s">
        <v>79</v>
      </c>
      <c r="CW256" s="131" t="s">
        <v>81</v>
      </c>
      <c r="CX256" s="131" t="s">
        <v>81</v>
      </c>
      <c r="CY256" s="129" t="s">
        <v>81</v>
      </c>
      <c r="CZ256" s="129" t="s">
        <v>81</v>
      </c>
      <c r="DA256" s="129" t="s">
        <v>81</v>
      </c>
      <c r="DB256" s="129" t="s">
        <v>81</v>
      </c>
      <c r="DC256" s="129" t="s">
        <v>81</v>
      </c>
      <c r="DD256" s="129" t="s">
        <v>81</v>
      </c>
      <c r="DE256" s="129" t="s">
        <v>81</v>
      </c>
      <c r="DF256" s="129">
        <v>0</v>
      </c>
      <c r="DG256" s="134">
        <v>8</v>
      </c>
      <c r="DH256" s="134">
        <v>6.24</v>
      </c>
      <c r="DI256" s="134">
        <v>7.08</v>
      </c>
      <c r="DJ256" s="134">
        <v>6.86</v>
      </c>
      <c r="DK256" s="134">
        <v>7.67</v>
      </c>
      <c r="DL256" s="131"/>
      <c r="DM256" s="129">
        <v>35.85</v>
      </c>
      <c r="DN256" s="129">
        <v>7.17</v>
      </c>
      <c r="DO256" s="129"/>
      <c r="DP256" s="131" t="s">
        <v>138</v>
      </c>
      <c r="DQ256" s="129">
        <v>0</v>
      </c>
      <c r="DR256" s="129">
        <v>0</v>
      </c>
      <c r="DS256" s="129" t="s">
        <v>255</v>
      </c>
      <c r="DT256" s="129" t="s">
        <v>230</v>
      </c>
      <c r="DU256" s="129" t="s">
        <v>83</v>
      </c>
      <c r="DV256" s="129" t="s">
        <v>83</v>
      </c>
      <c r="DW256" s="131" t="s">
        <v>83</v>
      </c>
      <c r="DX256" s="131" t="s">
        <v>84</v>
      </c>
      <c r="DY256" s="131" t="s">
        <v>81</v>
      </c>
      <c r="DZ256" s="131" t="s">
        <v>10731</v>
      </c>
      <c r="EA256" s="131" t="s">
        <v>10732</v>
      </c>
      <c r="EB256" s="131" t="s">
        <v>10733</v>
      </c>
      <c r="EC256" s="131" t="s">
        <v>2172</v>
      </c>
      <c r="ED256" s="131" t="s">
        <v>89</v>
      </c>
      <c r="EE256" s="131" t="s">
        <v>10734</v>
      </c>
      <c r="EF256" s="131" t="s">
        <v>10735</v>
      </c>
      <c r="EG256" s="131" t="s">
        <v>10736</v>
      </c>
      <c r="EH256" s="131" t="s">
        <v>10737</v>
      </c>
      <c r="EI256" s="131" t="s">
        <v>10738</v>
      </c>
      <c r="EJ256" s="135" t="s">
        <v>10739</v>
      </c>
      <c r="EK256" s="135" t="s">
        <v>10740</v>
      </c>
      <c r="EL256" s="135" t="s">
        <v>10741</v>
      </c>
      <c r="EM256" s="135" t="s">
        <v>10742</v>
      </c>
      <c r="EN256" s="131" t="s">
        <v>81</v>
      </c>
    </row>
    <row r="257" spans="1:144" ht="18" thickTop="1" thickBot="1">
      <c r="A257" s="575">
        <f t="shared" si="11"/>
        <v>256</v>
      </c>
      <c r="B257" s="572" t="s">
        <v>10856</v>
      </c>
      <c r="C257" s="600" t="s">
        <v>10857</v>
      </c>
      <c r="D257" s="570" t="s">
        <v>13209</v>
      </c>
      <c r="E257" s="568" t="str">
        <f t="shared" si="9"/>
        <v>Not Placed</v>
      </c>
      <c r="F257" s="570" t="s">
        <v>12495</v>
      </c>
      <c r="G257" s="570" t="s">
        <v>14084</v>
      </c>
      <c r="H257" s="131" t="str">
        <f>VLOOKUP(B257,ETRX1!C:E,3,0)</f>
        <v>12th + Engineering without live KT</v>
      </c>
      <c r="I257" s="610" t="s">
        <v>10858</v>
      </c>
      <c r="J257" s="572">
        <v>21</v>
      </c>
      <c r="K257" s="611" t="s">
        <v>10859</v>
      </c>
      <c r="L257" s="611" t="s">
        <v>10859</v>
      </c>
      <c r="M257" s="611" t="s">
        <v>10860</v>
      </c>
      <c r="N257" s="612" t="s">
        <v>10855</v>
      </c>
      <c r="O257" s="612">
        <v>9145162754</v>
      </c>
      <c r="P257" s="612">
        <v>9146640195</v>
      </c>
      <c r="Q257" s="612" t="e">
        <f>VLOOKUP(B257,'TCS CON'!$D$1:$H$98,5,0)</f>
        <v>#N/A</v>
      </c>
      <c r="R257" s="612" t="e">
        <f>VLOOKUP(B257,LTI!$C$1:$H$46,6,0)</f>
        <v>#N/A</v>
      </c>
      <c r="S257" s="612" t="e">
        <f>VLOOKUP(B257,JARO!$E$2:$I$11,5,0)</f>
        <v>#N/A</v>
      </c>
      <c r="T257" s="612" t="e">
        <f>VLOOKUP(B257,Capgemini!$D$3:$H$78,5,0)</f>
        <v>#N/A</v>
      </c>
      <c r="U257" s="612" t="e">
        <f>VLOOKUP(B257,Carwale!$D$1:$H$4,5,0)</f>
        <v>#N/A</v>
      </c>
      <c r="V257" s="612" t="e">
        <f>VLOOKUP(B257,'Interactive Brokers'!E:I,5,0)</f>
        <v>#N/A</v>
      </c>
      <c r="W257" s="612" t="e">
        <f>VLOOKUP(B257,'REL Jio'!E:I,5,0)</f>
        <v>#N/A</v>
      </c>
      <c r="X257" s="612" t="e">
        <f>VLOOKUP(B257,'Sciative Sol'!E:I,5,0)</f>
        <v>#N/A</v>
      </c>
      <c r="Y257" s="612" t="e">
        <f>VLOOKUP(B257,'Hexaware Tech'!E:I,5,0)</f>
        <v>#N/A</v>
      </c>
      <c r="Z257" s="612" t="e">
        <f>VLOOKUP(B257,Axis!D:H,5,0)</f>
        <v>#N/A</v>
      </c>
      <c r="AA257" s="612" t="e">
        <f>VLOOKUP(B257,Ugam!$D$3:$H$26,5,0)</f>
        <v>#N/A</v>
      </c>
      <c r="AB257" s="612" t="e">
        <f>VLOOKUP(B257,Zeus!F:J,5,0)</f>
        <v>#N/A</v>
      </c>
      <c r="AC257" s="612" t="e">
        <f>VLOOKUP(B257,Montran!F:J,5,0)</f>
        <v>#N/A</v>
      </c>
      <c r="AD257" s="612" t="e">
        <f>VLOOKUP(B257,Endurance!H40:L40,5,0)</f>
        <v>#N/A</v>
      </c>
      <c r="AE257" s="612" t="e">
        <f>VLOOKUP(B257,'Swabhav Techlabs'!$F$1:$J$2,5,0)</f>
        <v>#N/A</v>
      </c>
      <c r="AF257" s="612" t="e">
        <f>VLOOKUP(B257,'Quality Kiosk'!$F$1:$J$18,5,0)</f>
        <v>#N/A</v>
      </c>
      <c r="AG257" s="612" t="e">
        <f>VLOOKUP(B257,'Lemon VB'!$F$1:$J$2,5,0)</f>
        <v>#N/A</v>
      </c>
      <c r="AH257" s="612" t="e">
        <f>VLOOKUP(B257,Gocomet!$E$1:$I$3,5,0)</f>
        <v>#N/A</v>
      </c>
      <c r="AI257" s="612" t="e">
        <f>VLOOKUP(B257,'Ingram Micro'!$E$1:$I$8,5,0)</f>
        <v>#N/A</v>
      </c>
      <c r="AJ257" s="612" t="e">
        <f>VLOOKUP(B257,'DePronto Infotech'!$E$1:$I$2,5,0)</f>
        <v>#N/A</v>
      </c>
      <c r="AK257" s="612" t="e">
        <f>VLOOKUP(B257,'Reliance Retail'!$E$1:$I$4,5,0)</f>
        <v>#N/A</v>
      </c>
      <c r="AL257" s="612" t="e">
        <f>VLOOKUP(B257,'Bright Champs'!$D$1:$H$13,5,0)</f>
        <v>#N/A</v>
      </c>
      <c r="AM257" s="612" t="e">
        <f>VLOOKUP(B257,Neosoft!$E$1:$I$12,5,0)</f>
        <v>#N/A</v>
      </c>
      <c r="AN257" s="612" t="e">
        <f>VLOOKUP(B257,Infosys!$E$1:$I$3,5,0)</f>
        <v>#N/A</v>
      </c>
      <c r="AO257" s="612" t="e">
        <f>VLOOKUP(B257,Cerelabs!$E$1:$I$5,5,0)</f>
        <v>#N/A</v>
      </c>
      <c r="AP257" s="612" t="e">
        <f>VLOOKUP(B257,'Neebal Technologies'!$D$1:$H$2,5,0)</f>
        <v>#N/A</v>
      </c>
      <c r="AQ257" s="612" t="e">
        <f>VLOOKUP(B257,'Vertiv Energy'!$D$1:$H$2,5,0)</f>
        <v>#N/A</v>
      </c>
      <c r="AR257" s="612" t="e">
        <f>VLOOKUP(B257,'Acidaes Solutions (CRMNEXT)'!$D$1:$H$3,5,0)</f>
        <v>#N/A</v>
      </c>
      <c r="AS257" s="612" t="e">
        <f>VLOOKUP(B257,Growisto!$D$1:$H$2,5,0)</f>
        <v>#N/A</v>
      </c>
      <c r="AT257" s="612" t="e">
        <f>VLOOKUP(B257,'9.9 Mediaworx - Digit'!$D$1:$H$2,5,0)</f>
        <v>#N/A</v>
      </c>
      <c r="AU257" s="612" t="e">
        <f>VLOOKUP(B257,'Vistaar systems Pvt Ltd'!$D$2:$H$3,5,0)</f>
        <v>#N/A</v>
      </c>
      <c r="AV257" s="612" t="e">
        <f>VLOOKUP(B257,'Course 5i'!$D$2:$H$11,5,0)</f>
        <v>#N/A</v>
      </c>
      <c r="AW257" s="612" t="e">
        <f>VLOOKUP(B257,'Radiant Appliances &amp; Electronic'!$D$1:$H$13,5,0)</f>
        <v>#N/A</v>
      </c>
      <c r="AX257" s="612" t="e">
        <f>VLOOKUP(B257,'Atos Global'!$D$3:$H$27,5,0)</f>
        <v>#N/A</v>
      </c>
      <c r="AY257" s="612" t="e">
        <f>VLOOKUP(B257,'Saama Technologies'!$D$1:$H$2,5,0)</f>
        <v>#N/A</v>
      </c>
      <c r="AZ257" s="612" t="e">
        <f>VLOOKUP(B257,'Multiplier Solutions'!$D$1:$H$2,5,0)</f>
        <v>#N/A</v>
      </c>
      <c r="BA257" s="612" t="e">
        <f>VLOOKUP(B257,GEP!$D$2:$H$5,5,0)</f>
        <v>#N/A</v>
      </c>
      <c r="BB257" s="612" t="e">
        <f>VLOOKUP(B257,Accenture!$D$1:$H$6,5,0)</f>
        <v>#N/A</v>
      </c>
      <c r="BC257" s="612" t="e">
        <f>VLOOKUP(B257,'Endurance International Group'!$D$1:$H$2,5,0)</f>
        <v>#N/A</v>
      </c>
      <c r="BD257" s="612" t="e">
        <f>VLOOKUP(B257,Newgen!$D$1:$H$2,5,0)</f>
        <v>#N/A</v>
      </c>
      <c r="BE257" s="612" t="e">
        <f>VLOOKUP(B257,'3D Incredible'!D257:H257,5,0)</f>
        <v>#N/A</v>
      </c>
      <c r="BF257" s="612" t="e">
        <f>VLOOKUP(B257,'Raja Software Labs'!$D$2:$H$2,5,0)</f>
        <v>#N/A</v>
      </c>
      <c r="BG257" s="612" t="e">
        <f>VLOOKUP(B257,Wipro!$D$1:$H$2,5,0)</f>
        <v>#N/A</v>
      </c>
      <c r="BH257" s="612" t="e">
        <f>VLOOKUP(B257,'Perch Technologies'!$D$2:$H$2,5,0)</f>
        <v>#N/A</v>
      </c>
      <c r="BI257" s="612" t="e">
        <f>VLOOKUP(B257,'Morning Star'!$D$1:$H$6,5,0)</f>
        <v>#N/A</v>
      </c>
      <c r="BJ257" s="612" t="e">
        <f>VLOOKUP(B257,Flexiloans!$D$1:$H$2,5,0)</f>
        <v>#N/A</v>
      </c>
      <c r="BK257" s="612" t="e">
        <f>VLOOKUP(B257,'Thirdware Solutions'!$D$1:$H$2,5,0)</f>
        <v>#N/A</v>
      </c>
      <c r="BL257" s="612" t="e">
        <f>VLOOKUP(B257,Tescom!$D$1:$H$8,5,0)</f>
        <v>#N/A</v>
      </c>
      <c r="BM257" s="612" t="e">
        <f>VLOOKUP(B257,'Cogno AI'!$D$1:$H$2,5,0)</f>
        <v>#N/A</v>
      </c>
      <c r="BN257" s="612" t="e">
        <f>VLOOKUP(B257,'ABM Knowledgeware'!$D$1:$H$2,5,0)</f>
        <v>#N/A</v>
      </c>
      <c r="BO257" s="612" t="e">
        <f>VLOOKUP(B257,'Concerto Software'!$D$1:$H$3,5,0)</f>
        <v>#N/A</v>
      </c>
      <c r="BP257" s="612" t="e">
        <f>VLOOKUP(B257,'My Captain'!$D$1:$H$4,5,0)</f>
        <v>#N/A</v>
      </c>
      <c r="BQ257" s="612" t="e">
        <f>VLOOKUP(B257,'Finoux Solutions'!$D$2:$H$4,5,0)</f>
        <v>#N/A</v>
      </c>
      <c r="BR257" s="612" t="e">
        <f>VLOOKUP(B257,'MITR Learning'!$D$1:$H$2,5,0)</f>
        <v>#N/A</v>
      </c>
      <c r="BS257" s="612" t="e">
        <f>VLOOKUP(B257,Nucsoft!$D$2:$H$6,5,0)</f>
        <v>#N/A</v>
      </c>
      <c r="BT257" s="612" t="e">
        <f>VLOOKUP(B257,'Paras Cadd'!$D$1:$H$2,5,0)</f>
        <v>#N/A</v>
      </c>
      <c r="BU257" s="612" t="e">
        <f>VLOOKUP(B257,'ICICI Securities'!$D$1:$H$2,5,0)</f>
        <v>#N/A</v>
      </c>
      <c r="BV257" s="612" t="e">
        <f>VLOOKUP(B257,'Citius Tech'!$D$2:$H$5,5,0)</f>
        <v>#N/A</v>
      </c>
      <c r="BW257" s="612" t="e">
        <f>VLOOKUP(B257,'Buzzy Brains'!$D$2:$H$2,5,0)</f>
        <v>#N/A</v>
      </c>
      <c r="BX257" s="612" t="e">
        <f>VLOOKUP(B257,'Decimal Point'!$D$2:$H$2,5,0)</f>
        <v>#N/A</v>
      </c>
      <c r="BY257" s="612" t="e">
        <f>VLOOKUP(B257,'Sankey Business Solutions'!$D$2:$H$3,5,0)</f>
        <v>#N/A</v>
      </c>
      <c r="BZ257" s="612" t="e">
        <f>VLOOKUP(B257,'Nangia &amp; Co LLP'!$D$2:$H$2,5,0)</f>
        <v>#N/A</v>
      </c>
      <c r="CA257" s="612" t="e">
        <f>VLOOKUP(B257,'FIS Solutions India Pvt Ltd'!$D$2:$H$2,5,0)</f>
        <v>#N/A</v>
      </c>
      <c r="CB257" s="612" t="e">
        <f>VLOOKUP(B257,'Delta Technology &amp; Management '!$D$2:$H$16,5,0)</f>
        <v>#N/A</v>
      </c>
      <c r="CC257" s="612" t="e">
        <f>VLOOKUP(B257,'Espoir Networks'!$D$3:$H$11,5,0)</f>
        <v>#N/A</v>
      </c>
      <c r="CD257" s="612" t="e">
        <f>VLOOKUP(B257,'Servosys Solution'!$D$3:$H$5,5,0)</f>
        <v>#N/A</v>
      </c>
      <c r="CE257" s="612" t="e">
        <f>VLOOKUP(B257,'Ribbon Communications'!$D$3:$H$4,5,0)</f>
        <v>#N/A</v>
      </c>
      <c r="CF257" s="612">
        <f t="shared" si="10"/>
        <v>0</v>
      </c>
      <c r="CG257" s="129" t="s">
        <v>134</v>
      </c>
      <c r="CH257" s="129">
        <v>639914611542</v>
      </c>
      <c r="CI257" s="129" t="s">
        <v>3731</v>
      </c>
      <c r="CJ257" s="129" t="s">
        <v>11739</v>
      </c>
      <c r="CK257" s="132">
        <v>42917</v>
      </c>
      <c r="CL257" s="129">
        <v>2021</v>
      </c>
      <c r="CM257" s="128" t="s">
        <v>10861</v>
      </c>
      <c r="CN257" s="129">
        <v>424</v>
      </c>
      <c r="CO257" s="133">
        <v>84.8</v>
      </c>
      <c r="CP257" s="129">
        <v>2015</v>
      </c>
      <c r="CQ257" s="129" t="s">
        <v>79</v>
      </c>
      <c r="CR257" s="128" t="s">
        <v>12185</v>
      </c>
      <c r="CS257" s="129">
        <v>437</v>
      </c>
      <c r="CT257" s="133">
        <v>67.23</v>
      </c>
      <c r="CU257" s="129">
        <v>2017</v>
      </c>
      <c r="CV257" s="129" t="s">
        <v>79</v>
      </c>
      <c r="CW257" s="131" t="s">
        <v>81</v>
      </c>
      <c r="CX257" s="131" t="s">
        <v>81</v>
      </c>
      <c r="CY257" s="129" t="s">
        <v>81</v>
      </c>
      <c r="CZ257" s="129" t="s">
        <v>81</v>
      </c>
      <c r="DA257" s="129" t="s">
        <v>81</v>
      </c>
      <c r="DB257" s="129" t="s">
        <v>81</v>
      </c>
      <c r="DC257" s="129" t="s">
        <v>81</v>
      </c>
      <c r="DD257" s="129" t="s">
        <v>81</v>
      </c>
      <c r="DE257" s="129" t="s">
        <v>81</v>
      </c>
      <c r="DF257" s="129">
        <v>0</v>
      </c>
      <c r="DG257" s="134">
        <v>6.65</v>
      </c>
      <c r="DH257" s="134">
        <v>6.96</v>
      </c>
      <c r="DI257" s="134">
        <v>7.81</v>
      </c>
      <c r="DJ257" s="134">
        <v>7.59</v>
      </c>
      <c r="DK257" s="134">
        <v>6.74</v>
      </c>
      <c r="DL257" s="134">
        <v>8.24</v>
      </c>
      <c r="DM257" s="129">
        <v>43.99</v>
      </c>
      <c r="DN257" s="129">
        <v>7.33</v>
      </c>
      <c r="DO257" s="129"/>
      <c r="DP257" s="131" t="s">
        <v>82</v>
      </c>
      <c r="DQ257" s="129">
        <v>0</v>
      </c>
      <c r="DR257" s="129">
        <v>0</v>
      </c>
      <c r="DS257" s="129" t="s">
        <v>230</v>
      </c>
      <c r="DT257" s="129" t="s">
        <v>83</v>
      </c>
      <c r="DU257" s="129" t="s">
        <v>83</v>
      </c>
      <c r="DV257" s="129" t="s">
        <v>83</v>
      </c>
      <c r="DW257" s="131" t="s">
        <v>83</v>
      </c>
      <c r="DX257" s="131" t="s">
        <v>84</v>
      </c>
      <c r="DY257" s="131" t="s">
        <v>81</v>
      </c>
      <c r="DZ257" s="131" t="s">
        <v>10863</v>
      </c>
      <c r="EA257" s="131" t="s">
        <v>1327</v>
      </c>
      <c r="EB257" s="131" t="s">
        <v>10864</v>
      </c>
      <c r="EC257" s="131" t="s">
        <v>88</v>
      </c>
      <c r="ED257" s="131" t="s">
        <v>89</v>
      </c>
      <c r="EE257" s="131" t="s">
        <v>10865</v>
      </c>
      <c r="EF257" s="131" t="s">
        <v>10866</v>
      </c>
      <c r="EG257" s="131" t="s">
        <v>10867</v>
      </c>
      <c r="EH257" s="131" t="s">
        <v>538</v>
      </c>
      <c r="EI257" s="131" t="s">
        <v>2210</v>
      </c>
      <c r="EJ257" s="135" t="s">
        <v>10868</v>
      </c>
      <c r="EK257" s="135" t="s">
        <v>10869</v>
      </c>
      <c r="EL257" s="135" t="s">
        <v>10870</v>
      </c>
      <c r="EM257" s="135" t="s">
        <v>10871</v>
      </c>
      <c r="EN257" s="131" t="s">
        <v>81</v>
      </c>
    </row>
    <row r="258" spans="1:144" ht="18" thickTop="1" thickBot="1">
      <c r="A258" s="575">
        <f t="shared" si="11"/>
        <v>257</v>
      </c>
      <c r="B258" s="572" t="s">
        <v>11185</v>
      </c>
      <c r="C258" s="600" t="s">
        <v>11186</v>
      </c>
      <c r="D258" s="570" t="s">
        <v>13209</v>
      </c>
      <c r="E258" s="568" t="str">
        <f t="shared" si="9"/>
        <v>Placed</v>
      </c>
      <c r="F258" s="570" t="s">
        <v>12495</v>
      </c>
      <c r="G258" s="570" t="s">
        <v>14084</v>
      </c>
      <c r="H258" s="131" t="str">
        <f>VLOOKUP(B258,ETRX1!C:E,3,0)</f>
        <v>Diploma  + Direct Second Year Engineering without live KT</v>
      </c>
      <c r="I258" s="610">
        <v>36321</v>
      </c>
      <c r="J258" s="572">
        <v>20</v>
      </c>
      <c r="K258" s="611" t="s">
        <v>11187</v>
      </c>
      <c r="L258" s="611" t="s">
        <v>73</v>
      </c>
      <c r="M258" s="611" t="s">
        <v>11188</v>
      </c>
      <c r="N258" s="612" t="s">
        <v>11189</v>
      </c>
      <c r="O258" s="612">
        <v>9987937308</v>
      </c>
      <c r="P258" s="612">
        <v>9987855833</v>
      </c>
      <c r="Q258" s="612" t="e">
        <f>VLOOKUP(B258,'TCS CON'!$D$1:$H$98,5,0)</f>
        <v>#N/A</v>
      </c>
      <c r="R258" s="612" t="e">
        <f>VLOOKUP(B258,LTI!$C$1:$H$46,6,0)</f>
        <v>#N/A</v>
      </c>
      <c r="S258" s="612" t="e">
        <f>VLOOKUP(B258,JARO!$E$2:$I$11,5,0)</f>
        <v>#N/A</v>
      </c>
      <c r="T258" s="612" t="e">
        <f>VLOOKUP(B258,Capgemini!$D$3:$H$78,5,0)</f>
        <v>#N/A</v>
      </c>
      <c r="U258" s="612" t="e">
        <f>VLOOKUP(B258,Carwale!$D$1:$H$4,5,0)</f>
        <v>#N/A</v>
      </c>
      <c r="V258" s="612" t="e">
        <f>VLOOKUP(B258,'Interactive Brokers'!E:I,5,0)</f>
        <v>#N/A</v>
      </c>
      <c r="W258" s="612" t="e">
        <f>VLOOKUP(B258,'REL Jio'!E:I,5,0)</f>
        <v>#N/A</v>
      </c>
      <c r="X258" s="612" t="e">
        <f>VLOOKUP(B258,'Sciative Sol'!E:I,5,0)</f>
        <v>#N/A</v>
      </c>
      <c r="Y258" s="612" t="e">
        <f>VLOOKUP(B258,'Hexaware Tech'!E:I,5,0)</f>
        <v>#N/A</v>
      </c>
      <c r="Z258" s="612" t="e">
        <f>VLOOKUP(B258,Axis!D:H,5,0)</f>
        <v>#N/A</v>
      </c>
      <c r="AA258" s="612" t="e">
        <f>VLOOKUP(B258,Ugam!$D$3:$H$26,5,0)</f>
        <v>#N/A</v>
      </c>
      <c r="AB258" s="612" t="e">
        <f>VLOOKUP(B258,Zeus!F:J,5,0)</f>
        <v>#N/A</v>
      </c>
      <c r="AC258" s="612" t="e">
        <f>VLOOKUP(B258,Montran!F:J,5,0)</f>
        <v>#N/A</v>
      </c>
      <c r="AD258" s="612" t="e">
        <f>VLOOKUP(B258,Endurance!H41:L41,5,0)</f>
        <v>#N/A</v>
      </c>
      <c r="AE258" s="612" t="e">
        <f>VLOOKUP(B258,'Swabhav Techlabs'!$F$1:$J$2,5,0)</f>
        <v>#N/A</v>
      </c>
      <c r="AF258" s="612" t="e">
        <f>VLOOKUP(B258,'Quality Kiosk'!$F$1:$J$18,5,0)</f>
        <v>#N/A</v>
      </c>
      <c r="AG258" s="612" t="e">
        <f>VLOOKUP(B258,'Lemon VB'!$F$1:$J$2,5,0)</f>
        <v>#N/A</v>
      </c>
      <c r="AH258" s="612" t="e">
        <f>VLOOKUP(B258,Gocomet!$E$1:$I$3,5,0)</f>
        <v>#N/A</v>
      </c>
      <c r="AI258" s="612" t="e">
        <f>VLOOKUP(B258,'Ingram Micro'!$E$1:$I$8,5,0)</f>
        <v>#N/A</v>
      </c>
      <c r="AJ258" s="612" t="e">
        <f>VLOOKUP(B258,'DePronto Infotech'!$E$1:$I$2,5,0)</f>
        <v>#N/A</v>
      </c>
      <c r="AK258" s="612" t="e">
        <f>VLOOKUP(B258,'Reliance Retail'!$E$1:$I$4,5,0)</f>
        <v>#N/A</v>
      </c>
      <c r="AL258" s="612" t="e">
        <f>VLOOKUP(B258,'Bright Champs'!$D$1:$H$13,5,0)</f>
        <v>#N/A</v>
      </c>
      <c r="AM258" s="612" t="e">
        <f>VLOOKUP(B258,Neosoft!$E$1:$I$12,5,0)</f>
        <v>#N/A</v>
      </c>
      <c r="AN258" s="612" t="e">
        <f>VLOOKUP(B258,Infosys!$E$1:$I$3,5,0)</f>
        <v>#N/A</v>
      </c>
      <c r="AO258" s="612" t="e">
        <f>VLOOKUP(B258,Cerelabs!$E$1:$I$5,5,0)</f>
        <v>#N/A</v>
      </c>
      <c r="AP258" s="612" t="e">
        <f>VLOOKUP(B258,'Neebal Technologies'!$D$1:$H$2,5,0)</f>
        <v>#N/A</v>
      </c>
      <c r="AQ258" s="612" t="e">
        <f>VLOOKUP(B258,'Vertiv Energy'!$D$1:$H$2,5,0)</f>
        <v>#N/A</v>
      </c>
      <c r="AR258" s="612" t="e">
        <f>VLOOKUP(B258,'Acidaes Solutions (CRMNEXT)'!$D$1:$H$3,5,0)</f>
        <v>#N/A</v>
      </c>
      <c r="AS258" s="612" t="e">
        <f>VLOOKUP(B258,Growisto!$D$1:$H$2,5,0)</f>
        <v>#N/A</v>
      </c>
      <c r="AT258" s="612" t="e">
        <f>VLOOKUP(B258,'9.9 Mediaworx - Digit'!$D$1:$H$2,5,0)</f>
        <v>#N/A</v>
      </c>
      <c r="AU258" s="612" t="e">
        <f>VLOOKUP(B258,'Vistaar systems Pvt Ltd'!$D$2:$H$3,5,0)</f>
        <v>#N/A</v>
      </c>
      <c r="AV258" s="612" t="e">
        <f>VLOOKUP(B258,'Course 5i'!$D$2:$H$11,5,0)</f>
        <v>#N/A</v>
      </c>
      <c r="AW258" s="612" t="e">
        <f>VLOOKUP(B258,'Radiant Appliances &amp; Electronic'!$D$1:$H$13,5,0)</f>
        <v>#N/A</v>
      </c>
      <c r="AX258" s="612" t="e">
        <f>VLOOKUP(B258,'Atos Global'!$D$3:$H$27,5,0)</f>
        <v>#N/A</v>
      </c>
      <c r="AY258" s="612" t="e">
        <f>VLOOKUP(B258,'Saama Technologies'!$D$1:$H$2,5,0)</f>
        <v>#N/A</v>
      </c>
      <c r="AZ258" s="612" t="e">
        <f>VLOOKUP(B258,'Multiplier Solutions'!$D$1:$H$2,5,0)</f>
        <v>#N/A</v>
      </c>
      <c r="BA258" s="612" t="e">
        <f>VLOOKUP(B258,GEP!$D$2:$H$5,5,0)</f>
        <v>#N/A</v>
      </c>
      <c r="BB258" s="612" t="e">
        <f>VLOOKUP(B258,Accenture!$D$1:$H$6,5,0)</f>
        <v>#N/A</v>
      </c>
      <c r="BC258" s="612" t="e">
        <f>VLOOKUP(B258,'Endurance International Group'!$D$1:$H$2,5,0)</f>
        <v>#N/A</v>
      </c>
      <c r="BD258" s="612" t="e">
        <f>VLOOKUP(B258,Newgen!$D$1:$H$2,5,0)</f>
        <v>#N/A</v>
      </c>
      <c r="BE258" s="612" t="e">
        <f>VLOOKUP(B258,'3D Incredible'!D258:H258,5,0)</f>
        <v>#N/A</v>
      </c>
      <c r="BF258" s="612" t="e">
        <f>VLOOKUP(B258,'Raja Software Labs'!$D$2:$H$2,5,0)</f>
        <v>#N/A</v>
      </c>
      <c r="BG258" s="612" t="e">
        <f>VLOOKUP(B258,Wipro!$D$1:$H$2,5,0)</f>
        <v>#N/A</v>
      </c>
      <c r="BH258" s="612" t="e">
        <f>VLOOKUP(B258,'Perch Technologies'!$D$2:$H$2,5,0)</f>
        <v>#N/A</v>
      </c>
      <c r="BI258" s="612" t="e">
        <f>VLOOKUP(B258,'Morning Star'!$D$1:$H$6,5,0)</f>
        <v>#N/A</v>
      </c>
      <c r="BJ258" s="612" t="e">
        <f>VLOOKUP(B258,Flexiloans!$D$1:$H$2,5,0)</f>
        <v>#N/A</v>
      </c>
      <c r="BK258" s="612" t="e">
        <f>VLOOKUP(B258,'Thirdware Solutions'!$D$1:$H$2,5,0)</f>
        <v>#N/A</v>
      </c>
      <c r="BL258" s="612" t="e">
        <f>VLOOKUP(B258,Tescom!$D$1:$H$8,5,0)</f>
        <v>#N/A</v>
      </c>
      <c r="BM258" s="612" t="e">
        <f>VLOOKUP(B258,'Cogno AI'!$D$1:$H$2,5,0)</f>
        <v>#N/A</v>
      </c>
      <c r="BN258" s="612" t="e">
        <f>VLOOKUP(B258,'ABM Knowledgeware'!$D$1:$H$2,5,0)</f>
        <v>#N/A</v>
      </c>
      <c r="BO258" s="612">
        <f>VLOOKUP(B258,'Concerto Software'!$D$1:$H$3,5,0)</f>
        <v>280000</v>
      </c>
      <c r="BP258" s="612" t="e">
        <f>VLOOKUP(B258,'My Captain'!$D$1:$H$4,5,0)</f>
        <v>#N/A</v>
      </c>
      <c r="BQ258" s="612" t="e">
        <f>VLOOKUP(B258,'Finoux Solutions'!$D$2:$H$4,5,0)</f>
        <v>#N/A</v>
      </c>
      <c r="BR258" s="612" t="e">
        <f>VLOOKUP(B258,'MITR Learning'!$D$1:$H$2,5,0)</f>
        <v>#N/A</v>
      </c>
      <c r="BS258" s="612" t="e">
        <f>VLOOKUP(B258,Nucsoft!$D$2:$H$6,5,0)</f>
        <v>#N/A</v>
      </c>
      <c r="BT258" s="612" t="e">
        <f>VLOOKUP(B258,'Paras Cadd'!$D$1:$H$2,5,0)</f>
        <v>#N/A</v>
      </c>
      <c r="BU258" s="612" t="e">
        <f>VLOOKUP(B258,'ICICI Securities'!$D$1:$H$2,5,0)</f>
        <v>#N/A</v>
      </c>
      <c r="BV258" s="612" t="e">
        <f>VLOOKUP(B258,'Citius Tech'!$D$2:$H$5,5,0)</f>
        <v>#N/A</v>
      </c>
      <c r="BW258" s="612" t="e">
        <f>VLOOKUP(B258,'Buzzy Brains'!$D$2:$H$2,5,0)</f>
        <v>#N/A</v>
      </c>
      <c r="BX258" s="612" t="e">
        <f>VLOOKUP(B258,'Decimal Point'!$D$2:$H$2,5,0)</f>
        <v>#N/A</v>
      </c>
      <c r="BY258" s="612" t="e">
        <f>VLOOKUP(B258,'Sankey Business Solutions'!$D$2:$H$3,5,0)</f>
        <v>#N/A</v>
      </c>
      <c r="BZ258" s="612" t="e">
        <f>VLOOKUP(B258,'Nangia &amp; Co LLP'!$D$2:$H$2,5,0)</f>
        <v>#N/A</v>
      </c>
      <c r="CA258" s="612" t="e">
        <f>VLOOKUP(B258,'FIS Solutions India Pvt Ltd'!$D$2:$H$2,5,0)</f>
        <v>#N/A</v>
      </c>
      <c r="CB258" s="612" t="e">
        <f>VLOOKUP(B258,'Delta Technology &amp; Management '!$D$2:$H$16,5,0)</f>
        <v>#N/A</v>
      </c>
      <c r="CC258" s="612" t="e">
        <f>VLOOKUP(B258,'Espoir Networks'!$D$3:$H$11,5,0)</f>
        <v>#N/A</v>
      </c>
      <c r="CD258" s="612" t="e">
        <f>VLOOKUP(B258,'Servosys Solution'!$D$3:$H$5,5,0)</f>
        <v>#N/A</v>
      </c>
      <c r="CE258" s="612" t="e">
        <f>VLOOKUP(B258,'Ribbon Communications'!$D$3:$H$4,5,0)</f>
        <v>#N/A</v>
      </c>
      <c r="CF258" s="612">
        <f t="shared" si="10"/>
        <v>1</v>
      </c>
      <c r="CG258" s="129" t="s">
        <v>11190</v>
      </c>
      <c r="CH258" s="129" t="s">
        <v>11191</v>
      </c>
      <c r="CI258" s="129" t="s">
        <v>81</v>
      </c>
      <c r="CJ258" s="129" t="s">
        <v>11740</v>
      </c>
      <c r="CK258" s="132">
        <v>43282</v>
      </c>
      <c r="CL258" s="129">
        <v>2021</v>
      </c>
      <c r="CM258" s="128" t="s">
        <v>11192</v>
      </c>
      <c r="CN258" s="129">
        <v>363</v>
      </c>
      <c r="CO258" s="133">
        <v>72.599999999999994</v>
      </c>
      <c r="CP258" s="129">
        <v>2015</v>
      </c>
      <c r="CQ258" s="129" t="s">
        <v>79</v>
      </c>
      <c r="CR258" s="128" t="s">
        <v>295</v>
      </c>
      <c r="CS258" s="129" t="s">
        <v>81</v>
      </c>
      <c r="CT258" s="133" t="s">
        <v>81</v>
      </c>
      <c r="CU258" s="129" t="s">
        <v>81</v>
      </c>
      <c r="CV258" s="129" t="s">
        <v>109</v>
      </c>
      <c r="CW258" s="131" t="s">
        <v>11193</v>
      </c>
      <c r="CX258" s="131" t="s">
        <v>11194</v>
      </c>
      <c r="CY258" s="129">
        <v>1280</v>
      </c>
      <c r="CZ258" s="129">
        <v>75.290000000000006</v>
      </c>
      <c r="DA258" s="129">
        <v>2018</v>
      </c>
      <c r="DB258" s="129" t="s">
        <v>112</v>
      </c>
      <c r="DC258" s="129" t="s">
        <v>113</v>
      </c>
      <c r="DD258" s="129">
        <v>69.78</v>
      </c>
      <c r="DE258" s="129">
        <v>69.260000000000005</v>
      </c>
      <c r="DF258" s="129">
        <v>2</v>
      </c>
      <c r="DG258" s="131" t="s">
        <v>81</v>
      </c>
      <c r="DH258" s="131" t="s">
        <v>81</v>
      </c>
      <c r="DI258" s="134">
        <v>7.14</v>
      </c>
      <c r="DJ258" s="134">
        <v>6.41</v>
      </c>
      <c r="DK258" s="134">
        <v>7.37</v>
      </c>
      <c r="DL258" s="131"/>
      <c r="DM258" s="129">
        <v>20.92</v>
      </c>
      <c r="DN258" s="129">
        <v>6.97</v>
      </c>
      <c r="DO258" s="129"/>
      <c r="DP258" s="131" t="s">
        <v>114</v>
      </c>
      <c r="DQ258" s="129">
        <v>0</v>
      </c>
      <c r="DR258" s="129">
        <v>0</v>
      </c>
      <c r="DS258" s="129" t="s">
        <v>83</v>
      </c>
      <c r="DT258" s="129" t="s">
        <v>83</v>
      </c>
      <c r="DU258" s="129" t="s">
        <v>83</v>
      </c>
      <c r="DV258" s="129" t="s">
        <v>83</v>
      </c>
      <c r="DW258" s="131" t="s">
        <v>83</v>
      </c>
      <c r="DX258" s="131" t="s">
        <v>84</v>
      </c>
      <c r="DY258" s="131" t="s">
        <v>81</v>
      </c>
      <c r="DZ258" s="131" t="s">
        <v>11195</v>
      </c>
      <c r="EA258" s="131" t="s">
        <v>11196</v>
      </c>
      <c r="EB258" s="131" t="s">
        <v>11197</v>
      </c>
      <c r="EC258" s="131" t="s">
        <v>88</v>
      </c>
      <c r="ED258" s="131" t="s">
        <v>89</v>
      </c>
      <c r="EE258" s="131" t="s">
        <v>11198</v>
      </c>
      <c r="EF258" s="131" t="s">
        <v>11199</v>
      </c>
      <c r="EG258" s="131" t="s">
        <v>10348</v>
      </c>
      <c r="EH258" s="131" t="s">
        <v>11200</v>
      </c>
      <c r="EI258" s="131" t="s">
        <v>11201</v>
      </c>
      <c r="EJ258" s="135" t="s">
        <v>11202</v>
      </c>
      <c r="EK258" s="135" t="s">
        <v>11203</v>
      </c>
      <c r="EL258" s="135" t="s">
        <v>11204</v>
      </c>
      <c r="EM258" s="135" t="s">
        <v>11205</v>
      </c>
      <c r="EN258" s="131" t="s">
        <v>81</v>
      </c>
    </row>
    <row r="259" spans="1:144" ht="18" thickTop="1" thickBot="1">
      <c r="A259" s="575">
        <f t="shared" si="11"/>
        <v>258</v>
      </c>
      <c r="B259" s="572" t="s">
        <v>11515</v>
      </c>
      <c r="C259" s="600" t="s">
        <v>11812</v>
      </c>
      <c r="D259" s="570" t="s">
        <v>13209</v>
      </c>
      <c r="E259" s="568" t="str">
        <f t="shared" ref="E259:E322" si="12">IF(CF259&gt;0,"Placed","Not Placed")</f>
        <v>Placed</v>
      </c>
      <c r="F259" s="570" t="s">
        <v>12495</v>
      </c>
      <c r="G259" s="570" t="s">
        <v>14084</v>
      </c>
      <c r="H259" s="131" t="str">
        <f>VLOOKUP(B259,ETRX1!C:E,3,0)</f>
        <v>12th + Engineering without live KT</v>
      </c>
      <c r="I259" s="610" t="s">
        <v>10667</v>
      </c>
      <c r="J259" s="572">
        <v>20</v>
      </c>
      <c r="K259" s="611" t="s">
        <v>11517</v>
      </c>
      <c r="L259" s="611" t="s">
        <v>73</v>
      </c>
      <c r="M259" s="611" t="s">
        <v>11518</v>
      </c>
      <c r="N259" s="612" t="s">
        <v>11514</v>
      </c>
      <c r="O259" s="612">
        <v>9082268982</v>
      </c>
      <c r="P259" s="612">
        <v>9892666907</v>
      </c>
      <c r="Q259" s="612" t="e">
        <f>VLOOKUP(B259,'TCS CON'!$D$1:$H$98,5,0)</f>
        <v>#N/A</v>
      </c>
      <c r="R259" s="612" t="e">
        <f>VLOOKUP(B259,LTI!$C$1:$H$46,6,0)</f>
        <v>#N/A</v>
      </c>
      <c r="S259" s="612" t="e">
        <f>VLOOKUP(B259,JARO!$E$2:$I$11,5,0)</f>
        <v>#N/A</v>
      </c>
      <c r="T259" s="612">
        <f>VLOOKUP(B259,Capgemini!$D$3:$H$78,5,0)</f>
        <v>380000</v>
      </c>
      <c r="U259" s="612" t="e">
        <f>VLOOKUP(B259,Carwale!$D$1:$H$4,5,0)</f>
        <v>#N/A</v>
      </c>
      <c r="V259" s="612" t="e">
        <f>VLOOKUP(B259,'Interactive Brokers'!E:I,5,0)</f>
        <v>#N/A</v>
      </c>
      <c r="W259" s="612" t="e">
        <f>VLOOKUP(B259,'REL Jio'!E:I,5,0)</f>
        <v>#N/A</v>
      </c>
      <c r="X259" s="612" t="e">
        <f>VLOOKUP(B259,'Sciative Sol'!E:I,5,0)</f>
        <v>#N/A</v>
      </c>
      <c r="Y259" s="612" t="e">
        <f>VLOOKUP(B259,'Hexaware Tech'!E:I,5,0)</f>
        <v>#N/A</v>
      </c>
      <c r="Z259" s="612" t="e">
        <f>VLOOKUP(B259,Axis!D:H,5,0)</f>
        <v>#N/A</v>
      </c>
      <c r="AA259" s="612" t="e">
        <f>VLOOKUP(B259,Ugam!$D$3:$H$26,5,0)</f>
        <v>#N/A</v>
      </c>
      <c r="AB259" s="612" t="e">
        <f>VLOOKUP(B259,Zeus!F:J,5,0)</f>
        <v>#N/A</v>
      </c>
      <c r="AC259" s="612" t="e">
        <f>VLOOKUP(B259,Montran!F:J,5,0)</f>
        <v>#N/A</v>
      </c>
      <c r="AD259" s="612" t="e">
        <f>VLOOKUP(B259,Endurance!H42:L42,5,0)</f>
        <v>#N/A</v>
      </c>
      <c r="AE259" s="612" t="e">
        <f>VLOOKUP(B259,'Swabhav Techlabs'!$F$1:$J$2,5,0)</f>
        <v>#N/A</v>
      </c>
      <c r="AF259" s="612" t="e">
        <f>VLOOKUP(B259,'Quality Kiosk'!$F$1:$J$18,5,0)</f>
        <v>#N/A</v>
      </c>
      <c r="AG259" s="612" t="e">
        <f>VLOOKUP(B259,'Lemon VB'!$F$1:$J$2,5,0)</f>
        <v>#N/A</v>
      </c>
      <c r="AH259" s="612" t="e">
        <f>VLOOKUP(B259,Gocomet!$E$1:$I$3,5,0)</f>
        <v>#N/A</v>
      </c>
      <c r="AI259" s="612" t="e">
        <f>VLOOKUP(B259,'Ingram Micro'!$E$1:$I$8,5,0)</f>
        <v>#N/A</v>
      </c>
      <c r="AJ259" s="612" t="e">
        <f>VLOOKUP(B259,'DePronto Infotech'!$E$1:$I$2,5,0)</f>
        <v>#N/A</v>
      </c>
      <c r="AK259" s="612" t="e">
        <f>VLOOKUP(B259,'Reliance Retail'!$E$1:$I$4,5,0)</f>
        <v>#N/A</v>
      </c>
      <c r="AL259" s="612" t="e">
        <f>VLOOKUP(B259,'Bright Champs'!$D$1:$H$13,5,0)</f>
        <v>#N/A</v>
      </c>
      <c r="AM259" s="612" t="e">
        <f>VLOOKUP(B259,Neosoft!$E$1:$I$12,5,0)</f>
        <v>#N/A</v>
      </c>
      <c r="AN259" s="612" t="e">
        <f>VLOOKUP(B259,Infosys!$E$1:$I$3,5,0)</f>
        <v>#N/A</v>
      </c>
      <c r="AO259" s="612" t="e">
        <f>VLOOKUP(B259,Cerelabs!$E$1:$I$5,5,0)</f>
        <v>#N/A</v>
      </c>
      <c r="AP259" s="612" t="e">
        <f>VLOOKUP(B259,'Neebal Technologies'!$D$1:$H$2,5,0)</f>
        <v>#N/A</v>
      </c>
      <c r="AQ259" s="612" t="e">
        <f>VLOOKUP(B259,'Vertiv Energy'!$D$1:$H$2,5,0)</f>
        <v>#N/A</v>
      </c>
      <c r="AR259" s="612" t="e">
        <f>VLOOKUP(B259,'Acidaes Solutions (CRMNEXT)'!$D$1:$H$3,5,0)</f>
        <v>#N/A</v>
      </c>
      <c r="AS259" s="612" t="e">
        <f>VLOOKUP(B259,Growisto!$D$1:$H$2,5,0)</f>
        <v>#N/A</v>
      </c>
      <c r="AT259" s="612" t="e">
        <f>VLOOKUP(B259,'9.9 Mediaworx - Digit'!$D$1:$H$2,5,0)</f>
        <v>#N/A</v>
      </c>
      <c r="AU259" s="612" t="e">
        <f>VLOOKUP(B259,'Vistaar systems Pvt Ltd'!$D$2:$H$3,5,0)</f>
        <v>#N/A</v>
      </c>
      <c r="AV259" s="612" t="e">
        <f>VLOOKUP(B259,'Course 5i'!$D$2:$H$11,5,0)</f>
        <v>#N/A</v>
      </c>
      <c r="AW259" s="612" t="e">
        <f>VLOOKUP(B259,'Radiant Appliances &amp; Electronic'!$D$1:$H$13,5,0)</f>
        <v>#N/A</v>
      </c>
      <c r="AX259" s="612" t="e">
        <f>VLOOKUP(B259,'Atos Global'!$D$3:$H$27,5,0)</f>
        <v>#N/A</v>
      </c>
      <c r="AY259" s="612" t="e">
        <f>VLOOKUP(B259,'Saama Technologies'!$D$1:$H$2,5,0)</f>
        <v>#N/A</v>
      </c>
      <c r="AZ259" s="612" t="e">
        <f>VLOOKUP(B259,'Multiplier Solutions'!$D$1:$H$2,5,0)</f>
        <v>#N/A</v>
      </c>
      <c r="BA259" s="612" t="e">
        <f>VLOOKUP(B259,GEP!$D$2:$H$5,5,0)</f>
        <v>#N/A</v>
      </c>
      <c r="BB259" s="612" t="e">
        <f>VLOOKUP(B259,Accenture!$D$1:$H$6,5,0)</f>
        <v>#N/A</v>
      </c>
      <c r="BC259" s="612" t="e">
        <f>VLOOKUP(B259,'Endurance International Group'!$D$1:$H$2,5,0)</f>
        <v>#N/A</v>
      </c>
      <c r="BD259" s="612" t="e">
        <f>VLOOKUP(B259,Newgen!$D$1:$H$2,5,0)</f>
        <v>#N/A</v>
      </c>
      <c r="BE259" s="612" t="e">
        <f>VLOOKUP(B259,'3D Incredible'!D259:H259,5,0)</f>
        <v>#N/A</v>
      </c>
      <c r="BF259" s="612" t="e">
        <f>VLOOKUP(B259,'Raja Software Labs'!$D$2:$H$2,5,0)</f>
        <v>#N/A</v>
      </c>
      <c r="BG259" s="612" t="e">
        <f>VLOOKUP(B259,Wipro!$D$1:$H$2,5,0)</f>
        <v>#N/A</v>
      </c>
      <c r="BH259" s="612" t="e">
        <f>VLOOKUP(B259,'Perch Technologies'!$D$2:$H$2,5,0)</f>
        <v>#N/A</v>
      </c>
      <c r="BI259" s="612" t="e">
        <f>VLOOKUP(B259,'Morning Star'!$D$1:$H$6,5,0)</f>
        <v>#N/A</v>
      </c>
      <c r="BJ259" s="612" t="e">
        <f>VLOOKUP(B259,Flexiloans!$D$1:$H$2,5,0)</f>
        <v>#N/A</v>
      </c>
      <c r="BK259" s="612" t="e">
        <f>VLOOKUP(B259,'Thirdware Solutions'!$D$1:$H$2,5,0)</f>
        <v>#N/A</v>
      </c>
      <c r="BL259" s="612" t="e">
        <f>VLOOKUP(B259,Tescom!$D$1:$H$8,5,0)</f>
        <v>#N/A</v>
      </c>
      <c r="BM259" s="612" t="e">
        <f>VLOOKUP(B259,'Cogno AI'!$D$1:$H$2,5,0)</f>
        <v>#N/A</v>
      </c>
      <c r="BN259" s="612" t="e">
        <f>VLOOKUP(B259,'ABM Knowledgeware'!$D$1:$H$2,5,0)</f>
        <v>#N/A</v>
      </c>
      <c r="BO259" s="612" t="e">
        <f>VLOOKUP(B259,'Concerto Software'!$D$1:$H$3,5,0)</f>
        <v>#N/A</v>
      </c>
      <c r="BP259" s="612" t="e">
        <f>VLOOKUP(B259,'My Captain'!$D$1:$H$4,5,0)</f>
        <v>#N/A</v>
      </c>
      <c r="BQ259" s="612" t="e">
        <f>VLOOKUP(B259,'Finoux Solutions'!$D$2:$H$4,5,0)</f>
        <v>#N/A</v>
      </c>
      <c r="BR259" s="612" t="e">
        <f>VLOOKUP(B259,'MITR Learning'!$D$1:$H$2,5,0)</f>
        <v>#N/A</v>
      </c>
      <c r="BS259" s="612" t="e">
        <f>VLOOKUP(B259,Nucsoft!$D$2:$H$6,5,0)</f>
        <v>#N/A</v>
      </c>
      <c r="BT259" s="612" t="e">
        <f>VLOOKUP(B259,'Paras Cadd'!$D$1:$H$2,5,0)</f>
        <v>#N/A</v>
      </c>
      <c r="BU259" s="612" t="e">
        <f>VLOOKUP(B259,'ICICI Securities'!$D$1:$H$2,5,0)</f>
        <v>#N/A</v>
      </c>
      <c r="BV259" s="612" t="e">
        <f>VLOOKUP(B259,'Citius Tech'!$D$2:$H$5,5,0)</f>
        <v>#N/A</v>
      </c>
      <c r="BW259" s="612" t="e">
        <f>VLOOKUP(B259,'Buzzy Brains'!$D$2:$H$2,5,0)</f>
        <v>#N/A</v>
      </c>
      <c r="BX259" s="612" t="e">
        <f>VLOOKUP(B259,'Decimal Point'!$D$2:$H$2,5,0)</f>
        <v>#N/A</v>
      </c>
      <c r="BY259" s="612" t="e">
        <f>VLOOKUP(B259,'Sankey Business Solutions'!$D$2:$H$3,5,0)</f>
        <v>#N/A</v>
      </c>
      <c r="BZ259" s="612" t="e">
        <f>VLOOKUP(B259,'Nangia &amp; Co LLP'!$D$2:$H$2,5,0)</f>
        <v>#N/A</v>
      </c>
      <c r="CA259" s="612" t="e">
        <f>VLOOKUP(B259,'FIS Solutions India Pvt Ltd'!$D$2:$H$2,5,0)</f>
        <v>#N/A</v>
      </c>
      <c r="CB259" s="612" t="e">
        <f>VLOOKUP(B259,'Delta Technology &amp; Management '!$D$2:$H$16,5,0)</f>
        <v>#N/A</v>
      </c>
      <c r="CC259" s="612" t="e">
        <f>VLOOKUP(B259,'Espoir Networks'!$D$3:$H$11,5,0)</f>
        <v>#N/A</v>
      </c>
      <c r="CD259" s="612" t="e">
        <f>VLOOKUP(B259,'Servosys Solution'!$D$3:$H$5,5,0)</f>
        <v>#N/A</v>
      </c>
      <c r="CE259" s="612" t="e">
        <f>VLOOKUP(B259,'Ribbon Communications'!$D$3:$H$4,5,0)</f>
        <v>#N/A</v>
      </c>
      <c r="CF259" s="612">
        <f t="shared" ref="CF259:CF322" si="13">COUNT(Q259:CE259)</f>
        <v>1</v>
      </c>
      <c r="CG259" s="129" t="s">
        <v>11519</v>
      </c>
      <c r="CH259" s="129">
        <v>347247743810</v>
      </c>
      <c r="CI259" s="129" t="s">
        <v>134</v>
      </c>
      <c r="CJ259" s="129" t="s">
        <v>11739</v>
      </c>
      <c r="CK259" s="132">
        <v>42917</v>
      </c>
      <c r="CL259" s="129">
        <v>2021</v>
      </c>
      <c r="CM259" s="128" t="s">
        <v>8629</v>
      </c>
      <c r="CN259" s="129">
        <v>568</v>
      </c>
      <c r="CO259" s="133">
        <v>94.67</v>
      </c>
      <c r="CP259" s="129">
        <v>2015</v>
      </c>
      <c r="CQ259" s="129" t="s">
        <v>398</v>
      </c>
      <c r="CR259" s="128" t="s">
        <v>12186</v>
      </c>
      <c r="CS259" s="129">
        <v>536</v>
      </c>
      <c r="CT259" s="133">
        <v>82.46</v>
      </c>
      <c r="CU259" s="129">
        <v>2017</v>
      </c>
      <c r="CV259" s="129" t="s">
        <v>79</v>
      </c>
      <c r="CW259" s="131" t="s">
        <v>81</v>
      </c>
      <c r="CX259" s="131" t="s">
        <v>81</v>
      </c>
      <c r="CY259" s="129" t="s">
        <v>81</v>
      </c>
      <c r="CZ259" s="129" t="s">
        <v>81</v>
      </c>
      <c r="DA259" s="129" t="s">
        <v>81</v>
      </c>
      <c r="DB259" s="129" t="s">
        <v>81</v>
      </c>
      <c r="DC259" s="129" t="s">
        <v>81</v>
      </c>
      <c r="DD259" s="129" t="s">
        <v>81</v>
      </c>
      <c r="DE259" s="129" t="s">
        <v>81</v>
      </c>
      <c r="DF259" s="129">
        <v>0</v>
      </c>
      <c r="DG259" s="134">
        <v>8.41</v>
      </c>
      <c r="DH259" s="134">
        <v>7.81</v>
      </c>
      <c r="DI259" s="134">
        <v>7.19</v>
      </c>
      <c r="DJ259" s="134">
        <v>7.17</v>
      </c>
      <c r="DK259" s="134">
        <v>7.1</v>
      </c>
      <c r="DL259" s="134">
        <v>8.4</v>
      </c>
      <c r="DM259" s="129">
        <v>46.08</v>
      </c>
      <c r="DN259" s="129">
        <v>7.68</v>
      </c>
      <c r="DO259" s="129"/>
      <c r="DP259" s="131" t="s">
        <v>82</v>
      </c>
      <c r="DQ259" s="129">
        <v>0</v>
      </c>
      <c r="DR259" s="129">
        <v>0</v>
      </c>
      <c r="DS259" s="129" t="s">
        <v>83</v>
      </c>
      <c r="DT259" s="129" t="s">
        <v>83</v>
      </c>
      <c r="DU259" s="129" t="s">
        <v>83</v>
      </c>
      <c r="DV259" s="129" t="s">
        <v>83</v>
      </c>
      <c r="DW259" s="131" t="s">
        <v>83</v>
      </c>
      <c r="DX259" s="131" t="s">
        <v>84</v>
      </c>
      <c r="DY259" s="131" t="s">
        <v>81</v>
      </c>
      <c r="DZ259" s="131" t="s">
        <v>11522</v>
      </c>
      <c r="EA259" s="131" t="s">
        <v>781</v>
      </c>
      <c r="EB259" s="131" t="s">
        <v>11523</v>
      </c>
      <c r="EC259" s="131" t="s">
        <v>2914</v>
      </c>
      <c r="ED259" s="131" t="s">
        <v>89</v>
      </c>
      <c r="EE259" s="131" t="s">
        <v>11524</v>
      </c>
      <c r="EF259" s="131" t="s">
        <v>11525</v>
      </c>
      <c r="EG259" s="131" t="s">
        <v>11526</v>
      </c>
      <c r="EH259" s="131" t="s">
        <v>11527</v>
      </c>
      <c r="EI259" s="131" t="s">
        <v>11528</v>
      </c>
      <c r="EJ259" s="135" t="s">
        <v>11529</v>
      </c>
      <c r="EK259" s="135" t="s">
        <v>11530</v>
      </c>
      <c r="EL259" s="135" t="s">
        <v>11531</v>
      </c>
      <c r="EM259" s="135" t="s">
        <v>11532</v>
      </c>
      <c r="EN259" s="131" t="s">
        <v>81</v>
      </c>
    </row>
    <row r="260" spans="1:144" ht="18" thickTop="1" thickBot="1">
      <c r="A260" s="575">
        <f t="shared" ref="A260:A323" si="14">1+A259</f>
        <v>259</v>
      </c>
      <c r="B260" s="572" t="s">
        <v>325</v>
      </c>
      <c r="C260" s="600" t="s">
        <v>326</v>
      </c>
      <c r="D260" s="570" t="s">
        <v>13209</v>
      </c>
      <c r="E260" s="568" t="str">
        <f t="shared" si="12"/>
        <v>Not Placed</v>
      </c>
      <c r="F260" s="570" t="s">
        <v>12495</v>
      </c>
      <c r="G260" s="570" t="s">
        <v>13330</v>
      </c>
      <c r="H260" s="131" t="str">
        <f>VLOOKUP(B260,ETRX2!C:E,3,0)</f>
        <v>Diploma  + Direct Second Year Engineering with live KT</v>
      </c>
      <c r="I260" s="610" t="s">
        <v>327</v>
      </c>
      <c r="J260" s="572">
        <v>21</v>
      </c>
      <c r="K260" s="611" t="s">
        <v>328</v>
      </c>
      <c r="L260" s="611" t="s">
        <v>73</v>
      </c>
      <c r="M260" s="611" t="s">
        <v>329</v>
      </c>
      <c r="N260" s="612" t="s">
        <v>330</v>
      </c>
      <c r="O260" s="612">
        <v>9076297820</v>
      </c>
      <c r="P260" s="612">
        <v>9702037299</v>
      </c>
      <c r="Q260" s="612" t="e">
        <f>VLOOKUP(B260,'TCS CON'!$D$1:$H$98,5,0)</f>
        <v>#N/A</v>
      </c>
      <c r="R260" s="612" t="e">
        <f>VLOOKUP(B260,LTI!$C$1:$H$46,6,0)</f>
        <v>#N/A</v>
      </c>
      <c r="S260" s="612" t="e">
        <f>VLOOKUP(B260,JARO!$E$2:$I$11,5,0)</f>
        <v>#N/A</v>
      </c>
      <c r="T260" s="612" t="e">
        <f>VLOOKUP(B260,Capgemini!$D$3:$H$78,5,0)</f>
        <v>#N/A</v>
      </c>
      <c r="U260" s="612" t="e">
        <f>VLOOKUP(B260,Carwale!$D$1:$H$4,5,0)</f>
        <v>#N/A</v>
      </c>
      <c r="V260" s="612" t="e">
        <f>VLOOKUP(B260,'Interactive Brokers'!E:I,5,0)</f>
        <v>#N/A</v>
      </c>
      <c r="W260" s="612" t="e">
        <f>VLOOKUP(B260,'REL Jio'!E:I,5,0)</f>
        <v>#N/A</v>
      </c>
      <c r="X260" s="612" t="e">
        <f>VLOOKUP(B260,'Sciative Sol'!E:I,5,0)</f>
        <v>#N/A</v>
      </c>
      <c r="Y260" s="612" t="e">
        <f>VLOOKUP(B260,'Hexaware Tech'!E:I,5,0)</f>
        <v>#N/A</v>
      </c>
      <c r="Z260" s="612" t="e">
        <f>VLOOKUP(B260,Axis!D:H,5,0)</f>
        <v>#N/A</v>
      </c>
      <c r="AA260" s="612" t="e">
        <f>VLOOKUP(B260,Ugam!$D$3:$H$26,5,0)</f>
        <v>#N/A</v>
      </c>
      <c r="AB260" s="612" t="e">
        <f>VLOOKUP(B260,Zeus!F:J,5,0)</f>
        <v>#N/A</v>
      </c>
      <c r="AC260" s="612" t="e">
        <f>VLOOKUP(B260,Montran!F:J,5,0)</f>
        <v>#N/A</v>
      </c>
      <c r="AD260" s="612" t="e">
        <f>VLOOKUP(B260,Endurance!H43:L43,5,0)</f>
        <v>#N/A</v>
      </c>
      <c r="AE260" s="612" t="e">
        <f>VLOOKUP(B260,'Swabhav Techlabs'!$F$1:$J$2,5,0)</f>
        <v>#N/A</v>
      </c>
      <c r="AF260" s="612" t="e">
        <f>VLOOKUP(B260,'Quality Kiosk'!$F$1:$J$18,5,0)</f>
        <v>#N/A</v>
      </c>
      <c r="AG260" s="612" t="e">
        <f>VLOOKUP(B260,'Lemon VB'!$F$1:$J$2,5,0)</f>
        <v>#N/A</v>
      </c>
      <c r="AH260" s="612" t="e">
        <f>VLOOKUP(B260,Gocomet!$E$1:$I$3,5,0)</f>
        <v>#N/A</v>
      </c>
      <c r="AI260" s="612" t="e">
        <f>VLOOKUP(B260,'Ingram Micro'!$E$1:$I$8,5,0)</f>
        <v>#N/A</v>
      </c>
      <c r="AJ260" s="612" t="e">
        <f>VLOOKUP(B260,'DePronto Infotech'!$E$1:$I$2,5,0)</f>
        <v>#N/A</v>
      </c>
      <c r="AK260" s="612" t="e">
        <f>VLOOKUP(B260,'Reliance Retail'!$E$1:$I$4,5,0)</f>
        <v>#N/A</v>
      </c>
      <c r="AL260" s="612" t="e">
        <f>VLOOKUP(B260,'Bright Champs'!$D$1:$H$13,5,0)</f>
        <v>#N/A</v>
      </c>
      <c r="AM260" s="612" t="e">
        <f>VLOOKUP(B260,Neosoft!$E$1:$I$12,5,0)</f>
        <v>#N/A</v>
      </c>
      <c r="AN260" s="612" t="e">
        <f>VLOOKUP(B260,Infosys!$E$1:$I$3,5,0)</f>
        <v>#N/A</v>
      </c>
      <c r="AO260" s="612" t="e">
        <f>VLOOKUP(B260,Cerelabs!$E$1:$I$5,5,0)</f>
        <v>#N/A</v>
      </c>
      <c r="AP260" s="612" t="e">
        <f>VLOOKUP(B260,'Neebal Technologies'!$D$1:$H$2,5,0)</f>
        <v>#N/A</v>
      </c>
      <c r="AQ260" s="612" t="e">
        <f>VLOOKUP(B260,'Vertiv Energy'!$D$1:$H$2,5,0)</f>
        <v>#N/A</v>
      </c>
      <c r="AR260" s="612" t="e">
        <f>VLOOKUP(B260,'Acidaes Solutions (CRMNEXT)'!$D$1:$H$3,5,0)</f>
        <v>#N/A</v>
      </c>
      <c r="AS260" s="612" t="e">
        <f>VLOOKUP(B260,Growisto!$D$1:$H$2,5,0)</f>
        <v>#N/A</v>
      </c>
      <c r="AT260" s="612" t="e">
        <f>VLOOKUP(B260,'9.9 Mediaworx - Digit'!$D$1:$H$2,5,0)</f>
        <v>#N/A</v>
      </c>
      <c r="AU260" s="612" t="e">
        <f>VLOOKUP(B260,'Vistaar systems Pvt Ltd'!$D$2:$H$3,5,0)</f>
        <v>#N/A</v>
      </c>
      <c r="AV260" s="612" t="e">
        <f>VLOOKUP(B260,'Course 5i'!$D$2:$H$11,5,0)</f>
        <v>#N/A</v>
      </c>
      <c r="AW260" s="612" t="e">
        <f>VLOOKUP(B260,'Radiant Appliances &amp; Electronic'!$D$1:$H$13,5,0)</f>
        <v>#N/A</v>
      </c>
      <c r="AX260" s="612" t="e">
        <f>VLOOKUP(B260,'Atos Global'!$D$3:$H$27,5,0)</f>
        <v>#N/A</v>
      </c>
      <c r="AY260" s="612" t="e">
        <f>VLOOKUP(B260,'Saama Technologies'!$D$1:$H$2,5,0)</f>
        <v>#N/A</v>
      </c>
      <c r="AZ260" s="612" t="e">
        <f>VLOOKUP(B260,'Multiplier Solutions'!$D$1:$H$2,5,0)</f>
        <v>#N/A</v>
      </c>
      <c r="BA260" s="612" t="e">
        <f>VLOOKUP(B260,GEP!$D$2:$H$5,5,0)</f>
        <v>#N/A</v>
      </c>
      <c r="BB260" s="612" t="e">
        <f>VLOOKUP(B260,Accenture!$D$1:$H$6,5,0)</f>
        <v>#N/A</v>
      </c>
      <c r="BC260" s="612" t="e">
        <f>VLOOKUP(B260,'Endurance International Group'!$D$1:$H$2,5,0)</f>
        <v>#N/A</v>
      </c>
      <c r="BD260" s="612" t="e">
        <f>VLOOKUP(B260,Newgen!$D$1:$H$2,5,0)</f>
        <v>#N/A</v>
      </c>
      <c r="BE260" s="612" t="e">
        <f>VLOOKUP(B260,'3D Incredible'!D260:H260,5,0)</f>
        <v>#N/A</v>
      </c>
      <c r="BF260" s="612" t="e">
        <f>VLOOKUP(B260,'Raja Software Labs'!$D$2:$H$2,5,0)</f>
        <v>#N/A</v>
      </c>
      <c r="BG260" s="612" t="e">
        <f>VLOOKUP(B260,Wipro!$D$1:$H$2,5,0)</f>
        <v>#N/A</v>
      </c>
      <c r="BH260" s="612" t="e">
        <f>VLOOKUP(B260,'Perch Technologies'!$D$2:$H$2,5,0)</f>
        <v>#N/A</v>
      </c>
      <c r="BI260" s="612" t="e">
        <f>VLOOKUP(B260,'Morning Star'!$D$1:$H$6,5,0)</f>
        <v>#N/A</v>
      </c>
      <c r="BJ260" s="612" t="e">
        <f>VLOOKUP(B260,Flexiloans!$D$1:$H$2,5,0)</f>
        <v>#N/A</v>
      </c>
      <c r="BK260" s="612" t="e">
        <f>VLOOKUP(B260,'Thirdware Solutions'!$D$1:$H$2,5,0)</f>
        <v>#N/A</v>
      </c>
      <c r="BL260" s="612" t="e">
        <f>VLOOKUP(B260,Tescom!$D$1:$H$8,5,0)</f>
        <v>#N/A</v>
      </c>
      <c r="BM260" s="612" t="e">
        <f>VLOOKUP(B260,'Cogno AI'!$D$1:$H$2,5,0)</f>
        <v>#N/A</v>
      </c>
      <c r="BN260" s="612" t="e">
        <f>VLOOKUP(B260,'ABM Knowledgeware'!$D$1:$H$2,5,0)</f>
        <v>#N/A</v>
      </c>
      <c r="BO260" s="612" t="e">
        <f>VLOOKUP(B260,'Concerto Software'!$D$1:$H$3,5,0)</f>
        <v>#N/A</v>
      </c>
      <c r="BP260" s="612" t="e">
        <f>VLOOKUP(B260,'My Captain'!$D$1:$H$4,5,0)</f>
        <v>#N/A</v>
      </c>
      <c r="BQ260" s="612" t="e">
        <f>VLOOKUP(B260,'Finoux Solutions'!$D$2:$H$4,5,0)</f>
        <v>#N/A</v>
      </c>
      <c r="BR260" s="612" t="e">
        <f>VLOOKUP(B260,'MITR Learning'!$D$1:$H$2,5,0)</f>
        <v>#N/A</v>
      </c>
      <c r="BS260" s="612" t="e">
        <f>VLOOKUP(B260,Nucsoft!$D$2:$H$6,5,0)</f>
        <v>#N/A</v>
      </c>
      <c r="BT260" s="612" t="e">
        <f>VLOOKUP(B260,'Paras Cadd'!$D$1:$H$2,5,0)</f>
        <v>#N/A</v>
      </c>
      <c r="BU260" s="612" t="e">
        <f>VLOOKUP(B260,'ICICI Securities'!$D$1:$H$2,5,0)</f>
        <v>#N/A</v>
      </c>
      <c r="BV260" s="612" t="e">
        <f>VLOOKUP(B260,'Citius Tech'!$D$2:$H$5,5,0)</f>
        <v>#N/A</v>
      </c>
      <c r="BW260" s="612" t="e">
        <f>VLOOKUP(B260,'Buzzy Brains'!$D$2:$H$2,5,0)</f>
        <v>#N/A</v>
      </c>
      <c r="BX260" s="612" t="e">
        <f>VLOOKUP(B260,'Decimal Point'!$D$2:$H$2,5,0)</f>
        <v>#N/A</v>
      </c>
      <c r="BY260" s="612" t="e">
        <f>VLOOKUP(B260,'Sankey Business Solutions'!$D$2:$H$3,5,0)</f>
        <v>#N/A</v>
      </c>
      <c r="BZ260" s="612" t="e">
        <f>VLOOKUP(B260,'Nangia &amp; Co LLP'!$D$2:$H$2,5,0)</f>
        <v>#N/A</v>
      </c>
      <c r="CA260" s="612" t="e">
        <f>VLOOKUP(B260,'FIS Solutions India Pvt Ltd'!$D$2:$H$2,5,0)</f>
        <v>#N/A</v>
      </c>
      <c r="CB260" s="612" t="e">
        <f>VLOOKUP(B260,'Delta Technology &amp; Management '!$D$2:$H$16,5,0)</f>
        <v>#N/A</v>
      </c>
      <c r="CC260" s="612" t="e">
        <f>VLOOKUP(B260,'Espoir Networks'!$D$3:$H$11,5,0)</f>
        <v>#N/A</v>
      </c>
      <c r="CD260" s="612" t="e">
        <f>VLOOKUP(B260,'Servosys Solution'!$D$3:$H$5,5,0)</f>
        <v>#N/A</v>
      </c>
      <c r="CE260" s="612" t="e">
        <f>VLOOKUP(B260,'Ribbon Communications'!$D$3:$H$4,5,0)</f>
        <v>#N/A</v>
      </c>
      <c r="CF260" s="612">
        <f t="shared" si="13"/>
        <v>0</v>
      </c>
      <c r="CG260" s="129" t="s">
        <v>331</v>
      </c>
      <c r="CH260" s="129" t="s">
        <v>332</v>
      </c>
      <c r="CI260" s="129" t="s">
        <v>134</v>
      </c>
      <c r="CJ260" s="129" t="s">
        <v>11745</v>
      </c>
      <c r="CK260" s="132">
        <v>43282</v>
      </c>
      <c r="CL260" s="129">
        <v>2021</v>
      </c>
      <c r="CM260" s="128" t="s">
        <v>11993</v>
      </c>
      <c r="CN260" s="129">
        <v>393</v>
      </c>
      <c r="CO260" s="133">
        <v>78.599999999999994</v>
      </c>
      <c r="CP260" s="129">
        <v>2015</v>
      </c>
      <c r="CQ260" s="129" t="s">
        <v>79</v>
      </c>
      <c r="CR260" s="128" t="s">
        <v>295</v>
      </c>
      <c r="CS260" s="129" t="s">
        <v>295</v>
      </c>
      <c r="CT260" s="133" t="s">
        <v>295</v>
      </c>
      <c r="CU260" s="129" t="s">
        <v>295</v>
      </c>
      <c r="CV260" s="129" t="s">
        <v>109</v>
      </c>
      <c r="CW260" s="131" t="s">
        <v>335</v>
      </c>
      <c r="CX260" s="131" t="s">
        <v>336</v>
      </c>
      <c r="CY260" s="129" t="s">
        <v>337</v>
      </c>
      <c r="CZ260" s="129">
        <v>71.12</v>
      </c>
      <c r="DA260" s="132">
        <v>43252</v>
      </c>
      <c r="DB260" s="129" t="s">
        <v>112</v>
      </c>
      <c r="DC260" s="129" t="s">
        <v>113</v>
      </c>
      <c r="DD260" s="129" t="s">
        <v>295</v>
      </c>
      <c r="DE260" s="129">
        <v>71.12</v>
      </c>
      <c r="DF260" s="129">
        <v>0</v>
      </c>
      <c r="DG260" s="129" t="s">
        <v>81</v>
      </c>
      <c r="DH260" s="129" t="s">
        <v>81</v>
      </c>
      <c r="DI260" s="129">
        <v>5.76</v>
      </c>
      <c r="DJ260" s="129">
        <v>4.7</v>
      </c>
      <c r="DK260" s="140">
        <v>5.7</v>
      </c>
      <c r="DL260" s="410">
        <v>6.68</v>
      </c>
      <c r="DM260" s="411">
        <v>22.88</v>
      </c>
      <c r="DN260" s="412">
        <v>5.8</v>
      </c>
      <c r="DO260" s="413">
        <v>53.88</v>
      </c>
      <c r="DP260" s="131" t="s">
        <v>338</v>
      </c>
      <c r="DQ260" s="415">
        <v>0</v>
      </c>
      <c r="DR260" s="414">
        <v>4</v>
      </c>
      <c r="DS260" s="129" t="s">
        <v>83</v>
      </c>
      <c r="DT260" s="129" t="s">
        <v>83</v>
      </c>
      <c r="DU260" s="129" t="s">
        <v>83</v>
      </c>
      <c r="DV260" s="129" t="s">
        <v>83</v>
      </c>
      <c r="DW260" s="131" t="s">
        <v>83</v>
      </c>
      <c r="DX260" s="131" t="s">
        <v>84</v>
      </c>
      <c r="DY260" s="131" t="s">
        <v>81</v>
      </c>
      <c r="DZ260" s="131" t="s">
        <v>339</v>
      </c>
      <c r="EA260" s="131" t="s">
        <v>187</v>
      </c>
      <c r="EB260" s="131" t="s">
        <v>340</v>
      </c>
      <c r="EC260" s="131" t="s">
        <v>88</v>
      </c>
      <c r="ED260" s="131" t="s">
        <v>89</v>
      </c>
      <c r="EE260" s="131" t="s">
        <v>341</v>
      </c>
      <c r="EF260" s="131" t="s">
        <v>342</v>
      </c>
      <c r="EG260" s="131" t="s">
        <v>343</v>
      </c>
      <c r="EH260" s="131" t="s">
        <v>295</v>
      </c>
      <c r="EI260" s="131" t="s">
        <v>344</v>
      </c>
      <c r="EJ260" s="135" t="s">
        <v>345</v>
      </c>
      <c r="EK260" s="135" t="s">
        <v>346</v>
      </c>
      <c r="EL260" s="135" t="s">
        <v>347</v>
      </c>
      <c r="EM260" s="131" t="s">
        <v>295</v>
      </c>
      <c r="EN260" s="131" t="s">
        <v>295</v>
      </c>
    </row>
    <row r="261" spans="1:144" ht="18" thickTop="1" thickBot="1">
      <c r="A261" s="575">
        <f t="shared" si="14"/>
        <v>260</v>
      </c>
      <c r="B261" s="572" t="s">
        <v>1439</v>
      </c>
      <c r="C261" s="600" t="s">
        <v>11813</v>
      </c>
      <c r="D261" s="570" t="s">
        <v>13209</v>
      </c>
      <c r="E261" s="568" t="str">
        <f t="shared" si="12"/>
        <v>Not Placed</v>
      </c>
      <c r="F261" s="570" t="s">
        <v>12495</v>
      </c>
      <c r="G261" s="570" t="s">
        <v>13330</v>
      </c>
      <c r="H261" s="131" t="str">
        <f>VLOOKUP(B261,ETRX2!C:E,3,0)</f>
        <v>12th + Engineering with live KT</v>
      </c>
      <c r="I261" s="610" t="s">
        <v>1441</v>
      </c>
      <c r="J261" s="572">
        <v>21</v>
      </c>
      <c r="K261" s="611" t="s">
        <v>1442</v>
      </c>
      <c r="L261" s="611" t="s">
        <v>591</v>
      </c>
      <c r="M261" s="611" t="s">
        <v>1443</v>
      </c>
      <c r="N261" s="612" t="s">
        <v>1438</v>
      </c>
      <c r="O261" s="612">
        <v>9892040277</v>
      </c>
      <c r="P261" s="612">
        <v>9892040277</v>
      </c>
      <c r="Q261" s="612" t="e">
        <f>VLOOKUP(B261,'TCS CON'!$D$1:$H$98,5,0)</f>
        <v>#N/A</v>
      </c>
      <c r="R261" s="612" t="e">
        <f>VLOOKUP(B261,LTI!$C$1:$H$46,6,0)</f>
        <v>#N/A</v>
      </c>
      <c r="S261" s="612" t="e">
        <f>VLOOKUP(B261,JARO!$E$2:$I$11,5,0)</f>
        <v>#N/A</v>
      </c>
      <c r="T261" s="612" t="e">
        <f>VLOOKUP(B261,Capgemini!$D$3:$H$78,5,0)</f>
        <v>#N/A</v>
      </c>
      <c r="U261" s="612" t="e">
        <f>VLOOKUP(B261,Carwale!$D$1:$H$4,5,0)</f>
        <v>#N/A</v>
      </c>
      <c r="V261" s="612" t="e">
        <f>VLOOKUP(B261,'Interactive Brokers'!E:I,5,0)</f>
        <v>#N/A</v>
      </c>
      <c r="W261" s="612" t="e">
        <f>VLOOKUP(B261,'REL Jio'!E:I,5,0)</f>
        <v>#N/A</v>
      </c>
      <c r="X261" s="612" t="e">
        <f>VLOOKUP(B261,'Sciative Sol'!E:I,5,0)</f>
        <v>#N/A</v>
      </c>
      <c r="Y261" s="612" t="e">
        <f>VLOOKUP(B261,'Hexaware Tech'!E:I,5,0)</f>
        <v>#N/A</v>
      </c>
      <c r="Z261" s="612" t="e">
        <f>VLOOKUP(B261,Axis!D:H,5,0)</f>
        <v>#N/A</v>
      </c>
      <c r="AA261" s="612" t="e">
        <f>VLOOKUP(B261,Ugam!$D$3:$H$26,5,0)</f>
        <v>#N/A</v>
      </c>
      <c r="AB261" s="612" t="e">
        <f>VLOOKUP(B261,Zeus!F:J,5,0)</f>
        <v>#N/A</v>
      </c>
      <c r="AC261" s="612" t="e">
        <f>VLOOKUP(B261,Montran!F:J,5,0)</f>
        <v>#N/A</v>
      </c>
      <c r="AD261" s="612" t="e">
        <f>VLOOKUP(B261,Endurance!H44:L44,5,0)</f>
        <v>#N/A</v>
      </c>
      <c r="AE261" s="612" t="e">
        <f>VLOOKUP(B261,'Swabhav Techlabs'!$F$1:$J$2,5,0)</f>
        <v>#N/A</v>
      </c>
      <c r="AF261" s="612" t="e">
        <f>VLOOKUP(B261,'Quality Kiosk'!$F$1:$J$18,5,0)</f>
        <v>#N/A</v>
      </c>
      <c r="AG261" s="612" t="e">
        <f>VLOOKUP(B261,'Lemon VB'!$F$1:$J$2,5,0)</f>
        <v>#N/A</v>
      </c>
      <c r="AH261" s="612" t="e">
        <f>VLOOKUP(B261,Gocomet!$E$1:$I$3,5,0)</f>
        <v>#N/A</v>
      </c>
      <c r="AI261" s="612" t="e">
        <f>VLOOKUP(B261,'Ingram Micro'!$E$1:$I$8,5,0)</f>
        <v>#N/A</v>
      </c>
      <c r="AJ261" s="612" t="e">
        <f>VLOOKUP(B261,'DePronto Infotech'!$E$1:$I$2,5,0)</f>
        <v>#N/A</v>
      </c>
      <c r="AK261" s="612" t="e">
        <f>VLOOKUP(B261,'Reliance Retail'!$E$1:$I$4,5,0)</f>
        <v>#N/A</v>
      </c>
      <c r="AL261" s="612" t="e">
        <f>VLOOKUP(B261,'Bright Champs'!$D$1:$H$13,5,0)</f>
        <v>#N/A</v>
      </c>
      <c r="AM261" s="612" t="e">
        <f>VLOOKUP(B261,Neosoft!$E$1:$I$12,5,0)</f>
        <v>#N/A</v>
      </c>
      <c r="AN261" s="612" t="e">
        <f>VLOOKUP(B261,Infosys!$E$1:$I$3,5,0)</f>
        <v>#N/A</v>
      </c>
      <c r="AO261" s="612" t="e">
        <f>VLOOKUP(B261,Cerelabs!$E$1:$I$5,5,0)</f>
        <v>#N/A</v>
      </c>
      <c r="AP261" s="612" t="e">
        <f>VLOOKUP(B261,'Neebal Technologies'!$D$1:$H$2,5,0)</f>
        <v>#N/A</v>
      </c>
      <c r="AQ261" s="612" t="e">
        <f>VLOOKUP(B261,'Vertiv Energy'!$D$1:$H$2,5,0)</f>
        <v>#N/A</v>
      </c>
      <c r="AR261" s="612" t="e">
        <f>VLOOKUP(B261,'Acidaes Solutions (CRMNEXT)'!$D$1:$H$3,5,0)</f>
        <v>#N/A</v>
      </c>
      <c r="AS261" s="612" t="e">
        <f>VLOOKUP(B261,Growisto!$D$1:$H$2,5,0)</f>
        <v>#N/A</v>
      </c>
      <c r="AT261" s="612" t="e">
        <f>VLOOKUP(B261,'9.9 Mediaworx - Digit'!$D$1:$H$2,5,0)</f>
        <v>#N/A</v>
      </c>
      <c r="AU261" s="612" t="e">
        <f>VLOOKUP(B261,'Vistaar systems Pvt Ltd'!$D$2:$H$3,5,0)</f>
        <v>#N/A</v>
      </c>
      <c r="AV261" s="612" t="e">
        <f>VLOOKUP(B261,'Course 5i'!$D$2:$H$11,5,0)</f>
        <v>#N/A</v>
      </c>
      <c r="AW261" s="612" t="e">
        <f>VLOOKUP(B261,'Radiant Appliances &amp; Electronic'!$D$1:$H$13,5,0)</f>
        <v>#N/A</v>
      </c>
      <c r="AX261" s="612" t="e">
        <f>VLOOKUP(B261,'Atos Global'!$D$3:$H$27,5,0)</f>
        <v>#N/A</v>
      </c>
      <c r="AY261" s="612" t="e">
        <f>VLOOKUP(B261,'Saama Technologies'!$D$1:$H$2,5,0)</f>
        <v>#N/A</v>
      </c>
      <c r="AZ261" s="612" t="e">
        <f>VLOOKUP(B261,'Multiplier Solutions'!$D$1:$H$2,5,0)</f>
        <v>#N/A</v>
      </c>
      <c r="BA261" s="612" t="e">
        <f>VLOOKUP(B261,GEP!$D$2:$H$5,5,0)</f>
        <v>#N/A</v>
      </c>
      <c r="BB261" s="612" t="e">
        <f>VLOOKUP(B261,Accenture!$D$1:$H$6,5,0)</f>
        <v>#N/A</v>
      </c>
      <c r="BC261" s="612" t="e">
        <f>VLOOKUP(B261,'Endurance International Group'!$D$1:$H$2,5,0)</f>
        <v>#N/A</v>
      </c>
      <c r="BD261" s="612" t="e">
        <f>VLOOKUP(B261,Newgen!$D$1:$H$2,5,0)</f>
        <v>#N/A</v>
      </c>
      <c r="BE261" s="612" t="e">
        <f>VLOOKUP(B261,'3D Incredible'!D261:H261,5,0)</f>
        <v>#N/A</v>
      </c>
      <c r="BF261" s="612" t="e">
        <f>VLOOKUP(B261,'Raja Software Labs'!$D$2:$H$2,5,0)</f>
        <v>#N/A</v>
      </c>
      <c r="BG261" s="612" t="e">
        <f>VLOOKUP(B261,Wipro!$D$1:$H$2,5,0)</f>
        <v>#N/A</v>
      </c>
      <c r="BH261" s="612" t="e">
        <f>VLOOKUP(B261,'Perch Technologies'!$D$2:$H$2,5,0)</f>
        <v>#N/A</v>
      </c>
      <c r="BI261" s="612" t="e">
        <f>VLOOKUP(B261,'Morning Star'!$D$1:$H$6,5,0)</f>
        <v>#N/A</v>
      </c>
      <c r="BJ261" s="612" t="e">
        <f>VLOOKUP(B261,Flexiloans!$D$1:$H$2,5,0)</f>
        <v>#N/A</v>
      </c>
      <c r="BK261" s="612" t="e">
        <f>VLOOKUP(B261,'Thirdware Solutions'!$D$1:$H$2,5,0)</f>
        <v>#N/A</v>
      </c>
      <c r="BL261" s="612" t="e">
        <f>VLOOKUP(B261,Tescom!$D$1:$H$8,5,0)</f>
        <v>#N/A</v>
      </c>
      <c r="BM261" s="612" t="e">
        <f>VLOOKUP(B261,'Cogno AI'!$D$1:$H$2,5,0)</f>
        <v>#N/A</v>
      </c>
      <c r="BN261" s="612" t="e">
        <f>VLOOKUP(B261,'ABM Knowledgeware'!$D$1:$H$2,5,0)</f>
        <v>#N/A</v>
      </c>
      <c r="BO261" s="612" t="e">
        <f>VLOOKUP(B261,'Concerto Software'!$D$1:$H$3,5,0)</f>
        <v>#N/A</v>
      </c>
      <c r="BP261" s="612" t="e">
        <f>VLOOKUP(B261,'My Captain'!$D$1:$H$4,5,0)</f>
        <v>#N/A</v>
      </c>
      <c r="BQ261" s="612" t="e">
        <f>VLOOKUP(B261,'Finoux Solutions'!$D$2:$H$4,5,0)</f>
        <v>#N/A</v>
      </c>
      <c r="BR261" s="612" t="e">
        <f>VLOOKUP(B261,'MITR Learning'!$D$1:$H$2,5,0)</f>
        <v>#N/A</v>
      </c>
      <c r="BS261" s="612" t="e">
        <f>VLOOKUP(B261,Nucsoft!$D$2:$H$6,5,0)</f>
        <v>#N/A</v>
      </c>
      <c r="BT261" s="612" t="e">
        <f>VLOOKUP(B261,'Paras Cadd'!$D$1:$H$2,5,0)</f>
        <v>#N/A</v>
      </c>
      <c r="BU261" s="612" t="e">
        <f>VLOOKUP(B261,'ICICI Securities'!$D$1:$H$2,5,0)</f>
        <v>#N/A</v>
      </c>
      <c r="BV261" s="612" t="e">
        <f>VLOOKUP(B261,'Citius Tech'!$D$2:$H$5,5,0)</f>
        <v>#N/A</v>
      </c>
      <c r="BW261" s="612" t="e">
        <f>VLOOKUP(B261,'Buzzy Brains'!$D$2:$H$2,5,0)</f>
        <v>#N/A</v>
      </c>
      <c r="BX261" s="612" t="e">
        <f>VLOOKUP(B261,'Decimal Point'!$D$2:$H$2,5,0)</f>
        <v>#N/A</v>
      </c>
      <c r="BY261" s="612" t="e">
        <f>VLOOKUP(B261,'Sankey Business Solutions'!$D$2:$H$3,5,0)</f>
        <v>#N/A</v>
      </c>
      <c r="BZ261" s="612" t="e">
        <f>VLOOKUP(B261,'Nangia &amp; Co LLP'!$D$2:$H$2,5,0)</f>
        <v>#N/A</v>
      </c>
      <c r="CA261" s="612" t="e">
        <f>VLOOKUP(B261,'FIS Solutions India Pvt Ltd'!$D$2:$H$2,5,0)</f>
        <v>#N/A</v>
      </c>
      <c r="CB261" s="612" t="e">
        <f>VLOOKUP(B261,'Delta Technology &amp; Management '!$D$2:$H$16,5,0)</f>
        <v>#N/A</v>
      </c>
      <c r="CC261" s="612" t="e">
        <f>VLOOKUP(B261,'Espoir Networks'!$D$3:$H$11,5,0)</f>
        <v>#N/A</v>
      </c>
      <c r="CD261" s="612" t="e">
        <f>VLOOKUP(B261,'Servosys Solution'!$D$3:$H$5,5,0)</f>
        <v>#N/A</v>
      </c>
      <c r="CE261" s="612" t="e">
        <f>VLOOKUP(B261,'Ribbon Communications'!$D$3:$H$4,5,0)</f>
        <v>#N/A</v>
      </c>
      <c r="CF261" s="612">
        <f t="shared" si="13"/>
        <v>0</v>
      </c>
      <c r="CG261" s="129" t="s">
        <v>1444</v>
      </c>
      <c r="CH261" s="129">
        <v>214573262408</v>
      </c>
      <c r="CI261" s="129" t="s">
        <v>81</v>
      </c>
      <c r="CJ261" s="129" t="s">
        <v>11742</v>
      </c>
      <c r="CK261" s="129">
        <v>2016</v>
      </c>
      <c r="CL261" s="129">
        <v>2021</v>
      </c>
      <c r="CM261" s="128" t="s">
        <v>9330</v>
      </c>
      <c r="CN261" s="129">
        <v>399</v>
      </c>
      <c r="CO261" s="133">
        <v>79.8</v>
      </c>
      <c r="CP261" s="129">
        <v>2014</v>
      </c>
      <c r="CQ261" s="129" t="s">
        <v>79</v>
      </c>
      <c r="CR261" s="128" t="s">
        <v>11813</v>
      </c>
      <c r="CS261" s="129">
        <v>54.92</v>
      </c>
      <c r="CT261" s="133">
        <v>54.92</v>
      </c>
      <c r="CU261" s="129">
        <v>2016</v>
      </c>
      <c r="CV261" s="129" t="s">
        <v>79</v>
      </c>
      <c r="CW261" s="131" t="s">
        <v>245</v>
      </c>
      <c r="CX261" s="131" t="s">
        <v>245</v>
      </c>
      <c r="CY261" s="129" t="s">
        <v>245</v>
      </c>
      <c r="CZ261" s="129" t="s">
        <v>245</v>
      </c>
      <c r="DA261" s="129" t="s">
        <v>245</v>
      </c>
      <c r="DB261" s="129" t="s">
        <v>81</v>
      </c>
      <c r="DC261" s="129" t="s">
        <v>81</v>
      </c>
      <c r="DD261" s="129" t="s">
        <v>245</v>
      </c>
      <c r="DE261" s="129" t="s">
        <v>245</v>
      </c>
      <c r="DF261" s="129">
        <v>0</v>
      </c>
      <c r="DG261" s="129">
        <v>5.15</v>
      </c>
      <c r="DH261" s="129">
        <v>5</v>
      </c>
      <c r="DI261" s="129">
        <v>4.84</v>
      </c>
      <c r="DJ261" s="129">
        <v>5.27</v>
      </c>
      <c r="DK261" s="129">
        <v>5.67</v>
      </c>
      <c r="DL261" s="410">
        <v>6.6</v>
      </c>
      <c r="DM261" s="411">
        <v>32.380000000000003</v>
      </c>
      <c r="DN261" s="411">
        <v>5.85</v>
      </c>
      <c r="DO261" s="416">
        <v>50.12</v>
      </c>
      <c r="DP261" s="131" t="s">
        <v>82</v>
      </c>
      <c r="DQ261" s="418">
        <v>0</v>
      </c>
      <c r="DR261" s="417">
        <v>14</v>
      </c>
      <c r="DS261" s="129" t="s">
        <v>83</v>
      </c>
      <c r="DT261" s="129" t="s">
        <v>83</v>
      </c>
      <c r="DU261" s="129" t="s">
        <v>83</v>
      </c>
      <c r="DV261" s="129" t="s">
        <v>83</v>
      </c>
      <c r="DW261" s="131" t="s">
        <v>230</v>
      </c>
      <c r="DX261" s="131" t="s">
        <v>84</v>
      </c>
      <c r="DY261" s="131" t="s">
        <v>245</v>
      </c>
      <c r="DZ261" s="131" t="s">
        <v>1446</v>
      </c>
      <c r="EA261" s="131" t="s">
        <v>1447</v>
      </c>
      <c r="EB261" s="131" t="s">
        <v>1448</v>
      </c>
      <c r="EC261" s="131" t="s">
        <v>601</v>
      </c>
      <c r="ED261" s="131" t="s">
        <v>89</v>
      </c>
      <c r="EE261" s="131" t="s">
        <v>1449</v>
      </c>
      <c r="EF261" s="131" t="s">
        <v>1450</v>
      </c>
      <c r="EG261" s="131" t="s">
        <v>1451</v>
      </c>
      <c r="EH261" s="131" t="s">
        <v>1451</v>
      </c>
      <c r="EI261" s="131" t="s">
        <v>1452</v>
      </c>
      <c r="EJ261" s="135" t="s">
        <v>1453</v>
      </c>
      <c r="EK261" s="135" t="s">
        <v>1454</v>
      </c>
      <c r="EL261" s="131" t="s">
        <v>1438</v>
      </c>
      <c r="EM261" s="135" t="s">
        <v>1455</v>
      </c>
      <c r="EN261" s="131" t="s">
        <v>245</v>
      </c>
    </row>
    <row r="262" spans="1:144" ht="18" thickTop="1" thickBot="1">
      <c r="A262" s="575">
        <f t="shared" si="14"/>
        <v>261</v>
      </c>
      <c r="B262" s="572" t="s">
        <v>1960</v>
      </c>
      <c r="C262" s="600" t="s">
        <v>1961</v>
      </c>
      <c r="D262" s="570" t="s">
        <v>13209</v>
      </c>
      <c r="E262" s="568" t="str">
        <f t="shared" si="12"/>
        <v>Not Placed</v>
      </c>
      <c r="F262" s="570" t="s">
        <v>12495</v>
      </c>
      <c r="G262" s="570" t="s">
        <v>13330</v>
      </c>
      <c r="H262" s="131" t="str">
        <f>VLOOKUP(B262,ETRX2!C:E,3,0)</f>
        <v>Diploma  + Direct Second Year Engineering without live KT</v>
      </c>
      <c r="I262" s="610" t="s">
        <v>1962</v>
      </c>
      <c r="J262" s="572">
        <v>21</v>
      </c>
      <c r="K262" s="611" t="s">
        <v>1963</v>
      </c>
      <c r="L262" s="611" t="s">
        <v>1964</v>
      </c>
      <c r="M262" s="611" t="s">
        <v>1965</v>
      </c>
      <c r="N262" s="612" t="s">
        <v>1959</v>
      </c>
      <c r="O262" s="612">
        <v>9833312837</v>
      </c>
      <c r="P262" s="612">
        <v>9833312837</v>
      </c>
      <c r="Q262" s="612" t="e">
        <f>VLOOKUP(B262,'TCS CON'!$D$1:$H$98,5,0)</f>
        <v>#N/A</v>
      </c>
      <c r="R262" s="612" t="e">
        <f>VLOOKUP(B262,LTI!$C$1:$H$46,6,0)</f>
        <v>#N/A</v>
      </c>
      <c r="S262" s="612" t="e">
        <f>VLOOKUP(B262,JARO!$E$2:$I$11,5,0)</f>
        <v>#N/A</v>
      </c>
      <c r="T262" s="612" t="e">
        <f>VLOOKUP(B262,Capgemini!$D$3:$H$78,5,0)</f>
        <v>#N/A</v>
      </c>
      <c r="U262" s="612" t="e">
        <f>VLOOKUP(B262,Carwale!$D$1:$H$4,5,0)</f>
        <v>#N/A</v>
      </c>
      <c r="V262" s="612" t="e">
        <f>VLOOKUP(B262,'Interactive Brokers'!E:I,5,0)</f>
        <v>#N/A</v>
      </c>
      <c r="W262" s="612" t="e">
        <f>VLOOKUP(B262,'REL Jio'!E:I,5,0)</f>
        <v>#N/A</v>
      </c>
      <c r="X262" s="612" t="e">
        <f>VLOOKUP(B262,'Sciative Sol'!E:I,5,0)</f>
        <v>#N/A</v>
      </c>
      <c r="Y262" s="612" t="e">
        <f>VLOOKUP(B262,'Hexaware Tech'!E:I,5,0)</f>
        <v>#N/A</v>
      </c>
      <c r="Z262" s="612" t="e">
        <f>VLOOKUP(B262,Axis!D:H,5,0)</f>
        <v>#N/A</v>
      </c>
      <c r="AA262" s="612" t="e">
        <f>VLOOKUP(B262,Ugam!$D$3:$H$26,5,0)</f>
        <v>#N/A</v>
      </c>
      <c r="AB262" s="612" t="e">
        <f>VLOOKUP(B262,Zeus!F:J,5,0)</f>
        <v>#N/A</v>
      </c>
      <c r="AC262" s="612" t="e">
        <f>VLOOKUP(B262,Montran!F:J,5,0)</f>
        <v>#N/A</v>
      </c>
      <c r="AD262" s="612" t="e">
        <f>VLOOKUP(B262,Endurance!H45:L45,5,0)</f>
        <v>#N/A</v>
      </c>
      <c r="AE262" s="612" t="e">
        <f>VLOOKUP(B262,'Swabhav Techlabs'!$F$1:$J$2,5,0)</f>
        <v>#N/A</v>
      </c>
      <c r="AF262" s="612" t="e">
        <f>VLOOKUP(B262,'Quality Kiosk'!$F$1:$J$18,5,0)</f>
        <v>#N/A</v>
      </c>
      <c r="AG262" s="612" t="e">
        <f>VLOOKUP(B262,'Lemon VB'!$F$1:$J$2,5,0)</f>
        <v>#N/A</v>
      </c>
      <c r="AH262" s="612" t="e">
        <f>VLOOKUP(B262,Gocomet!$E$1:$I$3,5,0)</f>
        <v>#N/A</v>
      </c>
      <c r="AI262" s="612" t="e">
        <f>VLOOKUP(B262,'Ingram Micro'!$E$1:$I$8,5,0)</f>
        <v>#N/A</v>
      </c>
      <c r="AJ262" s="612" t="e">
        <f>VLOOKUP(B262,'DePronto Infotech'!$E$1:$I$2,5,0)</f>
        <v>#N/A</v>
      </c>
      <c r="AK262" s="612" t="e">
        <f>VLOOKUP(B262,'Reliance Retail'!$E$1:$I$4,5,0)</f>
        <v>#N/A</v>
      </c>
      <c r="AL262" s="612" t="e">
        <f>VLOOKUP(B262,'Bright Champs'!$D$1:$H$13,5,0)</f>
        <v>#N/A</v>
      </c>
      <c r="AM262" s="612" t="e">
        <f>VLOOKUP(B262,Neosoft!$E$1:$I$12,5,0)</f>
        <v>#N/A</v>
      </c>
      <c r="AN262" s="612" t="e">
        <f>VLOOKUP(B262,Infosys!$E$1:$I$3,5,0)</f>
        <v>#N/A</v>
      </c>
      <c r="AO262" s="612" t="e">
        <f>VLOOKUP(B262,Cerelabs!$E$1:$I$5,5,0)</f>
        <v>#N/A</v>
      </c>
      <c r="AP262" s="612" t="e">
        <f>VLOOKUP(B262,'Neebal Technologies'!$D$1:$H$2,5,0)</f>
        <v>#N/A</v>
      </c>
      <c r="AQ262" s="612" t="e">
        <f>VLOOKUP(B262,'Vertiv Energy'!$D$1:$H$2,5,0)</f>
        <v>#N/A</v>
      </c>
      <c r="AR262" s="612" t="e">
        <f>VLOOKUP(B262,'Acidaes Solutions (CRMNEXT)'!$D$1:$H$3,5,0)</f>
        <v>#N/A</v>
      </c>
      <c r="AS262" s="612" t="e">
        <f>VLOOKUP(B262,Growisto!$D$1:$H$2,5,0)</f>
        <v>#N/A</v>
      </c>
      <c r="AT262" s="612" t="e">
        <f>VLOOKUP(B262,'9.9 Mediaworx - Digit'!$D$1:$H$2,5,0)</f>
        <v>#N/A</v>
      </c>
      <c r="AU262" s="612" t="e">
        <f>VLOOKUP(B262,'Vistaar systems Pvt Ltd'!$D$2:$H$3,5,0)</f>
        <v>#N/A</v>
      </c>
      <c r="AV262" s="612" t="e">
        <f>VLOOKUP(B262,'Course 5i'!$D$2:$H$11,5,0)</f>
        <v>#N/A</v>
      </c>
      <c r="AW262" s="612" t="e">
        <f>VLOOKUP(B262,'Radiant Appliances &amp; Electronic'!$D$1:$H$13,5,0)</f>
        <v>#N/A</v>
      </c>
      <c r="AX262" s="612" t="e">
        <f>VLOOKUP(B262,'Atos Global'!$D$3:$H$27,5,0)</f>
        <v>#N/A</v>
      </c>
      <c r="AY262" s="612" t="e">
        <f>VLOOKUP(B262,'Saama Technologies'!$D$1:$H$2,5,0)</f>
        <v>#N/A</v>
      </c>
      <c r="AZ262" s="612" t="e">
        <f>VLOOKUP(B262,'Multiplier Solutions'!$D$1:$H$2,5,0)</f>
        <v>#N/A</v>
      </c>
      <c r="BA262" s="612" t="e">
        <f>VLOOKUP(B262,GEP!$D$2:$H$5,5,0)</f>
        <v>#N/A</v>
      </c>
      <c r="BB262" s="612" t="e">
        <f>VLOOKUP(B262,Accenture!$D$1:$H$6,5,0)</f>
        <v>#N/A</v>
      </c>
      <c r="BC262" s="612" t="e">
        <f>VLOOKUP(B262,'Endurance International Group'!$D$1:$H$2,5,0)</f>
        <v>#N/A</v>
      </c>
      <c r="BD262" s="612" t="e">
        <f>VLOOKUP(B262,Newgen!$D$1:$H$2,5,0)</f>
        <v>#N/A</v>
      </c>
      <c r="BE262" s="612" t="e">
        <f>VLOOKUP(B262,'3D Incredible'!D262:H262,5,0)</f>
        <v>#N/A</v>
      </c>
      <c r="BF262" s="612" t="e">
        <f>VLOOKUP(B262,'Raja Software Labs'!$D$2:$H$2,5,0)</f>
        <v>#N/A</v>
      </c>
      <c r="BG262" s="612" t="e">
        <f>VLOOKUP(B262,Wipro!$D$1:$H$2,5,0)</f>
        <v>#N/A</v>
      </c>
      <c r="BH262" s="612" t="e">
        <f>VLOOKUP(B262,'Perch Technologies'!$D$2:$H$2,5,0)</f>
        <v>#N/A</v>
      </c>
      <c r="BI262" s="612" t="e">
        <f>VLOOKUP(B262,'Morning Star'!$D$1:$H$6,5,0)</f>
        <v>#N/A</v>
      </c>
      <c r="BJ262" s="612" t="e">
        <f>VLOOKUP(B262,Flexiloans!$D$1:$H$2,5,0)</f>
        <v>#N/A</v>
      </c>
      <c r="BK262" s="612" t="e">
        <f>VLOOKUP(B262,'Thirdware Solutions'!$D$1:$H$2,5,0)</f>
        <v>#N/A</v>
      </c>
      <c r="BL262" s="612" t="e">
        <f>VLOOKUP(B262,Tescom!$D$1:$H$8,5,0)</f>
        <v>#N/A</v>
      </c>
      <c r="BM262" s="612" t="e">
        <f>VLOOKUP(B262,'Cogno AI'!$D$1:$H$2,5,0)</f>
        <v>#N/A</v>
      </c>
      <c r="BN262" s="612" t="e">
        <f>VLOOKUP(B262,'ABM Knowledgeware'!$D$1:$H$2,5,0)</f>
        <v>#N/A</v>
      </c>
      <c r="BO262" s="612" t="e">
        <f>VLOOKUP(B262,'Concerto Software'!$D$1:$H$3,5,0)</f>
        <v>#N/A</v>
      </c>
      <c r="BP262" s="612" t="e">
        <f>VLOOKUP(B262,'My Captain'!$D$1:$H$4,5,0)</f>
        <v>#N/A</v>
      </c>
      <c r="BQ262" s="612" t="e">
        <f>VLOOKUP(B262,'Finoux Solutions'!$D$2:$H$4,5,0)</f>
        <v>#N/A</v>
      </c>
      <c r="BR262" s="612" t="e">
        <f>VLOOKUP(B262,'MITR Learning'!$D$1:$H$2,5,0)</f>
        <v>#N/A</v>
      </c>
      <c r="BS262" s="612" t="e">
        <f>VLOOKUP(B262,Nucsoft!$D$2:$H$6,5,0)</f>
        <v>#N/A</v>
      </c>
      <c r="BT262" s="612" t="e">
        <f>VLOOKUP(B262,'Paras Cadd'!$D$1:$H$2,5,0)</f>
        <v>#N/A</v>
      </c>
      <c r="BU262" s="612" t="e">
        <f>VLOOKUP(B262,'ICICI Securities'!$D$1:$H$2,5,0)</f>
        <v>#N/A</v>
      </c>
      <c r="BV262" s="612" t="e">
        <f>VLOOKUP(B262,'Citius Tech'!$D$2:$H$5,5,0)</f>
        <v>#N/A</v>
      </c>
      <c r="BW262" s="612" t="e">
        <f>VLOOKUP(B262,'Buzzy Brains'!$D$2:$H$2,5,0)</f>
        <v>#N/A</v>
      </c>
      <c r="BX262" s="612" t="e">
        <f>VLOOKUP(B262,'Decimal Point'!$D$2:$H$2,5,0)</f>
        <v>#N/A</v>
      </c>
      <c r="BY262" s="612" t="e">
        <f>VLOOKUP(B262,'Sankey Business Solutions'!$D$2:$H$3,5,0)</f>
        <v>#N/A</v>
      </c>
      <c r="BZ262" s="612" t="e">
        <f>VLOOKUP(B262,'Nangia &amp; Co LLP'!$D$2:$H$2,5,0)</f>
        <v>#N/A</v>
      </c>
      <c r="CA262" s="612" t="e">
        <f>VLOOKUP(B262,'FIS Solutions India Pvt Ltd'!$D$2:$H$2,5,0)</f>
        <v>#N/A</v>
      </c>
      <c r="CB262" s="612" t="e">
        <f>VLOOKUP(B262,'Delta Technology &amp; Management '!$D$2:$H$16,5,0)</f>
        <v>#N/A</v>
      </c>
      <c r="CC262" s="612" t="e">
        <f>VLOOKUP(B262,'Espoir Networks'!$D$3:$H$11,5,0)</f>
        <v>#N/A</v>
      </c>
      <c r="CD262" s="612" t="e">
        <f>VLOOKUP(B262,'Servosys Solution'!$D$3:$H$5,5,0)</f>
        <v>#N/A</v>
      </c>
      <c r="CE262" s="612" t="e">
        <f>VLOOKUP(B262,'Ribbon Communications'!$D$3:$H$4,5,0)</f>
        <v>#N/A</v>
      </c>
      <c r="CF262" s="612">
        <f t="shared" si="13"/>
        <v>0</v>
      </c>
      <c r="CG262" s="129" t="s">
        <v>1966</v>
      </c>
      <c r="CH262" s="129">
        <v>692915797357</v>
      </c>
      <c r="CI262" s="129" t="s">
        <v>134</v>
      </c>
      <c r="CJ262" s="129" t="s">
        <v>11744</v>
      </c>
      <c r="CK262" s="132">
        <v>42917</v>
      </c>
      <c r="CL262" s="129">
        <v>2021</v>
      </c>
      <c r="CM262" s="128" t="s">
        <v>1967</v>
      </c>
      <c r="CN262" s="129">
        <v>330</v>
      </c>
      <c r="CO262" s="133">
        <v>66</v>
      </c>
      <c r="CP262" s="129">
        <v>2014</v>
      </c>
      <c r="CQ262" s="129" t="s">
        <v>79</v>
      </c>
      <c r="CR262" s="128" t="s">
        <v>295</v>
      </c>
      <c r="CS262" s="129" t="s">
        <v>81</v>
      </c>
      <c r="CT262" s="133" t="s">
        <v>81</v>
      </c>
      <c r="CU262" s="129" t="s">
        <v>81</v>
      </c>
      <c r="CV262" s="129" t="s">
        <v>81</v>
      </c>
      <c r="CW262" s="131" t="s">
        <v>490</v>
      </c>
      <c r="CX262" s="131" t="s">
        <v>163</v>
      </c>
      <c r="CY262" s="129">
        <v>1258</v>
      </c>
      <c r="CZ262" s="129">
        <v>74</v>
      </c>
      <c r="DA262" s="129">
        <v>2017</v>
      </c>
      <c r="DB262" s="129" t="s">
        <v>112</v>
      </c>
      <c r="DC262" s="129" t="s">
        <v>113</v>
      </c>
      <c r="DD262" s="129">
        <v>70.430000000000007</v>
      </c>
      <c r="DE262" s="129">
        <v>63.5</v>
      </c>
      <c r="DF262" s="129">
        <v>2</v>
      </c>
      <c r="DG262" s="129" t="s">
        <v>81</v>
      </c>
      <c r="DH262" s="129" t="s">
        <v>81</v>
      </c>
      <c r="DI262" s="129">
        <v>7.07</v>
      </c>
      <c r="DJ262" s="129">
        <v>5.51</v>
      </c>
      <c r="DK262" s="129">
        <v>5.22</v>
      </c>
      <c r="DL262" s="140">
        <v>5.6</v>
      </c>
      <c r="DM262" s="419">
        <f>(DI262+DJ262+DK262+DL262)</f>
        <v>23.4</v>
      </c>
      <c r="DN262" s="419">
        <v>5.85</v>
      </c>
      <c r="DO262" s="410">
        <v>53.53</v>
      </c>
      <c r="DP262" s="131" t="s">
        <v>338</v>
      </c>
      <c r="DQ262" s="418">
        <v>0</v>
      </c>
      <c r="DR262" s="417">
        <v>5</v>
      </c>
      <c r="DS262" s="129" t="s">
        <v>83</v>
      </c>
      <c r="DT262" s="129" t="s">
        <v>83</v>
      </c>
      <c r="DU262" s="129" t="s">
        <v>83</v>
      </c>
      <c r="DV262" s="129" t="s">
        <v>83</v>
      </c>
      <c r="DW262" s="131" t="s">
        <v>230</v>
      </c>
      <c r="DX262" s="131" t="s">
        <v>84</v>
      </c>
      <c r="DY262" s="131" t="s">
        <v>81</v>
      </c>
      <c r="DZ262" s="131" t="s">
        <v>1968</v>
      </c>
      <c r="EA262" s="131" t="s">
        <v>358</v>
      </c>
      <c r="EB262" s="131" t="s">
        <v>1969</v>
      </c>
      <c r="EC262" s="131" t="s">
        <v>88</v>
      </c>
      <c r="ED262" s="131" t="s">
        <v>89</v>
      </c>
      <c r="EE262" s="131" t="s">
        <v>81</v>
      </c>
      <c r="EF262" s="131" t="s">
        <v>1970</v>
      </c>
      <c r="EG262" s="131" t="s">
        <v>1971</v>
      </c>
      <c r="EH262" s="131" t="s">
        <v>908</v>
      </c>
      <c r="EI262" s="131" t="s">
        <v>1972</v>
      </c>
      <c r="EJ262" s="135" t="s">
        <v>1973</v>
      </c>
      <c r="EK262" s="135" t="s">
        <v>1974</v>
      </c>
      <c r="EL262" s="135" t="s">
        <v>1975</v>
      </c>
      <c r="EM262" s="135" t="s">
        <v>1976</v>
      </c>
      <c r="EN262" s="131" t="s">
        <v>81</v>
      </c>
    </row>
    <row r="263" spans="1:144" ht="18" thickTop="1" thickBot="1">
      <c r="A263" s="575">
        <f t="shared" si="14"/>
        <v>262</v>
      </c>
      <c r="B263" s="572" t="s">
        <v>3824</v>
      </c>
      <c r="C263" s="600" t="s">
        <v>13054</v>
      </c>
      <c r="D263" s="570" t="s">
        <v>13209</v>
      </c>
      <c r="E263" s="568" t="str">
        <f t="shared" si="12"/>
        <v>Not Placed</v>
      </c>
      <c r="F263" s="570" t="s">
        <v>12495</v>
      </c>
      <c r="G263" s="570" t="s">
        <v>13330</v>
      </c>
      <c r="H263" s="131" t="str">
        <f>VLOOKUP(B263,ETRX2!C:E,3,0)</f>
        <v>Diploma  + Direct Second Year Engineering without live KT</v>
      </c>
      <c r="I263" s="610" t="s">
        <v>3826</v>
      </c>
      <c r="J263" s="572">
        <v>23</v>
      </c>
      <c r="K263" s="611" t="s">
        <v>3827</v>
      </c>
      <c r="L263" s="611" t="s">
        <v>73</v>
      </c>
      <c r="M263" s="611" t="s">
        <v>3828</v>
      </c>
      <c r="N263" s="612" t="s">
        <v>3823</v>
      </c>
      <c r="O263" s="612">
        <v>7021425993</v>
      </c>
      <c r="P263" s="612">
        <v>9619850730</v>
      </c>
      <c r="Q263" s="612" t="e">
        <f>VLOOKUP(B263,'TCS CON'!$D$1:$H$98,5,0)</f>
        <v>#N/A</v>
      </c>
      <c r="R263" s="612" t="e">
        <f>VLOOKUP(B263,LTI!$C$1:$H$46,6,0)</f>
        <v>#N/A</v>
      </c>
      <c r="S263" s="612" t="e">
        <f>VLOOKUP(B263,JARO!$E$2:$I$11,5,0)</f>
        <v>#N/A</v>
      </c>
      <c r="T263" s="612" t="e">
        <f>VLOOKUP(B263,Capgemini!$D$3:$H$78,5,0)</f>
        <v>#N/A</v>
      </c>
      <c r="U263" s="612" t="e">
        <f>VLOOKUP(B263,Carwale!$D$1:$H$4,5,0)</f>
        <v>#N/A</v>
      </c>
      <c r="V263" s="612" t="e">
        <f>VLOOKUP(B263,'Interactive Brokers'!E:I,5,0)</f>
        <v>#N/A</v>
      </c>
      <c r="W263" s="612" t="e">
        <f>VLOOKUP(B263,'REL Jio'!E:I,5,0)</f>
        <v>#N/A</v>
      </c>
      <c r="X263" s="612" t="e">
        <f>VLOOKUP(B263,'Sciative Sol'!E:I,5,0)</f>
        <v>#N/A</v>
      </c>
      <c r="Y263" s="612" t="e">
        <f>VLOOKUP(B263,'Hexaware Tech'!E:I,5,0)</f>
        <v>#N/A</v>
      </c>
      <c r="Z263" s="612" t="e">
        <f>VLOOKUP(B263,Axis!D:H,5,0)</f>
        <v>#N/A</v>
      </c>
      <c r="AA263" s="612" t="e">
        <f>VLOOKUP(B263,Ugam!$D$3:$H$26,5,0)</f>
        <v>#N/A</v>
      </c>
      <c r="AB263" s="612" t="e">
        <f>VLOOKUP(B263,Zeus!F:J,5,0)</f>
        <v>#N/A</v>
      </c>
      <c r="AC263" s="612" t="e">
        <f>VLOOKUP(B263,Montran!F:J,5,0)</f>
        <v>#N/A</v>
      </c>
      <c r="AD263" s="612" t="e">
        <f>VLOOKUP(B263,Endurance!H46:L46,5,0)</f>
        <v>#N/A</v>
      </c>
      <c r="AE263" s="612" t="e">
        <f>VLOOKUP(B263,'Swabhav Techlabs'!$F$1:$J$2,5,0)</f>
        <v>#N/A</v>
      </c>
      <c r="AF263" s="612" t="e">
        <f>VLOOKUP(B263,'Quality Kiosk'!$F$1:$J$18,5,0)</f>
        <v>#N/A</v>
      </c>
      <c r="AG263" s="612" t="e">
        <f>VLOOKUP(B263,'Lemon VB'!$F$1:$J$2,5,0)</f>
        <v>#N/A</v>
      </c>
      <c r="AH263" s="612" t="e">
        <f>VLOOKUP(B263,Gocomet!$E$1:$I$3,5,0)</f>
        <v>#N/A</v>
      </c>
      <c r="AI263" s="612" t="e">
        <f>VLOOKUP(B263,'Ingram Micro'!$E$1:$I$8,5,0)</f>
        <v>#N/A</v>
      </c>
      <c r="AJ263" s="612" t="e">
        <f>VLOOKUP(B263,'DePronto Infotech'!$E$1:$I$2,5,0)</f>
        <v>#N/A</v>
      </c>
      <c r="AK263" s="612" t="e">
        <f>VLOOKUP(B263,'Reliance Retail'!$E$1:$I$4,5,0)</f>
        <v>#N/A</v>
      </c>
      <c r="AL263" s="612" t="e">
        <f>VLOOKUP(B263,'Bright Champs'!$D$1:$H$13,5,0)</f>
        <v>#N/A</v>
      </c>
      <c r="AM263" s="612" t="e">
        <f>VLOOKUP(B263,Neosoft!$E$1:$I$12,5,0)</f>
        <v>#N/A</v>
      </c>
      <c r="AN263" s="612" t="e">
        <f>VLOOKUP(B263,Infosys!$E$1:$I$3,5,0)</f>
        <v>#N/A</v>
      </c>
      <c r="AO263" s="612" t="e">
        <f>VLOOKUP(B263,Cerelabs!$E$1:$I$5,5,0)</f>
        <v>#N/A</v>
      </c>
      <c r="AP263" s="612" t="e">
        <f>VLOOKUP(B263,'Neebal Technologies'!$D$1:$H$2,5,0)</f>
        <v>#N/A</v>
      </c>
      <c r="AQ263" s="612" t="e">
        <f>VLOOKUP(B263,'Vertiv Energy'!$D$1:$H$2,5,0)</f>
        <v>#N/A</v>
      </c>
      <c r="AR263" s="612" t="e">
        <f>VLOOKUP(B263,'Acidaes Solutions (CRMNEXT)'!$D$1:$H$3,5,0)</f>
        <v>#N/A</v>
      </c>
      <c r="AS263" s="612" t="e">
        <f>VLOOKUP(B263,Growisto!$D$1:$H$2,5,0)</f>
        <v>#N/A</v>
      </c>
      <c r="AT263" s="612" t="e">
        <f>VLOOKUP(B263,'9.9 Mediaworx - Digit'!$D$1:$H$2,5,0)</f>
        <v>#N/A</v>
      </c>
      <c r="AU263" s="612" t="e">
        <f>VLOOKUP(B263,'Vistaar systems Pvt Ltd'!$D$2:$H$3,5,0)</f>
        <v>#N/A</v>
      </c>
      <c r="AV263" s="612" t="e">
        <f>VLOOKUP(B263,'Course 5i'!$D$2:$H$11,5,0)</f>
        <v>#N/A</v>
      </c>
      <c r="AW263" s="612" t="e">
        <f>VLOOKUP(B263,'Radiant Appliances &amp; Electronic'!$D$1:$H$13,5,0)</f>
        <v>#N/A</v>
      </c>
      <c r="AX263" s="612" t="e">
        <f>VLOOKUP(B263,'Atos Global'!$D$3:$H$27,5,0)</f>
        <v>#N/A</v>
      </c>
      <c r="AY263" s="612" t="e">
        <f>VLOOKUP(B263,'Saama Technologies'!$D$1:$H$2,5,0)</f>
        <v>#N/A</v>
      </c>
      <c r="AZ263" s="612" t="e">
        <f>VLOOKUP(B263,'Multiplier Solutions'!$D$1:$H$2,5,0)</f>
        <v>#N/A</v>
      </c>
      <c r="BA263" s="612" t="e">
        <f>VLOOKUP(B263,GEP!$D$2:$H$5,5,0)</f>
        <v>#N/A</v>
      </c>
      <c r="BB263" s="612" t="e">
        <f>VLOOKUP(B263,Accenture!$D$1:$H$6,5,0)</f>
        <v>#N/A</v>
      </c>
      <c r="BC263" s="612" t="e">
        <f>VLOOKUP(B263,'Endurance International Group'!$D$1:$H$2,5,0)</f>
        <v>#N/A</v>
      </c>
      <c r="BD263" s="612" t="e">
        <f>VLOOKUP(B263,Newgen!$D$1:$H$2,5,0)</f>
        <v>#N/A</v>
      </c>
      <c r="BE263" s="612" t="e">
        <f>VLOOKUP(B263,'3D Incredible'!D263:H263,5,0)</f>
        <v>#N/A</v>
      </c>
      <c r="BF263" s="612" t="e">
        <f>VLOOKUP(B263,'Raja Software Labs'!$D$2:$H$2,5,0)</f>
        <v>#N/A</v>
      </c>
      <c r="BG263" s="612" t="e">
        <f>VLOOKUP(B263,Wipro!$D$1:$H$2,5,0)</f>
        <v>#N/A</v>
      </c>
      <c r="BH263" s="612" t="e">
        <f>VLOOKUP(B263,'Perch Technologies'!$D$2:$H$2,5,0)</f>
        <v>#N/A</v>
      </c>
      <c r="BI263" s="612" t="e">
        <f>VLOOKUP(B263,'Morning Star'!$D$1:$H$6,5,0)</f>
        <v>#N/A</v>
      </c>
      <c r="BJ263" s="612" t="e">
        <f>VLOOKUP(B263,Flexiloans!$D$1:$H$2,5,0)</f>
        <v>#N/A</v>
      </c>
      <c r="BK263" s="612" t="e">
        <f>VLOOKUP(B263,'Thirdware Solutions'!$D$1:$H$2,5,0)</f>
        <v>#N/A</v>
      </c>
      <c r="BL263" s="612" t="e">
        <f>VLOOKUP(B263,Tescom!$D$1:$H$8,5,0)</f>
        <v>#N/A</v>
      </c>
      <c r="BM263" s="612" t="e">
        <f>VLOOKUP(B263,'Cogno AI'!$D$1:$H$2,5,0)</f>
        <v>#N/A</v>
      </c>
      <c r="BN263" s="612" t="e">
        <f>VLOOKUP(B263,'ABM Knowledgeware'!$D$1:$H$2,5,0)</f>
        <v>#N/A</v>
      </c>
      <c r="BO263" s="612" t="e">
        <f>VLOOKUP(B263,'Concerto Software'!$D$1:$H$3,5,0)</f>
        <v>#N/A</v>
      </c>
      <c r="BP263" s="612" t="e">
        <f>VLOOKUP(B263,'My Captain'!$D$1:$H$4,5,0)</f>
        <v>#N/A</v>
      </c>
      <c r="BQ263" s="612" t="e">
        <f>VLOOKUP(B263,'Finoux Solutions'!$D$2:$H$4,5,0)</f>
        <v>#N/A</v>
      </c>
      <c r="BR263" s="612" t="e">
        <f>VLOOKUP(B263,'MITR Learning'!$D$1:$H$2,5,0)</f>
        <v>#N/A</v>
      </c>
      <c r="BS263" s="612" t="e">
        <f>VLOOKUP(B263,Nucsoft!$D$2:$H$6,5,0)</f>
        <v>#N/A</v>
      </c>
      <c r="BT263" s="612" t="e">
        <f>VLOOKUP(B263,'Paras Cadd'!$D$1:$H$2,5,0)</f>
        <v>#N/A</v>
      </c>
      <c r="BU263" s="612" t="e">
        <f>VLOOKUP(B263,'ICICI Securities'!$D$1:$H$2,5,0)</f>
        <v>#N/A</v>
      </c>
      <c r="BV263" s="612" t="e">
        <f>VLOOKUP(B263,'Citius Tech'!$D$2:$H$5,5,0)</f>
        <v>#N/A</v>
      </c>
      <c r="BW263" s="612" t="e">
        <f>VLOOKUP(B263,'Buzzy Brains'!$D$2:$H$2,5,0)</f>
        <v>#N/A</v>
      </c>
      <c r="BX263" s="612" t="e">
        <f>VLOOKUP(B263,'Decimal Point'!$D$2:$H$2,5,0)</f>
        <v>#N/A</v>
      </c>
      <c r="BY263" s="612" t="e">
        <f>VLOOKUP(B263,'Sankey Business Solutions'!$D$2:$H$3,5,0)</f>
        <v>#N/A</v>
      </c>
      <c r="BZ263" s="612" t="e">
        <f>VLOOKUP(B263,'Nangia &amp; Co LLP'!$D$2:$H$2,5,0)</f>
        <v>#N/A</v>
      </c>
      <c r="CA263" s="612" t="e">
        <f>VLOOKUP(B263,'FIS Solutions India Pvt Ltd'!$D$2:$H$2,5,0)</f>
        <v>#N/A</v>
      </c>
      <c r="CB263" s="612" t="e">
        <f>VLOOKUP(B263,'Delta Technology &amp; Management '!$D$2:$H$16,5,0)</f>
        <v>#N/A</v>
      </c>
      <c r="CC263" s="612" t="e">
        <f>VLOOKUP(B263,'Espoir Networks'!$D$3:$H$11,5,0)</f>
        <v>#N/A</v>
      </c>
      <c r="CD263" s="612" t="e">
        <f>VLOOKUP(B263,'Servosys Solution'!$D$3:$H$5,5,0)</f>
        <v>#N/A</v>
      </c>
      <c r="CE263" s="612" t="e">
        <f>VLOOKUP(B263,'Ribbon Communications'!$D$3:$H$4,5,0)</f>
        <v>#N/A</v>
      </c>
      <c r="CF263" s="612">
        <f t="shared" si="13"/>
        <v>0</v>
      </c>
      <c r="CG263" s="129" t="s">
        <v>3829</v>
      </c>
      <c r="CH263" s="129" t="s">
        <v>3830</v>
      </c>
      <c r="CI263" s="129" t="s">
        <v>3831</v>
      </c>
      <c r="CJ263" s="129" t="s">
        <v>11744</v>
      </c>
      <c r="CK263" s="132">
        <v>43282</v>
      </c>
      <c r="CL263" s="129">
        <v>2021</v>
      </c>
      <c r="CM263" s="128" t="s">
        <v>3832</v>
      </c>
      <c r="CN263" s="129">
        <v>292</v>
      </c>
      <c r="CO263" s="133">
        <v>53.09</v>
      </c>
      <c r="CP263" s="129">
        <v>2013</v>
      </c>
      <c r="CQ263" s="129" t="s">
        <v>79</v>
      </c>
      <c r="CR263" s="128" t="s">
        <v>295</v>
      </c>
      <c r="CS263" s="129" t="s">
        <v>81</v>
      </c>
      <c r="CT263" s="133" t="s">
        <v>81</v>
      </c>
      <c r="CU263" s="129" t="s">
        <v>81</v>
      </c>
      <c r="CV263" s="129" t="s">
        <v>109</v>
      </c>
      <c r="CW263" s="131" t="s">
        <v>490</v>
      </c>
      <c r="CX263" s="131" t="s">
        <v>3331</v>
      </c>
      <c r="CY263" s="129">
        <v>1020</v>
      </c>
      <c r="CZ263" s="129">
        <v>60</v>
      </c>
      <c r="DA263" s="129">
        <v>2018</v>
      </c>
      <c r="DB263" s="129" t="s">
        <v>112</v>
      </c>
      <c r="DC263" s="129" t="s">
        <v>113</v>
      </c>
      <c r="DD263" s="129">
        <v>57.33</v>
      </c>
      <c r="DE263" s="129">
        <v>57.33</v>
      </c>
      <c r="DF263" s="129">
        <v>11</v>
      </c>
      <c r="DG263" s="129" t="s">
        <v>81</v>
      </c>
      <c r="DH263" s="129" t="s">
        <v>81</v>
      </c>
      <c r="DI263" s="129">
        <v>6.62</v>
      </c>
      <c r="DJ263" s="129">
        <v>5.24</v>
      </c>
      <c r="DK263" s="129">
        <v>5.18</v>
      </c>
      <c r="DL263" s="140">
        <v>6.88</v>
      </c>
      <c r="DM263" s="140">
        <f>(DI263+DJ263+DK263+DL263)</f>
        <v>23.919999999999998</v>
      </c>
      <c r="DN263" s="140">
        <v>5.98</v>
      </c>
      <c r="DO263" s="410">
        <v>54.45</v>
      </c>
      <c r="DP263" s="131" t="s">
        <v>114</v>
      </c>
      <c r="DQ263" s="418">
        <v>0</v>
      </c>
      <c r="DR263" s="417">
        <v>2</v>
      </c>
      <c r="DS263" s="129" t="s">
        <v>83</v>
      </c>
      <c r="DT263" s="129" t="s">
        <v>83</v>
      </c>
      <c r="DU263" s="129" t="s">
        <v>83</v>
      </c>
      <c r="DV263" s="129" t="s">
        <v>230</v>
      </c>
      <c r="DW263" s="131" t="s">
        <v>83</v>
      </c>
      <c r="DX263" s="131" t="s">
        <v>84</v>
      </c>
      <c r="DY263" s="131" t="s">
        <v>81</v>
      </c>
      <c r="DZ263" s="131" t="s">
        <v>3833</v>
      </c>
      <c r="EA263" s="131" t="s">
        <v>187</v>
      </c>
      <c r="EB263" s="131" t="s">
        <v>3834</v>
      </c>
      <c r="EC263" s="131" t="s">
        <v>826</v>
      </c>
      <c r="ED263" s="131" t="s">
        <v>89</v>
      </c>
      <c r="EE263" s="131" t="s">
        <v>3835</v>
      </c>
      <c r="EF263" s="131" t="s">
        <v>3836</v>
      </c>
      <c r="EG263" s="131" t="s">
        <v>81</v>
      </c>
      <c r="EH263" s="131" t="s">
        <v>3837</v>
      </c>
      <c r="EI263" s="131" t="s">
        <v>3838</v>
      </c>
      <c r="EJ263" s="135" t="s">
        <v>3839</v>
      </c>
      <c r="EK263" s="135" t="s">
        <v>3840</v>
      </c>
      <c r="EL263" s="135" t="s">
        <v>3841</v>
      </c>
      <c r="EM263" s="135" t="s">
        <v>3842</v>
      </c>
      <c r="EN263" s="131" t="s">
        <v>81</v>
      </c>
    </row>
    <row r="264" spans="1:144" ht="18" thickTop="1" thickBot="1">
      <c r="A264" s="575">
        <f t="shared" si="14"/>
        <v>263</v>
      </c>
      <c r="B264" s="572" t="s">
        <v>4106</v>
      </c>
      <c r="C264" s="600" t="s">
        <v>4107</v>
      </c>
      <c r="D264" s="570" t="s">
        <v>13208</v>
      </c>
      <c r="E264" s="568" t="str">
        <f t="shared" si="12"/>
        <v>Placed</v>
      </c>
      <c r="F264" s="570" t="s">
        <v>12495</v>
      </c>
      <c r="G264" s="570" t="s">
        <v>13330</v>
      </c>
      <c r="H264" s="131" t="str">
        <f>VLOOKUP(B264,ETRX2!C:E,3,0)</f>
        <v>12th + Engineering without live KT</v>
      </c>
      <c r="I264" s="610" t="s">
        <v>4108</v>
      </c>
      <c r="J264" s="572">
        <v>20</v>
      </c>
      <c r="K264" s="611" t="s">
        <v>4109</v>
      </c>
      <c r="L264" s="611" t="s">
        <v>73</v>
      </c>
      <c r="M264" s="611" t="s">
        <v>4110</v>
      </c>
      <c r="N264" s="612" t="s">
        <v>4105</v>
      </c>
      <c r="O264" s="612">
        <v>9969697808</v>
      </c>
      <c r="P264" s="612">
        <v>919619931865</v>
      </c>
      <c r="Q264" s="612" t="e">
        <f>VLOOKUP(B264,'TCS CON'!$D$1:$H$98,5,0)</f>
        <v>#N/A</v>
      </c>
      <c r="R264" s="612" t="e">
        <f>VLOOKUP(B264,LTI!$C$1:$H$46,6,0)</f>
        <v>#N/A</v>
      </c>
      <c r="S264" s="612" t="e">
        <f>VLOOKUP(B264,JARO!$E$2:$I$11,5,0)</f>
        <v>#N/A</v>
      </c>
      <c r="T264" s="612" t="e">
        <f>VLOOKUP(B264,Capgemini!$D$3:$H$78,5,0)</f>
        <v>#N/A</v>
      </c>
      <c r="U264" s="612" t="e">
        <f>VLOOKUP(B264,Carwale!$D$1:$H$4,5,0)</f>
        <v>#N/A</v>
      </c>
      <c r="V264" s="612" t="e">
        <f>VLOOKUP(B264,'Interactive Brokers'!E:I,5,0)</f>
        <v>#N/A</v>
      </c>
      <c r="W264" s="612" t="e">
        <f>VLOOKUP(B264,'REL Jio'!E:I,5,0)</f>
        <v>#N/A</v>
      </c>
      <c r="X264" s="612" t="e">
        <f>VLOOKUP(B264,'Sciative Sol'!E:I,5,0)</f>
        <v>#N/A</v>
      </c>
      <c r="Y264" s="612" t="e">
        <f>VLOOKUP(B264,'Hexaware Tech'!E:I,5,0)</f>
        <v>#N/A</v>
      </c>
      <c r="Z264" s="612" t="e">
        <f>VLOOKUP(B264,Axis!D:H,5,0)</f>
        <v>#N/A</v>
      </c>
      <c r="AA264" s="612" t="e">
        <f>VLOOKUP(B264,Ugam!$D$3:$H$26,5,0)</f>
        <v>#N/A</v>
      </c>
      <c r="AB264" s="612" t="e">
        <f>VLOOKUP(B264,Zeus!F:J,5,0)</f>
        <v>#N/A</v>
      </c>
      <c r="AC264" s="612" t="e">
        <f>VLOOKUP(B264,Montran!F:J,5,0)</f>
        <v>#N/A</v>
      </c>
      <c r="AD264" s="612" t="e">
        <f>VLOOKUP(B264,Endurance!H47:L47,5,0)</f>
        <v>#N/A</v>
      </c>
      <c r="AE264" s="612" t="e">
        <f>VLOOKUP(B264,'Swabhav Techlabs'!$F$1:$J$2,5,0)</f>
        <v>#N/A</v>
      </c>
      <c r="AF264" s="612" t="e">
        <f>VLOOKUP(B264,'Quality Kiosk'!$F$1:$J$18,5,0)</f>
        <v>#N/A</v>
      </c>
      <c r="AG264" s="612" t="e">
        <f>VLOOKUP(B264,'Lemon VB'!$F$1:$J$2,5,0)</f>
        <v>#N/A</v>
      </c>
      <c r="AH264" s="612" t="e">
        <f>VLOOKUP(B264,Gocomet!$E$1:$I$3,5,0)</f>
        <v>#N/A</v>
      </c>
      <c r="AI264" s="612" t="e">
        <f>VLOOKUP(B264,'Ingram Micro'!$E$1:$I$8,5,0)</f>
        <v>#N/A</v>
      </c>
      <c r="AJ264" s="612" t="e">
        <f>VLOOKUP(B264,'DePronto Infotech'!$E$1:$I$2,5,0)</f>
        <v>#N/A</v>
      </c>
      <c r="AK264" s="612" t="e">
        <f>VLOOKUP(B264,'Reliance Retail'!$E$1:$I$4,5,0)</f>
        <v>#N/A</v>
      </c>
      <c r="AL264" s="612">
        <f>VLOOKUP(B264,'Bright Champs'!$D$1:$H$13,5,0)</f>
        <v>500000</v>
      </c>
      <c r="AM264" s="612" t="e">
        <f>VLOOKUP(B264,Neosoft!$E$1:$I$12,5,0)</f>
        <v>#N/A</v>
      </c>
      <c r="AN264" s="612" t="e">
        <f>VLOOKUP(B264,Infosys!$E$1:$I$3,5,0)</f>
        <v>#N/A</v>
      </c>
      <c r="AO264" s="612" t="e">
        <f>VLOOKUP(B264,Cerelabs!$E$1:$I$5,5,0)</f>
        <v>#N/A</v>
      </c>
      <c r="AP264" s="612" t="e">
        <f>VLOOKUP(B264,'Neebal Technologies'!$D$1:$H$2,5,0)</f>
        <v>#N/A</v>
      </c>
      <c r="AQ264" s="612" t="e">
        <f>VLOOKUP(B264,'Vertiv Energy'!$D$1:$H$2,5,0)</f>
        <v>#N/A</v>
      </c>
      <c r="AR264" s="612" t="e">
        <f>VLOOKUP(B264,'Acidaes Solutions (CRMNEXT)'!$D$1:$H$3,5,0)</f>
        <v>#N/A</v>
      </c>
      <c r="AS264" s="612" t="e">
        <f>VLOOKUP(B264,Growisto!$D$1:$H$2,5,0)</f>
        <v>#N/A</v>
      </c>
      <c r="AT264" s="612" t="e">
        <f>VLOOKUP(B264,'9.9 Mediaworx - Digit'!$D$1:$H$2,5,0)</f>
        <v>#N/A</v>
      </c>
      <c r="AU264" s="612" t="e">
        <f>VLOOKUP(B264,'Vistaar systems Pvt Ltd'!$D$2:$H$3,5,0)</f>
        <v>#N/A</v>
      </c>
      <c r="AV264" s="612">
        <f>VLOOKUP(B264,'Course 5i'!$D$2:$H$11,5,0)</f>
        <v>305000</v>
      </c>
      <c r="AW264" s="612" t="e">
        <f>VLOOKUP(B264,'Radiant Appliances &amp; Electronic'!$D$1:$H$13,5,0)</f>
        <v>#N/A</v>
      </c>
      <c r="AX264" s="612" t="e">
        <f>VLOOKUP(B264,'Atos Global'!$D$3:$H$27,5,0)</f>
        <v>#N/A</v>
      </c>
      <c r="AY264" s="612" t="e">
        <f>VLOOKUP(B264,'Saama Technologies'!$D$1:$H$2,5,0)</f>
        <v>#N/A</v>
      </c>
      <c r="AZ264" s="612" t="e">
        <f>VLOOKUP(B264,'Multiplier Solutions'!$D$1:$H$2,5,0)</f>
        <v>#N/A</v>
      </c>
      <c r="BA264" s="612" t="e">
        <f>VLOOKUP(B264,GEP!$D$2:$H$5,5,0)</f>
        <v>#N/A</v>
      </c>
      <c r="BB264" s="612" t="e">
        <f>VLOOKUP(B264,Accenture!$D$1:$H$6,5,0)</f>
        <v>#N/A</v>
      </c>
      <c r="BC264" s="612" t="e">
        <f>VLOOKUP(B264,'Endurance International Group'!$D$1:$H$2,5,0)</f>
        <v>#N/A</v>
      </c>
      <c r="BD264" s="612" t="e">
        <f>VLOOKUP(B264,Newgen!$D$1:$H$2,5,0)</f>
        <v>#N/A</v>
      </c>
      <c r="BE264" s="612" t="e">
        <f>VLOOKUP(B264,'3D Incredible'!D264:H264,5,0)</f>
        <v>#N/A</v>
      </c>
      <c r="BF264" s="612" t="e">
        <f>VLOOKUP(B264,'Raja Software Labs'!$D$2:$H$2,5,0)</f>
        <v>#N/A</v>
      </c>
      <c r="BG264" s="612" t="e">
        <f>VLOOKUP(B264,Wipro!$D$1:$H$2,5,0)</f>
        <v>#N/A</v>
      </c>
      <c r="BH264" s="612" t="e">
        <f>VLOOKUP(B264,'Perch Technologies'!$D$2:$H$2,5,0)</f>
        <v>#N/A</v>
      </c>
      <c r="BI264" s="612" t="e">
        <f>VLOOKUP(B264,'Morning Star'!$D$1:$H$6,5,0)</f>
        <v>#N/A</v>
      </c>
      <c r="BJ264" s="612" t="e">
        <f>VLOOKUP(B264,Flexiloans!$D$1:$H$2,5,0)</f>
        <v>#N/A</v>
      </c>
      <c r="BK264" s="612" t="e">
        <f>VLOOKUP(B264,'Thirdware Solutions'!$D$1:$H$2,5,0)</f>
        <v>#N/A</v>
      </c>
      <c r="BL264" s="612" t="e">
        <f>VLOOKUP(B264,Tescom!$D$1:$H$8,5,0)</f>
        <v>#N/A</v>
      </c>
      <c r="BM264" s="612" t="e">
        <f>VLOOKUP(B264,'Cogno AI'!$D$1:$H$2,5,0)</f>
        <v>#N/A</v>
      </c>
      <c r="BN264" s="612" t="e">
        <f>VLOOKUP(B264,'ABM Knowledgeware'!$D$1:$H$2,5,0)</f>
        <v>#N/A</v>
      </c>
      <c r="BO264" s="612" t="e">
        <f>VLOOKUP(B264,'Concerto Software'!$D$1:$H$3,5,0)</f>
        <v>#N/A</v>
      </c>
      <c r="BP264" s="612" t="e">
        <f>VLOOKUP(B264,'My Captain'!$D$1:$H$4,5,0)</f>
        <v>#N/A</v>
      </c>
      <c r="BQ264" s="612" t="e">
        <f>VLOOKUP(B264,'Finoux Solutions'!$D$2:$H$4,5,0)</f>
        <v>#N/A</v>
      </c>
      <c r="BR264" s="612" t="e">
        <f>VLOOKUP(B264,'MITR Learning'!$D$1:$H$2,5,0)</f>
        <v>#N/A</v>
      </c>
      <c r="BS264" s="612" t="e">
        <f>VLOOKUP(B264,Nucsoft!$D$2:$H$6,5,0)</f>
        <v>#N/A</v>
      </c>
      <c r="BT264" s="612" t="e">
        <f>VLOOKUP(B264,'Paras Cadd'!$D$1:$H$2,5,0)</f>
        <v>#N/A</v>
      </c>
      <c r="BU264" s="612" t="e">
        <f>VLOOKUP(B264,'ICICI Securities'!$D$1:$H$2,5,0)</f>
        <v>#N/A</v>
      </c>
      <c r="BV264" s="612" t="e">
        <f>VLOOKUP(B264,'Citius Tech'!$D$2:$H$5,5,0)</f>
        <v>#N/A</v>
      </c>
      <c r="BW264" s="612" t="e">
        <f>VLOOKUP(B264,'Buzzy Brains'!$D$2:$H$2,5,0)</f>
        <v>#N/A</v>
      </c>
      <c r="BX264" s="612" t="e">
        <f>VLOOKUP(B264,'Decimal Point'!$D$2:$H$2,5,0)</f>
        <v>#N/A</v>
      </c>
      <c r="BY264" s="612" t="e">
        <f>VLOOKUP(B264,'Sankey Business Solutions'!$D$2:$H$3,5,0)</f>
        <v>#N/A</v>
      </c>
      <c r="BZ264" s="612" t="e">
        <f>VLOOKUP(B264,'Nangia &amp; Co LLP'!$D$2:$H$2,5,0)</f>
        <v>#N/A</v>
      </c>
      <c r="CA264" s="612" t="e">
        <f>VLOOKUP(B264,'FIS Solutions India Pvt Ltd'!$D$2:$H$2,5,0)</f>
        <v>#N/A</v>
      </c>
      <c r="CB264" s="612" t="e">
        <f>VLOOKUP(B264,'Delta Technology &amp; Management '!$D$2:$H$16,5,0)</f>
        <v>#N/A</v>
      </c>
      <c r="CC264" s="612" t="e">
        <f>VLOOKUP(B264,'Espoir Networks'!$D$3:$H$11,5,0)</f>
        <v>#N/A</v>
      </c>
      <c r="CD264" s="612" t="e">
        <f>VLOOKUP(B264,'Servosys Solution'!$D$3:$H$5,5,0)</f>
        <v>#N/A</v>
      </c>
      <c r="CE264" s="612" t="e">
        <f>VLOOKUP(B264,'Ribbon Communications'!$D$3:$H$4,5,0)</f>
        <v>#N/A</v>
      </c>
      <c r="CF264" s="612">
        <f t="shared" si="13"/>
        <v>2</v>
      </c>
      <c r="CG264" s="129" t="s">
        <v>4111</v>
      </c>
      <c r="CH264" s="129">
        <v>909998984694</v>
      </c>
      <c r="CI264" s="129" t="s">
        <v>134</v>
      </c>
      <c r="CJ264" s="129" t="s">
        <v>11743</v>
      </c>
      <c r="CK264" s="132">
        <v>42917</v>
      </c>
      <c r="CL264" s="129">
        <v>2021</v>
      </c>
      <c r="CM264" s="128" t="s">
        <v>4112</v>
      </c>
      <c r="CN264" s="129">
        <v>421</v>
      </c>
      <c r="CO264" s="133">
        <v>84.2</v>
      </c>
      <c r="CP264" s="129">
        <v>2015</v>
      </c>
      <c r="CQ264" s="129" t="s">
        <v>79</v>
      </c>
      <c r="CR264" s="128" t="s">
        <v>4113</v>
      </c>
      <c r="CS264" s="129">
        <v>438</v>
      </c>
      <c r="CT264" s="133">
        <v>67.38</v>
      </c>
      <c r="CU264" s="129">
        <v>2017</v>
      </c>
      <c r="CV264" s="129" t="s">
        <v>79</v>
      </c>
      <c r="CW264" s="131" t="s">
        <v>81</v>
      </c>
      <c r="CX264" s="131" t="s">
        <v>81</v>
      </c>
      <c r="CY264" s="129" t="s">
        <v>81</v>
      </c>
      <c r="CZ264" s="129" t="s">
        <v>81</v>
      </c>
      <c r="DA264" s="129" t="s">
        <v>81</v>
      </c>
      <c r="DB264" s="129" t="s">
        <v>81</v>
      </c>
      <c r="DC264" s="129" t="s">
        <v>81</v>
      </c>
      <c r="DD264" s="129" t="s">
        <v>81</v>
      </c>
      <c r="DE264" s="129" t="s">
        <v>81</v>
      </c>
      <c r="DF264" s="129">
        <v>0</v>
      </c>
      <c r="DG264" s="129">
        <v>6.83</v>
      </c>
      <c r="DH264" s="129">
        <v>6.5</v>
      </c>
      <c r="DI264" s="129">
        <v>6.62</v>
      </c>
      <c r="DJ264" s="129">
        <v>6.48</v>
      </c>
      <c r="DK264" s="129">
        <v>6.88</v>
      </c>
      <c r="DL264" s="140">
        <v>8.4</v>
      </c>
      <c r="DM264" s="420">
        <f>SUM(DG264:DL264)</f>
        <v>41.71</v>
      </c>
      <c r="DN264" s="420">
        <v>6.95</v>
      </c>
      <c r="DO264" s="421">
        <v>61.34</v>
      </c>
      <c r="DP264" s="131" t="s">
        <v>138</v>
      </c>
      <c r="DQ264" s="418">
        <v>0</v>
      </c>
      <c r="DR264" s="417">
        <v>2</v>
      </c>
      <c r="DS264" s="129" t="s">
        <v>83</v>
      </c>
      <c r="DT264" s="129" t="s">
        <v>83</v>
      </c>
      <c r="DU264" s="129" t="s">
        <v>83</v>
      </c>
      <c r="DV264" s="129" t="s">
        <v>83</v>
      </c>
      <c r="DW264" s="131" t="s">
        <v>83</v>
      </c>
      <c r="DX264" s="131" t="s">
        <v>84</v>
      </c>
      <c r="DY264" s="131" t="s">
        <v>81</v>
      </c>
      <c r="DZ264" s="131" t="s">
        <v>4114</v>
      </c>
      <c r="EA264" s="131" t="s">
        <v>1652</v>
      </c>
      <c r="EB264" s="131" t="s">
        <v>4115</v>
      </c>
      <c r="EC264" s="131" t="s">
        <v>88</v>
      </c>
      <c r="ED264" s="131" t="s">
        <v>89</v>
      </c>
      <c r="EE264" s="131" t="s">
        <v>4116</v>
      </c>
      <c r="EF264" s="131" t="s">
        <v>4117</v>
      </c>
      <c r="EG264" s="131" t="s">
        <v>1008</v>
      </c>
      <c r="EH264" s="131" t="s">
        <v>2264</v>
      </c>
      <c r="EI264" s="131" t="s">
        <v>4118</v>
      </c>
      <c r="EJ264" s="135" t="s">
        <v>4119</v>
      </c>
      <c r="EK264" s="135" t="s">
        <v>4120</v>
      </c>
      <c r="EL264" s="135" t="s">
        <v>4121</v>
      </c>
      <c r="EM264" s="135" t="s">
        <v>4122</v>
      </c>
      <c r="EN264" s="131" t="s">
        <v>81</v>
      </c>
    </row>
    <row r="265" spans="1:144" ht="18" thickTop="1" thickBot="1">
      <c r="A265" s="575">
        <f t="shared" si="14"/>
        <v>264</v>
      </c>
      <c r="B265" s="572" t="s">
        <v>4956</v>
      </c>
      <c r="C265" s="600" t="s">
        <v>4957</v>
      </c>
      <c r="D265" s="570" t="s">
        <v>13209</v>
      </c>
      <c r="E265" s="568" t="str">
        <f t="shared" si="12"/>
        <v>Placed</v>
      </c>
      <c r="F265" s="570" t="s">
        <v>12495</v>
      </c>
      <c r="G265" s="570" t="s">
        <v>13330</v>
      </c>
      <c r="H265" s="131" t="str">
        <f>VLOOKUP(B265,ETRX2!C:E,3,0)</f>
        <v>12th + Engineering without live KT</v>
      </c>
      <c r="I265" s="610">
        <v>36166</v>
      </c>
      <c r="J265" s="572">
        <v>21</v>
      </c>
      <c r="K265" s="611" t="s">
        <v>4958</v>
      </c>
      <c r="L265" s="611" t="s">
        <v>73</v>
      </c>
      <c r="M265" s="611" t="s">
        <v>4959</v>
      </c>
      <c r="N265" s="612" t="s">
        <v>4955</v>
      </c>
      <c r="O265" s="612">
        <v>7303991512</v>
      </c>
      <c r="P265" s="612">
        <v>7303991512</v>
      </c>
      <c r="Q265" s="612" t="e">
        <f>VLOOKUP(B265,'TCS CON'!$D$1:$H$98,5,0)</f>
        <v>#N/A</v>
      </c>
      <c r="R265" s="612" t="e">
        <f>VLOOKUP(B265,LTI!$C$1:$H$46,6,0)</f>
        <v>#N/A</v>
      </c>
      <c r="S265" s="612">
        <f>VLOOKUP(B265,JARO!$E$2:$I$11,5,0)</f>
        <v>660000</v>
      </c>
      <c r="T265" s="612" t="e">
        <f>VLOOKUP(B265,Capgemini!$D$3:$H$78,5,0)</f>
        <v>#N/A</v>
      </c>
      <c r="U265" s="612" t="e">
        <f>VLOOKUP(B265,Carwale!$D$1:$H$4,5,0)</f>
        <v>#N/A</v>
      </c>
      <c r="V265" s="612" t="e">
        <f>VLOOKUP(B265,'Interactive Brokers'!E:I,5,0)</f>
        <v>#N/A</v>
      </c>
      <c r="W265" s="612" t="e">
        <f>VLOOKUP(B265,'REL Jio'!E:I,5,0)</f>
        <v>#N/A</v>
      </c>
      <c r="X265" s="612" t="e">
        <f>VLOOKUP(B265,'Sciative Sol'!E:I,5,0)</f>
        <v>#N/A</v>
      </c>
      <c r="Y265" s="612" t="e">
        <f>VLOOKUP(B265,'Hexaware Tech'!E:I,5,0)</f>
        <v>#N/A</v>
      </c>
      <c r="Z265" s="612" t="e">
        <f>VLOOKUP(B265,Axis!D:H,5,0)</f>
        <v>#N/A</v>
      </c>
      <c r="AA265" s="612" t="e">
        <f>VLOOKUP(B265,Ugam!$D$3:$H$26,5,0)</f>
        <v>#N/A</v>
      </c>
      <c r="AB265" s="612" t="e">
        <f>VLOOKUP(B265,Zeus!F:J,5,0)</f>
        <v>#N/A</v>
      </c>
      <c r="AC265" s="612" t="e">
        <f>VLOOKUP(B265,Montran!F:J,5,0)</f>
        <v>#N/A</v>
      </c>
      <c r="AD265" s="612" t="e">
        <f>VLOOKUP(B265,Endurance!H48:L48,5,0)</f>
        <v>#N/A</v>
      </c>
      <c r="AE265" s="612" t="e">
        <f>VLOOKUP(B265,'Swabhav Techlabs'!$F$1:$J$2,5,0)</f>
        <v>#N/A</v>
      </c>
      <c r="AF265" s="612" t="e">
        <f>VLOOKUP(B265,'Quality Kiosk'!$F$1:$J$18,5,0)</f>
        <v>#N/A</v>
      </c>
      <c r="AG265" s="612" t="e">
        <f>VLOOKUP(B265,'Lemon VB'!$F$1:$J$2,5,0)</f>
        <v>#N/A</v>
      </c>
      <c r="AH265" s="612" t="e">
        <f>VLOOKUP(B265,Gocomet!$E$1:$I$3,5,0)</f>
        <v>#N/A</v>
      </c>
      <c r="AI265" s="612" t="e">
        <f>VLOOKUP(B265,'Ingram Micro'!$E$1:$I$8,5,0)</f>
        <v>#N/A</v>
      </c>
      <c r="AJ265" s="612" t="e">
        <f>VLOOKUP(B265,'DePronto Infotech'!$E$1:$I$2,5,0)</f>
        <v>#N/A</v>
      </c>
      <c r="AK265" s="612" t="e">
        <f>VLOOKUP(B265,'Reliance Retail'!$E$1:$I$4,5,0)</f>
        <v>#N/A</v>
      </c>
      <c r="AL265" s="612" t="e">
        <f>VLOOKUP(B265,'Bright Champs'!$D$1:$H$13,5,0)</f>
        <v>#N/A</v>
      </c>
      <c r="AM265" s="612" t="e">
        <f>VLOOKUP(B265,Neosoft!$E$1:$I$12,5,0)</f>
        <v>#N/A</v>
      </c>
      <c r="AN265" s="612" t="e">
        <f>VLOOKUP(B265,Infosys!$E$1:$I$3,5,0)</f>
        <v>#N/A</v>
      </c>
      <c r="AO265" s="612" t="e">
        <f>VLOOKUP(B265,Cerelabs!$E$1:$I$5,5,0)</f>
        <v>#N/A</v>
      </c>
      <c r="AP265" s="612" t="e">
        <f>VLOOKUP(B265,'Neebal Technologies'!$D$1:$H$2,5,0)</f>
        <v>#N/A</v>
      </c>
      <c r="AQ265" s="612" t="e">
        <f>VLOOKUP(B265,'Vertiv Energy'!$D$1:$H$2,5,0)</f>
        <v>#N/A</v>
      </c>
      <c r="AR265" s="612" t="e">
        <f>VLOOKUP(B265,'Acidaes Solutions (CRMNEXT)'!$D$1:$H$3,5,0)</f>
        <v>#N/A</v>
      </c>
      <c r="AS265" s="612" t="e">
        <f>VLOOKUP(B265,Growisto!$D$1:$H$2,5,0)</f>
        <v>#N/A</v>
      </c>
      <c r="AT265" s="612" t="e">
        <f>VLOOKUP(B265,'9.9 Mediaworx - Digit'!$D$1:$H$2,5,0)</f>
        <v>#N/A</v>
      </c>
      <c r="AU265" s="612" t="e">
        <f>VLOOKUP(B265,'Vistaar systems Pvt Ltd'!$D$2:$H$3,5,0)</f>
        <v>#N/A</v>
      </c>
      <c r="AV265" s="612" t="e">
        <f>VLOOKUP(B265,'Course 5i'!$D$2:$H$11,5,0)</f>
        <v>#N/A</v>
      </c>
      <c r="AW265" s="612" t="e">
        <f>VLOOKUP(B265,'Radiant Appliances &amp; Electronic'!$D$1:$H$13,5,0)</f>
        <v>#N/A</v>
      </c>
      <c r="AX265" s="612" t="e">
        <f>VLOOKUP(B265,'Atos Global'!$D$3:$H$27,5,0)</f>
        <v>#N/A</v>
      </c>
      <c r="AY265" s="612" t="e">
        <f>VLOOKUP(B265,'Saama Technologies'!$D$1:$H$2,5,0)</f>
        <v>#N/A</v>
      </c>
      <c r="AZ265" s="612" t="e">
        <f>VLOOKUP(B265,'Multiplier Solutions'!$D$1:$H$2,5,0)</f>
        <v>#N/A</v>
      </c>
      <c r="BA265" s="612" t="e">
        <f>VLOOKUP(B265,GEP!$D$2:$H$5,5,0)</f>
        <v>#N/A</v>
      </c>
      <c r="BB265" s="612" t="e">
        <f>VLOOKUP(B265,Accenture!$D$1:$H$6,5,0)</f>
        <v>#N/A</v>
      </c>
      <c r="BC265" s="612" t="e">
        <f>VLOOKUP(B265,'Endurance International Group'!$D$1:$H$2,5,0)</f>
        <v>#N/A</v>
      </c>
      <c r="BD265" s="612" t="e">
        <f>VLOOKUP(B265,Newgen!$D$1:$H$2,5,0)</f>
        <v>#N/A</v>
      </c>
      <c r="BE265" s="612" t="e">
        <f>VLOOKUP(B265,'3D Incredible'!D265:H265,5,0)</f>
        <v>#N/A</v>
      </c>
      <c r="BF265" s="612" t="e">
        <f>VLOOKUP(B265,'Raja Software Labs'!$D$2:$H$2,5,0)</f>
        <v>#N/A</v>
      </c>
      <c r="BG265" s="612" t="e">
        <f>VLOOKUP(B265,Wipro!$D$1:$H$2,5,0)</f>
        <v>#N/A</v>
      </c>
      <c r="BH265" s="612">
        <f>VLOOKUP(B265,'Perch Technologies'!$D$2:$H$2,5,0)</f>
        <v>270000</v>
      </c>
      <c r="BI265" s="612" t="e">
        <f>VLOOKUP(B265,'Morning Star'!$D$1:$H$6,5,0)</f>
        <v>#N/A</v>
      </c>
      <c r="BJ265" s="612" t="e">
        <f>VLOOKUP(B265,Flexiloans!$D$1:$H$2,5,0)</f>
        <v>#N/A</v>
      </c>
      <c r="BK265" s="612" t="e">
        <f>VLOOKUP(B265,'Thirdware Solutions'!$D$1:$H$2,5,0)</f>
        <v>#N/A</v>
      </c>
      <c r="BL265" s="612" t="e">
        <f>VLOOKUP(B265,Tescom!$D$1:$H$8,5,0)</f>
        <v>#N/A</v>
      </c>
      <c r="BM265" s="612" t="e">
        <f>VLOOKUP(B265,'Cogno AI'!$D$1:$H$2,5,0)</f>
        <v>#N/A</v>
      </c>
      <c r="BN265" s="612" t="e">
        <f>VLOOKUP(B265,'ABM Knowledgeware'!$D$1:$H$2,5,0)</f>
        <v>#N/A</v>
      </c>
      <c r="BO265" s="612" t="e">
        <f>VLOOKUP(B265,'Concerto Software'!$D$1:$H$3,5,0)</f>
        <v>#N/A</v>
      </c>
      <c r="BP265" s="612" t="e">
        <f>VLOOKUP(B265,'My Captain'!$D$1:$H$4,5,0)</f>
        <v>#N/A</v>
      </c>
      <c r="BQ265" s="612" t="e">
        <f>VLOOKUP(B265,'Finoux Solutions'!$D$2:$H$4,5,0)</f>
        <v>#N/A</v>
      </c>
      <c r="BR265" s="612" t="e">
        <f>VLOOKUP(B265,'MITR Learning'!$D$1:$H$2,5,0)</f>
        <v>#N/A</v>
      </c>
      <c r="BS265" s="612" t="e">
        <f>VLOOKUP(B265,Nucsoft!$D$2:$H$6,5,0)</f>
        <v>#N/A</v>
      </c>
      <c r="BT265" s="612" t="e">
        <f>VLOOKUP(B265,'Paras Cadd'!$D$1:$H$2,5,0)</f>
        <v>#N/A</v>
      </c>
      <c r="BU265" s="612" t="e">
        <f>VLOOKUP(B265,'ICICI Securities'!$D$1:$H$2,5,0)</f>
        <v>#N/A</v>
      </c>
      <c r="BV265" s="612" t="e">
        <f>VLOOKUP(B265,'Citius Tech'!$D$2:$H$5,5,0)</f>
        <v>#N/A</v>
      </c>
      <c r="BW265" s="612" t="e">
        <f>VLOOKUP(B265,'Buzzy Brains'!$D$2:$H$2,5,0)</f>
        <v>#N/A</v>
      </c>
      <c r="BX265" s="612" t="e">
        <f>VLOOKUP(B265,'Decimal Point'!$D$2:$H$2,5,0)</f>
        <v>#N/A</v>
      </c>
      <c r="BY265" s="612" t="e">
        <f>VLOOKUP(B265,'Sankey Business Solutions'!$D$2:$H$3,5,0)</f>
        <v>#N/A</v>
      </c>
      <c r="BZ265" s="612" t="e">
        <f>VLOOKUP(B265,'Nangia &amp; Co LLP'!$D$2:$H$2,5,0)</f>
        <v>#N/A</v>
      </c>
      <c r="CA265" s="612" t="e">
        <f>VLOOKUP(B265,'FIS Solutions India Pvt Ltd'!$D$2:$H$2,5,0)</f>
        <v>#N/A</v>
      </c>
      <c r="CB265" s="612" t="e">
        <f>VLOOKUP(B265,'Delta Technology &amp; Management '!$D$2:$H$16,5,0)</f>
        <v>#N/A</v>
      </c>
      <c r="CC265" s="612" t="e">
        <f>VLOOKUP(B265,'Espoir Networks'!$D$3:$H$11,5,0)</f>
        <v>#N/A</v>
      </c>
      <c r="CD265" s="612" t="e">
        <f>VLOOKUP(B265,'Servosys Solution'!$D$3:$H$5,5,0)</f>
        <v>#N/A</v>
      </c>
      <c r="CE265" s="612" t="e">
        <f>VLOOKUP(B265,'Ribbon Communications'!$D$3:$H$4,5,0)</f>
        <v>#N/A</v>
      </c>
      <c r="CF265" s="612">
        <f t="shared" si="13"/>
        <v>2</v>
      </c>
      <c r="CG265" s="129" t="s">
        <v>4960</v>
      </c>
      <c r="CH265" s="129">
        <v>452898257421</v>
      </c>
      <c r="CI265" s="129" t="s">
        <v>134</v>
      </c>
      <c r="CJ265" s="129" t="s">
        <v>11743</v>
      </c>
      <c r="CK265" s="132">
        <v>42917</v>
      </c>
      <c r="CL265" s="129">
        <v>2021</v>
      </c>
      <c r="CM265" s="128" t="s">
        <v>4961</v>
      </c>
      <c r="CN265" s="129">
        <v>455</v>
      </c>
      <c r="CO265" s="133">
        <v>91</v>
      </c>
      <c r="CP265" s="129">
        <v>2015</v>
      </c>
      <c r="CQ265" s="129" t="s">
        <v>79</v>
      </c>
      <c r="CR265" s="128" t="s">
        <v>4962</v>
      </c>
      <c r="CS265" s="129">
        <v>515</v>
      </c>
      <c r="CT265" s="133">
        <v>79.23</v>
      </c>
      <c r="CU265" s="129">
        <v>2017</v>
      </c>
      <c r="CV265" s="129" t="s">
        <v>79</v>
      </c>
      <c r="CW265" s="131" t="s">
        <v>81</v>
      </c>
      <c r="CX265" s="131" t="s">
        <v>81</v>
      </c>
      <c r="CY265" s="129" t="s">
        <v>81</v>
      </c>
      <c r="CZ265" s="129" t="s">
        <v>81</v>
      </c>
      <c r="DA265" s="129" t="s">
        <v>81</v>
      </c>
      <c r="DB265" s="129" t="s">
        <v>81</v>
      </c>
      <c r="DC265" s="129" t="s">
        <v>81</v>
      </c>
      <c r="DD265" s="129" t="s">
        <v>81</v>
      </c>
      <c r="DE265" s="129" t="s">
        <v>81</v>
      </c>
      <c r="DF265" s="129">
        <v>0</v>
      </c>
      <c r="DG265" s="129">
        <v>7</v>
      </c>
      <c r="DH265" s="129">
        <v>8.19</v>
      </c>
      <c r="DI265" s="129">
        <v>7.65</v>
      </c>
      <c r="DJ265" s="129">
        <v>7.89</v>
      </c>
      <c r="DK265" s="129">
        <v>7.96</v>
      </c>
      <c r="DL265" s="410">
        <v>8.92</v>
      </c>
      <c r="DM265" s="420">
        <f t="shared" ref="DM265:DM278" si="15">SUM(DG265:DL265)</f>
        <v>47.61</v>
      </c>
      <c r="DN265" s="411">
        <v>7.93</v>
      </c>
      <c r="DO265" s="413">
        <v>70.680000000000007</v>
      </c>
      <c r="DP265" s="131" t="s">
        <v>138</v>
      </c>
      <c r="DQ265" s="418">
        <v>0</v>
      </c>
      <c r="DR265" s="417">
        <v>0</v>
      </c>
      <c r="DS265" s="129" t="s">
        <v>83</v>
      </c>
      <c r="DT265" s="129" t="s">
        <v>83</v>
      </c>
      <c r="DU265" s="129" t="s">
        <v>83</v>
      </c>
      <c r="DV265" s="129" t="s">
        <v>83</v>
      </c>
      <c r="DW265" s="131" t="s">
        <v>83</v>
      </c>
      <c r="DX265" s="131" t="s">
        <v>84</v>
      </c>
      <c r="DY265" s="131" t="s">
        <v>81</v>
      </c>
      <c r="DZ265" s="131" t="s">
        <v>4963</v>
      </c>
      <c r="EA265" s="131" t="s">
        <v>4964</v>
      </c>
      <c r="EB265" s="131" t="s">
        <v>4965</v>
      </c>
      <c r="EC265" s="131" t="s">
        <v>88</v>
      </c>
      <c r="ED265" s="131" t="s">
        <v>89</v>
      </c>
      <c r="EE265" s="131" t="s">
        <v>4966</v>
      </c>
      <c r="EF265" s="131" t="s">
        <v>4967</v>
      </c>
      <c r="EG265" s="131" t="s">
        <v>81</v>
      </c>
      <c r="EH265" s="131" t="s">
        <v>4968</v>
      </c>
      <c r="EI265" s="131" t="s">
        <v>81</v>
      </c>
      <c r="EJ265" s="135" t="s">
        <v>4969</v>
      </c>
      <c r="EK265" s="135" t="s">
        <v>4970</v>
      </c>
      <c r="EL265" s="135" t="s">
        <v>4971</v>
      </c>
      <c r="EM265" s="135" t="s">
        <v>4972</v>
      </c>
      <c r="EN265" s="131" t="s">
        <v>81</v>
      </c>
    </row>
    <row r="266" spans="1:144" ht="18" thickTop="1" thickBot="1">
      <c r="A266" s="575">
        <f t="shared" si="14"/>
        <v>265</v>
      </c>
      <c r="B266" s="572" t="s">
        <v>5528</v>
      </c>
      <c r="C266" s="600" t="s">
        <v>11814</v>
      </c>
      <c r="D266" s="570" t="s">
        <v>13209</v>
      </c>
      <c r="E266" s="568" t="str">
        <f t="shared" si="12"/>
        <v>Not Placed</v>
      </c>
      <c r="F266" s="570" t="s">
        <v>12495</v>
      </c>
      <c r="G266" s="570" t="s">
        <v>13330</v>
      </c>
      <c r="H266" s="131" t="str">
        <f>VLOOKUP(B266,ETRX2!C:E,3,0)</f>
        <v>Diploma  + Direct Second Year Engineering without live KT</v>
      </c>
      <c r="I266" s="610">
        <v>35552</v>
      </c>
      <c r="J266" s="572">
        <v>23</v>
      </c>
      <c r="K266" s="611" t="s">
        <v>5530</v>
      </c>
      <c r="L266" s="611" t="s">
        <v>3182</v>
      </c>
      <c r="M266" s="611" t="s">
        <v>5531</v>
      </c>
      <c r="N266" s="612" t="s">
        <v>5527</v>
      </c>
      <c r="O266" s="612">
        <v>8652017466</v>
      </c>
      <c r="P266" s="612">
        <v>8169735396</v>
      </c>
      <c r="Q266" s="612" t="e">
        <f>VLOOKUP(B266,'TCS CON'!$D$1:$H$98,5,0)</f>
        <v>#N/A</v>
      </c>
      <c r="R266" s="612" t="e">
        <f>VLOOKUP(B266,LTI!$C$1:$H$46,6,0)</f>
        <v>#N/A</v>
      </c>
      <c r="S266" s="612" t="e">
        <f>VLOOKUP(B266,JARO!$E$2:$I$11,5,0)</f>
        <v>#N/A</v>
      </c>
      <c r="T266" s="612" t="e">
        <f>VLOOKUP(B266,Capgemini!$D$3:$H$78,5,0)</f>
        <v>#N/A</v>
      </c>
      <c r="U266" s="612" t="e">
        <f>VLOOKUP(B266,Carwale!$D$1:$H$4,5,0)</f>
        <v>#N/A</v>
      </c>
      <c r="V266" s="612" t="e">
        <f>VLOOKUP(B266,'Interactive Brokers'!E:I,5,0)</f>
        <v>#N/A</v>
      </c>
      <c r="W266" s="612" t="e">
        <f>VLOOKUP(B266,'REL Jio'!E:I,5,0)</f>
        <v>#N/A</v>
      </c>
      <c r="X266" s="612" t="e">
        <f>VLOOKUP(B266,'Sciative Sol'!E:I,5,0)</f>
        <v>#N/A</v>
      </c>
      <c r="Y266" s="612" t="e">
        <f>VLOOKUP(B266,'Hexaware Tech'!E:I,5,0)</f>
        <v>#N/A</v>
      </c>
      <c r="Z266" s="612" t="e">
        <f>VLOOKUP(B266,Axis!D:H,5,0)</f>
        <v>#N/A</v>
      </c>
      <c r="AA266" s="612" t="e">
        <f>VLOOKUP(B266,Ugam!$D$3:$H$26,5,0)</f>
        <v>#N/A</v>
      </c>
      <c r="AB266" s="612" t="e">
        <f>VLOOKUP(B266,Zeus!F:J,5,0)</f>
        <v>#N/A</v>
      </c>
      <c r="AC266" s="612" t="e">
        <f>VLOOKUP(B266,Montran!F:J,5,0)</f>
        <v>#N/A</v>
      </c>
      <c r="AD266" s="612" t="e">
        <f>VLOOKUP(B266,Endurance!H49:L49,5,0)</f>
        <v>#N/A</v>
      </c>
      <c r="AE266" s="612" t="e">
        <f>VLOOKUP(B266,'Swabhav Techlabs'!$F$1:$J$2,5,0)</f>
        <v>#N/A</v>
      </c>
      <c r="AF266" s="612" t="e">
        <f>VLOOKUP(B266,'Quality Kiosk'!$F$1:$J$18,5,0)</f>
        <v>#N/A</v>
      </c>
      <c r="AG266" s="612" t="e">
        <f>VLOOKUP(B266,'Lemon VB'!$F$1:$J$2,5,0)</f>
        <v>#N/A</v>
      </c>
      <c r="AH266" s="612" t="e">
        <f>VLOOKUP(B266,Gocomet!$E$1:$I$3,5,0)</f>
        <v>#N/A</v>
      </c>
      <c r="AI266" s="612" t="e">
        <f>VLOOKUP(B266,'Ingram Micro'!$E$1:$I$8,5,0)</f>
        <v>#N/A</v>
      </c>
      <c r="AJ266" s="612" t="e">
        <f>VLOOKUP(B266,'DePronto Infotech'!$E$1:$I$2,5,0)</f>
        <v>#N/A</v>
      </c>
      <c r="AK266" s="612" t="e">
        <f>VLOOKUP(B266,'Reliance Retail'!$E$1:$I$4,5,0)</f>
        <v>#N/A</v>
      </c>
      <c r="AL266" s="612" t="e">
        <f>VLOOKUP(B266,'Bright Champs'!$D$1:$H$13,5,0)</f>
        <v>#N/A</v>
      </c>
      <c r="AM266" s="612" t="e">
        <f>VLOOKUP(B266,Neosoft!$E$1:$I$12,5,0)</f>
        <v>#N/A</v>
      </c>
      <c r="AN266" s="612" t="e">
        <f>VLOOKUP(B266,Infosys!$E$1:$I$3,5,0)</f>
        <v>#N/A</v>
      </c>
      <c r="AO266" s="612" t="e">
        <f>VLOOKUP(B266,Cerelabs!$E$1:$I$5,5,0)</f>
        <v>#N/A</v>
      </c>
      <c r="AP266" s="612" t="e">
        <f>VLOOKUP(B266,'Neebal Technologies'!$D$1:$H$2,5,0)</f>
        <v>#N/A</v>
      </c>
      <c r="AQ266" s="612" t="e">
        <f>VLOOKUP(B266,'Vertiv Energy'!$D$1:$H$2,5,0)</f>
        <v>#N/A</v>
      </c>
      <c r="AR266" s="612" t="e">
        <f>VLOOKUP(B266,'Acidaes Solutions (CRMNEXT)'!$D$1:$H$3,5,0)</f>
        <v>#N/A</v>
      </c>
      <c r="AS266" s="612" t="e">
        <f>VLOOKUP(B266,Growisto!$D$1:$H$2,5,0)</f>
        <v>#N/A</v>
      </c>
      <c r="AT266" s="612" t="e">
        <f>VLOOKUP(B266,'9.9 Mediaworx - Digit'!$D$1:$H$2,5,0)</f>
        <v>#N/A</v>
      </c>
      <c r="AU266" s="612" t="e">
        <f>VLOOKUP(B266,'Vistaar systems Pvt Ltd'!$D$2:$H$3,5,0)</f>
        <v>#N/A</v>
      </c>
      <c r="AV266" s="612" t="e">
        <f>VLOOKUP(B266,'Course 5i'!$D$2:$H$11,5,0)</f>
        <v>#N/A</v>
      </c>
      <c r="AW266" s="612" t="e">
        <f>VLOOKUP(B266,'Radiant Appliances &amp; Electronic'!$D$1:$H$13,5,0)</f>
        <v>#N/A</v>
      </c>
      <c r="AX266" s="612" t="e">
        <f>VLOOKUP(B266,'Atos Global'!$D$3:$H$27,5,0)</f>
        <v>#N/A</v>
      </c>
      <c r="AY266" s="612" t="e">
        <f>VLOOKUP(B266,'Saama Technologies'!$D$1:$H$2,5,0)</f>
        <v>#N/A</v>
      </c>
      <c r="AZ266" s="612" t="e">
        <f>VLOOKUP(B266,'Multiplier Solutions'!$D$1:$H$2,5,0)</f>
        <v>#N/A</v>
      </c>
      <c r="BA266" s="612" t="e">
        <f>VLOOKUP(B266,GEP!$D$2:$H$5,5,0)</f>
        <v>#N/A</v>
      </c>
      <c r="BB266" s="612" t="e">
        <f>VLOOKUP(B266,Accenture!$D$1:$H$6,5,0)</f>
        <v>#N/A</v>
      </c>
      <c r="BC266" s="612" t="e">
        <f>VLOOKUP(B266,'Endurance International Group'!$D$1:$H$2,5,0)</f>
        <v>#N/A</v>
      </c>
      <c r="BD266" s="612" t="e">
        <f>VLOOKUP(B266,Newgen!$D$1:$H$2,5,0)</f>
        <v>#N/A</v>
      </c>
      <c r="BE266" s="612" t="e">
        <f>VLOOKUP(B266,'3D Incredible'!D266:H266,5,0)</f>
        <v>#N/A</v>
      </c>
      <c r="BF266" s="612" t="e">
        <f>VLOOKUP(B266,'Raja Software Labs'!$D$2:$H$2,5,0)</f>
        <v>#N/A</v>
      </c>
      <c r="BG266" s="612" t="e">
        <f>VLOOKUP(B266,Wipro!$D$1:$H$2,5,0)</f>
        <v>#N/A</v>
      </c>
      <c r="BH266" s="612" t="e">
        <f>VLOOKUP(B266,'Perch Technologies'!$D$2:$H$2,5,0)</f>
        <v>#N/A</v>
      </c>
      <c r="BI266" s="612" t="e">
        <f>VLOOKUP(B266,'Morning Star'!$D$1:$H$6,5,0)</f>
        <v>#N/A</v>
      </c>
      <c r="BJ266" s="612" t="e">
        <f>VLOOKUP(B266,Flexiloans!$D$1:$H$2,5,0)</f>
        <v>#N/A</v>
      </c>
      <c r="BK266" s="612" t="e">
        <f>VLOOKUP(B266,'Thirdware Solutions'!$D$1:$H$2,5,0)</f>
        <v>#N/A</v>
      </c>
      <c r="BL266" s="612" t="e">
        <f>VLOOKUP(B266,Tescom!$D$1:$H$8,5,0)</f>
        <v>#N/A</v>
      </c>
      <c r="BM266" s="612" t="e">
        <f>VLOOKUP(B266,'Cogno AI'!$D$1:$H$2,5,0)</f>
        <v>#N/A</v>
      </c>
      <c r="BN266" s="612" t="e">
        <f>VLOOKUP(B266,'ABM Knowledgeware'!$D$1:$H$2,5,0)</f>
        <v>#N/A</v>
      </c>
      <c r="BO266" s="612" t="e">
        <f>VLOOKUP(B266,'Concerto Software'!$D$1:$H$3,5,0)</f>
        <v>#N/A</v>
      </c>
      <c r="BP266" s="612" t="e">
        <f>VLOOKUP(B266,'My Captain'!$D$1:$H$4,5,0)</f>
        <v>#N/A</v>
      </c>
      <c r="BQ266" s="612" t="e">
        <f>VLOOKUP(B266,'Finoux Solutions'!$D$2:$H$4,5,0)</f>
        <v>#N/A</v>
      </c>
      <c r="BR266" s="612" t="e">
        <f>VLOOKUP(B266,'MITR Learning'!$D$1:$H$2,5,0)</f>
        <v>#N/A</v>
      </c>
      <c r="BS266" s="612" t="e">
        <f>VLOOKUP(B266,Nucsoft!$D$2:$H$6,5,0)</f>
        <v>#N/A</v>
      </c>
      <c r="BT266" s="612" t="e">
        <f>VLOOKUP(B266,'Paras Cadd'!$D$1:$H$2,5,0)</f>
        <v>#N/A</v>
      </c>
      <c r="BU266" s="612" t="e">
        <f>VLOOKUP(B266,'ICICI Securities'!$D$1:$H$2,5,0)</f>
        <v>#N/A</v>
      </c>
      <c r="BV266" s="612" t="e">
        <f>VLOOKUP(B266,'Citius Tech'!$D$2:$H$5,5,0)</f>
        <v>#N/A</v>
      </c>
      <c r="BW266" s="612" t="e">
        <f>VLOOKUP(B266,'Buzzy Brains'!$D$2:$H$2,5,0)</f>
        <v>#N/A</v>
      </c>
      <c r="BX266" s="612" t="e">
        <f>VLOOKUP(B266,'Decimal Point'!$D$2:$H$2,5,0)</f>
        <v>#N/A</v>
      </c>
      <c r="BY266" s="612" t="e">
        <f>VLOOKUP(B266,'Sankey Business Solutions'!$D$2:$H$3,5,0)</f>
        <v>#N/A</v>
      </c>
      <c r="BZ266" s="612" t="e">
        <f>VLOOKUP(B266,'Nangia &amp; Co LLP'!$D$2:$H$2,5,0)</f>
        <v>#N/A</v>
      </c>
      <c r="CA266" s="612" t="e">
        <f>VLOOKUP(B266,'FIS Solutions India Pvt Ltd'!$D$2:$H$2,5,0)</f>
        <v>#N/A</v>
      </c>
      <c r="CB266" s="612" t="e">
        <f>VLOOKUP(B266,'Delta Technology &amp; Management '!$D$2:$H$16,5,0)</f>
        <v>#N/A</v>
      </c>
      <c r="CC266" s="612" t="e">
        <f>VLOOKUP(B266,'Espoir Networks'!$D$3:$H$11,5,0)</f>
        <v>#N/A</v>
      </c>
      <c r="CD266" s="612" t="e">
        <f>VLOOKUP(B266,'Servosys Solution'!$D$3:$H$5,5,0)</f>
        <v>#N/A</v>
      </c>
      <c r="CE266" s="612" t="e">
        <f>VLOOKUP(B266,'Ribbon Communications'!$D$3:$H$4,5,0)</f>
        <v>#N/A</v>
      </c>
      <c r="CF266" s="612">
        <f t="shared" si="13"/>
        <v>0</v>
      </c>
      <c r="CG266" s="129" t="s">
        <v>5532</v>
      </c>
      <c r="CH266" s="129">
        <v>772735768228</v>
      </c>
      <c r="CI266" s="129" t="s">
        <v>134</v>
      </c>
      <c r="CJ266" s="129" t="s">
        <v>11744</v>
      </c>
      <c r="CK266" s="132">
        <v>43282</v>
      </c>
      <c r="CL266" s="129">
        <v>2021</v>
      </c>
      <c r="CM266" s="128" t="s">
        <v>11994</v>
      </c>
      <c r="CN266" s="129">
        <v>313</v>
      </c>
      <c r="CO266" s="133">
        <v>56.91</v>
      </c>
      <c r="CP266" s="129">
        <v>2012</v>
      </c>
      <c r="CQ266" s="129" t="s">
        <v>79</v>
      </c>
      <c r="CR266" s="128" t="s">
        <v>12187</v>
      </c>
      <c r="CS266" s="129">
        <v>381</v>
      </c>
      <c r="CT266" s="133">
        <v>58.62</v>
      </c>
      <c r="CU266" s="129">
        <v>2014</v>
      </c>
      <c r="CV266" s="129" t="s">
        <v>79</v>
      </c>
      <c r="CW266" s="131" t="s">
        <v>110</v>
      </c>
      <c r="CX266" s="131" t="s">
        <v>336</v>
      </c>
      <c r="CY266" s="129">
        <v>1106</v>
      </c>
      <c r="CZ266" s="129">
        <v>65.06</v>
      </c>
      <c r="DA266" s="129">
        <v>2017</v>
      </c>
      <c r="DB266" s="129" t="s">
        <v>944</v>
      </c>
      <c r="DC266" s="129" t="s">
        <v>113</v>
      </c>
      <c r="DD266" s="129">
        <v>70.430000000000007</v>
      </c>
      <c r="DE266" s="129">
        <v>63.5</v>
      </c>
      <c r="DF266" s="129">
        <v>5</v>
      </c>
      <c r="DG266" s="129" t="s">
        <v>81</v>
      </c>
      <c r="DH266" s="129" t="s">
        <v>81</v>
      </c>
      <c r="DI266" s="129">
        <v>5.76</v>
      </c>
      <c r="DJ266" s="129">
        <v>5.55</v>
      </c>
      <c r="DK266" s="129">
        <v>4.8099999999999996</v>
      </c>
      <c r="DL266" s="129">
        <v>5.28</v>
      </c>
      <c r="DM266" s="420">
        <f t="shared" si="15"/>
        <v>21.4</v>
      </c>
      <c r="DN266" s="419">
        <v>5.35</v>
      </c>
      <c r="DO266" s="422">
        <v>49.98</v>
      </c>
      <c r="DP266" s="131" t="s">
        <v>338</v>
      </c>
      <c r="DQ266" s="418">
        <v>0</v>
      </c>
      <c r="DR266" s="417">
        <v>0</v>
      </c>
      <c r="DS266" s="129" t="s">
        <v>83</v>
      </c>
      <c r="DT266" s="129" t="s">
        <v>83</v>
      </c>
      <c r="DU266" s="129" t="s">
        <v>83</v>
      </c>
      <c r="DV266" s="129" t="s">
        <v>83</v>
      </c>
      <c r="DW266" s="131" t="s">
        <v>230</v>
      </c>
      <c r="DX266" s="131" t="s">
        <v>84</v>
      </c>
      <c r="DY266" s="131" t="s">
        <v>81</v>
      </c>
      <c r="DZ266" s="131" t="s">
        <v>5535</v>
      </c>
      <c r="EA266" s="131" t="s">
        <v>5536</v>
      </c>
      <c r="EB266" s="131" t="s">
        <v>5537</v>
      </c>
      <c r="EC266" s="131" t="s">
        <v>5538</v>
      </c>
      <c r="ED266" s="131" t="s">
        <v>89</v>
      </c>
      <c r="EE266" s="131" t="s">
        <v>5539</v>
      </c>
      <c r="EF266" s="131" t="s">
        <v>5540</v>
      </c>
      <c r="EG266" s="131" t="s">
        <v>5541</v>
      </c>
      <c r="EH266" s="131" t="s">
        <v>5542</v>
      </c>
      <c r="EI266" s="131" t="s">
        <v>5543</v>
      </c>
      <c r="EJ266" s="135" t="s">
        <v>5544</v>
      </c>
      <c r="EK266" s="135" t="s">
        <v>5545</v>
      </c>
      <c r="EL266" s="135" t="s">
        <v>5546</v>
      </c>
      <c r="EM266" s="135" t="s">
        <v>5547</v>
      </c>
      <c r="EN266" s="131" t="s">
        <v>81</v>
      </c>
    </row>
    <row r="267" spans="1:144" ht="18" thickTop="1" thickBot="1">
      <c r="A267" s="575">
        <f t="shared" si="14"/>
        <v>266</v>
      </c>
      <c r="B267" s="572" t="s">
        <v>6216</v>
      </c>
      <c r="C267" s="600" t="s">
        <v>11815</v>
      </c>
      <c r="D267" s="570" t="s">
        <v>13209</v>
      </c>
      <c r="E267" s="568" t="str">
        <f t="shared" si="12"/>
        <v>Not Placed</v>
      </c>
      <c r="F267" s="570" t="s">
        <v>12495</v>
      </c>
      <c r="G267" s="570" t="s">
        <v>13330</v>
      </c>
      <c r="H267" s="131" t="str">
        <f>VLOOKUP(B267,ETRX2!C:E,3,0)</f>
        <v>12th + Engineering without live KT</v>
      </c>
      <c r="I267" s="610">
        <v>36384</v>
      </c>
      <c r="J267" s="572">
        <v>20</v>
      </c>
      <c r="K267" s="611" t="s">
        <v>6218</v>
      </c>
      <c r="L267" s="611" t="s">
        <v>6218</v>
      </c>
      <c r="M267" s="611" t="s">
        <v>6219</v>
      </c>
      <c r="N267" s="612" t="s">
        <v>6215</v>
      </c>
      <c r="O267" s="612">
        <v>9892638437</v>
      </c>
      <c r="P267" s="612">
        <v>8097593486</v>
      </c>
      <c r="Q267" s="612" t="e">
        <f>VLOOKUP(B267,'TCS CON'!$D$1:$H$98,5,0)</f>
        <v>#N/A</v>
      </c>
      <c r="R267" s="612" t="e">
        <f>VLOOKUP(B267,LTI!$C$1:$H$46,6,0)</f>
        <v>#N/A</v>
      </c>
      <c r="S267" s="612" t="e">
        <f>VLOOKUP(B267,JARO!$E$2:$I$11,5,0)</f>
        <v>#N/A</v>
      </c>
      <c r="T267" s="612" t="e">
        <f>VLOOKUP(B267,Capgemini!$D$3:$H$78,5,0)</f>
        <v>#N/A</v>
      </c>
      <c r="U267" s="612" t="e">
        <f>VLOOKUP(B267,Carwale!$D$1:$H$4,5,0)</f>
        <v>#N/A</v>
      </c>
      <c r="V267" s="612" t="e">
        <f>VLOOKUP(B267,'Interactive Brokers'!E:I,5,0)</f>
        <v>#N/A</v>
      </c>
      <c r="W267" s="612" t="e">
        <f>VLOOKUP(B267,'REL Jio'!E:I,5,0)</f>
        <v>#N/A</v>
      </c>
      <c r="X267" s="612" t="e">
        <f>VLOOKUP(B267,'Sciative Sol'!E:I,5,0)</f>
        <v>#N/A</v>
      </c>
      <c r="Y267" s="612" t="e">
        <f>VLOOKUP(B267,'Hexaware Tech'!E:I,5,0)</f>
        <v>#N/A</v>
      </c>
      <c r="Z267" s="612" t="e">
        <f>VLOOKUP(B267,Axis!D:H,5,0)</f>
        <v>#N/A</v>
      </c>
      <c r="AA267" s="612" t="e">
        <f>VLOOKUP(B267,Ugam!$D$3:$H$26,5,0)</f>
        <v>#N/A</v>
      </c>
      <c r="AB267" s="612" t="e">
        <f>VLOOKUP(B267,Zeus!F:J,5,0)</f>
        <v>#N/A</v>
      </c>
      <c r="AC267" s="612" t="e">
        <f>VLOOKUP(B267,Montran!F:J,5,0)</f>
        <v>#N/A</v>
      </c>
      <c r="AD267" s="612" t="e">
        <f>VLOOKUP(B267,Endurance!H50:L50,5,0)</f>
        <v>#N/A</v>
      </c>
      <c r="AE267" s="612" t="e">
        <f>VLOOKUP(B267,'Swabhav Techlabs'!$F$1:$J$2,5,0)</f>
        <v>#N/A</v>
      </c>
      <c r="AF267" s="612" t="e">
        <f>VLOOKUP(B267,'Quality Kiosk'!$F$1:$J$18,5,0)</f>
        <v>#N/A</v>
      </c>
      <c r="AG267" s="612" t="e">
        <f>VLOOKUP(B267,'Lemon VB'!$F$1:$J$2,5,0)</f>
        <v>#N/A</v>
      </c>
      <c r="AH267" s="612" t="e">
        <f>VLOOKUP(B267,Gocomet!$E$1:$I$3,5,0)</f>
        <v>#N/A</v>
      </c>
      <c r="AI267" s="612" t="e">
        <f>VLOOKUP(B267,'Ingram Micro'!$E$1:$I$8,5,0)</f>
        <v>#N/A</v>
      </c>
      <c r="AJ267" s="612" t="e">
        <f>VLOOKUP(B267,'DePronto Infotech'!$E$1:$I$2,5,0)</f>
        <v>#N/A</v>
      </c>
      <c r="AK267" s="612" t="e">
        <f>VLOOKUP(B267,'Reliance Retail'!$E$1:$I$4,5,0)</f>
        <v>#N/A</v>
      </c>
      <c r="AL267" s="612" t="e">
        <f>VLOOKUP(B267,'Bright Champs'!$D$1:$H$13,5,0)</f>
        <v>#N/A</v>
      </c>
      <c r="AM267" s="612" t="e">
        <f>VLOOKUP(B267,Neosoft!$E$1:$I$12,5,0)</f>
        <v>#N/A</v>
      </c>
      <c r="AN267" s="612" t="e">
        <f>VLOOKUP(B267,Infosys!$E$1:$I$3,5,0)</f>
        <v>#N/A</v>
      </c>
      <c r="AO267" s="612" t="e">
        <f>VLOOKUP(B267,Cerelabs!$E$1:$I$5,5,0)</f>
        <v>#N/A</v>
      </c>
      <c r="AP267" s="612" t="e">
        <f>VLOOKUP(B267,'Neebal Technologies'!$D$1:$H$2,5,0)</f>
        <v>#N/A</v>
      </c>
      <c r="AQ267" s="612" t="e">
        <f>VLOOKUP(B267,'Vertiv Energy'!$D$1:$H$2,5,0)</f>
        <v>#N/A</v>
      </c>
      <c r="AR267" s="612" t="e">
        <f>VLOOKUP(B267,'Acidaes Solutions (CRMNEXT)'!$D$1:$H$3,5,0)</f>
        <v>#N/A</v>
      </c>
      <c r="AS267" s="612" t="e">
        <f>VLOOKUP(B267,Growisto!$D$1:$H$2,5,0)</f>
        <v>#N/A</v>
      </c>
      <c r="AT267" s="612" t="e">
        <f>VLOOKUP(B267,'9.9 Mediaworx - Digit'!$D$1:$H$2,5,0)</f>
        <v>#N/A</v>
      </c>
      <c r="AU267" s="612" t="e">
        <f>VLOOKUP(B267,'Vistaar systems Pvt Ltd'!$D$2:$H$3,5,0)</f>
        <v>#N/A</v>
      </c>
      <c r="AV267" s="612" t="e">
        <f>VLOOKUP(B267,'Course 5i'!$D$2:$H$11,5,0)</f>
        <v>#N/A</v>
      </c>
      <c r="AW267" s="612" t="e">
        <f>VLOOKUP(B267,'Radiant Appliances &amp; Electronic'!$D$1:$H$13,5,0)</f>
        <v>#N/A</v>
      </c>
      <c r="AX267" s="612" t="e">
        <f>VLOOKUP(B267,'Atos Global'!$D$3:$H$27,5,0)</f>
        <v>#N/A</v>
      </c>
      <c r="AY267" s="612" t="e">
        <f>VLOOKUP(B267,'Saama Technologies'!$D$1:$H$2,5,0)</f>
        <v>#N/A</v>
      </c>
      <c r="AZ267" s="612" t="e">
        <f>VLOOKUP(B267,'Multiplier Solutions'!$D$1:$H$2,5,0)</f>
        <v>#N/A</v>
      </c>
      <c r="BA267" s="612" t="e">
        <f>VLOOKUP(B267,GEP!$D$2:$H$5,5,0)</f>
        <v>#N/A</v>
      </c>
      <c r="BB267" s="612" t="e">
        <f>VLOOKUP(B267,Accenture!$D$1:$H$6,5,0)</f>
        <v>#N/A</v>
      </c>
      <c r="BC267" s="612" t="e">
        <f>VLOOKUP(B267,'Endurance International Group'!$D$1:$H$2,5,0)</f>
        <v>#N/A</v>
      </c>
      <c r="BD267" s="612" t="e">
        <f>VLOOKUP(B267,Newgen!$D$1:$H$2,5,0)</f>
        <v>#N/A</v>
      </c>
      <c r="BE267" s="612" t="e">
        <f>VLOOKUP(B267,'3D Incredible'!D267:H267,5,0)</f>
        <v>#N/A</v>
      </c>
      <c r="BF267" s="612" t="e">
        <f>VLOOKUP(B267,'Raja Software Labs'!$D$2:$H$2,5,0)</f>
        <v>#N/A</v>
      </c>
      <c r="BG267" s="612" t="e">
        <f>VLOOKUP(B267,Wipro!$D$1:$H$2,5,0)</f>
        <v>#N/A</v>
      </c>
      <c r="BH267" s="612" t="e">
        <f>VLOOKUP(B267,'Perch Technologies'!$D$2:$H$2,5,0)</f>
        <v>#N/A</v>
      </c>
      <c r="BI267" s="612" t="e">
        <f>VLOOKUP(B267,'Morning Star'!$D$1:$H$6,5,0)</f>
        <v>#N/A</v>
      </c>
      <c r="BJ267" s="612" t="e">
        <f>VLOOKUP(B267,Flexiloans!$D$1:$H$2,5,0)</f>
        <v>#N/A</v>
      </c>
      <c r="BK267" s="612" t="e">
        <f>VLOOKUP(B267,'Thirdware Solutions'!$D$1:$H$2,5,0)</f>
        <v>#N/A</v>
      </c>
      <c r="BL267" s="612" t="e">
        <f>VLOOKUP(B267,Tescom!$D$1:$H$8,5,0)</f>
        <v>#N/A</v>
      </c>
      <c r="BM267" s="612" t="e">
        <f>VLOOKUP(B267,'Cogno AI'!$D$1:$H$2,5,0)</f>
        <v>#N/A</v>
      </c>
      <c r="BN267" s="612" t="e">
        <f>VLOOKUP(B267,'ABM Knowledgeware'!$D$1:$H$2,5,0)</f>
        <v>#N/A</v>
      </c>
      <c r="BO267" s="612" t="e">
        <f>VLOOKUP(B267,'Concerto Software'!$D$1:$H$3,5,0)</f>
        <v>#N/A</v>
      </c>
      <c r="BP267" s="612" t="e">
        <f>VLOOKUP(B267,'My Captain'!$D$1:$H$4,5,0)</f>
        <v>#N/A</v>
      </c>
      <c r="BQ267" s="612" t="e">
        <f>VLOOKUP(B267,'Finoux Solutions'!$D$2:$H$4,5,0)</f>
        <v>#N/A</v>
      </c>
      <c r="BR267" s="612" t="e">
        <f>VLOOKUP(B267,'MITR Learning'!$D$1:$H$2,5,0)</f>
        <v>#N/A</v>
      </c>
      <c r="BS267" s="612" t="e">
        <f>VLOOKUP(B267,Nucsoft!$D$2:$H$6,5,0)</f>
        <v>#N/A</v>
      </c>
      <c r="BT267" s="612" t="e">
        <f>VLOOKUP(B267,'Paras Cadd'!$D$1:$H$2,5,0)</f>
        <v>#N/A</v>
      </c>
      <c r="BU267" s="612" t="e">
        <f>VLOOKUP(B267,'ICICI Securities'!$D$1:$H$2,5,0)</f>
        <v>#N/A</v>
      </c>
      <c r="BV267" s="612" t="e">
        <f>VLOOKUP(B267,'Citius Tech'!$D$2:$H$5,5,0)</f>
        <v>#N/A</v>
      </c>
      <c r="BW267" s="612" t="e">
        <f>VLOOKUP(B267,'Buzzy Brains'!$D$2:$H$2,5,0)</f>
        <v>#N/A</v>
      </c>
      <c r="BX267" s="612" t="e">
        <f>VLOOKUP(B267,'Decimal Point'!$D$2:$H$2,5,0)</f>
        <v>#N/A</v>
      </c>
      <c r="BY267" s="612" t="e">
        <f>VLOOKUP(B267,'Sankey Business Solutions'!$D$2:$H$3,5,0)</f>
        <v>#N/A</v>
      </c>
      <c r="BZ267" s="612" t="e">
        <f>VLOOKUP(B267,'Nangia &amp; Co LLP'!$D$2:$H$2,5,0)</f>
        <v>#N/A</v>
      </c>
      <c r="CA267" s="612" t="e">
        <f>VLOOKUP(B267,'FIS Solutions India Pvt Ltd'!$D$2:$H$2,5,0)</f>
        <v>#N/A</v>
      </c>
      <c r="CB267" s="612" t="e">
        <f>VLOOKUP(B267,'Delta Technology &amp; Management '!$D$2:$H$16,5,0)</f>
        <v>#N/A</v>
      </c>
      <c r="CC267" s="612" t="e">
        <f>VLOOKUP(B267,'Espoir Networks'!$D$3:$H$11,5,0)</f>
        <v>#N/A</v>
      </c>
      <c r="CD267" s="612" t="e">
        <f>VLOOKUP(B267,'Servosys Solution'!$D$3:$H$5,5,0)</f>
        <v>#N/A</v>
      </c>
      <c r="CE267" s="612" t="e">
        <f>VLOOKUP(B267,'Ribbon Communications'!$D$3:$H$4,5,0)</f>
        <v>#N/A</v>
      </c>
      <c r="CF267" s="612">
        <f t="shared" si="13"/>
        <v>0</v>
      </c>
      <c r="CG267" s="129" t="s">
        <v>6220</v>
      </c>
      <c r="CH267" s="129" t="s">
        <v>6221</v>
      </c>
      <c r="CI267" s="129" t="s">
        <v>6222</v>
      </c>
      <c r="CJ267" s="129" t="s">
        <v>11743</v>
      </c>
      <c r="CK267" s="132">
        <v>42917</v>
      </c>
      <c r="CL267" s="129">
        <v>2021</v>
      </c>
      <c r="CM267" s="128" t="s">
        <v>11995</v>
      </c>
      <c r="CN267" s="129">
        <v>470</v>
      </c>
      <c r="CO267" s="133">
        <v>94</v>
      </c>
      <c r="CP267" s="129">
        <v>2015</v>
      </c>
      <c r="CQ267" s="129" t="s">
        <v>79</v>
      </c>
      <c r="CR267" s="128" t="s">
        <v>12188</v>
      </c>
      <c r="CS267" s="129">
        <v>546</v>
      </c>
      <c r="CT267" s="133">
        <v>84</v>
      </c>
      <c r="CU267" s="129">
        <v>2017</v>
      </c>
      <c r="CV267" s="129" t="s">
        <v>79</v>
      </c>
      <c r="CW267" s="131" t="s">
        <v>245</v>
      </c>
      <c r="CX267" s="131" t="s">
        <v>245</v>
      </c>
      <c r="CY267" s="129" t="s">
        <v>245</v>
      </c>
      <c r="CZ267" s="129" t="s">
        <v>245</v>
      </c>
      <c r="DA267" s="129" t="s">
        <v>245</v>
      </c>
      <c r="DB267" s="129" t="s">
        <v>81</v>
      </c>
      <c r="DC267" s="129" t="s">
        <v>81</v>
      </c>
      <c r="DD267" s="129" t="s">
        <v>245</v>
      </c>
      <c r="DE267" s="129" t="s">
        <v>245</v>
      </c>
      <c r="DF267" s="129">
        <v>0</v>
      </c>
      <c r="DG267" s="129">
        <v>6.44</v>
      </c>
      <c r="DH267" s="129">
        <v>7.37</v>
      </c>
      <c r="DI267" s="129">
        <v>8.35</v>
      </c>
      <c r="DJ267" s="129">
        <v>9</v>
      </c>
      <c r="DK267" s="129">
        <v>8.33</v>
      </c>
      <c r="DL267" s="140">
        <v>8.9600000000000009</v>
      </c>
      <c r="DM267" s="420">
        <f t="shared" si="15"/>
        <v>48.45</v>
      </c>
      <c r="DN267" s="140">
        <v>8.07</v>
      </c>
      <c r="DO267" s="410">
        <v>69.540000000000006</v>
      </c>
      <c r="DP267" s="131" t="s">
        <v>138</v>
      </c>
      <c r="DQ267" s="418">
        <v>0</v>
      </c>
      <c r="DR267" s="417">
        <v>0</v>
      </c>
      <c r="DS267" s="129" t="s">
        <v>83</v>
      </c>
      <c r="DT267" s="129" t="s">
        <v>83</v>
      </c>
      <c r="DU267" s="129" t="s">
        <v>83</v>
      </c>
      <c r="DV267" s="129" t="s">
        <v>83</v>
      </c>
      <c r="DW267" s="131" t="s">
        <v>83</v>
      </c>
      <c r="DX267" s="131" t="s">
        <v>84</v>
      </c>
      <c r="DY267" s="131" t="s">
        <v>245</v>
      </c>
      <c r="DZ267" s="131" t="s">
        <v>6225</v>
      </c>
      <c r="EA267" s="131" t="s">
        <v>1005</v>
      </c>
      <c r="EB267" s="131" t="s">
        <v>6226</v>
      </c>
      <c r="EC267" s="131" t="s">
        <v>6227</v>
      </c>
      <c r="ED267" s="131" t="s">
        <v>89</v>
      </c>
      <c r="EE267" s="131" t="s">
        <v>6228</v>
      </c>
      <c r="EF267" s="131" t="s">
        <v>6228</v>
      </c>
      <c r="EG267" s="131" t="s">
        <v>6228</v>
      </c>
      <c r="EH267" s="131" t="s">
        <v>245</v>
      </c>
      <c r="EI267" s="131" t="s">
        <v>6229</v>
      </c>
      <c r="EJ267" s="135" t="s">
        <v>6230</v>
      </c>
      <c r="EK267" s="135" t="s">
        <v>6231</v>
      </c>
      <c r="EL267" s="135" t="s">
        <v>6232</v>
      </c>
      <c r="EM267" s="135" t="s">
        <v>6233</v>
      </c>
      <c r="EN267" s="131" t="s">
        <v>245</v>
      </c>
    </row>
    <row r="268" spans="1:144" ht="18" thickTop="1" thickBot="1">
      <c r="A268" s="575">
        <f t="shared" si="14"/>
        <v>267</v>
      </c>
      <c r="B268" s="572" t="s">
        <v>6446</v>
      </c>
      <c r="C268" s="600" t="s">
        <v>6447</v>
      </c>
      <c r="D268" s="570" t="s">
        <v>13209</v>
      </c>
      <c r="E268" s="568" t="str">
        <f t="shared" si="12"/>
        <v>Placed</v>
      </c>
      <c r="F268" s="570" t="s">
        <v>12495</v>
      </c>
      <c r="G268" s="570" t="s">
        <v>13330</v>
      </c>
      <c r="H268" s="131" t="str">
        <f>VLOOKUP(B268,ETRX2!C:E,3,0)</f>
        <v>Diploma  + Direct Second Year Engineering without live KT</v>
      </c>
      <c r="I268" s="610">
        <v>36526</v>
      </c>
      <c r="J268" s="572">
        <v>20</v>
      </c>
      <c r="K268" s="611" t="s">
        <v>6448</v>
      </c>
      <c r="L268" s="611" t="s">
        <v>73</v>
      </c>
      <c r="M268" s="611" t="s">
        <v>6449</v>
      </c>
      <c r="N268" s="612" t="s">
        <v>6445</v>
      </c>
      <c r="O268" s="612">
        <v>8097429949</v>
      </c>
      <c r="P268" s="612">
        <v>9136739644</v>
      </c>
      <c r="Q268" s="612">
        <f>VLOOKUP(B268,'TCS CON'!$D$1:$H$98,5,0)</f>
        <v>336000</v>
      </c>
      <c r="R268" s="612">
        <f>VLOOKUP(B268,LTI!$C$1:$H$46,6,0)</f>
        <v>350000</v>
      </c>
      <c r="S268" s="612" t="e">
        <f>VLOOKUP(B268,JARO!$E$2:$I$11,5,0)</f>
        <v>#N/A</v>
      </c>
      <c r="T268" s="612" t="e">
        <f>VLOOKUP(B268,Capgemini!$D$3:$H$78,5,0)</f>
        <v>#N/A</v>
      </c>
      <c r="U268" s="612" t="e">
        <f>VLOOKUP(B268,Carwale!$D$1:$H$4,5,0)</f>
        <v>#N/A</v>
      </c>
      <c r="V268" s="612" t="e">
        <f>VLOOKUP(B268,'Interactive Brokers'!E:I,5,0)</f>
        <v>#N/A</v>
      </c>
      <c r="W268" s="612" t="e">
        <f>VLOOKUP(B268,'REL Jio'!E:I,5,0)</f>
        <v>#N/A</v>
      </c>
      <c r="X268" s="612" t="e">
        <f>VLOOKUP(B268,'Sciative Sol'!E:I,5,0)</f>
        <v>#N/A</v>
      </c>
      <c r="Y268" s="612" t="e">
        <f>VLOOKUP(B268,'Hexaware Tech'!E:I,5,0)</f>
        <v>#N/A</v>
      </c>
      <c r="Z268" s="612" t="e">
        <f>VLOOKUP(B268,Axis!D:H,5,0)</f>
        <v>#N/A</v>
      </c>
      <c r="AA268" s="612" t="e">
        <f>VLOOKUP(B268,Ugam!$D$3:$H$26,5,0)</f>
        <v>#N/A</v>
      </c>
      <c r="AB268" s="612" t="e">
        <f>VLOOKUP(B268,Zeus!F:J,5,0)</f>
        <v>#N/A</v>
      </c>
      <c r="AC268" s="612" t="e">
        <f>VLOOKUP(B268,Montran!F:J,5,0)</f>
        <v>#N/A</v>
      </c>
      <c r="AD268" s="612" t="e">
        <f>VLOOKUP(B268,Endurance!H51:L51,5,0)</f>
        <v>#N/A</v>
      </c>
      <c r="AE268" s="612" t="e">
        <f>VLOOKUP(B268,'Swabhav Techlabs'!$F$1:$J$2,5,0)</f>
        <v>#N/A</v>
      </c>
      <c r="AF268" s="612" t="e">
        <f>VLOOKUP(B268,'Quality Kiosk'!$F$1:$J$18,5,0)</f>
        <v>#N/A</v>
      </c>
      <c r="AG268" s="612" t="e">
        <f>VLOOKUP(B268,'Lemon VB'!$F$1:$J$2,5,0)</f>
        <v>#N/A</v>
      </c>
      <c r="AH268" s="612" t="e">
        <f>VLOOKUP(B268,Gocomet!$E$1:$I$3,5,0)</f>
        <v>#N/A</v>
      </c>
      <c r="AI268" s="612" t="e">
        <f>VLOOKUP(B268,'Ingram Micro'!$E$1:$I$8,5,0)</f>
        <v>#N/A</v>
      </c>
      <c r="AJ268" s="612" t="e">
        <f>VLOOKUP(B268,'DePronto Infotech'!$E$1:$I$2,5,0)</f>
        <v>#N/A</v>
      </c>
      <c r="AK268" s="612" t="e">
        <f>VLOOKUP(B268,'Reliance Retail'!$E$1:$I$4,5,0)</f>
        <v>#N/A</v>
      </c>
      <c r="AL268" s="612" t="e">
        <f>VLOOKUP(B268,'Bright Champs'!$D$1:$H$13,5,0)</f>
        <v>#N/A</v>
      </c>
      <c r="AM268" s="612" t="e">
        <f>VLOOKUP(B268,Neosoft!$E$1:$I$12,5,0)</f>
        <v>#N/A</v>
      </c>
      <c r="AN268" s="612" t="e">
        <f>VLOOKUP(B268,Infosys!$E$1:$I$3,5,0)</f>
        <v>#N/A</v>
      </c>
      <c r="AO268" s="612" t="e">
        <f>VLOOKUP(B268,Cerelabs!$E$1:$I$5,5,0)</f>
        <v>#N/A</v>
      </c>
      <c r="AP268" s="612" t="e">
        <f>VLOOKUP(B268,'Neebal Technologies'!$D$1:$H$2,5,0)</f>
        <v>#N/A</v>
      </c>
      <c r="AQ268" s="612" t="e">
        <f>VLOOKUP(B268,'Vertiv Energy'!$D$1:$H$2,5,0)</f>
        <v>#N/A</v>
      </c>
      <c r="AR268" s="612" t="e">
        <f>VLOOKUP(B268,'Acidaes Solutions (CRMNEXT)'!$D$1:$H$3,5,0)</f>
        <v>#N/A</v>
      </c>
      <c r="AS268" s="612" t="e">
        <f>VLOOKUP(B268,Growisto!$D$1:$H$2,5,0)</f>
        <v>#N/A</v>
      </c>
      <c r="AT268" s="612" t="e">
        <f>VLOOKUP(B268,'9.9 Mediaworx - Digit'!$D$1:$H$2,5,0)</f>
        <v>#N/A</v>
      </c>
      <c r="AU268" s="612" t="e">
        <f>VLOOKUP(B268,'Vistaar systems Pvt Ltd'!$D$2:$H$3,5,0)</f>
        <v>#N/A</v>
      </c>
      <c r="AV268" s="612" t="e">
        <f>VLOOKUP(B268,'Course 5i'!$D$2:$H$11,5,0)</f>
        <v>#N/A</v>
      </c>
      <c r="AW268" s="612" t="e">
        <f>VLOOKUP(B268,'Radiant Appliances &amp; Electronic'!$D$1:$H$13,5,0)</f>
        <v>#N/A</v>
      </c>
      <c r="AX268" s="612" t="e">
        <f>VLOOKUP(B268,'Atos Global'!$D$3:$H$27,5,0)</f>
        <v>#N/A</v>
      </c>
      <c r="AY268" s="612" t="e">
        <f>VLOOKUP(B268,'Saama Technologies'!$D$1:$H$2,5,0)</f>
        <v>#N/A</v>
      </c>
      <c r="AZ268" s="612" t="e">
        <f>VLOOKUP(B268,'Multiplier Solutions'!$D$1:$H$2,5,0)</f>
        <v>#N/A</v>
      </c>
      <c r="BA268" s="612" t="e">
        <f>VLOOKUP(B268,GEP!$D$2:$H$5,5,0)</f>
        <v>#N/A</v>
      </c>
      <c r="BB268" s="612" t="e">
        <f>VLOOKUP(B268,Accenture!$D$1:$H$6,5,0)</f>
        <v>#N/A</v>
      </c>
      <c r="BC268" s="612" t="e">
        <f>VLOOKUP(B268,'Endurance International Group'!$D$1:$H$2,5,0)</f>
        <v>#N/A</v>
      </c>
      <c r="BD268" s="612" t="e">
        <f>VLOOKUP(B268,Newgen!$D$1:$H$2,5,0)</f>
        <v>#N/A</v>
      </c>
      <c r="BE268" s="612" t="e">
        <f>VLOOKUP(B268,'3D Incredible'!D268:H268,5,0)</f>
        <v>#N/A</v>
      </c>
      <c r="BF268" s="612" t="e">
        <f>VLOOKUP(B268,'Raja Software Labs'!$D$2:$H$2,5,0)</f>
        <v>#N/A</v>
      </c>
      <c r="BG268" s="612" t="e">
        <f>VLOOKUP(B268,Wipro!$D$1:$H$2,5,0)</f>
        <v>#N/A</v>
      </c>
      <c r="BH268" s="612" t="e">
        <f>VLOOKUP(B268,'Perch Technologies'!$D$2:$H$2,5,0)</f>
        <v>#N/A</v>
      </c>
      <c r="BI268" s="612" t="e">
        <f>VLOOKUP(B268,'Morning Star'!$D$1:$H$6,5,0)</f>
        <v>#N/A</v>
      </c>
      <c r="BJ268" s="612" t="e">
        <f>VLOOKUP(B268,Flexiloans!$D$1:$H$2,5,0)</f>
        <v>#N/A</v>
      </c>
      <c r="BK268" s="612" t="e">
        <f>VLOOKUP(B268,'Thirdware Solutions'!$D$1:$H$2,5,0)</f>
        <v>#N/A</v>
      </c>
      <c r="BL268" s="612" t="e">
        <f>VLOOKUP(B268,Tescom!$D$1:$H$8,5,0)</f>
        <v>#N/A</v>
      </c>
      <c r="BM268" s="612" t="e">
        <f>VLOOKUP(B268,'Cogno AI'!$D$1:$H$2,5,0)</f>
        <v>#N/A</v>
      </c>
      <c r="BN268" s="612" t="e">
        <f>VLOOKUP(B268,'ABM Knowledgeware'!$D$1:$H$2,5,0)</f>
        <v>#N/A</v>
      </c>
      <c r="BO268" s="612" t="e">
        <f>VLOOKUP(B268,'Concerto Software'!$D$1:$H$3,5,0)</f>
        <v>#N/A</v>
      </c>
      <c r="BP268" s="612" t="e">
        <f>VLOOKUP(B268,'My Captain'!$D$1:$H$4,5,0)</f>
        <v>#N/A</v>
      </c>
      <c r="BQ268" s="612" t="e">
        <f>VLOOKUP(B268,'Finoux Solutions'!$D$2:$H$4,5,0)</f>
        <v>#N/A</v>
      </c>
      <c r="BR268" s="612" t="e">
        <f>VLOOKUP(B268,'MITR Learning'!$D$1:$H$2,5,0)</f>
        <v>#N/A</v>
      </c>
      <c r="BS268" s="612" t="e">
        <f>VLOOKUP(B268,Nucsoft!$D$2:$H$6,5,0)</f>
        <v>#N/A</v>
      </c>
      <c r="BT268" s="612" t="e">
        <f>VLOOKUP(B268,'Paras Cadd'!$D$1:$H$2,5,0)</f>
        <v>#N/A</v>
      </c>
      <c r="BU268" s="612" t="e">
        <f>VLOOKUP(B268,'ICICI Securities'!$D$1:$H$2,5,0)</f>
        <v>#N/A</v>
      </c>
      <c r="BV268" s="612" t="e">
        <f>VLOOKUP(B268,'Citius Tech'!$D$2:$H$5,5,0)</f>
        <v>#N/A</v>
      </c>
      <c r="BW268" s="612" t="e">
        <f>VLOOKUP(B268,'Buzzy Brains'!$D$2:$H$2,5,0)</f>
        <v>#N/A</v>
      </c>
      <c r="BX268" s="612" t="e">
        <f>VLOOKUP(B268,'Decimal Point'!$D$2:$H$2,5,0)</f>
        <v>#N/A</v>
      </c>
      <c r="BY268" s="612" t="e">
        <f>VLOOKUP(B268,'Sankey Business Solutions'!$D$2:$H$3,5,0)</f>
        <v>#N/A</v>
      </c>
      <c r="BZ268" s="612" t="e">
        <f>VLOOKUP(B268,'Nangia &amp; Co LLP'!$D$2:$H$2,5,0)</f>
        <v>#N/A</v>
      </c>
      <c r="CA268" s="612" t="e">
        <f>VLOOKUP(B268,'FIS Solutions India Pvt Ltd'!$D$2:$H$2,5,0)</f>
        <v>#N/A</v>
      </c>
      <c r="CB268" s="612" t="e">
        <f>VLOOKUP(B268,'Delta Technology &amp; Management '!$D$2:$H$16,5,0)</f>
        <v>#N/A</v>
      </c>
      <c r="CC268" s="612" t="e">
        <f>VLOOKUP(B268,'Espoir Networks'!$D$3:$H$11,5,0)</f>
        <v>#N/A</v>
      </c>
      <c r="CD268" s="612" t="e">
        <f>VLOOKUP(B268,'Servosys Solution'!$D$3:$H$5,5,0)</f>
        <v>#N/A</v>
      </c>
      <c r="CE268" s="612" t="e">
        <f>VLOOKUP(B268,'Ribbon Communications'!$D$3:$H$4,5,0)</f>
        <v>#N/A</v>
      </c>
      <c r="CF268" s="612">
        <f t="shared" si="13"/>
        <v>2</v>
      </c>
      <c r="CG268" s="129" t="s">
        <v>3731</v>
      </c>
      <c r="CH268" s="129" t="s">
        <v>6450</v>
      </c>
      <c r="CI268" s="129" t="s">
        <v>3731</v>
      </c>
      <c r="CJ268" s="129" t="s">
        <v>11744</v>
      </c>
      <c r="CK268" s="132">
        <v>42917</v>
      </c>
      <c r="CL268" s="129">
        <v>2021</v>
      </c>
      <c r="CM268" s="128" t="s">
        <v>6451</v>
      </c>
      <c r="CN268" s="129">
        <v>463</v>
      </c>
      <c r="CO268" s="133">
        <v>92.6</v>
      </c>
      <c r="CP268" s="129">
        <v>2015</v>
      </c>
      <c r="CQ268" s="129" t="s">
        <v>79</v>
      </c>
      <c r="CR268" s="128" t="s">
        <v>4962</v>
      </c>
      <c r="CS268" s="129">
        <v>491</v>
      </c>
      <c r="CT268" s="133">
        <v>75.33</v>
      </c>
      <c r="CU268" s="129">
        <v>2017</v>
      </c>
      <c r="CV268" s="129" t="s">
        <v>79</v>
      </c>
      <c r="CW268" s="131" t="s">
        <v>6452</v>
      </c>
      <c r="CX268" s="131" t="s">
        <v>3731</v>
      </c>
      <c r="CY268" s="129" t="s">
        <v>3731</v>
      </c>
      <c r="CZ268" s="129" t="s">
        <v>3731</v>
      </c>
      <c r="DA268" s="129" t="s">
        <v>3731</v>
      </c>
      <c r="DB268" s="129" t="s">
        <v>81</v>
      </c>
      <c r="DC268" s="129" t="s">
        <v>81</v>
      </c>
      <c r="DD268" s="129" t="s">
        <v>3731</v>
      </c>
      <c r="DE268" s="129" t="s">
        <v>3731</v>
      </c>
      <c r="DF268" s="129">
        <v>0</v>
      </c>
      <c r="DG268" s="140">
        <v>7.23</v>
      </c>
      <c r="DH268" s="140">
        <v>5.59</v>
      </c>
      <c r="DI268" s="140">
        <v>8.81</v>
      </c>
      <c r="DJ268" s="140">
        <v>6.93</v>
      </c>
      <c r="DK268" s="140">
        <v>7.2</v>
      </c>
      <c r="DL268" s="140">
        <v>8.16</v>
      </c>
      <c r="DM268" s="420">
        <f t="shared" si="15"/>
        <v>43.92</v>
      </c>
      <c r="DN268" s="140">
        <v>7.34</v>
      </c>
      <c r="DO268" s="410">
        <v>66.31</v>
      </c>
      <c r="DP268" s="131" t="s">
        <v>138</v>
      </c>
      <c r="DQ268" s="418">
        <v>0</v>
      </c>
      <c r="DR268" s="417">
        <v>0</v>
      </c>
      <c r="DS268" s="129" t="s">
        <v>83</v>
      </c>
      <c r="DT268" s="129" t="s">
        <v>83</v>
      </c>
      <c r="DU268" s="129" t="s">
        <v>83</v>
      </c>
      <c r="DV268" s="129" t="s">
        <v>83</v>
      </c>
      <c r="DW268" s="131" t="s">
        <v>83</v>
      </c>
      <c r="DX268" s="131" t="s">
        <v>84</v>
      </c>
      <c r="DY268" s="131" t="s">
        <v>84</v>
      </c>
      <c r="DZ268" s="131" t="s">
        <v>6453</v>
      </c>
      <c r="EA268" s="131" t="s">
        <v>86</v>
      </c>
      <c r="EB268" s="131" t="s">
        <v>6454</v>
      </c>
      <c r="EC268" s="131" t="s">
        <v>317</v>
      </c>
      <c r="ED268" s="131" t="s">
        <v>89</v>
      </c>
      <c r="EE268" s="131" t="s">
        <v>6455</v>
      </c>
      <c r="EF268" s="131" t="s">
        <v>6456</v>
      </c>
      <c r="EG268" s="131" t="s">
        <v>3731</v>
      </c>
      <c r="EH268" s="131" t="s">
        <v>6457</v>
      </c>
      <c r="EI268" s="131" t="s">
        <v>6458</v>
      </c>
      <c r="EJ268" s="135" t="s">
        <v>6459</v>
      </c>
      <c r="EK268" s="135" t="s">
        <v>6460</v>
      </c>
      <c r="EL268" s="131" t="s">
        <v>3731</v>
      </c>
      <c r="EM268" s="135" t="s">
        <v>6461</v>
      </c>
      <c r="EN268" s="131" t="s">
        <v>81</v>
      </c>
    </row>
    <row r="269" spans="1:144" ht="18" thickTop="1" thickBot="1">
      <c r="A269" s="575">
        <f t="shared" si="14"/>
        <v>268</v>
      </c>
      <c r="B269" s="572" t="s">
        <v>6806</v>
      </c>
      <c r="C269" s="600" t="s">
        <v>6807</v>
      </c>
      <c r="D269" s="570" t="s">
        <v>13208</v>
      </c>
      <c r="E269" s="568" t="str">
        <f t="shared" si="12"/>
        <v>Placed</v>
      </c>
      <c r="F269" s="570" t="s">
        <v>12495</v>
      </c>
      <c r="G269" s="570" t="s">
        <v>13330</v>
      </c>
      <c r="H269" s="131" t="str">
        <f>VLOOKUP(B269,ETRX2!C:E,3,0)</f>
        <v>12th + Engineering without live KT</v>
      </c>
      <c r="I269" s="610">
        <v>36380</v>
      </c>
      <c r="J269" s="572">
        <v>21</v>
      </c>
      <c r="K269" s="611" t="s">
        <v>6808</v>
      </c>
      <c r="L269" s="611" t="s">
        <v>1825</v>
      </c>
      <c r="M269" s="611" t="s">
        <v>6805</v>
      </c>
      <c r="N269" s="612" t="s">
        <v>6809</v>
      </c>
      <c r="O269" s="612">
        <v>23727291</v>
      </c>
      <c r="P269" s="612">
        <v>9619700597</v>
      </c>
      <c r="Q269" s="612" t="e">
        <f>VLOOKUP(B269,'TCS CON'!$D$1:$H$98,5,0)</f>
        <v>#N/A</v>
      </c>
      <c r="R269" s="612" t="e">
        <f>VLOOKUP(B269,LTI!$C$1:$H$46,6,0)</f>
        <v>#N/A</v>
      </c>
      <c r="S269" s="612" t="e">
        <f>VLOOKUP(B269,JARO!$E$2:$I$11,5,0)</f>
        <v>#N/A</v>
      </c>
      <c r="T269" s="612">
        <f>VLOOKUP(B269,Capgemini!$D$3:$H$78,5,0)</f>
        <v>380000</v>
      </c>
      <c r="U269" s="612" t="e">
        <f>VLOOKUP(B269,Carwale!$D$1:$H$4,5,0)</f>
        <v>#N/A</v>
      </c>
      <c r="V269" s="612" t="e">
        <f>VLOOKUP(B269,'Interactive Brokers'!E:I,5,0)</f>
        <v>#N/A</v>
      </c>
      <c r="W269" s="612" t="e">
        <f>VLOOKUP(B269,'REL Jio'!E:I,5,0)</f>
        <v>#N/A</v>
      </c>
      <c r="X269" s="612" t="e">
        <f>VLOOKUP(B269,'Sciative Sol'!E:I,5,0)</f>
        <v>#N/A</v>
      </c>
      <c r="Y269" s="612" t="e">
        <f>VLOOKUP(B269,'Hexaware Tech'!E:I,5,0)</f>
        <v>#N/A</v>
      </c>
      <c r="Z269" s="612" t="e">
        <f>VLOOKUP(B269,Axis!D:H,5,0)</f>
        <v>#N/A</v>
      </c>
      <c r="AA269" s="612" t="e">
        <f>VLOOKUP(B269,Ugam!$D$3:$H$26,5,0)</f>
        <v>#N/A</v>
      </c>
      <c r="AB269" s="612" t="e">
        <f>VLOOKUP(B269,Zeus!F:J,5,0)</f>
        <v>#N/A</v>
      </c>
      <c r="AC269" s="612" t="e">
        <f>VLOOKUP(B269,Montran!F:J,5,0)</f>
        <v>#N/A</v>
      </c>
      <c r="AD269" s="612" t="e">
        <f>VLOOKUP(B269,Endurance!H52:L52,5,0)</f>
        <v>#N/A</v>
      </c>
      <c r="AE269" s="612" t="e">
        <f>VLOOKUP(B269,'Swabhav Techlabs'!$F$1:$J$2,5,0)</f>
        <v>#N/A</v>
      </c>
      <c r="AF269" s="612" t="e">
        <f>VLOOKUP(B269,'Quality Kiosk'!$F$1:$J$18,5,0)</f>
        <v>#N/A</v>
      </c>
      <c r="AG269" s="612" t="e">
        <f>VLOOKUP(B269,'Lemon VB'!$F$1:$J$2,5,0)</f>
        <v>#N/A</v>
      </c>
      <c r="AH269" s="612" t="e">
        <f>VLOOKUP(B269,Gocomet!$E$1:$I$3,5,0)</f>
        <v>#N/A</v>
      </c>
      <c r="AI269" s="612" t="e">
        <f>VLOOKUP(B269,'Ingram Micro'!$E$1:$I$8,5,0)</f>
        <v>#N/A</v>
      </c>
      <c r="AJ269" s="612" t="e">
        <f>VLOOKUP(B269,'DePronto Infotech'!$E$1:$I$2,5,0)</f>
        <v>#N/A</v>
      </c>
      <c r="AK269" s="612" t="e">
        <f>VLOOKUP(B269,'Reliance Retail'!$E$1:$I$4,5,0)</f>
        <v>#N/A</v>
      </c>
      <c r="AL269" s="612" t="e">
        <f>VLOOKUP(B269,'Bright Champs'!$D$1:$H$13,5,0)</f>
        <v>#N/A</v>
      </c>
      <c r="AM269" s="612" t="e">
        <f>VLOOKUP(B269,Neosoft!$E$1:$I$12,5,0)</f>
        <v>#N/A</v>
      </c>
      <c r="AN269" s="612" t="e">
        <f>VLOOKUP(B269,Infosys!$E$1:$I$3,5,0)</f>
        <v>#N/A</v>
      </c>
      <c r="AO269" s="612" t="e">
        <f>VLOOKUP(B269,Cerelabs!$E$1:$I$5,5,0)</f>
        <v>#N/A</v>
      </c>
      <c r="AP269" s="612" t="e">
        <f>VLOOKUP(B269,'Neebal Technologies'!$D$1:$H$2,5,0)</f>
        <v>#N/A</v>
      </c>
      <c r="AQ269" s="612" t="e">
        <f>VLOOKUP(B269,'Vertiv Energy'!$D$1:$H$2,5,0)</f>
        <v>#N/A</v>
      </c>
      <c r="AR269" s="612" t="e">
        <f>VLOOKUP(B269,'Acidaes Solutions (CRMNEXT)'!$D$1:$H$3,5,0)</f>
        <v>#N/A</v>
      </c>
      <c r="AS269" s="612" t="e">
        <f>VLOOKUP(B269,Growisto!$D$1:$H$2,5,0)</f>
        <v>#N/A</v>
      </c>
      <c r="AT269" s="612" t="e">
        <f>VLOOKUP(B269,'9.9 Mediaworx - Digit'!$D$1:$H$2,5,0)</f>
        <v>#N/A</v>
      </c>
      <c r="AU269" s="612" t="e">
        <f>VLOOKUP(B269,'Vistaar systems Pvt Ltd'!$D$2:$H$3,5,0)</f>
        <v>#N/A</v>
      </c>
      <c r="AV269" s="612" t="e">
        <f>VLOOKUP(B269,'Course 5i'!$D$2:$H$11,5,0)</f>
        <v>#N/A</v>
      </c>
      <c r="AW269" s="612" t="e">
        <f>VLOOKUP(B269,'Radiant Appliances &amp; Electronic'!$D$1:$H$13,5,0)</f>
        <v>#N/A</v>
      </c>
      <c r="AX269" s="612" t="e">
        <f>VLOOKUP(B269,'Atos Global'!$D$3:$H$27,5,0)</f>
        <v>#N/A</v>
      </c>
      <c r="AY269" s="612" t="e">
        <f>VLOOKUP(B269,'Saama Technologies'!$D$1:$H$2,5,0)</f>
        <v>#N/A</v>
      </c>
      <c r="AZ269" s="612" t="e">
        <f>VLOOKUP(B269,'Multiplier Solutions'!$D$1:$H$2,5,0)</f>
        <v>#N/A</v>
      </c>
      <c r="BA269" s="612" t="e">
        <f>VLOOKUP(B269,GEP!$D$2:$H$5,5,0)</f>
        <v>#N/A</v>
      </c>
      <c r="BB269" s="612" t="e">
        <f>VLOOKUP(B269,Accenture!$D$1:$H$6,5,0)</f>
        <v>#N/A</v>
      </c>
      <c r="BC269" s="612" t="e">
        <f>VLOOKUP(B269,'Endurance International Group'!$D$1:$H$2,5,0)</f>
        <v>#N/A</v>
      </c>
      <c r="BD269" s="612" t="e">
        <f>VLOOKUP(B269,Newgen!$D$1:$H$2,5,0)</f>
        <v>#N/A</v>
      </c>
      <c r="BE269" s="612" t="e">
        <f>VLOOKUP(B269,'3D Incredible'!D269:H269,5,0)</f>
        <v>#N/A</v>
      </c>
      <c r="BF269" s="612" t="e">
        <f>VLOOKUP(B269,'Raja Software Labs'!$D$2:$H$2,5,0)</f>
        <v>#N/A</v>
      </c>
      <c r="BG269" s="612" t="e">
        <f>VLOOKUP(B269,Wipro!$D$1:$H$2,5,0)</f>
        <v>#N/A</v>
      </c>
      <c r="BH269" s="612" t="e">
        <f>VLOOKUP(B269,'Perch Technologies'!$D$2:$H$2,5,0)</f>
        <v>#N/A</v>
      </c>
      <c r="BI269" s="612" t="e">
        <f>VLOOKUP(B269,'Morning Star'!$D$1:$H$6,5,0)</f>
        <v>#N/A</v>
      </c>
      <c r="BJ269" s="612" t="e">
        <f>VLOOKUP(B269,Flexiloans!$D$1:$H$2,5,0)</f>
        <v>#N/A</v>
      </c>
      <c r="BK269" s="612" t="e">
        <f>VLOOKUP(B269,'Thirdware Solutions'!$D$1:$H$2,5,0)</f>
        <v>#N/A</v>
      </c>
      <c r="BL269" s="612" t="e">
        <f>VLOOKUP(B269,Tescom!$D$1:$H$8,5,0)</f>
        <v>#N/A</v>
      </c>
      <c r="BM269" s="612" t="e">
        <f>VLOOKUP(B269,'Cogno AI'!$D$1:$H$2,5,0)</f>
        <v>#N/A</v>
      </c>
      <c r="BN269" s="612" t="e">
        <f>VLOOKUP(B269,'ABM Knowledgeware'!$D$1:$H$2,5,0)</f>
        <v>#N/A</v>
      </c>
      <c r="BO269" s="612" t="e">
        <f>VLOOKUP(B269,'Concerto Software'!$D$1:$H$3,5,0)</f>
        <v>#N/A</v>
      </c>
      <c r="BP269" s="612" t="e">
        <f>VLOOKUP(B269,'My Captain'!$D$1:$H$4,5,0)</f>
        <v>#N/A</v>
      </c>
      <c r="BQ269" s="612" t="e">
        <f>VLOOKUP(B269,'Finoux Solutions'!$D$2:$H$4,5,0)</f>
        <v>#N/A</v>
      </c>
      <c r="BR269" s="612" t="e">
        <f>VLOOKUP(B269,'MITR Learning'!$D$1:$H$2,5,0)</f>
        <v>#N/A</v>
      </c>
      <c r="BS269" s="612" t="e">
        <f>VLOOKUP(B269,Nucsoft!$D$2:$H$6,5,0)</f>
        <v>#N/A</v>
      </c>
      <c r="BT269" s="612" t="e">
        <f>VLOOKUP(B269,'Paras Cadd'!$D$1:$H$2,5,0)</f>
        <v>#N/A</v>
      </c>
      <c r="BU269" s="612" t="e">
        <f>VLOOKUP(B269,'ICICI Securities'!$D$1:$H$2,5,0)</f>
        <v>#N/A</v>
      </c>
      <c r="BV269" s="612" t="e">
        <f>VLOOKUP(B269,'Citius Tech'!$D$2:$H$5,5,0)</f>
        <v>#N/A</v>
      </c>
      <c r="BW269" s="612" t="e">
        <f>VLOOKUP(B269,'Buzzy Brains'!$D$2:$H$2,5,0)</f>
        <v>#N/A</v>
      </c>
      <c r="BX269" s="612" t="e">
        <f>VLOOKUP(B269,'Decimal Point'!$D$2:$H$2,5,0)</f>
        <v>#N/A</v>
      </c>
      <c r="BY269" s="612" t="e">
        <f>VLOOKUP(B269,'Sankey Business Solutions'!$D$2:$H$3,5,0)</f>
        <v>#N/A</v>
      </c>
      <c r="BZ269" s="612" t="e">
        <f>VLOOKUP(B269,'Nangia &amp; Co LLP'!$D$2:$H$2,5,0)</f>
        <v>#N/A</v>
      </c>
      <c r="CA269" s="612" t="e">
        <f>VLOOKUP(B269,'FIS Solutions India Pvt Ltd'!$D$2:$H$2,5,0)</f>
        <v>#N/A</v>
      </c>
      <c r="CB269" s="612" t="e">
        <f>VLOOKUP(B269,'Delta Technology &amp; Management '!$D$2:$H$16,5,0)</f>
        <v>#N/A</v>
      </c>
      <c r="CC269" s="612" t="e">
        <f>VLOOKUP(B269,'Espoir Networks'!$D$3:$H$11,5,0)</f>
        <v>#N/A</v>
      </c>
      <c r="CD269" s="612" t="e">
        <f>VLOOKUP(B269,'Servosys Solution'!$D$3:$H$5,5,0)</f>
        <v>#N/A</v>
      </c>
      <c r="CE269" s="612" t="e">
        <f>VLOOKUP(B269,'Ribbon Communications'!$D$3:$H$4,5,0)</f>
        <v>#N/A</v>
      </c>
      <c r="CF269" s="612">
        <f t="shared" si="13"/>
        <v>1</v>
      </c>
      <c r="CG269" s="129" t="s">
        <v>134</v>
      </c>
      <c r="CH269" s="129">
        <v>407531930158</v>
      </c>
      <c r="CI269" s="129" t="s">
        <v>6810</v>
      </c>
      <c r="CJ269" s="129" t="s">
        <v>11743</v>
      </c>
      <c r="CK269" s="132">
        <v>42917</v>
      </c>
      <c r="CL269" s="129">
        <v>2021</v>
      </c>
      <c r="CM269" s="128" t="s">
        <v>6811</v>
      </c>
      <c r="CN269" s="129">
        <v>448</v>
      </c>
      <c r="CO269" s="133">
        <v>89.6</v>
      </c>
      <c r="CP269" s="129">
        <v>2015</v>
      </c>
      <c r="CQ269" s="129" t="s">
        <v>79</v>
      </c>
      <c r="CR269" s="128" t="s">
        <v>597</v>
      </c>
      <c r="CS269" s="129">
        <v>492</v>
      </c>
      <c r="CT269" s="133">
        <v>75.69</v>
      </c>
      <c r="CU269" s="129">
        <v>2017</v>
      </c>
      <c r="CV269" s="129" t="s">
        <v>79</v>
      </c>
      <c r="CW269" s="131" t="s">
        <v>81</v>
      </c>
      <c r="CX269" s="131" t="s">
        <v>81</v>
      </c>
      <c r="CY269" s="129" t="s">
        <v>81</v>
      </c>
      <c r="CZ269" s="129" t="s">
        <v>81</v>
      </c>
      <c r="DA269" s="129" t="s">
        <v>81</v>
      </c>
      <c r="DB269" s="129" t="s">
        <v>81</v>
      </c>
      <c r="DC269" s="129" t="s">
        <v>81</v>
      </c>
      <c r="DD269" s="129" t="s">
        <v>81</v>
      </c>
      <c r="DE269" s="129" t="s">
        <v>81</v>
      </c>
      <c r="DF269" s="129">
        <v>0</v>
      </c>
      <c r="DG269" s="129">
        <v>7.65</v>
      </c>
      <c r="DH269" s="129">
        <v>8.59</v>
      </c>
      <c r="DI269" s="129">
        <v>8.85</v>
      </c>
      <c r="DJ269" s="129">
        <v>8.48</v>
      </c>
      <c r="DK269" s="129">
        <v>7.92</v>
      </c>
      <c r="DL269" s="140">
        <v>9.0399999999999991</v>
      </c>
      <c r="DM269" s="420">
        <f t="shared" si="15"/>
        <v>50.530000000000008</v>
      </c>
      <c r="DN269" s="140">
        <v>8.42</v>
      </c>
      <c r="DO269" s="410">
        <v>74.3</v>
      </c>
      <c r="DP269" s="131" t="s">
        <v>82</v>
      </c>
      <c r="DQ269" s="418">
        <v>0</v>
      </c>
      <c r="DR269" s="417">
        <v>0</v>
      </c>
      <c r="DS269" s="129" t="s">
        <v>83</v>
      </c>
      <c r="DT269" s="129" t="s">
        <v>83</v>
      </c>
      <c r="DU269" s="129" t="s">
        <v>83</v>
      </c>
      <c r="DV269" s="129" t="s">
        <v>83</v>
      </c>
      <c r="DW269" s="131" t="s">
        <v>83</v>
      </c>
      <c r="DX269" s="131" t="s">
        <v>84</v>
      </c>
      <c r="DY269" s="131" t="s">
        <v>81</v>
      </c>
      <c r="DZ269" s="131" t="s">
        <v>6812</v>
      </c>
      <c r="EA269" s="131" t="s">
        <v>86</v>
      </c>
      <c r="EB269" s="131" t="s">
        <v>6813</v>
      </c>
      <c r="EC269" s="131" t="s">
        <v>88</v>
      </c>
      <c r="ED269" s="131" t="s">
        <v>89</v>
      </c>
      <c r="EE269" s="131" t="s">
        <v>6814</v>
      </c>
      <c r="EF269" s="131" t="s">
        <v>6815</v>
      </c>
      <c r="EG269" s="131" t="s">
        <v>6816</v>
      </c>
      <c r="EH269" s="131" t="s">
        <v>6817</v>
      </c>
      <c r="EI269" s="131" t="s">
        <v>6818</v>
      </c>
      <c r="EJ269" s="135" t="s">
        <v>6819</v>
      </c>
      <c r="EK269" s="135" t="s">
        <v>6820</v>
      </c>
      <c r="EL269" s="135" t="s">
        <v>6821</v>
      </c>
      <c r="EM269" s="135" t="s">
        <v>6822</v>
      </c>
      <c r="EN269" s="131" t="s">
        <v>81</v>
      </c>
    </row>
    <row r="270" spans="1:144" ht="18" thickTop="1" thickBot="1">
      <c r="A270" s="575">
        <f t="shared" si="14"/>
        <v>269</v>
      </c>
      <c r="B270" s="572" t="s">
        <v>7124</v>
      </c>
      <c r="C270" s="600" t="s">
        <v>7125</v>
      </c>
      <c r="D270" s="570" t="s">
        <v>13208</v>
      </c>
      <c r="E270" s="568" t="str">
        <f t="shared" si="12"/>
        <v>Not Placed</v>
      </c>
      <c r="F270" s="570" t="s">
        <v>12495</v>
      </c>
      <c r="G270" s="570" t="s">
        <v>13330</v>
      </c>
      <c r="H270" s="131" t="str">
        <f>VLOOKUP(B270,ETRX2!C:E,3,0)</f>
        <v>Diploma  + Direct Second Year Engineering without live KT</v>
      </c>
      <c r="I270" s="610">
        <v>36292</v>
      </c>
      <c r="J270" s="572">
        <v>20</v>
      </c>
      <c r="K270" s="611" t="s">
        <v>7126</v>
      </c>
      <c r="L270" s="611" t="s">
        <v>7127</v>
      </c>
      <c r="M270" s="611" t="s">
        <v>7128</v>
      </c>
      <c r="N270" s="612" t="s">
        <v>7123</v>
      </c>
      <c r="O270" s="612">
        <v>9967685282</v>
      </c>
      <c r="P270" s="612">
        <v>9167840303</v>
      </c>
      <c r="Q270" s="612" t="e">
        <f>VLOOKUP(B270,'TCS CON'!$D$1:$H$98,5,0)</f>
        <v>#N/A</v>
      </c>
      <c r="R270" s="612" t="e">
        <f>VLOOKUP(B270,LTI!$C$1:$H$46,6,0)</f>
        <v>#N/A</v>
      </c>
      <c r="S270" s="612" t="e">
        <f>VLOOKUP(B270,JARO!$E$2:$I$11,5,0)</f>
        <v>#N/A</v>
      </c>
      <c r="T270" s="612" t="e">
        <f>VLOOKUP(B270,Capgemini!$D$3:$H$78,5,0)</f>
        <v>#N/A</v>
      </c>
      <c r="U270" s="612" t="e">
        <f>VLOOKUP(B270,Carwale!$D$1:$H$4,5,0)</f>
        <v>#N/A</v>
      </c>
      <c r="V270" s="612" t="e">
        <f>VLOOKUP(B270,'Interactive Brokers'!E:I,5,0)</f>
        <v>#N/A</v>
      </c>
      <c r="W270" s="612" t="e">
        <f>VLOOKUP(B270,'REL Jio'!E:I,5,0)</f>
        <v>#N/A</v>
      </c>
      <c r="X270" s="612" t="e">
        <f>VLOOKUP(B270,'Sciative Sol'!E:I,5,0)</f>
        <v>#N/A</v>
      </c>
      <c r="Y270" s="612" t="e">
        <f>VLOOKUP(B270,'Hexaware Tech'!E:I,5,0)</f>
        <v>#N/A</v>
      </c>
      <c r="Z270" s="612" t="e">
        <f>VLOOKUP(B270,Axis!D:H,5,0)</f>
        <v>#N/A</v>
      </c>
      <c r="AA270" s="612" t="e">
        <f>VLOOKUP(B270,Ugam!$D$3:$H$26,5,0)</f>
        <v>#N/A</v>
      </c>
      <c r="AB270" s="612" t="e">
        <f>VLOOKUP(B270,Zeus!F:J,5,0)</f>
        <v>#N/A</v>
      </c>
      <c r="AC270" s="612" t="e">
        <f>VLOOKUP(B270,Montran!F:J,5,0)</f>
        <v>#N/A</v>
      </c>
      <c r="AD270" s="612" t="e">
        <f>VLOOKUP(B270,Endurance!H53:L53,5,0)</f>
        <v>#N/A</v>
      </c>
      <c r="AE270" s="612" t="e">
        <f>VLOOKUP(B270,'Swabhav Techlabs'!$F$1:$J$2,5,0)</f>
        <v>#N/A</v>
      </c>
      <c r="AF270" s="612" t="e">
        <f>VLOOKUP(B270,'Quality Kiosk'!$F$1:$J$18,5,0)</f>
        <v>#N/A</v>
      </c>
      <c r="AG270" s="612" t="e">
        <f>VLOOKUP(B270,'Lemon VB'!$F$1:$J$2,5,0)</f>
        <v>#N/A</v>
      </c>
      <c r="AH270" s="612" t="e">
        <f>VLOOKUP(B270,Gocomet!$E$1:$I$3,5,0)</f>
        <v>#N/A</v>
      </c>
      <c r="AI270" s="612" t="e">
        <f>VLOOKUP(B270,'Ingram Micro'!$E$1:$I$8,5,0)</f>
        <v>#N/A</v>
      </c>
      <c r="AJ270" s="612" t="e">
        <f>VLOOKUP(B270,'DePronto Infotech'!$E$1:$I$2,5,0)</f>
        <v>#N/A</v>
      </c>
      <c r="AK270" s="612" t="e">
        <f>VLOOKUP(B270,'Reliance Retail'!$E$1:$I$4,5,0)</f>
        <v>#N/A</v>
      </c>
      <c r="AL270" s="612" t="e">
        <f>VLOOKUP(B270,'Bright Champs'!$D$1:$H$13,5,0)</f>
        <v>#N/A</v>
      </c>
      <c r="AM270" s="612" t="e">
        <f>VLOOKUP(B270,Neosoft!$E$1:$I$12,5,0)</f>
        <v>#N/A</v>
      </c>
      <c r="AN270" s="612" t="e">
        <f>VLOOKUP(B270,Infosys!$E$1:$I$3,5,0)</f>
        <v>#N/A</v>
      </c>
      <c r="AO270" s="612" t="e">
        <f>VLOOKUP(B270,Cerelabs!$E$1:$I$5,5,0)</f>
        <v>#N/A</v>
      </c>
      <c r="AP270" s="612" t="e">
        <f>VLOOKUP(B270,'Neebal Technologies'!$D$1:$H$2,5,0)</f>
        <v>#N/A</v>
      </c>
      <c r="AQ270" s="612" t="e">
        <f>VLOOKUP(B270,'Vertiv Energy'!$D$1:$H$2,5,0)</f>
        <v>#N/A</v>
      </c>
      <c r="AR270" s="612" t="e">
        <f>VLOOKUP(B270,'Acidaes Solutions (CRMNEXT)'!$D$1:$H$3,5,0)</f>
        <v>#N/A</v>
      </c>
      <c r="AS270" s="612" t="e">
        <f>VLOOKUP(B270,Growisto!$D$1:$H$2,5,0)</f>
        <v>#N/A</v>
      </c>
      <c r="AT270" s="612" t="e">
        <f>VLOOKUP(B270,'9.9 Mediaworx - Digit'!$D$1:$H$2,5,0)</f>
        <v>#N/A</v>
      </c>
      <c r="AU270" s="612" t="e">
        <f>VLOOKUP(B270,'Vistaar systems Pvt Ltd'!$D$2:$H$3,5,0)</f>
        <v>#N/A</v>
      </c>
      <c r="AV270" s="612" t="e">
        <f>VLOOKUP(B270,'Course 5i'!$D$2:$H$11,5,0)</f>
        <v>#N/A</v>
      </c>
      <c r="AW270" s="612" t="e">
        <f>VLOOKUP(B270,'Radiant Appliances &amp; Electronic'!$D$1:$H$13,5,0)</f>
        <v>#N/A</v>
      </c>
      <c r="AX270" s="612" t="e">
        <f>VLOOKUP(B270,'Atos Global'!$D$3:$H$27,5,0)</f>
        <v>#N/A</v>
      </c>
      <c r="AY270" s="612" t="e">
        <f>VLOOKUP(B270,'Saama Technologies'!$D$1:$H$2,5,0)</f>
        <v>#N/A</v>
      </c>
      <c r="AZ270" s="612" t="e">
        <f>VLOOKUP(B270,'Multiplier Solutions'!$D$1:$H$2,5,0)</f>
        <v>#N/A</v>
      </c>
      <c r="BA270" s="612" t="e">
        <f>VLOOKUP(B270,GEP!$D$2:$H$5,5,0)</f>
        <v>#N/A</v>
      </c>
      <c r="BB270" s="612" t="e">
        <f>VLOOKUP(B270,Accenture!$D$1:$H$6,5,0)</f>
        <v>#N/A</v>
      </c>
      <c r="BC270" s="612" t="e">
        <f>VLOOKUP(B270,'Endurance International Group'!$D$1:$H$2,5,0)</f>
        <v>#N/A</v>
      </c>
      <c r="BD270" s="612" t="e">
        <f>VLOOKUP(B270,Newgen!$D$1:$H$2,5,0)</f>
        <v>#N/A</v>
      </c>
      <c r="BE270" s="612" t="e">
        <f>VLOOKUP(B270,'3D Incredible'!D270:H270,5,0)</f>
        <v>#N/A</v>
      </c>
      <c r="BF270" s="612" t="e">
        <f>VLOOKUP(B270,'Raja Software Labs'!$D$2:$H$2,5,0)</f>
        <v>#N/A</v>
      </c>
      <c r="BG270" s="612" t="e">
        <f>VLOOKUP(B270,Wipro!$D$1:$H$2,5,0)</f>
        <v>#N/A</v>
      </c>
      <c r="BH270" s="612" t="e">
        <f>VLOOKUP(B270,'Perch Technologies'!$D$2:$H$2,5,0)</f>
        <v>#N/A</v>
      </c>
      <c r="BI270" s="612" t="e">
        <f>VLOOKUP(B270,'Morning Star'!$D$1:$H$6,5,0)</f>
        <v>#N/A</v>
      </c>
      <c r="BJ270" s="612" t="e">
        <f>VLOOKUP(B270,Flexiloans!$D$1:$H$2,5,0)</f>
        <v>#N/A</v>
      </c>
      <c r="BK270" s="612" t="e">
        <f>VLOOKUP(B270,'Thirdware Solutions'!$D$1:$H$2,5,0)</f>
        <v>#N/A</v>
      </c>
      <c r="BL270" s="612" t="e">
        <f>VLOOKUP(B270,Tescom!$D$1:$H$8,5,0)</f>
        <v>#N/A</v>
      </c>
      <c r="BM270" s="612" t="e">
        <f>VLOOKUP(B270,'Cogno AI'!$D$1:$H$2,5,0)</f>
        <v>#N/A</v>
      </c>
      <c r="BN270" s="612" t="e">
        <f>VLOOKUP(B270,'ABM Knowledgeware'!$D$1:$H$2,5,0)</f>
        <v>#N/A</v>
      </c>
      <c r="BO270" s="612" t="e">
        <f>VLOOKUP(B270,'Concerto Software'!$D$1:$H$3,5,0)</f>
        <v>#N/A</v>
      </c>
      <c r="BP270" s="612" t="e">
        <f>VLOOKUP(B270,'My Captain'!$D$1:$H$4,5,0)</f>
        <v>#N/A</v>
      </c>
      <c r="BQ270" s="612" t="e">
        <f>VLOOKUP(B270,'Finoux Solutions'!$D$2:$H$4,5,0)</f>
        <v>#N/A</v>
      </c>
      <c r="BR270" s="612" t="e">
        <f>VLOOKUP(B270,'MITR Learning'!$D$1:$H$2,5,0)</f>
        <v>#N/A</v>
      </c>
      <c r="BS270" s="612" t="e">
        <f>VLOOKUP(B270,Nucsoft!$D$2:$H$6,5,0)</f>
        <v>#N/A</v>
      </c>
      <c r="BT270" s="612" t="e">
        <f>VLOOKUP(B270,'Paras Cadd'!$D$1:$H$2,5,0)</f>
        <v>#N/A</v>
      </c>
      <c r="BU270" s="612" t="e">
        <f>VLOOKUP(B270,'ICICI Securities'!$D$1:$H$2,5,0)</f>
        <v>#N/A</v>
      </c>
      <c r="BV270" s="612" t="e">
        <f>VLOOKUP(B270,'Citius Tech'!$D$2:$H$5,5,0)</f>
        <v>#N/A</v>
      </c>
      <c r="BW270" s="612" t="e">
        <f>VLOOKUP(B270,'Buzzy Brains'!$D$2:$H$2,5,0)</f>
        <v>#N/A</v>
      </c>
      <c r="BX270" s="612" t="e">
        <f>VLOOKUP(B270,'Decimal Point'!$D$2:$H$2,5,0)</f>
        <v>#N/A</v>
      </c>
      <c r="BY270" s="612" t="e">
        <f>VLOOKUP(B270,'Sankey Business Solutions'!$D$2:$H$3,5,0)</f>
        <v>#N/A</v>
      </c>
      <c r="BZ270" s="612" t="e">
        <f>VLOOKUP(B270,'Nangia &amp; Co LLP'!$D$2:$H$2,5,0)</f>
        <v>#N/A</v>
      </c>
      <c r="CA270" s="612" t="e">
        <f>VLOOKUP(B270,'FIS Solutions India Pvt Ltd'!$D$2:$H$2,5,0)</f>
        <v>#N/A</v>
      </c>
      <c r="CB270" s="612" t="e">
        <f>VLOOKUP(B270,'Delta Technology &amp; Management '!$D$2:$H$16,5,0)</f>
        <v>#N/A</v>
      </c>
      <c r="CC270" s="612" t="e">
        <f>VLOOKUP(B270,'Espoir Networks'!$D$3:$H$11,5,0)</f>
        <v>#N/A</v>
      </c>
      <c r="CD270" s="612" t="e">
        <f>VLOOKUP(B270,'Servosys Solution'!$D$3:$H$5,5,0)</f>
        <v>#N/A</v>
      </c>
      <c r="CE270" s="612" t="e">
        <f>VLOOKUP(B270,'Ribbon Communications'!$D$3:$H$4,5,0)</f>
        <v>#N/A</v>
      </c>
      <c r="CF270" s="612">
        <f t="shared" si="13"/>
        <v>0</v>
      </c>
      <c r="CG270" s="129" t="s">
        <v>7129</v>
      </c>
      <c r="CH270" s="129">
        <v>823594719178</v>
      </c>
      <c r="CI270" s="129" t="s">
        <v>81</v>
      </c>
      <c r="CJ270" s="129" t="s">
        <v>11744</v>
      </c>
      <c r="CK270" s="132">
        <v>43282</v>
      </c>
      <c r="CL270" s="129">
        <v>2021</v>
      </c>
      <c r="CM270" s="128" t="s">
        <v>7130</v>
      </c>
      <c r="CN270" s="129">
        <v>403</v>
      </c>
      <c r="CO270" s="133">
        <v>0.80600000000000005</v>
      </c>
      <c r="CP270" s="129">
        <v>2015</v>
      </c>
      <c r="CQ270" s="129" t="s">
        <v>79</v>
      </c>
      <c r="CR270" s="128" t="s">
        <v>295</v>
      </c>
      <c r="CS270" s="129" t="s">
        <v>81</v>
      </c>
      <c r="CT270" s="133" t="s">
        <v>81</v>
      </c>
      <c r="CU270" s="129" t="s">
        <v>81</v>
      </c>
      <c r="CV270" s="129" t="s">
        <v>81</v>
      </c>
      <c r="CW270" s="131" t="s">
        <v>1002</v>
      </c>
      <c r="CX270" s="131" t="s">
        <v>7131</v>
      </c>
      <c r="CY270" s="129">
        <v>987</v>
      </c>
      <c r="CZ270" s="136">
        <v>0.78959999999999997</v>
      </c>
      <c r="DA270" s="129">
        <v>2018</v>
      </c>
      <c r="DB270" s="129" t="s">
        <v>112</v>
      </c>
      <c r="DC270" s="129" t="s">
        <v>113</v>
      </c>
      <c r="DD270" s="129">
        <v>987</v>
      </c>
      <c r="DE270" s="129">
        <v>78.959999999999994</v>
      </c>
      <c r="DF270" s="129">
        <v>5</v>
      </c>
      <c r="DG270" s="129" t="s">
        <v>81</v>
      </c>
      <c r="DH270" s="129" t="s">
        <v>81</v>
      </c>
      <c r="DI270" s="129">
        <v>7.58</v>
      </c>
      <c r="DJ270" s="129">
        <v>7.1</v>
      </c>
      <c r="DK270" s="129">
        <v>5.2</v>
      </c>
      <c r="DL270" s="140">
        <v>6.88</v>
      </c>
      <c r="DM270" s="420">
        <f t="shared" si="15"/>
        <v>26.759999999999998</v>
      </c>
      <c r="DN270" s="140">
        <v>6.6</v>
      </c>
      <c r="DO270" s="410">
        <v>58.3</v>
      </c>
      <c r="DP270" s="131" t="s">
        <v>114</v>
      </c>
      <c r="DQ270" s="418">
        <v>0</v>
      </c>
      <c r="DR270" s="417">
        <v>0</v>
      </c>
      <c r="DS270" s="129" t="s">
        <v>83</v>
      </c>
      <c r="DT270" s="129" t="s">
        <v>83</v>
      </c>
      <c r="DU270" s="129" t="s">
        <v>83</v>
      </c>
      <c r="DV270" s="129" t="s">
        <v>83</v>
      </c>
      <c r="DW270" s="131" t="s">
        <v>83</v>
      </c>
      <c r="DX270" s="131" t="s">
        <v>84</v>
      </c>
      <c r="DY270" s="131" t="s">
        <v>81</v>
      </c>
      <c r="DZ270" s="131" t="s">
        <v>7132</v>
      </c>
      <c r="EA270" s="131" t="s">
        <v>2282</v>
      </c>
      <c r="EB270" s="131" t="s">
        <v>7133</v>
      </c>
      <c r="EC270" s="131" t="s">
        <v>88</v>
      </c>
      <c r="ED270" s="131" t="s">
        <v>89</v>
      </c>
      <c r="EE270" s="131" t="s">
        <v>7134</v>
      </c>
      <c r="EF270" s="131" t="s">
        <v>7135</v>
      </c>
      <c r="EG270" s="131" t="s">
        <v>7136</v>
      </c>
      <c r="EH270" s="131" t="s">
        <v>538</v>
      </c>
      <c r="EI270" s="131" t="s">
        <v>7137</v>
      </c>
      <c r="EJ270" s="135" t="s">
        <v>7138</v>
      </c>
      <c r="EK270" s="135" t="s">
        <v>7139</v>
      </c>
      <c r="EL270" s="135" t="s">
        <v>7140</v>
      </c>
      <c r="EM270" s="135" t="s">
        <v>7141</v>
      </c>
      <c r="EN270" s="131" t="s">
        <v>81</v>
      </c>
    </row>
    <row r="271" spans="1:144" ht="18" thickTop="1" thickBot="1">
      <c r="A271" s="575">
        <f t="shared" si="14"/>
        <v>270</v>
      </c>
      <c r="B271" s="572" t="s">
        <v>7251</v>
      </c>
      <c r="C271" s="600" t="s">
        <v>7252</v>
      </c>
      <c r="D271" s="570" t="s">
        <v>13209</v>
      </c>
      <c r="E271" s="568" t="str">
        <f t="shared" si="12"/>
        <v>Placed</v>
      </c>
      <c r="F271" s="570" t="s">
        <v>12495</v>
      </c>
      <c r="G271" s="570" t="s">
        <v>13330</v>
      </c>
      <c r="H271" s="131" t="str">
        <f>VLOOKUP(B271,ETRX2!C:E,3,0)</f>
        <v>12th + Engineering without live KT</v>
      </c>
      <c r="I271" s="610" t="s">
        <v>1786</v>
      </c>
      <c r="J271" s="572">
        <v>21</v>
      </c>
      <c r="K271" s="611" t="s">
        <v>7253</v>
      </c>
      <c r="L271" s="611" t="s">
        <v>73</v>
      </c>
      <c r="M271" s="611" t="s">
        <v>7254</v>
      </c>
      <c r="N271" s="612" t="s">
        <v>7250</v>
      </c>
      <c r="O271" s="612">
        <v>9890226776</v>
      </c>
      <c r="P271" s="612">
        <v>9922480677</v>
      </c>
      <c r="Q271" s="612" t="e">
        <f>VLOOKUP(B271,'TCS CON'!$D$1:$H$98,5,0)</f>
        <v>#N/A</v>
      </c>
      <c r="R271" s="612" t="e">
        <f>VLOOKUP(B271,LTI!$C$1:$H$46,6,0)</f>
        <v>#N/A</v>
      </c>
      <c r="S271" s="612" t="e">
        <f>VLOOKUP(B271,JARO!$E$2:$I$11,5,0)</f>
        <v>#N/A</v>
      </c>
      <c r="T271" s="612" t="e">
        <f>VLOOKUP(B271,Capgemini!$D$3:$H$78,5,0)</f>
        <v>#N/A</v>
      </c>
      <c r="U271" s="612" t="e">
        <f>VLOOKUP(B271,Carwale!$D$1:$H$4,5,0)</f>
        <v>#N/A</v>
      </c>
      <c r="V271" s="612" t="e">
        <f>VLOOKUP(B271,'Interactive Brokers'!E:I,5,0)</f>
        <v>#N/A</v>
      </c>
      <c r="W271" s="612" t="e">
        <f>VLOOKUP(B271,'REL Jio'!E:I,5,0)</f>
        <v>#N/A</v>
      </c>
      <c r="X271" s="612" t="e">
        <f>VLOOKUP(B271,'Sciative Sol'!E:I,5,0)</f>
        <v>#N/A</v>
      </c>
      <c r="Y271" s="612" t="e">
        <f>VLOOKUP(B271,'Hexaware Tech'!E:I,5,0)</f>
        <v>#N/A</v>
      </c>
      <c r="Z271" s="612" t="e">
        <f>VLOOKUP(B271,Axis!D:H,5,0)</f>
        <v>#N/A</v>
      </c>
      <c r="AA271" s="612" t="e">
        <f>VLOOKUP(B271,Ugam!$D$3:$H$26,5,0)</f>
        <v>#N/A</v>
      </c>
      <c r="AB271" s="612" t="e">
        <f>VLOOKUP(B271,Zeus!F:J,5,0)</f>
        <v>#N/A</v>
      </c>
      <c r="AC271" s="612" t="e">
        <f>VLOOKUP(B271,Montran!F:J,5,0)</f>
        <v>#N/A</v>
      </c>
      <c r="AD271" s="612" t="e">
        <f>VLOOKUP(B271,Endurance!H54:L54,5,0)</f>
        <v>#N/A</v>
      </c>
      <c r="AE271" s="612" t="e">
        <f>VLOOKUP(B271,'Swabhav Techlabs'!$F$1:$J$2,5,0)</f>
        <v>#N/A</v>
      </c>
      <c r="AF271" s="612" t="e">
        <f>VLOOKUP(B271,'Quality Kiosk'!$F$1:$J$18,5,0)</f>
        <v>#N/A</v>
      </c>
      <c r="AG271" s="612" t="e">
        <f>VLOOKUP(B271,'Lemon VB'!$F$1:$J$2,5,0)</f>
        <v>#N/A</v>
      </c>
      <c r="AH271" s="612" t="e">
        <f>VLOOKUP(B271,Gocomet!$E$1:$I$3,5,0)</f>
        <v>#N/A</v>
      </c>
      <c r="AI271" s="612" t="e">
        <f>VLOOKUP(B271,'Ingram Micro'!$E$1:$I$8,5,0)</f>
        <v>#N/A</v>
      </c>
      <c r="AJ271" s="612" t="e">
        <f>VLOOKUP(B271,'DePronto Infotech'!$E$1:$I$2,5,0)</f>
        <v>#N/A</v>
      </c>
      <c r="AK271" s="612">
        <f>VLOOKUP(B271,'Reliance Retail'!$E$1:$I$4,5,0)</f>
        <v>350000</v>
      </c>
      <c r="AL271" s="612" t="e">
        <f>VLOOKUP(B271,'Bright Champs'!$D$1:$H$13,5,0)</f>
        <v>#N/A</v>
      </c>
      <c r="AM271" s="612" t="e">
        <f>VLOOKUP(B271,Neosoft!$E$1:$I$12,5,0)</f>
        <v>#N/A</v>
      </c>
      <c r="AN271" s="612" t="e">
        <f>VLOOKUP(B271,Infosys!$E$1:$I$3,5,0)</f>
        <v>#N/A</v>
      </c>
      <c r="AO271" s="612" t="e">
        <f>VLOOKUP(B271,Cerelabs!$E$1:$I$5,5,0)</f>
        <v>#N/A</v>
      </c>
      <c r="AP271" s="612" t="e">
        <f>VLOOKUP(B271,'Neebal Technologies'!$D$1:$H$2,5,0)</f>
        <v>#N/A</v>
      </c>
      <c r="AQ271" s="612" t="e">
        <f>VLOOKUP(B271,'Vertiv Energy'!$D$1:$H$2,5,0)</f>
        <v>#N/A</v>
      </c>
      <c r="AR271" s="612" t="e">
        <f>VLOOKUP(B271,'Acidaes Solutions (CRMNEXT)'!$D$1:$H$3,5,0)</f>
        <v>#N/A</v>
      </c>
      <c r="AS271" s="612" t="e">
        <f>VLOOKUP(B271,Growisto!$D$1:$H$2,5,0)</f>
        <v>#N/A</v>
      </c>
      <c r="AT271" s="612" t="e">
        <f>VLOOKUP(B271,'9.9 Mediaworx - Digit'!$D$1:$H$2,5,0)</f>
        <v>#N/A</v>
      </c>
      <c r="AU271" s="612" t="e">
        <f>VLOOKUP(B271,'Vistaar systems Pvt Ltd'!$D$2:$H$3,5,0)</f>
        <v>#N/A</v>
      </c>
      <c r="AV271" s="612" t="e">
        <f>VLOOKUP(B271,'Course 5i'!$D$2:$H$11,5,0)</f>
        <v>#N/A</v>
      </c>
      <c r="AW271" s="612" t="e">
        <f>VLOOKUP(B271,'Radiant Appliances &amp; Electronic'!$D$1:$H$13,5,0)</f>
        <v>#N/A</v>
      </c>
      <c r="AX271" s="612" t="e">
        <f>VLOOKUP(B271,'Atos Global'!$D$3:$H$27,5,0)</f>
        <v>#N/A</v>
      </c>
      <c r="AY271" s="612" t="e">
        <f>VLOOKUP(B271,'Saama Technologies'!$D$1:$H$2,5,0)</f>
        <v>#N/A</v>
      </c>
      <c r="AZ271" s="612" t="e">
        <f>VLOOKUP(B271,'Multiplier Solutions'!$D$1:$H$2,5,0)</f>
        <v>#N/A</v>
      </c>
      <c r="BA271" s="612" t="e">
        <f>VLOOKUP(B271,GEP!$D$2:$H$5,5,0)</f>
        <v>#N/A</v>
      </c>
      <c r="BB271" s="612" t="e">
        <f>VLOOKUP(B271,Accenture!$D$1:$H$6,5,0)</f>
        <v>#N/A</v>
      </c>
      <c r="BC271" s="612" t="e">
        <f>VLOOKUP(B271,'Endurance International Group'!$D$1:$H$2,5,0)</f>
        <v>#N/A</v>
      </c>
      <c r="BD271" s="612" t="e">
        <f>VLOOKUP(B271,Newgen!$D$1:$H$2,5,0)</f>
        <v>#N/A</v>
      </c>
      <c r="BE271" s="612" t="e">
        <f>VLOOKUP(B271,'3D Incredible'!D271:H271,5,0)</f>
        <v>#N/A</v>
      </c>
      <c r="BF271" s="612" t="e">
        <f>VLOOKUP(B271,'Raja Software Labs'!$D$2:$H$2,5,0)</f>
        <v>#N/A</v>
      </c>
      <c r="BG271" s="612" t="e">
        <f>VLOOKUP(B271,Wipro!$D$1:$H$2,5,0)</f>
        <v>#N/A</v>
      </c>
      <c r="BH271" s="612" t="e">
        <f>VLOOKUP(B271,'Perch Technologies'!$D$2:$H$2,5,0)</f>
        <v>#N/A</v>
      </c>
      <c r="BI271" s="612" t="e">
        <f>VLOOKUP(B271,'Morning Star'!$D$1:$H$6,5,0)</f>
        <v>#N/A</v>
      </c>
      <c r="BJ271" s="612" t="e">
        <f>VLOOKUP(B271,Flexiloans!$D$1:$H$2,5,0)</f>
        <v>#N/A</v>
      </c>
      <c r="BK271" s="612" t="e">
        <f>VLOOKUP(B271,'Thirdware Solutions'!$D$1:$H$2,5,0)</f>
        <v>#N/A</v>
      </c>
      <c r="BL271" s="612" t="e">
        <f>VLOOKUP(B271,Tescom!$D$1:$H$8,5,0)</f>
        <v>#N/A</v>
      </c>
      <c r="BM271" s="612" t="e">
        <f>VLOOKUP(B271,'Cogno AI'!$D$1:$H$2,5,0)</f>
        <v>#N/A</v>
      </c>
      <c r="BN271" s="612" t="e">
        <f>VLOOKUP(B271,'ABM Knowledgeware'!$D$1:$H$2,5,0)</f>
        <v>#N/A</v>
      </c>
      <c r="BO271" s="612" t="e">
        <f>VLOOKUP(B271,'Concerto Software'!$D$1:$H$3,5,0)</f>
        <v>#N/A</v>
      </c>
      <c r="BP271" s="612" t="e">
        <f>VLOOKUP(B271,'My Captain'!$D$1:$H$4,5,0)</f>
        <v>#N/A</v>
      </c>
      <c r="BQ271" s="612" t="e">
        <f>VLOOKUP(B271,'Finoux Solutions'!$D$2:$H$4,5,0)</f>
        <v>#N/A</v>
      </c>
      <c r="BR271" s="612" t="e">
        <f>VLOOKUP(B271,'MITR Learning'!$D$1:$H$2,5,0)</f>
        <v>#N/A</v>
      </c>
      <c r="BS271" s="612" t="e">
        <f>VLOOKUP(B271,Nucsoft!$D$2:$H$6,5,0)</f>
        <v>#N/A</v>
      </c>
      <c r="BT271" s="612" t="e">
        <f>VLOOKUP(B271,'Paras Cadd'!$D$1:$H$2,5,0)</f>
        <v>#N/A</v>
      </c>
      <c r="BU271" s="612" t="e">
        <f>VLOOKUP(B271,'ICICI Securities'!$D$1:$H$2,5,0)</f>
        <v>#N/A</v>
      </c>
      <c r="BV271" s="612" t="e">
        <f>VLOOKUP(B271,'Citius Tech'!$D$2:$H$5,5,0)</f>
        <v>#N/A</v>
      </c>
      <c r="BW271" s="612" t="e">
        <f>VLOOKUP(B271,'Buzzy Brains'!$D$2:$H$2,5,0)</f>
        <v>#N/A</v>
      </c>
      <c r="BX271" s="612" t="e">
        <f>VLOOKUP(B271,'Decimal Point'!$D$2:$H$2,5,0)</f>
        <v>#N/A</v>
      </c>
      <c r="BY271" s="612" t="e">
        <f>VLOOKUP(B271,'Sankey Business Solutions'!$D$2:$H$3,5,0)</f>
        <v>#N/A</v>
      </c>
      <c r="BZ271" s="612" t="e">
        <f>VLOOKUP(B271,'Nangia &amp; Co LLP'!$D$2:$H$2,5,0)</f>
        <v>#N/A</v>
      </c>
      <c r="CA271" s="612" t="e">
        <f>VLOOKUP(B271,'FIS Solutions India Pvt Ltd'!$D$2:$H$2,5,0)</f>
        <v>#N/A</v>
      </c>
      <c r="CB271" s="612" t="e">
        <f>VLOOKUP(B271,'Delta Technology &amp; Management '!$D$2:$H$16,5,0)</f>
        <v>#N/A</v>
      </c>
      <c r="CC271" s="612" t="e">
        <f>VLOOKUP(B271,'Espoir Networks'!$D$3:$H$11,5,0)</f>
        <v>#N/A</v>
      </c>
      <c r="CD271" s="612" t="e">
        <f>VLOOKUP(B271,'Servosys Solution'!$D$3:$H$5,5,0)</f>
        <v>#N/A</v>
      </c>
      <c r="CE271" s="612" t="e">
        <f>VLOOKUP(B271,'Ribbon Communications'!$D$3:$H$4,5,0)</f>
        <v>#N/A</v>
      </c>
      <c r="CF271" s="612">
        <f t="shared" si="13"/>
        <v>1</v>
      </c>
      <c r="CG271" s="129" t="s">
        <v>7255</v>
      </c>
      <c r="CH271" s="129">
        <v>376505962285</v>
      </c>
      <c r="CI271" s="129" t="s">
        <v>7256</v>
      </c>
      <c r="CJ271" s="129" t="s">
        <v>11743</v>
      </c>
      <c r="CK271" s="132">
        <v>42917</v>
      </c>
      <c r="CL271" s="129">
        <v>2021</v>
      </c>
      <c r="CM271" s="128" t="s">
        <v>7257</v>
      </c>
      <c r="CN271" s="129">
        <v>480</v>
      </c>
      <c r="CO271" s="133">
        <v>96</v>
      </c>
      <c r="CP271" s="129">
        <v>2015</v>
      </c>
      <c r="CQ271" s="129" t="s">
        <v>79</v>
      </c>
      <c r="CR271" s="128" t="s">
        <v>7258</v>
      </c>
      <c r="CS271" s="129">
        <v>541</v>
      </c>
      <c r="CT271" s="133">
        <v>83.23</v>
      </c>
      <c r="CU271" s="129">
        <v>2017</v>
      </c>
      <c r="CV271" s="129" t="s">
        <v>79</v>
      </c>
      <c r="CW271" s="131" t="s">
        <v>81</v>
      </c>
      <c r="CX271" s="131" t="s">
        <v>81</v>
      </c>
      <c r="CY271" s="129" t="s">
        <v>81</v>
      </c>
      <c r="CZ271" s="129" t="s">
        <v>81</v>
      </c>
      <c r="DA271" s="129" t="s">
        <v>81</v>
      </c>
      <c r="DB271" s="129" t="s">
        <v>81</v>
      </c>
      <c r="DC271" s="129" t="s">
        <v>81</v>
      </c>
      <c r="DD271" s="129" t="s">
        <v>81</v>
      </c>
      <c r="DE271" s="129" t="s">
        <v>81</v>
      </c>
      <c r="DF271" s="129">
        <v>0</v>
      </c>
      <c r="DG271" s="129">
        <v>9.33</v>
      </c>
      <c r="DH271" s="129">
        <v>9.0399999999999991</v>
      </c>
      <c r="DI271" s="129">
        <v>9.85</v>
      </c>
      <c r="DJ271" s="129">
        <v>9.7200000000000006</v>
      </c>
      <c r="DK271" s="129">
        <v>9.85</v>
      </c>
      <c r="DL271" s="140">
        <v>9.8800000000000008</v>
      </c>
      <c r="DM271" s="420">
        <f t="shared" si="15"/>
        <v>57.67</v>
      </c>
      <c r="DN271" s="140">
        <v>9.61</v>
      </c>
      <c r="DO271" s="410">
        <v>83.11</v>
      </c>
      <c r="DP271" s="131" t="s">
        <v>138</v>
      </c>
      <c r="DQ271" s="418">
        <v>0</v>
      </c>
      <c r="DR271" s="417">
        <v>0</v>
      </c>
      <c r="DS271" s="129" t="s">
        <v>83</v>
      </c>
      <c r="DT271" s="129" t="s">
        <v>83</v>
      </c>
      <c r="DU271" s="129" t="s">
        <v>83</v>
      </c>
      <c r="DV271" s="129" t="s">
        <v>83</v>
      </c>
      <c r="DW271" s="131" t="s">
        <v>83</v>
      </c>
      <c r="DX271" s="131" t="s">
        <v>84</v>
      </c>
      <c r="DY271" s="131" t="s">
        <v>81</v>
      </c>
      <c r="DZ271" s="131" t="s">
        <v>7259</v>
      </c>
      <c r="EA271" s="131" t="s">
        <v>1930</v>
      </c>
      <c r="EB271" s="131" t="s">
        <v>7260</v>
      </c>
      <c r="EC271" s="131" t="s">
        <v>379</v>
      </c>
      <c r="ED271" s="131" t="s">
        <v>89</v>
      </c>
      <c r="EE271" s="131" t="s">
        <v>7261</v>
      </c>
      <c r="EF271" s="131" t="s">
        <v>7262</v>
      </c>
      <c r="EG271" s="131" t="s">
        <v>7263</v>
      </c>
      <c r="EH271" s="131" t="s">
        <v>81</v>
      </c>
      <c r="EI271" s="131" t="s">
        <v>7264</v>
      </c>
      <c r="EJ271" s="135" t="s">
        <v>7265</v>
      </c>
      <c r="EK271" s="135" t="s">
        <v>7266</v>
      </c>
      <c r="EL271" s="135" t="s">
        <v>7267</v>
      </c>
      <c r="EM271" s="135" t="s">
        <v>7268</v>
      </c>
      <c r="EN271" s="131" t="s">
        <v>81</v>
      </c>
    </row>
    <row r="272" spans="1:144" ht="18" thickTop="1" thickBot="1">
      <c r="A272" s="575">
        <f t="shared" si="14"/>
        <v>271</v>
      </c>
      <c r="B272" s="572" t="s">
        <v>7310</v>
      </c>
      <c r="C272" s="600" t="s">
        <v>11816</v>
      </c>
      <c r="D272" s="570" t="s">
        <v>13208</v>
      </c>
      <c r="E272" s="568" t="str">
        <f t="shared" si="12"/>
        <v>Not Placed</v>
      </c>
      <c r="F272" s="570" t="s">
        <v>12495</v>
      </c>
      <c r="G272" s="570" t="s">
        <v>13330</v>
      </c>
      <c r="H272" s="131" t="str">
        <f>VLOOKUP(B272,ETRX2!C:E,3,0)</f>
        <v>Diploma  + Direct Second Year Engineering without live KT</v>
      </c>
      <c r="I272" s="610">
        <v>36471</v>
      </c>
      <c r="J272" s="572">
        <v>21</v>
      </c>
      <c r="K272" s="611" t="s">
        <v>7312</v>
      </c>
      <c r="L272" s="611" t="s">
        <v>73</v>
      </c>
      <c r="M272" s="611" t="s">
        <v>7313</v>
      </c>
      <c r="N272" s="612" t="s">
        <v>7309</v>
      </c>
      <c r="O272" s="612">
        <v>9167174458</v>
      </c>
      <c r="P272" s="612">
        <v>9167174458</v>
      </c>
      <c r="Q272" s="612" t="e">
        <f>VLOOKUP(B272,'TCS CON'!$D$1:$H$98,5,0)</f>
        <v>#N/A</v>
      </c>
      <c r="R272" s="612" t="e">
        <f>VLOOKUP(B272,LTI!$C$1:$H$46,6,0)</f>
        <v>#N/A</v>
      </c>
      <c r="S272" s="612" t="e">
        <f>VLOOKUP(B272,JARO!$E$2:$I$11,5,0)</f>
        <v>#N/A</v>
      </c>
      <c r="T272" s="612" t="e">
        <f>VLOOKUP(B272,Capgemini!$D$3:$H$78,5,0)</f>
        <v>#N/A</v>
      </c>
      <c r="U272" s="612" t="e">
        <f>VLOOKUP(B272,Carwale!$D$1:$H$4,5,0)</f>
        <v>#N/A</v>
      </c>
      <c r="V272" s="612" t="e">
        <f>VLOOKUP(B272,'Interactive Brokers'!E:I,5,0)</f>
        <v>#N/A</v>
      </c>
      <c r="W272" s="612" t="e">
        <f>VLOOKUP(B272,'REL Jio'!E:I,5,0)</f>
        <v>#N/A</v>
      </c>
      <c r="X272" s="612" t="e">
        <f>VLOOKUP(B272,'Sciative Sol'!E:I,5,0)</f>
        <v>#N/A</v>
      </c>
      <c r="Y272" s="612" t="e">
        <f>VLOOKUP(B272,'Hexaware Tech'!E:I,5,0)</f>
        <v>#N/A</v>
      </c>
      <c r="Z272" s="612" t="e">
        <f>VLOOKUP(B272,Axis!D:H,5,0)</f>
        <v>#N/A</v>
      </c>
      <c r="AA272" s="612" t="e">
        <f>VLOOKUP(B272,Ugam!$D$3:$H$26,5,0)</f>
        <v>#N/A</v>
      </c>
      <c r="AB272" s="612" t="e">
        <f>VLOOKUP(B272,Zeus!F:J,5,0)</f>
        <v>#N/A</v>
      </c>
      <c r="AC272" s="612" t="e">
        <f>VLOOKUP(B272,Montran!F:J,5,0)</f>
        <v>#N/A</v>
      </c>
      <c r="AD272" s="612" t="e">
        <f>VLOOKUP(B272,Endurance!H55:L55,5,0)</f>
        <v>#N/A</v>
      </c>
      <c r="AE272" s="612" t="e">
        <f>VLOOKUP(B272,'Swabhav Techlabs'!$F$1:$J$2,5,0)</f>
        <v>#N/A</v>
      </c>
      <c r="AF272" s="612" t="e">
        <f>VLOOKUP(B272,'Quality Kiosk'!$F$1:$J$18,5,0)</f>
        <v>#N/A</v>
      </c>
      <c r="AG272" s="612" t="e">
        <f>VLOOKUP(B272,'Lemon VB'!$F$1:$J$2,5,0)</f>
        <v>#N/A</v>
      </c>
      <c r="AH272" s="612" t="e">
        <f>VLOOKUP(B272,Gocomet!$E$1:$I$3,5,0)</f>
        <v>#N/A</v>
      </c>
      <c r="AI272" s="612" t="e">
        <f>VLOOKUP(B272,'Ingram Micro'!$E$1:$I$8,5,0)</f>
        <v>#N/A</v>
      </c>
      <c r="AJ272" s="612" t="e">
        <f>VLOOKUP(B272,'DePronto Infotech'!$E$1:$I$2,5,0)</f>
        <v>#N/A</v>
      </c>
      <c r="AK272" s="612" t="e">
        <f>VLOOKUP(B272,'Reliance Retail'!$E$1:$I$4,5,0)</f>
        <v>#N/A</v>
      </c>
      <c r="AL272" s="612" t="e">
        <f>VLOOKUP(B272,'Bright Champs'!$D$1:$H$13,5,0)</f>
        <v>#N/A</v>
      </c>
      <c r="AM272" s="612" t="e">
        <f>VLOOKUP(B272,Neosoft!$E$1:$I$12,5,0)</f>
        <v>#N/A</v>
      </c>
      <c r="AN272" s="612" t="e">
        <f>VLOOKUP(B272,Infosys!$E$1:$I$3,5,0)</f>
        <v>#N/A</v>
      </c>
      <c r="AO272" s="612" t="e">
        <f>VLOOKUP(B272,Cerelabs!$E$1:$I$5,5,0)</f>
        <v>#N/A</v>
      </c>
      <c r="AP272" s="612" t="e">
        <f>VLOOKUP(B272,'Neebal Technologies'!$D$1:$H$2,5,0)</f>
        <v>#N/A</v>
      </c>
      <c r="AQ272" s="612" t="e">
        <f>VLOOKUP(B272,'Vertiv Energy'!$D$1:$H$2,5,0)</f>
        <v>#N/A</v>
      </c>
      <c r="AR272" s="612" t="e">
        <f>VLOOKUP(B272,'Acidaes Solutions (CRMNEXT)'!$D$1:$H$3,5,0)</f>
        <v>#N/A</v>
      </c>
      <c r="AS272" s="612" t="e">
        <f>VLOOKUP(B272,Growisto!$D$1:$H$2,5,0)</f>
        <v>#N/A</v>
      </c>
      <c r="AT272" s="612" t="e">
        <f>VLOOKUP(B272,'9.9 Mediaworx - Digit'!$D$1:$H$2,5,0)</f>
        <v>#N/A</v>
      </c>
      <c r="AU272" s="612" t="e">
        <f>VLOOKUP(B272,'Vistaar systems Pvt Ltd'!$D$2:$H$3,5,0)</f>
        <v>#N/A</v>
      </c>
      <c r="AV272" s="612" t="e">
        <f>VLOOKUP(B272,'Course 5i'!$D$2:$H$11,5,0)</f>
        <v>#N/A</v>
      </c>
      <c r="AW272" s="612" t="e">
        <f>VLOOKUP(B272,'Radiant Appliances &amp; Electronic'!$D$1:$H$13,5,0)</f>
        <v>#N/A</v>
      </c>
      <c r="AX272" s="612" t="e">
        <f>VLOOKUP(B272,'Atos Global'!$D$3:$H$27,5,0)</f>
        <v>#N/A</v>
      </c>
      <c r="AY272" s="612" t="e">
        <f>VLOOKUP(B272,'Saama Technologies'!$D$1:$H$2,5,0)</f>
        <v>#N/A</v>
      </c>
      <c r="AZ272" s="612" t="e">
        <f>VLOOKUP(B272,'Multiplier Solutions'!$D$1:$H$2,5,0)</f>
        <v>#N/A</v>
      </c>
      <c r="BA272" s="612" t="e">
        <f>VLOOKUP(B272,GEP!$D$2:$H$5,5,0)</f>
        <v>#N/A</v>
      </c>
      <c r="BB272" s="612" t="e">
        <f>VLOOKUP(B272,Accenture!$D$1:$H$6,5,0)</f>
        <v>#N/A</v>
      </c>
      <c r="BC272" s="612" t="e">
        <f>VLOOKUP(B272,'Endurance International Group'!$D$1:$H$2,5,0)</f>
        <v>#N/A</v>
      </c>
      <c r="BD272" s="612" t="e">
        <f>VLOOKUP(B272,Newgen!$D$1:$H$2,5,0)</f>
        <v>#N/A</v>
      </c>
      <c r="BE272" s="612" t="e">
        <f>VLOOKUP(B272,'3D Incredible'!D272:H272,5,0)</f>
        <v>#N/A</v>
      </c>
      <c r="BF272" s="612" t="e">
        <f>VLOOKUP(B272,'Raja Software Labs'!$D$2:$H$2,5,0)</f>
        <v>#N/A</v>
      </c>
      <c r="BG272" s="612" t="e">
        <f>VLOOKUP(B272,Wipro!$D$1:$H$2,5,0)</f>
        <v>#N/A</v>
      </c>
      <c r="BH272" s="612" t="e">
        <f>VLOOKUP(B272,'Perch Technologies'!$D$2:$H$2,5,0)</f>
        <v>#N/A</v>
      </c>
      <c r="BI272" s="612" t="e">
        <f>VLOOKUP(B272,'Morning Star'!$D$1:$H$6,5,0)</f>
        <v>#N/A</v>
      </c>
      <c r="BJ272" s="612" t="e">
        <f>VLOOKUP(B272,Flexiloans!$D$1:$H$2,5,0)</f>
        <v>#N/A</v>
      </c>
      <c r="BK272" s="612" t="e">
        <f>VLOOKUP(B272,'Thirdware Solutions'!$D$1:$H$2,5,0)</f>
        <v>#N/A</v>
      </c>
      <c r="BL272" s="612" t="e">
        <f>VLOOKUP(B272,Tescom!$D$1:$H$8,5,0)</f>
        <v>#N/A</v>
      </c>
      <c r="BM272" s="612" t="e">
        <f>VLOOKUP(B272,'Cogno AI'!$D$1:$H$2,5,0)</f>
        <v>#N/A</v>
      </c>
      <c r="BN272" s="612" t="e">
        <f>VLOOKUP(B272,'ABM Knowledgeware'!$D$1:$H$2,5,0)</f>
        <v>#N/A</v>
      </c>
      <c r="BO272" s="612" t="e">
        <f>VLOOKUP(B272,'Concerto Software'!$D$1:$H$3,5,0)</f>
        <v>#N/A</v>
      </c>
      <c r="BP272" s="612" t="e">
        <f>VLOOKUP(B272,'My Captain'!$D$1:$H$4,5,0)</f>
        <v>#N/A</v>
      </c>
      <c r="BQ272" s="612" t="e">
        <f>VLOOKUP(B272,'Finoux Solutions'!$D$2:$H$4,5,0)</f>
        <v>#N/A</v>
      </c>
      <c r="BR272" s="612" t="e">
        <f>VLOOKUP(B272,'MITR Learning'!$D$1:$H$2,5,0)</f>
        <v>#N/A</v>
      </c>
      <c r="BS272" s="612" t="e">
        <f>VLOOKUP(B272,Nucsoft!$D$2:$H$6,5,0)</f>
        <v>#N/A</v>
      </c>
      <c r="BT272" s="612" t="e">
        <f>VLOOKUP(B272,'Paras Cadd'!$D$1:$H$2,5,0)</f>
        <v>#N/A</v>
      </c>
      <c r="BU272" s="612" t="e">
        <f>VLOOKUP(B272,'ICICI Securities'!$D$1:$H$2,5,0)</f>
        <v>#N/A</v>
      </c>
      <c r="BV272" s="612" t="e">
        <f>VLOOKUP(B272,'Citius Tech'!$D$2:$H$5,5,0)</f>
        <v>#N/A</v>
      </c>
      <c r="BW272" s="612" t="e">
        <f>VLOOKUP(B272,'Buzzy Brains'!$D$2:$H$2,5,0)</f>
        <v>#N/A</v>
      </c>
      <c r="BX272" s="612" t="e">
        <f>VLOOKUP(B272,'Decimal Point'!$D$2:$H$2,5,0)</f>
        <v>#N/A</v>
      </c>
      <c r="BY272" s="612" t="e">
        <f>VLOOKUP(B272,'Sankey Business Solutions'!$D$2:$H$3,5,0)</f>
        <v>#N/A</v>
      </c>
      <c r="BZ272" s="612" t="e">
        <f>VLOOKUP(B272,'Nangia &amp; Co LLP'!$D$2:$H$2,5,0)</f>
        <v>#N/A</v>
      </c>
      <c r="CA272" s="612" t="e">
        <f>VLOOKUP(B272,'FIS Solutions India Pvt Ltd'!$D$2:$H$2,5,0)</f>
        <v>#N/A</v>
      </c>
      <c r="CB272" s="612" t="e">
        <f>VLOOKUP(B272,'Delta Technology &amp; Management '!$D$2:$H$16,5,0)</f>
        <v>#N/A</v>
      </c>
      <c r="CC272" s="612" t="e">
        <f>VLOOKUP(B272,'Espoir Networks'!$D$3:$H$11,5,0)</f>
        <v>#N/A</v>
      </c>
      <c r="CD272" s="612" t="e">
        <f>VLOOKUP(B272,'Servosys Solution'!$D$3:$H$5,5,0)</f>
        <v>#N/A</v>
      </c>
      <c r="CE272" s="612" t="e">
        <f>VLOOKUP(B272,'Ribbon Communications'!$D$3:$H$4,5,0)</f>
        <v>#N/A</v>
      </c>
      <c r="CF272" s="612">
        <f t="shared" si="13"/>
        <v>0</v>
      </c>
      <c r="CG272" s="129" t="s">
        <v>7314</v>
      </c>
      <c r="CH272" s="129">
        <v>835091120283</v>
      </c>
      <c r="CI272" s="129" t="s">
        <v>81</v>
      </c>
      <c r="CJ272" s="129" t="s">
        <v>11744</v>
      </c>
      <c r="CK272" s="132">
        <v>43282</v>
      </c>
      <c r="CL272" s="129">
        <v>2021</v>
      </c>
      <c r="CM272" s="128" t="s">
        <v>11996</v>
      </c>
      <c r="CN272" s="129">
        <v>427</v>
      </c>
      <c r="CO272" s="133">
        <v>85.4</v>
      </c>
      <c r="CP272" s="129">
        <v>2015</v>
      </c>
      <c r="CQ272" s="129" t="s">
        <v>79</v>
      </c>
      <c r="CR272" s="128" t="s">
        <v>295</v>
      </c>
      <c r="CS272" s="129" t="s">
        <v>81</v>
      </c>
      <c r="CT272" s="133" t="s">
        <v>81</v>
      </c>
      <c r="CU272" s="129" t="s">
        <v>295</v>
      </c>
      <c r="CV272" s="129" t="s">
        <v>81</v>
      </c>
      <c r="CW272" s="131" t="s">
        <v>2278</v>
      </c>
      <c r="CX272" s="131" t="s">
        <v>243</v>
      </c>
      <c r="CY272" s="129">
        <v>989</v>
      </c>
      <c r="CZ272" s="129">
        <v>79.12</v>
      </c>
      <c r="DA272" s="129">
        <v>2018</v>
      </c>
      <c r="DB272" s="129" t="s">
        <v>112</v>
      </c>
      <c r="DC272" s="129" t="s">
        <v>113</v>
      </c>
      <c r="DD272" s="129">
        <v>989</v>
      </c>
      <c r="DE272" s="129">
        <v>79.12</v>
      </c>
      <c r="DF272" s="129">
        <v>3</v>
      </c>
      <c r="DG272" s="129" t="s">
        <v>81</v>
      </c>
      <c r="DH272" s="129" t="s">
        <v>81</v>
      </c>
      <c r="DI272" s="129">
        <v>6.65</v>
      </c>
      <c r="DJ272" s="129">
        <v>6.41</v>
      </c>
      <c r="DK272" s="129">
        <v>5.85</v>
      </c>
      <c r="DL272" s="140">
        <v>7.5</v>
      </c>
      <c r="DM272" s="420">
        <f t="shared" si="15"/>
        <v>26.41</v>
      </c>
      <c r="DN272" s="140">
        <v>6.8</v>
      </c>
      <c r="DO272" s="410">
        <v>59.3</v>
      </c>
      <c r="DP272" s="131" t="s">
        <v>114</v>
      </c>
      <c r="DQ272" s="418">
        <v>0</v>
      </c>
      <c r="DR272" s="417">
        <v>0</v>
      </c>
      <c r="DS272" s="129" t="s">
        <v>83</v>
      </c>
      <c r="DT272" s="129" t="s">
        <v>83</v>
      </c>
      <c r="DU272" s="129" t="s">
        <v>83</v>
      </c>
      <c r="DV272" s="129" t="s">
        <v>83</v>
      </c>
      <c r="DW272" s="131" t="s">
        <v>83</v>
      </c>
      <c r="DX272" s="131" t="s">
        <v>84</v>
      </c>
      <c r="DY272" s="131" t="s">
        <v>81</v>
      </c>
      <c r="DZ272" s="131" t="s">
        <v>7316</v>
      </c>
      <c r="EA272" s="131" t="s">
        <v>232</v>
      </c>
      <c r="EB272" s="131" t="s">
        <v>7317</v>
      </c>
      <c r="EC272" s="131" t="s">
        <v>88</v>
      </c>
      <c r="ED272" s="131" t="s">
        <v>89</v>
      </c>
      <c r="EE272" s="131" t="s">
        <v>7318</v>
      </c>
      <c r="EF272" s="131" t="s">
        <v>7319</v>
      </c>
      <c r="EG272" s="131" t="s">
        <v>7320</v>
      </c>
      <c r="EH272" s="131" t="s">
        <v>538</v>
      </c>
      <c r="EI272" s="131" t="s">
        <v>7321</v>
      </c>
      <c r="EJ272" s="135" t="s">
        <v>7322</v>
      </c>
      <c r="EK272" s="135" t="s">
        <v>7323</v>
      </c>
      <c r="EL272" s="135" t="s">
        <v>7324</v>
      </c>
      <c r="EM272" s="135" t="s">
        <v>7325</v>
      </c>
      <c r="EN272" s="131" t="s">
        <v>81</v>
      </c>
    </row>
    <row r="273" spans="1:145" ht="18" thickTop="1" thickBot="1">
      <c r="A273" s="575">
        <f t="shared" si="14"/>
        <v>272</v>
      </c>
      <c r="B273" s="572" t="s">
        <v>7439</v>
      </c>
      <c r="C273" s="600" t="s">
        <v>7440</v>
      </c>
      <c r="D273" s="570" t="s">
        <v>13208</v>
      </c>
      <c r="E273" s="568" t="str">
        <f t="shared" si="12"/>
        <v>Placed</v>
      </c>
      <c r="F273" s="570" t="s">
        <v>12495</v>
      </c>
      <c r="G273" s="570" t="s">
        <v>13330</v>
      </c>
      <c r="H273" s="131" t="str">
        <f>VLOOKUP(B273,ETRX2!C:E,3,0)</f>
        <v>12th + Engineering without live KT</v>
      </c>
      <c r="I273" s="610">
        <v>36474</v>
      </c>
      <c r="J273" s="572">
        <v>20</v>
      </c>
      <c r="K273" s="611" t="s">
        <v>7441</v>
      </c>
      <c r="L273" s="611" t="s">
        <v>73</v>
      </c>
      <c r="M273" s="611" t="s">
        <v>7442</v>
      </c>
      <c r="N273" s="612" t="s">
        <v>7438</v>
      </c>
      <c r="O273" s="612">
        <v>8108274223</v>
      </c>
      <c r="P273" s="612">
        <v>8108274223</v>
      </c>
      <c r="Q273" s="612">
        <f>VLOOKUP(B273,'TCS CON'!$D$1:$H$98,5,0)</f>
        <v>336000</v>
      </c>
      <c r="R273" s="612" t="e">
        <f>VLOOKUP(B273,LTI!$C$1:$H$46,6,0)</f>
        <v>#N/A</v>
      </c>
      <c r="S273" s="612" t="e">
        <f>VLOOKUP(B273,JARO!$E$2:$I$11,5,0)</f>
        <v>#N/A</v>
      </c>
      <c r="T273" s="612" t="e">
        <f>VLOOKUP(B273,Capgemini!$D$3:$H$78,5,0)</f>
        <v>#N/A</v>
      </c>
      <c r="U273" s="612" t="e">
        <f>VLOOKUP(B273,Carwale!$D$1:$H$4,5,0)</f>
        <v>#N/A</v>
      </c>
      <c r="V273" s="612" t="e">
        <f>VLOOKUP(B273,'Interactive Brokers'!E:I,5,0)</f>
        <v>#N/A</v>
      </c>
      <c r="W273" s="612" t="e">
        <f>VLOOKUP(B273,'REL Jio'!E:I,5,0)</f>
        <v>#N/A</v>
      </c>
      <c r="X273" s="612" t="e">
        <f>VLOOKUP(B273,'Sciative Sol'!E:I,5,0)</f>
        <v>#N/A</v>
      </c>
      <c r="Y273" s="612" t="e">
        <f>VLOOKUP(B273,'Hexaware Tech'!E:I,5,0)</f>
        <v>#N/A</v>
      </c>
      <c r="Z273" s="612" t="e">
        <f>VLOOKUP(B273,Axis!D:H,5,0)</f>
        <v>#N/A</v>
      </c>
      <c r="AA273" s="612" t="e">
        <f>VLOOKUP(B273,Ugam!$D$3:$H$26,5,0)</f>
        <v>#N/A</v>
      </c>
      <c r="AB273" s="612" t="e">
        <f>VLOOKUP(B273,Zeus!F:J,5,0)</f>
        <v>#N/A</v>
      </c>
      <c r="AC273" s="612" t="e">
        <f>VLOOKUP(B273,Montran!F:J,5,0)</f>
        <v>#N/A</v>
      </c>
      <c r="AD273" s="612" t="e">
        <f>VLOOKUP(B273,Endurance!H56:L56,5,0)</f>
        <v>#N/A</v>
      </c>
      <c r="AE273" s="612" t="e">
        <f>VLOOKUP(B273,'Swabhav Techlabs'!$F$1:$J$2,5,0)</f>
        <v>#N/A</v>
      </c>
      <c r="AF273" s="612" t="e">
        <f>VLOOKUP(B273,'Quality Kiosk'!$F$1:$J$18,5,0)</f>
        <v>#N/A</v>
      </c>
      <c r="AG273" s="612" t="e">
        <f>VLOOKUP(B273,'Lemon VB'!$F$1:$J$2,5,0)</f>
        <v>#N/A</v>
      </c>
      <c r="AH273" s="612" t="e">
        <f>VLOOKUP(B273,Gocomet!$E$1:$I$3,5,0)</f>
        <v>#N/A</v>
      </c>
      <c r="AI273" s="612" t="e">
        <f>VLOOKUP(B273,'Ingram Micro'!$E$1:$I$8,5,0)</f>
        <v>#N/A</v>
      </c>
      <c r="AJ273" s="612" t="e">
        <f>VLOOKUP(B273,'DePronto Infotech'!$E$1:$I$2,5,0)</f>
        <v>#N/A</v>
      </c>
      <c r="AK273" s="612" t="e">
        <f>VLOOKUP(B273,'Reliance Retail'!$E$1:$I$4,5,0)</f>
        <v>#N/A</v>
      </c>
      <c r="AL273" s="612" t="e">
        <f>VLOOKUP(B273,'Bright Champs'!$D$1:$H$13,5,0)</f>
        <v>#N/A</v>
      </c>
      <c r="AM273" s="612" t="e">
        <f>VLOOKUP(B273,Neosoft!$E$1:$I$12,5,0)</f>
        <v>#N/A</v>
      </c>
      <c r="AN273" s="612" t="e">
        <f>VLOOKUP(B273,Infosys!$E$1:$I$3,5,0)</f>
        <v>#N/A</v>
      </c>
      <c r="AO273" s="612" t="e">
        <f>VLOOKUP(B273,Cerelabs!$E$1:$I$5,5,0)</f>
        <v>#N/A</v>
      </c>
      <c r="AP273" s="612" t="e">
        <f>VLOOKUP(B273,'Neebal Technologies'!$D$1:$H$2,5,0)</f>
        <v>#N/A</v>
      </c>
      <c r="AQ273" s="612" t="e">
        <f>VLOOKUP(B273,'Vertiv Energy'!$D$1:$H$2,5,0)</f>
        <v>#N/A</v>
      </c>
      <c r="AR273" s="612" t="e">
        <f>VLOOKUP(B273,'Acidaes Solutions (CRMNEXT)'!$D$1:$H$3,5,0)</f>
        <v>#N/A</v>
      </c>
      <c r="AS273" s="612" t="e">
        <f>VLOOKUP(B273,Growisto!$D$1:$H$2,5,0)</f>
        <v>#N/A</v>
      </c>
      <c r="AT273" s="612" t="e">
        <f>VLOOKUP(B273,'9.9 Mediaworx - Digit'!$D$1:$H$2,5,0)</f>
        <v>#N/A</v>
      </c>
      <c r="AU273" s="612" t="e">
        <f>VLOOKUP(B273,'Vistaar systems Pvt Ltd'!$D$2:$H$3,5,0)</f>
        <v>#N/A</v>
      </c>
      <c r="AV273" s="612" t="e">
        <f>VLOOKUP(B273,'Course 5i'!$D$2:$H$11,5,0)</f>
        <v>#N/A</v>
      </c>
      <c r="AW273" s="612" t="e">
        <f>VLOOKUP(B273,'Radiant Appliances &amp; Electronic'!$D$1:$H$13,5,0)</f>
        <v>#N/A</v>
      </c>
      <c r="AX273" s="612" t="e">
        <f>VLOOKUP(B273,'Atos Global'!$D$3:$H$27,5,0)</f>
        <v>#N/A</v>
      </c>
      <c r="AY273" s="612" t="e">
        <f>VLOOKUP(B273,'Saama Technologies'!$D$1:$H$2,5,0)</f>
        <v>#N/A</v>
      </c>
      <c r="AZ273" s="612" t="e">
        <f>VLOOKUP(B273,'Multiplier Solutions'!$D$1:$H$2,5,0)</f>
        <v>#N/A</v>
      </c>
      <c r="BA273" s="612" t="e">
        <f>VLOOKUP(B273,GEP!$D$2:$H$5,5,0)</f>
        <v>#N/A</v>
      </c>
      <c r="BB273" s="612" t="e">
        <f>VLOOKUP(B273,Accenture!$D$1:$H$6,5,0)</f>
        <v>#N/A</v>
      </c>
      <c r="BC273" s="612" t="e">
        <f>VLOOKUP(B273,'Endurance International Group'!$D$1:$H$2,5,0)</f>
        <v>#N/A</v>
      </c>
      <c r="BD273" s="612" t="e">
        <f>VLOOKUP(B273,Newgen!$D$1:$H$2,5,0)</f>
        <v>#N/A</v>
      </c>
      <c r="BE273" s="612" t="e">
        <f>VLOOKUP(B273,'3D Incredible'!D273:H273,5,0)</f>
        <v>#N/A</v>
      </c>
      <c r="BF273" s="612" t="e">
        <f>VLOOKUP(B273,'Raja Software Labs'!$D$2:$H$2,5,0)</f>
        <v>#N/A</v>
      </c>
      <c r="BG273" s="612" t="e">
        <f>VLOOKUP(B273,Wipro!$D$1:$H$2,5,0)</f>
        <v>#N/A</v>
      </c>
      <c r="BH273" s="612" t="e">
        <f>VLOOKUP(B273,'Perch Technologies'!$D$2:$H$2,5,0)</f>
        <v>#N/A</v>
      </c>
      <c r="BI273" s="612" t="e">
        <f>VLOOKUP(B273,'Morning Star'!$D$1:$H$6,5,0)</f>
        <v>#N/A</v>
      </c>
      <c r="BJ273" s="612" t="e">
        <f>VLOOKUP(B273,Flexiloans!$D$1:$H$2,5,0)</f>
        <v>#N/A</v>
      </c>
      <c r="BK273" s="612" t="e">
        <f>VLOOKUP(B273,'Thirdware Solutions'!$D$1:$H$2,5,0)</f>
        <v>#N/A</v>
      </c>
      <c r="BL273" s="612" t="e">
        <f>VLOOKUP(B273,Tescom!$D$1:$H$8,5,0)</f>
        <v>#N/A</v>
      </c>
      <c r="BM273" s="612" t="e">
        <f>VLOOKUP(B273,'Cogno AI'!$D$1:$H$2,5,0)</f>
        <v>#N/A</v>
      </c>
      <c r="BN273" s="612" t="e">
        <f>VLOOKUP(B273,'ABM Knowledgeware'!$D$1:$H$2,5,0)</f>
        <v>#N/A</v>
      </c>
      <c r="BO273" s="612" t="e">
        <f>VLOOKUP(B273,'Concerto Software'!$D$1:$H$3,5,0)</f>
        <v>#N/A</v>
      </c>
      <c r="BP273" s="612" t="e">
        <f>VLOOKUP(B273,'My Captain'!$D$1:$H$4,5,0)</f>
        <v>#N/A</v>
      </c>
      <c r="BQ273" s="612" t="e">
        <f>VLOOKUP(B273,'Finoux Solutions'!$D$2:$H$4,5,0)</f>
        <v>#N/A</v>
      </c>
      <c r="BR273" s="612" t="e">
        <f>VLOOKUP(B273,'MITR Learning'!$D$1:$H$2,5,0)</f>
        <v>#N/A</v>
      </c>
      <c r="BS273" s="612" t="e">
        <f>VLOOKUP(B273,Nucsoft!$D$2:$H$6,5,0)</f>
        <v>#N/A</v>
      </c>
      <c r="BT273" s="612" t="e">
        <f>VLOOKUP(B273,'Paras Cadd'!$D$1:$H$2,5,0)</f>
        <v>#N/A</v>
      </c>
      <c r="BU273" s="612" t="e">
        <f>VLOOKUP(B273,'ICICI Securities'!$D$1:$H$2,5,0)</f>
        <v>#N/A</v>
      </c>
      <c r="BV273" s="612" t="e">
        <f>VLOOKUP(B273,'Citius Tech'!$D$2:$H$5,5,0)</f>
        <v>#N/A</v>
      </c>
      <c r="BW273" s="612" t="e">
        <f>VLOOKUP(B273,'Buzzy Brains'!$D$2:$H$2,5,0)</f>
        <v>#N/A</v>
      </c>
      <c r="BX273" s="612" t="e">
        <f>VLOOKUP(B273,'Decimal Point'!$D$2:$H$2,5,0)</f>
        <v>#N/A</v>
      </c>
      <c r="BY273" s="612" t="e">
        <f>VLOOKUP(B273,'Sankey Business Solutions'!$D$2:$H$3,5,0)</f>
        <v>#N/A</v>
      </c>
      <c r="BZ273" s="612" t="e">
        <f>VLOOKUP(B273,'Nangia &amp; Co LLP'!$D$2:$H$2,5,0)</f>
        <v>#N/A</v>
      </c>
      <c r="CA273" s="612" t="e">
        <f>VLOOKUP(B273,'FIS Solutions India Pvt Ltd'!$D$2:$H$2,5,0)</f>
        <v>#N/A</v>
      </c>
      <c r="CB273" s="612" t="e">
        <f>VLOOKUP(B273,'Delta Technology &amp; Management '!$D$2:$H$16,5,0)</f>
        <v>#N/A</v>
      </c>
      <c r="CC273" s="612" t="e">
        <f>VLOOKUP(B273,'Espoir Networks'!$D$3:$H$11,5,0)</f>
        <v>#N/A</v>
      </c>
      <c r="CD273" s="612" t="e">
        <f>VLOOKUP(B273,'Servosys Solution'!$D$3:$H$5,5,0)</f>
        <v>#N/A</v>
      </c>
      <c r="CE273" s="612" t="e">
        <f>VLOOKUP(B273,'Ribbon Communications'!$D$3:$H$4,5,0)</f>
        <v>#N/A</v>
      </c>
      <c r="CF273" s="612">
        <f t="shared" si="13"/>
        <v>1</v>
      </c>
      <c r="CG273" s="129" t="s">
        <v>7443</v>
      </c>
      <c r="CH273" s="129">
        <v>462923222981</v>
      </c>
      <c r="CI273" s="129" t="s">
        <v>134</v>
      </c>
      <c r="CJ273" s="129" t="s">
        <v>11743</v>
      </c>
      <c r="CK273" s="132">
        <v>42917</v>
      </c>
      <c r="CL273" s="129">
        <v>2021</v>
      </c>
      <c r="CM273" s="128" t="s">
        <v>5246</v>
      </c>
      <c r="CN273" s="129">
        <v>470</v>
      </c>
      <c r="CO273" s="133">
        <v>94</v>
      </c>
      <c r="CP273" s="129">
        <v>2015</v>
      </c>
      <c r="CQ273" s="129" t="s">
        <v>79</v>
      </c>
      <c r="CR273" s="128" t="s">
        <v>12189</v>
      </c>
      <c r="CS273" s="129">
        <v>583</v>
      </c>
      <c r="CT273" s="133">
        <v>89.69</v>
      </c>
      <c r="CU273" s="129">
        <v>2017</v>
      </c>
      <c r="CV273" s="129" t="s">
        <v>79</v>
      </c>
      <c r="CW273" s="131" t="s">
        <v>81</v>
      </c>
      <c r="CX273" s="131" t="s">
        <v>81</v>
      </c>
      <c r="CY273" s="129" t="s">
        <v>81</v>
      </c>
      <c r="CZ273" s="129" t="s">
        <v>81</v>
      </c>
      <c r="DA273" s="129" t="s">
        <v>81</v>
      </c>
      <c r="DB273" s="129" t="s">
        <v>81</v>
      </c>
      <c r="DC273" s="129" t="s">
        <v>81</v>
      </c>
      <c r="DD273" s="129" t="s">
        <v>81</v>
      </c>
      <c r="DE273" s="129" t="s">
        <v>81</v>
      </c>
      <c r="DF273" s="129">
        <v>0</v>
      </c>
      <c r="DG273" s="129">
        <v>7.13</v>
      </c>
      <c r="DH273" s="129">
        <v>8.52</v>
      </c>
      <c r="DI273" s="129">
        <v>9</v>
      </c>
      <c r="DJ273" s="129">
        <v>9.14</v>
      </c>
      <c r="DK273" s="129">
        <v>9</v>
      </c>
      <c r="DL273" s="140">
        <v>10</v>
      </c>
      <c r="DM273" s="420">
        <f t="shared" si="15"/>
        <v>52.79</v>
      </c>
      <c r="DN273" s="140">
        <v>8.7899999999999991</v>
      </c>
      <c r="DO273" s="410">
        <v>77.040000000000006</v>
      </c>
      <c r="DP273" s="131" t="s">
        <v>82</v>
      </c>
      <c r="DQ273" s="418">
        <v>0</v>
      </c>
      <c r="DR273" s="417">
        <v>0</v>
      </c>
      <c r="DS273" s="129" t="s">
        <v>83</v>
      </c>
      <c r="DT273" s="129" t="s">
        <v>83</v>
      </c>
      <c r="DU273" s="129" t="s">
        <v>83</v>
      </c>
      <c r="DV273" s="129" t="s">
        <v>83</v>
      </c>
      <c r="DW273" s="131" t="s">
        <v>83</v>
      </c>
      <c r="DX273" s="131" t="s">
        <v>84</v>
      </c>
      <c r="DY273" s="131" t="s">
        <v>81</v>
      </c>
      <c r="DZ273" s="131" t="s">
        <v>7445</v>
      </c>
      <c r="EA273" s="131" t="s">
        <v>7446</v>
      </c>
      <c r="EB273" s="131" t="s">
        <v>7447</v>
      </c>
      <c r="EC273" s="131" t="s">
        <v>118</v>
      </c>
      <c r="ED273" s="131" t="s">
        <v>89</v>
      </c>
      <c r="EE273" s="131" t="s">
        <v>7448</v>
      </c>
      <c r="EF273" s="131" t="s">
        <v>7449</v>
      </c>
      <c r="EG273" s="131" t="s">
        <v>1933</v>
      </c>
      <c r="EH273" s="131" t="s">
        <v>7157</v>
      </c>
      <c r="EI273" s="131" t="s">
        <v>7450</v>
      </c>
      <c r="EJ273" s="135" t="s">
        <v>7451</v>
      </c>
      <c r="EK273" s="135" t="s">
        <v>7452</v>
      </c>
      <c r="EL273" s="135" t="s">
        <v>7453</v>
      </c>
      <c r="EM273" s="135" t="s">
        <v>7454</v>
      </c>
      <c r="EN273" s="131" t="s">
        <v>81</v>
      </c>
    </row>
    <row r="274" spans="1:145" ht="18" thickTop="1" thickBot="1">
      <c r="A274" s="575">
        <f t="shared" si="14"/>
        <v>273</v>
      </c>
      <c r="B274" s="572" t="s">
        <v>7964</v>
      </c>
      <c r="C274" s="600" t="s">
        <v>11817</v>
      </c>
      <c r="D274" s="570" t="s">
        <v>13208</v>
      </c>
      <c r="E274" s="568" t="str">
        <f t="shared" si="12"/>
        <v>Placed</v>
      </c>
      <c r="F274" s="570" t="s">
        <v>12495</v>
      </c>
      <c r="G274" s="570" t="s">
        <v>13330</v>
      </c>
      <c r="H274" s="131" t="str">
        <f>VLOOKUP(B274,ETRX2!C:E,3,0)</f>
        <v>12th + Engineering without live KT</v>
      </c>
      <c r="I274" s="610" t="s">
        <v>7966</v>
      </c>
      <c r="J274" s="572">
        <v>21</v>
      </c>
      <c r="K274" s="611" t="s">
        <v>7967</v>
      </c>
      <c r="L274" s="611" t="s">
        <v>73</v>
      </c>
      <c r="M274" s="611" t="s">
        <v>7968</v>
      </c>
      <c r="N274" s="612" t="s">
        <v>7963</v>
      </c>
      <c r="O274" s="612">
        <v>9820661459</v>
      </c>
      <c r="P274" s="612">
        <v>9820803929</v>
      </c>
      <c r="Q274" s="612" t="e">
        <f>VLOOKUP(B274,'TCS CON'!$D$1:$H$98,5,0)</f>
        <v>#N/A</v>
      </c>
      <c r="R274" s="612" t="e">
        <f>VLOOKUP(B274,LTI!$C$1:$H$46,6,0)</f>
        <v>#N/A</v>
      </c>
      <c r="S274" s="612" t="e">
        <f>VLOOKUP(B274,JARO!$E$2:$I$11,5,0)</f>
        <v>#N/A</v>
      </c>
      <c r="T274" s="612">
        <f>VLOOKUP(B274,Capgemini!$D$3:$H$78,5,0)</f>
        <v>380000</v>
      </c>
      <c r="U274" s="612" t="e">
        <f>VLOOKUP(B274,Carwale!$D$1:$H$4,5,0)</f>
        <v>#N/A</v>
      </c>
      <c r="V274" s="612" t="e">
        <f>VLOOKUP(B274,'Interactive Brokers'!E:I,5,0)</f>
        <v>#N/A</v>
      </c>
      <c r="W274" s="612" t="e">
        <f>VLOOKUP(B274,'REL Jio'!E:I,5,0)</f>
        <v>#N/A</v>
      </c>
      <c r="X274" s="612" t="e">
        <f>VLOOKUP(B274,'Sciative Sol'!E:I,5,0)</f>
        <v>#N/A</v>
      </c>
      <c r="Y274" s="612" t="e">
        <f>VLOOKUP(B274,'Hexaware Tech'!E:I,5,0)</f>
        <v>#N/A</v>
      </c>
      <c r="Z274" s="612" t="e">
        <f>VLOOKUP(B274,Axis!D:H,5,0)</f>
        <v>#N/A</v>
      </c>
      <c r="AA274" s="612" t="e">
        <f>VLOOKUP(B274,Ugam!$D$3:$H$26,5,0)</f>
        <v>#N/A</v>
      </c>
      <c r="AB274" s="612" t="e">
        <f>VLOOKUP(B274,Zeus!F:J,5,0)</f>
        <v>#N/A</v>
      </c>
      <c r="AC274" s="612" t="e">
        <f>VLOOKUP(B274,Montran!F:J,5,0)</f>
        <v>#N/A</v>
      </c>
      <c r="AD274" s="612" t="e">
        <f>VLOOKUP(B274,Endurance!H57:L57,5,0)</f>
        <v>#N/A</v>
      </c>
      <c r="AE274" s="612" t="e">
        <f>VLOOKUP(B274,'Swabhav Techlabs'!$F$1:$J$2,5,0)</f>
        <v>#N/A</v>
      </c>
      <c r="AF274" s="612" t="e">
        <f>VLOOKUP(B274,'Quality Kiosk'!$F$1:$J$18,5,0)</f>
        <v>#N/A</v>
      </c>
      <c r="AG274" s="612" t="e">
        <f>VLOOKUP(B274,'Lemon VB'!$F$1:$J$2,5,0)</f>
        <v>#N/A</v>
      </c>
      <c r="AH274" s="612" t="e">
        <f>VLOOKUP(B274,Gocomet!$E$1:$I$3,5,0)</f>
        <v>#N/A</v>
      </c>
      <c r="AI274" s="612" t="e">
        <f>VLOOKUP(B274,'Ingram Micro'!$E$1:$I$8,5,0)</f>
        <v>#N/A</v>
      </c>
      <c r="AJ274" s="612" t="e">
        <f>VLOOKUP(B274,'DePronto Infotech'!$E$1:$I$2,5,0)</f>
        <v>#N/A</v>
      </c>
      <c r="AK274" s="612" t="e">
        <f>VLOOKUP(B274,'Reliance Retail'!$E$1:$I$4,5,0)</f>
        <v>#N/A</v>
      </c>
      <c r="AL274" s="612" t="e">
        <f>VLOOKUP(B274,'Bright Champs'!$D$1:$H$13,5,0)</f>
        <v>#N/A</v>
      </c>
      <c r="AM274" s="612" t="e">
        <f>VLOOKUP(B274,Neosoft!$E$1:$I$12,5,0)</f>
        <v>#N/A</v>
      </c>
      <c r="AN274" s="612" t="e">
        <f>VLOOKUP(B274,Infosys!$E$1:$I$3,5,0)</f>
        <v>#N/A</v>
      </c>
      <c r="AO274" s="612" t="e">
        <f>VLOOKUP(B274,Cerelabs!$E$1:$I$5,5,0)</f>
        <v>#N/A</v>
      </c>
      <c r="AP274" s="612" t="e">
        <f>VLOOKUP(B274,'Neebal Technologies'!$D$1:$H$2,5,0)</f>
        <v>#N/A</v>
      </c>
      <c r="AQ274" s="612" t="e">
        <f>VLOOKUP(B274,'Vertiv Energy'!$D$1:$H$2,5,0)</f>
        <v>#N/A</v>
      </c>
      <c r="AR274" s="612" t="e">
        <f>VLOOKUP(B274,'Acidaes Solutions (CRMNEXT)'!$D$1:$H$3,5,0)</f>
        <v>#N/A</v>
      </c>
      <c r="AS274" s="612" t="e">
        <f>VLOOKUP(B274,Growisto!$D$1:$H$2,5,0)</f>
        <v>#N/A</v>
      </c>
      <c r="AT274" s="612" t="e">
        <f>VLOOKUP(B274,'9.9 Mediaworx - Digit'!$D$1:$H$2,5,0)</f>
        <v>#N/A</v>
      </c>
      <c r="AU274" s="612" t="e">
        <f>VLOOKUP(B274,'Vistaar systems Pvt Ltd'!$D$2:$H$3,5,0)</f>
        <v>#N/A</v>
      </c>
      <c r="AV274" s="612" t="e">
        <f>VLOOKUP(B274,'Course 5i'!$D$2:$H$11,5,0)</f>
        <v>#N/A</v>
      </c>
      <c r="AW274" s="612" t="e">
        <f>VLOOKUP(B274,'Radiant Appliances &amp; Electronic'!$D$1:$H$13,5,0)</f>
        <v>#N/A</v>
      </c>
      <c r="AX274" s="612" t="e">
        <f>VLOOKUP(B274,'Atos Global'!$D$3:$H$27,5,0)</f>
        <v>#N/A</v>
      </c>
      <c r="AY274" s="612" t="e">
        <f>VLOOKUP(B274,'Saama Technologies'!$D$1:$H$2,5,0)</f>
        <v>#N/A</v>
      </c>
      <c r="AZ274" s="612" t="e">
        <f>VLOOKUP(B274,'Multiplier Solutions'!$D$1:$H$2,5,0)</f>
        <v>#N/A</v>
      </c>
      <c r="BA274" s="612" t="e">
        <f>VLOOKUP(B274,GEP!$D$2:$H$5,5,0)</f>
        <v>#N/A</v>
      </c>
      <c r="BB274" s="612" t="e">
        <f>VLOOKUP(B274,Accenture!$D$1:$H$6,5,0)</f>
        <v>#N/A</v>
      </c>
      <c r="BC274" s="612" t="e">
        <f>VLOOKUP(B274,'Endurance International Group'!$D$1:$H$2,5,0)</f>
        <v>#N/A</v>
      </c>
      <c r="BD274" s="612" t="e">
        <f>VLOOKUP(B274,Newgen!$D$1:$H$2,5,0)</f>
        <v>#N/A</v>
      </c>
      <c r="BE274" s="612" t="e">
        <f>VLOOKUP(B274,'3D Incredible'!D274:H274,5,0)</f>
        <v>#N/A</v>
      </c>
      <c r="BF274" s="612" t="e">
        <f>VLOOKUP(B274,'Raja Software Labs'!$D$2:$H$2,5,0)</f>
        <v>#N/A</v>
      </c>
      <c r="BG274" s="612" t="e">
        <f>VLOOKUP(B274,Wipro!$D$1:$H$2,5,0)</f>
        <v>#N/A</v>
      </c>
      <c r="BH274" s="612" t="e">
        <f>VLOOKUP(B274,'Perch Technologies'!$D$2:$H$2,5,0)</f>
        <v>#N/A</v>
      </c>
      <c r="BI274" s="612" t="e">
        <f>VLOOKUP(B274,'Morning Star'!$D$1:$H$6,5,0)</f>
        <v>#N/A</v>
      </c>
      <c r="BJ274" s="612" t="e">
        <f>VLOOKUP(B274,Flexiloans!$D$1:$H$2,5,0)</f>
        <v>#N/A</v>
      </c>
      <c r="BK274" s="612" t="e">
        <f>VLOOKUP(B274,'Thirdware Solutions'!$D$1:$H$2,5,0)</f>
        <v>#N/A</v>
      </c>
      <c r="BL274" s="612" t="e">
        <f>VLOOKUP(B274,Tescom!$D$1:$H$8,5,0)</f>
        <v>#N/A</v>
      </c>
      <c r="BM274" s="612" t="e">
        <f>VLOOKUP(B274,'Cogno AI'!$D$1:$H$2,5,0)</f>
        <v>#N/A</v>
      </c>
      <c r="BN274" s="612" t="e">
        <f>VLOOKUP(B274,'ABM Knowledgeware'!$D$1:$H$2,5,0)</f>
        <v>#N/A</v>
      </c>
      <c r="BO274" s="612" t="e">
        <f>VLOOKUP(B274,'Concerto Software'!$D$1:$H$3,5,0)</f>
        <v>#N/A</v>
      </c>
      <c r="BP274" s="612" t="e">
        <f>VLOOKUP(B274,'My Captain'!$D$1:$H$4,5,0)</f>
        <v>#N/A</v>
      </c>
      <c r="BQ274" s="612" t="e">
        <f>VLOOKUP(B274,'Finoux Solutions'!$D$2:$H$4,5,0)</f>
        <v>#N/A</v>
      </c>
      <c r="BR274" s="612" t="e">
        <f>VLOOKUP(B274,'MITR Learning'!$D$1:$H$2,5,0)</f>
        <v>#N/A</v>
      </c>
      <c r="BS274" s="612" t="e">
        <f>VLOOKUP(B274,Nucsoft!$D$2:$H$6,5,0)</f>
        <v>#N/A</v>
      </c>
      <c r="BT274" s="612" t="e">
        <f>VLOOKUP(B274,'Paras Cadd'!$D$1:$H$2,5,0)</f>
        <v>#N/A</v>
      </c>
      <c r="BU274" s="612" t="e">
        <f>VLOOKUP(B274,'ICICI Securities'!$D$1:$H$2,5,0)</f>
        <v>#N/A</v>
      </c>
      <c r="BV274" s="612" t="e">
        <f>VLOOKUP(B274,'Citius Tech'!$D$2:$H$5,5,0)</f>
        <v>#N/A</v>
      </c>
      <c r="BW274" s="612" t="e">
        <f>VLOOKUP(B274,'Buzzy Brains'!$D$2:$H$2,5,0)</f>
        <v>#N/A</v>
      </c>
      <c r="BX274" s="612" t="e">
        <f>VLOOKUP(B274,'Decimal Point'!$D$2:$H$2,5,0)</f>
        <v>#N/A</v>
      </c>
      <c r="BY274" s="612" t="e">
        <f>VLOOKUP(B274,'Sankey Business Solutions'!$D$2:$H$3,5,0)</f>
        <v>#N/A</v>
      </c>
      <c r="BZ274" s="612" t="e">
        <f>VLOOKUP(B274,'Nangia &amp; Co LLP'!$D$2:$H$2,5,0)</f>
        <v>#N/A</v>
      </c>
      <c r="CA274" s="612" t="e">
        <f>VLOOKUP(B274,'FIS Solutions India Pvt Ltd'!$D$2:$H$2,5,0)</f>
        <v>#N/A</v>
      </c>
      <c r="CB274" s="612" t="e">
        <f>VLOOKUP(B274,'Delta Technology &amp; Management '!$D$2:$H$16,5,0)</f>
        <v>#N/A</v>
      </c>
      <c r="CC274" s="612" t="e">
        <f>VLOOKUP(B274,'Espoir Networks'!$D$3:$H$11,5,0)</f>
        <v>#N/A</v>
      </c>
      <c r="CD274" s="612" t="e">
        <f>VLOOKUP(B274,'Servosys Solution'!$D$3:$H$5,5,0)</f>
        <v>#N/A</v>
      </c>
      <c r="CE274" s="612" t="e">
        <f>VLOOKUP(B274,'Ribbon Communications'!$D$3:$H$4,5,0)</f>
        <v>#N/A</v>
      </c>
      <c r="CF274" s="612">
        <f t="shared" si="13"/>
        <v>1</v>
      </c>
      <c r="CG274" s="129" t="s">
        <v>7969</v>
      </c>
      <c r="CH274" s="129">
        <v>224893656011</v>
      </c>
      <c r="CI274" s="129" t="s">
        <v>134</v>
      </c>
      <c r="CJ274" s="129" t="s">
        <v>11743</v>
      </c>
      <c r="CK274" s="132">
        <v>42917</v>
      </c>
      <c r="CL274" s="129">
        <v>2021</v>
      </c>
      <c r="CM274" s="128" t="s">
        <v>7970</v>
      </c>
      <c r="CN274" s="129">
        <v>470</v>
      </c>
      <c r="CO274" s="133">
        <v>94</v>
      </c>
      <c r="CP274" s="129">
        <v>2015</v>
      </c>
      <c r="CQ274" s="129" t="s">
        <v>79</v>
      </c>
      <c r="CR274" s="128" t="s">
        <v>7971</v>
      </c>
      <c r="CS274" s="129">
        <v>460</v>
      </c>
      <c r="CT274" s="133">
        <v>70.77</v>
      </c>
      <c r="CU274" s="129">
        <v>2017</v>
      </c>
      <c r="CV274" s="129" t="s">
        <v>79</v>
      </c>
      <c r="CW274" s="131" t="s">
        <v>81</v>
      </c>
      <c r="CX274" s="131" t="s">
        <v>81</v>
      </c>
      <c r="CY274" s="129" t="s">
        <v>81</v>
      </c>
      <c r="CZ274" s="129" t="s">
        <v>81</v>
      </c>
      <c r="DA274" s="129" t="s">
        <v>81</v>
      </c>
      <c r="DB274" s="129" t="s">
        <v>81</v>
      </c>
      <c r="DC274" s="129" t="s">
        <v>81</v>
      </c>
      <c r="DD274" s="129" t="s">
        <v>81</v>
      </c>
      <c r="DE274" s="129" t="s">
        <v>81</v>
      </c>
      <c r="DF274" s="129">
        <v>0</v>
      </c>
      <c r="DG274" s="129">
        <v>7.09</v>
      </c>
      <c r="DH274" s="129">
        <v>9</v>
      </c>
      <c r="DI274" s="129">
        <v>8.42</v>
      </c>
      <c r="DJ274" s="129">
        <v>9.44</v>
      </c>
      <c r="DK274" s="129">
        <v>8.6</v>
      </c>
      <c r="DL274" s="140">
        <v>9.92</v>
      </c>
      <c r="DM274" s="420">
        <f t="shared" si="15"/>
        <v>52.47</v>
      </c>
      <c r="DN274" s="140">
        <v>8.75</v>
      </c>
      <c r="DO274" s="410">
        <v>76.75</v>
      </c>
      <c r="DP274" s="131" t="s">
        <v>138</v>
      </c>
      <c r="DQ274" s="418">
        <v>0</v>
      </c>
      <c r="DR274" s="417">
        <v>0</v>
      </c>
      <c r="DS274" s="129" t="s">
        <v>83</v>
      </c>
      <c r="DT274" s="129" t="s">
        <v>83</v>
      </c>
      <c r="DU274" s="129" t="s">
        <v>83</v>
      </c>
      <c r="DV274" s="129" t="s">
        <v>83</v>
      </c>
      <c r="DW274" s="131" t="s">
        <v>83</v>
      </c>
      <c r="DX274" s="131" t="s">
        <v>84</v>
      </c>
      <c r="DY274" s="131" t="s">
        <v>81</v>
      </c>
      <c r="DZ274" s="131" t="s">
        <v>7972</v>
      </c>
      <c r="EA274" s="131" t="s">
        <v>86</v>
      </c>
      <c r="EB274" s="131" t="s">
        <v>7973</v>
      </c>
      <c r="EC274" s="131" t="s">
        <v>826</v>
      </c>
      <c r="ED274" s="131" t="s">
        <v>89</v>
      </c>
      <c r="EE274" s="131" t="s">
        <v>7974</v>
      </c>
      <c r="EF274" s="131" t="s">
        <v>7975</v>
      </c>
      <c r="EG274" s="131" t="s">
        <v>7976</v>
      </c>
      <c r="EH274" s="131" t="s">
        <v>7977</v>
      </c>
      <c r="EI274" s="131" t="s">
        <v>7978</v>
      </c>
      <c r="EJ274" s="135" t="s">
        <v>7979</v>
      </c>
      <c r="EK274" s="135" t="s">
        <v>7980</v>
      </c>
      <c r="EL274" s="135" t="s">
        <v>7981</v>
      </c>
      <c r="EM274" s="135" t="s">
        <v>7982</v>
      </c>
      <c r="EN274" s="131" t="s">
        <v>81</v>
      </c>
    </row>
    <row r="275" spans="1:145" ht="18" thickTop="1" thickBot="1">
      <c r="A275" s="575">
        <f t="shared" si="14"/>
        <v>274</v>
      </c>
      <c r="B275" s="572" t="s">
        <v>8340</v>
      </c>
      <c r="C275" s="600" t="s">
        <v>8341</v>
      </c>
      <c r="D275" s="570" t="s">
        <v>13209</v>
      </c>
      <c r="E275" s="568" t="str">
        <f t="shared" si="12"/>
        <v>Placed</v>
      </c>
      <c r="F275" s="570" t="s">
        <v>12495</v>
      </c>
      <c r="G275" s="570" t="s">
        <v>13330</v>
      </c>
      <c r="H275" s="131" t="str">
        <f>VLOOKUP(B275,ETRX2!C:E,3,0)</f>
        <v>12th + Engineering without live KT</v>
      </c>
      <c r="I275" s="610" t="s">
        <v>8342</v>
      </c>
      <c r="J275" s="572">
        <v>21</v>
      </c>
      <c r="K275" s="611" t="s">
        <v>8343</v>
      </c>
      <c r="L275" s="611" t="s">
        <v>591</v>
      </c>
      <c r="M275" s="611" t="s">
        <v>8344</v>
      </c>
      <c r="N275" s="612" t="s">
        <v>8339</v>
      </c>
      <c r="O275" s="612">
        <v>7208737052</v>
      </c>
      <c r="P275" s="612">
        <v>8828477267</v>
      </c>
      <c r="Q275" s="612" t="e">
        <f>VLOOKUP(B275,'TCS CON'!$D$1:$H$98,5,0)</f>
        <v>#N/A</v>
      </c>
      <c r="R275" s="612" t="e">
        <f>VLOOKUP(B275,LTI!$C$1:$H$46,6,0)</f>
        <v>#N/A</v>
      </c>
      <c r="S275" s="612" t="e">
        <f>VLOOKUP(B275,JARO!$E$2:$I$11,5,0)</f>
        <v>#N/A</v>
      </c>
      <c r="T275" s="612" t="e">
        <f>VLOOKUP(B275,Capgemini!$D$3:$H$78,5,0)</f>
        <v>#N/A</v>
      </c>
      <c r="U275" s="612" t="e">
        <f>VLOOKUP(B275,Carwale!$D$1:$H$4,5,0)</f>
        <v>#N/A</v>
      </c>
      <c r="V275" s="612" t="e">
        <f>VLOOKUP(B275,'Interactive Brokers'!E:I,5,0)</f>
        <v>#N/A</v>
      </c>
      <c r="W275" s="612" t="e">
        <f>VLOOKUP(B275,'REL Jio'!E:I,5,0)</f>
        <v>#N/A</v>
      </c>
      <c r="X275" s="612" t="e">
        <f>VLOOKUP(B275,'Sciative Sol'!E:I,5,0)</f>
        <v>#N/A</v>
      </c>
      <c r="Y275" s="612" t="e">
        <f>VLOOKUP(B275,'Hexaware Tech'!E:I,5,0)</f>
        <v>#N/A</v>
      </c>
      <c r="Z275" s="612" t="e">
        <f>VLOOKUP(B275,Axis!D:H,5,0)</f>
        <v>#N/A</v>
      </c>
      <c r="AA275" s="612" t="e">
        <f>VLOOKUP(B275,Ugam!$D$3:$H$26,5,0)</f>
        <v>#N/A</v>
      </c>
      <c r="AB275" s="612" t="e">
        <f>VLOOKUP(B275,Zeus!F:J,5,0)</f>
        <v>#N/A</v>
      </c>
      <c r="AC275" s="612" t="e">
        <f>VLOOKUP(B275,Montran!F:J,5,0)</f>
        <v>#N/A</v>
      </c>
      <c r="AD275" s="612" t="e">
        <f>VLOOKUP(B275,Endurance!H58:L58,5,0)</f>
        <v>#N/A</v>
      </c>
      <c r="AE275" s="612" t="e">
        <f>VLOOKUP(B275,'Swabhav Techlabs'!$F$1:$J$2,5,0)</f>
        <v>#N/A</v>
      </c>
      <c r="AF275" s="612" t="e">
        <f>VLOOKUP(B275,'Quality Kiosk'!$F$1:$J$18,5,0)</f>
        <v>#N/A</v>
      </c>
      <c r="AG275" s="612" t="e">
        <f>VLOOKUP(B275,'Lemon VB'!$F$1:$J$2,5,0)</f>
        <v>#N/A</v>
      </c>
      <c r="AH275" s="612" t="e">
        <f>VLOOKUP(B275,Gocomet!$E$1:$I$3,5,0)</f>
        <v>#N/A</v>
      </c>
      <c r="AI275" s="612" t="e">
        <f>VLOOKUP(B275,'Ingram Micro'!$E$1:$I$8,5,0)</f>
        <v>#N/A</v>
      </c>
      <c r="AJ275" s="612" t="e">
        <f>VLOOKUP(B275,'DePronto Infotech'!$E$1:$I$2,5,0)</f>
        <v>#N/A</v>
      </c>
      <c r="AK275" s="612" t="e">
        <f>VLOOKUP(B275,'Reliance Retail'!$E$1:$I$4,5,0)</f>
        <v>#N/A</v>
      </c>
      <c r="AL275" s="612" t="e">
        <f>VLOOKUP(B275,'Bright Champs'!$D$1:$H$13,5,0)</f>
        <v>#N/A</v>
      </c>
      <c r="AM275" s="612" t="e">
        <f>VLOOKUP(B275,Neosoft!$E$1:$I$12,5,0)</f>
        <v>#N/A</v>
      </c>
      <c r="AN275" s="612" t="e">
        <f>VLOOKUP(B275,Infosys!$E$1:$I$3,5,0)</f>
        <v>#N/A</v>
      </c>
      <c r="AO275" s="612" t="e">
        <f>VLOOKUP(B275,Cerelabs!$E$1:$I$5,5,0)</f>
        <v>#N/A</v>
      </c>
      <c r="AP275" s="612" t="e">
        <f>VLOOKUP(B275,'Neebal Technologies'!$D$1:$H$2,5,0)</f>
        <v>#N/A</v>
      </c>
      <c r="AQ275" s="612" t="e">
        <f>VLOOKUP(B275,'Vertiv Energy'!$D$1:$H$2,5,0)</f>
        <v>#N/A</v>
      </c>
      <c r="AR275" s="612" t="e">
        <f>VLOOKUP(B275,'Acidaes Solutions (CRMNEXT)'!$D$1:$H$3,5,0)</f>
        <v>#N/A</v>
      </c>
      <c r="AS275" s="612" t="e">
        <f>VLOOKUP(B275,Growisto!$D$1:$H$2,5,0)</f>
        <v>#N/A</v>
      </c>
      <c r="AT275" s="612" t="e">
        <f>VLOOKUP(B275,'9.9 Mediaworx - Digit'!$D$1:$H$2,5,0)</f>
        <v>#N/A</v>
      </c>
      <c r="AU275" s="612" t="e">
        <f>VLOOKUP(B275,'Vistaar systems Pvt Ltd'!$D$2:$H$3,5,0)</f>
        <v>#N/A</v>
      </c>
      <c r="AV275" s="612" t="e">
        <f>VLOOKUP(B275,'Course 5i'!$D$2:$H$11,5,0)</f>
        <v>#N/A</v>
      </c>
      <c r="AW275" s="612" t="e">
        <f>VLOOKUP(B275,'Radiant Appliances &amp; Electronic'!$D$1:$H$13,5,0)</f>
        <v>#N/A</v>
      </c>
      <c r="AX275" s="612" t="e">
        <f>VLOOKUP(B275,'Atos Global'!$D$3:$H$27,5,0)</f>
        <v>#N/A</v>
      </c>
      <c r="AY275" s="612" t="e">
        <f>VLOOKUP(B275,'Saama Technologies'!$D$1:$H$2,5,0)</f>
        <v>#N/A</v>
      </c>
      <c r="AZ275" s="612" t="e">
        <f>VLOOKUP(B275,'Multiplier Solutions'!$D$1:$H$2,5,0)</f>
        <v>#N/A</v>
      </c>
      <c r="BA275" s="612" t="e">
        <f>VLOOKUP(B275,GEP!$D$2:$H$5,5,0)</f>
        <v>#N/A</v>
      </c>
      <c r="BB275" s="612" t="e">
        <f>VLOOKUP(B275,Accenture!$D$1:$H$6,5,0)</f>
        <v>#N/A</v>
      </c>
      <c r="BC275" s="612" t="e">
        <f>VLOOKUP(B275,'Endurance International Group'!$D$1:$H$2,5,0)</f>
        <v>#N/A</v>
      </c>
      <c r="BD275" s="612" t="e">
        <f>VLOOKUP(B275,Newgen!$D$1:$H$2,5,0)</f>
        <v>#N/A</v>
      </c>
      <c r="BE275" s="612" t="e">
        <f>VLOOKUP(B275,'3D Incredible'!D275:H275,5,0)</f>
        <v>#N/A</v>
      </c>
      <c r="BF275" s="612" t="e">
        <f>VLOOKUP(B275,'Raja Software Labs'!$D$2:$H$2,5,0)</f>
        <v>#N/A</v>
      </c>
      <c r="BG275" s="612" t="e">
        <f>VLOOKUP(B275,Wipro!$D$1:$H$2,5,0)</f>
        <v>#N/A</v>
      </c>
      <c r="BH275" s="612" t="e">
        <f>VLOOKUP(B275,'Perch Technologies'!$D$2:$H$2,5,0)</f>
        <v>#N/A</v>
      </c>
      <c r="BI275" s="612" t="e">
        <f>VLOOKUP(B275,'Morning Star'!$D$1:$H$6,5,0)</f>
        <v>#N/A</v>
      </c>
      <c r="BJ275" s="612" t="e">
        <f>VLOOKUP(B275,Flexiloans!$D$1:$H$2,5,0)</f>
        <v>#N/A</v>
      </c>
      <c r="BK275" s="612" t="e">
        <f>VLOOKUP(B275,'Thirdware Solutions'!$D$1:$H$2,5,0)</f>
        <v>#N/A</v>
      </c>
      <c r="BL275" s="612" t="e">
        <f>VLOOKUP(B275,Tescom!$D$1:$H$8,5,0)</f>
        <v>#N/A</v>
      </c>
      <c r="BM275" s="612" t="e">
        <f>VLOOKUP(B275,'Cogno AI'!$D$1:$H$2,5,0)</f>
        <v>#N/A</v>
      </c>
      <c r="BN275" s="612" t="e">
        <f>VLOOKUP(B275,'ABM Knowledgeware'!$D$1:$H$2,5,0)</f>
        <v>#N/A</v>
      </c>
      <c r="BO275" s="612" t="e">
        <f>VLOOKUP(B275,'Concerto Software'!$D$1:$H$3,5,0)</f>
        <v>#N/A</v>
      </c>
      <c r="BP275" s="612" t="e">
        <f>VLOOKUP(B275,'My Captain'!$D$1:$H$4,5,0)</f>
        <v>#N/A</v>
      </c>
      <c r="BQ275" s="612" t="e">
        <f>VLOOKUP(B275,'Finoux Solutions'!$D$2:$H$4,5,0)</f>
        <v>#N/A</v>
      </c>
      <c r="BR275" s="612" t="e">
        <f>VLOOKUP(B275,'MITR Learning'!$D$1:$H$2,5,0)</f>
        <v>#N/A</v>
      </c>
      <c r="BS275" s="612" t="e">
        <f>VLOOKUP(B275,Nucsoft!$D$2:$H$6,5,0)</f>
        <v>#N/A</v>
      </c>
      <c r="BT275" s="612" t="e">
        <f>VLOOKUP(B275,'Paras Cadd'!$D$1:$H$2,5,0)</f>
        <v>#N/A</v>
      </c>
      <c r="BU275" s="612" t="e">
        <f>VLOOKUP(B275,'ICICI Securities'!$D$1:$H$2,5,0)</f>
        <v>#N/A</v>
      </c>
      <c r="BV275" s="612" t="e">
        <f>VLOOKUP(B275,'Citius Tech'!$D$2:$H$5,5,0)</f>
        <v>#N/A</v>
      </c>
      <c r="BW275" s="612" t="e">
        <f>VLOOKUP(B275,'Buzzy Brains'!$D$2:$H$2,5,0)</f>
        <v>#N/A</v>
      </c>
      <c r="BX275" s="612" t="e">
        <f>VLOOKUP(B275,'Decimal Point'!$D$2:$H$2,5,0)</f>
        <v>#N/A</v>
      </c>
      <c r="BY275" s="612" t="e">
        <f>VLOOKUP(B275,'Sankey Business Solutions'!$D$2:$H$3,5,0)</f>
        <v>#N/A</v>
      </c>
      <c r="BZ275" s="612" t="e">
        <f>VLOOKUP(B275,'Nangia &amp; Co LLP'!$D$2:$H$2,5,0)</f>
        <v>#N/A</v>
      </c>
      <c r="CA275" s="612" t="e">
        <f>VLOOKUP(B275,'FIS Solutions India Pvt Ltd'!$D$2:$H$2,5,0)</f>
        <v>#N/A</v>
      </c>
      <c r="CB275" s="612">
        <f>VLOOKUP(B275,'Delta Technology &amp; Management '!$D$2:$H$16,5,0)</f>
        <v>300000</v>
      </c>
      <c r="CC275" s="612" t="e">
        <f>VLOOKUP(B275,'Espoir Networks'!$D$3:$H$11,5,0)</f>
        <v>#N/A</v>
      </c>
      <c r="CD275" s="612" t="e">
        <f>VLOOKUP(B275,'Servosys Solution'!$D$3:$H$5,5,0)</f>
        <v>#N/A</v>
      </c>
      <c r="CE275" s="612" t="e">
        <f>VLOOKUP(B275,'Ribbon Communications'!$D$3:$H$4,5,0)</f>
        <v>#N/A</v>
      </c>
      <c r="CF275" s="612">
        <f t="shared" si="13"/>
        <v>1</v>
      </c>
      <c r="CG275" s="129" t="s">
        <v>8345</v>
      </c>
      <c r="CH275" s="129">
        <v>275495279438</v>
      </c>
      <c r="CI275" s="129" t="s">
        <v>8346</v>
      </c>
      <c r="CJ275" s="129" t="s">
        <v>11743</v>
      </c>
      <c r="CK275" s="132">
        <v>42917</v>
      </c>
      <c r="CL275" s="129">
        <v>2021</v>
      </c>
      <c r="CM275" s="128" t="s">
        <v>6451</v>
      </c>
      <c r="CN275" s="129">
        <v>442</v>
      </c>
      <c r="CO275" s="133">
        <v>0.88400000000000001</v>
      </c>
      <c r="CP275" s="129">
        <v>2015</v>
      </c>
      <c r="CQ275" s="129" t="s">
        <v>79</v>
      </c>
      <c r="CR275" s="128" t="s">
        <v>8347</v>
      </c>
      <c r="CS275" s="129">
        <v>512</v>
      </c>
      <c r="CT275" s="133">
        <v>0.78769999999999996</v>
      </c>
      <c r="CU275" s="129">
        <v>2017</v>
      </c>
      <c r="CV275" s="129" t="s">
        <v>79</v>
      </c>
      <c r="CW275" s="131" t="s">
        <v>81</v>
      </c>
      <c r="CX275" s="131" t="s">
        <v>81</v>
      </c>
      <c r="CY275" s="129" t="s">
        <v>81</v>
      </c>
      <c r="CZ275" s="129" t="s">
        <v>81</v>
      </c>
      <c r="DA275" s="129" t="s">
        <v>81</v>
      </c>
      <c r="DB275" s="129" t="s">
        <v>81</v>
      </c>
      <c r="DC275" s="129" t="s">
        <v>81</v>
      </c>
      <c r="DD275" s="129" t="s">
        <v>81</v>
      </c>
      <c r="DE275" s="129" t="s">
        <v>81</v>
      </c>
      <c r="DF275" s="129">
        <v>0</v>
      </c>
      <c r="DG275" s="129">
        <v>6.93</v>
      </c>
      <c r="DH275" s="129">
        <v>6.37</v>
      </c>
      <c r="DI275" s="129">
        <v>6.73</v>
      </c>
      <c r="DJ275" s="129">
        <v>7.38</v>
      </c>
      <c r="DK275" s="129">
        <v>6.96</v>
      </c>
      <c r="DL275" s="140">
        <v>8.1999999999999993</v>
      </c>
      <c r="DM275" s="420">
        <f t="shared" si="15"/>
        <v>42.569999999999993</v>
      </c>
      <c r="DN275" s="140">
        <v>7.09</v>
      </c>
      <c r="DO275" s="410">
        <v>61.33</v>
      </c>
      <c r="DP275" s="131" t="s">
        <v>138</v>
      </c>
      <c r="DQ275" s="418">
        <v>0</v>
      </c>
      <c r="DR275" s="417">
        <v>0</v>
      </c>
      <c r="DS275" s="129" t="s">
        <v>83</v>
      </c>
      <c r="DT275" s="129" t="s">
        <v>83</v>
      </c>
      <c r="DU275" s="129" t="s">
        <v>83</v>
      </c>
      <c r="DV275" s="129" t="s">
        <v>83</v>
      </c>
      <c r="DW275" s="131" t="s">
        <v>83</v>
      </c>
      <c r="DX275" s="131" t="s">
        <v>84</v>
      </c>
      <c r="DY275" s="131" t="s">
        <v>81</v>
      </c>
      <c r="DZ275" s="131" t="s">
        <v>8348</v>
      </c>
      <c r="EA275" s="131" t="s">
        <v>187</v>
      </c>
      <c r="EB275" s="131" t="s">
        <v>8349</v>
      </c>
      <c r="EC275" s="131" t="s">
        <v>88</v>
      </c>
      <c r="ED275" s="131" t="s">
        <v>89</v>
      </c>
      <c r="EE275" s="131" t="s">
        <v>8350</v>
      </c>
      <c r="EF275" s="131" t="s">
        <v>7502</v>
      </c>
      <c r="EG275" s="131" t="s">
        <v>81</v>
      </c>
      <c r="EH275" s="131" t="s">
        <v>8351</v>
      </c>
      <c r="EI275" s="131" t="s">
        <v>1550</v>
      </c>
      <c r="EJ275" s="135" t="s">
        <v>8352</v>
      </c>
      <c r="EK275" s="135" t="s">
        <v>8353</v>
      </c>
      <c r="EL275" s="135" t="s">
        <v>8354</v>
      </c>
      <c r="EM275" s="135" t="s">
        <v>8355</v>
      </c>
      <c r="EN275" s="131" t="s">
        <v>81</v>
      </c>
    </row>
    <row r="276" spans="1:145" ht="18" thickTop="1" thickBot="1">
      <c r="A276" s="575">
        <f t="shared" si="14"/>
        <v>275</v>
      </c>
      <c r="B276" s="572" t="s">
        <v>9400</v>
      </c>
      <c r="C276" s="600" t="s">
        <v>11818</v>
      </c>
      <c r="D276" s="570" t="s">
        <v>13209</v>
      </c>
      <c r="E276" s="568" t="str">
        <f t="shared" si="12"/>
        <v>Placed</v>
      </c>
      <c r="F276" s="570" t="s">
        <v>12495</v>
      </c>
      <c r="G276" s="570" t="s">
        <v>13330</v>
      </c>
      <c r="H276" s="131" t="str">
        <f>VLOOKUP(B276,ETRX2!C:E,3,0)</f>
        <v>12th + Engineering without live KT</v>
      </c>
      <c r="I276" s="610" t="s">
        <v>5935</v>
      </c>
      <c r="J276" s="572">
        <v>21</v>
      </c>
      <c r="K276" s="611" t="s">
        <v>9402</v>
      </c>
      <c r="L276" s="611" t="s">
        <v>9403</v>
      </c>
      <c r="M276" s="611" t="s">
        <v>9404</v>
      </c>
      <c r="N276" s="612" t="s">
        <v>9399</v>
      </c>
      <c r="O276" s="612">
        <v>8796242771</v>
      </c>
      <c r="P276" s="612">
        <v>9834805491</v>
      </c>
      <c r="Q276" s="612" t="e">
        <f>VLOOKUP(B276,'TCS CON'!$D$1:$H$98,5,0)</f>
        <v>#N/A</v>
      </c>
      <c r="R276" s="612" t="e">
        <f>VLOOKUP(B276,LTI!$C$1:$H$46,6,0)</f>
        <v>#N/A</v>
      </c>
      <c r="S276" s="612" t="e">
        <f>VLOOKUP(B276,JARO!$E$2:$I$11,5,0)</f>
        <v>#N/A</v>
      </c>
      <c r="T276" s="612" t="e">
        <f>VLOOKUP(B276,Capgemini!$D$3:$H$78,5,0)</f>
        <v>#N/A</v>
      </c>
      <c r="U276" s="612" t="e">
        <f>VLOOKUP(B276,Carwale!$D$1:$H$4,5,0)</f>
        <v>#N/A</v>
      </c>
      <c r="V276" s="612" t="e">
        <f>VLOOKUP(B276,'Interactive Brokers'!E:I,5,0)</f>
        <v>#N/A</v>
      </c>
      <c r="W276" s="612" t="e">
        <f>VLOOKUP(B276,'REL Jio'!E:I,5,0)</f>
        <v>#N/A</v>
      </c>
      <c r="X276" s="612" t="e">
        <f>VLOOKUP(B276,'Sciative Sol'!E:I,5,0)</f>
        <v>#N/A</v>
      </c>
      <c r="Y276" s="612" t="e">
        <f>VLOOKUP(B276,'Hexaware Tech'!E:I,5,0)</f>
        <v>#N/A</v>
      </c>
      <c r="Z276" s="612" t="e">
        <f>VLOOKUP(B276,Axis!D:H,5,0)</f>
        <v>#N/A</v>
      </c>
      <c r="AA276" s="612" t="e">
        <f>VLOOKUP(B276,Ugam!$D$3:$H$26,5,0)</f>
        <v>#N/A</v>
      </c>
      <c r="AB276" s="612" t="e">
        <f>VLOOKUP(B276,Zeus!F:J,5,0)</f>
        <v>#N/A</v>
      </c>
      <c r="AC276" s="612" t="e">
        <f>VLOOKUP(B276,Montran!F:J,5,0)</f>
        <v>#N/A</v>
      </c>
      <c r="AD276" s="612" t="e">
        <f>VLOOKUP(B276,Endurance!H59:L59,5,0)</f>
        <v>#N/A</v>
      </c>
      <c r="AE276" s="612" t="e">
        <f>VLOOKUP(B276,'Swabhav Techlabs'!$F$1:$J$2,5,0)</f>
        <v>#N/A</v>
      </c>
      <c r="AF276" s="612" t="e">
        <f>VLOOKUP(B276,'Quality Kiosk'!$F$1:$J$18,5,0)</f>
        <v>#N/A</v>
      </c>
      <c r="AG276" s="612" t="e">
        <f>VLOOKUP(B276,'Lemon VB'!$F$1:$J$2,5,0)</f>
        <v>#N/A</v>
      </c>
      <c r="AH276" s="612" t="e">
        <f>VLOOKUP(B276,Gocomet!$E$1:$I$3,5,0)</f>
        <v>#N/A</v>
      </c>
      <c r="AI276" s="612" t="e">
        <f>VLOOKUP(B276,'Ingram Micro'!$E$1:$I$8,5,0)</f>
        <v>#N/A</v>
      </c>
      <c r="AJ276" s="612" t="e">
        <f>VLOOKUP(B276,'DePronto Infotech'!$E$1:$I$2,5,0)</f>
        <v>#N/A</v>
      </c>
      <c r="AK276" s="612" t="e">
        <f>VLOOKUP(B276,'Reliance Retail'!$E$1:$I$4,5,0)</f>
        <v>#N/A</v>
      </c>
      <c r="AL276" s="612" t="e">
        <f>VLOOKUP(B276,'Bright Champs'!$D$1:$H$13,5,0)</f>
        <v>#N/A</v>
      </c>
      <c r="AM276" s="612" t="e">
        <f>VLOOKUP(B276,Neosoft!$E$1:$I$12,5,0)</f>
        <v>#N/A</v>
      </c>
      <c r="AN276" s="612" t="e">
        <f>VLOOKUP(B276,Infosys!$E$1:$I$3,5,0)</f>
        <v>#N/A</v>
      </c>
      <c r="AO276" s="612" t="e">
        <f>VLOOKUP(B276,Cerelabs!$E$1:$I$5,5,0)</f>
        <v>#N/A</v>
      </c>
      <c r="AP276" s="612" t="e">
        <f>VLOOKUP(B276,'Neebal Technologies'!$D$1:$H$2,5,0)</f>
        <v>#N/A</v>
      </c>
      <c r="AQ276" s="612" t="e">
        <f>VLOOKUP(B276,'Vertiv Energy'!$D$1:$H$2,5,0)</f>
        <v>#N/A</v>
      </c>
      <c r="AR276" s="612" t="e">
        <f>VLOOKUP(B276,'Acidaes Solutions (CRMNEXT)'!$D$1:$H$3,5,0)</f>
        <v>#N/A</v>
      </c>
      <c r="AS276" s="612" t="e">
        <f>VLOOKUP(B276,Growisto!$D$1:$H$2,5,0)</f>
        <v>#N/A</v>
      </c>
      <c r="AT276" s="612" t="e">
        <f>VLOOKUP(B276,'9.9 Mediaworx - Digit'!$D$1:$H$2,5,0)</f>
        <v>#N/A</v>
      </c>
      <c r="AU276" s="612" t="e">
        <f>VLOOKUP(B276,'Vistaar systems Pvt Ltd'!$D$2:$H$3,5,0)</f>
        <v>#N/A</v>
      </c>
      <c r="AV276" s="612" t="e">
        <f>VLOOKUP(B276,'Course 5i'!$D$2:$H$11,5,0)</f>
        <v>#N/A</v>
      </c>
      <c r="AW276" s="612" t="e">
        <f>VLOOKUP(B276,'Radiant Appliances &amp; Electronic'!$D$1:$H$13,5,0)</f>
        <v>#N/A</v>
      </c>
      <c r="AX276" s="612" t="e">
        <f>VLOOKUP(B276,'Atos Global'!$D$3:$H$27,5,0)</f>
        <v>#N/A</v>
      </c>
      <c r="AY276" s="612" t="e">
        <f>VLOOKUP(B276,'Saama Technologies'!$D$1:$H$2,5,0)</f>
        <v>#N/A</v>
      </c>
      <c r="AZ276" s="612" t="e">
        <f>VLOOKUP(B276,'Multiplier Solutions'!$D$1:$H$2,5,0)</f>
        <v>#N/A</v>
      </c>
      <c r="BA276" s="612" t="e">
        <f>VLOOKUP(B276,GEP!$D$2:$H$5,5,0)</f>
        <v>#N/A</v>
      </c>
      <c r="BB276" s="612" t="e">
        <f>VLOOKUP(B276,Accenture!$D$1:$H$6,5,0)</f>
        <v>#N/A</v>
      </c>
      <c r="BC276" s="612" t="e">
        <f>VLOOKUP(B276,'Endurance International Group'!$D$1:$H$2,5,0)</f>
        <v>#N/A</v>
      </c>
      <c r="BD276" s="612" t="e">
        <f>VLOOKUP(B276,Newgen!$D$1:$H$2,5,0)</f>
        <v>#N/A</v>
      </c>
      <c r="BE276" s="612" t="e">
        <f>VLOOKUP(B276,'3D Incredible'!D276:H276,5,0)</f>
        <v>#N/A</v>
      </c>
      <c r="BF276" s="612" t="e">
        <f>VLOOKUP(B276,'Raja Software Labs'!$D$2:$H$2,5,0)</f>
        <v>#N/A</v>
      </c>
      <c r="BG276" s="612" t="e">
        <f>VLOOKUP(B276,Wipro!$D$1:$H$2,5,0)</f>
        <v>#N/A</v>
      </c>
      <c r="BH276" s="612" t="e">
        <f>VLOOKUP(B276,'Perch Technologies'!$D$2:$H$2,5,0)</f>
        <v>#N/A</v>
      </c>
      <c r="BI276" s="612" t="e">
        <f>VLOOKUP(B276,'Morning Star'!$D$1:$H$6,5,0)</f>
        <v>#N/A</v>
      </c>
      <c r="BJ276" s="612" t="e">
        <f>VLOOKUP(B276,Flexiloans!$D$1:$H$2,5,0)</f>
        <v>#N/A</v>
      </c>
      <c r="BK276" s="612" t="e">
        <f>VLOOKUP(B276,'Thirdware Solutions'!$D$1:$H$2,5,0)</f>
        <v>#N/A</v>
      </c>
      <c r="BL276" s="612" t="e">
        <f>VLOOKUP(B276,Tescom!$D$1:$H$8,5,0)</f>
        <v>#N/A</v>
      </c>
      <c r="BM276" s="612" t="e">
        <f>VLOOKUP(B276,'Cogno AI'!$D$1:$H$2,5,0)</f>
        <v>#N/A</v>
      </c>
      <c r="BN276" s="612" t="e">
        <f>VLOOKUP(B276,'ABM Knowledgeware'!$D$1:$H$2,5,0)</f>
        <v>#N/A</v>
      </c>
      <c r="BO276" s="612" t="e">
        <f>VLOOKUP(B276,'Concerto Software'!$D$1:$H$3,5,0)</f>
        <v>#N/A</v>
      </c>
      <c r="BP276" s="612" t="e">
        <f>VLOOKUP(B276,'My Captain'!$D$1:$H$4,5,0)</f>
        <v>#N/A</v>
      </c>
      <c r="BQ276" s="612" t="e">
        <f>VLOOKUP(B276,'Finoux Solutions'!$D$2:$H$4,5,0)</f>
        <v>#N/A</v>
      </c>
      <c r="BR276" s="612" t="e">
        <f>VLOOKUP(B276,'MITR Learning'!$D$1:$H$2,5,0)</f>
        <v>#N/A</v>
      </c>
      <c r="BS276" s="612" t="e">
        <f>VLOOKUP(B276,Nucsoft!$D$2:$H$6,5,0)</f>
        <v>#N/A</v>
      </c>
      <c r="BT276" s="612" t="e">
        <f>VLOOKUP(B276,'Paras Cadd'!$D$1:$H$2,5,0)</f>
        <v>#N/A</v>
      </c>
      <c r="BU276" s="612" t="e">
        <f>VLOOKUP(B276,'ICICI Securities'!$D$1:$H$2,5,0)</f>
        <v>#N/A</v>
      </c>
      <c r="BV276" s="612" t="e">
        <f>VLOOKUP(B276,'Citius Tech'!$D$2:$H$5,5,0)</f>
        <v>#N/A</v>
      </c>
      <c r="BW276" s="612" t="e">
        <f>VLOOKUP(B276,'Buzzy Brains'!$D$2:$H$2,5,0)</f>
        <v>#N/A</v>
      </c>
      <c r="BX276" s="612" t="e">
        <f>VLOOKUP(B276,'Decimal Point'!$D$2:$H$2,5,0)</f>
        <v>#N/A</v>
      </c>
      <c r="BY276" s="612" t="e">
        <f>VLOOKUP(B276,'Sankey Business Solutions'!$D$2:$H$3,5,0)</f>
        <v>#N/A</v>
      </c>
      <c r="BZ276" s="612" t="e">
        <f>VLOOKUP(B276,'Nangia &amp; Co LLP'!$D$2:$H$2,5,0)</f>
        <v>#N/A</v>
      </c>
      <c r="CA276" s="612" t="e">
        <f>VLOOKUP(B276,'FIS Solutions India Pvt Ltd'!$D$2:$H$2,5,0)</f>
        <v>#N/A</v>
      </c>
      <c r="CB276" s="612" t="e">
        <f>VLOOKUP(B276,'Delta Technology &amp; Management '!$D$2:$H$16,5,0)</f>
        <v>#N/A</v>
      </c>
      <c r="CC276" s="612">
        <f>VLOOKUP(B276,'Espoir Networks'!$D$3:$H$11,5,0)</f>
        <v>408000</v>
      </c>
      <c r="CD276" s="612" t="e">
        <f>VLOOKUP(B276,'Servosys Solution'!$D$3:$H$5,5,0)</f>
        <v>#N/A</v>
      </c>
      <c r="CE276" s="612" t="e">
        <f>VLOOKUP(B276,'Ribbon Communications'!$D$3:$H$4,5,0)</f>
        <v>#N/A</v>
      </c>
      <c r="CF276" s="612">
        <f t="shared" si="13"/>
        <v>1</v>
      </c>
      <c r="CG276" s="129" t="s">
        <v>9405</v>
      </c>
      <c r="CH276" s="129">
        <v>608068400213</v>
      </c>
      <c r="CI276" s="129" t="s">
        <v>134</v>
      </c>
      <c r="CJ276" s="129" t="s">
        <v>11743</v>
      </c>
      <c r="CK276" s="132">
        <v>42917</v>
      </c>
      <c r="CL276" s="129">
        <v>2021</v>
      </c>
      <c r="CM276" s="128" t="s">
        <v>9406</v>
      </c>
      <c r="CN276" s="129">
        <v>421</v>
      </c>
      <c r="CO276" s="133">
        <v>84.2</v>
      </c>
      <c r="CP276" s="129">
        <v>2015</v>
      </c>
      <c r="CQ276" s="129" t="s">
        <v>79</v>
      </c>
      <c r="CR276" s="128" t="s">
        <v>12190</v>
      </c>
      <c r="CS276" s="129">
        <v>460</v>
      </c>
      <c r="CT276" s="133">
        <v>70.77</v>
      </c>
      <c r="CU276" s="129">
        <v>2017</v>
      </c>
      <c r="CV276" s="129" t="s">
        <v>79</v>
      </c>
      <c r="CW276" s="131" t="s">
        <v>81</v>
      </c>
      <c r="CX276" s="131" t="s">
        <v>81</v>
      </c>
      <c r="CY276" s="129" t="s">
        <v>81</v>
      </c>
      <c r="CZ276" s="129" t="s">
        <v>81</v>
      </c>
      <c r="DA276" s="129" t="s">
        <v>81</v>
      </c>
      <c r="DB276" s="129" t="s">
        <v>81</v>
      </c>
      <c r="DC276" s="129" t="s">
        <v>81</v>
      </c>
      <c r="DD276" s="129" t="s">
        <v>81</v>
      </c>
      <c r="DE276" s="129" t="s">
        <v>81</v>
      </c>
      <c r="DF276" s="129">
        <v>0</v>
      </c>
      <c r="DG276" s="129">
        <v>8.4600000000000009</v>
      </c>
      <c r="DH276" s="129">
        <v>8.33</v>
      </c>
      <c r="DI276" s="129">
        <v>8.6199999999999992</v>
      </c>
      <c r="DJ276" s="129">
        <v>10</v>
      </c>
      <c r="DK276" s="129">
        <v>9</v>
      </c>
      <c r="DL276" s="140">
        <v>9.92</v>
      </c>
      <c r="DM276" s="420">
        <f t="shared" si="15"/>
        <v>54.33</v>
      </c>
      <c r="DN276" s="140">
        <v>9.0500000000000007</v>
      </c>
      <c r="DO276" s="410">
        <v>78.97</v>
      </c>
      <c r="DP276" s="131" t="s">
        <v>82</v>
      </c>
      <c r="DQ276" s="418">
        <v>0</v>
      </c>
      <c r="DR276" s="417">
        <v>0</v>
      </c>
      <c r="DS276" s="129" t="s">
        <v>83</v>
      </c>
      <c r="DT276" s="129" t="s">
        <v>83</v>
      </c>
      <c r="DU276" s="129" t="s">
        <v>83</v>
      </c>
      <c r="DV276" s="129" t="s">
        <v>83</v>
      </c>
      <c r="DW276" s="131" t="s">
        <v>83</v>
      </c>
      <c r="DX276" s="131" t="s">
        <v>84</v>
      </c>
      <c r="DY276" s="131" t="s">
        <v>81</v>
      </c>
      <c r="DZ276" s="131" t="s">
        <v>9408</v>
      </c>
      <c r="EA276" s="131" t="s">
        <v>165</v>
      </c>
      <c r="EB276" s="131" t="s">
        <v>9409</v>
      </c>
      <c r="EC276" s="131" t="s">
        <v>317</v>
      </c>
      <c r="ED276" s="131" t="s">
        <v>89</v>
      </c>
      <c r="EE276" s="131" t="s">
        <v>9410</v>
      </c>
      <c r="EF276" s="131" t="s">
        <v>5041</v>
      </c>
      <c r="EG276" s="131" t="s">
        <v>1933</v>
      </c>
      <c r="EH276" s="131" t="s">
        <v>2264</v>
      </c>
      <c r="EI276" s="131" t="s">
        <v>9411</v>
      </c>
      <c r="EJ276" s="135" t="s">
        <v>9412</v>
      </c>
      <c r="EK276" s="135" t="s">
        <v>9413</v>
      </c>
      <c r="EL276" s="135" t="s">
        <v>7849</v>
      </c>
      <c r="EM276" s="135" t="s">
        <v>9414</v>
      </c>
      <c r="EN276" s="131" t="s">
        <v>81</v>
      </c>
    </row>
    <row r="277" spans="1:145" ht="18" thickTop="1" thickBot="1">
      <c r="A277" s="575">
        <f t="shared" si="14"/>
        <v>276</v>
      </c>
      <c r="B277" s="572" t="s">
        <v>10188</v>
      </c>
      <c r="C277" s="600" t="s">
        <v>10189</v>
      </c>
      <c r="D277" s="570" t="s">
        <v>13209</v>
      </c>
      <c r="E277" s="568" t="str">
        <f t="shared" si="12"/>
        <v>Placed</v>
      </c>
      <c r="F277" s="570" t="s">
        <v>12495</v>
      </c>
      <c r="G277" s="570" t="s">
        <v>13330</v>
      </c>
      <c r="H277" s="131" t="str">
        <f>VLOOKUP(B277,ETRX2!C:E,3,0)</f>
        <v>12th + Engineering without live KT</v>
      </c>
      <c r="I277" s="610" t="s">
        <v>10190</v>
      </c>
      <c r="J277" s="572">
        <v>20</v>
      </c>
      <c r="K277" s="611" t="s">
        <v>10191</v>
      </c>
      <c r="L277" s="611" t="s">
        <v>10192</v>
      </c>
      <c r="M277" s="611" t="s">
        <v>10193</v>
      </c>
      <c r="N277" s="612" t="s">
        <v>10194</v>
      </c>
      <c r="O277" s="612">
        <v>9969542844</v>
      </c>
      <c r="P277" s="612">
        <v>8898925774</v>
      </c>
      <c r="Q277" s="612">
        <f>VLOOKUP(B277,'TCS CON'!$D$1:$H$98,5,0)</f>
        <v>336000</v>
      </c>
      <c r="R277" s="612" t="e">
        <f>VLOOKUP(B277,LTI!$C$1:$H$46,6,0)</f>
        <v>#N/A</v>
      </c>
      <c r="S277" s="612" t="e">
        <f>VLOOKUP(B277,JARO!$E$2:$I$11,5,0)</f>
        <v>#N/A</v>
      </c>
      <c r="T277" s="612" t="e">
        <f>VLOOKUP(B277,Capgemini!$D$3:$H$78,5,0)</f>
        <v>#N/A</v>
      </c>
      <c r="U277" s="612" t="e">
        <f>VLOOKUP(B277,Carwale!$D$1:$H$4,5,0)</f>
        <v>#N/A</v>
      </c>
      <c r="V277" s="612" t="e">
        <f>VLOOKUP(B277,'Interactive Brokers'!E:I,5,0)</f>
        <v>#N/A</v>
      </c>
      <c r="W277" s="612" t="e">
        <f>VLOOKUP(B277,'REL Jio'!E:I,5,0)</f>
        <v>#N/A</v>
      </c>
      <c r="X277" s="612" t="e">
        <f>VLOOKUP(B277,'Sciative Sol'!E:I,5,0)</f>
        <v>#N/A</v>
      </c>
      <c r="Y277" s="612" t="e">
        <f>VLOOKUP(B277,'Hexaware Tech'!E:I,5,0)</f>
        <v>#N/A</v>
      </c>
      <c r="Z277" s="612" t="e">
        <f>VLOOKUP(B277,Axis!D:H,5,0)</f>
        <v>#N/A</v>
      </c>
      <c r="AA277" s="612" t="e">
        <f>VLOOKUP(B277,Ugam!$D$3:$H$26,5,0)</f>
        <v>#N/A</v>
      </c>
      <c r="AB277" s="612" t="e">
        <f>VLOOKUP(B277,Zeus!F:J,5,0)</f>
        <v>#N/A</v>
      </c>
      <c r="AC277" s="612" t="e">
        <f>VLOOKUP(B277,Montran!F:J,5,0)</f>
        <v>#N/A</v>
      </c>
      <c r="AD277" s="612" t="e">
        <f>VLOOKUP(B277,Endurance!H60:L60,5,0)</f>
        <v>#N/A</v>
      </c>
      <c r="AE277" s="612" t="e">
        <f>VLOOKUP(B277,'Swabhav Techlabs'!$F$1:$J$2,5,0)</f>
        <v>#N/A</v>
      </c>
      <c r="AF277" s="612" t="e">
        <f>VLOOKUP(B277,'Quality Kiosk'!$F$1:$J$18,5,0)</f>
        <v>#N/A</v>
      </c>
      <c r="AG277" s="612" t="e">
        <f>VLOOKUP(B277,'Lemon VB'!$F$1:$J$2,5,0)</f>
        <v>#N/A</v>
      </c>
      <c r="AH277" s="612" t="e">
        <f>VLOOKUP(B277,Gocomet!$E$1:$I$3,5,0)</f>
        <v>#N/A</v>
      </c>
      <c r="AI277" s="612" t="e">
        <f>VLOOKUP(B277,'Ingram Micro'!$E$1:$I$8,5,0)</f>
        <v>#N/A</v>
      </c>
      <c r="AJ277" s="612" t="e">
        <f>VLOOKUP(B277,'DePronto Infotech'!$E$1:$I$2,5,0)</f>
        <v>#N/A</v>
      </c>
      <c r="AK277" s="612" t="e">
        <f>VLOOKUP(B277,'Reliance Retail'!$E$1:$I$4,5,0)</f>
        <v>#N/A</v>
      </c>
      <c r="AL277" s="612" t="e">
        <f>VLOOKUP(B277,'Bright Champs'!$D$1:$H$13,5,0)</f>
        <v>#N/A</v>
      </c>
      <c r="AM277" s="612" t="e">
        <f>VLOOKUP(B277,Neosoft!$E$1:$I$12,5,0)</f>
        <v>#N/A</v>
      </c>
      <c r="AN277" s="612" t="e">
        <f>VLOOKUP(B277,Infosys!$E$1:$I$3,5,0)</f>
        <v>#N/A</v>
      </c>
      <c r="AO277" s="612" t="e">
        <f>VLOOKUP(B277,Cerelabs!$E$1:$I$5,5,0)</f>
        <v>#N/A</v>
      </c>
      <c r="AP277" s="612" t="e">
        <f>VLOOKUP(B277,'Neebal Technologies'!$D$1:$H$2,5,0)</f>
        <v>#N/A</v>
      </c>
      <c r="AQ277" s="612" t="e">
        <f>VLOOKUP(B277,'Vertiv Energy'!$D$1:$H$2,5,0)</f>
        <v>#N/A</v>
      </c>
      <c r="AR277" s="612" t="e">
        <f>VLOOKUP(B277,'Acidaes Solutions (CRMNEXT)'!$D$1:$H$3,5,0)</f>
        <v>#N/A</v>
      </c>
      <c r="AS277" s="612" t="e">
        <f>VLOOKUP(B277,Growisto!$D$1:$H$2,5,0)</f>
        <v>#N/A</v>
      </c>
      <c r="AT277" s="612" t="e">
        <f>VLOOKUP(B277,'9.9 Mediaworx - Digit'!$D$1:$H$2,5,0)</f>
        <v>#N/A</v>
      </c>
      <c r="AU277" s="612" t="e">
        <f>VLOOKUP(B277,'Vistaar systems Pvt Ltd'!$D$2:$H$3,5,0)</f>
        <v>#N/A</v>
      </c>
      <c r="AV277" s="612" t="e">
        <f>VLOOKUP(B277,'Course 5i'!$D$2:$H$11,5,0)</f>
        <v>#N/A</v>
      </c>
      <c r="AW277" s="612" t="e">
        <f>VLOOKUP(B277,'Radiant Appliances &amp; Electronic'!$D$1:$H$13,5,0)</f>
        <v>#N/A</v>
      </c>
      <c r="AX277" s="612" t="e">
        <f>VLOOKUP(B277,'Atos Global'!$D$3:$H$27,5,0)</f>
        <v>#N/A</v>
      </c>
      <c r="AY277" s="612" t="e">
        <f>VLOOKUP(B277,'Saama Technologies'!$D$1:$H$2,5,0)</f>
        <v>#N/A</v>
      </c>
      <c r="AZ277" s="612" t="e">
        <f>VLOOKUP(B277,'Multiplier Solutions'!$D$1:$H$2,5,0)</f>
        <v>#N/A</v>
      </c>
      <c r="BA277" s="612" t="e">
        <f>VLOOKUP(B277,GEP!$D$2:$H$5,5,0)</f>
        <v>#N/A</v>
      </c>
      <c r="BB277" s="612" t="e">
        <f>VLOOKUP(B277,Accenture!$D$1:$H$6,5,0)</f>
        <v>#N/A</v>
      </c>
      <c r="BC277" s="612" t="e">
        <f>VLOOKUP(B277,'Endurance International Group'!$D$1:$H$2,5,0)</f>
        <v>#N/A</v>
      </c>
      <c r="BD277" s="612" t="e">
        <f>VLOOKUP(B277,Newgen!$D$1:$H$2,5,0)</f>
        <v>#N/A</v>
      </c>
      <c r="BE277" s="612" t="e">
        <f>VLOOKUP(B277,'3D Incredible'!D277:H277,5,0)</f>
        <v>#N/A</v>
      </c>
      <c r="BF277" s="612" t="e">
        <f>VLOOKUP(B277,'Raja Software Labs'!$D$2:$H$2,5,0)</f>
        <v>#N/A</v>
      </c>
      <c r="BG277" s="612" t="e">
        <f>VLOOKUP(B277,Wipro!$D$1:$H$2,5,0)</f>
        <v>#N/A</v>
      </c>
      <c r="BH277" s="612" t="e">
        <f>VLOOKUP(B277,'Perch Technologies'!$D$2:$H$2,5,0)</f>
        <v>#N/A</v>
      </c>
      <c r="BI277" s="612" t="e">
        <f>VLOOKUP(B277,'Morning Star'!$D$1:$H$6,5,0)</f>
        <v>#N/A</v>
      </c>
      <c r="BJ277" s="612" t="e">
        <f>VLOOKUP(B277,Flexiloans!$D$1:$H$2,5,0)</f>
        <v>#N/A</v>
      </c>
      <c r="BK277" s="612" t="e">
        <f>VLOOKUP(B277,'Thirdware Solutions'!$D$1:$H$2,5,0)</f>
        <v>#N/A</v>
      </c>
      <c r="BL277" s="612" t="e">
        <f>VLOOKUP(B277,Tescom!$D$1:$H$8,5,0)</f>
        <v>#N/A</v>
      </c>
      <c r="BM277" s="612" t="e">
        <f>VLOOKUP(B277,'Cogno AI'!$D$1:$H$2,5,0)</f>
        <v>#N/A</v>
      </c>
      <c r="BN277" s="612" t="e">
        <f>VLOOKUP(B277,'ABM Knowledgeware'!$D$1:$H$2,5,0)</f>
        <v>#N/A</v>
      </c>
      <c r="BO277" s="612" t="e">
        <f>VLOOKUP(B277,'Concerto Software'!$D$1:$H$3,5,0)</f>
        <v>#N/A</v>
      </c>
      <c r="BP277" s="612" t="e">
        <f>VLOOKUP(B277,'My Captain'!$D$1:$H$4,5,0)</f>
        <v>#N/A</v>
      </c>
      <c r="BQ277" s="612" t="e">
        <f>VLOOKUP(B277,'Finoux Solutions'!$D$2:$H$4,5,0)</f>
        <v>#N/A</v>
      </c>
      <c r="BR277" s="612" t="e">
        <f>VLOOKUP(B277,'MITR Learning'!$D$1:$H$2,5,0)</f>
        <v>#N/A</v>
      </c>
      <c r="BS277" s="612" t="e">
        <f>VLOOKUP(B277,Nucsoft!$D$2:$H$6,5,0)</f>
        <v>#N/A</v>
      </c>
      <c r="BT277" s="612" t="e">
        <f>VLOOKUP(B277,'Paras Cadd'!$D$1:$H$2,5,0)</f>
        <v>#N/A</v>
      </c>
      <c r="BU277" s="612" t="e">
        <f>VLOOKUP(B277,'ICICI Securities'!$D$1:$H$2,5,0)</f>
        <v>#N/A</v>
      </c>
      <c r="BV277" s="612" t="e">
        <f>VLOOKUP(B277,'Citius Tech'!$D$2:$H$5,5,0)</f>
        <v>#N/A</v>
      </c>
      <c r="BW277" s="612" t="e">
        <f>VLOOKUP(B277,'Buzzy Brains'!$D$2:$H$2,5,0)</f>
        <v>#N/A</v>
      </c>
      <c r="BX277" s="612" t="e">
        <f>VLOOKUP(B277,'Decimal Point'!$D$2:$H$2,5,0)</f>
        <v>#N/A</v>
      </c>
      <c r="BY277" s="612" t="e">
        <f>VLOOKUP(B277,'Sankey Business Solutions'!$D$2:$H$3,5,0)</f>
        <v>#N/A</v>
      </c>
      <c r="BZ277" s="612" t="e">
        <f>VLOOKUP(B277,'Nangia &amp; Co LLP'!$D$2:$H$2,5,0)</f>
        <v>#N/A</v>
      </c>
      <c r="CA277" s="612" t="e">
        <f>VLOOKUP(B277,'FIS Solutions India Pvt Ltd'!$D$2:$H$2,5,0)</f>
        <v>#N/A</v>
      </c>
      <c r="CB277" s="612" t="e">
        <f>VLOOKUP(B277,'Delta Technology &amp; Management '!$D$2:$H$16,5,0)</f>
        <v>#N/A</v>
      </c>
      <c r="CC277" s="612" t="e">
        <f>VLOOKUP(B277,'Espoir Networks'!$D$3:$H$11,5,0)</f>
        <v>#N/A</v>
      </c>
      <c r="CD277" s="612" t="e">
        <f>VLOOKUP(B277,'Servosys Solution'!$D$3:$H$5,5,0)</f>
        <v>#N/A</v>
      </c>
      <c r="CE277" s="612" t="e">
        <f>VLOOKUP(B277,'Ribbon Communications'!$D$3:$H$4,5,0)</f>
        <v>#N/A</v>
      </c>
      <c r="CF277" s="612">
        <f t="shared" si="13"/>
        <v>1</v>
      </c>
      <c r="CG277" s="129" t="s">
        <v>10195</v>
      </c>
      <c r="CH277" s="129">
        <v>892396331331</v>
      </c>
      <c r="CI277" s="129" t="s">
        <v>134</v>
      </c>
      <c r="CJ277" s="129" t="s">
        <v>11743</v>
      </c>
      <c r="CK277" s="132">
        <v>42917</v>
      </c>
      <c r="CL277" s="129">
        <v>2021</v>
      </c>
      <c r="CM277" s="128" t="s">
        <v>10196</v>
      </c>
      <c r="CN277" s="129">
        <v>465</v>
      </c>
      <c r="CO277" s="133">
        <v>93</v>
      </c>
      <c r="CP277" s="129">
        <v>2015</v>
      </c>
      <c r="CQ277" s="129" t="s">
        <v>79</v>
      </c>
      <c r="CR277" s="128" t="s">
        <v>3086</v>
      </c>
      <c r="CS277" s="129">
        <v>518</v>
      </c>
      <c r="CT277" s="133">
        <v>79.69</v>
      </c>
      <c r="CU277" s="129">
        <v>2017</v>
      </c>
      <c r="CV277" s="129" t="s">
        <v>79</v>
      </c>
      <c r="CW277" s="131" t="s">
        <v>81</v>
      </c>
      <c r="CX277" s="131" t="s">
        <v>81</v>
      </c>
      <c r="CY277" s="129" t="s">
        <v>81</v>
      </c>
      <c r="CZ277" s="129" t="s">
        <v>81</v>
      </c>
      <c r="DA277" s="129" t="s">
        <v>81</v>
      </c>
      <c r="DB277" s="129" t="s">
        <v>81</v>
      </c>
      <c r="DC277" s="129" t="s">
        <v>81</v>
      </c>
      <c r="DD277" s="129" t="s">
        <v>81</v>
      </c>
      <c r="DE277" s="129" t="s">
        <v>81</v>
      </c>
      <c r="DF277" s="129">
        <v>0</v>
      </c>
      <c r="DG277" s="129">
        <v>7.7</v>
      </c>
      <c r="DH277" s="129">
        <v>8.48</v>
      </c>
      <c r="DI277" s="129">
        <v>7.42</v>
      </c>
      <c r="DJ277" s="129">
        <v>9.5500000000000007</v>
      </c>
      <c r="DK277" s="129">
        <v>7.7</v>
      </c>
      <c r="DL277" s="129">
        <v>9.6</v>
      </c>
      <c r="DM277" s="420">
        <f t="shared" si="15"/>
        <v>50.45000000000001</v>
      </c>
      <c r="DN277" s="140">
        <v>8.4</v>
      </c>
      <c r="DO277" s="410">
        <v>74.16</v>
      </c>
      <c r="DP277" s="131" t="s">
        <v>82</v>
      </c>
      <c r="DQ277" s="418">
        <v>0</v>
      </c>
      <c r="DR277" s="417">
        <v>0</v>
      </c>
      <c r="DS277" s="129" t="s">
        <v>83</v>
      </c>
      <c r="DT277" s="129" t="s">
        <v>83</v>
      </c>
      <c r="DU277" s="129" t="s">
        <v>83</v>
      </c>
      <c r="DV277" s="129" t="s">
        <v>83</v>
      </c>
      <c r="DW277" s="131" t="s">
        <v>83</v>
      </c>
      <c r="DX277" s="131" t="s">
        <v>84</v>
      </c>
      <c r="DY277" s="131" t="s">
        <v>81</v>
      </c>
      <c r="DZ277" s="131" t="s">
        <v>10197</v>
      </c>
      <c r="EA277" s="131" t="s">
        <v>358</v>
      </c>
      <c r="EB277" s="131" t="s">
        <v>10198</v>
      </c>
      <c r="EC277" s="131" t="s">
        <v>88</v>
      </c>
      <c r="ED277" s="131" t="s">
        <v>89</v>
      </c>
      <c r="EE277" s="131" t="s">
        <v>10199</v>
      </c>
      <c r="EF277" s="131" t="s">
        <v>10200</v>
      </c>
      <c r="EG277" s="131" t="s">
        <v>10201</v>
      </c>
      <c r="EH277" s="131" t="s">
        <v>81</v>
      </c>
      <c r="EI277" s="131" t="s">
        <v>10202</v>
      </c>
      <c r="EJ277" s="135" t="s">
        <v>10203</v>
      </c>
      <c r="EK277" s="135" t="s">
        <v>10204</v>
      </c>
      <c r="EL277" s="135" t="s">
        <v>10205</v>
      </c>
      <c r="EM277" s="135" t="s">
        <v>10206</v>
      </c>
      <c r="EN277" s="131" t="s">
        <v>81</v>
      </c>
    </row>
    <row r="278" spans="1:145" ht="18" thickTop="1" thickBot="1">
      <c r="A278" s="575">
        <f t="shared" si="14"/>
        <v>277</v>
      </c>
      <c r="B278" s="572" t="s">
        <v>11361</v>
      </c>
      <c r="C278" s="600" t="s">
        <v>11362</v>
      </c>
      <c r="D278" s="570" t="s">
        <v>13209</v>
      </c>
      <c r="E278" s="568" t="str">
        <f t="shared" si="12"/>
        <v>Not Placed</v>
      </c>
      <c r="F278" s="570" t="s">
        <v>12495</v>
      </c>
      <c r="G278" s="570" t="s">
        <v>13330</v>
      </c>
      <c r="H278" s="131" t="str">
        <f>VLOOKUP(B278,ETRX2!C:E,3,0)</f>
        <v>12th + Engineering without live KT</v>
      </c>
      <c r="I278" s="610" t="s">
        <v>774</v>
      </c>
      <c r="J278" s="572">
        <v>20</v>
      </c>
      <c r="K278" s="611" t="s">
        <v>11363</v>
      </c>
      <c r="L278" s="611" t="s">
        <v>11363</v>
      </c>
      <c r="M278" s="611" t="s">
        <v>11364</v>
      </c>
      <c r="N278" s="612" t="s">
        <v>11360</v>
      </c>
      <c r="O278" s="612">
        <v>9082615461</v>
      </c>
      <c r="P278" s="612">
        <v>9082615461</v>
      </c>
      <c r="Q278" s="612" t="e">
        <f>VLOOKUP(B278,'TCS CON'!$D$1:$H$98,5,0)</f>
        <v>#N/A</v>
      </c>
      <c r="R278" s="612" t="e">
        <f>VLOOKUP(B278,LTI!$C$1:$H$46,6,0)</f>
        <v>#N/A</v>
      </c>
      <c r="S278" s="612" t="e">
        <f>VLOOKUP(B278,JARO!$E$2:$I$11,5,0)</f>
        <v>#N/A</v>
      </c>
      <c r="T278" s="612" t="e">
        <f>VLOOKUP(B278,Capgemini!$D$3:$H$78,5,0)</f>
        <v>#N/A</v>
      </c>
      <c r="U278" s="612" t="e">
        <f>VLOOKUP(B278,Carwale!$D$1:$H$4,5,0)</f>
        <v>#N/A</v>
      </c>
      <c r="V278" s="612" t="e">
        <f>VLOOKUP(B278,'Interactive Brokers'!E:I,5,0)</f>
        <v>#N/A</v>
      </c>
      <c r="W278" s="612" t="e">
        <f>VLOOKUP(B278,'REL Jio'!E:I,5,0)</f>
        <v>#N/A</v>
      </c>
      <c r="X278" s="612" t="e">
        <f>VLOOKUP(B278,'Sciative Sol'!E:I,5,0)</f>
        <v>#N/A</v>
      </c>
      <c r="Y278" s="612" t="e">
        <f>VLOOKUP(B278,'Hexaware Tech'!E:I,5,0)</f>
        <v>#N/A</v>
      </c>
      <c r="Z278" s="612" t="e">
        <f>VLOOKUP(B278,Axis!D:H,5,0)</f>
        <v>#N/A</v>
      </c>
      <c r="AA278" s="612" t="e">
        <f>VLOOKUP(B278,Ugam!$D$3:$H$26,5,0)</f>
        <v>#N/A</v>
      </c>
      <c r="AB278" s="612" t="e">
        <f>VLOOKUP(B278,Zeus!F:J,5,0)</f>
        <v>#N/A</v>
      </c>
      <c r="AC278" s="612" t="e">
        <f>VLOOKUP(B278,Montran!F:J,5,0)</f>
        <v>#N/A</v>
      </c>
      <c r="AD278" s="612" t="e">
        <f>VLOOKUP(B278,Endurance!H61:L61,5,0)</f>
        <v>#N/A</v>
      </c>
      <c r="AE278" s="612" t="e">
        <f>VLOOKUP(B278,'Swabhav Techlabs'!$F$1:$J$2,5,0)</f>
        <v>#N/A</v>
      </c>
      <c r="AF278" s="612" t="e">
        <f>VLOOKUP(B278,'Quality Kiosk'!$F$1:$J$18,5,0)</f>
        <v>#N/A</v>
      </c>
      <c r="AG278" s="612" t="e">
        <f>VLOOKUP(B278,'Lemon VB'!$F$1:$J$2,5,0)</f>
        <v>#N/A</v>
      </c>
      <c r="AH278" s="612" t="e">
        <f>VLOOKUP(B278,Gocomet!$E$1:$I$3,5,0)</f>
        <v>#N/A</v>
      </c>
      <c r="AI278" s="612" t="e">
        <f>VLOOKUP(B278,'Ingram Micro'!$E$1:$I$8,5,0)</f>
        <v>#N/A</v>
      </c>
      <c r="AJ278" s="612" t="e">
        <f>VLOOKUP(B278,'DePronto Infotech'!$E$1:$I$2,5,0)</f>
        <v>#N/A</v>
      </c>
      <c r="AK278" s="612" t="e">
        <f>VLOOKUP(B278,'Reliance Retail'!$E$1:$I$4,5,0)</f>
        <v>#N/A</v>
      </c>
      <c r="AL278" s="612" t="e">
        <f>VLOOKUP(B278,'Bright Champs'!$D$1:$H$13,5,0)</f>
        <v>#N/A</v>
      </c>
      <c r="AM278" s="612" t="e">
        <f>VLOOKUP(B278,Neosoft!$E$1:$I$12,5,0)</f>
        <v>#N/A</v>
      </c>
      <c r="AN278" s="612" t="e">
        <f>VLOOKUP(B278,Infosys!$E$1:$I$3,5,0)</f>
        <v>#N/A</v>
      </c>
      <c r="AO278" s="612" t="e">
        <f>VLOOKUP(B278,Cerelabs!$E$1:$I$5,5,0)</f>
        <v>#N/A</v>
      </c>
      <c r="AP278" s="612" t="e">
        <f>VLOOKUP(B278,'Neebal Technologies'!$D$1:$H$2,5,0)</f>
        <v>#N/A</v>
      </c>
      <c r="AQ278" s="612" t="e">
        <f>VLOOKUP(B278,'Vertiv Energy'!$D$1:$H$2,5,0)</f>
        <v>#N/A</v>
      </c>
      <c r="AR278" s="612" t="e">
        <f>VLOOKUP(B278,'Acidaes Solutions (CRMNEXT)'!$D$1:$H$3,5,0)</f>
        <v>#N/A</v>
      </c>
      <c r="AS278" s="612" t="e">
        <f>VLOOKUP(B278,Growisto!$D$1:$H$2,5,0)</f>
        <v>#N/A</v>
      </c>
      <c r="AT278" s="612" t="e">
        <f>VLOOKUP(B278,'9.9 Mediaworx - Digit'!$D$1:$H$2,5,0)</f>
        <v>#N/A</v>
      </c>
      <c r="AU278" s="612" t="e">
        <f>VLOOKUP(B278,'Vistaar systems Pvt Ltd'!$D$2:$H$3,5,0)</f>
        <v>#N/A</v>
      </c>
      <c r="AV278" s="612" t="e">
        <f>VLOOKUP(B278,'Course 5i'!$D$2:$H$11,5,0)</f>
        <v>#N/A</v>
      </c>
      <c r="AW278" s="612" t="e">
        <f>VLOOKUP(B278,'Radiant Appliances &amp; Electronic'!$D$1:$H$13,5,0)</f>
        <v>#N/A</v>
      </c>
      <c r="AX278" s="612" t="e">
        <f>VLOOKUP(B278,'Atos Global'!$D$3:$H$27,5,0)</f>
        <v>#N/A</v>
      </c>
      <c r="AY278" s="612" t="e">
        <f>VLOOKUP(B278,'Saama Technologies'!$D$1:$H$2,5,0)</f>
        <v>#N/A</v>
      </c>
      <c r="AZ278" s="612" t="e">
        <f>VLOOKUP(B278,'Multiplier Solutions'!$D$1:$H$2,5,0)</f>
        <v>#N/A</v>
      </c>
      <c r="BA278" s="612" t="e">
        <f>VLOOKUP(B278,GEP!$D$2:$H$5,5,0)</f>
        <v>#N/A</v>
      </c>
      <c r="BB278" s="612" t="e">
        <f>VLOOKUP(B278,Accenture!$D$1:$H$6,5,0)</f>
        <v>#N/A</v>
      </c>
      <c r="BC278" s="612" t="e">
        <f>VLOOKUP(B278,'Endurance International Group'!$D$1:$H$2,5,0)</f>
        <v>#N/A</v>
      </c>
      <c r="BD278" s="612" t="e">
        <f>VLOOKUP(B278,Newgen!$D$1:$H$2,5,0)</f>
        <v>#N/A</v>
      </c>
      <c r="BE278" s="612" t="e">
        <f>VLOOKUP(B278,'3D Incredible'!D278:H278,5,0)</f>
        <v>#N/A</v>
      </c>
      <c r="BF278" s="612" t="e">
        <f>VLOOKUP(B278,'Raja Software Labs'!$D$2:$H$2,5,0)</f>
        <v>#N/A</v>
      </c>
      <c r="BG278" s="612" t="e">
        <f>VLOOKUP(B278,Wipro!$D$1:$H$2,5,0)</f>
        <v>#N/A</v>
      </c>
      <c r="BH278" s="612" t="e">
        <f>VLOOKUP(B278,'Perch Technologies'!$D$2:$H$2,5,0)</f>
        <v>#N/A</v>
      </c>
      <c r="BI278" s="612" t="e">
        <f>VLOOKUP(B278,'Morning Star'!$D$1:$H$6,5,0)</f>
        <v>#N/A</v>
      </c>
      <c r="BJ278" s="612" t="e">
        <f>VLOOKUP(B278,Flexiloans!$D$1:$H$2,5,0)</f>
        <v>#N/A</v>
      </c>
      <c r="BK278" s="612" t="e">
        <f>VLOOKUP(B278,'Thirdware Solutions'!$D$1:$H$2,5,0)</f>
        <v>#N/A</v>
      </c>
      <c r="BL278" s="612" t="e">
        <f>VLOOKUP(B278,Tescom!$D$1:$H$8,5,0)</f>
        <v>#N/A</v>
      </c>
      <c r="BM278" s="612" t="e">
        <f>VLOOKUP(B278,'Cogno AI'!$D$1:$H$2,5,0)</f>
        <v>#N/A</v>
      </c>
      <c r="BN278" s="612" t="e">
        <f>VLOOKUP(B278,'ABM Knowledgeware'!$D$1:$H$2,5,0)</f>
        <v>#N/A</v>
      </c>
      <c r="BO278" s="612" t="e">
        <f>VLOOKUP(B278,'Concerto Software'!$D$1:$H$3,5,0)</f>
        <v>#N/A</v>
      </c>
      <c r="BP278" s="612" t="e">
        <f>VLOOKUP(B278,'My Captain'!$D$1:$H$4,5,0)</f>
        <v>#N/A</v>
      </c>
      <c r="BQ278" s="612" t="e">
        <f>VLOOKUP(B278,'Finoux Solutions'!$D$2:$H$4,5,0)</f>
        <v>#N/A</v>
      </c>
      <c r="BR278" s="612" t="e">
        <f>VLOOKUP(B278,'MITR Learning'!$D$1:$H$2,5,0)</f>
        <v>#N/A</v>
      </c>
      <c r="BS278" s="612" t="e">
        <f>VLOOKUP(B278,Nucsoft!$D$2:$H$6,5,0)</f>
        <v>#N/A</v>
      </c>
      <c r="BT278" s="612" t="e">
        <f>VLOOKUP(B278,'Paras Cadd'!$D$1:$H$2,5,0)</f>
        <v>#N/A</v>
      </c>
      <c r="BU278" s="612" t="e">
        <f>VLOOKUP(B278,'ICICI Securities'!$D$1:$H$2,5,0)</f>
        <v>#N/A</v>
      </c>
      <c r="BV278" s="612" t="e">
        <f>VLOOKUP(B278,'Citius Tech'!$D$2:$H$5,5,0)</f>
        <v>#N/A</v>
      </c>
      <c r="BW278" s="612" t="e">
        <f>VLOOKUP(B278,'Buzzy Brains'!$D$2:$H$2,5,0)</f>
        <v>#N/A</v>
      </c>
      <c r="BX278" s="612" t="e">
        <f>VLOOKUP(B278,'Decimal Point'!$D$2:$H$2,5,0)</f>
        <v>#N/A</v>
      </c>
      <c r="BY278" s="612" t="e">
        <f>VLOOKUP(B278,'Sankey Business Solutions'!$D$2:$H$3,5,0)</f>
        <v>#N/A</v>
      </c>
      <c r="BZ278" s="612" t="e">
        <f>VLOOKUP(B278,'Nangia &amp; Co LLP'!$D$2:$H$2,5,0)</f>
        <v>#N/A</v>
      </c>
      <c r="CA278" s="612" t="e">
        <f>VLOOKUP(B278,'FIS Solutions India Pvt Ltd'!$D$2:$H$2,5,0)</f>
        <v>#N/A</v>
      </c>
      <c r="CB278" s="612" t="e">
        <f>VLOOKUP(B278,'Delta Technology &amp; Management '!$D$2:$H$16,5,0)</f>
        <v>#N/A</v>
      </c>
      <c r="CC278" s="612" t="e">
        <f>VLOOKUP(B278,'Espoir Networks'!$D$3:$H$11,5,0)</f>
        <v>#N/A</v>
      </c>
      <c r="CD278" s="612" t="e">
        <f>VLOOKUP(B278,'Servosys Solution'!$D$3:$H$5,5,0)</f>
        <v>#N/A</v>
      </c>
      <c r="CE278" s="612" t="e">
        <f>VLOOKUP(B278,'Ribbon Communications'!$D$3:$H$4,5,0)</f>
        <v>#N/A</v>
      </c>
      <c r="CF278" s="612">
        <f t="shared" si="13"/>
        <v>0</v>
      </c>
      <c r="CG278" s="129" t="s">
        <v>11365</v>
      </c>
      <c r="CH278" s="129">
        <v>719331861228</v>
      </c>
      <c r="CI278" s="129" t="s">
        <v>134</v>
      </c>
      <c r="CJ278" s="129" t="s">
        <v>11743</v>
      </c>
      <c r="CK278" s="132">
        <v>42917</v>
      </c>
      <c r="CL278" s="129">
        <v>2021</v>
      </c>
      <c r="CM278" s="128" t="s">
        <v>11366</v>
      </c>
      <c r="CN278" s="129">
        <v>401</v>
      </c>
      <c r="CO278" s="133">
        <v>80.2</v>
      </c>
      <c r="CP278" s="129">
        <v>2015</v>
      </c>
      <c r="CQ278" s="129" t="s">
        <v>79</v>
      </c>
      <c r="CR278" s="128" t="s">
        <v>510</v>
      </c>
      <c r="CS278" s="129">
        <v>431</v>
      </c>
      <c r="CT278" s="133">
        <v>66.31</v>
      </c>
      <c r="CU278" s="129">
        <v>2017</v>
      </c>
      <c r="CV278" s="129" t="s">
        <v>79</v>
      </c>
      <c r="CW278" s="131" t="s">
        <v>81</v>
      </c>
      <c r="CX278" s="131" t="s">
        <v>81</v>
      </c>
      <c r="CY278" s="129" t="s">
        <v>81</v>
      </c>
      <c r="CZ278" s="129" t="s">
        <v>81</v>
      </c>
      <c r="DA278" s="129" t="s">
        <v>81</v>
      </c>
      <c r="DB278" s="129" t="s">
        <v>81</v>
      </c>
      <c r="DC278" s="129" t="s">
        <v>81</v>
      </c>
      <c r="DD278" s="129" t="s">
        <v>81</v>
      </c>
      <c r="DE278" s="129" t="s">
        <v>81</v>
      </c>
      <c r="DF278" s="129">
        <v>0</v>
      </c>
      <c r="DG278" s="129">
        <v>7.3</v>
      </c>
      <c r="DH278" s="129">
        <v>7.09</v>
      </c>
      <c r="DI278" s="129">
        <v>7.88</v>
      </c>
      <c r="DJ278" s="129">
        <v>7.65</v>
      </c>
      <c r="DK278" s="129">
        <v>7.51</v>
      </c>
      <c r="DL278" s="410">
        <v>8.4</v>
      </c>
      <c r="DM278" s="411">
        <f t="shared" si="15"/>
        <v>45.83</v>
      </c>
      <c r="DN278" s="423">
        <v>7.64</v>
      </c>
      <c r="DO278" s="410">
        <v>68.510000000000005</v>
      </c>
      <c r="DP278" s="131" t="s">
        <v>138</v>
      </c>
      <c r="DQ278" s="425">
        <v>0</v>
      </c>
      <c r="DR278" s="424">
        <v>0</v>
      </c>
      <c r="DS278" s="129" t="s">
        <v>83</v>
      </c>
      <c r="DT278" s="129" t="s">
        <v>83</v>
      </c>
      <c r="DU278" s="129" t="s">
        <v>83</v>
      </c>
      <c r="DV278" s="129" t="s">
        <v>83</v>
      </c>
      <c r="DW278" s="131" t="s">
        <v>83</v>
      </c>
      <c r="DX278" s="131" t="s">
        <v>84</v>
      </c>
      <c r="DY278" s="131" t="s">
        <v>81</v>
      </c>
      <c r="DZ278" s="131" t="s">
        <v>11367</v>
      </c>
      <c r="EA278" s="131" t="s">
        <v>86</v>
      </c>
      <c r="EB278" s="131" t="s">
        <v>11368</v>
      </c>
      <c r="EC278" s="131" t="s">
        <v>317</v>
      </c>
      <c r="ED278" s="131" t="s">
        <v>89</v>
      </c>
      <c r="EE278" s="131" t="s">
        <v>11369</v>
      </c>
      <c r="EF278" s="131" t="s">
        <v>11370</v>
      </c>
      <c r="EG278" s="131" t="s">
        <v>11371</v>
      </c>
      <c r="EH278" s="131" t="s">
        <v>11372</v>
      </c>
      <c r="EI278" s="131" t="s">
        <v>11373</v>
      </c>
      <c r="EJ278" s="135" t="s">
        <v>11374</v>
      </c>
      <c r="EK278" s="135" t="s">
        <v>11375</v>
      </c>
      <c r="EL278" s="135" t="s">
        <v>11376</v>
      </c>
      <c r="EM278" s="135" t="s">
        <v>11377</v>
      </c>
      <c r="EN278" s="131" t="s">
        <v>81</v>
      </c>
    </row>
    <row r="279" spans="1:145" ht="18" thickTop="1" thickBot="1">
      <c r="A279" s="575">
        <f t="shared" si="14"/>
        <v>278</v>
      </c>
      <c r="B279" s="572" t="s">
        <v>813</v>
      </c>
      <c r="C279" s="600" t="s">
        <v>814</v>
      </c>
      <c r="D279" s="570" t="s">
        <v>13208</v>
      </c>
      <c r="E279" s="568" t="str">
        <f t="shared" si="12"/>
        <v>Not Placed</v>
      </c>
      <c r="F279" s="570" t="s">
        <v>12495</v>
      </c>
      <c r="G279" s="570" t="s">
        <v>14085</v>
      </c>
      <c r="H279" s="131" t="str">
        <f>VLOOKUP(B279,ETRX3!C:E,3,0)</f>
        <v>Direct Second Year Engineering without live KT</v>
      </c>
      <c r="I279" s="610" t="s">
        <v>815</v>
      </c>
      <c r="J279" s="572">
        <v>20</v>
      </c>
      <c r="K279" s="611" t="s">
        <v>816</v>
      </c>
      <c r="L279" s="611" t="s">
        <v>73</v>
      </c>
      <c r="M279" s="611" t="s">
        <v>817</v>
      </c>
      <c r="N279" s="612" t="s">
        <v>812</v>
      </c>
      <c r="O279" s="612">
        <v>8976618769</v>
      </c>
      <c r="P279" s="612">
        <v>8976618769</v>
      </c>
      <c r="Q279" s="612" t="e">
        <f>VLOOKUP(B279,'TCS CON'!$D$1:$H$98,5,0)</f>
        <v>#N/A</v>
      </c>
      <c r="R279" s="612" t="e">
        <f>VLOOKUP(B279,LTI!$C$1:$H$46,6,0)</f>
        <v>#N/A</v>
      </c>
      <c r="S279" s="612" t="e">
        <f>VLOOKUP(B279,JARO!$E$2:$I$11,5,0)</f>
        <v>#N/A</v>
      </c>
      <c r="T279" s="612" t="e">
        <f>VLOOKUP(B279,Capgemini!$D$3:$H$78,5,0)</f>
        <v>#N/A</v>
      </c>
      <c r="U279" s="612" t="e">
        <f>VLOOKUP(B279,Carwale!$D$1:$H$4,5,0)</f>
        <v>#N/A</v>
      </c>
      <c r="V279" s="612" t="e">
        <f>VLOOKUP(B279,'Interactive Brokers'!E:I,5,0)</f>
        <v>#N/A</v>
      </c>
      <c r="W279" s="612" t="e">
        <f>VLOOKUP(B279,'REL Jio'!E:I,5,0)</f>
        <v>#N/A</v>
      </c>
      <c r="X279" s="612" t="e">
        <f>VLOOKUP(B279,'Sciative Sol'!E:I,5,0)</f>
        <v>#N/A</v>
      </c>
      <c r="Y279" s="612" t="e">
        <f>VLOOKUP(B279,'Hexaware Tech'!E:I,5,0)</f>
        <v>#N/A</v>
      </c>
      <c r="Z279" s="612" t="e">
        <f>VLOOKUP(B279,Axis!D:H,5,0)</f>
        <v>#N/A</v>
      </c>
      <c r="AA279" s="612" t="e">
        <f>VLOOKUP(B279,Ugam!$D$3:$H$26,5,0)</f>
        <v>#N/A</v>
      </c>
      <c r="AB279" s="612" t="e">
        <f>VLOOKUP(B279,Zeus!F:J,5,0)</f>
        <v>#N/A</v>
      </c>
      <c r="AC279" s="612" t="e">
        <f>VLOOKUP(B279,Montran!F:J,5,0)</f>
        <v>#N/A</v>
      </c>
      <c r="AD279" s="612" t="e">
        <f>VLOOKUP(B279,Endurance!H62:L62,5,0)</f>
        <v>#N/A</v>
      </c>
      <c r="AE279" s="612" t="e">
        <f>VLOOKUP(B279,'Swabhav Techlabs'!$F$1:$J$2,5,0)</f>
        <v>#N/A</v>
      </c>
      <c r="AF279" s="612" t="e">
        <f>VLOOKUP(B279,'Quality Kiosk'!$F$1:$J$18,5,0)</f>
        <v>#N/A</v>
      </c>
      <c r="AG279" s="612" t="e">
        <f>VLOOKUP(B279,'Lemon VB'!$F$1:$J$2,5,0)</f>
        <v>#N/A</v>
      </c>
      <c r="AH279" s="612" t="e">
        <f>VLOOKUP(B279,Gocomet!$E$1:$I$3,5,0)</f>
        <v>#N/A</v>
      </c>
      <c r="AI279" s="612" t="e">
        <f>VLOOKUP(B279,'Ingram Micro'!$E$1:$I$8,5,0)</f>
        <v>#N/A</v>
      </c>
      <c r="AJ279" s="612" t="e">
        <f>VLOOKUP(B279,'DePronto Infotech'!$E$1:$I$2,5,0)</f>
        <v>#N/A</v>
      </c>
      <c r="AK279" s="612" t="e">
        <f>VLOOKUP(B279,'Reliance Retail'!$E$1:$I$4,5,0)</f>
        <v>#N/A</v>
      </c>
      <c r="AL279" s="612" t="e">
        <f>VLOOKUP(B279,'Bright Champs'!$D$1:$H$13,5,0)</f>
        <v>#N/A</v>
      </c>
      <c r="AM279" s="612" t="e">
        <f>VLOOKUP(B279,Neosoft!$E$1:$I$12,5,0)</f>
        <v>#N/A</v>
      </c>
      <c r="AN279" s="612" t="e">
        <f>VLOOKUP(B279,Infosys!$E$1:$I$3,5,0)</f>
        <v>#N/A</v>
      </c>
      <c r="AO279" s="612" t="e">
        <f>VLOOKUP(B279,Cerelabs!$E$1:$I$5,5,0)</f>
        <v>#N/A</v>
      </c>
      <c r="AP279" s="612" t="e">
        <f>VLOOKUP(B279,'Neebal Technologies'!$D$1:$H$2,5,0)</f>
        <v>#N/A</v>
      </c>
      <c r="AQ279" s="612" t="e">
        <f>VLOOKUP(B279,'Vertiv Energy'!$D$1:$H$2,5,0)</f>
        <v>#N/A</v>
      </c>
      <c r="AR279" s="612" t="e">
        <f>VLOOKUP(B279,'Acidaes Solutions (CRMNEXT)'!$D$1:$H$3,5,0)</f>
        <v>#N/A</v>
      </c>
      <c r="AS279" s="612" t="e">
        <f>VLOOKUP(B279,Growisto!$D$1:$H$2,5,0)</f>
        <v>#N/A</v>
      </c>
      <c r="AT279" s="612" t="e">
        <f>VLOOKUP(B279,'9.9 Mediaworx - Digit'!$D$1:$H$2,5,0)</f>
        <v>#N/A</v>
      </c>
      <c r="AU279" s="612" t="e">
        <f>VLOOKUP(B279,'Vistaar systems Pvt Ltd'!$D$2:$H$3,5,0)</f>
        <v>#N/A</v>
      </c>
      <c r="AV279" s="612" t="e">
        <f>VLOOKUP(B279,'Course 5i'!$D$2:$H$11,5,0)</f>
        <v>#N/A</v>
      </c>
      <c r="AW279" s="612" t="e">
        <f>VLOOKUP(B279,'Radiant Appliances &amp; Electronic'!$D$1:$H$13,5,0)</f>
        <v>#N/A</v>
      </c>
      <c r="AX279" s="612" t="e">
        <f>VLOOKUP(B279,'Atos Global'!$D$3:$H$27,5,0)</f>
        <v>#N/A</v>
      </c>
      <c r="AY279" s="612" t="e">
        <f>VLOOKUP(B279,'Saama Technologies'!$D$1:$H$2,5,0)</f>
        <v>#N/A</v>
      </c>
      <c r="AZ279" s="612" t="e">
        <f>VLOOKUP(B279,'Multiplier Solutions'!$D$1:$H$2,5,0)</f>
        <v>#N/A</v>
      </c>
      <c r="BA279" s="612" t="e">
        <f>VLOOKUP(B279,GEP!$D$2:$H$5,5,0)</f>
        <v>#N/A</v>
      </c>
      <c r="BB279" s="612" t="e">
        <f>VLOOKUP(B279,Accenture!$D$1:$H$6,5,0)</f>
        <v>#N/A</v>
      </c>
      <c r="BC279" s="612" t="e">
        <f>VLOOKUP(B279,'Endurance International Group'!$D$1:$H$2,5,0)</f>
        <v>#N/A</v>
      </c>
      <c r="BD279" s="612" t="e">
        <f>VLOOKUP(B279,Newgen!$D$1:$H$2,5,0)</f>
        <v>#N/A</v>
      </c>
      <c r="BE279" s="612" t="e">
        <f>VLOOKUP(B279,'3D Incredible'!D279:H279,5,0)</f>
        <v>#N/A</v>
      </c>
      <c r="BF279" s="612" t="e">
        <f>VLOOKUP(B279,'Raja Software Labs'!$D$2:$H$2,5,0)</f>
        <v>#N/A</v>
      </c>
      <c r="BG279" s="612" t="e">
        <f>VLOOKUP(B279,Wipro!$D$1:$H$2,5,0)</f>
        <v>#N/A</v>
      </c>
      <c r="BH279" s="612" t="e">
        <f>VLOOKUP(B279,'Perch Technologies'!$D$2:$H$2,5,0)</f>
        <v>#N/A</v>
      </c>
      <c r="BI279" s="612" t="e">
        <f>VLOOKUP(B279,'Morning Star'!$D$1:$H$6,5,0)</f>
        <v>#N/A</v>
      </c>
      <c r="BJ279" s="612" t="e">
        <f>VLOOKUP(B279,Flexiloans!$D$1:$H$2,5,0)</f>
        <v>#N/A</v>
      </c>
      <c r="BK279" s="612" t="e">
        <f>VLOOKUP(B279,'Thirdware Solutions'!$D$1:$H$2,5,0)</f>
        <v>#N/A</v>
      </c>
      <c r="BL279" s="612" t="e">
        <f>VLOOKUP(B279,Tescom!$D$1:$H$8,5,0)</f>
        <v>#N/A</v>
      </c>
      <c r="BM279" s="612" t="e">
        <f>VLOOKUP(B279,'Cogno AI'!$D$1:$H$2,5,0)</f>
        <v>#N/A</v>
      </c>
      <c r="BN279" s="612" t="e">
        <f>VLOOKUP(B279,'ABM Knowledgeware'!$D$1:$H$2,5,0)</f>
        <v>#N/A</v>
      </c>
      <c r="BO279" s="612" t="e">
        <f>VLOOKUP(B279,'Concerto Software'!$D$1:$H$3,5,0)</f>
        <v>#N/A</v>
      </c>
      <c r="BP279" s="612" t="e">
        <f>VLOOKUP(B279,'My Captain'!$D$1:$H$4,5,0)</f>
        <v>#N/A</v>
      </c>
      <c r="BQ279" s="612" t="e">
        <f>VLOOKUP(B279,'Finoux Solutions'!$D$2:$H$4,5,0)</f>
        <v>#N/A</v>
      </c>
      <c r="BR279" s="612" t="e">
        <f>VLOOKUP(B279,'MITR Learning'!$D$1:$H$2,5,0)</f>
        <v>#N/A</v>
      </c>
      <c r="BS279" s="612" t="e">
        <f>VLOOKUP(B279,Nucsoft!$D$2:$H$6,5,0)</f>
        <v>#N/A</v>
      </c>
      <c r="BT279" s="612" t="e">
        <f>VLOOKUP(B279,'Paras Cadd'!$D$1:$H$2,5,0)</f>
        <v>#N/A</v>
      </c>
      <c r="BU279" s="612" t="e">
        <f>VLOOKUP(B279,'ICICI Securities'!$D$1:$H$2,5,0)</f>
        <v>#N/A</v>
      </c>
      <c r="BV279" s="612" t="e">
        <f>VLOOKUP(B279,'Citius Tech'!$D$2:$H$5,5,0)</f>
        <v>#N/A</v>
      </c>
      <c r="BW279" s="612" t="e">
        <f>VLOOKUP(B279,'Buzzy Brains'!$D$2:$H$2,5,0)</f>
        <v>#N/A</v>
      </c>
      <c r="BX279" s="612" t="e">
        <f>VLOOKUP(B279,'Decimal Point'!$D$2:$H$2,5,0)</f>
        <v>#N/A</v>
      </c>
      <c r="BY279" s="612" t="e">
        <f>VLOOKUP(B279,'Sankey Business Solutions'!$D$2:$H$3,5,0)</f>
        <v>#N/A</v>
      </c>
      <c r="BZ279" s="612" t="e">
        <f>VLOOKUP(B279,'Nangia &amp; Co LLP'!$D$2:$H$2,5,0)</f>
        <v>#N/A</v>
      </c>
      <c r="CA279" s="612" t="e">
        <f>VLOOKUP(B279,'FIS Solutions India Pvt Ltd'!$D$2:$H$2,5,0)</f>
        <v>#N/A</v>
      </c>
      <c r="CB279" s="612" t="e">
        <f>VLOOKUP(B279,'Delta Technology &amp; Management '!$D$2:$H$16,5,0)</f>
        <v>#N/A</v>
      </c>
      <c r="CC279" s="612" t="e">
        <f>VLOOKUP(B279,'Espoir Networks'!$D$3:$H$11,5,0)</f>
        <v>#N/A</v>
      </c>
      <c r="CD279" s="612" t="e">
        <f>VLOOKUP(B279,'Servosys Solution'!$D$3:$H$5,5,0)</f>
        <v>#N/A</v>
      </c>
      <c r="CE279" s="612" t="e">
        <f>VLOOKUP(B279,'Ribbon Communications'!$D$3:$H$4,5,0)</f>
        <v>#N/A</v>
      </c>
      <c r="CF279" s="612">
        <f t="shared" si="13"/>
        <v>0</v>
      </c>
      <c r="CG279" s="129" t="s">
        <v>818</v>
      </c>
      <c r="CH279" s="129">
        <v>602659044927</v>
      </c>
      <c r="CI279" s="129" t="s">
        <v>819</v>
      </c>
      <c r="CJ279" s="129" t="s">
        <v>11746</v>
      </c>
      <c r="CK279" s="132">
        <v>43282</v>
      </c>
      <c r="CL279" s="129">
        <v>2021</v>
      </c>
      <c r="CM279" s="128" t="s">
        <v>11997</v>
      </c>
      <c r="CN279" s="129">
        <v>458</v>
      </c>
      <c r="CO279" s="133">
        <v>91.6</v>
      </c>
      <c r="CP279" s="129">
        <v>2015</v>
      </c>
      <c r="CQ279" s="129" t="s">
        <v>79</v>
      </c>
      <c r="CR279" s="128" t="s">
        <v>295</v>
      </c>
      <c r="CS279" s="129" t="s">
        <v>81</v>
      </c>
      <c r="CT279" s="133" t="s">
        <v>81</v>
      </c>
      <c r="CU279" s="129" t="s">
        <v>81</v>
      </c>
      <c r="CV279" s="129" t="s">
        <v>109</v>
      </c>
      <c r="CW279" s="131" t="s">
        <v>822</v>
      </c>
      <c r="CX279" s="131" t="s">
        <v>229</v>
      </c>
      <c r="CY279" s="129">
        <v>1058</v>
      </c>
      <c r="CZ279" s="129">
        <v>71.73</v>
      </c>
      <c r="DA279" s="129">
        <v>2018</v>
      </c>
      <c r="DB279" s="129" t="s">
        <v>112</v>
      </c>
      <c r="DC279" s="129" t="s">
        <v>113</v>
      </c>
      <c r="DD279" s="129">
        <v>78.52</v>
      </c>
      <c r="DE279" s="129">
        <v>78.989999999999995</v>
      </c>
      <c r="DF279" s="129">
        <v>0</v>
      </c>
      <c r="DG279" s="131" t="s">
        <v>81</v>
      </c>
      <c r="DH279" s="131" t="s">
        <v>81</v>
      </c>
      <c r="DI279" s="134">
        <v>8.0399999999999991</v>
      </c>
      <c r="DJ279" s="134">
        <v>9.0299999999999994</v>
      </c>
      <c r="DK279" s="134">
        <v>9.07</v>
      </c>
      <c r="DL279" s="131"/>
      <c r="DM279" s="129">
        <v>26.1</v>
      </c>
      <c r="DN279" s="129">
        <v>8.6999999999999993</v>
      </c>
      <c r="DO279" s="129"/>
      <c r="DP279" s="131" t="s">
        <v>114</v>
      </c>
      <c r="DQ279" s="129">
        <v>0</v>
      </c>
      <c r="DR279" s="129">
        <v>0</v>
      </c>
      <c r="DS279" s="129" t="s">
        <v>83</v>
      </c>
      <c r="DT279" s="129" t="s">
        <v>83</v>
      </c>
      <c r="DU279" s="129" t="s">
        <v>83</v>
      </c>
      <c r="DV279" s="129" t="s">
        <v>83</v>
      </c>
      <c r="DW279" s="131" t="s">
        <v>83</v>
      </c>
      <c r="DX279" s="131" t="s">
        <v>84</v>
      </c>
      <c r="DY279" s="131" t="s">
        <v>81</v>
      </c>
      <c r="DZ279" s="131" t="s">
        <v>823</v>
      </c>
      <c r="EA279" s="131" t="s">
        <v>824</v>
      </c>
      <c r="EB279" s="131" t="s">
        <v>825</v>
      </c>
      <c r="EC279" s="131" t="s">
        <v>826</v>
      </c>
      <c r="ED279" s="131" t="s">
        <v>89</v>
      </c>
      <c r="EE279" s="131" t="s">
        <v>827</v>
      </c>
      <c r="EF279" s="131" t="s">
        <v>828</v>
      </c>
      <c r="EG279" s="131" t="s">
        <v>81</v>
      </c>
      <c r="EH279" s="131" t="s">
        <v>829</v>
      </c>
      <c r="EI279" s="131" t="s">
        <v>830</v>
      </c>
      <c r="EJ279" s="135" t="s">
        <v>831</v>
      </c>
      <c r="EK279" s="135" t="s">
        <v>832</v>
      </c>
      <c r="EL279" s="135" t="s">
        <v>833</v>
      </c>
      <c r="EM279" s="135" t="s">
        <v>834</v>
      </c>
      <c r="EN279" s="131" t="s">
        <v>81</v>
      </c>
    </row>
    <row r="280" spans="1:145" s="41" customFormat="1" ht="18" thickTop="1" thickBot="1">
      <c r="A280" s="575">
        <f t="shared" si="14"/>
        <v>279</v>
      </c>
      <c r="B280" s="572" t="s">
        <v>1864</v>
      </c>
      <c r="C280" s="603" t="s">
        <v>1865</v>
      </c>
      <c r="D280" s="571" t="s">
        <v>13209</v>
      </c>
      <c r="E280" s="568" t="str">
        <f t="shared" si="12"/>
        <v>Not Placed</v>
      </c>
      <c r="F280" s="571" t="s">
        <v>12495</v>
      </c>
      <c r="G280" s="570" t="s">
        <v>13330</v>
      </c>
      <c r="H280" s="144" t="str">
        <f>VLOOKUP(B280,ETRX2!C:E,3,0)</f>
        <v>12th + Engineering without live KT</v>
      </c>
      <c r="I280" s="610">
        <v>35525</v>
      </c>
      <c r="J280" s="572">
        <v>23</v>
      </c>
      <c r="K280" s="611" t="s">
        <v>1866</v>
      </c>
      <c r="L280" s="611" t="s">
        <v>73</v>
      </c>
      <c r="M280" s="611" t="s">
        <v>1867</v>
      </c>
      <c r="N280" s="612" t="s">
        <v>1863</v>
      </c>
      <c r="O280" s="612">
        <v>8692938460</v>
      </c>
      <c r="P280" s="612">
        <v>9831729948</v>
      </c>
      <c r="Q280" s="612" t="e">
        <f>VLOOKUP(B280,'TCS CON'!$D$1:$H$98,5,0)</f>
        <v>#N/A</v>
      </c>
      <c r="R280" s="612" t="e">
        <f>VLOOKUP(B280,LTI!$C$1:$H$46,6,0)</f>
        <v>#N/A</v>
      </c>
      <c r="S280" s="612" t="e">
        <f>VLOOKUP(B280,JARO!$E$2:$I$11,5,0)</f>
        <v>#N/A</v>
      </c>
      <c r="T280" s="612" t="e">
        <f>VLOOKUP(B280,Capgemini!$D$3:$H$78,5,0)</f>
        <v>#N/A</v>
      </c>
      <c r="U280" s="612" t="e">
        <f>VLOOKUP(B280,Carwale!$D$1:$H$4,5,0)</f>
        <v>#N/A</v>
      </c>
      <c r="V280" s="612" t="e">
        <f>VLOOKUP(B280,'Interactive Brokers'!E:I,5,0)</f>
        <v>#N/A</v>
      </c>
      <c r="W280" s="612" t="e">
        <f>VLOOKUP(B280,'REL Jio'!E:I,5,0)</f>
        <v>#N/A</v>
      </c>
      <c r="X280" s="612" t="e">
        <f>VLOOKUP(B280,'Sciative Sol'!E:I,5,0)</f>
        <v>#N/A</v>
      </c>
      <c r="Y280" s="612" t="e">
        <f>VLOOKUP(B280,'Hexaware Tech'!E:I,5,0)</f>
        <v>#N/A</v>
      </c>
      <c r="Z280" s="612" t="e">
        <f>VLOOKUP(B280,Axis!D:H,5,0)</f>
        <v>#N/A</v>
      </c>
      <c r="AA280" s="612" t="e">
        <f>VLOOKUP(B280,Ugam!$D$3:$H$26,5,0)</f>
        <v>#N/A</v>
      </c>
      <c r="AB280" s="612" t="e">
        <f>VLOOKUP(B280,Zeus!F:J,5,0)</f>
        <v>#N/A</v>
      </c>
      <c r="AC280" s="612" t="e">
        <f>VLOOKUP(B280,Montran!F:J,5,0)</f>
        <v>#N/A</v>
      </c>
      <c r="AD280" s="612" t="e">
        <f>VLOOKUP(B280,Endurance!H63:L63,5,0)</f>
        <v>#N/A</v>
      </c>
      <c r="AE280" s="612" t="e">
        <f>VLOOKUP(B280,'Swabhav Techlabs'!$F$1:$J$2,5,0)</f>
        <v>#N/A</v>
      </c>
      <c r="AF280" s="612" t="e">
        <f>VLOOKUP(B280,'Quality Kiosk'!$F$1:$J$18,5,0)</f>
        <v>#N/A</v>
      </c>
      <c r="AG280" s="612" t="e">
        <f>VLOOKUP(B280,'Lemon VB'!$F$1:$J$2,5,0)</f>
        <v>#N/A</v>
      </c>
      <c r="AH280" s="612" t="e">
        <f>VLOOKUP(B280,Gocomet!$E$1:$I$3,5,0)</f>
        <v>#N/A</v>
      </c>
      <c r="AI280" s="612" t="e">
        <f>VLOOKUP(B280,'Ingram Micro'!$E$1:$I$8,5,0)</f>
        <v>#N/A</v>
      </c>
      <c r="AJ280" s="612" t="e">
        <f>VLOOKUP(B280,'DePronto Infotech'!$E$1:$I$2,5,0)</f>
        <v>#N/A</v>
      </c>
      <c r="AK280" s="612" t="e">
        <f>VLOOKUP(B280,'Reliance Retail'!$E$1:$I$4,5,0)</f>
        <v>#N/A</v>
      </c>
      <c r="AL280" s="612" t="e">
        <f>VLOOKUP(B280,'Bright Champs'!$D$1:$H$13,5,0)</f>
        <v>#N/A</v>
      </c>
      <c r="AM280" s="612" t="e">
        <f>VLOOKUP(B280,Neosoft!$E$1:$I$12,5,0)</f>
        <v>#N/A</v>
      </c>
      <c r="AN280" s="612" t="e">
        <f>VLOOKUP(B280,Infosys!$E$1:$I$3,5,0)</f>
        <v>#N/A</v>
      </c>
      <c r="AO280" s="612" t="e">
        <f>VLOOKUP(B280,Cerelabs!$E$1:$I$5,5,0)</f>
        <v>#N/A</v>
      </c>
      <c r="AP280" s="612" t="e">
        <f>VLOOKUP(B280,'Neebal Technologies'!$D$1:$H$2,5,0)</f>
        <v>#N/A</v>
      </c>
      <c r="AQ280" s="612" t="e">
        <f>VLOOKUP(B280,'Vertiv Energy'!$D$1:$H$2,5,0)</f>
        <v>#N/A</v>
      </c>
      <c r="AR280" s="612" t="e">
        <f>VLOOKUP(B280,'Acidaes Solutions (CRMNEXT)'!$D$1:$H$3,5,0)</f>
        <v>#N/A</v>
      </c>
      <c r="AS280" s="612" t="e">
        <f>VLOOKUP(B280,Growisto!$D$1:$H$2,5,0)</f>
        <v>#N/A</v>
      </c>
      <c r="AT280" s="612" t="e">
        <f>VLOOKUP(B280,'9.9 Mediaworx - Digit'!$D$1:$H$2,5,0)</f>
        <v>#N/A</v>
      </c>
      <c r="AU280" s="612" t="e">
        <f>VLOOKUP(B280,'Vistaar systems Pvt Ltd'!$D$2:$H$3,5,0)</f>
        <v>#N/A</v>
      </c>
      <c r="AV280" s="612" t="e">
        <f>VLOOKUP(B280,'Course 5i'!$D$2:$H$11,5,0)</f>
        <v>#N/A</v>
      </c>
      <c r="AW280" s="612" t="e">
        <f>VLOOKUP(B280,'Radiant Appliances &amp; Electronic'!$D$1:$H$13,5,0)</f>
        <v>#N/A</v>
      </c>
      <c r="AX280" s="612" t="e">
        <f>VLOOKUP(B280,'Atos Global'!$D$3:$H$27,5,0)</f>
        <v>#N/A</v>
      </c>
      <c r="AY280" s="612" t="e">
        <f>VLOOKUP(B280,'Saama Technologies'!$D$1:$H$2,5,0)</f>
        <v>#N/A</v>
      </c>
      <c r="AZ280" s="612" t="e">
        <f>VLOOKUP(B280,'Multiplier Solutions'!$D$1:$H$2,5,0)</f>
        <v>#N/A</v>
      </c>
      <c r="BA280" s="612" t="e">
        <f>VLOOKUP(B280,GEP!$D$2:$H$5,5,0)</f>
        <v>#N/A</v>
      </c>
      <c r="BB280" s="612" t="e">
        <f>VLOOKUP(B280,Accenture!$D$1:$H$6,5,0)</f>
        <v>#N/A</v>
      </c>
      <c r="BC280" s="612" t="e">
        <f>VLOOKUP(B280,'Endurance International Group'!$D$1:$H$2,5,0)</f>
        <v>#N/A</v>
      </c>
      <c r="BD280" s="612" t="e">
        <f>VLOOKUP(B280,Newgen!$D$1:$H$2,5,0)</f>
        <v>#N/A</v>
      </c>
      <c r="BE280" s="612" t="e">
        <f>VLOOKUP(B280,'3D Incredible'!D280:H280,5,0)</f>
        <v>#N/A</v>
      </c>
      <c r="BF280" s="612" t="e">
        <f>VLOOKUP(B280,'Raja Software Labs'!$D$2:$H$2,5,0)</f>
        <v>#N/A</v>
      </c>
      <c r="BG280" s="612" t="e">
        <f>VLOOKUP(B280,Wipro!$D$1:$H$2,5,0)</f>
        <v>#N/A</v>
      </c>
      <c r="BH280" s="612" t="e">
        <f>VLOOKUP(B280,'Perch Technologies'!$D$2:$H$2,5,0)</f>
        <v>#N/A</v>
      </c>
      <c r="BI280" s="612" t="e">
        <f>VLOOKUP(B280,'Morning Star'!$D$1:$H$6,5,0)</f>
        <v>#N/A</v>
      </c>
      <c r="BJ280" s="612" t="e">
        <f>VLOOKUP(B280,Flexiloans!$D$1:$H$2,5,0)</f>
        <v>#N/A</v>
      </c>
      <c r="BK280" s="612" t="e">
        <f>VLOOKUP(B280,'Thirdware Solutions'!$D$1:$H$2,5,0)</f>
        <v>#N/A</v>
      </c>
      <c r="BL280" s="612" t="e">
        <f>VLOOKUP(B280,Tescom!$D$1:$H$8,5,0)</f>
        <v>#N/A</v>
      </c>
      <c r="BM280" s="612" t="e">
        <f>VLOOKUP(B280,'Cogno AI'!$D$1:$H$2,5,0)</f>
        <v>#N/A</v>
      </c>
      <c r="BN280" s="612" t="e">
        <f>VLOOKUP(B280,'ABM Knowledgeware'!$D$1:$H$2,5,0)</f>
        <v>#N/A</v>
      </c>
      <c r="BO280" s="612" t="e">
        <f>VLOOKUP(B280,'Concerto Software'!$D$1:$H$3,5,0)</f>
        <v>#N/A</v>
      </c>
      <c r="BP280" s="612" t="e">
        <f>VLOOKUP(B280,'My Captain'!$D$1:$H$4,5,0)</f>
        <v>#N/A</v>
      </c>
      <c r="BQ280" s="612" t="e">
        <f>VLOOKUP(B280,'Finoux Solutions'!$D$2:$H$4,5,0)</f>
        <v>#N/A</v>
      </c>
      <c r="BR280" s="612" t="e">
        <f>VLOOKUP(B280,'MITR Learning'!$D$1:$H$2,5,0)</f>
        <v>#N/A</v>
      </c>
      <c r="BS280" s="612" t="e">
        <f>VLOOKUP(B280,Nucsoft!$D$2:$H$6,5,0)</f>
        <v>#N/A</v>
      </c>
      <c r="BT280" s="612" t="e">
        <f>VLOOKUP(B280,'Paras Cadd'!$D$1:$H$2,5,0)</f>
        <v>#N/A</v>
      </c>
      <c r="BU280" s="612" t="e">
        <f>VLOOKUP(B280,'ICICI Securities'!$D$1:$H$2,5,0)</f>
        <v>#N/A</v>
      </c>
      <c r="BV280" s="612" t="e">
        <f>VLOOKUP(B280,'Citius Tech'!$D$2:$H$5,5,0)</f>
        <v>#N/A</v>
      </c>
      <c r="BW280" s="612" t="e">
        <f>VLOOKUP(B280,'Buzzy Brains'!$D$2:$H$2,5,0)</f>
        <v>#N/A</v>
      </c>
      <c r="BX280" s="612" t="e">
        <f>VLOOKUP(B280,'Decimal Point'!$D$2:$H$2,5,0)</f>
        <v>#N/A</v>
      </c>
      <c r="BY280" s="612" t="e">
        <f>VLOOKUP(B280,'Sankey Business Solutions'!$D$2:$H$3,5,0)</f>
        <v>#N/A</v>
      </c>
      <c r="BZ280" s="612" t="e">
        <f>VLOOKUP(B280,'Nangia &amp; Co LLP'!$D$2:$H$2,5,0)</f>
        <v>#N/A</v>
      </c>
      <c r="CA280" s="612" t="e">
        <f>VLOOKUP(B280,'FIS Solutions India Pvt Ltd'!$D$2:$H$2,5,0)</f>
        <v>#N/A</v>
      </c>
      <c r="CB280" s="612" t="e">
        <f>VLOOKUP(B280,'Delta Technology &amp; Management '!$D$2:$H$16,5,0)</f>
        <v>#N/A</v>
      </c>
      <c r="CC280" s="612" t="e">
        <f>VLOOKUP(B280,'Espoir Networks'!$D$3:$H$11,5,0)</f>
        <v>#N/A</v>
      </c>
      <c r="CD280" s="612" t="e">
        <f>VLOOKUP(B280,'Servosys Solution'!$D$3:$H$5,5,0)</f>
        <v>#N/A</v>
      </c>
      <c r="CE280" s="612" t="e">
        <f>VLOOKUP(B280,'Ribbon Communications'!$D$3:$H$4,5,0)</f>
        <v>#N/A</v>
      </c>
      <c r="CF280" s="612">
        <f t="shared" si="13"/>
        <v>0</v>
      </c>
      <c r="CG280" s="154" t="s">
        <v>1868</v>
      </c>
      <c r="CH280" s="154">
        <v>333374719753</v>
      </c>
      <c r="CI280" s="154" t="s">
        <v>1869</v>
      </c>
      <c r="CJ280" s="154" t="s">
        <v>11743</v>
      </c>
      <c r="CK280" s="155">
        <v>42917</v>
      </c>
      <c r="CL280" s="154">
        <v>2021</v>
      </c>
      <c r="CM280" s="146" t="s">
        <v>1870</v>
      </c>
      <c r="CN280" s="154">
        <v>570</v>
      </c>
      <c r="CO280" s="156">
        <v>81.42</v>
      </c>
      <c r="CP280" s="154">
        <v>2013</v>
      </c>
      <c r="CQ280" s="154" t="s">
        <v>1871</v>
      </c>
      <c r="CR280" s="146" t="s">
        <v>1872</v>
      </c>
      <c r="CS280" s="154">
        <v>353</v>
      </c>
      <c r="CT280" s="156">
        <v>70.599999999999994</v>
      </c>
      <c r="CU280" s="154">
        <v>2015</v>
      </c>
      <c r="CV280" s="154" t="s">
        <v>1871</v>
      </c>
      <c r="CW280" s="144" t="s">
        <v>81</v>
      </c>
      <c r="CX280" s="144" t="s">
        <v>81</v>
      </c>
      <c r="CY280" s="154" t="s">
        <v>81</v>
      </c>
      <c r="CZ280" s="154" t="s">
        <v>81</v>
      </c>
      <c r="DA280" s="154" t="s">
        <v>81</v>
      </c>
      <c r="DB280" s="154" t="s">
        <v>81</v>
      </c>
      <c r="DC280" s="154" t="s">
        <v>81</v>
      </c>
      <c r="DD280" s="154" t="s">
        <v>81</v>
      </c>
      <c r="DE280" s="154" t="s">
        <v>81</v>
      </c>
      <c r="DF280" s="154"/>
      <c r="DG280" s="157"/>
      <c r="DH280" s="157"/>
      <c r="DI280" s="157"/>
      <c r="DJ280" s="157"/>
      <c r="DK280" s="157"/>
      <c r="DL280" s="157"/>
      <c r="DM280" s="154"/>
      <c r="DN280" s="154"/>
      <c r="DO280" s="154"/>
      <c r="DP280" s="144" t="s">
        <v>82</v>
      </c>
      <c r="DQ280" s="154"/>
      <c r="DR280" s="154"/>
      <c r="DS280" s="154" t="s">
        <v>83</v>
      </c>
      <c r="DT280" s="154" t="s">
        <v>255</v>
      </c>
      <c r="DU280" s="154" t="s">
        <v>83</v>
      </c>
      <c r="DV280" s="154" t="s">
        <v>83</v>
      </c>
      <c r="DW280" s="144" t="s">
        <v>83</v>
      </c>
      <c r="DX280" s="144" t="s">
        <v>84</v>
      </c>
      <c r="DY280" s="144" t="s">
        <v>81</v>
      </c>
      <c r="DZ280" s="144" t="s">
        <v>1873</v>
      </c>
      <c r="EA280" s="144" t="s">
        <v>1874</v>
      </c>
      <c r="EB280" s="144" t="s">
        <v>1875</v>
      </c>
      <c r="EC280" s="144" t="s">
        <v>88</v>
      </c>
      <c r="ED280" s="144" t="s">
        <v>89</v>
      </c>
      <c r="EE280" s="144" t="s">
        <v>81</v>
      </c>
      <c r="EF280" s="144" t="s">
        <v>1876</v>
      </c>
      <c r="EG280" s="144" t="s">
        <v>1877</v>
      </c>
      <c r="EH280" s="144" t="s">
        <v>1878</v>
      </c>
      <c r="EI280" s="144" t="s">
        <v>1879</v>
      </c>
      <c r="EJ280" s="158" t="s">
        <v>1880</v>
      </c>
      <c r="EK280" s="158" t="s">
        <v>1881</v>
      </c>
      <c r="EL280" s="158" t="s">
        <v>1882</v>
      </c>
      <c r="EM280" s="158" t="s">
        <v>1883</v>
      </c>
      <c r="EN280" s="144" t="s">
        <v>81</v>
      </c>
      <c r="EO280"/>
    </row>
    <row r="281" spans="1:145" ht="18" thickTop="1" thickBot="1">
      <c r="A281" s="575">
        <f t="shared" si="14"/>
        <v>280</v>
      </c>
      <c r="B281" s="572" t="s">
        <v>2351</v>
      </c>
      <c r="C281" s="600" t="s">
        <v>2352</v>
      </c>
      <c r="D281" s="570" t="s">
        <v>13209</v>
      </c>
      <c r="E281" s="568" t="str">
        <f t="shared" si="12"/>
        <v>Not Placed</v>
      </c>
      <c r="F281" s="570" t="s">
        <v>12495</v>
      </c>
      <c r="G281" s="570" t="s">
        <v>14085</v>
      </c>
      <c r="H281" s="131" t="str">
        <f>VLOOKUP(B281,ETRX3!C:E,3,0)</f>
        <v>Direct Second Year Engineering with live KT</v>
      </c>
      <c r="I281" s="610">
        <v>35523</v>
      </c>
      <c r="J281" s="572">
        <v>23</v>
      </c>
      <c r="K281" s="611" t="s">
        <v>2353</v>
      </c>
      <c r="L281" s="611" t="s">
        <v>2354</v>
      </c>
      <c r="M281" s="611" t="s">
        <v>2355</v>
      </c>
      <c r="N281" s="612" t="s">
        <v>2350</v>
      </c>
      <c r="O281" s="612">
        <v>7715965207</v>
      </c>
      <c r="P281" s="612">
        <v>7715965207</v>
      </c>
      <c r="Q281" s="612" t="e">
        <f>VLOOKUP(B281,'TCS CON'!$D$1:$H$98,5,0)</f>
        <v>#N/A</v>
      </c>
      <c r="R281" s="612" t="e">
        <f>VLOOKUP(B281,LTI!$C$1:$H$46,6,0)</f>
        <v>#N/A</v>
      </c>
      <c r="S281" s="612" t="e">
        <f>VLOOKUP(B281,JARO!$E$2:$I$11,5,0)</f>
        <v>#N/A</v>
      </c>
      <c r="T281" s="612" t="e">
        <f>VLOOKUP(B281,Capgemini!$D$3:$H$78,5,0)</f>
        <v>#N/A</v>
      </c>
      <c r="U281" s="612" t="e">
        <f>VLOOKUP(B281,Carwale!$D$1:$H$4,5,0)</f>
        <v>#N/A</v>
      </c>
      <c r="V281" s="612" t="e">
        <f>VLOOKUP(B281,'Interactive Brokers'!E:I,5,0)</f>
        <v>#N/A</v>
      </c>
      <c r="W281" s="612" t="e">
        <f>VLOOKUP(B281,'REL Jio'!E:I,5,0)</f>
        <v>#N/A</v>
      </c>
      <c r="X281" s="612" t="e">
        <f>VLOOKUP(B281,'Sciative Sol'!E:I,5,0)</f>
        <v>#N/A</v>
      </c>
      <c r="Y281" s="612" t="e">
        <f>VLOOKUP(B281,'Hexaware Tech'!E:I,5,0)</f>
        <v>#N/A</v>
      </c>
      <c r="Z281" s="612" t="e">
        <f>VLOOKUP(B281,Axis!D:H,5,0)</f>
        <v>#N/A</v>
      </c>
      <c r="AA281" s="612" t="e">
        <f>VLOOKUP(B281,Ugam!$D$3:$H$26,5,0)</f>
        <v>#N/A</v>
      </c>
      <c r="AB281" s="612" t="e">
        <f>VLOOKUP(B281,Zeus!F:J,5,0)</f>
        <v>#N/A</v>
      </c>
      <c r="AC281" s="612" t="e">
        <f>VLOOKUP(B281,Montran!F:J,5,0)</f>
        <v>#N/A</v>
      </c>
      <c r="AD281" s="612" t="e">
        <f>VLOOKUP(B281,Endurance!H64:L64,5,0)</f>
        <v>#N/A</v>
      </c>
      <c r="AE281" s="612" t="e">
        <f>VLOOKUP(B281,'Swabhav Techlabs'!$F$1:$J$2,5,0)</f>
        <v>#N/A</v>
      </c>
      <c r="AF281" s="612" t="e">
        <f>VLOOKUP(B281,'Quality Kiosk'!$F$1:$J$18,5,0)</f>
        <v>#N/A</v>
      </c>
      <c r="AG281" s="612" t="e">
        <f>VLOOKUP(B281,'Lemon VB'!$F$1:$J$2,5,0)</f>
        <v>#N/A</v>
      </c>
      <c r="AH281" s="612" t="e">
        <f>VLOOKUP(B281,Gocomet!$E$1:$I$3,5,0)</f>
        <v>#N/A</v>
      </c>
      <c r="AI281" s="612" t="e">
        <f>VLOOKUP(B281,'Ingram Micro'!$E$1:$I$8,5,0)</f>
        <v>#N/A</v>
      </c>
      <c r="AJ281" s="612" t="e">
        <f>VLOOKUP(B281,'DePronto Infotech'!$E$1:$I$2,5,0)</f>
        <v>#N/A</v>
      </c>
      <c r="AK281" s="612" t="e">
        <f>VLOOKUP(B281,'Reliance Retail'!$E$1:$I$4,5,0)</f>
        <v>#N/A</v>
      </c>
      <c r="AL281" s="612" t="e">
        <f>VLOOKUP(B281,'Bright Champs'!$D$1:$H$13,5,0)</f>
        <v>#N/A</v>
      </c>
      <c r="AM281" s="612" t="e">
        <f>VLOOKUP(B281,Neosoft!$E$1:$I$12,5,0)</f>
        <v>#N/A</v>
      </c>
      <c r="AN281" s="612" t="e">
        <f>VLOOKUP(B281,Infosys!$E$1:$I$3,5,0)</f>
        <v>#N/A</v>
      </c>
      <c r="AO281" s="612" t="e">
        <f>VLOOKUP(B281,Cerelabs!$E$1:$I$5,5,0)</f>
        <v>#N/A</v>
      </c>
      <c r="AP281" s="612" t="e">
        <f>VLOOKUP(B281,'Neebal Technologies'!$D$1:$H$2,5,0)</f>
        <v>#N/A</v>
      </c>
      <c r="AQ281" s="612" t="e">
        <f>VLOOKUP(B281,'Vertiv Energy'!$D$1:$H$2,5,0)</f>
        <v>#N/A</v>
      </c>
      <c r="AR281" s="612" t="e">
        <f>VLOOKUP(B281,'Acidaes Solutions (CRMNEXT)'!$D$1:$H$3,5,0)</f>
        <v>#N/A</v>
      </c>
      <c r="AS281" s="612" t="e">
        <f>VLOOKUP(B281,Growisto!$D$1:$H$2,5,0)</f>
        <v>#N/A</v>
      </c>
      <c r="AT281" s="612" t="e">
        <f>VLOOKUP(B281,'9.9 Mediaworx - Digit'!$D$1:$H$2,5,0)</f>
        <v>#N/A</v>
      </c>
      <c r="AU281" s="612" t="e">
        <f>VLOOKUP(B281,'Vistaar systems Pvt Ltd'!$D$2:$H$3,5,0)</f>
        <v>#N/A</v>
      </c>
      <c r="AV281" s="612" t="e">
        <f>VLOOKUP(B281,'Course 5i'!$D$2:$H$11,5,0)</f>
        <v>#N/A</v>
      </c>
      <c r="AW281" s="612" t="e">
        <f>VLOOKUP(B281,'Radiant Appliances &amp; Electronic'!$D$1:$H$13,5,0)</f>
        <v>#N/A</v>
      </c>
      <c r="AX281" s="612" t="e">
        <f>VLOOKUP(B281,'Atos Global'!$D$3:$H$27,5,0)</f>
        <v>#N/A</v>
      </c>
      <c r="AY281" s="612" t="e">
        <f>VLOOKUP(B281,'Saama Technologies'!$D$1:$H$2,5,0)</f>
        <v>#N/A</v>
      </c>
      <c r="AZ281" s="612" t="e">
        <f>VLOOKUP(B281,'Multiplier Solutions'!$D$1:$H$2,5,0)</f>
        <v>#N/A</v>
      </c>
      <c r="BA281" s="612" t="e">
        <f>VLOOKUP(B281,GEP!$D$2:$H$5,5,0)</f>
        <v>#N/A</v>
      </c>
      <c r="BB281" s="612" t="e">
        <f>VLOOKUP(B281,Accenture!$D$1:$H$6,5,0)</f>
        <v>#N/A</v>
      </c>
      <c r="BC281" s="612" t="e">
        <f>VLOOKUP(B281,'Endurance International Group'!$D$1:$H$2,5,0)</f>
        <v>#N/A</v>
      </c>
      <c r="BD281" s="612" t="e">
        <f>VLOOKUP(B281,Newgen!$D$1:$H$2,5,0)</f>
        <v>#N/A</v>
      </c>
      <c r="BE281" s="612" t="e">
        <f>VLOOKUP(B281,'3D Incredible'!D281:H281,5,0)</f>
        <v>#N/A</v>
      </c>
      <c r="BF281" s="612" t="e">
        <f>VLOOKUP(B281,'Raja Software Labs'!$D$2:$H$2,5,0)</f>
        <v>#N/A</v>
      </c>
      <c r="BG281" s="612" t="e">
        <f>VLOOKUP(B281,Wipro!$D$1:$H$2,5,0)</f>
        <v>#N/A</v>
      </c>
      <c r="BH281" s="612" t="e">
        <f>VLOOKUP(B281,'Perch Technologies'!$D$2:$H$2,5,0)</f>
        <v>#N/A</v>
      </c>
      <c r="BI281" s="612" t="e">
        <f>VLOOKUP(B281,'Morning Star'!$D$1:$H$6,5,0)</f>
        <v>#N/A</v>
      </c>
      <c r="BJ281" s="612" t="e">
        <f>VLOOKUP(B281,Flexiloans!$D$1:$H$2,5,0)</f>
        <v>#N/A</v>
      </c>
      <c r="BK281" s="612" t="e">
        <f>VLOOKUP(B281,'Thirdware Solutions'!$D$1:$H$2,5,0)</f>
        <v>#N/A</v>
      </c>
      <c r="BL281" s="612" t="e">
        <f>VLOOKUP(B281,Tescom!$D$1:$H$8,5,0)</f>
        <v>#N/A</v>
      </c>
      <c r="BM281" s="612" t="e">
        <f>VLOOKUP(B281,'Cogno AI'!$D$1:$H$2,5,0)</f>
        <v>#N/A</v>
      </c>
      <c r="BN281" s="612" t="e">
        <f>VLOOKUP(B281,'ABM Knowledgeware'!$D$1:$H$2,5,0)</f>
        <v>#N/A</v>
      </c>
      <c r="BO281" s="612" t="e">
        <f>VLOOKUP(B281,'Concerto Software'!$D$1:$H$3,5,0)</f>
        <v>#N/A</v>
      </c>
      <c r="BP281" s="612" t="e">
        <f>VLOOKUP(B281,'My Captain'!$D$1:$H$4,5,0)</f>
        <v>#N/A</v>
      </c>
      <c r="BQ281" s="612" t="e">
        <f>VLOOKUP(B281,'Finoux Solutions'!$D$2:$H$4,5,0)</f>
        <v>#N/A</v>
      </c>
      <c r="BR281" s="612" t="e">
        <f>VLOOKUP(B281,'MITR Learning'!$D$1:$H$2,5,0)</f>
        <v>#N/A</v>
      </c>
      <c r="BS281" s="612" t="e">
        <f>VLOOKUP(B281,Nucsoft!$D$2:$H$6,5,0)</f>
        <v>#N/A</v>
      </c>
      <c r="BT281" s="612" t="e">
        <f>VLOOKUP(B281,'Paras Cadd'!$D$1:$H$2,5,0)</f>
        <v>#N/A</v>
      </c>
      <c r="BU281" s="612" t="e">
        <f>VLOOKUP(B281,'ICICI Securities'!$D$1:$H$2,5,0)</f>
        <v>#N/A</v>
      </c>
      <c r="BV281" s="612" t="e">
        <f>VLOOKUP(B281,'Citius Tech'!$D$2:$H$5,5,0)</f>
        <v>#N/A</v>
      </c>
      <c r="BW281" s="612" t="e">
        <f>VLOOKUP(B281,'Buzzy Brains'!$D$2:$H$2,5,0)</f>
        <v>#N/A</v>
      </c>
      <c r="BX281" s="612" t="e">
        <f>VLOOKUP(B281,'Decimal Point'!$D$2:$H$2,5,0)</f>
        <v>#N/A</v>
      </c>
      <c r="BY281" s="612" t="e">
        <f>VLOOKUP(B281,'Sankey Business Solutions'!$D$2:$H$3,5,0)</f>
        <v>#N/A</v>
      </c>
      <c r="BZ281" s="612" t="e">
        <f>VLOOKUP(B281,'Nangia &amp; Co LLP'!$D$2:$H$2,5,0)</f>
        <v>#N/A</v>
      </c>
      <c r="CA281" s="612" t="e">
        <f>VLOOKUP(B281,'FIS Solutions India Pvt Ltd'!$D$2:$H$2,5,0)</f>
        <v>#N/A</v>
      </c>
      <c r="CB281" s="612" t="e">
        <f>VLOOKUP(B281,'Delta Technology &amp; Management '!$D$2:$H$16,5,0)</f>
        <v>#N/A</v>
      </c>
      <c r="CC281" s="612" t="e">
        <f>VLOOKUP(B281,'Espoir Networks'!$D$3:$H$11,5,0)</f>
        <v>#N/A</v>
      </c>
      <c r="CD281" s="612" t="e">
        <f>VLOOKUP(B281,'Servosys Solution'!$D$3:$H$5,5,0)</f>
        <v>#N/A</v>
      </c>
      <c r="CE281" s="612" t="e">
        <f>VLOOKUP(B281,'Ribbon Communications'!$D$3:$H$4,5,0)</f>
        <v>#N/A</v>
      </c>
      <c r="CF281" s="612">
        <f t="shared" si="13"/>
        <v>0</v>
      </c>
      <c r="CG281" s="129" t="s">
        <v>2356</v>
      </c>
      <c r="CH281" s="129">
        <v>868981032536</v>
      </c>
      <c r="CI281" s="129" t="s">
        <v>2357</v>
      </c>
      <c r="CJ281" s="129" t="s">
        <v>11747</v>
      </c>
      <c r="CK281" s="132">
        <v>42917</v>
      </c>
      <c r="CL281" s="129">
        <v>2021</v>
      </c>
      <c r="CM281" s="128" t="s">
        <v>2358</v>
      </c>
      <c r="CN281" s="129">
        <v>311</v>
      </c>
      <c r="CO281" s="133">
        <v>62.2</v>
      </c>
      <c r="CP281" s="129">
        <v>2013</v>
      </c>
      <c r="CQ281" s="129" t="s">
        <v>79</v>
      </c>
      <c r="CR281" s="128" t="s">
        <v>295</v>
      </c>
      <c r="CS281" s="129" t="s">
        <v>295</v>
      </c>
      <c r="CT281" s="133" t="s">
        <v>295</v>
      </c>
      <c r="CU281" s="129" t="s">
        <v>295</v>
      </c>
      <c r="CV281" s="129" t="s">
        <v>109</v>
      </c>
      <c r="CW281" s="131" t="s">
        <v>2359</v>
      </c>
      <c r="CX281" s="131" t="s">
        <v>1205</v>
      </c>
      <c r="CY281" s="129">
        <v>1208</v>
      </c>
      <c r="CZ281" s="129">
        <v>71.06</v>
      </c>
      <c r="DA281" s="129">
        <v>2017</v>
      </c>
      <c r="DB281" s="129" t="s">
        <v>112</v>
      </c>
      <c r="DC281" s="129" t="s">
        <v>113</v>
      </c>
      <c r="DD281" s="129">
        <v>64.86</v>
      </c>
      <c r="DE281" s="129">
        <v>64.709999999999994</v>
      </c>
      <c r="DF281" s="129">
        <v>2</v>
      </c>
      <c r="DG281" s="131" t="s">
        <v>295</v>
      </c>
      <c r="DH281" s="131" t="s">
        <v>295</v>
      </c>
      <c r="DI281" s="134">
        <v>0</v>
      </c>
      <c r="DJ281" s="134">
        <v>5.1719999999999997</v>
      </c>
      <c r="DK281" s="134">
        <v>6.37</v>
      </c>
      <c r="DL281" s="131"/>
      <c r="DM281" s="129">
        <v>0</v>
      </c>
      <c r="DN281" s="129">
        <v>0</v>
      </c>
      <c r="DO281" s="129"/>
      <c r="DP281" s="131" t="s">
        <v>114</v>
      </c>
      <c r="DQ281" s="129">
        <v>1</v>
      </c>
      <c r="DR281" s="129">
        <v>6</v>
      </c>
      <c r="DS281" s="129" t="s">
        <v>83</v>
      </c>
      <c r="DT281" s="129" t="s">
        <v>83</v>
      </c>
      <c r="DU281" s="129" t="s">
        <v>83</v>
      </c>
      <c r="DV281" s="129" t="s">
        <v>230</v>
      </c>
      <c r="DW281" s="131" t="s">
        <v>230</v>
      </c>
      <c r="DX281" s="131" t="s">
        <v>84</v>
      </c>
      <c r="DY281" s="131" t="s">
        <v>295</v>
      </c>
      <c r="DZ281" s="131" t="s">
        <v>2360</v>
      </c>
      <c r="EA281" s="131" t="s">
        <v>2361</v>
      </c>
      <c r="EB281" s="131" t="s">
        <v>2362</v>
      </c>
      <c r="EC281" s="131" t="s">
        <v>167</v>
      </c>
      <c r="ED281" s="131" t="s">
        <v>89</v>
      </c>
      <c r="EE281" s="131" t="s">
        <v>295</v>
      </c>
      <c r="EF281" s="131" t="s">
        <v>2363</v>
      </c>
      <c r="EG281" s="131" t="s">
        <v>1068</v>
      </c>
      <c r="EH281" s="131" t="s">
        <v>295</v>
      </c>
      <c r="EI281" s="131" t="s">
        <v>295</v>
      </c>
      <c r="EJ281" s="135" t="s">
        <v>2364</v>
      </c>
      <c r="EK281" s="135" t="s">
        <v>2365</v>
      </c>
      <c r="EL281" s="131" t="s">
        <v>295</v>
      </c>
      <c r="EM281" s="135" t="s">
        <v>2366</v>
      </c>
      <c r="EN281" s="131" t="s">
        <v>295</v>
      </c>
    </row>
    <row r="282" spans="1:145" ht="18" thickTop="1" thickBot="1">
      <c r="A282" s="575">
        <f t="shared" si="14"/>
        <v>281</v>
      </c>
      <c r="B282" s="572" t="s">
        <v>3723</v>
      </c>
      <c r="C282" s="600" t="s">
        <v>13055</v>
      </c>
      <c r="D282" s="570" t="s">
        <v>13209</v>
      </c>
      <c r="E282" s="568" t="str">
        <f t="shared" si="12"/>
        <v>Not Placed</v>
      </c>
      <c r="F282" s="570" t="s">
        <v>12495</v>
      </c>
      <c r="G282" s="570" t="s">
        <v>14085</v>
      </c>
      <c r="H282" s="131" t="str">
        <f>VLOOKUP(B282,ETRX3!C:E,3,0)</f>
        <v>Direct Second Year Engineering without live KT</v>
      </c>
      <c r="I282" s="610" t="s">
        <v>3725</v>
      </c>
      <c r="J282" s="572">
        <v>21</v>
      </c>
      <c r="K282" s="611" t="s">
        <v>3726</v>
      </c>
      <c r="L282" s="611" t="s">
        <v>3727</v>
      </c>
      <c r="M282" s="611" t="s">
        <v>3728</v>
      </c>
      <c r="N282" s="612" t="s">
        <v>3729</v>
      </c>
      <c r="O282" s="612">
        <v>9623787751</v>
      </c>
      <c r="P282" s="612">
        <v>7972677521</v>
      </c>
      <c r="Q282" s="612" t="e">
        <f>VLOOKUP(B282,'TCS CON'!$D$1:$H$98,5,0)</f>
        <v>#N/A</v>
      </c>
      <c r="R282" s="612" t="e">
        <f>VLOOKUP(B282,LTI!$C$1:$H$46,6,0)</f>
        <v>#N/A</v>
      </c>
      <c r="S282" s="612" t="e">
        <f>VLOOKUP(B282,JARO!$E$2:$I$11,5,0)</f>
        <v>#N/A</v>
      </c>
      <c r="T282" s="612" t="e">
        <f>VLOOKUP(B282,Capgemini!$D$3:$H$78,5,0)</f>
        <v>#N/A</v>
      </c>
      <c r="U282" s="612" t="e">
        <f>VLOOKUP(B282,Carwale!$D$1:$H$4,5,0)</f>
        <v>#N/A</v>
      </c>
      <c r="V282" s="612" t="e">
        <f>VLOOKUP(B282,'Interactive Brokers'!E:I,5,0)</f>
        <v>#N/A</v>
      </c>
      <c r="W282" s="612" t="e">
        <f>VLOOKUP(B282,'REL Jio'!E:I,5,0)</f>
        <v>#N/A</v>
      </c>
      <c r="X282" s="612" t="e">
        <f>VLOOKUP(B282,'Sciative Sol'!E:I,5,0)</f>
        <v>#N/A</v>
      </c>
      <c r="Y282" s="612" t="e">
        <f>VLOOKUP(B282,'Hexaware Tech'!E:I,5,0)</f>
        <v>#N/A</v>
      </c>
      <c r="Z282" s="612" t="e">
        <f>VLOOKUP(B282,Axis!D:H,5,0)</f>
        <v>#N/A</v>
      </c>
      <c r="AA282" s="612" t="e">
        <f>VLOOKUP(B282,Ugam!$D$3:$H$26,5,0)</f>
        <v>#N/A</v>
      </c>
      <c r="AB282" s="612" t="e">
        <f>VLOOKUP(B282,Zeus!F:J,5,0)</f>
        <v>#N/A</v>
      </c>
      <c r="AC282" s="612" t="e">
        <f>VLOOKUP(B282,Montran!F:J,5,0)</f>
        <v>#N/A</v>
      </c>
      <c r="AD282" s="612" t="e">
        <f>VLOOKUP(B282,Endurance!H65:L65,5,0)</f>
        <v>#N/A</v>
      </c>
      <c r="AE282" s="612" t="e">
        <f>VLOOKUP(B282,'Swabhav Techlabs'!$F$1:$J$2,5,0)</f>
        <v>#N/A</v>
      </c>
      <c r="AF282" s="612" t="e">
        <f>VLOOKUP(B282,'Quality Kiosk'!$F$1:$J$18,5,0)</f>
        <v>#N/A</v>
      </c>
      <c r="AG282" s="612" t="e">
        <f>VLOOKUP(B282,'Lemon VB'!$F$1:$J$2,5,0)</f>
        <v>#N/A</v>
      </c>
      <c r="AH282" s="612" t="e">
        <f>VLOOKUP(B282,Gocomet!$E$1:$I$3,5,0)</f>
        <v>#N/A</v>
      </c>
      <c r="AI282" s="612" t="e">
        <f>VLOOKUP(B282,'Ingram Micro'!$E$1:$I$8,5,0)</f>
        <v>#N/A</v>
      </c>
      <c r="AJ282" s="612" t="e">
        <f>VLOOKUP(B282,'DePronto Infotech'!$E$1:$I$2,5,0)</f>
        <v>#N/A</v>
      </c>
      <c r="AK282" s="612" t="e">
        <f>VLOOKUP(B282,'Reliance Retail'!$E$1:$I$4,5,0)</f>
        <v>#N/A</v>
      </c>
      <c r="AL282" s="612" t="e">
        <f>VLOOKUP(B282,'Bright Champs'!$D$1:$H$13,5,0)</f>
        <v>#N/A</v>
      </c>
      <c r="AM282" s="612" t="e">
        <f>VLOOKUP(B282,Neosoft!$E$1:$I$12,5,0)</f>
        <v>#N/A</v>
      </c>
      <c r="AN282" s="612" t="e">
        <f>VLOOKUP(B282,Infosys!$E$1:$I$3,5,0)</f>
        <v>#N/A</v>
      </c>
      <c r="AO282" s="612" t="e">
        <f>VLOOKUP(B282,Cerelabs!$E$1:$I$5,5,0)</f>
        <v>#N/A</v>
      </c>
      <c r="AP282" s="612" t="e">
        <f>VLOOKUP(B282,'Neebal Technologies'!$D$1:$H$2,5,0)</f>
        <v>#N/A</v>
      </c>
      <c r="AQ282" s="612" t="e">
        <f>VLOOKUP(B282,'Vertiv Energy'!$D$1:$H$2,5,0)</f>
        <v>#N/A</v>
      </c>
      <c r="AR282" s="612" t="e">
        <f>VLOOKUP(B282,'Acidaes Solutions (CRMNEXT)'!$D$1:$H$3,5,0)</f>
        <v>#N/A</v>
      </c>
      <c r="AS282" s="612" t="e">
        <f>VLOOKUP(B282,Growisto!$D$1:$H$2,5,0)</f>
        <v>#N/A</v>
      </c>
      <c r="AT282" s="612" t="e">
        <f>VLOOKUP(B282,'9.9 Mediaworx - Digit'!$D$1:$H$2,5,0)</f>
        <v>#N/A</v>
      </c>
      <c r="AU282" s="612" t="e">
        <f>VLOOKUP(B282,'Vistaar systems Pvt Ltd'!$D$2:$H$3,5,0)</f>
        <v>#N/A</v>
      </c>
      <c r="AV282" s="612" t="e">
        <f>VLOOKUP(B282,'Course 5i'!$D$2:$H$11,5,0)</f>
        <v>#N/A</v>
      </c>
      <c r="AW282" s="612" t="e">
        <f>VLOOKUP(B282,'Radiant Appliances &amp; Electronic'!$D$1:$H$13,5,0)</f>
        <v>#N/A</v>
      </c>
      <c r="AX282" s="612" t="e">
        <f>VLOOKUP(B282,'Atos Global'!$D$3:$H$27,5,0)</f>
        <v>#N/A</v>
      </c>
      <c r="AY282" s="612" t="e">
        <f>VLOOKUP(B282,'Saama Technologies'!$D$1:$H$2,5,0)</f>
        <v>#N/A</v>
      </c>
      <c r="AZ282" s="612" t="e">
        <f>VLOOKUP(B282,'Multiplier Solutions'!$D$1:$H$2,5,0)</f>
        <v>#N/A</v>
      </c>
      <c r="BA282" s="612" t="e">
        <f>VLOOKUP(B282,GEP!$D$2:$H$5,5,0)</f>
        <v>#N/A</v>
      </c>
      <c r="BB282" s="612" t="e">
        <f>VLOOKUP(B282,Accenture!$D$1:$H$6,5,0)</f>
        <v>#N/A</v>
      </c>
      <c r="BC282" s="612" t="e">
        <f>VLOOKUP(B282,'Endurance International Group'!$D$1:$H$2,5,0)</f>
        <v>#N/A</v>
      </c>
      <c r="BD282" s="612" t="e">
        <f>VLOOKUP(B282,Newgen!$D$1:$H$2,5,0)</f>
        <v>#N/A</v>
      </c>
      <c r="BE282" s="612" t="e">
        <f>VLOOKUP(B282,'3D Incredible'!D282:H282,5,0)</f>
        <v>#N/A</v>
      </c>
      <c r="BF282" s="612" t="e">
        <f>VLOOKUP(B282,'Raja Software Labs'!$D$2:$H$2,5,0)</f>
        <v>#N/A</v>
      </c>
      <c r="BG282" s="612" t="e">
        <f>VLOOKUP(B282,Wipro!$D$1:$H$2,5,0)</f>
        <v>#N/A</v>
      </c>
      <c r="BH282" s="612" t="e">
        <f>VLOOKUP(B282,'Perch Technologies'!$D$2:$H$2,5,0)</f>
        <v>#N/A</v>
      </c>
      <c r="BI282" s="612" t="e">
        <f>VLOOKUP(B282,'Morning Star'!$D$1:$H$6,5,0)</f>
        <v>#N/A</v>
      </c>
      <c r="BJ282" s="612" t="e">
        <f>VLOOKUP(B282,Flexiloans!$D$1:$H$2,5,0)</f>
        <v>#N/A</v>
      </c>
      <c r="BK282" s="612" t="e">
        <f>VLOOKUP(B282,'Thirdware Solutions'!$D$1:$H$2,5,0)</f>
        <v>#N/A</v>
      </c>
      <c r="BL282" s="612" t="e">
        <f>VLOOKUP(B282,Tescom!$D$1:$H$8,5,0)</f>
        <v>#N/A</v>
      </c>
      <c r="BM282" s="612" t="e">
        <f>VLOOKUP(B282,'Cogno AI'!$D$1:$H$2,5,0)</f>
        <v>#N/A</v>
      </c>
      <c r="BN282" s="612" t="e">
        <f>VLOOKUP(B282,'ABM Knowledgeware'!$D$1:$H$2,5,0)</f>
        <v>#N/A</v>
      </c>
      <c r="BO282" s="612" t="e">
        <f>VLOOKUP(B282,'Concerto Software'!$D$1:$H$3,5,0)</f>
        <v>#N/A</v>
      </c>
      <c r="BP282" s="612" t="e">
        <f>VLOOKUP(B282,'My Captain'!$D$1:$H$4,5,0)</f>
        <v>#N/A</v>
      </c>
      <c r="BQ282" s="612" t="e">
        <f>VLOOKUP(B282,'Finoux Solutions'!$D$2:$H$4,5,0)</f>
        <v>#N/A</v>
      </c>
      <c r="BR282" s="612" t="e">
        <f>VLOOKUP(B282,'MITR Learning'!$D$1:$H$2,5,0)</f>
        <v>#N/A</v>
      </c>
      <c r="BS282" s="612" t="e">
        <f>VLOOKUP(B282,Nucsoft!$D$2:$H$6,5,0)</f>
        <v>#N/A</v>
      </c>
      <c r="BT282" s="612" t="e">
        <f>VLOOKUP(B282,'Paras Cadd'!$D$1:$H$2,5,0)</f>
        <v>#N/A</v>
      </c>
      <c r="BU282" s="612" t="e">
        <f>VLOOKUP(B282,'ICICI Securities'!$D$1:$H$2,5,0)</f>
        <v>#N/A</v>
      </c>
      <c r="BV282" s="612" t="e">
        <f>VLOOKUP(B282,'Citius Tech'!$D$2:$H$5,5,0)</f>
        <v>#N/A</v>
      </c>
      <c r="BW282" s="612" t="e">
        <f>VLOOKUP(B282,'Buzzy Brains'!$D$2:$H$2,5,0)</f>
        <v>#N/A</v>
      </c>
      <c r="BX282" s="612" t="e">
        <f>VLOOKUP(B282,'Decimal Point'!$D$2:$H$2,5,0)</f>
        <v>#N/A</v>
      </c>
      <c r="BY282" s="612" t="e">
        <f>VLOOKUP(B282,'Sankey Business Solutions'!$D$2:$H$3,5,0)</f>
        <v>#N/A</v>
      </c>
      <c r="BZ282" s="612" t="e">
        <f>VLOOKUP(B282,'Nangia &amp; Co LLP'!$D$2:$H$2,5,0)</f>
        <v>#N/A</v>
      </c>
      <c r="CA282" s="612" t="e">
        <f>VLOOKUP(B282,'FIS Solutions India Pvt Ltd'!$D$2:$H$2,5,0)</f>
        <v>#N/A</v>
      </c>
      <c r="CB282" s="612" t="e">
        <f>VLOOKUP(B282,'Delta Technology &amp; Management '!$D$2:$H$16,5,0)</f>
        <v>#N/A</v>
      </c>
      <c r="CC282" s="612" t="e">
        <f>VLOOKUP(B282,'Espoir Networks'!$D$3:$H$11,5,0)</f>
        <v>#N/A</v>
      </c>
      <c r="CD282" s="612" t="e">
        <f>VLOOKUP(B282,'Servosys Solution'!$D$3:$H$5,5,0)</f>
        <v>#N/A</v>
      </c>
      <c r="CE282" s="612" t="e">
        <f>VLOOKUP(B282,'Ribbon Communications'!$D$3:$H$4,5,0)</f>
        <v>#N/A</v>
      </c>
      <c r="CF282" s="612">
        <f t="shared" si="13"/>
        <v>0</v>
      </c>
      <c r="CG282" s="129" t="s">
        <v>3730</v>
      </c>
      <c r="CH282" s="129">
        <v>784267554024</v>
      </c>
      <c r="CI282" s="129" t="s">
        <v>3731</v>
      </c>
      <c r="CJ282" s="129" t="s">
        <v>11746</v>
      </c>
      <c r="CK282" s="132">
        <v>42917</v>
      </c>
      <c r="CL282" s="129">
        <v>2021</v>
      </c>
      <c r="CM282" s="128" t="s">
        <v>11998</v>
      </c>
      <c r="CN282" s="129">
        <v>369</v>
      </c>
      <c r="CO282" s="133">
        <v>73.8</v>
      </c>
      <c r="CP282" s="129">
        <v>2014</v>
      </c>
      <c r="CQ282" s="129" t="s">
        <v>79</v>
      </c>
      <c r="CR282" s="128" t="s">
        <v>295</v>
      </c>
      <c r="CS282" s="129" t="s">
        <v>81</v>
      </c>
      <c r="CT282" s="133" t="s">
        <v>81</v>
      </c>
      <c r="CU282" s="129" t="s">
        <v>81</v>
      </c>
      <c r="CV282" s="129" t="s">
        <v>109</v>
      </c>
      <c r="CW282" s="131" t="s">
        <v>3733</v>
      </c>
      <c r="CX282" s="131" t="s">
        <v>336</v>
      </c>
      <c r="CY282" s="129">
        <v>563</v>
      </c>
      <c r="CZ282" s="129">
        <v>70.38</v>
      </c>
      <c r="DA282" s="129">
        <v>2017</v>
      </c>
      <c r="DB282" s="129" t="s">
        <v>112</v>
      </c>
      <c r="DC282" s="129" t="s">
        <v>113</v>
      </c>
      <c r="DD282" s="129">
        <v>76.53</v>
      </c>
      <c r="DE282" s="129">
        <v>68.97</v>
      </c>
      <c r="DF282" s="129">
        <v>1</v>
      </c>
      <c r="DG282" s="131" t="s">
        <v>81</v>
      </c>
      <c r="DH282" s="131" t="s">
        <v>81</v>
      </c>
      <c r="DI282" s="134">
        <v>6.73</v>
      </c>
      <c r="DJ282" s="134">
        <v>5.17</v>
      </c>
      <c r="DK282" s="134">
        <v>5.16</v>
      </c>
      <c r="DL282" s="134">
        <v>4.96</v>
      </c>
      <c r="DM282" s="129">
        <v>17.059999999999999</v>
      </c>
      <c r="DN282" s="129">
        <v>5.68</v>
      </c>
      <c r="DO282" s="129"/>
      <c r="DP282" s="131" t="s">
        <v>114</v>
      </c>
      <c r="DQ282" s="129">
        <v>0</v>
      </c>
      <c r="DR282" s="129">
        <v>3</v>
      </c>
      <c r="DS282" s="129" t="s">
        <v>83</v>
      </c>
      <c r="DT282" s="129" t="s">
        <v>83</v>
      </c>
      <c r="DU282" s="129" t="s">
        <v>83</v>
      </c>
      <c r="DV282" s="129" t="s">
        <v>83</v>
      </c>
      <c r="DW282" s="131" t="s">
        <v>230</v>
      </c>
      <c r="DX282" s="131" t="s">
        <v>84</v>
      </c>
      <c r="DY282" s="131" t="s">
        <v>81</v>
      </c>
      <c r="DZ282" s="131" t="s">
        <v>3734</v>
      </c>
      <c r="EA282" s="131" t="s">
        <v>187</v>
      </c>
      <c r="EB282" s="131" t="s">
        <v>3735</v>
      </c>
      <c r="EC282" s="131" t="s">
        <v>379</v>
      </c>
      <c r="ED282" s="131" t="s">
        <v>89</v>
      </c>
      <c r="EE282" s="131" t="s">
        <v>3736</v>
      </c>
      <c r="EF282" s="131" t="s">
        <v>3737</v>
      </c>
      <c r="EG282" s="131" t="s">
        <v>3738</v>
      </c>
      <c r="EH282" s="131" t="s">
        <v>3739</v>
      </c>
      <c r="EI282" s="131" t="s">
        <v>3740</v>
      </c>
      <c r="EJ282" s="135" t="s">
        <v>3741</v>
      </c>
      <c r="EK282" s="135" t="s">
        <v>3742</v>
      </c>
      <c r="EL282" s="135" t="s">
        <v>3743</v>
      </c>
      <c r="EM282" s="135" t="s">
        <v>3744</v>
      </c>
      <c r="EN282" s="131" t="s">
        <v>81</v>
      </c>
    </row>
    <row r="283" spans="1:145" ht="18" thickTop="1" thickBot="1">
      <c r="A283" s="575">
        <f t="shared" si="14"/>
        <v>282</v>
      </c>
      <c r="B283" s="572" t="s">
        <v>11718</v>
      </c>
      <c r="C283" s="600" t="s">
        <v>4050</v>
      </c>
      <c r="D283" s="570" t="s">
        <v>13208</v>
      </c>
      <c r="E283" s="568" t="str">
        <f t="shared" si="12"/>
        <v>Not Placed</v>
      </c>
      <c r="F283" s="570" t="s">
        <v>12495</v>
      </c>
      <c r="G283" s="570" t="s">
        <v>14085</v>
      </c>
      <c r="H283" s="131" t="str">
        <f>VLOOKUP(B283,ETRX3!C:E,3,0)</f>
        <v>Direct Second Year Engineering without live KT</v>
      </c>
      <c r="I283" s="610">
        <v>35377</v>
      </c>
      <c r="J283" s="572">
        <v>23</v>
      </c>
      <c r="K283" s="611" t="s">
        <v>4051</v>
      </c>
      <c r="L283" s="611" t="s">
        <v>73</v>
      </c>
      <c r="M283" s="611" t="s">
        <v>4052</v>
      </c>
      <c r="N283" s="612" t="s">
        <v>4049</v>
      </c>
      <c r="O283" s="612">
        <v>8928163142</v>
      </c>
      <c r="P283" s="612">
        <v>8928163142</v>
      </c>
      <c r="Q283" s="612" t="e">
        <f>VLOOKUP(B283,'TCS CON'!$D$1:$H$98,5,0)</f>
        <v>#N/A</v>
      </c>
      <c r="R283" s="612" t="e">
        <f>VLOOKUP(B283,LTI!$C$1:$H$46,6,0)</f>
        <v>#N/A</v>
      </c>
      <c r="S283" s="612" t="e">
        <f>VLOOKUP(B283,JARO!$E$2:$I$11,5,0)</f>
        <v>#N/A</v>
      </c>
      <c r="T283" s="612" t="e">
        <f>VLOOKUP(B283,Capgemini!$D$3:$H$78,5,0)</f>
        <v>#N/A</v>
      </c>
      <c r="U283" s="612" t="e">
        <f>VLOOKUP(B283,Carwale!$D$1:$H$4,5,0)</f>
        <v>#N/A</v>
      </c>
      <c r="V283" s="612" t="e">
        <f>VLOOKUP(B283,'Interactive Brokers'!E:I,5,0)</f>
        <v>#N/A</v>
      </c>
      <c r="W283" s="612" t="e">
        <f>VLOOKUP(B283,'REL Jio'!E:I,5,0)</f>
        <v>#N/A</v>
      </c>
      <c r="X283" s="612" t="e">
        <f>VLOOKUP(B283,'Sciative Sol'!E:I,5,0)</f>
        <v>#N/A</v>
      </c>
      <c r="Y283" s="612" t="e">
        <f>VLOOKUP(B283,'Hexaware Tech'!E:I,5,0)</f>
        <v>#N/A</v>
      </c>
      <c r="Z283" s="612" t="e">
        <f>VLOOKUP(B283,Axis!D:H,5,0)</f>
        <v>#N/A</v>
      </c>
      <c r="AA283" s="612" t="e">
        <f>VLOOKUP(B283,Ugam!$D$3:$H$26,5,0)</f>
        <v>#N/A</v>
      </c>
      <c r="AB283" s="612" t="e">
        <f>VLOOKUP(B283,Zeus!F:J,5,0)</f>
        <v>#N/A</v>
      </c>
      <c r="AC283" s="612" t="e">
        <f>VLOOKUP(B283,Montran!F:J,5,0)</f>
        <v>#N/A</v>
      </c>
      <c r="AD283" s="612" t="e">
        <f>VLOOKUP(B283,Endurance!H66:L66,5,0)</f>
        <v>#N/A</v>
      </c>
      <c r="AE283" s="612" t="e">
        <f>VLOOKUP(B283,'Swabhav Techlabs'!$F$1:$J$2,5,0)</f>
        <v>#N/A</v>
      </c>
      <c r="AF283" s="612" t="e">
        <f>VLOOKUP(B283,'Quality Kiosk'!$F$1:$J$18,5,0)</f>
        <v>#N/A</v>
      </c>
      <c r="AG283" s="612" t="e">
        <f>VLOOKUP(B283,'Lemon VB'!$F$1:$J$2,5,0)</f>
        <v>#N/A</v>
      </c>
      <c r="AH283" s="612" t="e">
        <f>VLOOKUP(B283,Gocomet!$E$1:$I$3,5,0)</f>
        <v>#N/A</v>
      </c>
      <c r="AI283" s="612" t="e">
        <f>VLOOKUP(B283,'Ingram Micro'!$E$1:$I$8,5,0)</f>
        <v>#N/A</v>
      </c>
      <c r="AJ283" s="612" t="e">
        <f>VLOOKUP(B283,'DePronto Infotech'!$E$1:$I$2,5,0)</f>
        <v>#N/A</v>
      </c>
      <c r="AK283" s="612" t="e">
        <f>VLOOKUP(B283,'Reliance Retail'!$E$1:$I$4,5,0)</f>
        <v>#N/A</v>
      </c>
      <c r="AL283" s="612" t="e">
        <f>VLOOKUP(B283,'Bright Champs'!$D$1:$H$13,5,0)</f>
        <v>#N/A</v>
      </c>
      <c r="AM283" s="612" t="e">
        <f>VLOOKUP(B283,Neosoft!$E$1:$I$12,5,0)</f>
        <v>#N/A</v>
      </c>
      <c r="AN283" s="612" t="e">
        <f>VLOOKUP(B283,Infosys!$E$1:$I$3,5,0)</f>
        <v>#N/A</v>
      </c>
      <c r="AO283" s="612" t="e">
        <f>VLOOKUP(B283,Cerelabs!$E$1:$I$5,5,0)</f>
        <v>#N/A</v>
      </c>
      <c r="AP283" s="612" t="e">
        <f>VLOOKUP(B283,'Neebal Technologies'!$D$1:$H$2,5,0)</f>
        <v>#N/A</v>
      </c>
      <c r="AQ283" s="612" t="e">
        <f>VLOOKUP(B283,'Vertiv Energy'!$D$1:$H$2,5,0)</f>
        <v>#N/A</v>
      </c>
      <c r="AR283" s="612" t="e">
        <f>VLOOKUP(B283,'Acidaes Solutions (CRMNEXT)'!$D$1:$H$3,5,0)</f>
        <v>#N/A</v>
      </c>
      <c r="AS283" s="612" t="e">
        <f>VLOOKUP(B283,Growisto!$D$1:$H$2,5,0)</f>
        <v>#N/A</v>
      </c>
      <c r="AT283" s="612" t="e">
        <f>VLOOKUP(B283,'9.9 Mediaworx - Digit'!$D$1:$H$2,5,0)</f>
        <v>#N/A</v>
      </c>
      <c r="AU283" s="612" t="e">
        <f>VLOOKUP(B283,'Vistaar systems Pvt Ltd'!$D$2:$H$3,5,0)</f>
        <v>#N/A</v>
      </c>
      <c r="AV283" s="612" t="e">
        <f>VLOOKUP(B283,'Course 5i'!$D$2:$H$11,5,0)</f>
        <v>#N/A</v>
      </c>
      <c r="AW283" s="612" t="e">
        <f>VLOOKUP(B283,'Radiant Appliances &amp; Electronic'!$D$1:$H$13,5,0)</f>
        <v>#N/A</v>
      </c>
      <c r="AX283" s="612" t="e">
        <f>VLOOKUP(B283,'Atos Global'!$D$3:$H$27,5,0)</f>
        <v>#N/A</v>
      </c>
      <c r="AY283" s="612" t="e">
        <f>VLOOKUP(B283,'Saama Technologies'!$D$1:$H$2,5,0)</f>
        <v>#N/A</v>
      </c>
      <c r="AZ283" s="612" t="e">
        <f>VLOOKUP(B283,'Multiplier Solutions'!$D$1:$H$2,5,0)</f>
        <v>#N/A</v>
      </c>
      <c r="BA283" s="612" t="e">
        <f>VLOOKUP(B283,GEP!$D$2:$H$5,5,0)</f>
        <v>#N/A</v>
      </c>
      <c r="BB283" s="612" t="e">
        <f>VLOOKUP(B283,Accenture!$D$1:$H$6,5,0)</f>
        <v>#N/A</v>
      </c>
      <c r="BC283" s="612" t="e">
        <f>VLOOKUP(B283,'Endurance International Group'!$D$1:$H$2,5,0)</f>
        <v>#N/A</v>
      </c>
      <c r="BD283" s="612" t="e">
        <f>VLOOKUP(B283,Newgen!$D$1:$H$2,5,0)</f>
        <v>#N/A</v>
      </c>
      <c r="BE283" s="612" t="e">
        <f>VLOOKUP(B283,'3D Incredible'!D283:H283,5,0)</f>
        <v>#N/A</v>
      </c>
      <c r="BF283" s="612" t="e">
        <f>VLOOKUP(B283,'Raja Software Labs'!$D$2:$H$2,5,0)</f>
        <v>#N/A</v>
      </c>
      <c r="BG283" s="612" t="e">
        <f>VLOOKUP(B283,Wipro!$D$1:$H$2,5,0)</f>
        <v>#N/A</v>
      </c>
      <c r="BH283" s="612" t="e">
        <f>VLOOKUP(B283,'Perch Technologies'!$D$2:$H$2,5,0)</f>
        <v>#N/A</v>
      </c>
      <c r="BI283" s="612" t="e">
        <f>VLOOKUP(B283,'Morning Star'!$D$1:$H$6,5,0)</f>
        <v>#N/A</v>
      </c>
      <c r="BJ283" s="612" t="e">
        <f>VLOOKUP(B283,Flexiloans!$D$1:$H$2,5,0)</f>
        <v>#N/A</v>
      </c>
      <c r="BK283" s="612" t="e">
        <f>VLOOKUP(B283,'Thirdware Solutions'!$D$1:$H$2,5,0)</f>
        <v>#N/A</v>
      </c>
      <c r="BL283" s="612" t="e">
        <f>VLOOKUP(B283,Tescom!$D$1:$H$8,5,0)</f>
        <v>#N/A</v>
      </c>
      <c r="BM283" s="612" t="e">
        <f>VLOOKUP(B283,'Cogno AI'!$D$1:$H$2,5,0)</f>
        <v>#N/A</v>
      </c>
      <c r="BN283" s="612" t="e">
        <f>VLOOKUP(B283,'ABM Knowledgeware'!$D$1:$H$2,5,0)</f>
        <v>#N/A</v>
      </c>
      <c r="BO283" s="612" t="e">
        <f>VLOOKUP(B283,'Concerto Software'!$D$1:$H$3,5,0)</f>
        <v>#N/A</v>
      </c>
      <c r="BP283" s="612" t="e">
        <f>VLOOKUP(B283,'My Captain'!$D$1:$H$4,5,0)</f>
        <v>#N/A</v>
      </c>
      <c r="BQ283" s="612" t="e">
        <f>VLOOKUP(B283,'Finoux Solutions'!$D$2:$H$4,5,0)</f>
        <v>#N/A</v>
      </c>
      <c r="BR283" s="612" t="e">
        <f>VLOOKUP(B283,'MITR Learning'!$D$1:$H$2,5,0)</f>
        <v>#N/A</v>
      </c>
      <c r="BS283" s="612" t="e">
        <f>VLOOKUP(B283,Nucsoft!$D$2:$H$6,5,0)</f>
        <v>#N/A</v>
      </c>
      <c r="BT283" s="612" t="e">
        <f>VLOOKUP(B283,'Paras Cadd'!$D$1:$H$2,5,0)</f>
        <v>#N/A</v>
      </c>
      <c r="BU283" s="612" t="e">
        <f>VLOOKUP(B283,'ICICI Securities'!$D$1:$H$2,5,0)</f>
        <v>#N/A</v>
      </c>
      <c r="BV283" s="612" t="e">
        <f>VLOOKUP(B283,'Citius Tech'!$D$2:$H$5,5,0)</f>
        <v>#N/A</v>
      </c>
      <c r="BW283" s="612" t="e">
        <f>VLOOKUP(B283,'Buzzy Brains'!$D$2:$H$2,5,0)</f>
        <v>#N/A</v>
      </c>
      <c r="BX283" s="612" t="e">
        <f>VLOOKUP(B283,'Decimal Point'!$D$2:$H$2,5,0)</f>
        <v>#N/A</v>
      </c>
      <c r="BY283" s="612" t="e">
        <f>VLOOKUP(B283,'Sankey Business Solutions'!$D$2:$H$3,5,0)</f>
        <v>#N/A</v>
      </c>
      <c r="BZ283" s="612" t="e">
        <f>VLOOKUP(B283,'Nangia &amp; Co LLP'!$D$2:$H$2,5,0)</f>
        <v>#N/A</v>
      </c>
      <c r="CA283" s="612" t="e">
        <f>VLOOKUP(B283,'FIS Solutions India Pvt Ltd'!$D$2:$H$2,5,0)</f>
        <v>#N/A</v>
      </c>
      <c r="CB283" s="612" t="e">
        <f>VLOOKUP(B283,'Delta Technology &amp; Management '!$D$2:$H$16,5,0)</f>
        <v>#N/A</v>
      </c>
      <c r="CC283" s="612" t="e">
        <f>VLOOKUP(B283,'Espoir Networks'!$D$3:$H$11,5,0)</f>
        <v>#N/A</v>
      </c>
      <c r="CD283" s="612" t="e">
        <f>VLOOKUP(B283,'Servosys Solution'!$D$3:$H$5,5,0)</f>
        <v>#N/A</v>
      </c>
      <c r="CE283" s="612" t="e">
        <f>VLOOKUP(B283,'Ribbon Communications'!$D$3:$H$4,5,0)</f>
        <v>#N/A</v>
      </c>
      <c r="CF283" s="612">
        <f t="shared" si="13"/>
        <v>0</v>
      </c>
      <c r="CG283" s="129" t="s">
        <v>4053</v>
      </c>
      <c r="CH283" s="129">
        <v>875152614789</v>
      </c>
      <c r="CI283" s="129" t="s">
        <v>134</v>
      </c>
      <c r="CJ283" s="129" t="s">
        <v>11746</v>
      </c>
      <c r="CK283" s="132">
        <v>43282</v>
      </c>
      <c r="CL283" s="129">
        <v>2021</v>
      </c>
      <c r="CM283" s="128" t="s">
        <v>11999</v>
      </c>
      <c r="CN283" s="129">
        <v>484</v>
      </c>
      <c r="CO283" s="133">
        <v>84.36</v>
      </c>
      <c r="CP283" s="129">
        <v>2012</v>
      </c>
      <c r="CQ283" s="129" t="s">
        <v>79</v>
      </c>
      <c r="CR283" s="128" t="s">
        <v>4055</v>
      </c>
      <c r="CS283" s="129">
        <v>327</v>
      </c>
      <c r="CT283" s="133">
        <v>50.31</v>
      </c>
      <c r="CU283" s="129">
        <v>2014</v>
      </c>
      <c r="CV283" s="129" t="s">
        <v>79</v>
      </c>
      <c r="CW283" s="131" t="s">
        <v>335</v>
      </c>
      <c r="CX283" s="131" t="s">
        <v>336</v>
      </c>
      <c r="CY283" s="129">
        <v>1220</v>
      </c>
      <c r="CZ283" s="129">
        <v>71.760000000000005</v>
      </c>
      <c r="DA283" s="129">
        <v>2016</v>
      </c>
      <c r="DB283" s="129" t="s">
        <v>944</v>
      </c>
      <c r="DC283" s="129" t="s">
        <v>113</v>
      </c>
      <c r="DD283" s="129">
        <v>69.540000000000006</v>
      </c>
      <c r="DE283" s="129">
        <v>6.71</v>
      </c>
      <c r="DF283" s="129">
        <v>0</v>
      </c>
      <c r="DG283" s="131" t="s">
        <v>295</v>
      </c>
      <c r="DH283" s="131" t="s">
        <v>295</v>
      </c>
      <c r="DI283" s="134">
        <v>6.65</v>
      </c>
      <c r="DJ283" s="134">
        <v>6.83</v>
      </c>
      <c r="DK283" s="134">
        <v>6.75</v>
      </c>
      <c r="DL283" s="131"/>
      <c r="DM283" s="129">
        <v>20.13</v>
      </c>
      <c r="DN283" s="129">
        <v>6.71</v>
      </c>
      <c r="DO283" s="129"/>
      <c r="DP283" s="131" t="s">
        <v>114</v>
      </c>
      <c r="DQ283" s="129">
        <v>0</v>
      </c>
      <c r="DR283" s="129">
        <v>0</v>
      </c>
      <c r="DS283" s="129" t="s">
        <v>255</v>
      </c>
      <c r="DT283" s="129" t="s">
        <v>4056</v>
      </c>
      <c r="DU283" s="129" t="s">
        <v>255</v>
      </c>
      <c r="DV283" s="129" t="s">
        <v>255</v>
      </c>
      <c r="DW283" s="131" t="s">
        <v>83</v>
      </c>
      <c r="DX283" s="131" t="s">
        <v>84</v>
      </c>
      <c r="DY283" s="131" t="s">
        <v>295</v>
      </c>
      <c r="DZ283" s="131" t="s">
        <v>4057</v>
      </c>
      <c r="EA283" s="131" t="s">
        <v>4058</v>
      </c>
      <c r="EB283" s="131" t="s">
        <v>4059</v>
      </c>
      <c r="EC283" s="131" t="s">
        <v>88</v>
      </c>
      <c r="ED283" s="131" t="s">
        <v>89</v>
      </c>
      <c r="EE283" s="131" t="s">
        <v>295</v>
      </c>
      <c r="EF283" s="131" t="s">
        <v>4060</v>
      </c>
      <c r="EG283" s="131" t="s">
        <v>4061</v>
      </c>
      <c r="EH283" s="131" t="s">
        <v>2264</v>
      </c>
      <c r="EI283" s="131" t="s">
        <v>4062</v>
      </c>
      <c r="EJ283" s="135" t="s">
        <v>4063</v>
      </c>
      <c r="EK283" s="135" t="s">
        <v>4064</v>
      </c>
      <c r="EL283" s="131" t="s">
        <v>4065</v>
      </c>
      <c r="EM283" s="135" t="s">
        <v>4066</v>
      </c>
      <c r="EN283" s="131" t="s">
        <v>295</v>
      </c>
    </row>
    <row r="284" spans="1:145" ht="18" thickTop="1" thickBot="1">
      <c r="A284" s="575">
        <f t="shared" si="14"/>
        <v>283</v>
      </c>
      <c r="B284" s="572" t="s">
        <v>4609</v>
      </c>
      <c r="C284" s="600" t="s">
        <v>4610</v>
      </c>
      <c r="D284" s="570" t="s">
        <v>13209</v>
      </c>
      <c r="E284" s="568" t="str">
        <f t="shared" si="12"/>
        <v>Placed</v>
      </c>
      <c r="F284" s="570" t="s">
        <v>12495</v>
      </c>
      <c r="G284" s="570" t="s">
        <v>14085</v>
      </c>
      <c r="H284" s="131" t="str">
        <f>VLOOKUP(B284,ETRX3!C:E,3,0)</f>
        <v>Direct Second Year Engineering without live KT</v>
      </c>
      <c r="I284" s="610" t="s">
        <v>4611</v>
      </c>
      <c r="J284" s="572">
        <v>20</v>
      </c>
      <c r="K284" s="611" t="s">
        <v>4612</v>
      </c>
      <c r="L284" s="611" t="s">
        <v>1825</v>
      </c>
      <c r="M284" s="611" t="s">
        <v>4613</v>
      </c>
      <c r="N284" s="612" t="s">
        <v>4608</v>
      </c>
      <c r="O284" s="612">
        <v>2224121842</v>
      </c>
      <c r="P284" s="612">
        <v>7021850286</v>
      </c>
      <c r="Q284" s="612" t="e">
        <f>VLOOKUP(B284,'TCS CON'!$D$1:$H$98,5,0)</f>
        <v>#N/A</v>
      </c>
      <c r="R284" s="612" t="e">
        <f>VLOOKUP(B284,LTI!$C$1:$H$46,6,0)</f>
        <v>#N/A</v>
      </c>
      <c r="S284" s="612" t="e">
        <f>VLOOKUP(B284,JARO!$E$2:$I$11,5,0)</f>
        <v>#N/A</v>
      </c>
      <c r="T284" s="612" t="e">
        <f>VLOOKUP(B284,Capgemini!$D$3:$H$78,5,0)</f>
        <v>#N/A</v>
      </c>
      <c r="U284" s="612" t="e">
        <f>VLOOKUP(B284,Carwale!$D$1:$H$4,5,0)</f>
        <v>#N/A</v>
      </c>
      <c r="V284" s="612" t="e">
        <f>VLOOKUP(B284,'Interactive Brokers'!E:I,5,0)</f>
        <v>#N/A</v>
      </c>
      <c r="W284" s="612" t="e">
        <f>VLOOKUP(B284,'REL Jio'!E:I,5,0)</f>
        <v>#N/A</v>
      </c>
      <c r="X284" s="612" t="e">
        <f>VLOOKUP(B284,'Sciative Sol'!E:I,5,0)</f>
        <v>#N/A</v>
      </c>
      <c r="Y284" s="612" t="e">
        <f>VLOOKUP(B284,'Hexaware Tech'!E:I,5,0)</f>
        <v>#N/A</v>
      </c>
      <c r="Z284" s="612" t="e">
        <f>VLOOKUP(B284,Axis!D:H,5,0)</f>
        <v>#N/A</v>
      </c>
      <c r="AA284" s="612" t="e">
        <f>VLOOKUP(B284,Ugam!$D$3:$H$26,5,0)</f>
        <v>#N/A</v>
      </c>
      <c r="AB284" s="612" t="e">
        <f>VLOOKUP(B284,Zeus!F:J,5,0)</f>
        <v>#N/A</v>
      </c>
      <c r="AC284" s="612" t="e">
        <f>VLOOKUP(B284,Montran!F:J,5,0)</f>
        <v>#N/A</v>
      </c>
      <c r="AD284" s="612" t="e">
        <f>VLOOKUP(B284,Endurance!H67:L67,5,0)</f>
        <v>#N/A</v>
      </c>
      <c r="AE284" s="612" t="e">
        <f>VLOOKUP(B284,'Swabhav Techlabs'!$F$1:$J$2,5,0)</f>
        <v>#N/A</v>
      </c>
      <c r="AF284" s="612" t="e">
        <f>VLOOKUP(B284,'Quality Kiosk'!$F$1:$J$18,5,0)</f>
        <v>#N/A</v>
      </c>
      <c r="AG284" s="612" t="e">
        <f>VLOOKUP(B284,'Lemon VB'!$F$1:$J$2,5,0)</f>
        <v>#N/A</v>
      </c>
      <c r="AH284" s="612" t="e">
        <f>VLOOKUP(B284,Gocomet!$E$1:$I$3,5,0)</f>
        <v>#N/A</v>
      </c>
      <c r="AI284" s="612" t="e">
        <f>VLOOKUP(B284,'Ingram Micro'!$E$1:$I$8,5,0)</f>
        <v>#N/A</v>
      </c>
      <c r="AJ284" s="612" t="e">
        <f>VLOOKUP(B284,'DePronto Infotech'!$E$1:$I$2,5,0)</f>
        <v>#N/A</v>
      </c>
      <c r="AK284" s="612" t="e">
        <f>VLOOKUP(B284,'Reliance Retail'!$E$1:$I$4,5,0)</f>
        <v>#N/A</v>
      </c>
      <c r="AL284" s="612" t="e">
        <f>VLOOKUP(B284,'Bright Champs'!$D$1:$H$13,5,0)</f>
        <v>#N/A</v>
      </c>
      <c r="AM284" s="612" t="e">
        <f>VLOOKUP(B284,Neosoft!$E$1:$I$12,5,0)</f>
        <v>#N/A</v>
      </c>
      <c r="AN284" s="612" t="e">
        <f>VLOOKUP(B284,Infosys!$E$1:$I$3,5,0)</f>
        <v>#N/A</v>
      </c>
      <c r="AO284" s="612" t="e">
        <f>VLOOKUP(B284,Cerelabs!$E$1:$I$5,5,0)</f>
        <v>#N/A</v>
      </c>
      <c r="AP284" s="612" t="e">
        <f>VLOOKUP(B284,'Neebal Technologies'!$D$1:$H$2,5,0)</f>
        <v>#N/A</v>
      </c>
      <c r="AQ284" s="612" t="e">
        <f>VLOOKUP(B284,'Vertiv Energy'!$D$1:$H$2,5,0)</f>
        <v>#N/A</v>
      </c>
      <c r="AR284" s="612" t="e">
        <f>VLOOKUP(B284,'Acidaes Solutions (CRMNEXT)'!$D$1:$H$3,5,0)</f>
        <v>#N/A</v>
      </c>
      <c r="AS284" s="612" t="e">
        <f>VLOOKUP(B284,Growisto!$D$1:$H$2,5,0)</f>
        <v>#N/A</v>
      </c>
      <c r="AT284" s="612" t="e">
        <f>VLOOKUP(B284,'9.9 Mediaworx - Digit'!$D$1:$H$2,5,0)</f>
        <v>#N/A</v>
      </c>
      <c r="AU284" s="612" t="e">
        <f>VLOOKUP(B284,'Vistaar systems Pvt Ltd'!$D$2:$H$3,5,0)</f>
        <v>#N/A</v>
      </c>
      <c r="AV284" s="612" t="e">
        <f>VLOOKUP(B284,'Course 5i'!$D$2:$H$11,5,0)</f>
        <v>#N/A</v>
      </c>
      <c r="AW284" s="612" t="e">
        <f>VLOOKUP(B284,'Radiant Appliances &amp; Electronic'!$D$1:$H$13,5,0)</f>
        <v>#N/A</v>
      </c>
      <c r="AX284" s="612" t="e">
        <f>VLOOKUP(B284,'Atos Global'!$D$3:$H$27,5,0)</f>
        <v>#N/A</v>
      </c>
      <c r="AY284" s="612" t="e">
        <f>VLOOKUP(B284,'Saama Technologies'!$D$1:$H$2,5,0)</f>
        <v>#N/A</v>
      </c>
      <c r="AZ284" s="612" t="e">
        <f>VLOOKUP(B284,'Multiplier Solutions'!$D$1:$H$2,5,0)</f>
        <v>#N/A</v>
      </c>
      <c r="BA284" s="612" t="e">
        <f>VLOOKUP(B284,GEP!$D$2:$H$5,5,0)</f>
        <v>#N/A</v>
      </c>
      <c r="BB284" s="612" t="e">
        <f>VLOOKUP(B284,Accenture!$D$1:$H$6,5,0)</f>
        <v>#N/A</v>
      </c>
      <c r="BC284" s="612" t="e">
        <f>VLOOKUP(B284,'Endurance International Group'!$D$1:$H$2,5,0)</f>
        <v>#N/A</v>
      </c>
      <c r="BD284" s="612" t="e">
        <f>VLOOKUP(B284,Newgen!$D$1:$H$2,5,0)</f>
        <v>#N/A</v>
      </c>
      <c r="BE284" s="612" t="e">
        <f>VLOOKUP(B284,'3D Incredible'!D284:H284,5,0)</f>
        <v>#N/A</v>
      </c>
      <c r="BF284" s="612" t="e">
        <f>VLOOKUP(B284,'Raja Software Labs'!$D$2:$H$2,5,0)</f>
        <v>#N/A</v>
      </c>
      <c r="BG284" s="612" t="e">
        <f>VLOOKUP(B284,Wipro!$D$1:$H$2,5,0)</f>
        <v>#N/A</v>
      </c>
      <c r="BH284" s="612" t="e">
        <f>VLOOKUP(B284,'Perch Technologies'!$D$2:$H$2,5,0)</f>
        <v>#N/A</v>
      </c>
      <c r="BI284" s="612" t="e">
        <f>VLOOKUP(B284,'Morning Star'!$D$1:$H$6,5,0)</f>
        <v>#N/A</v>
      </c>
      <c r="BJ284" s="612" t="e">
        <f>VLOOKUP(B284,Flexiloans!$D$1:$H$2,5,0)</f>
        <v>#N/A</v>
      </c>
      <c r="BK284" s="612" t="e">
        <f>VLOOKUP(B284,'Thirdware Solutions'!$D$1:$H$2,5,0)</f>
        <v>#N/A</v>
      </c>
      <c r="BL284" s="612" t="e">
        <f>VLOOKUP(B284,Tescom!$D$1:$H$8,5,0)</f>
        <v>#N/A</v>
      </c>
      <c r="BM284" s="612" t="e">
        <f>VLOOKUP(B284,'Cogno AI'!$D$1:$H$2,5,0)</f>
        <v>#N/A</v>
      </c>
      <c r="BN284" s="612" t="e">
        <f>VLOOKUP(B284,'ABM Knowledgeware'!$D$1:$H$2,5,0)</f>
        <v>#N/A</v>
      </c>
      <c r="BO284" s="612" t="e">
        <f>VLOOKUP(B284,'Concerto Software'!$D$1:$H$3,5,0)</f>
        <v>#N/A</v>
      </c>
      <c r="BP284" s="612">
        <f>VLOOKUP(B284,'My Captain'!$D$1:$H$4,5,0)</f>
        <v>405000</v>
      </c>
      <c r="BQ284" s="612" t="e">
        <f>VLOOKUP(B284,'Finoux Solutions'!$D$2:$H$4,5,0)</f>
        <v>#N/A</v>
      </c>
      <c r="BR284" s="612" t="e">
        <f>VLOOKUP(B284,'MITR Learning'!$D$1:$H$2,5,0)</f>
        <v>#N/A</v>
      </c>
      <c r="BS284" s="612" t="e">
        <f>VLOOKUP(B284,Nucsoft!$D$2:$H$6,5,0)</f>
        <v>#N/A</v>
      </c>
      <c r="BT284" s="612" t="e">
        <f>VLOOKUP(B284,'Paras Cadd'!$D$1:$H$2,5,0)</f>
        <v>#N/A</v>
      </c>
      <c r="BU284" s="612" t="e">
        <f>VLOOKUP(B284,'ICICI Securities'!$D$1:$H$2,5,0)</f>
        <v>#N/A</v>
      </c>
      <c r="BV284" s="612" t="e">
        <f>VLOOKUP(B284,'Citius Tech'!$D$2:$H$5,5,0)</f>
        <v>#N/A</v>
      </c>
      <c r="BW284" s="612" t="e">
        <f>VLOOKUP(B284,'Buzzy Brains'!$D$2:$H$2,5,0)</f>
        <v>#N/A</v>
      </c>
      <c r="BX284" s="612" t="e">
        <f>VLOOKUP(B284,'Decimal Point'!$D$2:$H$2,5,0)</f>
        <v>#N/A</v>
      </c>
      <c r="BY284" s="612" t="e">
        <f>VLOOKUP(B284,'Sankey Business Solutions'!$D$2:$H$3,5,0)</f>
        <v>#N/A</v>
      </c>
      <c r="BZ284" s="612" t="e">
        <f>VLOOKUP(B284,'Nangia &amp; Co LLP'!$D$2:$H$2,5,0)</f>
        <v>#N/A</v>
      </c>
      <c r="CA284" s="612" t="e">
        <f>VLOOKUP(B284,'FIS Solutions India Pvt Ltd'!$D$2:$H$2,5,0)</f>
        <v>#N/A</v>
      </c>
      <c r="CB284" s="612">
        <f>VLOOKUP(B284,'Delta Technology &amp; Management '!$D$2:$H$16,5,0)</f>
        <v>300000</v>
      </c>
      <c r="CC284" s="612" t="e">
        <f>VLOOKUP(B284,'Espoir Networks'!$D$3:$H$11,5,0)</f>
        <v>#N/A</v>
      </c>
      <c r="CD284" s="612" t="e">
        <f>VLOOKUP(B284,'Servosys Solution'!$D$3:$H$5,5,0)</f>
        <v>#N/A</v>
      </c>
      <c r="CE284" s="612" t="e">
        <f>VLOOKUP(B284,'Ribbon Communications'!$D$3:$H$4,5,0)</f>
        <v>#N/A</v>
      </c>
      <c r="CF284" s="612">
        <f t="shared" si="13"/>
        <v>2</v>
      </c>
      <c r="CG284" s="129" t="s">
        <v>4614</v>
      </c>
      <c r="CH284" s="129">
        <v>954371253747</v>
      </c>
      <c r="CI284" s="129" t="s">
        <v>1985</v>
      </c>
      <c r="CJ284" s="129" t="s">
        <v>11746</v>
      </c>
      <c r="CK284" s="132">
        <v>43282</v>
      </c>
      <c r="CL284" s="129">
        <v>2021</v>
      </c>
      <c r="CM284" s="128" t="s">
        <v>4615</v>
      </c>
      <c r="CN284" s="129">
        <v>340</v>
      </c>
      <c r="CO284" s="133">
        <v>68</v>
      </c>
      <c r="CP284" s="129">
        <v>2015</v>
      </c>
      <c r="CQ284" s="129" t="s">
        <v>79</v>
      </c>
      <c r="CR284" s="128" t="s">
        <v>295</v>
      </c>
      <c r="CS284" s="129" t="s">
        <v>81</v>
      </c>
      <c r="CT284" s="133" t="s">
        <v>81</v>
      </c>
      <c r="CU284" s="129" t="s">
        <v>81</v>
      </c>
      <c r="CV284" s="129" t="s">
        <v>109</v>
      </c>
      <c r="CW284" s="131" t="s">
        <v>490</v>
      </c>
      <c r="CX284" s="131" t="s">
        <v>4616</v>
      </c>
      <c r="CY284" s="129">
        <v>1237</v>
      </c>
      <c r="CZ284" s="129">
        <v>72.760000000000005</v>
      </c>
      <c r="DA284" s="129">
        <v>2018</v>
      </c>
      <c r="DB284" s="129" t="s">
        <v>112</v>
      </c>
      <c r="DC284" s="129" t="s">
        <v>113</v>
      </c>
      <c r="DD284" s="129">
        <v>64.92</v>
      </c>
      <c r="DE284" s="129">
        <v>64.78</v>
      </c>
      <c r="DF284" s="129">
        <v>0</v>
      </c>
      <c r="DG284" s="131" t="s">
        <v>81</v>
      </c>
      <c r="DH284" s="131" t="s">
        <v>81</v>
      </c>
      <c r="DI284" s="134">
        <v>6.15</v>
      </c>
      <c r="DJ284" s="134">
        <v>6.27</v>
      </c>
      <c r="DK284" s="134">
        <v>6.96</v>
      </c>
      <c r="DL284" s="131"/>
      <c r="DM284" s="129">
        <v>19.39</v>
      </c>
      <c r="DN284" s="129">
        <v>6.46</v>
      </c>
      <c r="DO284" s="129"/>
      <c r="DP284" s="131" t="s">
        <v>114</v>
      </c>
      <c r="DQ284" s="129">
        <v>0</v>
      </c>
      <c r="DR284" s="129">
        <v>0</v>
      </c>
      <c r="DS284" s="129" t="s">
        <v>83</v>
      </c>
      <c r="DT284" s="129" t="s">
        <v>83</v>
      </c>
      <c r="DU284" s="129" t="s">
        <v>83</v>
      </c>
      <c r="DV284" s="129" t="s">
        <v>83</v>
      </c>
      <c r="DW284" s="131" t="s">
        <v>83</v>
      </c>
      <c r="DX284" s="131" t="s">
        <v>84</v>
      </c>
      <c r="DY284" s="131" t="s">
        <v>81</v>
      </c>
      <c r="DZ284" s="131" t="s">
        <v>4617</v>
      </c>
      <c r="EA284" s="131" t="s">
        <v>86</v>
      </c>
      <c r="EB284" s="131" t="s">
        <v>4618</v>
      </c>
      <c r="EC284" s="131" t="s">
        <v>86</v>
      </c>
      <c r="ED284" s="131" t="s">
        <v>89</v>
      </c>
      <c r="EE284" s="131" t="s">
        <v>4619</v>
      </c>
      <c r="EF284" s="131" t="s">
        <v>4620</v>
      </c>
      <c r="EG284" s="131" t="s">
        <v>4621</v>
      </c>
      <c r="EH284" s="131" t="s">
        <v>968</v>
      </c>
      <c r="EI284" s="131" t="s">
        <v>320</v>
      </c>
      <c r="EJ284" s="135" t="s">
        <v>4622</v>
      </c>
      <c r="EK284" s="135" t="s">
        <v>4623</v>
      </c>
      <c r="EL284" s="135" t="s">
        <v>4624</v>
      </c>
      <c r="EM284" s="135" t="s">
        <v>4625</v>
      </c>
      <c r="EN284" s="131" t="s">
        <v>81</v>
      </c>
    </row>
    <row r="285" spans="1:145" ht="18" thickTop="1" thickBot="1">
      <c r="A285" s="575">
        <f t="shared" si="14"/>
        <v>284</v>
      </c>
      <c r="B285" s="572" t="s">
        <v>5032</v>
      </c>
      <c r="C285" s="600" t="s">
        <v>5033</v>
      </c>
      <c r="D285" s="570" t="s">
        <v>13208</v>
      </c>
      <c r="E285" s="568" t="str">
        <f t="shared" si="12"/>
        <v>Not Placed</v>
      </c>
      <c r="F285" s="570" t="s">
        <v>12495</v>
      </c>
      <c r="G285" s="570" t="s">
        <v>14085</v>
      </c>
      <c r="H285" s="131" t="str">
        <f>VLOOKUP(B285,ETRX3!C:E,3,0)</f>
        <v>Direct Second Year Engineering with live KT</v>
      </c>
      <c r="I285" s="610">
        <v>35470</v>
      </c>
      <c r="J285" s="572">
        <v>23</v>
      </c>
      <c r="K285" s="611" t="s">
        <v>5034</v>
      </c>
      <c r="L285" s="611" t="s">
        <v>1825</v>
      </c>
      <c r="M285" s="611" t="s">
        <v>5035</v>
      </c>
      <c r="N285" s="612" t="s">
        <v>5031</v>
      </c>
      <c r="O285" s="612">
        <v>9892364168</v>
      </c>
      <c r="P285" s="612">
        <v>9769271758</v>
      </c>
      <c r="Q285" s="612" t="e">
        <f>VLOOKUP(B285,'TCS CON'!$D$1:$H$98,5,0)</f>
        <v>#N/A</v>
      </c>
      <c r="R285" s="612" t="e">
        <f>VLOOKUP(B285,LTI!$C$1:$H$46,6,0)</f>
        <v>#N/A</v>
      </c>
      <c r="S285" s="612" t="e">
        <f>VLOOKUP(B285,JARO!$E$2:$I$11,5,0)</f>
        <v>#N/A</v>
      </c>
      <c r="T285" s="612" t="e">
        <f>VLOOKUP(B285,Capgemini!$D$3:$H$78,5,0)</f>
        <v>#N/A</v>
      </c>
      <c r="U285" s="612" t="e">
        <f>VLOOKUP(B285,Carwale!$D$1:$H$4,5,0)</f>
        <v>#N/A</v>
      </c>
      <c r="V285" s="612" t="e">
        <f>VLOOKUP(B285,'Interactive Brokers'!E:I,5,0)</f>
        <v>#N/A</v>
      </c>
      <c r="W285" s="612" t="e">
        <f>VLOOKUP(B285,'REL Jio'!E:I,5,0)</f>
        <v>#N/A</v>
      </c>
      <c r="X285" s="612" t="e">
        <f>VLOOKUP(B285,'Sciative Sol'!E:I,5,0)</f>
        <v>#N/A</v>
      </c>
      <c r="Y285" s="612" t="e">
        <f>VLOOKUP(B285,'Hexaware Tech'!E:I,5,0)</f>
        <v>#N/A</v>
      </c>
      <c r="Z285" s="612" t="e">
        <f>VLOOKUP(B285,Axis!D:H,5,0)</f>
        <v>#N/A</v>
      </c>
      <c r="AA285" s="612" t="e">
        <f>VLOOKUP(B285,Ugam!$D$3:$H$26,5,0)</f>
        <v>#N/A</v>
      </c>
      <c r="AB285" s="612" t="e">
        <f>VLOOKUP(B285,Zeus!F:J,5,0)</f>
        <v>#N/A</v>
      </c>
      <c r="AC285" s="612" t="e">
        <f>VLOOKUP(B285,Montran!F:J,5,0)</f>
        <v>#N/A</v>
      </c>
      <c r="AD285" s="612" t="e">
        <f>VLOOKUP(B285,Endurance!H68:L68,5,0)</f>
        <v>#N/A</v>
      </c>
      <c r="AE285" s="612" t="e">
        <f>VLOOKUP(B285,'Swabhav Techlabs'!$F$1:$J$2,5,0)</f>
        <v>#N/A</v>
      </c>
      <c r="AF285" s="612" t="e">
        <f>VLOOKUP(B285,'Quality Kiosk'!$F$1:$J$18,5,0)</f>
        <v>#N/A</v>
      </c>
      <c r="AG285" s="612" t="e">
        <f>VLOOKUP(B285,'Lemon VB'!$F$1:$J$2,5,0)</f>
        <v>#N/A</v>
      </c>
      <c r="AH285" s="612" t="e">
        <f>VLOOKUP(B285,Gocomet!$E$1:$I$3,5,0)</f>
        <v>#N/A</v>
      </c>
      <c r="AI285" s="612" t="e">
        <f>VLOOKUP(B285,'Ingram Micro'!$E$1:$I$8,5,0)</f>
        <v>#N/A</v>
      </c>
      <c r="AJ285" s="612" t="e">
        <f>VLOOKUP(B285,'DePronto Infotech'!$E$1:$I$2,5,0)</f>
        <v>#N/A</v>
      </c>
      <c r="AK285" s="612" t="e">
        <f>VLOOKUP(B285,'Reliance Retail'!$E$1:$I$4,5,0)</f>
        <v>#N/A</v>
      </c>
      <c r="AL285" s="612" t="e">
        <f>VLOOKUP(B285,'Bright Champs'!$D$1:$H$13,5,0)</f>
        <v>#N/A</v>
      </c>
      <c r="AM285" s="612" t="e">
        <f>VLOOKUP(B285,Neosoft!$E$1:$I$12,5,0)</f>
        <v>#N/A</v>
      </c>
      <c r="AN285" s="612" t="e">
        <f>VLOOKUP(B285,Infosys!$E$1:$I$3,5,0)</f>
        <v>#N/A</v>
      </c>
      <c r="AO285" s="612" t="e">
        <f>VLOOKUP(B285,Cerelabs!$E$1:$I$5,5,0)</f>
        <v>#N/A</v>
      </c>
      <c r="AP285" s="612" t="e">
        <f>VLOOKUP(B285,'Neebal Technologies'!$D$1:$H$2,5,0)</f>
        <v>#N/A</v>
      </c>
      <c r="AQ285" s="612" t="e">
        <f>VLOOKUP(B285,'Vertiv Energy'!$D$1:$H$2,5,0)</f>
        <v>#N/A</v>
      </c>
      <c r="AR285" s="612" t="e">
        <f>VLOOKUP(B285,'Acidaes Solutions (CRMNEXT)'!$D$1:$H$3,5,0)</f>
        <v>#N/A</v>
      </c>
      <c r="AS285" s="612" t="e">
        <f>VLOOKUP(B285,Growisto!$D$1:$H$2,5,0)</f>
        <v>#N/A</v>
      </c>
      <c r="AT285" s="612" t="e">
        <f>VLOOKUP(B285,'9.9 Mediaworx - Digit'!$D$1:$H$2,5,0)</f>
        <v>#N/A</v>
      </c>
      <c r="AU285" s="612" t="e">
        <f>VLOOKUP(B285,'Vistaar systems Pvt Ltd'!$D$2:$H$3,5,0)</f>
        <v>#N/A</v>
      </c>
      <c r="AV285" s="612" t="e">
        <f>VLOOKUP(B285,'Course 5i'!$D$2:$H$11,5,0)</f>
        <v>#N/A</v>
      </c>
      <c r="AW285" s="612" t="e">
        <f>VLOOKUP(B285,'Radiant Appliances &amp; Electronic'!$D$1:$H$13,5,0)</f>
        <v>#N/A</v>
      </c>
      <c r="AX285" s="612" t="e">
        <f>VLOOKUP(B285,'Atos Global'!$D$3:$H$27,5,0)</f>
        <v>#N/A</v>
      </c>
      <c r="AY285" s="612" t="e">
        <f>VLOOKUP(B285,'Saama Technologies'!$D$1:$H$2,5,0)</f>
        <v>#N/A</v>
      </c>
      <c r="AZ285" s="612" t="e">
        <f>VLOOKUP(B285,'Multiplier Solutions'!$D$1:$H$2,5,0)</f>
        <v>#N/A</v>
      </c>
      <c r="BA285" s="612" t="e">
        <f>VLOOKUP(B285,GEP!$D$2:$H$5,5,0)</f>
        <v>#N/A</v>
      </c>
      <c r="BB285" s="612" t="e">
        <f>VLOOKUP(B285,Accenture!$D$1:$H$6,5,0)</f>
        <v>#N/A</v>
      </c>
      <c r="BC285" s="612" t="e">
        <f>VLOOKUP(B285,'Endurance International Group'!$D$1:$H$2,5,0)</f>
        <v>#N/A</v>
      </c>
      <c r="BD285" s="612" t="e">
        <f>VLOOKUP(B285,Newgen!$D$1:$H$2,5,0)</f>
        <v>#N/A</v>
      </c>
      <c r="BE285" s="612" t="e">
        <f>VLOOKUP(B285,'3D Incredible'!D285:H285,5,0)</f>
        <v>#N/A</v>
      </c>
      <c r="BF285" s="612" t="e">
        <f>VLOOKUP(B285,'Raja Software Labs'!$D$2:$H$2,5,0)</f>
        <v>#N/A</v>
      </c>
      <c r="BG285" s="612" t="e">
        <f>VLOOKUP(B285,Wipro!$D$1:$H$2,5,0)</f>
        <v>#N/A</v>
      </c>
      <c r="BH285" s="612" t="e">
        <f>VLOOKUP(B285,'Perch Technologies'!$D$2:$H$2,5,0)</f>
        <v>#N/A</v>
      </c>
      <c r="BI285" s="612" t="e">
        <f>VLOOKUP(B285,'Morning Star'!$D$1:$H$6,5,0)</f>
        <v>#N/A</v>
      </c>
      <c r="BJ285" s="612" t="e">
        <f>VLOOKUP(B285,Flexiloans!$D$1:$H$2,5,0)</f>
        <v>#N/A</v>
      </c>
      <c r="BK285" s="612" t="e">
        <f>VLOOKUP(B285,'Thirdware Solutions'!$D$1:$H$2,5,0)</f>
        <v>#N/A</v>
      </c>
      <c r="BL285" s="612" t="e">
        <f>VLOOKUP(B285,Tescom!$D$1:$H$8,5,0)</f>
        <v>#N/A</v>
      </c>
      <c r="BM285" s="612" t="e">
        <f>VLOOKUP(B285,'Cogno AI'!$D$1:$H$2,5,0)</f>
        <v>#N/A</v>
      </c>
      <c r="BN285" s="612" t="e">
        <f>VLOOKUP(B285,'ABM Knowledgeware'!$D$1:$H$2,5,0)</f>
        <v>#N/A</v>
      </c>
      <c r="BO285" s="612" t="e">
        <f>VLOOKUP(B285,'Concerto Software'!$D$1:$H$3,5,0)</f>
        <v>#N/A</v>
      </c>
      <c r="BP285" s="612" t="e">
        <f>VLOOKUP(B285,'My Captain'!$D$1:$H$4,5,0)</f>
        <v>#N/A</v>
      </c>
      <c r="BQ285" s="612" t="e">
        <f>VLOOKUP(B285,'Finoux Solutions'!$D$2:$H$4,5,0)</f>
        <v>#N/A</v>
      </c>
      <c r="BR285" s="612" t="e">
        <f>VLOOKUP(B285,'MITR Learning'!$D$1:$H$2,5,0)</f>
        <v>#N/A</v>
      </c>
      <c r="BS285" s="612" t="e">
        <f>VLOOKUP(B285,Nucsoft!$D$2:$H$6,5,0)</f>
        <v>#N/A</v>
      </c>
      <c r="BT285" s="612" t="e">
        <f>VLOOKUP(B285,'Paras Cadd'!$D$1:$H$2,5,0)</f>
        <v>#N/A</v>
      </c>
      <c r="BU285" s="612" t="e">
        <f>VLOOKUP(B285,'ICICI Securities'!$D$1:$H$2,5,0)</f>
        <v>#N/A</v>
      </c>
      <c r="BV285" s="612" t="e">
        <f>VLOOKUP(B285,'Citius Tech'!$D$2:$H$5,5,0)</f>
        <v>#N/A</v>
      </c>
      <c r="BW285" s="612" t="e">
        <f>VLOOKUP(B285,'Buzzy Brains'!$D$2:$H$2,5,0)</f>
        <v>#N/A</v>
      </c>
      <c r="BX285" s="612" t="e">
        <f>VLOOKUP(B285,'Decimal Point'!$D$2:$H$2,5,0)</f>
        <v>#N/A</v>
      </c>
      <c r="BY285" s="612" t="e">
        <f>VLOOKUP(B285,'Sankey Business Solutions'!$D$2:$H$3,5,0)</f>
        <v>#N/A</v>
      </c>
      <c r="BZ285" s="612" t="e">
        <f>VLOOKUP(B285,'Nangia &amp; Co LLP'!$D$2:$H$2,5,0)</f>
        <v>#N/A</v>
      </c>
      <c r="CA285" s="612" t="e">
        <f>VLOOKUP(B285,'FIS Solutions India Pvt Ltd'!$D$2:$H$2,5,0)</f>
        <v>#N/A</v>
      </c>
      <c r="CB285" s="612" t="e">
        <f>VLOOKUP(B285,'Delta Technology &amp; Management '!$D$2:$H$16,5,0)</f>
        <v>#N/A</v>
      </c>
      <c r="CC285" s="612" t="e">
        <f>VLOOKUP(B285,'Espoir Networks'!$D$3:$H$11,5,0)</f>
        <v>#N/A</v>
      </c>
      <c r="CD285" s="612" t="e">
        <f>VLOOKUP(B285,'Servosys Solution'!$D$3:$H$5,5,0)</f>
        <v>#N/A</v>
      </c>
      <c r="CE285" s="612" t="e">
        <f>VLOOKUP(B285,'Ribbon Communications'!$D$3:$H$4,5,0)</f>
        <v>#N/A</v>
      </c>
      <c r="CF285" s="612">
        <f t="shared" si="13"/>
        <v>0</v>
      </c>
      <c r="CG285" s="129" t="s">
        <v>134</v>
      </c>
      <c r="CH285" s="129" t="s">
        <v>5036</v>
      </c>
      <c r="CI285" s="129" t="s">
        <v>81</v>
      </c>
      <c r="CJ285" s="129" t="s">
        <v>11747</v>
      </c>
      <c r="CK285" s="132">
        <v>43282</v>
      </c>
      <c r="CL285" s="129">
        <v>2021</v>
      </c>
      <c r="CM285" s="128" t="s">
        <v>5037</v>
      </c>
      <c r="CN285" s="129">
        <v>369</v>
      </c>
      <c r="CO285" s="133">
        <v>73.8</v>
      </c>
      <c r="CP285" s="129">
        <v>2013</v>
      </c>
      <c r="CQ285" s="129" t="s">
        <v>79</v>
      </c>
      <c r="CR285" s="128" t="s">
        <v>295</v>
      </c>
      <c r="CS285" s="129" t="s">
        <v>81</v>
      </c>
      <c r="CT285" s="133" t="s">
        <v>81</v>
      </c>
      <c r="CU285" s="129" t="s">
        <v>81</v>
      </c>
      <c r="CV285" s="129" t="s">
        <v>109</v>
      </c>
      <c r="CW285" s="131" t="s">
        <v>490</v>
      </c>
      <c r="CX285" s="131" t="s">
        <v>3331</v>
      </c>
      <c r="CY285" s="129">
        <v>568</v>
      </c>
      <c r="CZ285" s="129">
        <v>61.65</v>
      </c>
      <c r="DA285" s="129">
        <v>2017</v>
      </c>
      <c r="DB285" s="129" t="s">
        <v>112</v>
      </c>
      <c r="DC285" s="129" t="s">
        <v>113</v>
      </c>
      <c r="DD285" s="129">
        <v>58.61</v>
      </c>
      <c r="DE285" s="129">
        <v>58.01</v>
      </c>
      <c r="DF285" s="129">
        <v>0</v>
      </c>
      <c r="DG285" s="131" t="s">
        <v>81</v>
      </c>
      <c r="DH285" s="131" t="s">
        <v>81</v>
      </c>
      <c r="DI285" s="134">
        <v>5.5</v>
      </c>
      <c r="DJ285" s="134">
        <v>5.4</v>
      </c>
      <c r="DK285" s="134">
        <v>5.6</v>
      </c>
      <c r="DL285" s="131"/>
      <c r="DM285" s="129">
        <v>16.5</v>
      </c>
      <c r="DN285" s="129">
        <v>5.5</v>
      </c>
      <c r="DO285" s="129"/>
      <c r="DP285" s="131" t="s">
        <v>114</v>
      </c>
      <c r="DQ285" s="129">
        <v>5</v>
      </c>
      <c r="DR285" s="129">
        <v>0</v>
      </c>
      <c r="DS285" s="129" t="s">
        <v>83</v>
      </c>
      <c r="DT285" s="129" t="s">
        <v>83</v>
      </c>
      <c r="DU285" s="129" t="s">
        <v>83</v>
      </c>
      <c r="DV285" s="129" t="s">
        <v>230</v>
      </c>
      <c r="DW285" s="131" t="s">
        <v>230</v>
      </c>
      <c r="DX285" s="131" t="s">
        <v>84</v>
      </c>
      <c r="DY285" s="131" t="s">
        <v>81</v>
      </c>
      <c r="DZ285" s="131" t="s">
        <v>5038</v>
      </c>
      <c r="EA285" s="131" t="s">
        <v>379</v>
      </c>
      <c r="EB285" s="131" t="s">
        <v>5039</v>
      </c>
      <c r="EC285" s="131" t="s">
        <v>88</v>
      </c>
      <c r="ED285" s="131" t="s">
        <v>89</v>
      </c>
      <c r="EE285" s="131" t="s">
        <v>5040</v>
      </c>
      <c r="EF285" s="131" t="s">
        <v>5041</v>
      </c>
      <c r="EG285" s="131" t="s">
        <v>5042</v>
      </c>
      <c r="EH285" s="131" t="s">
        <v>5043</v>
      </c>
      <c r="EI285" s="131" t="s">
        <v>5044</v>
      </c>
      <c r="EJ285" s="135" t="s">
        <v>5045</v>
      </c>
      <c r="EK285" s="135" t="s">
        <v>5046</v>
      </c>
      <c r="EL285" s="135" t="s">
        <v>5047</v>
      </c>
      <c r="EM285" s="135" t="s">
        <v>5048</v>
      </c>
      <c r="EN285" s="131" t="s">
        <v>81</v>
      </c>
    </row>
    <row r="286" spans="1:145" ht="18" thickTop="1" thickBot="1">
      <c r="A286" s="575">
        <f t="shared" si="14"/>
        <v>285</v>
      </c>
      <c r="B286" s="572" t="s">
        <v>5432</v>
      </c>
      <c r="C286" s="600" t="s">
        <v>5433</v>
      </c>
      <c r="D286" s="570" t="s">
        <v>13208</v>
      </c>
      <c r="E286" s="568" t="str">
        <f t="shared" si="12"/>
        <v>Placed</v>
      </c>
      <c r="F286" s="570" t="s">
        <v>12495</v>
      </c>
      <c r="G286" s="570" t="s">
        <v>14085</v>
      </c>
      <c r="H286" s="131" t="str">
        <f>VLOOKUP(B286,ETRX3!C:E,3,0)</f>
        <v>Direct Second Year Engineering without live KT</v>
      </c>
      <c r="I286" s="610" t="s">
        <v>5434</v>
      </c>
      <c r="J286" s="572">
        <v>21</v>
      </c>
      <c r="K286" s="611" t="s">
        <v>5435</v>
      </c>
      <c r="L286" s="611" t="s">
        <v>591</v>
      </c>
      <c r="M286" s="611" t="s">
        <v>5436</v>
      </c>
      <c r="N286" s="612" t="s">
        <v>5431</v>
      </c>
      <c r="O286" s="612">
        <v>9594189600</v>
      </c>
      <c r="P286" s="612">
        <v>8097574518</v>
      </c>
      <c r="Q286" s="612" t="e">
        <f>VLOOKUP(B286,'TCS CON'!$D$1:$H$98,5,0)</f>
        <v>#N/A</v>
      </c>
      <c r="R286" s="612" t="e">
        <f>VLOOKUP(B286,LTI!$C$1:$H$46,6,0)</f>
        <v>#N/A</v>
      </c>
      <c r="S286" s="612" t="e">
        <f>VLOOKUP(B286,JARO!$E$2:$I$11,5,0)</f>
        <v>#N/A</v>
      </c>
      <c r="T286" s="612">
        <f>VLOOKUP(B286,Capgemini!$D$3:$H$78,5,0)</f>
        <v>380000</v>
      </c>
      <c r="U286" s="612" t="e">
        <f>VLOOKUP(B286,Carwale!$D$1:$H$4,5,0)</f>
        <v>#N/A</v>
      </c>
      <c r="V286" s="612" t="e">
        <f>VLOOKUP(B286,'Interactive Brokers'!E:I,5,0)</f>
        <v>#N/A</v>
      </c>
      <c r="W286" s="612" t="e">
        <f>VLOOKUP(B286,'REL Jio'!E:I,5,0)</f>
        <v>#N/A</v>
      </c>
      <c r="X286" s="612" t="e">
        <f>VLOOKUP(B286,'Sciative Sol'!E:I,5,0)</f>
        <v>#N/A</v>
      </c>
      <c r="Y286" s="612" t="e">
        <f>VLOOKUP(B286,'Hexaware Tech'!E:I,5,0)</f>
        <v>#N/A</v>
      </c>
      <c r="Z286" s="612" t="e">
        <f>VLOOKUP(B286,Axis!D:H,5,0)</f>
        <v>#N/A</v>
      </c>
      <c r="AA286" s="612" t="e">
        <f>VLOOKUP(B286,Ugam!$D$3:$H$26,5,0)</f>
        <v>#N/A</v>
      </c>
      <c r="AB286" s="612" t="e">
        <f>VLOOKUP(B286,Zeus!F:J,5,0)</f>
        <v>#N/A</v>
      </c>
      <c r="AC286" s="612" t="e">
        <f>VLOOKUP(B286,Montran!F:J,5,0)</f>
        <v>#N/A</v>
      </c>
      <c r="AD286" s="612" t="e">
        <f>VLOOKUP(B286,Endurance!H69:L69,5,0)</f>
        <v>#N/A</v>
      </c>
      <c r="AE286" s="612" t="e">
        <f>VLOOKUP(B286,'Swabhav Techlabs'!$F$1:$J$2,5,0)</f>
        <v>#N/A</v>
      </c>
      <c r="AF286" s="612" t="e">
        <f>VLOOKUP(B286,'Quality Kiosk'!$F$1:$J$18,5,0)</f>
        <v>#N/A</v>
      </c>
      <c r="AG286" s="612" t="e">
        <f>VLOOKUP(B286,'Lemon VB'!$F$1:$J$2,5,0)</f>
        <v>#N/A</v>
      </c>
      <c r="AH286" s="612" t="e">
        <f>VLOOKUP(B286,Gocomet!$E$1:$I$3,5,0)</f>
        <v>#N/A</v>
      </c>
      <c r="AI286" s="612" t="e">
        <f>VLOOKUP(B286,'Ingram Micro'!$E$1:$I$8,5,0)</f>
        <v>#N/A</v>
      </c>
      <c r="AJ286" s="612" t="e">
        <f>VLOOKUP(B286,'DePronto Infotech'!$E$1:$I$2,5,0)</f>
        <v>#N/A</v>
      </c>
      <c r="AK286" s="612" t="e">
        <f>VLOOKUP(B286,'Reliance Retail'!$E$1:$I$4,5,0)</f>
        <v>#N/A</v>
      </c>
      <c r="AL286" s="612" t="e">
        <f>VLOOKUP(B286,'Bright Champs'!$D$1:$H$13,5,0)</f>
        <v>#N/A</v>
      </c>
      <c r="AM286" s="612" t="e">
        <f>VLOOKUP(B286,Neosoft!$E$1:$I$12,5,0)</f>
        <v>#N/A</v>
      </c>
      <c r="AN286" s="612" t="e">
        <f>VLOOKUP(B286,Infosys!$E$1:$I$3,5,0)</f>
        <v>#N/A</v>
      </c>
      <c r="AO286" s="612" t="e">
        <f>VLOOKUP(B286,Cerelabs!$E$1:$I$5,5,0)</f>
        <v>#N/A</v>
      </c>
      <c r="AP286" s="612" t="e">
        <f>VLOOKUP(B286,'Neebal Technologies'!$D$1:$H$2,5,0)</f>
        <v>#N/A</v>
      </c>
      <c r="AQ286" s="612" t="e">
        <f>VLOOKUP(B286,'Vertiv Energy'!$D$1:$H$2,5,0)</f>
        <v>#N/A</v>
      </c>
      <c r="AR286" s="612" t="e">
        <f>VLOOKUP(B286,'Acidaes Solutions (CRMNEXT)'!$D$1:$H$3,5,0)</f>
        <v>#N/A</v>
      </c>
      <c r="AS286" s="612" t="e">
        <f>VLOOKUP(B286,Growisto!$D$1:$H$2,5,0)</f>
        <v>#N/A</v>
      </c>
      <c r="AT286" s="612" t="e">
        <f>VLOOKUP(B286,'9.9 Mediaworx - Digit'!$D$1:$H$2,5,0)</f>
        <v>#N/A</v>
      </c>
      <c r="AU286" s="612" t="e">
        <f>VLOOKUP(B286,'Vistaar systems Pvt Ltd'!$D$2:$H$3,5,0)</f>
        <v>#N/A</v>
      </c>
      <c r="AV286" s="612" t="e">
        <f>VLOOKUP(B286,'Course 5i'!$D$2:$H$11,5,0)</f>
        <v>#N/A</v>
      </c>
      <c r="AW286" s="612" t="e">
        <f>VLOOKUP(B286,'Radiant Appliances &amp; Electronic'!$D$1:$H$13,5,0)</f>
        <v>#N/A</v>
      </c>
      <c r="AX286" s="612" t="e">
        <f>VLOOKUP(B286,'Atos Global'!$D$3:$H$27,5,0)</f>
        <v>#N/A</v>
      </c>
      <c r="AY286" s="612" t="e">
        <f>VLOOKUP(B286,'Saama Technologies'!$D$1:$H$2,5,0)</f>
        <v>#N/A</v>
      </c>
      <c r="AZ286" s="612" t="e">
        <f>VLOOKUP(B286,'Multiplier Solutions'!$D$1:$H$2,5,0)</f>
        <v>#N/A</v>
      </c>
      <c r="BA286" s="612" t="e">
        <f>VLOOKUP(B286,GEP!$D$2:$H$5,5,0)</f>
        <v>#N/A</v>
      </c>
      <c r="BB286" s="612" t="e">
        <f>VLOOKUP(B286,Accenture!$D$1:$H$6,5,0)</f>
        <v>#N/A</v>
      </c>
      <c r="BC286" s="612" t="e">
        <f>VLOOKUP(B286,'Endurance International Group'!$D$1:$H$2,5,0)</f>
        <v>#N/A</v>
      </c>
      <c r="BD286" s="612" t="e">
        <f>VLOOKUP(B286,Newgen!$D$1:$H$2,5,0)</f>
        <v>#N/A</v>
      </c>
      <c r="BE286" s="612" t="e">
        <f>VLOOKUP(B286,'3D Incredible'!D286:H286,5,0)</f>
        <v>#N/A</v>
      </c>
      <c r="BF286" s="612" t="e">
        <f>VLOOKUP(B286,'Raja Software Labs'!$D$2:$H$2,5,0)</f>
        <v>#N/A</v>
      </c>
      <c r="BG286" s="612" t="e">
        <f>VLOOKUP(B286,Wipro!$D$1:$H$2,5,0)</f>
        <v>#N/A</v>
      </c>
      <c r="BH286" s="612" t="e">
        <f>VLOOKUP(B286,'Perch Technologies'!$D$2:$H$2,5,0)</f>
        <v>#N/A</v>
      </c>
      <c r="BI286" s="612" t="e">
        <f>VLOOKUP(B286,'Morning Star'!$D$1:$H$6,5,0)</f>
        <v>#N/A</v>
      </c>
      <c r="BJ286" s="612" t="e">
        <f>VLOOKUP(B286,Flexiloans!$D$1:$H$2,5,0)</f>
        <v>#N/A</v>
      </c>
      <c r="BK286" s="612" t="e">
        <f>VLOOKUP(B286,'Thirdware Solutions'!$D$1:$H$2,5,0)</f>
        <v>#N/A</v>
      </c>
      <c r="BL286" s="612" t="e">
        <f>VLOOKUP(B286,Tescom!$D$1:$H$8,5,0)</f>
        <v>#N/A</v>
      </c>
      <c r="BM286" s="612" t="e">
        <f>VLOOKUP(B286,'Cogno AI'!$D$1:$H$2,5,0)</f>
        <v>#N/A</v>
      </c>
      <c r="BN286" s="612" t="e">
        <f>VLOOKUP(B286,'ABM Knowledgeware'!$D$1:$H$2,5,0)</f>
        <v>#N/A</v>
      </c>
      <c r="BO286" s="612" t="e">
        <f>VLOOKUP(B286,'Concerto Software'!$D$1:$H$3,5,0)</f>
        <v>#N/A</v>
      </c>
      <c r="BP286" s="612" t="e">
        <f>VLOOKUP(B286,'My Captain'!$D$1:$H$4,5,0)</f>
        <v>#N/A</v>
      </c>
      <c r="BQ286" s="612" t="e">
        <f>VLOOKUP(B286,'Finoux Solutions'!$D$2:$H$4,5,0)</f>
        <v>#N/A</v>
      </c>
      <c r="BR286" s="612" t="e">
        <f>VLOOKUP(B286,'MITR Learning'!$D$1:$H$2,5,0)</f>
        <v>#N/A</v>
      </c>
      <c r="BS286" s="612" t="e">
        <f>VLOOKUP(B286,Nucsoft!$D$2:$H$6,5,0)</f>
        <v>#N/A</v>
      </c>
      <c r="BT286" s="612" t="e">
        <f>VLOOKUP(B286,'Paras Cadd'!$D$1:$H$2,5,0)</f>
        <v>#N/A</v>
      </c>
      <c r="BU286" s="612" t="e">
        <f>VLOOKUP(B286,'ICICI Securities'!$D$1:$H$2,5,0)</f>
        <v>#N/A</v>
      </c>
      <c r="BV286" s="612" t="e">
        <f>VLOOKUP(B286,'Citius Tech'!$D$2:$H$5,5,0)</f>
        <v>#N/A</v>
      </c>
      <c r="BW286" s="612" t="e">
        <f>VLOOKUP(B286,'Buzzy Brains'!$D$2:$H$2,5,0)</f>
        <v>#N/A</v>
      </c>
      <c r="BX286" s="612" t="e">
        <f>VLOOKUP(B286,'Decimal Point'!$D$2:$H$2,5,0)</f>
        <v>#N/A</v>
      </c>
      <c r="BY286" s="612" t="e">
        <f>VLOOKUP(B286,'Sankey Business Solutions'!$D$2:$H$3,5,0)</f>
        <v>#N/A</v>
      </c>
      <c r="BZ286" s="612" t="e">
        <f>VLOOKUP(B286,'Nangia &amp; Co LLP'!$D$2:$H$2,5,0)</f>
        <v>#N/A</v>
      </c>
      <c r="CA286" s="612" t="e">
        <f>VLOOKUP(B286,'FIS Solutions India Pvt Ltd'!$D$2:$H$2,5,0)</f>
        <v>#N/A</v>
      </c>
      <c r="CB286" s="612" t="e">
        <f>VLOOKUP(B286,'Delta Technology &amp; Management '!$D$2:$H$16,5,0)</f>
        <v>#N/A</v>
      </c>
      <c r="CC286" s="612" t="e">
        <f>VLOOKUP(B286,'Espoir Networks'!$D$3:$H$11,5,0)</f>
        <v>#N/A</v>
      </c>
      <c r="CD286" s="612" t="e">
        <f>VLOOKUP(B286,'Servosys Solution'!$D$3:$H$5,5,0)</f>
        <v>#N/A</v>
      </c>
      <c r="CE286" s="612" t="e">
        <f>VLOOKUP(B286,'Ribbon Communications'!$D$3:$H$4,5,0)</f>
        <v>#N/A</v>
      </c>
      <c r="CF286" s="612">
        <f t="shared" si="13"/>
        <v>1</v>
      </c>
      <c r="CG286" s="129" t="s">
        <v>5437</v>
      </c>
      <c r="CH286" s="129" t="s">
        <v>5438</v>
      </c>
      <c r="CI286" s="129" t="s">
        <v>134</v>
      </c>
      <c r="CJ286" s="129" t="s">
        <v>11746</v>
      </c>
      <c r="CK286" s="132">
        <v>43282</v>
      </c>
      <c r="CL286" s="129">
        <v>2021</v>
      </c>
      <c r="CM286" s="128" t="s">
        <v>5439</v>
      </c>
      <c r="CN286" s="129">
        <v>454</v>
      </c>
      <c r="CO286" s="133">
        <v>90.8</v>
      </c>
      <c r="CP286" s="129">
        <v>2015</v>
      </c>
      <c r="CQ286" s="129" t="s">
        <v>79</v>
      </c>
      <c r="CR286" s="128" t="s">
        <v>295</v>
      </c>
      <c r="CS286" s="129" t="s">
        <v>81</v>
      </c>
      <c r="CT286" s="133" t="s">
        <v>81</v>
      </c>
      <c r="CU286" s="129" t="s">
        <v>81</v>
      </c>
      <c r="CV286" s="129" t="s">
        <v>109</v>
      </c>
      <c r="CW286" s="131" t="s">
        <v>5076</v>
      </c>
      <c r="CX286" s="131" t="s">
        <v>229</v>
      </c>
      <c r="CY286" s="129">
        <v>1023</v>
      </c>
      <c r="CZ286" s="129">
        <v>69.36</v>
      </c>
      <c r="DA286" s="129">
        <v>2018</v>
      </c>
      <c r="DB286" s="129" t="s">
        <v>112</v>
      </c>
      <c r="DC286" s="129" t="s">
        <v>113</v>
      </c>
      <c r="DD286" s="129">
        <v>74.760000000000005</v>
      </c>
      <c r="DE286" s="129">
        <v>75.27</v>
      </c>
      <c r="DF286" s="129">
        <v>0</v>
      </c>
      <c r="DG286" s="131" t="s">
        <v>81</v>
      </c>
      <c r="DH286" s="131" t="s">
        <v>81</v>
      </c>
      <c r="DI286" s="134">
        <v>9.35</v>
      </c>
      <c r="DJ286" s="134">
        <v>9.59</v>
      </c>
      <c r="DK286" s="134">
        <v>8.14</v>
      </c>
      <c r="DL286" s="134">
        <v>9.84</v>
      </c>
      <c r="DM286" s="129">
        <v>36.92</v>
      </c>
      <c r="DN286" s="129">
        <v>9.23</v>
      </c>
      <c r="DO286" s="129"/>
      <c r="DP286" s="131" t="s">
        <v>338</v>
      </c>
      <c r="DQ286" s="129">
        <v>0</v>
      </c>
      <c r="DR286" s="129">
        <v>0</v>
      </c>
      <c r="DS286" s="129" t="s">
        <v>83</v>
      </c>
      <c r="DT286" s="129" t="s">
        <v>83</v>
      </c>
      <c r="DU286" s="129" t="s">
        <v>83</v>
      </c>
      <c r="DV286" s="129" t="s">
        <v>83</v>
      </c>
      <c r="DW286" s="131" t="s">
        <v>83</v>
      </c>
      <c r="DX286" s="131" t="s">
        <v>84</v>
      </c>
      <c r="DY286" s="131" t="s">
        <v>81</v>
      </c>
      <c r="DZ286" s="131" t="s">
        <v>5440</v>
      </c>
      <c r="EA286" s="131" t="s">
        <v>86</v>
      </c>
      <c r="EB286" s="131" t="s">
        <v>5441</v>
      </c>
      <c r="EC286" s="131" t="s">
        <v>88</v>
      </c>
      <c r="ED286" s="131" t="s">
        <v>89</v>
      </c>
      <c r="EE286" s="131" t="s">
        <v>5442</v>
      </c>
      <c r="EF286" s="131" t="s">
        <v>5443</v>
      </c>
      <c r="EG286" s="131" t="s">
        <v>5444</v>
      </c>
      <c r="EH286" s="131" t="s">
        <v>5445</v>
      </c>
      <c r="EI286" s="131" t="s">
        <v>5446</v>
      </c>
      <c r="EJ286" s="135" t="s">
        <v>5447</v>
      </c>
      <c r="EK286" s="135" t="s">
        <v>5448</v>
      </c>
      <c r="EL286" s="135" t="s">
        <v>5449</v>
      </c>
      <c r="EM286" s="135" t="s">
        <v>5450</v>
      </c>
      <c r="EN286" s="131" t="s">
        <v>81</v>
      </c>
    </row>
    <row r="287" spans="1:145" ht="18" thickTop="1" thickBot="1">
      <c r="A287" s="575">
        <f t="shared" si="14"/>
        <v>286</v>
      </c>
      <c r="B287" s="572" t="s">
        <v>5753</v>
      </c>
      <c r="C287" s="600" t="s">
        <v>5754</v>
      </c>
      <c r="D287" s="570" t="s">
        <v>13209</v>
      </c>
      <c r="E287" s="568" t="str">
        <f t="shared" si="12"/>
        <v>Not Placed</v>
      </c>
      <c r="F287" s="570" t="s">
        <v>12495</v>
      </c>
      <c r="G287" s="570" t="s">
        <v>14085</v>
      </c>
      <c r="H287" s="131" t="str">
        <f>VLOOKUP(B287,ETRX3!C:E,3,0)</f>
        <v>Direct Second Year Engineering with live KT</v>
      </c>
      <c r="I287" s="610">
        <v>36374</v>
      </c>
      <c r="J287" s="572">
        <v>21</v>
      </c>
      <c r="K287" s="611" t="s">
        <v>5755</v>
      </c>
      <c r="L287" s="611" t="s">
        <v>73</v>
      </c>
      <c r="M287" s="611" t="s">
        <v>5756</v>
      </c>
      <c r="N287" s="612" t="s">
        <v>5757</v>
      </c>
      <c r="O287" s="612">
        <v>9967025811</v>
      </c>
      <c r="P287" s="612">
        <v>8356991480</v>
      </c>
      <c r="Q287" s="612" t="e">
        <f>VLOOKUP(B287,'TCS CON'!$D$1:$H$98,5,0)</f>
        <v>#N/A</v>
      </c>
      <c r="R287" s="612" t="e">
        <f>VLOOKUP(B287,LTI!$C$1:$H$46,6,0)</f>
        <v>#N/A</v>
      </c>
      <c r="S287" s="612" t="e">
        <f>VLOOKUP(B287,JARO!$E$2:$I$11,5,0)</f>
        <v>#N/A</v>
      </c>
      <c r="T287" s="612" t="e">
        <f>VLOOKUP(B287,Capgemini!$D$3:$H$78,5,0)</f>
        <v>#N/A</v>
      </c>
      <c r="U287" s="612" t="e">
        <f>VLOOKUP(B287,Carwale!$D$1:$H$4,5,0)</f>
        <v>#N/A</v>
      </c>
      <c r="V287" s="612" t="e">
        <f>VLOOKUP(B287,'Interactive Brokers'!E:I,5,0)</f>
        <v>#N/A</v>
      </c>
      <c r="W287" s="612" t="e">
        <f>VLOOKUP(B287,'REL Jio'!E:I,5,0)</f>
        <v>#N/A</v>
      </c>
      <c r="X287" s="612" t="e">
        <f>VLOOKUP(B287,'Sciative Sol'!E:I,5,0)</f>
        <v>#N/A</v>
      </c>
      <c r="Y287" s="612" t="e">
        <f>VLOOKUP(B287,'Hexaware Tech'!E:I,5,0)</f>
        <v>#N/A</v>
      </c>
      <c r="Z287" s="612" t="e">
        <f>VLOOKUP(B287,Axis!D:H,5,0)</f>
        <v>#N/A</v>
      </c>
      <c r="AA287" s="612" t="e">
        <f>VLOOKUP(B287,Ugam!$D$3:$H$26,5,0)</f>
        <v>#N/A</v>
      </c>
      <c r="AB287" s="612" t="e">
        <f>VLOOKUP(B287,Zeus!F:J,5,0)</f>
        <v>#N/A</v>
      </c>
      <c r="AC287" s="612" t="e">
        <f>VLOOKUP(B287,Montran!F:J,5,0)</f>
        <v>#N/A</v>
      </c>
      <c r="AD287" s="612" t="e">
        <f>VLOOKUP(B287,Endurance!H70:L70,5,0)</f>
        <v>#N/A</v>
      </c>
      <c r="AE287" s="612" t="e">
        <f>VLOOKUP(B287,'Swabhav Techlabs'!$F$1:$J$2,5,0)</f>
        <v>#N/A</v>
      </c>
      <c r="AF287" s="612" t="e">
        <f>VLOOKUP(B287,'Quality Kiosk'!$F$1:$J$18,5,0)</f>
        <v>#N/A</v>
      </c>
      <c r="AG287" s="612" t="e">
        <f>VLOOKUP(B287,'Lemon VB'!$F$1:$J$2,5,0)</f>
        <v>#N/A</v>
      </c>
      <c r="AH287" s="612" t="e">
        <f>VLOOKUP(B287,Gocomet!$E$1:$I$3,5,0)</f>
        <v>#N/A</v>
      </c>
      <c r="AI287" s="612" t="e">
        <f>VLOOKUP(B287,'Ingram Micro'!$E$1:$I$8,5,0)</f>
        <v>#N/A</v>
      </c>
      <c r="AJ287" s="612" t="e">
        <f>VLOOKUP(B287,'DePronto Infotech'!$E$1:$I$2,5,0)</f>
        <v>#N/A</v>
      </c>
      <c r="AK287" s="612" t="e">
        <f>VLOOKUP(B287,'Reliance Retail'!$E$1:$I$4,5,0)</f>
        <v>#N/A</v>
      </c>
      <c r="AL287" s="612" t="e">
        <f>VLOOKUP(B287,'Bright Champs'!$D$1:$H$13,5,0)</f>
        <v>#N/A</v>
      </c>
      <c r="AM287" s="612" t="e">
        <f>VLOOKUP(B287,Neosoft!$E$1:$I$12,5,0)</f>
        <v>#N/A</v>
      </c>
      <c r="AN287" s="612" t="e">
        <f>VLOOKUP(B287,Infosys!$E$1:$I$3,5,0)</f>
        <v>#N/A</v>
      </c>
      <c r="AO287" s="612" t="e">
        <f>VLOOKUP(B287,Cerelabs!$E$1:$I$5,5,0)</f>
        <v>#N/A</v>
      </c>
      <c r="AP287" s="612" t="e">
        <f>VLOOKUP(B287,'Neebal Technologies'!$D$1:$H$2,5,0)</f>
        <v>#N/A</v>
      </c>
      <c r="AQ287" s="612" t="e">
        <f>VLOOKUP(B287,'Vertiv Energy'!$D$1:$H$2,5,0)</f>
        <v>#N/A</v>
      </c>
      <c r="AR287" s="612" t="e">
        <f>VLOOKUP(B287,'Acidaes Solutions (CRMNEXT)'!$D$1:$H$3,5,0)</f>
        <v>#N/A</v>
      </c>
      <c r="AS287" s="612" t="e">
        <f>VLOOKUP(B287,Growisto!$D$1:$H$2,5,0)</f>
        <v>#N/A</v>
      </c>
      <c r="AT287" s="612" t="e">
        <f>VLOOKUP(B287,'9.9 Mediaworx - Digit'!$D$1:$H$2,5,0)</f>
        <v>#N/A</v>
      </c>
      <c r="AU287" s="612" t="e">
        <f>VLOOKUP(B287,'Vistaar systems Pvt Ltd'!$D$2:$H$3,5,0)</f>
        <v>#N/A</v>
      </c>
      <c r="AV287" s="612" t="e">
        <f>VLOOKUP(B287,'Course 5i'!$D$2:$H$11,5,0)</f>
        <v>#N/A</v>
      </c>
      <c r="AW287" s="612" t="e">
        <f>VLOOKUP(B287,'Radiant Appliances &amp; Electronic'!$D$1:$H$13,5,0)</f>
        <v>#N/A</v>
      </c>
      <c r="AX287" s="612" t="e">
        <f>VLOOKUP(B287,'Atos Global'!$D$3:$H$27,5,0)</f>
        <v>#N/A</v>
      </c>
      <c r="AY287" s="612" t="e">
        <f>VLOOKUP(B287,'Saama Technologies'!$D$1:$H$2,5,0)</f>
        <v>#N/A</v>
      </c>
      <c r="AZ287" s="612" t="e">
        <f>VLOOKUP(B287,'Multiplier Solutions'!$D$1:$H$2,5,0)</f>
        <v>#N/A</v>
      </c>
      <c r="BA287" s="612" t="e">
        <f>VLOOKUP(B287,GEP!$D$2:$H$5,5,0)</f>
        <v>#N/A</v>
      </c>
      <c r="BB287" s="612" t="e">
        <f>VLOOKUP(B287,Accenture!$D$1:$H$6,5,0)</f>
        <v>#N/A</v>
      </c>
      <c r="BC287" s="612" t="e">
        <f>VLOOKUP(B287,'Endurance International Group'!$D$1:$H$2,5,0)</f>
        <v>#N/A</v>
      </c>
      <c r="BD287" s="612" t="e">
        <f>VLOOKUP(B287,Newgen!$D$1:$H$2,5,0)</f>
        <v>#N/A</v>
      </c>
      <c r="BE287" s="612" t="e">
        <f>VLOOKUP(B287,'3D Incredible'!D287:H287,5,0)</f>
        <v>#N/A</v>
      </c>
      <c r="BF287" s="612" t="e">
        <f>VLOOKUP(B287,'Raja Software Labs'!$D$2:$H$2,5,0)</f>
        <v>#N/A</v>
      </c>
      <c r="BG287" s="612" t="e">
        <f>VLOOKUP(B287,Wipro!$D$1:$H$2,5,0)</f>
        <v>#N/A</v>
      </c>
      <c r="BH287" s="612" t="e">
        <f>VLOOKUP(B287,'Perch Technologies'!$D$2:$H$2,5,0)</f>
        <v>#N/A</v>
      </c>
      <c r="BI287" s="612" t="e">
        <f>VLOOKUP(B287,'Morning Star'!$D$1:$H$6,5,0)</f>
        <v>#N/A</v>
      </c>
      <c r="BJ287" s="612" t="e">
        <f>VLOOKUP(B287,Flexiloans!$D$1:$H$2,5,0)</f>
        <v>#N/A</v>
      </c>
      <c r="BK287" s="612" t="e">
        <f>VLOOKUP(B287,'Thirdware Solutions'!$D$1:$H$2,5,0)</f>
        <v>#N/A</v>
      </c>
      <c r="BL287" s="612" t="e">
        <f>VLOOKUP(B287,Tescom!$D$1:$H$8,5,0)</f>
        <v>#N/A</v>
      </c>
      <c r="BM287" s="612" t="e">
        <f>VLOOKUP(B287,'Cogno AI'!$D$1:$H$2,5,0)</f>
        <v>#N/A</v>
      </c>
      <c r="BN287" s="612" t="e">
        <f>VLOOKUP(B287,'ABM Knowledgeware'!$D$1:$H$2,5,0)</f>
        <v>#N/A</v>
      </c>
      <c r="BO287" s="612" t="e">
        <f>VLOOKUP(B287,'Concerto Software'!$D$1:$H$3,5,0)</f>
        <v>#N/A</v>
      </c>
      <c r="BP287" s="612" t="e">
        <f>VLOOKUP(B287,'My Captain'!$D$1:$H$4,5,0)</f>
        <v>#N/A</v>
      </c>
      <c r="BQ287" s="612" t="e">
        <f>VLOOKUP(B287,'Finoux Solutions'!$D$2:$H$4,5,0)</f>
        <v>#N/A</v>
      </c>
      <c r="BR287" s="612" t="e">
        <f>VLOOKUP(B287,'MITR Learning'!$D$1:$H$2,5,0)</f>
        <v>#N/A</v>
      </c>
      <c r="BS287" s="612" t="e">
        <f>VLOOKUP(B287,Nucsoft!$D$2:$H$6,5,0)</f>
        <v>#N/A</v>
      </c>
      <c r="BT287" s="612" t="e">
        <f>VLOOKUP(B287,'Paras Cadd'!$D$1:$H$2,5,0)</f>
        <v>#N/A</v>
      </c>
      <c r="BU287" s="612" t="e">
        <f>VLOOKUP(B287,'ICICI Securities'!$D$1:$H$2,5,0)</f>
        <v>#N/A</v>
      </c>
      <c r="BV287" s="612" t="e">
        <f>VLOOKUP(B287,'Citius Tech'!$D$2:$H$5,5,0)</f>
        <v>#N/A</v>
      </c>
      <c r="BW287" s="612" t="e">
        <f>VLOOKUP(B287,'Buzzy Brains'!$D$2:$H$2,5,0)</f>
        <v>#N/A</v>
      </c>
      <c r="BX287" s="612" t="e">
        <f>VLOOKUP(B287,'Decimal Point'!$D$2:$H$2,5,0)</f>
        <v>#N/A</v>
      </c>
      <c r="BY287" s="612" t="e">
        <f>VLOOKUP(B287,'Sankey Business Solutions'!$D$2:$H$3,5,0)</f>
        <v>#N/A</v>
      </c>
      <c r="BZ287" s="612" t="e">
        <f>VLOOKUP(B287,'Nangia &amp; Co LLP'!$D$2:$H$2,5,0)</f>
        <v>#N/A</v>
      </c>
      <c r="CA287" s="612" t="e">
        <f>VLOOKUP(B287,'FIS Solutions India Pvt Ltd'!$D$2:$H$2,5,0)</f>
        <v>#N/A</v>
      </c>
      <c r="CB287" s="612" t="e">
        <f>VLOOKUP(B287,'Delta Technology &amp; Management '!$D$2:$H$16,5,0)</f>
        <v>#N/A</v>
      </c>
      <c r="CC287" s="612" t="e">
        <f>VLOOKUP(B287,'Espoir Networks'!$D$3:$H$11,5,0)</f>
        <v>#N/A</v>
      </c>
      <c r="CD287" s="612" t="e">
        <f>VLOOKUP(B287,'Servosys Solution'!$D$3:$H$5,5,0)</f>
        <v>#N/A</v>
      </c>
      <c r="CE287" s="612" t="e">
        <f>VLOOKUP(B287,'Ribbon Communications'!$D$3:$H$4,5,0)</f>
        <v>#N/A</v>
      </c>
      <c r="CF287" s="612">
        <f t="shared" si="13"/>
        <v>0</v>
      </c>
      <c r="CG287" s="129" t="s">
        <v>5758</v>
      </c>
      <c r="CH287" s="129">
        <v>690938394807</v>
      </c>
      <c r="CI287" s="129" t="s">
        <v>134</v>
      </c>
      <c r="CJ287" s="129" t="s">
        <v>11747</v>
      </c>
      <c r="CK287" s="132">
        <v>42917</v>
      </c>
      <c r="CL287" s="129">
        <v>2021</v>
      </c>
      <c r="CM287" s="128" t="s">
        <v>12000</v>
      </c>
      <c r="CN287" s="129">
        <v>305</v>
      </c>
      <c r="CO287" s="133">
        <v>61</v>
      </c>
      <c r="CP287" s="129">
        <v>2014</v>
      </c>
      <c r="CQ287" s="129" t="s">
        <v>79</v>
      </c>
      <c r="CR287" s="128" t="s">
        <v>295</v>
      </c>
      <c r="CS287" s="129" t="s">
        <v>295</v>
      </c>
      <c r="CT287" s="133" t="s">
        <v>295</v>
      </c>
      <c r="CU287" s="129" t="s">
        <v>295</v>
      </c>
      <c r="CV287" s="129" t="s">
        <v>109</v>
      </c>
      <c r="CW287" s="131" t="s">
        <v>5760</v>
      </c>
      <c r="CX287" s="131" t="s">
        <v>1205</v>
      </c>
      <c r="CY287" s="129">
        <v>1241</v>
      </c>
      <c r="CZ287" s="129">
        <v>70.91</v>
      </c>
      <c r="DA287" s="129">
        <v>2017</v>
      </c>
      <c r="DB287" s="129" t="s">
        <v>112</v>
      </c>
      <c r="DC287" s="129" t="s">
        <v>113</v>
      </c>
      <c r="DD287" s="129">
        <v>62.21</v>
      </c>
      <c r="DE287" s="129">
        <v>61.57</v>
      </c>
      <c r="DF287" s="129">
        <v>7</v>
      </c>
      <c r="DG287" s="131" t="s">
        <v>295</v>
      </c>
      <c r="DH287" s="131" t="s">
        <v>295</v>
      </c>
      <c r="DI287" s="134">
        <v>6.3</v>
      </c>
      <c r="DJ287" s="134">
        <v>5.65</v>
      </c>
      <c r="DK287" s="134">
        <v>5.48</v>
      </c>
      <c r="DL287" s="131"/>
      <c r="DM287" s="129">
        <v>17.440000000000001</v>
      </c>
      <c r="DN287" s="129">
        <v>5.81</v>
      </c>
      <c r="DO287" s="129"/>
      <c r="DP287" s="131" t="s">
        <v>114</v>
      </c>
      <c r="DQ287" s="129">
        <v>1</v>
      </c>
      <c r="DR287" s="129">
        <v>7</v>
      </c>
      <c r="DS287" s="129" t="s">
        <v>83</v>
      </c>
      <c r="DT287" s="129" t="s">
        <v>83</v>
      </c>
      <c r="DU287" s="129" t="s">
        <v>83</v>
      </c>
      <c r="DV287" s="129" t="s">
        <v>83</v>
      </c>
      <c r="DW287" s="131" t="s">
        <v>230</v>
      </c>
      <c r="DX287" s="131" t="s">
        <v>84</v>
      </c>
      <c r="DY287" s="131" t="s">
        <v>295</v>
      </c>
      <c r="DZ287" s="131" t="s">
        <v>5761</v>
      </c>
      <c r="EA287" s="131" t="s">
        <v>86</v>
      </c>
      <c r="EB287" s="131" t="s">
        <v>5762</v>
      </c>
      <c r="EC287" s="131" t="s">
        <v>5763</v>
      </c>
      <c r="ED287" s="131" t="s">
        <v>89</v>
      </c>
      <c r="EE287" s="131" t="s">
        <v>5764</v>
      </c>
      <c r="EF287" s="131" t="s">
        <v>5765</v>
      </c>
      <c r="EG287" s="131" t="s">
        <v>5766</v>
      </c>
      <c r="EH287" s="131" t="s">
        <v>538</v>
      </c>
      <c r="EI287" s="131" t="s">
        <v>5767</v>
      </c>
      <c r="EJ287" s="135" t="s">
        <v>5768</v>
      </c>
      <c r="EK287" s="135" t="s">
        <v>5769</v>
      </c>
      <c r="EL287" s="135" t="s">
        <v>5770</v>
      </c>
      <c r="EM287" s="135" t="s">
        <v>5771</v>
      </c>
      <c r="EN287" s="131" t="s">
        <v>295</v>
      </c>
    </row>
    <row r="288" spans="1:145" ht="18" thickTop="1" thickBot="1">
      <c r="A288" s="575">
        <f t="shared" si="14"/>
        <v>287</v>
      </c>
      <c r="B288" s="572" t="s">
        <v>6234</v>
      </c>
      <c r="C288" s="600" t="s">
        <v>6235</v>
      </c>
      <c r="D288" s="570" t="s">
        <v>13209</v>
      </c>
      <c r="E288" s="568" t="str">
        <f t="shared" si="12"/>
        <v>Not Placed</v>
      </c>
      <c r="F288" s="570" t="s">
        <v>12495</v>
      </c>
      <c r="G288" s="570" t="s">
        <v>14085</v>
      </c>
      <c r="H288" s="131" t="str">
        <f>VLOOKUP(B288,ETRX3!C:E,3,0)</f>
        <v>Direct Second Year Engineering with live KT</v>
      </c>
      <c r="I288" s="610">
        <v>35404</v>
      </c>
      <c r="J288" s="572">
        <v>23</v>
      </c>
      <c r="K288" s="611" t="s">
        <v>6236</v>
      </c>
      <c r="L288" s="611" t="s">
        <v>6237</v>
      </c>
      <c r="M288" s="611" t="s">
        <v>6238</v>
      </c>
      <c r="N288" s="612" t="s">
        <v>6239</v>
      </c>
      <c r="O288" s="612">
        <v>7498958150</v>
      </c>
      <c r="P288" s="612">
        <v>7498958150</v>
      </c>
      <c r="Q288" s="612" t="e">
        <f>VLOOKUP(B288,'TCS CON'!$D$1:$H$98,5,0)</f>
        <v>#N/A</v>
      </c>
      <c r="R288" s="612" t="e">
        <f>VLOOKUP(B288,LTI!$C$1:$H$46,6,0)</f>
        <v>#N/A</v>
      </c>
      <c r="S288" s="612" t="e">
        <f>VLOOKUP(B288,JARO!$E$2:$I$11,5,0)</f>
        <v>#N/A</v>
      </c>
      <c r="T288" s="612" t="e">
        <f>VLOOKUP(B288,Capgemini!$D$3:$H$78,5,0)</f>
        <v>#N/A</v>
      </c>
      <c r="U288" s="612" t="e">
        <f>VLOOKUP(B288,Carwale!$D$1:$H$4,5,0)</f>
        <v>#N/A</v>
      </c>
      <c r="V288" s="612" t="e">
        <f>VLOOKUP(B288,'Interactive Brokers'!E:I,5,0)</f>
        <v>#N/A</v>
      </c>
      <c r="W288" s="612" t="e">
        <f>VLOOKUP(B288,'REL Jio'!E:I,5,0)</f>
        <v>#N/A</v>
      </c>
      <c r="X288" s="612" t="e">
        <f>VLOOKUP(B288,'Sciative Sol'!E:I,5,0)</f>
        <v>#N/A</v>
      </c>
      <c r="Y288" s="612" t="e">
        <f>VLOOKUP(B288,'Hexaware Tech'!E:I,5,0)</f>
        <v>#N/A</v>
      </c>
      <c r="Z288" s="612" t="e">
        <f>VLOOKUP(B288,Axis!D:H,5,0)</f>
        <v>#N/A</v>
      </c>
      <c r="AA288" s="612" t="e">
        <f>VLOOKUP(B288,Ugam!$D$3:$H$26,5,0)</f>
        <v>#N/A</v>
      </c>
      <c r="AB288" s="612" t="e">
        <f>VLOOKUP(B288,Zeus!F:J,5,0)</f>
        <v>#N/A</v>
      </c>
      <c r="AC288" s="612" t="e">
        <f>VLOOKUP(B288,Montran!F:J,5,0)</f>
        <v>#N/A</v>
      </c>
      <c r="AD288" s="612" t="e">
        <f>VLOOKUP(B288,Endurance!H71:L71,5,0)</f>
        <v>#N/A</v>
      </c>
      <c r="AE288" s="612" t="e">
        <f>VLOOKUP(B288,'Swabhav Techlabs'!$F$1:$J$2,5,0)</f>
        <v>#N/A</v>
      </c>
      <c r="AF288" s="612" t="e">
        <f>VLOOKUP(B288,'Quality Kiosk'!$F$1:$J$18,5,0)</f>
        <v>#N/A</v>
      </c>
      <c r="AG288" s="612" t="e">
        <f>VLOOKUP(B288,'Lemon VB'!$F$1:$J$2,5,0)</f>
        <v>#N/A</v>
      </c>
      <c r="AH288" s="612" t="e">
        <f>VLOOKUP(B288,Gocomet!$E$1:$I$3,5,0)</f>
        <v>#N/A</v>
      </c>
      <c r="AI288" s="612" t="e">
        <f>VLOOKUP(B288,'Ingram Micro'!$E$1:$I$8,5,0)</f>
        <v>#N/A</v>
      </c>
      <c r="AJ288" s="612" t="e">
        <f>VLOOKUP(B288,'DePronto Infotech'!$E$1:$I$2,5,0)</f>
        <v>#N/A</v>
      </c>
      <c r="AK288" s="612" t="e">
        <f>VLOOKUP(B288,'Reliance Retail'!$E$1:$I$4,5,0)</f>
        <v>#N/A</v>
      </c>
      <c r="AL288" s="612" t="e">
        <f>VLOOKUP(B288,'Bright Champs'!$D$1:$H$13,5,0)</f>
        <v>#N/A</v>
      </c>
      <c r="AM288" s="612" t="e">
        <f>VLOOKUP(B288,Neosoft!$E$1:$I$12,5,0)</f>
        <v>#N/A</v>
      </c>
      <c r="AN288" s="612" t="e">
        <f>VLOOKUP(B288,Infosys!$E$1:$I$3,5,0)</f>
        <v>#N/A</v>
      </c>
      <c r="AO288" s="612" t="e">
        <f>VLOOKUP(B288,Cerelabs!$E$1:$I$5,5,0)</f>
        <v>#N/A</v>
      </c>
      <c r="AP288" s="612" t="e">
        <f>VLOOKUP(B288,'Neebal Technologies'!$D$1:$H$2,5,0)</f>
        <v>#N/A</v>
      </c>
      <c r="AQ288" s="612" t="e">
        <f>VLOOKUP(B288,'Vertiv Energy'!$D$1:$H$2,5,0)</f>
        <v>#N/A</v>
      </c>
      <c r="AR288" s="612" t="e">
        <f>VLOOKUP(B288,'Acidaes Solutions (CRMNEXT)'!$D$1:$H$3,5,0)</f>
        <v>#N/A</v>
      </c>
      <c r="AS288" s="612" t="e">
        <f>VLOOKUP(B288,Growisto!$D$1:$H$2,5,0)</f>
        <v>#N/A</v>
      </c>
      <c r="AT288" s="612" t="e">
        <f>VLOOKUP(B288,'9.9 Mediaworx - Digit'!$D$1:$H$2,5,0)</f>
        <v>#N/A</v>
      </c>
      <c r="AU288" s="612" t="e">
        <f>VLOOKUP(B288,'Vistaar systems Pvt Ltd'!$D$2:$H$3,5,0)</f>
        <v>#N/A</v>
      </c>
      <c r="AV288" s="612" t="e">
        <f>VLOOKUP(B288,'Course 5i'!$D$2:$H$11,5,0)</f>
        <v>#N/A</v>
      </c>
      <c r="AW288" s="612" t="e">
        <f>VLOOKUP(B288,'Radiant Appliances &amp; Electronic'!$D$1:$H$13,5,0)</f>
        <v>#N/A</v>
      </c>
      <c r="AX288" s="612" t="e">
        <f>VLOOKUP(B288,'Atos Global'!$D$3:$H$27,5,0)</f>
        <v>#N/A</v>
      </c>
      <c r="AY288" s="612" t="e">
        <f>VLOOKUP(B288,'Saama Technologies'!$D$1:$H$2,5,0)</f>
        <v>#N/A</v>
      </c>
      <c r="AZ288" s="612" t="e">
        <f>VLOOKUP(B288,'Multiplier Solutions'!$D$1:$H$2,5,0)</f>
        <v>#N/A</v>
      </c>
      <c r="BA288" s="612" t="e">
        <f>VLOOKUP(B288,GEP!$D$2:$H$5,5,0)</f>
        <v>#N/A</v>
      </c>
      <c r="BB288" s="612" t="e">
        <f>VLOOKUP(B288,Accenture!$D$1:$H$6,5,0)</f>
        <v>#N/A</v>
      </c>
      <c r="BC288" s="612" t="e">
        <f>VLOOKUP(B288,'Endurance International Group'!$D$1:$H$2,5,0)</f>
        <v>#N/A</v>
      </c>
      <c r="BD288" s="612" t="e">
        <f>VLOOKUP(B288,Newgen!$D$1:$H$2,5,0)</f>
        <v>#N/A</v>
      </c>
      <c r="BE288" s="612" t="e">
        <f>VLOOKUP(B288,'3D Incredible'!D288:H288,5,0)</f>
        <v>#N/A</v>
      </c>
      <c r="BF288" s="612" t="e">
        <f>VLOOKUP(B288,'Raja Software Labs'!$D$2:$H$2,5,0)</f>
        <v>#N/A</v>
      </c>
      <c r="BG288" s="612" t="e">
        <f>VLOOKUP(B288,Wipro!$D$1:$H$2,5,0)</f>
        <v>#N/A</v>
      </c>
      <c r="BH288" s="612" t="e">
        <f>VLOOKUP(B288,'Perch Technologies'!$D$2:$H$2,5,0)</f>
        <v>#N/A</v>
      </c>
      <c r="BI288" s="612" t="e">
        <f>VLOOKUP(B288,'Morning Star'!$D$1:$H$6,5,0)</f>
        <v>#N/A</v>
      </c>
      <c r="BJ288" s="612" t="e">
        <f>VLOOKUP(B288,Flexiloans!$D$1:$H$2,5,0)</f>
        <v>#N/A</v>
      </c>
      <c r="BK288" s="612" t="e">
        <f>VLOOKUP(B288,'Thirdware Solutions'!$D$1:$H$2,5,0)</f>
        <v>#N/A</v>
      </c>
      <c r="BL288" s="612" t="e">
        <f>VLOOKUP(B288,Tescom!$D$1:$H$8,5,0)</f>
        <v>#N/A</v>
      </c>
      <c r="BM288" s="612" t="e">
        <f>VLOOKUP(B288,'Cogno AI'!$D$1:$H$2,5,0)</f>
        <v>#N/A</v>
      </c>
      <c r="BN288" s="612" t="e">
        <f>VLOOKUP(B288,'ABM Knowledgeware'!$D$1:$H$2,5,0)</f>
        <v>#N/A</v>
      </c>
      <c r="BO288" s="612" t="e">
        <f>VLOOKUP(B288,'Concerto Software'!$D$1:$H$3,5,0)</f>
        <v>#N/A</v>
      </c>
      <c r="BP288" s="612" t="e">
        <f>VLOOKUP(B288,'My Captain'!$D$1:$H$4,5,0)</f>
        <v>#N/A</v>
      </c>
      <c r="BQ288" s="612" t="e">
        <f>VLOOKUP(B288,'Finoux Solutions'!$D$2:$H$4,5,0)</f>
        <v>#N/A</v>
      </c>
      <c r="BR288" s="612" t="e">
        <f>VLOOKUP(B288,'MITR Learning'!$D$1:$H$2,5,0)</f>
        <v>#N/A</v>
      </c>
      <c r="BS288" s="612" t="e">
        <f>VLOOKUP(B288,Nucsoft!$D$2:$H$6,5,0)</f>
        <v>#N/A</v>
      </c>
      <c r="BT288" s="612" t="e">
        <f>VLOOKUP(B288,'Paras Cadd'!$D$1:$H$2,5,0)</f>
        <v>#N/A</v>
      </c>
      <c r="BU288" s="612" t="e">
        <f>VLOOKUP(B288,'ICICI Securities'!$D$1:$H$2,5,0)</f>
        <v>#N/A</v>
      </c>
      <c r="BV288" s="612" t="e">
        <f>VLOOKUP(B288,'Citius Tech'!$D$2:$H$5,5,0)</f>
        <v>#N/A</v>
      </c>
      <c r="BW288" s="612" t="e">
        <f>VLOOKUP(B288,'Buzzy Brains'!$D$2:$H$2,5,0)</f>
        <v>#N/A</v>
      </c>
      <c r="BX288" s="612" t="e">
        <f>VLOOKUP(B288,'Decimal Point'!$D$2:$H$2,5,0)</f>
        <v>#N/A</v>
      </c>
      <c r="BY288" s="612" t="e">
        <f>VLOOKUP(B288,'Sankey Business Solutions'!$D$2:$H$3,5,0)</f>
        <v>#N/A</v>
      </c>
      <c r="BZ288" s="612" t="e">
        <f>VLOOKUP(B288,'Nangia &amp; Co LLP'!$D$2:$H$2,5,0)</f>
        <v>#N/A</v>
      </c>
      <c r="CA288" s="612" t="e">
        <f>VLOOKUP(B288,'FIS Solutions India Pvt Ltd'!$D$2:$H$2,5,0)</f>
        <v>#N/A</v>
      </c>
      <c r="CB288" s="612" t="e">
        <f>VLOOKUP(B288,'Delta Technology &amp; Management '!$D$2:$H$16,5,0)</f>
        <v>#N/A</v>
      </c>
      <c r="CC288" s="612" t="e">
        <f>VLOOKUP(B288,'Espoir Networks'!$D$3:$H$11,5,0)</f>
        <v>#N/A</v>
      </c>
      <c r="CD288" s="612" t="e">
        <f>VLOOKUP(B288,'Servosys Solution'!$D$3:$H$5,5,0)</f>
        <v>#N/A</v>
      </c>
      <c r="CE288" s="612" t="e">
        <f>VLOOKUP(B288,'Ribbon Communications'!$D$3:$H$4,5,0)</f>
        <v>#N/A</v>
      </c>
      <c r="CF288" s="612">
        <f t="shared" si="13"/>
        <v>0</v>
      </c>
      <c r="CG288" s="129" t="s">
        <v>134</v>
      </c>
      <c r="CH288" s="129">
        <v>244276466936</v>
      </c>
      <c r="CI288" s="129" t="s">
        <v>295</v>
      </c>
      <c r="CJ288" s="129" t="s">
        <v>11747</v>
      </c>
      <c r="CK288" s="132">
        <v>43282</v>
      </c>
      <c r="CL288" s="129">
        <v>2021</v>
      </c>
      <c r="CM288" s="128" t="s">
        <v>6240</v>
      </c>
      <c r="CN288" s="129">
        <v>349</v>
      </c>
      <c r="CO288" s="133">
        <v>0.63449999999999995</v>
      </c>
      <c r="CP288" s="129">
        <v>2012</v>
      </c>
      <c r="CQ288" s="129" t="s">
        <v>79</v>
      </c>
      <c r="CR288" s="128" t="s">
        <v>295</v>
      </c>
      <c r="CS288" s="129" t="s">
        <v>81</v>
      </c>
      <c r="CT288" s="133" t="s">
        <v>81</v>
      </c>
      <c r="CU288" s="129" t="s">
        <v>81</v>
      </c>
      <c r="CV288" s="129" t="s">
        <v>109</v>
      </c>
      <c r="CW288" s="131" t="s">
        <v>490</v>
      </c>
      <c r="CX288" s="131" t="s">
        <v>6241</v>
      </c>
      <c r="CY288" s="129">
        <v>701</v>
      </c>
      <c r="CZ288" s="136">
        <v>0.77410000000000001</v>
      </c>
      <c r="DA288" s="129">
        <v>2018</v>
      </c>
      <c r="DB288" s="129" t="s">
        <v>112</v>
      </c>
      <c r="DC288" s="129" t="s">
        <v>113</v>
      </c>
      <c r="DD288" s="136">
        <v>0.68559999999999999</v>
      </c>
      <c r="DE288" s="136">
        <v>0.68559999999999999</v>
      </c>
      <c r="DF288" s="129">
        <v>0</v>
      </c>
      <c r="DG288" s="131" t="s">
        <v>81</v>
      </c>
      <c r="DH288" s="131" t="s">
        <v>81</v>
      </c>
      <c r="DI288" s="134">
        <v>5.8</v>
      </c>
      <c r="DJ288" s="134">
        <v>0</v>
      </c>
      <c r="DK288" s="134">
        <v>0</v>
      </c>
      <c r="DL288" s="131"/>
      <c r="DM288" s="129">
        <v>0</v>
      </c>
      <c r="DN288" s="129">
        <v>0</v>
      </c>
      <c r="DO288" s="129"/>
      <c r="DP288" s="131" t="s">
        <v>114</v>
      </c>
      <c r="DQ288" s="129">
        <v>3</v>
      </c>
      <c r="DR288" s="129">
        <v>1</v>
      </c>
      <c r="DS288" s="129" t="s">
        <v>83</v>
      </c>
      <c r="DT288" s="129" t="s">
        <v>83</v>
      </c>
      <c r="DU288" s="129" t="s">
        <v>4749</v>
      </c>
      <c r="DV288" s="129" t="s">
        <v>83</v>
      </c>
      <c r="DW288" s="131" t="s">
        <v>83</v>
      </c>
      <c r="DX288" s="131" t="s">
        <v>84</v>
      </c>
      <c r="DY288" s="131" t="s">
        <v>81</v>
      </c>
      <c r="DZ288" s="131" t="s">
        <v>6242</v>
      </c>
      <c r="EA288" s="131" t="s">
        <v>6243</v>
      </c>
      <c r="EB288" s="131" t="s">
        <v>6244</v>
      </c>
      <c r="EC288" s="131" t="s">
        <v>6245</v>
      </c>
      <c r="ED288" s="131" t="s">
        <v>89</v>
      </c>
      <c r="EE288" s="131" t="s">
        <v>6246</v>
      </c>
      <c r="EF288" s="131" t="s">
        <v>6247</v>
      </c>
      <c r="EG288" s="131" t="s">
        <v>6248</v>
      </c>
      <c r="EH288" s="131" t="s">
        <v>3093</v>
      </c>
      <c r="EI288" s="131" t="s">
        <v>6249</v>
      </c>
      <c r="EJ288" s="135" t="s">
        <v>6250</v>
      </c>
      <c r="EK288" s="135" t="s">
        <v>6251</v>
      </c>
      <c r="EL288" s="135" t="s">
        <v>6252</v>
      </c>
      <c r="EM288" s="135" t="s">
        <v>6253</v>
      </c>
      <c r="EN288" s="131" t="s">
        <v>81</v>
      </c>
    </row>
    <row r="289" spans="1:144" ht="18" thickTop="1" thickBot="1">
      <c r="A289" s="575">
        <f t="shared" si="14"/>
        <v>288</v>
      </c>
      <c r="B289" s="572" t="s">
        <v>6313</v>
      </c>
      <c r="C289" s="600" t="s">
        <v>6314</v>
      </c>
      <c r="D289" s="570" t="s">
        <v>13209</v>
      </c>
      <c r="E289" s="568" t="str">
        <f t="shared" si="12"/>
        <v>Not Placed</v>
      </c>
      <c r="F289" s="570" t="s">
        <v>12495</v>
      </c>
      <c r="G289" s="570" t="s">
        <v>14085</v>
      </c>
      <c r="H289" s="131" t="str">
        <f>VLOOKUP(B289,ETRX3!C:E,3,0)</f>
        <v>Direct Second Year Engineering with live KT</v>
      </c>
      <c r="I289" s="610" t="s">
        <v>6315</v>
      </c>
      <c r="J289" s="572">
        <v>23</v>
      </c>
      <c r="K289" s="611" t="s">
        <v>6316</v>
      </c>
      <c r="L289" s="611" t="s">
        <v>73</v>
      </c>
      <c r="M289" s="611" t="s">
        <v>6317</v>
      </c>
      <c r="N289" s="612" t="s">
        <v>6318</v>
      </c>
      <c r="O289" s="612">
        <v>9220739219</v>
      </c>
      <c r="P289" s="612">
        <v>8976732797</v>
      </c>
      <c r="Q289" s="612" t="e">
        <f>VLOOKUP(B289,'TCS CON'!$D$1:$H$98,5,0)</f>
        <v>#N/A</v>
      </c>
      <c r="R289" s="612" t="e">
        <f>VLOOKUP(B289,LTI!$C$1:$H$46,6,0)</f>
        <v>#N/A</v>
      </c>
      <c r="S289" s="612" t="e">
        <f>VLOOKUP(B289,JARO!$E$2:$I$11,5,0)</f>
        <v>#N/A</v>
      </c>
      <c r="T289" s="612" t="e">
        <f>VLOOKUP(B289,Capgemini!$D$3:$H$78,5,0)</f>
        <v>#N/A</v>
      </c>
      <c r="U289" s="612" t="e">
        <f>VLOOKUP(B289,Carwale!$D$1:$H$4,5,0)</f>
        <v>#N/A</v>
      </c>
      <c r="V289" s="612" t="e">
        <f>VLOOKUP(B289,'Interactive Brokers'!E:I,5,0)</f>
        <v>#N/A</v>
      </c>
      <c r="W289" s="612" t="e">
        <f>VLOOKUP(B289,'REL Jio'!E:I,5,0)</f>
        <v>#N/A</v>
      </c>
      <c r="X289" s="612" t="e">
        <f>VLOOKUP(B289,'Sciative Sol'!E:I,5,0)</f>
        <v>#N/A</v>
      </c>
      <c r="Y289" s="612" t="e">
        <f>VLOOKUP(B289,'Hexaware Tech'!E:I,5,0)</f>
        <v>#N/A</v>
      </c>
      <c r="Z289" s="612" t="e">
        <f>VLOOKUP(B289,Axis!D:H,5,0)</f>
        <v>#N/A</v>
      </c>
      <c r="AA289" s="612" t="e">
        <f>VLOOKUP(B289,Ugam!$D$3:$H$26,5,0)</f>
        <v>#N/A</v>
      </c>
      <c r="AB289" s="612" t="e">
        <f>VLOOKUP(B289,Zeus!F:J,5,0)</f>
        <v>#N/A</v>
      </c>
      <c r="AC289" s="612" t="e">
        <f>VLOOKUP(B289,Montran!F:J,5,0)</f>
        <v>#N/A</v>
      </c>
      <c r="AD289" s="612" t="e">
        <f>VLOOKUP(B289,Endurance!H72:L72,5,0)</f>
        <v>#N/A</v>
      </c>
      <c r="AE289" s="612" t="e">
        <f>VLOOKUP(B289,'Swabhav Techlabs'!$F$1:$J$2,5,0)</f>
        <v>#N/A</v>
      </c>
      <c r="AF289" s="612" t="e">
        <f>VLOOKUP(B289,'Quality Kiosk'!$F$1:$J$18,5,0)</f>
        <v>#N/A</v>
      </c>
      <c r="AG289" s="612" t="e">
        <f>VLOOKUP(B289,'Lemon VB'!$F$1:$J$2,5,0)</f>
        <v>#N/A</v>
      </c>
      <c r="AH289" s="612" t="e">
        <f>VLOOKUP(B289,Gocomet!$E$1:$I$3,5,0)</f>
        <v>#N/A</v>
      </c>
      <c r="AI289" s="612" t="e">
        <f>VLOOKUP(B289,'Ingram Micro'!$E$1:$I$8,5,0)</f>
        <v>#N/A</v>
      </c>
      <c r="AJ289" s="612" t="e">
        <f>VLOOKUP(B289,'DePronto Infotech'!$E$1:$I$2,5,0)</f>
        <v>#N/A</v>
      </c>
      <c r="AK289" s="612" t="e">
        <f>VLOOKUP(B289,'Reliance Retail'!$E$1:$I$4,5,0)</f>
        <v>#N/A</v>
      </c>
      <c r="AL289" s="612" t="e">
        <f>VLOOKUP(B289,'Bright Champs'!$D$1:$H$13,5,0)</f>
        <v>#N/A</v>
      </c>
      <c r="AM289" s="612" t="e">
        <f>VLOOKUP(B289,Neosoft!$E$1:$I$12,5,0)</f>
        <v>#N/A</v>
      </c>
      <c r="AN289" s="612" t="e">
        <f>VLOOKUP(B289,Infosys!$E$1:$I$3,5,0)</f>
        <v>#N/A</v>
      </c>
      <c r="AO289" s="612" t="e">
        <f>VLOOKUP(B289,Cerelabs!$E$1:$I$5,5,0)</f>
        <v>#N/A</v>
      </c>
      <c r="AP289" s="612" t="e">
        <f>VLOOKUP(B289,'Neebal Technologies'!$D$1:$H$2,5,0)</f>
        <v>#N/A</v>
      </c>
      <c r="AQ289" s="612" t="e">
        <f>VLOOKUP(B289,'Vertiv Energy'!$D$1:$H$2,5,0)</f>
        <v>#N/A</v>
      </c>
      <c r="AR289" s="612" t="e">
        <f>VLOOKUP(B289,'Acidaes Solutions (CRMNEXT)'!$D$1:$H$3,5,0)</f>
        <v>#N/A</v>
      </c>
      <c r="AS289" s="612" t="e">
        <f>VLOOKUP(B289,Growisto!$D$1:$H$2,5,0)</f>
        <v>#N/A</v>
      </c>
      <c r="AT289" s="612" t="e">
        <f>VLOOKUP(B289,'9.9 Mediaworx - Digit'!$D$1:$H$2,5,0)</f>
        <v>#N/A</v>
      </c>
      <c r="AU289" s="612" t="e">
        <f>VLOOKUP(B289,'Vistaar systems Pvt Ltd'!$D$2:$H$3,5,0)</f>
        <v>#N/A</v>
      </c>
      <c r="AV289" s="612" t="e">
        <f>VLOOKUP(B289,'Course 5i'!$D$2:$H$11,5,0)</f>
        <v>#N/A</v>
      </c>
      <c r="AW289" s="612" t="e">
        <f>VLOOKUP(B289,'Radiant Appliances &amp; Electronic'!$D$1:$H$13,5,0)</f>
        <v>#N/A</v>
      </c>
      <c r="AX289" s="612" t="e">
        <f>VLOOKUP(B289,'Atos Global'!$D$3:$H$27,5,0)</f>
        <v>#N/A</v>
      </c>
      <c r="AY289" s="612" t="e">
        <f>VLOOKUP(B289,'Saama Technologies'!$D$1:$H$2,5,0)</f>
        <v>#N/A</v>
      </c>
      <c r="AZ289" s="612" t="e">
        <f>VLOOKUP(B289,'Multiplier Solutions'!$D$1:$H$2,5,0)</f>
        <v>#N/A</v>
      </c>
      <c r="BA289" s="612" t="e">
        <f>VLOOKUP(B289,GEP!$D$2:$H$5,5,0)</f>
        <v>#N/A</v>
      </c>
      <c r="BB289" s="612" t="e">
        <f>VLOOKUP(B289,Accenture!$D$1:$H$6,5,0)</f>
        <v>#N/A</v>
      </c>
      <c r="BC289" s="612" t="e">
        <f>VLOOKUP(B289,'Endurance International Group'!$D$1:$H$2,5,0)</f>
        <v>#N/A</v>
      </c>
      <c r="BD289" s="612" t="e">
        <f>VLOOKUP(B289,Newgen!$D$1:$H$2,5,0)</f>
        <v>#N/A</v>
      </c>
      <c r="BE289" s="612" t="e">
        <f>VLOOKUP(B289,'3D Incredible'!D289:H289,5,0)</f>
        <v>#N/A</v>
      </c>
      <c r="BF289" s="612" t="e">
        <f>VLOOKUP(B289,'Raja Software Labs'!$D$2:$H$2,5,0)</f>
        <v>#N/A</v>
      </c>
      <c r="BG289" s="612" t="e">
        <f>VLOOKUP(B289,Wipro!$D$1:$H$2,5,0)</f>
        <v>#N/A</v>
      </c>
      <c r="BH289" s="612" t="e">
        <f>VLOOKUP(B289,'Perch Technologies'!$D$2:$H$2,5,0)</f>
        <v>#N/A</v>
      </c>
      <c r="BI289" s="612" t="e">
        <f>VLOOKUP(B289,'Morning Star'!$D$1:$H$6,5,0)</f>
        <v>#N/A</v>
      </c>
      <c r="BJ289" s="612" t="e">
        <f>VLOOKUP(B289,Flexiloans!$D$1:$H$2,5,0)</f>
        <v>#N/A</v>
      </c>
      <c r="BK289" s="612" t="e">
        <f>VLOOKUP(B289,'Thirdware Solutions'!$D$1:$H$2,5,0)</f>
        <v>#N/A</v>
      </c>
      <c r="BL289" s="612" t="e">
        <f>VLOOKUP(B289,Tescom!$D$1:$H$8,5,0)</f>
        <v>#N/A</v>
      </c>
      <c r="BM289" s="612" t="e">
        <f>VLOOKUP(B289,'Cogno AI'!$D$1:$H$2,5,0)</f>
        <v>#N/A</v>
      </c>
      <c r="BN289" s="612" t="e">
        <f>VLOOKUP(B289,'ABM Knowledgeware'!$D$1:$H$2,5,0)</f>
        <v>#N/A</v>
      </c>
      <c r="BO289" s="612" t="e">
        <f>VLOOKUP(B289,'Concerto Software'!$D$1:$H$3,5,0)</f>
        <v>#N/A</v>
      </c>
      <c r="BP289" s="612" t="e">
        <f>VLOOKUP(B289,'My Captain'!$D$1:$H$4,5,0)</f>
        <v>#N/A</v>
      </c>
      <c r="BQ289" s="612" t="e">
        <f>VLOOKUP(B289,'Finoux Solutions'!$D$2:$H$4,5,0)</f>
        <v>#N/A</v>
      </c>
      <c r="BR289" s="612" t="e">
        <f>VLOOKUP(B289,'MITR Learning'!$D$1:$H$2,5,0)</f>
        <v>#N/A</v>
      </c>
      <c r="BS289" s="612" t="e">
        <f>VLOOKUP(B289,Nucsoft!$D$2:$H$6,5,0)</f>
        <v>#N/A</v>
      </c>
      <c r="BT289" s="612" t="e">
        <f>VLOOKUP(B289,'Paras Cadd'!$D$1:$H$2,5,0)</f>
        <v>#N/A</v>
      </c>
      <c r="BU289" s="612" t="e">
        <f>VLOOKUP(B289,'ICICI Securities'!$D$1:$H$2,5,0)</f>
        <v>#N/A</v>
      </c>
      <c r="BV289" s="612" t="e">
        <f>VLOOKUP(B289,'Citius Tech'!$D$2:$H$5,5,0)</f>
        <v>#N/A</v>
      </c>
      <c r="BW289" s="612" t="e">
        <f>VLOOKUP(B289,'Buzzy Brains'!$D$2:$H$2,5,0)</f>
        <v>#N/A</v>
      </c>
      <c r="BX289" s="612" t="e">
        <f>VLOOKUP(B289,'Decimal Point'!$D$2:$H$2,5,0)</f>
        <v>#N/A</v>
      </c>
      <c r="BY289" s="612" t="e">
        <f>VLOOKUP(B289,'Sankey Business Solutions'!$D$2:$H$3,5,0)</f>
        <v>#N/A</v>
      </c>
      <c r="BZ289" s="612" t="e">
        <f>VLOOKUP(B289,'Nangia &amp; Co LLP'!$D$2:$H$2,5,0)</f>
        <v>#N/A</v>
      </c>
      <c r="CA289" s="612" t="e">
        <f>VLOOKUP(B289,'FIS Solutions India Pvt Ltd'!$D$2:$H$2,5,0)</f>
        <v>#N/A</v>
      </c>
      <c r="CB289" s="612" t="e">
        <f>VLOOKUP(B289,'Delta Technology &amp; Management '!$D$2:$H$16,5,0)</f>
        <v>#N/A</v>
      </c>
      <c r="CC289" s="612" t="e">
        <f>VLOOKUP(B289,'Espoir Networks'!$D$3:$H$11,5,0)</f>
        <v>#N/A</v>
      </c>
      <c r="CD289" s="612" t="e">
        <f>VLOOKUP(B289,'Servosys Solution'!$D$3:$H$5,5,0)</f>
        <v>#N/A</v>
      </c>
      <c r="CE289" s="612" t="e">
        <f>VLOOKUP(B289,'Ribbon Communications'!$D$3:$H$4,5,0)</f>
        <v>#N/A</v>
      </c>
      <c r="CF289" s="612">
        <f t="shared" si="13"/>
        <v>0</v>
      </c>
      <c r="CG289" s="129" t="s">
        <v>6319</v>
      </c>
      <c r="CH289" s="129">
        <v>693827013459</v>
      </c>
      <c r="CI289" s="129" t="s">
        <v>134</v>
      </c>
      <c r="CJ289" s="129" t="s">
        <v>11747</v>
      </c>
      <c r="CK289" s="132">
        <v>43282</v>
      </c>
      <c r="CL289" s="129">
        <v>2021</v>
      </c>
      <c r="CM289" s="128" t="s">
        <v>2318</v>
      </c>
      <c r="CN289" s="129">
        <v>437</v>
      </c>
      <c r="CO289" s="133">
        <v>79.45</v>
      </c>
      <c r="CP289" s="129">
        <v>2013</v>
      </c>
      <c r="CQ289" s="129" t="s">
        <v>79</v>
      </c>
      <c r="CR289" s="128" t="s">
        <v>295</v>
      </c>
      <c r="CS289" s="129" t="s">
        <v>295</v>
      </c>
      <c r="CT289" s="133" t="s">
        <v>295</v>
      </c>
      <c r="CU289" s="129" t="s">
        <v>295</v>
      </c>
      <c r="CV289" s="129" t="s">
        <v>109</v>
      </c>
      <c r="CW289" s="131" t="s">
        <v>335</v>
      </c>
      <c r="CX289" s="131" t="s">
        <v>1205</v>
      </c>
      <c r="CY289" s="129">
        <v>1185</v>
      </c>
      <c r="CZ289" s="129">
        <v>69.709999999999994</v>
      </c>
      <c r="DA289" s="129">
        <v>2018</v>
      </c>
      <c r="DB289" s="129" t="s">
        <v>112</v>
      </c>
      <c r="DC289" s="129" t="s">
        <v>113</v>
      </c>
      <c r="DD289" s="129" t="s">
        <v>295</v>
      </c>
      <c r="DE289" s="129" t="s">
        <v>295</v>
      </c>
      <c r="DF289" s="129">
        <v>5</v>
      </c>
      <c r="DG289" s="131" t="s">
        <v>295</v>
      </c>
      <c r="DH289" s="131" t="s">
        <v>295</v>
      </c>
      <c r="DI289" s="134">
        <v>5.4</v>
      </c>
      <c r="DJ289" s="134">
        <v>4.2</v>
      </c>
      <c r="DK289" s="131">
        <v>0</v>
      </c>
      <c r="DL289" s="131"/>
      <c r="DM289" s="129">
        <v>9.6</v>
      </c>
      <c r="DN289" s="129">
        <v>3.2</v>
      </c>
      <c r="DO289" s="129"/>
      <c r="DP289" s="131" t="s">
        <v>114</v>
      </c>
      <c r="DQ289" s="129">
        <v>2</v>
      </c>
      <c r="DR289" s="129">
        <v>5</v>
      </c>
      <c r="DS289" s="129" t="s">
        <v>83</v>
      </c>
      <c r="DT289" s="129" t="s">
        <v>83</v>
      </c>
      <c r="DU289" s="129" t="s">
        <v>83</v>
      </c>
      <c r="DV289" s="129" t="s">
        <v>83</v>
      </c>
      <c r="DW289" s="131" t="s">
        <v>255</v>
      </c>
      <c r="DX289" s="131" t="s">
        <v>84</v>
      </c>
      <c r="DY289" s="131" t="s">
        <v>295</v>
      </c>
      <c r="DZ289" s="131" t="s">
        <v>6321</v>
      </c>
      <c r="EA289" s="131" t="s">
        <v>86</v>
      </c>
      <c r="EB289" s="131" t="s">
        <v>6322</v>
      </c>
      <c r="EC289" s="131" t="s">
        <v>88</v>
      </c>
      <c r="ED289" s="131" t="s">
        <v>89</v>
      </c>
      <c r="EE289" s="131" t="s">
        <v>295</v>
      </c>
      <c r="EF289" s="131" t="s">
        <v>6323</v>
      </c>
      <c r="EG289" s="131" t="s">
        <v>6324</v>
      </c>
      <c r="EH289" s="131" t="s">
        <v>968</v>
      </c>
      <c r="EI289" s="131" t="s">
        <v>6325</v>
      </c>
      <c r="EJ289" s="135" t="s">
        <v>6326</v>
      </c>
      <c r="EK289" s="135" t="s">
        <v>6327</v>
      </c>
      <c r="EL289" s="135" t="s">
        <v>6328</v>
      </c>
      <c r="EM289" s="135" t="s">
        <v>6329</v>
      </c>
      <c r="EN289" s="131" t="s">
        <v>295</v>
      </c>
    </row>
    <row r="290" spans="1:144" ht="18" thickTop="1" thickBot="1">
      <c r="A290" s="575">
        <f t="shared" si="14"/>
        <v>289</v>
      </c>
      <c r="B290" s="572" t="s">
        <v>7163</v>
      </c>
      <c r="C290" s="600" t="s">
        <v>11819</v>
      </c>
      <c r="D290" s="570" t="s">
        <v>13209</v>
      </c>
      <c r="E290" s="568" t="str">
        <f t="shared" si="12"/>
        <v>Not Placed</v>
      </c>
      <c r="F290" s="570" t="s">
        <v>12495</v>
      </c>
      <c r="G290" s="570" t="s">
        <v>14085</v>
      </c>
      <c r="H290" s="131" t="str">
        <f>VLOOKUP(B290,ETRX3!C:E,3,0)</f>
        <v>Direct Second Year Engineering with live KT</v>
      </c>
      <c r="I290" s="610" t="s">
        <v>7165</v>
      </c>
      <c r="J290" s="572">
        <v>22</v>
      </c>
      <c r="K290" s="611" t="s">
        <v>7166</v>
      </c>
      <c r="L290" s="611" t="s">
        <v>73</v>
      </c>
      <c r="M290" s="611" t="s">
        <v>7167</v>
      </c>
      <c r="N290" s="612" t="s">
        <v>7162</v>
      </c>
      <c r="O290" s="612">
        <v>8237343740</v>
      </c>
      <c r="P290" s="612">
        <v>8329739764</v>
      </c>
      <c r="Q290" s="612" t="e">
        <f>VLOOKUP(B290,'TCS CON'!$D$1:$H$98,5,0)</f>
        <v>#N/A</v>
      </c>
      <c r="R290" s="612" t="e">
        <f>VLOOKUP(B290,LTI!$C$1:$H$46,6,0)</f>
        <v>#N/A</v>
      </c>
      <c r="S290" s="612" t="e">
        <f>VLOOKUP(B290,JARO!$E$2:$I$11,5,0)</f>
        <v>#N/A</v>
      </c>
      <c r="T290" s="612" t="e">
        <f>VLOOKUP(B290,Capgemini!$D$3:$H$78,5,0)</f>
        <v>#N/A</v>
      </c>
      <c r="U290" s="612" t="e">
        <f>VLOOKUP(B290,Carwale!$D$1:$H$4,5,0)</f>
        <v>#N/A</v>
      </c>
      <c r="V290" s="612" t="e">
        <f>VLOOKUP(B290,'Interactive Brokers'!E:I,5,0)</f>
        <v>#N/A</v>
      </c>
      <c r="W290" s="612" t="e">
        <f>VLOOKUP(B290,'REL Jio'!E:I,5,0)</f>
        <v>#N/A</v>
      </c>
      <c r="X290" s="612" t="e">
        <f>VLOOKUP(B290,'Sciative Sol'!E:I,5,0)</f>
        <v>#N/A</v>
      </c>
      <c r="Y290" s="612" t="e">
        <f>VLOOKUP(B290,'Hexaware Tech'!E:I,5,0)</f>
        <v>#N/A</v>
      </c>
      <c r="Z290" s="612" t="e">
        <f>VLOOKUP(B290,Axis!D:H,5,0)</f>
        <v>#N/A</v>
      </c>
      <c r="AA290" s="612" t="e">
        <f>VLOOKUP(B290,Ugam!$D$3:$H$26,5,0)</f>
        <v>#N/A</v>
      </c>
      <c r="AB290" s="612" t="e">
        <f>VLOOKUP(B290,Zeus!F:J,5,0)</f>
        <v>#N/A</v>
      </c>
      <c r="AC290" s="612" t="e">
        <f>VLOOKUP(B290,Montran!F:J,5,0)</f>
        <v>#N/A</v>
      </c>
      <c r="AD290" s="612" t="e">
        <f>VLOOKUP(B290,Endurance!H73:L73,5,0)</f>
        <v>#N/A</v>
      </c>
      <c r="AE290" s="612" t="e">
        <f>VLOOKUP(B290,'Swabhav Techlabs'!$F$1:$J$2,5,0)</f>
        <v>#N/A</v>
      </c>
      <c r="AF290" s="612" t="e">
        <f>VLOOKUP(B290,'Quality Kiosk'!$F$1:$J$18,5,0)</f>
        <v>#N/A</v>
      </c>
      <c r="AG290" s="612" t="e">
        <f>VLOOKUP(B290,'Lemon VB'!$F$1:$J$2,5,0)</f>
        <v>#N/A</v>
      </c>
      <c r="AH290" s="612" t="e">
        <f>VLOOKUP(B290,Gocomet!$E$1:$I$3,5,0)</f>
        <v>#N/A</v>
      </c>
      <c r="AI290" s="612" t="e">
        <f>VLOOKUP(B290,'Ingram Micro'!$E$1:$I$8,5,0)</f>
        <v>#N/A</v>
      </c>
      <c r="AJ290" s="612" t="e">
        <f>VLOOKUP(B290,'DePronto Infotech'!$E$1:$I$2,5,0)</f>
        <v>#N/A</v>
      </c>
      <c r="AK290" s="612" t="e">
        <f>VLOOKUP(B290,'Reliance Retail'!$E$1:$I$4,5,0)</f>
        <v>#N/A</v>
      </c>
      <c r="AL290" s="612" t="e">
        <f>VLOOKUP(B290,'Bright Champs'!$D$1:$H$13,5,0)</f>
        <v>#N/A</v>
      </c>
      <c r="AM290" s="612" t="e">
        <f>VLOOKUP(B290,Neosoft!$E$1:$I$12,5,0)</f>
        <v>#N/A</v>
      </c>
      <c r="AN290" s="612" t="e">
        <f>VLOOKUP(B290,Infosys!$E$1:$I$3,5,0)</f>
        <v>#N/A</v>
      </c>
      <c r="AO290" s="612" t="e">
        <f>VLOOKUP(B290,Cerelabs!$E$1:$I$5,5,0)</f>
        <v>#N/A</v>
      </c>
      <c r="AP290" s="612" t="e">
        <f>VLOOKUP(B290,'Neebal Technologies'!$D$1:$H$2,5,0)</f>
        <v>#N/A</v>
      </c>
      <c r="AQ290" s="612" t="e">
        <f>VLOOKUP(B290,'Vertiv Energy'!$D$1:$H$2,5,0)</f>
        <v>#N/A</v>
      </c>
      <c r="AR290" s="612" t="e">
        <f>VLOOKUP(B290,'Acidaes Solutions (CRMNEXT)'!$D$1:$H$3,5,0)</f>
        <v>#N/A</v>
      </c>
      <c r="AS290" s="612" t="e">
        <f>VLOOKUP(B290,Growisto!$D$1:$H$2,5,0)</f>
        <v>#N/A</v>
      </c>
      <c r="AT290" s="612" t="e">
        <f>VLOOKUP(B290,'9.9 Mediaworx - Digit'!$D$1:$H$2,5,0)</f>
        <v>#N/A</v>
      </c>
      <c r="AU290" s="612" t="e">
        <f>VLOOKUP(B290,'Vistaar systems Pvt Ltd'!$D$2:$H$3,5,0)</f>
        <v>#N/A</v>
      </c>
      <c r="AV290" s="612" t="e">
        <f>VLOOKUP(B290,'Course 5i'!$D$2:$H$11,5,0)</f>
        <v>#N/A</v>
      </c>
      <c r="AW290" s="612" t="e">
        <f>VLOOKUP(B290,'Radiant Appliances &amp; Electronic'!$D$1:$H$13,5,0)</f>
        <v>#N/A</v>
      </c>
      <c r="AX290" s="612" t="e">
        <f>VLOOKUP(B290,'Atos Global'!$D$3:$H$27,5,0)</f>
        <v>#N/A</v>
      </c>
      <c r="AY290" s="612" t="e">
        <f>VLOOKUP(B290,'Saama Technologies'!$D$1:$H$2,5,0)</f>
        <v>#N/A</v>
      </c>
      <c r="AZ290" s="612" t="e">
        <f>VLOOKUP(B290,'Multiplier Solutions'!$D$1:$H$2,5,0)</f>
        <v>#N/A</v>
      </c>
      <c r="BA290" s="612" t="e">
        <f>VLOOKUP(B290,GEP!$D$2:$H$5,5,0)</f>
        <v>#N/A</v>
      </c>
      <c r="BB290" s="612" t="e">
        <f>VLOOKUP(B290,Accenture!$D$1:$H$6,5,0)</f>
        <v>#N/A</v>
      </c>
      <c r="BC290" s="612" t="e">
        <f>VLOOKUP(B290,'Endurance International Group'!$D$1:$H$2,5,0)</f>
        <v>#N/A</v>
      </c>
      <c r="BD290" s="612" t="e">
        <f>VLOOKUP(B290,Newgen!$D$1:$H$2,5,0)</f>
        <v>#N/A</v>
      </c>
      <c r="BE290" s="612" t="e">
        <f>VLOOKUP(B290,'3D Incredible'!D290:H290,5,0)</f>
        <v>#N/A</v>
      </c>
      <c r="BF290" s="612" t="e">
        <f>VLOOKUP(B290,'Raja Software Labs'!$D$2:$H$2,5,0)</f>
        <v>#N/A</v>
      </c>
      <c r="BG290" s="612" t="e">
        <f>VLOOKUP(B290,Wipro!$D$1:$H$2,5,0)</f>
        <v>#N/A</v>
      </c>
      <c r="BH290" s="612" t="e">
        <f>VLOOKUP(B290,'Perch Technologies'!$D$2:$H$2,5,0)</f>
        <v>#N/A</v>
      </c>
      <c r="BI290" s="612" t="e">
        <f>VLOOKUP(B290,'Morning Star'!$D$1:$H$6,5,0)</f>
        <v>#N/A</v>
      </c>
      <c r="BJ290" s="612" t="e">
        <f>VLOOKUP(B290,Flexiloans!$D$1:$H$2,5,0)</f>
        <v>#N/A</v>
      </c>
      <c r="BK290" s="612" t="e">
        <f>VLOOKUP(B290,'Thirdware Solutions'!$D$1:$H$2,5,0)</f>
        <v>#N/A</v>
      </c>
      <c r="BL290" s="612" t="e">
        <f>VLOOKUP(B290,Tescom!$D$1:$H$8,5,0)</f>
        <v>#N/A</v>
      </c>
      <c r="BM290" s="612" t="e">
        <f>VLOOKUP(B290,'Cogno AI'!$D$1:$H$2,5,0)</f>
        <v>#N/A</v>
      </c>
      <c r="BN290" s="612" t="e">
        <f>VLOOKUP(B290,'ABM Knowledgeware'!$D$1:$H$2,5,0)</f>
        <v>#N/A</v>
      </c>
      <c r="BO290" s="612" t="e">
        <f>VLOOKUP(B290,'Concerto Software'!$D$1:$H$3,5,0)</f>
        <v>#N/A</v>
      </c>
      <c r="BP290" s="612" t="e">
        <f>VLOOKUP(B290,'My Captain'!$D$1:$H$4,5,0)</f>
        <v>#N/A</v>
      </c>
      <c r="BQ290" s="612" t="e">
        <f>VLOOKUP(B290,'Finoux Solutions'!$D$2:$H$4,5,0)</f>
        <v>#N/A</v>
      </c>
      <c r="BR290" s="612" t="e">
        <f>VLOOKUP(B290,'MITR Learning'!$D$1:$H$2,5,0)</f>
        <v>#N/A</v>
      </c>
      <c r="BS290" s="612" t="e">
        <f>VLOOKUP(B290,Nucsoft!$D$2:$H$6,5,0)</f>
        <v>#N/A</v>
      </c>
      <c r="BT290" s="612" t="e">
        <f>VLOOKUP(B290,'Paras Cadd'!$D$1:$H$2,5,0)</f>
        <v>#N/A</v>
      </c>
      <c r="BU290" s="612" t="e">
        <f>VLOOKUP(B290,'ICICI Securities'!$D$1:$H$2,5,0)</f>
        <v>#N/A</v>
      </c>
      <c r="BV290" s="612" t="e">
        <f>VLOOKUP(B290,'Citius Tech'!$D$2:$H$5,5,0)</f>
        <v>#N/A</v>
      </c>
      <c r="BW290" s="612" t="e">
        <f>VLOOKUP(B290,'Buzzy Brains'!$D$2:$H$2,5,0)</f>
        <v>#N/A</v>
      </c>
      <c r="BX290" s="612" t="e">
        <f>VLOOKUP(B290,'Decimal Point'!$D$2:$H$2,5,0)</f>
        <v>#N/A</v>
      </c>
      <c r="BY290" s="612" t="e">
        <f>VLOOKUP(B290,'Sankey Business Solutions'!$D$2:$H$3,5,0)</f>
        <v>#N/A</v>
      </c>
      <c r="BZ290" s="612" t="e">
        <f>VLOOKUP(B290,'Nangia &amp; Co LLP'!$D$2:$H$2,5,0)</f>
        <v>#N/A</v>
      </c>
      <c r="CA290" s="612" t="e">
        <f>VLOOKUP(B290,'FIS Solutions India Pvt Ltd'!$D$2:$H$2,5,0)</f>
        <v>#N/A</v>
      </c>
      <c r="CB290" s="612" t="e">
        <f>VLOOKUP(B290,'Delta Technology &amp; Management '!$D$2:$H$16,5,0)</f>
        <v>#N/A</v>
      </c>
      <c r="CC290" s="612" t="e">
        <f>VLOOKUP(B290,'Espoir Networks'!$D$3:$H$11,5,0)</f>
        <v>#N/A</v>
      </c>
      <c r="CD290" s="612" t="e">
        <f>VLOOKUP(B290,'Servosys Solution'!$D$3:$H$5,5,0)</f>
        <v>#N/A</v>
      </c>
      <c r="CE290" s="612" t="e">
        <f>VLOOKUP(B290,'Ribbon Communications'!$D$3:$H$4,5,0)</f>
        <v>#N/A</v>
      </c>
      <c r="CF290" s="612">
        <f t="shared" si="13"/>
        <v>0</v>
      </c>
      <c r="CG290" s="129" t="s">
        <v>134</v>
      </c>
      <c r="CH290" s="129">
        <v>835579854056</v>
      </c>
      <c r="CI290" s="129" t="s">
        <v>7168</v>
      </c>
      <c r="CJ290" s="129" t="s">
        <v>11747</v>
      </c>
      <c r="CK290" s="132">
        <v>43282</v>
      </c>
      <c r="CL290" s="129">
        <v>2021</v>
      </c>
      <c r="CM290" s="128" t="s">
        <v>4685</v>
      </c>
      <c r="CN290" s="129">
        <v>335</v>
      </c>
      <c r="CO290" s="133">
        <v>67</v>
      </c>
      <c r="CP290" s="129">
        <v>2013</v>
      </c>
      <c r="CQ290" s="129" t="s">
        <v>79</v>
      </c>
      <c r="CR290" s="128" t="s">
        <v>11819</v>
      </c>
      <c r="CS290" s="129" t="s">
        <v>81</v>
      </c>
      <c r="CT290" s="133" t="s">
        <v>81</v>
      </c>
      <c r="CU290" s="129" t="s">
        <v>81</v>
      </c>
      <c r="CV290" s="129" t="s">
        <v>109</v>
      </c>
      <c r="CW290" s="131" t="s">
        <v>7169</v>
      </c>
      <c r="CX290" s="131" t="s">
        <v>336</v>
      </c>
      <c r="CY290" s="129">
        <v>510</v>
      </c>
      <c r="CZ290" s="129">
        <v>60</v>
      </c>
      <c r="DA290" s="129">
        <v>2018</v>
      </c>
      <c r="DB290" s="129" t="s">
        <v>112</v>
      </c>
      <c r="DC290" s="129" t="s">
        <v>113</v>
      </c>
      <c r="DD290" s="129">
        <v>1079</v>
      </c>
      <c r="DE290" s="129">
        <v>61.66</v>
      </c>
      <c r="DF290" s="129">
        <v>1</v>
      </c>
      <c r="DG290" s="131" t="s">
        <v>81</v>
      </c>
      <c r="DH290" s="131" t="s">
        <v>81</v>
      </c>
      <c r="DI290" s="134">
        <v>5.86</v>
      </c>
      <c r="DJ290" s="134">
        <v>6.52</v>
      </c>
      <c r="DK290" s="134">
        <v>5.88</v>
      </c>
      <c r="DL290" s="131"/>
      <c r="DM290" s="129">
        <v>18.260000000000002</v>
      </c>
      <c r="DN290" s="129">
        <v>13.91</v>
      </c>
      <c r="DO290" s="129"/>
      <c r="DP290" s="131" t="s">
        <v>114</v>
      </c>
      <c r="DQ290" s="129">
        <v>1</v>
      </c>
      <c r="DR290" s="129">
        <v>1</v>
      </c>
      <c r="DS290" s="129" t="s">
        <v>83</v>
      </c>
      <c r="DT290" s="129" t="s">
        <v>83</v>
      </c>
      <c r="DU290" s="129" t="s">
        <v>83</v>
      </c>
      <c r="DV290" s="129" t="s">
        <v>255</v>
      </c>
      <c r="DW290" s="131" t="s">
        <v>83</v>
      </c>
      <c r="DX290" s="131" t="s">
        <v>84</v>
      </c>
      <c r="DY290" s="131" t="s">
        <v>81</v>
      </c>
      <c r="DZ290" s="131" t="s">
        <v>7170</v>
      </c>
      <c r="EA290" s="131" t="s">
        <v>86</v>
      </c>
      <c r="EB290" s="131" t="s">
        <v>7171</v>
      </c>
      <c r="EC290" s="131" t="s">
        <v>826</v>
      </c>
      <c r="ED290" s="131" t="s">
        <v>89</v>
      </c>
      <c r="EE290" s="131" t="s">
        <v>7172</v>
      </c>
      <c r="EF290" s="131" t="s">
        <v>7173</v>
      </c>
      <c r="EG290" s="131" t="s">
        <v>871</v>
      </c>
      <c r="EH290" s="131" t="s">
        <v>7174</v>
      </c>
      <c r="EI290" s="131" t="s">
        <v>7175</v>
      </c>
      <c r="EJ290" s="135" t="s">
        <v>7176</v>
      </c>
      <c r="EK290" s="135" t="s">
        <v>7177</v>
      </c>
      <c r="EL290" s="135" t="s">
        <v>7178</v>
      </c>
      <c r="EM290" s="135" t="s">
        <v>7179</v>
      </c>
      <c r="EN290" s="131" t="s">
        <v>81</v>
      </c>
    </row>
    <row r="291" spans="1:144" ht="18" thickTop="1" thickBot="1">
      <c r="A291" s="575">
        <f t="shared" si="14"/>
        <v>290</v>
      </c>
      <c r="B291" s="572" t="s">
        <v>8279</v>
      </c>
      <c r="C291" s="600" t="s">
        <v>8280</v>
      </c>
      <c r="D291" s="570" t="s">
        <v>13209</v>
      </c>
      <c r="E291" s="568" t="str">
        <f t="shared" si="12"/>
        <v>Not Placed</v>
      </c>
      <c r="F291" s="570" t="s">
        <v>12495</v>
      </c>
      <c r="G291" s="570" t="s">
        <v>14085</v>
      </c>
      <c r="H291" s="131" t="str">
        <f>VLOOKUP(B291,ETRX3!C:E,3,0)</f>
        <v>Direct Second Year Engineering without live KT</v>
      </c>
      <c r="I291" s="610" t="s">
        <v>484</v>
      </c>
      <c r="J291" s="572">
        <v>21</v>
      </c>
      <c r="K291" s="611" t="s">
        <v>8281</v>
      </c>
      <c r="L291" s="611" t="s">
        <v>1825</v>
      </c>
      <c r="M291" s="611" t="s">
        <v>8282</v>
      </c>
      <c r="N291" s="612" t="s">
        <v>8278</v>
      </c>
      <c r="O291" s="612">
        <v>9004573370</v>
      </c>
      <c r="P291" s="612">
        <v>9967775791</v>
      </c>
      <c r="Q291" s="612" t="e">
        <f>VLOOKUP(B291,'TCS CON'!$D$1:$H$98,5,0)</f>
        <v>#N/A</v>
      </c>
      <c r="R291" s="612" t="e">
        <f>VLOOKUP(B291,LTI!$C$1:$H$46,6,0)</f>
        <v>#N/A</v>
      </c>
      <c r="S291" s="612" t="e">
        <f>VLOOKUP(B291,JARO!$E$2:$I$11,5,0)</f>
        <v>#N/A</v>
      </c>
      <c r="T291" s="612" t="e">
        <f>VLOOKUP(B291,Capgemini!$D$3:$H$78,5,0)</f>
        <v>#N/A</v>
      </c>
      <c r="U291" s="612" t="e">
        <f>VLOOKUP(B291,Carwale!$D$1:$H$4,5,0)</f>
        <v>#N/A</v>
      </c>
      <c r="V291" s="612" t="e">
        <f>VLOOKUP(B291,'Interactive Brokers'!E:I,5,0)</f>
        <v>#N/A</v>
      </c>
      <c r="W291" s="612" t="e">
        <f>VLOOKUP(B291,'REL Jio'!E:I,5,0)</f>
        <v>#N/A</v>
      </c>
      <c r="X291" s="612" t="e">
        <f>VLOOKUP(B291,'Sciative Sol'!E:I,5,0)</f>
        <v>#N/A</v>
      </c>
      <c r="Y291" s="612" t="e">
        <f>VLOOKUP(B291,'Hexaware Tech'!E:I,5,0)</f>
        <v>#N/A</v>
      </c>
      <c r="Z291" s="612" t="e">
        <f>VLOOKUP(B291,Axis!D:H,5,0)</f>
        <v>#N/A</v>
      </c>
      <c r="AA291" s="612" t="e">
        <f>VLOOKUP(B291,Ugam!$D$3:$H$26,5,0)</f>
        <v>#N/A</v>
      </c>
      <c r="AB291" s="612" t="e">
        <f>VLOOKUP(B291,Zeus!F:J,5,0)</f>
        <v>#N/A</v>
      </c>
      <c r="AC291" s="612" t="e">
        <f>VLOOKUP(B291,Montran!F:J,5,0)</f>
        <v>#N/A</v>
      </c>
      <c r="AD291" s="612" t="e">
        <f>VLOOKUP(B291,Endurance!H74:L74,5,0)</f>
        <v>#N/A</v>
      </c>
      <c r="AE291" s="612" t="e">
        <f>VLOOKUP(B291,'Swabhav Techlabs'!$F$1:$J$2,5,0)</f>
        <v>#N/A</v>
      </c>
      <c r="AF291" s="612" t="e">
        <f>VLOOKUP(B291,'Quality Kiosk'!$F$1:$J$18,5,0)</f>
        <v>#N/A</v>
      </c>
      <c r="AG291" s="612" t="e">
        <f>VLOOKUP(B291,'Lemon VB'!$F$1:$J$2,5,0)</f>
        <v>#N/A</v>
      </c>
      <c r="AH291" s="612" t="e">
        <f>VLOOKUP(B291,Gocomet!$E$1:$I$3,5,0)</f>
        <v>#N/A</v>
      </c>
      <c r="AI291" s="612" t="e">
        <f>VLOOKUP(B291,'Ingram Micro'!$E$1:$I$8,5,0)</f>
        <v>#N/A</v>
      </c>
      <c r="AJ291" s="612" t="e">
        <f>VLOOKUP(B291,'DePronto Infotech'!$E$1:$I$2,5,0)</f>
        <v>#N/A</v>
      </c>
      <c r="AK291" s="612" t="e">
        <f>VLOOKUP(B291,'Reliance Retail'!$E$1:$I$4,5,0)</f>
        <v>#N/A</v>
      </c>
      <c r="AL291" s="612" t="e">
        <f>VLOOKUP(B291,'Bright Champs'!$D$1:$H$13,5,0)</f>
        <v>#N/A</v>
      </c>
      <c r="AM291" s="612" t="e">
        <f>VLOOKUP(B291,Neosoft!$E$1:$I$12,5,0)</f>
        <v>#N/A</v>
      </c>
      <c r="AN291" s="612" t="e">
        <f>VLOOKUP(B291,Infosys!$E$1:$I$3,5,0)</f>
        <v>#N/A</v>
      </c>
      <c r="AO291" s="612" t="e">
        <f>VLOOKUP(B291,Cerelabs!$E$1:$I$5,5,0)</f>
        <v>#N/A</v>
      </c>
      <c r="AP291" s="612" t="e">
        <f>VLOOKUP(B291,'Neebal Technologies'!$D$1:$H$2,5,0)</f>
        <v>#N/A</v>
      </c>
      <c r="AQ291" s="612" t="e">
        <f>VLOOKUP(B291,'Vertiv Energy'!$D$1:$H$2,5,0)</f>
        <v>#N/A</v>
      </c>
      <c r="AR291" s="612" t="e">
        <f>VLOOKUP(B291,'Acidaes Solutions (CRMNEXT)'!$D$1:$H$3,5,0)</f>
        <v>#N/A</v>
      </c>
      <c r="AS291" s="612" t="e">
        <f>VLOOKUP(B291,Growisto!$D$1:$H$2,5,0)</f>
        <v>#N/A</v>
      </c>
      <c r="AT291" s="612" t="e">
        <f>VLOOKUP(B291,'9.9 Mediaworx - Digit'!$D$1:$H$2,5,0)</f>
        <v>#N/A</v>
      </c>
      <c r="AU291" s="612" t="e">
        <f>VLOOKUP(B291,'Vistaar systems Pvt Ltd'!$D$2:$H$3,5,0)</f>
        <v>#N/A</v>
      </c>
      <c r="AV291" s="612" t="e">
        <f>VLOOKUP(B291,'Course 5i'!$D$2:$H$11,5,0)</f>
        <v>#N/A</v>
      </c>
      <c r="AW291" s="612" t="e">
        <f>VLOOKUP(B291,'Radiant Appliances &amp; Electronic'!$D$1:$H$13,5,0)</f>
        <v>#N/A</v>
      </c>
      <c r="AX291" s="612" t="e">
        <f>VLOOKUP(B291,'Atos Global'!$D$3:$H$27,5,0)</f>
        <v>#N/A</v>
      </c>
      <c r="AY291" s="612" t="e">
        <f>VLOOKUP(B291,'Saama Technologies'!$D$1:$H$2,5,0)</f>
        <v>#N/A</v>
      </c>
      <c r="AZ291" s="612" t="e">
        <f>VLOOKUP(B291,'Multiplier Solutions'!$D$1:$H$2,5,0)</f>
        <v>#N/A</v>
      </c>
      <c r="BA291" s="612" t="e">
        <f>VLOOKUP(B291,GEP!$D$2:$H$5,5,0)</f>
        <v>#N/A</v>
      </c>
      <c r="BB291" s="612" t="e">
        <f>VLOOKUP(B291,Accenture!$D$1:$H$6,5,0)</f>
        <v>#N/A</v>
      </c>
      <c r="BC291" s="612" t="e">
        <f>VLOOKUP(B291,'Endurance International Group'!$D$1:$H$2,5,0)</f>
        <v>#N/A</v>
      </c>
      <c r="BD291" s="612" t="e">
        <f>VLOOKUP(B291,Newgen!$D$1:$H$2,5,0)</f>
        <v>#N/A</v>
      </c>
      <c r="BE291" s="612" t="e">
        <f>VLOOKUP(B291,'3D Incredible'!D291:H291,5,0)</f>
        <v>#N/A</v>
      </c>
      <c r="BF291" s="612" t="e">
        <f>VLOOKUP(B291,'Raja Software Labs'!$D$2:$H$2,5,0)</f>
        <v>#N/A</v>
      </c>
      <c r="BG291" s="612" t="e">
        <f>VLOOKUP(B291,Wipro!$D$1:$H$2,5,0)</f>
        <v>#N/A</v>
      </c>
      <c r="BH291" s="612" t="e">
        <f>VLOOKUP(B291,'Perch Technologies'!$D$2:$H$2,5,0)</f>
        <v>#N/A</v>
      </c>
      <c r="BI291" s="612" t="e">
        <f>VLOOKUP(B291,'Morning Star'!$D$1:$H$6,5,0)</f>
        <v>#N/A</v>
      </c>
      <c r="BJ291" s="612" t="e">
        <f>VLOOKUP(B291,Flexiloans!$D$1:$H$2,5,0)</f>
        <v>#N/A</v>
      </c>
      <c r="BK291" s="612" t="e">
        <f>VLOOKUP(B291,'Thirdware Solutions'!$D$1:$H$2,5,0)</f>
        <v>#N/A</v>
      </c>
      <c r="BL291" s="612" t="e">
        <f>VLOOKUP(B291,Tescom!$D$1:$H$8,5,0)</f>
        <v>#N/A</v>
      </c>
      <c r="BM291" s="612" t="e">
        <f>VLOOKUP(B291,'Cogno AI'!$D$1:$H$2,5,0)</f>
        <v>#N/A</v>
      </c>
      <c r="BN291" s="612" t="e">
        <f>VLOOKUP(B291,'ABM Knowledgeware'!$D$1:$H$2,5,0)</f>
        <v>#N/A</v>
      </c>
      <c r="BO291" s="612" t="e">
        <f>VLOOKUP(B291,'Concerto Software'!$D$1:$H$3,5,0)</f>
        <v>#N/A</v>
      </c>
      <c r="BP291" s="612" t="e">
        <f>VLOOKUP(B291,'My Captain'!$D$1:$H$4,5,0)</f>
        <v>#N/A</v>
      </c>
      <c r="BQ291" s="612" t="e">
        <f>VLOOKUP(B291,'Finoux Solutions'!$D$2:$H$4,5,0)</f>
        <v>#N/A</v>
      </c>
      <c r="BR291" s="612" t="e">
        <f>VLOOKUP(B291,'MITR Learning'!$D$1:$H$2,5,0)</f>
        <v>#N/A</v>
      </c>
      <c r="BS291" s="612" t="e">
        <f>VLOOKUP(B291,Nucsoft!$D$2:$H$6,5,0)</f>
        <v>#N/A</v>
      </c>
      <c r="BT291" s="612" t="e">
        <f>VLOOKUP(B291,'Paras Cadd'!$D$1:$H$2,5,0)</f>
        <v>#N/A</v>
      </c>
      <c r="BU291" s="612" t="e">
        <f>VLOOKUP(B291,'ICICI Securities'!$D$1:$H$2,5,0)</f>
        <v>#N/A</v>
      </c>
      <c r="BV291" s="612" t="e">
        <f>VLOOKUP(B291,'Citius Tech'!$D$2:$H$5,5,0)</f>
        <v>#N/A</v>
      </c>
      <c r="BW291" s="612" t="e">
        <f>VLOOKUP(B291,'Buzzy Brains'!$D$2:$H$2,5,0)</f>
        <v>#N/A</v>
      </c>
      <c r="BX291" s="612" t="e">
        <f>VLOOKUP(B291,'Decimal Point'!$D$2:$H$2,5,0)</f>
        <v>#N/A</v>
      </c>
      <c r="BY291" s="612" t="e">
        <f>VLOOKUP(B291,'Sankey Business Solutions'!$D$2:$H$3,5,0)</f>
        <v>#N/A</v>
      </c>
      <c r="BZ291" s="612" t="e">
        <f>VLOOKUP(B291,'Nangia &amp; Co LLP'!$D$2:$H$2,5,0)</f>
        <v>#N/A</v>
      </c>
      <c r="CA291" s="612" t="e">
        <f>VLOOKUP(B291,'FIS Solutions India Pvt Ltd'!$D$2:$H$2,5,0)</f>
        <v>#N/A</v>
      </c>
      <c r="CB291" s="612" t="e">
        <f>VLOOKUP(B291,'Delta Technology &amp; Management '!$D$2:$H$16,5,0)</f>
        <v>#N/A</v>
      </c>
      <c r="CC291" s="612" t="e">
        <f>VLOOKUP(B291,'Espoir Networks'!$D$3:$H$11,5,0)</f>
        <v>#N/A</v>
      </c>
      <c r="CD291" s="612" t="e">
        <f>VLOOKUP(B291,'Servosys Solution'!$D$3:$H$5,5,0)</f>
        <v>#N/A</v>
      </c>
      <c r="CE291" s="612" t="e">
        <f>VLOOKUP(B291,'Ribbon Communications'!$D$3:$H$4,5,0)</f>
        <v>#N/A</v>
      </c>
      <c r="CF291" s="612">
        <f t="shared" si="13"/>
        <v>0</v>
      </c>
      <c r="CG291" s="129" t="s">
        <v>8283</v>
      </c>
      <c r="CH291" s="129">
        <v>811389830025</v>
      </c>
      <c r="CI291" s="129" t="s">
        <v>8284</v>
      </c>
      <c r="CJ291" s="129" t="s">
        <v>11746</v>
      </c>
      <c r="CK291" s="132">
        <v>43282</v>
      </c>
      <c r="CL291" s="129">
        <v>2021</v>
      </c>
      <c r="CM291" s="128" t="s">
        <v>8285</v>
      </c>
      <c r="CN291" s="129">
        <v>322</v>
      </c>
      <c r="CO291" s="133">
        <v>64.400000000000006</v>
      </c>
      <c r="CP291" s="129">
        <v>2014</v>
      </c>
      <c r="CQ291" s="129" t="s">
        <v>79</v>
      </c>
      <c r="CR291" s="128" t="s">
        <v>295</v>
      </c>
      <c r="CS291" s="129" t="s">
        <v>81</v>
      </c>
      <c r="CT291" s="133" t="s">
        <v>81</v>
      </c>
      <c r="CU291" s="129" t="s">
        <v>81</v>
      </c>
      <c r="CV291" s="129" t="s">
        <v>109</v>
      </c>
      <c r="CW291" s="131" t="s">
        <v>8286</v>
      </c>
      <c r="CX291" s="131" t="s">
        <v>336</v>
      </c>
      <c r="CY291" s="129">
        <v>1143</v>
      </c>
      <c r="CZ291" s="129">
        <v>67.239999999999995</v>
      </c>
      <c r="DA291" s="129">
        <v>2018</v>
      </c>
      <c r="DB291" s="129" t="s">
        <v>112</v>
      </c>
      <c r="DC291" s="129" t="s">
        <v>113</v>
      </c>
      <c r="DD291" s="129" t="s">
        <v>81</v>
      </c>
      <c r="DE291" s="129">
        <v>62.5</v>
      </c>
      <c r="DF291" s="129">
        <v>6</v>
      </c>
      <c r="DG291" s="131" t="s">
        <v>81</v>
      </c>
      <c r="DH291" s="131" t="s">
        <v>81</v>
      </c>
      <c r="DI291" s="134">
        <v>6.1923069999999996</v>
      </c>
      <c r="DJ291" s="134">
        <v>6.5172410000000003</v>
      </c>
      <c r="DK291" s="134">
        <v>7.4814819999999997</v>
      </c>
      <c r="DL291" s="131"/>
      <c r="DM291" s="129">
        <v>20.191030000000001</v>
      </c>
      <c r="DN291" s="129">
        <v>6.73</v>
      </c>
      <c r="DO291" s="129"/>
      <c r="DP291" s="131" t="s">
        <v>114</v>
      </c>
      <c r="DQ291" s="129">
        <v>0</v>
      </c>
      <c r="DR291" s="129">
        <v>1</v>
      </c>
      <c r="DS291" s="129" t="s">
        <v>83</v>
      </c>
      <c r="DT291" s="129" t="s">
        <v>83</v>
      </c>
      <c r="DU291" s="129" t="s">
        <v>83</v>
      </c>
      <c r="DV291" s="129" t="s">
        <v>230</v>
      </c>
      <c r="DW291" s="131" t="s">
        <v>83</v>
      </c>
      <c r="DX291" s="131" t="s">
        <v>84</v>
      </c>
      <c r="DY291" s="131" t="s">
        <v>81</v>
      </c>
      <c r="DZ291" s="131" t="s">
        <v>8287</v>
      </c>
      <c r="EA291" s="131" t="s">
        <v>86</v>
      </c>
      <c r="EB291" s="131" t="s">
        <v>8288</v>
      </c>
      <c r="EC291" s="131" t="s">
        <v>317</v>
      </c>
      <c r="ED291" s="131" t="s">
        <v>89</v>
      </c>
      <c r="EE291" s="131" t="s">
        <v>8289</v>
      </c>
      <c r="EF291" s="131" t="s">
        <v>8290</v>
      </c>
      <c r="EG291" s="131" t="s">
        <v>8291</v>
      </c>
      <c r="EH291" s="131" t="s">
        <v>81</v>
      </c>
      <c r="EI291" s="131" t="s">
        <v>8292</v>
      </c>
      <c r="EJ291" s="135" t="s">
        <v>8293</v>
      </c>
      <c r="EK291" s="135" t="s">
        <v>8294</v>
      </c>
      <c r="EL291" s="135" t="s">
        <v>8295</v>
      </c>
      <c r="EM291" s="135" t="s">
        <v>8296</v>
      </c>
      <c r="EN291" s="131" t="s">
        <v>81</v>
      </c>
    </row>
    <row r="292" spans="1:144" ht="18" thickTop="1" thickBot="1">
      <c r="A292" s="575">
        <f t="shared" si="14"/>
        <v>291</v>
      </c>
      <c r="B292" s="572" t="s">
        <v>8548</v>
      </c>
      <c r="C292" s="600" t="s">
        <v>8549</v>
      </c>
      <c r="D292" s="570" t="s">
        <v>13209</v>
      </c>
      <c r="E292" s="568" t="str">
        <f t="shared" si="12"/>
        <v>Not Placed</v>
      </c>
      <c r="F292" s="570" t="s">
        <v>12495</v>
      </c>
      <c r="G292" s="570" t="s">
        <v>14085</v>
      </c>
      <c r="H292" s="131" t="str">
        <f>VLOOKUP(B292,ETRX3!C:E,3,0)</f>
        <v>Direct Second Year Engineering with live KT</v>
      </c>
      <c r="I292" s="610" t="s">
        <v>8550</v>
      </c>
      <c r="J292" s="572">
        <v>21</v>
      </c>
      <c r="K292" s="611" t="s">
        <v>8551</v>
      </c>
      <c r="L292" s="611" t="s">
        <v>73</v>
      </c>
      <c r="M292" s="611" t="s">
        <v>8552</v>
      </c>
      <c r="N292" s="612" t="s">
        <v>8553</v>
      </c>
      <c r="O292" s="612">
        <v>9022259624</v>
      </c>
      <c r="P292" s="612">
        <v>7977405094</v>
      </c>
      <c r="Q292" s="612" t="e">
        <f>VLOOKUP(B292,'TCS CON'!$D$1:$H$98,5,0)</f>
        <v>#N/A</v>
      </c>
      <c r="R292" s="612" t="e">
        <f>VLOOKUP(B292,LTI!$C$1:$H$46,6,0)</f>
        <v>#N/A</v>
      </c>
      <c r="S292" s="612" t="e">
        <f>VLOOKUP(B292,JARO!$E$2:$I$11,5,0)</f>
        <v>#N/A</v>
      </c>
      <c r="T292" s="612" t="e">
        <f>VLOOKUP(B292,Capgemini!$D$3:$H$78,5,0)</f>
        <v>#N/A</v>
      </c>
      <c r="U292" s="612" t="e">
        <f>VLOOKUP(B292,Carwale!$D$1:$H$4,5,0)</f>
        <v>#N/A</v>
      </c>
      <c r="V292" s="612" t="e">
        <f>VLOOKUP(B292,'Interactive Brokers'!E:I,5,0)</f>
        <v>#N/A</v>
      </c>
      <c r="W292" s="612" t="e">
        <f>VLOOKUP(B292,'REL Jio'!E:I,5,0)</f>
        <v>#N/A</v>
      </c>
      <c r="X292" s="612" t="e">
        <f>VLOOKUP(B292,'Sciative Sol'!E:I,5,0)</f>
        <v>#N/A</v>
      </c>
      <c r="Y292" s="612" t="e">
        <f>VLOOKUP(B292,'Hexaware Tech'!E:I,5,0)</f>
        <v>#N/A</v>
      </c>
      <c r="Z292" s="612" t="e">
        <f>VLOOKUP(B292,Axis!D:H,5,0)</f>
        <v>#N/A</v>
      </c>
      <c r="AA292" s="612" t="e">
        <f>VLOOKUP(B292,Ugam!$D$3:$H$26,5,0)</f>
        <v>#N/A</v>
      </c>
      <c r="AB292" s="612" t="e">
        <f>VLOOKUP(B292,Zeus!F:J,5,0)</f>
        <v>#N/A</v>
      </c>
      <c r="AC292" s="612" t="e">
        <f>VLOOKUP(B292,Montran!F:J,5,0)</f>
        <v>#N/A</v>
      </c>
      <c r="AD292" s="612" t="e">
        <f>VLOOKUP(B292,Endurance!H75:L75,5,0)</f>
        <v>#N/A</v>
      </c>
      <c r="AE292" s="612" t="e">
        <f>VLOOKUP(B292,'Swabhav Techlabs'!$F$1:$J$2,5,0)</f>
        <v>#N/A</v>
      </c>
      <c r="AF292" s="612" t="e">
        <f>VLOOKUP(B292,'Quality Kiosk'!$F$1:$J$18,5,0)</f>
        <v>#N/A</v>
      </c>
      <c r="AG292" s="612" t="e">
        <f>VLOOKUP(B292,'Lemon VB'!$F$1:$J$2,5,0)</f>
        <v>#N/A</v>
      </c>
      <c r="AH292" s="612" t="e">
        <f>VLOOKUP(B292,Gocomet!$E$1:$I$3,5,0)</f>
        <v>#N/A</v>
      </c>
      <c r="AI292" s="612" t="e">
        <f>VLOOKUP(B292,'Ingram Micro'!$E$1:$I$8,5,0)</f>
        <v>#N/A</v>
      </c>
      <c r="AJ292" s="612" t="e">
        <f>VLOOKUP(B292,'DePronto Infotech'!$E$1:$I$2,5,0)</f>
        <v>#N/A</v>
      </c>
      <c r="AK292" s="612" t="e">
        <f>VLOOKUP(B292,'Reliance Retail'!$E$1:$I$4,5,0)</f>
        <v>#N/A</v>
      </c>
      <c r="AL292" s="612" t="e">
        <f>VLOOKUP(B292,'Bright Champs'!$D$1:$H$13,5,0)</f>
        <v>#N/A</v>
      </c>
      <c r="AM292" s="612" t="e">
        <f>VLOOKUP(B292,Neosoft!$E$1:$I$12,5,0)</f>
        <v>#N/A</v>
      </c>
      <c r="AN292" s="612" t="e">
        <f>VLOOKUP(B292,Infosys!$E$1:$I$3,5,0)</f>
        <v>#N/A</v>
      </c>
      <c r="AO292" s="612" t="e">
        <f>VLOOKUP(B292,Cerelabs!$E$1:$I$5,5,0)</f>
        <v>#N/A</v>
      </c>
      <c r="AP292" s="612" t="e">
        <f>VLOOKUP(B292,'Neebal Technologies'!$D$1:$H$2,5,0)</f>
        <v>#N/A</v>
      </c>
      <c r="AQ292" s="612" t="e">
        <f>VLOOKUP(B292,'Vertiv Energy'!$D$1:$H$2,5,0)</f>
        <v>#N/A</v>
      </c>
      <c r="AR292" s="612" t="e">
        <f>VLOOKUP(B292,'Acidaes Solutions (CRMNEXT)'!$D$1:$H$3,5,0)</f>
        <v>#N/A</v>
      </c>
      <c r="AS292" s="612" t="e">
        <f>VLOOKUP(B292,Growisto!$D$1:$H$2,5,0)</f>
        <v>#N/A</v>
      </c>
      <c r="AT292" s="612" t="e">
        <f>VLOOKUP(B292,'9.9 Mediaworx - Digit'!$D$1:$H$2,5,0)</f>
        <v>#N/A</v>
      </c>
      <c r="AU292" s="612" t="e">
        <f>VLOOKUP(B292,'Vistaar systems Pvt Ltd'!$D$2:$H$3,5,0)</f>
        <v>#N/A</v>
      </c>
      <c r="AV292" s="612" t="e">
        <f>VLOOKUP(B292,'Course 5i'!$D$2:$H$11,5,0)</f>
        <v>#N/A</v>
      </c>
      <c r="AW292" s="612" t="e">
        <f>VLOOKUP(B292,'Radiant Appliances &amp; Electronic'!$D$1:$H$13,5,0)</f>
        <v>#N/A</v>
      </c>
      <c r="AX292" s="612" t="e">
        <f>VLOOKUP(B292,'Atos Global'!$D$3:$H$27,5,0)</f>
        <v>#N/A</v>
      </c>
      <c r="AY292" s="612" t="e">
        <f>VLOOKUP(B292,'Saama Technologies'!$D$1:$H$2,5,0)</f>
        <v>#N/A</v>
      </c>
      <c r="AZ292" s="612" t="e">
        <f>VLOOKUP(B292,'Multiplier Solutions'!$D$1:$H$2,5,0)</f>
        <v>#N/A</v>
      </c>
      <c r="BA292" s="612" t="e">
        <f>VLOOKUP(B292,GEP!$D$2:$H$5,5,0)</f>
        <v>#N/A</v>
      </c>
      <c r="BB292" s="612" t="e">
        <f>VLOOKUP(B292,Accenture!$D$1:$H$6,5,0)</f>
        <v>#N/A</v>
      </c>
      <c r="BC292" s="612" t="e">
        <f>VLOOKUP(B292,'Endurance International Group'!$D$1:$H$2,5,0)</f>
        <v>#N/A</v>
      </c>
      <c r="BD292" s="612" t="e">
        <f>VLOOKUP(B292,Newgen!$D$1:$H$2,5,0)</f>
        <v>#N/A</v>
      </c>
      <c r="BE292" s="612" t="e">
        <f>VLOOKUP(B292,'3D Incredible'!D292:H292,5,0)</f>
        <v>#N/A</v>
      </c>
      <c r="BF292" s="612" t="e">
        <f>VLOOKUP(B292,'Raja Software Labs'!$D$2:$H$2,5,0)</f>
        <v>#N/A</v>
      </c>
      <c r="BG292" s="612" t="e">
        <f>VLOOKUP(B292,Wipro!$D$1:$H$2,5,0)</f>
        <v>#N/A</v>
      </c>
      <c r="BH292" s="612" t="e">
        <f>VLOOKUP(B292,'Perch Technologies'!$D$2:$H$2,5,0)</f>
        <v>#N/A</v>
      </c>
      <c r="BI292" s="612" t="e">
        <f>VLOOKUP(B292,'Morning Star'!$D$1:$H$6,5,0)</f>
        <v>#N/A</v>
      </c>
      <c r="BJ292" s="612" t="e">
        <f>VLOOKUP(B292,Flexiloans!$D$1:$H$2,5,0)</f>
        <v>#N/A</v>
      </c>
      <c r="BK292" s="612" t="e">
        <f>VLOOKUP(B292,'Thirdware Solutions'!$D$1:$H$2,5,0)</f>
        <v>#N/A</v>
      </c>
      <c r="BL292" s="612" t="e">
        <f>VLOOKUP(B292,Tescom!$D$1:$H$8,5,0)</f>
        <v>#N/A</v>
      </c>
      <c r="BM292" s="612" t="e">
        <f>VLOOKUP(B292,'Cogno AI'!$D$1:$H$2,5,0)</f>
        <v>#N/A</v>
      </c>
      <c r="BN292" s="612" t="e">
        <f>VLOOKUP(B292,'ABM Knowledgeware'!$D$1:$H$2,5,0)</f>
        <v>#N/A</v>
      </c>
      <c r="BO292" s="612" t="e">
        <f>VLOOKUP(B292,'Concerto Software'!$D$1:$H$3,5,0)</f>
        <v>#N/A</v>
      </c>
      <c r="BP292" s="612" t="e">
        <f>VLOOKUP(B292,'My Captain'!$D$1:$H$4,5,0)</f>
        <v>#N/A</v>
      </c>
      <c r="BQ292" s="612" t="e">
        <f>VLOOKUP(B292,'Finoux Solutions'!$D$2:$H$4,5,0)</f>
        <v>#N/A</v>
      </c>
      <c r="BR292" s="612" t="e">
        <f>VLOOKUP(B292,'MITR Learning'!$D$1:$H$2,5,0)</f>
        <v>#N/A</v>
      </c>
      <c r="BS292" s="612" t="e">
        <f>VLOOKUP(B292,Nucsoft!$D$2:$H$6,5,0)</f>
        <v>#N/A</v>
      </c>
      <c r="BT292" s="612" t="e">
        <f>VLOOKUP(B292,'Paras Cadd'!$D$1:$H$2,5,0)</f>
        <v>#N/A</v>
      </c>
      <c r="BU292" s="612" t="e">
        <f>VLOOKUP(B292,'ICICI Securities'!$D$1:$H$2,5,0)</f>
        <v>#N/A</v>
      </c>
      <c r="BV292" s="612" t="e">
        <f>VLOOKUP(B292,'Citius Tech'!$D$2:$H$5,5,0)</f>
        <v>#N/A</v>
      </c>
      <c r="BW292" s="612" t="e">
        <f>VLOOKUP(B292,'Buzzy Brains'!$D$2:$H$2,5,0)</f>
        <v>#N/A</v>
      </c>
      <c r="BX292" s="612" t="e">
        <f>VLOOKUP(B292,'Decimal Point'!$D$2:$H$2,5,0)</f>
        <v>#N/A</v>
      </c>
      <c r="BY292" s="612" t="e">
        <f>VLOOKUP(B292,'Sankey Business Solutions'!$D$2:$H$3,5,0)</f>
        <v>#N/A</v>
      </c>
      <c r="BZ292" s="612" t="e">
        <f>VLOOKUP(B292,'Nangia &amp; Co LLP'!$D$2:$H$2,5,0)</f>
        <v>#N/A</v>
      </c>
      <c r="CA292" s="612" t="e">
        <f>VLOOKUP(B292,'FIS Solutions India Pvt Ltd'!$D$2:$H$2,5,0)</f>
        <v>#N/A</v>
      </c>
      <c r="CB292" s="612" t="e">
        <f>VLOOKUP(B292,'Delta Technology &amp; Management '!$D$2:$H$16,5,0)</f>
        <v>#N/A</v>
      </c>
      <c r="CC292" s="612" t="e">
        <f>VLOOKUP(B292,'Espoir Networks'!$D$3:$H$11,5,0)</f>
        <v>#N/A</v>
      </c>
      <c r="CD292" s="612" t="e">
        <f>VLOOKUP(B292,'Servosys Solution'!$D$3:$H$5,5,0)</f>
        <v>#N/A</v>
      </c>
      <c r="CE292" s="612" t="e">
        <f>VLOOKUP(B292,'Ribbon Communications'!$D$3:$H$4,5,0)</f>
        <v>#N/A</v>
      </c>
      <c r="CF292" s="612">
        <f t="shared" si="13"/>
        <v>0</v>
      </c>
      <c r="CG292" s="129" t="s">
        <v>8554</v>
      </c>
      <c r="CH292" s="129">
        <v>732695212882</v>
      </c>
      <c r="CI292" s="129" t="s">
        <v>81</v>
      </c>
      <c r="CJ292" s="129" t="s">
        <v>11747</v>
      </c>
      <c r="CK292" s="132">
        <v>43282</v>
      </c>
      <c r="CL292" s="129">
        <v>2021</v>
      </c>
      <c r="CM292" s="128" t="s">
        <v>12001</v>
      </c>
      <c r="CN292" s="129">
        <v>352</v>
      </c>
      <c r="CO292" s="133">
        <v>70.400000000000006</v>
      </c>
      <c r="CP292" s="129">
        <v>2014</v>
      </c>
      <c r="CQ292" s="129" t="s">
        <v>79</v>
      </c>
      <c r="CR292" s="128" t="s">
        <v>12191</v>
      </c>
      <c r="CS292" s="129">
        <v>516</v>
      </c>
      <c r="CT292" s="133">
        <v>79.38</v>
      </c>
      <c r="CU292" s="129">
        <v>2016</v>
      </c>
      <c r="CV292" s="129" t="s">
        <v>79</v>
      </c>
      <c r="CW292" s="131" t="s">
        <v>1002</v>
      </c>
      <c r="CX292" s="131" t="s">
        <v>229</v>
      </c>
      <c r="CY292" s="129">
        <v>868</v>
      </c>
      <c r="CZ292" s="129">
        <v>69.44</v>
      </c>
      <c r="DA292" s="129">
        <v>2018</v>
      </c>
      <c r="DB292" s="129" t="s">
        <v>944</v>
      </c>
      <c r="DC292" s="129" t="s">
        <v>113</v>
      </c>
      <c r="DD292" s="129" t="s">
        <v>81</v>
      </c>
      <c r="DE292" s="129" t="s">
        <v>81</v>
      </c>
      <c r="DF292" s="129">
        <v>0</v>
      </c>
      <c r="DG292" s="131" t="s">
        <v>81</v>
      </c>
      <c r="DH292" s="131" t="s">
        <v>81</v>
      </c>
      <c r="DI292" s="134">
        <v>7.62</v>
      </c>
      <c r="DJ292" s="134">
        <v>7.75</v>
      </c>
      <c r="DK292" s="134">
        <v>8.5</v>
      </c>
      <c r="DL292" s="134">
        <v>9.36</v>
      </c>
      <c r="DM292" s="129">
        <v>32.93</v>
      </c>
      <c r="DN292" s="129">
        <v>8.23</v>
      </c>
      <c r="DO292" s="129"/>
      <c r="DP292" s="131" t="s">
        <v>338</v>
      </c>
      <c r="DQ292" s="129">
        <v>1</v>
      </c>
      <c r="DR292" s="129">
        <v>1</v>
      </c>
      <c r="DS292" s="129" t="s">
        <v>83</v>
      </c>
      <c r="DT292" s="129" t="s">
        <v>255</v>
      </c>
      <c r="DU292" s="129" t="s">
        <v>255</v>
      </c>
      <c r="DV292" s="129" t="s">
        <v>83</v>
      </c>
      <c r="DW292" s="131" t="s">
        <v>83</v>
      </c>
      <c r="DX292" s="131" t="s">
        <v>84</v>
      </c>
      <c r="DY292" s="131" t="s">
        <v>81</v>
      </c>
      <c r="DZ292" s="131" t="s">
        <v>8557</v>
      </c>
      <c r="EA292" s="131" t="s">
        <v>187</v>
      </c>
      <c r="EB292" s="131" t="s">
        <v>8558</v>
      </c>
      <c r="EC292" s="131" t="s">
        <v>88</v>
      </c>
      <c r="ED292" s="131" t="s">
        <v>89</v>
      </c>
      <c r="EE292" s="131" t="s">
        <v>81</v>
      </c>
      <c r="EF292" s="131" t="s">
        <v>8559</v>
      </c>
      <c r="EG292" s="131" t="s">
        <v>8560</v>
      </c>
      <c r="EH292" s="131" t="s">
        <v>8561</v>
      </c>
      <c r="EI292" s="131" t="s">
        <v>8562</v>
      </c>
      <c r="EJ292" s="135" t="s">
        <v>8563</v>
      </c>
      <c r="EK292" s="135" t="s">
        <v>8564</v>
      </c>
      <c r="EL292" s="135" t="s">
        <v>8565</v>
      </c>
      <c r="EM292" s="135" t="s">
        <v>8566</v>
      </c>
      <c r="EN292" s="131" t="s">
        <v>81</v>
      </c>
    </row>
    <row r="293" spans="1:144" ht="18" thickTop="1" thickBot="1">
      <c r="A293" s="575">
        <f t="shared" si="14"/>
        <v>292</v>
      </c>
      <c r="B293" s="572" t="s">
        <v>9211</v>
      </c>
      <c r="C293" s="600" t="s">
        <v>9212</v>
      </c>
      <c r="D293" s="570" t="s">
        <v>13209</v>
      </c>
      <c r="E293" s="568" t="str">
        <f t="shared" si="12"/>
        <v>Not Placed</v>
      </c>
      <c r="F293" s="570" t="s">
        <v>12495</v>
      </c>
      <c r="G293" s="570" t="s">
        <v>14085</v>
      </c>
      <c r="H293" s="131" t="str">
        <f>VLOOKUP(B293,ETRX3!C:E,3,0)</f>
        <v>Direct Second Year Engineering with live KT</v>
      </c>
      <c r="I293" s="610">
        <v>35835</v>
      </c>
      <c r="J293" s="572">
        <v>21</v>
      </c>
      <c r="K293" s="611" t="s">
        <v>9213</v>
      </c>
      <c r="L293" s="611" t="s">
        <v>73</v>
      </c>
      <c r="M293" s="611" t="s">
        <v>9214</v>
      </c>
      <c r="N293" s="612" t="s">
        <v>9210</v>
      </c>
      <c r="O293" s="612">
        <v>9987923713</v>
      </c>
      <c r="P293" s="612">
        <v>9967452861</v>
      </c>
      <c r="Q293" s="612" t="e">
        <f>VLOOKUP(B293,'TCS CON'!$D$1:$H$98,5,0)</f>
        <v>#N/A</v>
      </c>
      <c r="R293" s="612" t="e">
        <f>VLOOKUP(B293,LTI!$C$1:$H$46,6,0)</f>
        <v>#N/A</v>
      </c>
      <c r="S293" s="612" t="e">
        <f>VLOOKUP(B293,JARO!$E$2:$I$11,5,0)</f>
        <v>#N/A</v>
      </c>
      <c r="T293" s="612" t="e">
        <f>VLOOKUP(B293,Capgemini!$D$3:$H$78,5,0)</f>
        <v>#N/A</v>
      </c>
      <c r="U293" s="612" t="e">
        <f>VLOOKUP(B293,Carwale!$D$1:$H$4,5,0)</f>
        <v>#N/A</v>
      </c>
      <c r="V293" s="612" t="e">
        <f>VLOOKUP(B293,'Interactive Brokers'!E:I,5,0)</f>
        <v>#N/A</v>
      </c>
      <c r="W293" s="612" t="e">
        <f>VLOOKUP(B293,'REL Jio'!E:I,5,0)</f>
        <v>#N/A</v>
      </c>
      <c r="X293" s="612" t="e">
        <f>VLOOKUP(B293,'Sciative Sol'!E:I,5,0)</f>
        <v>#N/A</v>
      </c>
      <c r="Y293" s="612" t="e">
        <f>VLOOKUP(B293,'Hexaware Tech'!E:I,5,0)</f>
        <v>#N/A</v>
      </c>
      <c r="Z293" s="612" t="e">
        <f>VLOOKUP(B293,Axis!D:H,5,0)</f>
        <v>#N/A</v>
      </c>
      <c r="AA293" s="612" t="e">
        <f>VLOOKUP(B293,Ugam!$D$3:$H$26,5,0)</f>
        <v>#N/A</v>
      </c>
      <c r="AB293" s="612" t="e">
        <f>VLOOKUP(B293,Zeus!F:J,5,0)</f>
        <v>#N/A</v>
      </c>
      <c r="AC293" s="612" t="e">
        <f>VLOOKUP(B293,Montran!F:J,5,0)</f>
        <v>#N/A</v>
      </c>
      <c r="AD293" s="612" t="e">
        <f>VLOOKUP(B293,Endurance!H76:L76,5,0)</f>
        <v>#N/A</v>
      </c>
      <c r="AE293" s="612" t="e">
        <f>VLOOKUP(B293,'Swabhav Techlabs'!$F$1:$J$2,5,0)</f>
        <v>#N/A</v>
      </c>
      <c r="AF293" s="612" t="e">
        <f>VLOOKUP(B293,'Quality Kiosk'!$F$1:$J$18,5,0)</f>
        <v>#N/A</v>
      </c>
      <c r="AG293" s="612" t="e">
        <f>VLOOKUP(B293,'Lemon VB'!$F$1:$J$2,5,0)</f>
        <v>#N/A</v>
      </c>
      <c r="AH293" s="612" t="e">
        <f>VLOOKUP(B293,Gocomet!$E$1:$I$3,5,0)</f>
        <v>#N/A</v>
      </c>
      <c r="AI293" s="612" t="e">
        <f>VLOOKUP(B293,'Ingram Micro'!$E$1:$I$8,5,0)</f>
        <v>#N/A</v>
      </c>
      <c r="AJ293" s="612" t="e">
        <f>VLOOKUP(B293,'DePronto Infotech'!$E$1:$I$2,5,0)</f>
        <v>#N/A</v>
      </c>
      <c r="AK293" s="612" t="e">
        <f>VLOOKUP(B293,'Reliance Retail'!$E$1:$I$4,5,0)</f>
        <v>#N/A</v>
      </c>
      <c r="AL293" s="612" t="e">
        <f>VLOOKUP(B293,'Bright Champs'!$D$1:$H$13,5,0)</f>
        <v>#N/A</v>
      </c>
      <c r="AM293" s="612" t="e">
        <f>VLOOKUP(B293,Neosoft!$E$1:$I$12,5,0)</f>
        <v>#N/A</v>
      </c>
      <c r="AN293" s="612" t="e">
        <f>VLOOKUP(B293,Infosys!$E$1:$I$3,5,0)</f>
        <v>#N/A</v>
      </c>
      <c r="AO293" s="612" t="e">
        <f>VLOOKUP(B293,Cerelabs!$E$1:$I$5,5,0)</f>
        <v>#N/A</v>
      </c>
      <c r="AP293" s="612" t="e">
        <f>VLOOKUP(B293,'Neebal Technologies'!$D$1:$H$2,5,0)</f>
        <v>#N/A</v>
      </c>
      <c r="AQ293" s="612" t="e">
        <f>VLOOKUP(B293,'Vertiv Energy'!$D$1:$H$2,5,0)</f>
        <v>#N/A</v>
      </c>
      <c r="AR293" s="612" t="e">
        <f>VLOOKUP(B293,'Acidaes Solutions (CRMNEXT)'!$D$1:$H$3,5,0)</f>
        <v>#N/A</v>
      </c>
      <c r="AS293" s="612" t="e">
        <f>VLOOKUP(B293,Growisto!$D$1:$H$2,5,0)</f>
        <v>#N/A</v>
      </c>
      <c r="AT293" s="612" t="e">
        <f>VLOOKUP(B293,'9.9 Mediaworx - Digit'!$D$1:$H$2,5,0)</f>
        <v>#N/A</v>
      </c>
      <c r="AU293" s="612" t="e">
        <f>VLOOKUP(B293,'Vistaar systems Pvt Ltd'!$D$2:$H$3,5,0)</f>
        <v>#N/A</v>
      </c>
      <c r="AV293" s="612" t="e">
        <f>VLOOKUP(B293,'Course 5i'!$D$2:$H$11,5,0)</f>
        <v>#N/A</v>
      </c>
      <c r="AW293" s="612" t="e">
        <f>VLOOKUP(B293,'Radiant Appliances &amp; Electronic'!$D$1:$H$13,5,0)</f>
        <v>#N/A</v>
      </c>
      <c r="AX293" s="612" t="e">
        <f>VLOOKUP(B293,'Atos Global'!$D$3:$H$27,5,0)</f>
        <v>#N/A</v>
      </c>
      <c r="AY293" s="612" t="e">
        <f>VLOOKUP(B293,'Saama Technologies'!$D$1:$H$2,5,0)</f>
        <v>#N/A</v>
      </c>
      <c r="AZ293" s="612" t="e">
        <f>VLOOKUP(B293,'Multiplier Solutions'!$D$1:$H$2,5,0)</f>
        <v>#N/A</v>
      </c>
      <c r="BA293" s="612" t="e">
        <f>VLOOKUP(B293,GEP!$D$2:$H$5,5,0)</f>
        <v>#N/A</v>
      </c>
      <c r="BB293" s="612" t="e">
        <f>VLOOKUP(B293,Accenture!$D$1:$H$6,5,0)</f>
        <v>#N/A</v>
      </c>
      <c r="BC293" s="612" t="e">
        <f>VLOOKUP(B293,'Endurance International Group'!$D$1:$H$2,5,0)</f>
        <v>#N/A</v>
      </c>
      <c r="BD293" s="612" t="e">
        <f>VLOOKUP(B293,Newgen!$D$1:$H$2,5,0)</f>
        <v>#N/A</v>
      </c>
      <c r="BE293" s="612" t="e">
        <f>VLOOKUP(B293,'3D Incredible'!D293:H293,5,0)</f>
        <v>#N/A</v>
      </c>
      <c r="BF293" s="612" t="e">
        <f>VLOOKUP(B293,'Raja Software Labs'!$D$2:$H$2,5,0)</f>
        <v>#N/A</v>
      </c>
      <c r="BG293" s="612" t="e">
        <f>VLOOKUP(B293,Wipro!$D$1:$H$2,5,0)</f>
        <v>#N/A</v>
      </c>
      <c r="BH293" s="612" t="e">
        <f>VLOOKUP(B293,'Perch Technologies'!$D$2:$H$2,5,0)</f>
        <v>#N/A</v>
      </c>
      <c r="BI293" s="612" t="e">
        <f>VLOOKUP(B293,'Morning Star'!$D$1:$H$6,5,0)</f>
        <v>#N/A</v>
      </c>
      <c r="BJ293" s="612" t="e">
        <f>VLOOKUP(B293,Flexiloans!$D$1:$H$2,5,0)</f>
        <v>#N/A</v>
      </c>
      <c r="BK293" s="612" t="e">
        <f>VLOOKUP(B293,'Thirdware Solutions'!$D$1:$H$2,5,0)</f>
        <v>#N/A</v>
      </c>
      <c r="BL293" s="612" t="e">
        <f>VLOOKUP(B293,Tescom!$D$1:$H$8,5,0)</f>
        <v>#N/A</v>
      </c>
      <c r="BM293" s="612" t="e">
        <f>VLOOKUP(B293,'Cogno AI'!$D$1:$H$2,5,0)</f>
        <v>#N/A</v>
      </c>
      <c r="BN293" s="612" t="e">
        <f>VLOOKUP(B293,'ABM Knowledgeware'!$D$1:$H$2,5,0)</f>
        <v>#N/A</v>
      </c>
      <c r="BO293" s="612" t="e">
        <f>VLOOKUP(B293,'Concerto Software'!$D$1:$H$3,5,0)</f>
        <v>#N/A</v>
      </c>
      <c r="BP293" s="612" t="e">
        <f>VLOOKUP(B293,'My Captain'!$D$1:$H$4,5,0)</f>
        <v>#N/A</v>
      </c>
      <c r="BQ293" s="612" t="e">
        <f>VLOOKUP(B293,'Finoux Solutions'!$D$2:$H$4,5,0)</f>
        <v>#N/A</v>
      </c>
      <c r="BR293" s="612" t="e">
        <f>VLOOKUP(B293,'MITR Learning'!$D$1:$H$2,5,0)</f>
        <v>#N/A</v>
      </c>
      <c r="BS293" s="612" t="e">
        <f>VLOOKUP(B293,Nucsoft!$D$2:$H$6,5,0)</f>
        <v>#N/A</v>
      </c>
      <c r="BT293" s="612" t="e">
        <f>VLOOKUP(B293,'Paras Cadd'!$D$1:$H$2,5,0)</f>
        <v>#N/A</v>
      </c>
      <c r="BU293" s="612" t="e">
        <f>VLOOKUP(B293,'ICICI Securities'!$D$1:$H$2,5,0)</f>
        <v>#N/A</v>
      </c>
      <c r="BV293" s="612" t="e">
        <f>VLOOKUP(B293,'Citius Tech'!$D$2:$H$5,5,0)</f>
        <v>#N/A</v>
      </c>
      <c r="BW293" s="612" t="e">
        <f>VLOOKUP(B293,'Buzzy Brains'!$D$2:$H$2,5,0)</f>
        <v>#N/A</v>
      </c>
      <c r="BX293" s="612" t="e">
        <f>VLOOKUP(B293,'Decimal Point'!$D$2:$H$2,5,0)</f>
        <v>#N/A</v>
      </c>
      <c r="BY293" s="612" t="e">
        <f>VLOOKUP(B293,'Sankey Business Solutions'!$D$2:$H$3,5,0)</f>
        <v>#N/A</v>
      </c>
      <c r="BZ293" s="612" t="e">
        <f>VLOOKUP(B293,'Nangia &amp; Co LLP'!$D$2:$H$2,5,0)</f>
        <v>#N/A</v>
      </c>
      <c r="CA293" s="612" t="e">
        <f>VLOOKUP(B293,'FIS Solutions India Pvt Ltd'!$D$2:$H$2,5,0)</f>
        <v>#N/A</v>
      </c>
      <c r="CB293" s="612" t="e">
        <f>VLOOKUP(B293,'Delta Technology &amp; Management '!$D$2:$H$16,5,0)</f>
        <v>#N/A</v>
      </c>
      <c r="CC293" s="612" t="e">
        <f>VLOOKUP(B293,'Espoir Networks'!$D$3:$H$11,5,0)</f>
        <v>#N/A</v>
      </c>
      <c r="CD293" s="612" t="e">
        <f>VLOOKUP(B293,'Servosys Solution'!$D$3:$H$5,5,0)</f>
        <v>#N/A</v>
      </c>
      <c r="CE293" s="612" t="e">
        <f>VLOOKUP(B293,'Ribbon Communications'!$D$3:$H$4,5,0)</f>
        <v>#N/A</v>
      </c>
      <c r="CF293" s="612">
        <f t="shared" si="13"/>
        <v>0</v>
      </c>
      <c r="CG293" s="129" t="s">
        <v>9215</v>
      </c>
      <c r="CH293" s="129">
        <v>488446886302</v>
      </c>
      <c r="CI293" s="129" t="s">
        <v>81</v>
      </c>
      <c r="CJ293" s="129" t="s">
        <v>11747</v>
      </c>
      <c r="CK293" s="132">
        <v>43282</v>
      </c>
      <c r="CL293" s="129">
        <v>2021</v>
      </c>
      <c r="CM293" s="128" t="s">
        <v>12002</v>
      </c>
      <c r="CN293" s="129">
        <v>308</v>
      </c>
      <c r="CO293" s="133">
        <v>61.6</v>
      </c>
      <c r="CP293" s="129">
        <v>2014</v>
      </c>
      <c r="CQ293" s="129" t="s">
        <v>79</v>
      </c>
      <c r="CR293" s="128" t="s">
        <v>9217</v>
      </c>
      <c r="CS293" s="129">
        <v>331</v>
      </c>
      <c r="CT293" s="133">
        <v>50.92</v>
      </c>
      <c r="CU293" s="129">
        <v>2016</v>
      </c>
      <c r="CV293" s="129" t="s">
        <v>79</v>
      </c>
      <c r="CW293" s="131" t="s">
        <v>9218</v>
      </c>
      <c r="CX293" s="131" t="s">
        <v>9219</v>
      </c>
      <c r="CY293" s="129">
        <v>1169</v>
      </c>
      <c r="CZ293" s="129">
        <v>68.760000000000005</v>
      </c>
      <c r="DA293" s="129">
        <v>2018</v>
      </c>
      <c r="DB293" s="129" t="s">
        <v>944</v>
      </c>
      <c r="DC293" s="129" t="s">
        <v>113</v>
      </c>
      <c r="DD293" s="129">
        <v>63</v>
      </c>
      <c r="DE293" s="129">
        <v>62.73</v>
      </c>
      <c r="DF293" s="129">
        <v>5</v>
      </c>
      <c r="DG293" s="131" t="s">
        <v>81</v>
      </c>
      <c r="DH293" s="131" t="s">
        <v>81</v>
      </c>
      <c r="DI293" s="134">
        <v>5.8</v>
      </c>
      <c r="DJ293" s="134">
        <v>6.48</v>
      </c>
      <c r="DK293" s="134">
        <v>4.08</v>
      </c>
      <c r="DL293" s="131"/>
      <c r="DM293" s="129">
        <v>16.36</v>
      </c>
      <c r="DN293" s="129">
        <v>5.45</v>
      </c>
      <c r="DO293" s="129"/>
      <c r="DP293" s="131" t="s">
        <v>114</v>
      </c>
      <c r="DQ293" s="129">
        <v>2</v>
      </c>
      <c r="DR293" s="129">
        <v>4</v>
      </c>
      <c r="DS293" s="129" t="s">
        <v>83</v>
      </c>
      <c r="DT293" s="129" t="s">
        <v>83</v>
      </c>
      <c r="DU293" s="129" t="s">
        <v>83</v>
      </c>
      <c r="DV293" s="129" t="s">
        <v>83</v>
      </c>
      <c r="DW293" s="131" t="s">
        <v>83</v>
      </c>
      <c r="DX293" s="131" t="s">
        <v>84</v>
      </c>
      <c r="DY293" s="131" t="s">
        <v>81</v>
      </c>
      <c r="DZ293" s="131" t="s">
        <v>9220</v>
      </c>
      <c r="EA293" s="131" t="s">
        <v>9221</v>
      </c>
      <c r="EB293" s="131" t="s">
        <v>9222</v>
      </c>
      <c r="EC293" s="131" t="s">
        <v>88</v>
      </c>
      <c r="ED293" s="131" t="s">
        <v>89</v>
      </c>
      <c r="EE293" s="131" t="s">
        <v>6023</v>
      </c>
      <c r="EF293" s="131" t="s">
        <v>9223</v>
      </c>
      <c r="EG293" s="131" t="s">
        <v>9224</v>
      </c>
      <c r="EH293" s="131" t="s">
        <v>9225</v>
      </c>
      <c r="EI293" s="131" t="s">
        <v>9226</v>
      </c>
      <c r="EJ293" s="135" t="s">
        <v>9227</v>
      </c>
      <c r="EK293" s="135" t="s">
        <v>9228</v>
      </c>
      <c r="EL293" s="135" t="s">
        <v>9229</v>
      </c>
      <c r="EM293" s="135" t="s">
        <v>9230</v>
      </c>
      <c r="EN293" s="131" t="s">
        <v>81</v>
      </c>
    </row>
    <row r="294" spans="1:144" ht="18" thickTop="1" thickBot="1">
      <c r="A294" s="575">
        <f t="shared" si="14"/>
        <v>293</v>
      </c>
      <c r="B294" s="572" t="s">
        <v>9475</v>
      </c>
      <c r="C294" s="600" t="s">
        <v>11820</v>
      </c>
      <c r="D294" s="570" t="s">
        <v>13208</v>
      </c>
      <c r="E294" s="568" t="str">
        <f t="shared" si="12"/>
        <v>Not Placed</v>
      </c>
      <c r="F294" s="570" t="s">
        <v>12495</v>
      </c>
      <c r="G294" s="570" t="s">
        <v>14085</v>
      </c>
      <c r="H294" s="131" t="str">
        <f>VLOOKUP(B294,ETRX3!C:E,3,0)</f>
        <v>Direct Second Year Engineering with live KT</v>
      </c>
      <c r="I294" s="610" t="s">
        <v>9477</v>
      </c>
      <c r="J294" s="572">
        <v>21</v>
      </c>
      <c r="K294" s="611" t="s">
        <v>9478</v>
      </c>
      <c r="L294" s="611" t="s">
        <v>9478</v>
      </c>
      <c r="M294" s="611" t="s">
        <v>9479</v>
      </c>
      <c r="N294" s="612" t="s">
        <v>9474</v>
      </c>
      <c r="O294" s="612">
        <v>8356993529</v>
      </c>
      <c r="P294" s="612">
        <v>8356993529</v>
      </c>
      <c r="Q294" s="612" t="e">
        <f>VLOOKUP(B294,'TCS CON'!$D$1:$H$98,5,0)</f>
        <v>#N/A</v>
      </c>
      <c r="R294" s="612" t="e">
        <f>VLOOKUP(B294,LTI!$C$1:$H$46,6,0)</f>
        <v>#N/A</v>
      </c>
      <c r="S294" s="612" t="e">
        <f>VLOOKUP(B294,JARO!$E$2:$I$11,5,0)</f>
        <v>#N/A</v>
      </c>
      <c r="T294" s="612" t="e">
        <f>VLOOKUP(B294,Capgemini!$D$3:$H$78,5,0)</f>
        <v>#N/A</v>
      </c>
      <c r="U294" s="612" t="e">
        <f>VLOOKUP(B294,Carwale!$D$1:$H$4,5,0)</f>
        <v>#N/A</v>
      </c>
      <c r="V294" s="612" t="e">
        <f>VLOOKUP(B294,'Interactive Brokers'!E:I,5,0)</f>
        <v>#N/A</v>
      </c>
      <c r="W294" s="612" t="e">
        <f>VLOOKUP(B294,'REL Jio'!E:I,5,0)</f>
        <v>#N/A</v>
      </c>
      <c r="X294" s="612" t="e">
        <f>VLOOKUP(B294,'Sciative Sol'!E:I,5,0)</f>
        <v>#N/A</v>
      </c>
      <c r="Y294" s="612" t="e">
        <f>VLOOKUP(B294,'Hexaware Tech'!E:I,5,0)</f>
        <v>#N/A</v>
      </c>
      <c r="Z294" s="612" t="e">
        <f>VLOOKUP(B294,Axis!D:H,5,0)</f>
        <v>#N/A</v>
      </c>
      <c r="AA294" s="612" t="e">
        <f>VLOOKUP(B294,Ugam!$D$3:$H$26,5,0)</f>
        <v>#N/A</v>
      </c>
      <c r="AB294" s="612" t="e">
        <f>VLOOKUP(B294,Zeus!F:J,5,0)</f>
        <v>#N/A</v>
      </c>
      <c r="AC294" s="612" t="e">
        <f>VLOOKUP(B294,Montran!F:J,5,0)</f>
        <v>#N/A</v>
      </c>
      <c r="AD294" s="612" t="e">
        <f>VLOOKUP(B294,Endurance!H77:L77,5,0)</f>
        <v>#N/A</v>
      </c>
      <c r="AE294" s="612" t="e">
        <f>VLOOKUP(B294,'Swabhav Techlabs'!$F$1:$J$2,5,0)</f>
        <v>#N/A</v>
      </c>
      <c r="AF294" s="612" t="e">
        <f>VLOOKUP(B294,'Quality Kiosk'!$F$1:$J$18,5,0)</f>
        <v>#N/A</v>
      </c>
      <c r="AG294" s="612" t="e">
        <f>VLOOKUP(B294,'Lemon VB'!$F$1:$J$2,5,0)</f>
        <v>#N/A</v>
      </c>
      <c r="AH294" s="612" t="e">
        <f>VLOOKUP(B294,Gocomet!$E$1:$I$3,5,0)</f>
        <v>#N/A</v>
      </c>
      <c r="AI294" s="612" t="e">
        <f>VLOOKUP(B294,'Ingram Micro'!$E$1:$I$8,5,0)</f>
        <v>#N/A</v>
      </c>
      <c r="AJ294" s="612" t="e">
        <f>VLOOKUP(B294,'DePronto Infotech'!$E$1:$I$2,5,0)</f>
        <v>#N/A</v>
      </c>
      <c r="AK294" s="612" t="e">
        <f>VLOOKUP(B294,'Reliance Retail'!$E$1:$I$4,5,0)</f>
        <v>#N/A</v>
      </c>
      <c r="AL294" s="612" t="e">
        <f>VLOOKUP(B294,'Bright Champs'!$D$1:$H$13,5,0)</f>
        <v>#N/A</v>
      </c>
      <c r="AM294" s="612" t="e">
        <f>VLOOKUP(B294,Neosoft!$E$1:$I$12,5,0)</f>
        <v>#N/A</v>
      </c>
      <c r="AN294" s="612" t="e">
        <f>VLOOKUP(B294,Infosys!$E$1:$I$3,5,0)</f>
        <v>#N/A</v>
      </c>
      <c r="AO294" s="612" t="e">
        <f>VLOOKUP(B294,Cerelabs!$E$1:$I$5,5,0)</f>
        <v>#N/A</v>
      </c>
      <c r="AP294" s="612" t="e">
        <f>VLOOKUP(B294,'Neebal Technologies'!$D$1:$H$2,5,0)</f>
        <v>#N/A</v>
      </c>
      <c r="AQ294" s="612" t="e">
        <f>VLOOKUP(B294,'Vertiv Energy'!$D$1:$H$2,5,0)</f>
        <v>#N/A</v>
      </c>
      <c r="AR294" s="612" t="e">
        <f>VLOOKUP(B294,'Acidaes Solutions (CRMNEXT)'!$D$1:$H$3,5,0)</f>
        <v>#N/A</v>
      </c>
      <c r="AS294" s="612" t="e">
        <f>VLOOKUP(B294,Growisto!$D$1:$H$2,5,0)</f>
        <v>#N/A</v>
      </c>
      <c r="AT294" s="612" t="e">
        <f>VLOOKUP(B294,'9.9 Mediaworx - Digit'!$D$1:$H$2,5,0)</f>
        <v>#N/A</v>
      </c>
      <c r="AU294" s="612" t="e">
        <f>VLOOKUP(B294,'Vistaar systems Pvt Ltd'!$D$2:$H$3,5,0)</f>
        <v>#N/A</v>
      </c>
      <c r="AV294" s="612" t="e">
        <f>VLOOKUP(B294,'Course 5i'!$D$2:$H$11,5,0)</f>
        <v>#N/A</v>
      </c>
      <c r="AW294" s="612" t="e">
        <f>VLOOKUP(B294,'Radiant Appliances &amp; Electronic'!$D$1:$H$13,5,0)</f>
        <v>#N/A</v>
      </c>
      <c r="AX294" s="612" t="e">
        <f>VLOOKUP(B294,'Atos Global'!$D$3:$H$27,5,0)</f>
        <v>#N/A</v>
      </c>
      <c r="AY294" s="612" t="e">
        <f>VLOOKUP(B294,'Saama Technologies'!$D$1:$H$2,5,0)</f>
        <v>#N/A</v>
      </c>
      <c r="AZ294" s="612" t="e">
        <f>VLOOKUP(B294,'Multiplier Solutions'!$D$1:$H$2,5,0)</f>
        <v>#N/A</v>
      </c>
      <c r="BA294" s="612" t="e">
        <f>VLOOKUP(B294,GEP!$D$2:$H$5,5,0)</f>
        <v>#N/A</v>
      </c>
      <c r="BB294" s="612" t="e">
        <f>VLOOKUP(B294,Accenture!$D$1:$H$6,5,0)</f>
        <v>#N/A</v>
      </c>
      <c r="BC294" s="612" t="e">
        <f>VLOOKUP(B294,'Endurance International Group'!$D$1:$H$2,5,0)</f>
        <v>#N/A</v>
      </c>
      <c r="BD294" s="612" t="e">
        <f>VLOOKUP(B294,Newgen!$D$1:$H$2,5,0)</f>
        <v>#N/A</v>
      </c>
      <c r="BE294" s="612" t="e">
        <f>VLOOKUP(B294,'3D Incredible'!D294:H294,5,0)</f>
        <v>#N/A</v>
      </c>
      <c r="BF294" s="612" t="e">
        <f>VLOOKUP(B294,'Raja Software Labs'!$D$2:$H$2,5,0)</f>
        <v>#N/A</v>
      </c>
      <c r="BG294" s="612" t="e">
        <f>VLOOKUP(B294,Wipro!$D$1:$H$2,5,0)</f>
        <v>#N/A</v>
      </c>
      <c r="BH294" s="612" t="e">
        <f>VLOOKUP(B294,'Perch Technologies'!$D$2:$H$2,5,0)</f>
        <v>#N/A</v>
      </c>
      <c r="BI294" s="612" t="e">
        <f>VLOOKUP(B294,'Morning Star'!$D$1:$H$6,5,0)</f>
        <v>#N/A</v>
      </c>
      <c r="BJ294" s="612" t="e">
        <f>VLOOKUP(B294,Flexiloans!$D$1:$H$2,5,0)</f>
        <v>#N/A</v>
      </c>
      <c r="BK294" s="612" t="e">
        <f>VLOOKUP(B294,'Thirdware Solutions'!$D$1:$H$2,5,0)</f>
        <v>#N/A</v>
      </c>
      <c r="BL294" s="612" t="e">
        <f>VLOOKUP(B294,Tescom!$D$1:$H$8,5,0)</f>
        <v>#N/A</v>
      </c>
      <c r="BM294" s="612" t="e">
        <f>VLOOKUP(B294,'Cogno AI'!$D$1:$H$2,5,0)</f>
        <v>#N/A</v>
      </c>
      <c r="BN294" s="612" t="e">
        <f>VLOOKUP(B294,'ABM Knowledgeware'!$D$1:$H$2,5,0)</f>
        <v>#N/A</v>
      </c>
      <c r="BO294" s="612" t="e">
        <f>VLOOKUP(B294,'Concerto Software'!$D$1:$H$3,5,0)</f>
        <v>#N/A</v>
      </c>
      <c r="BP294" s="612" t="e">
        <f>VLOOKUP(B294,'My Captain'!$D$1:$H$4,5,0)</f>
        <v>#N/A</v>
      </c>
      <c r="BQ294" s="612" t="e">
        <f>VLOOKUP(B294,'Finoux Solutions'!$D$2:$H$4,5,0)</f>
        <v>#N/A</v>
      </c>
      <c r="BR294" s="612" t="e">
        <f>VLOOKUP(B294,'MITR Learning'!$D$1:$H$2,5,0)</f>
        <v>#N/A</v>
      </c>
      <c r="BS294" s="612" t="e">
        <f>VLOOKUP(B294,Nucsoft!$D$2:$H$6,5,0)</f>
        <v>#N/A</v>
      </c>
      <c r="BT294" s="612" t="e">
        <f>VLOOKUP(B294,'Paras Cadd'!$D$1:$H$2,5,0)</f>
        <v>#N/A</v>
      </c>
      <c r="BU294" s="612" t="e">
        <f>VLOOKUP(B294,'ICICI Securities'!$D$1:$H$2,5,0)</f>
        <v>#N/A</v>
      </c>
      <c r="BV294" s="612" t="e">
        <f>VLOOKUP(B294,'Citius Tech'!$D$2:$H$5,5,0)</f>
        <v>#N/A</v>
      </c>
      <c r="BW294" s="612" t="e">
        <f>VLOOKUP(B294,'Buzzy Brains'!$D$2:$H$2,5,0)</f>
        <v>#N/A</v>
      </c>
      <c r="BX294" s="612" t="e">
        <f>VLOOKUP(B294,'Decimal Point'!$D$2:$H$2,5,0)</f>
        <v>#N/A</v>
      </c>
      <c r="BY294" s="612" t="e">
        <f>VLOOKUP(B294,'Sankey Business Solutions'!$D$2:$H$3,5,0)</f>
        <v>#N/A</v>
      </c>
      <c r="BZ294" s="612" t="e">
        <f>VLOOKUP(B294,'Nangia &amp; Co LLP'!$D$2:$H$2,5,0)</f>
        <v>#N/A</v>
      </c>
      <c r="CA294" s="612" t="e">
        <f>VLOOKUP(B294,'FIS Solutions India Pvt Ltd'!$D$2:$H$2,5,0)</f>
        <v>#N/A</v>
      </c>
      <c r="CB294" s="612" t="e">
        <f>VLOOKUP(B294,'Delta Technology &amp; Management '!$D$2:$H$16,5,0)</f>
        <v>#N/A</v>
      </c>
      <c r="CC294" s="612" t="e">
        <f>VLOOKUP(B294,'Espoir Networks'!$D$3:$H$11,5,0)</f>
        <v>#N/A</v>
      </c>
      <c r="CD294" s="612" t="e">
        <f>VLOOKUP(B294,'Servosys Solution'!$D$3:$H$5,5,0)</f>
        <v>#N/A</v>
      </c>
      <c r="CE294" s="612" t="e">
        <f>VLOOKUP(B294,'Ribbon Communications'!$D$3:$H$4,5,0)</f>
        <v>#N/A</v>
      </c>
      <c r="CF294" s="612">
        <f t="shared" si="13"/>
        <v>0</v>
      </c>
      <c r="CG294" s="129" t="s">
        <v>9480</v>
      </c>
      <c r="CH294" s="129">
        <v>652679521437</v>
      </c>
      <c r="CI294" s="129" t="s">
        <v>134</v>
      </c>
      <c r="CJ294" s="129" t="s">
        <v>11747</v>
      </c>
      <c r="CK294" s="132">
        <v>43282</v>
      </c>
      <c r="CL294" s="129">
        <v>2021</v>
      </c>
      <c r="CM294" s="128" t="s">
        <v>9481</v>
      </c>
      <c r="CN294" s="129">
        <v>210</v>
      </c>
      <c r="CO294" s="133">
        <v>42</v>
      </c>
      <c r="CP294" s="129">
        <v>2014</v>
      </c>
      <c r="CQ294" s="129" t="s">
        <v>276</v>
      </c>
      <c r="CR294" s="128" t="s">
        <v>295</v>
      </c>
      <c r="CS294" s="129" t="s">
        <v>81</v>
      </c>
      <c r="CT294" s="133" t="s">
        <v>81</v>
      </c>
      <c r="CU294" s="129" t="s">
        <v>81</v>
      </c>
      <c r="CV294" s="129" t="s">
        <v>109</v>
      </c>
      <c r="CW294" s="131" t="s">
        <v>9482</v>
      </c>
      <c r="CX294" s="131" t="s">
        <v>336</v>
      </c>
      <c r="CY294" s="129">
        <v>1139</v>
      </c>
      <c r="CZ294" s="129">
        <v>67</v>
      </c>
      <c r="DA294" s="129">
        <v>2018</v>
      </c>
      <c r="DB294" s="129" t="s">
        <v>112</v>
      </c>
      <c r="DC294" s="129" t="s">
        <v>113</v>
      </c>
      <c r="DD294" s="129" t="s">
        <v>81</v>
      </c>
      <c r="DE294" s="129">
        <v>58.62</v>
      </c>
      <c r="DF294" s="129">
        <v>7</v>
      </c>
      <c r="DG294" s="131" t="s">
        <v>81</v>
      </c>
      <c r="DH294" s="131" t="s">
        <v>81</v>
      </c>
      <c r="DI294" s="134">
        <v>4.8499999999999996</v>
      </c>
      <c r="DJ294" s="134">
        <v>4.99</v>
      </c>
      <c r="DK294" s="134">
        <v>5.6</v>
      </c>
      <c r="DL294" s="131"/>
      <c r="DM294" s="129">
        <v>15.44</v>
      </c>
      <c r="DN294" s="129">
        <v>5.1470000000000002</v>
      </c>
      <c r="DO294" s="129"/>
      <c r="DP294" s="131" t="s">
        <v>114</v>
      </c>
      <c r="DQ294" s="129">
        <v>4</v>
      </c>
      <c r="DR294" s="129">
        <v>3</v>
      </c>
      <c r="DS294" s="129" t="s">
        <v>83</v>
      </c>
      <c r="DT294" s="129" t="s">
        <v>83</v>
      </c>
      <c r="DU294" s="129" t="s">
        <v>83</v>
      </c>
      <c r="DV294" s="129" t="s">
        <v>230</v>
      </c>
      <c r="DW294" s="131" t="s">
        <v>83</v>
      </c>
      <c r="DX294" s="131" t="s">
        <v>84</v>
      </c>
      <c r="DY294" s="131" t="s">
        <v>81</v>
      </c>
      <c r="DZ294" s="131" t="s">
        <v>9483</v>
      </c>
      <c r="EA294" s="131" t="s">
        <v>187</v>
      </c>
      <c r="EB294" s="131" t="s">
        <v>9484</v>
      </c>
      <c r="EC294" s="131" t="s">
        <v>2668</v>
      </c>
      <c r="ED294" s="131" t="s">
        <v>89</v>
      </c>
      <c r="EE294" s="131" t="s">
        <v>9485</v>
      </c>
      <c r="EF294" s="131" t="s">
        <v>9486</v>
      </c>
      <c r="EG294" s="131" t="s">
        <v>9487</v>
      </c>
      <c r="EH294" s="131" t="s">
        <v>9488</v>
      </c>
      <c r="EI294" s="131" t="s">
        <v>9489</v>
      </c>
      <c r="EJ294" s="135" t="s">
        <v>9490</v>
      </c>
      <c r="EK294" s="135" t="s">
        <v>9491</v>
      </c>
      <c r="EL294" s="131" t="s">
        <v>81</v>
      </c>
      <c r="EM294" s="135" t="s">
        <v>9492</v>
      </c>
      <c r="EN294" s="131" t="s">
        <v>81</v>
      </c>
    </row>
    <row r="295" spans="1:144" ht="18" thickTop="1" thickBot="1">
      <c r="A295" s="575">
        <f t="shared" si="14"/>
        <v>294</v>
      </c>
      <c r="B295" s="572" t="s">
        <v>10548</v>
      </c>
      <c r="C295" s="600" t="s">
        <v>10549</v>
      </c>
      <c r="D295" s="570" t="s">
        <v>13208</v>
      </c>
      <c r="E295" s="568" t="str">
        <f t="shared" si="12"/>
        <v>Not Placed</v>
      </c>
      <c r="F295" s="570" t="s">
        <v>12495</v>
      </c>
      <c r="G295" s="570" t="s">
        <v>14085</v>
      </c>
      <c r="H295" s="131" t="str">
        <f>VLOOKUP(B295,ETRX3!C:E,3,0)</f>
        <v>Direct Second Year Engineering with live KT</v>
      </c>
      <c r="I295" s="610" t="s">
        <v>10550</v>
      </c>
      <c r="J295" s="572">
        <v>22</v>
      </c>
      <c r="K295" s="611" t="s">
        <v>10551</v>
      </c>
      <c r="L295" s="611" t="s">
        <v>73</v>
      </c>
      <c r="M295" s="611" t="s">
        <v>10552</v>
      </c>
      <c r="N295" s="612" t="s">
        <v>10547</v>
      </c>
      <c r="O295" s="612">
        <v>9757373429</v>
      </c>
      <c r="P295" s="612">
        <v>7039515690</v>
      </c>
      <c r="Q295" s="612" t="e">
        <f>VLOOKUP(B295,'TCS CON'!$D$1:$H$98,5,0)</f>
        <v>#N/A</v>
      </c>
      <c r="R295" s="612" t="e">
        <f>VLOOKUP(B295,LTI!$C$1:$H$46,6,0)</f>
        <v>#N/A</v>
      </c>
      <c r="S295" s="612" t="e">
        <f>VLOOKUP(B295,JARO!$E$2:$I$11,5,0)</f>
        <v>#N/A</v>
      </c>
      <c r="T295" s="612" t="e">
        <f>VLOOKUP(B295,Capgemini!$D$3:$H$78,5,0)</f>
        <v>#N/A</v>
      </c>
      <c r="U295" s="612" t="e">
        <f>VLOOKUP(B295,Carwale!$D$1:$H$4,5,0)</f>
        <v>#N/A</v>
      </c>
      <c r="V295" s="612" t="e">
        <f>VLOOKUP(B295,'Interactive Brokers'!E:I,5,0)</f>
        <v>#N/A</v>
      </c>
      <c r="W295" s="612" t="e">
        <f>VLOOKUP(B295,'REL Jio'!E:I,5,0)</f>
        <v>#N/A</v>
      </c>
      <c r="X295" s="612" t="e">
        <f>VLOOKUP(B295,'Sciative Sol'!E:I,5,0)</f>
        <v>#N/A</v>
      </c>
      <c r="Y295" s="612" t="e">
        <f>VLOOKUP(B295,'Hexaware Tech'!E:I,5,0)</f>
        <v>#N/A</v>
      </c>
      <c r="Z295" s="612" t="e">
        <f>VLOOKUP(B295,Axis!D:H,5,0)</f>
        <v>#N/A</v>
      </c>
      <c r="AA295" s="612" t="e">
        <f>VLOOKUP(B295,Ugam!$D$3:$H$26,5,0)</f>
        <v>#N/A</v>
      </c>
      <c r="AB295" s="612" t="e">
        <f>VLOOKUP(B295,Zeus!F:J,5,0)</f>
        <v>#N/A</v>
      </c>
      <c r="AC295" s="612" t="e">
        <f>VLOOKUP(B295,Montran!F:J,5,0)</f>
        <v>#N/A</v>
      </c>
      <c r="AD295" s="612" t="e">
        <f>VLOOKUP(B295,Endurance!H78:L78,5,0)</f>
        <v>#N/A</v>
      </c>
      <c r="AE295" s="612" t="e">
        <f>VLOOKUP(B295,'Swabhav Techlabs'!$F$1:$J$2,5,0)</f>
        <v>#N/A</v>
      </c>
      <c r="AF295" s="612" t="e">
        <f>VLOOKUP(B295,'Quality Kiosk'!$F$1:$J$18,5,0)</f>
        <v>#N/A</v>
      </c>
      <c r="AG295" s="612" t="e">
        <f>VLOOKUP(B295,'Lemon VB'!$F$1:$J$2,5,0)</f>
        <v>#N/A</v>
      </c>
      <c r="AH295" s="612" t="e">
        <f>VLOOKUP(B295,Gocomet!$E$1:$I$3,5,0)</f>
        <v>#N/A</v>
      </c>
      <c r="AI295" s="612" t="e">
        <f>VLOOKUP(B295,'Ingram Micro'!$E$1:$I$8,5,0)</f>
        <v>#N/A</v>
      </c>
      <c r="AJ295" s="612" t="e">
        <f>VLOOKUP(B295,'DePronto Infotech'!$E$1:$I$2,5,0)</f>
        <v>#N/A</v>
      </c>
      <c r="AK295" s="612" t="e">
        <f>VLOOKUP(B295,'Reliance Retail'!$E$1:$I$4,5,0)</f>
        <v>#N/A</v>
      </c>
      <c r="AL295" s="612" t="e">
        <f>VLOOKUP(B295,'Bright Champs'!$D$1:$H$13,5,0)</f>
        <v>#N/A</v>
      </c>
      <c r="AM295" s="612" t="e">
        <f>VLOOKUP(B295,Neosoft!$E$1:$I$12,5,0)</f>
        <v>#N/A</v>
      </c>
      <c r="AN295" s="612" t="e">
        <f>VLOOKUP(B295,Infosys!$E$1:$I$3,5,0)</f>
        <v>#N/A</v>
      </c>
      <c r="AO295" s="612" t="e">
        <f>VLOOKUP(B295,Cerelabs!$E$1:$I$5,5,0)</f>
        <v>#N/A</v>
      </c>
      <c r="AP295" s="612" t="e">
        <f>VLOOKUP(B295,'Neebal Technologies'!$D$1:$H$2,5,0)</f>
        <v>#N/A</v>
      </c>
      <c r="AQ295" s="612" t="e">
        <f>VLOOKUP(B295,'Vertiv Energy'!$D$1:$H$2,5,0)</f>
        <v>#N/A</v>
      </c>
      <c r="AR295" s="612" t="e">
        <f>VLOOKUP(B295,'Acidaes Solutions (CRMNEXT)'!$D$1:$H$3,5,0)</f>
        <v>#N/A</v>
      </c>
      <c r="AS295" s="612" t="e">
        <f>VLOOKUP(B295,Growisto!$D$1:$H$2,5,0)</f>
        <v>#N/A</v>
      </c>
      <c r="AT295" s="612" t="e">
        <f>VLOOKUP(B295,'9.9 Mediaworx - Digit'!$D$1:$H$2,5,0)</f>
        <v>#N/A</v>
      </c>
      <c r="AU295" s="612" t="e">
        <f>VLOOKUP(B295,'Vistaar systems Pvt Ltd'!$D$2:$H$3,5,0)</f>
        <v>#N/A</v>
      </c>
      <c r="AV295" s="612" t="e">
        <f>VLOOKUP(B295,'Course 5i'!$D$2:$H$11,5,0)</f>
        <v>#N/A</v>
      </c>
      <c r="AW295" s="612" t="e">
        <f>VLOOKUP(B295,'Radiant Appliances &amp; Electronic'!$D$1:$H$13,5,0)</f>
        <v>#N/A</v>
      </c>
      <c r="AX295" s="612" t="e">
        <f>VLOOKUP(B295,'Atos Global'!$D$3:$H$27,5,0)</f>
        <v>#N/A</v>
      </c>
      <c r="AY295" s="612" t="e">
        <f>VLOOKUP(B295,'Saama Technologies'!$D$1:$H$2,5,0)</f>
        <v>#N/A</v>
      </c>
      <c r="AZ295" s="612" t="e">
        <f>VLOOKUP(B295,'Multiplier Solutions'!$D$1:$H$2,5,0)</f>
        <v>#N/A</v>
      </c>
      <c r="BA295" s="612" t="e">
        <f>VLOOKUP(B295,GEP!$D$2:$H$5,5,0)</f>
        <v>#N/A</v>
      </c>
      <c r="BB295" s="612" t="e">
        <f>VLOOKUP(B295,Accenture!$D$1:$H$6,5,0)</f>
        <v>#N/A</v>
      </c>
      <c r="BC295" s="612" t="e">
        <f>VLOOKUP(B295,'Endurance International Group'!$D$1:$H$2,5,0)</f>
        <v>#N/A</v>
      </c>
      <c r="BD295" s="612" t="e">
        <f>VLOOKUP(B295,Newgen!$D$1:$H$2,5,0)</f>
        <v>#N/A</v>
      </c>
      <c r="BE295" s="612" t="e">
        <f>VLOOKUP(B295,'3D Incredible'!D295:H295,5,0)</f>
        <v>#N/A</v>
      </c>
      <c r="BF295" s="612" t="e">
        <f>VLOOKUP(B295,'Raja Software Labs'!$D$2:$H$2,5,0)</f>
        <v>#N/A</v>
      </c>
      <c r="BG295" s="612" t="e">
        <f>VLOOKUP(B295,Wipro!$D$1:$H$2,5,0)</f>
        <v>#N/A</v>
      </c>
      <c r="BH295" s="612" t="e">
        <f>VLOOKUP(B295,'Perch Technologies'!$D$2:$H$2,5,0)</f>
        <v>#N/A</v>
      </c>
      <c r="BI295" s="612" t="e">
        <f>VLOOKUP(B295,'Morning Star'!$D$1:$H$6,5,0)</f>
        <v>#N/A</v>
      </c>
      <c r="BJ295" s="612" t="e">
        <f>VLOOKUP(B295,Flexiloans!$D$1:$H$2,5,0)</f>
        <v>#N/A</v>
      </c>
      <c r="BK295" s="612" t="e">
        <f>VLOOKUP(B295,'Thirdware Solutions'!$D$1:$H$2,5,0)</f>
        <v>#N/A</v>
      </c>
      <c r="BL295" s="612" t="e">
        <f>VLOOKUP(B295,Tescom!$D$1:$H$8,5,0)</f>
        <v>#N/A</v>
      </c>
      <c r="BM295" s="612" t="e">
        <f>VLOOKUP(B295,'Cogno AI'!$D$1:$H$2,5,0)</f>
        <v>#N/A</v>
      </c>
      <c r="BN295" s="612" t="e">
        <f>VLOOKUP(B295,'ABM Knowledgeware'!$D$1:$H$2,5,0)</f>
        <v>#N/A</v>
      </c>
      <c r="BO295" s="612" t="e">
        <f>VLOOKUP(B295,'Concerto Software'!$D$1:$H$3,5,0)</f>
        <v>#N/A</v>
      </c>
      <c r="BP295" s="612" t="e">
        <f>VLOOKUP(B295,'My Captain'!$D$1:$H$4,5,0)</f>
        <v>#N/A</v>
      </c>
      <c r="BQ295" s="612" t="e">
        <f>VLOOKUP(B295,'Finoux Solutions'!$D$2:$H$4,5,0)</f>
        <v>#N/A</v>
      </c>
      <c r="BR295" s="612" t="e">
        <f>VLOOKUP(B295,'MITR Learning'!$D$1:$H$2,5,0)</f>
        <v>#N/A</v>
      </c>
      <c r="BS295" s="612" t="e">
        <f>VLOOKUP(B295,Nucsoft!$D$2:$H$6,5,0)</f>
        <v>#N/A</v>
      </c>
      <c r="BT295" s="612" t="e">
        <f>VLOOKUP(B295,'Paras Cadd'!$D$1:$H$2,5,0)</f>
        <v>#N/A</v>
      </c>
      <c r="BU295" s="612" t="e">
        <f>VLOOKUP(B295,'ICICI Securities'!$D$1:$H$2,5,0)</f>
        <v>#N/A</v>
      </c>
      <c r="BV295" s="612" t="e">
        <f>VLOOKUP(B295,'Citius Tech'!$D$2:$H$5,5,0)</f>
        <v>#N/A</v>
      </c>
      <c r="BW295" s="612" t="e">
        <f>VLOOKUP(B295,'Buzzy Brains'!$D$2:$H$2,5,0)</f>
        <v>#N/A</v>
      </c>
      <c r="BX295" s="612" t="e">
        <f>VLOOKUP(B295,'Decimal Point'!$D$2:$H$2,5,0)</f>
        <v>#N/A</v>
      </c>
      <c r="BY295" s="612" t="e">
        <f>VLOOKUP(B295,'Sankey Business Solutions'!$D$2:$H$3,5,0)</f>
        <v>#N/A</v>
      </c>
      <c r="BZ295" s="612" t="e">
        <f>VLOOKUP(B295,'Nangia &amp; Co LLP'!$D$2:$H$2,5,0)</f>
        <v>#N/A</v>
      </c>
      <c r="CA295" s="612" t="e">
        <f>VLOOKUP(B295,'FIS Solutions India Pvt Ltd'!$D$2:$H$2,5,0)</f>
        <v>#N/A</v>
      </c>
      <c r="CB295" s="612" t="e">
        <f>VLOOKUP(B295,'Delta Technology &amp; Management '!$D$2:$H$16,5,0)</f>
        <v>#N/A</v>
      </c>
      <c r="CC295" s="612" t="e">
        <f>VLOOKUP(B295,'Espoir Networks'!$D$3:$H$11,5,0)</f>
        <v>#N/A</v>
      </c>
      <c r="CD295" s="612" t="e">
        <f>VLOOKUP(B295,'Servosys Solution'!$D$3:$H$5,5,0)</f>
        <v>#N/A</v>
      </c>
      <c r="CE295" s="612" t="e">
        <f>VLOOKUP(B295,'Ribbon Communications'!$D$3:$H$4,5,0)</f>
        <v>#N/A</v>
      </c>
      <c r="CF295" s="612">
        <f t="shared" si="13"/>
        <v>0</v>
      </c>
      <c r="CG295" s="129" t="s">
        <v>10553</v>
      </c>
      <c r="CH295" s="129" t="s">
        <v>10554</v>
      </c>
      <c r="CI295" s="129" t="s">
        <v>134</v>
      </c>
      <c r="CJ295" s="129" t="s">
        <v>11747</v>
      </c>
      <c r="CK295" s="132">
        <v>42917</v>
      </c>
      <c r="CL295" s="129">
        <v>2021</v>
      </c>
      <c r="CM295" s="128" t="s">
        <v>12003</v>
      </c>
      <c r="CN295" s="129">
        <v>328</v>
      </c>
      <c r="CO295" s="133">
        <v>65.599999999999994</v>
      </c>
      <c r="CP295" s="129">
        <v>2013</v>
      </c>
      <c r="CQ295" s="129" t="s">
        <v>79</v>
      </c>
      <c r="CR295" s="128" t="s">
        <v>10556</v>
      </c>
      <c r="CS295" s="129">
        <v>337</v>
      </c>
      <c r="CT295" s="133">
        <v>51.85</v>
      </c>
      <c r="CU295" s="129">
        <v>2015</v>
      </c>
      <c r="CV295" s="129" t="s">
        <v>79</v>
      </c>
      <c r="CW295" s="131" t="s">
        <v>490</v>
      </c>
      <c r="CX295" s="131" t="s">
        <v>10557</v>
      </c>
      <c r="CY295" s="129">
        <v>1225</v>
      </c>
      <c r="CZ295" s="129">
        <v>72.06</v>
      </c>
      <c r="DA295" s="129">
        <v>2017</v>
      </c>
      <c r="DB295" s="129" t="s">
        <v>944</v>
      </c>
      <c r="DC295" s="129" t="s">
        <v>113</v>
      </c>
      <c r="DD295" s="129">
        <v>64.930000000000007</v>
      </c>
      <c r="DE295" s="129">
        <v>64.790000000000006</v>
      </c>
      <c r="DF295" s="129">
        <v>0</v>
      </c>
      <c r="DG295" s="131" t="s">
        <v>81</v>
      </c>
      <c r="DH295" s="131" t="s">
        <v>81</v>
      </c>
      <c r="DI295" s="134">
        <v>5.69</v>
      </c>
      <c r="DJ295" s="134">
        <v>5.72</v>
      </c>
      <c r="DK295" s="134">
        <v>5.59</v>
      </c>
      <c r="DL295" s="131"/>
      <c r="DM295" s="129">
        <v>17</v>
      </c>
      <c r="DN295" s="129">
        <v>13.27</v>
      </c>
      <c r="DO295" s="129"/>
      <c r="DP295" s="131" t="s">
        <v>114</v>
      </c>
      <c r="DQ295" s="129">
        <v>1</v>
      </c>
      <c r="DR295" s="129">
        <v>5</v>
      </c>
      <c r="DS295" s="129" t="s">
        <v>83</v>
      </c>
      <c r="DT295" s="129" t="s">
        <v>83</v>
      </c>
      <c r="DU295" s="129" t="s">
        <v>83</v>
      </c>
      <c r="DV295" s="129" t="s">
        <v>83</v>
      </c>
      <c r="DW295" s="131" t="s">
        <v>230</v>
      </c>
      <c r="DX295" s="131" t="s">
        <v>84</v>
      </c>
      <c r="DY295" s="131" t="s">
        <v>81</v>
      </c>
      <c r="DZ295" s="131" t="s">
        <v>10558</v>
      </c>
      <c r="EA295" s="131" t="s">
        <v>86</v>
      </c>
      <c r="EB295" s="131" t="s">
        <v>10559</v>
      </c>
      <c r="EC295" s="131" t="s">
        <v>88</v>
      </c>
      <c r="ED295" s="131" t="s">
        <v>89</v>
      </c>
      <c r="EE295" s="131" t="s">
        <v>10560</v>
      </c>
      <c r="EF295" s="131" t="s">
        <v>10561</v>
      </c>
      <c r="EG295" s="131" t="s">
        <v>10562</v>
      </c>
      <c r="EH295" s="131" t="s">
        <v>10563</v>
      </c>
      <c r="EI295" s="131" t="s">
        <v>10564</v>
      </c>
      <c r="EJ295" s="135" t="s">
        <v>10565</v>
      </c>
      <c r="EK295" s="135" t="s">
        <v>10566</v>
      </c>
      <c r="EL295" s="135" t="s">
        <v>10567</v>
      </c>
      <c r="EM295" s="131" t="s">
        <v>81</v>
      </c>
      <c r="EN295" s="131" t="s">
        <v>81</v>
      </c>
    </row>
    <row r="296" spans="1:144" ht="18" thickTop="1" thickBot="1">
      <c r="A296" s="575">
        <f t="shared" si="14"/>
        <v>295</v>
      </c>
      <c r="B296" s="572" t="s">
        <v>10912</v>
      </c>
      <c r="C296" s="600" t="s">
        <v>11821</v>
      </c>
      <c r="D296" s="570" t="s">
        <v>13208</v>
      </c>
      <c r="E296" s="568" t="str">
        <f t="shared" si="12"/>
        <v>Not Placed</v>
      </c>
      <c r="F296" s="570" t="s">
        <v>12495</v>
      </c>
      <c r="G296" s="570" t="s">
        <v>14085</v>
      </c>
      <c r="H296" s="131" t="str">
        <f>VLOOKUP(B296,ETRX3!C:E,3,0)</f>
        <v>Direct Second Year Engineering without live KT</v>
      </c>
      <c r="I296" s="610" t="s">
        <v>10914</v>
      </c>
      <c r="J296" s="572">
        <v>21</v>
      </c>
      <c r="K296" s="611" t="s">
        <v>10915</v>
      </c>
      <c r="L296" s="611" t="s">
        <v>73</v>
      </c>
      <c r="M296" s="611" t="s">
        <v>10916</v>
      </c>
      <c r="N296" s="612" t="s">
        <v>10911</v>
      </c>
      <c r="O296" s="612">
        <v>9920791449</v>
      </c>
      <c r="P296" s="612">
        <v>9920791449</v>
      </c>
      <c r="Q296" s="612" t="e">
        <f>VLOOKUP(B296,'TCS CON'!$D$1:$H$98,5,0)</f>
        <v>#N/A</v>
      </c>
      <c r="R296" s="612" t="e">
        <f>VLOOKUP(B296,LTI!$C$1:$H$46,6,0)</f>
        <v>#N/A</v>
      </c>
      <c r="S296" s="612" t="e">
        <f>VLOOKUP(B296,JARO!$E$2:$I$11,5,0)</f>
        <v>#N/A</v>
      </c>
      <c r="T296" s="612" t="e">
        <f>VLOOKUP(B296,Capgemini!$D$3:$H$78,5,0)</f>
        <v>#N/A</v>
      </c>
      <c r="U296" s="612" t="e">
        <f>VLOOKUP(B296,Carwale!$D$1:$H$4,5,0)</f>
        <v>#N/A</v>
      </c>
      <c r="V296" s="612" t="e">
        <f>VLOOKUP(B296,'Interactive Brokers'!E:I,5,0)</f>
        <v>#N/A</v>
      </c>
      <c r="W296" s="612" t="e">
        <f>VLOOKUP(B296,'REL Jio'!E:I,5,0)</f>
        <v>#N/A</v>
      </c>
      <c r="X296" s="612" t="e">
        <f>VLOOKUP(B296,'Sciative Sol'!E:I,5,0)</f>
        <v>#N/A</v>
      </c>
      <c r="Y296" s="612" t="e">
        <f>VLOOKUP(B296,'Hexaware Tech'!E:I,5,0)</f>
        <v>#N/A</v>
      </c>
      <c r="Z296" s="612" t="e">
        <f>VLOOKUP(B296,Axis!D:H,5,0)</f>
        <v>#N/A</v>
      </c>
      <c r="AA296" s="612" t="e">
        <f>VLOOKUP(B296,Ugam!$D$3:$H$26,5,0)</f>
        <v>#N/A</v>
      </c>
      <c r="AB296" s="612" t="e">
        <f>VLOOKUP(B296,Zeus!F:J,5,0)</f>
        <v>#N/A</v>
      </c>
      <c r="AC296" s="612" t="e">
        <f>VLOOKUP(B296,Montran!F:J,5,0)</f>
        <v>#N/A</v>
      </c>
      <c r="AD296" s="612" t="e">
        <f>VLOOKUP(B296,Endurance!H79:L79,5,0)</f>
        <v>#N/A</v>
      </c>
      <c r="AE296" s="612" t="e">
        <f>VLOOKUP(B296,'Swabhav Techlabs'!$F$1:$J$2,5,0)</f>
        <v>#N/A</v>
      </c>
      <c r="AF296" s="612" t="e">
        <f>VLOOKUP(B296,'Quality Kiosk'!$F$1:$J$18,5,0)</f>
        <v>#N/A</v>
      </c>
      <c r="AG296" s="612" t="e">
        <f>VLOOKUP(B296,'Lemon VB'!$F$1:$J$2,5,0)</f>
        <v>#N/A</v>
      </c>
      <c r="AH296" s="612" t="e">
        <f>VLOOKUP(B296,Gocomet!$E$1:$I$3,5,0)</f>
        <v>#N/A</v>
      </c>
      <c r="AI296" s="612" t="e">
        <f>VLOOKUP(B296,'Ingram Micro'!$E$1:$I$8,5,0)</f>
        <v>#N/A</v>
      </c>
      <c r="AJ296" s="612" t="e">
        <f>VLOOKUP(B296,'DePronto Infotech'!$E$1:$I$2,5,0)</f>
        <v>#N/A</v>
      </c>
      <c r="AK296" s="612" t="e">
        <f>VLOOKUP(B296,'Reliance Retail'!$E$1:$I$4,5,0)</f>
        <v>#N/A</v>
      </c>
      <c r="AL296" s="612" t="e">
        <f>VLOOKUP(B296,'Bright Champs'!$D$1:$H$13,5,0)</f>
        <v>#N/A</v>
      </c>
      <c r="AM296" s="612" t="e">
        <f>VLOOKUP(B296,Neosoft!$E$1:$I$12,5,0)</f>
        <v>#N/A</v>
      </c>
      <c r="AN296" s="612" t="e">
        <f>VLOOKUP(B296,Infosys!$E$1:$I$3,5,0)</f>
        <v>#N/A</v>
      </c>
      <c r="AO296" s="612" t="e">
        <f>VLOOKUP(B296,Cerelabs!$E$1:$I$5,5,0)</f>
        <v>#N/A</v>
      </c>
      <c r="AP296" s="612" t="e">
        <f>VLOOKUP(B296,'Neebal Technologies'!$D$1:$H$2,5,0)</f>
        <v>#N/A</v>
      </c>
      <c r="AQ296" s="612" t="e">
        <f>VLOOKUP(B296,'Vertiv Energy'!$D$1:$H$2,5,0)</f>
        <v>#N/A</v>
      </c>
      <c r="AR296" s="612" t="e">
        <f>VLOOKUP(B296,'Acidaes Solutions (CRMNEXT)'!$D$1:$H$3,5,0)</f>
        <v>#N/A</v>
      </c>
      <c r="AS296" s="612" t="e">
        <f>VLOOKUP(B296,Growisto!$D$1:$H$2,5,0)</f>
        <v>#N/A</v>
      </c>
      <c r="AT296" s="612" t="e">
        <f>VLOOKUP(B296,'9.9 Mediaworx - Digit'!$D$1:$H$2,5,0)</f>
        <v>#N/A</v>
      </c>
      <c r="AU296" s="612" t="e">
        <f>VLOOKUP(B296,'Vistaar systems Pvt Ltd'!$D$2:$H$3,5,0)</f>
        <v>#N/A</v>
      </c>
      <c r="AV296" s="612" t="e">
        <f>VLOOKUP(B296,'Course 5i'!$D$2:$H$11,5,0)</f>
        <v>#N/A</v>
      </c>
      <c r="AW296" s="612" t="e">
        <f>VLOOKUP(B296,'Radiant Appliances &amp; Electronic'!$D$1:$H$13,5,0)</f>
        <v>#N/A</v>
      </c>
      <c r="AX296" s="612" t="e">
        <f>VLOOKUP(B296,'Atos Global'!$D$3:$H$27,5,0)</f>
        <v>#N/A</v>
      </c>
      <c r="AY296" s="612" t="e">
        <f>VLOOKUP(B296,'Saama Technologies'!$D$1:$H$2,5,0)</f>
        <v>#N/A</v>
      </c>
      <c r="AZ296" s="612" t="e">
        <f>VLOOKUP(B296,'Multiplier Solutions'!$D$1:$H$2,5,0)</f>
        <v>#N/A</v>
      </c>
      <c r="BA296" s="612" t="e">
        <f>VLOOKUP(B296,GEP!$D$2:$H$5,5,0)</f>
        <v>#N/A</v>
      </c>
      <c r="BB296" s="612" t="e">
        <f>VLOOKUP(B296,Accenture!$D$1:$H$6,5,0)</f>
        <v>#N/A</v>
      </c>
      <c r="BC296" s="612" t="e">
        <f>VLOOKUP(B296,'Endurance International Group'!$D$1:$H$2,5,0)</f>
        <v>#N/A</v>
      </c>
      <c r="BD296" s="612" t="e">
        <f>VLOOKUP(B296,Newgen!$D$1:$H$2,5,0)</f>
        <v>#N/A</v>
      </c>
      <c r="BE296" s="612" t="e">
        <f>VLOOKUP(B296,'3D Incredible'!D296:H296,5,0)</f>
        <v>#N/A</v>
      </c>
      <c r="BF296" s="612" t="e">
        <f>VLOOKUP(B296,'Raja Software Labs'!$D$2:$H$2,5,0)</f>
        <v>#N/A</v>
      </c>
      <c r="BG296" s="612" t="e">
        <f>VLOOKUP(B296,Wipro!$D$1:$H$2,5,0)</f>
        <v>#N/A</v>
      </c>
      <c r="BH296" s="612" t="e">
        <f>VLOOKUP(B296,'Perch Technologies'!$D$2:$H$2,5,0)</f>
        <v>#N/A</v>
      </c>
      <c r="BI296" s="612" t="e">
        <f>VLOOKUP(B296,'Morning Star'!$D$1:$H$6,5,0)</f>
        <v>#N/A</v>
      </c>
      <c r="BJ296" s="612" t="e">
        <f>VLOOKUP(B296,Flexiloans!$D$1:$H$2,5,0)</f>
        <v>#N/A</v>
      </c>
      <c r="BK296" s="612" t="e">
        <f>VLOOKUP(B296,'Thirdware Solutions'!$D$1:$H$2,5,0)</f>
        <v>#N/A</v>
      </c>
      <c r="BL296" s="612" t="e">
        <f>VLOOKUP(B296,Tescom!$D$1:$H$8,5,0)</f>
        <v>#N/A</v>
      </c>
      <c r="BM296" s="612" t="e">
        <f>VLOOKUP(B296,'Cogno AI'!$D$1:$H$2,5,0)</f>
        <v>#N/A</v>
      </c>
      <c r="BN296" s="612" t="e">
        <f>VLOOKUP(B296,'ABM Knowledgeware'!$D$1:$H$2,5,0)</f>
        <v>#N/A</v>
      </c>
      <c r="BO296" s="612" t="e">
        <f>VLOOKUP(B296,'Concerto Software'!$D$1:$H$3,5,0)</f>
        <v>#N/A</v>
      </c>
      <c r="BP296" s="612" t="e">
        <f>VLOOKUP(B296,'My Captain'!$D$1:$H$4,5,0)</f>
        <v>#N/A</v>
      </c>
      <c r="BQ296" s="612" t="e">
        <f>VLOOKUP(B296,'Finoux Solutions'!$D$2:$H$4,5,0)</f>
        <v>#N/A</v>
      </c>
      <c r="BR296" s="612" t="e">
        <f>VLOOKUP(B296,'MITR Learning'!$D$1:$H$2,5,0)</f>
        <v>#N/A</v>
      </c>
      <c r="BS296" s="612" t="e">
        <f>VLOOKUP(B296,Nucsoft!$D$2:$H$6,5,0)</f>
        <v>#N/A</v>
      </c>
      <c r="BT296" s="612" t="e">
        <f>VLOOKUP(B296,'Paras Cadd'!$D$1:$H$2,5,0)</f>
        <v>#N/A</v>
      </c>
      <c r="BU296" s="612" t="e">
        <f>VLOOKUP(B296,'ICICI Securities'!$D$1:$H$2,5,0)</f>
        <v>#N/A</v>
      </c>
      <c r="BV296" s="612" t="e">
        <f>VLOOKUP(B296,'Citius Tech'!$D$2:$H$5,5,0)</f>
        <v>#N/A</v>
      </c>
      <c r="BW296" s="612" t="e">
        <f>VLOOKUP(B296,'Buzzy Brains'!$D$2:$H$2,5,0)</f>
        <v>#N/A</v>
      </c>
      <c r="BX296" s="612" t="e">
        <f>VLOOKUP(B296,'Decimal Point'!$D$2:$H$2,5,0)</f>
        <v>#N/A</v>
      </c>
      <c r="BY296" s="612" t="e">
        <f>VLOOKUP(B296,'Sankey Business Solutions'!$D$2:$H$3,5,0)</f>
        <v>#N/A</v>
      </c>
      <c r="BZ296" s="612" t="e">
        <f>VLOOKUP(B296,'Nangia &amp; Co LLP'!$D$2:$H$2,5,0)</f>
        <v>#N/A</v>
      </c>
      <c r="CA296" s="612" t="e">
        <f>VLOOKUP(B296,'FIS Solutions India Pvt Ltd'!$D$2:$H$2,5,0)</f>
        <v>#N/A</v>
      </c>
      <c r="CB296" s="612" t="e">
        <f>VLOOKUP(B296,'Delta Technology &amp; Management '!$D$2:$H$16,5,0)</f>
        <v>#N/A</v>
      </c>
      <c r="CC296" s="612" t="e">
        <f>VLOOKUP(B296,'Espoir Networks'!$D$3:$H$11,5,0)</f>
        <v>#N/A</v>
      </c>
      <c r="CD296" s="612" t="e">
        <f>VLOOKUP(B296,'Servosys Solution'!$D$3:$H$5,5,0)</f>
        <v>#N/A</v>
      </c>
      <c r="CE296" s="612" t="e">
        <f>VLOOKUP(B296,'Ribbon Communications'!$D$3:$H$4,5,0)</f>
        <v>#N/A</v>
      </c>
      <c r="CF296" s="612">
        <f t="shared" si="13"/>
        <v>0</v>
      </c>
      <c r="CG296" s="129" t="s">
        <v>134</v>
      </c>
      <c r="CH296" s="129">
        <v>602315868851</v>
      </c>
      <c r="CI296" s="129" t="s">
        <v>10917</v>
      </c>
      <c r="CJ296" s="129" t="s">
        <v>11746</v>
      </c>
      <c r="CK296" s="132">
        <v>43282</v>
      </c>
      <c r="CL296" s="129">
        <v>2021</v>
      </c>
      <c r="CM296" s="128" t="s">
        <v>12004</v>
      </c>
      <c r="CN296" s="129">
        <v>415</v>
      </c>
      <c r="CO296" s="133">
        <v>0.83</v>
      </c>
      <c r="CP296" s="129">
        <v>2014</v>
      </c>
      <c r="CQ296" s="129" t="s">
        <v>79</v>
      </c>
      <c r="CR296" s="128" t="s">
        <v>12192</v>
      </c>
      <c r="CS296" s="129">
        <v>394</v>
      </c>
      <c r="CT296" s="133">
        <v>60.62</v>
      </c>
      <c r="CU296" s="129">
        <v>2016</v>
      </c>
      <c r="CV296" s="129" t="s">
        <v>79</v>
      </c>
      <c r="CW296" s="131" t="s">
        <v>490</v>
      </c>
      <c r="CX296" s="131" t="s">
        <v>3372</v>
      </c>
      <c r="CY296" s="129">
        <v>589</v>
      </c>
      <c r="CZ296" s="136">
        <v>0.73629999999999995</v>
      </c>
      <c r="DA296" s="129">
        <v>2018</v>
      </c>
      <c r="DB296" s="129" t="s">
        <v>944</v>
      </c>
      <c r="DC296" s="129" t="s">
        <v>113</v>
      </c>
      <c r="DD296" s="129">
        <v>1173</v>
      </c>
      <c r="DE296" s="136">
        <v>0.73309999999999997</v>
      </c>
      <c r="DF296" s="129">
        <v>0</v>
      </c>
      <c r="DG296" s="131" t="s">
        <v>81</v>
      </c>
      <c r="DH296" s="131" t="s">
        <v>81</v>
      </c>
      <c r="DI296" s="134">
        <v>5.65</v>
      </c>
      <c r="DJ296" s="134">
        <v>5.83</v>
      </c>
      <c r="DK296" s="134">
        <v>5.85</v>
      </c>
      <c r="DL296" s="131"/>
      <c r="DM296" s="129">
        <v>17.329999999999998</v>
      </c>
      <c r="DN296" s="129">
        <v>5.77</v>
      </c>
      <c r="DO296" s="129"/>
      <c r="DP296" s="131" t="s">
        <v>114</v>
      </c>
      <c r="DQ296" s="129">
        <v>0</v>
      </c>
      <c r="DR296" s="129">
        <v>2</v>
      </c>
      <c r="DS296" s="129" t="s">
        <v>230</v>
      </c>
      <c r="DT296" s="129" t="s">
        <v>255</v>
      </c>
      <c r="DU296" s="129" t="s">
        <v>255</v>
      </c>
      <c r="DV296" s="129" t="s">
        <v>83</v>
      </c>
      <c r="DW296" s="131" t="s">
        <v>83</v>
      </c>
      <c r="DX296" s="131" t="s">
        <v>84</v>
      </c>
      <c r="DY296" s="131" t="s">
        <v>81</v>
      </c>
      <c r="DZ296" s="131" t="s">
        <v>10920</v>
      </c>
      <c r="EA296" s="131" t="s">
        <v>883</v>
      </c>
      <c r="EB296" s="131" t="s">
        <v>10921</v>
      </c>
      <c r="EC296" s="131" t="s">
        <v>86</v>
      </c>
      <c r="ED296" s="131" t="s">
        <v>89</v>
      </c>
      <c r="EE296" s="131" t="s">
        <v>81</v>
      </c>
      <c r="EF296" s="131" t="s">
        <v>10922</v>
      </c>
      <c r="EG296" s="131" t="s">
        <v>10923</v>
      </c>
      <c r="EH296" s="131" t="s">
        <v>10924</v>
      </c>
      <c r="EI296" s="131" t="s">
        <v>10925</v>
      </c>
      <c r="EJ296" s="135" t="s">
        <v>10926</v>
      </c>
      <c r="EK296" s="135" t="s">
        <v>10927</v>
      </c>
      <c r="EL296" s="135" t="s">
        <v>10928</v>
      </c>
      <c r="EM296" s="135" t="s">
        <v>10929</v>
      </c>
      <c r="EN296" s="131" t="s">
        <v>81</v>
      </c>
    </row>
    <row r="297" spans="1:144" ht="18" thickTop="1" thickBot="1">
      <c r="A297" s="575">
        <f t="shared" si="14"/>
        <v>296</v>
      </c>
      <c r="B297" s="572" t="s">
        <v>11010</v>
      </c>
      <c r="C297" s="600" t="s">
        <v>11822</v>
      </c>
      <c r="D297" s="570" t="s">
        <v>13208</v>
      </c>
      <c r="E297" s="568" t="str">
        <f t="shared" si="12"/>
        <v>Not Placed</v>
      </c>
      <c r="F297" s="570" t="s">
        <v>12495</v>
      </c>
      <c r="G297" s="570" t="s">
        <v>14085</v>
      </c>
      <c r="H297" s="131" t="str">
        <f>VLOOKUP(B297,ETRX3!C:E,3,0)</f>
        <v>Direct Second Year Engineering with live KT</v>
      </c>
      <c r="I297" s="610" t="s">
        <v>11012</v>
      </c>
      <c r="J297" s="572">
        <v>22</v>
      </c>
      <c r="K297" s="611" t="s">
        <v>11013</v>
      </c>
      <c r="L297" s="611" t="s">
        <v>11013</v>
      </c>
      <c r="M297" s="611" t="s">
        <v>11014</v>
      </c>
      <c r="N297" s="612" t="s">
        <v>11009</v>
      </c>
      <c r="O297" s="612">
        <v>9594059067</v>
      </c>
      <c r="P297" s="612">
        <v>9326439709</v>
      </c>
      <c r="Q297" s="612" t="e">
        <f>VLOOKUP(B297,'TCS CON'!$D$1:$H$98,5,0)</f>
        <v>#N/A</v>
      </c>
      <c r="R297" s="612" t="e">
        <f>VLOOKUP(B297,LTI!$C$1:$H$46,6,0)</f>
        <v>#N/A</v>
      </c>
      <c r="S297" s="612" t="e">
        <f>VLOOKUP(B297,JARO!$E$2:$I$11,5,0)</f>
        <v>#N/A</v>
      </c>
      <c r="T297" s="612" t="e">
        <f>VLOOKUP(B297,Capgemini!$D$3:$H$78,5,0)</f>
        <v>#N/A</v>
      </c>
      <c r="U297" s="612" t="e">
        <f>VLOOKUP(B297,Carwale!$D$1:$H$4,5,0)</f>
        <v>#N/A</v>
      </c>
      <c r="V297" s="612" t="e">
        <f>VLOOKUP(B297,'Interactive Brokers'!E:I,5,0)</f>
        <v>#N/A</v>
      </c>
      <c r="W297" s="612" t="e">
        <f>VLOOKUP(B297,'REL Jio'!E:I,5,0)</f>
        <v>#N/A</v>
      </c>
      <c r="X297" s="612" t="e">
        <f>VLOOKUP(B297,'Sciative Sol'!E:I,5,0)</f>
        <v>#N/A</v>
      </c>
      <c r="Y297" s="612" t="e">
        <f>VLOOKUP(B297,'Hexaware Tech'!E:I,5,0)</f>
        <v>#N/A</v>
      </c>
      <c r="Z297" s="612" t="e">
        <f>VLOOKUP(B297,Axis!D:H,5,0)</f>
        <v>#N/A</v>
      </c>
      <c r="AA297" s="612" t="e">
        <f>VLOOKUP(B297,Ugam!$D$3:$H$26,5,0)</f>
        <v>#N/A</v>
      </c>
      <c r="AB297" s="612" t="e">
        <f>VLOOKUP(B297,Zeus!F:J,5,0)</f>
        <v>#N/A</v>
      </c>
      <c r="AC297" s="612" t="e">
        <f>VLOOKUP(B297,Montran!F:J,5,0)</f>
        <v>#N/A</v>
      </c>
      <c r="AD297" s="612" t="e">
        <f>VLOOKUP(B297,Endurance!H80:L80,5,0)</f>
        <v>#N/A</v>
      </c>
      <c r="AE297" s="612" t="e">
        <f>VLOOKUP(B297,'Swabhav Techlabs'!$F$1:$J$2,5,0)</f>
        <v>#N/A</v>
      </c>
      <c r="AF297" s="612" t="e">
        <f>VLOOKUP(B297,'Quality Kiosk'!$F$1:$J$18,5,0)</f>
        <v>#N/A</v>
      </c>
      <c r="AG297" s="612" t="e">
        <f>VLOOKUP(B297,'Lemon VB'!$F$1:$J$2,5,0)</f>
        <v>#N/A</v>
      </c>
      <c r="AH297" s="612" t="e">
        <f>VLOOKUP(B297,Gocomet!$E$1:$I$3,5,0)</f>
        <v>#N/A</v>
      </c>
      <c r="AI297" s="612" t="e">
        <f>VLOOKUP(B297,'Ingram Micro'!$E$1:$I$8,5,0)</f>
        <v>#N/A</v>
      </c>
      <c r="AJ297" s="612" t="e">
        <f>VLOOKUP(B297,'DePronto Infotech'!$E$1:$I$2,5,0)</f>
        <v>#N/A</v>
      </c>
      <c r="AK297" s="612" t="e">
        <f>VLOOKUP(B297,'Reliance Retail'!$E$1:$I$4,5,0)</f>
        <v>#N/A</v>
      </c>
      <c r="AL297" s="612" t="e">
        <f>VLOOKUP(B297,'Bright Champs'!$D$1:$H$13,5,0)</f>
        <v>#N/A</v>
      </c>
      <c r="AM297" s="612" t="e">
        <f>VLOOKUP(B297,Neosoft!$E$1:$I$12,5,0)</f>
        <v>#N/A</v>
      </c>
      <c r="AN297" s="612" t="e">
        <f>VLOOKUP(B297,Infosys!$E$1:$I$3,5,0)</f>
        <v>#N/A</v>
      </c>
      <c r="AO297" s="612" t="e">
        <f>VLOOKUP(B297,Cerelabs!$E$1:$I$5,5,0)</f>
        <v>#N/A</v>
      </c>
      <c r="AP297" s="612" t="e">
        <f>VLOOKUP(B297,'Neebal Technologies'!$D$1:$H$2,5,0)</f>
        <v>#N/A</v>
      </c>
      <c r="AQ297" s="612" t="e">
        <f>VLOOKUP(B297,'Vertiv Energy'!$D$1:$H$2,5,0)</f>
        <v>#N/A</v>
      </c>
      <c r="AR297" s="612" t="e">
        <f>VLOOKUP(B297,'Acidaes Solutions (CRMNEXT)'!$D$1:$H$3,5,0)</f>
        <v>#N/A</v>
      </c>
      <c r="AS297" s="612" t="e">
        <f>VLOOKUP(B297,Growisto!$D$1:$H$2,5,0)</f>
        <v>#N/A</v>
      </c>
      <c r="AT297" s="612" t="e">
        <f>VLOOKUP(B297,'9.9 Mediaworx - Digit'!$D$1:$H$2,5,0)</f>
        <v>#N/A</v>
      </c>
      <c r="AU297" s="612" t="e">
        <f>VLOOKUP(B297,'Vistaar systems Pvt Ltd'!$D$2:$H$3,5,0)</f>
        <v>#N/A</v>
      </c>
      <c r="AV297" s="612" t="e">
        <f>VLOOKUP(B297,'Course 5i'!$D$2:$H$11,5,0)</f>
        <v>#N/A</v>
      </c>
      <c r="AW297" s="612" t="e">
        <f>VLOOKUP(B297,'Radiant Appliances &amp; Electronic'!$D$1:$H$13,5,0)</f>
        <v>#N/A</v>
      </c>
      <c r="AX297" s="612" t="e">
        <f>VLOOKUP(B297,'Atos Global'!$D$3:$H$27,5,0)</f>
        <v>#N/A</v>
      </c>
      <c r="AY297" s="612" t="e">
        <f>VLOOKUP(B297,'Saama Technologies'!$D$1:$H$2,5,0)</f>
        <v>#N/A</v>
      </c>
      <c r="AZ297" s="612" t="e">
        <f>VLOOKUP(B297,'Multiplier Solutions'!$D$1:$H$2,5,0)</f>
        <v>#N/A</v>
      </c>
      <c r="BA297" s="612" t="e">
        <f>VLOOKUP(B297,GEP!$D$2:$H$5,5,0)</f>
        <v>#N/A</v>
      </c>
      <c r="BB297" s="612" t="e">
        <f>VLOOKUP(B297,Accenture!$D$1:$H$6,5,0)</f>
        <v>#N/A</v>
      </c>
      <c r="BC297" s="612" t="e">
        <f>VLOOKUP(B297,'Endurance International Group'!$D$1:$H$2,5,0)</f>
        <v>#N/A</v>
      </c>
      <c r="BD297" s="612" t="e">
        <f>VLOOKUP(B297,Newgen!$D$1:$H$2,5,0)</f>
        <v>#N/A</v>
      </c>
      <c r="BE297" s="612" t="e">
        <f>VLOOKUP(B297,'3D Incredible'!D297:H297,5,0)</f>
        <v>#N/A</v>
      </c>
      <c r="BF297" s="612" t="e">
        <f>VLOOKUP(B297,'Raja Software Labs'!$D$2:$H$2,5,0)</f>
        <v>#N/A</v>
      </c>
      <c r="BG297" s="612" t="e">
        <f>VLOOKUP(B297,Wipro!$D$1:$H$2,5,0)</f>
        <v>#N/A</v>
      </c>
      <c r="BH297" s="612" t="e">
        <f>VLOOKUP(B297,'Perch Technologies'!$D$2:$H$2,5,0)</f>
        <v>#N/A</v>
      </c>
      <c r="BI297" s="612" t="e">
        <f>VLOOKUP(B297,'Morning Star'!$D$1:$H$6,5,0)</f>
        <v>#N/A</v>
      </c>
      <c r="BJ297" s="612" t="e">
        <f>VLOOKUP(B297,Flexiloans!$D$1:$H$2,5,0)</f>
        <v>#N/A</v>
      </c>
      <c r="BK297" s="612" t="e">
        <f>VLOOKUP(B297,'Thirdware Solutions'!$D$1:$H$2,5,0)</f>
        <v>#N/A</v>
      </c>
      <c r="BL297" s="612" t="e">
        <f>VLOOKUP(B297,Tescom!$D$1:$H$8,5,0)</f>
        <v>#N/A</v>
      </c>
      <c r="BM297" s="612" t="e">
        <f>VLOOKUP(B297,'Cogno AI'!$D$1:$H$2,5,0)</f>
        <v>#N/A</v>
      </c>
      <c r="BN297" s="612" t="e">
        <f>VLOOKUP(B297,'ABM Knowledgeware'!$D$1:$H$2,5,0)</f>
        <v>#N/A</v>
      </c>
      <c r="BO297" s="612" t="e">
        <f>VLOOKUP(B297,'Concerto Software'!$D$1:$H$3,5,0)</f>
        <v>#N/A</v>
      </c>
      <c r="BP297" s="612" t="e">
        <f>VLOOKUP(B297,'My Captain'!$D$1:$H$4,5,0)</f>
        <v>#N/A</v>
      </c>
      <c r="BQ297" s="612" t="e">
        <f>VLOOKUP(B297,'Finoux Solutions'!$D$2:$H$4,5,0)</f>
        <v>#N/A</v>
      </c>
      <c r="BR297" s="612" t="e">
        <f>VLOOKUP(B297,'MITR Learning'!$D$1:$H$2,5,0)</f>
        <v>#N/A</v>
      </c>
      <c r="BS297" s="612" t="e">
        <f>VLOOKUP(B297,Nucsoft!$D$2:$H$6,5,0)</f>
        <v>#N/A</v>
      </c>
      <c r="BT297" s="612" t="e">
        <f>VLOOKUP(B297,'Paras Cadd'!$D$1:$H$2,5,0)</f>
        <v>#N/A</v>
      </c>
      <c r="BU297" s="612" t="e">
        <f>VLOOKUP(B297,'ICICI Securities'!$D$1:$H$2,5,0)</f>
        <v>#N/A</v>
      </c>
      <c r="BV297" s="612" t="e">
        <f>VLOOKUP(B297,'Citius Tech'!$D$2:$H$5,5,0)</f>
        <v>#N/A</v>
      </c>
      <c r="BW297" s="612" t="e">
        <f>VLOOKUP(B297,'Buzzy Brains'!$D$2:$H$2,5,0)</f>
        <v>#N/A</v>
      </c>
      <c r="BX297" s="612" t="e">
        <f>VLOOKUP(B297,'Decimal Point'!$D$2:$H$2,5,0)</f>
        <v>#N/A</v>
      </c>
      <c r="BY297" s="612" t="e">
        <f>VLOOKUP(B297,'Sankey Business Solutions'!$D$2:$H$3,5,0)</f>
        <v>#N/A</v>
      </c>
      <c r="BZ297" s="612" t="e">
        <f>VLOOKUP(B297,'Nangia &amp; Co LLP'!$D$2:$H$2,5,0)</f>
        <v>#N/A</v>
      </c>
      <c r="CA297" s="612" t="e">
        <f>VLOOKUP(B297,'FIS Solutions India Pvt Ltd'!$D$2:$H$2,5,0)</f>
        <v>#N/A</v>
      </c>
      <c r="CB297" s="612" t="e">
        <f>VLOOKUP(B297,'Delta Technology &amp; Management '!$D$2:$H$16,5,0)</f>
        <v>#N/A</v>
      </c>
      <c r="CC297" s="612" t="e">
        <f>VLOOKUP(B297,'Espoir Networks'!$D$3:$H$11,5,0)</f>
        <v>#N/A</v>
      </c>
      <c r="CD297" s="612" t="e">
        <f>VLOOKUP(B297,'Servosys Solution'!$D$3:$H$5,5,0)</f>
        <v>#N/A</v>
      </c>
      <c r="CE297" s="612" t="e">
        <f>VLOOKUP(B297,'Ribbon Communications'!$D$3:$H$4,5,0)</f>
        <v>#N/A</v>
      </c>
      <c r="CF297" s="612">
        <f t="shared" si="13"/>
        <v>0</v>
      </c>
      <c r="CG297" s="129" t="s">
        <v>11015</v>
      </c>
      <c r="CH297" s="129">
        <v>862030888758</v>
      </c>
      <c r="CI297" s="129" t="s">
        <v>81</v>
      </c>
      <c r="CJ297" s="129" t="s">
        <v>11747</v>
      </c>
      <c r="CK297" s="132">
        <v>43282</v>
      </c>
      <c r="CL297" s="129">
        <v>2021</v>
      </c>
      <c r="CM297" s="128" t="s">
        <v>11016</v>
      </c>
      <c r="CN297" s="129">
        <v>449</v>
      </c>
      <c r="CO297" s="133">
        <v>81.64</v>
      </c>
      <c r="CP297" s="129">
        <v>2013</v>
      </c>
      <c r="CQ297" s="129" t="s">
        <v>79</v>
      </c>
      <c r="CR297" s="128" t="s">
        <v>11017</v>
      </c>
      <c r="CS297" s="129" t="s">
        <v>81</v>
      </c>
      <c r="CT297" s="133" t="s">
        <v>81</v>
      </c>
      <c r="CU297" s="129" t="s">
        <v>81</v>
      </c>
      <c r="CV297" s="129" t="s">
        <v>109</v>
      </c>
      <c r="CW297" s="131" t="s">
        <v>5076</v>
      </c>
      <c r="CX297" s="131" t="s">
        <v>229</v>
      </c>
      <c r="CY297" s="129">
        <v>861</v>
      </c>
      <c r="CZ297" s="129">
        <v>58.37</v>
      </c>
      <c r="DA297" s="129">
        <v>2017</v>
      </c>
      <c r="DB297" s="129" t="s">
        <v>112</v>
      </c>
      <c r="DC297" s="129" t="s">
        <v>113</v>
      </c>
      <c r="DD297" s="129">
        <v>58.37</v>
      </c>
      <c r="DE297" s="129">
        <v>58.37</v>
      </c>
      <c r="DF297" s="129">
        <v>0</v>
      </c>
      <c r="DG297" s="131" t="s">
        <v>81</v>
      </c>
      <c r="DH297" s="131" t="s">
        <v>81</v>
      </c>
      <c r="DI297" s="134">
        <v>5.6</v>
      </c>
      <c r="DJ297" s="134">
        <v>6.2</v>
      </c>
      <c r="DK297" s="134">
        <v>4.38</v>
      </c>
      <c r="DL297" s="134">
        <v>5.3</v>
      </c>
      <c r="DM297" s="129">
        <v>16.38</v>
      </c>
      <c r="DN297" s="129">
        <v>6</v>
      </c>
      <c r="DO297" s="129"/>
      <c r="DP297" s="131" t="s">
        <v>114</v>
      </c>
      <c r="DQ297" s="129">
        <v>2</v>
      </c>
      <c r="DR297" s="129">
        <v>2</v>
      </c>
      <c r="DS297" s="129" t="s">
        <v>83</v>
      </c>
      <c r="DT297" s="129" t="s">
        <v>83</v>
      </c>
      <c r="DU297" s="129" t="s">
        <v>83</v>
      </c>
      <c r="DV297" s="129" t="s">
        <v>83</v>
      </c>
      <c r="DW297" s="131" t="s">
        <v>83</v>
      </c>
      <c r="DX297" s="131" t="s">
        <v>84</v>
      </c>
      <c r="DY297" s="131" t="s">
        <v>81</v>
      </c>
      <c r="DZ297" s="131" t="s">
        <v>11018</v>
      </c>
      <c r="EA297" s="131" t="s">
        <v>781</v>
      </c>
      <c r="EB297" s="131" t="s">
        <v>11019</v>
      </c>
      <c r="EC297" s="131" t="s">
        <v>2914</v>
      </c>
      <c r="ED297" s="131" t="s">
        <v>89</v>
      </c>
      <c r="EE297" s="131" t="s">
        <v>11020</v>
      </c>
      <c r="EF297" s="131" t="s">
        <v>11021</v>
      </c>
      <c r="EG297" s="131" t="s">
        <v>11022</v>
      </c>
      <c r="EH297" s="131" t="s">
        <v>11023</v>
      </c>
      <c r="EI297" s="131" t="s">
        <v>11024</v>
      </c>
      <c r="EJ297" s="135" t="s">
        <v>11025</v>
      </c>
      <c r="EK297" s="135" t="s">
        <v>11026</v>
      </c>
      <c r="EL297" s="135" t="s">
        <v>11027</v>
      </c>
      <c r="EM297" s="135" t="s">
        <v>11028</v>
      </c>
      <c r="EN297" s="131" t="s">
        <v>81</v>
      </c>
    </row>
    <row r="298" spans="1:144" ht="18" thickTop="1" thickBot="1">
      <c r="A298" s="575">
        <f t="shared" si="14"/>
        <v>297</v>
      </c>
      <c r="B298" s="572" t="s">
        <v>11281</v>
      </c>
      <c r="C298" s="600" t="s">
        <v>11282</v>
      </c>
      <c r="D298" s="570" t="s">
        <v>13209</v>
      </c>
      <c r="E298" s="568" t="str">
        <f t="shared" si="12"/>
        <v>Not Placed</v>
      </c>
      <c r="F298" s="570" t="s">
        <v>12495</v>
      </c>
      <c r="G298" s="570" t="s">
        <v>14085</v>
      </c>
      <c r="H298" s="131" t="str">
        <f>VLOOKUP(B298,ETRX3!C:E,3,0)</f>
        <v>Direct Second Year Engineering without live KT</v>
      </c>
      <c r="I298" s="610" t="s">
        <v>11283</v>
      </c>
      <c r="J298" s="572">
        <v>22</v>
      </c>
      <c r="K298" s="611" t="s">
        <v>11284</v>
      </c>
      <c r="L298" s="611" t="s">
        <v>73</v>
      </c>
      <c r="M298" s="611" t="s">
        <v>11285</v>
      </c>
      <c r="N298" s="612" t="s">
        <v>11286</v>
      </c>
      <c r="O298" s="612">
        <v>7977162641</v>
      </c>
      <c r="P298" s="612">
        <v>7977162641</v>
      </c>
      <c r="Q298" s="612" t="e">
        <f>VLOOKUP(B298,'TCS CON'!$D$1:$H$98,5,0)</f>
        <v>#N/A</v>
      </c>
      <c r="R298" s="612" t="e">
        <f>VLOOKUP(B298,LTI!$C$1:$H$46,6,0)</f>
        <v>#N/A</v>
      </c>
      <c r="S298" s="612" t="e">
        <f>VLOOKUP(B298,JARO!$E$2:$I$11,5,0)</f>
        <v>#N/A</v>
      </c>
      <c r="T298" s="612" t="e">
        <f>VLOOKUP(B298,Capgemini!$D$3:$H$78,5,0)</f>
        <v>#N/A</v>
      </c>
      <c r="U298" s="612" t="e">
        <f>VLOOKUP(B298,Carwale!$D$1:$H$4,5,0)</f>
        <v>#N/A</v>
      </c>
      <c r="V298" s="612" t="e">
        <f>VLOOKUP(B298,'Interactive Brokers'!E:I,5,0)</f>
        <v>#N/A</v>
      </c>
      <c r="W298" s="612" t="e">
        <f>VLOOKUP(B298,'REL Jio'!E:I,5,0)</f>
        <v>#N/A</v>
      </c>
      <c r="X298" s="612" t="e">
        <f>VLOOKUP(B298,'Sciative Sol'!E:I,5,0)</f>
        <v>#N/A</v>
      </c>
      <c r="Y298" s="612" t="e">
        <f>VLOOKUP(B298,'Hexaware Tech'!E:I,5,0)</f>
        <v>#N/A</v>
      </c>
      <c r="Z298" s="612" t="e">
        <f>VLOOKUP(B298,Axis!D:H,5,0)</f>
        <v>#N/A</v>
      </c>
      <c r="AA298" s="612" t="e">
        <f>VLOOKUP(B298,Ugam!$D$3:$H$26,5,0)</f>
        <v>#N/A</v>
      </c>
      <c r="AB298" s="612" t="e">
        <f>VLOOKUP(B298,Zeus!F:J,5,0)</f>
        <v>#N/A</v>
      </c>
      <c r="AC298" s="612" t="e">
        <f>VLOOKUP(B298,Montran!F:J,5,0)</f>
        <v>#N/A</v>
      </c>
      <c r="AD298" s="612" t="e">
        <f>VLOOKUP(B298,Endurance!H81:L81,5,0)</f>
        <v>#N/A</v>
      </c>
      <c r="AE298" s="612" t="e">
        <f>VLOOKUP(B298,'Swabhav Techlabs'!$F$1:$J$2,5,0)</f>
        <v>#N/A</v>
      </c>
      <c r="AF298" s="612" t="e">
        <f>VLOOKUP(B298,'Quality Kiosk'!$F$1:$J$18,5,0)</f>
        <v>#N/A</v>
      </c>
      <c r="AG298" s="612" t="e">
        <f>VLOOKUP(B298,'Lemon VB'!$F$1:$J$2,5,0)</f>
        <v>#N/A</v>
      </c>
      <c r="AH298" s="612" t="e">
        <f>VLOOKUP(B298,Gocomet!$E$1:$I$3,5,0)</f>
        <v>#N/A</v>
      </c>
      <c r="AI298" s="612" t="e">
        <f>VLOOKUP(B298,'Ingram Micro'!$E$1:$I$8,5,0)</f>
        <v>#N/A</v>
      </c>
      <c r="AJ298" s="612" t="e">
        <f>VLOOKUP(B298,'DePronto Infotech'!$E$1:$I$2,5,0)</f>
        <v>#N/A</v>
      </c>
      <c r="AK298" s="612" t="e">
        <f>VLOOKUP(B298,'Reliance Retail'!$E$1:$I$4,5,0)</f>
        <v>#N/A</v>
      </c>
      <c r="AL298" s="612" t="e">
        <f>VLOOKUP(B298,'Bright Champs'!$D$1:$H$13,5,0)</f>
        <v>#N/A</v>
      </c>
      <c r="AM298" s="612" t="e">
        <f>VLOOKUP(B298,Neosoft!$E$1:$I$12,5,0)</f>
        <v>#N/A</v>
      </c>
      <c r="AN298" s="612" t="e">
        <f>VLOOKUP(B298,Infosys!$E$1:$I$3,5,0)</f>
        <v>#N/A</v>
      </c>
      <c r="AO298" s="612" t="e">
        <f>VLOOKUP(B298,Cerelabs!$E$1:$I$5,5,0)</f>
        <v>#N/A</v>
      </c>
      <c r="AP298" s="612" t="e">
        <f>VLOOKUP(B298,'Neebal Technologies'!$D$1:$H$2,5,0)</f>
        <v>#N/A</v>
      </c>
      <c r="AQ298" s="612" t="e">
        <f>VLOOKUP(B298,'Vertiv Energy'!$D$1:$H$2,5,0)</f>
        <v>#N/A</v>
      </c>
      <c r="AR298" s="612" t="e">
        <f>VLOOKUP(B298,'Acidaes Solutions (CRMNEXT)'!$D$1:$H$3,5,0)</f>
        <v>#N/A</v>
      </c>
      <c r="AS298" s="612" t="e">
        <f>VLOOKUP(B298,Growisto!$D$1:$H$2,5,0)</f>
        <v>#N/A</v>
      </c>
      <c r="AT298" s="612" t="e">
        <f>VLOOKUP(B298,'9.9 Mediaworx - Digit'!$D$1:$H$2,5,0)</f>
        <v>#N/A</v>
      </c>
      <c r="AU298" s="612" t="e">
        <f>VLOOKUP(B298,'Vistaar systems Pvt Ltd'!$D$2:$H$3,5,0)</f>
        <v>#N/A</v>
      </c>
      <c r="AV298" s="612" t="e">
        <f>VLOOKUP(B298,'Course 5i'!$D$2:$H$11,5,0)</f>
        <v>#N/A</v>
      </c>
      <c r="AW298" s="612" t="e">
        <f>VLOOKUP(B298,'Radiant Appliances &amp; Electronic'!$D$1:$H$13,5,0)</f>
        <v>#N/A</v>
      </c>
      <c r="AX298" s="612" t="e">
        <f>VLOOKUP(B298,'Atos Global'!$D$3:$H$27,5,0)</f>
        <v>#N/A</v>
      </c>
      <c r="AY298" s="612" t="e">
        <f>VLOOKUP(B298,'Saama Technologies'!$D$1:$H$2,5,0)</f>
        <v>#N/A</v>
      </c>
      <c r="AZ298" s="612" t="e">
        <f>VLOOKUP(B298,'Multiplier Solutions'!$D$1:$H$2,5,0)</f>
        <v>#N/A</v>
      </c>
      <c r="BA298" s="612" t="e">
        <f>VLOOKUP(B298,GEP!$D$2:$H$5,5,0)</f>
        <v>#N/A</v>
      </c>
      <c r="BB298" s="612" t="e">
        <f>VLOOKUP(B298,Accenture!$D$1:$H$6,5,0)</f>
        <v>#N/A</v>
      </c>
      <c r="BC298" s="612" t="e">
        <f>VLOOKUP(B298,'Endurance International Group'!$D$1:$H$2,5,0)</f>
        <v>#N/A</v>
      </c>
      <c r="BD298" s="612" t="e">
        <f>VLOOKUP(B298,Newgen!$D$1:$H$2,5,0)</f>
        <v>#N/A</v>
      </c>
      <c r="BE298" s="612" t="e">
        <f>VLOOKUP(B298,'3D Incredible'!D298:H298,5,0)</f>
        <v>#N/A</v>
      </c>
      <c r="BF298" s="612" t="e">
        <f>VLOOKUP(B298,'Raja Software Labs'!$D$2:$H$2,5,0)</f>
        <v>#N/A</v>
      </c>
      <c r="BG298" s="612" t="e">
        <f>VLOOKUP(B298,Wipro!$D$1:$H$2,5,0)</f>
        <v>#N/A</v>
      </c>
      <c r="BH298" s="612" t="e">
        <f>VLOOKUP(B298,'Perch Technologies'!$D$2:$H$2,5,0)</f>
        <v>#N/A</v>
      </c>
      <c r="BI298" s="612" t="e">
        <f>VLOOKUP(B298,'Morning Star'!$D$1:$H$6,5,0)</f>
        <v>#N/A</v>
      </c>
      <c r="BJ298" s="612" t="e">
        <f>VLOOKUP(B298,Flexiloans!$D$1:$H$2,5,0)</f>
        <v>#N/A</v>
      </c>
      <c r="BK298" s="612" t="e">
        <f>VLOOKUP(B298,'Thirdware Solutions'!$D$1:$H$2,5,0)</f>
        <v>#N/A</v>
      </c>
      <c r="BL298" s="612" t="e">
        <f>VLOOKUP(B298,Tescom!$D$1:$H$8,5,0)</f>
        <v>#N/A</v>
      </c>
      <c r="BM298" s="612" t="e">
        <f>VLOOKUP(B298,'Cogno AI'!$D$1:$H$2,5,0)</f>
        <v>#N/A</v>
      </c>
      <c r="BN298" s="612" t="e">
        <f>VLOOKUP(B298,'ABM Knowledgeware'!$D$1:$H$2,5,0)</f>
        <v>#N/A</v>
      </c>
      <c r="BO298" s="612" t="e">
        <f>VLOOKUP(B298,'Concerto Software'!$D$1:$H$3,5,0)</f>
        <v>#N/A</v>
      </c>
      <c r="BP298" s="612" t="e">
        <f>VLOOKUP(B298,'My Captain'!$D$1:$H$4,5,0)</f>
        <v>#N/A</v>
      </c>
      <c r="BQ298" s="612" t="e">
        <f>VLOOKUP(B298,'Finoux Solutions'!$D$2:$H$4,5,0)</f>
        <v>#N/A</v>
      </c>
      <c r="BR298" s="612" t="e">
        <f>VLOOKUP(B298,'MITR Learning'!$D$1:$H$2,5,0)</f>
        <v>#N/A</v>
      </c>
      <c r="BS298" s="612" t="e">
        <f>VLOOKUP(B298,Nucsoft!$D$2:$H$6,5,0)</f>
        <v>#N/A</v>
      </c>
      <c r="BT298" s="612" t="e">
        <f>VLOOKUP(B298,'Paras Cadd'!$D$1:$H$2,5,0)</f>
        <v>#N/A</v>
      </c>
      <c r="BU298" s="612" t="e">
        <f>VLOOKUP(B298,'ICICI Securities'!$D$1:$H$2,5,0)</f>
        <v>#N/A</v>
      </c>
      <c r="BV298" s="612" t="e">
        <f>VLOOKUP(B298,'Citius Tech'!$D$2:$H$5,5,0)</f>
        <v>#N/A</v>
      </c>
      <c r="BW298" s="612" t="e">
        <f>VLOOKUP(B298,'Buzzy Brains'!$D$2:$H$2,5,0)</f>
        <v>#N/A</v>
      </c>
      <c r="BX298" s="612" t="e">
        <f>VLOOKUP(B298,'Decimal Point'!$D$2:$H$2,5,0)</f>
        <v>#N/A</v>
      </c>
      <c r="BY298" s="612" t="e">
        <f>VLOOKUP(B298,'Sankey Business Solutions'!$D$2:$H$3,5,0)</f>
        <v>#N/A</v>
      </c>
      <c r="BZ298" s="612" t="e">
        <f>VLOOKUP(B298,'Nangia &amp; Co LLP'!$D$2:$H$2,5,0)</f>
        <v>#N/A</v>
      </c>
      <c r="CA298" s="612" t="e">
        <f>VLOOKUP(B298,'FIS Solutions India Pvt Ltd'!$D$2:$H$2,5,0)</f>
        <v>#N/A</v>
      </c>
      <c r="CB298" s="612" t="e">
        <f>VLOOKUP(B298,'Delta Technology &amp; Management '!$D$2:$H$16,5,0)</f>
        <v>#N/A</v>
      </c>
      <c r="CC298" s="612" t="e">
        <f>VLOOKUP(B298,'Espoir Networks'!$D$3:$H$11,5,0)</f>
        <v>#N/A</v>
      </c>
      <c r="CD298" s="612" t="e">
        <f>VLOOKUP(B298,'Servosys Solution'!$D$3:$H$5,5,0)</f>
        <v>#N/A</v>
      </c>
      <c r="CE298" s="612" t="e">
        <f>VLOOKUP(B298,'Ribbon Communications'!$D$3:$H$4,5,0)</f>
        <v>#N/A</v>
      </c>
      <c r="CF298" s="612">
        <f t="shared" si="13"/>
        <v>0</v>
      </c>
      <c r="CG298" s="129" t="s">
        <v>11287</v>
      </c>
      <c r="CH298" s="129">
        <v>384808889381</v>
      </c>
      <c r="CI298" s="129" t="s">
        <v>134</v>
      </c>
      <c r="CJ298" s="129" t="s">
        <v>11746</v>
      </c>
      <c r="CK298" s="132">
        <v>42917</v>
      </c>
      <c r="CL298" s="129">
        <v>2021</v>
      </c>
      <c r="CM298" s="128" t="s">
        <v>6069</v>
      </c>
      <c r="CN298" s="129">
        <v>449</v>
      </c>
      <c r="CO298" s="133">
        <v>81.64</v>
      </c>
      <c r="CP298" s="129">
        <v>2013</v>
      </c>
      <c r="CQ298" s="129" t="s">
        <v>79</v>
      </c>
      <c r="CR298" s="128" t="s">
        <v>12157</v>
      </c>
      <c r="CS298" s="129">
        <v>363</v>
      </c>
      <c r="CT298" s="133">
        <v>55.84</v>
      </c>
      <c r="CU298" s="129">
        <v>2015</v>
      </c>
      <c r="CV298" s="129" t="s">
        <v>79</v>
      </c>
      <c r="CW298" s="131" t="s">
        <v>11289</v>
      </c>
      <c r="CX298" s="131" t="s">
        <v>5873</v>
      </c>
      <c r="CY298" s="129">
        <v>1192</v>
      </c>
      <c r="CZ298" s="129">
        <v>70.12</v>
      </c>
      <c r="DA298" s="129">
        <v>2017</v>
      </c>
      <c r="DB298" s="129" t="s">
        <v>944</v>
      </c>
      <c r="DC298" s="129" t="s">
        <v>113</v>
      </c>
      <c r="DD298" s="129">
        <v>63.42</v>
      </c>
      <c r="DE298" s="129">
        <v>63.19</v>
      </c>
      <c r="DF298" s="129">
        <v>0</v>
      </c>
      <c r="DG298" s="131" t="s">
        <v>81</v>
      </c>
      <c r="DH298" s="131" t="s">
        <v>81</v>
      </c>
      <c r="DI298" s="134">
        <v>6.15</v>
      </c>
      <c r="DJ298" s="134">
        <v>5.48</v>
      </c>
      <c r="DK298" s="134">
        <v>6.3</v>
      </c>
      <c r="DL298" s="134">
        <v>6.56</v>
      </c>
      <c r="DM298" s="129">
        <v>24.49</v>
      </c>
      <c r="DN298" s="129">
        <v>6.12</v>
      </c>
      <c r="DO298" s="129"/>
      <c r="DP298" s="131" t="s">
        <v>338</v>
      </c>
      <c r="DQ298" s="129">
        <v>0</v>
      </c>
      <c r="DR298" s="129">
        <v>3</v>
      </c>
      <c r="DS298" s="129" t="s">
        <v>83</v>
      </c>
      <c r="DT298" s="129" t="s">
        <v>83</v>
      </c>
      <c r="DU298" s="129" t="s">
        <v>83</v>
      </c>
      <c r="DV298" s="129" t="s">
        <v>83</v>
      </c>
      <c r="DW298" s="131" t="s">
        <v>230</v>
      </c>
      <c r="DX298" s="131" t="s">
        <v>84</v>
      </c>
      <c r="DY298" s="131" t="s">
        <v>81</v>
      </c>
      <c r="DZ298" s="131" t="s">
        <v>11290</v>
      </c>
      <c r="EA298" s="131" t="s">
        <v>86</v>
      </c>
      <c r="EB298" s="131" t="s">
        <v>11291</v>
      </c>
      <c r="EC298" s="131" t="s">
        <v>81</v>
      </c>
      <c r="ED298" s="131" t="s">
        <v>89</v>
      </c>
      <c r="EE298" s="131" t="s">
        <v>11292</v>
      </c>
      <c r="EF298" s="131" t="s">
        <v>11293</v>
      </c>
      <c r="EG298" s="131" t="s">
        <v>11294</v>
      </c>
      <c r="EH298" s="131" t="s">
        <v>11295</v>
      </c>
      <c r="EI298" s="131" t="s">
        <v>11296</v>
      </c>
      <c r="EJ298" s="135" t="s">
        <v>11297</v>
      </c>
      <c r="EK298" s="135" t="s">
        <v>11298</v>
      </c>
      <c r="EL298" s="135" t="s">
        <v>11299</v>
      </c>
      <c r="EM298" s="135" t="s">
        <v>11300</v>
      </c>
      <c r="EN298" s="131" t="s">
        <v>81</v>
      </c>
    </row>
    <row r="299" spans="1:144" ht="18" thickTop="1" thickBot="1">
      <c r="A299" s="575">
        <f t="shared" si="14"/>
        <v>298</v>
      </c>
      <c r="B299" s="572" t="s">
        <v>751</v>
      </c>
      <c r="C299" s="600" t="s">
        <v>11823</v>
      </c>
      <c r="D299" s="570" t="s">
        <v>13208</v>
      </c>
      <c r="E299" s="568" t="str">
        <f t="shared" si="12"/>
        <v>Not Placed</v>
      </c>
      <c r="F299" s="570" t="s">
        <v>12369</v>
      </c>
      <c r="G299" s="570" t="s">
        <v>13331</v>
      </c>
      <c r="H299" s="131" t="str">
        <f>VLOOKUP(B299,EXTC1!C:E,3,0)</f>
        <v>Diploma  + Direct Second Year Engineering with live KT</v>
      </c>
      <c r="I299" s="610">
        <v>36678</v>
      </c>
      <c r="J299" s="572">
        <v>20</v>
      </c>
      <c r="K299" s="611" t="s">
        <v>753</v>
      </c>
      <c r="L299" s="611" t="s">
        <v>591</v>
      </c>
      <c r="M299" s="611" t="s">
        <v>754</v>
      </c>
      <c r="N299" s="612" t="s">
        <v>750</v>
      </c>
      <c r="O299" s="612">
        <v>9867754911</v>
      </c>
      <c r="P299" s="612">
        <v>8097013022</v>
      </c>
      <c r="Q299" s="612" t="e">
        <f>VLOOKUP(B299,'TCS CON'!$D$1:$H$98,5,0)</f>
        <v>#N/A</v>
      </c>
      <c r="R299" s="612" t="e">
        <f>VLOOKUP(B299,LTI!$C$1:$H$46,6,0)</f>
        <v>#N/A</v>
      </c>
      <c r="S299" s="612" t="e">
        <f>VLOOKUP(B299,JARO!$E$2:$I$11,5,0)</f>
        <v>#N/A</v>
      </c>
      <c r="T299" s="612" t="e">
        <f>VLOOKUP(B299,Capgemini!$D$3:$H$78,5,0)</f>
        <v>#N/A</v>
      </c>
      <c r="U299" s="612" t="e">
        <f>VLOOKUP(B299,Carwale!$D$1:$H$4,5,0)</f>
        <v>#N/A</v>
      </c>
      <c r="V299" s="612" t="e">
        <f>VLOOKUP(B299,'Interactive Brokers'!E:I,5,0)</f>
        <v>#N/A</v>
      </c>
      <c r="W299" s="612" t="e">
        <f>VLOOKUP(B299,'REL Jio'!E:I,5,0)</f>
        <v>#N/A</v>
      </c>
      <c r="X299" s="612" t="e">
        <f>VLOOKUP(B299,'Sciative Sol'!E:I,5,0)</f>
        <v>#N/A</v>
      </c>
      <c r="Y299" s="612" t="e">
        <f>VLOOKUP(B299,'Hexaware Tech'!E:I,5,0)</f>
        <v>#N/A</v>
      </c>
      <c r="Z299" s="612" t="e">
        <f>VLOOKUP(B299,Axis!D:H,5,0)</f>
        <v>#N/A</v>
      </c>
      <c r="AA299" s="612" t="e">
        <f>VLOOKUP(B299,Ugam!$D$3:$H$26,5,0)</f>
        <v>#N/A</v>
      </c>
      <c r="AB299" s="612" t="e">
        <f>VLOOKUP(B299,Zeus!F:J,5,0)</f>
        <v>#N/A</v>
      </c>
      <c r="AC299" s="612" t="e">
        <f>VLOOKUP(B299,Montran!F:J,5,0)</f>
        <v>#N/A</v>
      </c>
      <c r="AD299" s="612" t="e">
        <f>VLOOKUP(B299,Endurance!H82:L82,5,0)</f>
        <v>#N/A</v>
      </c>
      <c r="AE299" s="612" t="e">
        <f>VLOOKUP(B299,'Swabhav Techlabs'!$F$1:$J$2,5,0)</f>
        <v>#N/A</v>
      </c>
      <c r="AF299" s="612" t="e">
        <f>VLOOKUP(B299,'Quality Kiosk'!$F$1:$J$18,5,0)</f>
        <v>#N/A</v>
      </c>
      <c r="AG299" s="612" t="e">
        <f>VLOOKUP(B299,'Lemon VB'!$F$1:$J$2,5,0)</f>
        <v>#N/A</v>
      </c>
      <c r="AH299" s="612" t="e">
        <f>VLOOKUP(B299,Gocomet!$E$1:$I$3,5,0)</f>
        <v>#N/A</v>
      </c>
      <c r="AI299" s="612" t="e">
        <f>VLOOKUP(B299,'Ingram Micro'!$E$1:$I$8,5,0)</f>
        <v>#N/A</v>
      </c>
      <c r="AJ299" s="612" t="e">
        <f>VLOOKUP(B299,'DePronto Infotech'!$E$1:$I$2,5,0)</f>
        <v>#N/A</v>
      </c>
      <c r="AK299" s="612" t="e">
        <f>VLOOKUP(B299,'Reliance Retail'!$E$1:$I$4,5,0)</f>
        <v>#N/A</v>
      </c>
      <c r="AL299" s="612" t="e">
        <f>VLOOKUP(B299,'Bright Champs'!$D$1:$H$13,5,0)</f>
        <v>#N/A</v>
      </c>
      <c r="AM299" s="612" t="e">
        <f>VLOOKUP(B299,Neosoft!$E$1:$I$12,5,0)</f>
        <v>#N/A</v>
      </c>
      <c r="AN299" s="612" t="e">
        <f>VLOOKUP(B299,Infosys!$E$1:$I$3,5,0)</f>
        <v>#N/A</v>
      </c>
      <c r="AO299" s="612" t="e">
        <f>VLOOKUP(B299,Cerelabs!$E$1:$I$5,5,0)</f>
        <v>#N/A</v>
      </c>
      <c r="AP299" s="612" t="e">
        <f>VLOOKUP(B299,'Neebal Technologies'!$D$1:$H$2,5,0)</f>
        <v>#N/A</v>
      </c>
      <c r="AQ299" s="612" t="e">
        <f>VLOOKUP(B299,'Vertiv Energy'!$D$1:$H$2,5,0)</f>
        <v>#N/A</v>
      </c>
      <c r="AR299" s="612" t="e">
        <f>VLOOKUP(B299,'Acidaes Solutions (CRMNEXT)'!$D$1:$H$3,5,0)</f>
        <v>#N/A</v>
      </c>
      <c r="AS299" s="612" t="e">
        <f>VLOOKUP(B299,Growisto!$D$1:$H$2,5,0)</f>
        <v>#N/A</v>
      </c>
      <c r="AT299" s="612" t="e">
        <f>VLOOKUP(B299,'9.9 Mediaworx - Digit'!$D$1:$H$2,5,0)</f>
        <v>#N/A</v>
      </c>
      <c r="AU299" s="612" t="e">
        <f>VLOOKUP(B299,'Vistaar systems Pvt Ltd'!$D$2:$H$3,5,0)</f>
        <v>#N/A</v>
      </c>
      <c r="AV299" s="612" t="e">
        <f>VLOOKUP(B299,'Course 5i'!$D$2:$H$11,5,0)</f>
        <v>#N/A</v>
      </c>
      <c r="AW299" s="612" t="e">
        <f>VLOOKUP(B299,'Radiant Appliances &amp; Electronic'!$D$1:$H$13,5,0)</f>
        <v>#N/A</v>
      </c>
      <c r="AX299" s="612" t="e">
        <f>VLOOKUP(B299,'Atos Global'!$D$3:$H$27,5,0)</f>
        <v>#N/A</v>
      </c>
      <c r="AY299" s="612" t="e">
        <f>VLOOKUP(B299,'Saama Technologies'!$D$1:$H$2,5,0)</f>
        <v>#N/A</v>
      </c>
      <c r="AZ299" s="612" t="e">
        <f>VLOOKUP(B299,'Multiplier Solutions'!$D$1:$H$2,5,0)</f>
        <v>#N/A</v>
      </c>
      <c r="BA299" s="612" t="e">
        <f>VLOOKUP(B299,GEP!$D$2:$H$5,5,0)</f>
        <v>#N/A</v>
      </c>
      <c r="BB299" s="612" t="e">
        <f>VLOOKUP(B299,Accenture!$D$1:$H$6,5,0)</f>
        <v>#N/A</v>
      </c>
      <c r="BC299" s="612" t="e">
        <f>VLOOKUP(B299,'Endurance International Group'!$D$1:$H$2,5,0)</f>
        <v>#N/A</v>
      </c>
      <c r="BD299" s="612" t="e">
        <f>VLOOKUP(B299,Newgen!$D$1:$H$2,5,0)</f>
        <v>#N/A</v>
      </c>
      <c r="BE299" s="612" t="e">
        <f>VLOOKUP(B299,'3D Incredible'!D299:H299,5,0)</f>
        <v>#N/A</v>
      </c>
      <c r="BF299" s="612" t="e">
        <f>VLOOKUP(B299,'Raja Software Labs'!$D$2:$H$2,5,0)</f>
        <v>#N/A</v>
      </c>
      <c r="BG299" s="612" t="e">
        <f>VLOOKUP(B299,Wipro!$D$1:$H$2,5,0)</f>
        <v>#N/A</v>
      </c>
      <c r="BH299" s="612" t="e">
        <f>VLOOKUP(B299,'Perch Technologies'!$D$2:$H$2,5,0)</f>
        <v>#N/A</v>
      </c>
      <c r="BI299" s="612" t="e">
        <f>VLOOKUP(B299,'Morning Star'!$D$1:$H$6,5,0)</f>
        <v>#N/A</v>
      </c>
      <c r="BJ299" s="612" t="e">
        <f>VLOOKUP(B299,Flexiloans!$D$1:$H$2,5,0)</f>
        <v>#N/A</v>
      </c>
      <c r="BK299" s="612" t="e">
        <f>VLOOKUP(B299,'Thirdware Solutions'!$D$1:$H$2,5,0)</f>
        <v>#N/A</v>
      </c>
      <c r="BL299" s="612" t="e">
        <f>VLOOKUP(B299,Tescom!$D$1:$H$8,5,0)</f>
        <v>#N/A</v>
      </c>
      <c r="BM299" s="612" t="e">
        <f>VLOOKUP(B299,'Cogno AI'!$D$1:$H$2,5,0)</f>
        <v>#N/A</v>
      </c>
      <c r="BN299" s="612" t="e">
        <f>VLOOKUP(B299,'ABM Knowledgeware'!$D$1:$H$2,5,0)</f>
        <v>#N/A</v>
      </c>
      <c r="BO299" s="612" t="e">
        <f>VLOOKUP(B299,'Concerto Software'!$D$1:$H$3,5,0)</f>
        <v>#N/A</v>
      </c>
      <c r="BP299" s="612" t="e">
        <f>VLOOKUP(B299,'My Captain'!$D$1:$H$4,5,0)</f>
        <v>#N/A</v>
      </c>
      <c r="BQ299" s="612" t="e">
        <f>VLOOKUP(B299,'Finoux Solutions'!$D$2:$H$4,5,0)</f>
        <v>#N/A</v>
      </c>
      <c r="BR299" s="612" t="e">
        <f>VLOOKUP(B299,'MITR Learning'!$D$1:$H$2,5,0)</f>
        <v>#N/A</v>
      </c>
      <c r="BS299" s="612" t="e">
        <f>VLOOKUP(B299,Nucsoft!$D$2:$H$6,5,0)</f>
        <v>#N/A</v>
      </c>
      <c r="BT299" s="612" t="e">
        <f>VLOOKUP(B299,'Paras Cadd'!$D$1:$H$2,5,0)</f>
        <v>#N/A</v>
      </c>
      <c r="BU299" s="612" t="e">
        <f>VLOOKUP(B299,'ICICI Securities'!$D$1:$H$2,5,0)</f>
        <v>#N/A</v>
      </c>
      <c r="BV299" s="612" t="e">
        <f>VLOOKUP(B299,'Citius Tech'!$D$2:$H$5,5,0)</f>
        <v>#N/A</v>
      </c>
      <c r="BW299" s="612" t="e">
        <f>VLOOKUP(B299,'Buzzy Brains'!$D$2:$H$2,5,0)</f>
        <v>#N/A</v>
      </c>
      <c r="BX299" s="612" t="e">
        <f>VLOOKUP(B299,'Decimal Point'!$D$2:$H$2,5,0)</f>
        <v>#N/A</v>
      </c>
      <c r="BY299" s="612" t="e">
        <f>VLOOKUP(B299,'Sankey Business Solutions'!$D$2:$H$3,5,0)</f>
        <v>#N/A</v>
      </c>
      <c r="BZ299" s="612" t="e">
        <f>VLOOKUP(B299,'Nangia &amp; Co LLP'!$D$2:$H$2,5,0)</f>
        <v>#N/A</v>
      </c>
      <c r="CA299" s="612" t="e">
        <f>VLOOKUP(B299,'FIS Solutions India Pvt Ltd'!$D$2:$H$2,5,0)</f>
        <v>#N/A</v>
      </c>
      <c r="CB299" s="612" t="e">
        <f>VLOOKUP(B299,'Delta Technology &amp; Management '!$D$2:$H$16,5,0)</f>
        <v>#N/A</v>
      </c>
      <c r="CC299" s="612" t="e">
        <f>VLOOKUP(B299,'Espoir Networks'!$D$3:$H$11,5,0)</f>
        <v>#N/A</v>
      </c>
      <c r="CD299" s="612" t="e">
        <f>VLOOKUP(B299,'Servosys Solution'!$D$3:$H$5,5,0)</f>
        <v>#N/A</v>
      </c>
      <c r="CE299" s="612" t="e">
        <f>VLOOKUP(B299,'Ribbon Communications'!$D$3:$H$4,5,0)</f>
        <v>#N/A</v>
      </c>
      <c r="CF299" s="612">
        <f t="shared" si="13"/>
        <v>0</v>
      </c>
      <c r="CG299" s="129" t="s">
        <v>755</v>
      </c>
      <c r="CH299" s="129">
        <v>441856707846</v>
      </c>
      <c r="CI299" s="129" t="s">
        <v>134</v>
      </c>
      <c r="CJ299" s="129" t="s">
        <v>11751</v>
      </c>
      <c r="CK299" s="132">
        <v>43282</v>
      </c>
      <c r="CL299" s="129">
        <v>2021</v>
      </c>
      <c r="CM299" s="128" t="s">
        <v>12005</v>
      </c>
      <c r="CN299" s="129">
        <v>398</v>
      </c>
      <c r="CO299" s="133">
        <v>79.599999999999994</v>
      </c>
      <c r="CP299" s="129">
        <v>2015</v>
      </c>
      <c r="CQ299" s="129" t="s">
        <v>79</v>
      </c>
      <c r="CR299" s="128" t="s">
        <v>295</v>
      </c>
      <c r="CS299" s="129" t="s">
        <v>81</v>
      </c>
      <c r="CT299" s="133" t="s">
        <v>81</v>
      </c>
      <c r="CU299" s="129" t="s">
        <v>81</v>
      </c>
      <c r="CV299" s="129" t="s">
        <v>109</v>
      </c>
      <c r="CW299" s="131" t="s">
        <v>758</v>
      </c>
      <c r="CX299" s="131" t="s">
        <v>336</v>
      </c>
      <c r="CY299" s="129">
        <v>1321</v>
      </c>
      <c r="CZ299" s="129">
        <v>77.709999999999994</v>
      </c>
      <c r="DA299" s="129">
        <v>2018</v>
      </c>
      <c r="DB299" s="129" t="s">
        <v>112</v>
      </c>
      <c r="DC299" s="129" t="s">
        <v>113</v>
      </c>
      <c r="DD299" s="129">
        <v>73.182699999999997</v>
      </c>
      <c r="DE299" s="129">
        <v>73.308300000000003</v>
      </c>
      <c r="DF299" s="129">
        <v>0</v>
      </c>
      <c r="DG299" s="224" t="s">
        <v>81</v>
      </c>
      <c r="DH299" s="224" t="s">
        <v>81</v>
      </c>
      <c r="DI299" s="224">
        <v>8.1922999999999995</v>
      </c>
      <c r="DJ299" s="224">
        <v>7.16</v>
      </c>
      <c r="DK299" s="224">
        <v>4.29</v>
      </c>
      <c r="DL299" s="224">
        <v>7</v>
      </c>
      <c r="DM299" s="133">
        <f>SUM(DG299:DL299)</f>
        <v>26.642299999999999</v>
      </c>
      <c r="DN299" s="402">
        <v>6.66</v>
      </c>
      <c r="DO299" s="402">
        <v>59.29</v>
      </c>
      <c r="DP299" s="131" t="s">
        <v>338</v>
      </c>
      <c r="DQ299" s="131">
        <v>0</v>
      </c>
      <c r="DR299" s="403">
        <v>1</v>
      </c>
      <c r="DS299" s="129" t="s">
        <v>83</v>
      </c>
      <c r="DT299" s="129" t="s">
        <v>83</v>
      </c>
      <c r="DU299" s="129" t="s">
        <v>83</v>
      </c>
      <c r="DV299" s="129" t="s">
        <v>83</v>
      </c>
      <c r="DW299" s="131" t="s">
        <v>83</v>
      </c>
      <c r="DX299" s="131" t="s">
        <v>84</v>
      </c>
      <c r="DY299" s="131" t="s">
        <v>81</v>
      </c>
      <c r="DZ299" s="131" t="s">
        <v>759</v>
      </c>
      <c r="EA299" s="131" t="s">
        <v>760</v>
      </c>
      <c r="EB299" s="131" t="s">
        <v>761</v>
      </c>
      <c r="EC299" s="131" t="s">
        <v>762</v>
      </c>
      <c r="ED299" s="131" t="s">
        <v>89</v>
      </c>
      <c r="EE299" s="131" t="s">
        <v>763</v>
      </c>
      <c r="EF299" s="131" t="s">
        <v>763</v>
      </c>
      <c r="EG299" s="131" t="s">
        <v>764</v>
      </c>
      <c r="EH299" s="131" t="s">
        <v>765</v>
      </c>
      <c r="EI299" s="131" t="s">
        <v>766</v>
      </c>
      <c r="EJ299" s="135" t="s">
        <v>767</v>
      </c>
      <c r="EK299" s="135" t="s">
        <v>768</v>
      </c>
      <c r="EL299" s="135" t="s">
        <v>769</v>
      </c>
      <c r="EM299" s="135" t="s">
        <v>770</v>
      </c>
      <c r="EN299" s="131" t="s">
        <v>81</v>
      </c>
    </row>
    <row r="300" spans="1:144" ht="18" thickTop="1" thickBot="1">
      <c r="A300" s="575">
        <f t="shared" si="14"/>
        <v>299</v>
      </c>
      <c r="B300" s="572" t="s">
        <v>897</v>
      </c>
      <c r="C300" s="600" t="s">
        <v>898</v>
      </c>
      <c r="D300" s="570" t="s">
        <v>13209</v>
      </c>
      <c r="E300" s="568" t="str">
        <f t="shared" si="12"/>
        <v>Not Placed</v>
      </c>
      <c r="F300" s="570" t="s">
        <v>12369</v>
      </c>
      <c r="G300" s="570" t="s">
        <v>13331</v>
      </c>
      <c r="H300" s="131" t="str">
        <f>VLOOKUP(B300,EXTC1!C:E,3,0)</f>
        <v>12th + Engineering without live KT</v>
      </c>
      <c r="I300" s="610">
        <v>36442</v>
      </c>
      <c r="J300" s="572">
        <v>20</v>
      </c>
      <c r="K300" s="611" t="s">
        <v>899</v>
      </c>
      <c r="L300" s="611" t="s">
        <v>73</v>
      </c>
      <c r="M300" s="611" t="s">
        <v>900</v>
      </c>
      <c r="N300" s="612" t="s">
        <v>896</v>
      </c>
      <c r="O300" s="612">
        <v>9820889284</v>
      </c>
      <c r="P300" s="612">
        <v>9820889284</v>
      </c>
      <c r="Q300" s="612" t="e">
        <f>VLOOKUP(B300,'TCS CON'!$D$1:$H$98,5,0)</f>
        <v>#N/A</v>
      </c>
      <c r="R300" s="612" t="e">
        <f>VLOOKUP(B300,LTI!$C$1:$H$46,6,0)</f>
        <v>#N/A</v>
      </c>
      <c r="S300" s="612" t="e">
        <f>VLOOKUP(B300,JARO!$E$2:$I$11,5,0)</f>
        <v>#N/A</v>
      </c>
      <c r="T300" s="612" t="e">
        <f>VLOOKUP(B300,Capgemini!$D$3:$H$78,5,0)</f>
        <v>#N/A</v>
      </c>
      <c r="U300" s="612" t="e">
        <f>VLOOKUP(B300,Carwale!$D$1:$H$4,5,0)</f>
        <v>#N/A</v>
      </c>
      <c r="V300" s="612" t="e">
        <f>VLOOKUP(B300,'Interactive Brokers'!E:I,5,0)</f>
        <v>#N/A</v>
      </c>
      <c r="W300" s="612" t="e">
        <f>VLOOKUP(B300,'REL Jio'!E:I,5,0)</f>
        <v>#N/A</v>
      </c>
      <c r="X300" s="612" t="e">
        <f>VLOOKUP(B300,'Sciative Sol'!E:I,5,0)</f>
        <v>#N/A</v>
      </c>
      <c r="Y300" s="612" t="e">
        <f>VLOOKUP(B300,'Hexaware Tech'!E:I,5,0)</f>
        <v>#N/A</v>
      </c>
      <c r="Z300" s="612" t="e">
        <f>VLOOKUP(B300,Axis!D:H,5,0)</f>
        <v>#N/A</v>
      </c>
      <c r="AA300" s="612" t="e">
        <f>VLOOKUP(B300,Ugam!$D$3:$H$26,5,0)</f>
        <v>#N/A</v>
      </c>
      <c r="AB300" s="612" t="e">
        <f>VLOOKUP(B300,Zeus!F:J,5,0)</f>
        <v>#N/A</v>
      </c>
      <c r="AC300" s="612" t="e">
        <f>VLOOKUP(B300,Montran!F:J,5,0)</f>
        <v>#N/A</v>
      </c>
      <c r="AD300" s="612" t="e">
        <f>VLOOKUP(B300,Endurance!H83:L83,5,0)</f>
        <v>#N/A</v>
      </c>
      <c r="AE300" s="612" t="e">
        <f>VLOOKUP(B300,'Swabhav Techlabs'!$F$1:$J$2,5,0)</f>
        <v>#N/A</v>
      </c>
      <c r="AF300" s="612" t="e">
        <f>VLOOKUP(B300,'Quality Kiosk'!$F$1:$J$18,5,0)</f>
        <v>#N/A</v>
      </c>
      <c r="AG300" s="612" t="e">
        <f>VLOOKUP(B300,'Lemon VB'!$F$1:$J$2,5,0)</f>
        <v>#N/A</v>
      </c>
      <c r="AH300" s="612" t="e">
        <f>VLOOKUP(B300,Gocomet!$E$1:$I$3,5,0)</f>
        <v>#N/A</v>
      </c>
      <c r="AI300" s="612" t="e">
        <f>VLOOKUP(B300,'Ingram Micro'!$E$1:$I$8,5,0)</f>
        <v>#N/A</v>
      </c>
      <c r="AJ300" s="612" t="e">
        <f>VLOOKUP(B300,'DePronto Infotech'!$E$1:$I$2,5,0)</f>
        <v>#N/A</v>
      </c>
      <c r="AK300" s="612" t="e">
        <f>VLOOKUP(B300,'Reliance Retail'!$E$1:$I$4,5,0)</f>
        <v>#N/A</v>
      </c>
      <c r="AL300" s="612" t="e">
        <f>VLOOKUP(B300,'Bright Champs'!$D$1:$H$13,5,0)</f>
        <v>#N/A</v>
      </c>
      <c r="AM300" s="612" t="e">
        <f>VLOOKUP(B300,Neosoft!$E$1:$I$12,5,0)</f>
        <v>#N/A</v>
      </c>
      <c r="AN300" s="612" t="e">
        <f>VLOOKUP(B300,Infosys!$E$1:$I$3,5,0)</f>
        <v>#N/A</v>
      </c>
      <c r="AO300" s="612" t="e">
        <f>VLOOKUP(B300,Cerelabs!$E$1:$I$5,5,0)</f>
        <v>#N/A</v>
      </c>
      <c r="AP300" s="612" t="e">
        <f>VLOOKUP(B300,'Neebal Technologies'!$D$1:$H$2,5,0)</f>
        <v>#N/A</v>
      </c>
      <c r="AQ300" s="612" t="e">
        <f>VLOOKUP(B300,'Vertiv Energy'!$D$1:$H$2,5,0)</f>
        <v>#N/A</v>
      </c>
      <c r="AR300" s="612" t="e">
        <f>VLOOKUP(B300,'Acidaes Solutions (CRMNEXT)'!$D$1:$H$3,5,0)</f>
        <v>#N/A</v>
      </c>
      <c r="AS300" s="612" t="e">
        <f>VLOOKUP(B300,Growisto!$D$1:$H$2,5,0)</f>
        <v>#N/A</v>
      </c>
      <c r="AT300" s="612" t="e">
        <f>VLOOKUP(B300,'9.9 Mediaworx - Digit'!$D$1:$H$2,5,0)</f>
        <v>#N/A</v>
      </c>
      <c r="AU300" s="612" t="e">
        <f>VLOOKUP(B300,'Vistaar systems Pvt Ltd'!$D$2:$H$3,5,0)</f>
        <v>#N/A</v>
      </c>
      <c r="AV300" s="612" t="e">
        <f>VLOOKUP(B300,'Course 5i'!$D$2:$H$11,5,0)</f>
        <v>#N/A</v>
      </c>
      <c r="AW300" s="612" t="e">
        <f>VLOOKUP(B300,'Radiant Appliances &amp; Electronic'!$D$1:$H$13,5,0)</f>
        <v>#N/A</v>
      </c>
      <c r="AX300" s="612" t="e">
        <f>VLOOKUP(B300,'Atos Global'!$D$3:$H$27,5,0)</f>
        <v>#N/A</v>
      </c>
      <c r="AY300" s="612" t="e">
        <f>VLOOKUP(B300,'Saama Technologies'!$D$1:$H$2,5,0)</f>
        <v>#N/A</v>
      </c>
      <c r="AZ300" s="612" t="e">
        <f>VLOOKUP(B300,'Multiplier Solutions'!$D$1:$H$2,5,0)</f>
        <v>#N/A</v>
      </c>
      <c r="BA300" s="612" t="e">
        <f>VLOOKUP(B300,GEP!$D$2:$H$5,5,0)</f>
        <v>#N/A</v>
      </c>
      <c r="BB300" s="612" t="e">
        <f>VLOOKUP(B300,Accenture!$D$1:$H$6,5,0)</f>
        <v>#N/A</v>
      </c>
      <c r="BC300" s="612" t="e">
        <f>VLOOKUP(B300,'Endurance International Group'!$D$1:$H$2,5,0)</f>
        <v>#N/A</v>
      </c>
      <c r="BD300" s="612" t="e">
        <f>VLOOKUP(B300,Newgen!$D$1:$H$2,5,0)</f>
        <v>#N/A</v>
      </c>
      <c r="BE300" s="612" t="e">
        <f>VLOOKUP(B300,'3D Incredible'!D300:H300,5,0)</f>
        <v>#N/A</v>
      </c>
      <c r="BF300" s="612" t="e">
        <f>VLOOKUP(B300,'Raja Software Labs'!$D$2:$H$2,5,0)</f>
        <v>#N/A</v>
      </c>
      <c r="BG300" s="612" t="e">
        <f>VLOOKUP(B300,Wipro!$D$1:$H$2,5,0)</f>
        <v>#N/A</v>
      </c>
      <c r="BH300" s="612" t="e">
        <f>VLOOKUP(B300,'Perch Technologies'!$D$2:$H$2,5,0)</f>
        <v>#N/A</v>
      </c>
      <c r="BI300" s="612" t="e">
        <f>VLOOKUP(B300,'Morning Star'!$D$1:$H$6,5,0)</f>
        <v>#N/A</v>
      </c>
      <c r="BJ300" s="612" t="e">
        <f>VLOOKUP(B300,Flexiloans!$D$1:$H$2,5,0)</f>
        <v>#N/A</v>
      </c>
      <c r="BK300" s="612" t="e">
        <f>VLOOKUP(B300,'Thirdware Solutions'!$D$1:$H$2,5,0)</f>
        <v>#N/A</v>
      </c>
      <c r="BL300" s="612" t="e">
        <f>VLOOKUP(B300,Tescom!$D$1:$H$8,5,0)</f>
        <v>#N/A</v>
      </c>
      <c r="BM300" s="612" t="e">
        <f>VLOOKUP(B300,'Cogno AI'!$D$1:$H$2,5,0)</f>
        <v>#N/A</v>
      </c>
      <c r="BN300" s="612" t="e">
        <f>VLOOKUP(B300,'ABM Knowledgeware'!$D$1:$H$2,5,0)</f>
        <v>#N/A</v>
      </c>
      <c r="BO300" s="612" t="e">
        <f>VLOOKUP(B300,'Concerto Software'!$D$1:$H$3,5,0)</f>
        <v>#N/A</v>
      </c>
      <c r="BP300" s="612" t="e">
        <f>VLOOKUP(B300,'My Captain'!$D$1:$H$4,5,0)</f>
        <v>#N/A</v>
      </c>
      <c r="BQ300" s="612" t="e">
        <f>VLOOKUP(B300,'Finoux Solutions'!$D$2:$H$4,5,0)</f>
        <v>#N/A</v>
      </c>
      <c r="BR300" s="612" t="e">
        <f>VLOOKUP(B300,'MITR Learning'!$D$1:$H$2,5,0)</f>
        <v>#N/A</v>
      </c>
      <c r="BS300" s="612" t="e">
        <f>VLOOKUP(B300,Nucsoft!$D$2:$H$6,5,0)</f>
        <v>#N/A</v>
      </c>
      <c r="BT300" s="612" t="e">
        <f>VLOOKUP(B300,'Paras Cadd'!$D$1:$H$2,5,0)</f>
        <v>#N/A</v>
      </c>
      <c r="BU300" s="612" t="e">
        <f>VLOOKUP(B300,'ICICI Securities'!$D$1:$H$2,5,0)</f>
        <v>#N/A</v>
      </c>
      <c r="BV300" s="612" t="e">
        <f>VLOOKUP(B300,'Citius Tech'!$D$2:$H$5,5,0)</f>
        <v>#N/A</v>
      </c>
      <c r="BW300" s="612" t="e">
        <f>VLOOKUP(B300,'Buzzy Brains'!$D$2:$H$2,5,0)</f>
        <v>#N/A</v>
      </c>
      <c r="BX300" s="612" t="e">
        <f>VLOOKUP(B300,'Decimal Point'!$D$2:$H$2,5,0)</f>
        <v>#N/A</v>
      </c>
      <c r="BY300" s="612" t="e">
        <f>VLOOKUP(B300,'Sankey Business Solutions'!$D$2:$H$3,5,0)</f>
        <v>#N/A</v>
      </c>
      <c r="BZ300" s="612" t="e">
        <f>VLOOKUP(B300,'Nangia &amp; Co LLP'!$D$2:$H$2,5,0)</f>
        <v>#N/A</v>
      </c>
      <c r="CA300" s="612" t="e">
        <f>VLOOKUP(B300,'FIS Solutions India Pvt Ltd'!$D$2:$H$2,5,0)</f>
        <v>#N/A</v>
      </c>
      <c r="CB300" s="612" t="e">
        <f>VLOOKUP(B300,'Delta Technology &amp; Management '!$D$2:$H$16,5,0)</f>
        <v>#N/A</v>
      </c>
      <c r="CC300" s="612" t="e">
        <f>VLOOKUP(B300,'Espoir Networks'!$D$3:$H$11,5,0)</f>
        <v>#N/A</v>
      </c>
      <c r="CD300" s="612" t="e">
        <f>VLOOKUP(B300,'Servosys Solution'!$D$3:$H$5,5,0)</f>
        <v>#N/A</v>
      </c>
      <c r="CE300" s="612" t="e">
        <f>VLOOKUP(B300,'Ribbon Communications'!$D$3:$H$4,5,0)</f>
        <v>#N/A</v>
      </c>
      <c r="CF300" s="612">
        <f t="shared" si="13"/>
        <v>0</v>
      </c>
      <c r="CG300" s="129" t="s">
        <v>134</v>
      </c>
      <c r="CH300" s="129">
        <v>205136119173</v>
      </c>
      <c r="CI300" s="129" t="s">
        <v>81</v>
      </c>
      <c r="CJ300" s="129" t="s">
        <v>11749</v>
      </c>
      <c r="CK300" s="132">
        <v>42917</v>
      </c>
      <c r="CL300" s="129">
        <v>2021</v>
      </c>
      <c r="CM300" s="128" t="s">
        <v>901</v>
      </c>
      <c r="CN300" s="129">
        <v>448</v>
      </c>
      <c r="CO300" s="133">
        <v>89.6</v>
      </c>
      <c r="CP300" s="129">
        <v>2015</v>
      </c>
      <c r="CQ300" s="129" t="s">
        <v>79</v>
      </c>
      <c r="CR300" s="128" t="s">
        <v>7971</v>
      </c>
      <c r="CS300" s="129">
        <v>495</v>
      </c>
      <c r="CT300" s="133">
        <v>76.150000000000006</v>
      </c>
      <c r="CU300" s="129">
        <v>2017</v>
      </c>
      <c r="CV300" s="129" t="s">
        <v>79</v>
      </c>
      <c r="CW300" s="131" t="s">
        <v>81</v>
      </c>
      <c r="CX300" s="131" t="s">
        <v>81</v>
      </c>
      <c r="CY300" s="129" t="s">
        <v>81</v>
      </c>
      <c r="CZ300" s="129" t="s">
        <v>81</v>
      </c>
      <c r="DA300" s="129" t="s">
        <v>81</v>
      </c>
      <c r="DB300" s="129" t="s">
        <v>81</v>
      </c>
      <c r="DC300" s="129" t="s">
        <v>81</v>
      </c>
      <c r="DD300" s="129" t="s">
        <v>81</v>
      </c>
      <c r="DE300" s="129" t="s">
        <v>81</v>
      </c>
      <c r="DF300" s="129">
        <v>0</v>
      </c>
      <c r="DG300" s="224">
        <v>7.37</v>
      </c>
      <c r="DH300" s="402">
        <v>8.19</v>
      </c>
      <c r="DI300" s="224">
        <v>8.23</v>
      </c>
      <c r="DJ300" s="224">
        <v>8.16</v>
      </c>
      <c r="DK300" s="402">
        <v>6.22</v>
      </c>
      <c r="DL300" s="224">
        <v>7.64</v>
      </c>
      <c r="DM300" s="224">
        <f t="shared" ref="DM300:DM344" si="16">SUM(DG300:DL300)</f>
        <v>45.81</v>
      </c>
      <c r="DN300" s="224">
        <v>7.64</v>
      </c>
      <c r="DO300" s="402">
        <v>68.540000000000006</v>
      </c>
      <c r="DP300" s="131" t="s">
        <v>138</v>
      </c>
      <c r="DQ300" s="404">
        <v>0</v>
      </c>
      <c r="DR300" s="404">
        <v>0</v>
      </c>
      <c r="DS300" s="129" t="s">
        <v>83</v>
      </c>
      <c r="DT300" s="129" t="s">
        <v>83</v>
      </c>
      <c r="DU300" s="129" t="s">
        <v>83</v>
      </c>
      <c r="DV300" s="129" t="s">
        <v>83</v>
      </c>
      <c r="DW300" s="131" t="s">
        <v>83</v>
      </c>
      <c r="DX300" s="131" t="s">
        <v>84</v>
      </c>
      <c r="DY300" s="131" t="s">
        <v>81</v>
      </c>
      <c r="DZ300" s="131" t="s">
        <v>903</v>
      </c>
      <c r="EA300" s="131" t="s">
        <v>86</v>
      </c>
      <c r="EB300" s="131" t="s">
        <v>904</v>
      </c>
      <c r="EC300" s="131" t="s">
        <v>81</v>
      </c>
      <c r="ED300" s="131" t="s">
        <v>89</v>
      </c>
      <c r="EE300" s="131" t="s">
        <v>905</v>
      </c>
      <c r="EF300" s="131" t="s">
        <v>906</v>
      </c>
      <c r="EG300" s="131" t="s">
        <v>907</v>
      </c>
      <c r="EH300" s="131" t="s">
        <v>908</v>
      </c>
      <c r="EI300" s="131" t="s">
        <v>909</v>
      </c>
      <c r="EJ300" s="135" t="s">
        <v>910</v>
      </c>
      <c r="EK300" s="135" t="s">
        <v>911</v>
      </c>
      <c r="EL300" s="135" t="s">
        <v>912</v>
      </c>
      <c r="EM300" s="135" t="s">
        <v>913</v>
      </c>
      <c r="EN300" s="131" t="s">
        <v>81</v>
      </c>
    </row>
    <row r="301" spans="1:144" ht="18" thickTop="1" thickBot="1">
      <c r="A301" s="575">
        <f t="shared" si="14"/>
        <v>300</v>
      </c>
      <c r="B301" s="572" t="s">
        <v>1457</v>
      </c>
      <c r="C301" s="600" t="s">
        <v>1458</v>
      </c>
      <c r="D301" s="570" t="s">
        <v>13209</v>
      </c>
      <c r="E301" s="568" t="str">
        <f t="shared" si="12"/>
        <v>Placed</v>
      </c>
      <c r="F301" s="570" t="s">
        <v>12369</v>
      </c>
      <c r="G301" s="570" t="s">
        <v>13331</v>
      </c>
      <c r="H301" s="131" t="str">
        <f>VLOOKUP(B301,EXTC1!C:E,3,0)</f>
        <v>12th + Engineering without live KT</v>
      </c>
      <c r="I301" s="610" t="s">
        <v>1459</v>
      </c>
      <c r="J301" s="572">
        <v>21</v>
      </c>
      <c r="K301" s="611" t="s">
        <v>1460</v>
      </c>
      <c r="L301" s="611" t="s">
        <v>73</v>
      </c>
      <c r="M301" s="611" t="s">
        <v>1461</v>
      </c>
      <c r="N301" s="612" t="s">
        <v>1456</v>
      </c>
      <c r="O301" s="612">
        <v>9969417528</v>
      </c>
      <c r="P301" s="612">
        <v>7208670829</v>
      </c>
      <c r="Q301" s="612" t="e">
        <f>VLOOKUP(B301,'TCS CON'!$D$1:$H$98,5,0)</f>
        <v>#N/A</v>
      </c>
      <c r="R301" s="612" t="e">
        <f>VLOOKUP(B301,LTI!$C$1:$H$46,6,0)</f>
        <v>#N/A</v>
      </c>
      <c r="S301" s="612" t="e">
        <f>VLOOKUP(B301,JARO!$E$2:$I$11,5,0)</f>
        <v>#N/A</v>
      </c>
      <c r="T301" s="612" t="e">
        <f>VLOOKUP(B301,Capgemini!$D$3:$H$78,5,0)</f>
        <v>#N/A</v>
      </c>
      <c r="U301" s="612" t="e">
        <f>VLOOKUP(B301,Carwale!$D$1:$H$4,5,0)</f>
        <v>#N/A</v>
      </c>
      <c r="V301" s="612" t="e">
        <f>VLOOKUP(B301,'Interactive Brokers'!E:I,5,0)</f>
        <v>#N/A</v>
      </c>
      <c r="W301" s="612" t="e">
        <f>VLOOKUP(B301,'REL Jio'!E:I,5,0)</f>
        <v>#N/A</v>
      </c>
      <c r="X301" s="612" t="e">
        <f>VLOOKUP(B301,'Sciative Sol'!E:I,5,0)</f>
        <v>#N/A</v>
      </c>
      <c r="Y301" s="612" t="e">
        <f>VLOOKUP(B301,'Hexaware Tech'!E:I,5,0)</f>
        <v>#N/A</v>
      </c>
      <c r="Z301" s="612" t="e">
        <f>VLOOKUP(B301,Axis!D:H,5,0)</f>
        <v>#N/A</v>
      </c>
      <c r="AA301" s="612" t="e">
        <f>VLOOKUP(B301,Ugam!$D$3:$H$26,5,0)</f>
        <v>#N/A</v>
      </c>
      <c r="AB301" s="612" t="e">
        <f>VLOOKUP(B301,Zeus!F:J,5,0)</f>
        <v>#N/A</v>
      </c>
      <c r="AC301" s="612" t="e">
        <f>VLOOKUP(B301,Montran!F:J,5,0)</f>
        <v>#N/A</v>
      </c>
      <c r="AD301" s="612" t="e">
        <f>VLOOKUP(B301,Endurance!H84:L84,5,0)</f>
        <v>#N/A</v>
      </c>
      <c r="AE301" s="612" t="e">
        <f>VLOOKUP(B301,'Swabhav Techlabs'!$F$1:$J$2,5,0)</f>
        <v>#N/A</v>
      </c>
      <c r="AF301" s="612" t="e">
        <f>VLOOKUP(B301,'Quality Kiosk'!$F$1:$J$18,5,0)</f>
        <v>#N/A</v>
      </c>
      <c r="AG301" s="612" t="e">
        <f>VLOOKUP(B301,'Lemon VB'!$F$1:$J$2,5,0)</f>
        <v>#N/A</v>
      </c>
      <c r="AH301" s="612" t="e">
        <f>VLOOKUP(B301,Gocomet!$E$1:$I$3,5,0)</f>
        <v>#N/A</v>
      </c>
      <c r="AI301" s="612" t="e">
        <f>VLOOKUP(B301,'Ingram Micro'!$E$1:$I$8,5,0)</f>
        <v>#N/A</v>
      </c>
      <c r="AJ301" s="612" t="e">
        <f>VLOOKUP(B301,'DePronto Infotech'!$E$1:$I$2,5,0)</f>
        <v>#N/A</v>
      </c>
      <c r="AK301" s="612" t="e">
        <f>VLOOKUP(B301,'Reliance Retail'!$E$1:$I$4,5,0)</f>
        <v>#N/A</v>
      </c>
      <c r="AL301" s="612" t="e">
        <f>VLOOKUP(B301,'Bright Champs'!$D$1:$H$13,5,0)</f>
        <v>#N/A</v>
      </c>
      <c r="AM301" s="612" t="e">
        <f>VLOOKUP(B301,Neosoft!$E$1:$I$12,5,0)</f>
        <v>#N/A</v>
      </c>
      <c r="AN301" s="612" t="e">
        <f>VLOOKUP(B301,Infosys!$E$1:$I$3,5,0)</f>
        <v>#N/A</v>
      </c>
      <c r="AO301" s="612" t="e">
        <f>VLOOKUP(B301,Cerelabs!$E$1:$I$5,5,0)</f>
        <v>#N/A</v>
      </c>
      <c r="AP301" s="612" t="e">
        <f>VLOOKUP(B301,'Neebal Technologies'!$D$1:$H$2,5,0)</f>
        <v>#N/A</v>
      </c>
      <c r="AQ301" s="612" t="e">
        <f>VLOOKUP(B301,'Vertiv Energy'!$D$1:$H$2,5,0)</f>
        <v>#N/A</v>
      </c>
      <c r="AR301" s="612">
        <f>VLOOKUP(B301,'Acidaes Solutions (CRMNEXT)'!$D$1:$H$3,5,0)</f>
        <v>380000</v>
      </c>
      <c r="AS301" s="612" t="e">
        <f>VLOOKUP(B301,Growisto!$D$1:$H$2,5,0)</f>
        <v>#N/A</v>
      </c>
      <c r="AT301" s="612" t="e">
        <f>VLOOKUP(B301,'9.9 Mediaworx - Digit'!$D$1:$H$2,5,0)</f>
        <v>#N/A</v>
      </c>
      <c r="AU301" s="612" t="e">
        <f>VLOOKUP(B301,'Vistaar systems Pvt Ltd'!$D$2:$H$3,5,0)</f>
        <v>#N/A</v>
      </c>
      <c r="AV301" s="612" t="e">
        <f>VLOOKUP(B301,'Course 5i'!$D$2:$H$11,5,0)</f>
        <v>#N/A</v>
      </c>
      <c r="AW301" s="612" t="e">
        <f>VLOOKUP(B301,'Radiant Appliances &amp; Electronic'!$D$1:$H$13,5,0)</f>
        <v>#N/A</v>
      </c>
      <c r="AX301" s="612" t="e">
        <f>VLOOKUP(B301,'Atos Global'!$D$3:$H$27,5,0)</f>
        <v>#N/A</v>
      </c>
      <c r="AY301" s="612" t="e">
        <f>VLOOKUP(B301,'Saama Technologies'!$D$1:$H$2,5,0)</f>
        <v>#N/A</v>
      </c>
      <c r="AZ301" s="612" t="e">
        <f>VLOOKUP(B301,'Multiplier Solutions'!$D$1:$H$2,5,0)</f>
        <v>#N/A</v>
      </c>
      <c r="BA301" s="612" t="e">
        <f>VLOOKUP(B301,GEP!$D$2:$H$5,5,0)</f>
        <v>#N/A</v>
      </c>
      <c r="BB301" s="612" t="e">
        <f>VLOOKUP(B301,Accenture!$D$1:$H$6,5,0)</f>
        <v>#N/A</v>
      </c>
      <c r="BC301" s="612" t="e">
        <f>VLOOKUP(B301,'Endurance International Group'!$D$1:$H$2,5,0)</f>
        <v>#N/A</v>
      </c>
      <c r="BD301" s="612" t="e">
        <f>VLOOKUP(B301,Newgen!$D$1:$H$2,5,0)</f>
        <v>#N/A</v>
      </c>
      <c r="BE301" s="612" t="e">
        <f>VLOOKUP(B301,'3D Incredible'!D301:H301,5,0)</f>
        <v>#N/A</v>
      </c>
      <c r="BF301" s="612" t="e">
        <f>VLOOKUP(B301,'Raja Software Labs'!$D$2:$H$2,5,0)</f>
        <v>#N/A</v>
      </c>
      <c r="BG301" s="612" t="e">
        <f>VLOOKUP(B301,Wipro!$D$1:$H$2,5,0)</f>
        <v>#N/A</v>
      </c>
      <c r="BH301" s="612" t="e">
        <f>VLOOKUP(B301,'Perch Technologies'!$D$2:$H$2,5,0)</f>
        <v>#N/A</v>
      </c>
      <c r="BI301" s="612" t="e">
        <f>VLOOKUP(B301,'Morning Star'!$D$1:$H$6,5,0)</f>
        <v>#N/A</v>
      </c>
      <c r="BJ301" s="612" t="e">
        <f>VLOOKUP(B301,Flexiloans!$D$1:$H$2,5,0)</f>
        <v>#N/A</v>
      </c>
      <c r="BK301" s="612" t="e">
        <f>VLOOKUP(B301,'Thirdware Solutions'!$D$1:$H$2,5,0)</f>
        <v>#N/A</v>
      </c>
      <c r="BL301" s="612" t="e">
        <f>VLOOKUP(B301,Tescom!$D$1:$H$8,5,0)</f>
        <v>#N/A</v>
      </c>
      <c r="BM301" s="612" t="e">
        <f>VLOOKUP(B301,'Cogno AI'!$D$1:$H$2,5,0)</f>
        <v>#N/A</v>
      </c>
      <c r="BN301" s="612" t="e">
        <f>VLOOKUP(B301,'ABM Knowledgeware'!$D$1:$H$2,5,0)</f>
        <v>#N/A</v>
      </c>
      <c r="BO301" s="612" t="e">
        <f>VLOOKUP(B301,'Concerto Software'!$D$1:$H$3,5,0)</f>
        <v>#N/A</v>
      </c>
      <c r="BP301" s="612" t="e">
        <f>VLOOKUP(B301,'My Captain'!$D$1:$H$4,5,0)</f>
        <v>#N/A</v>
      </c>
      <c r="BQ301" s="612" t="e">
        <f>VLOOKUP(B301,'Finoux Solutions'!$D$2:$H$4,5,0)</f>
        <v>#N/A</v>
      </c>
      <c r="BR301" s="612" t="e">
        <f>VLOOKUP(B301,'MITR Learning'!$D$1:$H$2,5,0)</f>
        <v>#N/A</v>
      </c>
      <c r="BS301" s="612" t="e">
        <f>VLOOKUP(B301,Nucsoft!$D$2:$H$6,5,0)</f>
        <v>#N/A</v>
      </c>
      <c r="BT301" s="612" t="e">
        <f>VLOOKUP(B301,'Paras Cadd'!$D$1:$H$2,5,0)</f>
        <v>#N/A</v>
      </c>
      <c r="BU301" s="612" t="e">
        <f>VLOOKUP(B301,'ICICI Securities'!$D$1:$H$2,5,0)</f>
        <v>#N/A</v>
      </c>
      <c r="BV301" s="612" t="e">
        <f>VLOOKUP(B301,'Citius Tech'!$D$2:$H$5,5,0)</f>
        <v>#N/A</v>
      </c>
      <c r="BW301" s="612" t="e">
        <f>VLOOKUP(B301,'Buzzy Brains'!$D$2:$H$2,5,0)</f>
        <v>#N/A</v>
      </c>
      <c r="BX301" s="612" t="e">
        <f>VLOOKUP(B301,'Decimal Point'!$D$2:$H$2,5,0)</f>
        <v>#N/A</v>
      </c>
      <c r="BY301" s="612" t="e">
        <f>VLOOKUP(B301,'Sankey Business Solutions'!$D$2:$H$3,5,0)</f>
        <v>#N/A</v>
      </c>
      <c r="BZ301" s="612" t="e">
        <f>VLOOKUP(B301,'Nangia &amp; Co LLP'!$D$2:$H$2,5,0)</f>
        <v>#N/A</v>
      </c>
      <c r="CA301" s="612" t="e">
        <f>VLOOKUP(B301,'FIS Solutions India Pvt Ltd'!$D$2:$H$2,5,0)</f>
        <v>#N/A</v>
      </c>
      <c r="CB301" s="612" t="e">
        <f>VLOOKUP(B301,'Delta Technology &amp; Management '!$D$2:$H$16,5,0)</f>
        <v>#N/A</v>
      </c>
      <c r="CC301" s="612" t="e">
        <f>VLOOKUP(B301,'Espoir Networks'!$D$3:$H$11,5,0)</f>
        <v>#N/A</v>
      </c>
      <c r="CD301" s="612" t="e">
        <f>VLOOKUP(B301,'Servosys Solution'!$D$3:$H$5,5,0)</f>
        <v>#N/A</v>
      </c>
      <c r="CE301" s="612" t="e">
        <f>VLOOKUP(B301,'Ribbon Communications'!$D$3:$H$4,5,0)</f>
        <v>#N/A</v>
      </c>
      <c r="CF301" s="612">
        <f t="shared" si="13"/>
        <v>1</v>
      </c>
      <c r="CG301" s="129" t="s">
        <v>1462</v>
      </c>
      <c r="CH301" s="129">
        <v>585988407024</v>
      </c>
      <c r="CI301" s="129" t="s">
        <v>134</v>
      </c>
      <c r="CJ301" s="129" t="s">
        <v>11749</v>
      </c>
      <c r="CK301" s="132">
        <v>42917</v>
      </c>
      <c r="CL301" s="129">
        <v>2021</v>
      </c>
      <c r="CM301" s="128" t="s">
        <v>12006</v>
      </c>
      <c r="CN301" s="129">
        <v>483</v>
      </c>
      <c r="CO301" s="133">
        <v>96.6</v>
      </c>
      <c r="CP301" s="129">
        <v>2015</v>
      </c>
      <c r="CQ301" s="129" t="s">
        <v>79</v>
      </c>
      <c r="CR301" s="128" t="s">
        <v>12170</v>
      </c>
      <c r="CS301" s="129">
        <v>557</v>
      </c>
      <c r="CT301" s="133">
        <v>85.69</v>
      </c>
      <c r="CU301" s="129">
        <v>2017</v>
      </c>
      <c r="CV301" s="129" t="s">
        <v>79</v>
      </c>
      <c r="CW301" s="131" t="s">
        <v>81</v>
      </c>
      <c r="CX301" s="131" t="s">
        <v>81</v>
      </c>
      <c r="CY301" s="129" t="s">
        <v>81</v>
      </c>
      <c r="CZ301" s="129" t="s">
        <v>81</v>
      </c>
      <c r="DA301" s="129" t="s">
        <v>81</v>
      </c>
      <c r="DB301" s="129" t="s">
        <v>81</v>
      </c>
      <c r="DC301" s="129" t="s">
        <v>81</v>
      </c>
      <c r="DD301" s="129" t="s">
        <v>81</v>
      </c>
      <c r="DE301" s="129" t="s">
        <v>81</v>
      </c>
      <c r="DF301" s="129">
        <v>0</v>
      </c>
      <c r="DG301" s="224">
        <v>8.48</v>
      </c>
      <c r="DH301" s="224">
        <v>8.1199999999999992</v>
      </c>
      <c r="DI301" s="224">
        <v>8.23</v>
      </c>
      <c r="DJ301" s="224">
        <v>8.76</v>
      </c>
      <c r="DK301" s="224">
        <v>8.42</v>
      </c>
      <c r="DL301" s="224">
        <v>9.92</v>
      </c>
      <c r="DM301" s="224">
        <f t="shared" si="16"/>
        <v>51.930000000000007</v>
      </c>
      <c r="DN301" s="224">
        <v>8.66</v>
      </c>
      <c r="DO301" s="402">
        <v>76.08</v>
      </c>
      <c r="DP301" s="131" t="s">
        <v>138</v>
      </c>
      <c r="DQ301" s="404">
        <v>0</v>
      </c>
      <c r="DR301" s="404">
        <v>0</v>
      </c>
      <c r="DS301" s="129" t="s">
        <v>83</v>
      </c>
      <c r="DT301" s="129" t="s">
        <v>83</v>
      </c>
      <c r="DU301" s="129" t="s">
        <v>83</v>
      </c>
      <c r="DV301" s="129" t="s">
        <v>83</v>
      </c>
      <c r="DW301" s="131" t="s">
        <v>83</v>
      </c>
      <c r="DX301" s="131" t="s">
        <v>84</v>
      </c>
      <c r="DY301" s="131" t="s">
        <v>81</v>
      </c>
      <c r="DZ301" s="131" t="s">
        <v>1465</v>
      </c>
      <c r="EA301" s="131" t="s">
        <v>1466</v>
      </c>
      <c r="EB301" s="131" t="s">
        <v>1467</v>
      </c>
      <c r="EC301" s="131" t="s">
        <v>88</v>
      </c>
      <c r="ED301" s="131" t="s">
        <v>89</v>
      </c>
      <c r="EE301" s="131" t="s">
        <v>1468</v>
      </c>
      <c r="EF301" s="131" t="s">
        <v>1469</v>
      </c>
      <c r="EG301" s="131" t="s">
        <v>81</v>
      </c>
      <c r="EH301" s="131" t="s">
        <v>538</v>
      </c>
      <c r="EI301" s="131" t="s">
        <v>81</v>
      </c>
      <c r="EJ301" s="135" t="s">
        <v>1470</v>
      </c>
      <c r="EK301" s="135" t="s">
        <v>1471</v>
      </c>
      <c r="EL301" s="135" t="s">
        <v>1472</v>
      </c>
      <c r="EM301" s="135" t="s">
        <v>1473</v>
      </c>
      <c r="EN301" s="131" t="s">
        <v>81</v>
      </c>
    </row>
    <row r="302" spans="1:144" ht="18" thickTop="1" thickBot="1">
      <c r="A302" s="575">
        <f t="shared" si="14"/>
        <v>301</v>
      </c>
      <c r="B302" s="572" t="s">
        <v>1534</v>
      </c>
      <c r="C302" s="600" t="s">
        <v>1535</v>
      </c>
      <c r="D302" s="570" t="s">
        <v>13208</v>
      </c>
      <c r="E302" s="568" t="str">
        <f t="shared" si="12"/>
        <v>Placed</v>
      </c>
      <c r="F302" s="570" t="s">
        <v>12369</v>
      </c>
      <c r="G302" s="570" t="s">
        <v>13331</v>
      </c>
      <c r="H302" s="131" t="str">
        <f>VLOOKUP(B302,EXTC1!C:E,3,0)</f>
        <v>Diploma  + Direct Second Year Engineering without live KT</v>
      </c>
      <c r="I302" s="610">
        <v>36649</v>
      </c>
      <c r="J302" s="572">
        <v>20</v>
      </c>
      <c r="K302" s="611" t="s">
        <v>1536</v>
      </c>
      <c r="L302" s="611" t="s">
        <v>1537</v>
      </c>
      <c r="M302" s="611" t="s">
        <v>1538</v>
      </c>
      <c r="N302" s="612" t="s">
        <v>1533</v>
      </c>
      <c r="O302" s="612">
        <v>7798013966</v>
      </c>
      <c r="P302" s="612">
        <v>8698871435</v>
      </c>
      <c r="Q302" s="612" t="e">
        <f>VLOOKUP(B302,'TCS CON'!$D$1:$H$98,5,0)</f>
        <v>#N/A</v>
      </c>
      <c r="R302" s="612" t="e">
        <f>VLOOKUP(B302,LTI!$C$1:$H$46,6,0)</f>
        <v>#N/A</v>
      </c>
      <c r="S302" s="612" t="e">
        <f>VLOOKUP(B302,JARO!$E$2:$I$11,5,0)</f>
        <v>#N/A</v>
      </c>
      <c r="T302" s="612" t="e">
        <f>VLOOKUP(B302,Capgemini!$D$3:$H$78,5,0)</f>
        <v>#N/A</v>
      </c>
      <c r="U302" s="612" t="e">
        <f>VLOOKUP(B302,Carwale!$D$1:$H$4,5,0)</f>
        <v>#N/A</v>
      </c>
      <c r="V302" s="612" t="e">
        <f>VLOOKUP(B302,'Interactive Brokers'!E:I,5,0)</f>
        <v>#N/A</v>
      </c>
      <c r="W302" s="612" t="e">
        <f>VLOOKUP(B302,'REL Jio'!E:I,5,0)</f>
        <v>#N/A</v>
      </c>
      <c r="X302" s="612" t="e">
        <f>VLOOKUP(B302,'Sciative Sol'!E:I,5,0)</f>
        <v>#N/A</v>
      </c>
      <c r="Y302" s="612" t="e">
        <f>VLOOKUP(B302,'Hexaware Tech'!E:I,5,0)</f>
        <v>#N/A</v>
      </c>
      <c r="Z302" s="612" t="e">
        <f>VLOOKUP(B302,Axis!D:H,5,0)</f>
        <v>#N/A</v>
      </c>
      <c r="AA302" s="612" t="e">
        <f>VLOOKUP(B302,Ugam!$D$3:$H$26,5,0)</f>
        <v>#N/A</v>
      </c>
      <c r="AB302" s="612" t="e">
        <f>VLOOKUP(B302,Zeus!F:J,5,0)</f>
        <v>#N/A</v>
      </c>
      <c r="AC302" s="612" t="e">
        <f>VLOOKUP(B302,Montran!F:J,5,0)</f>
        <v>#N/A</v>
      </c>
      <c r="AD302" s="612" t="e">
        <f>VLOOKUP(B302,Endurance!H85:L85,5,0)</f>
        <v>#N/A</v>
      </c>
      <c r="AE302" s="612" t="e">
        <f>VLOOKUP(B302,'Swabhav Techlabs'!$F$1:$J$2,5,0)</f>
        <v>#N/A</v>
      </c>
      <c r="AF302" s="612" t="e">
        <f>VLOOKUP(B302,'Quality Kiosk'!$F$1:$J$18,5,0)</f>
        <v>#N/A</v>
      </c>
      <c r="AG302" s="612" t="e">
        <f>VLOOKUP(B302,'Lemon VB'!$F$1:$J$2,5,0)</f>
        <v>#N/A</v>
      </c>
      <c r="AH302" s="612" t="e">
        <f>VLOOKUP(B302,Gocomet!$E$1:$I$3,5,0)</f>
        <v>#N/A</v>
      </c>
      <c r="AI302" s="612" t="e">
        <f>VLOOKUP(B302,'Ingram Micro'!$E$1:$I$8,5,0)</f>
        <v>#N/A</v>
      </c>
      <c r="AJ302" s="612" t="e">
        <f>VLOOKUP(B302,'DePronto Infotech'!$E$1:$I$2,5,0)</f>
        <v>#N/A</v>
      </c>
      <c r="AK302" s="612" t="e">
        <f>VLOOKUP(B302,'Reliance Retail'!$E$1:$I$4,5,0)</f>
        <v>#N/A</v>
      </c>
      <c r="AL302" s="612" t="e">
        <f>VLOOKUP(B302,'Bright Champs'!$D$1:$H$13,5,0)</f>
        <v>#N/A</v>
      </c>
      <c r="AM302" s="612" t="e">
        <f>VLOOKUP(B302,Neosoft!$E$1:$I$12,5,0)</f>
        <v>#N/A</v>
      </c>
      <c r="AN302" s="612" t="e">
        <f>VLOOKUP(B302,Infosys!$E$1:$I$3,5,0)</f>
        <v>#N/A</v>
      </c>
      <c r="AO302" s="612" t="e">
        <f>VLOOKUP(B302,Cerelabs!$E$1:$I$5,5,0)</f>
        <v>#N/A</v>
      </c>
      <c r="AP302" s="612" t="e">
        <f>VLOOKUP(B302,'Neebal Technologies'!$D$1:$H$2,5,0)</f>
        <v>#N/A</v>
      </c>
      <c r="AQ302" s="612" t="e">
        <f>VLOOKUP(B302,'Vertiv Energy'!$D$1:$H$2,5,0)</f>
        <v>#N/A</v>
      </c>
      <c r="AR302" s="612" t="e">
        <f>VLOOKUP(B302,'Acidaes Solutions (CRMNEXT)'!$D$1:$H$3,5,0)</f>
        <v>#N/A</v>
      </c>
      <c r="AS302" s="612" t="e">
        <f>VLOOKUP(B302,Growisto!$D$1:$H$2,5,0)</f>
        <v>#N/A</v>
      </c>
      <c r="AT302" s="612" t="e">
        <f>VLOOKUP(B302,'9.9 Mediaworx - Digit'!$D$1:$H$2,5,0)</f>
        <v>#N/A</v>
      </c>
      <c r="AU302" s="612" t="e">
        <f>VLOOKUP(B302,'Vistaar systems Pvt Ltd'!$D$2:$H$3,5,0)</f>
        <v>#N/A</v>
      </c>
      <c r="AV302" s="612" t="e">
        <f>VLOOKUP(B302,'Course 5i'!$D$2:$H$11,5,0)</f>
        <v>#N/A</v>
      </c>
      <c r="AW302" s="612" t="e">
        <f>VLOOKUP(B302,'Radiant Appliances &amp; Electronic'!$D$1:$H$13,5,0)</f>
        <v>#N/A</v>
      </c>
      <c r="AX302" s="612">
        <f>VLOOKUP(B302,'Atos Global'!$D$3:$H$27,5,0)</f>
        <v>310000</v>
      </c>
      <c r="AY302" s="612" t="e">
        <f>VLOOKUP(B302,'Saama Technologies'!$D$1:$H$2,5,0)</f>
        <v>#N/A</v>
      </c>
      <c r="AZ302" s="612" t="e">
        <f>VLOOKUP(B302,'Multiplier Solutions'!$D$1:$H$2,5,0)</f>
        <v>#N/A</v>
      </c>
      <c r="BA302" s="612" t="e">
        <f>VLOOKUP(B302,GEP!$D$2:$H$5,5,0)</f>
        <v>#N/A</v>
      </c>
      <c r="BB302" s="612" t="e">
        <f>VLOOKUP(B302,Accenture!$D$1:$H$6,5,0)</f>
        <v>#N/A</v>
      </c>
      <c r="BC302" s="612" t="e">
        <f>VLOOKUP(B302,'Endurance International Group'!$D$1:$H$2,5,0)</f>
        <v>#N/A</v>
      </c>
      <c r="BD302" s="612" t="e">
        <f>VLOOKUP(B302,Newgen!$D$1:$H$2,5,0)</f>
        <v>#N/A</v>
      </c>
      <c r="BE302" s="612" t="e">
        <f>VLOOKUP(B302,'3D Incredible'!D302:H302,5,0)</f>
        <v>#N/A</v>
      </c>
      <c r="BF302" s="612" t="e">
        <f>VLOOKUP(B302,'Raja Software Labs'!$D$2:$H$2,5,0)</f>
        <v>#N/A</v>
      </c>
      <c r="BG302" s="612" t="e">
        <f>VLOOKUP(B302,Wipro!$D$1:$H$2,5,0)</f>
        <v>#N/A</v>
      </c>
      <c r="BH302" s="612" t="e">
        <f>VLOOKUP(B302,'Perch Technologies'!$D$2:$H$2,5,0)</f>
        <v>#N/A</v>
      </c>
      <c r="BI302" s="612" t="e">
        <f>VLOOKUP(B302,'Morning Star'!$D$1:$H$6,5,0)</f>
        <v>#N/A</v>
      </c>
      <c r="BJ302" s="612" t="e">
        <f>VLOOKUP(B302,Flexiloans!$D$1:$H$2,5,0)</f>
        <v>#N/A</v>
      </c>
      <c r="BK302" s="612" t="e">
        <f>VLOOKUP(B302,'Thirdware Solutions'!$D$1:$H$2,5,0)</f>
        <v>#N/A</v>
      </c>
      <c r="BL302" s="612" t="e">
        <f>VLOOKUP(B302,Tescom!$D$1:$H$8,5,0)</f>
        <v>#N/A</v>
      </c>
      <c r="BM302" s="612" t="e">
        <f>VLOOKUP(B302,'Cogno AI'!$D$1:$H$2,5,0)</f>
        <v>#N/A</v>
      </c>
      <c r="BN302" s="612" t="e">
        <f>VLOOKUP(B302,'ABM Knowledgeware'!$D$1:$H$2,5,0)</f>
        <v>#N/A</v>
      </c>
      <c r="BO302" s="612" t="e">
        <f>VLOOKUP(B302,'Concerto Software'!$D$1:$H$3,5,0)</f>
        <v>#N/A</v>
      </c>
      <c r="BP302" s="612" t="e">
        <f>VLOOKUP(B302,'My Captain'!$D$1:$H$4,5,0)</f>
        <v>#N/A</v>
      </c>
      <c r="BQ302" s="612" t="e">
        <f>VLOOKUP(B302,'Finoux Solutions'!$D$2:$H$4,5,0)</f>
        <v>#N/A</v>
      </c>
      <c r="BR302" s="612" t="e">
        <f>VLOOKUP(B302,'MITR Learning'!$D$1:$H$2,5,0)</f>
        <v>#N/A</v>
      </c>
      <c r="BS302" s="612" t="e">
        <f>VLOOKUP(B302,Nucsoft!$D$2:$H$6,5,0)</f>
        <v>#N/A</v>
      </c>
      <c r="BT302" s="612" t="e">
        <f>VLOOKUP(B302,'Paras Cadd'!$D$1:$H$2,5,0)</f>
        <v>#N/A</v>
      </c>
      <c r="BU302" s="612" t="e">
        <f>VLOOKUP(B302,'ICICI Securities'!$D$1:$H$2,5,0)</f>
        <v>#N/A</v>
      </c>
      <c r="BV302" s="612" t="e">
        <f>VLOOKUP(B302,'Citius Tech'!$D$2:$H$5,5,0)</f>
        <v>#N/A</v>
      </c>
      <c r="BW302" s="612" t="e">
        <f>VLOOKUP(B302,'Buzzy Brains'!$D$2:$H$2,5,0)</f>
        <v>#N/A</v>
      </c>
      <c r="BX302" s="612" t="e">
        <f>VLOOKUP(B302,'Decimal Point'!$D$2:$H$2,5,0)</f>
        <v>#N/A</v>
      </c>
      <c r="BY302" s="612" t="e">
        <f>VLOOKUP(B302,'Sankey Business Solutions'!$D$2:$H$3,5,0)</f>
        <v>#N/A</v>
      </c>
      <c r="BZ302" s="612" t="e">
        <f>VLOOKUP(B302,'Nangia &amp; Co LLP'!$D$2:$H$2,5,0)</f>
        <v>#N/A</v>
      </c>
      <c r="CA302" s="612" t="e">
        <f>VLOOKUP(B302,'FIS Solutions India Pvt Ltd'!$D$2:$H$2,5,0)</f>
        <v>#N/A</v>
      </c>
      <c r="CB302" s="612" t="e">
        <f>VLOOKUP(B302,'Delta Technology &amp; Management '!$D$2:$H$16,5,0)</f>
        <v>#N/A</v>
      </c>
      <c r="CC302" s="612" t="e">
        <f>VLOOKUP(B302,'Espoir Networks'!$D$3:$H$11,5,0)</f>
        <v>#N/A</v>
      </c>
      <c r="CD302" s="612" t="e">
        <f>VLOOKUP(B302,'Servosys Solution'!$D$3:$H$5,5,0)</f>
        <v>#N/A</v>
      </c>
      <c r="CE302" s="612" t="e">
        <f>VLOOKUP(B302,'Ribbon Communications'!$D$3:$H$4,5,0)</f>
        <v>#N/A</v>
      </c>
      <c r="CF302" s="612">
        <f t="shared" si="13"/>
        <v>1</v>
      </c>
      <c r="CG302" s="129" t="s">
        <v>1539</v>
      </c>
      <c r="CH302" s="129" t="s">
        <v>1540</v>
      </c>
      <c r="CI302" s="129" t="s">
        <v>1541</v>
      </c>
      <c r="CJ302" s="129" t="s">
        <v>11750</v>
      </c>
      <c r="CK302" s="132">
        <v>43282</v>
      </c>
      <c r="CL302" s="129">
        <v>2021</v>
      </c>
      <c r="CM302" s="128" t="s">
        <v>1542</v>
      </c>
      <c r="CN302" s="129">
        <v>447</v>
      </c>
      <c r="CO302" s="133">
        <v>89.4</v>
      </c>
      <c r="CP302" s="129">
        <v>2015</v>
      </c>
      <c r="CQ302" s="129" t="s">
        <v>79</v>
      </c>
      <c r="CR302" s="128" t="s">
        <v>295</v>
      </c>
      <c r="CS302" s="129" t="s">
        <v>81</v>
      </c>
      <c r="CT302" s="133" t="s">
        <v>81</v>
      </c>
      <c r="CU302" s="129" t="s">
        <v>81</v>
      </c>
      <c r="CV302" s="129" t="s">
        <v>109</v>
      </c>
      <c r="CW302" s="131" t="s">
        <v>1543</v>
      </c>
      <c r="CX302" s="131" t="s">
        <v>229</v>
      </c>
      <c r="CY302" s="129">
        <v>1001</v>
      </c>
      <c r="CZ302" s="129">
        <v>80.08</v>
      </c>
      <c r="DA302" s="129">
        <v>2018</v>
      </c>
      <c r="DB302" s="129" t="s">
        <v>112</v>
      </c>
      <c r="DC302" s="129" t="s">
        <v>113</v>
      </c>
      <c r="DD302" s="129">
        <v>62.33</v>
      </c>
      <c r="DE302" s="129">
        <v>62.95</v>
      </c>
      <c r="DF302" s="129">
        <v>4</v>
      </c>
      <c r="DG302" s="224" t="s">
        <v>81</v>
      </c>
      <c r="DH302" s="402" t="s">
        <v>81</v>
      </c>
      <c r="DI302" s="224">
        <v>6.81</v>
      </c>
      <c r="DJ302" s="402">
        <v>7.2</v>
      </c>
      <c r="DK302" s="224">
        <v>6.81</v>
      </c>
      <c r="DL302" s="224">
        <v>8.64</v>
      </c>
      <c r="DM302" s="224">
        <f t="shared" si="16"/>
        <v>29.46</v>
      </c>
      <c r="DN302" s="224">
        <v>7.37</v>
      </c>
      <c r="DO302" s="402">
        <v>66.540000000000006</v>
      </c>
      <c r="DP302" s="131" t="s">
        <v>338</v>
      </c>
      <c r="DQ302" s="404">
        <v>0</v>
      </c>
      <c r="DR302" s="404">
        <v>0</v>
      </c>
      <c r="DS302" s="129" t="s">
        <v>83</v>
      </c>
      <c r="DT302" s="129" t="s">
        <v>83</v>
      </c>
      <c r="DU302" s="129" t="s">
        <v>83</v>
      </c>
      <c r="DV302" s="129" t="s">
        <v>83</v>
      </c>
      <c r="DW302" s="131" t="s">
        <v>83</v>
      </c>
      <c r="DX302" s="131" t="s">
        <v>84</v>
      </c>
      <c r="DY302" s="131" t="s">
        <v>81</v>
      </c>
      <c r="DZ302" s="131" t="s">
        <v>1544</v>
      </c>
      <c r="EA302" s="131" t="s">
        <v>1545</v>
      </c>
      <c r="EB302" s="131" t="s">
        <v>1546</v>
      </c>
      <c r="EC302" s="131" t="s">
        <v>118</v>
      </c>
      <c r="ED302" s="131" t="s">
        <v>89</v>
      </c>
      <c r="EE302" s="131" t="s">
        <v>1547</v>
      </c>
      <c r="EF302" s="131" t="s">
        <v>1548</v>
      </c>
      <c r="EG302" s="131" t="s">
        <v>1549</v>
      </c>
      <c r="EH302" s="131" t="s">
        <v>1550</v>
      </c>
      <c r="EI302" s="131" t="s">
        <v>1551</v>
      </c>
      <c r="EJ302" s="135" t="s">
        <v>1552</v>
      </c>
      <c r="EK302" s="135" t="s">
        <v>1553</v>
      </c>
      <c r="EL302" s="135" t="s">
        <v>1554</v>
      </c>
      <c r="EM302" s="135" t="s">
        <v>1555</v>
      </c>
      <c r="EN302" s="131" t="s">
        <v>81</v>
      </c>
    </row>
    <row r="303" spans="1:144" ht="18" thickTop="1" thickBot="1">
      <c r="A303" s="575">
        <f t="shared" si="14"/>
        <v>302</v>
      </c>
      <c r="B303" s="572" t="s">
        <v>1683</v>
      </c>
      <c r="C303" s="600" t="s">
        <v>1684</v>
      </c>
      <c r="D303" s="570" t="s">
        <v>13208</v>
      </c>
      <c r="E303" s="568" t="str">
        <f t="shared" si="12"/>
        <v>Not Placed</v>
      </c>
      <c r="F303" s="570" t="s">
        <v>12369</v>
      </c>
      <c r="G303" s="570" t="s">
        <v>13331</v>
      </c>
      <c r="H303" s="131" t="str">
        <f>VLOOKUP(B303,EXTC1!C:E,3,0)</f>
        <v>12th + Engineering with live KT</v>
      </c>
      <c r="I303" s="610">
        <v>36163</v>
      </c>
      <c r="J303" s="572">
        <v>21</v>
      </c>
      <c r="K303" s="611" t="s">
        <v>1685</v>
      </c>
      <c r="L303" s="611" t="s">
        <v>1685</v>
      </c>
      <c r="M303" s="611" t="s">
        <v>1686</v>
      </c>
      <c r="N303" s="612" t="s">
        <v>1682</v>
      </c>
      <c r="O303" s="612">
        <v>8356083669</v>
      </c>
      <c r="P303" s="612">
        <v>8356083669</v>
      </c>
      <c r="Q303" s="612" t="e">
        <f>VLOOKUP(B303,'TCS CON'!$D$1:$H$98,5,0)</f>
        <v>#N/A</v>
      </c>
      <c r="R303" s="612" t="e">
        <f>VLOOKUP(B303,LTI!$C$1:$H$46,6,0)</f>
        <v>#N/A</v>
      </c>
      <c r="S303" s="612" t="e">
        <f>VLOOKUP(B303,JARO!$E$2:$I$11,5,0)</f>
        <v>#N/A</v>
      </c>
      <c r="T303" s="612" t="e">
        <f>VLOOKUP(B303,Capgemini!$D$3:$H$78,5,0)</f>
        <v>#N/A</v>
      </c>
      <c r="U303" s="612" t="e">
        <f>VLOOKUP(B303,Carwale!$D$1:$H$4,5,0)</f>
        <v>#N/A</v>
      </c>
      <c r="V303" s="612" t="e">
        <f>VLOOKUP(B303,'Interactive Brokers'!E:I,5,0)</f>
        <v>#N/A</v>
      </c>
      <c r="W303" s="612" t="e">
        <f>VLOOKUP(B303,'REL Jio'!E:I,5,0)</f>
        <v>#N/A</v>
      </c>
      <c r="X303" s="612" t="e">
        <f>VLOOKUP(B303,'Sciative Sol'!E:I,5,0)</f>
        <v>#N/A</v>
      </c>
      <c r="Y303" s="612" t="e">
        <f>VLOOKUP(B303,'Hexaware Tech'!E:I,5,0)</f>
        <v>#N/A</v>
      </c>
      <c r="Z303" s="612" t="e">
        <f>VLOOKUP(B303,Axis!D:H,5,0)</f>
        <v>#N/A</v>
      </c>
      <c r="AA303" s="612" t="e">
        <f>VLOOKUP(B303,Ugam!$D$3:$H$26,5,0)</f>
        <v>#N/A</v>
      </c>
      <c r="AB303" s="612" t="e">
        <f>VLOOKUP(B303,Zeus!F:J,5,0)</f>
        <v>#N/A</v>
      </c>
      <c r="AC303" s="612" t="e">
        <f>VLOOKUP(B303,Montran!F:J,5,0)</f>
        <v>#N/A</v>
      </c>
      <c r="AD303" s="612" t="e">
        <f>VLOOKUP(B303,Endurance!H86:L86,5,0)</f>
        <v>#N/A</v>
      </c>
      <c r="AE303" s="612" t="e">
        <f>VLOOKUP(B303,'Swabhav Techlabs'!$F$1:$J$2,5,0)</f>
        <v>#N/A</v>
      </c>
      <c r="AF303" s="612" t="e">
        <f>VLOOKUP(B303,'Quality Kiosk'!$F$1:$J$18,5,0)</f>
        <v>#N/A</v>
      </c>
      <c r="AG303" s="612" t="e">
        <f>VLOOKUP(B303,'Lemon VB'!$F$1:$J$2,5,0)</f>
        <v>#N/A</v>
      </c>
      <c r="AH303" s="612" t="e">
        <f>VLOOKUP(B303,Gocomet!$E$1:$I$3,5,0)</f>
        <v>#N/A</v>
      </c>
      <c r="AI303" s="612" t="e">
        <f>VLOOKUP(B303,'Ingram Micro'!$E$1:$I$8,5,0)</f>
        <v>#N/A</v>
      </c>
      <c r="AJ303" s="612" t="e">
        <f>VLOOKUP(B303,'DePronto Infotech'!$E$1:$I$2,5,0)</f>
        <v>#N/A</v>
      </c>
      <c r="AK303" s="612" t="e">
        <f>VLOOKUP(B303,'Reliance Retail'!$E$1:$I$4,5,0)</f>
        <v>#N/A</v>
      </c>
      <c r="AL303" s="612" t="e">
        <f>VLOOKUP(B303,'Bright Champs'!$D$1:$H$13,5,0)</f>
        <v>#N/A</v>
      </c>
      <c r="AM303" s="612" t="e">
        <f>VLOOKUP(B303,Neosoft!$E$1:$I$12,5,0)</f>
        <v>#N/A</v>
      </c>
      <c r="AN303" s="612" t="e">
        <f>VLOOKUP(B303,Infosys!$E$1:$I$3,5,0)</f>
        <v>#N/A</v>
      </c>
      <c r="AO303" s="612" t="e">
        <f>VLOOKUP(B303,Cerelabs!$E$1:$I$5,5,0)</f>
        <v>#N/A</v>
      </c>
      <c r="AP303" s="612" t="e">
        <f>VLOOKUP(B303,'Neebal Technologies'!$D$1:$H$2,5,0)</f>
        <v>#N/A</v>
      </c>
      <c r="AQ303" s="612" t="e">
        <f>VLOOKUP(B303,'Vertiv Energy'!$D$1:$H$2,5,0)</f>
        <v>#N/A</v>
      </c>
      <c r="AR303" s="612" t="e">
        <f>VLOOKUP(B303,'Acidaes Solutions (CRMNEXT)'!$D$1:$H$3,5,0)</f>
        <v>#N/A</v>
      </c>
      <c r="AS303" s="612" t="e">
        <f>VLOOKUP(B303,Growisto!$D$1:$H$2,5,0)</f>
        <v>#N/A</v>
      </c>
      <c r="AT303" s="612" t="e">
        <f>VLOOKUP(B303,'9.9 Mediaworx - Digit'!$D$1:$H$2,5,0)</f>
        <v>#N/A</v>
      </c>
      <c r="AU303" s="612" t="e">
        <f>VLOOKUP(B303,'Vistaar systems Pvt Ltd'!$D$2:$H$3,5,0)</f>
        <v>#N/A</v>
      </c>
      <c r="AV303" s="612" t="e">
        <f>VLOOKUP(B303,'Course 5i'!$D$2:$H$11,5,0)</f>
        <v>#N/A</v>
      </c>
      <c r="AW303" s="612" t="e">
        <f>VLOOKUP(B303,'Radiant Appliances &amp; Electronic'!$D$1:$H$13,5,0)</f>
        <v>#N/A</v>
      </c>
      <c r="AX303" s="612" t="e">
        <f>VLOOKUP(B303,'Atos Global'!$D$3:$H$27,5,0)</f>
        <v>#N/A</v>
      </c>
      <c r="AY303" s="612" t="e">
        <f>VLOOKUP(B303,'Saama Technologies'!$D$1:$H$2,5,0)</f>
        <v>#N/A</v>
      </c>
      <c r="AZ303" s="612" t="e">
        <f>VLOOKUP(B303,'Multiplier Solutions'!$D$1:$H$2,5,0)</f>
        <v>#N/A</v>
      </c>
      <c r="BA303" s="612" t="e">
        <f>VLOOKUP(B303,GEP!$D$2:$H$5,5,0)</f>
        <v>#N/A</v>
      </c>
      <c r="BB303" s="612" t="e">
        <f>VLOOKUP(B303,Accenture!$D$1:$H$6,5,0)</f>
        <v>#N/A</v>
      </c>
      <c r="BC303" s="612" t="e">
        <f>VLOOKUP(B303,'Endurance International Group'!$D$1:$H$2,5,0)</f>
        <v>#N/A</v>
      </c>
      <c r="BD303" s="612" t="e">
        <f>VLOOKUP(B303,Newgen!$D$1:$H$2,5,0)</f>
        <v>#N/A</v>
      </c>
      <c r="BE303" s="612" t="e">
        <f>VLOOKUP(B303,'3D Incredible'!D303:H303,5,0)</f>
        <v>#N/A</v>
      </c>
      <c r="BF303" s="612" t="e">
        <f>VLOOKUP(B303,'Raja Software Labs'!$D$2:$H$2,5,0)</f>
        <v>#N/A</v>
      </c>
      <c r="BG303" s="612" t="e">
        <f>VLOOKUP(B303,Wipro!$D$1:$H$2,5,0)</f>
        <v>#N/A</v>
      </c>
      <c r="BH303" s="612" t="e">
        <f>VLOOKUP(B303,'Perch Technologies'!$D$2:$H$2,5,0)</f>
        <v>#N/A</v>
      </c>
      <c r="BI303" s="612" t="e">
        <f>VLOOKUP(B303,'Morning Star'!$D$1:$H$6,5,0)</f>
        <v>#N/A</v>
      </c>
      <c r="BJ303" s="612" t="e">
        <f>VLOOKUP(B303,Flexiloans!$D$1:$H$2,5,0)</f>
        <v>#N/A</v>
      </c>
      <c r="BK303" s="612" t="e">
        <f>VLOOKUP(B303,'Thirdware Solutions'!$D$1:$H$2,5,0)</f>
        <v>#N/A</v>
      </c>
      <c r="BL303" s="612" t="e">
        <f>VLOOKUP(B303,Tescom!$D$1:$H$8,5,0)</f>
        <v>#N/A</v>
      </c>
      <c r="BM303" s="612" t="e">
        <f>VLOOKUP(B303,'Cogno AI'!$D$1:$H$2,5,0)</f>
        <v>#N/A</v>
      </c>
      <c r="BN303" s="612" t="e">
        <f>VLOOKUP(B303,'ABM Knowledgeware'!$D$1:$H$2,5,0)</f>
        <v>#N/A</v>
      </c>
      <c r="BO303" s="612" t="e">
        <f>VLOOKUP(B303,'Concerto Software'!$D$1:$H$3,5,0)</f>
        <v>#N/A</v>
      </c>
      <c r="BP303" s="612" t="e">
        <f>VLOOKUP(B303,'My Captain'!$D$1:$H$4,5,0)</f>
        <v>#N/A</v>
      </c>
      <c r="BQ303" s="612" t="e">
        <f>VLOOKUP(B303,'Finoux Solutions'!$D$2:$H$4,5,0)</f>
        <v>#N/A</v>
      </c>
      <c r="BR303" s="612" t="e">
        <f>VLOOKUP(B303,'MITR Learning'!$D$1:$H$2,5,0)</f>
        <v>#N/A</v>
      </c>
      <c r="BS303" s="612" t="e">
        <f>VLOOKUP(B303,Nucsoft!$D$2:$H$6,5,0)</f>
        <v>#N/A</v>
      </c>
      <c r="BT303" s="612" t="e">
        <f>VLOOKUP(B303,'Paras Cadd'!$D$1:$H$2,5,0)</f>
        <v>#N/A</v>
      </c>
      <c r="BU303" s="612" t="e">
        <f>VLOOKUP(B303,'ICICI Securities'!$D$1:$H$2,5,0)</f>
        <v>#N/A</v>
      </c>
      <c r="BV303" s="612" t="e">
        <f>VLOOKUP(B303,'Citius Tech'!$D$2:$H$5,5,0)</f>
        <v>#N/A</v>
      </c>
      <c r="BW303" s="612" t="e">
        <f>VLOOKUP(B303,'Buzzy Brains'!$D$2:$H$2,5,0)</f>
        <v>#N/A</v>
      </c>
      <c r="BX303" s="612" t="e">
        <f>VLOOKUP(B303,'Decimal Point'!$D$2:$H$2,5,0)</f>
        <v>#N/A</v>
      </c>
      <c r="BY303" s="612" t="e">
        <f>VLOOKUP(B303,'Sankey Business Solutions'!$D$2:$H$3,5,0)</f>
        <v>#N/A</v>
      </c>
      <c r="BZ303" s="612" t="e">
        <f>VLOOKUP(B303,'Nangia &amp; Co LLP'!$D$2:$H$2,5,0)</f>
        <v>#N/A</v>
      </c>
      <c r="CA303" s="612" t="e">
        <f>VLOOKUP(B303,'FIS Solutions India Pvt Ltd'!$D$2:$H$2,5,0)</f>
        <v>#N/A</v>
      </c>
      <c r="CB303" s="612" t="e">
        <f>VLOOKUP(B303,'Delta Technology &amp; Management '!$D$2:$H$16,5,0)</f>
        <v>#N/A</v>
      </c>
      <c r="CC303" s="612" t="e">
        <f>VLOOKUP(B303,'Espoir Networks'!$D$3:$H$11,5,0)</f>
        <v>#N/A</v>
      </c>
      <c r="CD303" s="612" t="e">
        <f>VLOOKUP(B303,'Servosys Solution'!$D$3:$H$5,5,0)</f>
        <v>#N/A</v>
      </c>
      <c r="CE303" s="612" t="e">
        <f>VLOOKUP(B303,'Ribbon Communications'!$D$3:$H$4,5,0)</f>
        <v>#N/A</v>
      </c>
      <c r="CF303" s="612">
        <f t="shared" si="13"/>
        <v>0</v>
      </c>
      <c r="CG303" s="129" t="s">
        <v>1687</v>
      </c>
      <c r="CH303" s="129">
        <v>961093682015</v>
      </c>
      <c r="CI303" s="129" t="s">
        <v>81</v>
      </c>
      <c r="CJ303" s="129" t="s">
        <v>11748</v>
      </c>
      <c r="CK303" s="132">
        <v>42917</v>
      </c>
      <c r="CL303" s="129">
        <v>2021</v>
      </c>
      <c r="CM303" s="128" t="s">
        <v>12007</v>
      </c>
      <c r="CN303" s="129">
        <v>413</v>
      </c>
      <c r="CO303" s="133">
        <v>82.6</v>
      </c>
      <c r="CP303" s="129">
        <v>2015</v>
      </c>
      <c r="CQ303" s="129" t="s">
        <v>79</v>
      </c>
      <c r="CR303" s="128" t="s">
        <v>1689</v>
      </c>
      <c r="CS303" s="129" t="s">
        <v>1690</v>
      </c>
      <c r="CT303" s="133">
        <v>60</v>
      </c>
      <c r="CU303" s="129">
        <v>2017</v>
      </c>
      <c r="CV303" s="129" t="s">
        <v>79</v>
      </c>
      <c r="CW303" s="131" t="s">
        <v>81</v>
      </c>
      <c r="CX303" s="131" t="s">
        <v>81</v>
      </c>
      <c r="CY303" s="129" t="s">
        <v>81</v>
      </c>
      <c r="CZ303" s="129" t="s">
        <v>81</v>
      </c>
      <c r="DA303" s="129" t="s">
        <v>81</v>
      </c>
      <c r="DB303" s="129" t="s">
        <v>81</v>
      </c>
      <c r="DC303" s="129" t="s">
        <v>81</v>
      </c>
      <c r="DD303" s="129" t="s">
        <v>81</v>
      </c>
      <c r="DE303" s="129" t="s">
        <v>81</v>
      </c>
      <c r="DF303" s="129">
        <v>0</v>
      </c>
      <c r="DG303" s="224">
        <v>6.15</v>
      </c>
      <c r="DH303" s="224">
        <v>5.59</v>
      </c>
      <c r="DI303" s="224">
        <v>6.5</v>
      </c>
      <c r="DJ303" s="224">
        <v>5.24</v>
      </c>
      <c r="DK303" s="224">
        <v>5.63</v>
      </c>
      <c r="DL303" s="224">
        <v>6.52</v>
      </c>
      <c r="DM303" s="224">
        <f t="shared" si="16"/>
        <v>35.630000000000003</v>
      </c>
      <c r="DN303" s="224">
        <v>5.94</v>
      </c>
      <c r="DO303" s="402">
        <v>54.17</v>
      </c>
      <c r="DP303" s="131" t="s">
        <v>138</v>
      </c>
      <c r="DQ303" s="404">
        <v>0</v>
      </c>
      <c r="DR303" s="404">
        <v>0</v>
      </c>
      <c r="DS303" s="129" t="s">
        <v>83</v>
      </c>
      <c r="DT303" s="129" t="s">
        <v>83</v>
      </c>
      <c r="DU303" s="129" t="s">
        <v>83</v>
      </c>
      <c r="DV303" s="129" t="s">
        <v>83</v>
      </c>
      <c r="DW303" s="131" t="s">
        <v>83</v>
      </c>
      <c r="DX303" s="131" t="s">
        <v>84</v>
      </c>
      <c r="DY303" s="131" t="s">
        <v>81</v>
      </c>
      <c r="DZ303" s="131" t="s">
        <v>1691</v>
      </c>
      <c r="EA303" s="131" t="s">
        <v>1692</v>
      </c>
      <c r="EB303" s="131" t="s">
        <v>1693</v>
      </c>
      <c r="EC303" s="131" t="s">
        <v>1694</v>
      </c>
      <c r="ED303" s="131" t="s">
        <v>89</v>
      </c>
      <c r="EE303" s="131" t="s">
        <v>1695</v>
      </c>
      <c r="EF303" s="131" t="s">
        <v>81</v>
      </c>
      <c r="EG303" s="131" t="s">
        <v>1696</v>
      </c>
      <c r="EH303" s="131" t="s">
        <v>1697</v>
      </c>
      <c r="EI303" s="131" t="s">
        <v>1698</v>
      </c>
      <c r="EJ303" s="135" t="s">
        <v>1699</v>
      </c>
      <c r="EK303" s="135" t="s">
        <v>1700</v>
      </c>
      <c r="EL303" s="135" t="s">
        <v>1701</v>
      </c>
      <c r="EM303" s="135" t="s">
        <v>1702</v>
      </c>
      <c r="EN303" s="131" t="s">
        <v>81</v>
      </c>
    </row>
    <row r="304" spans="1:144" ht="18" thickTop="1" thickBot="1">
      <c r="A304" s="575">
        <f t="shared" si="14"/>
        <v>303</v>
      </c>
      <c r="B304" s="572" t="s">
        <v>2020</v>
      </c>
      <c r="C304" s="600" t="s">
        <v>2021</v>
      </c>
      <c r="D304" s="570" t="s">
        <v>13209</v>
      </c>
      <c r="E304" s="568" t="str">
        <f t="shared" si="12"/>
        <v>Placed</v>
      </c>
      <c r="F304" s="570" t="s">
        <v>12369</v>
      </c>
      <c r="G304" s="570" t="s">
        <v>13331</v>
      </c>
      <c r="H304" s="131" t="str">
        <f>VLOOKUP(B304,EXTC1!C:E,3,0)</f>
        <v>12th + Engineering without live KT</v>
      </c>
      <c r="I304" s="610" t="s">
        <v>2022</v>
      </c>
      <c r="J304" s="572">
        <v>20</v>
      </c>
      <c r="K304" s="611" t="s">
        <v>2023</v>
      </c>
      <c r="L304" s="611" t="s">
        <v>73</v>
      </c>
      <c r="M304" s="611" t="s">
        <v>2024</v>
      </c>
      <c r="N304" s="612" t="s">
        <v>2019</v>
      </c>
      <c r="O304" s="612">
        <v>9167554704</v>
      </c>
      <c r="P304" s="612">
        <v>8828987022</v>
      </c>
      <c r="Q304" s="612">
        <f>VLOOKUP(B304,'TCS CON'!$D$1:$H$98,5,0)</f>
        <v>336000</v>
      </c>
      <c r="R304" s="612" t="e">
        <f>VLOOKUP(B304,LTI!$C$1:$H$46,6,0)</f>
        <v>#N/A</v>
      </c>
      <c r="S304" s="612" t="e">
        <f>VLOOKUP(B304,JARO!$E$2:$I$11,5,0)</f>
        <v>#N/A</v>
      </c>
      <c r="T304" s="612">
        <f>VLOOKUP(B304,Capgemini!$D$3:$H$78,5,0)</f>
        <v>380000</v>
      </c>
      <c r="U304" s="612" t="e">
        <f>VLOOKUP(B304,Carwale!$D$1:$H$4,5,0)</f>
        <v>#N/A</v>
      </c>
      <c r="V304" s="612" t="e">
        <f>VLOOKUP(B304,'Interactive Brokers'!E:I,5,0)</f>
        <v>#N/A</v>
      </c>
      <c r="W304" s="612" t="e">
        <f>VLOOKUP(B304,'REL Jio'!E:I,5,0)</f>
        <v>#N/A</v>
      </c>
      <c r="X304" s="612" t="e">
        <f>VLOOKUP(B304,'Sciative Sol'!E:I,5,0)</f>
        <v>#N/A</v>
      </c>
      <c r="Y304" s="612" t="e">
        <f>VLOOKUP(B304,'Hexaware Tech'!E:I,5,0)</f>
        <v>#N/A</v>
      </c>
      <c r="Z304" s="612" t="e">
        <f>VLOOKUP(B304,Axis!D:H,5,0)</f>
        <v>#N/A</v>
      </c>
      <c r="AA304" s="612" t="e">
        <f>VLOOKUP(B304,Ugam!$D$3:$H$26,5,0)</f>
        <v>#N/A</v>
      </c>
      <c r="AB304" s="612" t="e">
        <f>VLOOKUP(B304,Zeus!F:J,5,0)</f>
        <v>#N/A</v>
      </c>
      <c r="AC304" s="612" t="e">
        <f>VLOOKUP(B304,Montran!F:J,5,0)</f>
        <v>#N/A</v>
      </c>
      <c r="AD304" s="612" t="e">
        <f>VLOOKUP(B304,Endurance!H87:L87,5,0)</f>
        <v>#N/A</v>
      </c>
      <c r="AE304" s="612" t="e">
        <f>VLOOKUP(B304,'Swabhav Techlabs'!$F$1:$J$2,5,0)</f>
        <v>#N/A</v>
      </c>
      <c r="AF304" s="612" t="e">
        <f>VLOOKUP(B304,'Quality Kiosk'!$F$1:$J$18,5,0)</f>
        <v>#N/A</v>
      </c>
      <c r="AG304" s="612" t="e">
        <f>VLOOKUP(B304,'Lemon VB'!$F$1:$J$2,5,0)</f>
        <v>#N/A</v>
      </c>
      <c r="AH304" s="612" t="e">
        <f>VLOOKUP(B304,Gocomet!$E$1:$I$3,5,0)</f>
        <v>#N/A</v>
      </c>
      <c r="AI304" s="612" t="e">
        <f>VLOOKUP(B304,'Ingram Micro'!$E$1:$I$8,5,0)</f>
        <v>#N/A</v>
      </c>
      <c r="AJ304" s="612" t="e">
        <f>VLOOKUP(B304,'DePronto Infotech'!$E$1:$I$2,5,0)</f>
        <v>#N/A</v>
      </c>
      <c r="AK304" s="612" t="e">
        <f>VLOOKUP(B304,'Reliance Retail'!$E$1:$I$4,5,0)</f>
        <v>#N/A</v>
      </c>
      <c r="AL304" s="612" t="e">
        <f>VLOOKUP(B304,'Bright Champs'!$D$1:$H$13,5,0)</f>
        <v>#N/A</v>
      </c>
      <c r="AM304" s="612" t="e">
        <f>VLOOKUP(B304,Neosoft!$E$1:$I$12,5,0)</f>
        <v>#N/A</v>
      </c>
      <c r="AN304" s="612" t="e">
        <f>VLOOKUP(B304,Infosys!$E$1:$I$3,5,0)</f>
        <v>#N/A</v>
      </c>
      <c r="AO304" s="612" t="e">
        <f>VLOOKUP(B304,Cerelabs!$E$1:$I$5,5,0)</f>
        <v>#N/A</v>
      </c>
      <c r="AP304" s="612" t="e">
        <f>VLOOKUP(B304,'Neebal Technologies'!$D$1:$H$2,5,0)</f>
        <v>#N/A</v>
      </c>
      <c r="AQ304" s="612" t="e">
        <f>VLOOKUP(B304,'Vertiv Energy'!$D$1:$H$2,5,0)</f>
        <v>#N/A</v>
      </c>
      <c r="AR304" s="612" t="e">
        <f>VLOOKUP(B304,'Acidaes Solutions (CRMNEXT)'!$D$1:$H$3,5,0)</f>
        <v>#N/A</v>
      </c>
      <c r="AS304" s="612" t="e">
        <f>VLOOKUP(B304,Growisto!$D$1:$H$2,5,0)</f>
        <v>#N/A</v>
      </c>
      <c r="AT304" s="612" t="e">
        <f>VLOOKUP(B304,'9.9 Mediaworx - Digit'!$D$1:$H$2,5,0)</f>
        <v>#N/A</v>
      </c>
      <c r="AU304" s="612" t="e">
        <f>VLOOKUP(B304,'Vistaar systems Pvt Ltd'!$D$2:$H$3,5,0)</f>
        <v>#N/A</v>
      </c>
      <c r="AV304" s="612" t="e">
        <f>VLOOKUP(B304,'Course 5i'!$D$2:$H$11,5,0)</f>
        <v>#N/A</v>
      </c>
      <c r="AW304" s="612" t="e">
        <f>VLOOKUP(B304,'Radiant Appliances &amp; Electronic'!$D$1:$H$13,5,0)</f>
        <v>#N/A</v>
      </c>
      <c r="AX304" s="612" t="e">
        <f>VLOOKUP(B304,'Atos Global'!$D$3:$H$27,5,0)</f>
        <v>#N/A</v>
      </c>
      <c r="AY304" s="612" t="e">
        <f>VLOOKUP(B304,'Saama Technologies'!$D$1:$H$2,5,0)</f>
        <v>#N/A</v>
      </c>
      <c r="AZ304" s="612" t="e">
        <f>VLOOKUP(B304,'Multiplier Solutions'!$D$1:$H$2,5,0)</f>
        <v>#N/A</v>
      </c>
      <c r="BA304" s="612" t="e">
        <f>VLOOKUP(B304,GEP!$D$2:$H$5,5,0)</f>
        <v>#N/A</v>
      </c>
      <c r="BB304" s="612" t="e">
        <f>VLOOKUP(B304,Accenture!$D$1:$H$6,5,0)</f>
        <v>#N/A</v>
      </c>
      <c r="BC304" s="612" t="e">
        <f>VLOOKUP(B304,'Endurance International Group'!$D$1:$H$2,5,0)</f>
        <v>#N/A</v>
      </c>
      <c r="BD304" s="612" t="e">
        <f>VLOOKUP(B304,Newgen!$D$1:$H$2,5,0)</f>
        <v>#N/A</v>
      </c>
      <c r="BE304" s="612" t="e">
        <f>VLOOKUP(B304,'3D Incredible'!D304:H304,5,0)</f>
        <v>#N/A</v>
      </c>
      <c r="BF304" s="612" t="e">
        <f>VLOOKUP(B304,'Raja Software Labs'!$D$2:$H$2,5,0)</f>
        <v>#N/A</v>
      </c>
      <c r="BG304" s="612" t="e">
        <f>VLOOKUP(B304,Wipro!$D$1:$H$2,5,0)</f>
        <v>#N/A</v>
      </c>
      <c r="BH304" s="612" t="e">
        <f>VLOOKUP(B304,'Perch Technologies'!$D$2:$H$2,5,0)</f>
        <v>#N/A</v>
      </c>
      <c r="BI304" s="612" t="e">
        <f>VLOOKUP(B304,'Morning Star'!$D$1:$H$6,5,0)</f>
        <v>#N/A</v>
      </c>
      <c r="BJ304" s="612" t="e">
        <f>VLOOKUP(B304,Flexiloans!$D$1:$H$2,5,0)</f>
        <v>#N/A</v>
      </c>
      <c r="BK304" s="612" t="e">
        <f>VLOOKUP(B304,'Thirdware Solutions'!$D$1:$H$2,5,0)</f>
        <v>#N/A</v>
      </c>
      <c r="BL304" s="612" t="e">
        <f>VLOOKUP(B304,Tescom!$D$1:$H$8,5,0)</f>
        <v>#N/A</v>
      </c>
      <c r="BM304" s="612" t="e">
        <f>VLOOKUP(B304,'Cogno AI'!$D$1:$H$2,5,0)</f>
        <v>#N/A</v>
      </c>
      <c r="BN304" s="612" t="e">
        <f>VLOOKUP(B304,'ABM Knowledgeware'!$D$1:$H$2,5,0)</f>
        <v>#N/A</v>
      </c>
      <c r="BO304" s="612" t="e">
        <f>VLOOKUP(B304,'Concerto Software'!$D$1:$H$3,5,0)</f>
        <v>#N/A</v>
      </c>
      <c r="BP304" s="612" t="e">
        <f>VLOOKUP(B304,'My Captain'!$D$1:$H$4,5,0)</f>
        <v>#N/A</v>
      </c>
      <c r="BQ304" s="612" t="e">
        <f>VLOOKUP(B304,'Finoux Solutions'!$D$2:$H$4,5,0)</f>
        <v>#N/A</v>
      </c>
      <c r="BR304" s="612" t="e">
        <f>VLOOKUP(B304,'MITR Learning'!$D$1:$H$2,5,0)</f>
        <v>#N/A</v>
      </c>
      <c r="BS304" s="612" t="e">
        <f>VLOOKUP(B304,Nucsoft!$D$2:$H$6,5,0)</f>
        <v>#N/A</v>
      </c>
      <c r="BT304" s="612" t="e">
        <f>VLOOKUP(B304,'Paras Cadd'!$D$1:$H$2,5,0)</f>
        <v>#N/A</v>
      </c>
      <c r="BU304" s="612" t="e">
        <f>VLOOKUP(B304,'ICICI Securities'!$D$1:$H$2,5,0)</f>
        <v>#N/A</v>
      </c>
      <c r="BV304" s="612" t="e">
        <f>VLOOKUP(B304,'Citius Tech'!$D$2:$H$5,5,0)</f>
        <v>#N/A</v>
      </c>
      <c r="BW304" s="612" t="e">
        <f>VLOOKUP(B304,'Buzzy Brains'!$D$2:$H$2,5,0)</f>
        <v>#N/A</v>
      </c>
      <c r="BX304" s="612" t="e">
        <f>VLOOKUP(B304,'Decimal Point'!$D$2:$H$2,5,0)</f>
        <v>#N/A</v>
      </c>
      <c r="BY304" s="612" t="e">
        <f>VLOOKUP(B304,'Sankey Business Solutions'!$D$2:$H$3,5,0)</f>
        <v>#N/A</v>
      </c>
      <c r="BZ304" s="612" t="e">
        <f>VLOOKUP(B304,'Nangia &amp; Co LLP'!$D$2:$H$2,5,0)</f>
        <v>#N/A</v>
      </c>
      <c r="CA304" s="612" t="e">
        <f>VLOOKUP(B304,'FIS Solutions India Pvt Ltd'!$D$2:$H$2,5,0)</f>
        <v>#N/A</v>
      </c>
      <c r="CB304" s="612" t="e">
        <f>VLOOKUP(B304,'Delta Technology &amp; Management '!$D$2:$H$16,5,0)</f>
        <v>#N/A</v>
      </c>
      <c r="CC304" s="612" t="e">
        <f>VLOOKUP(B304,'Espoir Networks'!$D$3:$H$11,5,0)</f>
        <v>#N/A</v>
      </c>
      <c r="CD304" s="612" t="e">
        <f>VLOOKUP(B304,'Servosys Solution'!$D$3:$H$5,5,0)</f>
        <v>#N/A</v>
      </c>
      <c r="CE304" s="612" t="e">
        <f>VLOOKUP(B304,'Ribbon Communications'!$D$3:$H$4,5,0)</f>
        <v>#N/A</v>
      </c>
      <c r="CF304" s="612">
        <f t="shared" si="13"/>
        <v>2</v>
      </c>
      <c r="CG304" s="129" t="s">
        <v>134</v>
      </c>
      <c r="CH304" s="129">
        <v>260992028205</v>
      </c>
      <c r="CI304" s="129" t="s">
        <v>134</v>
      </c>
      <c r="CJ304" s="129" t="s">
        <v>11749</v>
      </c>
      <c r="CK304" s="132">
        <v>42917</v>
      </c>
      <c r="CL304" s="129">
        <v>2021</v>
      </c>
      <c r="CM304" s="128" t="s">
        <v>2025</v>
      </c>
      <c r="CN304" s="129">
        <v>461</v>
      </c>
      <c r="CO304" s="133">
        <v>92.2</v>
      </c>
      <c r="CP304" s="129">
        <v>2015</v>
      </c>
      <c r="CQ304" s="129" t="s">
        <v>79</v>
      </c>
      <c r="CR304" s="128" t="s">
        <v>12193</v>
      </c>
      <c r="CS304" s="129">
        <v>550</v>
      </c>
      <c r="CT304" s="133">
        <v>84.62</v>
      </c>
      <c r="CU304" s="129">
        <v>2017</v>
      </c>
      <c r="CV304" s="129" t="s">
        <v>79</v>
      </c>
      <c r="CW304" s="131" t="s">
        <v>81</v>
      </c>
      <c r="CX304" s="131" t="s">
        <v>81</v>
      </c>
      <c r="CY304" s="129" t="s">
        <v>81</v>
      </c>
      <c r="CZ304" s="129" t="s">
        <v>81</v>
      </c>
      <c r="DA304" s="129" t="s">
        <v>81</v>
      </c>
      <c r="DB304" s="129" t="s">
        <v>81</v>
      </c>
      <c r="DC304" s="129" t="s">
        <v>81</v>
      </c>
      <c r="DD304" s="129" t="s">
        <v>81</v>
      </c>
      <c r="DE304" s="129" t="s">
        <v>81</v>
      </c>
      <c r="DF304" s="129">
        <v>0</v>
      </c>
      <c r="DG304" s="224">
        <v>8.17</v>
      </c>
      <c r="DH304" s="224">
        <v>9.44</v>
      </c>
      <c r="DI304" s="224">
        <v>9.9600000000000009</v>
      </c>
      <c r="DJ304" s="402">
        <v>9.8000000000000007</v>
      </c>
      <c r="DK304" s="224">
        <v>8.67</v>
      </c>
      <c r="DL304" s="224">
        <v>9.8800000000000008</v>
      </c>
      <c r="DM304" s="224">
        <f t="shared" si="16"/>
        <v>55.920000000000009</v>
      </c>
      <c r="DN304" s="224">
        <v>9.32</v>
      </c>
      <c r="DO304" s="402">
        <v>80.97</v>
      </c>
      <c r="DP304" s="131" t="s">
        <v>138</v>
      </c>
      <c r="DQ304" s="404">
        <v>0</v>
      </c>
      <c r="DR304" s="404">
        <v>10</v>
      </c>
      <c r="DS304" s="129" t="s">
        <v>83</v>
      </c>
      <c r="DT304" s="129" t="s">
        <v>83</v>
      </c>
      <c r="DU304" s="129" t="s">
        <v>83</v>
      </c>
      <c r="DV304" s="129" t="s">
        <v>83</v>
      </c>
      <c r="DW304" s="131" t="s">
        <v>83</v>
      </c>
      <c r="DX304" s="131" t="s">
        <v>84</v>
      </c>
      <c r="DY304" s="131" t="s">
        <v>81</v>
      </c>
      <c r="DZ304" s="131" t="s">
        <v>2027</v>
      </c>
      <c r="EA304" s="131" t="s">
        <v>86</v>
      </c>
      <c r="EB304" s="131" t="s">
        <v>2028</v>
      </c>
      <c r="EC304" s="131" t="s">
        <v>379</v>
      </c>
      <c r="ED304" s="131" t="s">
        <v>89</v>
      </c>
      <c r="EE304" s="131" t="s">
        <v>2029</v>
      </c>
      <c r="EF304" s="131" t="s">
        <v>2030</v>
      </c>
      <c r="EG304" s="131" t="s">
        <v>2031</v>
      </c>
      <c r="EH304" s="131" t="s">
        <v>2032</v>
      </c>
      <c r="EI304" s="131" t="s">
        <v>2033</v>
      </c>
      <c r="EJ304" s="135" t="s">
        <v>2034</v>
      </c>
      <c r="EK304" s="135" t="s">
        <v>2035</v>
      </c>
      <c r="EL304" s="135" t="s">
        <v>2036</v>
      </c>
      <c r="EM304" s="135" t="s">
        <v>2037</v>
      </c>
      <c r="EN304" s="131" t="s">
        <v>81</v>
      </c>
    </row>
    <row r="305" spans="1:144" ht="18" thickTop="1" thickBot="1">
      <c r="A305" s="575">
        <f t="shared" si="14"/>
        <v>304</v>
      </c>
      <c r="B305" s="572" t="s">
        <v>2039</v>
      </c>
      <c r="C305" s="600" t="s">
        <v>2040</v>
      </c>
      <c r="D305" s="570" t="s">
        <v>13209</v>
      </c>
      <c r="E305" s="568" t="str">
        <f t="shared" si="12"/>
        <v>Not Placed</v>
      </c>
      <c r="F305" s="570" t="s">
        <v>12369</v>
      </c>
      <c r="G305" s="570" t="s">
        <v>13331</v>
      </c>
      <c r="H305" s="131" t="str">
        <f>VLOOKUP(B305,EXTC1!C:E,3,0)</f>
        <v>12th + Engineering with live KT</v>
      </c>
      <c r="I305" s="610">
        <v>36412</v>
      </c>
      <c r="J305" s="572">
        <v>20</v>
      </c>
      <c r="K305" s="611" t="s">
        <v>2041</v>
      </c>
      <c r="L305" s="611" t="s">
        <v>73</v>
      </c>
      <c r="M305" s="611" t="s">
        <v>2042</v>
      </c>
      <c r="N305" s="612" t="s">
        <v>2038</v>
      </c>
      <c r="O305" s="612">
        <v>9619332285</v>
      </c>
      <c r="P305" s="612">
        <v>9619332285</v>
      </c>
      <c r="Q305" s="612" t="e">
        <f>VLOOKUP(B305,'TCS CON'!$D$1:$H$98,5,0)</f>
        <v>#N/A</v>
      </c>
      <c r="R305" s="612" t="e">
        <f>VLOOKUP(B305,LTI!$C$1:$H$46,6,0)</f>
        <v>#N/A</v>
      </c>
      <c r="S305" s="612" t="e">
        <f>VLOOKUP(B305,JARO!$E$2:$I$11,5,0)</f>
        <v>#N/A</v>
      </c>
      <c r="T305" s="612" t="e">
        <f>VLOOKUP(B305,Capgemini!$D$3:$H$78,5,0)</f>
        <v>#N/A</v>
      </c>
      <c r="U305" s="612" t="e">
        <f>VLOOKUP(B305,Carwale!$D$1:$H$4,5,0)</f>
        <v>#N/A</v>
      </c>
      <c r="V305" s="612" t="e">
        <f>VLOOKUP(B305,'Interactive Brokers'!E:I,5,0)</f>
        <v>#N/A</v>
      </c>
      <c r="W305" s="612" t="e">
        <f>VLOOKUP(B305,'REL Jio'!E:I,5,0)</f>
        <v>#N/A</v>
      </c>
      <c r="X305" s="612" t="e">
        <f>VLOOKUP(B305,'Sciative Sol'!E:I,5,0)</f>
        <v>#N/A</v>
      </c>
      <c r="Y305" s="612" t="e">
        <f>VLOOKUP(B305,'Hexaware Tech'!E:I,5,0)</f>
        <v>#N/A</v>
      </c>
      <c r="Z305" s="612" t="e">
        <f>VLOOKUP(B305,Axis!D:H,5,0)</f>
        <v>#N/A</v>
      </c>
      <c r="AA305" s="612" t="e">
        <f>VLOOKUP(B305,Ugam!$D$3:$H$26,5,0)</f>
        <v>#N/A</v>
      </c>
      <c r="AB305" s="612" t="e">
        <f>VLOOKUP(B305,Zeus!F:J,5,0)</f>
        <v>#N/A</v>
      </c>
      <c r="AC305" s="612" t="e">
        <f>VLOOKUP(B305,Montran!F:J,5,0)</f>
        <v>#N/A</v>
      </c>
      <c r="AD305" s="612" t="e">
        <f>VLOOKUP(B305,Endurance!H88:L88,5,0)</f>
        <v>#N/A</v>
      </c>
      <c r="AE305" s="612" t="e">
        <f>VLOOKUP(B305,'Swabhav Techlabs'!$F$1:$J$2,5,0)</f>
        <v>#N/A</v>
      </c>
      <c r="AF305" s="612" t="e">
        <f>VLOOKUP(B305,'Quality Kiosk'!$F$1:$J$18,5,0)</f>
        <v>#N/A</v>
      </c>
      <c r="AG305" s="612" t="e">
        <f>VLOOKUP(B305,'Lemon VB'!$F$1:$J$2,5,0)</f>
        <v>#N/A</v>
      </c>
      <c r="AH305" s="612" t="e">
        <f>VLOOKUP(B305,Gocomet!$E$1:$I$3,5,0)</f>
        <v>#N/A</v>
      </c>
      <c r="AI305" s="612" t="e">
        <f>VLOOKUP(B305,'Ingram Micro'!$E$1:$I$8,5,0)</f>
        <v>#N/A</v>
      </c>
      <c r="AJ305" s="612" t="e">
        <f>VLOOKUP(B305,'DePronto Infotech'!$E$1:$I$2,5,0)</f>
        <v>#N/A</v>
      </c>
      <c r="AK305" s="612" t="e">
        <f>VLOOKUP(B305,'Reliance Retail'!$E$1:$I$4,5,0)</f>
        <v>#N/A</v>
      </c>
      <c r="AL305" s="612" t="e">
        <f>VLOOKUP(B305,'Bright Champs'!$D$1:$H$13,5,0)</f>
        <v>#N/A</v>
      </c>
      <c r="AM305" s="612" t="e">
        <f>VLOOKUP(B305,Neosoft!$E$1:$I$12,5,0)</f>
        <v>#N/A</v>
      </c>
      <c r="AN305" s="612" t="e">
        <f>VLOOKUP(B305,Infosys!$E$1:$I$3,5,0)</f>
        <v>#N/A</v>
      </c>
      <c r="AO305" s="612" t="e">
        <f>VLOOKUP(B305,Cerelabs!$E$1:$I$5,5,0)</f>
        <v>#N/A</v>
      </c>
      <c r="AP305" s="612" t="e">
        <f>VLOOKUP(B305,'Neebal Technologies'!$D$1:$H$2,5,0)</f>
        <v>#N/A</v>
      </c>
      <c r="AQ305" s="612" t="e">
        <f>VLOOKUP(B305,'Vertiv Energy'!$D$1:$H$2,5,0)</f>
        <v>#N/A</v>
      </c>
      <c r="AR305" s="612" t="e">
        <f>VLOOKUP(B305,'Acidaes Solutions (CRMNEXT)'!$D$1:$H$3,5,0)</f>
        <v>#N/A</v>
      </c>
      <c r="AS305" s="612" t="e">
        <f>VLOOKUP(B305,Growisto!$D$1:$H$2,5,0)</f>
        <v>#N/A</v>
      </c>
      <c r="AT305" s="612" t="e">
        <f>VLOOKUP(B305,'9.9 Mediaworx - Digit'!$D$1:$H$2,5,0)</f>
        <v>#N/A</v>
      </c>
      <c r="AU305" s="612" t="e">
        <f>VLOOKUP(B305,'Vistaar systems Pvt Ltd'!$D$2:$H$3,5,0)</f>
        <v>#N/A</v>
      </c>
      <c r="AV305" s="612" t="e">
        <f>VLOOKUP(B305,'Course 5i'!$D$2:$H$11,5,0)</f>
        <v>#N/A</v>
      </c>
      <c r="AW305" s="612" t="e">
        <f>VLOOKUP(B305,'Radiant Appliances &amp; Electronic'!$D$1:$H$13,5,0)</f>
        <v>#N/A</v>
      </c>
      <c r="AX305" s="612" t="e">
        <f>VLOOKUP(B305,'Atos Global'!$D$3:$H$27,5,0)</f>
        <v>#N/A</v>
      </c>
      <c r="AY305" s="612" t="e">
        <f>VLOOKUP(B305,'Saama Technologies'!$D$1:$H$2,5,0)</f>
        <v>#N/A</v>
      </c>
      <c r="AZ305" s="612" t="e">
        <f>VLOOKUP(B305,'Multiplier Solutions'!$D$1:$H$2,5,0)</f>
        <v>#N/A</v>
      </c>
      <c r="BA305" s="612" t="e">
        <f>VLOOKUP(B305,GEP!$D$2:$H$5,5,0)</f>
        <v>#N/A</v>
      </c>
      <c r="BB305" s="612" t="e">
        <f>VLOOKUP(B305,Accenture!$D$1:$H$6,5,0)</f>
        <v>#N/A</v>
      </c>
      <c r="BC305" s="612" t="e">
        <f>VLOOKUP(B305,'Endurance International Group'!$D$1:$H$2,5,0)</f>
        <v>#N/A</v>
      </c>
      <c r="BD305" s="612" t="e">
        <f>VLOOKUP(B305,Newgen!$D$1:$H$2,5,0)</f>
        <v>#N/A</v>
      </c>
      <c r="BE305" s="612" t="e">
        <f>VLOOKUP(B305,'3D Incredible'!D305:H305,5,0)</f>
        <v>#N/A</v>
      </c>
      <c r="BF305" s="612" t="e">
        <f>VLOOKUP(B305,'Raja Software Labs'!$D$2:$H$2,5,0)</f>
        <v>#N/A</v>
      </c>
      <c r="BG305" s="612" t="e">
        <f>VLOOKUP(B305,Wipro!$D$1:$H$2,5,0)</f>
        <v>#N/A</v>
      </c>
      <c r="BH305" s="612" t="e">
        <f>VLOOKUP(B305,'Perch Technologies'!$D$2:$H$2,5,0)</f>
        <v>#N/A</v>
      </c>
      <c r="BI305" s="612" t="e">
        <f>VLOOKUP(B305,'Morning Star'!$D$1:$H$6,5,0)</f>
        <v>#N/A</v>
      </c>
      <c r="BJ305" s="612" t="e">
        <f>VLOOKUP(B305,Flexiloans!$D$1:$H$2,5,0)</f>
        <v>#N/A</v>
      </c>
      <c r="BK305" s="612" t="e">
        <f>VLOOKUP(B305,'Thirdware Solutions'!$D$1:$H$2,5,0)</f>
        <v>#N/A</v>
      </c>
      <c r="BL305" s="612" t="e">
        <f>VLOOKUP(B305,Tescom!$D$1:$H$8,5,0)</f>
        <v>#N/A</v>
      </c>
      <c r="BM305" s="612" t="e">
        <f>VLOOKUP(B305,'Cogno AI'!$D$1:$H$2,5,0)</f>
        <v>#N/A</v>
      </c>
      <c r="BN305" s="612" t="e">
        <f>VLOOKUP(B305,'ABM Knowledgeware'!$D$1:$H$2,5,0)</f>
        <v>#N/A</v>
      </c>
      <c r="BO305" s="612" t="e">
        <f>VLOOKUP(B305,'Concerto Software'!$D$1:$H$3,5,0)</f>
        <v>#N/A</v>
      </c>
      <c r="BP305" s="612" t="e">
        <f>VLOOKUP(B305,'My Captain'!$D$1:$H$4,5,0)</f>
        <v>#N/A</v>
      </c>
      <c r="BQ305" s="612" t="e">
        <f>VLOOKUP(B305,'Finoux Solutions'!$D$2:$H$4,5,0)</f>
        <v>#N/A</v>
      </c>
      <c r="BR305" s="612" t="e">
        <f>VLOOKUP(B305,'MITR Learning'!$D$1:$H$2,5,0)</f>
        <v>#N/A</v>
      </c>
      <c r="BS305" s="612" t="e">
        <f>VLOOKUP(B305,Nucsoft!$D$2:$H$6,5,0)</f>
        <v>#N/A</v>
      </c>
      <c r="BT305" s="612" t="e">
        <f>VLOOKUP(B305,'Paras Cadd'!$D$1:$H$2,5,0)</f>
        <v>#N/A</v>
      </c>
      <c r="BU305" s="612" t="e">
        <f>VLOOKUP(B305,'ICICI Securities'!$D$1:$H$2,5,0)</f>
        <v>#N/A</v>
      </c>
      <c r="BV305" s="612" t="e">
        <f>VLOOKUP(B305,'Citius Tech'!$D$2:$H$5,5,0)</f>
        <v>#N/A</v>
      </c>
      <c r="BW305" s="612" t="e">
        <f>VLOOKUP(B305,'Buzzy Brains'!$D$2:$H$2,5,0)</f>
        <v>#N/A</v>
      </c>
      <c r="BX305" s="612" t="e">
        <f>VLOOKUP(B305,'Decimal Point'!$D$2:$H$2,5,0)</f>
        <v>#N/A</v>
      </c>
      <c r="BY305" s="612" t="e">
        <f>VLOOKUP(B305,'Sankey Business Solutions'!$D$2:$H$3,5,0)</f>
        <v>#N/A</v>
      </c>
      <c r="BZ305" s="612" t="e">
        <f>VLOOKUP(B305,'Nangia &amp; Co LLP'!$D$2:$H$2,5,0)</f>
        <v>#N/A</v>
      </c>
      <c r="CA305" s="612" t="e">
        <f>VLOOKUP(B305,'FIS Solutions India Pvt Ltd'!$D$2:$H$2,5,0)</f>
        <v>#N/A</v>
      </c>
      <c r="CB305" s="612" t="e">
        <f>VLOOKUP(B305,'Delta Technology &amp; Management '!$D$2:$H$16,5,0)</f>
        <v>#N/A</v>
      </c>
      <c r="CC305" s="612" t="e">
        <f>VLOOKUP(B305,'Espoir Networks'!$D$3:$H$11,5,0)</f>
        <v>#N/A</v>
      </c>
      <c r="CD305" s="612" t="e">
        <f>VLOOKUP(B305,'Servosys Solution'!$D$3:$H$5,5,0)</f>
        <v>#N/A</v>
      </c>
      <c r="CE305" s="612" t="e">
        <f>VLOOKUP(B305,'Ribbon Communications'!$D$3:$H$4,5,0)</f>
        <v>#N/A</v>
      </c>
      <c r="CF305" s="612">
        <f t="shared" si="13"/>
        <v>0</v>
      </c>
      <c r="CG305" s="129" t="s">
        <v>81</v>
      </c>
      <c r="CH305" s="129" t="s">
        <v>2043</v>
      </c>
      <c r="CI305" s="129" t="s">
        <v>2044</v>
      </c>
      <c r="CJ305" s="129" t="s">
        <v>11748</v>
      </c>
      <c r="CK305" s="132">
        <v>42917</v>
      </c>
      <c r="CL305" s="129">
        <v>2021</v>
      </c>
      <c r="CM305" s="128" t="s">
        <v>2045</v>
      </c>
      <c r="CN305" s="129">
        <v>435</v>
      </c>
      <c r="CO305" s="133" t="s">
        <v>2046</v>
      </c>
      <c r="CP305" s="129">
        <v>2015</v>
      </c>
      <c r="CQ305" s="129" t="s">
        <v>276</v>
      </c>
      <c r="CR305" s="128" t="s">
        <v>3535</v>
      </c>
      <c r="CS305" s="129" t="s">
        <v>81</v>
      </c>
      <c r="CT305" s="133">
        <v>451</v>
      </c>
      <c r="CU305" s="129">
        <v>2017</v>
      </c>
      <c r="CV305" s="129" t="s">
        <v>79</v>
      </c>
      <c r="CW305" s="131" t="s">
        <v>81</v>
      </c>
      <c r="CX305" s="131" t="s">
        <v>81</v>
      </c>
      <c r="CY305" s="129" t="s">
        <v>81</v>
      </c>
      <c r="CZ305" s="129" t="s">
        <v>81</v>
      </c>
      <c r="DA305" s="129" t="s">
        <v>81</v>
      </c>
      <c r="DB305" s="129" t="s">
        <v>81</v>
      </c>
      <c r="DC305" s="129" t="s">
        <v>81</v>
      </c>
      <c r="DD305" s="129" t="s">
        <v>81</v>
      </c>
      <c r="DE305" s="129" t="s">
        <v>81</v>
      </c>
      <c r="DF305" s="129">
        <v>0</v>
      </c>
      <c r="DG305" s="224">
        <v>6.6</v>
      </c>
      <c r="DH305" s="224">
        <v>6.6</v>
      </c>
      <c r="DI305" s="224">
        <v>7.15</v>
      </c>
      <c r="DJ305" s="224">
        <v>5</v>
      </c>
      <c r="DK305" s="224">
        <v>7.07</v>
      </c>
      <c r="DL305" s="224">
        <v>7.04</v>
      </c>
      <c r="DM305" s="224">
        <f t="shared" si="16"/>
        <v>39.46</v>
      </c>
      <c r="DN305" s="224">
        <v>6.58</v>
      </c>
      <c r="DO305" s="402">
        <v>58.72</v>
      </c>
      <c r="DP305" s="131" t="s">
        <v>138</v>
      </c>
      <c r="DQ305" s="404">
        <v>0</v>
      </c>
      <c r="DR305" s="404">
        <v>18</v>
      </c>
      <c r="DS305" s="129" t="s">
        <v>83</v>
      </c>
      <c r="DT305" s="129" t="s">
        <v>83</v>
      </c>
      <c r="DU305" s="129" t="s">
        <v>83</v>
      </c>
      <c r="DV305" s="129" t="s">
        <v>83</v>
      </c>
      <c r="DW305" s="131" t="s">
        <v>83</v>
      </c>
      <c r="DX305" s="131" t="s">
        <v>84</v>
      </c>
      <c r="DY305" s="131" t="s">
        <v>81</v>
      </c>
      <c r="DZ305" s="131" t="s">
        <v>2048</v>
      </c>
      <c r="EA305" s="131" t="s">
        <v>2049</v>
      </c>
      <c r="EB305" s="131" t="s">
        <v>2050</v>
      </c>
      <c r="EC305" s="131" t="s">
        <v>826</v>
      </c>
      <c r="ED305" s="131" t="s">
        <v>89</v>
      </c>
      <c r="EE305" s="131" t="s">
        <v>2051</v>
      </c>
      <c r="EF305" s="131" t="s">
        <v>2052</v>
      </c>
      <c r="EG305" s="131" t="s">
        <v>81</v>
      </c>
      <c r="EH305" s="131" t="s">
        <v>2053</v>
      </c>
      <c r="EI305" s="131" t="s">
        <v>2054</v>
      </c>
      <c r="EJ305" s="135" t="s">
        <v>2055</v>
      </c>
      <c r="EK305" s="135" t="s">
        <v>2056</v>
      </c>
      <c r="EL305" s="135" t="s">
        <v>2057</v>
      </c>
      <c r="EM305" s="135" t="s">
        <v>2058</v>
      </c>
      <c r="EN305" s="131" t="s">
        <v>81</v>
      </c>
    </row>
    <row r="306" spans="1:144" ht="18" thickTop="1" thickBot="1">
      <c r="A306" s="575">
        <f t="shared" si="14"/>
        <v>305</v>
      </c>
      <c r="B306" s="572" t="s">
        <v>2140</v>
      </c>
      <c r="C306" s="600" t="s">
        <v>2141</v>
      </c>
      <c r="D306" s="570" t="s">
        <v>13209</v>
      </c>
      <c r="E306" s="568" t="str">
        <f t="shared" si="12"/>
        <v>Placed</v>
      </c>
      <c r="F306" s="570" t="s">
        <v>12369</v>
      </c>
      <c r="G306" s="570" t="s">
        <v>13331</v>
      </c>
      <c r="H306" s="131" t="str">
        <f>VLOOKUP(B306,EXTC1!C:E,3,0)</f>
        <v>12th + Engineering without live KT</v>
      </c>
      <c r="I306" s="610" t="s">
        <v>2142</v>
      </c>
      <c r="J306" s="572">
        <v>20</v>
      </c>
      <c r="K306" s="611" t="s">
        <v>2143</v>
      </c>
      <c r="L306" s="611" t="s">
        <v>73</v>
      </c>
      <c r="M306" s="611" t="s">
        <v>2144</v>
      </c>
      <c r="N306" s="612" t="s">
        <v>2139</v>
      </c>
      <c r="O306" s="612">
        <v>9969492893</v>
      </c>
      <c r="P306" s="612">
        <v>9869673729</v>
      </c>
      <c r="Q306" s="612" t="e">
        <f>VLOOKUP(B306,'TCS CON'!$D$1:$H$98,5,0)</f>
        <v>#N/A</v>
      </c>
      <c r="R306" s="612">
        <f>VLOOKUP(B306,LTI!$C$1:$H$46,6,0)</f>
        <v>500000</v>
      </c>
      <c r="S306" s="612" t="e">
        <f>VLOOKUP(B306,JARO!$E$2:$I$11,5,0)</f>
        <v>#N/A</v>
      </c>
      <c r="T306" s="612" t="e">
        <f>VLOOKUP(B306,Capgemini!$D$3:$H$78,5,0)</f>
        <v>#N/A</v>
      </c>
      <c r="U306" s="612" t="e">
        <f>VLOOKUP(B306,Carwale!$D$1:$H$4,5,0)</f>
        <v>#N/A</v>
      </c>
      <c r="V306" s="612" t="e">
        <f>VLOOKUP(B306,'Interactive Brokers'!E:I,5,0)</f>
        <v>#N/A</v>
      </c>
      <c r="W306" s="612" t="e">
        <f>VLOOKUP(B306,'REL Jio'!E:I,5,0)</f>
        <v>#N/A</v>
      </c>
      <c r="X306" s="612" t="e">
        <f>VLOOKUP(B306,'Sciative Sol'!E:I,5,0)</f>
        <v>#N/A</v>
      </c>
      <c r="Y306" s="612" t="e">
        <f>VLOOKUP(B306,'Hexaware Tech'!E:I,5,0)</f>
        <v>#N/A</v>
      </c>
      <c r="Z306" s="612" t="e">
        <f>VLOOKUP(B306,Axis!D:H,5,0)</f>
        <v>#N/A</v>
      </c>
      <c r="AA306" s="612" t="e">
        <f>VLOOKUP(B306,Ugam!$D$3:$H$26,5,0)</f>
        <v>#N/A</v>
      </c>
      <c r="AB306" s="612" t="e">
        <f>VLOOKUP(B306,Zeus!F:J,5,0)</f>
        <v>#N/A</v>
      </c>
      <c r="AC306" s="612" t="e">
        <f>VLOOKUP(B306,Montran!F:J,5,0)</f>
        <v>#N/A</v>
      </c>
      <c r="AD306" s="612" t="e">
        <f>VLOOKUP(B306,Endurance!H89:L89,5,0)</f>
        <v>#N/A</v>
      </c>
      <c r="AE306" s="612" t="e">
        <f>VLOOKUP(B306,'Swabhav Techlabs'!$F$1:$J$2,5,0)</f>
        <v>#N/A</v>
      </c>
      <c r="AF306" s="612" t="e">
        <f>VLOOKUP(B306,'Quality Kiosk'!$F$1:$J$18,5,0)</f>
        <v>#N/A</v>
      </c>
      <c r="AG306" s="612" t="e">
        <f>VLOOKUP(B306,'Lemon VB'!$F$1:$J$2,5,0)</f>
        <v>#N/A</v>
      </c>
      <c r="AH306" s="612" t="e">
        <f>VLOOKUP(B306,Gocomet!$E$1:$I$3,5,0)</f>
        <v>#N/A</v>
      </c>
      <c r="AI306" s="612" t="e">
        <f>VLOOKUP(B306,'Ingram Micro'!$E$1:$I$8,5,0)</f>
        <v>#N/A</v>
      </c>
      <c r="AJ306" s="612" t="e">
        <f>VLOOKUP(B306,'DePronto Infotech'!$E$1:$I$2,5,0)</f>
        <v>#N/A</v>
      </c>
      <c r="AK306" s="612" t="e">
        <f>VLOOKUP(B306,'Reliance Retail'!$E$1:$I$4,5,0)</f>
        <v>#N/A</v>
      </c>
      <c r="AL306" s="612" t="e">
        <f>VLOOKUP(B306,'Bright Champs'!$D$1:$H$13,5,0)</f>
        <v>#N/A</v>
      </c>
      <c r="AM306" s="612" t="e">
        <f>VLOOKUP(B306,Neosoft!$E$1:$I$12,5,0)</f>
        <v>#N/A</v>
      </c>
      <c r="AN306" s="612" t="e">
        <f>VLOOKUP(B306,Infosys!$E$1:$I$3,5,0)</f>
        <v>#N/A</v>
      </c>
      <c r="AO306" s="612" t="e">
        <f>VLOOKUP(B306,Cerelabs!$E$1:$I$5,5,0)</f>
        <v>#N/A</v>
      </c>
      <c r="AP306" s="612" t="e">
        <f>VLOOKUP(B306,'Neebal Technologies'!$D$1:$H$2,5,0)</f>
        <v>#N/A</v>
      </c>
      <c r="AQ306" s="612" t="e">
        <f>VLOOKUP(B306,'Vertiv Energy'!$D$1:$H$2,5,0)</f>
        <v>#N/A</v>
      </c>
      <c r="AR306" s="612" t="e">
        <f>VLOOKUP(B306,'Acidaes Solutions (CRMNEXT)'!$D$1:$H$3,5,0)</f>
        <v>#N/A</v>
      </c>
      <c r="AS306" s="612" t="e">
        <f>VLOOKUP(B306,Growisto!$D$1:$H$2,5,0)</f>
        <v>#N/A</v>
      </c>
      <c r="AT306" s="612" t="e">
        <f>VLOOKUP(B306,'9.9 Mediaworx - Digit'!$D$1:$H$2,5,0)</f>
        <v>#N/A</v>
      </c>
      <c r="AU306" s="612" t="e">
        <f>VLOOKUP(B306,'Vistaar systems Pvt Ltd'!$D$2:$H$3,5,0)</f>
        <v>#N/A</v>
      </c>
      <c r="AV306" s="612" t="e">
        <f>VLOOKUP(B306,'Course 5i'!$D$2:$H$11,5,0)</f>
        <v>#N/A</v>
      </c>
      <c r="AW306" s="612" t="e">
        <f>VLOOKUP(B306,'Radiant Appliances &amp; Electronic'!$D$1:$H$13,5,0)</f>
        <v>#N/A</v>
      </c>
      <c r="AX306" s="612" t="e">
        <f>VLOOKUP(B306,'Atos Global'!$D$3:$H$27,5,0)</f>
        <v>#N/A</v>
      </c>
      <c r="AY306" s="612" t="e">
        <f>VLOOKUP(B306,'Saama Technologies'!$D$1:$H$2,5,0)</f>
        <v>#N/A</v>
      </c>
      <c r="AZ306" s="612" t="e">
        <f>VLOOKUP(B306,'Multiplier Solutions'!$D$1:$H$2,5,0)</f>
        <v>#N/A</v>
      </c>
      <c r="BA306" s="612" t="e">
        <f>VLOOKUP(B306,GEP!$D$2:$H$5,5,0)</f>
        <v>#N/A</v>
      </c>
      <c r="BB306" s="612" t="e">
        <f>VLOOKUP(B306,Accenture!$D$1:$H$6,5,0)</f>
        <v>#N/A</v>
      </c>
      <c r="BC306" s="612" t="e">
        <f>VLOOKUP(B306,'Endurance International Group'!$D$1:$H$2,5,0)</f>
        <v>#N/A</v>
      </c>
      <c r="BD306" s="612" t="e">
        <f>VLOOKUP(B306,Newgen!$D$1:$H$2,5,0)</f>
        <v>#N/A</v>
      </c>
      <c r="BE306" s="612" t="e">
        <f>VLOOKUP(B306,'3D Incredible'!D306:H306,5,0)</f>
        <v>#N/A</v>
      </c>
      <c r="BF306" s="612" t="e">
        <f>VLOOKUP(B306,'Raja Software Labs'!$D$2:$H$2,5,0)</f>
        <v>#N/A</v>
      </c>
      <c r="BG306" s="612" t="e">
        <f>VLOOKUP(B306,Wipro!$D$1:$H$2,5,0)</f>
        <v>#N/A</v>
      </c>
      <c r="BH306" s="612" t="e">
        <f>VLOOKUP(B306,'Perch Technologies'!$D$2:$H$2,5,0)</f>
        <v>#N/A</v>
      </c>
      <c r="BI306" s="612" t="e">
        <f>VLOOKUP(B306,'Morning Star'!$D$1:$H$6,5,0)</f>
        <v>#N/A</v>
      </c>
      <c r="BJ306" s="612" t="e">
        <f>VLOOKUP(B306,Flexiloans!$D$1:$H$2,5,0)</f>
        <v>#N/A</v>
      </c>
      <c r="BK306" s="612" t="e">
        <f>VLOOKUP(B306,'Thirdware Solutions'!$D$1:$H$2,5,0)</f>
        <v>#N/A</v>
      </c>
      <c r="BL306" s="612" t="e">
        <f>VLOOKUP(B306,Tescom!$D$1:$H$8,5,0)</f>
        <v>#N/A</v>
      </c>
      <c r="BM306" s="612" t="e">
        <f>VLOOKUP(B306,'Cogno AI'!$D$1:$H$2,5,0)</f>
        <v>#N/A</v>
      </c>
      <c r="BN306" s="612" t="e">
        <f>VLOOKUP(B306,'ABM Knowledgeware'!$D$1:$H$2,5,0)</f>
        <v>#N/A</v>
      </c>
      <c r="BO306" s="612" t="e">
        <f>VLOOKUP(B306,'Concerto Software'!$D$1:$H$3,5,0)</f>
        <v>#N/A</v>
      </c>
      <c r="BP306" s="612" t="e">
        <f>VLOOKUP(B306,'My Captain'!$D$1:$H$4,5,0)</f>
        <v>#N/A</v>
      </c>
      <c r="BQ306" s="612" t="e">
        <f>VLOOKUP(B306,'Finoux Solutions'!$D$2:$H$4,5,0)</f>
        <v>#N/A</v>
      </c>
      <c r="BR306" s="612" t="e">
        <f>VLOOKUP(B306,'MITR Learning'!$D$1:$H$2,5,0)</f>
        <v>#N/A</v>
      </c>
      <c r="BS306" s="612" t="e">
        <f>VLOOKUP(B306,Nucsoft!$D$2:$H$6,5,0)</f>
        <v>#N/A</v>
      </c>
      <c r="BT306" s="612" t="e">
        <f>VLOOKUP(B306,'Paras Cadd'!$D$1:$H$2,5,0)</f>
        <v>#N/A</v>
      </c>
      <c r="BU306" s="612" t="e">
        <f>VLOOKUP(B306,'ICICI Securities'!$D$1:$H$2,5,0)</f>
        <v>#N/A</v>
      </c>
      <c r="BV306" s="612" t="e">
        <f>VLOOKUP(B306,'Citius Tech'!$D$2:$H$5,5,0)</f>
        <v>#N/A</v>
      </c>
      <c r="BW306" s="612" t="e">
        <f>VLOOKUP(B306,'Buzzy Brains'!$D$2:$H$2,5,0)</f>
        <v>#N/A</v>
      </c>
      <c r="BX306" s="612" t="e">
        <f>VLOOKUP(B306,'Decimal Point'!$D$2:$H$2,5,0)</f>
        <v>#N/A</v>
      </c>
      <c r="BY306" s="612" t="e">
        <f>VLOOKUP(B306,'Sankey Business Solutions'!$D$2:$H$3,5,0)</f>
        <v>#N/A</v>
      </c>
      <c r="BZ306" s="612" t="e">
        <f>VLOOKUP(B306,'Nangia &amp; Co LLP'!$D$2:$H$2,5,0)</f>
        <v>#N/A</v>
      </c>
      <c r="CA306" s="612" t="e">
        <f>VLOOKUP(B306,'FIS Solutions India Pvt Ltd'!$D$2:$H$2,5,0)</f>
        <v>#N/A</v>
      </c>
      <c r="CB306" s="612" t="e">
        <f>VLOOKUP(B306,'Delta Technology &amp; Management '!$D$2:$H$16,5,0)</f>
        <v>#N/A</v>
      </c>
      <c r="CC306" s="612" t="e">
        <f>VLOOKUP(B306,'Espoir Networks'!$D$3:$H$11,5,0)</f>
        <v>#N/A</v>
      </c>
      <c r="CD306" s="612" t="e">
        <f>VLOOKUP(B306,'Servosys Solution'!$D$3:$H$5,5,0)</f>
        <v>#N/A</v>
      </c>
      <c r="CE306" s="612" t="e">
        <f>VLOOKUP(B306,'Ribbon Communications'!$D$3:$H$4,5,0)</f>
        <v>#N/A</v>
      </c>
      <c r="CF306" s="612">
        <f t="shared" si="13"/>
        <v>1</v>
      </c>
      <c r="CG306" s="129" t="s">
        <v>2145</v>
      </c>
      <c r="CH306" s="129">
        <v>392469805581</v>
      </c>
      <c r="CI306" s="129" t="s">
        <v>134</v>
      </c>
      <c r="CJ306" s="129" t="s">
        <v>11749</v>
      </c>
      <c r="CK306" s="132">
        <v>42917</v>
      </c>
      <c r="CL306" s="129">
        <v>2021</v>
      </c>
      <c r="CM306" s="128" t="s">
        <v>2146</v>
      </c>
      <c r="CN306" s="129">
        <v>470</v>
      </c>
      <c r="CO306" s="133">
        <v>94</v>
      </c>
      <c r="CP306" s="129">
        <v>2015</v>
      </c>
      <c r="CQ306" s="129" t="s">
        <v>276</v>
      </c>
      <c r="CR306" s="128" t="s">
        <v>2147</v>
      </c>
      <c r="CS306" s="129">
        <v>591</v>
      </c>
      <c r="CT306" s="133">
        <v>90.92</v>
      </c>
      <c r="CU306" s="129">
        <v>2017</v>
      </c>
      <c r="CV306" s="129" t="s">
        <v>79</v>
      </c>
      <c r="CW306" s="131" t="s">
        <v>81</v>
      </c>
      <c r="CX306" s="131" t="s">
        <v>81</v>
      </c>
      <c r="CY306" s="129" t="s">
        <v>81</v>
      </c>
      <c r="CZ306" s="129" t="s">
        <v>81</v>
      </c>
      <c r="DA306" s="129" t="s">
        <v>81</v>
      </c>
      <c r="DB306" s="129" t="s">
        <v>81</v>
      </c>
      <c r="DC306" s="129" t="s">
        <v>81</v>
      </c>
      <c r="DD306" s="129" t="s">
        <v>81</v>
      </c>
      <c r="DE306" s="129" t="s">
        <v>81</v>
      </c>
      <c r="DF306" s="129">
        <v>0</v>
      </c>
      <c r="DG306" s="224">
        <v>8.85</v>
      </c>
      <c r="DH306" s="224">
        <v>9.67</v>
      </c>
      <c r="DI306" s="224">
        <v>9.85</v>
      </c>
      <c r="DJ306" s="224">
        <v>10</v>
      </c>
      <c r="DK306" s="224">
        <v>8.7200000000000006</v>
      </c>
      <c r="DL306" s="224">
        <v>10</v>
      </c>
      <c r="DM306" s="224">
        <f t="shared" si="16"/>
        <v>57.089999999999996</v>
      </c>
      <c r="DN306" s="224">
        <v>9.52</v>
      </c>
      <c r="DO306" s="402">
        <v>82.45</v>
      </c>
      <c r="DP306" s="131" t="s">
        <v>82</v>
      </c>
      <c r="DQ306" s="404">
        <v>0</v>
      </c>
      <c r="DR306" s="404">
        <v>0</v>
      </c>
      <c r="DS306" s="129" t="s">
        <v>83</v>
      </c>
      <c r="DT306" s="129" t="s">
        <v>83</v>
      </c>
      <c r="DU306" s="129" t="s">
        <v>83</v>
      </c>
      <c r="DV306" s="129" t="s">
        <v>83</v>
      </c>
      <c r="DW306" s="131" t="s">
        <v>83</v>
      </c>
      <c r="DX306" s="131" t="s">
        <v>84</v>
      </c>
      <c r="DY306" s="131" t="s">
        <v>81</v>
      </c>
      <c r="DZ306" s="131" t="s">
        <v>2148</v>
      </c>
      <c r="EA306" s="131" t="s">
        <v>142</v>
      </c>
      <c r="EB306" s="131" t="s">
        <v>2149</v>
      </c>
      <c r="EC306" s="131" t="s">
        <v>88</v>
      </c>
      <c r="ED306" s="131" t="s">
        <v>89</v>
      </c>
      <c r="EE306" s="131" t="s">
        <v>2150</v>
      </c>
      <c r="EF306" s="131" t="s">
        <v>2151</v>
      </c>
      <c r="EG306" s="131" t="s">
        <v>81</v>
      </c>
      <c r="EH306" s="131" t="s">
        <v>81</v>
      </c>
      <c r="EI306" s="131" t="s">
        <v>2152</v>
      </c>
      <c r="EJ306" s="135" t="s">
        <v>2153</v>
      </c>
      <c r="EK306" s="135" t="s">
        <v>2154</v>
      </c>
      <c r="EL306" s="135" t="s">
        <v>2155</v>
      </c>
      <c r="EM306" s="135" t="s">
        <v>2156</v>
      </c>
      <c r="EN306" s="131" t="s">
        <v>81</v>
      </c>
    </row>
    <row r="307" spans="1:144" ht="18" thickTop="1" thickBot="1">
      <c r="A307" s="575">
        <f t="shared" si="14"/>
        <v>306</v>
      </c>
      <c r="B307" s="572" t="s">
        <v>2401</v>
      </c>
      <c r="C307" s="600" t="s">
        <v>2402</v>
      </c>
      <c r="D307" s="570" t="s">
        <v>13209</v>
      </c>
      <c r="E307" s="568" t="str">
        <f t="shared" si="12"/>
        <v>Placed</v>
      </c>
      <c r="F307" s="570" t="s">
        <v>12369</v>
      </c>
      <c r="G307" s="570" t="s">
        <v>13331</v>
      </c>
      <c r="H307" s="131" t="str">
        <f>VLOOKUP(B307,EXTC1!C:E,3,0)</f>
        <v>12th + Engineering without live KT</v>
      </c>
      <c r="I307" s="610" t="s">
        <v>2022</v>
      </c>
      <c r="J307" s="572">
        <v>20</v>
      </c>
      <c r="K307" s="611" t="s">
        <v>2403</v>
      </c>
      <c r="L307" s="611" t="s">
        <v>1825</v>
      </c>
      <c r="M307" s="611" t="s">
        <v>2404</v>
      </c>
      <c r="N307" s="612" t="s">
        <v>2400</v>
      </c>
      <c r="O307" s="612">
        <v>9867382256</v>
      </c>
      <c r="P307" s="612">
        <v>9769469864</v>
      </c>
      <c r="Q307" s="612" t="e">
        <f>VLOOKUP(B307,'TCS CON'!$D$1:$H$98,5,0)</f>
        <v>#N/A</v>
      </c>
      <c r="R307" s="612" t="e">
        <f>VLOOKUP(B307,LTI!$C$1:$H$46,6,0)</f>
        <v>#N/A</v>
      </c>
      <c r="S307" s="612" t="e">
        <f>VLOOKUP(B307,JARO!$E$2:$I$11,5,0)</f>
        <v>#N/A</v>
      </c>
      <c r="T307" s="612" t="e">
        <f>VLOOKUP(B307,Capgemini!$D$3:$H$78,5,0)</f>
        <v>#N/A</v>
      </c>
      <c r="U307" s="612" t="e">
        <f>VLOOKUP(B307,Carwale!$D$1:$H$4,5,0)</f>
        <v>#N/A</v>
      </c>
      <c r="V307" s="612" t="e">
        <f>VLOOKUP(B307,'Interactive Brokers'!E:I,5,0)</f>
        <v>#N/A</v>
      </c>
      <c r="W307" s="612" t="e">
        <f>VLOOKUP(B307,'REL Jio'!E:I,5,0)</f>
        <v>#N/A</v>
      </c>
      <c r="X307" s="612" t="e">
        <f>VLOOKUP(B307,'Sciative Sol'!E:I,5,0)</f>
        <v>#N/A</v>
      </c>
      <c r="Y307" s="612" t="e">
        <f>VLOOKUP(B307,'Hexaware Tech'!E:I,5,0)</f>
        <v>#N/A</v>
      </c>
      <c r="Z307" s="612" t="e">
        <f>VLOOKUP(B307,Axis!D:H,5,0)</f>
        <v>#N/A</v>
      </c>
      <c r="AA307" s="612" t="e">
        <f>VLOOKUP(B307,Ugam!$D$3:$H$26,5,0)</f>
        <v>#N/A</v>
      </c>
      <c r="AB307" s="612" t="e">
        <f>VLOOKUP(B307,Zeus!F:J,5,0)</f>
        <v>#N/A</v>
      </c>
      <c r="AC307" s="612">
        <f>VLOOKUP(B307,Montran!F:J,5,0)</f>
        <v>350000</v>
      </c>
      <c r="AD307" s="612" t="e">
        <f>VLOOKUP(B307,Endurance!H90:L90,5,0)</f>
        <v>#N/A</v>
      </c>
      <c r="AE307" s="612" t="e">
        <f>VLOOKUP(B307,'Swabhav Techlabs'!$F$1:$J$2,5,0)</f>
        <v>#N/A</v>
      </c>
      <c r="AF307" s="612" t="e">
        <f>VLOOKUP(B307,'Quality Kiosk'!$F$1:$J$18,5,0)</f>
        <v>#N/A</v>
      </c>
      <c r="AG307" s="612" t="e">
        <f>VLOOKUP(B307,'Lemon VB'!$F$1:$J$2,5,0)</f>
        <v>#N/A</v>
      </c>
      <c r="AH307" s="612" t="e">
        <f>VLOOKUP(B307,Gocomet!$E$1:$I$3,5,0)</f>
        <v>#N/A</v>
      </c>
      <c r="AI307" s="612" t="e">
        <f>VLOOKUP(B307,'Ingram Micro'!$E$1:$I$8,5,0)</f>
        <v>#N/A</v>
      </c>
      <c r="AJ307" s="612" t="e">
        <f>VLOOKUP(B307,'DePronto Infotech'!$E$1:$I$2,5,0)</f>
        <v>#N/A</v>
      </c>
      <c r="AK307" s="612" t="e">
        <f>VLOOKUP(B307,'Reliance Retail'!$E$1:$I$4,5,0)</f>
        <v>#N/A</v>
      </c>
      <c r="AL307" s="612" t="e">
        <f>VLOOKUP(B307,'Bright Champs'!$D$1:$H$13,5,0)</f>
        <v>#N/A</v>
      </c>
      <c r="AM307" s="612" t="e">
        <f>VLOOKUP(B307,Neosoft!$E$1:$I$12,5,0)</f>
        <v>#N/A</v>
      </c>
      <c r="AN307" s="612" t="e">
        <f>VLOOKUP(B307,Infosys!$E$1:$I$3,5,0)</f>
        <v>#N/A</v>
      </c>
      <c r="AO307" s="612" t="e">
        <f>VLOOKUP(B307,Cerelabs!$E$1:$I$5,5,0)</f>
        <v>#N/A</v>
      </c>
      <c r="AP307" s="612" t="e">
        <f>VLOOKUP(B307,'Neebal Technologies'!$D$1:$H$2,5,0)</f>
        <v>#N/A</v>
      </c>
      <c r="AQ307" s="612" t="e">
        <f>VLOOKUP(B307,'Vertiv Energy'!$D$1:$H$2,5,0)</f>
        <v>#N/A</v>
      </c>
      <c r="AR307" s="612" t="e">
        <f>VLOOKUP(B307,'Acidaes Solutions (CRMNEXT)'!$D$1:$H$3,5,0)</f>
        <v>#N/A</v>
      </c>
      <c r="AS307" s="612" t="e">
        <f>VLOOKUP(B307,Growisto!$D$1:$H$2,5,0)</f>
        <v>#N/A</v>
      </c>
      <c r="AT307" s="612" t="e">
        <f>VLOOKUP(B307,'9.9 Mediaworx - Digit'!$D$1:$H$2,5,0)</f>
        <v>#N/A</v>
      </c>
      <c r="AU307" s="612" t="e">
        <f>VLOOKUP(B307,'Vistaar systems Pvt Ltd'!$D$2:$H$3,5,0)</f>
        <v>#N/A</v>
      </c>
      <c r="AV307" s="612" t="e">
        <f>VLOOKUP(B307,'Course 5i'!$D$2:$H$11,5,0)</f>
        <v>#N/A</v>
      </c>
      <c r="AW307" s="612" t="e">
        <f>VLOOKUP(B307,'Radiant Appliances &amp; Electronic'!$D$1:$H$13,5,0)</f>
        <v>#N/A</v>
      </c>
      <c r="AX307" s="612" t="e">
        <f>VLOOKUP(B307,'Atos Global'!$D$3:$H$27,5,0)</f>
        <v>#N/A</v>
      </c>
      <c r="AY307" s="612" t="e">
        <f>VLOOKUP(B307,'Saama Technologies'!$D$1:$H$2,5,0)</f>
        <v>#N/A</v>
      </c>
      <c r="AZ307" s="612" t="e">
        <f>VLOOKUP(B307,'Multiplier Solutions'!$D$1:$H$2,5,0)</f>
        <v>#N/A</v>
      </c>
      <c r="BA307" s="612" t="e">
        <f>VLOOKUP(B307,GEP!$D$2:$H$5,5,0)</f>
        <v>#N/A</v>
      </c>
      <c r="BB307" s="612" t="e">
        <f>VLOOKUP(B307,Accenture!$D$1:$H$6,5,0)</f>
        <v>#N/A</v>
      </c>
      <c r="BC307" s="612" t="e">
        <f>VLOOKUP(B307,'Endurance International Group'!$D$1:$H$2,5,0)</f>
        <v>#N/A</v>
      </c>
      <c r="BD307" s="612" t="e">
        <f>VLOOKUP(B307,Newgen!$D$1:$H$2,5,0)</f>
        <v>#N/A</v>
      </c>
      <c r="BE307" s="612" t="e">
        <f>VLOOKUP(B307,'3D Incredible'!D307:H307,5,0)</f>
        <v>#N/A</v>
      </c>
      <c r="BF307" s="612" t="e">
        <f>VLOOKUP(B307,'Raja Software Labs'!$D$2:$H$2,5,0)</f>
        <v>#N/A</v>
      </c>
      <c r="BG307" s="612" t="e">
        <f>VLOOKUP(B307,Wipro!$D$1:$H$2,5,0)</f>
        <v>#N/A</v>
      </c>
      <c r="BH307" s="612" t="e">
        <f>VLOOKUP(B307,'Perch Technologies'!$D$2:$H$2,5,0)</f>
        <v>#N/A</v>
      </c>
      <c r="BI307" s="612" t="e">
        <f>VLOOKUP(B307,'Morning Star'!$D$1:$H$6,5,0)</f>
        <v>#N/A</v>
      </c>
      <c r="BJ307" s="612" t="e">
        <f>VLOOKUP(B307,Flexiloans!$D$1:$H$2,5,0)</f>
        <v>#N/A</v>
      </c>
      <c r="BK307" s="612" t="e">
        <f>VLOOKUP(B307,'Thirdware Solutions'!$D$1:$H$2,5,0)</f>
        <v>#N/A</v>
      </c>
      <c r="BL307" s="612" t="e">
        <f>VLOOKUP(B307,Tescom!$D$1:$H$8,5,0)</f>
        <v>#N/A</v>
      </c>
      <c r="BM307" s="612" t="e">
        <f>VLOOKUP(B307,'Cogno AI'!$D$1:$H$2,5,0)</f>
        <v>#N/A</v>
      </c>
      <c r="BN307" s="612" t="e">
        <f>VLOOKUP(B307,'ABM Knowledgeware'!$D$1:$H$2,5,0)</f>
        <v>#N/A</v>
      </c>
      <c r="BO307" s="612" t="e">
        <f>VLOOKUP(B307,'Concerto Software'!$D$1:$H$3,5,0)</f>
        <v>#N/A</v>
      </c>
      <c r="BP307" s="612" t="e">
        <f>VLOOKUP(B307,'My Captain'!$D$1:$H$4,5,0)</f>
        <v>#N/A</v>
      </c>
      <c r="BQ307" s="612" t="e">
        <f>VLOOKUP(B307,'Finoux Solutions'!$D$2:$H$4,5,0)</f>
        <v>#N/A</v>
      </c>
      <c r="BR307" s="612" t="e">
        <f>VLOOKUP(B307,'MITR Learning'!$D$1:$H$2,5,0)</f>
        <v>#N/A</v>
      </c>
      <c r="BS307" s="612" t="e">
        <f>VLOOKUP(B307,Nucsoft!$D$2:$H$6,5,0)</f>
        <v>#N/A</v>
      </c>
      <c r="BT307" s="612" t="e">
        <f>VLOOKUP(B307,'Paras Cadd'!$D$1:$H$2,5,0)</f>
        <v>#N/A</v>
      </c>
      <c r="BU307" s="612" t="e">
        <f>VLOOKUP(B307,'ICICI Securities'!$D$1:$H$2,5,0)</f>
        <v>#N/A</v>
      </c>
      <c r="BV307" s="612" t="e">
        <f>VLOOKUP(B307,'Citius Tech'!$D$2:$H$5,5,0)</f>
        <v>#N/A</v>
      </c>
      <c r="BW307" s="612" t="e">
        <f>VLOOKUP(B307,'Buzzy Brains'!$D$2:$H$2,5,0)</f>
        <v>#N/A</v>
      </c>
      <c r="BX307" s="612" t="e">
        <f>VLOOKUP(B307,'Decimal Point'!$D$2:$H$2,5,0)</f>
        <v>#N/A</v>
      </c>
      <c r="BY307" s="612" t="e">
        <f>VLOOKUP(B307,'Sankey Business Solutions'!$D$2:$H$3,5,0)</f>
        <v>#N/A</v>
      </c>
      <c r="BZ307" s="612" t="e">
        <f>VLOOKUP(B307,'Nangia &amp; Co LLP'!$D$2:$H$2,5,0)</f>
        <v>#N/A</v>
      </c>
      <c r="CA307" s="612" t="e">
        <f>VLOOKUP(B307,'FIS Solutions India Pvt Ltd'!$D$2:$H$2,5,0)</f>
        <v>#N/A</v>
      </c>
      <c r="CB307" s="612" t="e">
        <f>VLOOKUP(B307,'Delta Technology &amp; Management '!$D$2:$H$16,5,0)</f>
        <v>#N/A</v>
      </c>
      <c r="CC307" s="612" t="e">
        <f>VLOOKUP(B307,'Espoir Networks'!$D$3:$H$11,5,0)</f>
        <v>#N/A</v>
      </c>
      <c r="CD307" s="612" t="e">
        <f>VLOOKUP(B307,'Servosys Solution'!$D$3:$H$5,5,0)</f>
        <v>#N/A</v>
      </c>
      <c r="CE307" s="612" t="e">
        <f>VLOOKUP(B307,'Ribbon Communications'!$D$3:$H$4,5,0)</f>
        <v>#N/A</v>
      </c>
      <c r="CF307" s="612">
        <f t="shared" si="13"/>
        <v>1</v>
      </c>
      <c r="CG307" s="129" t="s">
        <v>2405</v>
      </c>
      <c r="CH307" s="129">
        <v>873755787671</v>
      </c>
      <c r="CI307" s="129" t="s">
        <v>2406</v>
      </c>
      <c r="CJ307" s="129" t="s">
        <v>11749</v>
      </c>
      <c r="CK307" s="132">
        <v>42917</v>
      </c>
      <c r="CL307" s="129">
        <v>2021</v>
      </c>
      <c r="CM307" s="128" t="s">
        <v>2407</v>
      </c>
      <c r="CN307" s="129">
        <v>438</v>
      </c>
      <c r="CO307" s="133">
        <v>87.6</v>
      </c>
      <c r="CP307" s="129">
        <v>2015</v>
      </c>
      <c r="CQ307" s="129" t="s">
        <v>79</v>
      </c>
      <c r="CR307" s="128" t="s">
        <v>12194</v>
      </c>
      <c r="CS307" s="129">
        <v>462</v>
      </c>
      <c r="CT307" s="133">
        <v>71.08</v>
      </c>
      <c r="CU307" s="129">
        <v>2017</v>
      </c>
      <c r="CV307" s="129" t="s">
        <v>79</v>
      </c>
      <c r="CW307" s="131" t="s">
        <v>81</v>
      </c>
      <c r="CX307" s="131" t="s">
        <v>81</v>
      </c>
      <c r="CY307" s="129" t="s">
        <v>81</v>
      </c>
      <c r="CZ307" s="129" t="s">
        <v>81</v>
      </c>
      <c r="DA307" s="129" t="s">
        <v>81</v>
      </c>
      <c r="DB307" s="129" t="s">
        <v>81</v>
      </c>
      <c r="DC307" s="129" t="s">
        <v>81</v>
      </c>
      <c r="DD307" s="129" t="s">
        <v>81</v>
      </c>
      <c r="DE307" s="129" t="s">
        <v>81</v>
      </c>
      <c r="DF307" s="129">
        <v>0</v>
      </c>
      <c r="DG307" s="224">
        <v>7.41</v>
      </c>
      <c r="DH307" s="224">
        <v>6.81</v>
      </c>
      <c r="DI307" s="224">
        <v>6.04</v>
      </c>
      <c r="DJ307" s="224">
        <v>6.76</v>
      </c>
      <c r="DK307" s="224">
        <v>5.88</v>
      </c>
      <c r="DL307" s="224">
        <v>7.56</v>
      </c>
      <c r="DM307" s="224">
        <f t="shared" si="16"/>
        <v>40.46</v>
      </c>
      <c r="DN307" s="224">
        <v>6.74</v>
      </c>
      <c r="DO307" s="402">
        <v>59.85</v>
      </c>
      <c r="DP307" s="131" t="s">
        <v>82</v>
      </c>
      <c r="DQ307" s="404">
        <v>0</v>
      </c>
      <c r="DR307" s="404">
        <v>0</v>
      </c>
      <c r="DS307" s="129" t="s">
        <v>83</v>
      </c>
      <c r="DT307" s="129" t="s">
        <v>83</v>
      </c>
      <c r="DU307" s="129" t="s">
        <v>83</v>
      </c>
      <c r="DV307" s="129" t="s">
        <v>83</v>
      </c>
      <c r="DW307" s="131" t="s">
        <v>83</v>
      </c>
      <c r="DX307" s="131" t="s">
        <v>84</v>
      </c>
      <c r="DY307" s="131" t="s">
        <v>81</v>
      </c>
      <c r="DZ307" s="131" t="s">
        <v>2409</v>
      </c>
      <c r="EA307" s="131" t="s">
        <v>86</v>
      </c>
      <c r="EB307" s="131" t="s">
        <v>2410</v>
      </c>
      <c r="EC307" s="131" t="s">
        <v>88</v>
      </c>
      <c r="ED307" s="131" t="s">
        <v>89</v>
      </c>
      <c r="EE307" s="131" t="s">
        <v>2411</v>
      </c>
      <c r="EF307" s="131" t="s">
        <v>2412</v>
      </c>
      <c r="EG307" s="131" t="s">
        <v>2413</v>
      </c>
      <c r="EH307" s="131" t="s">
        <v>2414</v>
      </c>
      <c r="EI307" s="131" t="s">
        <v>2415</v>
      </c>
      <c r="EJ307" s="135" t="s">
        <v>2416</v>
      </c>
      <c r="EK307" s="135" t="s">
        <v>2417</v>
      </c>
      <c r="EL307" s="135" t="s">
        <v>2418</v>
      </c>
      <c r="EM307" s="135" t="s">
        <v>2419</v>
      </c>
      <c r="EN307" s="131" t="s">
        <v>81</v>
      </c>
    </row>
    <row r="308" spans="1:144" ht="18" thickTop="1" thickBot="1">
      <c r="A308" s="575">
        <f t="shared" si="14"/>
        <v>307</v>
      </c>
      <c r="B308" s="572" t="s">
        <v>2657</v>
      </c>
      <c r="C308" s="600" t="s">
        <v>2658</v>
      </c>
      <c r="D308" s="570" t="s">
        <v>13209</v>
      </c>
      <c r="E308" s="568" t="str">
        <f t="shared" si="12"/>
        <v>Placed</v>
      </c>
      <c r="F308" s="570" t="s">
        <v>12369</v>
      </c>
      <c r="G308" s="570" t="s">
        <v>13331</v>
      </c>
      <c r="H308" s="131" t="str">
        <f>VLOOKUP(B308,EXTC1!C:E,3,0)</f>
        <v>12th + Engineering without live KT</v>
      </c>
      <c r="I308" s="610" t="s">
        <v>2659</v>
      </c>
      <c r="J308" s="572">
        <v>21</v>
      </c>
      <c r="K308" s="611" t="s">
        <v>2660</v>
      </c>
      <c r="L308" s="611" t="s">
        <v>591</v>
      </c>
      <c r="M308" s="611" t="s">
        <v>2661</v>
      </c>
      <c r="N308" s="612" t="s">
        <v>2656</v>
      </c>
      <c r="O308" s="612">
        <v>7039226896</v>
      </c>
      <c r="P308" s="612">
        <v>7039226896</v>
      </c>
      <c r="Q308" s="612" t="e">
        <f>VLOOKUP(B308,'TCS CON'!$D$1:$H$98,5,0)</f>
        <v>#N/A</v>
      </c>
      <c r="R308" s="612" t="e">
        <f>VLOOKUP(B308,LTI!$C$1:$H$46,6,0)</f>
        <v>#N/A</v>
      </c>
      <c r="S308" s="612" t="e">
        <f>VLOOKUP(B308,JARO!$E$2:$I$11,5,0)</f>
        <v>#N/A</v>
      </c>
      <c r="T308" s="612" t="e">
        <f>VLOOKUP(B308,Capgemini!$D$3:$H$78,5,0)</f>
        <v>#N/A</v>
      </c>
      <c r="U308" s="612" t="e">
        <f>VLOOKUP(B308,Carwale!$D$1:$H$4,5,0)</f>
        <v>#N/A</v>
      </c>
      <c r="V308" s="612" t="e">
        <f>VLOOKUP(B308,'Interactive Brokers'!E:I,5,0)</f>
        <v>#N/A</v>
      </c>
      <c r="W308" s="612" t="e">
        <f>VLOOKUP(B308,'REL Jio'!E:I,5,0)</f>
        <v>#N/A</v>
      </c>
      <c r="X308" s="612" t="e">
        <f>VLOOKUP(B308,'Sciative Sol'!E:I,5,0)</f>
        <v>#N/A</v>
      </c>
      <c r="Y308" s="612" t="e">
        <f>VLOOKUP(B308,'Hexaware Tech'!E:I,5,0)</f>
        <v>#N/A</v>
      </c>
      <c r="Z308" s="612" t="e">
        <f>VLOOKUP(B308,Axis!D:H,5,0)</f>
        <v>#N/A</v>
      </c>
      <c r="AA308" s="612" t="e">
        <f>VLOOKUP(B308,Ugam!$D$3:$H$26,5,0)</f>
        <v>#N/A</v>
      </c>
      <c r="AB308" s="612" t="e">
        <f>VLOOKUP(B308,Zeus!F:J,5,0)</f>
        <v>#N/A</v>
      </c>
      <c r="AC308" s="612" t="e">
        <f>VLOOKUP(B308,Montran!F:J,5,0)</f>
        <v>#N/A</v>
      </c>
      <c r="AD308" s="612" t="e">
        <f>VLOOKUP(B308,Endurance!H91:L91,5,0)</f>
        <v>#N/A</v>
      </c>
      <c r="AE308" s="612" t="e">
        <f>VLOOKUP(B308,'Swabhav Techlabs'!$F$1:$J$2,5,0)</f>
        <v>#N/A</v>
      </c>
      <c r="AF308" s="612">
        <f>VLOOKUP(B308,'Quality Kiosk'!$F$1:$J$18,5,0)</f>
        <v>300000</v>
      </c>
      <c r="AG308" s="612" t="e">
        <f>VLOOKUP(B308,'Lemon VB'!$F$1:$J$2,5,0)</f>
        <v>#N/A</v>
      </c>
      <c r="AH308" s="612" t="e">
        <f>VLOOKUP(B308,Gocomet!$E$1:$I$3,5,0)</f>
        <v>#N/A</v>
      </c>
      <c r="AI308" s="612" t="e">
        <f>VLOOKUP(B308,'Ingram Micro'!$E$1:$I$8,5,0)</f>
        <v>#N/A</v>
      </c>
      <c r="AJ308" s="612" t="e">
        <f>VLOOKUP(B308,'DePronto Infotech'!$E$1:$I$2,5,0)</f>
        <v>#N/A</v>
      </c>
      <c r="AK308" s="612" t="e">
        <f>VLOOKUP(B308,'Reliance Retail'!$E$1:$I$4,5,0)</f>
        <v>#N/A</v>
      </c>
      <c r="AL308" s="612" t="e">
        <f>VLOOKUP(B308,'Bright Champs'!$D$1:$H$13,5,0)</f>
        <v>#N/A</v>
      </c>
      <c r="AM308" s="612" t="e">
        <f>VLOOKUP(B308,Neosoft!$E$1:$I$12,5,0)</f>
        <v>#N/A</v>
      </c>
      <c r="AN308" s="612" t="e">
        <f>VLOOKUP(B308,Infosys!$E$1:$I$3,5,0)</f>
        <v>#N/A</v>
      </c>
      <c r="AO308" s="612" t="e">
        <f>VLOOKUP(B308,Cerelabs!$E$1:$I$5,5,0)</f>
        <v>#N/A</v>
      </c>
      <c r="AP308" s="612" t="e">
        <f>VLOOKUP(B308,'Neebal Technologies'!$D$1:$H$2,5,0)</f>
        <v>#N/A</v>
      </c>
      <c r="AQ308" s="612" t="e">
        <f>VLOOKUP(B308,'Vertiv Energy'!$D$1:$H$2,5,0)</f>
        <v>#N/A</v>
      </c>
      <c r="AR308" s="612" t="e">
        <f>VLOOKUP(B308,'Acidaes Solutions (CRMNEXT)'!$D$1:$H$3,5,0)</f>
        <v>#N/A</v>
      </c>
      <c r="AS308" s="612" t="e">
        <f>VLOOKUP(B308,Growisto!$D$1:$H$2,5,0)</f>
        <v>#N/A</v>
      </c>
      <c r="AT308" s="612" t="e">
        <f>VLOOKUP(B308,'9.9 Mediaworx - Digit'!$D$1:$H$2,5,0)</f>
        <v>#N/A</v>
      </c>
      <c r="AU308" s="612" t="e">
        <f>VLOOKUP(B308,'Vistaar systems Pvt Ltd'!$D$2:$H$3,5,0)</f>
        <v>#N/A</v>
      </c>
      <c r="AV308" s="612" t="e">
        <f>VLOOKUP(B308,'Course 5i'!$D$2:$H$11,5,0)</f>
        <v>#N/A</v>
      </c>
      <c r="AW308" s="612" t="e">
        <f>VLOOKUP(B308,'Radiant Appliances &amp; Electronic'!$D$1:$H$13,5,0)</f>
        <v>#N/A</v>
      </c>
      <c r="AX308" s="612" t="e">
        <f>VLOOKUP(B308,'Atos Global'!$D$3:$H$27,5,0)</f>
        <v>#N/A</v>
      </c>
      <c r="AY308" s="612" t="e">
        <f>VLOOKUP(B308,'Saama Technologies'!$D$1:$H$2,5,0)</f>
        <v>#N/A</v>
      </c>
      <c r="AZ308" s="612" t="e">
        <f>VLOOKUP(B308,'Multiplier Solutions'!$D$1:$H$2,5,0)</f>
        <v>#N/A</v>
      </c>
      <c r="BA308" s="612" t="e">
        <f>VLOOKUP(B308,GEP!$D$2:$H$5,5,0)</f>
        <v>#N/A</v>
      </c>
      <c r="BB308" s="612" t="e">
        <f>VLOOKUP(B308,Accenture!$D$1:$H$6,5,0)</f>
        <v>#N/A</v>
      </c>
      <c r="BC308" s="612" t="e">
        <f>VLOOKUP(B308,'Endurance International Group'!$D$1:$H$2,5,0)</f>
        <v>#N/A</v>
      </c>
      <c r="BD308" s="612" t="e">
        <f>VLOOKUP(B308,Newgen!$D$1:$H$2,5,0)</f>
        <v>#N/A</v>
      </c>
      <c r="BE308" s="612" t="e">
        <f>VLOOKUP(B308,'3D Incredible'!D308:H308,5,0)</f>
        <v>#N/A</v>
      </c>
      <c r="BF308" s="612" t="e">
        <f>VLOOKUP(B308,'Raja Software Labs'!$D$2:$H$2,5,0)</f>
        <v>#N/A</v>
      </c>
      <c r="BG308" s="612" t="e">
        <f>VLOOKUP(B308,Wipro!$D$1:$H$2,5,0)</f>
        <v>#N/A</v>
      </c>
      <c r="BH308" s="612" t="e">
        <f>VLOOKUP(B308,'Perch Technologies'!$D$2:$H$2,5,0)</f>
        <v>#N/A</v>
      </c>
      <c r="BI308" s="612" t="e">
        <f>VLOOKUP(B308,'Morning Star'!$D$1:$H$6,5,0)</f>
        <v>#N/A</v>
      </c>
      <c r="BJ308" s="612" t="e">
        <f>VLOOKUP(B308,Flexiloans!$D$1:$H$2,5,0)</f>
        <v>#N/A</v>
      </c>
      <c r="BK308" s="612" t="e">
        <f>VLOOKUP(B308,'Thirdware Solutions'!$D$1:$H$2,5,0)</f>
        <v>#N/A</v>
      </c>
      <c r="BL308" s="612" t="e">
        <f>VLOOKUP(B308,Tescom!$D$1:$H$8,5,0)</f>
        <v>#N/A</v>
      </c>
      <c r="BM308" s="612" t="e">
        <f>VLOOKUP(B308,'Cogno AI'!$D$1:$H$2,5,0)</f>
        <v>#N/A</v>
      </c>
      <c r="BN308" s="612" t="e">
        <f>VLOOKUP(B308,'ABM Knowledgeware'!$D$1:$H$2,5,0)</f>
        <v>#N/A</v>
      </c>
      <c r="BO308" s="612" t="e">
        <f>VLOOKUP(B308,'Concerto Software'!$D$1:$H$3,5,0)</f>
        <v>#N/A</v>
      </c>
      <c r="BP308" s="612" t="e">
        <f>VLOOKUP(B308,'My Captain'!$D$1:$H$4,5,0)</f>
        <v>#N/A</v>
      </c>
      <c r="BQ308" s="612" t="e">
        <f>VLOOKUP(B308,'Finoux Solutions'!$D$2:$H$4,5,0)</f>
        <v>#N/A</v>
      </c>
      <c r="BR308" s="612" t="e">
        <f>VLOOKUP(B308,'MITR Learning'!$D$1:$H$2,5,0)</f>
        <v>#N/A</v>
      </c>
      <c r="BS308" s="612" t="e">
        <f>VLOOKUP(B308,Nucsoft!$D$2:$H$6,5,0)</f>
        <v>#N/A</v>
      </c>
      <c r="BT308" s="612" t="e">
        <f>VLOOKUP(B308,'Paras Cadd'!$D$1:$H$2,5,0)</f>
        <v>#N/A</v>
      </c>
      <c r="BU308" s="612" t="e">
        <f>VLOOKUP(B308,'ICICI Securities'!$D$1:$H$2,5,0)</f>
        <v>#N/A</v>
      </c>
      <c r="BV308" s="612" t="e">
        <f>VLOOKUP(B308,'Citius Tech'!$D$2:$H$5,5,0)</f>
        <v>#N/A</v>
      </c>
      <c r="BW308" s="612" t="e">
        <f>VLOOKUP(B308,'Buzzy Brains'!$D$2:$H$2,5,0)</f>
        <v>#N/A</v>
      </c>
      <c r="BX308" s="612" t="e">
        <f>VLOOKUP(B308,'Decimal Point'!$D$2:$H$2,5,0)</f>
        <v>#N/A</v>
      </c>
      <c r="BY308" s="612" t="e">
        <f>VLOOKUP(B308,'Sankey Business Solutions'!$D$2:$H$3,5,0)</f>
        <v>#N/A</v>
      </c>
      <c r="BZ308" s="612" t="e">
        <f>VLOOKUP(B308,'Nangia &amp; Co LLP'!$D$2:$H$2,5,0)</f>
        <v>#N/A</v>
      </c>
      <c r="CA308" s="612" t="e">
        <f>VLOOKUP(B308,'FIS Solutions India Pvt Ltd'!$D$2:$H$2,5,0)</f>
        <v>#N/A</v>
      </c>
      <c r="CB308" s="612" t="e">
        <f>VLOOKUP(B308,'Delta Technology &amp; Management '!$D$2:$H$16,5,0)</f>
        <v>#N/A</v>
      </c>
      <c r="CC308" s="612" t="e">
        <f>VLOOKUP(B308,'Espoir Networks'!$D$3:$H$11,5,0)</f>
        <v>#N/A</v>
      </c>
      <c r="CD308" s="612" t="e">
        <f>VLOOKUP(B308,'Servosys Solution'!$D$3:$H$5,5,0)</f>
        <v>#N/A</v>
      </c>
      <c r="CE308" s="612" t="e">
        <f>VLOOKUP(B308,'Ribbon Communications'!$D$3:$H$4,5,0)</f>
        <v>#N/A</v>
      </c>
      <c r="CF308" s="612">
        <f t="shared" si="13"/>
        <v>1</v>
      </c>
      <c r="CG308" s="129" t="s">
        <v>2662</v>
      </c>
      <c r="CH308" s="129">
        <v>310147868838</v>
      </c>
      <c r="CI308" s="129" t="s">
        <v>81</v>
      </c>
      <c r="CJ308" s="129" t="s">
        <v>11749</v>
      </c>
      <c r="CK308" s="132">
        <v>42917</v>
      </c>
      <c r="CL308" s="129">
        <v>2021</v>
      </c>
      <c r="CM308" s="128" t="s">
        <v>2663</v>
      </c>
      <c r="CN308" s="129">
        <v>460</v>
      </c>
      <c r="CO308" s="133">
        <v>92</v>
      </c>
      <c r="CP308" s="129">
        <v>2015</v>
      </c>
      <c r="CQ308" s="129" t="s">
        <v>79</v>
      </c>
      <c r="CR308" s="128" t="s">
        <v>2664</v>
      </c>
      <c r="CS308" s="129">
        <v>510</v>
      </c>
      <c r="CT308" s="133">
        <v>78.459999999999994</v>
      </c>
      <c r="CU308" s="129">
        <v>2017</v>
      </c>
      <c r="CV308" s="129" t="s">
        <v>79</v>
      </c>
      <c r="CW308" s="131" t="s">
        <v>81</v>
      </c>
      <c r="CX308" s="131" t="s">
        <v>81</v>
      </c>
      <c r="CY308" s="129" t="s">
        <v>81</v>
      </c>
      <c r="CZ308" s="129" t="s">
        <v>81</v>
      </c>
      <c r="DA308" s="129" t="s">
        <v>81</v>
      </c>
      <c r="DB308" s="129" t="s">
        <v>81</v>
      </c>
      <c r="DC308" s="129" t="s">
        <v>81</v>
      </c>
      <c r="DD308" s="129" t="s">
        <v>81</v>
      </c>
      <c r="DE308" s="129" t="s">
        <v>81</v>
      </c>
      <c r="DF308" s="129">
        <v>0</v>
      </c>
      <c r="DG308" s="224">
        <v>7.69</v>
      </c>
      <c r="DH308" s="224">
        <v>7.04</v>
      </c>
      <c r="DI308" s="224">
        <v>9</v>
      </c>
      <c r="DJ308" s="224">
        <v>8.1199999999999992</v>
      </c>
      <c r="DK308" s="224">
        <v>7</v>
      </c>
      <c r="DL308" s="224">
        <v>7.69</v>
      </c>
      <c r="DM308" s="224">
        <f t="shared" si="16"/>
        <v>46.54</v>
      </c>
      <c r="DN308" s="224">
        <v>7.76</v>
      </c>
      <c r="DO308" s="402">
        <v>69.42</v>
      </c>
      <c r="DP308" s="131" t="s">
        <v>82</v>
      </c>
      <c r="DQ308" s="404">
        <v>0</v>
      </c>
      <c r="DR308" s="404">
        <v>0</v>
      </c>
      <c r="DS308" s="129" t="s">
        <v>83</v>
      </c>
      <c r="DT308" s="129" t="s">
        <v>83</v>
      </c>
      <c r="DU308" s="129" t="s">
        <v>83</v>
      </c>
      <c r="DV308" s="129" t="s">
        <v>83</v>
      </c>
      <c r="DW308" s="131" t="s">
        <v>83</v>
      </c>
      <c r="DX308" s="131" t="s">
        <v>84</v>
      </c>
      <c r="DY308" s="131" t="s">
        <v>81</v>
      </c>
      <c r="DZ308" s="131" t="s">
        <v>2665</v>
      </c>
      <c r="EA308" s="131" t="s">
        <v>2666</v>
      </c>
      <c r="EB308" s="131" t="s">
        <v>2667</v>
      </c>
      <c r="EC308" s="131" t="s">
        <v>2668</v>
      </c>
      <c r="ED308" s="131" t="s">
        <v>89</v>
      </c>
      <c r="EE308" s="131" t="s">
        <v>81</v>
      </c>
      <c r="EF308" s="131" t="s">
        <v>2669</v>
      </c>
      <c r="EG308" s="131" t="s">
        <v>2670</v>
      </c>
      <c r="EH308" s="131" t="s">
        <v>1009</v>
      </c>
      <c r="EI308" s="131" t="s">
        <v>2671</v>
      </c>
      <c r="EJ308" s="135" t="s">
        <v>2672</v>
      </c>
      <c r="EK308" s="135" t="s">
        <v>2673</v>
      </c>
      <c r="EL308" s="135" t="s">
        <v>2674</v>
      </c>
      <c r="EM308" s="135" t="s">
        <v>2675</v>
      </c>
      <c r="EN308" s="131" t="s">
        <v>81</v>
      </c>
    </row>
    <row r="309" spans="1:144" ht="18" thickTop="1" thickBot="1">
      <c r="A309" s="575">
        <f t="shared" si="14"/>
        <v>308</v>
      </c>
      <c r="B309" s="572" t="s">
        <v>2677</v>
      </c>
      <c r="C309" s="600" t="s">
        <v>2678</v>
      </c>
      <c r="D309" s="570" t="s">
        <v>13208</v>
      </c>
      <c r="E309" s="568" t="str">
        <f t="shared" si="12"/>
        <v>Not Placed</v>
      </c>
      <c r="F309" s="570" t="s">
        <v>12369</v>
      </c>
      <c r="G309" s="570" t="s">
        <v>13331</v>
      </c>
      <c r="H309" s="131" t="str">
        <f>VLOOKUP(B309,EXTC1!C:E,3,0)</f>
        <v>Diploma  + Direct Second Year Engineering without live KT</v>
      </c>
      <c r="I309" s="610">
        <v>36505</v>
      </c>
      <c r="J309" s="572">
        <v>21</v>
      </c>
      <c r="K309" s="611" t="s">
        <v>2679</v>
      </c>
      <c r="L309" s="611" t="s">
        <v>591</v>
      </c>
      <c r="M309" s="611" t="s">
        <v>2680</v>
      </c>
      <c r="N309" s="612" t="s">
        <v>2676</v>
      </c>
      <c r="O309" s="612">
        <v>9136781890</v>
      </c>
      <c r="P309" s="612">
        <v>9136781890</v>
      </c>
      <c r="Q309" s="612" t="e">
        <f>VLOOKUP(B309,'TCS CON'!$D$1:$H$98,5,0)</f>
        <v>#N/A</v>
      </c>
      <c r="R309" s="612" t="e">
        <f>VLOOKUP(B309,LTI!$C$1:$H$46,6,0)</f>
        <v>#N/A</v>
      </c>
      <c r="S309" s="612" t="e">
        <f>VLOOKUP(B309,JARO!$E$2:$I$11,5,0)</f>
        <v>#N/A</v>
      </c>
      <c r="T309" s="612" t="e">
        <f>VLOOKUP(B309,Capgemini!$D$3:$H$78,5,0)</f>
        <v>#N/A</v>
      </c>
      <c r="U309" s="612" t="e">
        <f>VLOOKUP(B309,Carwale!$D$1:$H$4,5,0)</f>
        <v>#N/A</v>
      </c>
      <c r="V309" s="612" t="e">
        <f>VLOOKUP(B309,'Interactive Brokers'!E:I,5,0)</f>
        <v>#N/A</v>
      </c>
      <c r="W309" s="612" t="e">
        <f>VLOOKUP(B309,'REL Jio'!E:I,5,0)</f>
        <v>#N/A</v>
      </c>
      <c r="X309" s="612" t="e">
        <f>VLOOKUP(B309,'Sciative Sol'!E:I,5,0)</f>
        <v>#N/A</v>
      </c>
      <c r="Y309" s="612" t="e">
        <f>VLOOKUP(B309,'Hexaware Tech'!E:I,5,0)</f>
        <v>#N/A</v>
      </c>
      <c r="Z309" s="612" t="e">
        <f>VLOOKUP(B309,Axis!D:H,5,0)</f>
        <v>#N/A</v>
      </c>
      <c r="AA309" s="612" t="e">
        <f>VLOOKUP(B309,Ugam!$D$3:$H$26,5,0)</f>
        <v>#N/A</v>
      </c>
      <c r="AB309" s="612" t="e">
        <f>VLOOKUP(B309,Zeus!F:J,5,0)</f>
        <v>#N/A</v>
      </c>
      <c r="AC309" s="612" t="e">
        <f>VLOOKUP(B309,Montran!F:J,5,0)</f>
        <v>#N/A</v>
      </c>
      <c r="AD309" s="612" t="e">
        <f>VLOOKUP(B309,Endurance!H92:L92,5,0)</f>
        <v>#N/A</v>
      </c>
      <c r="AE309" s="612" t="e">
        <f>VLOOKUP(B309,'Swabhav Techlabs'!$F$1:$J$2,5,0)</f>
        <v>#N/A</v>
      </c>
      <c r="AF309" s="612" t="e">
        <f>VLOOKUP(B309,'Quality Kiosk'!$F$1:$J$18,5,0)</f>
        <v>#N/A</v>
      </c>
      <c r="AG309" s="612" t="e">
        <f>VLOOKUP(B309,'Lemon VB'!$F$1:$J$2,5,0)</f>
        <v>#N/A</v>
      </c>
      <c r="AH309" s="612" t="e">
        <f>VLOOKUP(B309,Gocomet!$E$1:$I$3,5,0)</f>
        <v>#N/A</v>
      </c>
      <c r="AI309" s="612" t="e">
        <f>VLOOKUP(B309,'Ingram Micro'!$E$1:$I$8,5,0)</f>
        <v>#N/A</v>
      </c>
      <c r="AJ309" s="612" t="e">
        <f>VLOOKUP(B309,'DePronto Infotech'!$E$1:$I$2,5,0)</f>
        <v>#N/A</v>
      </c>
      <c r="AK309" s="612" t="e">
        <f>VLOOKUP(B309,'Reliance Retail'!$E$1:$I$4,5,0)</f>
        <v>#N/A</v>
      </c>
      <c r="AL309" s="612" t="e">
        <f>VLOOKUP(B309,'Bright Champs'!$D$1:$H$13,5,0)</f>
        <v>#N/A</v>
      </c>
      <c r="AM309" s="612" t="e">
        <f>VLOOKUP(B309,Neosoft!$E$1:$I$12,5,0)</f>
        <v>#N/A</v>
      </c>
      <c r="AN309" s="612" t="e">
        <f>VLOOKUP(B309,Infosys!$E$1:$I$3,5,0)</f>
        <v>#N/A</v>
      </c>
      <c r="AO309" s="612" t="e">
        <f>VLOOKUP(B309,Cerelabs!$E$1:$I$5,5,0)</f>
        <v>#N/A</v>
      </c>
      <c r="AP309" s="612" t="e">
        <f>VLOOKUP(B309,'Neebal Technologies'!$D$1:$H$2,5,0)</f>
        <v>#N/A</v>
      </c>
      <c r="AQ309" s="612" t="e">
        <f>VLOOKUP(B309,'Vertiv Energy'!$D$1:$H$2,5,0)</f>
        <v>#N/A</v>
      </c>
      <c r="AR309" s="612" t="e">
        <f>VLOOKUP(B309,'Acidaes Solutions (CRMNEXT)'!$D$1:$H$3,5,0)</f>
        <v>#N/A</v>
      </c>
      <c r="AS309" s="612" t="e">
        <f>VLOOKUP(B309,Growisto!$D$1:$H$2,5,0)</f>
        <v>#N/A</v>
      </c>
      <c r="AT309" s="612" t="e">
        <f>VLOOKUP(B309,'9.9 Mediaworx - Digit'!$D$1:$H$2,5,0)</f>
        <v>#N/A</v>
      </c>
      <c r="AU309" s="612" t="e">
        <f>VLOOKUP(B309,'Vistaar systems Pvt Ltd'!$D$2:$H$3,5,0)</f>
        <v>#N/A</v>
      </c>
      <c r="AV309" s="612" t="e">
        <f>VLOOKUP(B309,'Course 5i'!$D$2:$H$11,5,0)</f>
        <v>#N/A</v>
      </c>
      <c r="AW309" s="612" t="e">
        <f>VLOOKUP(B309,'Radiant Appliances &amp; Electronic'!$D$1:$H$13,5,0)</f>
        <v>#N/A</v>
      </c>
      <c r="AX309" s="612" t="e">
        <f>VLOOKUP(B309,'Atos Global'!$D$3:$H$27,5,0)</f>
        <v>#N/A</v>
      </c>
      <c r="AY309" s="612" t="e">
        <f>VLOOKUP(B309,'Saama Technologies'!$D$1:$H$2,5,0)</f>
        <v>#N/A</v>
      </c>
      <c r="AZ309" s="612" t="e">
        <f>VLOOKUP(B309,'Multiplier Solutions'!$D$1:$H$2,5,0)</f>
        <v>#N/A</v>
      </c>
      <c r="BA309" s="612" t="e">
        <f>VLOOKUP(B309,GEP!$D$2:$H$5,5,0)</f>
        <v>#N/A</v>
      </c>
      <c r="BB309" s="612" t="e">
        <f>VLOOKUP(B309,Accenture!$D$1:$H$6,5,0)</f>
        <v>#N/A</v>
      </c>
      <c r="BC309" s="612" t="e">
        <f>VLOOKUP(B309,'Endurance International Group'!$D$1:$H$2,5,0)</f>
        <v>#N/A</v>
      </c>
      <c r="BD309" s="612" t="e">
        <f>VLOOKUP(B309,Newgen!$D$1:$H$2,5,0)</f>
        <v>#N/A</v>
      </c>
      <c r="BE309" s="612" t="e">
        <f>VLOOKUP(B309,'3D Incredible'!D309:H309,5,0)</f>
        <v>#N/A</v>
      </c>
      <c r="BF309" s="612" t="e">
        <f>VLOOKUP(B309,'Raja Software Labs'!$D$2:$H$2,5,0)</f>
        <v>#N/A</v>
      </c>
      <c r="BG309" s="612" t="e">
        <f>VLOOKUP(B309,Wipro!$D$1:$H$2,5,0)</f>
        <v>#N/A</v>
      </c>
      <c r="BH309" s="612" t="e">
        <f>VLOOKUP(B309,'Perch Technologies'!$D$2:$H$2,5,0)</f>
        <v>#N/A</v>
      </c>
      <c r="BI309" s="612" t="e">
        <f>VLOOKUP(B309,'Morning Star'!$D$1:$H$6,5,0)</f>
        <v>#N/A</v>
      </c>
      <c r="BJ309" s="612" t="e">
        <f>VLOOKUP(B309,Flexiloans!$D$1:$H$2,5,0)</f>
        <v>#N/A</v>
      </c>
      <c r="BK309" s="612" t="e">
        <f>VLOOKUP(B309,'Thirdware Solutions'!$D$1:$H$2,5,0)</f>
        <v>#N/A</v>
      </c>
      <c r="BL309" s="612" t="e">
        <f>VLOOKUP(B309,Tescom!$D$1:$H$8,5,0)</f>
        <v>#N/A</v>
      </c>
      <c r="BM309" s="612" t="e">
        <f>VLOOKUP(B309,'Cogno AI'!$D$1:$H$2,5,0)</f>
        <v>#N/A</v>
      </c>
      <c r="BN309" s="612" t="e">
        <f>VLOOKUP(B309,'ABM Knowledgeware'!$D$1:$H$2,5,0)</f>
        <v>#N/A</v>
      </c>
      <c r="BO309" s="612" t="e">
        <f>VLOOKUP(B309,'Concerto Software'!$D$1:$H$3,5,0)</f>
        <v>#N/A</v>
      </c>
      <c r="BP309" s="612" t="e">
        <f>VLOOKUP(B309,'My Captain'!$D$1:$H$4,5,0)</f>
        <v>#N/A</v>
      </c>
      <c r="BQ309" s="612" t="e">
        <f>VLOOKUP(B309,'Finoux Solutions'!$D$2:$H$4,5,0)</f>
        <v>#N/A</v>
      </c>
      <c r="BR309" s="612" t="e">
        <f>VLOOKUP(B309,'MITR Learning'!$D$1:$H$2,5,0)</f>
        <v>#N/A</v>
      </c>
      <c r="BS309" s="612" t="e">
        <f>VLOOKUP(B309,Nucsoft!$D$2:$H$6,5,0)</f>
        <v>#N/A</v>
      </c>
      <c r="BT309" s="612" t="e">
        <f>VLOOKUP(B309,'Paras Cadd'!$D$1:$H$2,5,0)</f>
        <v>#N/A</v>
      </c>
      <c r="BU309" s="612" t="e">
        <f>VLOOKUP(B309,'ICICI Securities'!$D$1:$H$2,5,0)</f>
        <v>#N/A</v>
      </c>
      <c r="BV309" s="612" t="e">
        <f>VLOOKUP(B309,'Citius Tech'!$D$2:$H$5,5,0)</f>
        <v>#N/A</v>
      </c>
      <c r="BW309" s="612" t="e">
        <f>VLOOKUP(B309,'Buzzy Brains'!$D$2:$H$2,5,0)</f>
        <v>#N/A</v>
      </c>
      <c r="BX309" s="612" t="e">
        <f>VLOOKUP(B309,'Decimal Point'!$D$2:$H$2,5,0)</f>
        <v>#N/A</v>
      </c>
      <c r="BY309" s="612" t="e">
        <f>VLOOKUP(B309,'Sankey Business Solutions'!$D$2:$H$3,5,0)</f>
        <v>#N/A</v>
      </c>
      <c r="BZ309" s="612" t="e">
        <f>VLOOKUP(B309,'Nangia &amp; Co LLP'!$D$2:$H$2,5,0)</f>
        <v>#N/A</v>
      </c>
      <c r="CA309" s="612" t="e">
        <f>VLOOKUP(B309,'FIS Solutions India Pvt Ltd'!$D$2:$H$2,5,0)</f>
        <v>#N/A</v>
      </c>
      <c r="CB309" s="612" t="e">
        <f>VLOOKUP(B309,'Delta Technology &amp; Management '!$D$2:$H$16,5,0)</f>
        <v>#N/A</v>
      </c>
      <c r="CC309" s="612" t="e">
        <f>VLOOKUP(B309,'Espoir Networks'!$D$3:$H$11,5,0)</f>
        <v>#N/A</v>
      </c>
      <c r="CD309" s="612" t="e">
        <f>VLOOKUP(B309,'Servosys Solution'!$D$3:$H$5,5,0)</f>
        <v>#N/A</v>
      </c>
      <c r="CE309" s="612" t="e">
        <f>VLOOKUP(B309,'Ribbon Communications'!$D$3:$H$4,5,0)</f>
        <v>#N/A</v>
      </c>
      <c r="CF309" s="612">
        <f t="shared" si="13"/>
        <v>0</v>
      </c>
      <c r="CG309" s="129" t="s">
        <v>2681</v>
      </c>
      <c r="CH309" s="129">
        <v>575476378550</v>
      </c>
      <c r="CI309" s="129" t="s">
        <v>2682</v>
      </c>
      <c r="CJ309" s="129" t="s">
        <v>11750</v>
      </c>
      <c r="CK309" s="132">
        <v>43282</v>
      </c>
      <c r="CL309" s="129">
        <v>2021</v>
      </c>
      <c r="CM309" s="128" t="s">
        <v>2683</v>
      </c>
      <c r="CN309" s="129">
        <v>329</v>
      </c>
      <c r="CO309" s="133">
        <v>65.8</v>
      </c>
      <c r="CP309" s="129">
        <v>2015</v>
      </c>
      <c r="CQ309" s="129" t="s">
        <v>79</v>
      </c>
      <c r="CR309" s="128" t="s">
        <v>295</v>
      </c>
      <c r="CS309" s="129" t="s">
        <v>81</v>
      </c>
      <c r="CT309" s="133" t="s">
        <v>81</v>
      </c>
      <c r="CU309" s="129" t="s">
        <v>81</v>
      </c>
      <c r="CV309" s="129" t="s">
        <v>109</v>
      </c>
      <c r="CW309" s="131" t="s">
        <v>2684</v>
      </c>
      <c r="CX309" s="131" t="s">
        <v>336</v>
      </c>
      <c r="CY309" s="129">
        <v>1382</v>
      </c>
      <c r="CZ309" s="129">
        <v>81.290000000000006</v>
      </c>
      <c r="DA309" s="129">
        <v>2018</v>
      </c>
      <c r="DB309" s="129" t="s">
        <v>112</v>
      </c>
      <c r="DC309" s="129" t="s">
        <v>113</v>
      </c>
      <c r="DD309" s="129">
        <v>71.900000000000006</v>
      </c>
      <c r="DE309" s="129">
        <v>69.209999999999994</v>
      </c>
      <c r="DF309" s="129">
        <v>4</v>
      </c>
      <c r="DG309" s="224" t="s">
        <v>81</v>
      </c>
      <c r="DH309" s="224" t="s">
        <v>81</v>
      </c>
      <c r="DI309" s="224">
        <v>6.31</v>
      </c>
      <c r="DJ309" s="224">
        <v>6.16</v>
      </c>
      <c r="DK309" s="224">
        <v>6.18</v>
      </c>
      <c r="DL309" s="224">
        <v>8</v>
      </c>
      <c r="DM309" s="224">
        <f t="shared" si="16"/>
        <v>26.65</v>
      </c>
      <c r="DN309" s="224">
        <v>6.66</v>
      </c>
      <c r="DO309" s="402">
        <v>59.29</v>
      </c>
      <c r="DP309" s="131" t="s">
        <v>338</v>
      </c>
      <c r="DQ309" s="404">
        <v>0</v>
      </c>
      <c r="DR309" s="404">
        <v>1</v>
      </c>
      <c r="DS309" s="129" t="s">
        <v>83</v>
      </c>
      <c r="DT309" s="129" t="s">
        <v>83</v>
      </c>
      <c r="DU309" s="129" t="s">
        <v>83</v>
      </c>
      <c r="DV309" s="129" t="s">
        <v>83</v>
      </c>
      <c r="DW309" s="131" t="s">
        <v>83</v>
      </c>
      <c r="DX309" s="131" t="s">
        <v>84</v>
      </c>
      <c r="DY309" s="131" t="s">
        <v>81</v>
      </c>
      <c r="DZ309" s="131" t="s">
        <v>2685</v>
      </c>
      <c r="EA309" s="131" t="s">
        <v>2686</v>
      </c>
      <c r="EB309" s="131" t="s">
        <v>2687</v>
      </c>
      <c r="EC309" s="131" t="s">
        <v>2605</v>
      </c>
      <c r="ED309" s="131" t="s">
        <v>89</v>
      </c>
      <c r="EE309" s="131" t="s">
        <v>2688</v>
      </c>
      <c r="EF309" s="131" t="s">
        <v>2689</v>
      </c>
      <c r="EG309" s="131" t="s">
        <v>2690</v>
      </c>
      <c r="EH309" s="131" t="s">
        <v>2264</v>
      </c>
      <c r="EI309" s="131" t="s">
        <v>497</v>
      </c>
      <c r="EJ309" s="135" t="s">
        <v>2691</v>
      </c>
      <c r="EK309" s="135" t="s">
        <v>2692</v>
      </c>
      <c r="EL309" s="135" t="s">
        <v>2693</v>
      </c>
      <c r="EM309" s="135" t="s">
        <v>2694</v>
      </c>
      <c r="EN309" s="131" t="s">
        <v>81</v>
      </c>
    </row>
    <row r="310" spans="1:144" ht="18" thickTop="1" thickBot="1">
      <c r="A310" s="575">
        <f t="shared" si="14"/>
        <v>309</v>
      </c>
      <c r="B310" s="572" t="s">
        <v>3286</v>
      </c>
      <c r="C310" s="600" t="s">
        <v>3287</v>
      </c>
      <c r="D310" s="570" t="s">
        <v>13209</v>
      </c>
      <c r="E310" s="568" t="str">
        <f t="shared" si="12"/>
        <v>Not Placed</v>
      </c>
      <c r="F310" s="570" t="s">
        <v>12369</v>
      </c>
      <c r="G310" s="570" t="s">
        <v>13331</v>
      </c>
      <c r="H310" s="131" t="str">
        <f>VLOOKUP(B310,EXTC1!C:E,3,0)</f>
        <v>12th + Engineering with live KT</v>
      </c>
      <c r="I310" s="610">
        <v>36349</v>
      </c>
      <c r="J310" s="572">
        <v>20</v>
      </c>
      <c r="K310" s="611" t="s">
        <v>3288</v>
      </c>
      <c r="L310" s="611" t="s">
        <v>3289</v>
      </c>
      <c r="M310" s="611" t="s">
        <v>3290</v>
      </c>
      <c r="N310" s="612" t="s">
        <v>3285</v>
      </c>
      <c r="O310" s="612">
        <v>9970556066</v>
      </c>
      <c r="P310" s="612">
        <v>7021472421</v>
      </c>
      <c r="Q310" s="612" t="e">
        <f>VLOOKUP(B310,'TCS CON'!$D$1:$H$98,5,0)</f>
        <v>#N/A</v>
      </c>
      <c r="R310" s="612" t="e">
        <f>VLOOKUP(B310,LTI!$C$1:$H$46,6,0)</f>
        <v>#N/A</v>
      </c>
      <c r="S310" s="612" t="e">
        <f>VLOOKUP(B310,JARO!$E$2:$I$11,5,0)</f>
        <v>#N/A</v>
      </c>
      <c r="T310" s="612" t="e">
        <f>VLOOKUP(B310,Capgemini!$D$3:$H$78,5,0)</f>
        <v>#N/A</v>
      </c>
      <c r="U310" s="612" t="e">
        <f>VLOOKUP(B310,Carwale!$D$1:$H$4,5,0)</f>
        <v>#N/A</v>
      </c>
      <c r="V310" s="612" t="e">
        <f>VLOOKUP(B310,'Interactive Brokers'!E:I,5,0)</f>
        <v>#N/A</v>
      </c>
      <c r="W310" s="612" t="e">
        <f>VLOOKUP(B310,'REL Jio'!E:I,5,0)</f>
        <v>#N/A</v>
      </c>
      <c r="X310" s="612" t="e">
        <f>VLOOKUP(B310,'Sciative Sol'!E:I,5,0)</f>
        <v>#N/A</v>
      </c>
      <c r="Y310" s="612" t="e">
        <f>VLOOKUP(B310,'Hexaware Tech'!E:I,5,0)</f>
        <v>#N/A</v>
      </c>
      <c r="Z310" s="612" t="e">
        <f>VLOOKUP(B310,Axis!D:H,5,0)</f>
        <v>#N/A</v>
      </c>
      <c r="AA310" s="612" t="e">
        <f>VLOOKUP(B310,Ugam!$D$3:$H$26,5,0)</f>
        <v>#N/A</v>
      </c>
      <c r="AB310" s="612" t="e">
        <f>VLOOKUP(B310,Zeus!F:J,5,0)</f>
        <v>#N/A</v>
      </c>
      <c r="AC310" s="612" t="e">
        <f>VLOOKUP(B310,Montran!F:J,5,0)</f>
        <v>#N/A</v>
      </c>
      <c r="AD310" s="612" t="e">
        <f>VLOOKUP(B310,Endurance!H93:L93,5,0)</f>
        <v>#N/A</v>
      </c>
      <c r="AE310" s="612" t="e">
        <f>VLOOKUP(B310,'Swabhav Techlabs'!$F$1:$J$2,5,0)</f>
        <v>#N/A</v>
      </c>
      <c r="AF310" s="612" t="e">
        <f>VLOOKUP(B310,'Quality Kiosk'!$F$1:$J$18,5,0)</f>
        <v>#N/A</v>
      </c>
      <c r="AG310" s="612" t="e">
        <f>VLOOKUP(B310,'Lemon VB'!$F$1:$J$2,5,0)</f>
        <v>#N/A</v>
      </c>
      <c r="AH310" s="612" t="e">
        <f>VLOOKUP(B310,Gocomet!$E$1:$I$3,5,0)</f>
        <v>#N/A</v>
      </c>
      <c r="AI310" s="612" t="e">
        <f>VLOOKUP(B310,'Ingram Micro'!$E$1:$I$8,5,0)</f>
        <v>#N/A</v>
      </c>
      <c r="AJ310" s="612" t="e">
        <f>VLOOKUP(B310,'DePronto Infotech'!$E$1:$I$2,5,0)</f>
        <v>#N/A</v>
      </c>
      <c r="AK310" s="612" t="e">
        <f>VLOOKUP(B310,'Reliance Retail'!$E$1:$I$4,5,0)</f>
        <v>#N/A</v>
      </c>
      <c r="AL310" s="612" t="e">
        <f>VLOOKUP(B310,'Bright Champs'!$D$1:$H$13,5,0)</f>
        <v>#N/A</v>
      </c>
      <c r="AM310" s="612" t="e">
        <f>VLOOKUP(B310,Neosoft!$E$1:$I$12,5,0)</f>
        <v>#N/A</v>
      </c>
      <c r="AN310" s="612" t="e">
        <f>VLOOKUP(B310,Infosys!$E$1:$I$3,5,0)</f>
        <v>#N/A</v>
      </c>
      <c r="AO310" s="612" t="e">
        <f>VLOOKUP(B310,Cerelabs!$E$1:$I$5,5,0)</f>
        <v>#N/A</v>
      </c>
      <c r="AP310" s="612" t="e">
        <f>VLOOKUP(B310,'Neebal Technologies'!$D$1:$H$2,5,0)</f>
        <v>#N/A</v>
      </c>
      <c r="AQ310" s="612" t="e">
        <f>VLOOKUP(B310,'Vertiv Energy'!$D$1:$H$2,5,0)</f>
        <v>#N/A</v>
      </c>
      <c r="AR310" s="612" t="e">
        <f>VLOOKUP(B310,'Acidaes Solutions (CRMNEXT)'!$D$1:$H$3,5,0)</f>
        <v>#N/A</v>
      </c>
      <c r="AS310" s="612" t="e">
        <f>VLOOKUP(B310,Growisto!$D$1:$H$2,5,0)</f>
        <v>#N/A</v>
      </c>
      <c r="AT310" s="612" t="e">
        <f>VLOOKUP(B310,'9.9 Mediaworx - Digit'!$D$1:$H$2,5,0)</f>
        <v>#N/A</v>
      </c>
      <c r="AU310" s="612" t="e">
        <f>VLOOKUP(B310,'Vistaar systems Pvt Ltd'!$D$2:$H$3,5,0)</f>
        <v>#N/A</v>
      </c>
      <c r="AV310" s="612" t="e">
        <f>VLOOKUP(B310,'Course 5i'!$D$2:$H$11,5,0)</f>
        <v>#N/A</v>
      </c>
      <c r="AW310" s="612" t="e">
        <f>VLOOKUP(B310,'Radiant Appliances &amp; Electronic'!$D$1:$H$13,5,0)</f>
        <v>#N/A</v>
      </c>
      <c r="AX310" s="612" t="e">
        <f>VLOOKUP(B310,'Atos Global'!$D$3:$H$27,5,0)</f>
        <v>#N/A</v>
      </c>
      <c r="AY310" s="612" t="e">
        <f>VLOOKUP(B310,'Saama Technologies'!$D$1:$H$2,5,0)</f>
        <v>#N/A</v>
      </c>
      <c r="AZ310" s="612" t="e">
        <f>VLOOKUP(B310,'Multiplier Solutions'!$D$1:$H$2,5,0)</f>
        <v>#N/A</v>
      </c>
      <c r="BA310" s="612" t="e">
        <f>VLOOKUP(B310,GEP!$D$2:$H$5,5,0)</f>
        <v>#N/A</v>
      </c>
      <c r="BB310" s="612" t="e">
        <f>VLOOKUP(B310,Accenture!$D$1:$H$6,5,0)</f>
        <v>#N/A</v>
      </c>
      <c r="BC310" s="612" t="e">
        <f>VLOOKUP(B310,'Endurance International Group'!$D$1:$H$2,5,0)</f>
        <v>#N/A</v>
      </c>
      <c r="BD310" s="612" t="e">
        <f>VLOOKUP(B310,Newgen!$D$1:$H$2,5,0)</f>
        <v>#N/A</v>
      </c>
      <c r="BE310" s="612" t="e">
        <f>VLOOKUP(B310,'3D Incredible'!D310:H310,5,0)</f>
        <v>#N/A</v>
      </c>
      <c r="BF310" s="612" t="e">
        <f>VLOOKUP(B310,'Raja Software Labs'!$D$2:$H$2,5,0)</f>
        <v>#N/A</v>
      </c>
      <c r="BG310" s="612" t="e">
        <f>VLOOKUP(B310,Wipro!$D$1:$H$2,5,0)</f>
        <v>#N/A</v>
      </c>
      <c r="BH310" s="612" t="e">
        <f>VLOOKUP(B310,'Perch Technologies'!$D$2:$H$2,5,0)</f>
        <v>#N/A</v>
      </c>
      <c r="BI310" s="612" t="e">
        <f>VLOOKUP(B310,'Morning Star'!$D$1:$H$6,5,0)</f>
        <v>#N/A</v>
      </c>
      <c r="BJ310" s="612" t="e">
        <f>VLOOKUP(B310,Flexiloans!$D$1:$H$2,5,0)</f>
        <v>#N/A</v>
      </c>
      <c r="BK310" s="612" t="e">
        <f>VLOOKUP(B310,'Thirdware Solutions'!$D$1:$H$2,5,0)</f>
        <v>#N/A</v>
      </c>
      <c r="BL310" s="612" t="e">
        <f>VLOOKUP(B310,Tescom!$D$1:$H$8,5,0)</f>
        <v>#N/A</v>
      </c>
      <c r="BM310" s="612" t="e">
        <f>VLOOKUP(B310,'Cogno AI'!$D$1:$H$2,5,0)</f>
        <v>#N/A</v>
      </c>
      <c r="BN310" s="612" t="e">
        <f>VLOOKUP(B310,'ABM Knowledgeware'!$D$1:$H$2,5,0)</f>
        <v>#N/A</v>
      </c>
      <c r="BO310" s="612" t="e">
        <f>VLOOKUP(B310,'Concerto Software'!$D$1:$H$3,5,0)</f>
        <v>#N/A</v>
      </c>
      <c r="BP310" s="612" t="e">
        <f>VLOOKUP(B310,'My Captain'!$D$1:$H$4,5,0)</f>
        <v>#N/A</v>
      </c>
      <c r="BQ310" s="612" t="e">
        <f>VLOOKUP(B310,'Finoux Solutions'!$D$2:$H$4,5,0)</f>
        <v>#N/A</v>
      </c>
      <c r="BR310" s="612" t="e">
        <f>VLOOKUP(B310,'MITR Learning'!$D$1:$H$2,5,0)</f>
        <v>#N/A</v>
      </c>
      <c r="BS310" s="612" t="e">
        <f>VLOOKUP(B310,Nucsoft!$D$2:$H$6,5,0)</f>
        <v>#N/A</v>
      </c>
      <c r="BT310" s="612" t="e">
        <f>VLOOKUP(B310,'Paras Cadd'!$D$1:$H$2,5,0)</f>
        <v>#N/A</v>
      </c>
      <c r="BU310" s="612" t="e">
        <f>VLOOKUP(B310,'ICICI Securities'!$D$1:$H$2,5,0)</f>
        <v>#N/A</v>
      </c>
      <c r="BV310" s="612" t="e">
        <f>VLOOKUP(B310,'Citius Tech'!$D$2:$H$5,5,0)</f>
        <v>#N/A</v>
      </c>
      <c r="BW310" s="612" t="e">
        <f>VLOOKUP(B310,'Buzzy Brains'!$D$2:$H$2,5,0)</f>
        <v>#N/A</v>
      </c>
      <c r="BX310" s="612" t="e">
        <f>VLOOKUP(B310,'Decimal Point'!$D$2:$H$2,5,0)</f>
        <v>#N/A</v>
      </c>
      <c r="BY310" s="612" t="e">
        <f>VLOOKUP(B310,'Sankey Business Solutions'!$D$2:$H$3,5,0)</f>
        <v>#N/A</v>
      </c>
      <c r="BZ310" s="612" t="e">
        <f>VLOOKUP(B310,'Nangia &amp; Co LLP'!$D$2:$H$2,5,0)</f>
        <v>#N/A</v>
      </c>
      <c r="CA310" s="612" t="e">
        <f>VLOOKUP(B310,'FIS Solutions India Pvt Ltd'!$D$2:$H$2,5,0)</f>
        <v>#N/A</v>
      </c>
      <c r="CB310" s="612" t="e">
        <f>VLOOKUP(B310,'Delta Technology &amp; Management '!$D$2:$H$16,5,0)</f>
        <v>#N/A</v>
      </c>
      <c r="CC310" s="612" t="e">
        <f>VLOOKUP(B310,'Espoir Networks'!$D$3:$H$11,5,0)</f>
        <v>#N/A</v>
      </c>
      <c r="CD310" s="612" t="e">
        <f>VLOOKUP(B310,'Servosys Solution'!$D$3:$H$5,5,0)</f>
        <v>#N/A</v>
      </c>
      <c r="CE310" s="612" t="e">
        <f>VLOOKUP(B310,'Ribbon Communications'!$D$3:$H$4,5,0)</f>
        <v>#N/A</v>
      </c>
      <c r="CF310" s="612">
        <f t="shared" si="13"/>
        <v>0</v>
      </c>
      <c r="CG310" s="129" t="s">
        <v>3291</v>
      </c>
      <c r="CH310" s="129">
        <v>359635151382</v>
      </c>
      <c r="CI310" s="129" t="s">
        <v>3292</v>
      </c>
      <c r="CJ310" s="129" t="s">
        <v>11748</v>
      </c>
      <c r="CK310" s="132">
        <v>42917</v>
      </c>
      <c r="CL310" s="129">
        <v>2021</v>
      </c>
      <c r="CM310" s="128" t="s">
        <v>12008</v>
      </c>
      <c r="CN310" s="129">
        <v>412</v>
      </c>
      <c r="CO310" s="133">
        <v>82</v>
      </c>
      <c r="CP310" s="129">
        <v>2015</v>
      </c>
      <c r="CQ310" s="129" t="s">
        <v>79</v>
      </c>
      <c r="CR310" s="128" t="s">
        <v>12008</v>
      </c>
      <c r="CS310" s="129">
        <v>401</v>
      </c>
      <c r="CT310" s="133">
        <v>61</v>
      </c>
      <c r="CU310" s="129">
        <v>2017</v>
      </c>
      <c r="CV310" s="129" t="s">
        <v>79</v>
      </c>
      <c r="CW310" s="131" t="s">
        <v>81</v>
      </c>
      <c r="CX310" s="131" t="s">
        <v>81</v>
      </c>
      <c r="CY310" s="129" t="s">
        <v>81</v>
      </c>
      <c r="CZ310" s="129" t="s">
        <v>81</v>
      </c>
      <c r="DA310" s="129" t="s">
        <v>81</v>
      </c>
      <c r="DB310" s="129" t="s">
        <v>81</v>
      </c>
      <c r="DC310" s="129" t="s">
        <v>81</v>
      </c>
      <c r="DD310" s="129" t="s">
        <v>81</v>
      </c>
      <c r="DE310" s="129" t="s">
        <v>81</v>
      </c>
      <c r="DF310" s="129">
        <v>4</v>
      </c>
      <c r="DG310" s="224">
        <v>6.39</v>
      </c>
      <c r="DH310" s="224">
        <v>6.3</v>
      </c>
      <c r="DI310" s="224">
        <v>5.1100000000000003</v>
      </c>
      <c r="DJ310" s="224">
        <v>5.38</v>
      </c>
      <c r="DK310" s="224">
        <v>6.7</v>
      </c>
      <c r="DL310" s="224">
        <v>6.6</v>
      </c>
      <c r="DM310" s="224">
        <f t="shared" si="16"/>
        <v>36.479999999999997</v>
      </c>
      <c r="DN310" s="224">
        <v>6.08</v>
      </c>
      <c r="DO310" s="402">
        <v>55.17</v>
      </c>
      <c r="DP310" s="131" t="s">
        <v>82</v>
      </c>
      <c r="DQ310" s="404">
        <v>0</v>
      </c>
      <c r="DR310" s="404">
        <v>5</v>
      </c>
      <c r="DS310" s="129" t="s">
        <v>83</v>
      </c>
      <c r="DT310" s="129" t="s">
        <v>83</v>
      </c>
      <c r="DU310" s="129" t="s">
        <v>83</v>
      </c>
      <c r="DV310" s="129" t="s">
        <v>83</v>
      </c>
      <c r="DW310" s="131" t="s">
        <v>83</v>
      </c>
      <c r="DX310" s="131" t="s">
        <v>84</v>
      </c>
      <c r="DY310" s="131" t="s">
        <v>81</v>
      </c>
      <c r="DZ310" s="131" t="s">
        <v>3294</v>
      </c>
      <c r="EA310" s="131" t="s">
        <v>3295</v>
      </c>
      <c r="EB310" s="131" t="s">
        <v>3296</v>
      </c>
      <c r="EC310" s="131" t="s">
        <v>601</v>
      </c>
      <c r="ED310" s="131" t="s">
        <v>89</v>
      </c>
      <c r="EE310" s="131" t="s">
        <v>3297</v>
      </c>
      <c r="EF310" s="131" t="s">
        <v>3298</v>
      </c>
      <c r="EG310" s="131" t="s">
        <v>3299</v>
      </c>
      <c r="EH310" s="131" t="s">
        <v>81</v>
      </c>
      <c r="EI310" s="131" t="s">
        <v>81</v>
      </c>
      <c r="EJ310" s="135" t="s">
        <v>3300</v>
      </c>
      <c r="EK310" s="135" t="s">
        <v>3301</v>
      </c>
      <c r="EL310" s="135" t="s">
        <v>3302</v>
      </c>
      <c r="EM310" s="135" t="s">
        <v>3303</v>
      </c>
      <c r="EN310" s="131" t="s">
        <v>81</v>
      </c>
    </row>
    <row r="311" spans="1:144" ht="18" thickTop="1" thickBot="1">
      <c r="A311" s="575">
        <f t="shared" si="14"/>
        <v>310</v>
      </c>
      <c r="B311" s="572" t="s">
        <v>3844</v>
      </c>
      <c r="C311" s="600" t="s">
        <v>11824</v>
      </c>
      <c r="D311" s="570" t="s">
        <v>13209</v>
      </c>
      <c r="E311" s="568" t="str">
        <f t="shared" si="12"/>
        <v>Placed</v>
      </c>
      <c r="F311" s="570" t="s">
        <v>12369</v>
      </c>
      <c r="G311" s="570" t="s">
        <v>13331</v>
      </c>
      <c r="H311" s="131" t="str">
        <f>VLOOKUP(B311,EXTC1!C:E,3,0)</f>
        <v>12th + Engineering without live KT</v>
      </c>
      <c r="I311" s="610" t="s">
        <v>3846</v>
      </c>
      <c r="J311" s="572">
        <v>20</v>
      </c>
      <c r="K311" s="611" t="s">
        <v>3847</v>
      </c>
      <c r="L311" s="611" t="s">
        <v>73</v>
      </c>
      <c r="M311" s="611" t="s">
        <v>3848</v>
      </c>
      <c r="N311" s="612" t="s">
        <v>3843</v>
      </c>
      <c r="O311" s="612">
        <v>9819627612</v>
      </c>
      <c r="P311" s="612">
        <v>9867923015</v>
      </c>
      <c r="Q311" s="612" t="e">
        <f>VLOOKUP(B311,'TCS CON'!$D$1:$H$98,5,0)</f>
        <v>#N/A</v>
      </c>
      <c r="R311" s="612">
        <f>VLOOKUP(B311,LTI!$C$1:$H$46,6,0)</f>
        <v>500000</v>
      </c>
      <c r="S311" s="612" t="e">
        <f>VLOOKUP(B311,JARO!$E$2:$I$11,5,0)</f>
        <v>#N/A</v>
      </c>
      <c r="T311" s="612" t="e">
        <f>VLOOKUP(B311,Capgemini!$D$3:$H$78,5,0)</f>
        <v>#N/A</v>
      </c>
      <c r="U311" s="612" t="e">
        <f>VLOOKUP(B311,Carwale!$D$1:$H$4,5,0)</f>
        <v>#N/A</v>
      </c>
      <c r="V311" s="612" t="e">
        <f>VLOOKUP(B311,'Interactive Brokers'!E:I,5,0)</f>
        <v>#N/A</v>
      </c>
      <c r="W311" s="612" t="e">
        <f>VLOOKUP(B311,'REL Jio'!E:I,5,0)</f>
        <v>#N/A</v>
      </c>
      <c r="X311" s="612" t="e">
        <f>VLOOKUP(B311,'Sciative Sol'!E:I,5,0)</f>
        <v>#N/A</v>
      </c>
      <c r="Y311" s="612" t="e">
        <f>VLOOKUP(B311,'Hexaware Tech'!E:I,5,0)</f>
        <v>#N/A</v>
      </c>
      <c r="Z311" s="612" t="e">
        <f>VLOOKUP(B311,Axis!D:H,5,0)</f>
        <v>#N/A</v>
      </c>
      <c r="AA311" s="612" t="e">
        <f>VLOOKUP(B311,Ugam!$D$3:$H$26,5,0)</f>
        <v>#N/A</v>
      </c>
      <c r="AB311" s="612" t="e">
        <f>VLOOKUP(B311,Zeus!F:J,5,0)</f>
        <v>#N/A</v>
      </c>
      <c r="AC311" s="612" t="e">
        <f>VLOOKUP(B311,Montran!F:J,5,0)</f>
        <v>#N/A</v>
      </c>
      <c r="AD311" s="612" t="e">
        <f>VLOOKUP(B311,Endurance!H94:L94,5,0)</f>
        <v>#N/A</v>
      </c>
      <c r="AE311" s="612" t="e">
        <f>VLOOKUP(B311,'Swabhav Techlabs'!$F$1:$J$2,5,0)</f>
        <v>#N/A</v>
      </c>
      <c r="AF311" s="612" t="e">
        <f>VLOOKUP(B311,'Quality Kiosk'!$F$1:$J$18,5,0)</f>
        <v>#N/A</v>
      </c>
      <c r="AG311" s="612" t="e">
        <f>VLOOKUP(B311,'Lemon VB'!$F$1:$J$2,5,0)</f>
        <v>#N/A</v>
      </c>
      <c r="AH311" s="612" t="e">
        <f>VLOOKUP(B311,Gocomet!$E$1:$I$3,5,0)</f>
        <v>#N/A</v>
      </c>
      <c r="AI311" s="612" t="e">
        <f>VLOOKUP(B311,'Ingram Micro'!$E$1:$I$8,5,0)</f>
        <v>#N/A</v>
      </c>
      <c r="AJ311" s="612" t="e">
        <f>VLOOKUP(B311,'DePronto Infotech'!$E$1:$I$2,5,0)</f>
        <v>#N/A</v>
      </c>
      <c r="AK311" s="612" t="e">
        <f>VLOOKUP(B311,'Reliance Retail'!$E$1:$I$4,5,0)</f>
        <v>#N/A</v>
      </c>
      <c r="AL311" s="612" t="e">
        <f>VLOOKUP(B311,'Bright Champs'!$D$1:$H$13,5,0)</f>
        <v>#N/A</v>
      </c>
      <c r="AM311" s="612" t="e">
        <f>VLOOKUP(B311,Neosoft!$E$1:$I$12,5,0)</f>
        <v>#N/A</v>
      </c>
      <c r="AN311" s="612" t="e">
        <f>VLOOKUP(B311,Infosys!$E$1:$I$3,5,0)</f>
        <v>#N/A</v>
      </c>
      <c r="AO311" s="612" t="e">
        <f>VLOOKUP(B311,Cerelabs!$E$1:$I$5,5,0)</f>
        <v>#N/A</v>
      </c>
      <c r="AP311" s="612" t="e">
        <f>VLOOKUP(B311,'Neebal Technologies'!$D$1:$H$2,5,0)</f>
        <v>#N/A</v>
      </c>
      <c r="AQ311" s="612" t="e">
        <f>VLOOKUP(B311,'Vertiv Energy'!$D$1:$H$2,5,0)</f>
        <v>#N/A</v>
      </c>
      <c r="AR311" s="612" t="e">
        <f>VLOOKUP(B311,'Acidaes Solutions (CRMNEXT)'!$D$1:$H$3,5,0)</f>
        <v>#N/A</v>
      </c>
      <c r="AS311" s="612" t="e">
        <f>VLOOKUP(B311,Growisto!$D$1:$H$2,5,0)</f>
        <v>#N/A</v>
      </c>
      <c r="AT311" s="612" t="e">
        <f>VLOOKUP(B311,'9.9 Mediaworx - Digit'!$D$1:$H$2,5,0)</f>
        <v>#N/A</v>
      </c>
      <c r="AU311" s="612" t="e">
        <f>VLOOKUP(B311,'Vistaar systems Pvt Ltd'!$D$2:$H$3,5,0)</f>
        <v>#N/A</v>
      </c>
      <c r="AV311" s="612" t="e">
        <f>VLOOKUP(B311,'Course 5i'!$D$2:$H$11,5,0)</f>
        <v>#N/A</v>
      </c>
      <c r="AW311" s="612" t="e">
        <f>VLOOKUP(B311,'Radiant Appliances &amp; Electronic'!$D$1:$H$13,5,0)</f>
        <v>#N/A</v>
      </c>
      <c r="AX311" s="612" t="e">
        <f>VLOOKUP(B311,'Atos Global'!$D$3:$H$27,5,0)</f>
        <v>#N/A</v>
      </c>
      <c r="AY311" s="612" t="e">
        <f>VLOOKUP(B311,'Saama Technologies'!$D$1:$H$2,5,0)</f>
        <v>#N/A</v>
      </c>
      <c r="AZ311" s="612" t="e">
        <f>VLOOKUP(B311,'Multiplier Solutions'!$D$1:$H$2,5,0)</f>
        <v>#N/A</v>
      </c>
      <c r="BA311" s="612" t="e">
        <f>VLOOKUP(B311,GEP!$D$2:$H$5,5,0)</f>
        <v>#N/A</v>
      </c>
      <c r="BB311" s="612" t="e">
        <f>VLOOKUP(B311,Accenture!$D$1:$H$6,5,0)</f>
        <v>#N/A</v>
      </c>
      <c r="BC311" s="612" t="e">
        <f>VLOOKUP(B311,'Endurance International Group'!$D$1:$H$2,5,0)</f>
        <v>#N/A</v>
      </c>
      <c r="BD311" s="612" t="e">
        <f>VLOOKUP(B311,Newgen!$D$1:$H$2,5,0)</f>
        <v>#N/A</v>
      </c>
      <c r="BE311" s="612" t="e">
        <f>VLOOKUP(B311,'3D Incredible'!D311:H311,5,0)</f>
        <v>#N/A</v>
      </c>
      <c r="BF311" s="612" t="e">
        <f>VLOOKUP(B311,'Raja Software Labs'!$D$2:$H$2,5,0)</f>
        <v>#N/A</v>
      </c>
      <c r="BG311" s="612" t="e">
        <f>VLOOKUP(B311,Wipro!$D$1:$H$2,5,0)</f>
        <v>#N/A</v>
      </c>
      <c r="BH311" s="612" t="e">
        <f>VLOOKUP(B311,'Perch Technologies'!$D$2:$H$2,5,0)</f>
        <v>#N/A</v>
      </c>
      <c r="BI311" s="612" t="e">
        <f>VLOOKUP(B311,'Morning Star'!$D$1:$H$6,5,0)</f>
        <v>#N/A</v>
      </c>
      <c r="BJ311" s="612" t="e">
        <f>VLOOKUP(B311,Flexiloans!$D$1:$H$2,5,0)</f>
        <v>#N/A</v>
      </c>
      <c r="BK311" s="612" t="e">
        <f>VLOOKUP(B311,'Thirdware Solutions'!$D$1:$H$2,5,0)</f>
        <v>#N/A</v>
      </c>
      <c r="BL311" s="612" t="e">
        <f>VLOOKUP(B311,Tescom!$D$1:$H$8,5,0)</f>
        <v>#N/A</v>
      </c>
      <c r="BM311" s="612" t="e">
        <f>VLOOKUP(B311,'Cogno AI'!$D$1:$H$2,5,0)</f>
        <v>#N/A</v>
      </c>
      <c r="BN311" s="612" t="e">
        <f>VLOOKUP(B311,'ABM Knowledgeware'!$D$1:$H$2,5,0)</f>
        <v>#N/A</v>
      </c>
      <c r="BO311" s="612" t="e">
        <f>VLOOKUP(B311,'Concerto Software'!$D$1:$H$3,5,0)</f>
        <v>#N/A</v>
      </c>
      <c r="BP311" s="612" t="e">
        <f>VLOOKUP(B311,'My Captain'!$D$1:$H$4,5,0)</f>
        <v>#N/A</v>
      </c>
      <c r="BQ311" s="612" t="e">
        <f>VLOOKUP(B311,'Finoux Solutions'!$D$2:$H$4,5,0)</f>
        <v>#N/A</v>
      </c>
      <c r="BR311" s="612" t="e">
        <f>VLOOKUP(B311,'MITR Learning'!$D$1:$H$2,5,0)</f>
        <v>#N/A</v>
      </c>
      <c r="BS311" s="612" t="e">
        <f>VLOOKUP(B311,Nucsoft!$D$2:$H$6,5,0)</f>
        <v>#N/A</v>
      </c>
      <c r="BT311" s="612" t="e">
        <f>VLOOKUP(B311,'Paras Cadd'!$D$1:$H$2,5,0)</f>
        <v>#N/A</v>
      </c>
      <c r="BU311" s="612" t="e">
        <f>VLOOKUP(B311,'ICICI Securities'!$D$1:$H$2,5,0)</f>
        <v>#N/A</v>
      </c>
      <c r="BV311" s="612" t="e">
        <f>VLOOKUP(B311,'Citius Tech'!$D$2:$H$5,5,0)</f>
        <v>#N/A</v>
      </c>
      <c r="BW311" s="612" t="e">
        <f>VLOOKUP(B311,'Buzzy Brains'!$D$2:$H$2,5,0)</f>
        <v>#N/A</v>
      </c>
      <c r="BX311" s="612" t="e">
        <f>VLOOKUP(B311,'Decimal Point'!$D$2:$H$2,5,0)</f>
        <v>#N/A</v>
      </c>
      <c r="BY311" s="612" t="e">
        <f>VLOOKUP(B311,'Sankey Business Solutions'!$D$2:$H$3,5,0)</f>
        <v>#N/A</v>
      </c>
      <c r="BZ311" s="612" t="e">
        <f>VLOOKUP(B311,'Nangia &amp; Co LLP'!$D$2:$H$2,5,0)</f>
        <v>#N/A</v>
      </c>
      <c r="CA311" s="612" t="e">
        <f>VLOOKUP(B311,'FIS Solutions India Pvt Ltd'!$D$2:$H$2,5,0)</f>
        <v>#N/A</v>
      </c>
      <c r="CB311" s="612" t="e">
        <f>VLOOKUP(B311,'Delta Technology &amp; Management '!$D$2:$H$16,5,0)</f>
        <v>#N/A</v>
      </c>
      <c r="CC311" s="612" t="e">
        <f>VLOOKUP(B311,'Espoir Networks'!$D$3:$H$11,5,0)</f>
        <v>#N/A</v>
      </c>
      <c r="CD311" s="612" t="e">
        <f>VLOOKUP(B311,'Servosys Solution'!$D$3:$H$5,5,0)</f>
        <v>#N/A</v>
      </c>
      <c r="CE311" s="612" t="e">
        <f>VLOOKUP(B311,'Ribbon Communications'!$D$3:$H$4,5,0)</f>
        <v>#N/A</v>
      </c>
      <c r="CF311" s="612">
        <f t="shared" si="13"/>
        <v>1</v>
      </c>
      <c r="CG311" s="129" t="s">
        <v>3849</v>
      </c>
      <c r="CH311" s="129">
        <v>687776310202</v>
      </c>
      <c r="CI311" s="129" t="s">
        <v>3850</v>
      </c>
      <c r="CJ311" s="129" t="s">
        <v>11749</v>
      </c>
      <c r="CK311" s="132">
        <v>42917</v>
      </c>
      <c r="CL311" s="129">
        <v>2021</v>
      </c>
      <c r="CM311" s="128" t="s">
        <v>3851</v>
      </c>
      <c r="CN311" s="129">
        <v>444</v>
      </c>
      <c r="CO311" s="133">
        <v>88.8</v>
      </c>
      <c r="CP311" s="129">
        <v>2015</v>
      </c>
      <c r="CQ311" s="129" t="s">
        <v>79</v>
      </c>
      <c r="CR311" s="128" t="s">
        <v>12195</v>
      </c>
      <c r="CS311" s="129">
        <v>552</v>
      </c>
      <c r="CT311" s="133">
        <v>84.92</v>
      </c>
      <c r="CU311" s="129">
        <v>2017</v>
      </c>
      <c r="CV311" s="129" t="s">
        <v>79</v>
      </c>
      <c r="CW311" s="131" t="s">
        <v>81</v>
      </c>
      <c r="CX311" s="131" t="s">
        <v>81</v>
      </c>
      <c r="CY311" s="129" t="s">
        <v>81</v>
      </c>
      <c r="CZ311" s="129" t="s">
        <v>81</v>
      </c>
      <c r="DA311" s="129" t="s">
        <v>81</v>
      </c>
      <c r="DB311" s="129" t="s">
        <v>81</v>
      </c>
      <c r="DC311" s="129" t="s">
        <v>81</v>
      </c>
      <c r="DD311" s="129" t="s">
        <v>81</v>
      </c>
      <c r="DE311" s="129" t="s">
        <v>81</v>
      </c>
      <c r="DF311" s="129">
        <v>0</v>
      </c>
      <c r="DG311" s="224">
        <v>9.67</v>
      </c>
      <c r="DH311" s="224">
        <v>8.3000000000000007</v>
      </c>
      <c r="DI311" s="224">
        <v>9.08</v>
      </c>
      <c r="DJ311" s="224">
        <v>9.52</v>
      </c>
      <c r="DK311" s="224">
        <v>8.48</v>
      </c>
      <c r="DL311" s="224">
        <v>9.76</v>
      </c>
      <c r="DM311" s="224">
        <f t="shared" si="16"/>
        <v>54.809999999999995</v>
      </c>
      <c r="DN311" s="224">
        <v>9.14</v>
      </c>
      <c r="DO311" s="402">
        <v>79.64</v>
      </c>
      <c r="DP311" s="131" t="s">
        <v>82</v>
      </c>
      <c r="DQ311" s="404">
        <v>0</v>
      </c>
      <c r="DR311" s="404">
        <v>0</v>
      </c>
      <c r="DS311" s="129" t="s">
        <v>83</v>
      </c>
      <c r="DT311" s="129" t="s">
        <v>83</v>
      </c>
      <c r="DU311" s="129" t="s">
        <v>83</v>
      </c>
      <c r="DV311" s="129" t="s">
        <v>83</v>
      </c>
      <c r="DW311" s="131" t="s">
        <v>83</v>
      </c>
      <c r="DX311" s="131" t="s">
        <v>84</v>
      </c>
      <c r="DY311" s="131" t="s">
        <v>81</v>
      </c>
      <c r="DZ311" s="131" t="s">
        <v>3852</v>
      </c>
      <c r="EA311" s="131" t="s">
        <v>86</v>
      </c>
      <c r="EB311" s="131" t="s">
        <v>3853</v>
      </c>
      <c r="EC311" s="131" t="s">
        <v>88</v>
      </c>
      <c r="ED311" s="131" t="s">
        <v>89</v>
      </c>
      <c r="EE311" s="131" t="s">
        <v>3854</v>
      </c>
      <c r="EF311" s="131" t="s">
        <v>3855</v>
      </c>
      <c r="EG311" s="131" t="s">
        <v>3203</v>
      </c>
      <c r="EH311" s="131" t="s">
        <v>84</v>
      </c>
      <c r="EI311" s="131" t="s">
        <v>3856</v>
      </c>
      <c r="EJ311" s="135" t="s">
        <v>3857</v>
      </c>
      <c r="EK311" s="135" t="s">
        <v>3858</v>
      </c>
      <c r="EL311" s="135" t="s">
        <v>3859</v>
      </c>
      <c r="EM311" s="135" t="s">
        <v>3860</v>
      </c>
      <c r="EN311" s="131" t="s">
        <v>81</v>
      </c>
    </row>
    <row r="312" spans="1:144" ht="18" thickTop="1" thickBot="1">
      <c r="A312" s="575">
        <f t="shared" si="14"/>
        <v>311</v>
      </c>
      <c r="B312" s="572" t="s">
        <v>4313</v>
      </c>
      <c r="C312" s="600" t="s">
        <v>4314</v>
      </c>
      <c r="D312" s="570" t="s">
        <v>13209</v>
      </c>
      <c r="E312" s="568" t="str">
        <f t="shared" si="12"/>
        <v>Placed</v>
      </c>
      <c r="F312" s="570" t="s">
        <v>12369</v>
      </c>
      <c r="G312" s="570" t="s">
        <v>13331</v>
      </c>
      <c r="H312" s="131" t="str">
        <f>VLOOKUP(B312,EXTC1!C:E,3,0)</f>
        <v>Diploma  + Direct Second Year Engineering without live KT</v>
      </c>
      <c r="I312" s="610">
        <v>36352</v>
      </c>
      <c r="J312" s="572">
        <v>20</v>
      </c>
      <c r="K312" s="611" t="s">
        <v>4315</v>
      </c>
      <c r="L312" s="611" t="s">
        <v>4316</v>
      </c>
      <c r="M312" s="611" t="s">
        <v>4317</v>
      </c>
      <c r="N312" s="612" t="s">
        <v>4312</v>
      </c>
      <c r="O312" s="612">
        <v>8459874423</v>
      </c>
      <c r="P312" s="612">
        <v>9604112481</v>
      </c>
      <c r="Q312" s="612" t="e">
        <f>VLOOKUP(B312,'TCS CON'!$D$1:$H$98,5,0)</f>
        <v>#N/A</v>
      </c>
      <c r="R312" s="612" t="e">
        <f>VLOOKUP(B312,LTI!$C$1:$H$46,6,0)</f>
        <v>#N/A</v>
      </c>
      <c r="S312" s="612" t="e">
        <f>VLOOKUP(B312,JARO!$E$2:$I$11,5,0)</f>
        <v>#N/A</v>
      </c>
      <c r="T312" s="612" t="e">
        <f>VLOOKUP(B312,Capgemini!$D$3:$H$78,5,0)</f>
        <v>#N/A</v>
      </c>
      <c r="U312" s="612" t="e">
        <f>VLOOKUP(B312,Carwale!$D$1:$H$4,5,0)</f>
        <v>#N/A</v>
      </c>
      <c r="V312" s="612" t="e">
        <f>VLOOKUP(B312,'Interactive Brokers'!E:I,5,0)</f>
        <v>#N/A</v>
      </c>
      <c r="W312" s="612" t="e">
        <f>VLOOKUP(B312,'REL Jio'!E:I,5,0)</f>
        <v>#N/A</v>
      </c>
      <c r="X312" s="612" t="e">
        <f>VLOOKUP(B312,'Sciative Sol'!E:I,5,0)</f>
        <v>#N/A</v>
      </c>
      <c r="Y312" s="612" t="e">
        <f>VLOOKUP(B312,'Hexaware Tech'!E:I,5,0)</f>
        <v>#N/A</v>
      </c>
      <c r="Z312" s="612" t="e">
        <f>VLOOKUP(B312,Axis!D:H,5,0)</f>
        <v>#N/A</v>
      </c>
      <c r="AA312" s="612" t="e">
        <f>VLOOKUP(B312,Ugam!$D$3:$H$26,5,0)</f>
        <v>#N/A</v>
      </c>
      <c r="AB312" s="612" t="e">
        <f>VLOOKUP(B312,Zeus!F:J,5,0)</f>
        <v>#N/A</v>
      </c>
      <c r="AC312" s="612" t="e">
        <f>VLOOKUP(B312,Montran!F:J,5,0)</f>
        <v>#N/A</v>
      </c>
      <c r="AD312" s="612" t="e">
        <f>VLOOKUP(B312,Endurance!H95:L95,5,0)</f>
        <v>#N/A</v>
      </c>
      <c r="AE312" s="612" t="e">
        <f>VLOOKUP(B312,'Swabhav Techlabs'!$F$1:$J$2,5,0)</f>
        <v>#N/A</v>
      </c>
      <c r="AF312" s="612">
        <f>VLOOKUP(B312,'Quality Kiosk'!$F$1:$J$18,5,0)</f>
        <v>225000</v>
      </c>
      <c r="AG312" s="612" t="e">
        <f>VLOOKUP(B312,'Lemon VB'!$F$1:$J$2,5,0)</f>
        <v>#N/A</v>
      </c>
      <c r="AH312" s="612" t="e">
        <f>VLOOKUP(B312,Gocomet!$E$1:$I$3,5,0)</f>
        <v>#N/A</v>
      </c>
      <c r="AI312" s="612" t="e">
        <f>VLOOKUP(B312,'Ingram Micro'!$E$1:$I$8,5,0)</f>
        <v>#N/A</v>
      </c>
      <c r="AJ312" s="612" t="e">
        <f>VLOOKUP(B312,'DePronto Infotech'!$E$1:$I$2,5,0)</f>
        <v>#N/A</v>
      </c>
      <c r="AK312" s="612" t="e">
        <f>VLOOKUP(B312,'Reliance Retail'!$E$1:$I$4,5,0)</f>
        <v>#N/A</v>
      </c>
      <c r="AL312" s="612" t="e">
        <f>VLOOKUP(B312,'Bright Champs'!$D$1:$H$13,5,0)</f>
        <v>#N/A</v>
      </c>
      <c r="AM312" s="612" t="e">
        <f>VLOOKUP(B312,Neosoft!$E$1:$I$12,5,0)</f>
        <v>#N/A</v>
      </c>
      <c r="AN312" s="612" t="e">
        <f>VLOOKUP(B312,Infosys!$E$1:$I$3,5,0)</f>
        <v>#N/A</v>
      </c>
      <c r="AO312" s="612" t="e">
        <f>VLOOKUP(B312,Cerelabs!$E$1:$I$5,5,0)</f>
        <v>#N/A</v>
      </c>
      <c r="AP312" s="612" t="e">
        <f>VLOOKUP(B312,'Neebal Technologies'!$D$1:$H$2,5,0)</f>
        <v>#N/A</v>
      </c>
      <c r="AQ312" s="612" t="e">
        <f>VLOOKUP(B312,'Vertiv Energy'!$D$1:$H$2,5,0)</f>
        <v>#N/A</v>
      </c>
      <c r="AR312" s="612" t="e">
        <f>VLOOKUP(B312,'Acidaes Solutions (CRMNEXT)'!$D$1:$H$3,5,0)</f>
        <v>#N/A</v>
      </c>
      <c r="AS312" s="612" t="e">
        <f>VLOOKUP(B312,Growisto!$D$1:$H$2,5,0)</f>
        <v>#N/A</v>
      </c>
      <c r="AT312" s="612" t="e">
        <f>VLOOKUP(B312,'9.9 Mediaworx - Digit'!$D$1:$H$2,5,0)</f>
        <v>#N/A</v>
      </c>
      <c r="AU312" s="612" t="e">
        <f>VLOOKUP(B312,'Vistaar systems Pvt Ltd'!$D$2:$H$3,5,0)</f>
        <v>#N/A</v>
      </c>
      <c r="AV312" s="612" t="e">
        <f>VLOOKUP(B312,'Course 5i'!$D$2:$H$11,5,0)</f>
        <v>#N/A</v>
      </c>
      <c r="AW312" s="612" t="e">
        <f>VLOOKUP(B312,'Radiant Appliances &amp; Electronic'!$D$1:$H$13,5,0)</f>
        <v>#N/A</v>
      </c>
      <c r="AX312" s="612" t="e">
        <f>VLOOKUP(B312,'Atos Global'!$D$3:$H$27,5,0)</f>
        <v>#N/A</v>
      </c>
      <c r="AY312" s="612" t="e">
        <f>VLOOKUP(B312,'Saama Technologies'!$D$1:$H$2,5,0)</f>
        <v>#N/A</v>
      </c>
      <c r="AZ312" s="612" t="e">
        <f>VLOOKUP(B312,'Multiplier Solutions'!$D$1:$H$2,5,0)</f>
        <v>#N/A</v>
      </c>
      <c r="BA312" s="612" t="e">
        <f>VLOOKUP(B312,GEP!$D$2:$H$5,5,0)</f>
        <v>#N/A</v>
      </c>
      <c r="BB312" s="612" t="e">
        <f>VLOOKUP(B312,Accenture!$D$1:$H$6,5,0)</f>
        <v>#N/A</v>
      </c>
      <c r="BC312" s="612" t="e">
        <f>VLOOKUP(B312,'Endurance International Group'!$D$1:$H$2,5,0)</f>
        <v>#N/A</v>
      </c>
      <c r="BD312" s="612" t="e">
        <f>VLOOKUP(B312,Newgen!$D$1:$H$2,5,0)</f>
        <v>#N/A</v>
      </c>
      <c r="BE312" s="612" t="e">
        <f>VLOOKUP(B312,'3D Incredible'!D312:H312,5,0)</f>
        <v>#N/A</v>
      </c>
      <c r="BF312" s="612" t="e">
        <f>VLOOKUP(B312,'Raja Software Labs'!$D$2:$H$2,5,0)</f>
        <v>#N/A</v>
      </c>
      <c r="BG312" s="612" t="e">
        <f>VLOOKUP(B312,Wipro!$D$1:$H$2,5,0)</f>
        <v>#N/A</v>
      </c>
      <c r="BH312" s="612" t="e">
        <f>VLOOKUP(B312,'Perch Technologies'!$D$2:$H$2,5,0)</f>
        <v>#N/A</v>
      </c>
      <c r="BI312" s="612" t="e">
        <f>VLOOKUP(B312,'Morning Star'!$D$1:$H$6,5,0)</f>
        <v>#N/A</v>
      </c>
      <c r="BJ312" s="612" t="e">
        <f>VLOOKUP(B312,Flexiloans!$D$1:$H$2,5,0)</f>
        <v>#N/A</v>
      </c>
      <c r="BK312" s="612" t="e">
        <f>VLOOKUP(B312,'Thirdware Solutions'!$D$1:$H$2,5,0)</f>
        <v>#N/A</v>
      </c>
      <c r="BL312" s="612" t="e">
        <f>VLOOKUP(B312,Tescom!$D$1:$H$8,5,0)</f>
        <v>#N/A</v>
      </c>
      <c r="BM312" s="612" t="e">
        <f>VLOOKUP(B312,'Cogno AI'!$D$1:$H$2,5,0)</f>
        <v>#N/A</v>
      </c>
      <c r="BN312" s="612" t="e">
        <f>VLOOKUP(B312,'ABM Knowledgeware'!$D$1:$H$2,5,0)</f>
        <v>#N/A</v>
      </c>
      <c r="BO312" s="612" t="e">
        <f>VLOOKUP(B312,'Concerto Software'!$D$1:$H$3,5,0)</f>
        <v>#N/A</v>
      </c>
      <c r="BP312" s="612" t="e">
        <f>VLOOKUP(B312,'My Captain'!$D$1:$H$4,5,0)</f>
        <v>#N/A</v>
      </c>
      <c r="BQ312" s="612" t="e">
        <f>VLOOKUP(B312,'Finoux Solutions'!$D$2:$H$4,5,0)</f>
        <v>#N/A</v>
      </c>
      <c r="BR312" s="612" t="e">
        <f>VLOOKUP(B312,'MITR Learning'!$D$1:$H$2,5,0)</f>
        <v>#N/A</v>
      </c>
      <c r="BS312" s="612" t="e">
        <f>VLOOKUP(B312,Nucsoft!$D$2:$H$6,5,0)</f>
        <v>#N/A</v>
      </c>
      <c r="BT312" s="612" t="e">
        <f>VLOOKUP(B312,'Paras Cadd'!$D$1:$H$2,5,0)</f>
        <v>#N/A</v>
      </c>
      <c r="BU312" s="612" t="e">
        <f>VLOOKUP(B312,'ICICI Securities'!$D$1:$H$2,5,0)</f>
        <v>#N/A</v>
      </c>
      <c r="BV312" s="612" t="e">
        <f>VLOOKUP(B312,'Citius Tech'!$D$2:$H$5,5,0)</f>
        <v>#N/A</v>
      </c>
      <c r="BW312" s="612" t="e">
        <f>VLOOKUP(B312,'Buzzy Brains'!$D$2:$H$2,5,0)</f>
        <v>#N/A</v>
      </c>
      <c r="BX312" s="612" t="e">
        <f>VLOOKUP(B312,'Decimal Point'!$D$2:$H$2,5,0)</f>
        <v>#N/A</v>
      </c>
      <c r="BY312" s="612" t="e">
        <f>VLOOKUP(B312,'Sankey Business Solutions'!$D$2:$H$3,5,0)</f>
        <v>#N/A</v>
      </c>
      <c r="BZ312" s="612" t="e">
        <f>VLOOKUP(B312,'Nangia &amp; Co LLP'!$D$2:$H$2,5,0)</f>
        <v>#N/A</v>
      </c>
      <c r="CA312" s="612" t="e">
        <f>VLOOKUP(B312,'FIS Solutions India Pvt Ltd'!$D$2:$H$2,5,0)</f>
        <v>#N/A</v>
      </c>
      <c r="CB312" s="612" t="e">
        <f>VLOOKUP(B312,'Delta Technology &amp; Management '!$D$2:$H$16,5,0)</f>
        <v>#N/A</v>
      </c>
      <c r="CC312" s="612" t="e">
        <f>VLOOKUP(B312,'Espoir Networks'!$D$3:$H$11,5,0)</f>
        <v>#N/A</v>
      </c>
      <c r="CD312" s="612" t="e">
        <f>VLOOKUP(B312,'Servosys Solution'!$D$3:$H$5,5,0)</f>
        <v>#N/A</v>
      </c>
      <c r="CE312" s="612" t="e">
        <f>VLOOKUP(B312,'Ribbon Communications'!$D$3:$H$4,5,0)</f>
        <v>#N/A</v>
      </c>
      <c r="CF312" s="612">
        <f t="shared" si="13"/>
        <v>1</v>
      </c>
      <c r="CG312" s="129" t="s">
        <v>4318</v>
      </c>
      <c r="CH312" s="129">
        <v>443173657661</v>
      </c>
      <c r="CI312" s="129" t="s">
        <v>134</v>
      </c>
      <c r="CJ312" s="129" t="s">
        <v>11750</v>
      </c>
      <c r="CK312" s="132">
        <v>43282</v>
      </c>
      <c r="CL312" s="129">
        <v>2021</v>
      </c>
      <c r="CM312" s="128" t="s">
        <v>12009</v>
      </c>
      <c r="CN312" s="129">
        <v>346</v>
      </c>
      <c r="CO312" s="133">
        <v>69.2</v>
      </c>
      <c r="CP312" s="129">
        <v>2015</v>
      </c>
      <c r="CQ312" s="129" t="s">
        <v>79</v>
      </c>
      <c r="CR312" s="128" t="s">
        <v>295</v>
      </c>
      <c r="CS312" s="129" t="s">
        <v>81</v>
      </c>
      <c r="CT312" s="133" t="s">
        <v>81</v>
      </c>
      <c r="CU312" s="129" t="s">
        <v>81</v>
      </c>
      <c r="CV312" s="129" t="s">
        <v>109</v>
      </c>
      <c r="CW312" s="131" t="s">
        <v>4320</v>
      </c>
      <c r="CX312" s="131" t="s">
        <v>336</v>
      </c>
      <c r="CY312" s="129">
        <v>1321</v>
      </c>
      <c r="CZ312" s="129">
        <v>77.709999999999994</v>
      </c>
      <c r="DA312" s="129">
        <v>2018</v>
      </c>
      <c r="DB312" s="129" t="s">
        <v>112</v>
      </c>
      <c r="DC312" s="129" t="s">
        <v>113</v>
      </c>
      <c r="DD312" s="129">
        <v>66.739999999999995</v>
      </c>
      <c r="DE312" s="129">
        <v>66.290000000000006</v>
      </c>
      <c r="DF312" s="129">
        <v>2</v>
      </c>
      <c r="DG312" s="224" t="s">
        <v>81</v>
      </c>
      <c r="DH312" s="224" t="s">
        <v>81</v>
      </c>
      <c r="DI312" s="224">
        <v>5.85</v>
      </c>
      <c r="DJ312" s="224">
        <v>6.28</v>
      </c>
      <c r="DK312" s="224">
        <v>7.04</v>
      </c>
      <c r="DL312" s="224">
        <v>9.0399999999999991</v>
      </c>
      <c r="DM312" s="224">
        <f t="shared" si="16"/>
        <v>28.209999999999997</v>
      </c>
      <c r="DN312" s="224">
        <v>7.05</v>
      </c>
      <c r="DO312" s="402">
        <v>64.17</v>
      </c>
      <c r="DP312" s="131" t="s">
        <v>338</v>
      </c>
      <c r="DQ312" s="404">
        <v>0</v>
      </c>
      <c r="DR312" s="404">
        <v>2</v>
      </c>
      <c r="DS312" s="129" t="s">
        <v>83</v>
      </c>
      <c r="DT312" s="129" t="s">
        <v>83</v>
      </c>
      <c r="DU312" s="129" t="s">
        <v>83</v>
      </c>
      <c r="DV312" s="129" t="s">
        <v>83</v>
      </c>
      <c r="DW312" s="131" t="s">
        <v>83</v>
      </c>
      <c r="DX312" s="131" t="s">
        <v>84</v>
      </c>
      <c r="DY312" s="131" t="s">
        <v>81</v>
      </c>
      <c r="DZ312" s="131" t="s">
        <v>4321</v>
      </c>
      <c r="EA312" s="131" t="s">
        <v>4322</v>
      </c>
      <c r="EB312" s="131" t="s">
        <v>4323</v>
      </c>
      <c r="EC312" s="131" t="s">
        <v>4324</v>
      </c>
      <c r="ED312" s="131" t="s">
        <v>89</v>
      </c>
      <c r="EE312" s="131" t="s">
        <v>4325</v>
      </c>
      <c r="EF312" s="131" t="s">
        <v>4326</v>
      </c>
      <c r="EG312" s="131" t="s">
        <v>4327</v>
      </c>
      <c r="EH312" s="131" t="s">
        <v>81</v>
      </c>
      <c r="EI312" s="131" t="s">
        <v>4328</v>
      </c>
      <c r="EJ312" s="135" t="s">
        <v>4329</v>
      </c>
      <c r="EK312" s="135" t="s">
        <v>4330</v>
      </c>
      <c r="EL312" s="135" t="s">
        <v>4331</v>
      </c>
      <c r="EM312" s="135" t="s">
        <v>4332</v>
      </c>
      <c r="EN312" s="131" t="s">
        <v>81</v>
      </c>
    </row>
    <row r="313" spans="1:144" ht="18" thickTop="1" thickBot="1">
      <c r="A313" s="575">
        <f t="shared" si="14"/>
        <v>312</v>
      </c>
      <c r="B313" s="572" t="s">
        <v>4371</v>
      </c>
      <c r="C313" s="600" t="s">
        <v>4372</v>
      </c>
      <c r="D313" s="570" t="s">
        <v>13209</v>
      </c>
      <c r="E313" s="568" t="str">
        <f t="shared" si="12"/>
        <v>Placed</v>
      </c>
      <c r="F313" s="570" t="s">
        <v>12369</v>
      </c>
      <c r="G313" s="570" t="s">
        <v>13331</v>
      </c>
      <c r="H313" s="131" t="str">
        <f>VLOOKUP(B313,EXTC1!C:E,3,0)</f>
        <v>12th + Engineering without live KT</v>
      </c>
      <c r="I313" s="610" t="s">
        <v>4373</v>
      </c>
      <c r="J313" s="572">
        <v>20</v>
      </c>
      <c r="K313" s="611" t="s">
        <v>4374</v>
      </c>
      <c r="L313" s="611" t="s">
        <v>4375</v>
      </c>
      <c r="M313" s="611" t="s">
        <v>4376</v>
      </c>
      <c r="N313" s="612" t="s">
        <v>4370</v>
      </c>
      <c r="O313" s="612">
        <v>24097873</v>
      </c>
      <c r="P313" s="612">
        <v>7710896709</v>
      </c>
      <c r="Q313" s="612">
        <f>VLOOKUP(B313,'TCS CON'!$D$1:$H$98,5,0)</f>
        <v>336000</v>
      </c>
      <c r="R313" s="612" t="e">
        <f>VLOOKUP(B313,LTI!$C$1:$H$46,6,0)</f>
        <v>#N/A</v>
      </c>
      <c r="S313" s="612" t="e">
        <f>VLOOKUP(B313,JARO!$E$2:$I$11,5,0)</f>
        <v>#N/A</v>
      </c>
      <c r="T313" s="612">
        <f>VLOOKUP(B313,Capgemini!$D$3:$H$78,5,0)</f>
        <v>380000</v>
      </c>
      <c r="U313" s="612" t="e">
        <f>VLOOKUP(B313,Carwale!$D$1:$H$4,5,0)</f>
        <v>#N/A</v>
      </c>
      <c r="V313" s="612" t="e">
        <f>VLOOKUP(B313,'Interactive Brokers'!E:I,5,0)</f>
        <v>#N/A</v>
      </c>
      <c r="W313" s="612" t="e">
        <f>VLOOKUP(B313,'REL Jio'!E:I,5,0)</f>
        <v>#N/A</v>
      </c>
      <c r="X313" s="612" t="e">
        <f>VLOOKUP(B313,'Sciative Sol'!E:I,5,0)</f>
        <v>#N/A</v>
      </c>
      <c r="Y313" s="612" t="e">
        <f>VLOOKUP(B313,'Hexaware Tech'!E:I,5,0)</f>
        <v>#N/A</v>
      </c>
      <c r="Z313" s="612" t="e">
        <f>VLOOKUP(B313,Axis!D:H,5,0)</f>
        <v>#N/A</v>
      </c>
      <c r="AA313" s="612" t="e">
        <f>VLOOKUP(B313,Ugam!$D$3:$H$26,5,0)</f>
        <v>#N/A</v>
      </c>
      <c r="AB313" s="612" t="e">
        <f>VLOOKUP(B313,Zeus!F:J,5,0)</f>
        <v>#N/A</v>
      </c>
      <c r="AC313" s="612" t="e">
        <f>VLOOKUP(B313,Montran!F:J,5,0)</f>
        <v>#N/A</v>
      </c>
      <c r="AD313" s="612" t="e">
        <f>VLOOKUP(B313,Endurance!H96:L96,5,0)</f>
        <v>#N/A</v>
      </c>
      <c r="AE313" s="612" t="e">
        <f>VLOOKUP(B313,'Swabhav Techlabs'!$F$1:$J$2,5,0)</f>
        <v>#N/A</v>
      </c>
      <c r="AF313" s="612" t="e">
        <f>VLOOKUP(B313,'Quality Kiosk'!$F$1:$J$18,5,0)</f>
        <v>#N/A</v>
      </c>
      <c r="AG313" s="612" t="e">
        <f>VLOOKUP(B313,'Lemon VB'!$F$1:$J$2,5,0)</f>
        <v>#N/A</v>
      </c>
      <c r="AH313" s="612" t="e">
        <f>VLOOKUP(B313,Gocomet!$E$1:$I$3,5,0)</f>
        <v>#N/A</v>
      </c>
      <c r="AI313" s="612" t="e">
        <f>VLOOKUP(B313,'Ingram Micro'!$E$1:$I$8,5,0)</f>
        <v>#N/A</v>
      </c>
      <c r="AJ313" s="612" t="e">
        <f>VLOOKUP(B313,'DePronto Infotech'!$E$1:$I$2,5,0)</f>
        <v>#N/A</v>
      </c>
      <c r="AK313" s="612" t="e">
        <f>VLOOKUP(B313,'Reliance Retail'!$E$1:$I$4,5,0)</f>
        <v>#N/A</v>
      </c>
      <c r="AL313" s="612">
        <f>VLOOKUP(B313,'Bright Champs'!$D$1:$H$13,5,0)</f>
        <v>500000</v>
      </c>
      <c r="AM313" s="612" t="e">
        <f>VLOOKUP(B313,Neosoft!$E$1:$I$12,5,0)</f>
        <v>#N/A</v>
      </c>
      <c r="AN313" s="612" t="e">
        <f>VLOOKUP(B313,Infosys!$E$1:$I$3,5,0)</f>
        <v>#N/A</v>
      </c>
      <c r="AO313" s="612" t="e">
        <f>VLOOKUP(B313,Cerelabs!$E$1:$I$5,5,0)</f>
        <v>#N/A</v>
      </c>
      <c r="AP313" s="612" t="e">
        <f>VLOOKUP(B313,'Neebal Technologies'!$D$1:$H$2,5,0)</f>
        <v>#N/A</v>
      </c>
      <c r="AQ313" s="612" t="e">
        <f>VLOOKUP(B313,'Vertiv Energy'!$D$1:$H$2,5,0)</f>
        <v>#N/A</v>
      </c>
      <c r="AR313" s="612" t="e">
        <f>VLOOKUP(B313,'Acidaes Solutions (CRMNEXT)'!$D$1:$H$3,5,0)</f>
        <v>#N/A</v>
      </c>
      <c r="AS313" s="612" t="e">
        <f>VLOOKUP(B313,Growisto!$D$1:$H$2,5,0)</f>
        <v>#N/A</v>
      </c>
      <c r="AT313" s="612" t="e">
        <f>VLOOKUP(B313,'9.9 Mediaworx - Digit'!$D$1:$H$2,5,0)</f>
        <v>#N/A</v>
      </c>
      <c r="AU313" s="612" t="e">
        <f>VLOOKUP(B313,'Vistaar systems Pvt Ltd'!$D$2:$H$3,5,0)</f>
        <v>#N/A</v>
      </c>
      <c r="AV313" s="612" t="e">
        <f>VLOOKUP(B313,'Course 5i'!$D$2:$H$11,5,0)</f>
        <v>#N/A</v>
      </c>
      <c r="AW313" s="612" t="e">
        <f>VLOOKUP(B313,'Radiant Appliances &amp; Electronic'!$D$1:$H$13,5,0)</f>
        <v>#N/A</v>
      </c>
      <c r="AX313" s="612" t="e">
        <f>VLOOKUP(B313,'Atos Global'!$D$3:$H$27,5,0)</f>
        <v>#N/A</v>
      </c>
      <c r="AY313" s="612" t="e">
        <f>VLOOKUP(B313,'Saama Technologies'!$D$1:$H$2,5,0)</f>
        <v>#N/A</v>
      </c>
      <c r="AZ313" s="612" t="e">
        <f>VLOOKUP(B313,'Multiplier Solutions'!$D$1:$H$2,5,0)</f>
        <v>#N/A</v>
      </c>
      <c r="BA313" s="612" t="e">
        <f>VLOOKUP(B313,GEP!$D$2:$H$5,5,0)</f>
        <v>#N/A</v>
      </c>
      <c r="BB313" s="612" t="e">
        <f>VLOOKUP(B313,Accenture!$D$1:$H$6,5,0)</f>
        <v>#N/A</v>
      </c>
      <c r="BC313" s="612" t="e">
        <f>VLOOKUP(B313,'Endurance International Group'!$D$1:$H$2,5,0)</f>
        <v>#N/A</v>
      </c>
      <c r="BD313" s="612" t="e">
        <f>VLOOKUP(B313,Newgen!$D$1:$H$2,5,0)</f>
        <v>#N/A</v>
      </c>
      <c r="BE313" s="612" t="e">
        <f>VLOOKUP(B313,'3D Incredible'!D313:H313,5,0)</f>
        <v>#N/A</v>
      </c>
      <c r="BF313" s="612" t="e">
        <f>VLOOKUP(B313,'Raja Software Labs'!$D$2:$H$2,5,0)</f>
        <v>#N/A</v>
      </c>
      <c r="BG313" s="612" t="e">
        <f>VLOOKUP(B313,Wipro!$D$1:$H$2,5,0)</f>
        <v>#N/A</v>
      </c>
      <c r="BH313" s="612" t="e">
        <f>VLOOKUP(B313,'Perch Technologies'!$D$2:$H$2,5,0)</f>
        <v>#N/A</v>
      </c>
      <c r="BI313" s="612" t="e">
        <f>VLOOKUP(B313,'Morning Star'!$D$1:$H$6,5,0)</f>
        <v>#N/A</v>
      </c>
      <c r="BJ313" s="612" t="e">
        <f>VLOOKUP(B313,Flexiloans!$D$1:$H$2,5,0)</f>
        <v>#N/A</v>
      </c>
      <c r="BK313" s="612" t="e">
        <f>VLOOKUP(B313,'Thirdware Solutions'!$D$1:$H$2,5,0)</f>
        <v>#N/A</v>
      </c>
      <c r="BL313" s="612">
        <f>VLOOKUP(B313,Tescom!$D$1:$H$8,5,0)</f>
        <v>750000</v>
      </c>
      <c r="BM313" s="612" t="e">
        <f>VLOOKUP(B313,'Cogno AI'!$D$1:$H$2,5,0)</f>
        <v>#N/A</v>
      </c>
      <c r="BN313" s="612" t="e">
        <f>VLOOKUP(B313,'ABM Knowledgeware'!$D$1:$H$2,5,0)</f>
        <v>#N/A</v>
      </c>
      <c r="BO313" s="612" t="e">
        <f>VLOOKUP(B313,'Concerto Software'!$D$1:$H$3,5,0)</f>
        <v>#N/A</v>
      </c>
      <c r="BP313" s="612" t="e">
        <f>VLOOKUP(B313,'My Captain'!$D$1:$H$4,5,0)</f>
        <v>#N/A</v>
      </c>
      <c r="BQ313" s="612" t="e">
        <f>VLOOKUP(B313,'Finoux Solutions'!$D$2:$H$4,5,0)</f>
        <v>#N/A</v>
      </c>
      <c r="BR313" s="612" t="e">
        <f>VLOOKUP(B313,'MITR Learning'!$D$1:$H$2,5,0)</f>
        <v>#N/A</v>
      </c>
      <c r="BS313" s="612" t="e">
        <f>VLOOKUP(B313,Nucsoft!$D$2:$H$6,5,0)</f>
        <v>#N/A</v>
      </c>
      <c r="BT313" s="612" t="e">
        <f>VLOOKUP(B313,'Paras Cadd'!$D$1:$H$2,5,0)</f>
        <v>#N/A</v>
      </c>
      <c r="BU313" s="612" t="e">
        <f>VLOOKUP(B313,'ICICI Securities'!$D$1:$H$2,5,0)</f>
        <v>#N/A</v>
      </c>
      <c r="BV313" s="612" t="e">
        <f>VLOOKUP(B313,'Citius Tech'!$D$2:$H$5,5,0)</f>
        <v>#N/A</v>
      </c>
      <c r="BW313" s="612" t="e">
        <f>VLOOKUP(B313,'Buzzy Brains'!$D$2:$H$2,5,0)</f>
        <v>#N/A</v>
      </c>
      <c r="BX313" s="612" t="e">
        <f>VLOOKUP(B313,'Decimal Point'!$D$2:$H$2,5,0)</f>
        <v>#N/A</v>
      </c>
      <c r="BY313" s="612" t="e">
        <f>VLOOKUP(B313,'Sankey Business Solutions'!$D$2:$H$3,5,0)</f>
        <v>#N/A</v>
      </c>
      <c r="BZ313" s="612" t="e">
        <f>VLOOKUP(B313,'Nangia &amp; Co LLP'!$D$2:$H$2,5,0)</f>
        <v>#N/A</v>
      </c>
      <c r="CA313" s="612" t="e">
        <f>VLOOKUP(B313,'FIS Solutions India Pvt Ltd'!$D$2:$H$2,5,0)</f>
        <v>#N/A</v>
      </c>
      <c r="CB313" s="612" t="e">
        <f>VLOOKUP(B313,'Delta Technology &amp; Management '!$D$2:$H$16,5,0)</f>
        <v>#N/A</v>
      </c>
      <c r="CC313" s="612" t="e">
        <f>VLOOKUP(B313,'Espoir Networks'!$D$3:$H$11,5,0)</f>
        <v>#N/A</v>
      </c>
      <c r="CD313" s="612" t="e">
        <f>VLOOKUP(B313,'Servosys Solution'!$D$3:$H$5,5,0)</f>
        <v>#N/A</v>
      </c>
      <c r="CE313" s="612" t="e">
        <f>VLOOKUP(B313,'Ribbon Communications'!$D$3:$H$4,5,0)</f>
        <v>#N/A</v>
      </c>
      <c r="CF313" s="612">
        <f t="shared" si="13"/>
        <v>4</v>
      </c>
      <c r="CG313" s="129" t="s">
        <v>4377</v>
      </c>
      <c r="CH313" s="129" t="s">
        <v>4378</v>
      </c>
      <c r="CI313" s="129" t="s">
        <v>4379</v>
      </c>
      <c r="CJ313" s="129" t="s">
        <v>11749</v>
      </c>
      <c r="CK313" s="132">
        <v>42917</v>
      </c>
      <c r="CL313" s="129">
        <v>2021</v>
      </c>
      <c r="CM313" s="128" t="s">
        <v>12010</v>
      </c>
      <c r="CN313" s="129">
        <v>467</v>
      </c>
      <c r="CO313" s="133">
        <v>93.4</v>
      </c>
      <c r="CP313" s="129">
        <v>2015</v>
      </c>
      <c r="CQ313" s="129" t="s">
        <v>79</v>
      </c>
      <c r="CR313" s="128" t="s">
        <v>12196</v>
      </c>
      <c r="CS313" s="129">
        <v>510</v>
      </c>
      <c r="CT313" s="133">
        <v>78.459999999999994</v>
      </c>
      <c r="CU313" s="129">
        <v>2017</v>
      </c>
      <c r="CV313" s="129" t="s">
        <v>79</v>
      </c>
      <c r="CW313" s="131" t="s">
        <v>81</v>
      </c>
      <c r="CX313" s="131" t="s">
        <v>81</v>
      </c>
      <c r="CY313" s="129" t="s">
        <v>81</v>
      </c>
      <c r="CZ313" s="129" t="s">
        <v>81</v>
      </c>
      <c r="DA313" s="129" t="s">
        <v>81</v>
      </c>
      <c r="DB313" s="129" t="s">
        <v>81</v>
      </c>
      <c r="DC313" s="129" t="s">
        <v>81</v>
      </c>
      <c r="DD313" s="129" t="s">
        <v>81</v>
      </c>
      <c r="DE313" s="129" t="s">
        <v>81</v>
      </c>
      <c r="DF313" s="129">
        <v>0</v>
      </c>
      <c r="DG313" s="224">
        <v>8.15</v>
      </c>
      <c r="DH313" s="224">
        <v>7.89</v>
      </c>
      <c r="DI313" s="224">
        <v>9</v>
      </c>
      <c r="DJ313" s="224">
        <v>8.36</v>
      </c>
      <c r="DK313" s="224">
        <v>7.96</v>
      </c>
      <c r="DL313" s="224">
        <v>9.6</v>
      </c>
      <c r="DM313" s="224">
        <f t="shared" si="16"/>
        <v>50.96</v>
      </c>
      <c r="DN313" s="224">
        <v>8.49</v>
      </c>
      <c r="DO313" s="402">
        <v>74.83</v>
      </c>
      <c r="DP313" s="131" t="s">
        <v>82</v>
      </c>
      <c r="DQ313" s="404">
        <v>0</v>
      </c>
      <c r="DR313" s="404">
        <v>0</v>
      </c>
      <c r="DS313" s="129" t="s">
        <v>83</v>
      </c>
      <c r="DT313" s="129" t="s">
        <v>83</v>
      </c>
      <c r="DU313" s="129" t="s">
        <v>83</v>
      </c>
      <c r="DV313" s="129" t="s">
        <v>83</v>
      </c>
      <c r="DW313" s="131" t="s">
        <v>83</v>
      </c>
      <c r="DX313" s="131" t="s">
        <v>84</v>
      </c>
      <c r="DY313" s="131" t="s">
        <v>81</v>
      </c>
      <c r="DZ313" s="131" t="s">
        <v>4382</v>
      </c>
      <c r="EA313" s="131" t="s">
        <v>187</v>
      </c>
      <c r="EB313" s="131" t="s">
        <v>4383</v>
      </c>
      <c r="EC313" s="131" t="s">
        <v>88</v>
      </c>
      <c r="ED313" s="131" t="s">
        <v>89</v>
      </c>
      <c r="EE313" s="131" t="s">
        <v>4384</v>
      </c>
      <c r="EF313" s="131" t="s">
        <v>4385</v>
      </c>
      <c r="EG313" s="131" t="s">
        <v>4386</v>
      </c>
      <c r="EH313" s="131" t="s">
        <v>4387</v>
      </c>
      <c r="EI313" s="131" t="s">
        <v>4388</v>
      </c>
      <c r="EJ313" s="135" t="s">
        <v>4389</v>
      </c>
      <c r="EK313" s="135" t="s">
        <v>4390</v>
      </c>
      <c r="EL313" s="135" t="s">
        <v>4391</v>
      </c>
      <c r="EM313" s="135" t="s">
        <v>4392</v>
      </c>
      <c r="EN313" s="131" t="s">
        <v>81</v>
      </c>
    </row>
    <row r="314" spans="1:144" ht="18" thickTop="1" thickBot="1">
      <c r="A314" s="575">
        <f t="shared" si="14"/>
        <v>313</v>
      </c>
      <c r="B314" s="572" t="s">
        <v>4414</v>
      </c>
      <c r="C314" s="600" t="s">
        <v>4415</v>
      </c>
      <c r="D314" s="570" t="s">
        <v>13209</v>
      </c>
      <c r="E314" s="568" t="str">
        <f t="shared" si="12"/>
        <v>Not Placed</v>
      </c>
      <c r="F314" s="570" t="s">
        <v>12369</v>
      </c>
      <c r="G314" s="570" t="s">
        <v>13331</v>
      </c>
      <c r="H314" s="131" t="str">
        <f>VLOOKUP(B314,EXTC1!C:E,3,0)</f>
        <v>12th + Engineering without live KT</v>
      </c>
      <c r="I314" s="610" t="s">
        <v>4416</v>
      </c>
      <c r="J314" s="572">
        <v>20</v>
      </c>
      <c r="K314" s="611" t="s">
        <v>4417</v>
      </c>
      <c r="L314" s="611" t="s">
        <v>73</v>
      </c>
      <c r="M314" s="611" t="s">
        <v>4418</v>
      </c>
      <c r="N314" s="612" t="s">
        <v>4413</v>
      </c>
      <c r="O314" s="612">
        <v>8380006004</v>
      </c>
      <c r="P314" s="612">
        <v>8070742706</v>
      </c>
      <c r="Q314" s="612" t="e">
        <f>VLOOKUP(B314,'TCS CON'!$D$1:$H$98,5,0)</f>
        <v>#N/A</v>
      </c>
      <c r="R314" s="612" t="e">
        <f>VLOOKUP(B314,LTI!$C$1:$H$46,6,0)</f>
        <v>#N/A</v>
      </c>
      <c r="S314" s="612" t="e">
        <f>VLOOKUP(B314,JARO!$E$2:$I$11,5,0)</f>
        <v>#N/A</v>
      </c>
      <c r="T314" s="612" t="e">
        <f>VLOOKUP(B314,Capgemini!$D$3:$H$78,5,0)</f>
        <v>#N/A</v>
      </c>
      <c r="U314" s="612" t="e">
        <f>VLOOKUP(B314,Carwale!$D$1:$H$4,5,0)</f>
        <v>#N/A</v>
      </c>
      <c r="V314" s="612" t="e">
        <f>VLOOKUP(B314,'Interactive Brokers'!E:I,5,0)</f>
        <v>#N/A</v>
      </c>
      <c r="W314" s="612" t="e">
        <f>VLOOKUP(B314,'REL Jio'!E:I,5,0)</f>
        <v>#N/A</v>
      </c>
      <c r="X314" s="612" t="e">
        <f>VLOOKUP(B314,'Sciative Sol'!E:I,5,0)</f>
        <v>#N/A</v>
      </c>
      <c r="Y314" s="612" t="e">
        <f>VLOOKUP(B314,'Hexaware Tech'!E:I,5,0)</f>
        <v>#N/A</v>
      </c>
      <c r="Z314" s="612" t="e">
        <f>VLOOKUP(B314,Axis!D:H,5,0)</f>
        <v>#N/A</v>
      </c>
      <c r="AA314" s="612" t="e">
        <f>VLOOKUP(B314,Ugam!$D$3:$H$26,5,0)</f>
        <v>#N/A</v>
      </c>
      <c r="AB314" s="612" t="e">
        <f>VLOOKUP(B314,Zeus!F:J,5,0)</f>
        <v>#N/A</v>
      </c>
      <c r="AC314" s="612" t="e">
        <f>VLOOKUP(B314,Montran!F:J,5,0)</f>
        <v>#N/A</v>
      </c>
      <c r="AD314" s="612" t="e">
        <f>VLOOKUP(B314,Endurance!H97:L97,5,0)</f>
        <v>#N/A</v>
      </c>
      <c r="AE314" s="612" t="e">
        <f>VLOOKUP(B314,'Swabhav Techlabs'!$F$1:$J$2,5,0)</f>
        <v>#N/A</v>
      </c>
      <c r="AF314" s="612" t="e">
        <f>VLOOKUP(B314,'Quality Kiosk'!$F$1:$J$18,5,0)</f>
        <v>#N/A</v>
      </c>
      <c r="AG314" s="612" t="e">
        <f>VLOOKUP(B314,'Lemon VB'!$F$1:$J$2,5,0)</f>
        <v>#N/A</v>
      </c>
      <c r="AH314" s="612" t="e">
        <f>VLOOKUP(B314,Gocomet!$E$1:$I$3,5,0)</f>
        <v>#N/A</v>
      </c>
      <c r="AI314" s="612" t="e">
        <f>VLOOKUP(B314,'Ingram Micro'!$E$1:$I$8,5,0)</f>
        <v>#N/A</v>
      </c>
      <c r="AJ314" s="612" t="e">
        <f>VLOOKUP(B314,'DePronto Infotech'!$E$1:$I$2,5,0)</f>
        <v>#N/A</v>
      </c>
      <c r="AK314" s="612" t="e">
        <f>VLOOKUP(B314,'Reliance Retail'!$E$1:$I$4,5,0)</f>
        <v>#N/A</v>
      </c>
      <c r="AL314" s="612" t="e">
        <f>VLOOKUP(B314,'Bright Champs'!$D$1:$H$13,5,0)</f>
        <v>#N/A</v>
      </c>
      <c r="AM314" s="612" t="e">
        <f>VLOOKUP(B314,Neosoft!$E$1:$I$12,5,0)</f>
        <v>#N/A</v>
      </c>
      <c r="AN314" s="612" t="e">
        <f>VLOOKUP(B314,Infosys!$E$1:$I$3,5,0)</f>
        <v>#N/A</v>
      </c>
      <c r="AO314" s="612" t="e">
        <f>VLOOKUP(B314,Cerelabs!$E$1:$I$5,5,0)</f>
        <v>#N/A</v>
      </c>
      <c r="AP314" s="612" t="e">
        <f>VLOOKUP(B314,'Neebal Technologies'!$D$1:$H$2,5,0)</f>
        <v>#N/A</v>
      </c>
      <c r="AQ314" s="612" t="e">
        <f>VLOOKUP(B314,'Vertiv Energy'!$D$1:$H$2,5,0)</f>
        <v>#N/A</v>
      </c>
      <c r="AR314" s="612" t="e">
        <f>VLOOKUP(B314,'Acidaes Solutions (CRMNEXT)'!$D$1:$H$3,5,0)</f>
        <v>#N/A</v>
      </c>
      <c r="AS314" s="612" t="e">
        <f>VLOOKUP(B314,Growisto!$D$1:$H$2,5,0)</f>
        <v>#N/A</v>
      </c>
      <c r="AT314" s="612" t="e">
        <f>VLOOKUP(B314,'9.9 Mediaworx - Digit'!$D$1:$H$2,5,0)</f>
        <v>#N/A</v>
      </c>
      <c r="AU314" s="612" t="e">
        <f>VLOOKUP(B314,'Vistaar systems Pvt Ltd'!$D$2:$H$3,5,0)</f>
        <v>#N/A</v>
      </c>
      <c r="AV314" s="612" t="e">
        <f>VLOOKUP(B314,'Course 5i'!$D$2:$H$11,5,0)</f>
        <v>#N/A</v>
      </c>
      <c r="AW314" s="612" t="e">
        <f>VLOOKUP(B314,'Radiant Appliances &amp; Electronic'!$D$1:$H$13,5,0)</f>
        <v>#N/A</v>
      </c>
      <c r="AX314" s="612" t="e">
        <f>VLOOKUP(B314,'Atos Global'!$D$3:$H$27,5,0)</f>
        <v>#N/A</v>
      </c>
      <c r="AY314" s="612" t="e">
        <f>VLOOKUP(B314,'Saama Technologies'!$D$1:$H$2,5,0)</f>
        <v>#N/A</v>
      </c>
      <c r="AZ314" s="612" t="e">
        <f>VLOOKUP(B314,'Multiplier Solutions'!$D$1:$H$2,5,0)</f>
        <v>#N/A</v>
      </c>
      <c r="BA314" s="612" t="e">
        <f>VLOOKUP(B314,GEP!$D$2:$H$5,5,0)</f>
        <v>#N/A</v>
      </c>
      <c r="BB314" s="612" t="e">
        <f>VLOOKUP(B314,Accenture!$D$1:$H$6,5,0)</f>
        <v>#N/A</v>
      </c>
      <c r="BC314" s="612" t="e">
        <f>VLOOKUP(B314,'Endurance International Group'!$D$1:$H$2,5,0)</f>
        <v>#N/A</v>
      </c>
      <c r="BD314" s="612" t="e">
        <f>VLOOKUP(B314,Newgen!$D$1:$H$2,5,0)</f>
        <v>#N/A</v>
      </c>
      <c r="BE314" s="612" t="e">
        <f>VLOOKUP(B314,'3D Incredible'!D314:H314,5,0)</f>
        <v>#N/A</v>
      </c>
      <c r="BF314" s="612" t="e">
        <f>VLOOKUP(B314,'Raja Software Labs'!$D$2:$H$2,5,0)</f>
        <v>#N/A</v>
      </c>
      <c r="BG314" s="612" t="e">
        <f>VLOOKUP(B314,Wipro!$D$1:$H$2,5,0)</f>
        <v>#N/A</v>
      </c>
      <c r="BH314" s="612" t="e">
        <f>VLOOKUP(B314,'Perch Technologies'!$D$2:$H$2,5,0)</f>
        <v>#N/A</v>
      </c>
      <c r="BI314" s="612" t="e">
        <f>VLOOKUP(B314,'Morning Star'!$D$1:$H$6,5,0)</f>
        <v>#N/A</v>
      </c>
      <c r="BJ314" s="612" t="e">
        <f>VLOOKUP(B314,Flexiloans!$D$1:$H$2,5,0)</f>
        <v>#N/A</v>
      </c>
      <c r="BK314" s="612" t="e">
        <f>VLOOKUP(B314,'Thirdware Solutions'!$D$1:$H$2,5,0)</f>
        <v>#N/A</v>
      </c>
      <c r="BL314" s="612" t="e">
        <f>VLOOKUP(B314,Tescom!$D$1:$H$8,5,0)</f>
        <v>#N/A</v>
      </c>
      <c r="BM314" s="612" t="e">
        <f>VLOOKUP(B314,'Cogno AI'!$D$1:$H$2,5,0)</f>
        <v>#N/A</v>
      </c>
      <c r="BN314" s="612" t="e">
        <f>VLOOKUP(B314,'ABM Knowledgeware'!$D$1:$H$2,5,0)</f>
        <v>#N/A</v>
      </c>
      <c r="BO314" s="612" t="e">
        <f>VLOOKUP(B314,'Concerto Software'!$D$1:$H$3,5,0)</f>
        <v>#N/A</v>
      </c>
      <c r="BP314" s="612" t="e">
        <f>VLOOKUP(B314,'My Captain'!$D$1:$H$4,5,0)</f>
        <v>#N/A</v>
      </c>
      <c r="BQ314" s="612" t="e">
        <f>VLOOKUP(B314,'Finoux Solutions'!$D$2:$H$4,5,0)</f>
        <v>#N/A</v>
      </c>
      <c r="BR314" s="612" t="e">
        <f>VLOOKUP(B314,'MITR Learning'!$D$1:$H$2,5,0)</f>
        <v>#N/A</v>
      </c>
      <c r="BS314" s="612" t="e">
        <f>VLOOKUP(B314,Nucsoft!$D$2:$H$6,5,0)</f>
        <v>#N/A</v>
      </c>
      <c r="BT314" s="612" t="e">
        <f>VLOOKUP(B314,'Paras Cadd'!$D$1:$H$2,5,0)</f>
        <v>#N/A</v>
      </c>
      <c r="BU314" s="612" t="e">
        <f>VLOOKUP(B314,'ICICI Securities'!$D$1:$H$2,5,0)</f>
        <v>#N/A</v>
      </c>
      <c r="BV314" s="612" t="e">
        <f>VLOOKUP(B314,'Citius Tech'!$D$2:$H$5,5,0)</f>
        <v>#N/A</v>
      </c>
      <c r="BW314" s="612" t="e">
        <f>VLOOKUP(B314,'Buzzy Brains'!$D$2:$H$2,5,0)</f>
        <v>#N/A</v>
      </c>
      <c r="BX314" s="612" t="e">
        <f>VLOOKUP(B314,'Decimal Point'!$D$2:$H$2,5,0)</f>
        <v>#N/A</v>
      </c>
      <c r="BY314" s="612" t="e">
        <f>VLOOKUP(B314,'Sankey Business Solutions'!$D$2:$H$3,5,0)</f>
        <v>#N/A</v>
      </c>
      <c r="BZ314" s="612" t="e">
        <f>VLOOKUP(B314,'Nangia &amp; Co LLP'!$D$2:$H$2,5,0)</f>
        <v>#N/A</v>
      </c>
      <c r="CA314" s="612" t="e">
        <f>VLOOKUP(B314,'FIS Solutions India Pvt Ltd'!$D$2:$H$2,5,0)</f>
        <v>#N/A</v>
      </c>
      <c r="CB314" s="612" t="e">
        <f>VLOOKUP(B314,'Delta Technology &amp; Management '!$D$2:$H$16,5,0)</f>
        <v>#N/A</v>
      </c>
      <c r="CC314" s="612" t="e">
        <f>VLOOKUP(B314,'Espoir Networks'!$D$3:$H$11,5,0)</f>
        <v>#N/A</v>
      </c>
      <c r="CD314" s="612" t="e">
        <f>VLOOKUP(B314,'Servosys Solution'!$D$3:$H$5,5,0)</f>
        <v>#N/A</v>
      </c>
      <c r="CE314" s="612" t="e">
        <f>VLOOKUP(B314,'Ribbon Communications'!$D$3:$H$4,5,0)</f>
        <v>#N/A</v>
      </c>
      <c r="CF314" s="612">
        <f t="shared" si="13"/>
        <v>0</v>
      </c>
      <c r="CG314" s="129" t="s">
        <v>4419</v>
      </c>
      <c r="CH314" s="129">
        <v>425443148956</v>
      </c>
      <c r="CI314" s="129" t="s">
        <v>4420</v>
      </c>
      <c r="CJ314" s="129" t="s">
        <v>11749</v>
      </c>
      <c r="CK314" s="132">
        <v>42917</v>
      </c>
      <c r="CL314" s="129">
        <v>2021</v>
      </c>
      <c r="CM314" s="128" t="s">
        <v>4421</v>
      </c>
      <c r="CN314" s="129">
        <v>478</v>
      </c>
      <c r="CO314" s="133">
        <v>95.6</v>
      </c>
      <c r="CP314" s="129">
        <v>2015</v>
      </c>
      <c r="CQ314" s="129" t="s">
        <v>79</v>
      </c>
      <c r="CR314" s="128" t="s">
        <v>12197</v>
      </c>
      <c r="CS314" s="129">
        <v>546</v>
      </c>
      <c r="CT314" s="133">
        <v>84</v>
      </c>
      <c r="CU314" s="129">
        <v>2017</v>
      </c>
      <c r="CV314" s="129" t="s">
        <v>79</v>
      </c>
      <c r="CW314" s="131" t="s">
        <v>81</v>
      </c>
      <c r="CX314" s="131" t="s">
        <v>81</v>
      </c>
      <c r="CY314" s="129" t="s">
        <v>81</v>
      </c>
      <c r="CZ314" s="129" t="s">
        <v>81</v>
      </c>
      <c r="DA314" s="129" t="s">
        <v>81</v>
      </c>
      <c r="DB314" s="129" t="s">
        <v>81</v>
      </c>
      <c r="DC314" s="129" t="s">
        <v>81</v>
      </c>
      <c r="DD314" s="129" t="s">
        <v>81</v>
      </c>
      <c r="DE314" s="129" t="s">
        <v>81</v>
      </c>
      <c r="DF314" s="129">
        <v>0</v>
      </c>
      <c r="DG314" s="224">
        <v>8.56</v>
      </c>
      <c r="DH314" s="224">
        <v>8.59</v>
      </c>
      <c r="DI314" s="224">
        <v>7.88</v>
      </c>
      <c r="DJ314" s="224">
        <v>7.48</v>
      </c>
      <c r="DK314" s="224">
        <v>8</v>
      </c>
      <c r="DL314" s="224">
        <v>10</v>
      </c>
      <c r="DM314" s="224">
        <f t="shared" si="16"/>
        <v>50.51</v>
      </c>
      <c r="DN314" s="224">
        <v>8.42</v>
      </c>
      <c r="DO314" s="402">
        <v>74.31</v>
      </c>
      <c r="DP314" s="131" t="s">
        <v>82</v>
      </c>
      <c r="DQ314" s="404">
        <v>0</v>
      </c>
      <c r="DR314" s="404">
        <v>0</v>
      </c>
      <c r="DS314" s="129" t="s">
        <v>83</v>
      </c>
      <c r="DT314" s="129" t="s">
        <v>83</v>
      </c>
      <c r="DU314" s="129" t="s">
        <v>83</v>
      </c>
      <c r="DV314" s="129" t="s">
        <v>83</v>
      </c>
      <c r="DW314" s="131" t="s">
        <v>83</v>
      </c>
      <c r="DX314" s="131" t="s">
        <v>84</v>
      </c>
      <c r="DY314" s="131" t="s">
        <v>81</v>
      </c>
      <c r="DZ314" s="131" t="s">
        <v>4423</v>
      </c>
      <c r="EA314" s="131" t="s">
        <v>1327</v>
      </c>
      <c r="EB314" s="131" t="s">
        <v>4424</v>
      </c>
      <c r="EC314" s="131" t="s">
        <v>379</v>
      </c>
      <c r="ED314" s="131" t="s">
        <v>89</v>
      </c>
      <c r="EE314" s="131" t="s">
        <v>4425</v>
      </c>
      <c r="EF314" s="131" t="s">
        <v>4426</v>
      </c>
      <c r="EG314" s="131" t="s">
        <v>4427</v>
      </c>
      <c r="EH314" s="131" t="s">
        <v>4428</v>
      </c>
      <c r="EI314" s="131" t="s">
        <v>4429</v>
      </c>
      <c r="EJ314" s="135" t="s">
        <v>4430</v>
      </c>
      <c r="EK314" s="135" t="s">
        <v>4431</v>
      </c>
      <c r="EL314" s="135" t="s">
        <v>4432</v>
      </c>
      <c r="EM314" s="135" t="s">
        <v>4433</v>
      </c>
      <c r="EN314" s="131" t="s">
        <v>81</v>
      </c>
    </row>
    <row r="315" spans="1:144" ht="18" thickTop="1" thickBot="1">
      <c r="A315" s="575">
        <f t="shared" si="14"/>
        <v>314</v>
      </c>
      <c r="B315" s="572" t="s">
        <v>4435</v>
      </c>
      <c r="C315" s="600" t="s">
        <v>4436</v>
      </c>
      <c r="D315" s="570" t="s">
        <v>13209</v>
      </c>
      <c r="E315" s="568" t="str">
        <f t="shared" si="12"/>
        <v>Not Placed</v>
      </c>
      <c r="F315" s="570" t="s">
        <v>12369</v>
      </c>
      <c r="G315" s="570" t="s">
        <v>13331</v>
      </c>
      <c r="H315" s="131" t="str">
        <f>VLOOKUP(B315,EXTC1!C:E,3,0)</f>
        <v>12th + Engineering without live KT</v>
      </c>
      <c r="I315" s="610" t="s">
        <v>4437</v>
      </c>
      <c r="J315" s="572">
        <v>21</v>
      </c>
      <c r="K315" s="611" t="s">
        <v>4438</v>
      </c>
      <c r="L315" s="611" t="s">
        <v>73</v>
      </c>
      <c r="M315" s="611" t="s">
        <v>4439</v>
      </c>
      <c r="N315" s="612" t="s">
        <v>4434</v>
      </c>
      <c r="O315" s="612">
        <v>9920430888</v>
      </c>
      <c r="P315" s="612">
        <v>9833419240</v>
      </c>
      <c r="Q315" s="612" t="e">
        <f>VLOOKUP(B315,'TCS CON'!$D$1:$H$98,5,0)</f>
        <v>#N/A</v>
      </c>
      <c r="R315" s="612" t="e">
        <f>VLOOKUP(B315,LTI!$C$1:$H$46,6,0)</f>
        <v>#N/A</v>
      </c>
      <c r="S315" s="612" t="e">
        <f>VLOOKUP(B315,JARO!$E$2:$I$11,5,0)</f>
        <v>#N/A</v>
      </c>
      <c r="T315" s="612" t="e">
        <f>VLOOKUP(B315,Capgemini!$D$3:$H$78,5,0)</f>
        <v>#N/A</v>
      </c>
      <c r="U315" s="612" t="e">
        <f>VLOOKUP(B315,Carwale!$D$1:$H$4,5,0)</f>
        <v>#N/A</v>
      </c>
      <c r="V315" s="612" t="e">
        <f>VLOOKUP(B315,'Interactive Brokers'!E:I,5,0)</f>
        <v>#N/A</v>
      </c>
      <c r="W315" s="612" t="e">
        <f>VLOOKUP(B315,'REL Jio'!E:I,5,0)</f>
        <v>#N/A</v>
      </c>
      <c r="X315" s="612" t="e">
        <f>VLOOKUP(B315,'Sciative Sol'!E:I,5,0)</f>
        <v>#N/A</v>
      </c>
      <c r="Y315" s="612" t="e">
        <f>VLOOKUP(B315,'Hexaware Tech'!E:I,5,0)</f>
        <v>#N/A</v>
      </c>
      <c r="Z315" s="612" t="e">
        <f>VLOOKUP(B315,Axis!D:H,5,0)</f>
        <v>#N/A</v>
      </c>
      <c r="AA315" s="612" t="e">
        <f>VLOOKUP(B315,Ugam!$D$3:$H$26,5,0)</f>
        <v>#N/A</v>
      </c>
      <c r="AB315" s="612" t="e">
        <f>VLOOKUP(B315,Zeus!F:J,5,0)</f>
        <v>#N/A</v>
      </c>
      <c r="AC315" s="612" t="e">
        <f>VLOOKUP(B315,Montran!F:J,5,0)</f>
        <v>#N/A</v>
      </c>
      <c r="AD315" s="612" t="e">
        <f>VLOOKUP(B315,Endurance!H98:L98,5,0)</f>
        <v>#N/A</v>
      </c>
      <c r="AE315" s="612" t="e">
        <f>VLOOKUP(B315,'Swabhav Techlabs'!$F$1:$J$2,5,0)</f>
        <v>#N/A</v>
      </c>
      <c r="AF315" s="612" t="e">
        <f>VLOOKUP(B315,'Quality Kiosk'!$F$1:$J$18,5,0)</f>
        <v>#N/A</v>
      </c>
      <c r="AG315" s="612" t="e">
        <f>VLOOKUP(B315,'Lemon VB'!$F$1:$J$2,5,0)</f>
        <v>#N/A</v>
      </c>
      <c r="AH315" s="612" t="e">
        <f>VLOOKUP(B315,Gocomet!$E$1:$I$3,5,0)</f>
        <v>#N/A</v>
      </c>
      <c r="AI315" s="612" t="e">
        <f>VLOOKUP(B315,'Ingram Micro'!$E$1:$I$8,5,0)</f>
        <v>#N/A</v>
      </c>
      <c r="AJ315" s="612" t="e">
        <f>VLOOKUP(B315,'DePronto Infotech'!$E$1:$I$2,5,0)</f>
        <v>#N/A</v>
      </c>
      <c r="AK315" s="612" t="e">
        <f>VLOOKUP(B315,'Reliance Retail'!$E$1:$I$4,5,0)</f>
        <v>#N/A</v>
      </c>
      <c r="AL315" s="612" t="e">
        <f>VLOOKUP(B315,'Bright Champs'!$D$1:$H$13,5,0)</f>
        <v>#N/A</v>
      </c>
      <c r="AM315" s="612" t="e">
        <f>VLOOKUP(B315,Neosoft!$E$1:$I$12,5,0)</f>
        <v>#N/A</v>
      </c>
      <c r="AN315" s="612" t="e">
        <f>VLOOKUP(B315,Infosys!$E$1:$I$3,5,0)</f>
        <v>#N/A</v>
      </c>
      <c r="AO315" s="612" t="e">
        <f>VLOOKUP(B315,Cerelabs!$E$1:$I$5,5,0)</f>
        <v>#N/A</v>
      </c>
      <c r="AP315" s="612" t="e">
        <f>VLOOKUP(B315,'Neebal Technologies'!$D$1:$H$2,5,0)</f>
        <v>#N/A</v>
      </c>
      <c r="AQ315" s="612" t="e">
        <f>VLOOKUP(B315,'Vertiv Energy'!$D$1:$H$2,5,0)</f>
        <v>#N/A</v>
      </c>
      <c r="AR315" s="612" t="e">
        <f>VLOOKUP(B315,'Acidaes Solutions (CRMNEXT)'!$D$1:$H$3,5,0)</f>
        <v>#N/A</v>
      </c>
      <c r="AS315" s="612" t="e">
        <f>VLOOKUP(B315,Growisto!$D$1:$H$2,5,0)</f>
        <v>#N/A</v>
      </c>
      <c r="AT315" s="612" t="e">
        <f>VLOOKUP(B315,'9.9 Mediaworx - Digit'!$D$1:$H$2,5,0)</f>
        <v>#N/A</v>
      </c>
      <c r="AU315" s="612" t="e">
        <f>VLOOKUP(B315,'Vistaar systems Pvt Ltd'!$D$2:$H$3,5,0)</f>
        <v>#N/A</v>
      </c>
      <c r="AV315" s="612" t="e">
        <f>VLOOKUP(B315,'Course 5i'!$D$2:$H$11,5,0)</f>
        <v>#N/A</v>
      </c>
      <c r="AW315" s="612" t="e">
        <f>VLOOKUP(B315,'Radiant Appliances &amp; Electronic'!$D$1:$H$13,5,0)</f>
        <v>#N/A</v>
      </c>
      <c r="AX315" s="612" t="e">
        <f>VLOOKUP(B315,'Atos Global'!$D$3:$H$27,5,0)</f>
        <v>#N/A</v>
      </c>
      <c r="AY315" s="612" t="e">
        <f>VLOOKUP(B315,'Saama Technologies'!$D$1:$H$2,5,0)</f>
        <v>#N/A</v>
      </c>
      <c r="AZ315" s="612" t="e">
        <f>VLOOKUP(B315,'Multiplier Solutions'!$D$1:$H$2,5,0)</f>
        <v>#N/A</v>
      </c>
      <c r="BA315" s="612" t="e">
        <f>VLOOKUP(B315,GEP!$D$2:$H$5,5,0)</f>
        <v>#N/A</v>
      </c>
      <c r="BB315" s="612" t="e">
        <f>VLOOKUP(B315,Accenture!$D$1:$H$6,5,0)</f>
        <v>#N/A</v>
      </c>
      <c r="BC315" s="612" t="e">
        <f>VLOOKUP(B315,'Endurance International Group'!$D$1:$H$2,5,0)</f>
        <v>#N/A</v>
      </c>
      <c r="BD315" s="612" t="e">
        <f>VLOOKUP(B315,Newgen!$D$1:$H$2,5,0)</f>
        <v>#N/A</v>
      </c>
      <c r="BE315" s="612" t="e">
        <f>VLOOKUP(B315,'3D Incredible'!D315:H315,5,0)</f>
        <v>#N/A</v>
      </c>
      <c r="BF315" s="612" t="e">
        <f>VLOOKUP(B315,'Raja Software Labs'!$D$2:$H$2,5,0)</f>
        <v>#N/A</v>
      </c>
      <c r="BG315" s="612" t="e">
        <f>VLOOKUP(B315,Wipro!$D$1:$H$2,5,0)</f>
        <v>#N/A</v>
      </c>
      <c r="BH315" s="612" t="e">
        <f>VLOOKUP(B315,'Perch Technologies'!$D$2:$H$2,5,0)</f>
        <v>#N/A</v>
      </c>
      <c r="BI315" s="612" t="e">
        <f>VLOOKUP(B315,'Morning Star'!$D$1:$H$6,5,0)</f>
        <v>#N/A</v>
      </c>
      <c r="BJ315" s="612" t="e">
        <f>VLOOKUP(B315,Flexiloans!$D$1:$H$2,5,0)</f>
        <v>#N/A</v>
      </c>
      <c r="BK315" s="612" t="e">
        <f>VLOOKUP(B315,'Thirdware Solutions'!$D$1:$H$2,5,0)</f>
        <v>#N/A</v>
      </c>
      <c r="BL315" s="612" t="e">
        <f>VLOOKUP(B315,Tescom!$D$1:$H$8,5,0)</f>
        <v>#N/A</v>
      </c>
      <c r="BM315" s="612" t="e">
        <f>VLOOKUP(B315,'Cogno AI'!$D$1:$H$2,5,0)</f>
        <v>#N/A</v>
      </c>
      <c r="BN315" s="612" t="e">
        <f>VLOOKUP(B315,'ABM Knowledgeware'!$D$1:$H$2,5,0)</f>
        <v>#N/A</v>
      </c>
      <c r="BO315" s="612" t="e">
        <f>VLOOKUP(B315,'Concerto Software'!$D$1:$H$3,5,0)</f>
        <v>#N/A</v>
      </c>
      <c r="BP315" s="612" t="e">
        <f>VLOOKUP(B315,'My Captain'!$D$1:$H$4,5,0)</f>
        <v>#N/A</v>
      </c>
      <c r="BQ315" s="612" t="e">
        <f>VLOOKUP(B315,'Finoux Solutions'!$D$2:$H$4,5,0)</f>
        <v>#N/A</v>
      </c>
      <c r="BR315" s="612" t="e">
        <f>VLOOKUP(B315,'MITR Learning'!$D$1:$H$2,5,0)</f>
        <v>#N/A</v>
      </c>
      <c r="BS315" s="612" t="e">
        <f>VLOOKUP(B315,Nucsoft!$D$2:$H$6,5,0)</f>
        <v>#N/A</v>
      </c>
      <c r="BT315" s="612" t="e">
        <f>VLOOKUP(B315,'Paras Cadd'!$D$1:$H$2,5,0)</f>
        <v>#N/A</v>
      </c>
      <c r="BU315" s="612" t="e">
        <f>VLOOKUP(B315,'ICICI Securities'!$D$1:$H$2,5,0)</f>
        <v>#N/A</v>
      </c>
      <c r="BV315" s="612" t="e">
        <f>VLOOKUP(B315,'Citius Tech'!$D$2:$H$5,5,0)</f>
        <v>#N/A</v>
      </c>
      <c r="BW315" s="612" t="e">
        <f>VLOOKUP(B315,'Buzzy Brains'!$D$2:$H$2,5,0)</f>
        <v>#N/A</v>
      </c>
      <c r="BX315" s="612" t="e">
        <f>VLOOKUP(B315,'Decimal Point'!$D$2:$H$2,5,0)</f>
        <v>#N/A</v>
      </c>
      <c r="BY315" s="612" t="e">
        <f>VLOOKUP(B315,'Sankey Business Solutions'!$D$2:$H$3,5,0)</f>
        <v>#N/A</v>
      </c>
      <c r="BZ315" s="612" t="e">
        <f>VLOOKUP(B315,'Nangia &amp; Co LLP'!$D$2:$H$2,5,0)</f>
        <v>#N/A</v>
      </c>
      <c r="CA315" s="612" t="e">
        <f>VLOOKUP(B315,'FIS Solutions India Pvt Ltd'!$D$2:$H$2,5,0)</f>
        <v>#N/A</v>
      </c>
      <c r="CB315" s="612" t="e">
        <f>VLOOKUP(B315,'Delta Technology &amp; Management '!$D$2:$H$16,5,0)</f>
        <v>#N/A</v>
      </c>
      <c r="CC315" s="612" t="e">
        <f>VLOOKUP(B315,'Espoir Networks'!$D$3:$H$11,5,0)</f>
        <v>#N/A</v>
      </c>
      <c r="CD315" s="612" t="e">
        <f>VLOOKUP(B315,'Servosys Solution'!$D$3:$H$5,5,0)</f>
        <v>#N/A</v>
      </c>
      <c r="CE315" s="612" t="e">
        <f>VLOOKUP(B315,'Ribbon Communications'!$D$3:$H$4,5,0)</f>
        <v>#N/A</v>
      </c>
      <c r="CF315" s="612">
        <f t="shared" si="13"/>
        <v>0</v>
      </c>
      <c r="CG315" s="129" t="s">
        <v>4440</v>
      </c>
      <c r="CH315" s="129">
        <v>290987733716</v>
      </c>
      <c r="CI315" s="129" t="s">
        <v>134</v>
      </c>
      <c r="CJ315" s="129" t="s">
        <v>11749</v>
      </c>
      <c r="CK315" s="132">
        <v>42917</v>
      </c>
      <c r="CL315" s="129">
        <v>2021</v>
      </c>
      <c r="CM315" s="128" t="s">
        <v>4441</v>
      </c>
      <c r="CN315" s="129">
        <v>459</v>
      </c>
      <c r="CO315" s="133">
        <v>91.8</v>
      </c>
      <c r="CP315" s="129">
        <v>2015</v>
      </c>
      <c r="CQ315" s="129" t="s">
        <v>79</v>
      </c>
      <c r="CR315" s="128" t="s">
        <v>4442</v>
      </c>
      <c r="CS315" s="129">
        <v>521</v>
      </c>
      <c r="CT315" s="133">
        <v>80.150000000000006</v>
      </c>
      <c r="CU315" s="129">
        <v>2017</v>
      </c>
      <c r="CV315" s="129" t="s">
        <v>79</v>
      </c>
      <c r="CW315" s="131" t="s">
        <v>81</v>
      </c>
      <c r="CX315" s="131" t="s">
        <v>81</v>
      </c>
      <c r="CY315" s="129" t="s">
        <v>81</v>
      </c>
      <c r="CZ315" s="129" t="s">
        <v>81</v>
      </c>
      <c r="DA315" s="129" t="s">
        <v>81</v>
      </c>
      <c r="DB315" s="129" t="s">
        <v>81</v>
      </c>
      <c r="DC315" s="129" t="s">
        <v>81</v>
      </c>
      <c r="DD315" s="129" t="s">
        <v>81</v>
      </c>
      <c r="DE315" s="129" t="s">
        <v>81</v>
      </c>
      <c r="DF315" s="129">
        <v>0</v>
      </c>
      <c r="DG315" s="224">
        <v>7.19</v>
      </c>
      <c r="DH315" s="224">
        <v>8.48</v>
      </c>
      <c r="DI315" s="224">
        <v>8.4600000000000009</v>
      </c>
      <c r="DJ315" s="224">
        <v>8.64</v>
      </c>
      <c r="DK315" s="224">
        <v>7.7</v>
      </c>
      <c r="DL315" s="224">
        <v>9.4</v>
      </c>
      <c r="DM315" s="224">
        <f t="shared" si="16"/>
        <v>49.870000000000005</v>
      </c>
      <c r="DN315" s="224">
        <v>8.31</v>
      </c>
      <c r="DO315" s="402">
        <v>73.489999999999995</v>
      </c>
      <c r="DP315" s="131" t="s">
        <v>82</v>
      </c>
      <c r="DQ315" s="404">
        <v>0</v>
      </c>
      <c r="DR315" s="404">
        <v>0</v>
      </c>
      <c r="DS315" s="129" t="s">
        <v>83</v>
      </c>
      <c r="DT315" s="129" t="s">
        <v>83</v>
      </c>
      <c r="DU315" s="129" t="s">
        <v>83</v>
      </c>
      <c r="DV315" s="129" t="s">
        <v>83</v>
      </c>
      <c r="DW315" s="131" t="s">
        <v>83</v>
      </c>
      <c r="DX315" s="131" t="s">
        <v>84</v>
      </c>
      <c r="DY315" s="131" t="s">
        <v>81</v>
      </c>
      <c r="DZ315" s="131" t="s">
        <v>4443</v>
      </c>
      <c r="EA315" s="131" t="s">
        <v>86</v>
      </c>
      <c r="EB315" s="131" t="s">
        <v>4444</v>
      </c>
      <c r="EC315" s="131" t="s">
        <v>88</v>
      </c>
      <c r="ED315" s="131" t="s">
        <v>89</v>
      </c>
      <c r="EE315" s="131" t="s">
        <v>4445</v>
      </c>
      <c r="EF315" s="131" t="s">
        <v>4446</v>
      </c>
      <c r="EG315" s="131" t="s">
        <v>4447</v>
      </c>
      <c r="EH315" s="131" t="s">
        <v>538</v>
      </c>
      <c r="EI315" s="131" t="s">
        <v>4448</v>
      </c>
      <c r="EJ315" s="135" t="s">
        <v>4449</v>
      </c>
      <c r="EK315" s="135" t="s">
        <v>4450</v>
      </c>
      <c r="EL315" s="135" t="s">
        <v>4451</v>
      </c>
      <c r="EM315" s="135" t="s">
        <v>4452</v>
      </c>
      <c r="EN315" s="131" t="s">
        <v>81</v>
      </c>
    </row>
    <row r="316" spans="1:144" ht="18" thickTop="1" thickBot="1">
      <c r="A316" s="575">
        <f t="shared" si="14"/>
        <v>315</v>
      </c>
      <c r="B316" s="572" t="s">
        <v>5376</v>
      </c>
      <c r="C316" s="600" t="s">
        <v>5377</v>
      </c>
      <c r="D316" s="570" t="s">
        <v>13209</v>
      </c>
      <c r="E316" s="568" t="str">
        <f t="shared" si="12"/>
        <v>Not Placed</v>
      </c>
      <c r="F316" s="570" t="s">
        <v>12369</v>
      </c>
      <c r="G316" s="570" t="s">
        <v>13331</v>
      </c>
      <c r="H316" s="131" t="str">
        <f>VLOOKUP(B316,EXTC1!C:E,3,0)</f>
        <v>12th + Engineering without live KT</v>
      </c>
      <c r="I316" s="610" t="s">
        <v>4437</v>
      </c>
      <c r="J316" s="572">
        <v>21</v>
      </c>
      <c r="K316" s="611" t="s">
        <v>5378</v>
      </c>
      <c r="L316" s="611" t="s">
        <v>73</v>
      </c>
      <c r="M316" s="611" t="s">
        <v>5379</v>
      </c>
      <c r="N316" s="612" t="s">
        <v>5375</v>
      </c>
      <c r="O316" s="612">
        <v>8879088054</v>
      </c>
      <c r="P316" s="612">
        <v>7045757286</v>
      </c>
      <c r="Q316" s="612" t="e">
        <f>VLOOKUP(B316,'TCS CON'!$D$1:$H$98,5,0)</f>
        <v>#N/A</v>
      </c>
      <c r="R316" s="612" t="e">
        <f>VLOOKUP(B316,LTI!$C$1:$H$46,6,0)</f>
        <v>#N/A</v>
      </c>
      <c r="S316" s="612" t="e">
        <f>VLOOKUP(B316,JARO!$E$2:$I$11,5,0)</f>
        <v>#N/A</v>
      </c>
      <c r="T316" s="612" t="e">
        <f>VLOOKUP(B316,Capgemini!$D$3:$H$78,5,0)</f>
        <v>#N/A</v>
      </c>
      <c r="U316" s="612" t="e">
        <f>VLOOKUP(B316,Carwale!$D$1:$H$4,5,0)</f>
        <v>#N/A</v>
      </c>
      <c r="V316" s="612" t="e">
        <f>VLOOKUP(B316,'Interactive Brokers'!E:I,5,0)</f>
        <v>#N/A</v>
      </c>
      <c r="W316" s="612" t="e">
        <f>VLOOKUP(B316,'REL Jio'!E:I,5,0)</f>
        <v>#N/A</v>
      </c>
      <c r="X316" s="612" t="e">
        <f>VLOOKUP(B316,'Sciative Sol'!E:I,5,0)</f>
        <v>#N/A</v>
      </c>
      <c r="Y316" s="612" t="e">
        <f>VLOOKUP(B316,'Hexaware Tech'!E:I,5,0)</f>
        <v>#N/A</v>
      </c>
      <c r="Z316" s="612" t="e">
        <f>VLOOKUP(B316,Axis!D:H,5,0)</f>
        <v>#N/A</v>
      </c>
      <c r="AA316" s="612" t="e">
        <f>VLOOKUP(B316,Ugam!$D$3:$H$26,5,0)</f>
        <v>#N/A</v>
      </c>
      <c r="AB316" s="612" t="e">
        <f>VLOOKUP(B316,Zeus!F:J,5,0)</f>
        <v>#N/A</v>
      </c>
      <c r="AC316" s="612" t="e">
        <f>VLOOKUP(B316,Montran!F:J,5,0)</f>
        <v>#N/A</v>
      </c>
      <c r="AD316" s="612" t="e">
        <f>VLOOKUP(B316,Endurance!H99:L99,5,0)</f>
        <v>#N/A</v>
      </c>
      <c r="AE316" s="612" t="e">
        <f>VLOOKUP(B316,'Swabhav Techlabs'!$F$1:$J$2,5,0)</f>
        <v>#N/A</v>
      </c>
      <c r="AF316" s="612" t="e">
        <f>VLOOKUP(B316,'Quality Kiosk'!$F$1:$J$18,5,0)</f>
        <v>#N/A</v>
      </c>
      <c r="AG316" s="612" t="e">
        <f>VLOOKUP(B316,'Lemon VB'!$F$1:$J$2,5,0)</f>
        <v>#N/A</v>
      </c>
      <c r="AH316" s="612" t="e">
        <f>VLOOKUP(B316,Gocomet!$E$1:$I$3,5,0)</f>
        <v>#N/A</v>
      </c>
      <c r="AI316" s="612" t="e">
        <f>VLOOKUP(B316,'Ingram Micro'!$E$1:$I$8,5,0)</f>
        <v>#N/A</v>
      </c>
      <c r="AJ316" s="612" t="e">
        <f>VLOOKUP(B316,'DePronto Infotech'!$E$1:$I$2,5,0)</f>
        <v>#N/A</v>
      </c>
      <c r="AK316" s="612" t="e">
        <f>VLOOKUP(B316,'Reliance Retail'!$E$1:$I$4,5,0)</f>
        <v>#N/A</v>
      </c>
      <c r="AL316" s="612" t="e">
        <f>VLOOKUP(B316,'Bright Champs'!$D$1:$H$13,5,0)</f>
        <v>#N/A</v>
      </c>
      <c r="AM316" s="612" t="e">
        <f>VLOOKUP(B316,Neosoft!$E$1:$I$12,5,0)</f>
        <v>#N/A</v>
      </c>
      <c r="AN316" s="612" t="e">
        <f>VLOOKUP(B316,Infosys!$E$1:$I$3,5,0)</f>
        <v>#N/A</v>
      </c>
      <c r="AO316" s="612" t="e">
        <f>VLOOKUP(B316,Cerelabs!$E$1:$I$5,5,0)</f>
        <v>#N/A</v>
      </c>
      <c r="AP316" s="612" t="e">
        <f>VLOOKUP(B316,'Neebal Technologies'!$D$1:$H$2,5,0)</f>
        <v>#N/A</v>
      </c>
      <c r="AQ316" s="612" t="e">
        <f>VLOOKUP(B316,'Vertiv Energy'!$D$1:$H$2,5,0)</f>
        <v>#N/A</v>
      </c>
      <c r="AR316" s="612" t="e">
        <f>VLOOKUP(B316,'Acidaes Solutions (CRMNEXT)'!$D$1:$H$3,5,0)</f>
        <v>#N/A</v>
      </c>
      <c r="AS316" s="612" t="e">
        <f>VLOOKUP(B316,Growisto!$D$1:$H$2,5,0)</f>
        <v>#N/A</v>
      </c>
      <c r="AT316" s="612" t="e">
        <f>VLOOKUP(B316,'9.9 Mediaworx - Digit'!$D$1:$H$2,5,0)</f>
        <v>#N/A</v>
      </c>
      <c r="AU316" s="612" t="e">
        <f>VLOOKUP(B316,'Vistaar systems Pvt Ltd'!$D$2:$H$3,5,0)</f>
        <v>#N/A</v>
      </c>
      <c r="AV316" s="612" t="e">
        <f>VLOOKUP(B316,'Course 5i'!$D$2:$H$11,5,0)</f>
        <v>#N/A</v>
      </c>
      <c r="AW316" s="612" t="e">
        <f>VLOOKUP(B316,'Radiant Appliances &amp; Electronic'!$D$1:$H$13,5,0)</f>
        <v>#N/A</v>
      </c>
      <c r="AX316" s="612" t="e">
        <f>VLOOKUP(B316,'Atos Global'!$D$3:$H$27,5,0)</f>
        <v>#N/A</v>
      </c>
      <c r="AY316" s="612" t="e">
        <f>VLOOKUP(B316,'Saama Technologies'!$D$1:$H$2,5,0)</f>
        <v>#N/A</v>
      </c>
      <c r="AZ316" s="612" t="e">
        <f>VLOOKUP(B316,'Multiplier Solutions'!$D$1:$H$2,5,0)</f>
        <v>#N/A</v>
      </c>
      <c r="BA316" s="612" t="e">
        <f>VLOOKUP(B316,GEP!$D$2:$H$5,5,0)</f>
        <v>#N/A</v>
      </c>
      <c r="BB316" s="612" t="e">
        <f>VLOOKUP(B316,Accenture!$D$1:$H$6,5,0)</f>
        <v>#N/A</v>
      </c>
      <c r="BC316" s="612" t="e">
        <f>VLOOKUP(B316,'Endurance International Group'!$D$1:$H$2,5,0)</f>
        <v>#N/A</v>
      </c>
      <c r="BD316" s="612" t="e">
        <f>VLOOKUP(B316,Newgen!$D$1:$H$2,5,0)</f>
        <v>#N/A</v>
      </c>
      <c r="BE316" s="612" t="e">
        <f>VLOOKUP(B316,'3D Incredible'!D316:H316,5,0)</f>
        <v>#N/A</v>
      </c>
      <c r="BF316" s="612" t="e">
        <f>VLOOKUP(B316,'Raja Software Labs'!$D$2:$H$2,5,0)</f>
        <v>#N/A</v>
      </c>
      <c r="BG316" s="612" t="e">
        <f>VLOOKUP(B316,Wipro!$D$1:$H$2,5,0)</f>
        <v>#N/A</v>
      </c>
      <c r="BH316" s="612" t="e">
        <f>VLOOKUP(B316,'Perch Technologies'!$D$2:$H$2,5,0)</f>
        <v>#N/A</v>
      </c>
      <c r="BI316" s="612" t="e">
        <f>VLOOKUP(B316,'Morning Star'!$D$1:$H$6,5,0)</f>
        <v>#N/A</v>
      </c>
      <c r="BJ316" s="612" t="e">
        <f>VLOOKUP(B316,Flexiloans!$D$1:$H$2,5,0)</f>
        <v>#N/A</v>
      </c>
      <c r="BK316" s="612" t="e">
        <f>VLOOKUP(B316,'Thirdware Solutions'!$D$1:$H$2,5,0)</f>
        <v>#N/A</v>
      </c>
      <c r="BL316" s="612" t="e">
        <f>VLOOKUP(B316,Tescom!$D$1:$H$8,5,0)</f>
        <v>#N/A</v>
      </c>
      <c r="BM316" s="612" t="e">
        <f>VLOOKUP(B316,'Cogno AI'!$D$1:$H$2,5,0)</f>
        <v>#N/A</v>
      </c>
      <c r="BN316" s="612" t="e">
        <f>VLOOKUP(B316,'ABM Knowledgeware'!$D$1:$H$2,5,0)</f>
        <v>#N/A</v>
      </c>
      <c r="BO316" s="612" t="e">
        <f>VLOOKUP(B316,'Concerto Software'!$D$1:$H$3,5,0)</f>
        <v>#N/A</v>
      </c>
      <c r="BP316" s="612" t="e">
        <f>VLOOKUP(B316,'My Captain'!$D$1:$H$4,5,0)</f>
        <v>#N/A</v>
      </c>
      <c r="BQ316" s="612" t="e">
        <f>VLOOKUP(B316,'Finoux Solutions'!$D$2:$H$4,5,0)</f>
        <v>#N/A</v>
      </c>
      <c r="BR316" s="612" t="e">
        <f>VLOOKUP(B316,'MITR Learning'!$D$1:$H$2,5,0)</f>
        <v>#N/A</v>
      </c>
      <c r="BS316" s="612" t="e">
        <f>VLOOKUP(B316,Nucsoft!$D$2:$H$6,5,0)</f>
        <v>#N/A</v>
      </c>
      <c r="BT316" s="612" t="e">
        <f>VLOOKUP(B316,'Paras Cadd'!$D$1:$H$2,5,0)</f>
        <v>#N/A</v>
      </c>
      <c r="BU316" s="612" t="e">
        <f>VLOOKUP(B316,'ICICI Securities'!$D$1:$H$2,5,0)</f>
        <v>#N/A</v>
      </c>
      <c r="BV316" s="612" t="e">
        <f>VLOOKUP(B316,'Citius Tech'!$D$2:$H$5,5,0)</f>
        <v>#N/A</v>
      </c>
      <c r="BW316" s="612" t="e">
        <f>VLOOKUP(B316,'Buzzy Brains'!$D$2:$H$2,5,0)</f>
        <v>#N/A</v>
      </c>
      <c r="BX316" s="612" t="e">
        <f>VLOOKUP(B316,'Decimal Point'!$D$2:$H$2,5,0)</f>
        <v>#N/A</v>
      </c>
      <c r="BY316" s="612" t="e">
        <f>VLOOKUP(B316,'Sankey Business Solutions'!$D$2:$H$3,5,0)</f>
        <v>#N/A</v>
      </c>
      <c r="BZ316" s="612" t="e">
        <f>VLOOKUP(B316,'Nangia &amp; Co LLP'!$D$2:$H$2,5,0)</f>
        <v>#N/A</v>
      </c>
      <c r="CA316" s="612" t="e">
        <f>VLOOKUP(B316,'FIS Solutions India Pvt Ltd'!$D$2:$H$2,5,0)</f>
        <v>#N/A</v>
      </c>
      <c r="CB316" s="612" t="e">
        <f>VLOOKUP(B316,'Delta Technology &amp; Management '!$D$2:$H$16,5,0)</f>
        <v>#N/A</v>
      </c>
      <c r="CC316" s="612" t="e">
        <f>VLOOKUP(B316,'Espoir Networks'!$D$3:$H$11,5,0)</f>
        <v>#N/A</v>
      </c>
      <c r="CD316" s="612" t="e">
        <f>VLOOKUP(B316,'Servosys Solution'!$D$3:$H$5,5,0)</f>
        <v>#N/A</v>
      </c>
      <c r="CE316" s="612" t="e">
        <f>VLOOKUP(B316,'Ribbon Communications'!$D$3:$H$4,5,0)</f>
        <v>#N/A</v>
      </c>
      <c r="CF316" s="612">
        <f t="shared" si="13"/>
        <v>0</v>
      </c>
      <c r="CG316" s="129" t="s">
        <v>5380</v>
      </c>
      <c r="CH316" s="129">
        <v>567976539948</v>
      </c>
      <c r="CI316" s="129" t="s">
        <v>81</v>
      </c>
      <c r="CJ316" s="129" t="s">
        <v>11749</v>
      </c>
      <c r="CK316" s="132">
        <v>42917</v>
      </c>
      <c r="CL316" s="129">
        <v>2021</v>
      </c>
      <c r="CM316" s="128" t="s">
        <v>5381</v>
      </c>
      <c r="CN316" s="129">
        <v>540</v>
      </c>
      <c r="CO316" s="133">
        <v>92.8</v>
      </c>
      <c r="CP316" s="129">
        <v>2015</v>
      </c>
      <c r="CQ316" s="129" t="s">
        <v>79</v>
      </c>
      <c r="CR316" s="128" t="s">
        <v>5382</v>
      </c>
      <c r="CS316" s="129">
        <v>551</v>
      </c>
      <c r="CT316" s="133">
        <v>84.77</v>
      </c>
      <c r="CU316" s="129">
        <v>2017</v>
      </c>
      <c r="CV316" s="129" t="s">
        <v>79</v>
      </c>
      <c r="CW316" s="131" t="s">
        <v>81</v>
      </c>
      <c r="CX316" s="131" t="s">
        <v>81</v>
      </c>
      <c r="CY316" s="129" t="s">
        <v>81</v>
      </c>
      <c r="CZ316" s="129" t="s">
        <v>81</v>
      </c>
      <c r="DA316" s="129" t="s">
        <v>81</v>
      </c>
      <c r="DB316" s="129" t="s">
        <v>81</v>
      </c>
      <c r="DC316" s="129" t="s">
        <v>81</v>
      </c>
      <c r="DD316" s="129" t="s">
        <v>81</v>
      </c>
      <c r="DE316" s="129" t="s">
        <v>81</v>
      </c>
      <c r="DF316" s="129">
        <v>0</v>
      </c>
      <c r="DG316" s="224">
        <v>8.7799999999999994</v>
      </c>
      <c r="DH316" s="224">
        <v>8.33</v>
      </c>
      <c r="DI316" s="224">
        <v>9.73</v>
      </c>
      <c r="DJ316" s="224">
        <v>9.1199999999999992</v>
      </c>
      <c r="DK316" s="224">
        <v>8.2200000000000006</v>
      </c>
      <c r="DL316" s="224">
        <v>9</v>
      </c>
      <c r="DM316" s="224">
        <f t="shared" si="16"/>
        <v>53.18</v>
      </c>
      <c r="DN316" s="224">
        <v>8.86</v>
      </c>
      <c r="DO316" s="402">
        <v>77.56</v>
      </c>
      <c r="DP316" s="131" t="s">
        <v>82</v>
      </c>
      <c r="DQ316" s="404">
        <v>0</v>
      </c>
      <c r="DR316" s="404">
        <v>0</v>
      </c>
      <c r="DS316" s="129" t="s">
        <v>83</v>
      </c>
      <c r="DT316" s="129" t="s">
        <v>83</v>
      </c>
      <c r="DU316" s="129" t="s">
        <v>83</v>
      </c>
      <c r="DV316" s="129" t="s">
        <v>83</v>
      </c>
      <c r="DW316" s="131" t="s">
        <v>83</v>
      </c>
      <c r="DX316" s="131" t="s">
        <v>84</v>
      </c>
      <c r="DY316" s="131" t="s">
        <v>81</v>
      </c>
      <c r="DZ316" s="131" t="s">
        <v>5383</v>
      </c>
      <c r="EA316" s="131" t="s">
        <v>5384</v>
      </c>
      <c r="EB316" s="131" t="s">
        <v>5385</v>
      </c>
      <c r="EC316" s="131" t="s">
        <v>167</v>
      </c>
      <c r="ED316" s="131" t="s">
        <v>89</v>
      </c>
      <c r="EE316" s="131" t="s">
        <v>5386</v>
      </c>
      <c r="EF316" s="131" t="s">
        <v>5387</v>
      </c>
      <c r="EG316" s="131" t="s">
        <v>3279</v>
      </c>
      <c r="EH316" s="131" t="s">
        <v>5388</v>
      </c>
      <c r="EI316" s="131" t="s">
        <v>5389</v>
      </c>
      <c r="EJ316" s="135" t="s">
        <v>5390</v>
      </c>
      <c r="EK316" s="135" t="s">
        <v>5391</v>
      </c>
      <c r="EL316" s="135" t="s">
        <v>5392</v>
      </c>
      <c r="EM316" s="135" t="s">
        <v>5393</v>
      </c>
      <c r="EN316" s="131" t="s">
        <v>3279</v>
      </c>
    </row>
    <row r="317" spans="1:144" ht="18" thickTop="1" thickBot="1">
      <c r="A317" s="575">
        <f t="shared" si="14"/>
        <v>316</v>
      </c>
      <c r="B317" s="572" t="s">
        <v>5773</v>
      </c>
      <c r="C317" s="600" t="s">
        <v>11825</v>
      </c>
      <c r="D317" s="570" t="s">
        <v>13209</v>
      </c>
      <c r="E317" s="568" t="str">
        <f t="shared" si="12"/>
        <v>Not Placed</v>
      </c>
      <c r="F317" s="570" t="s">
        <v>12369</v>
      </c>
      <c r="G317" s="570" t="s">
        <v>13331</v>
      </c>
      <c r="H317" s="131" t="str">
        <f>VLOOKUP(B317,EXTC1!C:E,3,0)</f>
        <v>12th + Engineering without live KT</v>
      </c>
      <c r="I317" s="610" t="s">
        <v>3406</v>
      </c>
      <c r="J317" s="572">
        <v>20</v>
      </c>
      <c r="K317" s="611" t="s">
        <v>5775</v>
      </c>
      <c r="L317" s="611" t="s">
        <v>73</v>
      </c>
      <c r="M317" s="611" t="s">
        <v>5776</v>
      </c>
      <c r="N317" s="612" t="s">
        <v>5772</v>
      </c>
      <c r="O317" s="612">
        <v>9029062963</v>
      </c>
      <c r="P317" s="612">
        <v>9594892516</v>
      </c>
      <c r="Q317" s="612" t="e">
        <f>VLOOKUP(B317,'TCS CON'!$D$1:$H$98,5,0)</f>
        <v>#N/A</v>
      </c>
      <c r="R317" s="612" t="e">
        <f>VLOOKUP(B317,LTI!$C$1:$H$46,6,0)</f>
        <v>#N/A</v>
      </c>
      <c r="S317" s="612" t="e">
        <f>VLOOKUP(B317,JARO!$E$2:$I$11,5,0)</f>
        <v>#N/A</v>
      </c>
      <c r="T317" s="612" t="e">
        <f>VLOOKUP(B317,Capgemini!$D$3:$H$78,5,0)</f>
        <v>#N/A</v>
      </c>
      <c r="U317" s="612" t="e">
        <f>VLOOKUP(B317,Carwale!$D$1:$H$4,5,0)</f>
        <v>#N/A</v>
      </c>
      <c r="V317" s="612" t="e">
        <f>VLOOKUP(B317,'Interactive Brokers'!E:I,5,0)</f>
        <v>#N/A</v>
      </c>
      <c r="W317" s="612" t="e">
        <f>VLOOKUP(B317,'REL Jio'!E:I,5,0)</f>
        <v>#N/A</v>
      </c>
      <c r="X317" s="612" t="e">
        <f>VLOOKUP(B317,'Sciative Sol'!E:I,5,0)</f>
        <v>#N/A</v>
      </c>
      <c r="Y317" s="612" t="e">
        <f>VLOOKUP(B317,'Hexaware Tech'!E:I,5,0)</f>
        <v>#N/A</v>
      </c>
      <c r="Z317" s="612" t="e">
        <f>VLOOKUP(B317,Axis!D:H,5,0)</f>
        <v>#N/A</v>
      </c>
      <c r="AA317" s="612" t="e">
        <f>VLOOKUP(B317,Ugam!$D$3:$H$26,5,0)</f>
        <v>#N/A</v>
      </c>
      <c r="AB317" s="612" t="e">
        <f>VLOOKUP(B317,Zeus!F:J,5,0)</f>
        <v>#N/A</v>
      </c>
      <c r="AC317" s="612" t="e">
        <f>VLOOKUP(B317,Montran!F:J,5,0)</f>
        <v>#N/A</v>
      </c>
      <c r="AD317" s="612" t="e">
        <f>VLOOKUP(B317,Endurance!H100:L100,5,0)</f>
        <v>#N/A</v>
      </c>
      <c r="AE317" s="612" t="e">
        <f>VLOOKUP(B317,'Swabhav Techlabs'!$F$1:$J$2,5,0)</f>
        <v>#N/A</v>
      </c>
      <c r="AF317" s="612" t="e">
        <f>VLOOKUP(B317,'Quality Kiosk'!$F$1:$J$18,5,0)</f>
        <v>#N/A</v>
      </c>
      <c r="AG317" s="612" t="e">
        <f>VLOOKUP(B317,'Lemon VB'!$F$1:$J$2,5,0)</f>
        <v>#N/A</v>
      </c>
      <c r="AH317" s="612" t="e">
        <f>VLOOKUP(B317,Gocomet!$E$1:$I$3,5,0)</f>
        <v>#N/A</v>
      </c>
      <c r="AI317" s="612" t="e">
        <f>VLOOKUP(B317,'Ingram Micro'!$E$1:$I$8,5,0)</f>
        <v>#N/A</v>
      </c>
      <c r="AJ317" s="612" t="e">
        <f>VLOOKUP(B317,'DePronto Infotech'!$E$1:$I$2,5,0)</f>
        <v>#N/A</v>
      </c>
      <c r="AK317" s="612" t="e">
        <f>VLOOKUP(B317,'Reliance Retail'!$E$1:$I$4,5,0)</f>
        <v>#N/A</v>
      </c>
      <c r="AL317" s="612" t="e">
        <f>VLOOKUP(B317,'Bright Champs'!$D$1:$H$13,5,0)</f>
        <v>#N/A</v>
      </c>
      <c r="AM317" s="612" t="e">
        <f>VLOOKUP(B317,Neosoft!$E$1:$I$12,5,0)</f>
        <v>#N/A</v>
      </c>
      <c r="AN317" s="612" t="e">
        <f>VLOOKUP(B317,Infosys!$E$1:$I$3,5,0)</f>
        <v>#N/A</v>
      </c>
      <c r="AO317" s="612" t="e">
        <f>VLOOKUP(B317,Cerelabs!$E$1:$I$5,5,0)</f>
        <v>#N/A</v>
      </c>
      <c r="AP317" s="612" t="e">
        <f>VLOOKUP(B317,'Neebal Technologies'!$D$1:$H$2,5,0)</f>
        <v>#N/A</v>
      </c>
      <c r="AQ317" s="612" t="e">
        <f>VLOOKUP(B317,'Vertiv Energy'!$D$1:$H$2,5,0)</f>
        <v>#N/A</v>
      </c>
      <c r="AR317" s="612" t="e">
        <f>VLOOKUP(B317,'Acidaes Solutions (CRMNEXT)'!$D$1:$H$3,5,0)</f>
        <v>#N/A</v>
      </c>
      <c r="AS317" s="612" t="e">
        <f>VLOOKUP(B317,Growisto!$D$1:$H$2,5,0)</f>
        <v>#N/A</v>
      </c>
      <c r="AT317" s="612" t="e">
        <f>VLOOKUP(B317,'9.9 Mediaworx - Digit'!$D$1:$H$2,5,0)</f>
        <v>#N/A</v>
      </c>
      <c r="AU317" s="612" t="e">
        <f>VLOOKUP(B317,'Vistaar systems Pvt Ltd'!$D$2:$H$3,5,0)</f>
        <v>#N/A</v>
      </c>
      <c r="AV317" s="612" t="e">
        <f>VLOOKUP(B317,'Course 5i'!$D$2:$H$11,5,0)</f>
        <v>#N/A</v>
      </c>
      <c r="AW317" s="612" t="e">
        <f>VLOOKUP(B317,'Radiant Appliances &amp; Electronic'!$D$1:$H$13,5,0)</f>
        <v>#N/A</v>
      </c>
      <c r="AX317" s="612" t="e">
        <f>VLOOKUP(B317,'Atos Global'!$D$3:$H$27,5,0)</f>
        <v>#N/A</v>
      </c>
      <c r="AY317" s="612" t="e">
        <f>VLOOKUP(B317,'Saama Technologies'!$D$1:$H$2,5,0)</f>
        <v>#N/A</v>
      </c>
      <c r="AZ317" s="612" t="e">
        <f>VLOOKUP(B317,'Multiplier Solutions'!$D$1:$H$2,5,0)</f>
        <v>#N/A</v>
      </c>
      <c r="BA317" s="612" t="e">
        <f>VLOOKUP(B317,GEP!$D$2:$H$5,5,0)</f>
        <v>#N/A</v>
      </c>
      <c r="BB317" s="612" t="e">
        <f>VLOOKUP(B317,Accenture!$D$1:$H$6,5,0)</f>
        <v>#N/A</v>
      </c>
      <c r="BC317" s="612" t="e">
        <f>VLOOKUP(B317,'Endurance International Group'!$D$1:$H$2,5,0)</f>
        <v>#N/A</v>
      </c>
      <c r="BD317" s="612" t="e">
        <f>VLOOKUP(B317,Newgen!$D$1:$H$2,5,0)</f>
        <v>#N/A</v>
      </c>
      <c r="BE317" s="612" t="e">
        <f>VLOOKUP(B317,'3D Incredible'!D317:H317,5,0)</f>
        <v>#N/A</v>
      </c>
      <c r="BF317" s="612" t="e">
        <f>VLOOKUP(B317,'Raja Software Labs'!$D$2:$H$2,5,0)</f>
        <v>#N/A</v>
      </c>
      <c r="BG317" s="612" t="e">
        <f>VLOOKUP(B317,Wipro!$D$1:$H$2,5,0)</f>
        <v>#N/A</v>
      </c>
      <c r="BH317" s="612" t="e">
        <f>VLOOKUP(B317,'Perch Technologies'!$D$2:$H$2,5,0)</f>
        <v>#N/A</v>
      </c>
      <c r="BI317" s="612" t="e">
        <f>VLOOKUP(B317,'Morning Star'!$D$1:$H$6,5,0)</f>
        <v>#N/A</v>
      </c>
      <c r="BJ317" s="612" t="e">
        <f>VLOOKUP(B317,Flexiloans!$D$1:$H$2,5,0)</f>
        <v>#N/A</v>
      </c>
      <c r="BK317" s="612" t="e">
        <f>VLOOKUP(B317,'Thirdware Solutions'!$D$1:$H$2,5,0)</f>
        <v>#N/A</v>
      </c>
      <c r="BL317" s="612" t="e">
        <f>VLOOKUP(B317,Tescom!$D$1:$H$8,5,0)</f>
        <v>#N/A</v>
      </c>
      <c r="BM317" s="612" t="e">
        <f>VLOOKUP(B317,'Cogno AI'!$D$1:$H$2,5,0)</f>
        <v>#N/A</v>
      </c>
      <c r="BN317" s="612" t="e">
        <f>VLOOKUP(B317,'ABM Knowledgeware'!$D$1:$H$2,5,0)</f>
        <v>#N/A</v>
      </c>
      <c r="BO317" s="612" t="e">
        <f>VLOOKUP(B317,'Concerto Software'!$D$1:$H$3,5,0)</f>
        <v>#N/A</v>
      </c>
      <c r="BP317" s="612" t="e">
        <f>VLOOKUP(B317,'My Captain'!$D$1:$H$4,5,0)</f>
        <v>#N/A</v>
      </c>
      <c r="BQ317" s="612" t="e">
        <f>VLOOKUP(B317,'Finoux Solutions'!$D$2:$H$4,5,0)</f>
        <v>#N/A</v>
      </c>
      <c r="BR317" s="612" t="e">
        <f>VLOOKUP(B317,'MITR Learning'!$D$1:$H$2,5,0)</f>
        <v>#N/A</v>
      </c>
      <c r="BS317" s="612" t="e">
        <f>VLOOKUP(B317,Nucsoft!$D$2:$H$6,5,0)</f>
        <v>#N/A</v>
      </c>
      <c r="BT317" s="612" t="e">
        <f>VLOOKUP(B317,'Paras Cadd'!$D$1:$H$2,5,0)</f>
        <v>#N/A</v>
      </c>
      <c r="BU317" s="612" t="e">
        <f>VLOOKUP(B317,'ICICI Securities'!$D$1:$H$2,5,0)</f>
        <v>#N/A</v>
      </c>
      <c r="BV317" s="612" t="e">
        <f>VLOOKUP(B317,'Citius Tech'!$D$2:$H$5,5,0)</f>
        <v>#N/A</v>
      </c>
      <c r="BW317" s="612" t="e">
        <f>VLOOKUP(B317,'Buzzy Brains'!$D$2:$H$2,5,0)</f>
        <v>#N/A</v>
      </c>
      <c r="BX317" s="612" t="e">
        <f>VLOOKUP(B317,'Decimal Point'!$D$2:$H$2,5,0)</f>
        <v>#N/A</v>
      </c>
      <c r="BY317" s="612" t="e">
        <f>VLOOKUP(B317,'Sankey Business Solutions'!$D$2:$H$3,5,0)</f>
        <v>#N/A</v>
      </c>
      <c r="BZ317" s="612" t="e">
        <f>VLOOKUP(B317,'Nangia &amp; Co LLP'!$D$2:$H$2,5,0)</f>
        <v>#N/A</v>
      </c>
      <c r="CA317" s="612" t="e">
        <f>VLOOKUP(B317,'FIS Solutions India Pvt Ltd'!$D$2:$H$2,5,0)</f>
        <v>#N/A</v>
      </c>
      <c r="CB317" s="612" t="e">
        <f>VLOOKUP(B317,'Delta Technology &amp; Management '!$D$2:$H$16,5,0)</f>
        <v>#N/A</v>
      </c>
      <c r="CC317" s="612" t="e">
        <f>VLOOKUP(B317,'Espoir Networks'!$D$3:$H$11,5,0)</f>
        <v>#N/A</v>
      </c>
      <c r="CD317" s="612" t="e">
        <f>VLOOKUP(B317,'Servosys Solution'!$D$3:$H$5,5,0)</f>
        <v>#N/A</v>
      </c>
      <c r="CE317" s="612" t="e">
        <f>VLOOKUP(B317,'Ribbon Communications'!$D$3:$H$4,5,0)</f>
        <v>#N/A</v>
      </c>
      <c r="CF317" s="612">
        <f t="shared" si="13"/>
        <v>0</v>
      </c>
      <c r="CG317" s="129" t="s">
        <v>5777</v>
      </c>
      <c r="CH317" s="129" t="s">
        <v>5778</v>
      </c>
      <c r="CI317" s="129" t="s">
        <v>134</v>
      </c>
      <c r="CJ317" s="129" t="s">
        <v>11749</v>
      </c>
      <c r="CK317" s="132">
        <v>42917</v>
      </c>
      <c r="CL317" s="129">
        <v>2021</v>
      </c>
      <c r="CM317" s="128" t="s">
        <v>5667</v>
      </c>
      <c r="CN317" s="129">
        <v>465</v>
      </c>
      <c r="CO317" s="133">
        <v>465</v>
      </c>
      <c r="CP317" s="129">
        <v>2015</v>
      </c>
      <c r="CQ317" s="129" t="s">
        <v>79</v>
      </c>
      <c r="CR317" s="128" t="s">
        <v>5779</v>
      </c>
      <c r="CS317" s="129">
        <v>478</v>
      </c>
      <c r="CT317" s="133">
        <v>478</v>
      </c>
      <c r="CU317" s="129">
        <v>2017</v>
      </c>
      <c r="CV317" s="129" t="s">
        <v>79</v>
      </c>
      <c r="CW317" s="131" t="s">
        <v>81</v>
      </c>
      <c r="CX317" s="131" t="s">
        <v>81</v>
      </c>
      <c r="CY317" s="129" t="s">
        <v>81</v>
      </c>
      <c r="CZ317" s="129" t="s">
        <v>81</v>
      </c>
      <c r="DA317" s="129" t="s">
        <v>81</v>
      </c>
      <c r="DB317" s="129" t="s">
        <v>81</v>
      </c>
      <c r="DC317" s="129" t="s">
        <v>81</v>
      </c>
      <c r="DD317" s="129" t="s">
        <v>81</v>
      </c>
      <c r="DE317" s="129" t="s">
        <v>81</v>
      </c>
      <c r="DF317" s="129">
        <v>0</v>
      </c>
      <c r="DG317" s="224">
        <v>9.44</v>
      </c>
      <c r="DH317" s="224">
        <v>7.78</v>
      </c>
      <c r="DI317" s="224">
        <v>9.85</v>
      </c>
      <c r="DJ317" s="224">
        <v>8.24</v>
      </c>
      <c r="DK317" s="224">
        <v>6.66</v>
      </c>
      <c r="DL317" s="224">
        <v>8.4</v>
      </c>
      <c r="DM317" s="224">
        <f t="shared" si="16"/>
        <v>50.37</v>
      </c>
      <c r="DN317" s="224">
        <v>8.4</v>
      </c>
      <c r="DO317" s="402">
        <v>74.16</v>
      </c>
      <c r="DP317" s="131" t="s">
        <v>82</v>
      </c>
      <c r="DQ317" s="404">
        <v>0</v>
      </c>
      <c r="DR317" s="404">
        <v>0</v>
      </c>
      <c r="DS317" s="129" t="s">
        <v>83</v>
      </c>
      <c r="DT317" s="129" t="s">
        <v>83</v>
      </c>
      <c r="DU317" s="129" t="s">
        <v>83</v>
      </c>
      <c r="DV317" s="129" t="s">
        <v>83</v>
      </c>
      <c r="DW317" s="131" t="s">
        <v>83</v>
      </c>
      <c r="DX317" s="131" t="s">
        <v>84</v>
      </c>
      <c r="DY317" s="131" t="s">
        <v>81</v>
      </c>
      <c r="DZ317" s="131" t="s">
        <v>5780</v>
      </c>
      <c r="EA317" s="131" t="s">
        <v>379</v>
      </c>
      <c r="EB317" s="131" t="s">
        <v>5781</v>
      </c>
      <c r="EC317" s="131" t="s">
        <v>379</v>
      </c>
      <c r="ED317" s="131" t="s">
        <v>89</v>
      </c>
      <c r="EE317" s="131" t="s">
        <v>5782</v>
      </c>
      <c r="EF317" s="131" t="s">
        <v>5783</v>
      </c>
      <c r="EG317" s="131" t="s">
        <v>5784</v>
      </c>
      <c r="EH317" s="131" t="s">
        <v>362</v>
      </c>
      <c r="EI317" s="131" t="s">
        <v>5785</v>
      </c>
      <c r="EJ317" s="135" t="s">
        <v>5786</v>
      </c>
      <c r="EK317" s="135" t="s">
        <v>5787</v>
      </c>
      <c r="EL317" s="135" t="s">
        <v>5788</v>
      </c>
      <c r="EM317" s="135" t="s">
        <v>5789</v>
      </c>
      <c r="EN317" s="131" t="s">
        <v>81</v>
      </c>
    </row>
    <row r="318" spans="1:144" ht="18" thickTop="1" thickBot="1">
      <c r="A318" s="575">
        <f t="shared" si="14"/>
        <v>317</v>
      </c>
      <c r="B318" s="572" t="s">
        <v>5791</v>
      </c>
      <c r="C318" s="600" t="s">
        <v>11826</v>
      </c>
      <c r="D318" s="570" t="s">
        <v>13209</v>
      </c>
      <c r="E318" s="568" t="str">
        <f t="shared" si="12"/>
        <v>Placed</v>
      </c>
      <c r="F318" s="570" t="s">
        <v>12369</v>
      </c>
      <c r="G318" s="570" t="s">
        <v>13331</v>
      </c>
      <c r="H318" s="131" t="str">
        <f>VLOOKUP(B318,EXTC1!C:E,3,0)</f>
        <v>12th + Engineering without live KT</v>
      </c>
      <c r="I318" s="610">
        <v>36382</v>
      </c>
      <c r="J318" s="572">
        <v>20</v>
      </c>
      <c r="K318" s="611" t="s">
        <v>5793</v>
      </c>
      <c r="L318" s="611" t="s">
        <v>73</v>
      </c>
      <c r="M318" s="611" t="s">
        <v>5794</v>
      </c>
      <c r="N318" s="612" t="s">
        <v>5790</v>
      </c>
      <c r="O318" s="612">
        <v>9699369501</v>
      </c>
      <c r="P318" s="612">
        <v>8237855901</v>
      </c>
      <c r="Q318" s="612">
        <f>VLOOKUP(B318,'TCS CON'!$D$1:$H$98,5,0)</f>
        <v>336000</v>
      </c>
      <c r="R318" s="612" t="e">
        <f>VLOOKUP(B318,LTI!$C$1:$H$46,6,0)</f>
        <v>#N/A</v>
      </c>
      <c r="S318" s="612" t="e">
        <f>VLOOKUP(B318,JARO!$E$2:$I$11,5,0)</f>
        <v>#N/A</v>
      </c>
      <c r="T318" s="612" t="e">
        <f>VLOOKUP(B318,Capgemini!$D$3:$H$78,5,0)</f>
        <v>#N/A</v>
      </c>
      <c r="U318" s="612" t="e">
        <f>VLOOKUP(B318,Carwale!$D$1:$H$4,5,0)</f>
        <v>#N/A</v>
      </c>
      <c r="V318" s="612" t="e">
        <f>VLOOKUP(B318,'Interactive Brokers'!E:I,5,0)</f>
        <v>#N/A</v>
      </c>
      <c r="W318" s="612" t="e">
        <f>VLOOKUP(B318,'REL Jio'!E:I,5,0)</f>
        <v>#N/A</v>
      </c>
      <c r="X318" s="612" t="e">
        <f>VLOOKUP(B318,'Sciative Sol'!E:I,5,0)</f>
        <v>#N/A</v>
      </c>
      <c r="Y318" s="612" t="e">
        <f>VLOOKUP(B318,'Hexaware Tech'!E:I,5,0)</f>
        <v>#N/A</v>
      </c>
      <c r="Z318" s="612" t="e">
        <f>VLOOKUP(B318,Axis!D:H,5,0)</f>
        <v>#N/A</v>
      </c>
      <c r="AA318" s="612" t="e">
        <f>VLOOKUP(B318,Ugam!$D$3:$H$26,5,0)</f>
        <v>#N/A</v>
      </c>
      <c r="AB318" s="612" t="e">
        <f>VLOOKUP(B318,Zeus!F:J,5,0)</f>
        <v>#N/A</v>
      </c>
      <c r="AC318" s="612" t="e">
        <f>VLOOKUP(B318,Montran!F:J,5,0)</f>
        <v>#N/A</v>
      </c>
      <c r="AD318" s="612" t="e">
        <f>VLOOKUP(B318,Endurance!H101:L101,5,0)</f>
        <v>#N/A</v>
      </c>
      <c r="AE318" s="612" t="e">
        <f>VLOOKUP(B318,'Swabhav Techlabs'!$F$1:$J$2,5,0)</f>
        <v>#N/A</v>
      </c>
      <c r="AF318" s="612" t="e">
        <f>VLOOKUP(B318,'Quality Kiosk'!$F$1:$J$18,5,0)</f>
        <v>#N/A</v>
      </c>
      <c r="AG318" s="612" t="e">
        <f>VLOOKUP(B318,'Lemon VB'!$F$1:$J$2,5,0)</f>
        <v>#N/A</v>
      </c>
      <c r="AH318" s="612" t="e">
        <f>VLOOKUP(B318,Gocomet!$E$1:$I$3,5,0)</f>
        <v>#N/A</v>
      </c>
      <c r="AI318" s="612" t="e">
        <f>VLOOKUP(B318,'Ingram Micro'!$E$1:$I$8,5,0)</f>
        <v>#N/A</v>
      </c>
      <c r="AJ318" s="612" t="e">
        <f>VLOOKUP(B318,'DePronto Infotech'!$E$1:$I$2,5,0)</f>
        <v>#N/A</v>
      </c>
      <c r="AK318" s="612" t="e">
        <f>VLOOKUP(B318,'Reliance Retail'!$E$1:$I$4,5,0)</f>
        <v>#N/A</v>
      </c>
      <c r="AL318" s="612" t="e">
        <f>VLOOKUP(B318,'Bright Champs'!$D$1:$H$13,5,0)</f>
        <v>#N/A</v>
      </c>
      <c r="AM318" s="612" t="e">
        <f>VLOOKUP(B318,Neosoft!$E$1:$I$12,5,0)</f>
        <v>#N/A</v>
      </c>
      <c r="AN318" s="612" t="e">
        <f>VLOOKUP(B318,Infosys!$E$1:$I$3,5,0)</f>
        <v>#N/A</v>
      </c>
      <c r="AO318" s="612" t="e">
        <f>VLOOKUP(B318,Cerelabs!$E$1:$I$5,5,0)</f>
        <v>#N/A</v>
      </c>
      <c r="AP318" s="612" t="e">
        <f>VLOOKUP(B318,'Neebal Technologies'!$D$1:$H$2,5,0)</f>
        <v>#N/A</v>
      </c>
      <c r="AQ318" s="612" t="e">
        <f>VLOOKUP(B318,'Vertiv Energy'!$D$1:$H$2,5,0)</f>
        <v>#N/A</v>
      </c>
      <c r="AR318" s="612" t="e">
        <f>VLOOKUP(B318,'Acidaes Solutions (CRMNEXT)'!$D$1:$H$3,5,0)</f>
        <v>#N/A</v>
      </c>
      <c r="AS318" s="612" t="e">
        <f>VLOOKUP(B318,Growisto!$D$1:$H$2,5,0)</f>
        <v>#N/A</v>
      </c>
      <c r="AT318" s="612" t="e">
        <f>VLOOKUP(B318,'9.9 Mediaworx - Digit'!$D$1:$H$2,5,0)</f>
        <v>#N/A</v>
      </c>
      <c r="AU318" s="612" t="e">
        <f>VLOOKUP(B318,'Vistaar systems Pvt Ltd'!$D$2:$H$3,5,0)</f>
        <v>#N/A</v>
      </c>
      <c r="AV318" s="612" t="e">
        <f>VLOOKUP(B318,'Course 5i'!$D$2:$H$11,5,0)</f>
        <v>#N/A</v>
      </c>
      <c r="AW318" s="612" t="e">
        <f>VLOOKUP(B318,'Radiant Appliances &amp; Electronic'!$D$1:$H$13,5,0)</f>
        <v>#N/A</v>
      </c>
      <c r="AX318" s="612" t="e">
        <f>VLOOKUP(B318,'Atos Global'!$D$3:$H$27,5,0)</f>
        <v>#N/A</v>
      </c>
      <c r="AY318" s="612" t="e">
        <f>VLOOKUP(B318,'Saama Technologies'!$D$1:$H$2,5,0)</f>
        <v>#N/A</v>
      </c>
      <c r="AZ318" s="612" t="e">
        <f>VLOOKUP(B318,'Multiplier Solutions'!$D$1:$H$2,5,0)</f>
        <v>#N/A</v>
      </c>
      <c r="BA318" s="612" t="e">
        <f>VLOOKUP(B318,GEP!$D$2:$H$5,5,0)</f>
        <v>#N/A</v>
      </c>
      <c r="BB318" s="612" t="e">
        <f>VLOOKUP(B318,Accenture!$D$1:$H$6,5,0)</f>
        <v>#N/A</v>
      </c>
      <c r="BC318" s="612" t="e">
        <f>VLOOKUP(B318,'Endurance International Group'!$D$1:$H$2,5,0)</f>
        <v>#N/A</v>
      </c>
      <c r="BD318" s="612" t="e">
        <f>VLOOKUP(B318,Newgen!$D$1:$H$2,5,0)</f>
        <v>#N/A</v>
      </c>
      <c r="BE318" s="612" t="e">
        <f>VLOOKUP(B318,'3D Incredible'!D318:H318,5,0)</f>
        <v>#N/A</v>
      </c>
      <c r="BF318" s="612" t="e">
        <f>VLOOKUP(B318,'Raja Software Labs'!$D$2:$H$2,5,0)</f>
        <v>#N/A</v>
      </c>
      <c r="BG318" s="612" t="e">
        <f>VLOOKUP(B318,Wipro!$D$1:$H$2,5,0)</f>
        <v>#N/A</v>
      </c>
      <c r="BH318" s="612" t="e">
        <f>VLOOKUP(B318,'Perch Technologies'!$D$2:$H$2,5,0)</f>
        <v>#N/A</v>
      </c>
      <c r="BI318" s="612" t="e">
        <f>VLOOKUP(B318,'Morning Star'!$D$1:$H$6,5,0)</f>
        <v>#N/A</v>
      </c>
      <c r="BJ318" s="612" t="e">
        <f>VLOOKUP(B318,Flexiloans!$D$1:$H$2,5,0)</f>
        <v>#N/A</v>
      </c>
      <c r="BK318" s="612" t="e">
        <f>VLOOKUP(B318,'Thirdware Solutions'!$D$1:$H$2,5,0)</f>
        <v>#N/A</v>
      </c>
      <c r="BL318" s="612" t="e">
        <f>VLOOKUP(B318,Tescom!$D$1:$H$8,5,0)</f>
        <v>#N/A</v>
      </c>
      <c r="BM318" s="612" t="e">
        <f>VLOOKUP(B318,'Cogno AI'!$D$1:$H$2,5,0)</f>
        <v>#N/A</v>
      </c>
      <c r="BN318" s="612" t="e">
        <f>VLOOKUP(B318,'ABM Knowledgeware'!$D$1:$H$2,5,0)</f>
        <v>#N/A</v>
      </c>
      <c r="BO318" s="612" t="e">
        <f>VLOOKUP(B318,'Concerto Software'!$D$1:$H$3,5,0)</f>
        <v>#N/A</v>
      </c>
      <c r="BP318" s="612" t="e">
        <f>VLOOKUP(B318,'My Captain'!$D$1:$H$4,5,0)</f>
        <v>#N/A</v>
      </c>
      <c r="BQ318" s="612" t="e">
        <f>VLOOKUP(B318,'Finoux Solutions'!$D$2:$H$4,5,0)</f>
        <v>#N/A</v>
      </c>
      <c r="BR318" s="612" t="e">
        <f>VLOOKUP(B318,'MITR Learning'!$D$1:$H$2,5,0)</f>
        <v>#N/A</v>
      </c>
      <c r="BS318" s="612" t="e">
        <f>VLOOKUP(B318,Nucsoft!$D$2:$H$6,5,0)</f>
        <v>#N/A</v>
      </c>
      <c r="BT318" s="612" t="e">
        <f>VLOOKUP(B318,'Paras Cadd'!$D$1:$H$2,5,0)</f>
        <v>#N/A</v>
      </c>
      <c r="BU318" s="612" t="e">
        <f>VLOOKUP(B318,'ICICI Securities'!$D$1:$H$2,5,0)</f>
        <v>#N/A</v>
      </c>
      <c r="BV318" s="612" t="e">
        <f>VLOOKUP(B318,'Citius Tech'!$D$2:$H$5,5,0)</f>
        <v>#N/A</v>
      </c>
      <c r="BW318" s="612" t="e">
        <f>VLOOKUP(B318,'Buzzy Brains'!$D$2:$H$2,5,0)</f>
        <v>#N/A</v>
      </c>
      <c r="BX318" s="612" t="e">
        <f>VLOOKUP(B318,'Decimal Point'!$D$2:$H$2,5,0)</f>
        <v>#N/A</v>
      </c>
      <c r="BY318" s="612" t="e">
        <f>VLOOKUP(B318,'Sankey Business Solutions'!$D$2:$H$3,5,0)</f>
        <v>#N/A</v>
      </c>
      <c r="BZ318" s="612" t="e">
        <f>VLOOKUP(B318,'Nangia &amp; Co LLP'!$D$2:$H$2,5,0)</f>
        <v>#N/A</v>
      </c>
      <c r="CA318" s="612" t="e">
        <f>VLOOKUP(B318,'FIS Solutions India Pvt Ltd'!$D$2:$H$2,5,0)</f>
        <v>#N/A</v>
      </c>
      <c r="CB318" s="612" t="e">
        <f>VLOOKUP(B318,'Delta Technology &amp; Management '!$D$2:$H$16,5,0)</f>
        <v>#N/A</v>
      </c>
      <c r="CC318" s="612" t="e">
        <f>VLOOKUP(B318,'Espoir Networks'!$D$3:$H$11,5,0)</f>
        <v>#N/A</v>
      </c>
      <c r="CD318" s="612" t="e">
        <f>VLOOKUP(B318,'Servosys Solution'!$D$3:$H$5,5,0)</f>
        <v>#N/A</v>
      </c>
      <c r="CE318" s="612" t="e">
        <f>VLOOKUP(B318,'Ribbon Communications'!$D$3:$H$4,5,0)</f>
        <v>#N/A</v>
      </c>
      <c r="CF318" s="612">
        <f t="shared" si="13"/>
        <v>1</v>
      </c>
      <c r="CG318" s="129" t="s">
        <v>5795</v>
      </c>
      <c r="CH318" s="129">
        <v>619496058042</v>
      </c>
      <c r="CI318" s="129" t="s">
        <v>5796</v>
      </c>
      <c r="CJ318" s="129" t="s">
        <v>11749</v>
      </c>
      <c r="CK318" s="132">
        <v>42917</v>
      </c>
      <c r="CL318" s="129">
        <v>2021</v>
      </c>
      <c r="CM318" s="128" t="s">
        <v>5797</v>
      </c>
      <c r="CN318" s="129">
        <v>472</v>
      </c>
      <c r="CO318" s="133">
        <v>94.4</v>
      </c>
      <c r="CP318" s="129">
        <v>2015</v>
      </c>
      <c r="CQ318" s="129" t="s">
        <v>79</v>
      </c>
      <c r="CR318" s="128" t="s">
        <v>5798</v>
      </c>
      <c r="CS318" s="129">
        <v>518</v>
      </c>
      <c r="CT318" s="133">
        <v>76.69</v>
      </c>
      <c r="CU318" s="129">
        <v>2017</v>
      </c>
      <c r="CV318" s="129" t="s">
        <v>79</v>
      </c>
      <c r="CW318" s="131" t="s">
        <v>81</v>
      </c>
      <c r="CX318" s="131" t="s">
        <v>81</v>
      </c>
      <c r="CY318" s="129" t="s">
        <v>81</v>
      </c>
      <c r="CZ318" s="129" t="s">
        <v>81</v>
      </c>
      <c r="DA318" s="129" t="s">
        <v>81</v>
      </c>
      <c r="DB318" s="129" t="s">
        <v>81</v>
      </c>
      <c r="DC318" s="129" t="s">
        <v>81</v>
      </c>
      <c r="DD318" s="129" t="s">
        <v>81</v>
      </c>
      <c r="DE318" s="129" t="s">
        <v>81</v>
      </c>
      <c r="DF318" s="129">
        <v>0</v>
      </c>
      <c r="DG318" s="224">
        <v>8.19</v>
      </c>
      <c r="DH318" s="224">
        <v>9</v>
      </c>
      <c r="DI318" s="224">
        <v>7.73</v>
      </c>
      <c r="DJ318" s="224">
        <v>8.08</v>
      </c>
      <c r="DK318" s="224">
        <v>8.2899999999999991</v>
      </c>
      <c r="DL318" s="224">
        <v>9.44</v>
      </c>
      <c r="DM318" s="224">
        <f t="shared" si="16"/>
        <v>50.73</v>
      </c>
      <c r="DN318" s="224">
        <v>8.4600000000000009</v>
      </c>
      <c r="DO318" s="402">
        <v>74.599999999999994</v>
      </c>
      <c r="DP318" s="131" t="s">
        <v>82</v>
      </c>
      <c r="DQ318" s="404">
        <v>0</v>
      </c>
      <c r="DR318" s="404">
        <v>0</v>
      </c>
      <c r="DS318" s="129" t="s">
        <v>255</v>
      </c>
      <c r="DT318" s="129" t="s">
        <v>83</v>
      </c>
      <c r="DU318" s="129" t="s">
        <v>83</v>
      </c>
      <c r="DV318" s="129" t="s">
        <v>83</v>
      </c>
      <c r="DW318" s="131" t="s">
        <v>83</v>
      </c>
      <c r="DX318" s="131" t="s">
        <v>84</v>
      </c>
      <c r="DY318" s="131" t="s">
        <v>81</v>
      </c>
      <c r="DZ318" s="131" t="s">
        <v>5799</v>
      </c>
      <c r="EA318" s="131" t="s">
        <v>1793</v>
      </c>
      <c r="EB318" s="131" t="s">
        <v>5800</v>
      </c>
      <c r="EC318" s="131" t="s">
        <v>88</v>
      </c>
      <c r="ED318" s="131" t="s">
        <v>89</v>
      </c>
      <c r="EE318" s="131" t="s">
        <v>5801</v>
      </c>
      <c r="EF318" s="131" t="s">
        <v>5802</v>
      </c>
      <c r="EG318" s="131" t="s">
        <v>1068</v>
      </c>
      <c r="EH318" s="131" t="s">
        <v>5803</v>
      </c>
      <c r="EI318" s="131" t="s">
        <v>5804</v>
      </c>
      <c r="EJ318" s="135" t="s">
        <v>5805</v>
      </c>
      <c r="EK318" s="135" t="s">
        <v>5806</v>
      </c>
      <c r="EL318" s="135" t="s">
        <v>5807</v>
      </c>
      <c r="EM318" s="135" t="s">
        <v>5808</v>
      </c>
      <c r="EN318" s="131" t="s">
        <v>81</v>
      </c>
    </row>
    <row r="319" spans="1:144" ht="18" thickTop="1" thickBot="1">
      <c r="A319" s="575">
        <f t="shared" si="14"/>
        <v>318</v>
      </c>
      <c r="B319" s="572" t="s">
        <v>5865</v>
      </c>
      <c r="C319" s="600" t="s">
        <v>11827</v>
      </c>
      <c r="D319" s="570" t="s">
        <v>13209</v>
      </c>
      <c r="E319" s="568" t="str">
        <f t="shared" si="12"/>
        <v>Not Placed</v>
      </c>
      <c r="F319" s="570" t="s">
        <v>12369</v>
      </c>
      <c r="G319" s="570" t="s">
        <v>13331</v>
      </c>
      <c r="H319" s="131" t="str">
        <f>VLOOKUP(B319,EXTC1!C:E,3,0)</f>
        <v>Diploma  + Direct Second Year Engineering without live KT</v>
      </c>
      <c r="I319" s="610" t="s">
        <v>5011</v>
      </c>
      <c r="J319" s="572">
        <v>21</v>
      </c>
      <c r="K319" s="611" t="s">
        <v>5867</v>
      </c>
      <c r="L319" s="611" t="s">
        <v>73</v>
      </c>
      <c r="M319" s="611" t="s">
        <v>5868</v>
      </c>
      <c r="N319" s="612" t="s">
        <v>5864</v>
      </c>
      <c r="O319" s="612">
        <v>8652472903</v>
      </c>
      <c r="P319" s="612">
        <v>8652472903</v>
      </c>
      <c r="Q319" s="612" t="e">
        <f>VLOOKUP(B319,'TCS CON'!$D$1:$H$98,5,0)</f>
        <v>#N/A</v>
      </c>
      <c r="R319" s="612" t="e">
        <f>VLOOKUP(B319,LTI!$C$1:$H$46,6,0)</f>
        <v>#N/A</v>
      </c>
      <c r="S319" s="612" t="e">
        <f>VLOOKUP(B319,JARO!$E$2:$I$11,5,0)</f>
        <v>#N/A</v>
      </c>
      <c r="T319" s="612" t="e">
        <f>VLOOKUP(B319,Capgemini!$D$3:$H$78,5,0)</f>
        <v>#N/A</v>
      </c>
      <c r="U319" s="612" t="e">
        <f>VLOOKUP(B319,Carwale!$D$1:$H$4,5,0)</f>
        <v>#N/A</v>
      </c>
      <c r="V319" s="612" t="e">
        <f>VLOOKUP(B319,'Interactive Brokers'!E:I,5,0)</f>
        <v>#N/A</v>
      </c>
      <c r="W319" s="612" t="e">
        <f>VLOOKUP(B319,'REL Jio'!E:I,5,0)</f>
        <v>#N/A</v>
      </c>
      <c r="X319" s="612" t="e">
        <f>VLOOKUP(B319,'Sciative Sol'!E:I,5,0)</f>
        <v>#N/A</v>
      </c>
      <c r="Y319" s="612" t="e">
        <f>VLOOKUP(B319,'Hexaware Tech'!E:I,5,0)</f>
        <v>#N/A</v>
      </c>
      <c r="Z319" s="612" t="e">
        <f>VLOOKUP(B319,Axis!D:H,5,0)</f>
        <v>#N/A</v>
      </c>
      <c r="AA319" s="612" t="e">
        <f>VLOOKUP(B319,Ugam!$D$3:$H$26,5,0)</f>
        <v>#N/A</v>
      </c>
      <c r="AB319" s="612" t="e">
        <f>VLOOKUP(B319,Zeus!F:J,5,0)</f>
        <v>#N/A</v>
      </c>
      <c r="AC319" s="612" t="e">
        <f>VLOOKUP(B319,Montran!F:J,5,0)</f>
        <v>#N/A</v>
      </c>
      <c r="AD319" s="612" t="e">
        <f>VLOOKUP(B319,Endurance!H102:L102,5,0)</f>
        <v>#N/A</v>
      </c>
      <c r="AE319" s="612" t="e">
        <f>VLOOKUP(B319,'Swabhav Techlabs'!$F$1:$J$2,5,0)</f>
        <v>#N/A</v>
      </c>
      <c r="AF319" s="612" t="e">
        <f>VLOOKUP(B319,'Quality Kiosk'!$F$1:$J$18,5,0)</f>
        <v>#N/A</v>
      </c>
      <c r="AG319" s="612" t="e">
        <f>VLOOKUP(B319,'Lemon VB'!$F$1:$J$2,5,0)</f>
        <v>#N/A</v>
      </c>
      <c r="AH319" s="612" t="e">
        <f>VLOOKUP(B319,Gocomet!$E$1:$I$3,5,0)</f>
        <v>#N/A</v>
      </c>
      <c r="AI319" s="612" t="e">
        <f>VLOOKUP(B319,'Ingram Micro'!$E$1:$I$8,5,0)</f>
        <v>#N/A</v>
      </c>
      <c r="AJ319" s="612" t="e">
        <f>VLOOKUP(B319,'DePronto Infotech'!$E$1:$I$2,5,0)</f>
        <v>#N/A</v>
      </c>
      <c r="AK319" s="612" t="e">
        <f>VLOOKUP(B319,'Reliance Retail'!$E$1:$I$4,5,0)</f>
        <v>#N/A</v>
      </c>
      <c r="AL319" s="612" t="e">
        <f>VLOOKUP(B319,'Bright Champs'!$D$1:$H$13,5,0)</f>
        <v>#N/A</v>
      </c>
      <c r="AM319" s="612" t="e">
        <f>VLOOKUP(B319,Neosoft!$E$1:$I$12,5,0)</f>
        <v>#N/A</v>
      </c>
      <c r="AN319" s="612" t="e">
        <f>VLOOKUP(B319,Infosys!$E$1:$I$3,5,0)</f>
        <v>#N/A</v>
      </c>
      <c r="AO319" s="612" t="e">
        <f>VLOOKUP(B319,Cerelabs!$E$1:$I$5,5,0)</f>
        <v>#N/A</v>
      </c>
      <c r="AP319" s="612" t="e">
        <f>VLOOKUP(B319,'Neebal Technologies'!$D$1:$H$2,5,0)</f>
        <v>#N/A</v>
      </c>
      <c r="AQ319" s="612" t="e">
        <f>VLOOKUP(B319,'Vertiv Energy'!$D$1:$H$2,5,0)</f>
        <v>#N/A</v>
      </c>
      <c r="AR319" s="612" t="e">
        <f>VLOOKUP(B319,'Acidaes Solutions (CRMNEXT)'!$D$1:$H$3,5,0)</f>
        <v>#N/A</v>
      </c>
      <c r="AS319" s="612" t="e">
        <f>VLOOKUP(B319,Growisto!$D$1:$H$2,5,0)</f>
        <v>#N/A</v>
      </c>
      <c r="AT319" s="612" t="e">
        <f>VLOOKUP(B319,'9.9 Mediaworx - Digit'!$D$1:$H$2,5,0)</f>
        <v>#N/A</v>
      </c>
      <c r="AU319" s="612" t="e">
        <f>VLOOKUP(B319,'Vistaar systems Pvt Ltd'!$D$2:$H$3,5,0)</f>
        <v>#N/A</v>
      </c>
      <c r="AV319" s="612" t="e">
        <f>VLOOKUP(B319,'Course 5i'!$D$2:$H$11,5,0)</f>
        <v>#N/A</v>
      </c>
      <c r="AW319" s="612" t="e">
        <f>VLOOKUP(B319,'Radiant Appliances &amp; Electronic'!$D$1:$H$13,5,0)</f>
        <v>#N/A</v>
      </c>
      <c r="AX319" s="612" t="e">
        <f>VLOOKUP(B319,'Atos Global'!$D$3:$H$27,5,0)</f>
        <v>#N/A</v>
      </c>
      <c r="AY319" s="612" t="e">
        <f>VLOOKUP(B319,'Saama Technologies'!$D$1:$H$2,5,0)</f>
        <v>#N/A</v>
      </c>
      <c r="AZ319" s="612" t="e">
        <f>VLOOKUP(B319,'Multiplier Solutions'!$D$1:$H$2,5,0)</f>
        <v>#N/A</v>
      </c>
      <c r="BA319" s="612" t="e">
        <f>VLOOKUP(B319,GEP!$D$2:$H$5,5,0)</f>
        <v>#N/A</v>
      </c>
      <c r="BB319" s="612" t="e">
        <f>VLOOKUP(B319,Accenture!$D$1:$H$6,5,0)</f>
        <v>#N/A</v>
      </c>
      <c r="BC319" s="612" t="e">
        <f>VLOOKUP(B319,'Endurance International Group'!$D$1:$H$2,5,0)</f>
        <v>#N/A</v>
      </c>
      <c r="BD319" s="612" t="e">
        <f>VLOOKUP(B319,Newgen!$D$1:$H$2,5,0)</f>
        <v>#N/A</v>
      </c>
      <c r="BE319" s="612" t="e">
        <f>VLOOKUP(B319,'3D Incredible'!D319:H319,5,0)</f>
        <v>#N/A</v>
      </c>
      <c r="BF319" s="612" t="e">
        <f>VLOOKUP(B319,'Raja Software Labs'!$D$2:$H$2,5,0)</f>
        <v>#N/A</v>
      </c>
      <c r="BG319" s="612" t="e">
        <f>VLOOKUP(B319,Wipro!$D$1:$H$2,5,0)</f>
        <v>#N/A</v>
      </c>
      <c r="BH319" s="612" t="e">
        <f>VLOOKUP(B319,'Perch Technologies'!$D$2:$H$2,5,0)</f>
        <v>#N/A</v>
      </c>
      <c r="BI319" s="612" t="e">
        <f>VLOOKUP(B319,'Morning Star'!$D$1:$H$6,5,0)</f>
        <v>#N/A</v>
      </c>
      <c r="BJ319" s="612" t="e">
        <f>VLOOKUP(B319,Flexiloans!$D$1:$H$2,5,0)</f>
        <v>#N/A</v>
      </c>
      <c r="BK319" s="612" t="e">
        <f>VLOOKUP(B319,'Thirdware Solutions'!$D$1:$H$2,5,0)</f>
        <v>#N/A</v>
      </c>
      <c r="BL319" s="612" t="e">
        <f>VLOOKUP(B319,Tescom!$D$1:$H$8,5,0)</f>
        <v>#N/A</v>
      </c>
      <c r="BM319" s="612" t="e">
        <f>VLOOKUP(B319,'Cogno AI'!$D$1:$H$2,5,0)</f>
        <v>#N/A</v>
      </c>
      <c r="BN319" s="612" t="e">
        <f>VLOOKUP(B319,'ABM Knowledgeware'!$D$1:$H$2,5,0)</f>
        <v>#N/A</v>
      </c>
      <c r="BO319" s="612" t="e">
        <f>VLOOKUP(B319,'Concerto Software'!$D$1:$H$3,5,0)</f>
        <v>#N/A</v>
      </c>
      <c r="BP319" s="612" t="e">
        <f>VLOOKUP(B319,'My Captain'!$D$1:$H$4,5,0)</f>
        <v>#N/A</v>
      </c>
      <c r="BQ319" s="612" t="e">
        <f>VLOOKUP(B319,'Finoux Solutions'!$D$2:$H$4,5,0)</f>
        <v>#N/A</v>
      </c>
      <c r="BR319" s="612" t="e">
        <f>VLOOKUP(B319,'MITR Learning'!$D$1:$H$2,5,0)</f>
        <v>#N/A</v>
      </c>
      <c r="BS319" s="612" t="e">
        <f>VLOOKUP(B319,Nucsoft!$D$2:$H$6,5,0)</f>
        <v>#N/A</v>
      </c>
      <c r="BT319" s="612" t="e">
        <f>VLOOKUP(B319,'Paras Cadd'!$D$1:$H$2,5,0)</f>
        <v>#N/A</v>
      </c>
      <c r="BU319" s="612" t="e">
        <f>VLOOKUP(B319,'ICICI Securities'!$D$1:$H$2,5,0)</f>
        <v>#N/A</v>
      </c>
      <c r="BV319" s="612" t="e">
        <f>VLOOKUP(B319,'Citius Tech'!$D$2:$H$5,5,0)</f>
        <v>#N/A</v>
      </c>
      <c r="BW319" s="612" t="e">
        <f>VLOOKUP(B319,'Buzzy Brains'!$D$2:$H$2,5,0)</f>
        <v>#N/A</v>
      </c>
      <c r="BX319" s="612" t="e">
        <f>VLOOKUP(B319,'Decimal Point'!$D$2:$H$2,5,0)</f>
        <v>#N/A</v>
      </c>
      <c r="BY319" s="612" t="e">
        <f>VLOOKUP(B319,'Sankey Business Solutions'!$D$2:$H$3,5,0)</f>
        <v>#N/A</v>
      </c>
      <c r="BZ319" s="612" t="e">
        <f>VLOOKUP(B319,'Nangia &amp; Co LLP'!$D$2:$H$2,5,0)</f>
        <v>#N/A</v>
      </c>
      <c r="CA319" s="612" t="e">
        <f>VLOOKUP(B319,'FIS Solutions India Pvt Ltd'!$D$2:$H$2,5,0)</f>
        <v>#N/A</v>
      </c>
      <c r="CB319" s="612" t="e">
        <f>VLOOKUP(B319,'Delta Technology &amp; Management '!$D$2:$H$16,5,0)</f>
        <v>#N/A</v>
      </c>
      <c r="CC319" s="612" t="e">
        <f>VLOOKUP(B319,'Espoir Networks'!$D$3:$H$11,5,0)</f>
        <v>#N/A</v>
      </c>
      <c r="CD319" s="612" t="e">
        <f>VLOOKUP(B319,'Servosys Solution'!$D$3:$H$5,5,0)</f>
        <v>#N/A</v>
      </c>
      <c r="CE319" s="612" t="e">
        <f>VLOOKUP(B319,'Ribbon Communications'!$D$3:$H$4,5,0)</f>
        <v>#N/A</v>
      </c>
      <c r="CF319" s="612">
        <f t="shared" si="13"/>
        <v>0</v>
      </c>
      <c r="CG319" s="129" t="s">
        <v>5869</v>
      </c>
      <c r="CH319" s="129">
        <v>486529639655</v>
      </c>
      <c r="CI319" s="129" t="s">
        <v>5870</v>
      </c>
      <c r="CJ319" s="129" t="s">
        <v>11750</v>
      </c>
      <c r="CK319" s="132">
        <v>43282</v>
      </c>
      <c r="CL319" s="129">
        <v>2021</v>
      </c>
      <c r="CM319" s="128" t="s">
        <v>12011</v>
      </c>
      <c r="CN319" s="129">
        <v>273</v>
      </c>
      <c r="CO319" s="133">
        <v>55.6</v>
      </c>
      <c r="CP319" s="129">
        <v>2014</v>
      </c>
      <c r="CQ319" s="129" t="s">
        <v>79</v>
      </c>
      <c r="CR319" s="128" t="s">
        <v>295</v>
      </c>
      <c r="CS319" s="129" t="s">
        <v>295</v>
      </c>
      <c r="CT319" s="133" t="s">
        <v>295</v>
      </c>
      <c r="CU319" s="129" t="s">
        <v>295</v>
      </c>
      <c r="CV319" s="129" t="s">
        <v>109</v>
      </c>
      <c r="CW319" s="131" t="s">
        <v>5872</v>
      </c>
      <c r="CX319" s="131" t="s">
        <v>5873</v>
      </c>
      <c r="CY319" s="129">
        <v>1234</v>
      </c>
      <c r="CZ319" s="129">
        <v>72.31</v>
      </c>
      <c r="DA319" s="129">
        <v>2018</v>
      </c>
      <c r="DB319" s="129" t="s">
        <v>112</v>
      </c>
      <c r="DC319" s="129" t="s">
        <v>113</v>
      </c>
      <c r="DD319" s="129">
        <v>62.41</v>
      </c>
      <c r="DE319" s="129">
        <v>62.41</v>
      </c>
      <c r="DF319" s="129">
        <v>2</v>
      </c>
      <c r="DG319" s="224" t="s">
        <v>295</v>
      </c>
      <c r="DH319" s="224" t="s">
        <v>295</v>
      </c>
      <c r="DI319" s="224">
        <v>6.61</v>
      </c>
      <c r="DJ319" s="224">
        <v>6</v>
      </c>
      <c r="DK319" s="224">
        <v>5.92</v>
      </c>
      <c r="DL319" s="224">
        <v>6.44</v>
      </c>
      <c r="DM319" s="224">
        <f t="shared" si="16"/>
        <v>24.970000000000002</v>
      </c>
      <c r="DN319" s="224">
        <v>6.24</v>
      </c>
      <c r="DO319" s="402">
        <v>56.3</v>
      </c>
      <c r="DP319" s="131" t="s">
        <v>338</v>
      </c>
      <c r="DQ319" s="404">
        <v>0</v>
      </c>
      <c r="DR319" s="404">
        <v>2</v>
      </c>
      <c r="DS319" s="129" t="s">
        <v>83</v>
      </c>
      <c r="DT319" s="129" t="s">
        <v>83</v>
      </c>
      <c r="DU319" s="129" t="s">
        <v>83</v>
      </c>
      <c r="DV319" s="129" t="s">
        <v>83</v>
      </c>
      <c r="DW319" s="131" t="s">
        <v>83</v>
      </c>
      <c r="DX319" s="131" t="s">
        <v>84</v>
      </c>
      <c r="DY319" s="131" t="s">
        <v>295</v>
      </c>
      <c r="DZ319" s="131" t="s">
        <v>5874</v>
      </c>
      <c r="EA319" s="131" t="s">
        <v>5875</v>
      </c>
      <c r="EB319" s="131" t="s">
        <v>5876</v>
      </c>
      <c r="EC319" s="131" t="s">
        <v>88</v>
      </c>
      <c r="ED319" s="131" t="s">
        <v>89</v>
      </c>
      <c r="EE319" s="131" t="s">
        <v>5877</v>
      </c>
      <c r="EF319" s="131" t="s">
        <v>295</v>
      </c>
      <c r="EG319" s="131" t="s">
        <v>5878</v>
      </c>
      <c r="EH319" s="131" t="s">
        <v>538</v>
      </c>
      <c r="EI319" s="131" t="s">
        <v>2210</v>
      </c>
      <c r="EJ319" s="135" t="s">
        <v>5879</v>
      </c>
      <c r="EK319" s="135" t="s">
        <v>5880</v>
      </c>
      <c r="EL319" s="135" t="s">
        <v>5881</v>
      </c>
      <c r="EM319" s="135" t="s">
        <v>5882</v>
      </c>
      <c r="EN319" s="131" t="s">
        <v>295</v>
      </c>
    </row>
    <row r="320" spans="1:144" ht="18" thickTop="1" thickBot="1">
      <c r="A320" s="575">
        <f t="shared" si="14"/>
        <v>319</v>
      </c>
      <c r="B320" s="572" t="s">
        <v>5953</v>
      </c>
      <c r="C320" s="600" t="s">
        <v>11828</v>
      </c>
      <c r="D320" s="570" t="s">
        <v>13208</v>
      </c>
      <c r="E320" s="568" t="str">
        <f t="shared" si="12"/>
        <v>Placed</v>
      </c>
      <c r="F320" s="570" t="s">
        <v>12369</v>
      </c>
      <c r="G320" s="570" t="s">
        <v>13331</v>
      </c>
      <c r="H320" s="131" t="str">
        <f>VLOOKUP(B320,EXTC1!C:E,3,0)</f>
        <v>Diploma  + Direct Second Year Engineering without live KT</v>
      </c>
      <c r="I320" s="610" t="s">
        <v>3920</v>
      </c>
      <c r="J320" s="572">
        <v>20</v>
      </c>
      <c r="K320" s="611" t="s">
        <v>5955</v>
      </c>
      <c r="L320" s="611" t="s">
        <v>591</v>
      </c>
      <c r="M320" s="611" t="s">
        <v>5956</v>
      </c>
      <c r="N320" s="612" t="s">
        <v>5957</v>
      </c>
      <c r="O320" s="612">
        <v>9869955252</v>
      </c>
      <c r="P320" s="612">
        <v>9820493434</v>
      </c>
      <c r="Q320" s="612">
        <f>VLOOKUP(B320,'TCS CON'!$D$1:$H$98,5,0)</f>
        <v>336000</v>
      </c>
      <c r="R320" s="612" t="e">
        <f>VLOOKUP(B320,LTI!$C$1:$H$46,6,0)</f>
        <v>#N/A</v>
      </c>
      <c r="S320" s="612" t="e">
        <f>VLOOKUP(B320,JARO!$E$2:$I$11,5,0)</f>
        <v>#N/A</v>
      </c>
      <c r="T320" s="612">
        <f>VLOOKUP(B320,Capgemini!$D$3:$H$78,5,0)</f>
        <v>380000</v>
      </c>
      <c r="U320" s="612" t="e">
        <f>VLOOKUP(B320,Carwale!$D$1:$H$4,5,0)</f>
        <v>#N/A</v>
      </c>
      <c r="V320" s="612" t="e">
        <f>VLOOKUP(B320,'Interactive Brokers'!E:I,5,0)</f>
        <v>#N/A</v>
      </c>
      <c r="W320" s="612" t="e">
        <f>VLOOKUP(B320,'REL Jio'!E:I,5,0)</f>
        <v>#N/A</v>
      </c>
      <c r="X320" s="612" t="e">
        <f>VLOOKUP(B320,'Sciative Sol'!E:I,5,0)</f>
        <v>#N/A</v>
      </c>
      <c r="Y320" s="612" t="e">
        <f>VLOOKUP(B320,'Hexaware Tech'!E:I,5,0)</f>
        <v>#N/A</v>
      </c>
      <c r="Z320" s="612" t="e">
        <f>VLOOKUP(B320,Axis!D:H,5,0)</f>
        <v>#N/A</v>
      </c>
      <c r="AA320" s="612" t="e">
        <f>VLOOKUP(B320,Ugam!$D$3:$H$26,5,0)</f>
        <v>#N/A</v>
      </c>
      <c r="AB320" s="612" t="e">
        <f>VLOOKUP(B320,Zeus!F:J,5,0)</f>
        <v>#N/A</v>
      </c>
      <c r="AC320" s="612" t="e">
        <f>VLOOKUP(B320,Montran!F:J,5,0)</f>
        <v>#N/A</v>
      </c>
      <c r="AD320" s="612" t="e">
        <f>VLOOKUP(B320,Endurance!H103:L103,5,0)</f>
        <v>#N/A</v>
      </c>
      <c r="AE320" s="612" t="e">
        <f>VLOOKUP(B320,'Swabhav Techlabs'!$F$1:$J$2,5,0)</f>
        <v>#N/A</v>
      </c>
      <c r="AF320" s="612" t="e">
        <f>VLOOKUP(B320,'Quality Kiosk'!$F$1:$J$18,5,0)</f>
        <v>#N/A</v>
      </c>
      <c r="AG320" s="612" t="e">
        <f>VLOOKUP(B320,'Lemon VB'!$F$1:$J$2,5,0)</f>
        <v>#N/A</v>
      </c>
      <c r="AH320" s="612" t="e">
        <f>VLOOKUP(B320,Gocomet!$E$1:$I$3,5,0)</f>
        <v>#N/A</v>
      </c>
      <c r="AI320" s="612" t="e">
        <f>VLOOKUP(B320,'Ingram Micro'!$E$1:$I$8,5,0)</f>
        <v>#N/A</v>
      </c>
      <c r="AJ320" s="612" t="e">
        <f>VLOOKUP(B320,'DePronto Infotech'!$E$1:$I$2,5,0)</f>
        <v>#N/A</v>
      </c>
      <c r="AK320" s="612" t="e">
        <f>VLOOKUP(B320,'Reliance Retail'!$E$1:$I$4,5,0)</f>
        <v>#N/A</v>
      </c>
      <c r="AL320" s="612" t="e">
        <f>VLOOKUP(B320,'Bright Champs'!$D$1:$H$13,5,0)</f>
        <v>#N/A</v>
      </c>
      <c r="AM320" s="612" t="e">
        <f>VLOOKUP(B320,Neosoft!$E$1:$I$12,5,0)</f>
        <v>#N/A</v>
      </c>
      <c r="AN320" s="612" t="e">
        <f>VLOOKUP(B320,Infosys!$E$1:$I$3,5,0)</f>
        <v>#N/A</v>
      </c>
      <c r="AO320" s="612" t="e">
        <f>VLOOKUP(B320,Cerelabs!$E$1:$I$5,5,0)</f>
        <v>#N/A</v>
      </c>
      <c r="AP320" s="612" t="e">
        <f>VLOOKUP(B320,'Neebal Technologies'!$D$1:$H$2,5,0)</f>
        <v>#N/A</v>
      </c>
      <c r="AQ320" s="612" t="e">
        <f>VLOOKUP(B320,'Vertiv Energy'!$D$1:$H$2,5,0)</f>
        <v>#N/A</v>
      </c>
      <c r="AR320" s="612" t="e">
        <f>VLOOKUP(B320,'Acidaes Solutions (CRMNEXT)'!$D$1:$H$3,5,0)</f>
        <v>#N/A</v>
      </c>
      <c r="AS320" s="612" t="e">
        <f>VLOOKUP(B320,Growisto!$D$1:$H$2,5,0)</f>
        <v>#N/A</v>
      </c>
      <c r="AT320" s="612" t="e">
        <f>VLOOKUP(B320,'9.9 Mediaworx - Digit'!$D$1:$H$2,5,0)</f>
        <v>#N/A</v>
      </c>
      <c r="AU320" s="612" t="e">
        <f>VLOOKUP(B320,'Vistaar systems Pvt Ltd'!$D$2:$H$3,5,0)</f>
        <v>#N/A</v>
      </c>
      <c r="AV320" s="612" t="e">
        <f>VLOOKUP(B320,'Course 5i'!$D$2:$H$11,5,0)</f>
        <v>#N/A</v>
      </c>
      <c r="AW320" s="612" t="e">
        <f>VLOOKUP(B320,'Radiant Appliances &amp; Electronic'!$D$1:$H$13,5,0)</f>
        <v>#N/A</v>
      </c>
      <c r="AX320" s="612" t="e">
        <f>VLOOKUP(B320,'Atos Global'!$D$3:$H$27,5,0)</f>
        <v>#N/A</v>
      </c>
      <c r="AY320" s="612" t="e">
        <f>VLOOKUP(B320,'Saama Technologies'!$D$1:$H$2,5,0)</f>
        <v>#N/A</v>
      </c>
      <c r="AZ320" s="612" t="e">
        <f>VLOOKUP(B320,'Multiplier Solutions'!$D$1:$H$2,5,0)</f>
        <v>#N/A</v>
      </c>
      <c r="BA320" s="612" t="e">
        <f>VLOOKUP(B320,GEP!$D$2:$H$5,5,0)</f>
        <v>#N/A</v>
      </c>
      <c r="BB320" s="612" t="e">
        <f>VLOOKUP(B320,Accenture!$D$1:$H$6,5,0)</f>
        <v>#N/A</v>
      </c>
      <c r="BC320" s="612" t="e">
        <f>VLOOKUP(B320,'Endurance International Group'!$D$1:$H$2,5,0)</f>
        <v>#N/A</v>
      </c>
      <c r="BD320" s="612" t="e">
        <f>VLOOKUP(B320,Newgen!$D$1:$H$2,5,0)</f>
        <v>#N/A</v>
      </c>
      <c r="BE320" s="612" t="e">
        <f>VLOOKUP(B320,'3D Incredible'!D320:H320,5,0)</f>
        <v>#N/A</v>
      </c>
      <c r="BF320" s="612" t="e">
        <f>VLOOKUP(B320,'Raja Software Labs'!$D$2:$H$2,5,0)</f>
        <v>#N/A</v>
      </c>
      <c r="BG320" s="612" t="e">
        <f>VLOOKUP(B320,Wipro!$D$1:$H$2,5,0)</f>
        <v>#N/A</v>
      </c>
      <c r="BH320" s="612" t="e">
        <f>VLOOKUP(B320,'Perch Technologies'!$D$2:$H$2,5,0)</f>
        <v>#N/A</v>
      </c>
      <c r="BI320" s="612" t="e">
        <f>VLOOKUP(B320,'Morning Star'!$D$1:$H$6,5,0)</f>
        <v>#N/A</v>
      </c>
      <c r="BJ320" s="612" t="e">
        <f>VLOOKUP(B320,Flexiloans!$D$1:$H$2,5,0)</f>
        <v>#N/A</v>
      </c>
      <c r="BK320" s="612" t="e">
        <f>VLOOKUP(B320,'Thirdware Solutions'!$D$1:$H$2,5,0)</f>
        <v>#N/A</v>
      </c>
      <c r="BL320" s="612" t="e">
        <f>VLOOKUP(B320,Tescom!$D$1:$H$8,5,0)</f>
        <v>#N/A</v>
      </c>
      <c r="BM320" s="612" t="e">
        <f>VLOOKUP(B320,'Cogno AI'!$D$1:$H$2,5,0)</f>
        <v>#N/A</v>
      </c>
      <c r="BN320" s="612" t="e">
        <f>VLOOKUP(B320,'ABM Knowledgeware'!$D$1:$H$2,5,0)</f>
        <v>#N/A</v>
      </c>
      <c r="BO320" s="612" t="e">
        <f>VLOOKUP(B320,'Concerto Software'!$D$1:$H$3,5,0)</f>
        <v>#N/A</v>
      </c>
      <c r="BP320" s="612" t="e">
        <f>VLOOKUP(B320,'My Captain'!$D$1:$H$4,5,0)</f>
        <v>#N/A</v>
      </c>
      <c r="BQ320" s="612" t="e">
        <f>VLOOKUP(B320,'Finoux Solutions'!$D$2:$H$4,5,0)</f>
        <v>#N/A</v>
      </c>
      <c r="BR320" s="612" t="e">
        <f>VLOOKUP(B320,'MITR Learning'!$D$1:$H$2,5,0)</f>
        <v>#N/A</v>
      </c>
      <c r="BS320" s="612" t="e">
        <f>VLOOKUP(B320,Nucsoft!$D$2:$H$6,5,0)</f>
        <v>#N/A</v>
      </c>
      <c r="BT320" s="612" t="e">
        <f>VLOOKUP(B320,'Paras Cadd'!$D$1:$H$2,5,0)</f>
        <v>#N/A</v>
      </c>
      <c r="BU320" s="612" t="e">
        <f>VLOOKUP(B320,'ICICI Securities'!$D$1:$H$2,5,0)</f>
        <v>#N/A</v>
      </c>
      <c r="BV320" s="612" t="e">
        <f>VLOOKUP(B320,'Citius Tech'!$D$2:$H$5,5,0)</f>
        <v>#N/A</v>
      </c>
      <c r="BW320" s="612" t="e">
        <f>VLOOKUP(B320,'Buzzy Brains'!$D$2:$H$2,5,0)</f>
        <v>#N/A</v>
      </c>
      <c r="BX320" s="612" t="e">
        <f>VLOOKUP(B320,'Decimal Point'!$D$2:$H$2,5,0)</f>
        <v>#N/A</v>
      </c>
      <c r="BY320" s="612" t="e">
        <f>VLOOKUP(B320,'Sankey Business Solutions'!$D$2:$H$3,5,0)</f>
        <v>#N/A</v>
      </c>
      <c r="BZ320" s="612" t="e">
        <f>VLOOKUP(B320,'Nangia &amp; Co LLP'!$D$2:$H$2,5,0)</f>
        <v>#N/A</v>
      </c>
      <c r="CA320" s="612" t="e">
        <f>VLOOKUP(B320,'FIS Solutions India Pvt Ltd'!$D$2:$H$2,5,0)</f>
        <v>#N/A</v>
      </c>
      <c r="CB320" s="612" t="e">
        <f>VLOOKUP(B320,'Delta Technology &amp; Management '!$D$2:$H$16,5,0)</f>
        <v>#N/A</v>
      </c>
      <c r="CC320" s="612" t="e">
        <f>VLOOKUP(B320,'Espoir Networks'!$D$3:$H$11,5,0)</f>
        <v>#N/A</v>
      </c>
      <c r="CD320" s="612" t="e">
        <f>VLOOKUP(B320,'Servosys Solution'!$D$3:$H$5,5,0)</f>
        <v>#N/A</v>
      </c>
      <c r="CE320" s="612" t="e">
        <f>VLOOKUP(B320,'Ribbon Communications'!$D$3:$H$4,5,0)</f>
        <v>#N/A</v>
      </c>
      <c r="CF320" s="612">
        <f t="shared" si="13"/>
        <v>2</v>
      </c>
      <c r="CG320" s="129" t="s">
        <v>5958</v>
      </c>
      <c r="CH320" s="129">
        <v>616732502774</v>
      </c>
      <c r="CI320" s="129" t="s">
        <v>134</v>
      </c>
      <c r="CJ320" s="129" t="s">
        <v>11750</v>
      </c>
      <c r="CK320" s="132">
        <v>43282</v>
      </c>
      <c r="CL320" s="129">
        <v>2021</v>
      </c>
      <c r="CM320" s="128" t="s">
        <v>12012</v>
      </c>
      <c r="CN320" s="129">
        <v>431</v>
      </c>
      <c r="CO320" s="133">
        <v>86.2</v>
      </c>
      <c r="CP320" s="129">
        <v>2015</v>
      </c>
      <c r="CQ320" s="129" t="s">
        <v>79</v>
      </c>
      <c r="CR320" s="128" t="s">
        <v>295</v>
      </c>
      <c r="CS320" s="129" t="s">
        <v>81</v>
      </c>
      <c r="CT320" s="133" t="s">
        <v>81</v>
      </c>
      <c r="CU320" s="129" t="s">
        <v>81</v>
      </c>
      <c r="CV320" s="129" t="s">
        <v>109</v>
      </c>
      <c r="CW320" s="131" t="s">
        <v>5960</v>
      </c>
      <c r="CX320" s="131" t="s">
        <v>5961</v>
      </c>
      <c r="CY320" s="129">
        <v>1492</v>
      </c>
      <c r="CZ320" s="129">
        <v>87.76</v>
      </c>
      <c r="DA320" s="129">
        <v>2018</v>
      </c>
      <c r="DB320" s="129" t="s">
        <v>112</v>
      </c>
      <c r="DC320" s="129" t="s">
        <v>113</v>
      </c>
      <c r="DD320" s="129">
        <v>81.290000000000006</v>
      </c>
      <c r="DE320" s="129">
        <v>81.02</v>
      </c>
      <c r="DF320" s="129">
        <v>0</v>
      </c>
      <c r="DG320" s="224" t="s">
        <v>81</v>
      </c>
      <c r="DH320" s="224" t="s">
        <v>81</v>
      </c>
      <c r="DI320" s="224">
        <v>9.3800000000000008</v>
      </c>
      <c r="DJ320" s="224">
        <v>8.56</v>
      </c>
      <c r="DK320" s="224">
        <v>7.48</v>
      </c>
      <c r="DL320" s="224">
        <v>9.68</v>
      </c>
      <c r="DM320" s="224">
        <f t="shared" si="16"/>
        <v>35.1</v>
      </c>
      <c r="DN320" s="224">
        <v>8.7799999999999994</v>
      </c>
      <c r="DO320" s="402">
        <v>76.97</v>
      </c>
      <c r="DP320" s="131" t="s">
        <v>338</v>
      </c>
      <c r="DQ320" s="404">
        <v>0</v>
      </c>
      <c r="DR320" s="404">
        <v>0</v>
      </c>
      <c r="DS320" s="129" t="s">
        <v>83</v>
      </c>
      <c r="DT320" s="129" t="s">
        <v>83</v>
      </c>
      <c r="DU320" s="129" t="s">
        <v>83</v>
      </c>
      <c r="DV320" s="129" t="s">
        <v>83</v>
      </c>
      <c r="DW320" s="131" t="s">
        <v>83</v>
      </c>
      <c r="DX320" s="131" t="s">
        <v>84</v>
      </c>
      <c r="DY320" s="131" t="s">
        <v>81</v>
      </c>
      <c r="DZ320" s="131" t="s">
        <v>5962</v>
      </c>
      <c r="EA320" s="131" t="s">
        <v>781</v>
      </c>
      <c r="EB320" s="131" t="s">
        <v>5963</v>
      </c>
      <c r="EC320" s="131" t="s">
        <v>781</v>
      </c>
      <c r="ED320" s="131" t="s">
        <v>89</v>
      </c>
      <c r="EE320" s="131" t="s">
        <v>5964</v>
      </c>
      <c r="EF320" s="131" t="s">
        <v>5965</v>
      </c>
      <c r="EG320" s="131" t="s">
        <v>5966</v>
      </c>
      <c r="EH320" s="131" t="s">
        <v>5967</v>
      </c>
      <c r="EI320" s="131" t="s">
        <v>5968</v>
      </c>
      <c r="EJ320" s="135" t="s">
        <v>5969</v>
      </c>
      <c r="EK320" s="135" t="s">
        <v>5970</v>
      </c>
      <c r="EL320" s="135" t="s">
        <v>5971</v>
      </c>
      <c r="EM320" s="135" t="s">
        <v>5972</v>
      </c>
      <c r="EN320" s="131" t="s">
        <v>81</v>
      </c>
    </row>
    <row r="321" spans="1:144" ht="18" thickTop="1" thickBot="1">
      <c r="A321" s="575">
        <f t="shared" si="14"/>
        <v>320</v>
      </c>
      <c r="B321" s="572" t="s">
        <v>6105</v>
      </c>
      <c r="C321" s="600" t="s">
        <v>11829</v>
      </c>
      <c r="D321" s="570" t="s">
        <v>13208</v>
      </c>
      <c r="E321" s="568" t="str">
        <f t="shared" si="12"/>
        <v>Not Placed</v>
      </c>
      <c r="F321" s="570" t="s">
        <v>12369</v>
      </c>
      <c r="G321" s="570" t="s">
        <v>13331</v>
      </c>
      <c r="H321" s="131" t="str">
        <f>VLOOKUP(B321,EXTC1!C:E,3,0)</f>
        <v>Diploma  + Direct Second Year Engineering with live KT</v>
      </c>
      <c r="I321" s="610" t="s">
        <v>6107</v>
      </c>
      <c r="J321" s="572">
        <v>20</v>
      </c>
      <c r="K321" s="611" t="s">
        <v>6108</v>
      </c>
      <c r="L321" s="611" t="s">
        <v>6109</v>
      </c>
      <c r="M321" s="611" t="s">
        <v>6110</v>
      </c>
      <c r="N321" s="612" t="s">
        <v>6104</v>
      </c>
      <c r="O321" s="612">
        <v>9702393952</v>
      </c>
      <c r="P321" s="612">
        <v>9870011690</v>
      </c>
      <c r="Q321" s="612" t="e">
        <f>VLOOKUP(B321,'TCS CON'!$D$1:$H$98,5,0)</f>
        <v>#N/A</v>
      </c>
      <c r="R321" s="612" t="e">
        <f>VLOOKUP(B321,LTI!$C$1:$H$46,6,0)</f>
        <v>#N/A</v>
      </c>
      <c r="S321" s="612" t="e">
        <f>VLOOKUP(B321,JARO!$E$2:$I$11,5,0)</f>
        <v>#N/A</v>
      </c>
      <c r="T321" s="612" t="e">
        <f>VLOOKUP(B321,Capgemini!$D$3:$H$78,5,0)</f>
        <v>#N/A</v>
      </c>
      <c r="U321" s="612" t="e">
        <f>VLOOKUP(B321,Carwale!$D$1:$H$4,5,0)</f>
        <v>#N/A</v>
      </c>
      <c r="V321" s="612" t="e">
        <f>VLOOKUP(B321,'Interactive Brokers'!E:I,5,0)</f>
        <v>#N/A</v>
      </c>
      <c r="W321" s="612" t="e">
        <f>VLOOKUP(B321,'REL Jio'!E:I,5,0)</f>
        <v>#N/A</v>
      </c>
      <c r="X321" s="612" t="e">
        <f>VLOOKUP(B321,'Sciative Sol'!E:I,5,0)</f>
        <v>#N/A</v>
      </c>
      <c r="Y321" s="612" t="e">
        <f>VLOOKUP(B321,'Hexaware Tech'!E:I,5,0)</f>
        <v>#N/A</v>
      </c>
      <c r="Z321" s="612" t="e">
        <f>VLOOKUP(B321,Axis!D:H,5,0)</f>
        <v>#N/A</v>
      </c>
      <c r="AA321" s="612" t="e">
        <f>VLOOKUP(B321,Ugam!$D$3:$H$26,5,0)</f>
        <v>#N/A</v>
      </c>
      <c r="AB321" s="612" t="e">
        <f>VLOOKUP(B321,Zeus!F:J,5,0)</f>
        <v>#N/A</v>
      </c>
      <c r="AC321" s="612" t="e">
        <f>VLOOKUP(B321,Montran!F:J,5,0)</f>
        <v>#N/A</v>
      </c>
      <c r="AD321" s="612" t="e">
        <f>VLOOKUP(B321,Endurance!H104:L104,5,0)</f>
        <v>#N/A</v>
      </c>
      <c r="AE321" s="612" t="e">
        <f>VLOOKUP(B321,'Swabhav Techlabs'!$F$1:$J$2,5,0)</f>
        <v>#N/A</v>
      </c>
      <c r="AF321" s="612" t="e">
        <f>VLOOKUP(B321,'Quality Kiosk'!$F$1:$J$18,5,0)</f>
        <v>#N/A</v>
      </c>
      <c r="AG321" s="612" t="e">
        <f>VLOOKUP(B321,'Lemon VB'!$F$1:$J$2,5,0)</f>
        <v>#N/A</v>
      </c>
      <c r="AH321" s="612" t="e">
        <f>VLOOKUP(B321,Gocomet!$E$1:$I$3,5,0)</f>
        <v>#N/A</v>
      </c>
      <c r="AI321" s="612" t="e">
        <f>VLOOKUP(B321,'Ingram Micro'!$E$1:$I$8,5,0)</f>
        <v>#N/A</v>
      </c>
      <c r="AJ321" s="612" t="e">
        <f>VLOOKUP(B321,'DePronto Infotech'!$E$1:$I$2,5,0)</f>
        <v>#N/A</v>
      </c>
      <c r="AK321" s="612" t="e">
        <f>VLOOKUP(B321,'Reliance Retail'!$E$1:$I$4,5,0)</f>
        <v>#N/A</v>
      </c>
      <c r="AL321" s="612" t="e">
        <f>VLOOKUP(B321,'Bright Champs'!$D$1:$H$13,5,0)</f>
        <v>#N/A</v>
      </c>
      <c r="AM321" s="612" t="e">
        <f>VLOOKUP(B321,Neosoft!$E$1:$I$12,5,0)</f>
        <v>#N/A</v>
      </c>
      <c r="AN321" s="612" t="e">
        <f>VLOOKUP(B321,Infosys!$E$1:$I$3,5,0)</f>
        <v>#N/A</v>
      </c>
      <c r="AO321" s="612" t="e">
        <f>VLOOKUP(B321,Cerelabs!$E$1:$I$5,5,0)</f>
        <v>#N/A</v>
      </c>
      <c r="AP321" s="612" t="e">
        <f>VLOOKUP(B321,'Neebal Technologies'!$D$1:$H$2,5,0)</f>
        <v>#N/A</v>
      </c>
      <c r="AQ321" s="612" t="e">
        <f>VLOOKUP(B321,'Vertiv Energy'!$D$1:$H$2,5,0)</f>
        <v>#N/A</v>
      </c>
      <c r="AR321" s="612" t="e">
        <f>VLOOKUP(B321,'Acidaes Solutions (CRMNEXT)'!$D$1:$H$3,5,0)</f>
        <v>#N/A</v>
      </c>
      <c r="AS321" s="612" t="e">
        <f>VLOOKUP(B321,Growisto!$D$1:$H$2,5,0)</f>
        <v>#N/A</v>
      </c>
      <c r="AT321" s="612" t="e">
        <f>VLOOKUP(B321,'9.9 Mediaworx - Digit'!$D$1:$H$2,5,0)</f>
        <v>#N/A</v>
      </c>
      <c r="AU321" s="612" t="e">
        <f>VLOOKUP(B321,'Vistaar systems Pvt Ltd'!$D$2:$H$3,5,0)</f>
        <v>#N/A</v>
      </c>
      <c r="AV321" s="612" t="e">
        <f>VLOOKUP(B321,'Course 5i'!$D$2:$H$11,5,0)</f>
        <v>#N/A</v>
      </c>
      <c r="AW321" s="612" t="e">
        <f>VLOOKUP(B321,'Radiant Appliances &amp; Electronic'!$D$1:$H$13,5,0)</f>
        <v>#N/A</v>
      </c>
      <c r="AX321" s="612" t="e">
        <f>VLOOKUP(B321,'Atos Global'!$D$3:$H$27,5,0)</f>
        <v>#N/A</v>
      </c>
      <c r="AY321" s="612" t="e">
        <f>VLOOKUP(B321,'Saama Technologies'!$D$1:$H$2,5,0)</f>
        <v>#N/A</v>
      </c>
      <c r="AZ321" s="612" t="e">
        <f>VLOOKUP(B321,'Multiplier Solutions'!$D$1:$H$2,5,0)</f>
        <v>#N/A</v>
      </c>
      <c r="BA321" s="612" t="e">
        <f>VLOOKUP(B321,GEP!$D$2:$H$5,5,0)</f>
        <v>#N/A</v>
      </c>
      <c r="BB321" s="612" t="e">
        <f>VLOOKUP(B321,Accenture!$D$1:$H$6,5,0)</f>
        <v>#N/A</v>
      </c>
      <c r="BC321" s="612" t="e">
        <f>VLOOKUP(B321,'Endurance International Group'!$D$1:$H$2,5,0)</f>
        <v>#N/A</v>
      </c>
      <c r="BD321" s="612" t="e">
        <f>VLOOKUP(B321,Newgen!$D$1:$H$2,5,0)</f>
        <v>#N/A</v>
      </c>
      <c r="BE321" s="612" t="e">
        <f>VLOOKUP(B321,'3D Incredible'!D321:H321,5,0)</f>
        <v>#N/A</v>
      </c>
      <c r="BF321" s="612" t="e">
        <f>VLOOKUP(B321,'Raja Software Labs'!$D$2:$H$2,5,0)</f>
        <v>#N/A</v>
      </c>
      <c r="BG321" s="612" t="e">
        <f>VLOOKUP(B321,Wipro!$D$1:$H$2,5,0)</f>
        <v>#N/A</v>
      </c>
      <c r="BH321" s="612" t="e">
        <f>VLOOKUP(B321,'Perch Technologies'!$D$2:$H$2,5,0)</f>
        <v>#N/A</v>
      </c>
      <c r="BI321" s="612" t="e">
        <f>VLOOKUP(B321,'Morning Star'!$D$1:$H$6,5,0)</f>
        <v>#N/A</v>
      </c>
      <c r="BJ321" s="612" t="e">
        <f>VLOOKUP(B321,Flexiloans!$D$1:$H$2,5,0)</f>
        <v>#N/A</v>
      </c>
      <c r="BK321" s="612" t="e">
        <f>VLOOKUP(B321,'Thirdware Solutions'!$D$1:$H$2,5,0)</f>
        <v>#N/A</v>
      </c>
      <c r="BL321" s="612" t="e">
        <f>VLOOKUP(B321,Tescom!$D$1:$H$8,5,0)</f>
        <v>#N/A</v>
      </c>
      <c r="BM321" s="612" t="e">
        <f>VLOOKUP(B321,'Cogno AI'!$D$1:$H$2,5,0)</f>
        <v>#N/A</v>
      </c>
      <c r="BN321" s="612" t="e">
        <f>VLOOKUP(B321,'ABM Knowledgeware'!$D$1:$H$2,5,0)</f>
        <v>#N/A</v>
      </c>
      <c r="BO321" s="612" t="e">
        <f>VLOOKUP(B321,'Concerto Software'!$D$1:$H$3,5,0)</f>
        <v>#N/A</v>
      </c>
      <c r="BP321" s="612" t="e">
        <f>VLOOKUP(B321,'My Captain'!$D$1:$H$4,5,0)</f>
        <v>#N/A</v>
      </c>
      <c r="BQ321" s="612" t="e">
        <f>VLOOKUP(B321,'Finoux Solutions'!$D$2:$H$4,5,0)</f>
        <v>#N/A</v>
      </c>
      <c r="BR321" s="612" t="e">
        <f>VLOOKUP(B321,'MITR Learning'!$D$1:$H$2,5,0)</f>
        <v>#N/A</v>
      </c>
      <c r="BS321" s="612" t="e">
        <f>VLOOKUP(B321,Nucsoft!$D$2:$H$6,5,0)</f>
        <v>#N/A</v>
      </c>
      <c r="BT321" s="612" t="e">
        <f>VLOOKUP(B321,'Paras Cadd'!$D$1:$H$2,5,0)</f>
        <v>#N/A</v>
      </c>
      <c r="BU321" s="612" t="e">
        <f>VLOOKUP(B321,'ICICI Securities'!$D$1:$H$2,5,0)</f>
        <v>#N/A</v>
      </c>
      <c r="BV321" s="612" t="e">
        <f>VLOOKUP(B321,'Citius Tech'!$D$2:$H$5,5,0)</f>
        <v>#N/A</v>
      </c>
      <c r="BW321" s="612" t="e">
        <f>VLOOKUP(B321,'Buzzy Brains'!$D$2:$H$2,5,0)</f>
        <v>#N/A</v>
      </c>
      <c r="BX321" s="612" t="e">
        <f>VLOOKUP(B321,'Decimal Point'!$D$2:$H$2,5,0)</f>
        <v>#N/A</v>
      </c>
      <c r="BY321" s="612" t="e">
        <f>VLOOKUP(B321,'Sankey Business Solutions'!$D$2:$H$3,5,0)</f>
        <v>#N/A</v>
      </c>
      <c r="BZ321" s="612" t="e">
        <f>VLOOKUP(B321,'Nangia &amp; Co LLP'!$D$2:$H$2,5,0)</f>
        <v>#N/A</v>
      </c>
      <c r="CA321" s="612" t="e">
        <f>VLOOKUP(B321,'FIS Solutions India Pvt Ltd'!$D$2:$H$2,5,0)</f>
        <v>#N/A</v>
      </c>
      <c r="CB321" s="612" t="e">
        <f>VLOOKUP(B321,'Delta Technology &amp; Management '!$D$2:$H$16,5,0)</f>
        <v>#N/A</v>
      </c>
      <c r="CC321" s="612" t="e">
        <f>VLOOKUP(B321,'Espoir Networks'!$D$3:$H$11,5,0)</f>
        <v>#N/A</v>
      </c>
      <c r="CD321" s="612" t="e">
        <f>VLOOKUP(B321,'Servosys Solution'!$D$3:$H$5,5,0)</f>
        <v>#N/A</v>
      </c>
      <c r="CE321" s="612" t="e">
        <f>VLOOKUP(B321,'Ribbon Communications'!$D$3:$H$4,5,0)</f>
        <v>#N/A</v>
      </c>
      <c r="CF321" s="612">
        <f t="shared" si="13"/>
        <v>0</v>
      </c>
      <c r="CG321" s="129" t="s">
        <v>81</v>
      </c>
      <c r="CH321" s="129">
        <v>220716315056</v>
      </c>
      <c r="CI321" s="129" t="s">
        <v>6111</v>
      </c>
      <c r="CJ321" s="129" t="s">
        <v>11751</v>
      </c>
      <c r="CK321" s="132">
        <v>43282</v>
      </c>
      <c r="CL321" s="129">
        <v>2021</v>
      </c>
      <c r="CM321" s="128" t="s">
        <v>12013</v>
      </c>
      <c r="CN321" s="129">
        <v>356</v>
      </c>
      <c r="CO321" s="133">
        <v>71.2</v>
      </c>
      <c r="CP321" s="129">
        <v>2015</v>
      </c>
      <c r="CQ321" s="129" t="s">
        <v>79</v>
      </c>
      <c r="CR321" s="128" t="s">
        <v>295</v>
      </c>
      <c r="CS321" s="129" t="s">
        <v>81</v>
      </c>
      <c r="CT321" s="133" t="s">
        <v>81</v>
      </c>
      <c r="CU321" s="129" t="s">
        <v>81</v>
      </c>
      <c r="CV321" s="129" t="s">
        <v>109</v>
      </c>
      <c r="CW321" s="131" t="s">
        <v>6113</v>
      </c>
      <c r="CX321" s="131" t="s">
        <v>6114</v>
      </c>
      <c r="CY321" s="129">
        <v>1388</v>
      </c>
      <c r="CZ321" s="129">
        <v>81.650000000000006</v>
      </c>
      <c r="DA321" s="129">
        <v>2018</v>
      </c>
      <c r="DB321" s="129" t="s">
        <v>112</v>
      </c>
      <c r="DC321" s="129" t="s">
        <v>113</v>
      </c>
      <c r="DD321" s="129">
        <v>68.209999999999994</v>
      </c>
      <c r="DE321" s="129">
        <v>67.61</v>
      </c>
      <c r="DF321" s="129">
        <v>0</v>
      </c>
      <c r="DG321" s="224" t="s">
        <v>81</v>
      </c>
      <c r="DH321" s="224" t="s">
        <v>81</v>
      </c>
      <c r="DI321" s="224">
        <v>8.3800000000000008</v>
      </c>
      <c r="DJ321" s="224">
        <v>8</v>
      </c>
      <c r="DK321" s="224">
        <v>6.03</v>
      </c>
      <c r="DL321" s="224">
        <v>8.16</v>
      </c>
      <c r="DM321" s="224">
        <f t="shared" si="16"/>
        <v>30.570000000000004</v>
      </c>
      <c r="DN321" s="224">
        <v>7.64</v>
      </c>
      <c r="DO321" s="402">
        <v>68.540000000000006</v>
      </c>
      <c r="DP321" s="131" t="s">
        <v>338</v>
      </c>
      <c r="DQ321" s="404">
        <v>0</v>
      </c>
      <c r="DR321" s="404">
        <v>1</v>
      </c>
      <c r="DS321" s="129" t="s">
        <v>83</v>
      </c>
      <c r="DT321" s="129" t="s">
        <v>83</v>
      </c>
      <c r="DU321" s="129" t="s">
        <v>83</v>
      </c>
      <c r="DV321" s="129" t="s">
        <v>83</v>
      </c>
      <c r="DW321" s="131" t="s">
        <v>83</v>
      </c>
      <c r="DX321" s="131" t="s">
        <v>84</v>
      </c>
      <c r="DY321" s="131" t="s">
        <v>81</v>
      </c>
      <c r="DZ321" s="131" t="s">
        <v>6115</v>
      </c>
      <c r="EA321" s="131" t="s">
        <v>187</v>
      </c>
      <c r="EB321" s="131" t="s">
        <v>6116</v>
      </c>
      <c r="EC321" s="131" t="s">
        <v>88</v>
      </c>
      <c r="ED321" s="131" t="s">
        <v>89</v>
      </c>
      <c r="EE321" s="131" t="s">
        <v>6117</v>
      </c>
      <c r="EF321" s="131" t="s">
        <v>6118</v>
      </c>
      <c r="EG321" s="131" t="s">
        <v>6119</v>
      </c>
      <c r="EH321" s="131" t="s">
        <v>6120</v>
      </c>
      <c r="EI321" s="131" t="s">
        <v>6121</v>
      </c>
      <c r="EJ321" s="135" t="s">
        <v>6122</v>
      </c>
      <c r="EK321" s="135" t="s">
        <v>6123</v>
      </c>
      <c r="EL321" s="135" t="s">
        <v>6124</v>
      </c>
      <c r="EM321" s="135" t="s">
        <v>6125</v>
      </c>
      <c r="EN321" s="131" t="s">
        <v>81</v>
      </c>
    </row>
    <row r="322" spans="1:144" ht="18" thickTop="1" thickBot="1">
      <c r="A322" s="575">
        <f t="shared" si="14"/>
        <v>321</v>
      </c>
      <c r="B322" s="572" t="s">
        <v>6709</v>
      </c>
      <c r="C322" s="600" t="s">
        <v>11830</v>
      </c>
      <c r="D322" s="570" t="s">
        <v>13209</v>
      </c>
      <c r="E322" s="568" t="str">
        <f t="shared" si="12"/>
        <v>Placed</v>
      </c>
      <c r="F322" s="570" t="s">
        <v>12369</v>
      </c>
      <c r="G322" s="570" t="s">
        <v>13331</v>
      </c>
      <c r="H322" s="131" t="str">
        <f>VLOOKUP(B322,EXTC1!C:E,3,0)</f>
        <v>12th + Engineering without live KT</v>
      </c>
      <c r="I322" s="610" t="s">
        <v>6711</v>
      </c>
      <c r="J322" s="572">
        <v>20</v>
      </c>
      <c r="K322" s="611" t="s">
        <v>6712</v>
      </c>
      <c r="L322" s="611" t="s">
        <v>73</v>
      </c>
      <c r="M322" s="611" t="s">
        <v>6713</v>
      </c>
      <c r="N322" s="612" t="s">
        <v>6708</v>
      </c>
      <c r="O322" s="612">
        <v>9869915010</v>
      </c>
      <c r="P322" s="612">
        <v>8424943455</v>
      </c>
      <c r="Q322" s="612" t="e">
        <f>VLOOKUP(B322,'TCS CON'!$D$1:$H$98,5,0)</f>
        <v>#N/A</v>
      </c>
      <c r="R322" s="612" t="e">
        <f>VLOOKUP(B322,LTI!$C$1:$H$46,6,0)</f>
        <v>#N/A</v>
      </c>
      <c r="S322" s="612" t="e">
        <f>VLOOKUP(B322,JARO!$E$2:$I$11,5,0)</f>
        <v>#N/A</v>
      </c>
      <c r="T322" s="612" t="e">
        <f>VLOOKUP(B322,Capgemini!$D$3:$H$78,5,0)</f>
        <v>#N/A</v>
      </c>
      <c r="U322" s="612" t="e">
        <f>VLOOKUP(B322,Carwale!$D$1:$H$4,5,0)</f>
        <v>#N/A</v>
      </c>
      <c r="V322" s="612" t="e">
        <f>VLOOKUP(B322,'Interactive Brokers'!E:I,5,0)</f>
        <v>#N/A</v>
      </c>
      <c r="W322" s="612" t="e">
        <f>VLOOKUP(B322,'REL Jio'!E:I,5,0)</f>
        <v>#N/A</v>
      </c>
      <c r="X322" s="612" t="e">
        <f>VLOOKUP(B322,'Sciative Sol'!E:I,5,0)</f>
        <v>#N/A</v>
      </c>
      <c r="Y322" s="612" t="e">
        <f>VLOOKUP(B322,'Hexaware Tech'!E:I,5,0)</f>
        <v>#N/A</v>
      </c>
      <c r="Z322" s="612" t="e">
        <f>VLOOKUP(B322,Axis!D:H,5,0)</f>
        <v>#N/A</v>
      </c>
      <c r="AA322" s="612">
        <f>VLOOKUP(B322,Ugam!$D$3:$H$26,5,0)</f>
        <v>250000</v>
      </c>
      <c r="AB322" s="612" t="e">
        <f>VLOOKUP(B322,Zeus!F:J,5,0)</f>
        <v>#N/A</v>
      </c>
      <c r="AC322" s="612" t="e">
        <f>VLOOKUP(B322,Montran!F:J,5,0)</f>
        <v>#N/A</v>
      </c>
      <c r="AD322" s="612" t="e">
        <f>VLOOKUP(B322,Endurance!H105:L105,5,0)</f>
        <v>#N/A</v>
      </c>
      <c r="AE322" s="612" t="e">
        <f>VLOOKUP(B322,'Swabhav Techlabs'!$F$1:$J$2,5,0)</f>
        <v>#N/A</v>
      </c>
      <c r="AF322" s="612" t="e">
        <f>VLOOKUP(B322,'Quality Kiosk'!$F$1:$J$18,5,0)</f>
        <v>#N/A</v>
      </c>
      <c r="AG322" s="612" t="e">
        <f>VLOOKUP(B322,'Lemon VB'!$F$1:$J$2,5,0)</f>
        <v>#N/A</v>
      </c>
      <c r="AH322" s="612" t="e">
        <f>VLOOKUP(B322,Gocomet!$E$1:$I$3,5,0)</f>
        <v>#N/A</v>
      </c>
      <c r="AI322" s="612" t="e">
        <f>VLOOKUP(B322,'Ingram Micro'!$E$1:$I$8,5,0)</f>
        <v>#N/A</v>
      </c>
      <c r="AJ322" s="612" t="e">
        <f>VLOOKUP(B322,'DePronto Infotech'!$E$1:$I$2,5,0)</f>
        <v>#N/A</v>
      </c>
      <c r="AK322" s="612" t="e">
        <f>VLOOKUP(B322,'Reliance Retail'!$E$1:$I$4,5,0)</f>
        <v>#N/A</v>
      </c>
      <c r="AL322" s="612" t="e">
        <f>VLOOKUP(B322,'Bright Champs'!$D$1:$H$13,5,0)</f>
        <v>#N/A</v>
      </c>
      <c r="AM322" s="612" t="e">
        <f>VLOOKUP(B322,Neosoft!$E$1:$I$12,5,0)</f>
        <v>#N/A</v>
      </c>
      <c r="AN322" s="612" t="e">
        <f>VLOOKUP(B322,Infosys!$E$1:$I$3,5,0)</f>
        <v>#N/A</v>
      </c>
      <c r="AO322" s="612" t="e">
        <f>VLOOKUP(B322,Cerelabs!$E$1:$I$5,5,0)</f>
        <v>#N/A</v>
      </c>
      <c r="AP322" s="612" t="e">
        <f>VLOOKUP(B322,'Neebal Technologies'!$D$1:$H$2,5,0)</f>
        <v>#N/A</v>
      </c>
      <c r="AQ322" s="612" t="e">
        <f>VLOOKUP(B322,'Vertiv Energy'!$D$1:$H$2,5,0)</f>
        <v>#N/A</v>
      </c>
      <c r="AR322" s="612" t="e">
        <f>VLOOKUP(B322,'Acidaes Solutions (CRMNEXT)'!$D$1:$H$3,5,0)</f>
        <v>#N/A</v>
      </c>
      <c r="AS322" s="612" t="e">
        <f>VLOOKUP(B322,Growisto!$D$1:$H$2,5,0)</f>
        <v>#N/A</v>
      </c>
      <c r="AT322" s="612" t="e">
        <f>VLOOKUP(B322,'9.9 Mediaworx - Digit'!$D$1:$H$2,5,0)</f>
        <v>#N/A</v>
      </c>
      <c r="AU322" s="612" t="e">
        <f>VLOOKUP(B322,'Vistaar systems Pvt Ltd'!$D$2:$H$3,5,0)</f>
        <v>#N/A</v>
      </c>
      <c r="AV322" s="612" t="e">
        <f>VLOOKUP(B322,'Course 5i'!$D$2:$H$11,5,0)</f>
        <v>#N/A</v>
      </c>
      <c r="AW322" s="612" t="e">
        <f>VLOOKUP(B322,'Radiant Appliances &amp; Electronic'!$D$1:$H$13,5,0)</f>
        <v>#N/A</v>
      </c>
      <c r="AX322" s="612" t="e">
        <f>VLOOKUP(B322,'Atos Global'!$D$3:$H$27,5,0)</f>
        <v>#N/A</v>
      </c>
      <c r="AY322" s="612" t="e">
        <f>VLOOKUP(B322,'Saama Technologies'!$D$1:$H$2,5,0)</f>
        <v>#N/A</v>
      </c>
      <c r="AZ322" s="612" t="e">
        <f>VLOOKUP(B322,'Multiplier Solutions'!$D$1:$H$2,5,0)</f>
        <v>#N/A</v>
      </c>
      <c r="BA322" s="612" t="e">
        <f>VLOOKUP(B322,GEP!$D$2:$H$5,5,0)</f>
        <v>#N/A</v>
      </c>
      <c r="BB322" s="612" t="e">
        <f>VLOOKUP(B322,Accenture!$D$1:$H$6,5,0)</f>
        <v>#N/A</v>
      </c>
      <c r="BC322" s="612" t="e">
        <f>VLOOKUP(B322,'Endurance International Group'!$D$1:$H$2,5,0)</f>
        <v>#N/A</v>
      </c>
      <c r="BD322" s="612" t="e">
        <f>VLOOKUP(B322,Newgen!$D$1:$H$2,5,0)</f>
        <v>#N/A</v>
      </c>
      <c r="BE322" s="612" t="e">
        <f>VLOOKUP(B322,'3D Incredible'!D322:H322,5,0)</f>
        <v>#N/A</v>
      </c>
      <c r="BF322" s="612" t="e">
        <f>VLOOKUP(B322,'Raja Software Labs'!$D$2:$H$2,5,0)</f>
        <v>#N/A</v>
      </c>
      <c r="BG322" s="612" t="e">
        <f>VLOOKUP(B322,Wipro!$D$1:$H$2,5,0)</f>
        <v>#N/A</v>
      </c>
      <c r="BH322" s="612" t="e">
        <f>VLOOKUP(B322,'Perch Technologies'!$D$2:$H$2,5,0)</f>
        <v>#N/A</v>
      </c>
      <c r="BI322" s="612" t="e">
        <f>VLOOKUP(B322,'Morning Star'!$D$1:$H$6,5,0)</f>
        <v>#N/A</v>
      </c>
      <c r="BJ322" s="612" t="e">
        <f>VLOOKUP(B322,Flexiloans!$D$1:$H$2,5,0)</f>
        <v>#N/A</v>
      </c>
      <c r="BK322" s="612" t="e">
        <f>VLOOKUP(B322,'Thirdware Solutions'!$D$1:$H$2,5,0)</f>
        <v>#N/A</v>
      </c>
      <c r="BL322" s="612" t="e">
        <f>VLOOKUP(B322,Tescom!$D$1:$H$8,5,0)</f>
        <v>#N/A</v>
      </c>
      <c r="BM322" s="612" t="e">
        <f>VLOOKUP(B322,'Cogno AI'!$D$1:$H$2,5,0)</f>
        <v>#N/A</v>
      </c>
      <c r="BN322" s="612" t="e">
        <f>VLOOKUP(B322,'ABM Knowledgeware'!$D$1:$H$2,5,0)</f>
        <v>#N/A</v>
      </c>
      <c r="BO322" s="612" t="e">
        <f>VLOOKUP(B322,'Concerto Software'!$D$1:$H$3,5,0)</f>
        <v>#N/A</v>
      </c>
      <c r="BP322" s="612" t="e">
        <f>VLOOKUP(B322,'My Captain'!$D$1:$H$4,5,0)</f>
        <v>#N/A</v>
      </c>
      <c r="BQ322" s="612" t="e">
        <f>VLOOKUP(B322,'Finoux Solutions'!$D$2:$H$4,5,0)</f>
        <v>#N/A</v>
      </c>
      <c r="BR322" s="612" t="e">
        <f>VLOOKUP(B322,'MITR Learning'!$D$1:$H$2,5,0)</f>
        <v>#N/A</v>
      </c>
      <c r="BS322" s="612" t="e">
        <f>VLOOKUP(B322,Nucsoft!$D$2:$H$6,5,0)</f>
        <v>#N/A</v>
      </c>
      <c r="BT322" s="612" t="e">
        <f>VLOOKUP(B322,'Paras Cadd'!$D$1:$H$2,5,0)</f>
        <v>#N/A</v>
      </c>
      <c r="BU322" s="612" t="e">
        <f>VLOOKUP(B322,'ICICI Securities'!$D$1:$H$2,5,0)</f>
        <v>#N/A</v>
      </c>
      <c r="BV322" s="612" t="e">
        <f>VLOOKUP(B322,'Citius Tech'!$D$2:$H$5,5,0)</f>
        <v>#N/A</v>
      </c>
      <c r="BW322" s="612" t="e">
        <f>VLOOKUP(B322,'Buzzy Brains'!$D$2:$H$2,5,0)</f>
        <v>#N/A</v>
      </c>
      <c r="BX322" s="612" t="e">
        <f>VLOOKUP(B322,'Decimal Point'!$D$2:$H$2,5,0)</f>
        <v>#N/A</v>
      </c>
      <c r="BY322" s="612" t="e">
        <f>VLOOKUP(B322,'Sankey Business Solutions'!$D$2:$H$3,5,0)</f>
        <v>#N/A</v>
      </c>
      <c r="BZ322" s="612" t="e">
        <f>VLOOKUP(B322,'Nangia &amp; Co LLP'!$D$2:$H$2,5,0)</f>
        <v>#N/A</v>
      </c>
      <c r="CA322" s="612" t="e">
        <f>VLOOKUP(B322,'FIS Solutions India Pvt Ltd'!$D$2:$H$2,5,0)</f>
        <v>#N/A</v>
      </c>
      <c r="CB322" s="612" t="e">
        <f>VLOOKUP(B322,'Delta Technology &amp; Management '!$D$2:$H$16,5,0)</f>
        <v>#N/A</v>
      </c>
      <c r="CC322" s="612" t="e">
        <f>VLOOKUP(B322,'Espoir Networks'!$D$3:$H$11,5,0)</f>
        <v>#N/A</v>
      </c>
      <c r="CD322" s="612" t="e">
        <f>VLOOKUP(B322,'Servosys Solution'!$D$3:$H$5,5,0)</f>
        <v>#N/A</v>
      </c>
      <c r="CE322" s="612" t="e">
        <f>VLOOKUP(B322,'Ribbon Communications'!$D$3:$H$4,5,0)</f>
        <v>#N/A</v>
      </c>
      <c r="CF322" s="612">
        <f t="shared" si="13"/>
        <v>1</v>
      </c>
      <c r="CG322" s="129" t="s">
        <v>134</v>
      </c>
      <c r="CH322" s="129">
        <v>449727007007</v>
      </c>
      <c r="CI322" s="129" t="s">
        <v>5611</v>
      </c>
      <c r="CJ322" s="129" t="s">
        <v>11749</v>
      </c>
      <c r="CK322" s="132">
        <v>42917</v>
      </c>
      <c r="CL322" s="129">
        <v>2021</v>
      </c>
      <c r="CM322" s="128" t="s">
        <v>12014</v>
      </c>
      <c r="CN322" s="129">
        <v>470</v>
      </c>
      <c r="CO322" s="133">
        <v>94</v>
      </c>
      <c r="CP322" s="129">
        <v>2015</v>
      </c>
      <c r="CQ322" s="129" t="s">
        <v>79</v>
      </c>
      <c r="CR322" s="128" t="s">
        <v>12198</v>
      </c>
      <c r="CS322" s="129">
        <v>466</v>
      </c>
      <c r="CT322" s="133">
        <v>71.69</v>
      </c>
      <c r="CU322" s="129">
        <v>2017</v>
      </c>
      <c r="CV322" s="129" t="s">
        <v>79</v>
      </c>
      <c r="CW322" s="131" t="s">
        <v>81</v>
      </c>
      <c r="CX322" s="131" t="s">
        <v>81</v>
      </c>
      <c r="CY322" s="129" t="s">
        <v>81</v>
      </c>
      <c r="CZ322" s="129" t="s">
        <v>81</v>
      </c>
      <c r="DA322" s="129" t="s">
        <v>81</v>
      </c>
      <c r="DB322" s="129" t="s">
        <v>81</v>
      </c>
      <c r="DC322" s="129" t="s">
        <v>81</v>
      </c>
      <c r="DD322" s="129" t="s">
        <v>81</v>
      </c>
      <c r="DE322" s="129" t="s">
        <v>81</v>
      </c>
      <c r="DF322" s="129">
        <v>0</v>
      </c>
      <c r="DG322" s="224">
        <v>6.93</v>
      </c>
      <c r="DH322" s="224">
        <v>7.33</v>
      </c>
      <c r="DI322" s="224">
        <v>7.12</v>
      </c>
      <c r="DJ322" s="224">
        <v>7.04</v>
      </c>
      <c r="DK322" s="224">
        <v>7.25</v>
      </c>
      <c r="DL322" s="224">
        <v>9.16</v>
      </c>
      <c r="DM322" s="224">
        <f t="shared" si="16"/>
        <v>44.83</v>
      </c>
      <c r="DN322" s="224">
        <v>7.47</v>
      </c>
      <c r="DO322" s="402">
        <v>67.28</v>
      </c>
      <c r="DP322" s="131" t="s">
        <v>82</v>
      </c>
      <c r="DQ322" s="404">
        <v>0</v>
      </c>
      <c r="DR322" s="404">
        <v>0</v>
      </c>
      <c r="DS322" s="129" t="s">
        <v>83</v>
      </c>
      <c r="DT322" s="129" t="s">
        <v>83</v>
      </c>
      <c r="DU322" s="129" t="s">
        <v>83</v>
      </c>
      <c r="DV322" s="129" t="s">
        <v>83</v>
      </c>
      <c r="DW322" s="131" t="s">
        <v>83</v>
      </c>
      <c r="DX322" s="131" t="s">
        <v>84</v>
      </c>
      <c r="DY322" s="131" t="s">
        <v>81</v>
      </c>
      <c r="DZ322" s="131" t="s">
        <v>6716</v>
      </c>
      <c r="EA322" s="131" t="s">
        <v>599</v>
      </c>
      <c r="EB322" s="131" t="s">
        <v>6717</v>
      </c>
      <c r="EC322" s="131" t="s">
        <v>88</v>
      </c>
      <c r="ED322" s="131" t="s">
        <v>89</v>
      </c>
      <c r="EE322" s="131" t="s">
        <v>6718</v>
      </c>
      <c r="EF322" s="131" t="s">
        <v>6719</v>
      </c>
      <c r="EG322" s="131" t="s">
        <v>6720</v>
      </c>
      <c r="EH322" s="131" t="s">
        <v>6721</v>
      </c>
      <c r="EI322" s="131" t="s">
        <v>6722</v>
      </c>
      <c r="EJ322" s="135" t="s">
        <v>6723</v>
      </c>
      <c r="EK322" s="135" t="s">
        <v>6724</v>
      </c>
      <c r="EL322" s="135" t="s">
        <v>6725</v>
      </c>
      <c r="EM322" s="135" t="s">
        <v>6726</v>
      </c>
      <c r="EN322" s="131" t="s">
        <v>81</v>
      </c>
    </row>
    <row r="323" spans="1:144" ht="18" thickTop="1" thickBot="1">
      <c r="A323" s="575">
        <f t="shared" si="14"/>
        <v>322</v>
      </c>
      <c r="B323" s="572" t="s">
        <v>6824</v>
      </c>
      <c r="C323" s="600" t="s">
        <v>13056</v>
      </c>
      <c r="D323" s="570" t="s">
        <v>13209</v>
      </c>
      <c r="E323" s="568" t="str">
        <f t="shared" ref="E323:E386" si="17">IF(CF323&gt;0,"Placed","Not Placed")</f>
        <v>Placed</v>
      </c>
      <c r="F323" s="570" t="s">
        <v>12369</v>
      </c>
      <c r="G323" s="570" t="s">
        <v>13331</v>
      </c>
      <c r="H323" s="131" t="str">
        <f>VLOOKUP(B323,EXTC1!C:E,3,0)</f>
        <v>12th + Engineering without live KT</v>
      </c>
      <c r="I323" s="610">
        <v>36383</v>
      </c>
      <c r="J323" s="572">
        <v>21</v>
      </c>
      <c r="K323" s="611" t="s">
        <v>6826</v>
      </c>
      <c r="L323" s="611" t="s">
        <v>73</v>
      </c>
      <c r="M323" s="611" t="s">
        <v>6827</v>
      </c>
      <c r="N323" s="612" t="s">
        <v>6823</v>
      </c>
      <c r="O323" s="612">
        <v>9773688845</v>
      </c>
      <c r="P323" s="612">
        <v>9867643594</v>
      </c>
      <c r="Q323" s="612" t="e">
        <f>VLOOKUP(B323,'TCS CON'!$D$1:$H$98,5,0)</f>
        <v>#N/A</v>
      </c>
      <c r="R323" s="612" t="e">
        <f>VLOOKUP(B323,LTI!$C$1:$H$46,6,0)</f>
        <v>#N/A</v>
      </c>
      <c r="S323" s="612" t="e">
        <f>VLOOKUP(B323,JARO!$E$2:$I$11,5,0)</f>
        <v>#N/A</v>
      </c>
      <c r="T323" s="612">
        <f>VLOOKUP(B323,Capgemini!$D$3:$H$78,5,0)</f>
        <v>380000</v>
      </c>
      <c r="U323" s="612" t="e">
        <f>VLOOKUP(B323,Carwale!$D$1:$H$4,5,0)</f>
        <v>#N/A</v>
      </c>
      <c r="V323" s="612" t="e">
        <f>VLOOKUP(B323,'Interactive Brokers'!E:I,5,0)</f>
        <v>#N/A</v>
      </c>
      <c r="W323" s="612" t="e">
        <f>VLOOKUP(B323,'REL Jio'!E:I,5,0)</f>
        <v>#N/A</v>
      </c>
      <c r="X323" s="612" t="e">
        <f>VLOOKUP(B323,'Sciative Sol'!E:I,5,0)</f>
        <v>#N/A</v>
      </c>
      <c r="Y323" s="612" t="e">
        <f>VLOOKUP(B323,'Hexaware Tech'!E:I,5,0)</f>
        <v>#N/A</v>
      </c>
      <c r="Z323" s="612" t="e">
        <f>VLOOKUP(B323,Axis!D:H,5,0)</f>
        <v>#N/A</v>
      </c>
      <c r="AA323" s="612" t="e">
        <f>VLOOKUP(B323,Ugam!$D$3:$H$26,5,0)</f>
        <v>#N/A</v>
      </c>
      <c r="AB323" s="612" t="e">
        <f>VLOOKUP(B323,Zeus!F:J,5,0)</f>
        <v>#N/A</v>
      </c>
      <c r="AC323" s="612" t="e">
        <f>VLOOKUP(B323,Montran!F:J,5,0)</f>
        <v>#N/A</v>
      </c>
      <c r="AD323" s="612" t="e">
        <f>VLOOKUP(B323,Endurance!H106:L106,5,0)</f>
        <v>#N/A</v>
      </c>
      <c r="AE323" s="612" t="e">
        <f>VLOOKUP(B323,'Swabhav Techlabs'!$F$1:$J$2,5,0)</f>
        <v>#N/A</v>
      </c>
      <c r="AF323" s="612" t="e">
        <f>VLOOKUP(B323,'Quality Kiosk'!$F$1:$J$18,5,0)</f>
        <v>#N/A</v>
      </c>
      <c r="AG323" s="612" t="e">
        <f>VLOOKUP(B323,'Lemon VB'!$F$1:$J$2,5,0)</f>
        <v>#N/A</v>
      </c>
      <c r="AH323" s="612" t="e">
        <f>VLOOKUP(B323,Gocomet!$E$1:$I$3,5,0)</f>
        <v>#N/A</v>
      </c>
      <c r="AI323" s="612" t="e">
        <f>VLOOKUP(B323,'Ingram Micro'!$E$1:$I$8,5,0)</f>
        <v>#N/A</v>
      </c>
      <c r="AJ323" s="612" t="e">
        <f>VLOOKUP(B323,'DePronto Infotech'!$E$1:$I$2,5,0)</f>
        <v>#N/A</v>
      </c>
      <c r="AK323" s="612" t="e">
        <f>VLOOKUP(B323,'Reliance Retail'!$E$1:$I$4,5,0)</f>
        <v>#N/A</v>
      </c>
      <c r="AL323" s="612" t="e">
        <f>VLOOKUP(B323,'Bright Champs'!$D$1:$H$13,5,0)</f>
        <v>#N/A</v>
      </c>
      <c r="AM323" s="612" t="e">
        <f>VLOOKUP(B323,Neosoft!$E$1:$I$12,5,0)</f>
        <v>#N/A</v>
      </c>
      <c r="AN323" s="612" t="e">
        <f>VLOOKUP(B323,Infosys!$E$1:$I$3,5,0)</f>
        <v>#N/A</v>
      </c>
      <c r="AO323" s="612" t="e">
        <f>VLOOKUP(B323,Cerelabs!$E$1:$I$5,5,0)</f>
        <v>#N/A</v>
      </c>
      <c r="AP323" s="612" t="e">
        <f>VLOOKUP(B323,'Neebal Technologies'!$D$1:$H$2,5,0)</f>
        <v>#N/A</v>
      </c>
      <c r="AQ323" s="612" t="e">
        <f>VLOOKUP(B323,'Vertiv Energy'!$D$1:$H$2,5,0)</f>
        <v>#N/A</v>
      </c>
      <c r="AR323" s="612" t="e">
        <f>VLOOKUP(B323,'Acidaes Solutions (CRMNEXT)'!$D$1:$H$3,5,0)</f>
        <v>#N/A</v>
      </c>
      <c r="AS323" s="612" t="e">
        <f>VLOOKUP(B323,Growisto!$D$1:$H$2,5,0)</f>
        <v>#N/A</v>
      </c>
      <c r="AT323" s="612" t="e">
        <f>VLOOKUP(B323,'9.9 Mediaworx - Digit'!$D$1:$H$2,5,0)</f>
        <v>#N/A</v>
      </c>
      <c r="AU323" s="612" t="e">
        <f>VLOOKUP(B323,'Vistaar systems Pvt Ltd'!$D$2:$H$3,5,0)</f>
        <v>#N/A</v>
      </c>
      <c r="AV323" s="612" t="e">
        <f>VLOOKUP(B323,'Course 5i'!$D$2:$H$11,5,0)</f>
        <v>#N/A</v>
      </c>
      <c r="AW323" s="612" t="e">
        <f>VLOOKUP(B323,'Radiant Appliances &amp; Electronic'!$D$1:$H$13,5,0)</f>
        <v>#N/A</v>
      </c>
      <c r="AX323" s="612" t="e">
        <f>VLOOKUP(B323,'Atos Global'!$D$3:$H$27,5,0)</f>
        <v>#N/A</v>
      </c>
      <c r="AY323" s="612" t="e">
        <f>VLOOKUP(B323,'Saama Technologies'!$D$1:$H$2,5,0)</f>
        <v>#N/A</v>
      </c>
      <c r="AZ323" s="612" t="e">
        <f>VLOOKUP(B323,'Multiplier Solutions'!$D$1:$H$2,5,0)</f>
        <v>#N/A</v>
      </c>
      <c r="BA323" s="612" t="e">
        <f>VLOOKUP(B323,GEP!$D$2:$H$5,5,0)</f>
        <v>#N/A</v>
      </c>
      <c r="BB323" s="612" t="e">
        <f>VLOOKUP(B323,Accenture!$D$1:$H$6,5,0)</f>
        <v>#N/A</v>
      </c>
      <c r="BC323" s="612" t="e">
        <f>VLOOKUP(B323,'Endurance International Group'!$D$1:$H$2,5,0)</f>
        <v>#N/A</v>
      </c>
      <c r="BD323" s="612" t="e">
        <f>VLOOKUP(B323,Newgen!$D$1:$H$2,5,0)</f>
        <v>#N/A</v>
      </c>
      <c r="BE323" s="612" t="e">
        <f>VLOOKUP(B323,'3D Incredible'!D323:H323,5,0)</f>
        <v>#N/A</v>
      </c>
      <c r="BF323" s="612" t="e">
        <f>VLOOKUP(B323,'Raja Software Labs'!$D$2:$H$2,5,0)</f>
        <v>#N/A</v>
      </c>
      <c r="BG323" s="612" t="e">
        <f>VLOOKUP(B323,Wipro!$D$1:$H$2,5,0)</f>
        <v>#N/A</v>
      </c>
      <c r="BH323" s="612" t="e">
        <f>VLOOKUP(B323,'Perch Technologies'!$D$2:$H$2,5,0)</f>
        <v>#N/A</v>
      </c>
      <c r="BI323" s="612" t="e">
        <f>VLOOKUP(B323,'Morning Star'!$D$1:$H$6,5,0)</f>
        <v>#N/A</v>
      </c>
      <c r="BJ323" s="612" t="e">
        <f>VLOOKUP(B323,Flexiloans!$D$1:$H$2,5,0)</f>
        <v>#N/A</v>
      </c>
      <c r="BK323" s="612" t="e">
        <f>VLOOKUP(B323,'Thirdware Solutions'!$D$1:$H$2,5,0)</f>
        <v>#N/A</v>
      </c>
      <c r="BL323" s="612" t="e">
        <f>VLOOKUP(B323,Tescom!$D$1:$H$8,5,0)</f>
        <v>#N/A</v>
      </c>
      <c r="BM323" s="612" t="e">
        <f>VLOOKUP(B323,'Cogno AI'!$D$1:$H$2,5,0)</f>
        <v>#N/A</v>
      </c>
      <c r="BN323" s="612" t="e">
        <f>VLOOKUP(B323,'ABM Knowledgeware'!$D$1:$H$2,5,0)</f>
        <v>#N/A</v>
      </c>
      <c r="BO323" s="612" t="e">
        <f>VLOOKUP(B323,'Concerto Software'!$D$1:$H$3,5,0)</f>
        <v>#N/A</v>
      </c>
      <c r="BP323" s="612" t="e">
        <f>VLOOKUP(B323,'My Captain'!$D$1:$H$4,5,0)</f>
        <v>#N/A</v>
      </c>
      <c r="BQ323" s="612" t="e">
        <f>VLOOKUP(B323,'Finoux Solutions'!$D$2:$H$4,5,0)</f>
        <v>#N/A</v>
      </c>
      <c r="BR323" s="612" t="e">
        <f>VLOOKUP(B323,'MITR Learning'!$D$1:$H$2,5,0)</f>
        <v>#N/A</v>
      </c>
      <c r="BS323" s="612" t="e">
        <f>VLOOKUP(B323,Nucsoft!$D$2:$H$6,5,0)</f>
        <v>#N/A</v>
      </c>
      <c r="BT323" s="612" t="e">
        <f>VLOOKUP(B323,'Paras Cadd'!$D$1:$H$2,5,0)</f>
        <v>#N/A</v>
      </c>
      <c r="BU323" s="612" t="e">
        <f>VLOOKUP(B323,'ICICI Securities'!$D$1:$H$2,5,0)</f>
        <v>#N/A</v>
      </c>
      <c r="BV323" s="612" t="e">
        <f>VLOOKUP(B323,'Citius Tech'!$D$2:$H$5,5,0)</f>
        <v>#N/A</v>
      </c>
      <c r="BW323" s="612" t="e">
        <f>VLOOKUP(B323,'Buzzy Brains'!$D$2:$H$2,5,0)</f>
        <v>#N/A</v>
      </c>
      <c r="BX323" s="612" t="e">
        <f>VLOOKUP(B323,'Decimal Point'!$D$2:$H$2,5,0)</f>
        <v>#N/A</v>
      </c>
      <c r="BY323" s="612" t="e">
        <f>VLOOKUP(B323,'Sankey Business Solutions'!$D$2:$H$3,5,0)</f>
        <v>#N/A</v>
      </c>
      <c r="BZ323" s="612" t="e">
        <f>VLOOKUP(B323,'Nangia &amp; Co LLP'!$D$2:$H$2,5,0)</f>
        <v>#N/A</v>
      </c>
      <c r="CA323" s="612" t="e">
        <f>VLOOKUP(B323,'FIS Solutions India Pvt Ltd'!$D$2:$H$2,5,0)</f>
        <v>#N/A</v>
      </c>
      <c r="CB323" s="612" t="e">
        <f>VLOOKUP(B323,'Delta Technology &amp; Management '!$D$2:$H$16,5,0)</f>
        <v>#N/A</v>
      </c>
      <c r="CC323" s="612" t="e">
        <f>VLOOKUP(B323,'Espoir Networks'!$D$3:$H$11,5,0)</f>
        <v>#N/A</v>
      </c>
      <c r="CD323" s="612" t="e">
        <f>VLOOKUP(B323,'Servosys Solution'!$D$3:$H$5,5,0)</f>
        <v>#N/A</v>
      </c>
      <c r="CE323" s="612" t="e">
        <f>VLOOKUP(B323,'Ribbon Communications'!$D$3:$H$4,5,0)</f>
        <v>#N/A</v>
      </c>
      <c r="CF323" s="612">
        <f t="shared" ref="CF323:CF386" si="18">COUNT(Q323:CE323)</f>
        <v>1</v>
      </c>
      <c r="CG323" s="129" t="s">
        <v>6828</v>
      </c>
      <c r="CH323" s="129">
        <v>663858811678</v>
      </c>
      <c r="CI323" s="129" t="s">
        <v>6829</v>
      </c>
      <c r="CJ323" s="129" t="s">
        <v>11749</v>
      </c>
      <c r="CK323" s="132">
        <v>42917</v>
      </c>
      <c r="CL323" s="129">
        <v>2021</v>
      </c>
      <c r="CM323" s="128" t="s">
        <v>4460</v>
      </c>
      <c r="CN323" s="129">
        <v>444</v>
      </c>
      <c r="CO323" s="133">
        <v>88.8</v>
      </c>
      <c r="CP323" s="129">
        <v>2015</v>
      </c>
      <c r="CQ323" s="129" t="s">
        <v>79</v>
      </c>
      <c r="CR323" s="128" t="s">
        <v>11831</v>
      </c>
      <c r="CS323" s="129">
        <v>410</v>
      </c>
      <c r="CT323" s="133">
        <v>63.08</v>
      </c>
      <c r="CU323" s="129">
        <v>2017</v>
      </c>
      <c r="CV323" s="129" t="s">
        <v>79</v>
      </c>
      <c r="CW323" s="131" t="s">
        <v>81</v>
      </c>
      <c r="CX323" s="131" t="s">
        <v>81</v>
      </c>
      <c r="CY323" s="129" t="s">
        <v>81</v>
      </c>
      <c r="CZ323" s="129" t="s">
        <v>81</v>
      </c>
      <c r="DA323" s="129" t="s">
        <v>81</v>
      </c>
      <c r="DB323" s="129" t="s">
        <v>81</v>
      </c>
      <c r="DC323" s="129" t="s">
        <v>81</v>
      </c>
      <c r="DD323" s="129" t="s">
        <v>81</v>
      </c>
      <c r="DE323" s="129" t="s">
        <v>81</v>
      </c>
      <c r="DF323" s="129">
        <v>0</v>
      </c>
      <c r="DG323" s="224">
        <v>6.7</v>
      </c>
      <c r="DH323" s="224">
        <v>7.3</v>
      </c>
      <c r="DI323" s="224">
        <v>6.35</v>
      </c>
      <c r="DJ323" s="224">
        <v>7.28</v>
      </c>
      <c r="DK323" s="224">
        <v>6.96</v>
      </c>
      <c r="DL323" s="224">
        <v>9</v>
      </c>
      <c r="DM323" s="224">
        <f t="shared" si="16"/>
        <v>43.59</v>
      </c>
      <c r="DN323" s="224">
        <v>7.27</v>
      </c>
      <c r="DO323" s="402">
        <v>65.8</v>
      </c>
      <c r="DP323" s="131" t="s">
        <v>82</v>
      </c>
      <c r="DQ323" s="404">
        <v>0</v>
      </c>
      <c r="DR323" s="404">
        <v>0</v>
      </c>
      <c r="DS323" s="129" t="s">
        <v>83</v>
      </c>
      <c r="DT323" s="129" t="s">
        <v>83</v>
      </c>
      <c r="DU323" s="129" t="s">
        <v>83</v>
      </c>
      <c r="DV323" s="129" t="s">
        <v>83</v>
      </c>
      <c r="DW323" s="131" t="s">
        <v>83</v>
      </c>
      <c r="DX323" s="131" t="s">
        <v>84</v>
      </c>
      <c r="DY323" s="131" t="s">
        <v>81</v>
      </c>
      <c r="DZ323" s="131" t="s">
        <v>6830</v>
      </c>
      <c r="EA323" s="131" t="s">
        <v>6831</v>
      </c>
      <c r="EB323" s="131" t="s">
        <v>6832</v>
      </c>
      <c r="EC323" s="131" t="s">
        <v>2172</v>
      </c>
      <c r="ED323" s="131" t="s">
        <v>89</v>
      </c>
      <c r="EE323" s="131" t="s">
        <v>6833</v>
      </c>
      <c r="EF323" s="131" t="s">
        <v>6834</v>
      </c>
      <c r="EG323" s="131" t="s">
        <v>6835</v>
      </c>
      <c r="EH323" s="131" t="s">
        <v>6836</v>
      </c>
      <c r="EI323" s="131" t="s">
        <v>6837</v>
      </c>
      <c r="EJ323" s="135" t="s">
        <v>6838</v>
      </c>
      <c r="EK323" s="135" t="s">
        <v>6839</v>
      </c>
      <c r="EL323" s="135" t="s">
        <v>6840</v>
      </c>
      <c r="EM323" s="135" t="s">
        <v>6841</v>
      </c>
      <c r="EN323" s="131" t="s">
        <v>81</v>
      </c>
    </row>
    <row r="324" spans="1:144" ht="18" thickTop="1" thickBot="1">
      <c r="A324" s="575">
        <f t="shared" ref="A324:A387" si="19">1+A323</f>
        <v>323</v>
      </c>
      <c r="B324" s="572" t="s">
        <v>6897</v>
      </c>
      <c r="C324" s="600" t="s">
        <v>13057</v>
      </c>
      <c r="D324" s="570" t="s">
        <v>13209</v>
      </c>
      <c r="E324" s="568" t="str">
        <f t="shared" si="17"/>
        <v>Not Placed</v>
      </c>
      <c r="F324" s="570" t="s">
        <v>12369</v>
      </c>
      <c r="G324" s="570" t="s">
        <v>13331</v>
      </c>
      <c r="H324" s="131" t="str">
        <f>VLOOKUP(B324,EXTC1!C:E,3,0)</f>
        <v>Diploma  + Direct Second Year Engineering with live KT</v>
      </c>
      <c r="I324" s="610" t="s">
        <v>1256</v>
      </c>
      <c r="J324" s="572">
        <v>21</v>
      </c>
      <c r="K324" s="611" t="s">
        <v>6899</v>
      </c>
      <c r="L324" s="611" t="s">
        <v>3045</v>
      </c>
      <c r="M324" s="611" t="s">
        <v>6900</v>
      </c>
      <c r="N324" s="612" t="s">
        <v>6896</v>
      </c>
      <c r="O324" s="612">
        <v>9870130152</v>
      </c>
      <c r="P324" s="612">
        <v>9768224120</v>
      </c>
      <c r="Q324" s="612" t="e">
        <f>VLOOKUP(B324,'TCS CON'!$D$1:$H$98,5,0)</f>
        <v>#N/A</v>
      </c>
      <c r="R324" s="612" t="e">
        <f>VLOOKUP(B324,LTI!$C$1:$H$46,6,0)</f>
        <v>#N/A</v>
      </c>
      <c r="S324" s="612" t="e">
        <f>VLOOKUP(B324,JARO!$E$2:$I$11,5,0)</f>
        <v>#N/A</v>
      </c>
      <c r="T324" s="612" t="e">
        <f>VLOOKUP(B324,Capgemini!$D$3:$H$78,5,0)</f>
        <v>#N/A</v>
      </c>
      <c r="U324" s="612" t="e">
        <f>VLOOKUP(B324,Carwale!$D$1:$H$4,5,0)</f>
        <v>#N/A</v>
      </c>
      <c r="V324" s="612" t="e">
        <f>VLOOKUP(B324,'Interactive Brokers'!E:I,5,0)</f>
        <v>#N/A</v>
      </c>
      <c r="W324" s="612" t="e">
        <f>VLOOKUP(B324,'REL Jio'!E:I,5,0)</f>
        <v>#N/A</v>
      </c>
      <c r="X324" s="612" t="e">
        <f>VLOOKUP(B324,'Sciative Sol'!E:I,5,0)</f>
        <v>#N/A</v>
      </c>
      <c r="Y324" s="612" t="e">
        <f>VLOOKUP(B324,'Hexaware Tech'!E:I,5,0)</f>
        <v>#N/A</v>
      </c>
      <c r="Z324" s="612" t="e">
        <f>VLOOKUP(B324,Axis!D:H,5,0)</f>
        <v>#N/A</v>
      </c>
      <c r="AA324" s="612" t="e">
        <f>VLOOKUP(B324,Ugam!$D$3:$H$26,5,0)</f>
        <v>#N/A</v>
      </c>
      <c r="AB324" s="612" t="e">
        <f>VLOOKUP(B324,Zeus!F:J,5,0)</f>
        <v>#N/A</v>
      </c>
      <c r="AC324" s="612" t="e">
        <f>VLOOKUP(B324,Montran!F:J,5,0)</f>
        <v>#N/A</v>
      </c>
      <c r="AD324" s="612" t="e">
        <f>VLOOKUP(B324,Endurance!H107:L107,5,0)</f>
        <v>#N/A</v>
      </c>
      <c r="AE324" s="612" t="e">
        <f>VLOOKUP(B324,'Swabhav Techlabs'!$F$1:$J$2,5,0)</f>
        <v>#N/A</v>
      </c>
      <c r="AF324" s="612" t="e">
        <f>VLOOKUP(B324,'Quality Kiosk'!$F$1:$J$18,5,0)</f>
        <v>#N/A</v>
      </c>
      <c r="AG324" s="612" t="e">
        <f>VLOOKUP(B324,'Lemon VB'!$F$1:$J$2,5,0)</f>
        <v>#N/A</v>
      </c>
      <c r="AH324" s="612" t="e">
        <f>VLOOKUP(B324,Gocomet!$E$1:$I$3,5,0)</f>
        <v>#N/A</v>
      </c>
      <c r="AI324" s="612" t="e">
        <f>VLOOKUP(B324,'Ingram Micro'!$E$1:$I$8,5,0)</f>
        <v>#N/A</v>
      </c>
      <c r="AJ324" s="612" t="e">
        <f>VLOOKUP(B324,'DePronto Infotech'!$E$1:$I$2,5,0)</f>
        <v>#N/A</v>
      </c>
      <c r="AK324" s="612" t="e">
        <f>VLOOKUP(B324,'Reliance Retail'!$E$1:$I$4,5,0)</f>
        <v>#N/A</v>
      </c>
      <c r="AL324" s="612" t="e">
        <f>VLOOKUP(B324,'Bright Champs'!$D$1:$H$13,5,0)</f>
        <v>#N/A</v>
      </c>
      <c r="AM324" s="612" t="e">
        <f>VLOOKUP(B324,Neosoft!$E$1:$I$12,5,0)</f>
        <v>#N/A</v>
      </c>
      <c r="AN324" s="612" t="e">
        <f>VLOOKUP(B324,Infosys!$E$1:$I$3,5,0)</f>
        <v>#N/A</v>
      </c>
      <c r="AO324" s="612" t="e">
        <f>VLOOKUP(B324,Cerelabs!$E$1:$I$5,5,0)</f>
        <v>#N/A</v>
      </c>
      <c r="AP324" s="612" t="e">
        <f>VLOOKUP(B324,'Neebal Technologies'!$D$1:$H$2,5,0)</f>
        <v>#N/A</v>
      </c>
      <c r="AQ324" s="612" t="e">
        <f>VLOOKUP(B324,'Vertiv Energy'!$D$1:$H$2,5,0)</f>
        <v>#N/A</v>
      </c>
      <c r="AR324" s="612" t="e">
        <f>VLOOKUP(B324,'Acidaes Solutions (CRMNEXT)'!$D$1:$H$3,5,0)</f>
        <v>#N/A</v>
      </c>
      <c r="AS324" s="612" t="e">
        <f>VLOOKUP(B324,Growisto!$D$1:$H$2,5,0)</f>
        <v>#N/A</v>
      </c>
      <c r="AT324" s="612" t="e">
        <f>VLOOKUP(B324,'9.9 Mediaworx - Digit'!$D$1:$H$2,5,0)</f>
        <v>#N/A</v>
      </c>
      <c r="AU324" s="612" t="e">
        <f>VLOOKUP(B324,'Vistaar systems Pvt Ltd'!$D$2:$H$3,5,0)</f>
        <v>#N/A</v>
      </c>
      <c r="AV324" s="612" t="e">
        <f>VLOOKUP(B324,'Course 5i'!$D$2:$H$11,5,0)</f>
        <v>#N/A</v>
      </c>
      <c r="AW324" s="612" t="e">
        <f>VLOOKUP(B324,'Radiant Appliances &amp; Electronic'!$D$1:$H$13,5,0)</f>
        <v>#N/A</v>
      </c>
      <c r="AX324" s="612" t="e">
        <f>VLOOKUP(B324,'Atos Global'!$D$3:$H$27,5,0)</f>
        <v>#N/A</v>
      </c>
      <c r="AY324" s="612" t="e">
        <f>VLOOKUP(B324,'Saama Technologies'!$D$1:$H$2,5,0)</f>
        <v>#N/A</v>
      </c>
      <c r="AZ324" s="612" t="e">
        <f>VLOOKUP(B324,'Multiplier Solutions'!$D$1:$H$2,5,0)</f>
        <v>#N/A</v>
      </c>
      <c r="BA324" s="612" t="e">
        <f>VLOOKUP(B324,GEP!$D$2:$H$5,5,0)</f>
        <v>#N/A</v>
      </c>
      <c r="BB324" s="612" t="e">
        <f>VLOOKUP(B324,Accenture!$D$1:$H$6,5,0)</f>
        <v>#N/A</v>
      </c>
      <c r="BC324" s="612" t="e">
        <f>VLOOKUP(B324,'Endurance International Group'!$D$1:$H$2,5,0)</f>
        <v>#N/A</v>
      </c>
      <c r="BD324" s="612" t="e">
        <f>VLOOKUP(B324,Newgen!$D$1:$H$2,5,0)</f>
        <v>#N/A</v>
      </c>
      <c r="BE324" s="612" t="e">
        <f>VLOOKUP(B324,'3D Incredible'!D324:H324,5,0)</f>
        <v>#N/A</v>
      </c>
      <c r="BF324" s="612" t="e">
        <f>VLOOKUP(B324,'Raja Software Labs'!$D$2:$H$2,5,0)</f>
        <v>#N/A</v>
      </c>
      <c r="BG324" s="612" t="e">
        <f>VLOOKUP(B324,Wipro!$D$1:$H$2,5,0)</f>
        <v>#N/A</v>
      </c>
      <c r="BH324" s="612" t="e">
        <f>VLOOKUP(B324,'Perch Technologies'!$D$2:$H$2,5,0)</f>
        <v>#N/A</v>
      </c>
      <c r="BI324" s="612" t="e">
        <f>VLOOKUP(B324,'Morning Star'!$D$1:$H$6,5,0)</f>
        <v>#N/A</v>
      </c>
      <c r="BJ324" s="612" t="e">
        <f>VLOOKUP(B324,Flexiloans!$D$1:$H$2,5,0)</f>
        <v>#N/A</v>
      </c>
      <c r="BK324" s="612" t="e">
        <f>VLOOKUP(B324,'Thirdware Solutions'!$D$1:$H$2,5,0)</f>
        <v>#N/A</v>
      </c>
      <c r="BL324" s="612" t="e">
        <f>VLOOKUP(B324,Tescom!$D$1:$H$8,5,0)</f>
        <v>#N/A</v>
      </c>
      <c r="BM324" s="612" t="e">
        <f>VLOOKUP(B324,'Cogno AI'!$D$1:$H$2,5,0)</f>
        <v>#N/A</v>
      </c>
      <c r="BN324" s="612" t="e">
        <f>VLOOKUP(B324,'ABM Knowledgeware'!$D$1:$H$2,5,0)</f>
        <v>#N/A</v>
      </c>
      <c r="BO324" s="612" t="e">
        <f>VLOOKUP(B324,'Concerto Software'!$D$1:$H$3,5,0)</f>
        <v>#N/A</v>
      </c>
      <c r="BP324" s="612" t="e">
        <f>VLOOKUP(B324,'My Captain'!$D$1:$H$4,5,0)</f>
        <v>#N/A</v>
      </c>
      <c r="BQ324" s="612" t="e">
        <f>VLOOKUP(B324,'Finoux Solutions'!$D$2:$H$4,5,0)</f>
        <v>#N/A</v>
      </c>
      <c r="BR324" s="612" t="e">
        <f>VLOOKUP(B324,'MITR Learning'!$D$1:$H$2,5,0)</f>
        <v>#N/A</v>
      </c>
      <c r="BS324" s="612" t="e">
        <f>VLOOKUP(B324,Nucsoft!$D$2:$H$6,5,0)</f>
        <v>#N/A</v>
      </c>
      <c r="BT324" s="612" t="e">
        <f>VLOOKUP(B324,'Paras Cadd'!$D$1:$H$2,5,0)</f>
        <v>#N/A</v>
      </c>
      <c r="BU324" s="612" t="e">
        <f>VLOOKUP(B324,'ICICI Securities'!$D$1:$H$2,5,0)</f>
        <v>#N/A</v>
      </c>
      <c r="BV324" s="612" t="e">
        <f>VLOOKUP(B324,'Citius Tech'!$D$2:$H$5,5,0)</f>
        <v>#N/A</v>
      </c>
      <c r="BW324" s="612" t="e">
        <f>VLOOKUP(B324,'Buzzy Brains'!$D$2:$H$2,5,0)</f>
        <v>#N/A</v>
      </c>
      <c r="BX324" s="612" t="e">
        <f>VLOOKUP(B324,'Decimal Point'!$D$2:$H$2,5,0)</f>
        <v>#N/A</v>
      </c>
      <c r="BY324" s="612" t="e">
        <f>VLOOKUP(B324,'Sankey Business Solutions'!$D$2:$H$3,5,0)</f>
        <v>#N/A</v>
      </c>
      <c r="BZ324" s="612" t="e">
        <f>VLOOKUP(B324,'Nangia &amp; Co LLP'!$D$2:$H$2,5,0)</f>
        <v>#N/A</v>
      </c>
      <c r="CA324" s="612" t="e">
        <f>VLOOKUP(B324,'FIS Solutions India Pvt Ltd'!$D$2:$H$2,5,0)</f>
        <v>#N/A</v>
      </c>
      <c r="CB324" s="612" t="e">
        <f>VLOOKUP(B324,'Delta Technology &amp; Management '!$D$2:$H$16,5,0)</f>
        <v>#N/A</v>
      </c>
      <c r="CC324" s="612" t="e">
        <f>VLOOKUP(B324,'Espoir Networks'!$D$3:$H$11,5,0)</f>
        <v>#N/A</v>
      </c>
      <c r="CD324" s="612" t="e">
        <f>VLOOKUP(B324,'Servosys Solution'!$D$3:$H$5,5,0)</f>
        <v>#N/A</v>
      </c>
      <c r="CE324" s="612" t="e">
        <f>VLOOKUP(B324,'Ribbon Communications'!$D$3:$H$4,5,0)</f>
        <v>#N/A</v>
      </c>
      <c r="CF324" s="612">
        <f t="shared" si="18"/>
        <v>0</v>
      </c>
      <c r="CG324" s="129" t="s">
        <v>6901</v>
      </c>
      <c r="CH324" s="129">
        <v>504172236754</v>
      </c>
      <c r="CI324" s="129" t="s">
        <v>6902</v>
      </c>
      <c r="CJ324" s="129" t="s">
        <v>11751</v>
      </c>
      <c r="CK324" s="132">
        <v>43282</v>
      </c>
      <c r="CL324" s="129">
        <v>2021</v>
      </c>
      <c r="CM324" s="128" t="s">
        <v>6903</v>
      </c>
      <c r="CN324" s="129">
        <v>288</v>
      </c>
      <c r="CO324" s="133">
        <v>57.6</v>
      </c>
      <c r="CP324" s="129">
        <v>2015</v>
      </c>
      <c r="CQ324" s="129" t="s">
        <v>79</v>
      </c>
      <c r="CR324" s="128" t="s">
        <v>6898</v>
      </c>
      <c r="CS324" s="129" t="s">
        <v>81</v>
      </c>
      <c r="CT324" s="133" t="s">
        <v>81</v>
      </c>
      <c r="CU324" s="129" t="s">
        <v>81</v>
      </c>
      <c r="CV324" s="129" t="s">
        <v>79</v>
      </c>
      <c r="CW324" s="131" t="s">
        <v>490</v>
      </c>
      <c r="CX324" s="131" t="s">
        <v>6904</v>
      </c>
      <c r="CY324" s="129">
        <v>1466</v>
      </c>
      <c r="CZ324" s="129">
        <v>86.24</v>
      </c>
      <c r="DA324" s="129">
        <v>2018</v>
      </c>
      <c r="DB324" s="129" t="s">
        <v>112</v>
      </c>
      <c r="DC324" s="129" t="s">
        <v>113</v>
      </c>
      <c r="DD324" s="129">
        <v>78.150000000000006</v>
      </c>
      <c r="DE324" s="129">
        <v>77.37</v>
      </c>
      <c r="DF324" s="129">
        <v>0</v>
      </c>
      <c r="DG324" s="224" t="s">
        <v>81</v>
      </c>
      <c r="DH324" s="224" t="s">
        <v>81</v>
      </c>
      <c r="DI324" s="224">
        <v>7.31</v>
      </c>
      <c r="DJ324" s="224">
        <v>5.88</v>
      </c>
      <c r="DK324" s="224">
        <v>5.6</v>
      </c>
      <c r="DL324" s="224">
        <v>7.76</v>
      </c>
      <c r="DM324" s="224">
        <f t="shared" si="16"/>
        <v>26.549999999999997</v>
      </c>
      <c r="DN324" s="224">
        <v>6.64</v>
      </c>
      <c r="DO324" s="402">
        <v>59.14</v>
      </c>
      <c r="DP324" s="131" t="s">
        <v>114</v>
      </c>
      <c r="DQ324" s="404">
        <v>0</v>
      </c>
      <c r="DR324" s="404">
        <v>2</v>
      </c>
      <c r="DS324" s="129" t="s">
        <v>83</v>
      </c>
      <c r="DT324" s="129" t="s">
        <v>83</v>
      </c>
      <c r="DU324" s="129" t="s">
        <v>83</v>
      </c>
      <c r="DV324" s="129" t="s">
        <v>83</v>
      </c>
      <c r="DW324" s="131" t="s">
        <v>83</v>
      </c>
      <c r="DX324" s="131" t="s">
        <v>84</v>
      </c>
      <c r="DY324" s="131" t="s">
        <v>81</v>
      </c>
      <c r="DZ324" s="131" t="s">
        <v>6905</v>
      </c>
      <c r="EA324" s="131" t="s">
        <v>1892</v>
      </c>
      <c r="EB324" s="131" t="s">
        <v>6906</v>
      </c>
      <c r="EC324" s="131" t="s">
        <v>317</v>
      </c>
      <c r="ED324" s="131" t="s">
        <v>89</v>
      </c>
      <c r="EE324" s="131" t="s">
        <v>81</v>
      </c>
      <c r="EF324" s="131" t="s">
        <v>6907</v>
      </c>
      <c r="EG324" s="131" t="s">
        <v>1068</v>
      </c>
      <c r="EH324" s="131" t="s">
        <v>3073</v>
      </c>
      <c r="EI324" s="131" t="s">
        <v>908</v>
      </c>
      <c r="EJ324" s="135" t="s">
        <v>6908</v>
      </c>
      <c r="EK324" s="135" t="s">
        <v>6909</v>
      </c>
      <c r="EL324" s="135" t="s">
        <v>6910</v>
      </c>
      <c r="EM324" s="135" t="s">
        <v>6911</v>
      </c>
      <c r="EN324" s="131" t="s">
        <v>81</v>
      </c>
    </row>
    <row r="325" spans="1:144" ht="18" thickTop="1" thickBot="1">
      <c r="A325" s="575">
        <f t="shared" si="19"/>
        <v>324</v>
      </c>
      <c r="B325" s="572" t="s">
        <v>7526</v>
      </c>
      <c r="C325" s="600" t="s">
        <v>11832</v>
      </c>
      <c r="D325" s="570" t="s">
        <v>13209</v>
      </c>
      <c r="E325" s="568" t="str">
        <f t="shared" si="17"/>
        <v>Placed</v>
      </c>
      <c r="F325" s="570" t="s">
        <v>12369</v>
      </c>
      <c r="G325" s="570" t="s">
        <v>13331</v>
      </c>
      <c r="H325" s="131" t="str">
        <f>VLOOKUP(B325,EXTC1!C:E,3,0)</f>
        <v>12th + Engineering without live KT</v>
      </c>
      <c r="I325" s="610">
        <v>36526</v>
      </c>
      <c r="J325" s="572">
        <v>20</v>
      </c>
      <c r="K325" s="611" t="s">
        <v>7528</v>
      </c>
      <c r="L325" s="611" t="s">
        <v>7529</v>
      </c>
      <c r="M325" s="611" t="s">
        <v>7530</v>
      </c>
      <c r="N325" s="612" t="s">
        <v>7525</v>
      </c>
      <c r="O325" s="612">
        <v>9869762432</v>
      </c>
      <c r="P325" s="612">
        <v>8355963319</v>
      </c>
      <c r="Q325" s="612" t="e">
        <f>VLOOKUP(B325,'TCS CON'!$D$1:$H$98,5,0)</f>
        <v>#N/A</v>
      </c>
      <c r="R325" s="612" t="e">
        <f>VLOOKUP(B325,LTI!$C$1:$H$46,6,0)</f>
        <v>#N/A</v>
      </c>
      <c r="S325" s="612" t="e">
        <f>VLOOKUP(B325,JARO!$E$2:$I$11,5,0)</f>
        <v>#N/A</v>
      </c>
      <c r="T325" s="612">
        <f>VLOOKUP(B325,Capgemini!$D$3:$H$78,5,0)</f>
        <v>380000</v>
      </c>
      <c r="U325" s="612" t="e">
        <f>VLOOKUP(B325,Carwale!$D$1:$H$4,5,0)</f>
        <v>#N/A</v>
      </c>
      <c r="V325" s="612" t="e">
        <f>VLOOKUP(B325,'Interactive Brokers'!E:I,5,0)</f>
        <v>#N/A</v>
      </c>
      <c r="W325" s="612" t="e">
        <f>VLOOKUP(B325,'REL Jio'!E:I,5,0)</f>
        <v>#N/A</v>
      </c>
      <c r="X325" s="612" t="e">
        <f>VLOOKUP(B325,'Sciative Sol'!E:I,5,0)</f>
        <v>#N/A</v>
      </c>
      <c r="Y325" s="612" t="e">
        <f>VLOOKUP(B325,'Hexaware Tech'!E:I,5,0)</f>
        <v>#N/A</v>
      </c>
      <c r="Z325" s="612" t="e">
        <f>VLOOKUP(B325,Axis!D:H,5,0)</f>
        <v>#N/A</v>
      </c>
      <c r="AA325" s="612" t="e">
        <f>VLOOKUP(B325,Ugam!$D$3:$H$26,5,0)</f>
        <v>#N/A</v>
      </c>
      <c r="AB325" s="612" t="e">
        <f>VLOOKUP(B325,Zeus!F:J,5,0)</f>
        <v>#N/A</v>
      </c>
      <c r="AC325" s="612" t="e">
        <f>VLOOKUP(B325,Montran!F:J,5,0)</f>
        <v>#N/A</v>
      </c>
      <c r="AD325" s="612" t="e">
        <f>VLOOKUP(B325,Endurance!H108:L108,5,0)</f>
        <v>#N/A</v>
      </c>
      <c r="AE325" s="612" t="e">
        <f>VLOOKUP(B325,'Swabhav Techlabs'!$F$1:$J$2,5,0)</f>
        <v>#N/A</v>
      </c>
      <c r="AF325" s="612" t="e">
        <f>VLOOKUP(B325,'Quality Kiosk'!$F$1:$J$18,5,0)</f>
        <v>#N/A</v>
      </c>
      <c r="AG325" s="612" t="e">
        <f>VLOOKUP(B325,'Lemon VB'!$F$1:$J$2,5,0)</f>
        <v>#N/A</v>
      </c>
      <c r="AH325" s="612" t="e">
        <f>VLOOKUP(B325,Gocomet!$E$1:$I$3,5,0)</f>
        <v>#N/A</v>
      </c>
      <c r="AI325" s="612" t="e">
        <f>VLOOKUP(B325,'Ingram Micro'!$E$1:$I$8,5,0)</f>
        <v>#N/A</v>
      </c>
      <c r="AJ325" s="612" t="e">
        <f>VLOOKUP(B325,'DePronto Infotech'!$E$1:$I$2,5,0)</f>
        <v>#N/A</v>
      </c>
      <c r="AK325" s="612" t="e">
        <f>VLOOKUP(B325,'Reliance Retail'!$E$1:$I$4,5,0)</f>
        <v>#N/A</v>
      </c>
      <c r="AL325" s="612" t="e">
        <f>VLOOKUP(B325,'Bright Champs'!$D$1:$H$13,5,0)</f>
        <v>#N/A</v>
      </c>
      <c r="AM325" s="612" t="e">
        <f>VLOOKUP(B325,Neosoft!$E$1:$I$12,5,0)</f>
        <v>#N/A</v>
      </c>
      <c r="AN325" s="612" t="e">
        <f>VLOOKUP(B325,Infosys!$E$1:$I$3,5,0)</f>
        <v>#N/A</v>
      </c>
      <c r="AO325" s="612" t="e">
        <f>VLOOKUP(B325,Cerelabs!$E$1:$I$5,5,0)</f>
        <v>#N/A</v>
      </c>
      <c r="AP325" s="612" t="e">
        <f>VLOOKUP(B325,'Neebal Technologies'!$D$1:$H$2,5,0)</f>
        <v>#N/A</v>
      </c>
      <c r="AQ325" s="612" t="e">
        <f>VLOOKUP(B325,'Vertiv Energy'!$D$1:$H$2,5,0)</f>
        <v>#N/A</v>
      </c>
      <c r="AR325" s="612" t="e">
        <f>VLOOKUP(B325,'Acidaes Solutions (CRMNEXT)'!$D$1:$H$3,5,0)</f>
        <v>#N/A</v>
      </c>
      <c r="AS325" s="612" t="e">
        <f>VLOOKUP(B325,Growisto!$D$1:$H$2,5,0)</f>
        <v>#N/A</v>
      </c>
      <c r="AT325" s="612" t="e">
        <f>VLOOKUP(B325,'9.9 Mediaworx - Digit'!$D$1:$H$2,5,0)</f>
        <v>#N/A</v>
      </c>
      <c r="AU325" s="612" t="e">
        <f>VLOOKUP(B325,'Vistaar systems Pvt Ltd'!$D$2:$H$3,5,0)</f>
        <v>#N/A</v>
      </c>
      <c r="AV325" s="612" t="e">
        <f>VLOOKUP(B325,'Course 5i'!$D$2:$H$11,5,0)</f>
        <v>#N/A</v>
      </c>
      <c r="AW325" s="612" t="e">
        <f>VLOOKUP(B325,'Radiant Appliances &amp; Electronic'!$D$1:$H$13,5,0)</f>
        <v>#N/A</v>
      </c>
      <c r="AX325" s="612" t="e">
        <f>VLOOKUP(B325,'Atos Global'!$D$3:$H$27,5,0)</f>
        <v>#N/A</v>
      </c>
      <c r="AY325" s="612" t="e">
        <f>VLOOKUP(B325,'Saama Technologies'!$D$1:$H$2,5,0)</f>
        <v>#N/A</v>
      </c>
      <c r="AZ325" s="612" t="e">
        <f>VLOOKUP(B325,'Multiplier Solutions'!$D$1:$H$2,5,0)</f>
        <v>#N/A</v>
      </c>
      <c r="BA325" s="612" t="e">
        <f>VLOOKUP(B325,GEP!$D$2:$H$5,5,0)</f>
        <v>#N/A</v>
      </c>
      <c r="BB325" s="612" t="e">
        <f>VLOOKUP(B325,Accenture!$D$1:$H$6,5,0)</f>
        <v>#N/A</v>
      </c>
      <c r="BC325" s="612" t="e">
        <f>VLOOKUP(B325,'Endurance International Group'!$D$1:$H$2,5,0)</f>
        <v>#N/A</v>
      </c>
      <c r="BD325" s="612" t="e">
        <f>VLOOKUP(B325,Newgen!$D$1:$H$2,5,0)</f>
        <v>#N/A</v>
      </c>
      <c r="BE325" s="612" t="e">
        <f>VLOOKUP(B325,'3D Incredible'!D325:H325,5,0)</f>
        <v>#N/A</v>
      </c>
      <c r="BF325" s="612" t="e">
        <f>VLOOKUP(B325,'Raja Software Labs'!$D$2:$H$2,5,0)</f>
        <v>#N/A</v>
      </c>
      <c r="BG325" s="612" t="e">
        <f>VLOOKUP(B325,Wipro!$D$1:$H$2,5,0)</f>
        <v>#N/A</v>
      </c>
      <c r="BH325" s="612" t="e">
        <f>VLOOKUP(B325,'Perch Technologies'!$D$2:$H$2,5,0)</f>
        <v>#N/A</v>
      </c>
      <c r="BI325" s="612" t="e">
        <f>VLOOKUP(B325,'Morning Star'!$D$1:$H$6,5,0)</f>
        <v>#N/A</v>
      </c>
      <c r="BJ325" s="612" t="e">
        <f>VLOOKUP(B325,Flexiloans!$D$1:$H$2,5,0)</f>
        <v>#N/A</v>
      </c>
      <c r="BK325" s="612" t="e">
        <f>VLOOKUP(B325,'Thirdware Solutions'!$D$1:$H$2,5,0)</f>
        <v>#N/A</v>
      </c>
      <c r="BL325" s="612" t="e">
        <f>VLOOKUP(B325,Tescom!$D$1:$H$8,5,0)</f>
        <v>#N/A</v>
      </c>
      <c r="BM325" s="612" t="e">
        <f>VLOOKUP(B325,'Cogno AI'!$D$1:$H$2,5,0)</f>
        <v>#N/A</v>
      </c>
      <c r="BN325" s="612" t="e">
        <f>VLOOKUP(B325,'ABM Knowledgeware'!$D$1:$H$2,5,0)</f>
        <v>#N/A</v>
      </c>
      <c r="BO325" s="612" t="e">
        <f>VLOOKUP(B325,'Concerto Software'!$D$1:$H$3,5,0)</f>
        <v>#N/A</v>
      </c>
      <c r="BP325" s="612" t="e">
        <f>VLOOKUP(B325,'My Captain'!$D$1:$H$4,5,0)</f>
        <v>#N/A</v>
      </c>
      <c r="BQ325" s="612" t="e">
        <f>VLOOKUP(B325,'Finoux Solutions'!$D$2:$H$4,5,0)</f>
        <v>#N/A</v>
      </c>
      <c r="BR325" s="612" t="e">
        <f>VLOOKUP(B325,'MITR Learning'!$D$1:$H$2,5,0)</f>
        <v>#N/A</v>
      </c>
      <c r="BS325" s="612" t="e">
        <f>VLOOKUP(B325,Nucsoft!$D$2:$H$6,5,0)</f>
        <v>#N/A</v>
      </c>
      <c r="BT325" s="612" t="e">
        <f>VLOOKUP(B325,'Paras Cadd'!$D$1:$H$2,5,0)</f>
        <v>#N/A</v>
      </c>
      <c r="BU325" s="612" t="e">
        <f>VLOOKUP(B325,'ICICI Securities'!$D$1:$H$2,5,0)</f>
        <v>#N/A</v>
      </c>
      <c r="BV325" s="612" t="e">
        <f>VLOOKUP(B325,'Citius Tech'!$D$2:$H$5,5,0)</f>
        <v>#N/A</v>
      </c>
      <c r="BW325" s="612" t="e">
        <f>VLOOKUP(B325,'Buzzy Brains'!$D$2:$H$2,5,0)</f>
        <v>#N/A</v>
      </c>
      <c r="BX325" s="612" t="e">
        <f>VLOOKUP(B325,'Decimal Point'!$D$2:$H$2,5,0)</f>
        <v>#N/A</v>
      </c>
      <c r="BY325" s="612" t="e">
        <f>VLOOKUP(B325,'Sankey Business Solutions'!$D$2:$H$3,5,0)</f>
        <v>#N/A</v>
      </c>
      <c r="BZ325" s="612" t="e">
        <f>VLOOKUP(B325,'Nangia &amp; Co LLP'!$D$2:$H$2,5,0)</f>
        <v>#N/A</v>
      </c>
      <c r="CA325" s="612" t="e">
        <f>VLOOKUP(B325,'FIS Solutions India Pvt Ltd'!$D$2:$H$2,5,0)</f>
        <v>#N/A</v>
      </c>
      <c r="CB325" s="612" t="e">
        <f>VLOOKUP(B325,'Delta Technology &amp; Management '!$D$2:$H$16,5,0)</f>
        <v>#N/A</v>
      </c>
      <c r="CC325" s="612" t="e">
        <f>VLOOKUP(B325,'Espoir Networks'!$D$3:$H$11,5,0)</f>
        <v>#N/A</v>
      </c>
      <c r="CD325" s="612" t="e">
        <f>VLOOKUP(B325,'Servosys Solution'!$D$3:$H$5,5,0)</f>
        <v>#N/A</v>
      </c>
      <c r="CE325" s="612" t="e">
        <f>VLOOKUP(B325,'Ribbon Communications'!$D$3:$H$4,5,0)</f>
        <v>#N/A</v>
      </c>
      <c r="CF325" s="612">
        <f t="shared" si="18"/>
        <v>1</v>
      </c>
      <c r="CG325" s="129" t="s">
        <v>7531</v>
      </c>
      <c r="CH325" s="129">
        <v>939396124008</v>
      </c>
      <c r="CI325" s="129" t="s">
        <v>134</v>
      </c>
      <c r="CJ325" s="129" t="s">
        <v>11749</v>
      </c>
      <c r="CK325" s="132">
        <v>42917</v>
      </c>
      <c r="CL325" s="129">
        <v>2021</v>
      </c>
      <c r="CM325" s="128" t="s">
        <v>7532</v>
      </c>
      <c r="CN325" s="129">
        <v>453</v>
      </c>
      <c r="CO325" s="133">
        <v>90.6</v>
      </c>
      <c r="CP325" s="129">
        <v>2015</v>
      </c>
      <c r="CQ325" s="129" t="s">
        <v>79</v>
      </c>
      <c r="CR325" s="128" t="s">
        <v>12195</v>
      </c>
      <c r="CS325" s="129">
        <v>487</v>
      </c>
      <c r="CT325" s="133">
        <v>74.92</v>
      </c>
      <c r="CU325" s="129">
        <v>2017</v>
      </c>
      <c r="CV325" s="129" t="s">
        <v>79</v>
      </c>
      <c r="CW325" s="131" t="s">
        <v>81</v>
      </c>
      <c r="CX325" s="131" t="s">
        <v>81</v>
      </c>
      <c r="CY325" s="129" t="s">
        <v>81</v>
      </c>
      <c r="CZ325" s="129" t="s">
        <v>81</v>
      </c>
      <c r="DA325" s="129" t="s">
        <v>81</v>
      </c>
      <c r="DB325" s="129" t="s">
        <v>81</v>
      </c>
      <c r="DC325" s="129" t="s">
        <v>81</v>
      </c>
      <c r="DD325" s="129" t="s">
        <v>81</v>
      </c>
      <c r="DE325" s="129" t="s">
        <v>81</v>
      </c>
      <c r="DF325" s="129">
        <v>0</v>
      </c>
      <c r="DG325" s="224">
        <v>7.96</v>
      </c>
      <c r="DH325" s="224">
        <v>7.52</v>
      </c>
      <c r="DI325" s="224">
        <v>8.92</v>
      </c>
      <c r="DJ325" s="224">
        <v>8.8800000000000008</v>
      </c>
      <c r="DK325" s="224">
        <v>8.3699999999999992</v>
      </c>
      <c r="DL325" s="224">
        <v>9.84</v>
      </c>
      <c r="DM325" s="224">
        <f t="shared" si="16"/>
        <v>51.489999999999995</v>
      </c>
      <c r="DN325" s="224">
        <v>8.58</v>
      </c>
      <c r="DO325" s="402">
        <v>75.489999999999995</v>
      </c>
      <c r="DP325" s="131" t="s">
        <v>138</v>
      </c>
      <c r="DQ325" s="404">
        <v>0</v>
      </c>
      <c r="DR325" s="404">
        <v>0</v>
      </c>
      <c r="DS325" s="129" t="s">
        <v>83</v>
      </c>
      <c r="DT325" s="129" t="s">
        <v>83</v>
      </c>
      <c r="DU325" s="129" t="s">
        <v>83</v>
      </c>
      <c r="DV325" s="129" t="s">
        <v>83</v>
      </c>
      <c r="DW325" s="131" t="s">
        <v>83</v>
      </c>
      <c r="DX325" s="131" t="s">
        <v>84</v>
      </c>
      <c r="DY325" s="131" t="s">
        <v>81</v>
      </c>
      <c r="DZ325" s="131" t="s">
        <v>7533</v>
      </c>
      <c r="EA325" s="131" t="s">
        <v>781</v>
      </c>
      <c r="EB325" s="131" t="s">
        <v>7534</v>
      </c>
      <c r="EC325" s="131" t="s">
        <v>781</v>
      </c>
      <c r="ED325" s="131" t="s">
        <v>89</v>
      </c>
      <c r="EE325" s="131" t="s">
        <v>7535</v>
      </c>
      <c r="EF325" s="131" t="s">
        <v>7536</v>
      </c>
      <c r="EG325" s="131" t="s">
        <v>7537</v>
      </c>
      <c r="EH325" s="131" t="s">
        <v>7538</v>
      </c>
      <c r="EI325" s="131" t="s">
        <v>7539</v>
      </c>
      <c r="EJ325" s="135" t="s">
        <v>7540</v>
      </c>
      <c r="EK325" s="135" t="s">
        <v>7541</v>
      </c>
      <c r="EL325" s="135" t="s">
        <v>7542</v>
      </c>
      <c r="EM325" s="135" t="s">
        <v>7543</v>
      </c>
      <c r="EN325" s="131" t="s">
        <v>81</v>
      </c>
    </row>
    <row r="326" spans="1:144" ht="18" thickTop="1" thickBot="1">
      <c r="A326" s="575">
        <f t="shared" si="19"/>
        <v>325</v>
      </c>
      <c r="B326" s="572" t="s">
        <v>7545</v>
      </c>
      <c r="C326" s="600" t="s">
        <v>13058</v>
      </c>
      <c r="D326" s="570" t="s">
        <v>13209</v>
      </c>
      <c r="E326" s="568" t="str">
        <f t="shared" si="17"/>
        <v>Placed</v>
      </c>
      <c r="F326" s="570" t="s">
        <v>12369</v>
      </c>
      <c r="G326" s="570" t="s">
        <v>13331</v>
      </c>
      <c r="H326" s="131" t="str">
        <f>VLOOKUP(B326,EXTC1!C:E,3,0)</f>
        <v>12th + Engineering without live KT</v>
      </c>
      <c r="I326" s="610">
        <v>36861</v>
      </c>
      <c r="J326" s="572">
        <v>20</v>
      </c>
      <c r="K326" s="611" t="s">
        <v>7547</v>
      </c>
      <c r="L326" s="611" t="s">
        <v>73</v>
      </c>
      <c r="M326" s="611" t="s">
        <v>7548</v>
      </c>
      <c r="N326" s="612" t="s">
        <v>7544</v>
      </c>
      <c r="O326" s="612">
        <v>9004418343</v>
      </c>
      <c r="P326" s="612">
        <v>8850782852</v>
      </c>
      <c r="Q326" s="612" t="e">
        <f>VLOOKUP(B326,'TCS CON'!$D$1:$H$98,5,0)</f>
        <v>#N/A</v>
      </c>
      <c r="R326" s="612" t="e">
        <f>VLOOKUP(B326,LTI!$C$1:$H$46,6,0)</f>
        <v>#N/A</v>
      </c>
      <c r="S326" s="612" t="e">
        <f>VLOOKUP(B326,JARO!$E$2:$I$11,5,0)</f>
        <v>#N/A</v>
      </c>
      <c r="T326" s="612" t="e">
        <f>VLOOKUP(B326,Capgemini!$D$3:$H$78,5,0)</f>
        <v>#N/A</v>
      </c>
      <c r="U326" s="612" t="e">
        <f>VLOOKUP(B326,Carwale!$D$1:$H$4,5,0)</f>
        <v>#N/A</v>
      </c>
      <c r="V326" s="612" t="e">
        <f>VLOOKUP(B326,'Interactive Brokers'!E:I,5,0)</f>
        <v>#N/A</v>
      </c>
      <c r="W326" s="612" t="e">
        <f>VLOOKUP(B326,'REL Jio'!E:I,5,0)</f>
        <v>#N/A</v>
      </c>
      <c r="X326" s="612" t="e">
        <f>VLOOKUP(B326,'Sciative Sol'!E:I,5,0)</f>
        <v>#N/A</v>
      </c>
      <c r="Y326" s="612" t="e">
        <f>VLOOKUP(B326,'Hexaware Tech'!E:I,5,0)</f>
        <v>#N/A</v>
      </c>
      <c r="Z326" s="612" t="e">
        <f>VLOOKUP(B326,Axis!D:H,5,0)</f>
        <v>#N/A</v>
      </c>
      <c r="AA326" s="612" t="e">
        <f>VLOOKUP(B326,Ugam!$D$3:$H$26,5,0)</f>
        <v>#N/A</v>
      </c>
      <c r="AB326" s="612" t="e">
        <f>VLOOKUP(B326,Zeus!F:J,5,0)</f>
        <v>#N/A</v>
      </c>
      <c r="AC326" s="612" t="e">
        <f>VLOOKUP(B326,Montran!F:J,5,0)</f>
        <v>#N/A</v>
      </c>
      <c r="AD326" s="612" t="e">
        <f>VLOOKUP(B326,Endurance!H109:L109,5,0)</f>
        <v>#N/A</v>
      </c>
      <c r="AE326" s="612" t="e">
        <f>VLOOKUP(B326,'Swabhav Techlabs'!$F$1:$J$2,5,0)</f>
        <v>#N/A</v>
      </c>
      <c r="AF326" s="612" t="e">
        <f>VLOOKUP(B326,'Quality Kiosk'!$F$1:$J$18,5,0)</f>
        <v>#N/A</v>
      </c>
      <c r="AG326" s="612" t="e">
        <f>VLOOKUP(B326,'Lemon VB'!$F$1:$J$2,5,0)</f>
        <v>#N/A</v>
      </c>
      <c r="AH326" s="612" t="e">
        <f>VLOOKUP(B326,Gocomet!$E$1:$I$3,5,0)</f>
        <v>#N/A</v>
      </c>
      <c r="AI326" s="612" t="e">
        <f>VLOOKUP(B326,'Ingram Micro'!$E$1:$I$8,5,0)</f>
        <v>#N/A</v>
      </c>
      <c r="AJ326" s="612" t="e">
        <f>VLOOKUP(B326,'DePronto Infotech'!$E$1:$I$2,5,0)</f>
        <v>#N/A</v>
      </c>
      <c r="AK326" s="612" t="e">
        <f>VLOOKUP(B326,'Reliance Retail'!$E$1:$I$4,5,0)</f>
        <v>#N/A</v>
      </c>
      <c r="AL326" s="612" t="e">
        <f>VLOOKUP(B326,'Bright Champs'!$D$1:$H$13,5,0)</f>
        <v>#N/A</v>
      </c>
      <c r="AM326" s="612" t="e">
        <f>VLOOKUP(B326,Neosoft!$E$1:$I$12,5,0)</f>
        <v>#N/A</v>
      </c>
      <c r="AN326" s="612" t="e">
        <f>VLOOKUP(B326,Infosys!$E$1:$I$3,5,0)</f>
        <v>#N/A</v>
      </c>
      <c r="AO326" s="612" t="e">
        <f>VLOOKUP(B326,Cerelabs!$E$1:$I$5,5,0)</f>
        <v>#N/A</v>
      </c>
      <c r="AP326" s="612" t="e">
        <f>VLOOKUP(B326,'Neebal Technologies'!$D$1:$H$2,5,0)</f>
        <v>#N/A</v>
      </c>
      <c r="AQ326" s="612" t="e">
        <f>VLOOKUP(B326,'Vertiv Energy'!$D$1:$H$2,5,0)</f>
        <v>#N/A</v>
      </c>
      <c r="AR326" s="612" t="e">
        <f>VLOOKUP(B326,'Acidaes Solutions (CRMNEXT)'!$D$1:$H$3,5,0)</f>
        <v>#N/A</v>
      </c>
      <c r="AS326" s="612" t="e">
        <f>VLOOKUP(B326,Growisto!$D$1:$H$2,5,0)</f>
        <v>#N/A</v>
      </c>
      <c r="AT326" s="612" t="e">
        <f>VLOOKUP(B326,'9.9 Mediaworx - Digit'!$D$1:$H$2,5,0)</f>
        <v>#N/A</v>
      </c>
      <c r="AU326" s="612" t="e">
        <f>VLOOKUP(B326,'Vistaar systems Pvt Ltd'!$D$2:$H$3,5,0)</f>
        <v>#N/A</v>
      </c>
      <c r="AV326" s="612" t="e">
        <f>VLOOKUP(B326,'Course 5i'!$D$2:$H$11,5,0)</f>
        <v>#N/A</v>
      </c>
      <c r="AW326" s="612" t="e">
        <f>VLOOKUP(B326,'Radiant Appliances &amp; Electronic'!$D$1:$H$13,5,0)</f>
        <v>#N/A</v>
      </c>
      <c r="AX326" s="612">
        <f>VLOOKUP(B326,'Atos Global'!$D$3:$H$27,5,0)</f>
        <v>310000</v>
      </c>
      <c r="AY326" s="612" t="e">
        <f>VLOOKUP(B326,'Saama Technologies'!$D$1:$H$2,5,0)</f>
        <v>#N/A</v>
      </c>
      <c r="AZ326" s="612" t="e">
        <f>VLOOKUP(B326,'Multiplier Solutions'!$D$1:$H$2,5,0)</f>
        <v>#N/A</v>
      </c>
      <c r="BA326" s="612" t="e">
        <f>VLOOKUP(B326,GEP!$D$2:$H$5,5,0)</f>
        <v>#N/A</v>
      </c>
      <c r="BB326" s="612" t="e">
        <f>VLOOKUP(B326,Accenture!$D$1:$H$6,5,0)</f>
        <v>#N/A</v>
      </c>
      <c r="BC326" s="612" t="e">
        <f>VLOOKUP(B326,'Endurance International Group'!$D$1:$H$2,5,0)</f>
        <v>#N/A</v>
      </c>
      <c r="BD326" s="612" t="e">
        <f>VLOOKUP(B326,Newgen!$D$1:$H$2,5,0)</f>
        <v>#N/A</v>
      </c>
      <c r="BE326" s="612" t="e">
        <f>VLOOKUP(B326,'3D Incredible'!D326:H326,5,0)</f>
        <v>#N/A</v>
      </c>
      <c r="BF326" s="612" t="e">
        <f>VLOOKUP(B326,'Raja Software Labs'!$D$2:$H$2,5,0)</f>
        <v>#N/A</v>
      </c>
      <c r="BG326" s="612" t="e">
        <f>VLOOKUP(B326,Wipro!$D$1:$H$2,5,0)</f>
        <v>#N/A</v>
      </c>
      <c r="BH326" s="612" t="e">
        <f>VLOOKUP(B326,'Perch Technologies'!$D$2:$H$2,5,0)</f>
        <v>#N/A</v>
      </c>
      <c r="BI326" s="612" t="e">
        <f>VLOOKUP(B326,'Morning Star'!$D$1:$H$6,5,0)</f>
        <v>#N/A</v>
      </c>
      <c r="BJ326" s="612" t="e">
        <f>VLOOKUP(B326,Flexiloans!$D$1:$H$2,5,0)</f>
        <v>#N/A</v>
      </c>
      <c r="BK326" s="612" t="e">
        <f>VLOOKUP(B326,'Thirdware Solutions'!$D$1:$H$2,5,0)</f>
        <v>#N/A</v>
      </c>
      <c r="BL326" s="612" t="e">
        <f>VLOOKUP(B326,Tescom!$D$1:$H$8,5,0)</f>
        <v>#N/A</v>
      </c>
      <c r="BM326" s="612" t="e">
        <f>VLOOKUP(B326,'Cogno AI'!$D$1:$H$2,5,0)</f>
        <v>#N/A</v>
      </c>
      <c r="BN326" s="612" t="e">
        <f>VLOOKUP(B326,'ABM Knowledgeware'!$D$1:$H$2,5,0)</f>
        <v>#N/A</v>
      </c>
      <c r="BO326" s="612" t="e">
        <f>VLOOKUP(B326,'Concerto Software'!$D$1:$H$3,5,0)</f>
        <v>#N/A</v>
      </c>
      <c r="BP326" s="612" t="e">
        <f>VLOOKUP(B326,'My Captain'!$D$1:$H$4,5,0)</f>
        <v>#N/A</v>
      </c>
      <c r="BQ326" s="612" t="e">
        <f>VLOOKUP(B326,'Finoux Solutions'!$D$2:$H$4,5,0)</f>
        <v>#N/A</v>
      </c>
      <c r="BR326" s="612" t="e">
        <f>VLOOKUP(B326,'MITR Learning'!$D$1:$H$2,5,0)</f>
        <v>#N/A</v>
      </c>
      <c r="BS326" s="612" t="e">
        <f>VLOOKUP(B326,Nucsoft!$D$2:$H$6,5,0)</f>
        <v>#N/A</v>
      </c>
      <c r="BT326" s="612" t="e">
        <f>VLOOKUP(B326,'Paras Cadd'!$D$1:$H$2,5,0)</f>
        <v>#N/A</v>
      </c>
      <c r="BU326" s="612" t="e">
        <f>VLOOKUP(B326,'ICICI Securities'!$D$1:$H$2,5,0)</f>
        <v>#N/A</v>
      </c>
      <c r="BV326" s="612" t="e">
        <f>VLOOKUP(B326,'Citius Tech'!$D$2:$H$5,5,0)</f>
        <v>#N/A</v>
      </c>
      <c r="BW326" s="612" t="e">
        <f>VLOOKUP(B326,'Buzzy Brains'!$D$2:$H$2,5,0)</f>
        <v>#N/A</v>
      </c>
      <c r="BX326" s="612" t="e">
        <f>VLOOKUP(B326,'Decimal Point'!$D$2:$H$2,5,0)</f>
        <v>#N/A</v>
      </c>
      <c r="BY326" s="612" t="e">
        <f>VLOOKUP(B326,'Sankey Business Solutions'!$D$2:$H$3,5,0)</f>
        <v>#N/A</v>
      </c>
      <c r="BZ326" s="612" t="e">
        <f>VLOOKUP(B326,'Nangia &amp; Co LLP'!$D$2:$H$2,5,0)</f>
        <v>#N/A</v>
      </c>
      <c r="CA326" s="612" t="e">
        <f>VLOOKUP(B326,'FIS Solutions India Pvt Ltd'!$D$2:$H$2,5,0)</f>
        <v>#N/A</v>
      </c>
      <c r="CB326" s="612" t="e">
        <f>VLOOKUP(B326,'Delta Technology &amp; Management '!$D$2:$H$16,5,0)</f>
        <v>#N/A</v>
      </c>
      <c r="CC326" s="612" t="e">
        <f>VLOOKUP(B326,'Espoir Networks'!$D$3:$H$11,5,0)</f>
        <v>#N/A</v>
      </c>
      <c r="CD326" s="612" t="e">
        <f>VLOOKUP(B326,'Servosys Solution'!$D$3:$H$5,5,0)</f>
        <v>#N/A</v>
      </c>
      <c r="CE326" s="612" t="e">
        <f>VLOOKUP(B326,'Ribbon Communications'!$D$3:$H$4,5,0)</f>
        <v>#N/A</v>
      </c>
      <c r="CF326" s="612">
        <f t="shared" si="18"/>
        <v>1</v>
      </c>
      <c r="CG326" s="129" t="s">
        <v>7549</v>
      </c>
      <c r="CH326" s="129">
        <v>308930953105</v>
      </c>
      <c r="CI326" s="129" t="s">
        <v>134</v>
      </c>
      <c r="CJ326" s="129" t="s">
        <v>11749</v>
      </c>
      <c r="CK326" s="132">
        <v>42917</v>
      </c>
      <c r="CL326" s="129">
        <v>2021</v>
      </c>
      <c r="CM326" s="128" t="s">
        <v>12015</v>
      </c>
      <c r="CN326" s="129">
        <v>461</v>
      </c>
      <c r="CO326" s="133">
        <v>92.2</v>
      </c>
      <c r="CP326" s="129">
        <v>2015</v>
      </c>
      <c r="CQ326" s="129" t="s">
        <v>79</v>
      </c>
      <c r="CR326" s="128" t="s">
        <v>12173</v>
      </c>
      <c r="CS326" s="129">
        <v>514</v>
      </c>
      <c r="CT326" s="133">
        <v>79.08</v>
      </c>
      <c r="CU326" s="129">
        <v>2017</v>
      </c>
      <c r="CV326" s="129" t="s">
        <v>79</v>
      </c>
      <c r="CW326" s="131" t="s">
        <v>81</v>
      </c>
      <c r="CX326" s="131" t="s">
        <v>81</v>
      </c>
      <c r="CY326" s="129" t="s">
        <v>81</v>
      </c>
      <c r="CZ326" s="129" t="s">
        <v>81</v>
      </c>
      <c r="DA326" s="129" t="s">
        <v>81</v>
      </c>
      <c r="DB326" s="129" t="s">
        <v>81</v>
      </c>
      <c r="DC326" s="129" t="s">
        <v>81</v>
      </c>
      <c r="DD326" s="129" t="s">
        <v>81</v>
      </c>
      <c r="DE326" s="129" t="s">
        <v>81</v>
      </c>
      <c r="DF326" s="129">
        <v>0</v>
      </c>
      <c r="DG326" s="224">
        <v>8.6999999999999993</v>
      </c>
      <c r="DH326" s="224">
        <v>8.2200000000000006</v>
      </c>
      <c r="DI326" s="224">
        <v>9.5</v>
      </c>
      <c r="DJ326" s="224">
        <v>8.66</v>
      </c>
      <c r="DK326" s="224">
        <v>7.67</v>
      </c>
      <c r="DL326" s="224">
        <v>8.8000000000000007</v>
      </c>
      <c r="DM326" s="224">
        <f t="shared" si="16"/>
        <v>51.55</v>
      </c>
      <c r="DN326" s="224">
        <v>8.59</v>
      </c>
      <c r="DO326" s="402">
        <v>75.569999999999993</v>
      </c>
      <c r="DP326" s="131" t="s">
        <v>82</v>
      </c>
      <c r="DQ326" s="404">
        <v>0</v>
      </c>
      <c r="DR326" s="404">
        <v>0</v>
      </c>
      <c r="DS326" s="129" t="s">
        <v>83</v>
      </c>
      <c r="DT326" s="129" t="s">
        <v>83</v>
      </c>
      <c r="DU326" s="129" t="s">
        <v>83</v>
      </c>
      <c r="DV326" s="129" t="s">
        <v>83</v>
      </c>
      <c r="DW326" s="131" t="s">
        <v>83</v>
      </c>
      <c r="DX326" s="131" t="s">
        <v>84</v>
      </c>
      <c r="DY326" s="131" t="s">
        <v>81</v>
      </c>
      <c r="DZ326" s="131" t="s">
        <v>7552</v>
      </c>
      <c r="EA326" s="131" t="s">
        <v>7553</v>
      </c>
      <c r="EB326" s="131" t="s">
        <v>7554</v>
      </c>
      <c r="EC326" s="131" t="s">
        <v>118</v>
      </c>
      <c r="ED326" s="131" t="s">
        <v>89</v>
      </c>
      <c r="EE326" s="131" t="s">
        <v>7555</v>
      </c>
      <c r="EF326" s="131" t="s">
        <v>7556</v>
      </c>
      <c r="EG326" s="131" t="s">
        <v>7557</v>
      </c>
      <c r="EH326" s="131" t="s">
        <v>7558</v>
      </c>
      <c r="EI326" s="131" t="s">
        <v>7559</v>
      </c>
      <c r="EJ326" s="135" t="s">
        <v>7560</v>
      </c>
      <c r="EK326" s="135" t="s">
        <v>7561</v>
      </c>
      <c r="EL326" s="135" t="s">
        <v>7562</v>
      </c>
      <c r="EM326" s="135" t="s">
        <v>7563</v>
      </c>
      <c r="EN326" s="131" t="s">
        <v>81</v>
      </c>
    </row>
    <row r="327" spans="1:144" ht="18" thickTop="1" thickBot="1">
      <c r="A327" s="575">
        <f t="shared" si="19"/>
        <v>326</v>
      </c>
      <c r="B327" s="572" t="s">
        <v>7605</v>
      </c>
      <c r="C327" s="600" t="s">
        <v>7606</v>
      </c>
      <c r="D327" s="570" t="s">
        <v>13208</v>
      </c>
      <c r="E327" s="568" t="str">
        <f t="shared" si="17"/>
        <v>Not Placed</v>
      </c>
      <c r="F327" s="570" t="s">
        <v>12369</v>
      </c>
      <c r="G327" s="570" t="s">
        <v>13331</v>
      </c>
      <c r="H327" s="131" t="str">
        <f>VLOOKUP(B327,EXTC1!C:E,3,0)</f>
        <v>12th + Engineering without live KT</v>
      </c>
      <c r="I327" s="610">
        <v>36800</v>
      </c>
      <c r="J327" s="572">
        <v>20</v>
      </c>
      <c r="K327" s="611" t="s">
        <v>7607</v>
      </c>
      <c r="L327" s="611" t="s">
        <v>73</v>
      </c>
      <c r="M327" s="611" t="s">
        <v>7608</v>
      </c>
      <c r="N327" s="612" t="s">
        <v>7604</v>
      </c>
      <c r="O327" s="612">
        <v>9619590770</v>
      </c>
      <c r="P327" s="612">
        <v>9137685160</v>
      </c>
      <c r="Q327" s="612" t="e">
        <f>VLOOKUP(B327,'TCS CON'!$D$1:$H$98,5,0)</f>
        <v>#N/A</v>
      </c>
      <c r="R327" s="612" t="e">
        <f>VLOOKUP(B327,LTI!$C$1:$H$46,6,0)</f>
        <v>#N/A</v>
      </c>
      <c r="S327" s="612" t="e">
        <f>VLOOKUP(B327,JARO!$E$2:$I$11,5,0)</f>
        <v>#N/A</v>
      </c>
      <c r="T327" s="612" t="e">
        <f>VLOOKUP(B327,Capgemini!$D$3:$H$78,5,0)</f>
        <v>#N/A</v>
      </c>
      <c r="U327" s="612" t="e">
        <f>VLOOKUP(B327,Carwale!$D$1:$H$4,5,0)</f>
        <v>#N/A</v>
      </c>
      <c r="V327" s="612" t="e">
        <f>VLOOKUP(B327,'Interactive Brokers'!E:I,5,0)</f>
        <v>#N/A</v>
      </c>
      <c r="W327" s="612" t="e">
        <f>VLOOKUP(B327,'REL Jio'!E:I,5,0)</f>
        <v>#N/A</v>
      </c>
      <c r="X327" s="612" t="e">
        <f>VLOOKUP(B327,'Sciative Sol'!E:I,5,0)</f>
        <v>#N/A</v>
      </c>
      <c r="Y327" s="612" t="e">
        <f>VLOOKUP(B327,'Hexaware Tech'!E:I,5,0)</f>
        <v>#N/A</v>
      </c>
      <c r="Z327" s="612" t="e">
        <f>VLOOKUP(B327,Axis!D:H,5,0)</f>
        <v>#N/A</v>
      </c>
      <c r="AA327" s="612" t="e">
        <f>VLOOKUP(B327,Ugam!$D$3:$H$26,5,0)</f>
        <v>#N/A</v>
      </c>
      <c r="AB327" s="612" t="e">
        <f>VLOOKUP(B327,Zeus!F:J,5,0)</f>
        <v>#N/A</v>
      </c>
      <c r="AC327" s="612" t="e">
        <f>VLOOKUP(B327,Montran!F:J,5,0)</f>
        <v>#N/A</v>
      </c>
      <c r="AD327" s="612" t="e">
        <f>VLOOKUP(B327,Endurance!H110:L110,5,0)</f>
        <v>#N/A</v>
      </c>
      <c r="AE327" s="612" t="e">
        <f>VLOOKUP(B327,'Swabhav Techlabs'!$F$1:$J$2,5,0)</f>
        <v>#N/A</v>
      </c>
      <c r="AF327" s="612" t="e">
        <f>VLOOKUP(B327,'Quality Kiosk'!$F$1:$J$18,5,0)</f>
        <v>#N/A</v>
      </c>
      <c r="AG327" s="612" t="e">
        <f>VLOOKUP(B327,'Lemon VB'!$F$1:$J$2,5,0)</f>
        <v>#N/A</v>
      </c>
      <c r="AH327" s="612" t="e">
        <f>VLOOKUP(B327,Gocomet!$E$1:$I$3,5,0)</f>
        <v>#N/A</v>
      </c>
      <c r="AI327" s="612" t="e">
        <f>VLOOKUP(B327,'Ingram Micro'!$E$1:$I$8,5,0)</f>
        <v>#N/A</v>
      </c>
      <c r="AJ327" s="612" t="e">
        <f>VLOOKUP(B327,'DePronto Infotech'!$E$1:$I$2,5,0)</f>
        <v>#N/A</v>
      </c>
      <c r="AK327" s="612" t="e">
        <f>VLOOKUP(B327,'Reliance Retail'!$E$1:$I$4,5,0)</f>
        <v>#N/A</v>
      </c>
      <c r="AL327" s="612" t="e">
        <f>VLOOKUP(B327,'Bright Champs'!$D$1:$H$13,5,0)</f>
        <v>#N/A</v>
      </c>
      <c r="AM327" s="612" t="e">
        <f>VLOOKUP(B327,Neosoft!$E$1:$I$12,5,0)</f>
        <v>#N/A</v>
      </c>
      <c r="AN327" s="612" t="e">
        <f>VLOOKUP(B327,Infosys!$E$1:$I$3,5,0)</f>
        <v>#N/A</v>
      </c>
      <c r="AO327" s="612" t="e">
        <f>VLOOKUP(B327,Cerelabs!$E$1:$I$5,5,0)</f>
        <v>#N/A</v>
      </c>
      <c r="AP327" s="612" t="e">
        <f>VLOOKUP(B327,'Neebal Technologies'!$D$1:$H$2,5,0)</f>
        <v>#N/A</v>
      </c>
      <c r="AQ327" s="612" t="e">
        <f>VLOOKUP(B327,'Vertiv Energy'!$D$1:$H$2,5,0)</f>
        <v>#N/A</v>
      </c>
      <c r="AR327" s="612" t="e">
        <f>VLOOKUP(B327,'Acidaes Solutions (CRMNEXT)'!$D$1:$H$3,5,0)</f>
        <v>#N/A</v>
      </c>
      <c r="AS327" s="612" t="e">
        <f>VLOOKUP(B327,Growisto!$D$1:$H$2,5,0)</f>
        <v>#N/A</v>
      </c>
      <c r="AT327" s="612" t="e">
        <f>VLOOKUP(B327,'9.9 Mediaworx - Digit'!$D$1:$H$2,5,0)</f>
        <v>#N/A</v>
      </c>
      <c r="AU327" s="612" t="e">
        <f>VLOOKUP(B327,'Vistaar systems Pvt Ltd'!$D$2:$H$3,5,0)</f>
        <v>#N/A</v>
      </c>
      <c r="AV327" s="612" t="e">
        <f>VLOOKUP(B327,'Course 5i'!$D$2:$H$11,5,0)</f>
        <v>#N/A</v>
      </c>
      <c r="AW327" s="612" t="e">
        <f>VLOOKUP(B327,'Radiant Appliances &amp; Electronic'!$D$1:$H$13,5,0)</f>
        <v>#N/A</v>
      </c>
      <c r="AX327" s="612" t="e">
        <f>VLOOKUP(B327,'Atos Global'!$D$3:$H$27,5,0)</f>
        <v>#N/A</v>
      </c>
      <c r="AY327" s="612" t="e">
        <f>VLOOKUP(B327,'Saama Technologies'!$D$1:$H$2,5,0)</f>
        <v>#N/A</v>
      </c>
      <c r="AZ327" s="612" t="e">
        <f>VLOOKUP(B327,'Multiplier Solutions'!$D$1:$H$2,5,0)</f>
        <v>#N/A</v>
      </c>
      <c r="BA327" s="612" t="e">
        <f>VLOOKUP(B327,GEP!$D$2:$H$5,5,0)</f>
        <v>#N/A</v>
      </c>
      <c r="BB327" s="612" t="e">
        <f>VLOOKUP(B327,Accenture!$D$1:$H$6,5,0)</f>
        <v>#N/A</v>
      </c>
      <c r="BC327" s="612" t="e">
        <f>VLOOKUP(B327,'Endurance International Group'!$D$1:$H$2,5,0)</f>
        <v>#N/A</v>
      </c>
      <c r="BD327" s="612" t="e">
        <f>VLOOKUP(B327,Newgen!$D$1:$H$2,5,0)</f>
        <v>#N/A</v>
      </c>
      <c r="BE327" s="612" t="e">
        <f>VLOOKUP(B327,'3D Incredible'!D327:H327,5,0)</f>
        <v>#N/A</v>
      </c>
      <c r="BF327" s="612" t="e">
        <f>VLOOKUP(B327,'Raja Software Labs'!$D$2:$H$2,5,0)</f>
        <v>#N/A</v>
      </c>
      <c r="BG327" s="612" t="e">
        <f>VLOOKUP(B327,Wipro!$D$1:$H$2,5,0)</f>
        <v>#N/A</v>
      </c>
      <c r="BH327" s="612" t="e">
        <f>VLOOKUP(B327,'Perch Technologies'!$D$2:$H$2,5,0)</f>
        <v>#N/A</v>
      </c>
      <c r="BI327" s="612" t="e">
        <f>VLOOKUP(B327,'Morning Star'!$D$1:$H$6,5,0)</f>
        <v>#N/A</v>
      </c>
      <c r="BJ327" s="612" t="e">
        <f>VLOOKUP(B327,Flexiloans!$D$1:$H$2,5,0)</f>
        <v>#N/A</v>
      </c>
      <c r="BK327" s="612" t="e">
        <f>VLOOKUP(B327,'Thirdware Solutions'!$D$1:$H$2,5,0)</f>
        <v>#N/A</v>
      </c>
      <c r="BL327" s="612" t="e">
        <f>VLOOKUP(B327,Tescom!$D$1:$H$8,5,0)</f>
        <v>#N/A</v>
      </c>
      <c r="BM327" s="612" t="e">
        <f>VLOOKUP(B327,'Cogno AI'!$D$1:$H$2,5,0)</f>
        <v>#N/A</v>
      </c>
      <c r="BN327" s="612" t="e">
        <f>VLOOKUP(B327,'ABM Knowledgeware'!$D$1:$H$2,5,0)</f>
        <v>#N/A</v>
      </c>
      <c r="BO327" s="612" t="e">
        <f>VLOOKUP(B327,'Concerto Software'!$D$1:$H$3,5,0)</f>
        <v>#N/A</v>
      </c>
      <c r="BP327" s="612" t="e">
        <f>VLOOKUP(B327,'My Captain'!$D$1:$H$4,5,0)</f>
        <v>#N/A</v>
      </c>
      <c r="BQ327" s="612" t="e">
        <f>VLOOKUP(B327,'Finoux Solutions'!$D$2:$H$4,5,0)</f>
        <v>#N/A</v>
      </c>
      <c r="BR327" s="612" t="e">
        <f>VLOOKUP(B327,'MITR Learning'!$D$1:$H$2,5,0)</f>
        <v>#N/A</v>
      </c>
      <c r="BS327" s="612" t="e">
        <f>VLOOKUP(B327,Nucsoft!$D$2:$H$6,5,0)</f>
        <v>#N/A</v>
      </c>
      <c r="BT327" s="612" t="e">
        <f>VLOOKUP(B327,'Paras Cadd'!$D$1:$H$2,5,0)</f>
        <v>#N/A</v>
      </c>
      <c r="BU327" s="612" t="e">
        <f>VLOOKUP(B327,'ICICI Securities'!$D$1:$H$2,5,0)</f>
        <v>#N/A</v>
      </c>
      <c r="BV327" s="612" t="e">
        <f>VLOOKUP(B327,'Citius Tech'!$D$2:$H$5,5,0)</f>
        <v>#N/A</v>
      </c>
      <c r="BW327" s="612" t="e">
        <f>VLOOKUP(B327,'Buzzy Brains'!$D$2:$H$2,5,0)</f>
        <v>#N/A</v>
      </c>
      <c r="BX327" s="612" t="e">
        <f>VLOOKUP(B327,'Decimal Point'!$D$2:$H$2,5,0)</f>
        <v>#N/A</v>
      </c>
      <c r="BY327" s="612" t="e">
        <f>VLOOKUP(B327,'Sankey Business Solutions'!$D$2:$H$3,5,0)</f>
        <v>#N/A</v>
      </c>
      <c r="BZ327" s="612" t="e">
        <f>VLOOKUP(B327,'Nangia &amp; Co LLP'!$D$2:$H$2,5,0)</f>
        <v>#N/A</v>
      </c>
      <c r="CA327" s="612" t="e">
        <f>VLOOKUP(B327,'FIS Solutions India Pvt Ltd'!$D$2:$H$2,5,0)</f>
        <v>#N/A</v>
      </c>
      <c r="CB327" s="612" t="e">
        <f>VLOOKUP(B327,'Delta Technology &amp; Management '!$D$2:$H$16,5,0)</f>
        <v>#N/A</v>
      </c>
      <c r="CC327" s="612" t="e">
        <f>VLOOKUP(B327,'Espoir Networks'!$D$3:$H$11,5,0)</f>
        <v>#N/A</v>
      </c>
      <c r="CD327" s="612" t="e">
        <f>VLOOKUP(B327,'Servosys Solution'!$D$3:$H$5,5,0)</f>
        <v>#N/A</v>
      </c>
      <c r="CE327" s="612" t="e">
        <f>VLOOKUP(B327,'Ribbon Communications'!$D$3:$H$4,5,0)</f>
        <v>#N/A</v>
      </c>
      <c r="CF327" s="612">
        <f t="shared" si="18"/>
        <v>0</v>
      </c>
      <c r="CG327" s="129" t="s">
        <v>7609</v>
      </c>
      <c r="CH327" s="129">
        <v>446325884551</v>
      </c>
      <c r="CI327" s="129" t="s">
        <v>7610</v>
      </c>
      <c r="CJ327" s="129" t="s">
        <v>11749</v>
      </c>
      <c r="CK327" s="132">
        <v>42917</v>
      </c>
      <c r="CL327" s="129">
        <v>2021</v>
      </c>
      <c r="CM327" s="128" t="s">
        <v>7611</v>
      </c>
      <c r="CN327" s="129">
        <v>446</v>
      </c>
      <c r="CO327" s="133">
        <v>89.2</v>
      </c>
      <c r="CP327" s="129">
        <v>2015</v>
      </c>
      <c r="CQ327" s="129" t="s">
        <v>79</v>
      </c>
      <c r="CR327" s="128" t="s">
        <v>7612</v>
      </c>
      <c r="CS327" s="129">
        <v>491</v>
      </c>
      <c r="CT327" s="133">
        <v>75.540000000000006</v>
      </c>
      <c r="CU327" s="129">
        <v>2017</v>
      </c>
      <c r="CV327" s="129" t="s">
        <v>79</v>
      </c>
      <c r="CW327" s="131" t="s">
        <v>81</v>
      </c>
      <c r="CX327" s="131" t="s">
        <v>81</v>
      </c>
      <c r="CY327" s="129" t="s">
        <v>81</v>
      </c>
      <c r="CZ327" s="129" t="s">
        <v>81</v>
      </c>
      <c r="DA327" s="129" t="s">
        <v>81</v>
      </c>
      <c r="DB327" s="129" t="s">
        <v>81</v>
      </c>
      <c r="DC327" s="129" t="s">
        <v>81</v>
      </c>
      <c r="DD327" s="129" t="s">
        <v>81</v>
      </c>
      <c r="DE327" s="129" t="s">
        <v>81</v>
      </c>
      <c r="DF327" s="129">
        <v>0</v>
      </c>
      <c r="DG327" s="224">
        <v>7.93</v>
      </c>
      <c r="DH327" s="224">
        <v>8.11</v>
      </c>
      <c r="DI327" s="224">
        <v>9.3800000000000008</v>
      </c>
      <c r="DJ327" s="224">
        <v>9.36</v>
      </c>
      <c r="DK327" s="224">
        <v>8.18</v>
      </c>
      <c r="DL327" s="224">
        <v>9.52</v>
      </c>
      <c r="DM327" s="224">
        <f t="shared" si="16"/>
        <v>52.480000000000004</v>
      </c>
      <c r="DN327" s="224">
        <v>8.75</v>
      </c>
      <c r="DO327" s="402">
        <v>76.75</v>
      </c>
      <c r="DP327" s="131" t="s">
        <v>82</v>
      </c>
      <c r="DQ327" s="404">
        <v>0</v>
      </c>
      <c r="DR327" s="404">
        <v>0</v>
      </c>
      <c r="DS327" s="129" t="s">
        <v>83</v>
      </c>
      <c r="DT327" s="129" t="s">
        <v>83</v>
      </c>
      <c r="DU327" s="129" t="s">
        <v>83</v>
      </c>
      <c r="DV327" s="129" t="s">
        <v>83</v>
      </c>
      <c r="DW327" s="131" t="s">
        <v>83</v>
      </c>
      <c r="DX327" s="131" t="s">
        <v>84</v>
      </c>
      <c r="DY327" s="131" t="s">
        <v>81</v>
      </c>
      <c r="DZ327" s="131" t="s">
        <v>7613</v>
      </c>
      <c r="EA327" s="131" t="s">
        <v>187</v>
      </c>
      <c r="EB327" s="131" t="s">
        <v>7614</v>
      </c>
      <c r="EC327" s="131" t="s">
        <v>86</v>
      </c>
      <c r="ED327" s="131" t="s">
        <v>89</v>
      </c>
      <c r="EE327" s="131" t="s">
        <v>7615</v>
      </c>
      <c r="EF327" s="131" t="s">
        <v>7616</v>
      </c>
      <c r="EG327" s="131" t="s">
        <v>7617</v>
      </c>
      <c r="EH327" s="131" t="s">
        <v>7618</v>
      </c>
      <c r="EI327" s="131" t="s">
        <v>7619</v>
      </c>
      <c r="EJ327" s="135" t="s">
        <v>7620</v>
      </c>
      <c r="EK327" s="135" t="s">
        <v>7621</v>
      </c>
      <c r="EL327" s="135" t="s">
        <v>7622</v>
      </c>
      <c r="EM327" s="135" t="s">
        <v>7623</v>
      </c>
      <c r="EN327" s="131" t="s">
        <v>81</v>
      </c>
    </row>
    <row r="328" spans="1:144" ht="18" thickTop="1" thickBot="1">
      <c r="A328" s="575">
        <f t="shared" si="19"/>
        <v>327</v>
      </c>
      <c r="B328" s="572" t="s">
        <v>7683</v>
      </c>
      <c r="C328" s="600" t="s">
        <v>11833</v>
      </c>
      <c r="D328" s="570" t="s">
        <v>13209</v>
      </c>
      <c r="E328" s="568" t="str">
        <f t="shared" si="17"/>
        <v>Placed</v>
      </c>
      <c r="F328" s="570" t="s">
        <v>12369</v>
      </c>
      <c r="G328" s="570" t="s">
        <v>13331</v>
      </c>
      <c r="H328" s="131" t="str">
        <f>VLOOKUP(B328,EXTC1!C:E,3,0)</f>
        <v>12th + Engineering without live KT</v>
      </c>
      <c r="I328" s="610">
        <v>36380</v>
      </c>
      <c r="J328" s="572">
        <v>21</v>
      </c>
      <c r="K328" s="611" t="s">
        <v>7685</v>
      </c>
      <c r="L328" s="611" t="s">
        <v>73</v>
      </c>
      <c r="M328" s="611" t="s">
        <v>7686</v>
      </c>
      <c r="N328" s="612" t="s">
        <v>7682</v>
      </c>
      <c r="O328" s="612">
        <v>9821154699</v>
      </c>
      <c r="P328" s="612">
        <v>9930201294</v>
      </c>
      <c r="Q328" s="612" t="e">
        <f>VLOOKUP(B328,'TCS CON'!$D$1:$H$98,5,0)</f>
        <v>#N/A</v>
      </c>
      <c r="R328" s="612" t="e">
        <f>VLOOKUP(B328,LTI!$C$1:$H$46,6,0)</f>
        <v>#N/A</v>
      </c>
      <c r="S328" s="612" t="e">
        <f>VLOOKUP(B328,JARO!$E$2:$I$11,5,0)</f>
        <v>#N/A</v>
      </c>
      <c r="T328" s="612" t="e">
        <f>VLOOKUP(B328,Capgemini!$D$3:$H$78,5,0)</f>
        <v>#N/A</v>
      </c>
      <c r="U328" s="612" t="e">
        <f>VLOOKUP(B328,Carwale!$D$1:$H$4,5,0)</f>
        <v>#N/A</v>
      </c>
      <c r="V328" s="612" t="e">
        <f>VLOOKUP(B328,'Interactive Brokers'!E:I,5,0)</f>
        <v>#N/A</v>
      </c>
      <c r="W328" s="612" t="e">
        <f>VLOOKUP(B328,'REL Jio'!E:I,5,0)</f>
        <v>#N/A</v>
      </c>
      <c r="X328" s="612" t="e">
        <f>VLOOKUP(B328,'Sciative Sol'!E:I,5,0)</f>
        <v>#N/A</v>
      </c>
      <c r="Y328" s="612" t="e">
        <f>VLOOKUP(B328,'Hexaware Tech'!E:I,5,0)</f>
        <v>#N/A</v>
      </c>
      <c r="Z328" s="612" t="e">
        <f>VLOOKUP(B328,Axis!D:H,5,0)</f>
        <v>#N/A</v>
      </c>
      <c r="AA328" s="612" t="e">
        <f>VLOOKUP(B328,Ugam!$D$3:$H$26,5,0)</f>
        <v>#N/A</v>
      </c>
      <c r="AB328" s="612" t="e">
        <f>VLOOKUP(B328,Zeus!F:J,5,0)</f>
        <v>#N/A</v>
      </c>
      <c r="AC328" s="612" t="e">
        <f>VLOOKUP(B328,Montran!F:J,5,0)</f>
        <v>#N/A</v>
      </c>
      <c r="AD328" s="612" t="e">
        <f>VLOOKUP(B328,Endurance!H111:L111,5,0)</f>
        <v>#N/A</v>
      </c>
      <c r="AE328" s="612" t="e">
        <f>VLOOKUP(B328,'Swabhav Techlabs'!$F$1:$J$2,5,0)</f>
        <v>#N/A</v>
      </c>
      <c r="AF328" s="612">
        <f>VLOOKUP(B328,'Quality Kiosk'!$F$1:$J$18,5,0)</f>
        <v>300000</v>
      </c>
      <c r="AG328" s="612" t="e">
        <f>VLOOKUP(B328,'Lemon VB'!$F$1:$J$2,5,0)</f>
        <v>#N/A</v>
      </c>
      <c r="AH328" s="612" t="e">
        <f>VLOOKUP(B328,Gocomet!$E$1:$I$3,5,0)</f>
        <v>#N/A</v>
      </c>
      <c r="AI328" s="612" t="e">
        <f>VLOOKUP(B328,'Ingram Micro'!$E$1:$I$8,5,0)</f>
        <v>#N/A</v>
      </c>
      <c r="AJ328" s="612" t="e">
        <f>VLOOKUP(B328,'DePronto Infotech'!$E$1:$I$2,5,0)</f>
        <v>#N/A</v>
      </c>
      <c r="AK328" s="612" t="e">
        <f>VLOOKUP(B328,'Reliance Retail'!$E$1:$I$4,5,0)</f>
        <v>#N/A</v>
      </c>
      <c r="AL328" s="612" t="e">
        <f>VLOOKUP(B328,'Bright Champs'!$D$1:$H$13,5,0)</f>
        <v>#N/A</v>
      </c>
      <c r="AM328" s="612" t="e">
        <f>VLOOKUP(B328,Neosoft!$E$1:$I$12,5,0)</f>
        <v>#N/A</v>
      </c>
      <c r="AN328" s="612" t="e">
        <f>VLOOKUP(B328,Infosys!$E$1:$I$3,5,0)</f>
        <v>#N/A</v>
      </c>
      <c r="AO328" s="612" t="e">
        <f>VLOOKUP(B328,Cerelabs!$E$1:$I$5,5,0)</f>
        <v>#N/A</v>
      </c>
      <c r="AP328" s="612" t="e">
        <f>VLOOKUP(B328,'Neebal Technologies'!$D$1:$H$2,5,0)</f>
        <v>#N/A</v>
      </c>
      <c r="AQ328" s="612" t="e">
        <f>VLOOKUP(B328,'Vertiv Energy'!$D$1:$H$2,5,0)</f>
        <v>#N/A</v>
      </c>
      <c r="AR328" s="612" t="e">
        <f>VLOOKUP(B328,'Acidaes Solutions (CRMNEXT)'!$D$1:$H$3,5,0)</f>
        <v>#N/A</v>
      </c>
      <c r="AS328" s="612" t="e">
        <f>VLOOKUP(B328,Growisto!$D$1:$H$2,5,0)</f>
        <v>#N/A</v>
      </c>
      <c r="AT328" s="612" t="e">
        <f>VLOOKUP(B328,'9.9 Mediaworx - Digit'!$D$1:$H$2,5,0)</f>
        <v>#N/A</v>
      </c>
      <c r="AU328" s="612" t="e">
        <f>VLOOKUP(B328,'Vistaar systems Pvt Ltd'!$D$2:$H$3,5,0)</f>
        <v>#N/A</v>
      </c>
      <c r="AV328" s="612" t="e">
        <f>VLOOKUP(B328,'Course 5i'!$D$2:$H$11,5,0)</f>
        <v>#N/A</v>
      </c>
      <c r="AW328" s="612" t="e">
        <f>VLOOKUP(B328,'Radiant Appliances &amp; Electronic'!$D$1:$H$13,5,0)</f>
        <v>#N/A</v>
      </c>
      <c r="AX328" s="612" t="e">
        <f>VLOOKUP(B328,'Atos Global'!$D$3:$H$27,5,0)</f>
        <v>#N/A</v>
      </c>
      <c r="AY328" s="612" t="e">
        <f>VLOOKUP(B328,'Saama Technologies'!$D$1:$H$2,5,0)</f>
        <v>#N/A</v>
      </c>
      <c r="AZ328" s="612" t="e">
        <f>VLOOKUP(B328,'Multiplier Solutions'!$D$1:$H$2,5,0)</f>
        <v>#N/A</v>
      </c>
      <c r="BA328" s="612" t="e">
        <f>VLOOKUP(B328,GEP!$D$2:$H$5,5,0)</f>
        <v>#N/A</v>
      </c>
      <c r="BB328" s="612" t="e">
        <f>VLOOKUP(B328,Accenture!$D$1:$H$6,5,0)</f>
        <v>#N/A</v>
      </c>
      <c r="BC328" s="612" t="e">
        <f>VLOOKUP(B328,'Endurance International Group'!$D$1:$H$2,5,0)</f>
        <v>#N/A</v>
      </c>
      <c r="BD328" s="612" t="e">
        <f>VLOOKUP(B328,Newgen!$D$1:$H$2,5,0)</f>
        <v>#N/A</v>
      </c>
      <c r="BE328" s="612" t="e">
        <f>VLOOKUP(B328,'3D Incredible'!D328:H328,5,0)</f>
        <v>#N/A</v>
      </c>
      <c r="BF328" s="612" t="e">
        <f>VLOOKUP(B328,'Raja Software Labs'!$D$2:$H$2,5,0)</f>
        <v>#N/A</v>
      </c>
      <c r="BG328" s="612" t="e">
        <f>VLOOKUP(B328,Wipro!$D$1:$H$2,5,0)</f>
        <v>#N/A</v>
      </c>
      <c r="BH328" s="612" t="e">
        <f>VLOOKUP(B328,'Perch Technologies'!$D$2:$H$2,5,0)</f>
        <v>#N/A</v>
      </c>
      <c r="BI328" s="612" t="e">
        <f>VLOOKUP(B328,'Morning Star'!$D$1:$H$6,5,0)</f>
        <v>#N/A</v>
      </c>
      <c r="BJ328" s="612" t="e">
        <f>VLOOKUP(B328,Flexiloans!$D$1:$H$2,5,0)</f>
        <v>#N/A</v>
      </c>
      <c r="BK328" s="612" t="e">
        <f>VLOOKUP(B328,'Thirdware Solutions'!$D$1:$H$2,5,0)</f>
        <v>#N/A</v>
      </c>
      <c r="BL328" s="612" t="e">
        <f>VLOOKUP(B328,Tescom!$D$1:$H$8,5,0)</f>
        <v>#N/A</v>
      </c>
      <c r="BM328" s="612" t="e">
        <f>VLOOKUP(B328,'Cogno AI'!$D$1:$H$2,5,0)</f>
        <v>#N/A</v>
      </c>
      <c r="BN328" s="612" t="e">
        <f>VLOOKUP(B328,'ABM Knowledgeware'!$D$1:$H$2,5,0)</f>
        <v>#N/A</v>
      </c>
      <c r="BO328" s="612" t="e">
        <f>VLOOKUP(B328,'Concerto Software'!$D$1:$H$3,5,0)</f>
        <v>#N/A</v>
      </c>
      <c r="BP328" s="612" t="e">
        <f>VLOOKUP(B328,'My Captain'!$D$1:$H$4,5,0)</f>
        <v>#N/A</v>
      </c>
      <c r="BQ328" s="612" t="e">
        <f>VLOOKUP(B328,'Finoux Solutions'!$D$2:$H$4,5,0)</f>
        <v>#N/A</v>
      </c>
      <c r="BR328" s="612" t="e">
        <f>VLOOKUP(B328,'MITR Learning'!$D$1:$H$2,5,0)</f>
        <v>#N/A</v>
      </c>
      <c r="BS328" s="612" t="e">
        <f>VLOOKUP(B328,Nucsoft!$D$2:$H$6,5,0)</f>
        <v>#N/A</v>
      </c>
      <c r="BT328" s="612" t="e">
        <f>VLOOKUP(B328,'Paras Cadd'!$D$1:$H$2,5,0)</f>
        <v>#N/A</v>
      </c>
      <c r="BU328" s="612" t="e">
        <f>VLOOKUP(B328,'ICICI Securities'!$D$1:$H$2,5,0)</f>
        <v>#N/A</v>
      </c>
      <c r="BV328" s="612" t="e">
        <f>VLOOKUP(B328,'Citius Tech'!$D$2:$H$5,5,0)</f>
        <v>#N/A</v>
      </c>
      <c r="BW328" s="612" t="e">
        <f>VLOOKUP(B328,'Buzzy Brains'!$D$2:$H$2,5,0)</f>
        <v>#N/A</v>
      </c>
      <c r="BX328" s="612" t="e">
        <f>VLOOKUP(B328,'Decimal Point'!$D$2:$H$2,5,0)</f>
        <v>#N/A</v>
      </c>
      <c r="BY328" s="612" t="e">
        <f>VLOOKUP(B328,'Sankey Business Solutions'!$D$2:$H$3,5,0)</f>
        <v>#N/A</v>
      </c>
      <c r="BZ328" s="612" t="e">
        <f>VLOOKUP(B328,'Nangia &amp; Co LLP'!$D$2:$H$2,5,0)</f>
        <v>#N/A</v>
      </c>
      <c r="CA328" s="612" t="e">
        <f>VLOOKUP(B328,'FIS Solutions India Pvt Ltd'!$D$2:$H$2,5,0)</f>
        <v>#N/A</v>
      </c>
      <c r="CB328" s="612" t="e">
        <f>VLOOKUP(B328,'Delta Technology &amp; Management '!$D$2:$H$16,5,0)</f>
        <v>#N/A</v>
      </c>
      <c r="CC328" s="612" t="e">
        <f>VLOOKUP(B328,'Espoir Networks'!$D$3:$H$11,5,0)</f>
        <v>#N/A</v>
      </c>
      <c r="CD328" s="612" t="e">
        <f>VLOOKUP(B328,'Servosys Solution'!$D$3:$H$5,5,0)</f>
        <v>#N/A</v>
      </c>
      <c r="CE328" s="612" t="e">
        <f>VLOOKUP(B328,'Ribbon Communications'!$D$3:$H$4,5,0)</f>
        <v>#N/A</v>
      </c>
      <c r="CF328" s="612">
        <f t="shared" si="18"/>
        <v>1</v>
      </c>
      <c r="CG328" s="129" t="s">
        <v>7687</v>
      </c>
      <c r="CH328" s="129">
        <v>514723436039</v>
      </c>
      <c r="CI328" s="129" t="s">
        <v>7688</v>
      </c>
      <c r="CJ328" s="129" t="s">
        <v>11749</v>
      </c>
      <c r="CK328" s="132">
        <v>42917</v>
      </c>
      <c r="CL328" s="129">
        <v>2021</v>
      </c>
      <c r="CM328" s="128" t="s">
        <v>12016</v>
      </c>
      <c r="CN328" s="129">
        <v>449</v>
      </c>
      <c r="CO328" s="133">
        <v>89.9</v>
      </c>
      <c r="CP328" s="129">
        <v>2015</v>
      </c>
      <c r="CQ328" s="129" t="s">
        <v>79</v>
      </c>
      <c r="CR328" s="128" t="s">
        <v>12199</v>
      </c>
      <c r="CS328" s="129">
        <v>463</v>
      </c>
      <c r="CT328" s="133">
        <v>71.23</v>
      </c>
      <c r="CU328" s="129">
        <v>2017</v>
      </c>
      <c r="CV328" s="129" t="s">
        <v>79</v>
      </c>
      <c r="CW328" s="131" t="s">
        <v>81</v>
      </c>
      <c r="CX328" s="131" t="s">
        <v>81</v>
      </c>
      <c r="CY328" s="129" t="s">
        <v>81</v>
      </c>
      <c r="CZ328" s="129" t="s">
        <v>81</v>
      </c>
      <c r="DA328" s="129" t="s">
        <v>81</v>
      </c>
      <c r="DB328" s="129" t="s">
        <v>81</v>
      </c>
      <c r="DC328" s="129" t="s">
        <v>81</v>
      </c>
      <c r="DD328" s="129" t="s">
        <v>81</v>
      </c>
      <c r="DE328" s="129" t="s">
        <v>81</v>
      </c>
      <c r="DF328" s="129">
        <v>0</v>
      </c>
      <c r="DG328" s="224">
        <v>7.63</v>
      </c>
      <c r="DH328" s="224">
        <v>7.22</v>
      </c>
      <c r="DI328" s="224">
        <v>7.31</v>
      </c>
      <c r="DJ328" s="224">
        <v>8.56</v>
      </c>
      <c r="DK328" s="224">
        <v>7.45</v>
      </c>
      <c r="DL328" s="224">
        <v>8.76</v>
      </c>
      <c r="DM328" s="224">
        <f t="shared" si="16"/>
        <v>46.93</v>
      </c>
      <c r="DN328" s="224">
        <v>7.82</v>
      </c>
      <c r="DO328" s="402">
        <v>69.87</v>
      </c>
      <c r="DP328" s="131" t="s">
        <v>82</v>
      </c>
      <c r="DQ328" s="404">
        <v>0</v>
      </c>
      <c r="DR328" s="404">
        <v>0</v>
      </c>
      <c r="DS328" s="129" t="s">
        <v>83</v>
      </c>
      <c r="DT328" s="129" t="s">
        <v>83</v>
      </c>
      <c r="DU328" s="129" t="s">
        <v>83</v>
      </c>
      <c r="DV328" s="129" t="s">
        <v>83</v>
      </c>
      <c r="DW328" s="131" t="s">
        <v>83</v>
      </c>
      <c r="DX328" s="131" t="s">
        <v>84</v>
      </c>
      <c r="DY328" s="131" t="s">
        <v>81</v>
      </c>
      <c r="DZ328" s="131" t="s">
        <v>7691</v>
      </c>
      <c r="EA328" s="131" t="s">
        <v>86</v>
      </c>
      <c r="EB328" s="131" t="s">
        <v>7692</v>
      </c>
      <c r="EC328" s="131" t="s">
        <v>88</v>
      </c>
      <c r="ED328" s="131" t="s">
        <v>89</v>
      </c>
      <c r="EE328" s="131" t="s">
        <v>7693</v>
      </c>
      <c r="EF328" s="131" t="s">
        <v>7694</v>
      </c>
      <c r="EG328" s="131" t="s">
        <v>7695</v>
      </c>
      <c r="EH328" s="131" t="s">
        <v>7696</v>
      </c>
      <c r="EI328" s="131" t="s">
        <v>7697</v>
      </c>
      <c r="EJ328" s="135" t="s">
        <v>7698</v>
      </c>
      <c r="EK328" s="135" t="s">
        <v>7699</v>
      </c>
      <c r="EL328" s="135" t="s">
        <v>7700</v>
      </c>
      <c r="EM328" s="135" t="s">
        <v>7701</v>
      </c>
      <c r="EN328" s="131" t="s">
        <v>81</v>
      </c>
    </row>
    <row r="329" spans="1:144" ht="18" thickTop="1" thickBot="1">
      <c r="A329" s="575">
        <f t="shared" si="19"/>
        <v>328</v>
      </c>
      <c r="B329" s="572" t="s">
        <v>8162</v>
      </c>
      <c r="C329" s="600" t="s">
        <v>8163</v>
      </c>
      <c r="D329" s="570" t="s">
        <v>13209</v>
      </c>
      <c r="E329" s="568" t="str">
        <f t="shared" si="17"/>
        <v>Placed</v>
      </c>
      <c r="F329" s="570" t="s">
        <v>12369</v>
      </c>
      <c r="G329" s="570" t="s">
        <v>13331</v>
      </c>
      <c r="H329" s="131" t="str">
        <f>VLOOKUP(B329,EXTC1!C:E,3,0)</f>
        <v>12th + Engineering without live KT</v>
      </c>
      <c r="I329" s="610" t="s">
        <v>4570</v>
      </c>
      <c r="J329" s="572">
        <v>21</v>
      </c>
      <c r="K329" s="611" t="s">
        <v>8164</v>
      </c>
      <c r="L329" s="611" t="s">
        <v>73</v>
      </c>
      <c r="M329" s="611" t="s">
        <v>8165</v>
      </c>
      <c r="N329" s="612" t="s">
        <v>8161</v>
      </c>
      <c r="O329" s="612">
        <v>9820717737</v>
      </c>
      <c r="P329" s="612">
        <v>9167618059</v>
      </c>
      <c r="Q329" s="612" t="e">
        <f>VLOOKUP(B329,'TCS CON'!$D$1:$H$98,5,0)</f>
        <v>#N/A</v>
      </c>
      <c r="R329" s="612">
        <f>VLOOKUP(B329,LTI!$C$1:$H$46,6,0)</f>
        <v>350000</v>
      </c>
      <c r="S329" s="612" t="e">
        <f>VLOOKUP(B329,JARO!$E$2:$I$11,5,0)</f>
        <v>#N/A</v>
      </c>
      <c r="T329" s="612" t="e">
        <f>VLOOKUP(B329,Capgemini!$D$3:$H$78,5,0)</f>
        <v>#N/A</v>
      </c>
      <c r="U329" s="612" t="e">
        <f>VLOOKUP(B329,Carwale!$D$1:$H$4,5,0)</f>
        <v>#N/A</v>
      </c>
      <c r="V329" s="612" t="e">
        <f>VLOOKUP(B329,'Interactive Brokers'!E:I,5,0)</f>
        <v>#N/A</v>
      </c>
      <c r="W329" s="612" t="e">
        <f>VLOOKUP(B329,'REL Jio'!E:I,5,0)</f>
        <v>#N/A</v>
      </c>
      <c r="X329" s="612" t="e">
        <f>VLOOKUP(B329,'Sciative Sol'!E:I,5,0)</f>
        <v>#N/A</v>
      </c>
      <c r="Y329" s="612" t="e">
        <f>VLOOKUP(B329,'Hexaware Tech'!E:I,5,0)</f>
        <v>#N/A</v>
      </c>
      <c r="Z329" s="612" t="e">
        <f>VLOOKUP(B329,Axis!D:H,5,0)</f>
        <v>#N/A</v>
      </c>
      <c r="AA329" s="612" t="e">
        <f>VLOOKUP(B329,Ugam!$D$3:$H$26,5,0)</f>
        <v>#N/A</v>
      </c>
      <c r="AB329" s="612" t="e">
        <f>VLOOKUP(B329,Zeus!F:J,5,0)</f>
        <v>#N/A</v>
      </c>
      <c r="AC329" s="612" t="e">
        <f>VLOOKUP(B329,Montran!F:J,5,0)</f>
        <v>#N/A</v>
      </c>
      <c r="AD329" s="612" t="e">
        <f>VLOOKUP(B329,Endurance!H112:L112,5,0)</f>
        <v>#N/A</v>
      </c>
      <c r="AE329" s="612" t="e">
        <f>VLOOKUP(B329,'Swabhav Techlabs'!$F$1:$J$2,5,0)</f>
        <v>#N/A</v>
      </c>
      <c r="AF329" s="612" t="e">
        <f>VLOOKUP(B329,'Quality Kiosk'!$F$1:$J$18,5,0)</f>
        <v>#N/A</v>
      </c>
      <c r="AG329" s="612" t="e">
        <f>VLOOKUP(B329,'Lemon VB'!$F$1:$J$2,5,0)</f>
        <v>#N/A</v>
      </c>
      <c r="AH329" s="612" t="e">
        <f>VLOOKUP(B329,Gocomet!$E$1:$I$3,5,0)</f>
        <v>#N/A</v>
      </c>
      <c r="AI329" s="612" t="e">
        <f>VLOOKUP(B329,'Ingram Micro'!$E$1:$I$8,5,0)</f>
        <v>#N/A</v>
      </c>
      <c r="AJ329" s="612" t="e">
        <f>VLOOKUP(B329,'DePronto Infotech'!$E$1:$I$2,5,0)</f>
        <v>#N/A</v>
      </c>
      <c r="AK329" s="612" t="e">
        <f>VLOOKUP(B329,'Reliance Retail'!$E$1:$I$4,5,0)</f>
        <v>#N/A</v>
      </c>
      <c r="AL329" s="612" t="e">
        <f>VLOOKUP(B329,'Bright Champs'!$D$1:$H$13,5,0)</f>
        <v>#N/A</v>
      </c>
      <c r="AM329" s="612" t="e">
        <f>VLOOKUP(B329,Neosoft!$E$1:$I$12,5,0)</f>
        <v>#N/A</v>
      </c>
      <c r="AN329" s="612" t="e">
        <f>VLOOKUP(B329,Infosys!$E$1:$I$3,5,0)</f>
        <v>#N/A</v>
      </c>
      <c r="AO329" s="612" t="e">
        <f>VLOOKUP(B329,Cerelabs!$E$1:$I$5,5,0)</f>
        <v>#N/A</v>
      </c>
      <c r="AP329" s="612" t="e">
        <f>VLOOKUP(B329,'Neebal Technologies'!$D$1:$H$2,5,0)</f>
        <v>#N/A</v>
      </c>
      <c r="AQ329" s="612" t="e">
        <f>VLOOKUP(B329,'Vertiv Energy'!$D$1:$H$2,5,0)</f>
        <v>#N/A</v>
      </c>
      <c r="AR329" s="612" t="e">
        <f>VLOOKUP(B329,'Acidaes Solutions (CRMNEXT)'!$D$1:$H$3,5,0)</f>
        <v>#N/A</v>
      </c>
      <c r="AS329" s="612" t="e">
        <f>VLOOKUP(B329,Growisto!$D$1:$H$2,5,0)</f>
        <v>#N/A</v>
      </c>
      <c r="AT329" s="612" t="e">
        <f>VLOOKUP(B329,'9.9 Mediaworx - Digit'!$D$1:$H$2,5,0)</f>
        <v>#N/A</v>
      </c>
      <c r="AU329" s="612" t="e">
        <f>VLOOKUP(B329,'Vistaar systems Pvt Ltd'!$D$2:$H$3,5,0)</f>
        <v>#N/A</v>
      </c>
      <c r="AV329" s="612" t="e">
        <f>VLOOKUP(B329,'Course 5i'!$D$2:$H$11,5,0)</f>
        <v>#N/A</v>
      </c>
      <c r="AW329" s="612" t="e">
        <f>VLOOKUP(B329,'Radiant Appliances &amp; Electronic'!$D$1:$H$13,5,0)</f>
        <v>#N/A</v>
      </c>
      <c r="AX329" s="612" t="e">
        <f>VLOOKUP(B329,'Atos Global'!$D$3:$H$27,5,0)</f>
        <v>#N/A</v>
      </c>
      <c r="AY329" s="612" t="e">
        <f>VLOOKUP(B329,'Saama Technologies'!$D$1:$H$2,5,0)</f>
        <v>#N/A</v>
      </c>
      <c r="AZ329" s="612" t="e">
        <f>VLOOKUP(B329,'Multiplier Solutions'!$D$1:$H$2,5,0)</f>
        <v>#N/A</v>
      </c>
      <c r="BA329" s="612" t="e">
        <f>VLOOKUP(B329,GEP!$D$2:$H$5,5,0)</f>
        <v>#N/A</v>
      </c>
      <c r="BB329" s="612" t="e">
        <f>VLOOKUP(B329,Accenture!$D$1:$H$6,5,0)</f>
        <v>#N/A</v>
      </c>
      <c r="BC329" s="612" t="e">
        <f>VLOOKUP(B329,'Endurance International Group'!$D$1:$H$2,5,0)</f>
        <v>#N/A</v>
      </c>
      <c r="BD329" s="612" t="e">
        <f>VLOOKUP(B329,Newgen!$D$1:$H$2,5,0)</f>
        <v>#N/A</v>
      </c>
      <c r="BE329" s="612" t="e">
        <f>VLOOKUP(B329,'3D Incredible'!D329:H329,5,0)</f>
        <v>#N/A</v>
      </c>
      <c r="BF329" s="612" t="e">
        <f>VLOOKUP(B329,'Raja Software Labs'!$D$2:$H$2,5,0)</f>
        <v>#N/A</v>
      </c>
      <c r="BG329" s="612" t="e">
        <f>VLOOKUP(B329,Wipro!$D$1:$H$2,5,0)</f>
        <v>#N/A</v>
      </c>
      <c r="BH329" s="612" t="e">
        <f>VLOOKUP(B329,'Perch Technologies'!$D$2:$H$2,5,0)</f>
        <v>#N/A</v>
      </c>
      <c r="BI329" s="612" t="e">
        <f>VLOOKUP(B329,'Morning Star'!$D$1:$H$6,5,0)</f>
        <v>#N/A</v>
      </c>
      <c r="BJ329" s="612" t="e">
        <f>VLOOKUP(B329,Flexiloans!$D$1:$H$2,5,0)</f>
        <v>#N/A</v>
      </c>
      <c r="BK329" s="612" t="e">
        <f>VLOOKUP(B329,'Thirdware Solutions'!$D$1:$H$2,5,0)</f>
        <v>#N/A</v>
      </c>
      <c r="BL329" s="612" t="e">
        <f>VLOOKUP(B329,Tescom!$D$1:$H$8,5,0)</f>
        <v>#N/A</v>
      </c>
      <c r="BM329" s="612" t="e">
        <f>VLOOKUP(B329,'Cogno AI'!$D$1:$H$2,5,0)</f>
        <v>#N/A</v>
      </c>
      <c r="BN329" s="612" t="e">
        <f>VLOOKUP(B329,'ABM Knowledgeware'!$D$1:$H$2,5,0)</f>
        <v>#N/A</v>
      </c>
      <c r="BO329" s="612" t="e">
        <f>VLOOKUP(B329,'Concerto Software'!$D$1:$H$3,5,0)</f>
        <v>#N/A</v>
      </c>
      <c r="BP329" s="612" t="e">
        <f>VLOOKUP(B329,'My Captain'!$D$1:$H$4,5,0)</f>
        <v>#N/A</v>
      </c>
      <c r="BQ329" s="612" t="e">
        <f>VLOOKUP(B329,'Finoux Solutions'!$D$2:$H$4,5,0)</f>
        <v>#N/A</v>
      </c>
      <c r="BR329" s="612" t="e">
        <f>VLOOKUP(B329,'MITR Learning'!$D$1:$H$2,5,0)</f>
        <v>#N/A</v>
      </c>
      <c r="BS329" s="612" t="e">
        <f>VLOOKUP(B329,Nucsoft!$D$2:$H$6,5,0)</f>
        <v>#N/A</v>
      </c>
      <c r="BT329" s="612" t="e">
        <f>VLOOKUP(B329,'Paras Cadd'!$D$1:$H$2,5,0)</f>
        <v>#N/A</v>
      </c>
      <c r="BU329" s="612" t="e">
        <f>VLOOKUP(B329,'ICICI Securities'!$D$1:$H$2,5,0)</f>
        <v>#N/A</v>
      </c>
      <c r="BV329" s="612" t="e">
        <f>VLOOKUP(B329,'Citius Tech'!$D$2:$H$5,5,0)</f>
        <v>#N/A</v>
      </c>
      <c r="BW329" s="612" t="e">
        <f>VLOOKUP(B329,'Buzzy Brains'!$D$2:$H$2,5,0)</f>
        <v>#N/A</v>
      </c>
      <c r="BX329" s="612" t="e">
        <f>VLOOKUP(B329,'Decimal Point'!$D$2:$H$2,5,0)</f>
        <v>#N/A</v>
      </c>
      <c r="BY329" s="612" t="e">
        <f>VLOOKUP(B329,'Sankey Business Solutions'!$D$2:$H$3,5,0)</f>
        <v>#N/A</v>
      </c>
      <c r="BZ329" s="612" t="e">
        <f>VLOOKUP(B329,'Nangia &amp; Co LLP'!$D$2:$H$2,5,0)</f>
        <v>#N/A</v>
      </c>
      <c r="CA329" s="612" t="e">
        <f>VLOOKUP(B329,'FIS Solutions India Pvt Ltd'!$D$2:$H$2,5,0)</f>
        <v>#N/A</v>
      </c>
      <c r="CB329" s="612" t="e">
        <f>VLOOKUP(B329,'Delta Technology &amp; Management '!$D$2:$H$16,5,0)</f>
        <v>#N/A</v>
      </c>
      <c r="CC329" s="612" t="e">
        <f>VLOOKUP(B329,'Espoir Networks'!$D$3:$H$11,5,0)</f>
        <v>#N/A</v>
      </c>
      <c r="CD329" s="612" t="e">
        <f>VLOOKUP(B329,'Servosys Solution'!$D$3:$H$5,5,0)</f>
        <v>#N/A</v>
      </c>
      <c r="CE329" s="612" t="e">
        <f>VLOOKUP(B329,'Ribbon Communications'!$D$3:$H$4,5,0)</f>
        <v>#N/A</v>
      </c>
      <c r="CF329" s="612">
        <f t="shared" si="18"/>
        <v>1</v>
      </c>
      <c r="CG329" s="129" t="s">
        <v>8166</v>
      </c>
      <c r="CH329" s="129">
        <v>767158945669</v>
      </c>
      <c r="CI329" s="129" t="s">
        <v>8167</v>
      </c>
      <c r="CJ329" s="129" t="s">
        <v>11749</v>
      </c>
      <c r="CK329" s="132">
        <v>42917</v>
      </c>
      <c r="CL329" s="129">
        <v>2021</v>
      </c>
      <c r="CM329" s="128" t="s">
        <v>8168</v>
      </c>
      <c r="CN329" s="129">
        <v>369</v>
      </c>
      <c r="CO329" s="133">
        <v>73.8</v>
      </c>
      <c r="CP329" s="129">
        <v>2015</v>
      </c>
      <c r="CQ329" s="129" t="s">
        <v>79</v>
      </c>
      <c r="CR329" s="128" t="s">
        <v>3535</v>
      </c>
      <c r="CS329" s="129">
        <v>425</v>
      </c>
      <c r="CT329" s="133">
        <v>65.38</v>
      </c>
      <c r="CU329" s="129">
        <v>2017</v>
      </c>
      <c r="CV329" s="129" t="s">
        <v>79</v>
      </c>
      <c r="CW329" s="131" t="s">
        <v>81</v>
      </c>
      <c r="CX329" s="131" t="s">
        <v>81</v>
      </c>
      <c r="CY329" s="129" t="s">
        <v>81</v>
      </c>
      <c r="CZ329" s="129" t="s">
        <v>81</v>
      </c>
      <c r="DA329" s="129" t="s">
        <v>81</v>
      </c>
      <c r="DB329" s="129" t="s">
        <v>81</v>
      </c>
      <c r="DC329" s="129" t="s">
        <v>81</v>
      </c>
      <c r="DD329" s="129" t="s">
        <v>81</v>
      </c>
      <c r="DE329" s="129" t="s">
        <v>81</v>
      </c>
      <c r="DF329" s="129">
        <v>0</v>
      </c>
      <c r="DG329" s="224">
        <v>6.35</v>
      </c>
      <c r="DH329" s="224">
        <v>6.74</v>
      </c>
      <c r="DI329" s="224">
        <v>6.5</v>
      </c>
      <c r="DJ329" s="224">
        <v>7.6</v>
      </c>
      <c r="DK329" s="224">
        <v>6.92</v>
      </c>
      <c r="DL329" s="224">
        <v>8.76</v>
      </c>
      <c r="DM329" s="224">
        <f t="shared" si="16"/>
        <v>42.87</v>
      </c>
      <c r="DN329" s="224">
        <v>7.15</v>
      </c>
      <c r="DO329" s="402">
        <v>64.91</v>
      </c>
      <c r="DP329" s="131" t="s">
        <v>82</v>
      </c>
      <c r="DQ329" s="404">
        <v>0</v>
      </c>
      <c r="DR329" s="404">
        <v>4</v>
      </c>
      <c r="DS329" s="129" t="s">
        <v>83</v>
      </c>
      <c r="DT329" s="129" t="s">
        <v>83</v>
      </c>
      <c r="DU329" s="129" t="s">
        <v>83</v>
      </c>
      <c r="DV329" s="129" t="s">
        <v>83</v>
      </c>
      <c r="DW329" s="131" t="s">
        <v>83</v>
      </c>
      <c r="DX329" s="131" t="s">
        <v>84</v>
      </c>
      <c r="DY329" s="131" t="s">
        <v>81</v>
      </c>
      <c r="DZ329" s="131" t="s">
        <v>8169</v>
      </c>
      <c r="EA329" s="131" t="s">
        <v>86</v>
      </c>
      <c r="EB329" s="131" t="s">
        <v>8170</v>
      </c>
      <c r="EC329" s="131" t="s">
        <v>86</v>
      </c>
      <c r="ED329" s="131" t="s">
        <v>89</v>
      </c>
      <c r="EE329" s="131" t="s">
        <v>8171</v>
      </c>
      <c r="EF329" s="131" t="s">
        <v>8172</v>
      </c>
      <c r="EG329" s="131" t="s">
        <v>8173</v>
      </c>
      <c r="EH329" s="131" t="s">
        <v>81</v>
      </c>
      <c r="EI329" s="131" t="s">
        <v>8174</v>
      </c>
      <c r="EJ329" s="135" t="s">
        <v>8175</v>
      </c>
      <c r="EK329" s="135" t="s">
        <v>8176</v>
      </c>
      <c r="EL329" s="135" t="s">
        <v>8177</v>
      </c>
      <c r="EM329" s="135" t="s">
        <v>8178</v>
      </c>
      <c r="EN329" s="131" t="s">
        <v>81</v>
      </c>
    </row>
    <row r="330" spans="1:144" ht="18" thickTop="1" thickBot="1">
      <c r="A330" s="575">
        <f t="shared" si="19"/>
        <v>329</v>
      </c>
      <c r="B330" s="572" t="s">
        <v>8605</v>
      </c>
      <c r="C330" s="600" t="s">
        <v>8606</v>
      </c>
      <c r="D330" s="570" t="s">
        <v>13208</v>
      </c>
      <c r="E330" s="568" t="str">
        <f t="shared" si="17"/>
        <v>Not Placed</v>
      </c>
      <c r="F330" s="570" t="s">
        <v>12369</v>
      </c>
      <c r="G330" s="570" t="s">
        <v>13331</v>
      </c>
      <c r="H330" s="131" t="str">
        <f>VLOOKUP(B330,EXTC1!C:E,3,0)</f>
        <v>12th + Engineering without live KT</v>
      </c>
      <c r="I330" s="610" t="s">
        <v>7013</v>
      </c>
      <c r="J330" s="572">
        <v>21</v>
      </c>
      <c r="K330" s="611" t="s">
        <v>8607</v>
      </c>
      <c r="L330" s="611" t="s">
        <v>73</v>
      </c>
      <c r="M330" s="611" t="s">
        <v>8608</v>
      </c>
      <c r="N330" s="612" t="s">
        <v>8604</v>
      </c>
      <c r="O330" s="612">
        <v>9082361416</v>
      </c>
      <c r="P330" s="612">
        <v>8286216781</v>
      </c>
      <c r="Q330" s="612" t="e">
        <f>VLOOKUP(B330,'TCS CON'!$D$1:$H$98,5,0)</f>
        <v>#N/A</v>
      </c>
      <c r="R330" s="612" t="e">
        <f>VLOOKUP(B330,LTI!$C$1:$H$46,6,0)</f>
        <v>#N/A</v>
      </c>
      <c r="S330" s="612" t="e">
        <f>VLOOKUP(B330,JARO!$E$2:$I$11,5,0)</f>
        <v>#N/A</v>
      </c>
      <c r="T330" s="612" t="e">
        <f>VLOOKUP(B330,Capgemini!$D$3:$H$78,5,0)</f>
        <v>#N/A</v>
      </c>
      <c r="U330" s="612" t="e">
        <f>VLOOKUP(B330,Carwale!$D$1:$H$4,5,0)</f>
        <v>#N/A</v>
      </c>
      <c r="V330" s="612" t="e">
        <f>VLOOKUP(B330,'Interactive Brokers'!E:I,5,0)</f>
        <v>#N/A</v>
      </c>
      <c r="W330" s="612" t="e">
        <f>VLOOKUP(B330,'REL Jio'!E:I,5,0)</f>
        <v>#N/A</v>
      </c>
      <c r="X330" s="612" t="e">
        <f>VLOOKUP(B330,'Sciative Sol'!E:I,5,0)</f>
        <v>#N/A</v>
      </c>
      <c r="Y330" s="612" t="e">
        <f>VLOOKUP(B330,'Hexaware Tech'!E:I,5,0)</f>
        <v>#N/A</v>
      </c>
      <c r="Z330" s="612" t="e">
        <f>VLOOKUP(B330,Axis!D:H,5,0)</f>
        <v>#N/A</v>
      </c>
      <c r="AA330" s="612" t="e">
        <f>VLOOKUP(B330,Ugam!$D$3:$H$26,5,0)</f>
        <v>#N/A</v>
      </c>
      <c r="AB330" s="612" t="e">
        <f>VLOOKUP(B330,Zeus!F:J,5,0)</f>
        <v>#N/A</v>
      </c>
      <c r="AC330" s="612" t="e">
        <f>VLOOKUP(B330,Montran!F:J,5,0)</f>
        <v>#N/A</v>
      </c>
      <c r="AD330" s="612" t="e">
        <f>VLOOKUP(B330,Endurance!H113:L113,5,0)</f>
        <v>#N/A</v>
      </c>
      <c r="AE330" s="612" t="e">
        <f>VLOOKUP(B330,'Swabhav Techlabs'!$F$1:$J$2,5,0)</f>
        <v>#N/A</v>
      </c>
      <c r="AF330" s="612" t="e">
        <f>VLOOKUP(B330,'Quality Kiosk'!$F$1:$J$18,5,0)</f>
        <v>#N/A</v>
      </c>
      <c r="AG330" s="612" t="e">
        <f>VLOOKUP(B330,'Lemon VB'!$F$1:$J$2,5,0)</f>
        <v>#N/A</v>
      </c>
      <c r="AH330" s="612" t="e">
        <f>VLOOKUP(B330,Gocomet!$E$1:$I$3,5,0)</f>
        <v>#N/A</v>
      </c>
      <c r="AI330" s="612" t="e">
        <f>VLOOKUP(B330,'Ingram Micro'!$E$1:$I$8,5,0)</f>
        <v>#N/A</v>
      </c>
      <c r="AJ330" s="612" t="e">
        <f>VLOOKUP(B330,'DePronto Infotech'!$E$1:$I$2,5,0)</f>
        <v>#N/A</v>
      </c>
      <c r="AK330" s="612" t="e">
        <f>VLOOKUP(B330,'Reliance Retail'!$E$1:$I$4,5,0)</f>
        <v>#N/A</v>
      </c>
      <c r="AL330" s="612" t="e">
        <f>VLOOKUP(B330,'Bright Champs'!$D$1:$H$13,5,0)</f>
        <v>#N/A</v>
      </c>
      <c r="AM330" s="612" t="e">
        <f>VLOOKUP(B330,Neosoft!$E$1:$I$12,5,0)</f>
        <v>#N/A</v>
      </c>
      <c r="AN330" s="612" t="e">
        <f>VLOOKUP(B330,Infosys!$E$1:$I$3,5,0)</f>
        <v>#N/A</v>
      </c>
      <c r="AO330" s="612" t="e">
        <f>VLOOKUP(B330,Cerelabs!$E$1:$I$5,5,0)</f>
        <v>#N/A</v>
      </c>
      <c r="AP330" s="612" t="e">
        <f>VLOOKUP(B330,'Neebal Technologies'!$D$1:$H$2,5,0)</f>
        <v>#N/A</v>
      </c>
      <c r="AQ330" s="612" t="e">
        <f>VLOOKUP(B330,'Vertiv Energy'!$D$1:$H$2,5,0)</f>
        <v>#N/A</v>
      </c>
      <c r="AR330" s="612" t="e">
        <f>VLOOKUP(B330,'Acidaes Solutions (CRMNEXT)'!$D$1:$H$3,5,0)</f>
        <v>#N/A</v>
      </c>
      <c r="AS330" s="612" t="e">
        <f>VLOOKUP(B330,Growisto!$D$1:$H$2,5,0)</f>
        <v>#N/A</v>
      </c>
      <c r="AT330" s="612" t="e">
        <f>VLOOKUP(B330,'9.9 Mediaworx - Digit'!$D$1:$H$2,5,0)</f>
        <v>#N/A</v>
      </c>
      <c r="AU330" s="612" t="e">
        <f>VLOOKUP(B330,'Vistaar systems Pvt Ltd'!$D$2:$H$3,5,0)</f>
        <v>#N/A</v>
      </c>
      <c r="AV330" s="612" t="e">
        <f>VLOOKUP(B330,'Course 5i'!$D$2:$H$11,5,0)</f>
        <v>#N/A</v>
      </c>
      <c r="AW330" s="612" t="e">
        <f>VLOOKUP(B330,'Radiant Appliances &amp; Electronic'!$D$1:$H$13,5,0)</f>
        <v>#N/A</v>
      </c>
      <c r="AX330" s="612" t="e">
        <f>VLOOKUP(B330,'Atos Global'!$D$3:$H$27,5,0)</f>
        <v>#N/A</v>
      </c>
      <c r="AY330" s="612" t="e">
        <f>VLOOKUP(B330,'Saama Technologies'!$D$1:$H$2,5,0)</f>
        <v>#N/A</v>
      </c>
      <c r="AZ330" s="612" t="e">
        <f>VLOOKUP(B330,'Multiplier Solutions'!$D$1:$H$2,5,0)</f>
        <v>#N/A</v>
      </c>
      <c r="BA330" s="612" t="e">
        <f>VLOOKUP(B330,GEP!$D$2:$H$5,5,0)</f>
        <v>#N/A</v>
      </c>
      <c r="BB330" s="612" t="e">
        <f>VLOOKUP(B330,Accenture!$D$1:$H$6,5,0)</f>
        <v>#N/A</v>
      </c>
      <c r="BC330" s="612" t="e">
        <f>VLOOKUP(B330,'Endurance International Group'!$D$1:$H$2,5,0)</f>
        <v>#N/A</v>
      </c>
      <c r="BD330" s="612" t="e">
        <f>VLOOKUP(B330,Newgen!$D$1:$H$2,5,0)</f>
        <v>#N/A</v>
      </c>
      <c r="BE330" s="612" t="e">
        <f>VLOOKUP(B330,'3D Incredible'!D330:H330,5,0)</f>
        <v>#N/A</v>
      </c>
      <c r="BF330" s="612" t="e">
        <f>VLOOKUP(B330,'Raja Software Labs'!$D$2:$H$2,5,0)</f>
        <v>#N/A</v>
      </c>
      <c r="BG330" s="612" t="e">
        <f>VLOOKUP(B330,Wipro!$D$1:$H$2,5,0)</f>
        <v>#N/A</v>
      </c>
      <c r="BH330" s="612" t="e">
        <f>VLOOKUP(B330,'Perch Technologies'!$D$2:$H$2,5,0)</f>
        <v>#N/A</v>
      </c>
      <c r="BI330" s="612" t="e">
        <f>VLOOKUP(B330,'Morning Star'!$D$1:$H$6,5,0)</f>
        <v>#N/A</v>
      </c>
      <c r="BJ330" s="612" t="e">
        <f>VLOOKUP(B330,Flexiloans!$D$1:$H$2,5,0)</f>
        <v>#N/A</v>
      </c>
      <c r="BK330" s="612" t="e">
        <f>VLOOKUP(B330,'Thirdware Solutions'!$D$1:$H$2,5,0)</f>
        <v>#N/A</v>
      </c>
      <c r="BL330" s="612" t="e">
        <f>VLOOKUP(B330,Tescom!$D$1:$H$8,5,0)</f>
        <v>#N/A</v>
      </c>
      <c r="BM330" s="612" t="e">
        <f>VLOOKUP(B330,'Cogno AI'!$D$1:$H$2,5,0)</f>
        <v>#N/A</v>
      </c>
      <c r="BN330" s="612" t="e">
        <f>VLOOKUP(B330,'ABM Knowledgeware'!$D$1:$H$2,5,0)</f>
        <v>#N/A</v>
      </c>
      <c r="BO330" s="612" t="e">
        <f>VLOOKUP(B330,'Concerto Software'!$D$1:$H$3,5,0)</f>
        <v>#N/A</v>
      </c>
      <c r="BP330" s="612" t="e">
        <f>VLOOKUP(B330,'My Captain'!$D$1:$H$4,5,0)</f>
        <v>#N/A</v>
      </c>
      <c r="BQ330" s="612" t="e">
        <f>VLOOKUP(B330,'Finoux Solutions'!$D$2:$H$4,5,0)</f>
        <v>#N/A</v>
      </c>
      <c r="BR330" s="612" t="e">
        <f>VLOOKUP(B330,'MITR Learning'!$D$1:$H$2,5,0)</f>
        <v>#N/A</v>
      </c>
      <c r="BS330" s="612" t="e">
        <f>VLOOKUP(B330,Nucsoft!$D$2:$H$6,5,0)</f>
        <v>#N/A</v>
      </c>
      <c r="BT330" s="612" t="e">
        <f>VLOOKUP(B330,'Paras Cadd'!$D$1:$H$2,5,0)</f>
        <v>#N/A</v>
      </c>
      <c r="BU330" s="612" t="e">
        <f>VLOOKUP(B330,'ICICI Securities'!$D$1:$H$2,5,0)</f>
        <v>#N/A</v>
      </c>
      <c r="BV330" s="612" t="e">
        <f>VLOOKUP(B330,'Citius Tech'!$D$2:$H$5,5,0)</f>
        <v>#N/A</v>
      </c>
      <c r="BW330" s="612" t="e">
        <f>VLOOKUP(B330,'Buzzy Brains'!$D$2:$H$2,5,0)</f>
        <v>#N/A</v>
      </c>
      <c r="BX330" s="612" t="e">
        <f>VLOOKUP(B330,'Decimal Point'!$D$2:$H$2,5,0)</f>
        <v>#N/A</v>
      </c>
      <c r="BY330" s="612" t="e">
        <f>VLOOKUP(B330,'Sankey Business Solutions'!$D$2:$H$3,5,0)</f>
        <v>#N/A</v>
      </c>
      <c r="BZ330" s="612" t="e">
        <f>VLOOKUP(B330,'Nangia &amp; Co LLP'!$D$2:$H$2,5,0)</f>
        <v>#N/A</v>
      </c>
      <c r="CA330" s="612" t="e">
        <f>VLOOKUP(B330,'FIS Solutions India Pvt Ltd'!$D$2:$H$2,5,0)</f>
        <v>#N/A</v>
      </c>
      <c r="CB330" s="612" t="e">
        <f>VLOOKUP(B330,'Delta Technology &amp; Management '!$D$2:$H$16,5,0)</f>
        <v>#N/A</v>
      </c>
      <c r="CC330" s="612" t="e">
        <f>VLOOKUP(B330,'Espoir Networks'!$D$3:$H$11,5,0)</f>
        <v>#N/A</v>
      </c>
      <c r="CD330" s="612" t="e">
        <f>VLOOKUP(B330,'Servosys Solution'!$D$3:$H$5,5,0)</f>
        <v>#N/A</v>
      </c>
      <c r="CE330" s="612" t="e">
        <f>VLOOKUP(B330,'Ribbon Communications'!$D$3:$H$4,5,0)</f>
        <v>#N/A</v>
      </c>
      <c r="CF330" s="612">
        <f t="shared" si="18"/>
        <v>0</v>
      </c>
      <c r="CG330" s="129" t="s">
        <v>8609</v>
      </c>
      <c r="CH330" s="129">
        <v>825011404551</v>
      </c>
      <c r="CI330" s="129" t="s">
        <v>8610</v>
      </c>
      <c r="CJ330" s="129" t="s">
        <v>11749</v>
      </c>
      <c r="CK330" s="132">
        <v>42917</v>
      </c>
      <c r="CL330" s="129">
        <v>2021</v>
      </c>
      <c r="CM330" s="128" t="s">
        <v>12017</v>
      </c>
      <c r="CN330" s="129">
        <v>427</v>
      </c>
      <c r="CO330" s="133">
        <v>85.4</v>
      </c>
      <c r="CP330" s="129">
        <v>2015</v>
      </c>
      <c r="CQ330" s="129" t="s">
        <v>79</v>
      </c>
      <c r="CR330" s="128" t="s">
        <v>12200</v>
      </c>
      <c r="CS330" s="129">
        <v>411</v>
      </c>
      <c r="CT330" s="133">
        <v>63.23</v>
      </c>
      <c r="CU330" s="129">
        <v>2017</v>
      </c>
      <c r="CV330" s="129" t="s">
        <v>79</v>
      </c>
      <c r="CW330" s="131" t="s">
        <v>81</v>
      </c>
      <c r="CX330" s="131" t="s">
        <v>81</v>
      </c>
      <c r="CY330" s="129" t="s">
        <v>81</v>
      </c>
      <c r="CZ330" s="129" t="s">
        <v>81</v>
      </c>
      <c r="DA330" s="129" t="s">
        <v>81</v>
      </c>
      <c r="DB330" s="129" t="s">
        <v>81</v>
      </c>
      <c r="DC330" s="129" t="s">
        <v>81</v>
      </c>
      <c r="DD330" s="129" t="s">
        <v>81</v>
      </c>
      <c r="DE330" s="129" t="s">
        <v>81</v>
      </c>
      <c r="DF330" s="129">
        <v>0</v>
      </c>
      <c r="DG330" s="224">
        <v>6.91</v>
      </c>
      <c r="DH330" s="224">
        <v>6.39</v>
      </c>
      <c r="DI330" s="224">
        <v>6.58</v>
      </c>
      <c r="DJ330" s="224">
        <v>7.56</v>
      </c>
      <c r="DK330" s="224">
        <v>7.18</v>
      </c>
      <c r="DL330" s="224">
        <v>8.92</v>
      </c>
      <c r="DM330" s="224">
        <f t="shared" si="16"/>
        <v>43.540000000000006</v>
      </c>
      <c r="DN330" s="224">
        <v>7.26</v>
      </c>
      <c r="DO330" s="402">
        <v>65.72</v>
      </c>
      <c r="DP330" s="131" t="s">
        <v>138</v>
      </c>
      <c r="DQ330" s="404">
        <v>0</v>
      </c>
      <c r="DR330" s="404">
        <v>3</v>
      </c>
      <c r="DS330" s="129" t="s">
        <v>83</v>
      </c>
      <c r="DT330" s="129" t="s">
        <v>83</v>
      </c>
      <c r="DU330" s="129" t="s">
        <v>83</v>
      </c>
      <c r="DV330" s="129" t="s">
        <v>83</v>
      </c>
      <c r="DW330" s="131" t="s">
        <v>83</v>
      </c>
      <c r="DX330" s="131" t="s">
        <v>84</v>
      </c>
      <c r="DY330" s="131" t="s">
        <v>81</v>
      </c>
      <c r="DZ330" s="131" t="s">
        <v>8613</v>
      </c>
      <c r="EA330" s="131" t="s">
        <v>824</v>
      </c>
      <c r="EB330" s="131" t="s">
        <v>8614</v>
      </c>
      <c r="EC330" s="131" t="s">
        <v>88</v>
      </c>
      <c r="ED330" s="131" t="s">
        <v>89</v>
      </c>
      <c r="EE330" s="131" t="s">
        <v>8615</v>
      </c>
      <c r="EF330" s="131" t="s">
        <v>8615</v>
      </c>
      <c r="EG330" s="131" t="s">
        <v>81</v>
      </c>
      <c r="EH330" s="131" t="s">
        <v>8616</v>
      </c>
      <c r="EI330" s="131" t="s">
        <v>8617</v>
      </c>
      <c r="EJ330" s="135" t="s">
        <v>8618</v>
      </c>
      <c r="EK330" s="135" t="s">
        <v>8619</v>
      </c>
      <c r="EL330" s="135" t="s">
        <v>8620</v>
      </c>
      <c r="EM330" s="135" t="s">
        <v>8621</v>
      </c>
      <c r="EN330" s="131" t="s">
        <v>81</v>
      </c>
    </row>
    <row r="331" spans="1:144" ht="18" thickTop="1" thickBot="1">
      <c r="A331" s="575">
        <f t="shared" si="19"/>
        <v>330</v>
      </c>
      <c r="B331" s="572" t="s">
        <v>8718</v>
      </c>
      <c r="C331" s="600" t="s">
        <v>8719</v>
      </c>
      <c r="D331" s="570" t="s">
        <v>13209</v>
      </c>
      <c r="E331" s="568" t="str">
        <f t="shared" si="17"/>
        <v>Placed</v>
      </c>
      <c r="F331" s="570" t="s">
        <v>12369</v>
      </c>
      <c r="G331" s="570" t="s">
        <v>13331</v>
      </c>
      <c r="H331" s="131" t="str">
        <f>VLOOKUP(B331,EXTC1!C:E,3,0)</f>
        <v>12th + Engineering without live KT</v>
      </c>
      <c r="I331" s="610">
        <v>36530</v>
      </c>
      <c r="J331" s="572">
        <v>20</v>
      </c>
      <c r="K331" s="611" t="s">
        <v>8720</v>
      </c>
      <c r="L331" s="611" t="s">
        <v>8721</v>
      </c>
      <c r="M331" s="611" t="s">
        <v>8722</v>
      </c>
      <c r="N331" s="612" t="s">
        <v>8717</v>
      </c>
      <c r="O331" s="612">
        <v>9769195686</v>
      </c>
      <c r="P331" s="612">
        <v>7021120344</v>
      </c>
      <c r="Q331" s="612" t="e">
        <f>VLOOKUP(B331,'TCS CON'!$D$1:$H$98,5,0)</f>
        <v>#N/A</v>
      </c>
      <c r="R331" s="612" t="e">
        <f>VLOOKUP(B331,LTI!$C$1:$H$46,6,0)</f>
        <v>#N/A</v>
      </c>
      <c r="S331" s="612" t="e">
        <f>VLOOKUP(B331,JARO!$E$2:$I$11,5,0)</f>
        <v>#N/A</v>
      </c>
      <c r="T331" s="612" t="e">
        <f>VLOOKUP(B331,Capgemini!$D$3:$H$78,5,0)</f>
        <v>#N/A</v>
      </c>
      <c r="U331" s="612" t="e">
        <f>VLOOKUP(B331,Carwale!$D$1:$H$4,5,0)</f>
        <v>#N/A</v>
      </c>
      <c r="V331" s="612" t="e">
        <f>VLOOKUP(B331,'Interactive Brokers'!E:I,5,0)</f>
        <v>#N/A</v>
      </c>
      <c r="W331" s="612" t="e">
        <f>VLOOKUP(B331,'REL Jio'!E:I,5,0)</f>
        <v>#N/A</v>
      </c>
      <c r="X331" s="612" t="e">
        <f>VLOOKUP(B331,'Sciative Sol'!E:I,5,0)</f>
        <v>#N/A</v>
      </c>
      <c r="Y331" s="612" t="e">
        <f>VLOOKUP(B331,'Hexaware Tech'!E:I,5,0)</f>
        <v>#N/A</v>
      </c>
      <c r="Z331" s="612" t="e">
        <f>VLOOKUP(B331,Axis!D:H,5,0)</f>
        <v>#N/A</v>
      </c>
      <c r="AA331" s="612" t="e">
        <f>VLOOKUP(B331,Ugam!$D$3:$H$26,5,0)</f>
        <v>#N/A</v>
      </c>
      <c r="AB331" s="612" t="e">
        <f>VLOOKUP(B331,Zeus!F:J,5,0)</f>
        <v>#N/A</v>
      </c>
      <c r="AC331" s="612" t="e">
        <f>VLOOKUP(B331,Montran!F:J,5,0)</f>
        <v>#N/A</v>
      </c>
      <c r="AD331" s="612" t="e">
        <f>VLOOKUP(B331,Endurance!H114:L114,5,0)</f>
        <v>#N/A</v>
      </c>
      <c r="AE331" s="612" t="e">
        <f>VLOOKUP(B331,'Swabhav Techlabs'!$F$1:$J$2,5,0)</f>
        <v>#N/A</v>
      </c>
      <c r="AF331" s="612" t="e">
        <f>VLOOKUP(B331,'Quality Kiosk'!$F$1:$J$18,5,0)</f>
        <v>#N/A</v>
      </c>
      <c r="AG331" s="612" t="e">
        <f>VLOOKUP(B331,'Lemon VB'!$F$1:$J$2,5,0)</f>
        <v>#N/A</v>
      </c>
      <c r="AH331" s="612" t="e">
        <f>VLOOKUP(B331,Gocomet!$E$1:$I$3,5,0)</f>
        <v>#N/A</v>
      </c>
      <c r="AI331" s="612" t="e">
        <f>VLOOKUP(B331,'Ingram Micro'!$E$1:$I$8,5,0)</f>
        <v>#N/A</v>
      </c>
      <c r="AJ331" s="612" t="e">
        <f>VLOOKUP(B331,'DePronto Infotech'!$E$1:$I$2,5,0)</f>
        <v>#N/A</v>
      </c>
      <c r="AK331" s="612" t="e">
        <f>VLOOKUP(B331,'Reliance Retail'!$E$1:$I$4,5,0)</f>
        <v>#N/A</v>
      </c>
      <c r="AL331" s="612" t="e">
        <f>VLOOKUP(B331,'Bright Champs'!$D$1:$H$13,5,0)</f>
        <v>#N/A</v>
      </c>
      <c r="AM331" s="612">
        <f>VLOOKUP(B331,Neosoft!$E$1:$I$12,5,0)</f>
        <v>360000</v>
      </c>
      <c r="AN331" s="612" t="e">
        <f>VLOOKUP(B331,Infosys!$E$1:$I$3,5,0)</f>
        <v>#N/A</v>
      </c>
      <c r="AO331" s="612" t="e">
        <f>VLOOKUP(B331,Cerelabs!$E$1:$I$5,5,0)</f>
        <v>#N/A</v>
      </c>
      <c r="AP331" s="612" t="e">
        <f>VLOOKUP(B331,'Neebal Technologies'!$D$1:$H$2,5,0)</f>
        <v>#N/A</v>
      </c>
      <c r="AQ331" s="612" t="e">
        <f>VLOOKUP(B331,'Vertiv Energy'!$D$1:$H$2,5,0)</f>
        <v>#N/A</v>
      </c>
      <c r="AR331" s="612" t="e">
        <f>VLOOKUP(B331,'Acidaes Solutions (CRMNEXT)'!$D$1:$H$3,5,0)</f>
        <v>#N/A</v>
      </c>
      <c r="AS331" s="612" t="e">
        <f>VLOOKUP(B331,Growisto!$D$1:$H$2,5,0)</f>
        <v>#N/A</v>
      </c>
      <c r="AT331" s="612" t="e">
        <f>VLOOKUP(B331,'9.9 Mediaworx - Digit'!$D$1:$H$2,5,0)</f>
        <v>#N/A</v>
      </c>
      <c r="AU331" s="612" t="e">
        <f>VLOOKUP(B331,'Vistaar systems Pvt Ltd'!$D$2:$H$3,5,0)</f>
        <v>#N/A</v>
      </c>
      <c r="AV331" s="612" t="e">
        <f>VLOOKUP(B331,'Course 5i'!$D$2:$H$11,5,0)</f>
        <v>#N/A</v>
      </c>
      <c r="AW331" s="612" t="e">
        <f>VLOOKUP(B331,'Radiant Appliances &amp; Electronic'!$D$1:$H$13,5,0)</f>
        <v>#N/A</v>
      </c>
      <c r="AX331" s="612" t="e">
        <f>VLOOKUP(B331,'Atos Global'!$D$3:$H$27,5,0)</f>
        <v>#N/A</v>
      </c>
      <c r="AY331" s="612" t="e">
        <f>VLOOKUP(B331,'Saama Technologies'!$D$1:$H$2,5,0)</f>
        <v>#N/A</v>
      </c>
      <c r="AZ331" s="612" t="e">
        <f>VLOOKUP(B331,'Multiplier Solutions'!$D$1:$H$2,5,0)</f>
        <v>#N/A</v>
      </c>
      <c r="BA331" s="612" t="e">
        <f>VLOOKUP(B331,GEP!$D$2:$H$5,5,0)</f>
        <v>#N/A</v>
      </c>
      <c r="BB331" s="612" t="e">
        <f>VLOOKUP(B331,Accenture!$D$1:$H$6,5,0)</f>
        <v>#N/A</v>
      </c>
      <c r="BC331" s="612" t="e">
        <f>VLOOKUP(B331,'Endurance International Group'!$D$1:$H$2,5,0)</f>
        <v>#N/A</v>
      </c>
      <c r="BD331" s="612" t="e">
        <f>VLOOKUP(B331,Newgen!$D$1:$H$2,5,0)</f>
        <v>#N/A</v>
      </c>
      <c r="BE331" s="612" t="e">
        <f>VLOOKUP(B331,'3D Incredible'!D331:H331,5,0)</f>
        <v>#N/A</v>
      </c>
      <c r="BF331" s="612" t="e">
        <f>VLOOKUP(B331,'Raja Software Labs'!$D$2:$H$2,5,0)</f>
        <v>#N/A</v>
      </c>
      <c r="BG331" s="612" t="e">
        <f>VLOOKUP(B331,Wipro!$D$1:$H$2,5,0)</f>
        <v>#N/A</v>
      </c>
      <c r="BH331" s="612" t="e">
        <f>VLOOKUP(B331,'Perch Technologies'!$D$2:$H$2,5,0)</f>
        <v>#N/A</v>
      </c>
      <c r="BI331" s="612" t="e">
        <f>VLOOKUP(B331,'Morning Star'!$D$1:$H$6,5,0)</f>
        <v>#N/A</v>
      </c>
      <c r="BJ331" s="612" t="e">
        <f>VLOOKUP(B331,Flexiloans!$D$1:$H$2,5,0)</f>
        <v>#N/A</v>
      </c>
      <c r="BK331" s="612" t="e">
        <f>VLOOKUP(B331,'Thirdware Solutions'!$D$1:$H$2,5,0)</f>
        <v>#N/A</v>
      </c>
      <c r="BL331" s="612" t="e">
        <f>VLOOKUP(B331,Tescom!$D$1:$H$8,5,0)</f>
        <v>#N/A</v>
      </c>
      <c r="BM331" s="612" t="e">
        <f>VLOOKUP(B331,'Cogno AI'!$D$1:$H$2,5,0)</f>
        <v>#N/A</v>
      </c>
      <c r="BN331" s="612" t="e">
        <f>VLOOKUP(B331,'ABM Knowledgeware'!$D$1:$H$2,5,0)</f>
        <v>#N/A</v>
      </c>
      <c r="BO331" s="612" t="e">
        <f>VLOOKUP(B331,'Concerto Software'!$D$1:$H$3,5,0)</f>
        <v>#N/A</v>
      </c>
      <c r="BP331" s="612" t="e">
        <f>VLOOKUP(B331,'My Captain'!$D$1:$H$4,5,0)</f>
        <v>#N/A</v>
      </c>
      <c r="BQ331" s="612" t="e">
        <f>VLOOKUP(B331,'Finoux Solutions'!$D$2:$H$4,5,0)</f>
        <v>#N/A</v>
      </c>
      <c r="BR331" s="612" t="e">
        <f>VLOOKUP(B331,'MITR Learning'!$D$1:$H$2,5,0)</f>
        <v>#N/A</v>
      </c>
      <c r="BS331" s="612" t="e">
        <f>VLOOKUP(B331,Nucsoft!$D$2:$H$6,5,0)</f>
        <v>#N/A</v>
      </c>
      <c r="BT331" s="612" t="e">
        <f>VLOOKUP(B331,'Paras Cadd'!$D$1:$H$2,5,0)</f>
        <v>#N/A</v>
      </c>
      <c r="BU331" s="612" t="e">
        <f>VLOOKUP(B331,'ICICI Securities'!$D$1:$H$2,5,0)</f>
        <v>#N/A</v>
      </c>
      <c r="BV331" s="612" t="e">
        <f>VLOOKUP(B331,'Citius Tech'!$D$2:$H$5,5,0)</f>
        <v>#N/A</v>
      </c>
      <c r="BW331" s="612" t="e">
        <f>VLOOKUP(B331,'Buzzy Brains'!$D$2:$H$2,5,0)</f>
        <v>#N/A</v>
      </c>
      <c r="BX331" s="612" t="e">
        <f>VLOOKUP(B331,'Decimal Point'!$D$2:$H$2,5,0)</f>
        <v>#N/A</v>
      </c>
      <c r="BY331" s="612" t="e">
        <f>VLOOKUP(B331,'Sankey Business Solutions'!$D$2:$H$3,5,0)</f>
        <v>#N/A</v>
      </c>
      <c r="BZ331" s="612" t="e">
        <f>VLOOKUP(B331,'Nangia &amp; Co LLP'!$D$2:$H$2,5,0)</f>
        <v>#N/A</v>
      </c>
      <c r="CA331" s="612" t="e">
        <f>VLOOKUP(B331,'FIS Solutions India Pvt Ltd'!$D$2:$H$2,5,0)</f>
        <v>#N/A</v>
      </c>
      <c r="CB331" s="612" t="e">
        <f>VLOOKUP(B331,'Delta Technology &amp; Management '!$D$2:$H$16,5,0)</f>
        <v>#N/A</v>
      </c>
      <c r="CC331" s="612" t="e">
        <f>VLOOKUP(B331,'Espoir Networks'!$D$3:$H$11,5,0)</f>
        <v>#N/A</v>
      </c>
      <c r="CD331" s="612" t="e">
        <f>VLOOKUP(B331,'Servosys Solution'!$D$3:$H$5,5,0)</f>
        <v>#N/A</v>
      </c>
      <c r="CE331" s="612" t="e">
        <f>VLOOKUP(B331,'Ribbon Communications'!$D$3:$H$4,5,0)</f>
        <v>#N/A</v>
      </c>
      <c r="CF331" s="612">
        <f t="shared" si="18"/>
        <v>1</v>
      </c>
      <c r="CG331" s="129" t="s">
        <v>8723</v>
      </c>
      <c r="CH331" s="129">
        <v>720979984014</v>
      </c>
      <c r="CI331" s="129" t="s">
        <v>8724</v>
      </c>
      <c r="CJ331" s="129" t="s">
        <v>11749</v>
      </c>
      <c r="CK331" s="132">
        <v>42917</v>
      </c>
      <c r="CL331" s="129">
        <v>2021</v>
      </c>
      <c r="CM331" s="128" t="s">
        <v>8725</v>
      </c>
      <c r="CN331" s="129">
        <v>458</v>
      </c>
      <c r="CO331" s="133">
        <v>91.6</v>
      </c>
      <c r="CP331" s="129">
        <v>2015</v>
      </c>
      <c r="CQ331" s="129" t="s">
        <v>79</v>
      </c>
      <c r="CR331" s="128" t="s">
        <v>12201</v>
      </c>
      <c r="CS331" s="129">
        <v>499</v>
      </c>
      <c r="CT331" s="133">
        <v>76.77</v>
      </c>
      <c r="CU331" s="129">
        <v>2017</v>
      </c>
      <c r="CV331" s="129" t="s">
        <v>79</v>
      </c>
      <c r="CW331" s="131" t="s">
        <v>81</v>
      </c>
      <c r="CX331" s="131" t="s">
        <v>81</v>
      </c>
      <c r="CY331" s="129" t="s">
        <v>81</v>
      </c>
      <c r="CZ331" s="129" t="s">
        <v>81</v>
      </c>
      <c r="DA331" s="129" t="s">
        <v>81</v>
      </c>
      <c r="DB331" s="129" t="s">
        <v>81</v>
      </c>
      <c r="DC331" s="129" t="s">
        <v>81</v>
      </c>
      <c r="DD331" s="129" t="s">
        <v>81</v>
      </c>
      <c r="DE331" s="129" t="s">
        <v>81</v>
      </c>
      <c r="DF331" s="129">
        <v>0</v>
      </c>
      <c r="DG331" s="224">
        <v>9.48</v>
      </c>
      <c r="DH331" s="224">
        <v>8.59</v>
      </c>
      <c r="DI331" s="224">
        <v>9.9600000000000009</v>
      </c>
      <c r="DJ331" s="224">
        <v>9.1999999999999993</v>
      </c>
      <c r="DK331" s="224">
        <v>7.51</v>
      </c>
      <c r="DL331" s="224">
        <v>9.7200000000000006</v>
      </c>
      <c r="DM331" s="224">
        <f t="shared" si="16"/>
        <v>54.46</v>
      </c>
      <c r="DN331" s="224">
        <v>9.08</v>
      </c>
      <c r="DO331" s="402">
        <v>79.19</v>
      </c>
      <c r="DP331" s="131" t="s">
        <v>82</v>
      </c>
      <c r="DQ331" s="404">
        <v>0</v>
      </c>
      <c r="DR331" s="404">
        <v>0</v>
      </c>
      <c r="DS331" s="129" t="s">
        <v>230</v>
      </c>
      <c r="DT331" s="129" t="s">
        <v>83</v>
      </c>
      <c r="DU331" s="129" t="s">
        <v>83</v>
      </c>
      <c r="DV331" s="129" t="s">
        <v>83</v>
      </c>
      <c r="DW331" s="131" t="s">
        <v>83</v>
      </c>
      <c r="DX331" s="131" t="s">
        <v>84</v>
      </c>
      <c r="DY331" s="131" t="s">
        <v>81</v>
      </c>
      <c r="DZ331" s="131" t="s">
        <v>8727</v>
      </c>
      <c r="EA331" s="131" t="s">
        <v>5139</v>
      </c>
      <c r="EB331" s="131" t="s">
        <v>8728</v>
      </c>
      <c r="EC331" s="131" t="s">
        <v>88</v>
      </c>
      <c r="ED331" s="131" t="s">
        <v>89</v>
      </c>
      <c r="EE331" s="131" t="s">
        <v>8729</v>
      </c>
      <c r="EF331" s="131" t="s">
        <v>8730</v>
      </c>
      <c r="EG331" s="131" t="s">
        <v>8731</v>
      </c>
      <c r="EH331" s="131" t="s">
        <v>8732</v>
      </c>
      <c r="EI331" s="131" t="s">
        <v>8733</v>
      </c>
      <c r="EJ331" s="135" t="s">
        <v>8734</v>
      </c>
      <c r="EK331" s="135" t="s">
        <v>8735</v>
      </c>
      <c r="EL331" s="135" t="s">
        <v>8736</v>
      </c>
      <c r="EM331" s="135" t="s">
        <v>8737</v>
      </c>
      <c r="EN331" s="131" t="s">
        <v>81</v>
      </c>
    </row>
    <row r="332" spans="1:144" ht="18" thickTop="1" thickBot="1">
      <c r="A332" s="575">
        <f t="shared" si="19"/>
        <v>331</v>
      </c>
      <c r="B332" s="572" t="s">
        <v>8976</v>
      </c>
      <c r="C332" s="600" t="s">
        <v>11834</v>
      </c>
      <c r="D332" s="570" t="s">
        <v>13209</v>
      </c>
      <c r="E332" s="568" t="str">
        <f t="shared" si="17"/>
        <v>Placed</v>
      </c>
      <c r="F332" s="570" t="s">
        <v>12369</v>
      </c>
      <c r="G332" s="570" t="s">
        <v>13331</v>
      </c>
      <c r="H332" s="131" t="str">
        <f>VLOOKUP(B332,EXTC1!C:E,3,0)</f>
        <v>12th + Engineering with live KT</v>
      </c>
      <c r="I332" s="610" t="s">
        <v>8978</v>
      </c>
      <c r="J332" s="572">
        <v>22</v>
      </c>
      <c r="K332" s="611" t="s">
        <v>8979</v>
      </c>
      <c r="L332" s="611" t="s">
        <v>73</v>
      </c>
      <c r="M332" s="611" t="s">
        <v>8980</v>
      </c>
      <c r="N332" s="612" t="s">
        <v>8975</v>
      </c>
      <c r="O332" s="612">
        <v>9834781886</v>
      </c>
      <c r="P332" s="612">
        <v>7774007723</v>
      </c>
      <c r="Q332" s="612" t="e">
        <f>VLOOKUP(B332,'TCS CON'!$D$1:$H$98,5,0)</f>
        <v>#N/A</v>
      </c>
      <c r="R332" s="612" t="e">
        <f>VLOOKUP(B332,LTI!$C$1:$H$46,6,0)</f>
        <v>#N/A</v>
      </c>
      <c r="S332" s="612" t="e">
        <f>VLOOKUP(B332,JARO!$E$2:$I$11,5,0)</f>
        <v>#N/A</v>
      </c>
      <c r="T332" s="612" t="e">
        <f>VLOOKUP(B332,Capgemini!$D$3:$H$78,5,0)</f>
        <v>#N/A</v>
      </c>
      <c r="U332" s="612" t="e">
        <f>VLOOKUP(B332,Carwale!$D$1:$H$4,5,0)</f>
        <v>#N/A</v>
      </c>
      <c r="V332" s="612" t="e">
        <f>VLOOKUP(B332,'Interactive Brokers'!E:I,5,0)</f>
        <v>#N/A</v>
      </c>
      <c r="W332" s="612" t="e">
        <f>VLOOKUP(B332,'REL Jio'!E:I,5,0)</f>
        <v>#N/A</v>
      </c>
      <c r="X332" s="612" t="e">
        <f>VLOOKUP(B332,'Sciative Sol'!E:I,5,0)</f>
        <v>#N/A</v>
      </c>
      <c r="Y332" s="612" t="e">
        <f>VLOOKUP(B332,'Hexaware Tech'!E:I,5,0)</f>
        <v>#N/A</v>
      </c>
      <c r="Z332" s="612" t="e">
        <f>VLOOKUP(B332,Axis!D:H,5,0)</f>
        <v>#N/A</v>
      </c>
      <c r="AA332" s="612" t="e">
        <f>VLOOKUP(B332,Ugam!$D$3:$H$26,5,0)</f>
        <v>#N/A</v>
      </c>
      <c r="AB332" s="612" t="e">
        <f>VLOOKUP(B332,Zeus!F:J,5,0)</f>
        <v>#N/A</v>
      </c>
      <c r="AC332" s="612" t="e">
        <f>VLOOKUP(B332,Montran!F:J,5,0)</f>
        <v>#N/A</v>
      </c>
      <c r="AD332" s="612" t="e">
        <f>VLOOKUP(B332,Endurance!H115:L115,5,0)</f>
        <v>#N/A</v>
      </c>
      <c r="AE332" s="612" t="e">
        <f>VLOOKUP(B332,'Swabhav Techlabs'!$F$1:$J$2,5,0)</f>
        <v>#N/A</v>
      </c>
      <c r="AF332" s="612" t="e">
        <f>VLOOKUP(B332,'Quality Kiosk'!$F$1:$J$18,5,0)</f>
        <v>#N/A</v>
      </c>
      <c r="AG332" s="612" t="e">
        <f>VLOOKUP(B332,'Lemon VB'!$F$1:$J$2,5,0)</f>
        <v>#N/A</v>
      </c>
      <c r="AH332" s="612" t="e">
        <f>VLOOKUP(B332,Gocomet!$E$1:$I$3,5,0)</f>
        <v>#N/A</v>
      </c>
      <c r="AI332" s="612" t="e">
        <f>VLOOKUP(B332,'Ingram Micro'!$E$1:$I$8,5,0)</f>
        <v>#N/A</v>
      </c>
      <c r="AJ332" s="612" t="e">
        <f>VLOOKUP(B332,'DePronto Infotech'!$E$1:$I$2,5,0)</f>
        <v>#N/A</v>
      </c>
      <c r="AK332" s="612" t="e">
        <f>VLOOKUP(B332,'Reliance Retail'!$E$1:$I$4,5,0)</f>
        <v>#N/A</v>
      </c>
      <c r="AL332" s="612" t="e">
        <f>VLOOKUP(B332,'Bright Champs'!$D$1:$H$13,5,0)</f>
        <v>#N/A</v>
      </c>
      <c r="AM332" s="612" t="e">
        <f>VLOOKUP(B332,Neosoft!$E$1:$I$12,5,0)</f>
        <v>#N/A</v>
      </c>
      <c r="AN332" s="612" t="e">
        <f>VLOOKUP(B332,Infosys!$E$1:$I$3,5,0)</f>
        <v>#N/A</v>
      </c>
      <c r="AO332" s="612" t="e">
        <f>VLOOKUP(B332,Cerelabs!$E$1:$I$5,5,0)</f>
        <v>#N/A</v>
      </c>
      <c r="AP332" s="612" t="e">
        <f>VLOOKUP(B332,'Neebal Technologies'!$D$1:$H$2,5,0)</f>
        <v>#N/A</v>
      </c>
      <c r="AQ332" s="612" t="e">
        <f>VLOOKUP(B332,'Vertiv Energy'!$D$1:$H$2,5,0)</f>
        <v>#N/A</v>
      </c>
      <c r="AR332" s="612" t="e">
        <f>VLOOKUP(B332,'Acidaes Solutions (CRMNEXT)'!$D$1:$H$3,5,0)</f>
        <v>#N/A</v>
      </c>
      <c r="AS332" s="612" t="e">
        <f>VLOOKUP(B332,Growisto!$D$1:$H$2,5,0)</f>
        <v>#N/A</v>
      </c>
      <c r="AT332" s="612" t="e">
        <f>VLOOKUP(B332,'9.9 Mediaworx - Digit'!$D$1:$H$2,5,0)</f>
        <v>#N/A</v>
      </c>
      <c r="AU332" s="612" t="e">
        <f>VLOOKUP(B332,'Vistaar systems Pvt Ltd'!$D$2:$H$3,5,0)</f>
        <v>#N/A</v>
      </c>
      <c r="AV332" s="612" t="e">
        <f>VLOOKUP(B332,'Course 5i'!$D$2:$H$11,5,0)</f>
        <v>#N/A</v>
      </c>
      <c r="AW332" s="612" t="e">
        <f>VLOOKUP(B332,'Radiant Appliances &amp; Electronic'!$D$1:$H$13,5,0)</f>
        <v>#N/A</v>
      </c>
      <c r="AX332" s="612" t="e">
        <f>VLOOKUP(B332,'Atos Global'!$D$3:$H$27,5,0)</f>
        <v>#N/A</v>
      </c>
      <c r="AY332" s="612" t="e">
        <f>VLOOKUP(B332,'Saama Technologies'!$D$1:$H$2,5,0)</f>
        <v>#N/A</v>
      </c>
      <c r="AZ332" s="612" t="e">
        <f>VLOOKUP(B332,'Multiplier Solutions'!$D$1:$H$2,5,0)</f>
        <v>#N/A</v>
      </c>
      <c r="BA332" s="612" t="e">
        <f>VLOOKUP(B332,GEP!$D$2:$H$5,5,0)</f>
        <v>#N/A</v>
      </c>
      <c r="BB332" s="612" t="e">
        <f>VLOOKUP(B332,Accenture!$D$1:$H$6,5,0)</f>
        <v>#N/A</v>
      </c>
      <c r="BC332" s="612" t="e">
        <f>VLOOKUP(B332,'Endurance International Group'!$D$1:$H$2,5,0)</f>
        <v>#N/A</v>
      </c>
      <c r="BD332" s="612" t="e">
        <f>VLOOKUP(B332,Newgen!$D$1:$H$2,5,0)</f>
        <v>#N/A</v>
      </c>
      <c r="BE332" s="612" t="e">
        <f>VLOOKUP(B332,'3D Incredible'!D332:H332,5,0)</f>
        <v>#N/A</v>
      </c>
      <c r="BF332" s="612" t="e">
        <f>VLOOKUP(B332,'Raja Software Labs'!$D$2:$H$2,5,0)</f>
        <v>#N/A</v>
      </c>
      <c r="BG332" s="612" t="e">
        <f>VLOOKUP(B332,Wipro!$D$1:$H$2,5,0)</f>
        <v>#N/A</v>
      </c>
      <c r="BH332" s="612" t="e">
        <f>VLOOKUP(B332,'Perch Technologies'!$D$2:$H$2,5,0)</f>
        <v>#N/A</v>
      </c>
      <c r="BI332" s="612" t="e">
        <f>VLOOKUP(B332,'Morning Star'!$D$1:$H$6,5,0)</f>
        <v>#N/A</v>
      </c>
      <c r="BJ332" s="612" t="e">
        <f>VLOOKUP(B332,Flexiloans!$D$1:$H$2,5,0)</f>
        <v>#N/A</v>
      </c>
      <c r="BK332" s="612" t="e">
        <f>VLOOKUP(B332,'Thirdware Solutions'!$D$1:$H$2,5,0)</f>
        <v>#N/A</v>
      </c>
      <c r="BL332" s="612" t="e">
        <f>VLOOKUP(B332,Tescom!$D$1:$H$8,5,0)</f>
        <v>#N/A</v>
      </c>
      <c r="BM332" s="612" t="e">
        <f>VLOOKUP(B332,'Cogno AI'!$D$1:$H$2,5,0)</f>
        <v>#N/A</v>
      </c>
      <c r="BN332" s="612" t="e">
        <f>VLOOKUP(B332,'ABM Knowledgeware'!$D$1:$H$2,5,0)</f>
        <v>#N/A</v>
      </c>
      <c r="BO332" s="612" t="e">
        <f>VLOOKUP(B332,'Concerto Software'!$D$1:$H$3,5,0)</f>
        <v>#N/A</v>
      </c>
      <c r="BP332" s="612">
        <f>VLOOKUP(B332,'My Captain'!$D$1:$H$4,5,0)</f>
        <v>405000</v>
      </c>
      <c r="BQ332" s="612" t="e">
        <f>VLOOKUP(B332,'Finoux Solutions'!$D$2:$H$4,5,0)</f>
        <v>#N/A</v>
      </c>
      <c r="BR332" s="612" t="e">
        <f>VLOOKUP(B332,'MITR Learning'!$D$1:$H$2,5,0)</f>
        <v>#N/A</v>
      </c>
      <c r="BS332" s="612" t="e">
        <f>VLOOKUP(B332,Nucsoft!$D$2:$H$6,5,0)</f>
        <v>#N/A</v>
      </c>
      <c r="BT332" s="612" t="e">
        <f>VLOOKUP(B332,'Paras Cadd'!$D$1:$H$2,5,0)</f>
        <v>#N/A</v>
      </c>
      <c r="BU332" s="612" t="e">
        <f>VLOOKUP(B332,'ICICI Securities'!$D$1:$H$2,5,0)</f>
        <v>#N/A</v>
      </c>
      <c r="BV332" s="612" t="e">
        <f>VLOOKUP(B332,'Citius Tech'!$D$2:$H$5,5,0)</f>
        <v>#N/A</v>
      </c>
      <c r="BW332" s="612" t="e">
        <f>VLOOKUP(B332,'Buzzy Brains'!$D$2:$H$2,5,0)</f>
        <v>#N/A</v>
      </c>
      <c r="BX332" s="612" t="e">
        <f>VLOOKUP(B332,'Decimal Point'!$D$2:$H$2,5,0)</f>
        <v>#N/A</v>
      </c>
      <c r="BY332" s="612" t="e">
        <f>VLOOKUP(B332,'Sankey Business Solutions'!$D$2:$H$3,5,0)</f>
        <v>#N/A</v>
      </c>
      <c r="BZ332" s="612" t="e">
        <f>VLOOKUP(B332,'Nangia &amp; Co LLP'!$D$2:$H$2,5,0)</f>
        <v>#N/A</v>
      </c>
      <c r="CA332" s="612" t="e">
        <f>VLOOKUP(B332,'FIS Solutions India Pvt Ltd'!$D$2:$H$2,5,0)</f>
        <v>#N/A</v>
      </c>
      <c r="CB332" s="612" t="e">
        <f>VLOOKUP(B332,'Delta Technology &amp; Management '!$D$2:$H$16,5,0)</f>
        <v>#N/A</v>
      </c>
      <c r="CC332" s="612" t="e">
        <f>VLOOKUP(B332,'Espoir Networks'!$D$3:$H$11,5,0)</f>
        <v>#N/A</v>
      </c>
      <c r="CD332" s="612" t="e">
        <f>VLOOKUP(B332,'Servosys Solution'!$D$3:$H$5,5,0)</f>
        <v>#N/A</v>
      </c>
      <c r="CE332" s="612" t="e">
        <f>VLOOKUP(B332,'Ribbon Communications'!$D$3:$H$4,5,0)</f>
        <v>#N/A</v>
      </c>
      <c r="CF332" s="612">
        <f t="shared" si="18"/>
        <v>1</v>
      </c>
      <c r="CG332" s="129" t="s">
        <v>8981</v>
      </c>
      <c r="CH332" s="129">
        <v>946441607292</v>
      </c>
      <c r="CI332" s="129" t="s">
        <v>81</v>
      </c>
      <c r="CJ332" s="129" t="s">
        <v>11748</v>
      </c>
      <c r="CK332" s="132">
        <v>42917</v>
      </c>
      <c r="CL332" s="129">
        <v>2021</v>
      </c>
      <c r="CM332" s="128" t="s">
        <v>12018</v>
      </c>
      <c r="CN332" s="129">
        <v>427</v>
      </c>
      <c r="CO332" s="133">
        <v>85.5</v>
      </c>
      <c r="CP332" s="129">
        <v>425</v>
      </c>
      <c r="CQ332" s="129" t="s">
        <v>276</v>
      </c>
      <c r="CR332" s="128" t="s">
        <v>12202</v>
      </c>
      <c r="CS332" s="129">
        <v>294</v>
      </c>
      <c r="CT332" s="133">
        <v>58.8</v>
      </c>
      <c r="CU332" s="129">
        <v>2017</v>
      </c>
      <c r="CV332" s="129" t="s">
        <v>276</v>
      </c>
      <c r="CW332" s="131" t="s">
        <v>81</v>
      </c>
      <c r="CX332" s="131" t="s">
        <v>81</v>
      </c>
      <c r="CY332" s="129" t="s">
        <v>81</v>
      </c>
      <c r="CZ332" s="129" t="s">
        <v>81</v>
      </c>
      <c r="DA332" s="129" t="s">
        <v>81</v>
      </c>
      <c r="DB332" s="129" t="s">
        <v>81</v>
      </c>
      <c r="DC332" s="129" t="s">
        <v>81</v>
      </c>
      <c r="DD332" s="129" t="s">
        <v>81</v>
      </c>
      <c r="DE332" s="129" t="s">
        <v>81</v>
      </c>
      <c r="DF332" s="129">
        <v>0</v>
      </c>
      <c r="DG332" s="224">
        <v>6.19</v>
      </c>
      <c r="DH332" s="224">
        <v>7.33</v>
      </c>
      <c r="DI332" s="224">
        <v>5.77</v>
      </c>
      <c r="DJ332" s="224">
        <v>5.74</v>
      </c>
      <c r="DK332" s="224">
        <v>4.66</v>
      </c>
      <c r="DL332" s="224">
        <v>6.36</v>
      </c>
      <c r="DM332" s="224">
        <f t="shared" si="16"/>
        <v>36.050000000000004</v>
      </c>
      <c r="DN332" s="224">
        <v>6.01</v>
      </c>
      <c r="DO332" s="402">
        <v>54.67</v>
      </c>
      <c r="DP332" s="131" t="s">
        <v>82</v>
      </c>
      <c r="DQ332" s="404">
        <v>0</v>
      </c>
      <c r="DR332" s="404">
        <v>8</v>
      </c>
      <c r="DS332" s="129" t="s">
        <v>83</v>
      </c>
      <c r="DT332" s="129" t="s">
        <v>83</v>
      </c>
      <c r="DU332" s="129" t="s">
        <v>83</v>
      </c>
      <c r="DV332" s="129" t="s">
        <v>83</v>
      </c>
      <c r="DW332" s="131" t="s">
        <v>83</v>
      </c>
      <c r="DX332" s="131" t="s">
        <v>84</v>
      </c>
      <c r="DY332" s="131" t="s">
        <v>81</v>
      </c>
      <c r="DZ332" s="131" t="s">
        <v>8984</v>
      </c>
      <c r="EA332" s="131" t="s">
        <v>1327</v>
      </c>
      <c r="EB332" s="131" t="s">
        <v>8985</v>
      </c>
      <c r="EC332" s="131" t="s">
        <v>88</v>
      </c>
      <c r="ED332" s="131" t="s">
        <v>89</v>
      </c>
      <c r="EE332" s="131" t="s">
        <v>8986</v>
      </c>
      <c r="EF332" s="131" t="s">
        <v>8987</v>
      </c>
      <c r="EG332" s="131" t="s">
        <v>8988</v>
      </c>
      <c r="EH332" s="131" t="s">
        <v>8989</v>
      </c>
      <c r="EI332" s="131" t="s">
        <v>8990</v>
      </c>
      <c r="EJ332" s="135" t="s">
        <v>8991</v>
      </c>
      <c r="EK332" s="135" t="s">
        <v>8992</v>
      </c>
      <c r="EL332" s="135" t="s">
        <v>8993</v>
      </c>
      <c r="EM332" s="135" t="s">
        <v>8994</v>
      </c>
      <c r="EN332" s="131" t="s">
        <v>81</v>
      </c>
    </row>
    <row r="333" spans="1:144" ht="18" thickTop="1" thickBot="1">
      <c r="A333" s="575">
        <f t="shared" si="19"/>
        <v>332</v>
      </c>
      <c r="B333" s="572" t="s">
        <v>9138</v>
      </c>
      <c r="C333" s="600" t="s">
        <v>9139</v>
      </c>
      <c r="D333" s="570" t="s">
        <v>13208</v>
      </c>
      <c r="E333" s="568" t="str">
        <f t="shared" si="17"/>
        <v>Placed</v>
      </c>
      <c r="F333" s="570" t="s">
        <v>12369</v>
      </c>
      <c r="G333" s="570" t="s">
        <v>13331</v>
      </c>
      <c r="H333" s="131" t="str">
        <f>VLOOKUP(B333,EXTC1!C:E,3,0)</f>
        <v>12th + Engineering without live KT</v>
      </c>
      <c r="I333" s="610" t="s">
        <v>9140</v>
      </c>
      <c r="J333" s="572">
        <v>21</v>
      </c>
      <c r="K333" s="611" t="s">
        <v>9141</v>
      </c>
      <c r="L333" s="611" t="s">
        <v>73</v>
      </c>
      <c r="M333" s="611" t="s">
        <v>9142</v>
      </c>
      <c r="N333" s="612" t="s">
        <v>9137</v>
      </c>
      <c r="O333" s="612">
        <v>8879453522</v>
      </c>
      <c r="P333" s="612">
        <v>8879453522</v>
      </c>
      <c r="Q333" s="612">
        <f>VLOOKUP(B333,'TCS CON'!$D$1:$H$98,5,0)</f>
        <v>336000</v>
      </c>
      <c r="R333" s="612" t="e">
        <f>VLOOKUP(B333,LTI!$C$1:$H$46,6,0)</f>
        <v>#N/A</v>
      </c>
      <c r="S333" s="612" t="e">
        <f>VLOOKUP(B333,JARO!$E$2:$I$11,5,0)</f>
        <v>#N/A</v>
      </c>
      <c r="T333" s="612" t="e">
        <f>VLOOKUP(B333,Capgemini!$D$3:$H$78,5,0)</f>
        <v>#N/A</v>
      </c>
      <c r="U333" s="612" t="e">
        <f>VLOOKUP(B333,Carwale!$D$1:$H$4,5,0)</f>
        <v>#N/A</v>
      </c>
      <c r="V333" s="612" t="e">
        <f>VLOOKUP(B333,'Interactive Brokers'!E:I,5,0)</f>
        <v>#N/A</v>
      </c>
      <c r="W333" s="612" t="e">
        <f>VLOOKUP(B333,'REL Jio'!E:I,5,0)</f>
        <v>#N/A</v>
      </c>
      <c r="X333" s="612" t="e">
        <f>VLOOKUP(B333,'Sciative Sol'!E:I,5,0)</f>
        <v>#N/A</v>
      </c>
      <c r="Y333" s="612" t="e">
        <f>VLOOKUP(B333,'Hexaware Tech'!E:I,5,0)</f>
        <v>#N/A</v>
      </c>
      <c r="Z333" s="612" t="e">
        <f>VLOOKUP(B333,Axis!D:H,5,0)</f>
        <v>#N/A</v>
      </c>
      <c r="AA333" s="612" t="e">
        <f>VLOOKUP(B333,Ugam!$D$3:$H$26,5,0)</f>
        <v>#N/A</v>
      </c>
      <c r="AB333" s="612" t="e">
        <f>VLOOKUP(B333,Zeus!F:J,5,0)</f>
        <v>#N/A</v>
      </c>
      <c r="AC333" s="612" t="e">
        <f>VLOOKUP(B333,Montran!F:J,5,0)</f>
        <v>#N/A</v>
      </c>
      <c r="AD333" s="612" t="e">
        <f>VLOOKUP(B333,Endurance!H116:L116,5,0)</f>
        <v>#N/A</v>
      </c>
      <c r="AE333" s="612" t="e">
        <f>VLOOKUP(B333,'Swabhav Techlabs'!$F$1:$J$2,5,0)</f>
        <v>#N/A</v>
      </c>
      <c r="AF333" s="612" t="e">
        <f>VLOOKUP(B333,'Quality Kiosk'!$F$1:$J$18,5,0)</f>
        <v>#N/A</v>
      </c>
      <c r="AG333" s="612" t="e">
        <f>VLOOKUP(B333,'Lemon VB'!$F$1:$J$2,5,0)</f>
        <v>#N/A</v>
      </c>
      <c r="AH333" s="612" t="e">
        <f>VLOOKUP(B333,Gocomet!$E$1:$I$3,5,0)</f>
        <v>#N/A</v>
      </c>
      <c r="AI333" s="612" t="e">
        <f>VLOOKUP(B333,'Ingram Micro'!$E$1:$I$8,5,0)</f>
        <v>#N/A</v>
      </c>
      <c r="AJ333" s="612" t="e">
        <f>VLOOKUP(B333,'DePronto Infotech'!$E$1:$I$2,5,0)</f>
        <v>#N/A</v>
      </c>
      <c r="AK333" s="612" t="e">
        <f>VLOOKUP(B333,'Reliance Retail'!$E$1:$I$4,5,0)</f>
        <v>#N/A</v>
      </c>
      <c r="AL333" s="612" t="e">
        <f>VLOOKUP(B333,'Bright Champs'!$D$1:$H$13,5,0)</f>
        <v>#N/A</v>
      </c>
      <c r="AM333" s="612" t="e">
        <f>VLOOKUP(B333,Neosoft!$E$1:$I$12,5,0)</f>
        <v>#N/A</v>
      </c>
      <c r="AN333" s="612" t="e">
        <f>VLOOKUP(B333,Infosys!$E$1:$I$3,5,0)</f>
        <v>#N/A</v>
      </c>
      <c r="AO333" s="612" t="e">
        <f>VLOOKUP(B333,Cerelabs!$E$1:$I$5,5,0)</f>
        <v>#N/A</v>
      </c>
      <c r="AP333" s="612" t="e">
        <f>VLOOKUP(B333,'Neebal Technologies'!$D$1:$H$2,5,0)</f>
        <v>#N/A</v>
      </c>
      <c r="AQ333" s="612" t="e">
        <f>VLOOKUP(B333,'Vertiv Energy'!$D$1:$H$2,5,0)</f>
        <v>#N/A</v>
      </c>
      <c r="AR333" s="612" t="e">
        <f>VLOOKUP(B333,'Acidaes Solutions (CRMNEXT)'!$D$1:$H$3,5,0)</f>
        <v>#N/A</v>
      </c>
      <c r="AS333" s="612" t="e">
        <f>VLOOKUP(B333,Growisto!$D$1:$H$2,5,0)</f>
        <v>#N/A</v>
      </c>
      <c r="AT333" s="612" t="e">
        <f>VLOOKUP(B333,'9.9 Mediaworx - Digit'!$D$1:$H$2,5,0)</f>
        <v>#N/A</v>
      </c>
      <c r="AU333" s="612" t="e">
        <f>VLOOKUP(B333,'Vistaar systems Pvt Ltd'!$D$2:$H$3,5,0)</f>
        <v>#N/A</v>
      </c>
      <c r="AV333" s="612" t="e">
        <f>VLOOKUP(B333,'Course 5i'!$D$2:$H$11,5,0)</f>
        <v>#N/A</v>
      </c>
      <c r="AW333" s="612" t="e">
        <f>VLOOKUP(B333,'Radiant Appliances &amp; Electronic'!$D$1:$H$13,5,0)</f>
        <v>#N/A</v>
      </c>
      <c r="AX333" s="612" t="e">
        <f>VLOOKUP(B333,'Atos Global'!$D$3:$H$27,5,0)</f>
        <v>#N/A</v>
      </c>
      <c r="AY333" s="612" t="e">
        <f>VLOOKUP(B333,'Saama Technologies'!$D$1:$H$2,5,0)</f>
        <v>#N/A</v>
      </c>
      <c r="AZ333" s="612" t="e">
        <f>VLOOKUP(B333,'Multiplier Solutions'!$D$1:$H$2,5,0)</f>
        <v>#N/A</v>
      </c>
      <c r="BA333" s="612" t="e">
        <f>VLOOKUP(B333,GEP!$D$2:$H$5,5,0)</f>
        <v>#N/A</v>
      </c>
      <c r="BB333" s="612" t="e">
        <f>VLOOKUP(B333,Accenture!$D$1:$H$6,5,0)</f>
        <v>#N/A</v>
      </c>
      <c r="BC333" s="612" t="e">
        <f>VLOOKUP(B333,'Endurance International Group'!$D$1:$H$2,5,0)</f>
        <v>#N/A</v>
      </c>
      <c r="BD333" s="612" t="e">
        <f>VLOOKUP(B333,Newgen!$D$1:$H$2,5,0)</f>
        <v>#N/A</v>
      </c>
      <c r="BE333" s="612" t="e">
        <f>VLOOKUP(B333,'3D Incredible'!D333:H333,5,0)</f>
        <v>#N/A</v>
      </c>
      <c r="BF333" s="612" t="e">
        <f>VLOOKUP(B333,'Raja Software Labs'!$D$2:$H$2,5,0)</f>
        <v>#N/A</v>
      </c>
      <c r="BG333" s="612" t="e">
        <f>VLOOKUP(B333,Wipro!$D$1:$H$2,5,0)</f>
        <v>#N/A</v>
      </c>
      <c r="BH333" s="612" t="e">
        <f>VLOOKUP(B333,'Perch Technologies'!$D$2:$H$2,5,0)</f>
        <v>#N/A</v>
      </c>
      <c r="BI333" s="612" t="e">
        <f>VLOOKUP(B333,'Morning Star'!$D$1:$H$6,5,0)</f>
        <v>#N/A</v>
      </c>
      <c r="BJ333" s="612" t="e">
        <f>VLOOKUP(B333,Flexiloans!$D$1:$H$2,5,0)</f>
        <v>#N/A</v>
      </c>
      <c r="BK333" s="612" t="e">
        <f>VLOOKUP(B333,'Thirdware Solutions'!$D$1:$H$2,5,0)</f>
        <v>#N/A</v>
      </c>
      <c r="BL333" s="612" t="e">
        <f>VLOOKUP(B333,Tescom!$D$1:$H$8,5,0)</f>
        <v>#N/A</v>
      </c>
      <c r="BM333" s="612" t="e">
        <f>VLOOKUP(B333,'Cogno AI'!$D$1:$H$2,5,0)</f>
        <v>#N/A</v>
      </c>
      <c r="BN333" s="612" t="e">
        <f>VLOOKUP(B333,'ABM Knowledgeware'!$D$1:$H$2,5,0)</f>
        <v>#N/A</v>
      </c>
      <c r="BO333" s="612" t="e">
        <f>VLOOKUP(B333,'Concerto Software'!$D$1:$H$3,5,0)</f>
        <v>#N/A</v>
      </c>
      <c r="BP333" s="612" t="e">
        <f>VLOOKUP(B333,'My Captain'!$D$1:$H$4,5,0)</f>
        <v>#N/A</v>
      </c>
      <c r="BQ333" s="612" t="e">
        <f>VLOOKUP(B333,'Finoux Solutions'!$D$2:$H$4,5,0)</f>
        <v>#N/A</v>
      </c>
      <c r="BR333" s="612" t="e">
        <f>VLOOKUP(B333,'MITR Learning'!$D$1:$H$2,5,0)</f>
        <v>#N/A</v>
      </c>
      <c r="BS333" s="612" t="e">
        <f>VLOOKUP(B333,Nucsoft!$D$2:$H$6,5,0)</f>
        <v>#N/A</v>
      </c>
      <c r="BT333" s="612" t="e">
        <f>VLOOKUP(B333,'Paras Cadd'!$D$1:$H$2,5,0)</f>
        <v>#N/A</v>
      </c>
      <c r="BU333" s="612" t="e">
        <f>VLOOKUP(B333,'ICICI Securities'!$D$1:$H$2,5,0)</f>
        <v>#N/A</v>
      </c>
      <c r="BV333" s="612" t="e">
        <f>VLOOKUP(B333,'Citius Tech'!$D$2:$H$5,5,0)</f>
        <v>#N/A</v>
      </c>
      <c r="BW333" s="612" t="e">
        <f>VLOOKUP(B333,'Buzzy Brains'!$D$2:$H$2,5,0)</f>
        <v>#N/A</v>
      </c>
      <c r="BX333" s="612" t="e">
        <f>VLOOKUP(B333,'Decimal Point'!$D$2:$H$2,5,0)</f>
        <v>#N/A</v>
      </c>
      <c r="BY333" s="612" t="e">
        <f>VLOOKUP(B333,'Sankey Business Solutions'!$D$2:$H$3,5,0)</f>
        <v>#N/A</v>
      </c>
      <c r="BZ333" s="612" t="e">
        <f>VLOOKUP(B333,'Nangia &amp; Co LLP'!$D$2:$H$2,5,0)</f>
        <v>#N/A</v>
      </c>
      <c r="CA333" s="612" t="e">
        <f>VLOOKUP(B333,'FIS Solutions India Pvt Ltd'!$D$2:$H$2,5,0)</f>
        <v>#N/A</v>
      </c>
      <c r="CB333" s="612" t="e">
        <f>VLOOKUP(B333,'Delta Technology &amp; Management '!$D$2:$H$16,5,0)</f>
        <v>#N/A</v>
      </c>
      <c r="CC333" s="612" t="e">
        <f>VLOOKUP(B333,'Espoir Networks'!$D$3:$H$11,5,0)</f>
        <v>#N/A</v>
      </c>
      <c r="CD333" s="612" t="e">
        <f>VLOOKUP(B333,'Servosys Solution'!$D$3:$H$5,5,0)</f>
        <v>#N/A</v>
      </c>
      <c r="CE333" s="612" t="e">
        <f>VLOOKUP(B333,'Ribbon Communications'!$D$3:$H$4,5,0)</f>
        <v>#N/A</v>
      </c>
      <c r="CF333" s="612">
        <f t="shared" si="18"/>
        <v>1</v>
      </c>
      <c r="CG333" s="129" t="s">
        <v>9143</v>
      </c>
      <c r="CH333" s="129">
        <v>859068801402</v>
      </c>
      <c r="CI333" s="129" t="s">
        <v>244</v>
      </c>
      <c r="CJ333" s="129" t="s">
        <v>11749</v>
      </c>
      <c r="CK333" s="132">
        <v>42917</v>
      </c>
      <c r="CL333" s="129">
        <v>2021</v>
      </c>
      <c r="CM333" s="128" t="s">
        <v>9144</v>
      </c>
      <c r="CN333" s="129">
        <v>472</v>
      </c>
      <c r="CO333" s="133">
        <v>94.4</v>
      </c>
      <c r="CP333" s="129">
        <v>2015</v>
      </c>
      <c r="CQ333" s="129" t="s">
        <v>79</v>
      </c>
      <c r="CR333" s="128" t="s">
        <v>12203</v>
      </c>
      <c r="CS333" s="129">
        <v>650</v>
      </c>
      <c r="CT333" s="133">
        <v>74.31</v>
      </c>
      <c r="CU333" s="129">
        <v>2017</v>
      </c>
      <c r="CV333" s="129" t="s">
        <v>79</v>
      </c>
      <c r="CW333" s="131" t="s">
        <v>81</v>
      </c>
      <c r="CX333" s="131" t="s">
        <v>81</v>
      </c>
      <c r="CY333" s="129" t="s">
        <v>81</v>
      </c>
      <c r="CZ333" s="129" t="s">
        <v>81</v>
      </c>
      <c r="DA333" s="129" t="s">
        <v>81</v>
      </c>
      <c r="DB333" s="129" t="s">
        <v>81</v>
      </c>
      <c r="DC333" s="129" t="s">
        <v>81</v>
      </c>
      <c r="DD333" s="129" t="s">
        <v>81</v>
      </c>
      <c r="DE333" s="129" t="s">
        <v>81</v>
      </c>
      <c r="DF333" s="129">
        <v>0</v>
      </c>
      <c r="DG333" s="224">
        <v>7.67</v>
      </c>
      <c r="DH333" s="224">
        <v>7.15</v>
      </c>
      <c r="DI333" s="224">
        <v>7.77</v>
      </c>
      <c r="DJ333" s="224">
        <v>8</v>
      </c>
      <c r="DK333" s="224">
        <v>7.62</v>
      </c>
      <c r="DL333" s="224">
        <v>8.6</v>
      </c>
      <c r="DM333" s="224">
        <f t="shared" si="16"/>
        <v>46.81</v>
      </c>
      <c r="DN333" s="224">
        <v>7.8</v>
      </c>
      <c r="DO333" s="402">
        <v>69.72</v>
      </c>
      <c r="DP333" s="131" t="s">
        <v>138</v>
      </c>
      <c r="DQ333" s="404">
        <v>0</v>
      </c>
      <c r="DR333" s="404">
        <v>0</v>
      </c>
      <c r="DS333" s="129" t="s">
        <v>83</v>
      </c>
      <c r="DT333" s="129" t="s">
        <v>83</v>
      </c>
      <c r="DU333" s="129" t="s">
        <v>83</v>
      </c>
      <c r="DV333" s="129" t="s">
        <v>83</v>
      </c>
      <c r="DW333" s="131" t="s">
        <v>83</v>
      </c>
      <c r="DX333" s="131" t="s">
        <v>84</v>
      </c>
      <c r="DY333" s="131" t="s">
        <v>81</v>
      </c>
      <c r="DZ333" s="131" t="s">
        <v>9146</v>
      </c>
      <c r="EA333" s="131" t="s">
        <v>86</v>
      </c>
      <c r="EB333" s="131" t="s">
        <v>9147</v>
      </c>
      <c r="EC333" s="131" t="s">
        <v>88</v>
      </c>
      <c r="ED333" s="131" t="s">
        <v>89</v>
      </c>
      <c r="EE333" s="131" t="s">
        <v>9148</v>
      </c>
      <c r="EF333" s="131" t="s">
        <v>9149</v>
      </c>
      <c r="EG333" s="131" t="s">
        <v>9150</v>
      </c>
      <c r="EH333" s="131" t="s">
        <v>9151</v>
      </c>
      <c r="EI333" s="131" t="s">
        <v>1010</v>
      </c>
      <c r="EJ333" s="135" t="s">
        <v>9152</v>
      </c>
      <c r="EK333" s="135" t="s">
        <v>9153</v>
      </c>
      <c r="EL333" s="131" t="s">
        <v>9154</v>
      </c>
      <c r="EM333" s="135" t="s">
        <v>9155</v>
      </c>
      <c r="EN333" s="131" t="s">
        <v>81</v>
      </c>
    </row>
    <row r="334" spans="1:144" ht="18" thickTop="1" thickBot="1">
      <c r="A334" s="575">
        <f t="shared" si="19"/>
        <v>333</v>
      </c>
      <c r="B334" s="572" t="s">
        <v>9287</v>
      </c>
      <c r="C334" s="600" t="s">
        <v>11835</v>
      </c>
      <c r="D334" s="570" t="s">
        <v>13209</v>
      </c>
      <c r="E334" s="568" t="str">
        <f t="shared" si="17"/>
        <v>Placed</v>
      </c>
      <c r="F334" s="570" t="s">
        <v>12369</v>
      </c>
      <c r="G334" s="570" t="s">
        <v>13331</v>
      </c>
      <c r="H334" s="131" t="str">
        <f>VLOOKUP(B334,EXTC1!C:E,3,0)</f>
        <v>12th + Engineering without live KT</v>
      </c>
      <c r="I334" s="610">
        <v>36773</v>
      </c>
      <c r="J334" s="572">
        <v>20</v>
      </c>
      <c r="K334" s="611" t="s">
        <v>9289</v>
      </c>
      <c r="L334" s="611" t="s">
        <v>73</v>
      </c>
      <c r="M334" s="611" t="s">
        <v>9290</v>
      </c>
      <c r="N334" s="612" t="s">
        <v>9286</v>
      </c>
      <c r="O334" s="612">
        <v>9221667328</v>
      </c>
      <c r="P334" s="612">
        <v>8268785807</v>
      </c>
      <c r="Q334" s="612" t="e">
        <f>VLOOKUP(B334,'TCS CON'!$D$1:$H$98,5,0)</f>
        <v>#N/A</v>
      </c>
      <c r="R334" s="612" t="e">
        <f>VLOOKUP(B334,LTI!$C$1:$H$46,6,0)</f>
        <v>#N/A</v>
      </c>
      <c r="S334" s="612" t="e">
        <f>VLOOKUP(B334,JARO!$E$2:$I$11,5,0)</f>
        <v>#N/A</v>
      </c>
      <c r="T334" s="612" t="e">
        <f>VLOOKUP(B334,Capgemini!$D$3:$H$78,5,0)</f>
        <v>#N/A</v>
      </c>
      <c r="U334" s="612" t="e">
        <f>VLOOKUP(B334,Carwale!$D$1:$H$4,5,0)</f>
        <v>#N/A</v>
      </c>
      <c r="V334" s="612" t="e">
        <f>VLOOKUP(B334,'Interactive Brokers'!E:I,5,0)</f>
        <v>#N/A</v>
      </c>
      <c r="W334" s="612" t="e">
        <f>VLOOKUP(B334,'REL Jio'!E:I,5,0)</f>
        <v>#N/A</v>
      </c>
      <c r="X334" s="612" t="e">
        <f>VLOOKUP(B334,'Sciative Sol'!E:I,5,0)</f>
        <v>#N/A</v>
      </c>
      <c r="Y334" s="612" t="e">
        <f>VLOOKUP(B334,'Hexaware Tech'!E:I,5,0)</f>
        <v>#N/A</v>
      </c>
      <c r="Z334" s="612" t="e">
        <f>VLOOKUP(B334,Axis!D:H,5,0)</f>
        <v>#N/A</v>
      </c>
      <c r="AA334" s="612" t="e">
        <f>VLOOKUP(B334,Ugam!$D$3:$H$26,5,0)</f>
        <v>#N/A</v>
      </c>
      <c r="AB334" s="612" t="e">
        <f>VLOOKUP(B334,Zeus!F:J,5,0)</f>
        <v>#N/A</v>
      </c>
      <c r="AC334" s="612" t="e">
        <f>VLOOKUP(B334,Montran!F:J,5,0)</f>
        <v>#N/A</v>
      </c>
      <c r="AD334" s="612" t="e">
        <f>VLOOKUP(B334,Endurance!H117:L117,5,0)</f>
        <v>#N/A</v>
      </c>
      <c r="AE334" s="612" t="e">
        <f>VLOOKUP(B334,'Swabhav Techlabs'!$F$1:$J$2,5,0)</f>
        <v>#N/A</v>
      </c>
      <c r="AF334" s="612">
        <f>VLOOKUP(B334,'Quality Kiosk'!$F$1:$J$18,5,0)</f>
        <v>300000</v>
      </c>
      <c r="AG334" s="612" t="e">
        <f>VLOOKUP(B334,'Lemon VB'!$F$1:$J$2,5,0)</f>
        <v>#N/A</v>
      </c>
      <c r="AH334" s="612" t="e">
        <f>VLOOKUP(B334,Gocomet!$E$1:$I$3,5,0)</f>
        <v>#N/A</v>
      </c>
      <c r="AI334" s="612" t="e">
        <f>VLOOKUP(B334,'Ingram Micro'!$E$1:$I$8,5,0)</f>
        <v>#N/A</v>
      </c>
      <c r="AJ334" s="612" t="e">
        <f>VLOOKUP(B334,'DePronto Infotech'!$E$1:$I$2,5,0)</f>
        <v>#N/A</v>
      </c>
      <c r="AK334" s="612" t="e">
        <f>VLOOKUP(B334,'Reliance Retail'!$E$1:$I$4,5,0)</f>
        <v>#N/A</v>
      </c>
      <c r="AL334" s="612" t="e">
        <f>VLOOKUP(B334,'Bright Champs'!$D$1:$H$13,5,0)</f>
        <v>#N/A</v>
      </c>
      <c r="AM334" s="612" t="e">
        <f>VLOOKUP(B334,Neosoft!$E$1:$I$12,5,0)</f>
        <v>#N/A</v>
      </c>
      <c r="AN334" s="612" t="e">
        <f>VLOOKUP(B334,Infosys!$E$1:$I$3,5,0)</f>
        <v>#N/A</v>
      </c>
      <c r="AO334" s="612" t="e">
        <f>VLOOKUP(B334,Cerelabs!$E$1:$I$5,5,0)</f>
        <v>#N/A</v>
      </c>
      <c r="AP334" s="612" t="e">
        <f>VLOOKUP(B334,'Neebal Technologies'!$D$1:$H$2,5,0)</f>
        <v>#N/A</v>
      </c>
      <c r="AQ334" s="612" t="e">
        <f>VLOOKUP(B334,'Vertiv Energy'!$D$1:$H$2,5,0)</f>
        <v>#N/A</v>
      </c>
      <c r="AR334" s="612" t="e">
        <f>VLOOKUP(B334,'Acidaes Solutions (CRMNEXT)'!$D$1:$H$3,5,0)</f>
        <v>#N/A</v>
      </c>
      <c r="AS334" s="612" t="e">
        <f>VLOOKUP(B334,Growisto!$D$1:$H$2,5,0)</f>
        <v>#N/A</v>
      </c>
      <c r="AT334" s="612" t="e">
        <f>VLOOKUP(B334,'9.9 Mediaworx - Digit'!$D$1:$H$2,5,0)</f>
        <v>#N/A</v>
      </c>
      <c r="AU334" s="612" t="e">
        <f>VLOOKUP(B334,'Vistaar systems Pvt Ltd'!$D$2:$H$3,5,0)</f>
        <v>#N/A</v>
      </c>
      <c r="AV334" s="612" t="e">
        <f>VLOOKUP(B334,'Course 5i'!$D$2:$H$11,5,0)</f>
        <v>#N/A</v>
      </c>
      <c r="AW334" s="612" t="e">
        <f>VLOOKUP(B334,'Radiant Appliances &amp; Electronic'!$D$1:$H$13,5,0)</f>
        <v>#N/A</v>
      </c>
      <c r="AX334" s="612" t="e">
        <f>VLOOKUP(B334,'Atos Global'!$D$3:$H$27,5,0)</f>
        <v>#N/A</v>
      </c>
      <c r="AY334" s="612" t="e">
        <f>VLOOKUP(B334,'Saama Technologies'!$D$1:$H$2,5,0)</f>
        <v>#N/A</v>
      </c>
      <c r="AZ334" s="612" t="e">
        <f>VLOOKUP(B334,'Multiplier Solutions'!$D$1:$H$2,5,0)</f>
        <v>#N/A</v>
      </c>
      <c r="BA334" s="612" t="e">
        <f>VLOOKUP(B334,GEP!$D$2:$H$5,5,0)</f>
        <v>#N/A</v>
      </c>
      <c r="BB334" s="612" t="e">
        <f>VLOOKUP(B334,Accenture!$D$1:$H$6,5,0)</f>
        <v>#N/A</v>
      </c>
      <c r="BC334" s="612" t="e">
        <f>VLOOKUP(B334,'Endurance International Group'!$D$1:$H$2,5,0)</f>
        <v>#N/A</v>
      </c>
      <c r="BD334" s="612" t="e">
        <f>VLOOKUP(B334,Newgen!$D$1:$H$2,5,0)</f>
        <v>#N/A</v>
      </c>
      <c r="BE334" s="612" t="e">
        <f>VLOOKUP(B334,'3D Incredible'!D334:H334,5,0)</f>
        <v>#N/A</v>
      </c>
      <c r="BF334" s="612" t="e">
        <f>VLOOKUP(B334,'Raja Software Labs'!$D$2:$H$2,5,0)</f>
        <v>#N/A</v>
      </c>
      <c r="BG334" s="612" t="e">
        <f>VLOOKUP(B334,Wipro!$D$1:$H$2,5,0)</f>
        <v>#N/A</v>
      </c>
      <c r="BH334" s="612" t="e">
        <f>VLOOKUP(B334,'Perch Technologies'!$D$2:$H$2,5,0)</f>
        <v>#N/A</v>
      </c>
      <c r="BI334" s="612" t="e">
        <f>VLOOKUP(B334,'Morning Star'!$D$1:$H$6,5,0)</f>
        <v>#N/A</v>
      </c>
      <c r="BJ334" s="612" t="e">
        <f>VLOOKUP(B334,Flexiloans!$D$1:$H$2,5,0)</f>
        <v>#N/A</v>
      </c>
      <c r="BK334" s="612" t="e">
        <f>VLOOKUP(B334,'Thirdware Solutions'!$D$1:$H$2,5,0)</f>
        <v>#N/A</v>
      </c>
      <c r="BL334" s="612" t="e">
        <f>VLOOKUP(B334,Tescom!$D$1:$H$8,5,0)</f>
        <v>#N/A</v>
      </c>
      <c r="BM334" s="612" t="e">
        <f>VLOOKUP(B334,'Cogno AI'!$D$1:$H$2,5,0)</f>
        <v>#N/A</v>
      </c>
      <c r="BN334" s="612" t="e">
        <f>VLOOKUP(B334,'ABM Knowledgeware'!$D$1:$H$2,5,0)</f>
        <v>#N/A</v>
      </c>
      <c r="BO334" s="612" t="e">
        <f>VLOOKUP(B334,'Concerto Software'!$D$1:$H$3,5,0)</f>
        <v>#N/A</v>
      </c>
      <c r="BP334" s="612" t="e">
        <f>VLOOKUP(B334,'My Captain'!$D$1:$H$4,5,0)</f>
        <v>#N/A</v>
      </c>
      <c r="BQ334" s="612" t="e">
        <f>VLOOKUP(B334,'Finoux Solutions'!$D$2:$H$4,5,0)</f>
        <v>#N/A</v>
      </c>
      <c r="BR334" s="612" t="e">
        <f>VLOOKUP(B334,'MITR Learning'!$D$1:$H$2,5,0)</f>
        <v>#N/A</v>
      </c>
      <c r="BS334" s="612" t="e">
        <f>VLOOKUP(B334,Nucsoft!$D$2:$H$6,5,0)</f>
        <v>#N/A</v>
      </c>
      <c r="BT334" s="612" t="e">
        <f>VLOOKUP(B334,'Paras Cadd'!$D$1:$H$2,5,0)</f>
        <v>#N/A</v>
      </c>
      <c r="BU334" s="612" t="e">
        <f>VLOOKUP(B334,'ICICI Securities'!$D$1:$H$2,5,0)</f>
        <v>#N/A</v>
      </c>
      <c r="BV334" s="612" t="e">
        <f>VLOOKUP(B334,'Citius Tech'!$D$2:$H$5,5,0)</f>
        <v>#N/A</v>
      </c>
      <c r="BW334" s="612" t="e">
        <f>VLOOKUP(B334,'Buzzy Brains'!$D$2:$H$2,5,0)</f>
        <v>#N/A</v>
      </c>
      <c r="BX334" s="612" t="e">
        <f>VLOOKUP(B334,'Decimal Point'!$D$2:$H$2,5,0)</f>
        <v>#N/A</v>
      </c>
      <c r="BY334" s="612" t="e">
        <f>VLOOKUP(B334,'Sankey Business Solutions'!$D$2:$H$3,5,0)</f>
        <v>#N/A</v>
      </c>
      <c r="BZ334" s="612" t="e">
        <f>VLOOKUP(B334,'Nangia &amp; Co LLP'!$D$2:$H$2,5,0)</f>
        <v>#N/A</v>
      </c>
      <c r="CA334" s="612" t="e">
        <f>VLOOKUP(B334,'FIS Solutions India Pvt Ltd'!$D$2:$H$2,5,0)</f>
        <v>#N/A</v>
      </c>
      <c r="CB334" s="612" t="e">
        <f>VLOOKUP(B334,'Delta Technology &amp; Management '!$D$2:$H$16,5,0)</f>
        <v>#N/A</v>
      </c>
      <c r="CC334" s="612" t="e">
        <f>VLOOKUP(B334,'Espoir Networks'!$D$3:$H$11,5,0)</f>
        <v>#N/A</v>
      </c>
      <c r="CD334" s="612" t="e">
        <f>VLOOKUP(B334,'Servosys Solution'!$D$3:$H$5,5,0)</f>
        <v>#N/A</v>
      </c>
      <c r="CE334" s="612" t="e">
        <f>VLOOKUP(B334,'Ribbon Communications'!$D$3:$H$4,5,0)</f>
        <v>#N/A</v>
      </c>
      <c r="CF334" s="612">
        <f t="shared" si="18"/>
        <v>1</v>
      </c>
      <c r="CG334" s="129" t="s">
        <v>9291</v>
      </c>
      <c r="CH334" s="129">
        <v>614190372761</v>
      </c>
      <c r="CI334" s="129" t="s">
        <v>81</v>
      </c>
      <c r="CJ334" s="129" t="s">
        <v>11749</v>
      </c>
      <c r="CK334" s="132">
        <v>42917</v>
      </c>
      <c r="CL334" s="129">
        <v>2021</v>
      </c>
      <c r="CM334" s="128" t="s">
        <v>12019</v>
      </c>
      <c r="CN334" s="129">
        <v>458</v>
      </c>
      <c r="CO334" s="133">
        <v>91.6</v>
      </c>
      <c r="CP334" s="129">
        <v>2015</v>
      </c>
      <c r="CQ334" s="129" t="s">
        <v>79</v>
      </c>
      <c r="CR334" s="128" t="s">
        <v>12204</v>
      </c>
      <c r="CS334" s="129">
        <v>541</v>
      </c>
      <c r="CT334" s="133">
        <v>83.23</v>
      </c>
      <c r="CU334" s="129">
        <v>2017</v>
      </c>
      <c r="CV334" s="129" t="s">
        <v>79</v>
      </c>
      <c r="CW334" s="131" t="s">
        <v>81</v>
      </c>
      <c r="CX334" s="131" t="s">
        <v>81</v>
      </c>
      <c r="CY334" s="129" t="s">
        <v>81</v>
      </c>
      <c r="CZ334" s="129" t="s">
        <v>81</v>
      </c>
      <c r="DA334" s="129" t="s">
        <v>81</v>
      </c>
      <c r="DB334" s="129" t="s">
        <v>81</v>
      </c>
      <c r="DC334" s="129" t="s">
        <v>81</v>
      </c>
      <c r="DD334" s="129" t="s">
        <v>81</v>
      </c>
      <c r="DE334" s="129" t="s">
        <v>81</v>
      </c>
      <c r="DF334" s="129">
        <v>0</v>
      </c>
      <c r="DG334" s="224">
        <v>8.56</v>
      </c>
      <c r="DH334" s="224">
        <v>9.0399999999999991</v>
      </c>
      <c r="DI334" s="224">
        <v>9.85</v>
      </c>
      <c r="DJ334" s="224">
        <v>9.0399999999999991</v>
      </c>
      <c r="DK334" s="224">
        <v>9.3000000000000007</v>
      </c>
      <c r="DL334" s="224">
        <v>9.48</v>
      </c>
      <c r="DM334" s="224">
        <f t="shared" si="16"/>
        <v>55.27000000000001</v>
      </c>
      <c r="DN334" s="224">
        <v>9.2100000000000009</v>
      </c>
      <c r="DO334" s="402">
        <v>80.150000000000006</v>
      </c>
      <c r="DP334" s="131" t="s">
        <v>82</v>
      </c>
      <c r="DQ334" s="404">
        <v>0</v>
      </c>
      <c r="DR334" s="404">
        <v>0</v>
      </c>
      <c r="DS334" s="129" t="s">
        <v>83</v>
      </c>
      <c r="DT334" s="129" t="s">
        <v>83</v>
      </c>
      <c r="DU334" s="129" t="s">
        <v>83</v>
      </c>
      <c r="DV334" s="129" t="s">
        <v>83</v>
      </c>
      <c r="DW334" s="131" t="s">
        <v>83</v>
      </c>
      <c r="DX334" s="131" t="s">
        <v>84</v>
      </c>
      <c r="DY334" s="131" t="s">
        <v>81</v>
      </c>
      <c r="DZ334" s="131" t="s">
        <v>9294</v>
      </c>
      <c r="EA334" s="131" t="s">
        <v>9295</v>
      </c>
      <c r="EB334" s="131" t="s">
        <v>9296</v>
      </c>
      <c r="EC334" s="131" t="s">
        <v>762</v>
      </c>
      <c r="ED334" s="131" t="s">
        <v>89</v>
      </c>
      <c r="EE334" s="131" t="s">
        <v>9297</v>
      </c>
      <c r="EF334" s="131" t="s">
        <v>9298</v>
      </c>
      <c r="EG334" s="131" t="s">
        <v>9299</v>
      </c>
      <c r="EH334" s="131" t="s">
        <v>9300</v>
      </c>
      <c r="EI334" s="131" t="s">
        <v>9301</v>
      </c>
      <c r="EJ334" s="135" t="s">
        <v>9302</v>
      </c>
      <c r="EK334" s="135" t="s">
        <v>9303</v>
      </c>
      <c r="EL334" s="135" t="s">
        <v>9304</v>
      </c>
      <c r="EM334" s="135" t="s">
        <v>9305</v>
      </c>
      <c r="EN334" s="131" t="s">
        <v>81</v>
      </c>
    </row>
    <row r="335" spans="1:144" ht="18" thickTop="1" thickBot="1">
      <c r="A335" s="575">
        <f t="shared" si="19"/>
        <v>334</v>
      </c>
      <c r="B335" s="572" t="s">
        <v>9534</v>
      </c>
      <c r="C335" s="600" t="s">
        <v>9535</v>
      </c>
      <c r="D335" s="570" t="s">
        <v>13209</v>
      </c>
      <c r="E335" s="568" t="str">
        <f t="shared" si="17"/>
        <v>Not Placed</v>
      </c>
      <c r="F335" s="570" t="s">
        <v>12369</v>
      </c>
      <c r="G335" s="570" t="s">
        <v>13331</v>
      </c>
      <c r="H335" s="131" t="str">
        <f>VLOOKUP(B335,EXTC1!C:E,3,0)</f>
        <v>12th + Engineering without live KT</v>
      </c>
      <c r="I335" s="610" t="s">
        <v>4807</v>
      </c>
      <c r="J335" s="572">
        <v>20</v>
      </c>
      <c r="K335" s="611" t="s">
        <v>9536</v>
      </c>
      <c r="L335" s="611" t="s">
        <v>73</v>
      </c>
      <c r="M335" s="611" t="s">
        <v>9537</v>
      </c>
      <c r="N335" s="612" t="s">
        <v>9533</v>
      </c>
      <c r="O335" s="612">
        <v>9820976527</v>
      </c>
      <c r="P335" s="612">
        <v>7021911609</v>
      </c>
      <c r="Q335" s="612" t="e">
        <f>VLOOKUP(B335,'TCS CON'!$D$1:$H$98,5,0)</f>
        <v>#N/A</v>
      </c>
      <c r="R335" s="612" t="e">
        <f>VLOOKUP(B335,LTI!$C$1:$H$46,6,0)</f>
        <v>#N/A</v>
      </c>
      <c r="S335" s="612" t="e">
        <f>VLOOKUP(B335,JARO!$E$2:$I$11,5,0)</f>
        <v>#N/A</v>
      </c>
      <c r="T335" s="612" t="e">
        <f>VLOOKUP(B335,Capgemini!$D$3:$H$78,5,0)</f>
        <v>#N/A</v>
      </c>
      <c r="U335" s="612" t="e">
        <f>VLOOKUP(B335,Carwale!$D$1:$H$4,5,0)</f>
        <v>#N/A</v>
      </c>
      <c r="V335" s="612" t="e">
        <f>VLOOKUP(B335,'Interactive Brokers'!E:I,5,0)</f>
        <v>#N/A</v>
      </c>
      <c r="W335" s="612" t="e">
        <f>VLOOKUP(B335,'REL Jio'!E:I,5,0)</f>
        <v>#N/A</v>
      </c>
      <c r="X335" s="612" t="e">
        <f>VLOOKUP(B335,'Sciative Sol'!E:I,5,0)</f>
        <v>#N/A</v>
      </c>
      <c r="Y335" s="612" t="e">
        <f>VLOOKUP(B335,'Hexaware Tech'!E:I,5,0)</f>
        <v>#N/A</v>
      </c>
      <c r="Z335" s="612" t="e">
        <f>VLOOKUP(B335,Axis!D:H,5,0)</f>
        <v>#N/A</v>
      </c>
      <c r="AA335" s="612" t="e">
        <f>VLOOKUP(B335,Ugam!$D$3:$H$26,5,0)</f>
        <v>#N/A</v>
      </c>
      <c r="AB335" s="612" t="e">
        <f>VLOOKUP(B335,Zeus!F:J,5,0)</f>
        <v>#N/A</v>
      </c>
      <c r="AC335" s="612" t="e">
        <f>VLOOKUP(B335,Montran!F:J,5,0)</f>
        <v>#N/A</v>
      </c>
      <c r="AD335" s="612" t="e">
        <f>VLOOKUP(B335,Endurance!H118:L118,5,0)</f>
        <v>#N/A</v>
      </c>
      <c r="AE335" s="612" t="e">
        <f>VLOOKUP(B335,'Swabhav Techlabs'!$F$1:$J$2,5,0)</f>
        <v>#N/A</v>
      </c>
      <c r="AF335" s="612" t="e">
        <f>VLOOKUP(B335,'Quality Kiosk'!$F$1:$J$18,5,0)</f>
        <v>#N/A</v>
      </c>
      <c r="AG335" s="612" t="e">
        <f>VLOOKUP(B335,'Lemon VB'!$F$1:$J$2,5,0)</f>
        <v>#N/A</v>
      </c>
      <c r="AH335" s="612" t="e">
        <f>VLOOKUP(B335,Gocomet!$E$1:$I$3,5,0)</f>
        <v>#N/A</v>
      </c>
      <c r="AI335" s="612" t="e">
        <f>VLOOKUP(B335,'Ingram Micro'!$E$1:$I$8,5,0)</f>
        <v>#N/A</v>
      </c>
      <c r="AJ335" s="612" t="e">
        <f>VLOOKUP(B335,'DePronto Infotech'!$E$1:$I$2,5,0)</f>
        <v>#N/A</v>
      </c>
      <c r="AK335" s="612" t="e">
        <f>VLOOKUP(B335,'Reliance Retail'!$E$1:$I$4,5,0)</f>
        <v>#N/A</v>
      </c>
      <c r="AL335" s="612" t="e">
        <f>VLOOKUP(B335,'Bright Champs'!$D$1:$H$13,5,0)</f>
        <v>#N/A</v>
      </c>
      <c r="AM335" s="612" t="e">
        <f>VLOOKUP(B335,Neosoft!$E$1:$I$12,5,0)</f>
        <v>#N/A</v>
      </c>
      <c r="AN335" s="612" t="e">
        <f>VLOOKUP(B335,Infosys!$E$1:$I$3,5,0)</f>
        <v>#N/A</v>
      </c>
      <c r="AO335" s="612" t="e">
        <f>VLOOKUP(B335,Cerelabs!$E$1:$I$5,5,0)</f>
        <v>#N/A</v>
      </c>
      <c r="AP335" s="612" t="e">
        <f>VLOOKUP(B335,'Neebal Technologies'!$D$1:$H$2,5,0)</f>
        <v>#N/A</v>
      </c>
      <c r="AQ335" s="612" t="e">
        <f>VLOOKUP(B335,'Vertiv Energy'!$D$1:$H$2,5,0)</f>
        <v>#N/A</v>
      </c>
      <c r="AR335" s="612" t="e">
        <f>VLOOKUP(B335,'Acidaes Solutions (CRMNEXT)'!$D$1:$H$3,5,0)</f>
        <v>#N/A</v>
      </c>
      <c r="AS335" s="612" t="e">
        <f>VLOOKUP(B335,Growisto!$D$1:$H$2,5,0)</f>
        <v>#N/A</v>
      </c>
      <c r="AT335" s="612" t="e">
        <f>VLOOKUP(B335,'9.9 Mediaworx - Digit'!$D$1:$H$2,5,0)</f>
        <v>#N/A</v>
      </c>
      <c r="AU335" s="612" t="e">
        <f>VLOOKUP(B335,'Vistaar systems Pvt Ltd'!$D$2:$H$3,5,0)</f>
        <v>#N/A</v>
      </c>
      <c r="AV335" s="612" t="e">
        <f>VLOOKUP(B335,'Course 5i'!$D$2:$H$11,5,0)</f>
        <v>#N/A</v>
      </c>
      <c r="AW335" s="612" t="e">
        <f>VLOOKUP(B335,'Radiant Appliances &amp; Electronic'!$D$1:$H$13,5,0)</f>
        <v>#N/A</v>
      </c>
      <c r="AX335" s="612" t="e">
        <f>VLOOKUP(B335,'Atos Global'!$D$3:$H$27,5,0)</f>
        <v>#N/A</v>
      </c>
      <c r="AY335" s="612" t="e">
        <f>VLOOKUP(B335,'Saama Technologies'!$D$1:$H$2,5,0)</f>
        <v>#N/A</v>
      </c>
      <c r="AZ335" s="612" t="e">
        <f>VLOOKUP(B335,'Multiplier Solutions'!$D$1:$H$2,5,0)</f>
        <v>#N/A</v>
      </c>
      <c r="BA335" s="612" t="e">
        <f>VLOOKUP(B335,GEP!$D$2:$H$5,5,0)</f>
        <v>#N/A</v>
      </c>
      <c r="BB335" s="612" t="e">
        <f>VLOOKUP(B335,Accenture!$D$1:$H$6,5,0)</f>
        <v>#N/A</v>
      </c>
      <c r="BC335" s="612" t="e">
        <f>VLOOKUP(B335,'Endurance International Group'!$D$1:$H$2,5,0)</f>
        <v>#N/A</v>
      </c>
      <c r="BD335" s="612" t="e">
        <f>VLOOKUP(B335,Newgen!$D$1:$H$2,5,0)</f>
        <v>#N/A</v>
      </c>
      <c r="BE335" s="612" t="e">
        <f>VLOOKUP(B335,'3D Incredible'!D335:H335,5,0)</f>
        <v>#N/A</v>
      </c>
      <c r="BF335" s="612" t="e">
        <f>VLOOKUP(B335,'Raja Software Labs'!$D$2:$H$2,5,0)</f>
        <v>#N/A</v>
      </c>
      <c r="BG335" s="612" t="e">
        <f>VLOOKUP(B335,Wipro!$D$1:$H$2,5,0)</f>
        <v>#N/A</v>
      </c>
      <c r="BH335" s="612" t="e">
        <f>VLOOKUP(B335,'Perch Technologies'!$D$2:$H$2,5,0)</f>
        <v>#N/A</v>
      </c>
      <c r="BI335" s="612" t="e">
        <f>VLOOKUP(B335,'Morning Star'!$D$1:$H$6,5,0)</f>
        <v>#N/A</v>
      </c>
      <c r="BJ335" s="612" t="e">
        <f>VLOOKUP(B335,Flexiloans!$D$1:$H$2,5,0)</f>
        <v>#N/A</v>
      </c>
      <c r="BK335" s="612" t="e">
        <f>VLOOKUP(B335,'Thirdware Solutions'!$D$1:$H$2,5,0)</f>
        <v>#N/A</v>
      </c>
      <c r="BL335" s="612" t="e">
        <f>VLOOKUP(B335,Tescom!$D$1:$H$8,5,0)</f>
        <v>#N/A</v>
      </c>
      <c r="BM335" s="612" t="e">
        <f>VLOOKUP(B335,'Cogno AI'!$D$1:$H$2,5,0)</f>
        <v>#N/A</v>
      </c>
      <c r="BN335" s="612" t="e">
        <f>VLOOKUP(B335,'ABM Knowledgeware'!$D$1:$H$2,5,0)</f>
        <v>#N/A</v>
      </c>
      <c r="BO335" s="612" t="e">
        <f>VLOOKUP(B335,'Concerto Software'!$D$1:$H$3,5,0)</f>
        <v>#N/A</v>
      </c>
      <c r="BP335" s="612" t="e">
        <f>VLOOKUP(B335,'My Captain'!$D$1:$H$4,5,0)</f>
        <v>#N/A</v>
      </c>
      <c r="BQ335" s="612" t="e">
        <f>VLOOKUP(B335,'Finoux Solutions'!$D$2:$H$4,5,0)</f>
        <v>#N/A</v>
      </c>
      <c r="BR335" s="612" t="e">
        <f>VLOOKUP(B335,'MITR Learning'!$D$1:$H$2,5,0)</f>
        <v>#N/A</v>
      </c>
      <c r="BS335" s="612" t="e">
        <f>VLOOKUP(B335,Nucsoft!$D$2:$H$6,5,0)</f>
        <v>#N/A</v>
      </c>
      <c r="BT335" s="612" t="e">
        <f>VLOOKUP(B335,'Paras Cadd'!$D$1:$H$2,5,0)</f>
        <v>#N/A</v>
      </c>
      <c r="BU335" s="612" t="e">
        <f>VLOOKUP(B335,'ICICI Securities'!$D$1:$H$2,5,0)</f>
        <v>#N/A</v>
      </c>
      <c r="BV335" s="612" t="e">
        <f>VLOOKUP(B335,'Citius Tech'!$D$2:$H$5,5,0)</f>
        <v>#N/A</v>
      </c>
      <c r="BW335" s="612" t="e">
        <f>VLOOKUP(B335,'Buzzy Brains'!$D$2:$H$2,5,0)</f>
        <v>#N/A</v>
      </c>
      <c r="BX335" s="612" t="e">
        <f>VLOOKUP(B335,'Decimal Point'!$D$2:$H$2,5,0)</f>
        <v>#N/A</v>
      </c>
      <c r="BY335" s="612" t="e">
        <f>VLOOKUP(B335,'Sankey Business Solutions'!$D$2:$H$3,5,0)</f>
        <v>#N/A</v>
      </c>
      <c r="BZ335" s="612" t="e">
        <f>VLOOKUP(B335,'Nangia &amp; Co LLP'!$D$2:$H$2,5,0)</f>
        <v>#N/A</v>
      </c>
      <c r="CA335" s="612" t="e">
        <f>VLOOKUP(B335,'FIS Solutions India Pvt Ltd'!$D$2:$H$2,5,0)</f>
        <v>#N/A</v>
      </c>
      <c r="CB335" s="612" t="e">
        <f>VLOOKUP(B335,'Delta Technology &amp; Management '!$D$2:$H$16,5,0)</f>
        <v>#N/A</v>
      </c>
      <c r="CC335" s="612" t="e">
        <f>VLOOKUP(B335,'Espoir Networks'!$D$3:$H$11,5,0)</f>
        <v>#N/A</v>
      </c>
      <c r="CD335" s="612" t="e">
        <f>VLOOKUP(B335,'Servosys Solution'!$D$3:$H$5,5,0)</f>
        <v>#N/A</v>
      </c>
      <c r="CE335" s="612" t="e">
        <f>VLOOKUP(B335,'Ribbon Communications'!$D$3:$H$4,5,0)</f>
        <v>#N/A</v>
      </c>
      <c r="CF335" s="612">
        <f t="shared" si="18"/>
        <v>0</v>
      </c>
      <c r="CG335" s="129" t="s">
        <v>9538</v>
      </c>
      <c r="CH335" s="129">
        <v>367145021765</v>
      </c>
      <c r="CI335" s="129" t="s">
        <v>81</v>
      </c>
      <c r="CJ335" s="129" t="s">
        <v>11749</v>
      </c>
      <c r="CK335" s="132">
        <v>42917</v>
      </c>
      <c r="CL335" s="129">
        <v>2021</v>
      </c>
      <c r="CM335" s="128" t="s">
        <v>9539</v>
      </c>
      <c r="CN335" s="129">
        <v>458</v>
      </c>
      <c r="CO335" s="133">
        <v>91.6</v>
      </c>
      <c r="CP335" s="129">
        <v>2015</v>
      </c>
      <c r="CQ335" s="129" t="s">
        <v>79</v>
      </c>
      <c r="CR335" s="128" t="s">
        <v>9540</v>
      </c>
      <c r="CS335" s="129">
        <v>561</v>
      </c>
      <c r="CT335" s="133">
        <v>86.31</v>
      </c>
      <c r="CU335" s="129">
        <v>2017</v>
      </c>
      <c r="CV335" s="129" t="s">
        <v>79</v>
      </c>
      <c r="CW335" s="131" t="s">
        <v>81</v>
      </c>
      <c r="CX335" s="131" t="s">
        <v>81</v>
      </c>
      <c r="CY335" s="129" t="s">
        <v>81</v>
      </c>
      <c r="CZ335" s="129" t="s">
        <v>81</v>
      </c>
      <c r="DA335" s="129" t="s">
        <v>81</v>
      </c>
      <c r="DB335" s="129" t="s">
        <v>81</v>
      </c>
      <c r="DC335" s="129" t="s">
        <v>81</v>
      </c>
      <c r="DD335" s="129" t="s">
        <v>81</v>
      </c>
      <c r="DE335" s="129" t="s">
        <v>81</v>
      </c>
      <c r="DF335" s="129">
        <v>0</v>
      </c>
      <c r="DG335" s="224">
        <v>9.81</v>
      </c>
      <c r="DH335" s="224">
        <v>8.26</v>
      </c>
      <c r="DI335" s="224">
        <v>9.58</v>
      </c>
      <c r="DJ335" s="224">
        <v>9.48</v>
      </c>
      <c r="DK335" s="224">
        <v>8.3699999999999992</v>
      </c>
      <c r="DL335" s="224">
        <v>9.52</v>
      </c>
      <c r="DM335" s="224">
        <f t="shared" si="16"/>
        <v>55.019999999999996</v>
      </c>
      <c r="DN335" s="224">
        <v>9.17</v>
      </c>
      <c r="DO335" s="402">
        <v>79.86</v>
      </c>
      <c r="DP335" s="131" t="s">
        <v>82</v>
      </c>
      <c r="DQ335" s="404">
        <v>0</v>
      </c>
      <c r="DR335" s="404">
        <v>0</v>
      </c>
      <c r="DS335" s="129" t="s">
        <v>83</v>
      </c>
      <c r="DT335" s="129" t="s">
        <v>83</v>
      </c>
      <c r="DU335" s="129" t="s">
        <v>83</v>
      </c>
      <c r="DV335" s="129" t="s">
        <v>83</v>
      </c>
      <c r="DW335" s="131" t="s">
        <v>83</v>
      </c>
      <c r="DX335" s="131" t="s">
        <v>84</v>
      </c>
      <c r="DY335" s="131" t="s">
        <v>81</v>
      </c>
      <c r="DZ335" s="131" t="s">
        <v>9541</v>
      </c>
      <c r="EA335" s="131" t="s">
        <v>9542</v>
      </c>
      <c r="EB335" s="131" t="s">
        <v>9543</v>
      </c>
      <c r="EC335" s="131" t="s">
        <v>9544</v>
      </c>
      <c r="ED335" s="131" t="s">
        <v>89</v>
      </c>
      <c r="EE335" s="131" t="s">
        <v>9545</v>
      </c>
      <c r="EF335" s="131" t="s">
        <v>9546</v>
      </c>
      <c r="EG335" s="131" t="s">
        <v>9547</v>
      </c>
      <c r="EH335" s="131" t="s">
        <v>9548</v>
      </c>
      <c r="EI335" s="131" t="s">
        <v>9549</v>
      </c>
      <c r="EJ335" s="135" t="s">
        <v>9550</v>
      </c>
      <c r="EK335" s="135" t="s">
        <v>9551</v>
      </c>
      <c r="EL335" s="135" t="s">
        <v>9552</v>
      </c>
      <c r="EM335" s="135" t="s">
        <v>9553</v>
      </c>
      <c r="EN335" s="131" t="s">
        <v>81</v>
      </c>
    </row>
    <row r="336" spans="1:144" ht="18" thickTop="1" thickBot="1">
      <c r="A336" s="575">
        <f t="shared" si="19"/>
        <v>335</v>
      </c>
      <c r="B336" s="572" t="s">
        <v>9851</v>
      </c>
      <c r="C336" s="600" t="s">
        <v>9852</v>
      </c>
      <c r="D336" s="570" t="s">
        <v>13208</v>
      </c>
      <c r="E336" s="568" t="str">
        <f t="shared" si="17"/>
        <v>Not Placed</v>
      </c>
      <c r="F336" s="570" t="s">
        <v>12369</v>
      </c>
      <c r="G336" s="570" t="s">
        <v>13331</v>
      </c>
      <c r="H336" s="131" t="str">
        <f>VLOOKUP(B336,EXTC1!C:E,3,0)</f>
        <v>12th + Engineering without live KT</v>
      </c>
      <c r="I336" s="610">
        <v>36321</v>
      </c>
      <c r="J336" s="572">
        <v>20</v>
      </c>
      <c r="K336" s="611" t="s">
        <v>9853</v>
      </c>
      <c r="L336" s="611" t="s">
        <v>9853</v>
      </c>
      <c r="M336" s="611" t="s">
        <v>9854</v>
      </c>
      <c r="N336" s="612" t="s">
        <v>9850</v>
      </c>
      <c r="O336" s="612">
        <v>8097601758</v>
      </c>
      <c r="P336" s="612">
        <v>8097601758</v>
      </c>
      <c r="Q336" s="612" t="e">
        <f>VLOOKUP(B336,'TCS CON'!$D$1:$H$98,5,0)</f>
        <v>#N/A</v>
      </c>
      <c r="R336" s="612" t="e">
        <f>VLOOKUP(B336,LTI!$C$1:$H$46,6,0)</f>
        <v>#N/A</v>
      </c>
      <c r="S336" s="612" t="e">
        <f>VLOOKUP(B336,JARO!$E$2:$I$11,5,0)</f>
        <v>#N/A</v>
      </c>
      <c r="T336" s="612" t="e">
        <f>VLOOKUP(B336,Capgemini!$D$3:$H$78,5,0)</f>
        <v>#N/A</v>
      </c>
      <c r="U336" s="612" t="e">
        <f>VLOOKUP(B336,Carwale!$D$1:$H$4,5,0)</f>
        <v>#N/A</v>
      </c>
      <c r="V336" s="612" t="e">
        <f>VLOOKUP(B336,'Interactive Brokers'!E:I,5,0)</f>
        <v>#N/A</v>
      </c>
      <c r="W336" s="612" t="e">
        <f>VLOOKUP(B336,'REL Jio'!E:I,5,0)</f>
        <v>#N/A</v>
      </c>
      <c r="X336" s="612" t="e">
        <f>VLOOKUP(B336,'Sciative Sol'!E:I,5,0)</f>
        <v>#N/A</v>
      </c>
      <c r="Y336" s="612" t="e">
        <f>VLOOKUP(B336,'Hexaware Tech'!E:I,5,0)</f>
        <v>#N/A</v>
      </c>
      <c r="Z336" s="612" t="e">
        <f>VLOOKUP(B336,Axis!D:H,5,0)</f>
        <v>#N/A</v>
      </c>
      <c r="AA336" s="612" t="e">
        <f>VLOOKUP(B336,Ugam!$D$3:$H$26,5,0)</f>
        <v>#N/A</v>
      </c>
      <c r="AB336" s="612" t="e">
        <f>VLOOKUP(B336,Zeus!F:J,5,0)</f>
        <v>#N/A</v>
      </c>
      <c r="AC336" s="612" t="e">
        <f>VLOOKUP(B336,Montran!F:J,5,0)</f>
        <v>#N/A</v>
      </c>
      <c r="AD336" s="612" t="e">
        <f>VLOOKUP(B336,Endurance!H119:L119,5,0)</f>
        <v>#N/A</v>
      </c>
      <c r="AE336" s="612" t="e">
        <f>VLOOKUP(B336,'Swabhav Techlabs'!$F$1:$J$2,5,0)</f>
        <v>#N/A</v>
      </c>
      <c r="AF336" s="612" t="e">
        <f>VLOOKUP(B336,'Quality Kiosk'!$F$1:$J$18,5,0)</f>
        <v>#N/A</v>
      </c>
      <c r="AG336" s="612" t="e">
        <f>VLOOKUP(B336,'Lemon VB'!$F$1:$J$2,5,0)</f>
        <v>#N/A</v>
      </c>
      <c r="AH336" s="612" t="e">
        <f>VLOOKUP(B336,Gocomet!$E$1:$I$3,5,0)</f>
        <v>#N/A</v>
      </c>
      <c r="AI336" s="612" t="e">
        <f>VLOOKUP(B336,'Ingram Micro'!$E$1:$I$8,5,0)</f>
        <v>#N/A</v>
      </c>
      <c r="AJ336" s="612" t="e">
        <f>VLOOKUP(B336,'DePronto Infotech'!$E$1:$I$2,5,0)</f>
        <v>#N/A</v>
      </c>
      <c r="AK336" s="612" t="e">
        <f>VLOOKUP(B336,'Reliance Retail'!$E$1:$I$4,5,0)</f>
        <v>#N/A</v>
      </c>
      <c r="AL336" s="612" t="e">
        <f>VLOOKUP(B336,'Bright Champs'!$D$1:$H$13,5,0)</f>
        <v>#N/A</v>
      </c>
      <c r="AM336" s="612" t="e">
        <f>VLOOKUP(B336,Neosoft!$E$1:$I$12,5,0)</f>
        <v>#N/A</v>
      </c>
      <c r="AN336" s="612" t="e">
        <f>VLOOKUP(B336,Infosys!$E$1:$I$3,5,0)</f>
        <v>#N/A</v>
      </c>
      <c r="AO336" s="612" t="e">
        <f>VLOOKUP(B336,Cerelabs!$E$1:$I$5,5,0)</f>
        <v>#N/A</v>
      </c>
      <c r="AP336" s="612" t="e">
        <f>VLOOKUP(B336,'Neebal Technologies'!$D$1:$H$2,5,0)</f>
        <v>#N/A</v>
      </c>
      <c r="AQ336" s="612" t="e">
        <f>VLOOKUP(B336,'Vertiv Energy'!$D$1:$H$2,5,0)</f>
        <v>#N/A</v>
      </c>
      <c r="AR336" s="612" t="e">
        <f>VLOOKUP(B336,'Acidaes Solutions (CRMNEXT)'!$D$1:$H$3,5,0)</f>
        <v>#N/A</v>
      </c>
      <c r="AS336" s="612" t="e">
        <f>VLOOKUP(B336,Growisto!$D$1:$H$2,5,0)</f>
        <v>#N/A</v>
      </c>
      <c r="AT336" s="612" t="e">
        <f>VLOOKUP(B336,'9.9 Mediaworx - Digit'!$D$1:$H$2,5,0)</f>
        <v>#N/A</v>
      </c>
      <c r="AU336" s="612" t="e">
        <f>VLOOKUP(B336,'Vistaar systems Pvt Ltd'!$D$2:$H$3,5,0)</f>
        <v>#N/A</v>
      </c>
      <c r="AV336" s="612" t="e">
        <f>VLOOKUP(B336,'Course 5i'!$D$2:$H$11,5,0)</f>
        <v>#N/A</v>
      </c>
      <c r="AW336" s="612" t="e">
        <f>VLOOKUP(B336,'Radiant Appliances &amp; Electronic'!$D$1:$H$13,5,0)</f>
        <v>#N/A</v>
      </c>
      <c r="AX336" s="612" t="e">
        <f>VLOOKUP(B336,'Atos Global'!$D$3:$H$27,5,0)</f>
        <v>#N/A</v>
      </c>
      <c r="AY336" s="612" t="e">
        <f>VLOOKUP(B336,'Saama Technologies'!$D$1:$H$2,5,0)</f>
        <v>#N/A</v>
      </c>
      <c r="AZ336" s="612" t="e">
        <f>VLOOKUP(B336,'Multiplier Solutions'!$D$1:$H$2,5,0)</f>
        <v>#N/A</v>
      </c>
      <c r="BA336" s="612" t="e">
        <f>VLOOKUP(B336,GEP!$D$2:$H$5,5,0)</f>
        <v>#N/A</v>
      </c>
      <c r="BB336" s="612" t="e">
        <f>VLOOKUP(B336,Accenture!$D$1:$H$6,5,0)</f>
        <v>#N/A</v>
      </c>
      <c r="BC336" s="612" t="e">
        <f>VLOOKUP(B336,'Endurance International Group'!$D$1:$H$2,5,0)</f>
        <v>#N/A</v>
      </c>
      <c r="BD336" s="612" t="e">
        <f>VLOOKUP(B336,Newgen!$D$1:$H$2,5,0)</f>
        <v>#N/A</v>
      </c>
      <c r="BE336" s="612" t="e">
        <f>VLOOKUP(B336,'3D Incredible'!D336:H336,5,0)</f>
        <v>#N/A</v>
      </c>
      <c r="BF336" s="612" t="e">
        <f>VLOOKUP(B336,'Raja Software Labs'!$D$2:$H$2,5,0)</f>
        <v>#N/A</v>
      </c>
      <c r="BG336" s="612" t="e">
        <f>VLOOKUP(B336,Wipro!$D$1:$H$2,5,0)</f>
        <v>#N/A</v>
      </c>
      <c r="BH336" s="612" t="e">
        <f>VLOOKUP(B336,'Perch Technologies'!$D$2:$H$2,5,0)</f>
        <v>#N/A</v>
      </c>
      <c r="BI336" s="612" t="e">
        <f>VLOOKUP(B336,'Morning Star'!$D$1:$H$6,5,0)</f>
        <v>#N/A</v>
      </c>
      <c r="BJ336" s="612" t="e">
        <f>VLOOKUP(B336,Flexiloans!$D$1:$H$2,5,0)</f>
        <v>#N/A</v>
      </c>
      <c r="BK336" s="612" t="e">
        <f>VLOOKUP(B336,'Thirdware Solutions'!$D$1:$H$2,5,0)</f>
        <v>#N/A</v>
      </c>
      <c r="BL336" s="612" t="e">
        <f>VLOOKUP(B336,Tescom!$D$1:$H$8,5,0)</f>
        <v>#N/A</v>
      </c>
      <c r="BM336" s="612" t="e">
        <f>VLOOKUP(B336,'Cogno AI'!$D$1:$H$2,5,0)</f>
        <v>#N/A</v>
      </c>
      <c r="BN336" s="612" t="e">
        <f>VLOOKUP(B336,'ABM Knowledgeware'!$D$1:$H$2,5,0)</f>
        <v>#N/A</v>
      </c>
      <c r="BO336" s="612" t="e">
        <f>VLOOKUP(B336,'Concerto Software'!$D$1:$H$3,5,0)</f>
        <v>#N/A</v>
      </c>
      <c r="BP336" s="612" t="e">
        <f>VLOOKUP(B336,'My Captain'!$D$1:$H$4,5,0)</f>
        <v>#N/A</v>
      </c>
      <c r="BQ336" s="612" t="e">
        <f>VLOOKUP(B336,'Finoux Solutions'!$D$2:$H$4,5,0)</f>
        <v>#N/A</v>
      </c>
      <c r="BR336" s="612" t="e">
        <f>VLOOKUP(B336,'MITR Learning'!$D$1:$H$2,5,0)</f>
        <v>#N/A</v>
      </c>
      <c r="BS336" s="612" t="e">
        <f>VLOOKUP(B336,Nucsoft!$D$2:$H$6,5,0)</f>
        <v>#N/A</v>
      </c>
      <c r="BT336" s="612" t="e">
        <f>VLOOKUP(B336,'Paras Cadd'!$D$1:$H$2,5,0)</f>
        <v>#N/A</v>
      </c>
      <c r="BU336" s="612" t="e">
        <f>VLOOKUP(B336,'ICICI Securities'!$D$1:$H$2,5,0)</f>
        <v>#N/A</v>
      </c>
      <c r="BV336" s="612" t="e">
        <f>VLOOKUP(B336,'Citius Tech'!$D$2:$H$5,5,0)</f>
        <v>#N/A</v>
      </c>
      <c r="BW336" s="612" t="e">
        <f>VLOOKUP(B336,'Buzzy Brains'!$D$2:$H$2,5,0)</f>
        <v>#N/A</v>
      </c>
      <c r="BX336" s="612" t="e">
        <f>VLOOKUP(B336,'Decimal Point'!$D$2:$H$2,5,0)</f>
        <v>#N/A</v>
      </c>
      <c r="BY336" s="612" t="e">
        <f>VLOOKUP(B336,'Sankey Business Solutions'!$D$2:$H$3,5,0)</f>
        <v>#N/A</v>
      </c>
      <c r="BZ336" s="612" t="e">
        <f>VLOOKUP(B336,'Nangia &amp; Co LLP'!$D$2:$H$2,5,0)</f>
        <v>#N/A</v>
      </c>
      <c r="CA336" s="612" t="e">
        <f>VLOOKUP(B336,'FIS Solutions India Pvt Ltd'!$D$2:$H$2,5,0)</f>
        <v>#N/A</v>
      </c>
      <c r="CB336" s="612" t="e">
        <f>VLOOKUP(B336,'Delta Technology &amp; Management '!$D$2:$H$16,5,0)</f>
        <v>#N/A</v>
      </c>
      <c r="CC336" s="612" t="e">
        <f>VLOOKUP(B336,'Espoir Networks'!$D$3:$H$11,5,0)</f>
        <v>#N/A</v>
      </c>
      <c r="CD336" s="612" t="e">
        <f>VLOOKUP(B336,'Servosys Solution'!$D$3:$H$5,5,0)</f>
        <v>#N/A</v>
      </c>
      <c r="CE336" s="612" t="e">
        <f>VLOOKUP(B336,'Ribbon Communications'!$D$3:$H$4,5,0)</f>
        <v>#N/A</v>
      </c>
      <c r="CF336" s="612">
        <f t="shared" si="18"/>
        <v>0</v>
      </c>
      <c r="CG336" s="129" t="s">
        <v>9855</v>
      </c>
      <c r="CH336" s="129">
        <v>734383877389</v>
      </c>
      <c r="CI336" s="129" t="s">
        <v>9856</v>
      </c>
      <c r="CJ336" s="129" t="s">
        <v>11749</v>
      </c>
      <c r="CK336" s="132">
        <v>42917</v>
      </c>
      <c r="CL336" s="129">
        <v>2021</v>
      </c>
      <c r="CM336" s="128" t="s">
        <v>9857</v>
      </c>
      <c r="CN336" s="129">
        <v>459</v>
      </c>
      <c r="CO336" s="133">
        <v>91.8</v>
      </c>
      <c r="CP336" s="129">
        <v>2015</v>
      </c>
      <c r="CQ336" s="129" t="s">
        <v>79</v>
      </c>
      <c r="CR336" s="128" t="s">
        <v>9858</v>
      </c>
      <c r="CS336" s="129">
        <v>455</v>
      </c>
      <c r="CT336" s="133">
        <v>70</v>
      </c>
      <c r="CU336" s="129">
        <v>2017</v>
      </c>
      <c r="CV336" s="129" t="s">
        <v>79</v>
      </c>
      <c r="CW336" s="131" t="s">
        <v>81</v>
      </c>
      <c r="CX336" s="131" t="s">
        <v>81</v>
      </c>
      <c r="CY336" s="129" t="s">
        <v>81</v>
      </c>
      <c r="CZ336" s="129" t="s">
        <v>81</v>
      </c>
      <c r="DA336" s="129" t="s">
        <v>81</v>
      </c>
      <c r="DB336" s="129" t="s">
        <v>81</v>
      </c>
      <c r="DC336" s="129" t="s">
        <v>81</v>
      </c>
      <c r="DD336" s="129" t="s">
        <v>81</v>
      </c>
      <c r="DE336" s="129" t="s">
        <v>81</v>
      </c>
      <c r="DF336" s="129">
        <v>7</v>
      </c>
      <c r="DG336" s="224">
        <v>7.13</v>
      </c>
      <c r="DH336" s="224">
        <v>6.6</v>
      </c>
      <c r="DI336" s="224">
        <v>6.52</v>
      </c>
      <c r="DJ336" s="224">
        <v>6.23</v>
      </c>
      <c r="DK336" s="224">
        <v>5.62</v>
      </c>
      <c r="DL336" s="224">
        <v>6.36</v>
      </c>
      <c r="DM336" s="224">
        <f t="shared" si="16"/>
        <v>38.46</v>
      </c>
      <c r="DN336" s="224">
        <v>6.41</v>
      </c>
      <c r="DO336" s="402">
        <v>57.51</v>
      </c>
      <c r="DP336" s="131" t="s">
        <v>138</v>
      </c>
      <c r="DQ336" s="404">
        <v>0</v>
      </c>
      <c r="DR336" s="404">
        <v>9</v>
      </c>
      <c r="DS336" s="129" t="s">
        <v>83</v>
      </c>
      <c r="DT336" s="129" t="s">
        <v>83</v>
      </c>
      <c r="DU336" s="129" t="s">
        <v>83</v>
      </c>
      <c r="DV336" s="129" t="s">
        <v>83</v>
      </c>
      <c r="DW336" s="131" t="s">
        <v>83</v>
      </c>
      <c r="DX336" s="131" t="s">
        <v>84</v>
      </c>
      <c r="DY336" s="131" t="s">
        <v>81</v>
      </c>
      <c r="DZ336" s="131" t="s">
        <v>9859</v>
      </c>
      <c r="EA336" s="131" t="s">
        <v>7934</v>
      </c>
      <c r="EB336" s="131" t="s">
        <v>9860</v>
      </c>
      <c r="EC336" s="131" t="s">
        <v>781</v>
      </c>
      <c r="ED336" s="131" t="s">
        <v>89</v>
      </c>
      <c r="EE336" s="131" t="s">
        <v>9861</v>
      </c>
      <c r="EF336" s="131" t="s">
        <v>9862</v>
      </c>
      <c r="EG336" s="131" t="s">
        <v>9863</v>
      </c>
      <c r="EH336" s="131" t="s">
        <v>9864</v>
      </c>
      <c r="EI336" s="131" t="s">
        <v>9865</v>
      </c>
      <c r="EJ336" s="135" t="s">
        <v>9866</v>
      </c>
      <c r="EK336" s="135" t="s">
        <v>9867</v>
      </c>
      <c r="EL336" s="135" t="s">
        <v>9868</v>
      </c>
      <c r="EM336" s="135" t="s">
        <v>9869</v>
      </c>
      <c r="EN336" s="131" t="s">
        <v>81</v>
      </c>
    </row>
    <row r="337" spans="1:144" ht="18" thickTop="1" thickBot="1">
      <c r="A337" s="575">
        <f t="shared" si="19"/>
        <v>336</v>
      </c>
      <c r="B337" s="572" t="s">
        <v>9997</v>
      </c>
      <c r="C337" s="600" t="s">
        <v>9998</v>
      </c>
      <c r="D337" s="570" t="s">
        <v>13209</v>
      </c>
      <c r="E337" s="568" t="str">
        <f t="shared" si="17"/>
        <v>Not Placed</v>
      </c>
      <c r="F337" s="570" t="s">
        <v>12369</v>
      </c>
      <c r="G337" s="570" t="s">
        <v>13331</v>
      </c>
      <c r="H337" s="131" t="str">
        <f>VLOOKUP(B337,EXTC1!C:E,3,0)</f>
        <v>12th + Engineering with live KT</v>
      </c>
      <c r="I337" s="610" t="s">
        <v>654</v>
      </c>
      <c r="J337" s="572">
        <v>21</v>
      </c>
      <c r="K337" s="611" t="s">
        <v>9999</v>
      </c>
      <c r="L337" s="611" t="s">
        <v>73</v>
      </c>
      <c r="M337" s="611" t="s">
        <v>10000</v>
      </c>
      <c r="N337" s="612" t="s">
        <v>9996</v>
      </c>
      <c r="O337" s="612">
        <v>2224455526</v>
      </c>
      <c r="P337" s="612">
        <v>8169268960</v>
      </c>
      <c r="Q337" s="612" t="e">
        <f>VLOOKUP(B337,'TCS CON'!$D$1:$H$98,5,0)</f>
        <v>#N/A</v>
      </c>
      <c r="R337" s="612" t="e">
        <f>VLOOKUP(B337,LTI!$C$1:$H$46,6,0)</f>
        <v>#N/A</v>
      </c>
      <c r="S337" s="612" t="e">
        <f>VLOOKUP(B337,JARO!$E$2:$I$11,5,0)</f>
        <v>#N/A</v>
      </c>
      <c r="T337" s="612" t="e">
        <f>VLOOKUP(B337,Capgemini!$D$3:$H$78,5,0)</f>
        <v>#N/A</v>
      </c>
      <c r="U337" s="612" t="e">
        <f>VLOOKUP(B337,Carwale!$D$1:$H$4,5,0)</f>
        <v>#N/A</v>
      </c>
      <c r="V337" s="612" t="e">
        <f>VLOOKUP(B337,'Interactive Brokers'!E:I,5,0)</f>
        <v>#N/A</v>
      </c>
      <c r="W337" s="612" t="e">
        <f>VLOOKUP(B337,'REL Jio'!E:I,5,0)</f>
        <v>#N/A</v>
      </c>
      <c r="X337" s="612" t="e">
        <f>VLOOKUP(B337,'Sciative Sol'!E:I,5,0)</f>
        <v>#N/A</v>
      </c>
      <c r="Y337" s="612" t="e">
        <f>VLOOKUP(B337,'Hexaware Tech'!E:I,5,0)</f>
        <v>#N/A</v>
      </c>
      <c r="Z337" s="612" t="e">
        <f>VLOOKUP(B337,Axis!D:H,5,0)</f>
        <v>#N/A</v>
      </c>
      <c r="AA337" s="612" t="e">
        <f>VLOOKUP(B337,Ugam!$D$3:$H$26,5,0)</f>
        <v>#N/A</v>
      </c>
      <c r="AB337" s="612" t="e">
        <f>VLOOKUP(B337,Zeus!F:J,5,0)</f>
        <v>#N/A</v>
      </c>
      <c r="AC337" s="612" t="e">
        <f>VLOOKUP(B337,Montran!F:J,5,0)</f>
        <v>#N/A</v>
      </c>
      <c r="AD337" s="612" t="e">
        <f>VLOOKUP(B337,Endurance!H120:L120,5,0)</f>
        <v>#N/A</v>
      </c>
      <c r="AE337" s="612" t="e">
        <f>VLOOKUP(B337,'Swabhav Techlabs'!$F$1:$J$2,5,0)</f>
        <v>#N/A</v>
      </c>
      <c r="AF337" s="612" t="e">
        <f>VLOOKUP(B337,'Quality Kiosk'!$F$1:$J$18,5,0)</f>
        <v>#N/A</v>
      </c>
      <c r="AG337" s="612" t="e">
        <f>VLOOKUP(B337,'Lemon VB'!$F$1:$J$2,5,0)</f>
        <v>#N/A</v>
      </c>
      <c r="AH337" s="612" t="e">
        <f>VLOOKUP(B337,Gocomet!$E$1:$I$3,5,0)</f>
        <v>#N/A</v>
      </c>
      <c r="AI337" s="612" t="e">
        <f>VLOOKUP(B337,'Ingram Micro'!$E$1:$I$8,5,0)</f>
        <v>#N/A</v>
      </c>
      <c r="AJ337" s="612" t="e">
        <f>VLOOKUP(B337,'DePronto Infotech'!$E$1:$I$2,5,0)</f>
        <v>#N/A</v>
      </c>
      <c r="AK337" s="612" t="e">
        <f>VLOOKUP(B337,'Reliance Retail'!$E$1:$I$4,5,0)</f>
        <v>#N/A</v>
      </c>
      <c r="AL337" s="612" t="e">
        <f>VLOOKUP(B337,'Bright Champs'!$D$1:$H$13,5,0)</f>
        <v>#N/A</v>
      </c>
      <c r="AM337" s="612" t="e">
        <f>VLOOKUP(B337,Neosoft!$E$1:$I$12,5,0)</f>
        <v>#N/A</v>
      </c>
      <c r="AN337" s="612" t="e">
        <f>VLOOKUP(B337,Infosys!$E$1:$I$3,5,0)</f>
        <v>#N/A</v>
      </c>
      <c r="AO337" s="612" t="e">
        <f>VLOOKUP(B337,Cerelabs!$E$1:$I$5,5,0)</f>
        <v>#N/A</v>
      </c>
      <c r="AP337" s="612" t="e">
        <f>VLOOKUP(B337,'Neebal Technologies'!$D$1:$H$2,5,0)</f>
        <v>#N/A</v>
      </c>
      <c r="AQ337" s="612" t="e">
        <f>VLOOKUP(B337,'Vertiv Energy'!$D$1:$H$2,5,0)</f>
        <v>#N/A</v>
      </c>
      <c r="AR337" s="612" t="e">
        <f>VLOOKUP(B337,'Acidaes Solutions (CRMNEXT)'!$D$1:$H$3,5,0)</f>
        <v>#N/A</v>
      </c>
      <c r="AS337" s="612" t="e">
        <f>VLOOKUP(B337,Growisto!$D$1:$H$2,5,0)</f>
        <v>#N/A</v>
      </c>
      <c r="AT337" s="612" t="e">
        <f>VLOOKUP(B337,'9.9 Mediaworx - Digit'!$D$1:$H$2,5,0)</f>
        <v>#N/A</v>
      </c>
      <c r="AU337" s="612" t="e">
        <f>VLOOKUP(B337,'Vistaar systems Pvt Ltd'!$D$2:$H$3,5,0)</f>
        <v>#N/A</v>
      </c>
      <c r="AV337" s="612" t="e">
        <f>VLOOKUP(B337,'Course 5i'!$D$2:$H$11,5,0)</f>
        <v>#N/A</v>
      </c>
      <c r="AW337" s="612" t="e">
        <f>VLOOKUP(B337,'Radiant Appliances &amp; Electronic'!$D$1:$H$13,5,0)</f>
        <v>#N/A</v>
      </c>
      <c r="AX337" s="612" t="e">
        <f>VLOOKUP(B337,'Atos Global'!$D$3:$H$27,5,0)</f>
        <v>#N/A</v>
      </c>
      <c r="AY337" s="612" t="e">
        <f>VLOOKUP(B337,'Saama Technologies'!$D$1:$H$2,5,0)</f>
        <v>#N/A</v>
      </c>
      <c r="AZ337" s="612" t="e">
        <f>VLOOKUP(B337,'Multiplier Solutions'!$D$1:$H$2,5,0)</f>
        <v>#N/A</v>
      </c>
      <c r="BA337" s="612" t="e">
        <f>VLOOKUP(B337,GEP!$D$2:$H$5,5,0)</f>
        <v>#N/A</v>
      </c>
      <c r="BB337" s="612" t="e">
        <f>VLOOKUP(B337,Accenture!$D$1:$H$6,5,0)</f>
        <v>#N/A</v>
      </c>
      <c r="BC337" s="612" t="e">
        <f>VLOOKUP(B337,'Endurance International Group'!$D$1:$H$2,5,0)</f>
        <v>#N/A</v>
      </c>
      <c r="BD337" s="612" t="e">
        <f>VLOOKUP(B337,Newgen!$D$1:$H$2,5,0)</f>
        <v>#N/A</v>
      </c>
      <c r="BE337" s="612" t="e">
        <f>VLOOKUP(B337,'3D Incredible'!D337:H337,5,0)</f>
        <v>#N/A</v>
      </c>
      <c r="BF337" s="612" t="e">
        <f>VLOOKUP(B337,'Raja Software Labs'!$D$2:$H$2,5,0)</f>
        <v>#N/A</v>
      </c>
      <c r="BG337" s="612" t="e">
        <f>VLOOKUP(B337,Wipro!$D$1:$H$2,5,0)</f>
        <v>#N/A</v>
      </c>
      <c r="BH337" s="612" t="e">
        <f>VLOOKUP(B337,'Perch Technologies'!$D$2:$H$2,5,0)</f>
        <v>#N/A</v>
      </c>
      <c r="BI337" s="612" t="e">
        <f>VLOOKUP(B337,'Morning Star'!$D$1:$H$6,5,0)</f>
        <v>#N/A</v>
      </c>
      <c r="BJ337" s="612" t="e">
        <f>VLOOKUP(B337,Flexiloans!$D$1:$H$2,5,0)</f>
        <v>#N/A</v>
      </c>
      <c r="BK337" s="612" t="e">
        <f>VLOOKUP(B337,'Thirdware Solutions'!$D$1:$H$2,5,0)</f>
        <v>#N/A</v>
      </c>
      <c r="BL337" s="612" t="e">
        <f>VLOOKUP(B337,Tescom!$D$1:$H$8,5,0)</f>
        <v>#N/A</v>
      </c>
      <c r="BM337" s="612" t="e">
        <f>VLOOKUP(B337,'Cogno AI'!$D$1:$H$2,5,0)</f>
        <v>#N/A</v>
      </c>
      <c r="BN337" s="612" t="e">
        <f>VLOOKUP(B337,'ABM Knowledgeware'!$D$1:$H$2,5,0)</f>
        <v>#N/A</v>
      </c>
      <c r="BO337" s="612" t="e">
        <f>VLOOKUP(B337,'Concerto Software'!$D$1:$H$3,5,0)</f>
        <v>#N/A</v>
      </c>
      <c r="BP337" s="612" t="e">
        <f>VLOOKUP(B337,'My Captain'!$D$1:$H$4,5,0)</f>
        <v>#N/A</v>
      </c>
      <c r="BQ337" s="612" t="e">
        <f>VLOOKUP(B337,'Finoux Solutions'!$D$2:$H$4,5,0)</f>
        <v>#N/A</v>
      </c>
      <c r="BR337" s="612" t="e">
        <f>VLOOKUP(B337,'MITR Learning'!$D$1:$H$2,5,0)</f>
        <v>#N/A</v>
      </c>
      <c r="BS337" s="612" t="e">
        <f>VLOOKUP(B337,Nucsoft!$D$2:$H$6,5,0)</f>
        <v>#N/A</v>
      </c>
      <c r="BT337" s="612" t="e">
        <f>VLOOKUP(B337,'Paras Cadd'!$D$1:$H$2,5,0)</f>
        <v>#N/A</v>
      </c>
      <c r="BU337" s="612" t="e">
        <f>VLOOKUP(B337,'ICICI Securities'!$D$1:$H$2,5,0)</f>
        <v>#N/A</v>
      </c>
      <c r="BV337" s="612" t="e">
        <f>VLOOKUP(B337,'Citius Tech'!$D$2:$H$5,5,0)</f>
        <v>#N/A</v>
      </c>
      <c r="BW337" s="612" t="e">
        <f>VLOOKUP(B337,'Buzzy Brains'!$D$2:$H$2,5,0)</f>
        <v>#N/A</v>
      </c>
      <c r="BX337" s="612" t="e">
        <f>VLOOKUP(B337,'Decimal Point'!$D$2:$H$2,5,0)</f>
        <v>#N/A</v>
      </c>
      <c r="BY337" s="612" t="e">
        <f>VLOOKUP(B337,'Sankey Business Solutions'!$D$2:$H$3,5,0)</f>
        <v>#N/A</v>
      </c>
      <c r="BZ337" s="612" t="e">
        <f>VLOOKUP(B337,'Nangia &amp; Co LLP'!$D$2:$H$2,5,0)</f>
        <v>#N/A</v>
      </c>
      <c r="CA337" s="612" t="e">
        <f>VLOOKUP(B337,'FIS Solutions India Pvt Ltd'!$D$2:$H$2,5,0)</f>
        <v>#N/A</v>
      </c>
      <c r="CB337" s="612" t="e">
        <f>VLOOKUP(B337,'Delta Technology &amp; Management '!$D$2:$H$16,5,0)</f>
        <v>#N/A</v>
      </c>
      <c r="CC337" s="612" t="e">
        <f>VLOOKUP(B337,'Espoir Networks'!$D$3:$H$11,5,0)</f>
        <v>#N/A</v>
      </c>
      <c r="CD337" s="612" t="e">
        <f>VLOOKUP(B337,'Servosys Solution'!$D$3:$H$5,5,0)</f>
        <v>#N/A</v>
      </c>
      <c r="CE337" s="612" t="e">
        <f>VLOOKUP(B337,'Ribbon Communications'!$D$3:$H$4,5,0)</f>
        <v>#N/A</v>
      </c>
      <c r="CF337" s="612">
        <f t="shared" si="18"/>
        <v>0</v>
      </c>
      <c r="CG337" s="129" t="s">
        <v>10001</v>
      </c>
      <c r="CH337" s="129">
        <v>233273300177</v>
      </c>
      <c r="CI337" s="129" t="s">
        <v>10002</v>
      </c>
      <c r="CJ337" s="129" t="s">
        <v>11748</v>
      </c>
      <c r="CK337" s="132">
        <v>42917</v>
      </c>
      <c r="CL337" s="129">
        <v>2021</v>
      </c>
      <c r="CM337" s="128" t="s">
        <v>12020</v>
      </c>
      <c r="CN337" s="129">
        <v>413</v>
      </c>
      <c r="CO337" s="133">
        <v>82.6</v>
      </c>
      <c r="CP337" s="129">
        <v>2015</v>
      </c>
      <c r="CQ337" s="129" t="s">
        <v>79</v>
      </c>
      <c r="CR337" s="128" t="s">
        <v>12205</v>
      </c>
      <c r="CS337" s="129">
        <v>360</v>
      </c>
      <c r="CT337" s="133">
        <v>55.38</v>
      </c>
      <c r="CU337" s="129">
        <v>2017</v>
      </c>
      <c r="CV337" s="129" t="s">
        <v>79</v>
      </c>
      <c r="CW337" s="131" t="s">
        <v>81</v>
      </c>
      <c r="CX337" s="131" t="s">
        <v>81</v>
      </c>
      <c r="CY337" s="129" t="s">
        <v>81</v>
      </c>
      <c r="CZ337" s="129" t="s">
        <v>81</v>
      </c>
      <c r="DA337" s="129" t="s">
        <v>81</v>
      </c>
      <c r="DB337" s="129" t="s">
        <v>81</v>
      </c>
      <c r="DC337" s="129" t="s">
        <v>81</v>
      </c>
      <c r="DD337" s="129" t="s">
        <v>81</v>
      </c>
      <c r="DE337" s="129" t="s">
        <v>81</v>
      </c>
      <c r="DF337" s="129">
        <v>0</v>
      </c>
      <c r="DG337" s="224">
        <v>6.5</v>
      </c>
      <c r="DH337" s="224">
        <v>6</v>
      </c>
      <c r="DI337" s="224">
        <v>6.2</v>
      </c>
      <c r="DJ337" s="224">
        <v>6</v>
      </c>
      <c r="DK337" s="224">
        <v>6.1</v>
      </c>
      <c r="DL337" s="224">
        <v>5.76</v>
      </c>
      <c r="DM337" s="224">
        <f t="shared" si="16"/>
        <v>36.559999999999995</v>
      </c>
      <c r="DN337" s="224">
        <v>6.09</v>
      </c>
      <c r="DO337" s="402">
        <v>55.24</v>
      </c>
      <c r="DP337" s="131" t="s">
        <v>82</v>
      </c>
      <c r="DQ337" s="404">
        <v>0</v>
      </c>
      <c r="DR337" s="404">
        <v>18</v>
      </c>
      <c r="DS337" s="129" t="s">
        <v>83</v>
      </c>
      <c r="DT337" s="129" t="s">
        <v>83</v>
      </c>
      <c r="DU337" s="129" t="s">
        <v>83</v>
      </c>
      <c r="DV337" s="129" t="s">
        <v>83</v>
      </c>
      <c r="DW337" s="131" t="s">
        <v>83</v>
      </c>
      <c r="DX337" s="131" t="s">
        <v>84</v>
      </c>
      <c r="DY337" s="131" t="s">
        <v>81</v>
      </c>
      <c r="DZ337" s="131" t="s">
        <v>10005</v>
      </c>
      <c r="EA337" s="131" t="s">
        <v>10006</v>
      </c>
      <c r="EB337" s="131" t="s">
        <v>10007</v>
      </c>
      <c r="EC337" s="131" t="s">
        <v>10006</v>
      </c>
      <c r="ED337" s="131" t="s">
        <v>89</v>
      </c>
      <c r="EE337" s="131" t="s">
        <v>10008</v>
      </c>
      <c r="EF337" s="131" t="s">
        <v>10008</v>
      </c>
      <c r="EG337" s="131" t="s">
        <v>10009</v>
      </c>
      <c r="EH337" s="131" t="s">
        <v>968</v>
      </c>
      <c r="EI337" s="131" t="s">
        <v>10010</v>
      </c>
      <c r="EJ337" s="135" t="s">
        <v>10011</v>
      </c>
      <c r="EK337" s="135" t="s">
        <v>10012</v>
      </c>
      <c r="EL337" s="135" t="s">
        <v>10013</v>
      </c>
      <c r="EM337" s="135" t="s">
        <v>10014</v>
      </c>
      <c r="EN337" s="131" t="s">
        <v>81</v>
      </c>
    </row>
    <row r="338" spans="1:144" ht="18" thickTop="1" thickBot="1">
      <c r="A338" s="575">
        <f t="shared" si="19"/>
        <v>337</v>
      </c>
      <c r="B338" s="572" t="s">
        <v>10130</v>
      </c>
      <c r="C338" s="600" t="s">
        <v>10131</v>
      </c>
      <c r="D338" s="570" t="s">
        <v>13209</v>
      </c>
      <c r="E338" s="568" t="str">
        <f t="shared" si="17"/>
        <v>Not Placed</v>
      </c>
      <c r="F338" s="570" t="s">
        <v>12369</v>
      </c>
      <c r="G338" s="570" t="s">
        <v>13331</v>
      </c>
      <c r="H338" s="131" t="str">
        <f>VLOOKUP(B338,EXTC1!C:E,3,0)</f>
        <v>12th + Engineering without live KT</v>
      </c>
      <c r="I338" s="610">
        <v>36747</v>
      </c>
      <c r="J338" s="572">
        <v>19</v>
      </c>
      <c r="K338" s="611" t="s">
        <v>10132</v>
      </c>
      <c r="L338" s="611" t="s">
        <v>73</v>
      </c>
      <c r="M338" s="611" t="s">
        <v>10133</v>
      </c>
      <c r="N338" s="612" t="s">
        <v>10129</v>
      </c>
      <c r="O338" s="612">
        <v>9969818893</v>
      </c>
      <c r="P338" s="612">
        <v>7400238978</v>
      </c>
      <c r="Q338" s="612" t="e">
        <f>VLOOKUP(B338,'TCS CON'!$D$1:$H$98,5,0)</f>
        <v>#N/A</v>
      </c>
      <c r="R338" s="612" t="e">
        <f>VLOOKUP(B338,LTI!$C$1:$H$46,6,0)</f>
        <v>#N/A</v>
      </c>
      <c r="S338" s="612" t="e">
        <f>VLOOKUP(B338,JARO!$E$2:$I$11,5,0)</f>
        <v>#N/A</v>
      </c>
      <c r="T338" s="612" t="e">
        <f>VLOOKUP(B338,Capgemini!$D$3:$H$78,5,0)</f>
        <v>#N/A</v>
      </c>
      <c r="U338" s="612" t="e">
        <f>VLOOKUP(B338,Carwale!$D$1:$H$4,5,0)</f>
        <v>#N/A</v>
      </c>
      <c r="V338" s="612" t="e">
        <f>VLOOKUP(B338,'Interactive Brokers'!E:I,5,0)</f>
        <v>#N/A</v>
      </c>
      <c r="W338" s="612" t="e">
        <f>VLOOKUP(B338,'REL Jio'!E:I,5,0)</f>
        <v>#N/A</v>
      </c>
      <c r="X338" s="612" t="e">
        <f>VLOOKUP(B338,'Sciative Sol'!E:I,5,0)</f>
        <v>#N/A</v>
      </c>
      <c r="Y338" s="612" t="e">
        <f>VLOOKUP(B338,'Hexaware Tech'!E:I,5,0)</f>
        <v>#N/A</v>
      </c>
      <c r="Z338" s="612" t="e">
        <f>VLOOKUP(B338,Axis!D:H,5,0)</f>
        <v>#N/A</v>
      </c>
      <c r="AA338" s="612" t="e">
        <f>VLOOKUP(B338,Ugam!$D$3:$H$26,5,0)</f>
        <v>#N/A</v>
      </c>
      <c r="AB338" s="612" t="e">
        <f>VLOOKUP(B338,Zeus!F:J,5,0)</f>
        <v>#N/A</v>
      </c>
      <c r="AC338" s="612" t="e">
        <f>VLOOKUP(B338,Montran!F:J,5,0)</f>
        <v>#N/A</v>
      </c>
      <c r="AD338" s="612" t="e">
        <f>VLOOKUP(B338,Endurance!H121:L121,5,0)</f>
        <v>#N/A</v>
      </c>
      <c r="AE338" s="612" t="e">
        <f>VLOOKUP(B338,'Swabhav Techlabs'!$F$1:$J$2,5,0)</f>
        <v>#N/A</v>
      </c>
      <c r="AF338" s="612" t="e">
        <f>VLOOKUP(B338,'Quality Kiosk'!$F$1:$J$18,5,0)</f>
        <v>#N/A</v>
      </c>
      <c r="AG338" s="612" t="e">
        <f>VLOOKUP(B338,'Lemon VB'!$F$1:$J$2,5,0)</f>
        <v>#N/A</v>
      </c>
      <c r="AH338" s="612" t="e">
        <f>VLOOKUP(B338,Gocomet!$E$1:$I$3,5,0)</f>
        <v>#N/A</v>
      </c>
      <c r="AI338" s="612" t="e">
        <f>VLOOKUP(B338,'Ingram Micro'!$E$1:$I$8,5,0)</f>
        <v>#N/A</v>
      </c>
      <c r="AJ338" s="612" t="e">
        <f>VLOOKUP(B338,'DePronto Infotech'!$E$1:$I$2,5,0)</f>
        <v>#N/A</v>
      </c>
      <c r="AK338" s="612" t="e">
        <f>VLOOKUP(B338,'Reliance Retail'!$E$1:$I$4,5,0)</f>
        <v>#N/A</v>
      </c>
      <c r="AL338" s="612" t="e">
        <f>VLOOKUP(B338,'Bright Champs'!$D$1:$H$13,5,0)</f>
        <v>#N/A</v>
      </c>
      <c r="AM338" s="612" t="e">
        <f>VLOOKUP(B338,Neosoft!$E$1:$I$12,5,0)</f>
        <v>#N/A</v>
      </c>
      <c r="AN338" s="612" t="e">
        <f>VLOOKUP(B338,Infosys!$E$1:$I$3,5,0)</f>
        <v>#N/A</v>
      </c>
      <c r="AO338" s="612" t="e">
        <f>VLOOKUP(B338,Cerelabs!$E$1:$I$5,5,0)</f>
        <v>#N/A</v>
      </c>
      <c r="AP338" s="612" t="e">
        <f>VLOOKUP(B338,'Neebal Technologies'!$D$1:$H$2,5,0)</f>
        <v>#N/A</v>
      </c>
      <c r="AQ338" s="612" t="e">
        <f>VLOOKUP(B338,'Vertiv Energy'!$D$1:$H$2,5,0)</f>
        <v>#N/A</v>
      </c>
      <c r="AR338" s="612" t="e">
        <f>VLOOKUP(B338,'Acidaes Solutions (CRMNEXT)'!$D$1:$H$3,5,0)</f>
        <v>#N/A</v>
      </c>
      <c r="AS338" s="612" t="e">
        <f>VLOOKUP(B338,Growisto!$D$1:$H$2,5,0)</f>
        <v>#N/A</v>
      </c>
      <c r="AT338" s="612" t="e">
        <f>VLOOKUP(B338,'9.9 Mediaworx - Digit'!$D$1:$H$2,5,0)</f>
        <v>#N/A</v>
      </c>
      <c r="AU338" s="612" t="e">
        <f>VLOOKUP(B338,'Vistaar systems Pvt Ltd'!$D$2:$H$3,5,0)</f>
        <v>#N/A</v>
      </c>
      <c r="AV338" s="612" t="e">
        <f>VLOOKUP(B338,'Course 5i'!$D$2:$H$11,5,0)</f>
        <v>#N/A</v>
      </c>
      <c r="AW338" s="612" t="e">
        <f>VLOOKUP(B338,'Radiant Appliances &amp; Electronic'!$D$1:$H$13,5,0)</f>
        <v>#N/A</v>
      </c>
      <c r="AX338" s="612" t="e">
        <f>VLOOKUP(B338,'Atos Global'!$D$3:$H$27,5,0)</f>
        <v>#N/A</v>
      </c>
      <c r="AY338" s="612" t="e">
        <f>VLOOKUP(B338,'Saama Technologies'!$D$1:$H$2,5,0)</f>
        <v>#N/A</v>
      </c>
      <c r="AZ338" s="612" t="e">
        <f>VLOOKUP(B338,'Multiplier Solutions'!$D$1:$H$2,5,0)</f>
        <v>#N/A</v>
      </c>
      <c r="BA338" s="612" t="e">
        <f>VLOOKUP(B338,GEP!$D$2:$H$5,5,0)</f>
        <v>#N/A</v>
      </c>
      <c r="BB338" s="612" t="e">
        <f>VLOOKUP(B338,Accenture!$D$1:$H$6,5,0)</f>
        <v>#N/A</v>
      </c>
      <c r="BC338" s="612" t="e">
        <f>VLOOKUP(B338,'Endurance International Group'!$D$1:$H$2,5,0)</f>
        <v>#N/A</v>
      </c>
      <c r="BD338" s="612" t="e">
        <f>VLOOKUP(B338,Newgen!$D$1:$H$2,5,0)</f>
        <v>#N/A</v>
      </c>
      <c r="BE338" s="612" t="e">
        <f>VLOOKUP(B338,'3D Incredible'!D338:H338,5,0)</f>
        <v>#N/A</v>
      </c>
      <c r="BF338" s="612" t="e">
        <f>VLOOKUP(B338,'Raja Software Labs'!$D$2:$H$2,5,0)</f>
        <v>#N/A</v>
      </c>
      <c r="BG338" s="612" t="e">
        <f>VLOOKUP(B338,Wipro!$D$1:$H$2,5,0)</f>
        <v>#N/A</v>
      </c>
      <c r="BH338" s="612" t="e">
        <f>VLOOKUP(B338,'Perch Technologies'!$D$2:$H$2,5,0)</f>
        <v>#N/A</v>
      </c>
      <c r="BI338" s="612" t="e">
        <f>VLOOKUP(B338,'Morning Star'!$D$1:$H$6,5,0)</f>
        <v>#N/A</v>
      </c>
      <c r="BJ338" s="612" t="e">
        <f>VLOOKUP(B338,Flexiloans!$D$1:$H$2,5,0)</f>
        <v>#N/A</v>
      </c>
      <c r="BK338" s="612" t="e">
        <f>VLOOKUP(B338,'Thirdware Solutions'!$D$1:$H$2,5,0)</f>
        <v>#N/A</v>
      </c>
      <c r="BL338" s="612" t="e">
        <f>VLOOKUP(B338,Tescom!$D$1:$H$8,5,0)</f>
        <v>#N/A</v>
      </c>
      <c r="BM338" s="612" t="e">
        <f>VLOOKUP(B338,'Cogno AI'!$D$1:$H$2,5,0)</f>
        <v>#N/A</v>
      </c>
      <c r="BN338" s="612" t="e">
        <f>VLOOKUP(B338,'ABM Knowledgeware'!$D$1:$H$2,5,0)</f>
        <v>#N/A</v>
      </c>
      <c r="BO338" s="612" t="e">
        <f>VLOOKUP(B338,'Concerto Software'!$D$1:$H$3,5,0)</f>
        <v>#N/A</v>
      </c>
      <c r="BP338" s="612" t="e">
        <f>VLOOKUP(B338,'My Captain'!$D$1:$H$4,5,0)</f>
        <v>#N/A</v>
      </c>
      <c r="BQ338" s="612" t="e">
        <f>VLOOKUP(B338,'Finoux Solutions'!$D$2:$H$4,5,0)</f>
        <v>#N/A</v>
      </c>
      <c r="BR338" s="612" t="e">
        <f>VLOOKUP(B338,'MITR Learning'!$D$1:$H$2,5,0)</f>
        <v>#N/A</v>
      </c>
      <c r="BS338" s="612" t="e">
        <f>VLOOKUP(B338,Nucsoft!$D$2:$H$6,5,0)</f>
        <v>#N/A</v>
      </c>
      <c r="BT338" s="612" t="e">
        <f>VLOOKUP(B338,'Paras Cadd'!$D$1:$H$2,5,0)</f>
        <v>#N/A</v>
      </c>
      <c r="BU338" s="612" t="e">
        <f>VLOOKUP(B338,'ICICI Securities'!$D$1:$H$2,5,0)</f>
        <v>#N/A</v>
      </c>
      <c r="BV338" s="612" t="e">
        <f>VLOOKUP(B338,'Citius Tech'!$D$2:$H$5,5,0)</f>
        <v>#N/A</v>
      </c>
      <c r="BW338" s="612" t="e">
        <f>VLOOKUP(B338,'Buzzy Brains'!$D$2:$H$2,5,0)</f>
        <v>#N/A</v>
      </c>
      <c r="BX338" s="612" t="e">
        <f>VLOOKUP(B338,'Decimal Point'!$D$2:$H$2,5,0)</f>
        <v>#N/A</v>
      </c>
      <c r="BY338" s="612" t="e">
        <f>VLOOKUP(B338,'Sankey Business Solutions'!$D$2:$H$3,5,0)</f>
        <v>#N/A</v>
      </c>
      <c r="BZ338" s="612" t="e">
        <f>VLOOKUP(B338,'Nangia &amp; Co LLP'!$D$2:$H$2,5,0)</f>
        <v>#N/A</v>
      </c>
      <c r="CA338" s="612" t="e">
        <f>VLOOKUP(B338,'FIS Solutions India Pvt Ltd'!$D$2:$H$2,5,0)</f>
        <v>#N/A</v>
      </c>
      <c r="CB338" s="612" t="e">
        <f>VLOOKUP(B338,'Delta Technology &amp; Management '!$D$2:$H$16,5,0)</f>
        <v>#N/A</v>
      </c>
      <c r="CC338" s="612" t="e">
        <f>VLOOKUP(B338,'Espoir Networks'!$D$3:$H$11,5,0)</f>
        <v>#N/A</v>
      </c>
      <c r="CD338" s="612" t="e">
        <f>VLOOKUP(B338,'Servosys Solution'!$D$3:$H$5,5,0)</f>
        <v>#N/A</v>
      </c>
      <c r="CE338" s="612" t="e">
        <f>VLOOKUP(B338,'Ribbon Communications'!$D$3:$H$4,5,0)</f>
        <v>#N/A</v>
      </c>
      <c r="CF338" s="612">
        <f t="shared" si="18"/>
        <v>0</v>
      </c>
      <c r="CG338" s="129" t="s">
        <v>10134</v>
      </c>
      <c r="CH338" s="129">
        <v>454271547394</v>
      </c>
      <c r="CI338" s="129" t="s">
        <v>10135</v>
      </c>
      <c r="CJ338" s="129" t="s">
        <v>11749</v>
      </c>
      <c r="CK338" s="132">
        <v>42917</v>
      </c>
      <c r="CL338" s="129">
        <v>2021</v>
      </c>
      <c r="CM338" s="128" t="s">
        <v>10136</v>
      </c>
      <c r="CN338" s="129">
        <v>429</v>
      </c>
      <c r="CO338" s="133">
        <v>85.8</v>
      </c>
      <c r="CP338" s="129">
        <v>2015</v>
      </c>
      <c r="CQ338" s="129" t="s">
        <v>276</v>
      </c>
      <c r="CR338" s="128" t="s">
        <v>12206</v>
      </c>
      <c r="CS338" s="129">
        <v>495</v>
      </c>
      <c r="CT338" s="133">
        <v>76.150000000000006</v>
      </c>
      <c r="CU338" s="129">
        <v>2017</v>
      </c>
      <c r="CV338" s="129" t="s">
        <v>79</v>
      </c>
      <c r="CW338" s="131" t="s">
        <v>81</v>
      </c>
      <c r="CX338" s="131" t="s">
        <v>81</v>
      </c>
      <c r="CY338" s="129" t="s">
        <v>81</v>
      </c>
      <c r="CZ338" s="129" t="s">
        <v>81</v>
      </c>
      <c r="DA338" s="129" t="s">
        <v>81</v>
      </c>
      <c r="DB338" s="129" t="s">
        <v>81</v>
      </c>
      <c r="DC338" s="129" t="s">
        <v>81</v>
      </c>
      <c r="DD338" s="129" t="s">
        <v>81</v>
      </c>
      <c r="DE338" s="129" t="s">
        <v>81</v>
      </c>
      <c r="DF338" s="129">
        <v>0</v>
      </c>
      <c r="DG338" s="224">
        <v>8.07</v>
      </c>
      <c r="DH338" s="224">
        <v>8</v>
      </c>
      <c r="DI338" s="224">
        <v>9.23</v>
      </c>
      <c r="DJ338" s="224">
        <v>8.36</v>
      </c>
      <c r="DK338" s="224">
        <v>8.407</v>
      </c>
      <c r="DL338" s="224">
        <v>8.8800000000000008</v>
      </c>
      <c r="DM338" s="224">
        <f t="shared" si="16"/>
        <v>50.946999999999996</v>
      </c>
      <c r="DN338" s="224">
        <v>8.49</v>
      </c>
      <c r="DO338" s="402">
        <v>74.83</v>
      </c>
      <c r="DP338" s="131" t="s">
        <v>138</v>
      </c>
      <c r="DQ338" s="404">
        <v>0</v>
      </c>
      <c r="DR338" s="404">
        <v>1</v>
      </c>
      <c r="DS338" s="129" t="s">
        <v>83</v>
      </c>
      <c r="DT338" s="129" t="s">
        <v>83</v>
      </c>
      <c r="DU338" s="129" t="s">
        <v>83</v>
      </c>
      <c r="DV338" s="129" t="s">
        <v>83</v>
      </c>
      <c r="DW338" s="131" t="s">
        <v>83</v>
      </c>
      <c r="DX338" s="131" t="s">
        <v>84</v>
      </c>
      <c r="DY338" s="131" t="s">
        <v>81</v>
      </c>
      <c r="DZ338" s="131" t="s">
        <v>10138</v>
      </c>
      <c r="EA338" s="131" t="s">
        <v>10139</v>
      </c>
      <c r="EB338" s="131" t="s">
        <v>10140</v>
      </c>
      <c r="EC338" s="131" t="s">
        <v>118</v>
      </c>
      <c r="ED338" s="131" t="s">
        <v>89</v>
      </c>
      <c r="EE338" s="131" t="s">
        <v>10141</v>
      </c>
      <c r="EF338" s="131" t="s">
        <v>10142</v>
      </c>
      <c r="EG338" s="131" t="s">
        <v>10143</v>
      </c>
      <c r="EH338" s="131" t="s">
        <v>10144</v>
      </c>
      <c r="EI338" s="131" t="s">
        <v>8598</v>
      </c>
      <c r="EJ338" s="135" t="s">
        <v>10145</v>
      </c>
      <c r="EK338" s="135" t="s">
        <v>10146</v>
      </c>
      <c r="EL338" s="135" t="s">
        <v>10147</v>
      </c>
      <c r="EM338" s="135" t="s">
        <v>10148</v>
      </c>
      <c r="EN338" s="131" t="s">
        <v>81</v>
      </c>
    </row>
    <row r="339" spans="1:144" ht="18" thickTop="1" thickBot="1">
      <c r="A339" s="575">
        <f t="shared" si="19"/>
        <v>338</v>
      </c>
      <c r="B339" s="572" t="s">
        <v>10452</v>
      </c>
      <c r="C339" s="600" t="s">
        <v>10453</v>
      </c>
      <c r="D339" s="570" t="s">
        <v>13209</v>
      </c>
      <c r="E339" s="568" t="str">
        <f t="shared" si="17"/>
        <v>Placed</v>
      </c>
      <c r="F339" s="570" t="s">
        <v>12369</v>
      </c>
      <c r="G339" s="570" t="s">
        <v>13331</v>
      </c>
      <c r="H339" s="131" t="str">
        <f>VLOOKUP(B339,EXTC1!C:E,3,0)</f>
        <v>12th + Engineering without live KT</v>
      </c>
      <c r="I339" s="610" t="s">
        <v>7329</v>
      </c>
      <c r="J339" s="572">
        <v>21</v>
      </c>
      <c r="K339" s="611" t="s">
        <v>10454</v>
      </c>
      <c r="L339" s="611" t="s">
        <v>73</v>
      </c>
      <c r="M339" s="611" t="s">
        <v>10455</v>
      </c>
      <c r="N339" s="612" t="s">
        <v>10451</v>
      </c>
      <c r="O339" s="612">
        <v>9920087492</v>
      </c>
      <c r="P339" s="612">
        <v>9653198978</v>
      </c>
      <c r="Q339" s="612">
        <f>VLOOKUP(B339,'TCS CON'!$D$1:$H$98,5,0)</f>
        <v>336000</v>
      </c>
      <c r="R339" s="612">
        <f>VLOOKUP(B339,LTI!$C$1:$H$46,6,0)</f>
        <v>1000000</v>
      </c>
      <c r="S339" s="612" t="e">
        <f>VLOOKUP(B339,JARO!$E$2:$I$11,5,0)</f>
        <v>#N/A</v>
      </c>
      <c r="T339" s="612" t="e">
        <f>VLOOKUP(B339,Capgemini!$D$3:$H$78,5,0)</f>
        <v>#N/A</v>
      </c>
      <c r="U339" s="612" t="e">
        <f>VLOOKUP(B339,Carwale!$D$1:$H$4,5,0)</f>
        <v>#N/A</v>
      </c>
      <c r="V339" s="612" t="e">
        <f>VLOOKUP(B339,'Interactive Brokers'!E:I,5,0)</f>
        <v>#N/A</v>
      </c>
      <c r="W339" s="612">
        <f>VLOOKUP(B339,'REL Jio'!E:I,5,0)</f>
        <v>350000</v>
      </c>
      <c r="X339" s="612" t="e">
        <f>VLOOKUP(B339,'Sciative Sol'!E:I,5,0)</f>
        <v>#N/A</v>
      </c>
      <c r="Y339" s="612" t="e">
        <f>VLOOKUP(B339,'Hexaware Tech'!E:I,5,0)</f>
        <v>#N/A</v>
      </c>
      <c r="Z339" s="612" t="e">
        <f>VLOOKUP(B339,Axis!D:H,5,0)</f>
        <v>#N/A</v>
      </c>
      <c r="AA339" s="612" t="e">
        <f>VLOOKUP(B339,Ugam!$D$3:$H$26,5,0)</f>
        <v>#N/A</v>
      </c>
      <c r="AB339" s="612" t="e">
        <f>VLOOKUP(B339,Zeus!F:J,5,0)</f>
        <v>#N/A</v>
      </c>
      <c r="AC339" s="612" t="e">
        <f>VLOOKUP(B339,Montran!F:J,5,0)</f>
        <v>#N/A</v>
      </c>
      <c r="AD339" s="612" t="e">
        <f>VLOOKUP(B339,Endurance!H122:L122,5,0)</f>
        <v>#N/A</v>
      </c>
      <c r="AE339" s="612" t="e">
        <f>VLOOKUP(B339,'Swabhav Techlabs'!$F$1:$J$2,5,0)</f>
        <v>#N/A</v>
      </c>
      <c r="AF339" s="612" t="e">
        <f>VLOOKUP(B339,'Quality Kiosk'!$F$1:$J$18,5,0)</f>
        <v>#N/A</v>
      </c>
      <c r="AG339" s="612" t="e">
        <f>VLOOKUP(B339,'Lemon VB'!$F$1:$J$2,5,0)</f>
        <v>#N/A</v>
      </c>
      <c r="AH339" s="612" t="e">
        <f>VLOOKUP(B339,Gocomet!$E$1:$I$3,5,0)</f>
        <v>#N/A</v>
      </c>
      <c r="AI339" s="612" t="e">
        <f>VLOOKUP(B339,'Ingram Micro'!$E$1:$I$8,5,0)</f>
        <v>#N/A</v>
      </c>
      <c r="AJ339" s="612" t="e">
        <f>VLOOKUP(B339,'DePronto Infotech'!$E$1:$I$2,5,0)</f>
        <v>#N/A</v>
      </c>
      <c r="AK339" s="612" t="e">
        <f>VLOOKUP(B339,'Reliance Retail'!$E$1:$I$4,5,0)</f>
        <v>#N/A</v>
      </c>
      <c r="AL339" s="612" t="e">
        <f>VLOOKUP(B339,'Bright Champs'!$D$1:$H$13,5,0)</f>
        <v>#N/A</v>
      </c>
      <c r="AM339" s="612" t="e">
        <f>VLOOKUP(B339,Neosoft!$E$1:$I$12,5,0)</f>
        <v>#N/A</v>
      </c>
      <c r="AN339" s="612" t="e">
        <f>VLOOKUP(B339,Infosys!$E$1:$I$3,5,0)</f>
        <v>#N/A</v>
      </c>
      <c r="AO339" s="612" t="e">
        <f>VLOOKUP(B339,Cerelabs!$E$1:$I$5,5,0)</f>
        <v>#N/A</v>
      </c>
      <c r="AP339" s="612" t="e">
        <f>VLOOKUP(B339,'Neebal Technologies'!$D$1:$H$2,5,0)</f>
        <v>#N/A</v>
      </c>
      <c r="AQ339" s="612" t="e">
        <f>VLOOKUP(B339,'Vertiv Energy'!$D$1:$H$2,5,0)</f>
        <v>#N/A</v>
      </c>
      <c r="AR339" s="612" t="e">
        <f>VLOOKUP(B339,'Acidaes Solutions (CRMNEXT)'!$D$1:$H$3,5,0)</f>
        <v>#N/A</v>
      </c>
      <c r="AS339" s="612" t="e">
        <f>VLOOKUP(B339,Growisto!$D$1:$H$2,5,0)</f>
        <v>#N/A</v>
      </c>
      <c r="AT339" s="612" t="e">
        <f>VLOOKUP(B339,'9.9 Mediaworx - Digit'!$D$1:$H$2,5,0)</f>
        <v>#N/A</v>
      </c>
      <c r="AU339" s="612" t="e">
        <f>VLOOKUP(B339,'Vistaar systems Pvt Ltd'!$D$2:$H$3,5,0)</f>
        <v>#N/A</v>
      </c>
      <c r="AV339" s="612" t="e">
        <f>VLOOKUP(B339,'Course 5i'!$D$2:$H$11,5,0)</f>
        <v>#N/A</v>
      </c>
      <c r="AW339" s="612" t="e">
        <f>VLOOKUP(B339,'Radiant Appliances &amp; Electronic'!$D$1:$H$13,5,0)</f>
        <v>#N/A</v>
      </c>
      <c r="AX339" s="612" t="e">
        <f>VLOOKUP(B339,'Atos Global'!$D$3:$H$27,5,0)</f>
        <v>#N/A</v>
      </c>
      <c r="AY339" s="612" t="e">
        <f>VLOOKUP(B339,'Saama Technologies'!$D$1:$H$2,5,0)</f>
        <v>#N/A</v>
      </c>
      <c r="AZ339" s="612" t="e">
        <f>VLOOKUP(B339,'Multiplier Solutions'!$D$1:$H$2,5,0)</f>
        <v>#N/A</v>
      </c>
      <c r="BA339" s="612" t="e">
        <f>VLOOKUP(B339,GEP!$D$2:$H$5,5,0)</f>
        <v>#N/A</v>
      </c>
      <c r="BB339" s="612" t="e">
        <f>VLOOKUP(B339,Accenture!$D$1:$H$6,5,0)</f>
        <v>#N/A</v>
      </c>
      <c r="BC339" s="612" t="e">
        <f>VLOOKUP(B339,'Endurance International Group'!$D$1:$H$2,5,0)</f>
        <v>#N/A</v>
      </c>
      <c r="BD339" s="612" t="e">
        <f>VLOOKUP(B339,Newgen!$D$1:$H$2,5,0)</f>
        <v>#N/A</v>
      </c>
      <c r="BE339" s="612" t="e">
        <f>VLOOKUP(B339,'3D Incredible'!D339:H339,5,0)</f>
        <v>#N/A</v>
      </c>
      <c r="BF339" s="612" t="e">
        <f>VLOOKUP(B339,'Raja Software Labs'!$D$2:$H$2,5,0)</f>
        <v>#N/A</v>
      </c>
      <c r="BG339" s="612" t="e">
        <f>VLOOKUP(B339,Wipro!$D$1:$H$2,5,0)</f>
        <v>#N/A</v>
      </c>
      <c r="BH339" s="612" t="e">
        <f>VLOOKUP(B339,'Perch Technologies'!$D$2:$H$2,5,0)</f>
        <v>#N/A</v>
      </c>
      <c r="BI339" s="612" t="e">
        <f>VLOOKUP(B339,'Morning Star'!$D$1:$H$6,5,0)</f>
        <v>#N/A</v>
      </c>
      <c r="BJ339" s="612" t="e">
        <f>VLOOKUP(B339,Flexiloans!$D$1:$H$2,5,0)</f>
        <v>#N/A</v>
      </c>
      <c r="BK339" s="612" t="e">
        <f>VLOOKUP(B339,'Thirdware Solutions'!$D$1:$H$2,5,0)</f>
        <v>#N/A</v>
      </c>
      <c r="BL339" s="612" t="e">
        <f>VLOOKUP(B339,Tescom!$D$1:$H$8,5,0)</f>
        <v>#N/A</v>
      </c>
      <c r="BM339" s="612" t="e">
        <f>VLOOKUP(B339,'Cogno AI'!$D$1:$H$2,5,0)</f>
        <v>#N/A</v>
      </c>
      <c r="BN339" s="612" t="e">
        <f>VLOOKUP(B339,'ABM Knowledgeware'!$D$1:$H$2,5,0)</f>
        <v>#N/A</v>
      </c>
      <c r="BO339" s="612" t="e">
        <f>VLOOKUP(B339,'Concerto Software'!$D$1:$H$3,5,0)</f>
        <v>#N/A</v>
      </c>
      <c r="BP339" s="612" t="e">
        <f>VLOOKUP(B339,'My Captain'!$D$1:$H$4,5,0)</f>
        <v>#N/A</v>
      </c>
      <c r="BQ339" s="612" t="e">
        <f>VLOOKUP(B339,'Finoux Solutions'!$D$2:$H$4,5,0)</f>
        <v>#N/A</v>
      </c>
      <c r="BR339" s="612" t="e">
        <f>VLOOKUP(B339,'MITR Learning'!$D$1:$H$2,5,0)</f>
        <v>#N/A</v>
      </c>
      <c r="BS339" s="612" t="e">
        <f>VLOOKUP(B339,Nucsoft!$D$2:$H$6,5,0)</f>
        <v>#N/A</v>
      </c>
      <c r="BT339" s="612" t="e">
        <f>VLOOKUP(B339,'Paras Cadd'!$D$1:$H$2,5,0)</f>
        <v>#N/A</v>
      </c>
      <c r="BU339" s="612" t="e">
        <f>VLOOKUP(B339,'ICICI Securities'!$D$1:$H$2,5,0)</f>
        <v>#N/A</v>
      </c>
      <c r="BV339" s="612" t="e">
        <f>VLOOKUP(B339,'Citius Tech'!$D$2:$H$5,5,0)</f>
        <v>#N/A</v>
      </c>
      <c r="BW339" s="612" t="e">
        <f>VLOOKUP(B339,'Buzzy Brains'!$D$2:$H$2,5,0)</f>
        <v>#N/A</v>
      </c>
      <c r="BX339" s="612" t="e">
        <f>VLOOKUP(B339,'Decimal Point'!$D$2:$H$2,5,0)</f>
        <v>#N/A</v>
      </c>
      <c r="BY339" s="612" t="e">
        <f>VLOOKUP(B339,'Sankey Business Solutions'!$D$2:$H$3,5,0)</f>
        <v>#N/A</v>
      </c>
      <c r="BZ339" s="612" t="e">
        <f>VLOOKUP(B339,'Nangia &amp; Co LLP'!$D$2:$H$2,5,0)</f>
        <v>#N/A</v>
      </c>
      <c r="CA339" s="612" t="e">
        <f>VLOOKUP(B339,'FIS Solutions India Pvt Ltd'!$D$2:$H$2,5,0)</f>
        <v>#N/A</v>
      </c>
      <c r="CB339" s="612" t="e">
        <f>VLOOKUP(B339,'Delta Technology &amp; Management '!$D$2:$H$16,5,0)</f>
        <v>#N/A</v>
      </c>
      <c r="CC339" s="612" t="e">
        <f>VLOOKUP(B339,'Espoir Networks'!$D$3:$H$11,5,0)</f>
        <v>#N/A</v>
      </c>
      <c r="CD339" s="612" t="e">
        <f>VLOOKUP(B339,'Servosys Solution'!$D$3:$H$5,5,0)</f>
        <v>#N/A</v>
      </c>
      <c r="CE339" s="612" t="e">
        <f>VLOOKUP(B339,'Ribbon Communications'!$D$3:$H$4,5,0)</f>
        <v>#N/A</v>
      </c>
      <c r="CF339" s="612">
        <f t="shared" si="18"/>
        <v>3</v>
      </c>
      <c r="CG339" s="129" t="s">
        <v>10456</v>
      </c>
      <c r="CH339" s="129">
        <v>291697516725</v>
      </c>
      <c r="CI339" s="129" t="s">
        <v>134</v>
      </c>
      <c r="CJ339" s="129" t="s">
        <v>11749</v>
      </c>
      <c r="CK339" s="132">
        <v>42917</v>
      </c>
      <c r="CL339" s="129">
        <v>2021</v>
      </c>
      <c r="CM339" s="128" t="s">
        <v>10457</v>
      </c>
      <c r="CN339" s="129">
        <v>475</v>
      </c>
      <c r="CO339" s="133">
        <v>95</v>
      </c>
      <c r="CP339" s="129">
        <v>2015</v>
      </c>
      <c r="CQ339" s="129" t="s">
        <v>276</v>
      </c>
      <c r="CR339" s="128" t="s">
        <v>10457</v>
      </c>
      <c r="CS339" s="129">
        <v>468</v>
      </c>
      <c r="CT339" s="133">
        <v>93.6</v>
      </c>
      <c r="CU339" s="129">
        <v>2017</v>
      </c>
      <c r="CV339" s="129" t="s">
        <v>276</v>
      </c>
      <c r="CW339" s="131" t="s">
        <v>81</v>
      </c>
      <c r="CX339" s="131" t="s">
        <v>81</v>
      </c>
      <c r="CY339" s="129" t="s">
        <v>81</v>
      </c>
      <c r="CZ339" s="129" t="s">
        <v>81</v>
      </c>
      <c r="DA339" s="129" t="s">
        <v>81</v>
      </c>
      <c r="DB339" s="129" t="s">
        <v>81</v>
      </c>
      <c r="DC339" s="129" t="s">
        <v>81</v>
      </c>
      <c r="DD339" s="129" t="s">
        <v>81</v>
      </c>
      <c r="DE339" s="129" t="s">
        <v>81</v>
      </c>
      <c r="DF339" s="129">
        <v>0</v>
      </c>
      <c r="DG339" s="224">
        <v>9.56</v>
      </c>
      <c r="DH339" s="224">
        <v>9.0399999999999991</v>
      </c>
      <c r="DI339" s="224">
        <v>10</v>
      </c>
      <c r="DJ339" s="224">
        <v>9.86</v>
      </c>
      <c r="DK339" s="224">
        <v>8.18</v>
      </c>
      <c r="DL339" s="224">
        <v>9.16</v>
      </c>
      <c r="DM339" s="224">
        <f t="shared" si="16"/>
        <v>55.8</v>
      </c>
      <c r="DN339" s="224">
        <v>9.3000000000000007</v>
      </c>
      <c r="DO339" s="402">
        <v>80.819999999999993</v>
      </c>
      <c r="DP339" s="131" t="s">
        <v>82</v>
      </c>
      <c r="DQ339" s="404">
        <v>0</v>
      </c>
      <c r="DR339" s="404">
        <v>0</v>
      </c>
      <c r="DS339" s="129" t="s">
        <v>83</v>
      </c>
      <c r="DT339" s="129" t="s">
        <v>83</v>
      </c>
      <c r="DU339" s="129" t="s">
        <v>83</v>
      </c>
      <c r="DV339" s="129" t="s">
        <v>83</v>
      </c>
      <c r="DW339" s="131" t="s">
        <v>83</v>
      </c>
      <c r="DX339" s="131" t="s">
        <v>84</v>
      </c>
      <c r="DY339" s="131" t="s">
        <v>81</v>
      </c>
      <c r="DZ339" s="131" t="s">
        <v>10458</v>
      </c>
      <c r="EA339" s="131" t="s">
        <v>1831</v>
      </c>
      <c r="EB339" s="131" t="s">
        <v>10459</v>
      </c>
      <c r="EC339" s="131" t="s">
        <v>167</v>
      </c>
      <c r="ED339" s="131" t="s">
        <v>89</v>
      </c>
      <c r="EE339" s="131" t="s">
        <v>10460</v>
      </c>
      <c r="EF339" s="131" t="s">
        <v>10461</v>
      </c>
      <c r="EG339" s="131" t="s">
        <v>10462</v>
      </c>
      <c r="EH339" s="131" t="s">
        <v>10463</v>
      </c>
      <c r="EI339" s="131" t="s">
        <v>454</v>
      </c>
      <c r="EJ339" s="135" t="s">
        <v>10464</v>
      </c>
      <c r="EK339" s="135" t="s">
        <v>10465</v>
      </c>
      <c r="EL339" s="135" t="s">
        <v>10466</v>
      </c>
      <c r="EM339" s="135" t="s">
        <v>10467</v>
      </c>
      <c r="EN339" s="135" t="s">
        <v>10468</v>
      </c>
    </row>
    <row r="340" spans="1:144" ht="18" thickTop="1" thickBot="1">
      <c r="A340" s="575">
        <f t="shared" si="19"/>
        <v>339</v>
      </c>
      <c r="B340" s="572" t="s">
        <v>10510</v>
      </c>
      <c r="C340" s="600" t="s">
        <v>11836</v>
      </c>
      <c r="D340" s="570" t="s">
        <v>13209</v>
      </c>
      <c r="E340" s="568" t="str">
        <f t="shared" si="17"/>
        <v>Placed</v>
      </c>
      <c r="F340" s="570" t="s">
        <v>12369</v>
      </c>
      <c r="G340" s="570" t="s">
        <v>13331</v>
      </c>
      <c r="H340" s="131" t="str">
        <f>VLOOKUP(B340,EXTC1!C:E,3,0)</f>
        <v>12th + Engineering without live KT</v>
      </c>
      <c r="I340" s="610">
        <v>36526</v>
      </c>
      <c r="J340" s="572">
        <v>20</v>
      </c>
      <c r="K340" s="611" t="s">
        <v>10512</v>
      </c>
      <c r="L340" s="611" t="s">
        <v>3182</v>
      </c>
      <c r="M340" s="611" t="s">
        <v>10513</v>
      </c>
      <c r="N340" s="612" t="s">
        <v>10509</v>
      </c>
      <c r="O340" s="612">
        <v>2512300228</v>
      </c>
      <c r="P340" s="612">
        <v>9503047572</v>
      </c>
      <c r="Q340" s="612" t="e">
        <f>VLOOKUP(B340,'TCS CON'!$D$1:$H$98,5,0)</f>
        <v>#N/A</v>
      </c>
      <c r="R340" s="612" t="e">
        <f>VLOOKUP(B340,LTI!$C$1:$H$46,6,0)</f>
        <v>#N/A</v>
      </c>
      <c r="S340" s="612" t="e">
        <f>VLOOKUP(B340,JARO!$E$2:$I$11,5,0)</f>
        <v>#N/A</v>
      </c>
      <c r="T340" s="612" t="e">
        <f>VLOOKUP(B340,Capgemini!$D$3:$H$78,5,0)</f>
        <v>#N/A</v>
      </c>
      <c r="U340" s="612" t="e">
        <f>VLOOKUP(B340,Carwale!$D$1:$H$4,5,0)</f>
        <v>#N/A</v>
      </c>
      <c r="V340" s="612" t="e">
        <f>VLOOKUP(B340,'Interactive Brokers'!E:I,5,0)</f>
        <v>#N/A</v>
      </c>
      <c r="W340" s="612" t="e">
        <f>VLOOKUP(B340,'REL Jio'!E:I,5,0)</f>
        <v>#N/A</v>
      </c>
      <c r="X340" s="612" t="e">
        <f>VLOOKUP(B340,'Sciative Sol'!E:I,5,0)</f>
        <v>#N/A</v>
      </c>
      <c r="Y340" s="612" t="e">
        <f>VLOOKUP(B340,'Hexaware Tech'!E:I,5,0)</f>
        <v>#N/A</v>
      </c>
      <c r="Z340" s="612" t="e">
        <f>VLOOKUP(B340,Axis!D:H,5,0)</f>
        <v>#N/A</v>
      </c>
      <c r="AA340" s="612" t="e">
        <f>VLOOKUP(B340,Ugam!$D$3:$H$26,5,0)</f>
        <v>#N/A</v>
      </c>
      <c r="AB340" s="612" t="e">
        <f>VLOOKUP(B340,Zeus!F:J,5,0)</f>
        <v>#N/A</v>
      </c>
      <c r="AC340" s="612" t="e">
        <f>VLOOKUP(B340,Montran!F:J,5,0)</f>
        <v>#N/A</v>
      </c>
      <c r="AD340" s="612" t="e">
        <f>VLOOKUP(B340,Endurance!H123:L123,5,0)</f>
        <v>#N/A</v>
      </c>
      <c r="AE340" s="612" t="e">
        <f>VLOOKUP(B340,'Swabhav Techlabs'!$F$1:$J$2,5,0)</f>
        <v>#N/A</v>
      </c>
      <c r="AF340" s="612" t="e">
        <f>VLOOKUP(B340,'Quality Kiosk'!$F$1:$J$18,5,0)</f>
        <v>#N/A</v>
      </c>
      <c r="AG340" s="612" t="e">
        <f>VLOOKUP(B340,'Lemon VB'!$F$1:$J$2,5,0)</f>
        <v>#N/A</v>
      </c>
      <c r="AH340" s="612" t="e">
        <f>VLOOKUP(B340,Gocomet!$E$1:$I$3,5,0)</f>
        <v>#N/A</v>
      </c>
      <c r="AI340" s="612" t="e">
        <f>VLOOKUP(B340,'Ingram Micro'!$E$1:$I$8,5,0)</f>
        <v>#N/A</v>
      </c>
      <c r="AJ340" s="612" t="e">
        <f>VLOOKUP(B340,'DePronto Infotech'!$E$1:$I$2,5,0)</f>
        <v>#N/A</v>
      </c>
      <c r="AK340" s="612" t="e">
        <f>VLOOKUP(B340,'Reliance Retail'!$E$1:$I$4,5,0)</f>
        <v>#N/A</v>
      </c>
      <c r="AL340" s="612" t="e">
        <f>VLOOKUP(B340,'Bright Champs'!$D$1:$H$13,5,0)</f>
        <v>#N/A</v>
      </c>
      <c r="AM340" s="612" t="e">
        <f>VLOOKUP(B340,Neosoft!$E$1:$I$12,5,0)</f>
        <v>#N/A</v>
      </c>
      <c r="AN340" s="612" t="e">
        <f>VLOOKUP(B340,Infosys!$E$1:$I$3,5,0)</f>
        <v>#N/A</v>
      </c>
      <c r="AO340" s="612" t="e">
        <f>VLOOKUP(B340,Cerelabs!$E$1:$I$5,5,0)</f>
        <v>#N/A</v>
      </c>
      <c r="AP340" s="612" t="e">
        <f>VLOOKUP(B340,'Neebal Technologies'!$D$1:$H$2,5,0)</f>
        <v>#N/A</v>
      </c>
      <c r="AQ340" s="612" t="e">
        <f>VLOOKUP(B340,'Vertiv Energy'!$D$1:$H$2,5,0)</f>
        <v>#N/A</v>
      </c>
      <c r="AR340" s="612" t="e">
        <f>VLOOKUP(B340,'Acidaes Solutions (CRMNEXT)'!$D$1:$H$3,5,0)</f>
        <v>#N/A</v>
      </c>
      <c r="AS340" s="612" t="e">
        <f>VLOOKUP(B340,Growisto!$D$1:$H$2,5,0)</f>
        <v>#N/A</v>
      </c>
      <c r="AT340" s="612" t="e">
        <f>VLOOKUP(B340,'9.9 Mediaworx - Digit'!$D$1:$H$2,5,0)</f>
        <v>#N/A</v>
      </c>
      <c r="AU340" s="612" t="e">
        <f>VLOOKUP(B340,'Vistaar systems Pvt Ltd'!$D$2:$H$3,5,0)</f>
        <v>#N/A</v>
      </c>
      <c r="AV340" s="612" t="e">
        <f>VLOOKUP(B340,'Course 5i'!$D$2:$H$11,5,0)</f>
        <v>#N/A</v>
      </c>
      <c r="AW340" s="612" t="e">
        <f>VLOOKUP(B340,'Radiant Appliances &amp; Electronic'!$D$1:$H$13,5,0)</f>
        <v>#N/A</v>
      </c>
      <c r="AX340" s="612">
        <f>VLOOKUP(B340,'Atos Global'!$D$3:$H$27,5,0)</f>
        <v>310000</v>
      </c>
      <c r="AY340" s="612" t="e">
        <f>VLOOKUP(B340,'Saama Technologies'!$D$1:$H$2,5,0)</f>
        <v>#N/A</v>
      </c>
      <c r="AZ340" s="612" t="e">
        <f>VLOOKUP(B340,'Multiplier Solutions'!$D$1:$H$2,5,0)</f>
        <v>#N/A</v>
      </c>
      <c r="BA340" s="612" t="e">
        <f>VLOOKUP(B340,GEP!$D$2:$H$5,5,0)</f>
        <v>#N/A</v>
      </c>
      <c r="BB340" s="612">
        <f>VLOOKUP(B340,Accenture!$D$1:$H$6,5,0)</f>
        <v>450000</v>
      </c>
      <c r="BC340" s="612" t="e">
        <f>VLOOKUP(B340,'Endurance International Group'!$D$1:$H$2,5,0)</f>
        <v>#N/A</v>
      </c>
      <c r="BD340" s="612" t="e">
        <f>VLOOKUP(B340,Newgen!$D$1:$H$2,5,0)</f>
        <v>#N/A</v>
      </c>
      <c r="BE340" s="612" t="e">
        <f>VLOOKUP(B340,'3D Incredible'!D340:H340,5,0)</f>
        <v>#N/A</v>
      </c>
      <c r="BF340" s="612" t="e">
        <f>VLOOKUP(B340,'Raja Software Labs'!$D$2:$H$2,5,0)</f>
        <v>#N/A</v>
      </c>
      <c r="BG340" s="612" t="e">
        <f>VLOOKUP(B340,Wipro!$D$1:$H$2,5,0)</f>
        <v>#N/A</v>
      </c>
      <c r="BH340" s="612" t="e">
        <f>VLOOKUP(B340,'Perch Technologies'!$D$2:$H$2,5,0)</f>
        <v>#N/A</v>
      </c>
      <c r="BI340" s="612" t="e">
        <f>VLOOKUP(B340,'Morning Star'!$D$1:$H$6,5,0)</f>
        <v>#N/A</v>
      </c>
      <c r="BJ340" s="612" t="e">
        <f>VLOOKUP(B340,Flexiloans!$D$1:$H$2,5,0)</f>
        <v>#N/A</v>
      </c>
      <c r="BK340" s="612" t="e">
        <f>VLOOKUP(B340,'Thirdware Solutions'!$D$1:$H$2,5,0)</f>
        <v>#N/A</v>
      </c>
      <c r="BL340" s="612" t="e">
        <f>VLOOKUP(B340,Tescom!$D$1:$H$8,5,0)</f>
        <v>#N/A</v>
      </c>
      <c r="BM340" s="612" t="e">
        <f>VLOOKUP(B340,'Cogno AI'!$D$1:$H$2,5,0)</f>
        <v>#N/A</v>
      </c>
      <c r="BN340" s="612" t="e">
        <f>VLOOKUP(B340,'ABM Knowledgeware'!$D$1:$H$2,5,0)</f>
        <v>#N/A</v>
      </c>
      <c r="BO340" s="612" t="e">
        <f>VLOOKUP(B340,'Concerto Software'!$D$1:$H$3,5,0)</f>
        <v>#N/A</v>
      </c>
      <c r="BP340" s="612" t="e">
        <f>VLOOKUP(B340,'My Captain'!$D$1:$H$4,5,0)</f>
        <v>#N/A</v>
      </c>
      <c r="BQ340" s="612" t="e">
        <f>VLOOKUP(B340,'Finoux Solutions'!$D$2:$H$4,5,0)</f>
        <v>#N/A</v>
      </c>
      <c r="BR340" s="612" t="e">
        <f>VLOOKUP(B340,'MITR Learning'!$D$1:$H$2,5,0)</f>
        <v>#N/A</v>
      </c>
      <c r="BS340" s="612" t="e">
        <f>VLOOKUP(B340,Nucsoft!$D$2:$H$6,5,0)</f>
        <v>#N/A</v>
      </c>
      <c r="BT340" s="612" t="e">
        <f>VLOOKUP(B340,'Paras Cadd'!$D$1:$H$2,5,0)</f>
        <v>#N/A</v>
      </c>
      <c r="BU340" s="612" t="e">
        <f>VLOOKUP(B340,'ICICI Securities'!$D$1:$H$2,5,0)</f>
        <v>#N/A</v>
      </c>
      <c r="BV340" s="612" t="e">
        <f>VLOOKUP(B340,'Citius Tech'!$D$2:$H$5,5,0)</f>
        <v>#N/A</v>
      </c>
      <c r="BW340" s="612" t="e">
        <f>VLOOKUP(B340,'Buzzy Brains'!$D$2:$H$2,5,0)</f>
        <v>#N/A</v>
      </c>
      <c r="BX340" s="612" t="e">
        <f>VLOOKUP(B340,'Decimal Point'!$D$2:$H$2,5,0)</f>
        <v>#N/A</v>
      </c>
      <c r="BY340" s="612" t="e">
        <f>VLOOKUP(B340,'Sankey Business Solutions'!$D$2:$H$3,5,0)</f>
        <v>#N/A</v>
      </c>
      <c r="BZ340" s="612" t="e">
        <f>VLOOKUP(B340,'Nangia &amp; Co LLP'!$D$2:$H$2,5,0)</f>
        <v>#N/A</v>
      </c>
      <c r="CA340" s="612" t="e">
        <f>VLOOKUP(B340,'FIS Solutions India Pvt Ltd'!$D$2:$H$2,5,0)</f>
        <v>#N/A</v>
      </c>
      <c r="CB340" s="612" t="e">
        <f>VLOOKUP(B340,'Delta Technology &amp; Management '!$D$2:$H$16,5,0)</f>
        <v>#N/A</v>
      </c>
      <c r="CC340" s="612" t="e">
        <f>VLOOKUP(B340,'Espoir Networks'!$D$3:$H$11,5,0)</f>
        <v>#N/A</v>
      </c>
      <c r="CD340" s="612" t="e">
        <f>VLOOKUP(B340,'Servosys Solution'!$D$3:$H$5,5,0)</f>
        <v>#N/A</v>
      </c>
      <c r="CE340" s="612" t="e">
        <f>VLOOKUP(B340,'Ribbon Communications'!$D$3:$H$4,5,0)</f>
        <v>#N/A</v>
      </c>
      <c r="CF340" s="612">
        <f t="shared" si="18"/>
        <v>2</v>
      </c>
      <c r="CG340" s="129" t="s">
        <v>10514</v>
      </c>
      <c r="CH340" s="129">
        <v>544214245038</v>
      </c>
      <c r="CI340" s="129" t="s">
        <v>1985</v>
      </c>
      <c r="CJ340" s="129" t="s">
        <v>11749</v>
      </c>
      <c r="CK340" s="132">
        <v>42917</v>
      </c>
      <c r="CL340" s="129">
        <v>2021</v>
      </c>
      <c r="CM340" s="128" t="s">
        <v>12021</v>
      </c>
      <c r="CN340" s="129">
        <v>469</v>
      </c>
      <c r="CO340" s="133">
        <v>93.8</v>
      </c>
      <c r="CP340" s="129">
        <v>2015</v>
      </c>
      <c r="CQ340" s="129" t="s">
        <v>79</v>
      </c>
      <c r="CR340" s="128" t="s">
        <v>12207</v>
      </c>
      <c r="CS340" s="129">
        <v>444</v>
      </c>
      <c r="CT340" s="133">
        <v>68.31</v>
      </c>
      <c r="CU340" s="129">
        <v>2017</v>
      </c>
      <c r="CV340" s="129" t="s">
        <v>79</v>
      </c>
      <c r="CW340" s="131" t="s">
        <v>81</v>
      </c>
      <c r="CX340" s="131" t="s">
        <v>81</v>
      </c>
      <c r="CY340" s="129" t="s">
        <v>81</v>
      </c>
      <c r="CZ340" s="129" t="s">
        <v>81</v>
      </c>
      <c r="DA340" s="129" t="s">
        <v>81</v>
      </c>
      <c r="DB340" s="129" t="s">
        <v>81</v>
      </c>
      <c r="DC340" s="129" t="s">
        <v>81</v>
      </c>
      <c r="DD340" s="129" t="s">
        <v>81</v>
      </c>
      <c r="DE340" s="129" t="s">
        <v>81</v>
      </c>
      <c r="DF340" s="129">
        <v>0</v>
      </c>
      <c r="DG340" s="224">
        <v>7.41</v>
      </c>
      <c r="DH340" s="224">
        <v>7.19</v>
      </c>
      <c r="DI340" s="224">
        <v>7.04</v>
      </c>
      <c r="DJ340" s="224">
        <v>6.64</v>
      </c>
      <c r="DK340" s="224">
        <v>6.77</v>
      </c>
      <c r="DL340" s="224">
        <v>8.2799999999999994</v>
      </c>
      <c r="DM340" s="224">
        <f t="shared" si="16"/>
        <v>43.33</v>
      </c>
      <c r="DN340" s="224">
        <v>7.22</v>
      </c>
      <c r="DO340" s="402">
        <v>65.430000000000007</v>
      </c>
      <c r="DP340" s="131" t="s">
        <v>82</v>
      </c>
      <c r="DQ340" s="404">
        <v>0</v>
      </c>
      <c r="DR340" s="404">
        <v>0</v>
      </c>
      <c r="DS340" s="129" t="s">
        <v>83</v>
      </c>
      <c r="DT340" s="129" t="s">
        <v>83</v>
      </c>
      <c r="DU340" s="129" t="s">
        <v>83</v>
      </c>
      <c r="DV340" s="129" t="s">
        <v>83</v>
      </c>
      <c r="DW340" s="131" t="s">
        <v>83</v>
      </c>
      <c r="DX340" s="131" t="s">
        <v>84</v>
      </c>
      <c r="DY340" s="131" t="s">
        <v>81</v>
      </c>
      <c r="DZ340" s="131" t="s">
        <v>10517</v>
      </c>
      <c r="EA340" s="131" t="s">
        <v>10518</v>
      </c>
      <c r="EB340" s="131" t="s">
        <v>10519</v>
      </c>
      <c r="EC340" s="131" t="s">
        <v>762</v>
      </c>
      <c r="ED340" s="131" t="s">
        <v>89</v>
      </c>
      <c r="EE340" s="131" t="s">
        <v>10520</v>
      </c>
      <c r="EF340" s="131" t="s">
        <v>10521</v>
      </c>
      <c r="EG340" s="131" t="s">
        <v>10522</v>
      </c>
      <c r="EH340" s="131" t="s">
        <v>10523</v>
      </c>
      <c r="EI340" s="131" t="s">
        <v>10524</v>
      </c>
      <c r="EJ340" s="135" t="s">
        <v>10525</v>
      </c>
      <c r="EK340" s="135" t="s">
        <v>10526</v>
      </c>
      <c r="EL340" s="135" t="s">
        <v>10527</v>
      </c>
      <c r="EM340" s="135" t="s">
        <v>10528</v>
      </c>
      <c r="EN340" s="131" t="s">
        <v>81</v>
      </c>
    </row>
    <row r="341" spans="1:144" ht="18" thickTop="1" thickBot="1">
      <c r="A341" s="575">
        <f t="shared" si="19"/>
        <v>340</v>
      </c>
      <c r="B341" s="572" t="s">
        <v>10705</v>
      </c>
      <c r="C341" s="600" t="s">
        <v>11837</v>
      </c>
      <c r="D341" s="570" t="s">
        <v>13208</v>
      </c>
      <c r="E341" s="568" t="str">
        <f t="shared" si="17"/>
        <v>Placed</v>
      </c>
      <c r="F341" s="570" t="s">
        <v>12369</v>
      </c>
      <c r="G341" s="570" t="s">
        <v>13331</v>
      </c>
      <c r="H341" s="131" t="str">
        <f>VLOOKUP(B341,EXTC1!C:E,3,0)</f>
        <v>12th + Engineering without live KT</v>
      </c>
      <c r="I341" s="610" t="s">
        <v>10707</v>
      </c>
      <c r="J341" s="572">
        <v>20</v>
      </c>
      <c r="K341" s="611" t="s">
        <v>10708</v>
      </c>
      <c r="L341" s="611" t="s">
        <v>73</v>
      </c>
      <c r="M341" s="611" t="s">
        <v>10709</v>
      </c>
      <c r="N341" s="612" t="s">
        <v>10704</v>
      </c>
      <c r="O341" s="612">
        <v>7972066238</v>
      </c>
      <c r="P341" s="612">
        <v>9969340128</v>
      </c>
      <c r="Q341" s="612" t="e">
        <f>VLOOKUP(B341,'TCS CON'!$D$1:$H$98,5,0)</f>
        <v>#N/A</v>
      </c>
      <c r="R341" s="612" t="e">
        <f>VLOOKUP(B341,LTI!$C$1:$H$46,6,0)</f>
        <v>#N/A</v>
      </c>
      <c r="S341" s="612" t="e">
        <f>VLOOKUP(B341,JARO!$E$2:$I$11,5,0)</f>
        <v>#N/A</v>
      </c>
      <c r="T341" s="612" t="e">
        <f>VLOOKUP(B341,Capgemini!$D$3:$H$78,5,0)</f>
        <v>#N/A</v>
      </c>
      <c r="U341" s="612" t="e">
        <f>VLOOKUP(B341,Carwale!$D$1:$H$4,5,0)</f>
        <v>#N/A</v>
      </c>
      <c r="V341" s="612" t="e">
        <f>VLOOKUP(B341,'Interactive Brokers'!E:I,5,0)</f>
        <v>#N/A</v>
      </c>
      <c r="W341" s="612" t="e">
        <f>VLOOKUP(B341,'REL Jio'!E:I,5,0)</f>
        <v>#N/A</v>
      </c>
      <c r="X341" s="612" t="e">
        <f>VLOOKUP(B341,'Sciative Sol'!E:I,5,0)</f>
        <v>#N/A</v>
      </c>
      <c r="Y341" s="612" t="e">
        <f>VLOOKUP(B341,'Hexaware Tech'!E:I,5,0)</f>
        <v>#N/A</v>
      </c>
      <c r="Z341" s="612" t="e">
        <f>VLOOKUP(B341,Axis!D:H,5,0)</f>
        <v>#N/A</v>
      </c>
      <c r="AA341" s="612" t="e">
        <f>VLOOKUP(B341,Ugam!$D$3:$H$26,5,0)</f>
        <v>#N/A</v>
      </c>
      <c r="AB341" s="612" t="e">
        <f>VLOOKUP(B341,Zeus!F:J,5,0)</f>
        <v>#N/A</v>
      </c>
      <c r="AC341" s="612" t="e">
        <f>VLOOKUP(B341,Montran!F:J,5,0)</f>
        <v>#N/A</v>
      </c>
      <c r="AD341" s="612" t="e">
        <f>VLOOKUP(B341,Endurance!H124:L124,5,0)</f>
        <v>#N/A</v>
      </c>
      <c r="AE341" s="612" t="e">
        <f>VLOOKUP(B341,'Swabhav Techlabs'!$F$1:$J$2,5,0)</f>
        <v>#N/A</v>
      </c>
      <c r="AF341" s="612" t="e">
        <f>VLOOKUP(B341,'Quality Kiosk'!$F$1:$J$18,5,0)</f>
        <v>#N/A</v>
      </c>
      <c r="AG341" s="612" t="e">
        <f>VLOOKUP(B341,'Lemon VB'!$F$1:$J$2,5,0)</f>
        <v>#N/A</v>
      </c>
      <c r="AH341" s="612" t="e">
        <f>VLOOKUP(B341,Gocomet!$E$1:$I$3,5,0)</f>
        <v>#N/A</v>
      </c>
      <c r="AI341" s="612" t="e">
        <f>VLOOKUP(B341,'Ingram Micro'!$E$1:$I$8,5,0)</f>
        <v>#N/A</v>
      </c>
      <c r="AJ341" s="612" t="e">
        <f>VLOOKUP(B341,'DePronto Infotech'!$E$1:$I$2,5,0)</f>
        <v>#N/A</v>
      </c>
      <c r="AK341" s="612" t="e">
        <f>VLOOKUP(B341,'Reliance Retail'!$E$1:$I$4,5,0)</f>
        <v>#N/A</v>
      </c>
      <c r="AL341" s="612" t="e">
        <f>VLOOKUP(B341,'Bright Champs'!$D$1:$H$13,5,0)</f>
        <v>#N/A</v>
      </c>
      <c r="AM341" s="612">
        <f>VLOOKUP(B341,Neosoft!$E$1:$I$12,5,0)</f>
        <v>360000</v>
      </c>
      <c r="AN341" s="612" t="e">
        <f>VLOOKUP(B341,Infosys!$E$1:$I$3,5,0)</f>
        <v>#N/A</v>
      </c>
      <c r="AO341" s="612" t="e">
        <f>VLOOKUP(B341,Cerelabs!$E$1:$I$5,5,0)</f>
        <v>#N/A</v>
      </c>
      <c r="AP341" s="612" t="e">
        <f>VLOOKUP(B341,'Neebal Technologies'!$D$1:$H$2,5,0)</f>
        <v>#N/A</v>
      </c>
      <c r="AQ341" s="612" t="e">
        <f>VLOOKUP(B341,'Vertiv Energy'!$D$1:$H$2,5,0)</f>
        <v>#N/A</v>
      </c>
      <c r="AR341" s="612" t="e">
        <f>VLOOKUP(B341,'Acidaes Solutions (CRMNEXT)'!$D$1:$H$3,5,0)</f>
        <v>#N/A</v>
      </c>
      <c r="AS341" s="612" t="e">
        <f>VLOOKUP(B341,Growisto!$D$1:$H$2,5,0)</f>
        <v>#N/A</v>
      </c>
      <c r="AT341" s="612" t="e">
        <f>VLOOKUP(B341,'9.9 Mediaworx - Digit'!$D$1:$H$2,5,0)</f>
        <v>#N/A</v>
      </c>
      <c r="AU341" s="612" t="e">
        <f>VLOOKUP(B341,'Vistaar systems Pvt Ltd'!$D$2:$H$3,5,0)</f>
        <v>#N/A</v>
      </c>
      <c r="AV341" s="612" t="e">
        <f>VLOOKUP(B341,'Course 5i'!$D$2:$H$11,5,0)</f>
        <v>#N/A</v>
      </c>
      <c r="AW341" s="612" t="e">
        <f>VLOOKUP(B341,'Radiant Appliances &amp; Electronic'!$D$1:$H$13,5,0)</f>
        <v>#N/A</v>
      </c>
      <c r="AX341" s="612" t="e">
        <f>VLOOKUP(B341,'Atos Global'!$D$3:$H$27,5,0)</f>
        <v>#N/A</v>
      </c>
      <c r="AY341" s="612" t="e">
        <f>VLOOKUP(B341,'Saama Technologies'!$D$1:$H$2,5,0)</f>
        <v>#N/A</v>
      </c>
      <c r="AZ341" s="612" t="e">
        <f>VLOOKUP(B341,'Multiplier Solutions'!$D$1:$H$2,5,0)</f>
        <v>#N/A</v>
      </c>
      <c r="BA341" s="612" t="e">
        <f>VLOOKUP(B341,GEP!$D$2:$H$5,5,0)</f>
        <v>#N/A</v>
      </c>
      <c r="BB341" s="612" t="e">
        <f>VLOOKUP(B341,Accenture!$D$1:$H$6,5,0)</f>
        <v>#N/A</v>
      </c>
      <c r="BC341" s="612" t="e">
        <f>VLOOKUP(B341,'Endurance International Group'!$D$1:$H$2,5,0)</f>
        <v>#N/A</v>
      </c>
      <c r="BD341" s="612" t="e">
        <f>VLOOKUP(B341,Newgen!$D$1:$H$2,5,0)</f>
        <v>#N/A</v>
      </c>
      <c r="BE341" s="612" t="e">
        <f>VLOOKUP(B341,'3D Incredible'!D341:H341,5,0)</f>
        <v>#N/A</v>
      </c>
      <c r="BF341" s="612" t="e">
        <f>VLOOKUP(B341,'Raja Software Labs'!$D$2:$H$2,5,0)</f>
        <v>#N/A</v>
      </c>
      <c r="BG341" s="612" t="e">
        <f>VLOOKUP(B341,Wipro!$D$1:$H$2,5,0)</f>
        <v>#N/A</v>
      </c>
      <c r="BH341" s="612" t="e">
        <f>VLOOKUP(B341,'Perch Technologies'!$D$2:$H$2,5,0)</f>
        <v>#N/A</v>
      </c>
      <c r="BI341" s="612" t="e">
        <f>VLOOKUP(B341,'Morning Star'!$D$1:$H$6,5,0)</f>
        <v>#N/A</v>
      </c>
      <c r="BJ341" s="612" t="e">
        <f>VLOOKUP(B341,Flexiloans!$D$1:$H$2,5,0)</f>
        <v>#N/A</v>
      </c>
      <c r="BK341" s="612" t="e">
        <f>VLOOKUP(B341,'Thirdware Solutions'!$D$1:$H$2,5,0)</f>
        <v>#N/A</v>
      </c>
      <c r="BL341" s="612" t="e">
        <f>VLOOKUP(B341,Tescom!$D$1:$H$8,5,0)</f>
        <v>#N/A</v>
      </c>
      <c r="BM341" s="612" t="e">
        <f>VLOOKUP(B341,'Cogno AI'!$D$1:$H$2,5,0)</f>
        <v>#N/A</v>
      </c>
      <c r="BN341" s="612" t="e">
        <f>VLOOKUP(B341,'ABM Knowledgeware'!$D$1:$H$2,5,0)</f>
        <v>#N/A</v>
      </c>
      <c r="BO341" s="612" t="e">
        <f>VLOOKUP(B341,'Concerto Software'!$D$1:$H$3,5,0)</f>
        <v>#N/A</v>
      </c>
      <c r="BP341" s="612" t="e">
        <f>VLOOKUP(B341,'My Captain'!$D$1:$H$4,5,0)</f>
        <v>#N/A</v>
      </c>
      <c r="BQ341" s="612" t="e">
        <f>VLOOKUP(B341,'Finoux Solutions'!$D$2:$H$4,5,0)</f>
        <v>#N/A</v>
      </c>
      <c r="BR341" s="612" t="e">
        <f>VLOOKUP(B341,'MITR Learning'!$D$1:$H$2,5,0)</f>
        <v>#N/A</v>
      </c>
      <c r="BS341" s="612" t="e">
        <f>VLOOKUP(B341,Nucsoft!$D$2:$H$6,5,0)</f>
        <v>#N/A</v>
      </c>
      <c r="BT341" s="612" t="e">
        <f>VLOOKUP(B341,'Paras Cadd'!$D$1:$H$2,5,0)</f>
        <v>#N/A</v>
      </c>
      <c r="BU341" s="612" t="e">
        <f>VLOOKUP(B341,'ICICI Securities'!$D$1:$H$2,5,0)</f>
        <v>#N/A</v>
      </c>
      <c r="BV341" s="612" t="e">
        <f>VLOOKUP(B341,'Citius Tech'!$D$2:$H$5,5,0)</f>
        <v>#N/A</v>
      </c>
      <c r="BW341" s="612" t="e">
        <f>VLOOKUP(B341,'Buzzy Brains'!$D$2:$H$2,5,0)</f>
        <v>#N/A</v>
      </c>
      <c r="BX341" s="612" t="e">
        <f>VLOOKUP(B341,'Decimal Point'!$D$2:$H$2,5,0)</f>
        <v>#N/A</v>
      </c>
      <c r="BY341" s="612" t="e">
        <f>VLOOKUP(B341,'Sankey Business Solutions'!$D$2:$H$3,5,0)</f>
        <v>#N/A</v>
      </c>
      <c r="BZ341" s="612" t="e">
        <f>VLOOKUP(B341,'Nangia &amp; Co LLP'!$D$2:$H$2,5,0)</f>
        <v>#N/A</v>
      </c>
      <c r="CA341" s="612" t="e">
        <f>VLOOKUP(B341,'FIS Solutions India Pvt Ltd'!$D$2:$H$2,5,0)</f>
        <v>#N/A</v>
      </c>
      <c r="CB341" s="612" t="e">
        <f>VLOOKUP(B341,'Delta Technology &amp; Management '!$D$2:$H$16,5,0)</f>
        <v>#N/A</v>
      </c>
      <c r="CC341" s="612" t="e">
        <f>VLOOKUP(B341,'Espoir Networks'!$D$3:$H$11,5,0)</f>
        <v>#N/A</v>
      </c>
      <c r="CD341" s="612" t="e">
        <f>VLOOKUP(B341,'Servosys Solution'!$D$3:$H$5,5,0)</f>
        <v>#N/A</v>
      </c>
      <c r="CE341" s="612" t="e">
        <f>VLOOKUP(B341,'Ribbon Communications'!$D$3:$H$4,5,0)</f>
        <v>#N/A</v>
      </c>
      <c r="CF341" s="612">
        <f t="shared" si="18"/>
        <v>1</v>
      </c>
      <c r="CG341" s="129" t="s">
        <v>10710</v>
      </c>
      <c r="CH341" s="129">
        <v>571329391718</v>
      </c>
      <c r="CI341" s="129" t="s">
        <v>134</v>
      </c>
      <c r="CJ341" s="129" t="s">
        <v>11749</v>
      </c>
      <c r="CK341" s="132">
        <v>42917</v>
      </c>
      <c r="CL341" s="129">
        <v>2021</v>
      </c>
      <c r="CM341" s="128" t="s">
        <v>12022</v>
      </c>
      <c r="CN341" s="129">
        <v>458</v>
      </c>
      <c r="CO341" s="133">
        <v>91.6</v>
      </c>
      <c r="CP341" s="129">
        <v>2015</v>
      </c>
      <c r="CQ341" s="129" t="s">
        <v>79</v>
      </c>
      <c r="CR341" s="128" t="s">
        <v>12208</v>
      </c>
      <c r="CS341" s="129">
        <v>524</v>
      </c>
      <c r="CT341" s="133">
        <v>80.62</v>
      </c>
      <c r="CU341" s="129">
        <v>2017</v>
      </c>
      <c r="CV341" s="129" t="s">
        <v>79</v>
      </c>
      <c r="CW341" s="131" t="s">
        <v>81</v>
      </c>
      <c r="CX341" s="131" t="s">
        <v>81</v>
      </c>
      <c r="CY341" s="129" t="s">
        <v>81</v>
      </c>
      <c r="CZ341" s="129" t="s">
        <v>81</v>
      </c>
      <c r="DA341" s="129" t="s">
        <v>81</v>
      </c>
      <c r="DB341" s="129" t="s">
        <v>81</v>
      </c>
      <c r="DC341" s="129" t="s">
        <v>81</v>
      </c>
      <c r="DD341" s="129" t="s">
        <v>81</v>
      </c>
      <c r="DE341" s="129" t="s">
        <v>81</v>
      </c>
      <c r="DF341" s="129">
        <v>0</v>
      </c>
      <c r="DG341" s="224">
        <v>8.59</v>
      </c>
      <c r="DH341" s="224">
        <v>7.81</v>
      </c>
      <c r="DI341" s="224">
        <v>8.69</v>
      </c>
      <c r="DJ341" s="224">
        <v>8.52</v>
      </c>
      <c r="DK341" s="224">
        <v>8.14</v>
      </c>
      <c r="DL341" s="224">
        <v>9.52</v>
      </c>
      <c r="DM341" s="224">
        <f t="shared" si="16"/>
        <v>51.269999999999996</v>
      </c>
      <c r="DN341" s="224">
        <v>8.5500000000000007</v>
      </c>
      <c r="DO341" s="402">
        <v>75.27</v>
      </c>
      <c r="DP341" s="131" t="s">
        <v>82</v>
      </c>
      <c r="DQ341" s="404">
        <v>0</v>
      </c>
      <c r="DR341" s="404">
        <v>0</v>
      </c>
      <c r="DS341" s="129" t="s">
        <v>83</v>
      </c>
      <c r="DT341" s="129" t="s">
        <v>83</v>
      </c>
      <c r="DU341" s="129" t="s">
        <v>83</v>
      </c>
      <c r="DV341" s="129" t="s">
        <v>83</v>
      </c>
      <c r="DW341" s="131" t="s">
        <v>83</v>
      </c>
      <c r="DX341" s="131" t="s">
        <v>84</v>
      </c>
      <c r="DY341" s="131" t="s">
        <v>81</v>
      </c>
      <c r="DZ341" s="131" t="s">
        <v>10713</v>
      </c>
      <c r="EA341" s="131" t="s">
        <v>86</v>
      </c>
      <c r="EB341" s="131" t="s">
        <v>10714</v>
      </c>
      <c r="EC341" s="131" t="s">
        <v>86</v>
      </c>
      <c r="ED341" s="131" t="s">
        <v>89</v>
      </c>
      <c r="EE341" s="131" t="s">
        <v>10715</v>
      </c>
      <c r="EF341" s="131" t="s">
        <v>10716</v>
      </c>
      <c r="EG341" s="131" t="s">
        <v>10717</v>
      </c>
      <c r="EH341" s="131" t="s">
        <v>2264</v>
      </c>
      <c r="EI341" s="131" t="s">
        <v>3074</v>
      </c>
      <c r="EJ341" s="135" t="s">
        <v>10718</v>
      </c>
      <c r="EK341" s="135" t="s">
        <v>10719</v>
      </c>
      <c r="EL341" s="135" t="s">
        <v>10720</v>
      </c>
      <c r="EM341" s="135" t="s">
        <v>10721</v>
      </c>
      <c r="EN341" s="131" t="s">
        <v>81</v>
      </c>
    </row>
    <row r="342" spans="1:144" ht="18" thickTop="1" thickBot="1">
      <c r="A342" s="575">
        <f t="shared" si="19"/>
        <v>341</v>
      </c>
      <c r="B342" s="572" t="s">
        <v>11030</v>
      </c>
      <c r="C342" s="600" t="s">
        <v>11838</v>
      </c>
      <c r="D342" s="570" t="s">
        <v>13208</v>
      </c>
      <c r="E342" s="568" t="str">
        <f t="shared" si="17"/>
        <v>Placed</v>
      </c>
      <c r="F342" s="570" t="s">
        <v>12369</v>
      </c>
      <c r="G342" s="570" t="s">
        <v>13331</v>
      </c>
      <c r="H342" s="131" t="str">
        <f>VLOOKUP(B342,EXTC1!C:E,3,0)</f>
        <v>Diploma  + Direct Second Year Engineering with live KT</v>
      </c>
      <c r="I342" s="610">
        <v>35838</v>
      </c>
      <c r="J342" s="572">
        <v>21</v>
      </c>
      <c r="K342" s="611" t="s">
        <v>11032</v>
      </c>
      <c r="L342" s="611" t="s">
        <v>73</v>
      </c>
      <c r="M342" s="611" t="s">
        <v>11033</v>
      </c>
      <c r="N342" s="612" t="s">
        <v>11029</v>
      </c>
      <c r="O342" s="612">
        <v>7738664241</v>
      </c>
      <c r="P342" s="612">
        <v>8097187088</v>
      </c>
      <c r="Q342" s="612" t="e">
        <f>VLOOKUP(B342,'TCS CON'!$D$1:$H$98,5,0)</f>
        <v>#N/A</v>
      </c>
      <c r="R342" s="612" t="e">
        <f>VLOOKUP(B342,LTI!$C$1:$H$46,6,0)</f>
        <v>#N/A</v>
      </c>
      <c r="S342" s="612" t="e">
        <f>VLOOKUP(B342,JARO!$E$2:$I$11,5,0)</f>
        <v>#N/A</v>
      </c>
      <c r="T342" s="612" t="e">
        <f>VLOOKUP(B342,Capgemini!$D$3:$H$78,5,0)</f>
        <v>#N/A</v>
      </c>
      <c r="U342" s="612" t="e">
        <f>VLOOKUP(B342,Carwale!$D$1:$H$4,5,0)</f>
        <v>#N/A</v>
      </c>
      <c r="V342" s="612" t="e">
        <f>VLOOKUP(B342,'Interactive Brokers'!E:I,5,0)</f>
        <v>#N/A</v>
      </c>
      <c r="W342" s="612" t="e">
        <f>VLOOKUP(B342,'REL Jio'!E:I,5,0)</f>
        <v>#N/A</v>
      </c>
      <c r="X342" s="612" t="e">
        <f>VLOOKUP(B342,'Sciative Sol'!E:I,5,0)</f>
        <v>#N/A</v>
      </c>
      <c r="Y342" s="612" t="e">
        <f>VLOOKUP(B342,'Hexaware Tech'!E:I,5,0)</f>
        <v>#N/A</v>
      </c>
      <c r="Z342" s="612" t="e">
        <f>VLOOKUP(B342,Axis!D:H,5,0)</f>
        <v>#N/A</v>
      </c>
      <c r="AA342" s="612" t="e">
        <f>VLOOKUP(B342,Ugam!$D$3:$H$26,5,0)</f>
        <v>#N/A</v>
      </c>
      <c r="AB342" s="612" t="e">
        <f>VLOOKUP(B342,Zeus!F:J,5,0)</f>
        <v>#N/A</v>
      </c>
      <c r="AC342" s="612" t="e">
        <f>VLOOKUP(B342,Montran!F:J,5,0)</f>
        <v>#N/A</v>
      </c>
      <c r="AD342" s="612" t="e">
        <f>VLOOKUP(B342,Endurance!H125:L125,5,0)</f>
        <v>#N/A</v>
      </c>
      <c r="AE342" s="612" t="e">
        <f>VLOOKUP(B342,'Swabhav Techlabs'!$F$1:$J$2,5,0)</f>
        <v>#N/A</v>
      </c>
      <c r="AF342" s="612" t="e">
        <f>VLOOKUP(B342,'Quality Kiosk'!$F$1:$J$18,5,0)</f>
        <v>#N/A</v>
      </c>
      <c r="AG342" s="612" t="e">
        <f>VLOOKUP(B342,'Lemon VB'!$F$1:$J$2,5,0)</f>
        <v>#N/A</v>
      </c>
      <c r="AH342" s="612" t="e">
        <f>VLOOKUP(B342,Gocomet!$E$1:$I$3,5,0)</f>
        <v>#N/A</v>
      </c>
      <c r="AI342" s="612" t="e">
        <f>VLOOKUP(B342,'Ingram Micro'!$E$1:$I$8,5,0)</f>
        <v>#N/A</v>
      </c>
      <c r="AJ342" s="612" t="e">
        <f>VLOOKUP(B342,'DePronto Infotech'!$E$1:$I$2,5,0)</f>
        <v>#N/A</v>
      </c>
      <c r="AK342" s="612" t="e">
        <f>VLOOKUP(B342,'Reliance Retail'!$E$1:$I$4,5,0)</f>
        <v>#N/A</v>
      </c>
      <c r="AL342" s="612" t="e">
        <f>VLOOKUP(B342,'Bright Champs'!$D$1:$H$13,5,0)</f>
        <v>#N/A</v>
      </c>
      <c r="AM342" s="612" t="e">
        <f>VLOOKUP(B342,Neosoft!$E$1:$I$12,5,0)</f>
        <v>#N/A</v>
      </c>
      <c r="AN342" s="612" t="e">
        <f>VLOOKUP(B342,Infosys!$E$1:$I$3,5,0)</f>
        <v>#N/A</v>
      </c>
      <c r="AO342" s="612" t="e">
        <f>VLOOKUP(B342,Cerelabs!$E$1:$I$5,5,0)</f>
        <v>#N/A</v>
      </c>
      <c r="AP342" s="612" t="e">
        <f>VLOOKUP(B342,'Neebal Technologies'!$D$1:$H$2,5,0)</f>
        <v>#N/A</v>
      </c>
      <c r="AQ342" s="612" t="e">
        <f>VLOOKUP(B342,'Vertiv Energy'!$D$1:$H$2,5,0)</f>
        <v>#N/A</v>
      </c>
      <c r="AR342" s="612" t="e">
        <f>VLOOKUP(B342,'Acidaes Solutions (CRMNEXT)'!$D$1:$H$3,5,0)</f>
        <v>#N/A</v>
      </c>
      <c r="AS342" s="612" t="e">
        <f>VLOOKUP(B342,Growisto!$D$1:$H$2,5,0)</f>
        <v>#N/A</v>
      </c>
      <c r="AT342" s="612" t="e">
        <f>VLOOKUP(B342,'9.9 Mediaworx - Digit'!$D$1:$H$2,5,0)</f>
        <v>#N/A</v>
      </c>
      <c r="AU342" s="612" t="e">
        <f>VLOOKUP(B342,'Vistaar systems Pvt Ltd'!$D$2:$H$3,5,0)</f>
        <v>#N/A</v>
      </c>
      <c r="AV342" s="612" t="e">
        <f>VLOOKUP(B342,'Course 5i'!$D$2:$H$11,5,0)</f>
        <v>#N/A</v>
      </c>
      <c r="AW342" s="612" t="e">
        <f>VLOOKUP(B342,'Radiant Appliances &amp; Electronic'!$D$1:$H$13,5,0)</f>
        <v>#N/A</v>
      </c>
      <c r="AX342" s="612" t="e">
        <f>VLOOKUP(B342,'Atos Global'!$D$3:$H$27,5,0)</f>
        <v>#N/A</v>
      </c>
      <c r="AY342" s="612" t="e">
        <f>VLOOKUP(B342,'Saama Technologies'!$D$1:$H$2,5,0)</f>
        <v>#N/A</v>
      </c>
      <c r="AZ342" s="612" t="e">
        <f>VLOOKUP(B342,'Multiplier Solutions'!$D$1:$H$2,5,0)</f>
        <v>#N/A</v>
      </c>
      <c r="BA342" s="612" t="e">
        <f>VLOOKUP(B342,GEP!$D$2:$H$5,5,0)</f>
        <v>#N/A</v>
      </c>
      <c r="BB342" s="612" t="e">
        <f>VLOOKUP(B342,Accenture!$D$1:$H$6,5,0)</f>
        <v>#N/A</v>
      </c>
      <c r="BC342" s="612" t="e">
        <f>VLOOKUP(B342,'Endurance International Group'!$D$1:$H$2,5,0)</f>
        <v>#N/A</v>
      </c>
      <c r="BD342" s="612" t="e">
        <f>VLOOKUP(B342,Newgen!$D$1:$H$2,5,0)</f>
        <v>#N/A</v>
      </c>
      <c r="BE342" s="612" t="e">
        <f>VLOOKUP(B342,'3D Incredible'!D342:H342,5,0)</f>
        <v>#N/A</v>
      </c>
      <c r="BF342" s="612" t="e">
        <f>VLOOKUP(B342,'Raja Software Labs'!$D$2:$H$2,5,0)</f>
        <v>#N/A</v>
      </c>
      <c r="BG342" s="612" t="e">
        <f>VLOOKUP(B342,Wipro!$D$1:$H$2,5,0)</f>
        <v>#N/A</v>
      </c>
      <c r="BH342" s="612" t="e">
        <f>VLOOKUP(B342,'Perch Technologies'!$D$2:$H$2,5,0)</f>
        <v>#N/A</v>
      </c>
      <c r="BI342" s="612" t="e">
        <f>VLOOKUP(B342,'Morning Star'!$D$1:$H$6,5,0)</f>
        <v>#N/A</v>
      </c>
      <c r="BJ342" s="612" t="e">
        <f>VLOOKUP(B342,Flexiloans!$D$1:$H$2,5,0)</f>
        <v>#N/A</v>
      </c>
      <c r="BK342" s="612" t="e">
        <f>VLOOKUP(B342,'Thirdware Solutions'!$D$1:$H$2,5,0)</f>
        <v>#N/A</v>
      </c>
      <c r="BL342" s="612" t="e">
        <f>VLOOKUP(B342,Tescom!$D$1:$H$8,5,0)</f>
        <v>#N/A</v>
      </c>
      <c r="BM342" s="612" t="e">
        <f>VLOOKUP(B342,'Cogno AI'!$D$1:$H$2,5,0)</f>
        <v>#N/A</v>
      </c>
      <c r="BN342" s="612" t="e">
        <f>VLOOKUP(B342,'ABM Knowledgeware'!$D$1:$H$2,5,0)</f>
        <v>#N/A</v>
      </c>
      <c r="BO342" s="612" t="e">
        <f>VLOOKUP(B342,'Concerto Software'!$D$1:$H$3,5,0)</f>
        <v>#N/A</v>
      </c>
      <c r="BP342" s="612" t="e">
        <f>VLOOKUP(B342,'My Captain'!$D$1:$H$4,5,0)</f>
        <v>#N/A</v>
      </c>
      <c r="BQ342" s="612" t="e">
        <f>VLOOKUP(B342,'Finoux Solutions'!$D$2:$H$4,5,0)</f>
        <v>#N/A</v>
      </c>
      <c r="BR342" s="612" t="e">
        <f>VLOOKUP(B342,'MITR Learning'!$D$1:$H$2,5,0)</f>
        <v>#N/A</v>
      </c>
      <c r="BS342" s="612" t="e">
        <f>VLOOKUP(B342,Nucsoft!$D$2:$H$6,5,0)</f>
        <v>#N/A</v>
      </c>
      <c r="BT342" s="612" t="e">
        <f>VLOOKUP(B342,'Paras Cadd'!$D$1:$H$2,5,0)</f>
        <v>#N/A</v>
      </c>
      <c r="BU342" s="612" t="e">
        <f>VLOOKUP(B342,'ICICI Securities'!$D$1:$H$2,5,0)</f>
        <v>#N/A</v>
      </c>
      <c r="BV342" s="612" t="e">
        <f>VLOOKUP(B342,'Citius Tech'!$D$2:$H$5,5,0)</f>
        <v>#N/A</v>
      </c>
      <c r="BW342" s="612" t="e">
        <f>VLOOKUP(B342,'Buzzy Brains'!$D$2:$H$2,5,0)</f>
        <v>#N/A</v>
      </c>
      <c r="BX342" s="612" t="e">
        <f>VLOOKUP(B342,'Decimal Point'!$D$2:$H$2,5,0)</f>
        <v>#N/A</v>
      </c>
      <c r="BY342" s="612" t="e">
        <f>VLOOKUP(B342,'Sankey Business Solutions'!$D$2:$H$3,5,0)</f>
        <v>#N/A</v>
      </c>
      <c r="BZ342" s="612" t="e">
        <f>VLOOKUP(B342,'Nangia &amp; Co LLP'!$D$2:$H$2,5,0)</f>
        <v>#N/A</v>
      </c>
      <c r="CA342" s="612" t="e">
        <f>VLOOKUP(B342,'FIS Solutions India Pvt Ltd'!$D$2:$H$2,5,0)</f>
        <v>#N/A</v>
      </c>
      <c r="CB342" s="612" t="e">
        <f>VLOOKUP(B342,'Delta Technology &amp; Management '!$D$2:$H$16,5,0)</f>
        <v>#N/A</v>
      </c>
      <c r="CC342" s="612">
        <f>VLOOKUP(B342,'Espoir Networks'!$D$3:$H$11,5,0)</f>
        <v>408000</v>
      </c>
      <c r="CD342" s="612" t="e">
        <f>VLOOKUP(B342,'Servosys Solution'!$D$3:$H$5,5,0)</f>
        <v>#N/A</v>
      </c>
      <c r="CE342" s="612" t="e">
        <f>VLOOKUP(B342,'Ribbon Communications'!$D$3:$H$4,5,0)</f>
        <v>#N/A</v>
      </c>
      <c r="CF342" s="612">
        <f t="shared" si="18"/>
        <v>1</v>
      </c>
      <c r="CG342" s="129" t="s">
        <v>11034</v>
      </c>
      <c r="CH342" s="129">
        <v>815592783840</v>
      </c>
      <c r="CI342" s="129" t="s">
        <v>134</v>
      </c>
      <c r="CJ342" s="129" t="s">
        <v>11751</v>
      </c>
      <c r="CK342" s="132">
        <v>43282</v>
      </c>
      <c r="CL342" s="129">
        <v>2021</v>
      </c>
      <c r="CM342" s="128" t="s">
        <v>11035</v>
      </c>
      <c r="CN342" s="129">
        <v>345</v>
      </c>
      <c r="CO342" s="133">
        <v>69</v>
      </c>
      <c r="CP342" s="129">
        <v>2014</v>
      </c>
      <c r="CQ342" s="129" t="s">
        <v>79</v>
      </c>
      <c r="CR342" s="128" t="s">
        <v>295</v>
      </c>
      <c r="CS342" s="129" t="s">
        <v>81</v>
      </c>
      <c r="CT342" s="133" t="s">
        <v>81</v>
      </c>
      <c r="CU342" s="129" t="s">
        <v>81</v>
      </c>
      <c r="CV342" s="129" t="s">
        <v>109</v>
      </c>
      <c r="CW342" s="131" t="s">
        <v>11036</v>
      </c>
      <c r="CX342" s="131" t="s">
        <v>336</v>
      </c>
      <c r="CY342" s="129">
        <v>612</v>
      </c>
      <c r="CZ342" s="129">
        <v>72</v>
      </c>
      <c r="DA342" s="129">
        <v>2018</v>
      </c>
      <c r="DB342" s="129" t="s">
        <v>112</v>
      </c>
      <c r="DC342" s="129" t="s">
        <v>113</v>
      </c>
      <c r="DD342" s="129">
        <v>61.76</v>
      </c>
      <c r="DE342" s="129">
        <v>61.17</v>
      </c>
      <c r="DF342" s="129">
        <v>6</v>
      </c>
      <c r="DG342" s="224" t="s">
        <v>81</v>
      </c>
      <c r="DH342" s="224" t="s">
        <v>81</v>
      </c>
      <c r="DI342" s="224">
        <v>5.8846150000000002</v>
      </c>
      <c r="DJ342" s="224">
        <v>6.32</v>
      </c>
      <c r="DK342" s="224">
        <v>5.98</v>
      </c>
      <c r="DL342" s="224">
        <v>7</v>
      </c>
      <c r="DM342" s="224">
        <f t="shared" si="16"/>
        <v>25.184615000000001</v>
      </c>
      <c r="DN342" s="224">
        <v>6.3</v>
      </c>
      <c r="DO342" s="402">
        <v>56.73</v>
      </c>
      <c r="DP342" s="131" t="s">
        <v>114</v>
      </c>
      <c r="DQ342" s="404">
        <v>0</v>
      </c>
      <c r="DR342" s="404">
        <v>4</v>
      </c>
      <c r="DS342" s="129" t="s">
        <v>83</v>
      </c>
      <c r="DT342" s="129" t="s">
        <v>83</v>
      </c>
      <c r="DU342" s="129" t="s">
        <v>83</v>
      </c>
      <c r="DV342" s="129" t="s">
        <v>230</v>
      </c>
      <c r="DW342" s="131" t="s">
        <v>83</v>
      </c>
      <c r="DX342" s="131" t="s">
        <v>84</v>
      </c>
      <c r="DY342" s="131" t="s">
        <v>81</v>
      </c>
      <c r="DZ342" s="131" t="s">
        <v>11037</v>
      </c>
      <c r="EA342" s="131" t="s">
        <v>11038</v>
      </c>
      <c r="EB342" s="131" t="s">
        <v>11039</v>
      </c>
      <c r="EC342" s="131" t="s">
        <v>118</v>
      </c>
      <c r="ED342" s="131" t="s">
        <v>89</v>
      </c>
      <c r="EE342" s="131" t="s">
        <v>81</v>
      </c>
      <c r="EF342" s="131" t="s">
        <v>11040</v>
      </c>
      <c r="EG342" s="131" t="s">
        <v>11041</v>
      </c>
      <c r="EH342" s="131" t="s">
        <v>1247</v>
      </c>
      <c r="EI342" s="131" t="s">
        <v>172</v>
      </c>
      <c r="EJ342" s="135" t="s">
        <v>11042</v>
      </c>
      <c r="EK342" s="135" t="s">
        <v>11043</v>
      </c>
      <c r="EL342" s="135" t="s">
        <v>11044</v>
      </c>
      <c r="EM342" s="135" t="s">
        <v>11045</v>
      </c>
      <c r="EN342" s="131" t="s">
        <v>81</v>
      </c>
    </row>
    <row r="343" spans="1:144" ht="18" thickTop="1" thickBot="1">
      <c r="A343" s="575">
        <f t="shared" si="19"/>
        <v>342</v>
      </c>
      <c r="B343" s="572" t="s">
        <v>11147</v>
      </c>
      <c r="C343" s="600" t="s">
        <v>11148</v>
      </c>
      <c r="D343" s="570" t="s">
        <v>13208</v>
      </c>
      <c r="E343" s="568" t="str">
        <f t="shared" si="17"/>
        <v>Placed</v>
      </c>
      <c r="F343" s="570" t="s">
        <v>12369</v>
      </c>
      <c r="G343" s="570" t="s">
        <v>13331</v>
      </c>
      <c r="H343" s="131" t="str">
        <f>VLOOKUP(B343,EXTC1!C:E,3,0)</f>
        <v>12th + Engineering without live KT</v>
      </c>
      <c r="I343" s="610" t="s">
        <v>3406</v>
      </c>
      <c r="J343" s="572">
        <v>20</v>
      </c>
      <c r="K343" s="611" t="s">
        <v>11149</v>
      </c>
      <c r="L343" s="611" t="s">
        <v>73</v>
      </c>
      <c r="M343" s="611" t="s">
        <v>11150</v>
      </c>
      <c r="N343" s="612" t="s">
        <v>11146</v>
      </c>
      <c r="O343" s="612">
        <v>9820725873</v>
      </c>
      <c r="P343" s="612">
        <v>9819245427</v>
      </c>
      <c r="Q343" s="612">
        <f>VLOOKUP(B343,'TCS CON'!$D$1:$H$98,5,0)</f>
        <v>336000</v>
      </c>
      <c r="R343" s="612" t="e">
        <f>VLOOKUP(B343,LTI!$C$1:$H$46,6,0)</f>
        <v>#N/A</v>
      </c>
      <c r="S343" s="612" t="e">
        <f>VLOOKUP(B343,JARO!$E$2:$I$11,5,0)</f>
        <v>#N/A</v>
      </c>
      <c r="T343" s="612" t="e">
        <f>VLOOKUP(B343,Capgemini!$D$3:$H$78,5,0)</f>
        <v>#N/A</v>
      </c>
      <c r="U343" s="612" t="e">
        <f>VLOOKUP(B343,Carwale!$D$1:$H$4,5,0)</f>
        <v>#N/A</v>
      </c>
      <c r="V343" s="612" t="e">
        <f>VLOOKUP(B343,'Interactive Brokers'!E:I,5,0)</f>
        <v>#N/A</v>
      </c>
      <c r="W343" s="612" t="e">
        <f>VLOOKUP(B343,'REL Jio'!E:I,5,0)</f>
        <v>#N/A</v>
      </c>
      <c r="X343" s="612" t="e">
        <f>VLOOKUP(B343,'Sciative Sol'!E:I,5,0)</f>
        <v>#N/A</v>
      </c>
      <c r="Y343" s="612" t="e">
        <f>VLOOKUP(B343,'Hexaware Tech'!E:I,5,0)</f>
        <v>#N/A</v>
      </c>
      <c r="Z343" s="612" t="e">
        <f>VLOOKUP(B343,Axis!D:H,5,0)</f>
        <v>#N/A</v>
      </c>
      <c r="AA343" s="612" t="e">
        <f>VLOOKUP(B343,Ugam!$D$3:$H$26,5,0)</f>
        <v>#N/A</v>
      </c>
      <c r="AB343" s="612" t="e">
        <f>VLOOKUP(B343,Zeus!F:J,5,0)</f>
        <v>#N/A</v>
      </c>
      <c r="AC343" s="612" t="e">
        <f>VLOOKUP(B343,Montran!F:J,5,0)</f>
        <v>#N/A</v>
      </c>
      <c r="AD343" s="612" t="e">
        <f>VLOOKUP(B343,Endurance!H126:L126,5,0)</f>
        <v>#N/A</v>
      </c>
      <c r="AE343" s="612" t="e">
        <f>VLOOKUP(B343,'Swabhav Techlabs'!$F$1:$J$2,5,0)</f>
        <v>#N/A</v>
      </c>
      <c r="AF343" s="612" t="e">
        <f>VLOOKUP(B343,'Quality Kiosk'!$F$1:$J$18,5,0)</f>
        <v>#N/A</v>
      </c>
      <c r="AG343" s="612" t="e">
        <f>VLOOKUP(B343,'Lemon VB'!$F$1:$J$2,5,0)</f>
        <v>#N/A</v>
      </c>
      <c r="AH343" s="612" t="e">
        <f>VLOOKUP(B343,Gocomet!$E$1:$I$3,5,0)</f>
        <v>#N/A</v>
      </c>
      <c r="AI343" s="612" t="e">
        <f>VLOOKUP(B343,'Ingram Micro'!$E$1:$I$8,5,0)</f>
        <v>#N/A</v>
      </c>
      <c r="AJ343" s="612" t="e">
        <f>VLOOKUP(B343,'DePronto Infotech'!$E$1:$I$2,5,0)</f>
        <v>#N/A</v>
      </c>
      <c r="AK343" s="612" t="e">
        <f>VLOOKUP(B343,'Reliance Retail'!$E$1:$I$4,5,0)</f>
        <v>#N/A</v>
      </c>
      <c r="AL343" s="612" t="e">
        <f>VLOOKUP(B343,'Bright Champs'!$D$1:$H$13,5,0)</f>
        <v>#N/A</v>
      </c>
      <c r="AM343" s="612" t="e">
        <f>VLOOKUP(B343,Neosoft!$E$1:$I$12,5,0)</f>
        <v>#N/A</v>
      </c>
      <c r="AN343" s="612" t="e">
        <f>VLOOKUP(B343,Infosys!$E$1:$I$3,5,0)</f>
        <v>#N/A</v>
      </c>
      <c r="AO343" s="612" t="e">
        <f>VLOOKUP(B343,Cerelabs!$E$1:$I$5,5,0)</f>
        <v>#N/A</v>
      </c>
      <c r="AP343" s="612" t="e">
        <f>VLOOKUP(B343,'Neebal Technologies'!$D$1:$H$2,5,0)</f>
        <v>#N/A</v>
      </c>
      <c r="AQ343" s="612" t="e">
        <f>VLOOKUP(B343,'Vertiv Energy'!$D$1:$H$2,5,0)</f>
        <v>#N/A</v>
      </c>
      <c r="AR343" s="612" t="e">
        <f>VLOOKUP(B343,'Acidaes Solutions (CRMNEXT)'!$D$1:$H$3,5,0)</f>
        <v>#N/A</v>
      </c>
      <c r="AS343" s="612" t="e">
        <f>VLOOKUP(B343,Growisto!$D$1:$H$2,5,0)</f>
        <v>#N/A</v>
      </c>
      <c r="AT343" s="612" t="e">
        <f>VLOOKUP(B343,'9.9 Mediaworx - Digit'!$D$1:$H$2,5,0)</f>
        <v>#N/A</v>
      </c>
      <c r="AU343" s="612" t="e">
        <f>VLOOKUP(B343,'Vistaar systems Pvt Ltd'!$D$2:$H$3,5,0)</f>
        <v>#N/A</v>
      </c>
      <c r="AV343" s="612" t="e">
        <f>VLOOKUP(B343,'Course 5i'!$D$2:$H$11,5,0)</f>
        <v>#N/A</v>
      </c>
      <c r="AW343" s="612" t="e">
        <f>VLOOKUP(B343,'Radiant Appliances &amp; Electronic'!$D$1:$H$13,5,0)</f>
        <v>#N/A</v>
      </c>
      <c r="AX343" s="612" t="e">
        <f>VLOOKUP(B343,'Atos Global'!$D$3:$H$27,5,0)</f>
        <v>#N/A</v>
      </c>
      <c r="AY343" s="612" t="e">
        <f>VLOOKUP(B343,'Saama Technologies'!$D$1:$H$2,5,0)</f>
        <v>#N/A</v>
      </c>
      <c r="AZ343" s="612" t="e">
        <f>VLOOKUP(B343,'Multiplier Solutions'!$D$1:$H$2,5,0)</f>
        <v>#N/A</v>
      </c>
      <c r="BA343" s="612" t="e">
        <f>VLOOKUP(B343,GEP!$D$2:$H$5,5,0)</f>
        <v>#N/A</v>
      </c>
      <c r="BB343" s="612" t="e">
        <f>VLOOKUP(B343,Accenture!$D$1:$H$6,5,0)</f>
        <v>#N/A</v>
      </c>
      <c r="BC343" s="612" t="e">
        <f>VLOOKUP(B343,'Endurance International Group'!$D$1:$H$2,5,0)</f>
        <v>#N/A</v>
      </c>
      <c r="BD343" s="612" t="e">
        <f>VLOOKUP(B343,Newgen!$D$1:$H$2,5,0)</f>
        <v>#N/A</v>
      </c>
      <c r="BE343" s="612" t="e">
        <f>VLOOKUP(B343,'3D Incredible'!D343:H343,5,0)</f>
        <v>#N/A</v>
      </c>
      <c r="BF343" s="612" t="e">
        <f>VLOOKUP(B343,'Raja Software Labs'!$D$2:$H$2,5,0)</f>
        <v>#N/A</v>
      </c>
      <c r="BG343" s="612" t="e">
        <f>VLOOKUP(B343,Wipro!$D$1:$H$2,5,0)</f>
        <v>#N/A</v>
      </c>
      <c r="BH343" s="612" t="e">
        <f>VLOOKUP(B343,'Perch Technologies'!$D$2:$H$2,5,0)</f>
        <v>#N/A</v>
      </c>
      <c r="BI343" s="612" t="e">
        <f>VLOOKUP(B343,'Morning Star'!$D$1:$H$6,5,0)</f>
        <v>#N/A</v>
      </c>
      <c r="BJ343" s="612" t="e">
        <f>VLOOKUP(B343,Flexiloans!$D$1:$H$2,5,0)</f>
        <v>#N/A</v>
      </c>
      <c r="BK343" s="612" t="e">
        <f>VLOOKUP(B343,'Thirdware Solutions'!$D$1:$H$2,5,0)</f>
        <v>#N/A</v>
      </c>
      <c r="BL343" s="612" t="e">
        <f>VLOOKUP(B343,Tescom!$D$1:$H$8,5,0)</f>
        <v>#N/A</v>
      </c>
      <c r="BM343" s="612" t="e">
        <f>VLOOKUP(B343,'Cogno AI'!$D$1:$H$2,5,0)</f>
        <v>#N/A</v>
      </c>
      <c r="BN343" s="612" t="e">
        <f>VLOOKUP(B343,'ABM Knowledgeware'!$D$1:$H$2,5,0)</f>
        <v>#N/A</v>
      </c>
      <c r="BO343" s="612" t="e">
        <f>VLOOKUP(B343,'Concerto Software'!$D$1:$H$3,5,0)</f>
        <v>#N/A</v>
      </c>
      <c r="BP343" s="612" t="e">
        <f>VLOOKUP(B343,'My Captain'!$D$1:$H$4,5,0)</f>
        <v>#N/A</v>
      </c>
      <c r="BQ343" s="612" t="e">
        <f>VLOOKUP(B343,'Finoux Solutions'!$D$2:$H$4,5,0)</f>
        <v>#N/A</v>
      </c>
      <c r="BR343" s="612" t="e">
        <f>VLOOKUP(B343,'MITR Learning'!$D$1:$H$2,5,0)</f>
        <v>#N/A</v>
      </c>
      <c r="BS343" s="612" t="e">
        <f>VLOOKUP(B343,Nucsoft!$D$2:$H$6,5,0)</f>
        <v>#N/A</v>
      </c>
      <c r="BT343" s="612" t="e">
        <f>VLOOKUP(B343,'Paras Cadd'!$D$1:$H$2,5,0)</f>
        <v>#N/A</v>
      </c>
      <c r="BU343" s="612" t="e">
        <f>VLOOKUP(B343,'ICICI Securities'!$D$1:$H$2,5,0)</f>
        <v>#N/A</v>
      </c>
      <c r="BV343" s="612" t="e">
        <f>VLOOKUP(B343,'Citius Tech'!$D$2:$H$5,5,0)</f>
        <v>#N/A</v>
      </c>
      <c r="BW343" s="612" t="e">
        <f>VLOOKUP(B343,'Buzzy Brains'!$D$2:$H$2,5,0)</f>
        <v>#N/A</v>
      </c>
      <c r="BX343" s="612" t="e">
        <f>VLOOKUP(B343,'Decimal Point'!$D$2:$H$2,5,0)</f>
        <v>#N/A</v>
      </c>
      <c r="BY343" s="612" t="e">
        <f>VLOOKUP(B343,'Sankey Business Solutions'!$D$2:$H$3,5,0)</f>
        <v>#N/A</v>
      </c>
      <c r="BZ343" s="612" t="e">
        <f>VLOOKUP(B343,'Nangia &amp; Co LLP'!$D$2:$H$2,5,0)</f>
        <v>#N/A</v>
      </c>
      <c r="CA343" s="612" t="e">
        <f>VLOOKUP(B343,'FIS Solutions India Pvt Ltd'!$D$2:$H$2,5,0)</f>
        <v>#N/A</v>
      </c>
      <c r="CB343" s="612" t="e">
        <f>VLOOKUP(B343,'Delta Technology &amp; Management '!$D$2:$H$16,5,0)</f>
        <v>#N/A</v>
      </c>
      <c r="CC343" s="612" t="e">
        <f>VLOOKUP(B343,'Espoir Networks'!$D$3:$H$11,5,0)</f>
        <v>#N/A</v>
      </c>
      <c r="CD343" s="612" t="e">
        <f>VLOOKUP(B343,'Servosys Solution'!$D$3:$H$5,5,0)</f>
        <v>#N/A</v>
      </c>
      <c r="CE343" s="612" t="e">
        <f>VLOOKUP(B343,'Ribbon Communications'!$D$3:$H$4,5,0)</f>
        <v>#N/A</v>
      </c>
      <c r="CF343" s="612">
        <f t="shared" si="18"/>
        <v>1</v>
      </c>
      <c r="CG343" s="129" t="s">
        <v>11151</v>
      </c>
      <c r="CH343" s="129" t="s">
        <v>11152</v>
      </c>
      <c r="CI343" s="129" t="s">
        <v>11153</v>
      </c>
      <c r="CJ343" s="129" t="s">
        <v>11749</v>
      </c>
      <c r="CK343" s="132">
        <v>42917</v>
      </c>
      <c r="CL343" s="129">
        <v>2021</v>
      </c>
      <c r="CM343" s="128" t="s">
        <v>11154</v>
      </c>
      <c r="CN343" s="129">
        <v>445</v>
      </c>
      <c r="CO343" s="133">
        <v>91.2</v>
      </c>
      <c r="CP343" s="129">
        <v>2015</v>
      </c>
      <c r="CQ343" s="129" t="s">
        <v>276</v>
      </c>
      <c r="CR343" s="128" t="s">
        <v>11155</v>
      </c>
      <c r="CS343" s="129">
        <v>396</v>
      </c>
      <c r="CT343" s="133">
        <v>79.2</v>
      </c>
      <c r="CU343" s="129">
        <v>2017</v>
      </c>
      <c r="CV343" s="129" t="s">
        <v>276</v>
      </c>
      <c r="CW343" s="131" t="s">
        <v>81</v>
      </c>
      <c r="CX343" s="131" t="s">
        <v>81</v>
      </c>
      <c r="CY343" s="129" t="s">
        <v>81</v>
      </c>
      <c r="CZ343" s="129" t="s">
        <v>81</v>
      </c>
      <c r="DA343" s="129" t="s">
        <v>81</v>
      </c>
      <c r="DB343" s="129" t="s">
        <v>81</v>
      </c>
      <c r="DC343" s="129" t="s">
        <v>81</v>
      </c>
      <c r="DD343" s="129" t="s">
        <v>81</v>
      </c>
      <c r="DE343" s="129" t="s">
        <v>81</v>
      </c>
      <c r="DF343" s="129">
        <v>0</v>
      </c>
      <c r="DG343" s="224">
        <v>8.3699999999999992</v>
      </c>
      <c r="DH343" s="224">
        <v>8.56</v>
      </c>
      <c r="DI343" s="224">
        <v>7.65</v>
      </c>
      <c r="DJ343" s="224">
        <v>8.4</v>
      </c>
      <c r="DK343" s="224">
        <v>7.67</v>
      </c>
      <c r="DL343" s="224">
        <v>9.52</v>
      </c>
      <c r="DM343" s="224">
        <f t="shared" si="16"/>
        <v>50.17</v>
      </c>
      <c r="DN343" s="224">
        <v>8.36</v>
      </c>
      <c r="DO343" s="402">
        <v>73.86</v>
      </c>
      <c r="DP343" s="131" t="s">
        <v>82</v>
      </c>
      <c r="DQ343" s="404">
        <v>0</v>
      </c>
      <c r="DR343" s="404">
        <v>0</v>
      </c>
      <c r="DS343" s="129" t="s">
        <v>83</v>
      </c>
      <c r="DT343" s="129" t="s">
        <v>83</v>
      </c>
      <c r="DU343" s="129" t="s">
        <v>83</v>
      </c>
      <c r="DV343" s="129" t="s">
        <v>83</v>
      </c>
      <c r="DW343" s="131" t="s">
        <v>83</v>
      </c>
      <c r="DX343" s="131" t="s">
        <v>84</v>
      </c>
      <c r="DY343" s="131" t="s">
        <v>81</v>
      </c>
      <c r="DZ343" s="131" t="s">
        <v>11156</v>
      </c>
      <c r="EA343" s="131" t="s">
        <v>86</v>
      </c>
      <c r="EB343" s="131" t="s">
        <v>11157</v>
      </c>
      <c r="EC343" s="131" t="s">
        <v>118</v>
      </c>
      <c r="ED343" s="131" t="s">
        <v>89</v>
      </c>
      <c r="EE343" s="131" t="s">
        <v>11158</v>
      </c>
      <c r="EF343" s="131" t="s">
        <v>11159</v>
      </c>
      <c r="EG343" s="131" t="s">
        <v>11160</v>
      </c>
      <c r="EH343" s="131" t="s">
        <v>2264</v>
      </c>
      <c r="EI343" s="131" t="s">
        <v>2264</v>
      </c>
      <c r="EJ343" s="135" t="s">
        <v>11161</v>
      </c>
      <c r="EK343" s="135" t="s">
        <v>11162</v>
      </c>
      <c r="EL343" s="135" t="s">
        <v>11163</v>
      </c>
      <c r="EM343" s="135" t="s">
        <v>11164</v>
      </c>
      <c r="EN343" s="131" t="s">
        <v>81</v>
      </c>
    </row>
    <row r="344" spans="1:144" ht="18" thickTop="1" thickBot="1">
      <c r="A344" s="575">
        <f t="shared" si="19"/>
        <v>343</v>
      </c>
      <c r="B344" s="572" t="s">
        <v>11615</v>
      </c>
      <c r="C344" s="600" t="s">
        <v>11839</v>
      </c>
      <c r="D344" s="570" t="s">
        <v>13209</v>
      </c>
      <c r="E344" s="568" t="str">
        <f t="shared" si="17"/>
        <v>Placed</v>
      </c>
      <c r="F344" s="570" t="s">
        <v>12369</v>
      </c>
      <c r="G344" s="570" t="s">
        <v>13331</v>
      </c>
      <c r="H344" s="131" t="str">
        <f>VLOOKUP(B344,EXTC1!C:E,3,0)</f>
        <v>12th + Engineering without live KT</v>
      </c>
      <c r="I344" s="610" t="s">
        <v>11617</v>
      </c>
      <c r="J344" s="572">
        <v>20</v>
      </c>
      <c r="K344" s="611" t="s">
        <v>11618</v>
      </c>
      <c r="L344" s="611" t="s">
        <v>73</v>
      </c>
      <c r="M344" s="611" t="s">
        <v>11619</v>
      </c>
      <c r="N344" s="612" t="s">
        <v>11614</v>
      </c>
      <c r="O344" s="612">
        <v>9769486901</v>
      </c>
      <c r="P344" s="612">
        <v>8828211522</v>
      </c>
      <c r="Q344" s="612">
        <f>VLOOKUP(B344,'TCS CON'!$D$1:$H$98,5,0)</f>
        <v>700000</v>
      </c>
      <c r="R344" s="612" t="e">
        <f>VLOOKUP(B344,LTI!$C$1:$H$46,6,0)</f>
        <v>#N/A</v>
      </c>
      <c r="S344" s="612" t="e">
        <f>VLOOKUP(B344,JARO!$E$2:$I$11,5,0)</f>
        <v>#N/A</v>
      </c>
      <c r="T344" s="612">
        <f>VLOOKUP(B344,Capgemini!$D$3:$H$78,5,0)</f>
        <v>380000</v>
      </c>
      <c r="U344" s="612" t="e">
        <f>VLOOKUP(B344,Carwale!$D$1:$H$4,5,0)</f>
        <v>#N/A</v>
      </c>
      <c r="V344" s="612" t="e">
        <f>VLOOKUP(B344,'Interactive Brokers'!E:I,5,0)</f>
        <v>#N/A</v>
      </c>
      <c r="W344" s="612" t="e">
        <f>VLOOKUP(B344,'REL Jio'!E:I,5,0)</f>
        <v>#N/A</v>
      </c>
      <c r="X344" s="612" t="e">
        <f>VLOOKUP(B344,'Sciative Sol'!E:I,5,0)</f>
        <v>#N/A</v>
      </c>
      <c r="Y344" s="612" t="e">
        <f>VLOOKUP(B344,'Hexaware Tech'!E:I,5,0)</f>
        <v>#N/A</v>
      </c>
      <c r="Z344" s="612" t="e">
        <f>VLOOKUP(B344,Axis!D:H,5,0)</f>
        <v>#N/A</v>
      </c>
      <c r="AA344" s="612" t="e">
        <f>VLOOKUP(B344,Ugam!$D$3:$H$26,5,0)</f>
        <v>#N/A</v>
      </c>
      <c r="AB344" s="612" t="e">
        <f>VLOOKUP(B344,Zeus!F:J,5,0)</f>
        <v>#N/A</v>
      </c>
      <c r="AC344" s="612" t="e">
        <f>VLOOKUP(B344,Montran!F:J,5,0)</f>
        <v>#N/A</v>
      </c>
      <c r="AD344" s="612" t="e">
        <f>VLOOKUP(B344,Endurance!H127:L127,5,0)</f>
        <v>#N/A</v>
      </c>
      <c r="AE344" s="612" t="e">
        <f>VLOOKUP(B344,'Swabhav Techlabs'!$F$1:$J$2,5,0)</f>
        <v>#N/A</v>
      </c>
      <c r="AF344" s="612" t="e">
        <f>VLOOKUP(B344,'Quality Kiosk'!$F$1:$J$18,5,0)</f>
        <v>#N/A</v>
      </c>
      <c r="AG344" s="612" t="e">
        <f>VLOOKUP(B344,'Lemon VB'!$F$1:$J$2,5,0)</f>
        <v>#N/A</v>
      </c>
      <c r="AH344" s="612" t="e">
        <f>VLOOKUP(B344,Gocomet!$E$1:$I$3,5,0)</f>
        <v>#N/A</v>
      </c>
      <c r="AI344" s="612" t="e">
        <f>VLOOKUP(B344,'Ingram Micro'!$E$1:$I$8,5,0)</f>
        <v>#N/A</v>
      </c>
      <c r="AJ344" s="612" t="e">
        <f>VLOOKUP(B344,'DePronto Infotech'!$E$1:$I$2,5,0)</f>
        <v>#N/A</v>
      </c>
      <c r="AK344" s="612" t="e">
        <f>VLOOKUP(B344,'Reliance Retail'!$E$1:$I$4,5,0)</f>
        <v>#N/A</v>
      </c>
      <c r="AL344" s="612" t="e">
        <f>VLOOKUP(B344,'Bright Champs'!$D$1:$H$13,5,0)</f>
        <v>#N/A</v>
      </c>
      <c r="AM344" s="612" t="e">
        <f>VLOOKUP(B344,Neosoft!$E$1:$I$12,5,0)</f>
        <v>#N/A</v>
      </c>
      <c r="AN344" s="612" t="e">
        <f>VLOOKUP(B344,Infosys!$E$1:$I$3,5,0)</f>
        <v>#N/A</v>
      </c>
      <c r="AO344" s="612" t="e">
        <f>VLOOKUP(B344,Cerelabs!$E$1:$I$5,5,0)</f>
        <v>#N/A</v>
      </c>
      <c r="AP344" s="612" t="e">
        <f>VLOOKUP(B344,'Neebal Technologies'!$D$1:$H$2,5,0)</f>
        <v>#N/A</v>
      </c>
      <c r="AQ344" s="612" t="e">
        <f>VLOOKUP(B344,'Vertiv Energy'!$D$1:$H$2,5,0)</f>
        <v>#N/A</v>
      </c>
      <c r="AR344" s="612" t="e">
        <f>VLOOKUP(B344,'Acidaes Solutions (CRMNEXT)'!$D$1:$H$3,5,0)</f>
        <v>#N/A</v>
      </c>
      <c r="AS344" s="612" t="e">
        <f>VLOOKUP(B344,Growisto!$D$1:$H$2,5,0)</f>
        <v>#N/A</v>
      </c>
      <c r="AT344" s="612" t="e">
        <f>VLOOKUP(B344,'9.9 Mediaworx - Digit'!$D$1:$H$2,5,0)</f>
        <v>#N/A</v>
      </c>
      <c r="AU344" s="612" t="e">
        <f>VLOOKUP(B344,'Vistaar systems Pvt Ltd'!$D$2:$H$3,5,0)</f>
        <v>#N/A</v>
      </c>
      <c r="AV344" s="612" t="e">
        <f>VLOOKUP(B344,'Course 5i'!$D$2:$H$11,5,0)</f>
        <v>#N/A</v>
      </c>
      <c r="AW344" s="612" t="e">
        <f>VLOOKUP(B344,'Radiant Appliances &amp; Electronic'!$D$1:$H$13,5,0)</f>
        <v>#N/A</v>
      </c>
      <c r="AX344" s="612" t="e">
        <f>VLOOKUP(B344,'Atos Global'!$D$3:$H$27,5,0)</f>
        <v>#N/A</v>
      </c>
      <c r="AY344" s="612" t="e">
        <f>VLOOKUP(B344,'Saama Technologies'!$D$1:$H$2,5,0)</f>
        <v>#N/A</v>
      </c>
      <c r="AZ344" s="612" t="e">
        <f>VLOOKUP(B344,'Multiplier Solutions'!$D$1:$H$2,5,0)</f>
        <v>#N/A</v>
      </c>
      <c r="BA344" s="612" t="e">
        <f>VLOOKUP(B344,GEP!$D$2:$H$5,5,0)</f>
        <v>#N/A</v>
      </c>
      <c r="BB344" s="612" t="e">
        <f>VLOOKUP(B344,Accenture!$D$1:$H$6,5,0)</f>
        <v>#N/A</v>
      </c>
      <c r="BC344" s="612" t="e">
        <f>VLOOKUP(B344,'Endurance International Group'!$D$1:$H$2,5,0)</f>
        <v>#N/A</v>
      </c>
      <c r="BD344" s="612" t="e">
        <f>VLOOKUP(B344,Newgen!$D$1:$H$2,5,0)</f>
        <v>#N/A</v>
      </c>
      <c r="BE344" s="612" t="e">
        <f>VLOOKUP(B344,'3D Incredible'!D344:H344,5,0)</f>
        <v>#N/A</v>
      </c>
      <c r="BF344" s="612" t="e">
        <f>VLOOKUP(B344,'Raja Software Labs'!$D$2:$H$2,5,0)</f>
        <v>#N/A</v>
      </c>
      <c r="BG344" s="612" t="e">
        <f>VLOOKUP(B344,Wipro!$D$1:$H$2,5,0)</f>
        <v>#N/A</v>
      </c>
      <c r="BH344" s="612" t="e">
        <f>VLOOKUP(B344,'Perch Technologies'!$D$2:$H$2,5,0)</f>
        <v>#N/A</v>
      </c>
      <c r="BI344" s="612" t="e">
        <f>VLOOKUP(B344,'Morning Star'!$D$1:$H$6,5,0)</f>
        <v>#N/A</v>
      </c>
      <c r="BJ344" s="612" t="e">
        <f>VLOOKUP(B344,Flexiloans!$D$1:$H$2,5,0)</f>
        <v>#N/A</v>
      </c>
      <c r="BK344" s="612" t="e">
        <f>VLOOKUP(B344,'Thirdware Solutions'!$D$1:$H$2,5,0)</f>
        <v>#N/A</v>
      </c>
      <c r="BL344" s="612" t="e">
        <f>VLOOKUP(B344,Tescom!$D$1:$H$8,5,0)</f>
        <v>#N/A</v>
      </c>
      <c r="BM344" s="612" t="e">
        <f>VLOOKUP(B344,'Cogno AI'!$D$1:$H$2,5,0)</f>
        <v>#N/A</v>
      </c>
      <c r="BN344" s="612" t="e">
        <f>VLOOKUP(B344,'ABM Knowledgeware'!$D$1:$H$2,5,0)</f>
        <v>#N/A</v>
      </c>
      <c r="BO344" s="612" t="e">
        <f>VLOOKUP(B344,'Concerto Software'!$D$1:$H$3,5,0)</f>
        <v>#N/A</v>
      </c>
      <c r="BP344" s="612" t="e">
        <f>VLOOKUP(B344,'My Captain'!$D$1:$H$4,5,0)</f>
        <v>#N/A</v>
      </c>
      <c r="BQ344" s="612" t="e">
        <f>VLOOKUP(B344,'Finoux Solutions'!$D$2:$H$4,5,0)</f>
        <v>#N/A</v>
      </c>
      <c r="BR344" s="612" t="e">
        <f>VLOOKUP(B344,'MITR Learning'!$D$1:$H$2,5,0)</f>
        <v>#N/A</v>
      </c>
      <c r="BS344" s="612" t="e">
        <f>VLOOKUP(B344,Nucsoft!$D$2:$H$6,5,0)</f>
        <v>#N/A</v>
      </c>
      <c r="BT344" s="612" t="e">
        <f>VLOOKUP(B344,'Paras Cadd'!$D$1:$H$2,5,0)</f>
        <v>#N/A</v>
      </c>
      <c r="BU344" s="612" t="e">
        <f>VLOOKUP(B344,'ICICI Securities'!$D$1:$H$2,5,0)</f>
        <v>#N/A</v>
      </c>
      <c r="BV344" s="612" t="e">
        <f>VLOOKUP(B344,'Citius Tech'!$D$2:$H$5,5,0)</f>
        <v>#N/A</v>
      </c>
      <c r="BW344" s="612" t="e">
        <f>VLOOKUP(B344,'Buzzy Brains'!$D$2:$H$2,5,0)</f>
        <v>#N/A</v>
      </c>
      <c r="BX344" s="612" t="e">
        <f>VLOOKUP(B344,'Decimal Point'!$D$2:$H$2,5,0)</f>
        <v>#N/A</v>
      </c>
      <c r="BY344" s="612" t="e">
        <f>VLOOKUP(B344,'Sankey Business Solutions'!$D$2:$H$3,5,0)</f>
        <v>#N/A</v>
      </c>
      <c r="BZ344" s="612" t="e">
        <f>VLOOKUP(B344,'Nangia &amp; Co LLP'!$D$2:$H$2,5,0)</f>
        <v>#N/A</v>
      </c>
      <c r="CA344" s="612" t="e">
        <f>VLOOKUP(B344,'FIS Solutions India Pvt Ltd'!$D$2:$H$2,5,0)</f>
        <v>#N/A</v>
      </c>
      <c r="CB344" s="612" t="e">
        <f>VLOOKUP(B344,'Delta Technology &amp; Management '!$D$2:$H$16,5,0)</f>
        <v>#N/A</v>
      </c>
      <c r="CC344" s="612" t="e">
        <f>VLOOKUP(B344,'Espoir Networks'!$D$3:$H$11,5,0)</f>
        <v>#N/A</v>
      </c>
      <c r="CD344" s="612" t="e">
        <f>VLOOKUP(B344,'Servosys Solution'!$D$3:$H$5,5,0)</f>
        <v>#N/A</v>
      </c>
      <c r="CE344" s="612" t="e">
        <f>VLOOKUP(B344,'Ribbon Communications'!$D$3:$H$4,5,0)</f>
        <v>#N/A</v>
      </c>
      <c r="CF344" s="612">
        <f t="shared" si="18"/>
        <v>2</v>
      </c>
      <c r="CG344" s="129" t="s">
        <v>11620</v>
      </c>
      <c r="CH344" s="129">
        <v>337090922440</v>
      </c>
      <c r="CI344" s="129" t="s">
        <v>11621</v>
      </c>
      <c r="CJ344" s="129" t="s">
        <v>11749</v>
      </c>
      <c r="CK344" s="132">
        <v>42917</v>
      </c>
      <c r="CL344" s="129">
        <v>2021</v>
      </c>
      <c r="CM344" s="128" t="s">
        <v>12023</v>
      </c>
      <c r="CN344" s="129">
        <v>447</v>
      </c>
      <c r="CO344" s="133">
        <v>89.3</v>
      </c>
      <c r="CP344" s="129">
        <v>2015</v>
      </c>
      <c r="CQ344" s="129" t="s">
        <v>276</v>
      </c>
      <c r="CR344" s="128" t="s">
        <v>12209</v>
      </c>
      <c r="CS344" s="129">
        <v>498</v>
      </c>
      <c r="CT344" s="133">
        <v>76.62</v>
      </c>
      <c r="CU344" s="129">
        <v>2017</v>
      </c>
      <c r="CV344" s="129" t="s">
        <v>79</v>
      </c>
      <c r="CW344" s="131" t="s">
        <v>81</v>
      </c>
      <c r="CX344" s="131" t="s">
        <v>81</v>
      </c>
      <c r="CY344" s="129" t="s">
        <v>81</v>
      </c>
      <c r="CZ344" s="129" t="s">
        <v>81</v>
      </c>
      <c r="DA344" s="129" t="s">
        <v>81</v>
      </c>
      <c r="DB344" s="129" t="s">
        <v>81</v>
      </c>
      <c r="DC344" s="129" t="s">
        <v>81</v>
      </c>
      <c r="DD344" s="129" t="s">
        <v>81</v>
      </c>
      <c r="DE344" s="129" t="s">
        <v>81</v>
      </c>
      <c r="DF344" s="129">
        <v>0</v>
      </c>
      <c r="DG344" s="224">
        <v>7.48</v>
      </c>
      <c r="DH344" s="224">
        <v>7.96</v>
      </c>
      <c r="DI344" s="224">
        <v>7.77</v>
      </c>
      <c r="DJ344" s="224">
        <v>8.5</v>
      </c>
      <c r="DK344" s="224">
        <v>7.51</v>
      </c>
      <c r="DL344" s="224">
        <v>7.28</v>
      </c>
      <c r="DM344" s="224">
        <f t="shared" si="16"/>
        <v>46.5</v>
      </c>
      <c r="DN344" s="224">
        <v>7.75</v>
      </c>
      <c r="DO344" s="402">
        <v>69.349999999999994</v>
      </c>
      <c r="DP344" s="131" t="s">
        <v>82</v>
      </c>
      <c r="DQ344" s="404">
        <v>0</v>
      </c>
      <c r="DR344" s="404">
        <v>0</v>
      </c>
      <c r="DS344" s="129" t="s">
        <v>83</v>
      </c>
      <c r="DT344" s="129" t="s">
        <v>83</v>
      </c>
      <c r="DU344" s="129" t="s">
        <v>83</v>
      </c>
      <c r="DV344" s="129" t="s">
        <v>83</v>
      </c>
      <c r="DW344" s="131" t="s">
        <v>83</v>
      </c>
      <c r="DX344" s="131" t="s">
        <v>84</v>
      </c>
      <c r="DY344" s="131" t="s">
        <v>81</v>
      </c>
      <c r="DZ344" s="131" t="s">
        <v>11624</v>
      </c>
      <c r="EA344" s="131" t="s">
        <v>11625</v>
      </c>
      <c r="EB344" s="131" t="s">
        <v>11626</v>
      </c>
      <c r="EC344" s="131" t="s">
        <v>762</v>
      </c>
      <c r="ED344" s="131" t="s">
        <v>89</v>
      </c>
      <c r="EE344" s="131" t="s">
        <v>11627</v>
      </c>
      <c r="EF344" s="131" t="s">
        <v>11628</v>
      </c>
      <c r="EG344" s="131" t="s">
        <v>11629</v>
      </c>
      <c r="EH344" s="131" t="s">
        <v>11630</v>
      </c>
      <c r="EI344" s="131" t="s">
        <v>11631</v>
      </c>
      <c r="EJ344" s="135" t="s">
        <v>11632</v>
      </c>
      <c r="EK344" s="135" t="s">
        <v>11633</v>
      </c>
      <c r="EL344" s="135" t="s">
        <v>11634</v>
      </c>
      <c r="EM344" s="135" t="s">
        <v>11635</v>
      </c>
      <c r="EN344" s="131" t="s">
        <v>81</v>
      </c>
    </row>
    <row r="345" spans="1:144" ht="18" thickTop="1" thickBot="1">
      <c r="A345" s="575">
        <f t="shared" si="19"/>
        <v>344</v>
      </c>
      <c r="B345" s="572" t="s">
        <v>70</v>
      </c>
      <c r="C345" s="600" t="s">
        <v>71</v>
      </c>
      <c r="D345" s="570" t="s">
        <v>13209</v>
      </c>
      <c r="E345" s="568" t="str">
        <f t="shared" si="17"/>
        <v>Not Placed</v>
      </c>
      <c r="F345" s="570" t="s">
        <v>12369</v>
      </c>
      <c r="G345" s="570" t="s">
        <v>14086</v>
      </c>
      <c r="H345" s="131" t="str">
        <f>VLOOKUP(B345,EXTC2!C:E,3,0)</f>
        <v>12th + Engineering without live KT</v>
      </c>
      <c r="I345" s="610">
        <v>36865</v>
      </c>
      <c r="J345" s="572">
        <v>20</v>
      </c>
      <c r="K345" s="611" t="s">
        <v>72</v>
      </c>
      <c r="L345" s="611" t="s">
        <v>73</v>
      </c>
      <c r="M345" s="611" t="s">
        <v>74</v>
      </c>
      <c r="N345" s="612" t="s">
        <v>69</v>
      </c>
      <c r="O345" s="612">
        <v>9594105674</v>
      </c>
      <c r="P345" s="612">
        <v>9594105674</v>
      </c>
      <c r="Q345" s="612" t="e">
        <f>VLOOKUP(B345,'TCS CON'!$D$1:$H$98,5,0)</f>
        <v>#N/A</v>
      </c>
      <c r="R345" s="612" t="e">
        <f>VLOOKUP(B345,LTI!$C$1:$H$46,6,0)</f>
        <v>#N/A</v>
      </c>
      <c r="S345" s="612" t="e">
        <f>VLOOKUP(B345,JARO!$E$2:$I$11,5,0)</f>
        <v>#N/A</v>
      </c>
      <c r="T345" s="612" t="e">
        <f>VLOOKUP(B345,Capgemini!$D$3:$H$78,5,0)</f>
        <v>#N/A</v>
      </c>
      <c r="U345" s="612" t="e">
        <f>VLOOKUP(B345,Carwale!$D$1:$H$4,5,0)</f>
        <v>#N/A</v>
      </c>
      <c r="V345" s="612" t="e">
        <f>VLOOKUP(B345,'Interactive Brokers'!E:I,5,0)</f>
        <v>#N/A</v>
      </c>
      <c r="W345" s="612" t="e">
        <f>VLOOKUP(B345,'REL Jio'!E:I,5,0)</f>
        <v>#N/A</v>
      </c>
      <c r="X345" s="612" t="e">
        <f>VLOOKUP(B345,'Sciative Sol'!E:I,5,0)</f>
        <v>#N/A</v>
      </c>
      <c r="Y345" s="612" t="e">
        <f>VLOOKUP(B345,'Hexaware Tech'!E:I,5,0)</f>
        <v>#N/A</v>
      </c>
      <c r="Z345" s="612" t="e">
        <f>VLOOKUP(B345,Axis!D:H,5,0)</f>
        <v>#N/A</v>
      </c>
      <c r="AA345" s="612" t="e">
        <f>VLOOKUP(B345,Ugam!$D$3:$H$26,5,0)</f>
        <v>#N/A</v>
      </c>
      <c r="AB345" s="612" t="e">
        <f>VLOOKUP(B345,Zeus!F:J,5,0)</f>
        <v>#N/A</v>
      </c>
      <c r="AC345" s="612" t="e">
        <f>VLOOKUP(B345,Montran!F:J,5,0)</f>
        <v>#N/A</v>
      </c>
      <c r="AD345" s="612" t="e">
        <f>VLOOKUP(B345,Endurance!H128:L128,5,0)</f>
        <v>#N/A</v>
      </c>
      <c r="AE345" s="612" t="e">
        <f>VLOOKUP(B345,'Swabhav Techlabs'!$F$1:$J$2,5,0)</f>
        <v>#N/A</v>
      </c>
      <c r="AF345" s="612" t="e">
        <f>VLOOKUP(B345,'Quality Kiosk'!$F$1:$J$18,5,0)</f>
        <v>#N/A</v>
      </c>
      <c r="AG345" s="612" t="e">
        <f>VLOOKUP(B345,'Lemon VB'!$F$1:$J$2,5,0)</f>
        <v>#N/A</v>
      </c>
      <c r="AH345" s="612" t="e">
        <f>VLOOKUP(B345,Gocomet!$E$1:$I$3,5,0)</f>
        <v>#N/A</v>
      </c>
      <c r="AI345" s="612" t="e">
        <f>VLOOKUP(B345,'Ingram Micro'!$E$1:$I$8,5,0)</f>
        <v>#N/A</v>
      </c>
      <c r="AJ345" s="612" t="e">
        <f>VLOOKUP(B345,'DePronto Infotech'!$E$1:$I$2,5,0)</f>
        <v>#N/A</v>
      </c>
      <c r="AK345" s="612" t="e">
        <f>VLOOKUP(B345,'Reliance Retail'!$E$1:$I$4,5,0)</f>
        <v>#N/A</v>
      </c>
      <c r="AL345" s="612" t="e">
        <f>VLOOKUP(B345,'Bright Champs'!$D$1:$H$13,5,0)</f>
        <v>#N/A</v>
      </c>
      <c r="AM345" s="612" t="e">
        <f>VLOOKUP(B345,Neosoft!$E$1:$I$12,5,0)</f>
        <v>#N/A</v>
      </c>
      <c r="AN345" s="612" t="e">
        <f>VLOOKUP(B345,Infosys!$E$1:$I$3,5,0)</f>
        <v>#N/A</v>
      </c>
      <c r="AO345" s="612" t="e">
        <f>VLOOKUP(B345,Cerelabs!$E$1:$I$5,5,0)</f>
        <v>#N/A</v>
      </c>
      <c r="AP345" s="612" t="e">
        <f>VLOOKUP(B345,'Neebal Technologies'!$D$1:$H$2,5,0)</f>
        <v>#N/A</v>
      </c>
      <c r="AQ345" s="612" t="e">
        <f>VLOOKUP(B345,'Vertiv Energy'!$D$1:$H$2,5,0)</f>
        <v>#N/A</v>
      </c>
      <c r="AR345" s="612" t="e">
        <f>VLOOKUP(B345,'Acidaes Solutions (CRMNEXT)'!$D$1:$H$3,5,0)</f>
        <v>#N/A</v>
      </c>
      <c r="AS345" s="612" t="e">
        <f>VLOOKUP(B345,Growisto!$D$1:$H$2,5,0)</f>
        <v>#N/A</v>
      </c>
      <c r="AT345" s="612" t="e">
        <f>VLOOKUP(B345,'9.9 Mediaworx - Digit'!$D$1:$H$2,5,0)</f>
        <v>#N/A</v>
      </c>
      <c r="AU345" s="612" t="e">
        <f>VLOOKUP(B345,'Vistaar systems Pvt Ltd'!$D$2:$H$3,5,0)</f>
        <v>#N/A</v>
      </c>
      <c r="AV345" s="612" t="e">
        <f>VLOOKUP(B345,'Course 5i'!$D$2:$H$11,5,0)</f>
        <v>#N/A</v>
      </c>
      <c r="AW345" s="612" t="e">
        <f>VLOOKUP(B345,'Radiant Appliances &amp; Electronic'!$D$1:$H$13,5,0)</f>
        <v>#N/A</v>
      </c>
      <c r="AX345" s="612" t="e">
        <f>VLOOKUP(B345,'Atos Global'!$D$3:$H$27,5,0)</f>
        <v>#N/A</v>
      </c>
      <c r="AY345" s="612" t="e">
        <f>VLOOKUP(B345,'Saama Technologies'!$D$1:$H$2,5,0)</f>
        <v>#N/A</v>
      </c>
      <c r="AZ345" s="612" t="e">
        <f>VLOOKUP(B345,'Multiplier Solutions'!$D$1:$H$2,5,0)</f>
        <v>#N/A</v>
      </c>
      <c r="BA345" s="612" t="e">
        <f>VLOOKUP(B345,GEP!$D$2:$H$5,5,0)</f>
        <v>#N/A</v>
      </c>
      <c r="BB345" s="612" t="e">
        <f>VLOOKUP(B345,Accenture!$D$1:$H$6,5,0)</f>
        <v>#N/A</v>
      </c>
      <c r="BC345" s="612" t="e">
        <f>VLOOKUP(B345,'Endurance International Group'!$D$1:$H$2,5,0)</f>
        <v>#N/A</v>
      </c>
      <c r="BD345" s="612" t="e">
        <f>VLOOKUP(B345,Newgen!$D$1:$H$2,5,0)</f>
        <v>#N/A</v>
      </c>
      <c r="BE345" s="612" t="e">
        <f>VLOOKUP(B345,'3D Incredible'!D345:H345,5,0)</f>
        <v>#N/A</v>
      </c>
      <c r="BF345" s="612" t="e">
        <f>VLOOKUP(B345,'Raja Software Labs'!$D$2:$H$2,5,0)</f>
        <v>#N/A</v>
      </c>
      <c r="BG345" s="612" t="e">
        <f>VLOOKUP(B345,Wipro!$D$1:$H$2,5,0)</f>
        <v>#N/A</v>
      </c>
      <c r="BH345" s="612" t="e">
        <f>VLOOKUP(B345,'Perch Technologies'!$D$2:$H$2,5,0)</f>
        <v>#N/A</v>
      </c>
      <c r="BI345" s="612" t="e">
        <f>VLOOKUP(B345,'Morning Star'!$D$1:$H$6,5,0)</f>
        <v>#N/A</v>
      </c>
      <c r="BJ345" s="612" t="e">
        <f>VLOOKUP(B345,Flexiloans!$D$1:$H$2,5,0)</f>
        <v>#N/A</v>
      </c>
      <c r="BK345" s="612" t="e">
        <f>VLOOKUP(B345,'Thirdware Solutions'!$D$1:$H$2,5,0)</f>
        <v>#N/A</v>
      </c>
      <c r="BL345" s="612" t="e">
        <f>VLOOKUP(B345,Tescom!$D$1:$H$8,5,0)</f>
        <v>#N/A</v>
      </c>
      <c r="BM345" s="612" t="e">
        <f>VLOOKUP(B345,'Cogno AI'!$D$1:$H$2,5,0)</f>
        <v>#N/A</v>
      </c>
      <c r="BN345" s="612" t="e">
        <f>VLOOKUP(B345,'ABM Knowledgeware'!$D$1:$H$2,5,0)</f>
        <v>#N/A</v>
      </c>
      <c r="BO345" s="612" t="e">
        <f>VLOOKUP(B345,'Concerto Software'!$D$1:$H$3,5,0)</f>
        <v>#N/A</v>
      </c>
      <c r="BP345" s="612" t="e">
        <f>VLOOKUP(B345,'My Captain'!$D$1:$H$4,5,0)</f>
        <v>#N/A</v>
      </c>
      <c r="BQ345" s="612" t="e">
        <f>VLOOKUP(B345,'Finoux Solutions'!$D$2:$H$4,5,0)</f>
        <v>#N/A</v>
      </c>
      <c r="BR345" s="612" t="e">
        <f>VLOOKUP(B345,'MITR Learning'!$D$1:$H$2,5,0)</f>
        <v>#N/A</v>
      </c>
      <c r="BS345" s="612" t="e">
        <f>VLOOKUP(B345,Nucsoft!$D$2:$H$6,5,0)</f>
        <v>#N/A</v>
      </c>
      <c r="BT345" s="612" t="e">
        <f>VLOOKUP(B345,'Paras Cadd'!$D$1:$H$2,5,0)</f>
        <v>#N/A</v>
      </c>
      <c r="BU345" s="612" t="e">
        <f>VLOOKUP(B345,'ICICI Securities'!$D$1:$H$2,5,0)</f>
        <v>#N/A</v>
      </c>
      <c r="BV345" s="612" t="e">
        <f>VLOOKUP(B345,'Citius Tech'!$D$2:$H$5,5,0)</f>
        <v>#N/A</v>
      </c>
      <c r="BW345" s="612" t="e">
        <f>VLOOKUP(B345,'Buzzy Brains'!$D$2:$H$2,5,0)</f>
        <v>#N/A</v>
      </c>
      <c r="BX345" s="612" t="e">
        <f>VLOOKUP(B345,'Decimal Point'!$D$2:$H$2,5,0)</f>
        <v>#N/A</v>
      </c>
      <c r="BY345" s="612" t="e">
        <f>VLOOKUP(B345,'Sankey Business Solutions'!$D$2:$H$3,5,0)</f>
        <v>#N/A</v>
      </c>
      <c r="BZ345" s="612" t="e">
        <f>VLOOKUP(B345,'Nangia &amp; Co LLP'!$D$2:$H$2,5,0)</f>
        <v>#N/A</v>
      </c>
      <c r="CA345" s="612" t="e">
        <f>VLOOKUP(B345,'FIS Solutions India Pvt Ltd'!$D$2:$H$2,5,0)</f>
        <v>#N/A</v>
      </c>
      <c r="CB345" s="612" t="e">
        <f>VLOOKUP(B345,'Delta Technology &amp; Management '!$D$2:$H$16,5,0)</f>
        <v>#N/A</v>
      </c>
      <c r="CC345" s="612" t="e">
        <f>VLOOKUP(B345,'Espoir Networks'!$D$3:$H$11,5,0)</f>
        <v>#N/A</v>
      </c>
      <c r="CD345" s="612" t="e">
        <f>VLOOKUP(B345,'Servosys Solution'!$D$3:$H$5,5,0)</f>
        <v>#N/A</v>
      </c>
      <c r="CE345" s="612" t="e">
        <f>VLOOKUP(B345,'Ribbon Communications'!$D$3:$H$4,5,0)</f>
        <v>#N/A</v>
      </c>
      <c r="CF345" s="612">
        <f t="shared" si="18"/>
        <v>0</v>
      </c>
      <c r="CG345" s="129" t="s">
        <v>75</v>
      </c>
      <c r="CH345" s="129">
        <v>883871330016</v>
      </c>
      <c r="CI345" s="129" t="s">
        <v>76</v>
      </c>
      <c r="CJ345" s="129" t="s">
        <v>11753</v>
      </c>
      <c r="CK345" s="132">
        <v>42917</v>
      </c>
      <c r="CL345" s="129">
        <v>2021</v>
      </c>
      <c r="CM345" s="128" t="s">
        <v>78</v>
      </c>
      <c r="CN345" s="129">
        <v>378</v>
      </c>
      <c r="CO345" s="133">
        <v>75.599999999999994</v>
      </c>
      <c r="CP345" s="129">
        <v>2015</v>
      </c>
      <c r="CQ345" s="129" t="s">
        <v>79</v>
      </c>
      <c r="CR345" s="128" t="s">
        <v>80</v>
      </c>
      <c r="CS345" s="129">
        <v>465</v>
      </c>
      <c r="CT345" s="133">
        <v>71.540000000000006</v>
      </c>
      <c r="CU345" s="129">
        <v>2017</v>
      </c>
      <c r="CV345" s="129" t="s">
        <v>79</v>
      </c>
      <c r="CW345" s="131" t="s">
        <v>81</v>
      </c>
      <c r="CX345" s="131" t="s">
        <v>81</v>
      </c>
      <c r="CY345" s="129" t="s">
        <v>81</v>
      </c>
      <c r="CZ345" s="129" t="s">
        <v>81</v>
      </c>
      <c r="DA345" s="129" t="s">
        <v>81</v>
      </c>
      <c r="DB345" s="129" t="s">
        <v>81</v>
      </c>
      <c r="DC345" s="129" t="s">
        <v>81</v>
      </c>
      <c r="DD345" s="129" t="s">
        <v>81</v>
      </c>
      <c r="DE345" s="129" t="s">
        <v>81</v>
      </c>
      <c r="DF345" s="129">
        <v>0</v>
      </c>
      <c r="DG345" s="224">
        <v>8.81</v>
      </c>
      <c r="DH345" s="224">
        <v>8.3000000000000007</v>
      </c>
      <c r="DI345" s="224">
        <v>9.23</v>
      </c>
      <c r="DJ345" s="224">
        <v>8.16</v>
      </c>
      <c r="DK345" s="224">
        <v>6.44</v>
      </c>
      <c r="DL345" s="224">
        <v>8.6</v>
      </c>
      <c r="DM345" s="224">
        <v>53.28</v>
      </c>
      <c r="DN345" s="224">
        <v>8.8699999999999992</v>
      </c>
      <c r="DO345" s="129"/>
      <c r="DP345" s="131" t="s">
        <v>82</v>
      </c>
      <c r="DQ345" s="404">
        <v>0</v>
      </c>
      <c r="DR345" s="404">
        <v>0</v>
      </c>
      <c r="DS345" s="129" t="s">
        <v>83</v>
      </c>
      <c r="DT345" s="129" t="s">
        <v>83</v>
      </c>
      <c r="DU345" s="129" t="s">
        <v>83</v>
      </c>
      <c r="DV345" s="129" t="s">
        <v>83</v>
      </c>
      <c r="DW345" s="131" t="s">
        <v>83</v>
      </c>
      <c r="DX345" s="131" t="s">
        <v>84</v>
      </c>
      <c r="DY345" s="131" t="s">
        <v>81</v>
      </c>
      <c r="DZ345" s="131" t="s">
        <v>85</v>
      </c>
      <c r="EA345" s="131" t="s">
        <v>86</v>
      </c>
      <c r="EB345" s="131" t="s">
        <v>87</v>
      </c>
      <c r="EC345" s="131" t="s">
        <v>88</v>
      </c>
      <c r="ED345" s="131" t="s">
        <v>89</v>
      </c>
      <c r="EE345" s="131" t="s">
        <v>90</v>
      </c>
      <c r="EF345" s="131" t="s">
        <v>91</v>
      </c>
      <c r="EG345" s="131" t="s">
        <v>92</v>
      </c>
      <c r="EH345" s="131" t="s">
        <v>81</v>
      </c>
      <c r="EI345" s="131" t="s">
        <v>93</v>
      </c>
      <c r="EJ345" s="135" t="s">
        <v>94</v>
      </c>
      <c r="EK345" s="135" t="s">
        <v>95</v>
      </c>
      <c r="EL345" s="135" t="s">
        <v>96</v>
      </c>
      <c r="EM345" s="135" t="s">
        <v>97</v>
      </c>
      <c r="EN345" s="131" t="s">
        <v>81</v>
      </c>
    </row>
    <row r="346" spans="1:144" ht="18" thickTop="1" thickBot="1">
      <c r="A346" s="575">
        <f t="shared" si="19"/>
        <v>345</v>
      </c>
      <c r="B346" s="572" t="s">
        <v>308</v>
      </c>
      <c r="C346" s="600" t="s">
        <v>13059</v>
      </c>
      <c r="D346" s="570" t="s">
        <v>13209</v>
      </c>
      <c r="E346" s="568" t="str">
        <f t="shared" si="17"/>
        <v>Not Placed</v>
      </c>
      <c r="F346" s="570" t="s">
        <v>12369</v>
      </c>
      <c r="G346" s="570" t="s">
        <v>14086</v>
      </c>
      <c r="H346" s="131" t="str">
        <f>VLOOKUP(B346,EXTC2!C:E,3,0)</f>
        <v>12th + Engineering without live KT</v>
      </c>
      <c r="I346" s="610">
        <v>36473</v>
      </c>
      <c r="J346" s="572">
        <v>20</v>
      </c>
      <c r="K346" s="611" t="s">
        <v>310</v>
      </c>
      <c r="L346" s="611" t="s">
        <v>73</v>
      </c>
      <c r="M346" s="611" t="s">
        <v>311</v>
      </c>
      <c r="N346" s="612" t="s">
        <v>307</v>
      </c>
      <c r="O346" s="612">
        <v>9833276876</v>
      </c>
      <c r="P346" s="612">
        <v>9833276876</v>
      </c>
      <c r="Q346" s="612" t="e">
        <f>VLOOKUP(B346,'TCS CON'!$D$1:$H$98,5,0)</f>
        <v>#N/A</v>
      </c>
      <c r="R346" s="612" t="e">
        <f>VLOOKUP(B346,LTI!$C$1:$H$46,6,0)</f>
        <v>#N/A</v>
      </c>
      <c r="S346" s="612" t="e">
        <f>VLOOKUP(B346,JARO!$E$2:$I$11,5,0)</f>
        <v>#N/A</v>
      </c>
      <c r="T346" s="612" t="e">
        <f>VLOOKUP(B346,Capgemini!$D$3:$H$78,5,0)</f>
        <v>#N/A</v>
      </c>
      <c r="U346" s="612" t="e">
        <f>VLOOKUP(B346,Carwale!$D$1:$H$4,5,0)</f>
        <v>#N/A</v>
      </c>
      <c r="V346" s="612" t="e">
        <f>VLOOKUP(B346,'Interactive Brokers'!E:I,5,0)</f>
        <v>#N/A</v>
      </c>
      <c r="W346" s="612" t="e">
        <f>VLOOKUP(B346,'REL Jio'!E:I,5,0)</f>
        <v>#N/A</v>
      </c>
      <c r="X346" s="612" t="e">
        <f>VLOOKUP(B346,'Sciative Sol'!E:I,5,0)</f>
        <v>#N/A</v>
      </c>
      <c r="Y346" s="612" t="e">
        <f>VLOOKUP(B346,'Hexaware Tech'!E:I,5,0)</f>
        <v>#N/A</v>
      </c>
      <c r="Z346" s="612" t="e">
        <f>VLOOKUP(B346,Axis!D:H,5,0)</f>
        <v>#N/A</v>
      </c>
      <c r="AA346" s="612" t="e">
        <f>VLOOKUP(B346,Ugam!$D$3:$H$26,5,0)</f>
        <v>#N/A</v>
      </c>
      <c r="AB346" s="612" t="e">
        <f>VLOOKUP(B346,Zeus!F:J,5,0)</f>
        <v>#N/A</v>
      </c>
      <c r="AC346" s="612" t="e">
        <f>VLOOKUP(B346,Montran!F:J,5,0)</f>
        <v>#N/A</v>
      </c>
      <c r="AD346" s="612" t="e">
        <f>VLOOKUP(B346,Endurance!H129:L129,5,0)</f>
        <v>#N/A</v>
      </c>
      <c r="AE346" s="612" t="e">
        <f>VLOOKUP(B346,'Swabhav Techlabs'!$F$1:$J$2,5,0)</f>
        <v>#N/A</v>
      </c>
      <c r="AF346" s="612" t="e">
        <f>VLOOKUP(B346,'Quality Kiosk'!$F$1:$J$18,5,0)</f>
        <v>#N/A</v>
      </c>
      <c r="AG346" s="612" t="e">
        <f>VLOOKUP(B346,'Lemon VB'!$F$1:$J$2,5,0)</f>
        <v>#N/A</v>
      </c>
      <c r="AH346" s="612" t="e">
        <f>VLOOKUP(B346,Gocomet!$E$1:$I$3,5,0)</f>
        <v>#N/A</v>
      </c>
      <c r="AI346" s="612" t="e">
        <f>VLOOKUP(B346,'Ingram Micro'!$E$1:$I$8,5,0)</f>
        <v>#N/A</v>
      </c>
      <c r="AJ346" s="612" t="e">
        <f>VLOOKUP(B346,'DePronto Infotech'!$E$1:$I$2,5,0)</f>
        <v>#N/A</v>
      </c>
      <c r="AK346" s="612" t="e">
        <f>VLOOKUP(B346,'Reliance Retail'!$E$1:$I$4,5,0)</f>
        <v>#N/A</v>
      </c>
      <c r="AL346" s="612" t="e">
        <f>VLOOKUP(B346,'Bright Champs'!$D$1:$H$13,5,0)</f>
        <v>#N/A</v>
      </c>
      <c r="AM346" s="612" t="e">
        <f>VLOOKUP(B346,Neosoft!$E$1:$I$12,5,0)</f>
        <v>#N/A</v>
      </c>
      <c r="AN346" s="612" t="e">
        <f>VLOOKUP(B346,Infosys!$E$1:$I$3,5,0)</f>
        <v>#N/A</v>
      </c>
      <c r="AO346" s="612" t="e">
        <f>VLOOKUP(B346,Cerelabs!$E$1:$I$5,5,0)</f>
        <v>#N/A</v>
      </c>
      <c r="AP346" s="612" t="e">
        <f>VLOOKUP(B346,'Neebal Technologies'!$D$1:$H$2,5,0)</f>
        <v>#N/A</v>
      </c>
      <c r="AQ346" s="612" t="e">
        <f>VLOOKUP(B346,'Vertiv Energy'!$D$1:$H$2,5,0)</f>
        <v>#N/A</v>
      </c>
      <c r="AR346" s="612" t="e">
        <f>VLOOKUP(B346,'Acidaes Solutions (CRMNEXT)'!$D$1:$H$3,5,0)</f>
        <v>#N/A</v>
      </c>
      <c r="AS346" s="612" t="e">
        <f>VLOOKUP(B346,Growisto!$D$1:$H$2,5,0)</f>
        <v>#N/A</v>
      </c>
      <c r="AT346" s="612" t="e">
        <f>VLOOKUP(B346,'9.9 Mediaworx - Digit'!$D$1:$H$2,5,0)</f>
        <v>#N/A</v>
      </c>
      <c r="AU346" s="612" t="e">
        <f>VLOOKUP(B346,'Vistaar systems Pvt Ltd'!$D$2:$H$3,5,0)</f>
        <v>#N/A</v>
      </c>
      <c r="AV346" s="612" t="e">
        <f>VLOOKUP(B346,'Course 5i'!$D$2:$H$11,5,0)</f>
        <v>#N/A</v>
      </c>
      <c r="AW346" s="612" t="e">
        <f>VLOOKUP(B346,'Radiant Appliances &amp; Electronic'!$D$1:$H$13,5,0)</f>
        <v>#N/A</v>
      </c>
      <c r="AX346" s="612" t="e">
        <f>VLOOKUP(B346,'Atos Global'!$D$3:$H$27,5,0)</f>
        <v>#N/A</v>
      </c>
      <c r="AY346" s="612" t="e">
        <f>VLOOKUP(B346,'Saama Technologies'!$D$1:$H$2,5,0)</f>
        <v>#N/A</v>
      </c>
      <c r="AZ346" s="612" t="e">
        <f>VLOOKUP(B346,'Multiplier Solutions'!$D$1:$H$2,5,0)</f>
        <v>#N/A</v>
      </c>
      <c r="BA346" s="612" t="e">
        <f>VLOOKUP(B346,GEP!$D$2:$H$5,5,0)</f>
        <v>#N/A</v>
      </c>
      <c r="BB346" s="612" t="e">
        <f>VLOOKUP(B346,Accenture!$D$1:$H$6,5,0)</f>
        <v>#N/A</v>
      </c>
      <c r="BC346" s="612" t="e">
        <f>VLOOKUP(B346,'Endurance International Group'!$D$1:$H$2,5,0)</f>
        <v>#N/A</v>
      </c>
      <c r="BD346" s="612" t="e">
        <f>VLOOKUP(B346,Newgen!$D$1:$H$2,5,0)</f>
        <v>#N/A</v>
      </c>
      <c r="BE346" s="612" t="e">
        <f>VLOOKUP(B346,'3D Incredible'!D346:H346,5,0)</f>
        <v>#N/A</v>
      </c>
      <c r="BF346" s="612" t="e">
        <f>VLOOKUP(B346,'Raja Software Labs'!$D$2:$H$2,5,0)</f>
        <v>#N/A</v>
      </c>
      <c r="BG346" s="612" t="e">
        <f>VLOOKUP(B346,Wipro!$D$1:$H$2,5,0)</f>
        <v>#N/A</v>
      </c>
      <c r="BH346" s="612" t="e">
        <f>VLOOKUP(B346,'Perch Technologies'!$D$2:$H$2,5,0)</f>
        <v>#N/A</v>
      </c>
      <c r="BI346" s="612" t="e">
        <f>VLOOKUP(B346,'Morning Star'!$D$1:$H$6,5,0)</f>
        <v>#N/A</v>
      </c>
      <c r="BJ346" s="612" t="e">
        <f>VLOOKUP(B346,Flexiloans!$D$1:$H$2,5,0)</f>
        <v>#N/A</v>
      </c>
      <c r="BK346" s="612" t="e">
        <f>VLOOKUP(B346,'Thirdware Solutions'!$D$1:$H$2,5,0)</f>
        <v>#N/A</v>
      </c>
      <c r="BL346" s="612" t="e">
        <f>VLOOKUP(B346,Tescom!$D$1:$H$8,5,0)</f>
        <v>#N/A</v>
      </c>
      <c r="BM346" s="612" t="e">
        <f>VLOOKUP(B346,'Cogno AI'!$D$1:$H$2,5,0)</f>
        <v>#N/A</v>
      </c>
      <c r="BN346" s="612" t="e">
        <f>VLOOKUP(B346,'ABM Knowledgeware'!$D$1:$H$2,5,0)</f>
        <v>#N/A</v>
      </c>
      <c r="BO346" s="612" t="e">
        <f>VLOOKUP(B346,'Concerto Software'!$D$1:$H$3,5,0)</f>
        <v>#N/A</v>
      </c>
      <c r="BP346" s="612" t="e">
        <f>VLOOKUP(B346,'My Captain'!$D$1:$H$4,5,0)</f>
        <v>#N/A</v>
      </c>
      <c r="BQ346" s="612" t="e">
        <f>VLOOKUP(B346,'Finoux Solutions'!$D$2:$H$4,5,0)</f>
        <v>#N/A</v>
      </c>
      <c r="BR346" s="612" t="e">
        <f>VLOOKUP(B346,'MITR Learning'!$D$1:$H$2,5,0)</f>
        <v>#N/A</v>
      </c>
      <c r="BS346" s="612" t="e">
        <f>VLOOKUP(B346,Nucsoft!$D$2:$H$6,5,0)</f>
        <v>#N/A</v>
      </c>
      <c r="BT346" s="612" t="e">
        <f>VLOOKUP(B346,'Paras Cadd'!$D$1:$H$2,5,0)</f>
        <v>#N/A</v>
      </c>
      <c r="BU346" s="612" t="e">
        <f>VLOOKUP(B346,'ICICI Securities'!$D$1:$H$2,5,0)</f>
        <v>#N/A</v>
      </c>
      <c r="BV346" s="612" t="e">
        <f>VLOOKUP(B346,'Citius Tech'!$D$2:$H$5,5,0)</f>
        <v>#N/A</v>
      </c>
      <c r="BW346" s="612" t="e">
        <f>VLOOKUP(B346,'Buzzy Brains'!$D$2:$H$2,5,0)</f>
        <v>#N/A</v>
      </c>
      <c r="BX346" s="612" t="e">
        <f>VLOOKUP(B346,'Decimal Point'!$D$2:$H$2,5,0)</f>
        <v>#N/A</v>
      </c>
      <c r="BY346" s="612" t="e">
        <f>VLOOKUP(B346,'Sankey Business Solutions'!$D$2:$H$3,5,0)</f>
        <v>#N/A</v>
      </c>
      <c r="BZ346" s="612" t="e">
        <f>VLOOKUP(B346,'Nangia &amp; Co LLP'!$D$2:$H$2,5,0)</f>
        <v>#N/A</v>
      </c>
      <c r="CA346" s="612" t="e">
        <f>VLOOKUP(B346,'FIS Solutions India Pvt Ltd'!$D$2:$H$2,5,0)</f>
        <v>#N/A</v>
      </c>
      <c r="CB346" s="612" t="e">
        <f>VLOOKUP(B346,'Delta Technology &amp; Management '!$D$2:$H$16,5,0)</f>
        <v>#N/A</v>
      </c>
      <c r="CC346" s="612" t="e">
        <f>VLOOKUP(B346,'Espoir Networks'!$D$3:$H$11,5,0)</f>
        <v>#N/A</v>
      </c>
      <c r="CD346" s="612" t="e">
        <f>VLOOKUP(B346,'Servosys Solution'!$D$3:$H$5,5,0)</f>
        <v>#N/A</v>
      </c>
      <c r="CE346" s="612" t="e">
        <f>VLOOKUP(B346,'Ribbon Communications'!$D$3:$H$4,5,0)</f>
        <v>#N/A</v>
      </c>
      <c r="CF346" s="612">
        <f t="shared" si="18"/>
        <v>0</v>
      </c>
      <c r="CG346" s="129" t="s">
        <v>312</v>
      </c>
      <c r="CH346" s="129">
        <v>813102110924</v>
      </c>
      <c r="CI346" s="129" t="s">
        <v>313</v>
      </c>
      <c r="CJ346" s="129" t="s">
        <v>11753</v>
      </c>
      <c r="CK346" s="132">
        <v>42917</v>
      </c>
      <c r="CL346" s="129">
        <v>2021</v>
      </c>
      <c r="CM346" s="128" t="s">
        <v>314</v>
      </c>
      <c r="CN346" s="129">
        <v>548</v>
      </c>
      <c r="CO346" s="133">
        <v>91.4</v>
      </c>
      <c r="CP346" s="129">
        <v>2015</v>
      </c>
      <c r="CQ346" s="129" t="s">
        <v>79</v>
      </c>
      <c r="CR346" s="128" t="s">
        <v>309</v>
      </c>
      <c r="CS346" s="129">
        <v>549</v>
      </c>
      <c r="CT346" s="133">
        <v>84.2</v>
      </c>
      <c r="CU346" s="129">
        <v>2017</v>
      </c>
      <c r="CV346" s="129" t="s">
        <v>79</v>
      </c>
      <c r="CW346" s="131" t="s">
        <v>81</v>
      </c>
      <c r="CX346" s="131" t="s">
        <v>81</v>
      </c>
      <c r="CY346" s="129" t="s">
        <v>81</v>
      </c>
      <c r="CZ346" s="129" t="s">
        <v>81</v>
      </c>
      <c r="DA346" s="129" t="s">
        <v>81</v>
      </c>
      <c r="DB346" s="129" t="s">
        <v>81</v>
      </c>
      <c r="DC346" s="129" t="s">
        <v>81</v>
      </c>
      <c r="DD346" s="129" t="s">
        <v>81</v>
      </c>
      <c r="DE346" s="129" t="s">
        <v>81</v>
      </c>
      <c r="DF346" s="129">
        <v>0</v>
      </c>
      <c r="DG346" s="224" t="s">
        <v>81</v>
      </c>
      <c r="DH346" s="224" t="s">
        <v>81</v>
      </c>
      <c r="DI346" s="224">
        <v>5.4</v>
      </c>
      <c r="DJ346" s="224">
        <v>6.4</v>
      </c>
      <c r="DK346" s="224">
        <v>7.1</v>
      </c>
      <c r="DL346" s="224">
        <v>7.1</v>
      </c>
      <c r="DM346" s="224">
        <v>46.3</v>
      </c>
      <c r="DN346" s="224">
        <v>7.71</v>
      </c>
      <c r="DO346" s="129"/>
      <c r="DP346" s="131" t="s">
        <v>82</v>
      </c>
      <c r="DQ346" s="404">
        <v>0</v>
      </c>
      <c r="DR346" s="404">
        <v>1</v>
      </c>
      <c r="DS346" s="129" t="s">
        <v>255</v>
      </c>
      <c r="DT346" s="129" t="s">
        <v>83</v>
      </c>
      <c r="DU346" s="129" t="s">
        <v>83</v>
      </c>
      <c r="DV346" s="129" t="s">
        <v>83</v>
      </c>
      <c r="DW346" s="131" t="s">
        <v>83</v>
      </c>
      <c r="DX346" s="131" t="s">
        <v>84</v>
      </c>
      <c r="DY346" s="131" t="s">
        <v>81</v>
      </c>
      <c r="DZ346" s="131" t="s">
        <v>315</v>
      </c>
      <c r="EA346" s="131" t="s">
        <v>86</v>
      </c>
      <c r="EB346" s="131" t="s">
        <v>316</v>
      </c>
      <c r="EC346" s="131" t="s">
        <v>317</v>
      </c>
      <c r="ED346" s="131" t="s">
        <v>89</v>
      </c>
      <c r="EE346" s="131" t="s">
        <v>318</v>
      </c>
      <c r="EF346" s="131" t="s">
        <v>319</v>
      </c>
      <c r="EG346" s="131" t="s">
        <v>295</v>
      </c>
      <c r="EH346" s="131" t="s">
        <v>81</v>
      </c>
      <c r="EI346" s="131" t="s">
        <v>320</v>
      </c>
      <c r="EJ346" s="135" t="s">
        <v>321</v>
      </c>
      <c r="EK346" s="135" t="s">
        <v>322</v>
      </c>
      <c r="EL346" s="135" t="s">
        <v>323</v>
      </c>
      <c r="EM346" s="135" t="s">
        <v>324</v>
      </c>
      <c r="EN346" s="131" t="s">
        <v>81</v>
      </c>
    </row>
    <row r="347" spans="1:144" ht="18" thickTop="1" thickBot="1">
      <c r="A347" s="575">
        <f t="shared" si="19"/>
        <v>346</v>
      </c>
      <c r="B347" s="572" t="s">
        <v>390</v>
      </c>
      <c r="C347" s="600" t="s">
        <v>11840</v>
      </c>
      <c r="D347" s="570" t="s">
        <v>13209</v>
      </c>
      <c r="E347" s="568" t="str">
        <f t="shared" si="17"/>
        <v>Placed</v>
      </c>
      <c r="F347" s="570" t="s">
        <v>12369</v>
      </c>
      <c r="G347" s="570" t="s">
        <v>14086</v>
      </c>
      <c r="H347" s="131" t="str">
        <f>VLOOKUP(B347,EXTC2!C:E,3,0)</f>
        <v>12th + Engineering without live KT</v>
      </c>
      <c r="I347" s="610" t="s">
        <v>392</v>
      </c>
      <c r="J347" s="572">
        <v>21</v>
      </c>
      <c r="K347" s="611" t="s">
        <v>393</v>
      </c>
      <c r="L347" s="611" t="s">
        <v>73</v>
      </c>
      <c r="M347" s="611" t="s">
        <v>394</v>
      </c>
      <c r="N347" s="612" t="s">
        <v>389</v>
      </c>
      <c r="O347" s="612">
        <v>9004019573</v>
      </c>
      <c r="P347" s="612">
        <v>9004019573</v>
      </c>
      <c r="Q347" s="612" t="e">
        <f>VLOOKUP(B347,'TCS CON'!$D$1:$H$98,5,0)</f>
        <v>#N/A</v>
      </c>
      <c r="R347" s="612" t="e">
        <f>VLOOKUP(B347,LTI!$C$1:$H$46,6,0)</f>
        <v>#N/A</v>
      </c>
      <c r="S347" s="612" t="e">
        <f>VLOOKUP(B347,JARO!$E$2:$I$11,5,0)</f>
        <v>#N/A</v>
      </c>
      <c r="T347" s="612">
        <f>VLOOKUP(B347,Capgemini!$D$3:$H$78,5,0)</f>
        <v>380000</v>
      </c>
      <c r="U347" s="612" t="e">
        <f>VLOOKUP(B347,Carwale!$D$1:$H$4,5,0)</f>
        <v>#N/A</v>
      </c>
      <c r="V347" s="612" t="e">
        <f>VLOOKUP(B347,'Interactive Brokers'!E:I,5,0)</f>
        <v>#N/A</v>
      </c>
      <c r="W347" s="612" t="e">
        <f>VLOOKUP(B347,'REL Jio'!E:I,5,0)</f>
        <v>#N/A</v>
      </c>
      <c r="X347" s="612" t="e">
        <f>VLOOKUP(B347,'Sciative Sol'!E:I,5,0)</f>
        <v>#N/A</v>
      </c>
      <c r="Y347" s="612" t="e">
        <f>VLOOKUP(B347,'Hexaware Tech'!E:I,5,0)</f>
        <v>#N/A</v>
      </c>
      <c r="Z347" s="612" t="e">
        <f>VLOOKUP(B347,Axis!D:H,5,0)</f>
        <v>#N/A</v>
      </c>
      <c r="AA347" s="612" t="e">
        <f>VLOOKUP(B347,Ugam!$D$3:$H$26,5,0)</f>
        <v>#N/A</v>
      </c>
      <c r="AB347" s="612" t="e">
        <f>VLOOKUP(B347,Zeus!F:J,5,0)</f>
        <v>#N/A</v>
      </c>
      <c r="AC347" s="612" t="e">
        <f>VLOOKUP(B347,Montran!F:J,5,0)</f>
        <v>#N/A</v>
      </c>
      <c r="AD347" s="612" t="e">
        <f>VLOOKUP(B347,Endurance!H130:L130,5,0)</f>
        <v>#N/A</v>
      </c>
      <c r="AE347" s="612" t="e">
        <f>VLOOKUP(B347,'Swabhav Techlabs'!$F$1:$J$2,5,0)</f>
        <v>#N/A</v>
      </c>
      <c r="AF347" s="612" t="e">
        <f>VLOOKUP(B347,'Quality Kiosk'!$F$1:$J$18,5,0)</f>
        <v>#N/A</v>
      </c>
      <c r="AG347" s="612" t="e">
        <f>VLOOKUP(B347,'Lemon VB'!$F$1:$J$2,5,0)</f>
        <v>#N/A</v>
      </c>
      <c r="AH347" s="612" t="e">
        <f>VLOOKUP(B347,Gocomet!$E$1:$I$3,5,0)</f>
        <v>#N/A</v>
      </c>
      <c r="AI347" s="612" t="e">
        <f>VLOOKUP(B347,'Ingram Micro'!$E$1:$I$8,5,0)</f>
        <v>#N/A</v>
      </c>
      <c r="AJ347" s="612" t="e">
        <f>VLOOKUP(B347,'DePronto Infotech'!$E$1:$I$2,5,0)</f>
        <v>#N/A</v>
      </c>
      <c r="AK347" s="612" t="e">
        <f>VLOOKUP(B347,'Reliance Retail'!$E$1:$I$4,5,0)</f>
        <v>#N/A</v>
      </c>
      <c r="AL347" s="612" t="e">
        <f>VLOOKUP(B347,'Bright Champs'!$D$1:$H$13,5,0)</f>
        <v>#N/A</v>
      </c>
      <c r="AM347" s="612" t="e">
        <f>VLOOKUP(B347,Neosoft!$E$1:$I$12,5,0)</f>
        <v>#N/A</v>
      </c>
      <c r="AN347" s="612" t="e">
        <f>VLOOKUP(B347,Infosys!$E$1:$I$3,5,0)</f>
        <v>#N/A</v>
      </c>
      <c r="AO347" s="612" t="e">
        <f>VLOOKUP(B347,Cerelabs!$E$1:$I$5,5,0)</f>
        <v>#N/A</v>
      </c>
      <c r="AP347" s="612" t="e">
        <f>VLOOKUP(B347,'Neebal Technologies'!$D$1:$H$2,5,0)</f>
        <v>#N/A</v>
      </c>
      <c r="AQ347" s="612" t="e">
        <f>VLOOKUP(B347,'Vertiv Energy'!$D$1:$H$2,5,0)</f>
        <v>#N/A</v>
      </c>
      <c r="AR347" s="612" t="e">
        <f>VLOOKUP(B347,'Acidaes Solutions (CRMNEXT)'!$D$1:$H$3,5,0)</f>
        <v>#N/A</v>
      </c>
      <c r="AS347" s="612">
        <f>VLOOKUP(B347,Growisto!$D$1:$H$2,5,0)</f>
        <v>400000</v>
      </c>
      <c r="AT347" s="612" t="e">
        <f>VLOOKUP(B347,'9.9 Mediaworx - Digit'!$D$1:$H$2,5,0)</f>
        <v>#N/A</v>
      </c>
      <c r="AU347" s="612" t="e">
        <f>VLOOKUP(B347,'Vistaar systems Pvt Ltd'!$D$2:$H$3,5,0)</f>
        <v>#N/A</v>
      </c>
      <c r="AV347" s="612" t="e">
        <f>VLOOKUP(B347,'Course 5i'!$D$2:$H$11,5,0)</f>
        <v>#N/A</v>
      </c>
      <c r="AW347" s="612" t="e">
        <f>VLOOKUP(B347,'Radiant Appliances &amp; Electronic'!$D$1:$H$13,5,0)</f>
        <v>#N/A</v>
      </c>
      <c r="AX347" s="612" t="e">
        <f>VLOOKUP(B347,'Atos Global'!$D$3:$H$27,5,0)</f>
        <v>#N/A</v>
      </c>
      <c r="AY347" s="612" t="e">
        <f>VLOOKUP(B347,'Saama Technologies'!$D$1:$H$2,5,0)</f>
        <v>#N/A</v>
      </c>
      <c r="AZ347" s="612" t="e">
        <f>VLOOKUP(B347,'Multiplier Solutions'!$D$1:$H$2,5,0)</f>
        <v>#N/A</v>
      </c>
      <c r="BA347" s="612" t="e">
        <f>VLOOKUP(B347,GEP!$D$2:$H$5,5,0)</f>
        <v>#N/A</v>
      </c>
      <c r="BB347" s="612" t="e">
        <f>VLOOKUP(B347,Accenture!$D$1:$H$6,5,0)</f>
        <v>#N/A</v>
      </c>
      <c r="BC347" s="612" t="e">
        <f>VLOOKUP(B347,'Endurance International Group'!$D$1:$H$2,5,0)</f>
        <v>#N/A</v>
      </c>
      <c r="BD347" s="612" t="e">
        <f>VLOOKUP(B347,Newgen!$D$1:$H$2,5,0)</f>
        <v>#N/A</v>
      </c>
      <c r="BE347" s="612" t="e">
        <f>VLOOKUP(B347,'3D Incredible'!D347:H347,5,0)</f>
        <v>#N/A</v>
      </c>
      <c r="BF347" s="612" t="e">
        <f>VLOOKUP(B347,'Raja Software Labs'!$D$2:$H$2,5,0)</f>
        <v>#N/A</v>
      </c>
      <c r="BG347" s="612" t="e">
        <f>VLOOKUP(B347,Wipro!$D$1:$H$2,5,0)</f>
        <v>#N/A</v>
      </c>
      <c r="BH347" s="612" t="e">
        <f>VLOOKUP(B347,'Perch Technologies'!$D$2:$H$2,5,0)</f>
        <v>#N/A</v>
      </c>
      <c r="BI347" s="612" t="e">
        <f>VLOOKUP(B347,'Morning Star'!$D$1:$H$6,5,0)</f>
        <v>#N/A</v>
      </c>
      <c r="BJ347" s="612" t="e">
        <f>VLOOKUP(B347,Flexiloans!$D$1:$H$2,5,0)</f>
        <v>#N/A</v>
      </c>
      <c r="BK347" s="612" t="e">
        <f>VLOOKUP(B347,'Thirdware Solutions'!$D$1:$H$2,5,0)</f>
        <v>#N/A</v>
      </c>
      <c r="BL347" s="612" t="e">
        <f>VLOOKUP(B347,Tescom!$D$1:$H$8,5,0)</f>
        <v>#N/A</v>
      </c>
      <c r="BM347" s="612" t="e">
        <f>VLOOKUP(B347,'Cogno AI'!$D$1:$H$2,5,0)</f>
        <v>#N/A</v>
      </c>
      <c r="BN347" s="612" t="e">
        <f>VLOOKUP(B347,'ABM Knowledgeware'!$D$1:$H$2,5,0)</f>
        <v>#N/A</v>
      </c>
      <c r="BO347" s="612" t="e">
        <f>VLOOKUP(B347,'Concerto Software'!$D$1:$H$3,5,0)</f>
        <v>#N/A</v>
      </c>
      <c r="BP347" s="612" t="e">
        <f>VLOOKUP(B347,'My Captain'!$D$1:$H$4,5,0)</f>
        <v>#N/A</v>
      </c>
      <c r="BQ347" s="612" t="e">
        <f>VLOOKUP(B347,'Finoux Solutions'!$D$2:$H$4,5,0)</f>
        <v>#N/A</v>
      </c>
      <c r="BR347" s="612" t="e">
        <f>VLOOKUP(B347,'MITR Learning'!$D$1:$H$2,5,0)</f>
        <v>#N/A</v>
      </c>
      <c r="BS347" s="612" t="e">
        <f>VLOOKUP(B347,Nucsoft!$D$2:$H$6,5,0)</f>
        <v>#N/A</v>
      </c>
      <c r="BT347" s="612" t="e">
        <f>VLOOKUP(B347,'Paras Cadd'!$D$1:$H$2,5,0)</f>
        <v>#N/A</v>
      </c>
      <c r="BU347" s="612" t="e">
        <f>VLOOKUP(B347,'ICICI Securities'!$D$1:$H$2,5,0)</f>
        <v>#N/A</v>
      </c>
      <c r="BV347" s="612" t="e">
        <f>VLOOKUP(B347,'Citius Tech'!$D$2:$H$5,5,0)</f>
        <v>#N/A</v>
      </c>
      <c r="BW347" s="612" t="e">
        <f>VLOOKUP(B347,'Buzzy Brains'!$D$2:$H$2,5,0)</f>
        <v>#N/A</v>
      </c>
      <c r="BX347" s="612" t="e">
        <f>VLOOKUP(B347,'Decimal Point'!$D$2:$H$2,5,0)</f>
        <v>#N/A</v>
      </c>
      <c r="BY347" s="612" t="e">
        <f>VLOOKUP(B347,'Sankey Business Solutions'!$D$2:$H$3,5,0)</f>
        <v>#N/A</v>
      </c>
      <c r="BZ347" s="612" t="e">
        <f>VLOOKUP(B347,'Nangia &amp; Co LLP'!$D$2:$H$2,5,0)</f>
        <v>#N/A</v>
      </c>
      <c r="CA347" s="612" t="e">
        <f>VLOOKUP(B347,'FIS Solutions India Pvt Ltd'!$D$2:$H$2,5,0)</f>
        <v>#N/A</v>
      </c>
      <c r="CB347" s="612" t="e">
        <f>VLOOKUP(B347,'Delta Technology &amp; Management '!$D$2:$H$16,5,0)</f>
        <v>#N/A</v>
      </c>
      <c r="CC347" s="612" t="e">
        <f>VLOOKUP(B347,'Espoir Networks'!$D$3:$H$11,5,0)</f>
        <v>#N/A</v>
      </c>
      <c r="CD347" s="612" t="e">
        <f>VLOOKUP(B347,'Servosys Solution'!$D$3:$H$5,5,0)</f>
        <v>#N/A</v>
      </c>
      <c r="CE347" s="612" t="e">
        <f>VLOOKUP(B347,'Ribbon Communications'!$D$3:$H$4,5,0)</f>
        <v>#N/A</v>
      </c>
      <c r="CF347" s="612">
        <f t="shared" si="18"/>
        <v>2</v>
      </c>
      <c r="CG347" s="129" t="s">
        <v>395</v>
      </c>
      <c r="CH347" s="129" t="s">
        <v>396</v>
      </c>
      <c r="CI347" s="129" t="s">
        <v>134</v>
      </c>
      <c r="CJ347" s="129" t="s">
        <v>11753</v>
      </c>
      <c r="CK347" s="132">
        <v>42917</v>
      </c>
      <c r="CL347" s="129">
        <v>2021</v>
      </c>
      <c r="CM347" s="128" t="s">
        <v>12024</v>
      </c>
      <c r="CN347" s="129">
        <v>539</v>
      </c>
      <c r="CO347" s="133">
        <v>89.83</v>
      </c>
      <c r="CP347" s="129">
        <v>2015</v>
      </c>
      <c r="CQ347" s="129" t="s">
        <v>398</v>
      </c>
      <c r="CR347" s="128" t="s">
        <v>12210</v>
      </c>
      <c r="CS347" s="129">
        <v>497</v>
      </c>
      <c r="CT347" s="133">
        <v>76.400000000000006</v>
      </c>
      <c r="CU347" s="129">
        <v>2017</v>
      </c>
      <c r="CV347" s="129" t="s">
        <v>79</v>
      </c>
      <c r="CW347" s="131" t="s">
        <v>81</v>
      </c>
      <c r="CX347" s="131" t="s">
        <v>81</v>
      </c>
      <c r="CY347" s="129" t="s">
        <v>81</v>
      </c>
      <c r="CZ347" s="129" t="s">
        <v>81</v>
      </c>
      <c r="DA347" s="129" t="s">
        <v>81</v>
      </c>
      <c r="DB347" s="129" t="s">
        <v>81</v>
      </c>
      <c r="DC347" s="129" t="s">
        <v>81</v>
      </c>
      <c r="DD347" s="129" t="s">
        <v>81</v>
      </c>
      <c r="DE347" s="129" t="s">
        <v>81</v>
      </c>
      <c r="DF347" s="129">
        <v>0</v>
      </c>
      <c r="DG347" s="224">
        <v>7.37</v>
      </c>
      <c r="DH347" s="224">
        <v>7.19</v>
      </c>
      <c r="DI347" s="224">
        <v>6.0384000000000002</v>
      </c>
      <c r="DJ347" s="224">
        <v>5.56</v>
      </c>
      <c r="DK347" s="224">
        <v>6.59</v>
      </c>
      <c r="DL347" s="224">
        <v>6.64</v>
      </c>
      <c r="DM347" s="224">
        <v>50.63</v>
      </c>
      <c r="DN347" s="224">
        <v>8.4380000000000006</v>
      </c>
      <c r="DO347" s="129"/>
      <c r="DP347" s="131" t="s">
        <v>82</v>
      </c>
      <c r="DQ347" s="406">
        <v>0</v>
      </c>
      <c r="DR347" s="406">
        <v>4</v>
      </c>
      <c r="DS347" s="129" t="s">
        <v>83</v>
      </c>
      <c r="DT347" s="129" t="s">
        <v>83</v>
      </c>
      <c r="DU347" s="129" t="s">
        <v>83</v>
      </c>
      <c r="DV347" s="129" t="s">
        <v>83</v>
      </c>
      <c r="DW347" s="131" t="s">
        <v>83</v>
      </c>
      <c r="DX347" s="131" t="s">
        <v>84</v>
      </c>
      <c r="DY347" s="131" t="s">
        <v>81</v>
      </c>
      <c r="DZ347" s="131" t="s">
        <v>400</v>
      </c>
      <c r="EA347" s="131" t="s">
        <v>401</v>
      </c>
      <c r="EB347" s="131" t="s">
        <v>402</v>
      </c>
      <c r="EC347" s="131" t="s">
        <v>403</v>
      </c>
      <c r="ED347" s="131" t="s">
        <v>89</v>
      </c>
      <c r="EE347" s="131" t="s">
        <v>404</v>
      </c>
      <c r="EF347" s="131" t="s">
        <v>405</v>
      </c>
      <c r="EG347" s="131" t="s">
        <v>406</v>
      </c>
      <c r="EH347" s="131" t="s">
        <v>407</v>
      </c>
      <c r="EI347" s="131" t="s">
        <v>408</v>
      </c>
      <c r="EJ347" s="135" t="s">
        <v>409</v>
      </c>
      <c r="EK347" s="135" t="s">
        <v>410</v>
      </c>
      <c r="EL347" s="135" t="s">
        <v>411</v>
      </c>
      <c r="EM347" s="135" t="s">
        <v>412</v>
      </c>
      <c r="EN347" s="131" t="s">
        <v>413</v>
      </c>
    </row>
    <row r="348" spans="1:144" ht="18" thickTop="1" thickBot="1">
      <c r="A348" s="575">
        <f t="shared" si="19"/>
        <v>347</v>
      </c>
      <c r="B348" s="572" t="s">
        <v>545</v>
      </c>
      <c r="C348" s="600" t="s">
        <v>546</v>
      </c>
      <c r="D348" s="570" t="s">
        <v>13209</v>
      </c>
      <c r="E348" s="568" t="str">
        <f t="shared" si="17"/>
        <v>Not Placed</v>
      </c>
      <c r="F348" s="570" t="s">
        <v>12369</v>
      </c>
      <c r="G348" s="570" t="s">
        <v>14086</v>
      </c>
      <c r="H348" s="131" t="str">
        <f>VLOOKUP(B348,EXTC2!C:E,3,0)</f>
        <v>12th + Engineering without live KT</v>
      </c>
      <c r="I348" s="610" t="s">
        <v>547</v>
      </c>
      <c r="J348" s="572">
        <v>21</v>
      </c>
      <c r="K348" s="611" t="s">
        <v>548</v>
      </c>
      <c r="L348" s="611" t="s">
        <v>73</v>
      </c>
      <c r="M348" s="611" t="s">
        <v>549</v>
      </c>
      <c r="N348" s="612" t="s">
        <v>544</v>
      </c>
      <c r="O348" s="612">
        <v>9820149100</v>
      </c>
      <c r="P348" s="612">
        <v>9820399366</v>
      </c>
      <c r="Q348" s="612" t="e">
        <f>VLOOKUP(B348,'TCS CON'!$D$1:$H$98,5,0)</f>
        <v>#N/A</v>
      </c>
      <c r="R348" s="612" t="e">
        <f>VLOOKUP(B348,LTI!$C$1:$H$46,6,0)</f>
        <v>#N/A</v>
      </c>
      <c r="S348" s="612" t="e">
        <f>VLOOKUP(B348,JARO!$E$2:$I$11,5,0)</f>
        <v>#N/A</v>
      </c>
      <c r="T348" s="612" t="e">
        <f>VLOOKUP(B348,Capgemini!$D$3:$H$78,5,0)</f>
        <v>#N/A</v>
      </c>
      <c r="U348" s="612" t="e">
        <f>VLOOKUP(B348,Carwale!$D$1:$H$4,5,0)</f>
        <v>#N/A</v>
      </c>
      <c r="V348" s="612" t="e">
        <f>VLOOKUP(B348,'Interactive Brokers'!E:I,5,0)</f>
        <v>#N/A</v>
      </c>
      <c r="W348" s="612" t="e">
        <f>VLOOKUP(B348,'REL Jio'!E:I,5,0)</f>
        <v>#N/A</v>
      </c>
      <c r="X348" s="612" t="e">
        <f>VLOOKUP(B348,'Sciative Sol'!E:I,5,0)</f>
        <v>#N/A</v>
      </c>
      <c r="Y348" s="612" t="e">
        <f>VLOOKUP(B348,'Hexaware Tech'!E:I,5,0)</f>
        <v>#N/A</v>
      </c>
      <c r="Z348" s="612" t="e">
        <f>VLOOKUP(B348,Axis!D:H,5,0)</f>
        <v>#N/A</v>
      </c>
      <c r="AA348" s="612" t="e">
        <f>VLOOKUP(B348,Ugam!$D$3:$H$26,5,0)</f>
        <v>#N/A</v>
      </c>
      <c r="AB348" s="612" t="e">
        <f>VLOOKUP(B348,Zeus!F:J,5,0)</f>
        <v>#N/A</v>
      </c>
      <c r="AC348" s="612" t="e">
        <f>VLOOKUP(B348,Montran!F:J,5,0)</f>
        <v>#N/A</v>
      </c>
      <c r="AD348" s="612" t="e">
        <f>VLOOKUP(B348,Endurance!H131:L131,5,0)</f>
        <v>#N/A</v>
      </c>
      <c r="AE348" s="612" t="e">
        <f>VLOOKUP(B348,'Swabhav Techlabs'!$F$1:$J$2,5,0)</f>
        <v>#N/A</v>
      </c>
      <c r="AF348" s="612" t="e">
        <f>VLOOKUP(B348,'Quality Kiosk'!$F$1:$J$18,5,0)</f>
        <v>#N/A</v>
      </c>
      <c r="AG348" s="612" t="e">
        <f>VLOOKUP(B348,'Lemon VB'!$F$1:$J$2,5,0)</f>
        <v>#N/A</v>
      </c>
      <c r="AH348" s="612" t="e">
        <f>VLOOKUP(B348,Gocomet!$E$1:$I$3,5,0)</f>
        <v>#N/A</v>
      </c>
      <c r="AI348" s="612" t="e">
        <f>VLOOKUP(B348,'Ingram Micro'!$E$1:$I$8,5,0)</f>
        <v>#N/A</v>
      </c>
      <c r="AJ348" s="612" t="e">
        <f>VLOOKUP(B348,'DePronto Infotech'!$E$1:$I$2,5,0)</f>
        <v>#N/A</v>
      </c>
      <c r="AK348" s="612" t="e">
        <f>VLOOKUP(B348,'Reliance Retail'!$E$1:$I$4,5,0)</f>
        <v>#N/A</v>
      </c>
      <c r="AL348" s="612" t="e">
        <f>VLOOKUP(B348,'Bright Champs'!$D$1:$H$13,5,0)</f>
        <v>#N/A</v>
      </c>
      <c r="AM348" s="612" t="e">
        <f>VLOOKUP(B348,Neosoft!$E$1:$I$12,5,0)</f>
        <v>#N/A</v>
      </c>
      <c r="AN348" s="612" t="e">
        <f>VLOOKUP(B348,Infosys!$E$1:$I$3,5,0)</f>
        <v>#N/A</v>
      </c>
      <c r="AO348" s="612" t="e">
        <f>VLOOKUP(B348,Cerelabs!$E$1:$I$5,5,0)</f>
        <v>#N/A</v>
      </c>
      <c r="AP348" s="612" t="e">
        <f>VLOOKUP(B348,'Neebal Technologies'!$D$1:$H$2,5,0)</f>
        <v>#N/A</v>
      </c>
      <c r="AQ348" s="612" t="e">
        <f>VLOOKUP(B348,'Vertiv Energy'!$D$1:$H$2,5,0)</f>
        <v>#N/A</v>
      </c>
      <c r="AR348" s="612" t="e">
        <f>VLOOKUP(B348,'Acidaes Solutions (CRMNEXT)'!$D$1:$H$3,5,0)</f>
        <v>#N/A</v>
      </c>
      <c r="AS348" s="612" t="e">
        <f>VLOOKUP(B348,Growisto!$D$1:$H$2,5,0)</f>
        <v>#N/A</v>
      </c>
      <c r="AT348" s="612" t="e">
        <f>VLOOKUP(B348,'9.9 Mediaworx - Digit'!$D$1:$H$2,5,0)</f>
        <v>#N/A</v>
      </c>
      <c r="AU348" s="612" t="e">
        <f>VLOOKUP(B348,'Vistaar systems Pvt Ltd'!$D$2:$H$3,5,0)</f>
        <v>#N/A</v>
      </c>
      <c r="AV348" s="612" t="e">
        <f>VLOOKUP(B348,'Course 5i'!$D$2:$H$11,5,0)</f>
        <v>#N/A</v>
      </c>
      <c r="AW348" s="612" t="e">
        <f>VLOOKUP(B348,'Radiant Appliances &amp; Electronic'!$D$1:$H$13,5,0)</f>
        <v>#N/A</v>
      </c>
      <c r="AX348" s="612" t="e">
        <f>VLOOKUP(B348,'Atos Global'!$D$3:$H$27,5,0)</f>
        <v>#N/A</v>
      </c>
      <c r="AY348" s="612" t="e">
        <f>VLOOKUP(B348,'Saama Technologies'!$D$1:$H$2,5,0)</f>
        <v>#N/A</v>
      </c>
      <c r="AZ348" s="612" t="e">
        <f>VLOOKUP(B348,'Multiplier Solutions'!$D$1:$H$2,5,0)</f>
        <v>#N/A</v>
      </c>
      <c r="BA348" s="612" t="e">
        <f>VLOOKUP(B348,GEP!$D$2:$H$5,5,0)</f>
        <v>#N/A</v>
      </c>
      <c r="BB348" s="612" t="e">
        <f>VLOOKUP(B348,Accenture!$D$1:$H$6,5,0)</f>
        <v>#N/A</v>
      </c>
      <c r="BC348" s="612" t="e">
        <f>VLOOKUP(B348,'Endurance International Group'!$D$1:$H$2,5,0)</f>
        <v>#N/A</v>
      </c>
      <c r="BD348" s="612" t="e">
        <f>VLOOKUP(B348,Newgen!$D$1:$H$2,5,0)</f>
        <v>#N/A</v>
      </c>
      <c r="BE348" s="612" t="e">
        <f>VLOOKUP(B348,'3D Incredible'!D348:H348,5,0)</f>
        <v>#N/A</v>
      </c>
      <c r="BF348" s="612" t="e">
        <f>VLOOKUP(B348,'Raja Software Labs'!$D$2:$H$2,5,0)</f>
        <v>#N/A</v>
      </c>
      <c r="BG348" s="612" t="e">
        <f>VLOOKUP(B348,Wipro!$D$1:$H$2,5,0)</f>
        <v>#N/A</v>
      </c>
      <c r="BH348" s="612" t="e">
        <f>VLOOKUP(B348,'Perch Technologies'!$D$2:$H$2,5,0)</f>
        <v>#N/A</v>
      </c>
      <c r="BI348" s="612" t="e">
        <f>VLOOKUP(B348,'Morning Star'!$D$1:$H$6,5,0)</f>
        <v>#N/A</v>
      </c>
      <c r="BJ348" s="612" t="e">
        <f>VLOOKUP(B348,Flexiloans!$D$1:$H$2,5,0)</f>
        <v>#N/A</v>
      </c>
      <c r="BK348" s="612" t="e">
        <f>VLOOKUP(B348,'Thirdware Solutions'!$D$1:$H$2,5,0)</f>
        <v>#N/A</v>
      </c>
      <c r="BL348" s="612" t="e">
        <f>VLOOKUP(B348,Tescom!$D$1:$H$8,5,0)</f>
        <v>#N/A</v>
      </c>
      <c r="BM348" s="612" t="e">
        <f>VLOOKUP(B348,'Cogno AI'!$D$1:$H$2,5,0)</f>
        <v>#N/A</v>
      </c>
      <c r="BN348" s="612" t="e">
        <f>VLOOKUP(B348,'ABM Knowledgeware'!$D$1:$H$2,5,0)</f>
        <v>#N/A</v>
      </c>
      <c r="BO348" s="612" t="e">
        <f>VLOOKUP(B348,'Concerto Software'!$D$1:$H$3,5,0)</f>
        <v>#N/A</v>
      </c>
      <c r="BP348" s="612" t="e">
        <f>VLOOKUP(B348,'My Captain'!$D$1:$H$4,5,0)</f>
        <v>#N/A</v>
      </c>
      <c r="BQ348" s="612" t="e">
        <f>VLOOKUP(B348,'Finoux Solutions'!$D$2:$H$4,5,0)</f>
        <v>#N/A</v>
      </c>
      <c r="BR348" s="612" t="e">
        <f>VLOOKUP(B348,'MITR Learning'!$D$1:$H$2,5,0)</f>
        <v>#N/A</v>
      </c>
      <c r="BS348" s="612" t="e">
        <f>VLOOKUP(B348,Nucsoft!$D$2:$H$6,5,0)</f>
        <v>#N/A</v>
      </c>
      <c r="BT348" s="612" t="e">
        <f>VLOOKUP(B348,'Paras Cadd'!$D$1:$H$2,5,0)</f>
        <v>#N/A</v>
      </c>
      <c r="BU348" s="612" t="e">
        <f>VLOOKUP(B348,'ICICI Securities'!$D$1:$H$2,5,0)</f>
        <v>#N/A</v>
      </c>
      <c r="BV348" s="612" t="e">
        <f>VLOOKUP(B348,'Citius Tech'!$D$2:$H$5,5,0)</f>
        <v>#N/A</v>
      </c>
      <c r="BW348" s="612" t="e">
        <f>VLOOKUP(B348,'Buzzy Brains'!$D$2:$H$2,5,0)</f>
        <v>#N/A</v>
      </c>
      <c r="BX348" s="612" t="e">
        <f>VLOOKUP(B348,'Decimal Point'!$D$2:$H$2,5,0)</f>
        <v>#N/A</v>
      </c>
      <c r="BY348" s="612" t="e">
        <f>VLOOKUP(B348,'Sankey Business Solutions'!$D$2:$H$3,5,0)</f>
        <v>#N/A</v>
      </c>
      <c r="BZ348" s="612" t="e">
        <f>VLOOKUP(B348,'Nangia &amp; Co LLP'!$D$2:$H$2,5,0)</f>
        <v>#N/A</v>
      </c>
      <c r="CA348" s="612" t="e">
        <f>VLOOKUP(B348,'FIS Solutions India Pvt Ltd'!$D$2:$H$2,5,0)</f>
        <v>#N/A</v>
      </c>
      <c r="CB348" s="612" t="e">
        <f>VLOOKUP(B348,'Delta Technology &amp; Management '!$D$2:$H$16,5,0)</f>
        <v>#N/A</v>
      </c>
      <c r="CC348" s="612" t="e">
        <f>VLOOKUP(B348,'Espoir Networks'!$D$3:$H$11,5,0)</f>
        <v>#N/A</v>
      </c>
      <c r="CD348" s="612" t="e">
        <f>VLOOKUP(B348,'Servosys Solution'!$D$3:$H$5,5,0)</f>
        <v>#N/A</v>
      </c>
      <c r="CE348" s="612" t="e">
        <f>VLOOKUP(B348,'Ribbon Communications'!$D$3:$H$4,5,0)</f>
        <v>#N/A</v>
      </c>
      <c r="CF348" s="612">
        <f t="shared" si="18"/>
        <v>0</v>
      </c>
      <c r="CG348" s="129" t="s">
        <v>134</v>
      </c>
      <c r="CH348" s="129" t="s">
        <v>550</v>
      </c>
      <c r="CI348" s="129" t="s">
        <v>134</v>
      </c>
      <c r="CJ348" s="129" t="s">
        <v>11753</v>
      </c>
      <c r="CK348" s="132">
        <v>42917</v>
      </c>
      <c r="CL348" s="129">
        <v>2021</v>
      </c>
      <c r="CM348" s="128" t="s">
        <v>551</v>
      </c>
      <c r="CN348" s="129">
        <v>436</v>
      </c>
      <c r="CO348" s="133">
        <v>87</v>
      </c>
      <c r="CP348" s="129">
        <v>2015</v>
      </c>
      <c r="CQ348" s="129" t="s">
        <v>276</v>
      </c>
      <c r="CR348" s="128" t="s">
        <v>551</v>
      </c>
      <c r="CS348" s="129">
        <v>465</v>
      </c>
      <c r="CT348" s="133">
        <v>93</v>
      </c>
      <c r="CU348" s="129">
        <v>2017</v>
      </c>
      <c r="CV348" s="129" t="s">
        <v>276</v>
      </c>
      <c r="CW348" s="131" t="s">
        <v>245</v>
      </c>
      <c r="CX348" s="131" t="s">
        <v>245</v>
      </c>
      <c r="CY348" s="129" t="s">
        <v>245</v>
      </c>
      <c r="CZ348" s="129" t="s">
        <v>245</v>
      </c>
      <c r="DA348" s="129" t="s">
        <v>245</v>
      </c>
      <c r="DB348" s="129" t="s">
        <v>81</v>
      </c>
      <c r="DC348" s="129" t="s">
        <v>81</v>
      </c>
      <c r="DD348" s="129" t="s">
        <v>245</v>
      </c>
      <c r="DE348" s="129" t="s">
        <v>245</v>
      </c>
      <c r="DF348" s="129">
        <v>0</v>
      </c>
      <c r="DG348" s="224">
        <v>9.52</v>
      </c>
      <c r="DH348" s="224">
        <v>8.52</v>
      </c>
      <c r="DI348" s="224">
        <v>9.81</v>
      </c>
      <c r="DJ348" s="224">
        <v>9.36</v>
      </c>
      <c r="DK348" s="224">
        <v>7.74</v>
      </c>
      <c r="DL348" s="224"/>
      <c r="DM348" s="224">
        <v>44.95</v>
      </c>
      <c r="DN348" s="224">
        <v>8.99</v>
      </c>
      <c r="DO348" s="129"/>
      <c r="DP348" s="131" t="s">
        <v>138</v>
      </c>
      <c r="DQ348" s="129">
        <v>0</v>
      </c>
      <c r="DR348" s="129">
        <v>0</v>
      </c>
      <c r="DS348" s="129" t="s">
        <v>83</v>
      </c>
      <c r="DT348" s="129" t="s">
        <v>83</v>
      </c>
      <c r="DU348" s="129" t="s">
        <v>83</v>
      </c>
      <c r="DV348" s="129" t="s">
        <v>83</v>
      </c>
      <c r="DW348" s="131" t="s">
        <v>83</v>
      </c>
      <c r="DX348" s="131" t="s">
        <v>84</v>
      </c>
      <c r="DY348" s="131" t="s">
        <v>245</v>
      </c>
      <c r="DZ348" s="131" t="s">
        <v>552</v>
      </c>
      <c r="EA348" s="131" t="s">
        <v>553</v>
      </c>
      <c r="EB348" s="131" t="s">
        <v>554</v>
      </c>
      <c r="EC348" s="131" t="s">
        <v>88</v>
      </c>
      <c r="ED348" s="131" t="s">
        <v>89</v>
      </c>
      <c r="EE348" s="131" t="s">
        <v>555</v>
      </c>
      <c r="EF348" s="131" t="s">
        <v>556</v>
      </c>
      <c r="EG348" s="131" t="s">
        <v>557</v>
      </c>
      <c r="EH348" s="131" t="s">
        <v>558</v>
      </c>
      <c r="EI348" s="131" t="s">
        <v>559</v>
      </c>
      <c r="EJ348" s="135" t="s">
        <v>560</v>
      </c>
      <c r="EK348" s="135" t="s">
        <v>561</v>
      </c>
      <c r="EL348" s="135" t="s">
        <v>562</v>
      </c>
      <c r="EM348" s="135" t="s">
        <v>563</v>
      </c>
      <c r="EN348" s="131" t="s">
        <v>245</v>
      </c>
    </row>
    <row r="349" spans="1:144" ht="18" thickTop="1" thickBot="1">
      <c r="A349" s="575">
        <f t="shared" si="19"/>
        <v>348</v>
      </c>
      <c r="B349" s="572" t="s">
        <v>857</v>
      </c>
      <c r="C349" s="600" t="s">
        <v>11841</v>
      </c>
      <c r="D349" s="570" t="s">
        <v>13208</v>
      </c>
      <c r="E349" s="568" t="str">
        <f t="shared" si="17"/>
        <v>Placed</v>
      </c>
      <c r="F349" s="570" t="s">
        <v>12369</v>
      </c>
      <c r="G349" s="570" t="s">
        <v>14086</v>
      </c>
      <c r="H349" s="131" t="str">
        <f>VLOOKUP(B349,EXTC2!C:E,3,0)</f>
        <v>12th + Engineering without live KT</v>
      </c>
      <c r="I349" s="610" t="s">
        <v>859</v>
      </c>
      <c r="J349" s="572">
        <v>20</v>
      </c>
      <c r="K349" s="611" t="s">
        <v>860</v>
      </c>
      <c r="L349" s="611" t="s">
        <v>73</v>
      </c>
      <c r="M349" s="611" t="s">
        <v>861</v>
      </c>
      <c r="N349" s="612" t="s">
        <v>856</v>
      </c>
      <c r="O349" s="612">
        <v>9867772035</v>
      </c>
      <c r="P349" s="612">
        <v>9987484093</v>
      </c>
      <c r="Q349" s="612" t="e">
        <f>VLOOKUP(B349,'TCS CON'!$D$1:$H$98,5,0)</f>
        <v>#N/A</v>
      </c>
      <c r="R349" s="612" t="e">
        <f>VLOOKUP(B349,LTI!$C$1:$H$46,6,0)</f>
        <v>#N/A</v>
      </c>
      <c r="S349" s="612" t="e">
        <f>VLOOKUP(B349,JARO!$E$2:$I$11,5,0)</f>
        <v>#N/A</v>
      </c>
      <c r="T349" s="612" t="e">
        <f>VLOOKUP(B349,Capgemini!$D$3:$H$78,5,0)</f>
        <v>#N/A</v>
      </c>
      <c r="U349" s="612" t="e">
        <f>VLOOKUP(B349,Carwale!$D$1:$H$4,5,0)</f>
        <v>#N/A</v>
      </c>
      <c r="V349" s="612" t="e">
        <f>VLOOKUP(B349,'Interactive Brokers'!E:I,5,0)</f>
        <v>#N/A</v>
      </c>
      <c r="W349" s="612" t="e">
        <f>VLOOKUP(B349,'REL Jio'!E:I,5,0)</f>
        <v>#N/A</v>
      </c>
      <c r="X349" s="612" t="e">
        <f>VLOOKUP(B349,'Sciative Sol'!E:I,5,0)</f>
        <v>#N/A</v>
      </c>
      <c r="Y349" s="612" t="e">
        <f>VLOOKUP(B349,'Hexaware Tech'!E:I,5,0)</f>
        <v>#N/A</v>
      </c>
      <c r="Z349" s="612" t="e">
        <f>VLOOKUP(B349,Axis!D:H,5,0)</f>
        <v>#N/A</v>
      </c>
      <c r="AA349" s="612" t="e">
        <f>VLOOKUP(B349,Ugam!$D$3:$H$26,5,0)</f>
        <v>#N/A</v>
      </c>
      <c r="AB349" s="612" t="e">
        <f>VLOOKUP(B349,Zeus!F:J,5,0)</f>
        <v>#N/A</v>
      </c>
      <c r="AC349" s="612" t="e">
        <f>VLOOKUP(B349,Montran!F:J,5,0)</f>
        <v>#N/A</v>
      </c>
      <c r="AD349" s="612" t="e">
        <f>VLOOKUP(B349,Endurance!H132:L132,5,0)</f>
        <v>#N/A</v>
      </c>
      <c r="AE349" s="612" t="e">
        <f>VLOOKUP(B349,'Swabhav Techlabs'!$F$1:$J$2,5,0)</f>
        <v>#N/A</v>
      </c>
      <c r="AF349" s="612">
        <f>VLOOKUP(B349,'Quality Kiosk'!$F$1:$J$18,5,0)</f>
        <v>225000</v>
      </c>
      <c r="AG349" s="612" t="e">
        <f>VLOOKUP(B349,'Lemon VB'!$F$1:$J$2,5,0)</f>
        <v>#N/A</v>
      </c>
      <c r="AH349" s="612" t="e">
        <f>VLOOKUP(B349,Gocomet!$E$1:$I$3,5,0)</f>
        <v>#N/A</v>
      </c>
      <c r="AI349" s="612" t="e">
        <f>VLOOKUP(B349,'Ingram Micro'!$E$1:$I$8,5,0)</f>
        <v>#N/A</v>
      </c>
      <c r="AJ349" s="612" t="e">
        <f>VLOOKUP(B349,'DePronto Infotech'!$E$1:$I$2,5,0)</f>
        <v>#N/A</v>
      </c>
      <c r="AK349" s="612" t="e">
        <f>VLOOKUP(B349,'Reliance Retail'!$E$1:$I$4,5,0)</f>
        <v>#N/A</v>
      </c>
      <c r="AL349" s="612" t="e">
        <f>VLOOKUP(B349,'Bright Champs'!$D$1:$H$13,5,0)</f>
        <v>#N/A</v>
      </c>
      <c r="AM349" s="612" t="e">
        <f>VLOOKUP(B349,Neosoft!$E$1:$I$12,5,0)</f>
        <v>#N/A</v>
      </c>
      <c r="AN349" s="612" t="e">
        <f>VLOOKUP(B349,Infosys!$E$1:$I$3,5,0)</f>
        <v>#N/A</v>
      </c>
      <c r="AO349" s="612" t="e">
        <f>VLOOKUP(B349,Cerelabs!$E$1:$I$5,5,0)</f>
        <v>#N/A</v>
      </c>
      <c r="AP349" s="612" t="e">
        <f>VLOOKUP(B349,'Neebal Technologies'!$D$1:$H$2,5,0)</f>
        <v>#N/A</v>
      </c>
      <c r="AQ349" s="612" t="e">
        <f>VLOOKUP(B349,'Vertiv Energy'!$D$1:$H$2,5,0)</f>
        <v>#N/A</v>
      </c>
      <c r="AR349" s="612" t="e">
        <f>VLOOKUP(B349,'Acidaes Solutions (CRMNEXT)'!$D$1:$H$3,5,0)</f>
        <v>#N/A</v>
      </c>
      <c r="AS349" s="612" t="e">
        <f>VLOOKUP(B349,Growisto!$D$1:$H$2,5,0)</f>
        <v>#N/A</v>
      </c>
      <c r="AT349" s="612" t="e">
        <f>VLOOKUP(B349,'9.9 Mediaworx - Digit'!$D$1:$H$2,5,0)</f>
        <v>#N/A</v>
      </c>
      <c r="AU349" s="612" t="e">
        <f>VLOOKUP(B349,'Vistaar systems Pvt Ltd'!$D$2:$H$3,5,0)</f>
        <v>#N/A</v>
      </c>
      <c r="AV349" s="612" t="e">
        <f>VLOOKUP(B349,'Course 5i'!$D$2:$H$11,5,0)</f>
        <v>#N/A</v>
      </c>
      <c r="AW349" s="612" t="e">
        <f>VLOOKUP(B349,'Radiant Appliances &amp; Electronic'!$D$1:$H$13,5,0)</f>
        <v>#N/A</v>
      </c>
      <c r="AX349" s="612" t="e">
        <f>VLOOKUP(B349,'Atos Global'!$D$3:$H$27,5,0)</f>
        <v>#N/A</v>
      </c>
      <c r="AY349" s="612" t="e">
        <f>VLOOKUP(B349,'Saama Technologies'!$D$1:$H$2,5,0)</f>
        <v>#N/A</v>
      </c>
      <c r="AZ349" s="612" t="e">
        <f>VLOOKUP(B349,'Multiplier Solutions'!$D$1:$H$2,5,0)</f>
        <v>#N/A</v>
      </c>
      <c r="BA349" s="612" t="e">
        <f>VLOOKUP(B349,GEP!$D$2:$H$5,5,0)</f>
        <v>#N/A</v>
      </c>
      <c r="BB349" s="612" t="e">
        <f>VLOOKUP(B349,Accenture!$D$1:$H$6,5,0)</f>
        <v>#N/A</v>
      </c>
      <c r="BC349" s="612">
        <f>VLOOKUP(B349,'Endurance International Group'!$D$1:$H$2,5,0)</f>
        <v>324000</v>
      </c>
      <c r="BD349" s="612" t="e">
        <f>VLOOKUP(B349,Newgen!$D$1:$H$2,5,0)</f>
        <v>#N/A</v>
      </c>
      <c r="BE349" s="612" t="e">
        <f>VLOOKUP(B349,'3D Incredible'!D349:H349,5,0)</f>
        <v>#N/A</v>
      </c>
      <c r="BF349" s="612" t="e">
        <f>VLOOKUP(B349,'Raja Software Labs'!$D$2:$H$2,5,0)</f>
        <v>#N/A</v>
      </c>
      <c r="BG349" s="612" t="e">
        <f>VLOOKUP(B349,Wipro!$D$1:$H$2,5,0)</f>
        <v>#N/A</v>
      </c>
      <c r="BH349" s="612" t="e">
        <f>VLOOKUP(B349,'Perch Technologies'!$D$2:$H$2,5,0)</f>
        <v>#N/A</v>
      </c>
      <c r="BI349" s="612" t="e">
        <f>VLOOKUP(B349,'Morning Star'!$D$1:$H$6,5,0)</f>
        <v>#N/A</v>
      </c>
      <c r="BJ349" s="612" t="e">
        <f>VLOOKUP(B349,Flexiloans!$D$1:$H$2,5,0)</f>
        <v>#N/A</v>
      </c>
      <c r="BK349" s="612" t="e">
        <f>VLOOKUP(B349,'Thirdware Solutions'!$D$1:$H$2,5,0)</f>
        <v>#N/A</v>
      </c>
      <c r="BL349" s="612" t="e">
        <f>VLOOKUP(B349,Tescom!$D$1:$H$8,5,0)</f>
        <v>#N/A</v>
      </c>
      <c r="BM349" s="612" t="e">
        <f>VLOOKUP(B349,'Cogno AI'!$D$1:$H$2,5,0)</f>
        <v>#N/A</v>
      </c>
      <c r="BN349" s="612" t="e">
        <f>VLOOKUP(B349,'ABM Knowledgeware'!$D$1:$H$2,5,0)</f>
        <v>#N/A</v>
      </c>
      <c r="BO349" s="612" t="e">
        <f>VLOOKUP(B349,'Concerto Software'!$D$1:$H$3,5,0)</f>
        <v>#N/A</v>
      </c>
      <c r="BP349" s="612" t="e">
        <f>VLOOKUP(B349,'My Captain'!$D$1:$H$4,5,0)</f>
        <v>#N/A</v>
      </c>
      <c r="BQ349" s="612" t="e">
        <f>VLOOKUP(B349,'Finoux Solutions'!$D$2:$H$4,5,0)</f>
        <v>#N/A</v>
      </c>
      <c r="BR349" s="612" t="e">
        <f>VLOOKUP(B349,'MITR Learning'!$D$1:$H$2,5,0)</f>
        <v>#N/A</v>
      </c>
      <c r="BS349" s="612" t="e">
        <f>VLOOKUP(B349,Nucsoft!$D$2:$H$6,5,0)</f>
        <v>#N/A</v>
      </c>
      <c r="BT349" s="612" t="e">
        <f>VLOOKUP(B349,'Paras Cadd'!$D$1:$H$2,5,0)</f>
        <v>#N/A</v>
      </c>
      <c r="BU349" s="612" t="e">
        <f>VLOOKUP(B349,'ICICI Securities'!$D$1:$H$2,5,0)</f>
        <v>#N/A</v>
      </c>
      <c r="BV349" s="612" t="e">
        <f>VLOOKUP(B349,'Citius Tech'!$D$2:$H$5,5,0)</f>
        <v>#N/A</v>
      </c>
      <c r="BW349" s="612" t="e">
        <f>VLOOKUP(B349,'Buzzy Brains'!$D$2:$H$2,5,0)</f>
        <v>#N/A</v>
      </c>
      <c r="BX349" s="612" t="e">
        <f>VLOOKUP(B349,'Decimal Point'!$D$2:$H$2,5,0)</f>
        <v>#N/A</v>
      </c>
      <c r="BY349" s="612" t="e">
        <f>VLOOKUP(B349,'Sankey Business Solutions'!$D$2:$H$3,5,0)</f>
        <v>#N/A</v>
      </c>
      <c r="BZ349" s="612">
        <f>VLOOKUP(B349,'Nangia &amp; Co LLP'!$D$2:$H$2,5,0)</f>
        <v>336000</v>
      </c>
      <c r="CA349" s="612" t="e">
        <f>VLOOKUP(B349,'FIS Solutions India Pvt Ltd'!$D$2:$H$2,5,0)</f>
        <v>#N/A</v>
      </c>
      <c r="CB349" s="612" t="e">
        <f>VLOOKUP(B349,'Delta Technology &amp; Management '!$D$2:$H$16,5,0)</f>
        <v>#N/A</v>
      </c>
      <c r="CC349" s="612" t="e">
        <f>VLOOKUP(B349,'Espoir Networks'!$D$3:$H$11,5,0)</f>
        <v>#N/A</v>
      </c>
      <c r="CD349" s="612" t="e">
        <f>VLOOKUP(B349,'Servosys Solution'!$D$3:$H$5,5,0)</f>
        <v>#N/A</v>
      </c>
      <c r="CE349" s="612" t="e">
        <f>VLOOKUP(B349,'Ribbon Communications'!$D$3:$H$4,5,0)</f>
        <v>#N/A</v>
      </c>
      <c r="CF349" s="612">
        <f t="shared" si="18"/>
        <v>3</v>
      </c>
      <c r="CG349" s="129" t="s">
        <v>862</v>
      </c>
      <c r="CH349" s="129">
        <v>665957923847</v>
      </c>
      <c r="CI349" s="129" t="s">
        <v>863</v>
      </c>
      <c r="CJ349" s="129" t="s">
        <v>11753</v>
      </c>
      <c r="CK349" s="132">
        <v>42917</v>
      </c>
      <c r="CL349" s="129">
        <v>2021</v>
      </c>
      <c r="CM349" s="128" t="s">
        <v>12025</v>
      </c>
      <c r="CN349" s="129">
        <v>454</v>
      </c>
      <c r="CO349" s="133">
        <v>90.8</v>
      </c>
      <c r="CP349" s="129">
        <v>2015</v>
      </c>
      <c r="CQ349" s="129" t="s">
        <v>79</v>
      </c>
      <c r="CR349" s="128" t="s">
        <v>12211</v>
      </c>
      <c r="CS349" s="129">
        <v>425</v>
      </c>
      <c r="CT349" s="133">
        <v>65.38</v>
      </c>
      <c r="CU349" s="129">
        <v>2017</v>
      </c>
      <c r="CV349" s="129" t="s">
        <v>79</v>
      </c>
      <c r="CW349" s="131" t="s">
        <v>81</v>
      </c>
      <c r="CX349" s="131" t="s">
        <v>81</v>
      </c>
      <c r="CY349" s="129" t="s">
        <v>81</v>
      </c>
      <c r="CZ349" s="129" t="s">
        <v>81</v>
      </c>
      <c r="DA349" s="129" t="s">
        <v>81</v>
      </c>
      <c r="DB349" s="129" t="s">
        <v>81</v>
      </c>
      <c r="DC349" s="129" t="s">
        <v>81</v>
      </c>
      <c r="DD349" s="129" t="s">
        <v>81</v>
      </c>
      <c r="DE349" s="129" t="s">
        <v>81</v>
      </c>
      <c r="DF349" s="129">
        <v>0</v>
      </c>
      <c r="DG349" s="224">
        <v>5.78</v>
      </c>
      <c r="DH349" s="224">
        <v>6.39</v>
      </c>
      <c r="DI349" s="224">
        <v>6.96</v>
      </c>
      <c r="DJ349" s="224">
        <v>7.76</v>
      </c>
      <c r="DK349" s="224">
        <v>6.44</v>
      </c>
      <c r="DL349" s="224">
        <v>8.8000000000000007</v>
      </c>
      <c r="DM349" s="224">
        <v>42.13</v>
      </c>
      <c r="DN349" s="224">
        <v>7.02</v>
      </c>
      <c r="DO349" s="129"/>
      <c r="DP349" s="131" t="s">
        <v>82</v>
      </c>
      <c r="DQ349" s="129">
        <v>0</v>
      </c>
      <c r="DR349" s="129">
        <v>3</v>
      </c>
      <c r="DS349" s="129" t="s">
        <v>83</v>
      </c>
      <c r="DT349" s="129" t="s">
        <v>83</v>
      </c>
      <c r="DU349" s="129" t="s">
        <v>83</v>
      </c>
      <c r="DV349" s="129" t="s">
        <v>83</v>
      </c>
      <c r="DW349" s="131" t="s">
        <v>83</v>
      </c>
      <c r="DX349" s="131" t="s">
        <v>84</v>
      </c>
      <c r="DY349" s="131" t="s">
        <v>81</v>
      </c>
      <c r="DZ349" s="131" t="s">
        <v>866</v>
      </c>
      <c r="EA349" s="131" t="s">
        <v>867</v>
      </c>
      <c r="EB349" s="131" t="s">
        <v>868</v>
      </c>
      <c r="EC349" s="131" t="s">
        <v>762</v>
      </c>
      <c r="ED349" s="131" t="s">
        <v>89</v>
      </c>
      <c r="EE349" s="131" t="s">
        <v>869</v>
      </c>
      <c r="EF349" s="131" t="s">
        <v>870</v>
      </c>
      <c r="EG349" s="131" t="s">
        <v>871</v>
      </c>
      <c r="EH349" s="131" t="s">
        <v>806</v>
      </c>
      <c r="EI349" s="131" t="s">
        <v>872</v>
      </c>
      <c r="EJ349" s="135" t="s">
        <v>873</v>
      </c>
      <c r="EK349" s="135" t="s">
        <v>874</v>
      </c>
      <c r="EL349" s="135" t="s">
        <v>875</v>
      </c>
      <c r="EM349" s="135" t="s">
        <v>876</v>
      </c>
      <c r="EN349" s="131" t="s">
        <v>81</v>
      </c>
    </row>
    <row r="350" spans="1:144" ht="18" thickTop="1" thickBot="1">
      <c r="A350" s="575">
        <f t="shared" si="19"/>
        <v>349</v>
      </c>
      <c r="B350" s="572" t="s">
        <v>878</v>
      </c>
      <c r="C350" s="600" t="s">
        <v>11842</v>
      </c>
      <c r="D350" s="570" t="s">
        <v>13208</v>
      </c>
      <c r="E350" s="568" t="str">
        <f t="shared" si="17"/>
        <v>Placed</v>
      </c>
      <c r="F350" s="570" t="s">
        <v>12369</v>
      </c>
      <c r="G350" s="570" t="s">
        <v>14086</v>
      </c>
      <c r="H350" s="131" t="str">
        <f>VLOOKUP(B350,EXTC2!C:E,3,0)</f>
        <v>12th + Engineering with live KT</v>
      </c>
      <c r="I350" s="610">
        <v>36172</v>
      </c>
      <c r="J350" s="572">
        <v>20</v>
      </c>
      <c r="K350" s="611" t="s">
        <v>880</v>
      </c>
      <c r="L350" s="611" t="s">
        <v>73</v>
      </c>
      <c r="M350" s="611" t="s">
        <v>881</v>
      </c>
      <c r="N350" s="612" t="s">
        <v>877</v>
      </c>
      <c r="O350" s="612">
        <v>2224053420</v>
      </c>
      <c r="P350" s="612">
        <v>7506983151</v>
      </c>
      <c r="Q350" s="612" t="e">
        <f>VLOOKUP(B350,'TCS CON'!$D$1:$H$98,5,0)</f>
        <v>#N/A</v>
      </c>
      <c r="R350" s="612" t="e">
        <f>VLOOKUP(B350,LTI!$C$1:$H$46,6,0)</f>
        <v>#N/A</v>
      </c>
      <c r="S350" s="612">
        <f>VLOOKUP(B350,JARO!$E$2:$I$11,5,0)</f>
        <v>660000</v>
      </c>
      <c r="T350" s="612" t="e">
        <f>VLOOKUP(B350,Capgemini!$D$3:$H$78,5,0)</f>
        <v>#N/A</v>
      </c>
      <c r="U350" s="612" t="e">
        <f>VLOOKUP(B350,Carwale!$D$1:$H$4,5,0)</f>
        <v>#N/A</v>
      </c>
      <c r="V350" s="612" t="e">
        <f>VLOOKUP(B350,'Interactive Brokers'!E:I,5,0)</f>
        <v>#N/A</v>
      </c>
      <c r="W350" s="612" t="e">
        <f>VLOOKUP(B350,'REL Jio'!E:I,5,0)</f>
        <v>#N/A</v>
      </c>
      <c r="X350" s="612" t="e">
        <f>VLOOKUP(B350,'Sciative Sol'!E:I,5,0)</f>
        <v>#N/A</v>
      </c>
      <c r="Y350" s="612" t="e">
        <f>VLOOKUP(B350,'Hexaware Tech'!E:I,5,0)</f>
        <v>#N/A</v>
      </c>
      <c r="Z350" s="612" t="e">
        <f>VLOOKUP(B350,Axis!D:H,5,0)</f>
        <v>#N/A</v>
      </c>
      <c r="AA350" s="612" t="e">
        <f>VLOOKUP(B350,Ugam!$D$3:$H$26,5,0)</f>
        <v>#N/A</v>
      </c>
      <c r="AB350" s="612" t="e">
        <f>VLOOKUP(B350,Zeus!F:J,5,0)</f>
        <v>#N/A</v>
      </c>
      <c r="AC350" s="612" t="e">
        <f>VLOOKUP(B350,Montran!F:J,5,0)</f>
        <v>#N/A</v>
      </c>
      <c r="AD350" s="612" t="e">
        <f>VLOOKUP(B350,Endurance!H133:L133,5,0)</f>
        <v>#N/A</v>
      </c>
      <c r="AE350" s="612" t="e">
        <f>VLOOKUP(B350,'Swabhav Techlabs'!$F$1:$J$2,5,0)</f>
        <v>#N/A</v>
      </c>
      <c r="AF350" s="612" t="e">
        <f>VLOOKUP(B350,'Quality Kiosk'!$F$1:$J$18,5,0)</f>
        <v>#N/A</v>
      </c>
      <c r="AG350" s="612" t="e">
        <f>VLOOKUP(B350,'Lemon VB'!$F$1:$J$2,5,0)</f>
        <v>#N/A</v>
      </c>
      <c r="AH350" s="612" t="e">
        <f>VLOOKUP(B350,Gocomet!$E$1:$I$3,5,0)</f>
        <v>#N/A</v>
      </c>
      <c r="AI350" s="612" t="e">
        <f>VLOOKUP(B350,'Ingram Micro'!$E$1:$I$8,5,0)</f>
        <v>#N/A</v>
      </c>
      <c r="AJ350" s="612" t="e">
        <f>VLOOKUP(B350,'DePronto Infotech'!$E$1:$I$2,5,0)</f>
        <v>#N/A</v>
      </c>
      <c r="AK350" s="612" t="e">
        <f>VLOOKUP(B350,'Reliance Retail'!$E$1:$I$4,5,0)</f>
        <v>#N/A</v>
      </c>
      <c r="AL350" s="612" t="e">
        <f>VLOOKUP(B350,'Bright Champs'!$D$1:$H$13,5,0)</f>
        <v>#N/A</v>
      </c>
      <c r="AM350" s="612" t="e">
        <f>VLOOKUP(B350,Neosoft!$E$1:$I$12,5,0)</f>
        <v>#N/A</v>
      </c>
      <c r="AN350" s="612" t="e">
        <f>VLOOKUP(B350,Infosys!$E$1:$I$3,5,0)</f>
        <v>#N/A</v>
      </c>
      <c r="AO350" s="612" t="e">
        <f>VLOOKUP(B350,Cerelabs!$E$1:$I$5,5,0)</f>
        <v>#N/A</v>
      </c>
      <c r="AP350" s="612" t="e">
        <f>VLOOKUP(B350,'Neebal Technologies'!$D$1:$H$2,5,0)</f>
        <v>#N/A</v>
      </c>
      <c r="AQ350" s="612" t="e">
        <f>VLOOKUP(B350,'Vertiv Energy'!$D$1:$H$2,5,0)</f>
        <v>#N/A</v>
      </c>
      <c r="AR350" s="612" t="e">
        <f>VLOOKUP(B350,'Acidaes Solutions (CRMNEXT)'!$D$1:$H$3,5,0)</f>
        <v>#N/A</v>
      </c>
      <c r="AS350" s="612" t="e">
        <f>VLOOKUP(B350,Growisto!$D$1:$H$2,5,0)</f>
        <v>#N/A</v>
      </c>
      <c r="AT350" s="612" t="e">
        <f>VLOOKUP(B350,'9.9 Mediaworx - Digit'!$D$1:$H$2,5,0)</f>
        <v>#N/A</v>
      </c>
      <c r="AU350" s="612" t="e">
        <f>VLOOKUP(B350,'Vistaar systems Pvt Ltd'!$D$2:$H$3,5,0)</f>
        <v>#N/A</v>
      </c>
      <c r="AV350" s="612" t="e">
        <f>VLOOKUP(B350,'Course 5i'!$D$2:$H$11,5,0)</f>
        <v>#N/A</v>
      </c>
      <c r="AW350" s="612" t="e">
        <f>VLOOKUP(B350,'Radiant Appliances &amp; Electronic'!$D$1:$H$13,5,0)</f>
        <v>#N/A</v>
      </c>
      <c r="AX350" s="612">
        <f>VLOOKUP(B350,'Atos Global'!$D$3:$H$27,5,0)</f>
        <v>310000</v>
      </c>
      <c r="AY350" s="612" t="e">
        <f>VLOOKUP(B350,'Saama Technologies'!$D$1:$H$2,5,0)</f>
        <v>#N/A</v>
      </c>
      <c r="AZ350" s="612" t="e">
        <f>VLOOKUP(B350,'Multiplier Solutions'!$D$1:$H$2,5,0)</f>
        <v>#N/A</v>
      </c>
      <c r="BA350" s="612" t="e">
        <f>VLOOKUP(B350,GEP!$D$2:$H$5,5,0)</f>
        <v>#N/A</v>
      </c>
      <c r="BB350" s="612" t="e">
        <f>VLOOKUP(B350,Accenture!$D$1:$H$6,5,0)</f>
        <v>#N/A</v>
      </c>
      <c r="BC350" s="612" t="e">
        <f>VLOOKUP(B350,'Endurance International Group'!$D$1:$H$2,5,0)</f>
        <v>#N/A</v>
      </c>
      <c r="BD350" s="612" t="e">
        <f>VLOOKUP(B350,Newgen!$D$1:$H$2,5,0)</f>
        <v>#N/A</v>
      </c>
      <c r="BE350" s="612" t="e">
        <f>VLOOKUP(B350,'3D Incredible'!D350:H350,5,0)</f>
        <v>#N/A</v>
      </c>
      <c r="BF350" s="612" t="e">
        <f>VLOOKUP(B350,'Raja Software Labs'!$D$2:$H$2,5,0)</f>
        <v>#N/A</v>
      </c>
      <c r="BG350" s="612" t="e">
        <f>VLOOKUP(B350,Wipro!$D$1:$H$2,5,0)</f>
        <v>#N/A</v>
      </c>
      <c r="BH350" s="612" t="e">
        <f>VLOOKUP(B350,'Perch Technologies'!$D$2:$H$2,5,0)</f>
        <v>#N/A</v>
      </c>
      <c r="BI350" s="612" t="e">
        <f>VLOOKUP(B350,'Morning Star'!$D$1:$H$6,5,0)</f>
        <v>#N/A</v>
      </c>
      <c r="BJ350" s="612" t="e">
        <f>VLOOKUP(B350,Flexiloans!$D$1:$H$2,5,0)</f>
        <v>#N/A</v>
      </c>
      <c r="BK350" s="612" t="e">
        <f>VLOOKUP(B350,'Thirdware Solutions'!$D$1:$H$2,5,0)</f>
        <v>#N/A</v>
      </c>
      <c r="BL350" s="612" t="e">
        <f>VLOOKUP(B350,Tescom!$D$1:$H$8,5,0)</f>
        <v>#N/A</v>
      </c>
      <c r="BM350" s="612" t="e">
        <f>VLOOKUP(B350,'Cogno AI'!$D$1:$H$2,5,0)</f>
        <v>#N/A</v>
      </c>
      <c r="BN350" s="612" t="e">
        <f>VLOOKUP(B350,'ABM Knowledgeware'!$D$1:$H$2,5,0)</f>
        <v>#N/A</v>
      </c>
      <c r="BO350" s="612" t="e">
        <f>VLOOKUP(B350,'Concerto Software'!$D$1:$H$3,5,0)</f>
        <v>#N/A</v>
      </c>
      <c r="BP350" s="612" t="e">
        <f>VLOOKUP(B350,'My Captain'!$D$1:$H$4,5,0)</f>
        <v>#N/A</v>
      </c>
      <c r="BQ350" s="612" t="e">
        <f>VLOOKUP(B350,'Finoux Solutions'!$D$2:$H$4,5,0)</f>
        <v>#N/A</v>
      </c>
      <c r="BR350" s="612" t="e">
        <f>VLOOKUP(B350,'MITR Learning'!$D$1:$H$2,5,0)</f>
        <v>#N/A</v>
      </c>
      <c r="BS350" s="612" t="e">
        <f>VLOOKUP(B350,Nucsoft!$D$2:$H$6,5,0)</f>
        <v>#N/A</v>
      </c>
      <c r="BT350" s="612" t="e">
        <f>VLOOKUP(B350,'Paras Cadd'!$D$1:$H$2,5,0)</f>
        <v>#N/A</v>
      </c>
      <c r="BU350" s="612" t="e">
        <f>VLOOKUP(B350,'ICICI Securities'!$D$1:$H$2,5,0)</f>
        <v>#N/A</v>
      </c>
      <c r="BV350" s="612" t="e">
        <f>VLOOKUP(B350,'Citius Tech'!$D$2:$H$5,5,0)</f>
        <v>#N/A</v>
      </c>
      <c r="BW350" s="612" t="e">
        <f>VLOOKUP(B350,'Buzzy Brains'!$D$2:$H$2,5,0)</f>
        <v>#N/A</v>
      </c>
      <c r="BX350" s="612" t="e">
        <f>VLOOKUP(B350,'Decimal Point'!$D$2:$H$2,5,0)</f>
        <v>#N/A</v>
      </c>
      <c r="BY350" s="612" t="e">
        <f>VLOOKUP(B350,'Sankey Business Solutions'!$D$2:$H$3,5,0)</f>
        <v>#N/A</v>
      </c>
      <c r="BZ350" s="612" t="e">
        <f>VLOOKUP(B350,'Nangia &amp; Co LLP'!$D$2:$H$2,5,0)</f>
        <v>#N/A</v>
      </c>
      <c r="CA350" s="612" t="e">
        <f>VLOOKUP(B350,'FIS Solutions India Pvt Ltd'!$D$2:$H$2,5,0)</f>
        <v>#N/A</v>
      </c>
      <c r="CB350" s="612" t="e">
        <f>VLOOKUP(B350,'Delta Technology &amp; Management '!$D$2:$H$16,5,0)</f>
        <v>#N/A</v>
      </c>
      <c r="CC350" s="612" t="e">
        <f>VLOOKUP(B350,'Espoir Networks'!$D$3:$H$11,5,0)</f>
        <v>#N/A</v>
      </c>
      <c r="CD350" s="612" t="e">
        <f>VLOOKUP(B350,'Servosys Solution'!$D$3:$H$5,5,0)</f>
        <v>#N/A</v>
      </c>
      <c r="CE350" s="612" t="e">
        <f>VLOOKUP(B350,'Ribbon Communications'!$D$3:$H$4,5,0)</f>
        <v>#N/A</v>
      </c>
      <c r="CF350" s="612">
        <f t="shared" si="18"/>
        <v>2</v>
      </c>
      <c r="CG350" s="129" t="s">
        <v>882</v>
      </c>
      <c r="CH350" s="129" t="s">
        <v>883</v>
      </c>
      <c r="CI350" s="129" t="s">
        <v>244</v>
      </c>
      <c r="CJ350" s="129" t="s">
        <v>11752</v>
      </c>
      <c r="CK350" s="132">
        <v>42917</v>
      </c>
      <c r="CL350" s="129">
        <v>2021</v>
      </c>
      <c r="CM350" s="128" t="s">
        <v>884</v>
      </c>
      <c r="CN350" s="129">
        <v>451</v>
      </c>
      <c r="CO350" s="133">
        <v>90.2</v>
      </c>
      <c r="CP350" s="129">
        <v>2015</v>
      </c>
      <c r="CQ350" s="129" t="s">
        <v>79</v>
      </c>
      <c r="CR350" s="128" t="s">
        <v>12212</v>
      </c>
      <c r="CS350" s="129">
        <v>401</v>
      </c>
      <c r="CT350" s="133">
        <v>61.49</v>
      </c>
      <c r="CU350" s="129">
        <v>2017</v>
      </c>
      <c r="CV350" s="129" t="s">
        <v>79</v>
      </c>
      <c r="CW350" s="131" t="s">
        <v>81</v>
      </c>
      <c r="CX350" s="131" t="s">
        <v>81</v>
      </c>
      <c r="CY350" s="129" t="s">
        <v>81</v>
      </c>
      <c r="CZ350" s="129" t="s">
        <v>81</v>
      </c>
      <c r="DA350" s="129" t="s">
        <v>81</v>
      </c>
      <c r="DB350" s="129" t="s">
        <v>81</v>
      </c>
      <c r="DC350" s="129" t="s">
        <v>81</v>
      </c>
      <c r="DD350" s="129" t="s">
        <v>81</v>
      </c>
      <c r="DE350" s="129" t="s">
        <v>81</v>
      </c>
      <c r="DF350" s="129">
        <v>0</v>
      </c>
      <c r="DG350" s="224">
        <v>6.32</v>
      </c>
      <c r="DH350" s="224">
        <v>6.19</v>
      </c>
      <c r="DI350" s="224">
        <v>5.73</v>
      </c>
      <c r="DJ350" s="224">
        <v>6.08</v>
      </c>
      <c r="DK350" s="224">
        <v>0</v>
      </c>
      <c r="DL350" s="224"/>
      <c r="DM350" s="224">
        <v>24.32</v>
      </c>
      <c r="DN350" s="224">
        <v>6</v>
      </c>
      <c r="DO350" s="129"/>
      <c r="DP350" s="131" t="s">
        <v>138</v>
      </c>
      <c r="DQ350" s="129">
        <v>1</v>
      </c>
      <c r="DR350" s="129">
        <v>5</v>
      </c>
      <c r="DS350" s="129" t="s">
        <v>83</v>
      </c>
      <c r="DT350" s="129" t="s">
        <v>83</v>
      </c>
      <c r="DU350" s="129" t="s">
        <v>83</v>
      </c>
      <c r="DV350" s="129" t="s">
        <v>83</v>
      </c>
      <c r="DW350" s="131" t="s">
        <v>83</v>
      </c>
      <c r="DX350" s="131" t="s">
        <v>84</v>
      </c>
      <c r="DY350" s="131" t="s">
        <v>81</v>
      </c>
      <c r="DZ350" s="131" t="s">
        <v>886</v>
      </c>
      <c r="EA350" s="131" t="s">
        <v>86</v>
      </c>
      <c r="EB350" s="131" t="s">
        <v>887</v>
      </c>
      <c r="EC350" s="131" t="s">
        <v>86</v>
      </c>
      <c r="ED350" s="131" t="s">
        <v>89</v>
      </c>
      <c r="EE350" s="131" t="s">
        <v>888</v>
      </c>
      <c r="EF350" s="131" t="s">
        <v>889</v>
      </c>
      <c r="EG350" s="131" t="s">
        <v>890</v>
      </c>
      <c r="EH350" s="131" t="s">
        <v>891</v>
      </c>
      <c r="EI350" s="131" t="s">
        <v>892</v>
      </c>
      <c r="EJ350" s="135" t="s">
        <v>893</v>
      </c>
      <c r="EK350" s="135" t="s">
        <v>894</v>
      </c>
      <c r="EL350" s="131" t="s">
        <v>81</v>
      </c>
      <c r="EM350" s="135" t="s">
        <v>895</v>
      </c>
      <c r="EN350" s="131" t="s">
        <v>81</v>
      </c>
    </row>
    <row r="351" spans="1:144" ht="18" thickTop="1" thickBot="1">
      <c r="A351" s="575">
        <f t="shared" si="19"/>
        <v>350</v>
      </c>
      <c r="B351" s="572" t="s">
        <v>1076</v>
      </c>
      <c r="C351" s="600" t="s">
        <v>1077</v>
      </c>
      <c r="D351" s="570" t="s">
        <v>13209</v>
      </c>
      <c r="E351" s="568" t="str">
        <f t="shared" si="17"/>
        <v>Placed</v>
      </c>
      <c r="F351" s="570" t="s">
        <v>12369</v>
      </c>
      <c r="G351" s="570" t="s">
        <v>14086</v>
      </c>
      <c r="H351" s="131" t="str">
        <f>VLOOKUP(B351,EXTC2!C:E,3,0)</f>
        <v>12th + Engineering without live KT</v>
      </c>
      <c r="I351" s="610" t="s">
        <v>1078</v>
      </c>
      <c r="J351" s="572">
        <v>20</v>
      </c>
      <c r="K351" s="611" t="s">
        <v>1079</v>
      </c>
      <c r="L351" s="611" t="s">
        <v>73</v>
      </c>
      <c r="M351" s="611" t="s">
        <v>1080</v>
      </c>
      <c r="N351" s="612" t="s">
        <v>1075</v>
      </c>
      <c r="O351" s="612">
        <v>7304251921</v>
      </c>
      <c r="P351" s="612">
        <v>8652049983</v>
      </c>
      <c r="Q351" s="612" t="e">
        <f>VLOOKUP(B351,'TCS CON'!$D$1:$H$98,5,0)</f>
        <v>#N/A</v>
      </c>
      <c r="R351" s="612" t="e">
        <f>VLOOKUP(B351,LTI!$C$1:$H$46,6,0)</f>
        <v>#N/A</v>
      </c>
      <c r="S351" s="612" t="e">
        <f>VLOOKUP(B351,JARO!$E$2:$I$11,5,0)</f>
        <v>#N/A</v>
      </c>
      <c r="T351" s="612" t="e">
        <f>VLOOKUP(B351,Capgemini!$D$3:$H$78,5,0)</f>
        <v>#N/A</v>
      </c>
      <c r="U351" s="612" t="e">
        <f>VLOOKUP(B351,Carwale!$D$1:$H$4,5,0)</f>
        <v>#N/A</v>
      </c>
      <c r="V351" s="612" t="e">
        <f>VLOOKUP(B351,'Interactive Brokers'!E:I,5,0)</f>
        <v>#N/A</v>
      </c>
      <c r="W351" s="612" t="e">
        <f>VLOOKUP(B351,'REL Jio'!E:I,5,0)</f>
        <v>#N/A</v>
      </c>
      <c r="X351" s="612" t="e">
        <f>VLOOKUP(B351,'Sciative Sol'!E:I,5,0)</f>
        <v>#N/A</v>
      </c>
      <c r="Y351" s="612" t="e">
        <f>VLOOKUP(B351,'Hexaware Tech'!E:I,5,0)</f>
        <v>#N/A</v>
      </c>
      <c r="Z351" s="612" t="e">
        <f>VLOOKUP(B351,Axis!D:H,5,0)</f>
        <v>#N/A</v>
      </c>
      <c r="AA351" s="612" t="e">
        <f>VLOOKUP(B351,Ugam!$D$3:$H$26,5,0)</f>
        <v>#N/A</v>
      </c>
      <c r="AB351" s="612" t="e">
        <f>VLOOKUP(B351,Zeus!F:J,5,0)</f>
        <v>#N/A</v>
      </c>
      <c r="AC351" s="612" t="e">
        <f>VLOOKUP(B351,Montran!F:J,5,0)</f>
        <v>#N/A</v>
      </c>
      <c r="AD351" s="612" t="e">
        <f>VLOOKUP(B351,Endurance!H134:L134,5,0)</f>
        <v>#N/A</v>
      </c>
      <c r="AE351" s="612" t="e">
        <f>VLOOKUP(B351,'Swabhav Techlabs'!$F$1:$J$2,5,0)</f>
        <v>#N/A</v>
      </c>
      <c r="AF351" s="612" t="e">
        <f>VLOOKUP(B351,'Quality Kiosk'!$F$1:$J$18,5,0)</f>
        <v>#N/A</v>
      </c>
      <c r="AG351" s="612" t="e">
        <f>VLOOKUP(B351,'Lemon VB'!$F$1:$J$2,5,0)</f>
        <v>#N/A</v>
      </c>
      <c r="AH351" s="612" t="e">
        <f>VLOOKUP(B351,Gocomet!$E$1:$I$3,5,0)</f>
        <v>#N/A</v>
      </c>
      <c r="AI351" s="612" t="e">
        <f>VLOOKUP(B351,'Ingram Micro'!$E$1:$I$8,5,0)</f>
        <v>#N/A</v>
      </c>
      <c r="AJ351" s="612" t="e">
        <f>VLOOKUP(B351,'DePronto Infotech'!$E$1:$I$2,5,0)</f>
        <v>#N/A</v>
      </c>
      <c r="AK351" s="612" t="e">
        <f>VLOOKUP(B351,'Reliance Retail'!$E$1:$I$4,5,0)</f>
        <v>#N/A</v>
      </c>
      <c r="AL351" s="612">
        <f>VLOOKUP(B351,'Bright Champs'!$D$1:$H$13,5,0)</f>
        <v>500000</v>
      </c>
      <c r="AM351" s="612" t="e">
        <f>VLOOKUP(B351,Neosoft!$E$1:$I$12,5,0)</f>
        <v>#N/A</v>
      </c>
      <c r="AN351" s="612" t="e">
        <f>VLOOKUP(B351,Infosys!$E$1:$I$3,5,0)</f>
        <v>#N/A</v>
      </c>
      <c r="AO351" s="612" t="e">
        <f>VLOOKUP(B351,Cerelabs!$E$1:$I$5,5,0)</f>
        <v>#N/A</v>
      </c>
      <c r="AP351" s="612" t="e">
        <f>VLOOKUP(B351,'Neebal Technologies'!$D$1:$H$2,5,0)</f>
        <v>#N/A</v>
      </c>
      <c r="AQ351" s="612" t="e">
        <f>VLOOKUP(B351,'Vertiv Energy'!$D$1:$H$2,5,0)</f>
        <v>#N/A</v>
      </c>
      <c r="AR351" s="612" t="e">
        <f>VLOOKUP(B351,'Acidaes Solutions (CRMNEXT)'!$D$1:$H$3,5,0)</f>
        <v>#N/A</v>
      </c>
      <c r="AS351" s="612" t="e">
        <f>VLOOKUP(B351,Growisto!$D$1:$H$2,5,0)</f>
        <v>#N/A</v>
      </c>
      <c r="AT351" s="612" t="e">
        <f>VLOOKUP(B351,'9.9 Mediaworx - Digit'!$D$1:$H$2,5,0)</f>
        <v>#N/A</v>
      </c>
      <c r="AU351" s="612" t="e">
        <f>VLOOKUP(B351,'Vistaar systems Pvt Ltd'!$D$2:$H$3,5,0)</f>
        <v>#N/A</v>
      </c>
      <c r="AV351" s="612" t="e">
        <f>VLOOKUP(B351,'Course 5i'!$D$2:$H$11,5,0)</f>
        <v>#N/A</v>
      </c>
      <c r="AW351" s="612" t="e">
        <f>VLOOKUP(B351,'Radiant Appliances &amp; Electronic'!$D$1:$H$13,5,0)</f>
        <v>#N/A</v>
      </c>
      <c r="AX351" s="612" t="e">
        <f>VLOOKUP(B351,'Atos Global'!$D$3:$H$27,5,0)</f>
        <v>#N/A</v>
      </c>
      <c r="AY351" s="612" t="e">
        <f>VLOOKUP(B351,'Saama Technologies'!$D$1:$H$2,5,0)</f>
        <v>#N/A</v>
      </c>
      <c r="AZ351" s="612" t="e">
        <f>VLOOKUP(B351,'Multiplier Solutions'!$D$1:$H$2,5,0)</f>
        <v>#N/A</v>
      </c>
      <c r="BA351" s="612" t="e">
        <f>VLOOKUP(B351,GEP!$D$2:$H$5,5,0)</f>
        <v>#N/A</v>
      </c>
      <c r="BB351" s="612" t="e">
        <f>VLOOKUP(B351,Accenture!$D$1:$H$6,5,0)</f>
        <v>#N/A</v>
      </c>
      <c r="BC351" s="612" t="e">
        <f>VLOOKUP(B351,'Endurance International Group'!$D$1:$H$2,5,0)</f>
        <v>#N/A</v>
      </c>
      <c r="BD351" s="612" t="e">
        <f>VLOOKUP(B351,Newgen!$D$1:$H$2,5,0)</f>
        <v>#N/A</v>
      </c>
      <c r="BE351" s="612" t="e">
        <f>VLOOKUP(B351,'3D Incredible'!D351:H351,5,0)</f>
        <v>#N/A</v>
      </c>
      <c r="BF351" s="612" t="e">
        <f>VLOOKUP(B351,'Raja Software Labs'!$D$2:$H$2,5,0)</f>
        <v>#N/A</v>
      </c>
      <c r="BG351" s="612" t="e">
        <f>VLOOKUP(B351,Wipro!$D$1:$H$2,5,0)</f>
        <v>#N/A</v>
      </c>
      <c r="BH351" s="612" t="e">
        <f>VLOOKUP(B351,'Perch Technologies'!$D$2:$H$2,5,0)</f>
        <v>#N/A</v>
      </c>
      <c r="BI351" s="612" t="e">
        <f>VLOOKUP(B351,'Morning Star'!$D$1:$H$6,5,0)</f>
        <v>#N/A</v>
      </c>
      <c r="BJ351" s="612" t="e">
        <f>VLOOKUP(B351,Flexiloans!$D$1:$H$2,5,0)</f>
        <v>#N/A</v>
      </c>
      <c r="BK351" s="612" t="e">
        <f>VLOOKUP(B351,'Thirdware Solutions'!$D$1:$H$2,5,0)</f>
        <v>#N/A</v>
      </c>
      <c r="BL351" s="612" t="e">
        <f>VLOOKUP(B351,Tescom!$D$1:$H$8,5,0)</f>
        <v>#N/A</v>
      </c>
      <c r="BM351" s="612" t="e">
        <f>VLOOKUP(B351,'Cogno AI'!$D$1:$H$2,5,0)</f>
        <v>#N/A</v>
      </c>
      <c r="BN351" s="612" t="e">
        <f>VLOOKUP(B351,'ABM Knowledgeware'!$D$1:$H$2,5,0)</f>
        <v>#N/A</v>
      </c>
      <c r="BO351" s="612" t="e">
        <f>VLOOKUP(B351,'Concerto Software'!$D$1:$H$3,5,0)</f>
        <v>#N/A</v>
      </c>
      <c r="BP351" s="612" t="e">
        <f>VLOOKUP(B351,'My Captain'!$D$1:$H$4,5,0)</f>
        <v>#N/A</v>
      </c>
      <c r="BQ351" s="612" t="e">
        <f>VLOOKUP(B351,'Finoux Solutions'!$D$2:$H$4,5,0)</f>
        <v>#N/A</v>
      </c>
      <c r="BR351" s="612" t="e">
        <f>VLOOKUP(B351,'MITR Learning'!$D$1:$H$2,5,0)</f>
        <v>#N/A</v>
      </c>
      <c r="BS351" s="612" t="e">
        <f>VLOOKUP(B351,Nucsoft!$D$2:$H$6,5,0)</f>
        <v>#N/A</v>
      </c>
      <c r="BT351" s="612" t="e">
        <f>VLOOKUP(B351,'Paras Cadd'!$D$1:$H$2,5,0)</f>
        <v>#N/A</v>
      </c>
      <c r="BU351" s="612" t="e">
        <f>VLOOKUP(B351,'ICICI Securities'!$D$1:$H$2,5,0)</f>
        <v>#N/A</v>
      </c>
      <c r="BV351" s="612" t="e">
        <f>VLOOKUP(B351,'Citius Tech'!$D$2:$H$5,5,0)</f>
        <v>#N/A</v>
      </c>
      <c r="BW351" s="612" t="e">
        <f>VLOOKUP(B351,'Buzzy Brains'!$D$2:$H$2,5,0)</f>
        <v>#N/A</v>
      </c>
      <c r="BX351" s="612" t="e">
        <f>VLOOKUP(B351,'Decimal Point'!$D$2:$H$2,5,0)</f>
        <v>#N/A</v>
      </c>
      <c r="BY351" s="612" t="e">
        <f>VLOOKUP(B351,'Sankey Business Solutions'!$D$2:$H$3,5,0)</f>
        <v>#N/A</v>
      </c>
      <c r="BZ351" s="612" t="e">
        <f>VLOOKUP(B351,'Nangia &amp; Co LLP'!$D$2:$H$2,5,0)</f>
        <v>#N/A</v>
      </c>
      <c r="CA351" s="612" t="e">
        <f>VLOOKUP(B351,'FIS Solutions India Pvt Ltd'!$D$2:$H$2,5,0)</f>
        <v>#N/A</v>
      </c>
      <c r="CB351" s="612" t="e">
        <f>VLOOKUP(B351,'Delta Technology &amp; Management '!$D$2:$H$16,5,0)</f>
        <v>#N/A</v>
      </c>
      <c r="CC351" s="612" t="e">
        <f>VLOOKUP(B351,'Espoir Networks'!$D$3:$H$11,5,0)</f>
        <v>#N/A</v>
      </c>
      <c r="CD351" s="612" t="e">
        <f>VLOOKUP(B351,'Servosys Solution'!$D$3:$H$5,5,0)</f>
        <v>#N/A</v>
      </c>
      <c r="CE351" s="612">
        <f>VLOOKUP(B351,'Ribbon Communications'!$D$3:$H$4,5,0)</f>
        <v>640000</v>
      </c>
      <c r="CF351" s="612">
        <f t="shared" si="18"/>
        <v>2</v>
      </c>
      <c r="CG351" s="129" t="s">
        <v>1081</v>
      </c>
      <c r="CH351" s="129">
        <v>713085866470</v>
      </c>
      <c r="CI351" s="129" t="s">
        <v>134</v>
      </c>
      <c r="CJ351" s="129" t="s">
        <v>11753</v>
      </c>
      <c r="CK351" s="132">
        <v>42917</v>
      </c>
      <c r="CL351" s="129">
        <v>2021</v>
      </c>
      <c r="CM351" s="128" t="s">
        <v>1082</v>
      </c>
      <c r="CN351" s="129">
        <v>470</v>
      </c>
      <c r="CO351" s="133">
        <v>94</v>
      </c>
      <c r="CP351" s="129">
        <v>2015</v>
      </c>
      <c r="CQ351" s="129" t="s">
        <v>79</v>
      </c>
      <c r="CR351" s="128" t="s">
        <v>1083</v>
      </c>
      <c r="CS351" s="129">
        <v>553</v>
      </c>
      <c r="CT351" s="133">
        <v>85.08</v>
      </c>
      <c r="CU351" s="129">
        <v>2017</v>
      </c>
      <c r="CV351" s="129" t="s">
        <v>79</v>
      </c>
      <c r="CW351" s="131" t="s">
        <v>81</v>
      </c>
      <c r="CX351" s="131" t="s">
        <v>81</v>
      </c>
      <c r="CY351" s="129" t="s">
        <v>81</v>
      </c>
      <c r="CZ351" s="129" t="s">
        <v>81</v>
      </c>
      <c r="DA351" s="129" t="s">
        <v>81</v>
      </c>
      <c r="DB351" s="129" t="s">
        <v>81</v>
      </c>
      <c r="DC351" s="129" t="s">
        <v>81</v>
      </c>
      <c r="DD351" s="129" t="s">
        <v>81</v>
      </c>
      <c r="DE351" s="129" t="s">
        <v>81</v>
      </c>
      <c r="DF351" s="129">
        <v>0</v>
      </c>
      <c r="DG351" s="224">
        <v>9</v>
      </c>
      <c r="DH351" s="224">
        <v>8.9600000000000009</v>
      </c>
      <c r="DI351" s="224">
        <v>9.8800000000000008</v>
      </c>
      <c r="DJ351" s="224">
        <v>10</v>
      </c>
      <c r="DK351" s="224">
        <v>8.44</v>
      </c>
      <c r="DL351" s="224">
        <v>10</v>
      </c>
      <c r="DM351" s="224">
        <v>56.28</v>
      </c>
      <c r="DN351" s="224">
        <v>9.3800000000000008</v>
      </c>
      <c r="DO351" s="129"/>
      <c r="DP351" s="131" t="s">
        <v>82</v>
      </c>
      <c r="DQ351" s="129">
        <v>0</v>
      </c>
      <c r="DR351" s="129">
        <v>0</v>
      </c>
      <c r="DS351" s="129" t="s">
        <v>83</v>
      </c>
      <c r="DT351" s="129" t="s">
        <v>83</v>
      </c>
      <c r="DU351" s="129" t="s">
        <v>83</v>
      </c>
      <c r="DV351" s="129" t="s">
        <v>83</v>
      </c>
      <c r="DW351" s="131" t="s">
        <v>83</v>
      </c>
      <c r="DX351" s="131" t="s">
        <v>84</v>
      </c>
      <c r="DY351" s="131" t="s">
        <v>81</v>
      </c>
      <c r="DZ351" s="131" t="s">
        <v>1084</v>
      </c>
      <c r="EA351" s="131" t="s">
        <v>1085</v>
      </c>
      <c r="EB351" s="131" t="s">
        <v>1086</v>
      </c>
      <c r="EC351" s="131" t="s">
        <v>88</v>
      </c>
      <c r="ED351" s="131" t="s">
        <v>89</v>
      </c>
      <c r="EE351" s="131" t="s">
        <v>1087</v>
      </c>
      <c r="EF351" s="131" t="s">
        <v>1088</v>
      </c>
      <c r="EG351" s="131" t="s">
        <v>1089</v>
      </c>
      <c r="EH351" s="131" t="s">
        <v>1090</v>
      </c>
      <c r="EI351" s="131" t="s">
        <v>1091</v>
      </c>
      <c r="EJ351" s="135" t="s">
        <v>1092</v>
      </c>
      <c r="EK351" s="135" t="s">
        <v>1093</v>
      </c>
      <c r="EL351" s="135" t="s">
        <v>1094</v>
      </c>
      <c r="EM351" s="135" t="s">
        <v>1095</v>
      </c>
      <c r="EN351" s="131" t="s">
        <v>81</v>
      </c>
    </row>
    <row r="352" spans="1:144" ht="18" thickTop="1" thickBot="1">
      <c r="A352" s="575">
        <f t="shared" si="19"/>
        <v>351</v>
      </c>
      <c r="B352" s="572" t="s">
        <v>1096</v>
      </c>
      <c r="C352" s="600" t="s">
        <v>1097</v>
      </c>
      <c r="D352" s="570" t="s">
        <v>13209</v>
      </c>
      <c r="E352" s="568" t="str">
        <f t="shared" si="17"/>
        <v>Not Placed</v>
      </c>
      <c r="F352" s="570" t="s">
        <v>12369</v>
      </c>
      <c r="G352" s="570" t="s">
        <v>14086</v>
      </c>
      <c r="H352" s="131" t="str">
        <f>VLOOKUP(B352,EXTC2!C:E,3,0)</f>
        <v>12th + Engineering without live KT</v>
      </c>
      <c r="I352" s="610">
        <v>36353</v>
      </c>
      <c r="J352" s="572">
        <v>20</v>
      </c>
      <c r="K352" s="611" t="s">
        <v>1098</v>
      </c>
      <c r="L352" s="611" t="s">
        <v>591</v>
      </c>
      <c r="M352" s="611" t="s">
        <v>1099</v>
      </c>
      <c r="N352" s="612" t="s">
        <v>1100</v>
      </c>
      <c r="O352" s="612">
        <v>8355892989</v>
      </c>
      <c r="P352" s="612">
        <v>7715985752</v>
      </c>
      <c r="Q352" s="612" t="e">
        <f>VLOOKUP(B352,'TCS CON'!$D$1:$H$98,5,0)</f>
        <v>#N/A</v>
      </c>
      <c r="R352" s="612" t="e">
        <f>VLOOKUP(B352,LTI!$C$1:$H$46,6,0)</f>
        <v>#N/A</v>
      </c>
      <c r="S352" s="612" t="e">
        <f>VLOOKUP(B352,JARO!$E$2:$I$11,5,0)</f>
        <v>#N/A</v>
      </c>
      <c r="T352" s="612" t="e">
        <f>VLOOKUP(B352,Capgemini!$D$3:$H$78,5,0)</f>
        <v>#N/A</v>
      </c>
      <c r="U352" s="612" t="e">
        <f>VLOOKUP(B352,Carwale!$D$1:$H$4,5,0)</f>
        <v>#N/A</v>
      </c>
      <c r="V352" s="612" t="e">
        <f>VLOOKUP(B352,'Interactive Brokers'!E:I,5,0)</f>
        <v>#N/A</v>
      </c>
      <c r="W352" s="612" t="e">
        <f>VLOOKUP(B352,'REL Jio'!E:I,5,0)</f>
        <v>#N/A</v>
      </c>
      <c r="X352" s="612" t="e">
        <f>VLOOKUP(B352,'Sciative Sol'!E:I,5,0)</f>
        <v>#N/A</v>
      </c>
      <c r="Y352" s="612" t="e">
        <f>VLOOKUP(B352,'Hexaware Tech'!E:I,5,0)</f>
        <v>#N/A</v>
      </c>
      <c r="Z352" s="612" t="e">
        <f>VLOOKUP(B352,Axis!D:H,5,0)</f>
        <v>#N/A</v>
      </c>
      <c r="AA352" s="612" t="e">
        <f>VLOOKUP(B352,Ugam!$D$3:$H$26,5,0)</f>
        <v>#N/A</v>
      </c>
      <c r="AB352" s="612" t="e">
        <f>VLOOKUP(B352,Zeus!F:J,5,0)</f>
        <v>#N/A</v>
      </c>
      <c r="AC352" s="612" t="e">
        <f>VLOOKUP(B352,Montran!F:J,5,0)</f>
        <v>#N/A</v>
      </c>
      <c r="AD352" s="612" t="e">
        <f>VLOOKUP(B352,Endurance!H135:L135,5,0)</f>
        <v>#N/A</v>
      </c>
      <c r="AE352" s="612" t="e">
        <f>VLOOKUP(B352,'Swabhav Techlabs'!$F$1:$J$2,5,0)</f>
        <v>#N/A</v>
      </c>
      <c r="AF352" s="612" t="e">
        <f>VLOOKUP(B352,'Quality Kiosk'!$F$1:$J$18,5,0)</f>
        <v>#N/A</v>
      </c>
      <c r="AG352" s="612" t="e">
        <f>VLOOKUP(B352,'Lemon VB'!$F$1:$J$2,5,0)</f>
        <v>#N/A</v>
      </c>
      <c r="AH352" s="612" t="e">
        <f>VLOOKUP(B352,Gocomet!$E$1:$I$3,5,0)</f>
        <v>#N/A</v>
      </c>
      <c r="AI352" s="612" t="e">
        <f>VLOOKUP(B352,'Ingram Micro'!$E$1:$I$8,5,0)</f>
        <v>#N/A</v>
      </c>
      <c r="AJ352" s="612" t="e">
        <f>VLOOKUP(B352,'DePronto Infotech'!$E$1:$I$2,5,0)</f>
        <v>#N/A</v>
      </c>
      <c r="AK352" s="612" t="e">
        <f>VLOOKUP(B352,'Reliance Retail'!$E$1:$I$4,5,0)</f>
        <v>#N/A</v>
      </c>
      <c r="AL352" s="612" t="e">
        <f>VLOOKUP(B352,'Bright Champs'!$D$1:$H$13,5,0)</f>
        <v>#N/A</v>
      </c>
      <c r="AM352" s="612" t="e">
        <f>VLOOKUP(B352,Neosoft!$E$1:$I$12,5,0)</f>
        <v>#N/A</v>
      </c>
      <c r="AN352" s="612" t="e">
        <f>VLOOKUP(B352,Infosys!$E$1:$I$3,5,0)</f>
        <v>#N/A</v>
      </c>
      <c r="AO352" s="612" t="e">
        <f>VLOOKUP(B352,Cerelabs!$E$1:$I$5,5,0)</f>
        <v>#N/A</v>
      </c>
      <c r="AP352" s="612" t="e">
        <f>VLOOKUP(B352,'Neebal Technologies'!$D$1:$H$2,5,0)</f>
        <v>#N/A</v>
      </c>
      <c r="AQ352" s="612" t="e">
        <f>VLOOKUP(B352,'Vertiv Energy'!$D$1:$H$2,5,0)</f>
        <v>#N/A</v>
      </c>
      <c r="AR352" s="612" t="e">
        <f>VLOOKUP(B352,'Acidaes Solutions (CRMNEXT)'!$D$1:$H$3,5,0)</f>
        <v>#N/A</v>
      </c>
      <c r="AS352" s="612" t="e">
        <f>VLOOKUP(B352,Growisto!$D$1:$H$2,5,0)</f>
        <v>#N/A</v>
      </c>
      <c r="AT352" s="612" t="e">
        <f>VLOOKUP(B352,'9.9 Mediaworx - Digit'!$D$1:$H$2,5,0)</f>
        <v>#N/A</v>
      </c>
      <c r="AU352" s="612" t="e">
        <f>VLOOKUP(B352,'Vistaar systems Pvt Ltd'!$D$2:$H$3,5,0)</f>
        <v>#N/A</v>
      </c>
      <c r="AV352" s="612" t="e">
        <f>VLOOKUP(B352,'Course 5i'!$D$2:$H$11,5,0)</f>
        <v>#N/A</v>
      </c>
      <c r="AW352" s="612" t="e">
        <f>VLOOKUP(B352,'Radiant Appliances &amp; Electronic'!$D$1:$H$13,5,0)</f>
        <v>#N/A</v>
      </c>
      <c r="AX352" s="612" t="e">
        <f>VLOOKUP(B352,'Atos Global'!$D$3:$H$27,5,0)</f>
        <v>#N/A</v>
      </c>
      <c r="AY352" s="612" t="e">
        <f>VLOOKUP(B352,'Saama Technologies'!$D$1:$H$2,5,0)</f>
        <v>#N/A</v>
      </c>
      <c r="AZ352" s="612" t="e">
        <f>VLOOKUP(B352,'Multiplier Solutions'!$D$1:$H$2,5,0)</f>
        <v>#N/A</v>
      </c>
      <c r="BA352" s="612" t="e">
        <f>VLOOKUP(B352,GEP!$D$2:$H$5,5,0)</f>
        <v>#N/A</v>
      </c>
      <c r="BB352" s="612" t="e">
        <f>VLOOKUP(B352,Accenture!$D$1:$H$6,5,0)</f>
        <v>#N/A</v>
      </c>
      <c r="BC352" s="612" t="e">
        <f>VLOOKUP(B352,'Endurance International Group'!$D$1:$H$2,5,0)</f>
        <v>#N/A</v>
      </c>
      <c r="BD352" s="612" t="e">
        <f>VLOOKUP(B352,Newgen!$D$1:$H$2,5,0)</f>
        <v>#N/A</v>
      </c>
      <c r="BE352" s="612" t="e">
        <f>VLOOKUP(B352,'3D Incredible'!D352:H352,5,0)</f>
        <v>#N/A</v>
      </c>
      <c r="BF352" s="612" t="e">
        <f>VLOOKUP(B352,'Raja Software Labs'!$D$2:$H$2,5,0)</f>
        <v>#N/A</v>
      </c>
      <c r="BG352" s="612" t="e">
        <f>VLOOKUP(B352,Wipro!$D$1:$H$2,5,0)</f>
        <v>#N/A</v>
      </c>
      <c r="BH352" s="612" t="e">
        <f>VLOOKUP(B352,'Perch Technologies'!$D$2:$H$2,5,0)</f>
        <v>#N/A</v>
      </c>
      <c r="BI352" s="612" t="e">
        <f>VLOOKUP(B352,'Morning Star'!$D$1:$H$6,5,0)</f>
        <v>#N/A</v>
      </c>
      <c r="BJ352" s="612" t="e">
        <f>VLOOKUP(B352,Flexiloans!$D$1:$H$2,5,0)</f>
        <v>#N/A</v>
      </c>
      <c r="BK352" s="612" t="e">
        <f>VLOOKUP(B352,'Thirdware Solutions'!$D$1:$H$2,5,0)</f>
        <v>#N/A</v>
      </c>
      <c r="BL352" s="612" t="e">
        <f>VLOOKUP(B352,Tescom!$D$1:$H$8,5,0)</f>
        <v>#N/A</v>
      </c>
      <c r="BM352" s="612" t="e">
        <f>VLOOKUP(B352,'Cogno AI'!$D$1:$H$2,5,0)</f>
        <v>#N/A</v>
      </c>
      <c r="BN352" s="612" t="e">
        <f>VLOOKUP(B352,'ABM Knowledgeware'!$D$1:$H$2,5,0)</f>
        <v>#N/A</v>
      </c>
      <c r="BO352" s="612" t="e">
        <f>VLOOKUP(B352,'Concerto Software'!$D$1:$H$3,5,0)</f>
        <v>#N/A</v>
      </c>
      <c r="BP352" s="612" t="e">
        <f>VLOOKUP(B352,'My Captain'!$D$1:$H$4,5,0)</f>
        <v>#N/A</v>
      </c>
      <c r="BQ352" s="612" t="e">
        <f>VLOOKUP(B352,'Finoux Solutions'!$D$2:$H$4,5,0)</f>
        <v>#N/A</v>
      </c>
      <c r="BR352" s="612" t="e">
        <f>VLOOKUP(B352,'MITR Learning'!$D$1:$H$2,5,0)</f>
        <v>#N/A</v>
      </c>
      <c r="BS352" s="612" t="e">
        <f>VLOOKUP(B352,Nucsoft!$D$2:$H$6,5,0)</f>
        <v>#N/A</v>
      </c>
      <c r="BT352" s="612" t="e">
        <f>VLOOKUP(B352,'Paras Cadd'!$D$1:$H$2,5,0)</f>
        <v>#N/A</v>
      </c>
      <c r="BU352" s="612" t="e">
        <f>VLOOKUP(B352,'ICICI Securities'!$D$1:$H$2,5,0)</f>
        <v>#N/A</v>
      </c>
      <c r="BV352" s="612" t="e">
        <f>VLOOKUP(B352,'Citius Tech'!$D$2:$H$5,5,0)</f>
        <v>#N/A</v>
      </c>
      <c r="BW352" s="612" t="e">
        <f>VLOOKUP(B352,'Buzzy Brains'!$D$2:$H$2,5,0)</f>
        <v>#N/A</v>
      </c>
      <c r="BX352" s="612" t="e">
        <f>VLOOKUP(B352,'Decimal Point'!$D$2:$H$2,5,0)</f>
        <v>#N/A</v>
      </c>
      <c r="BY352" s="612" t="e">
        <f>VLOOKUP(B352,'Sankey Business Solutions'!$D$2:$H$3,5,0)</f>
        <v>#N/A</v>
      </c>
      <c r="BZ352" s="612" t="e">
        <f>VLOOKUP(B352,'Nangia &amp; Co LLP'!$D$2:$H$2,5,0)</f>
        <v>#N/A</v>
      </c>
      <c r="CA352" s="612" t="e">
        <f>VLOOKUP(B352,'FIS Solutions India Pvt Ltd'!$D$2:$H$2,5,0)</f>
        <v>#N/A</v>
      </c>
      <c r="CB352" s="612" t="e">
        <f>VLOOKUP(B352,'Delta Technology &amp; Management '!$D$2:$H$16,5,0)</f>
        <v>#N/A</v>
      </c>
      <c r="CC352" s="612" t="e">
        <f>VLOOKUP(B352,'Espoir Networks'!$D$3:$H$11,5,0)</f>
        <v>#N/A</v>
      </c>
      <c r="CD352" s="612" t="e">
        <f>VLOOKUP(B352,'Servosys Solution'!$D$3:$H$5,5,0)</f>
        <v>#N/A</v>
      </c>
      <c r="CE352" s="612" t="e">
        <f>VLOOKUP(B352,'Ribbon Communications'!$D$3:$H$4,5,0)</f>
        <v>#N/A</v>
      </c>
      <c r="CF352" s="612">
        <f t="shared" si="18"/>
        <v>0</v>
      </c>
      <c r="CG352" s="129" t="s">
        <v>1101</v>
      </c>
      <c r="CH352" s="129">
        <v>640228776752</v>
      </c>
      <c r="CI352" s="129" t="s">
        <v>1102</v>
      </c>
      <c r="CJ352" s="129" t="s">
        <v>11753</v>
      </c>
      <c r="CK352" s="132">
        <v>42917</v>
      </c>
      <c r="CL352" s="129">
        <v>2021</v>
      </c>
      <c r="CM352" s="128" t="s">
        <v>1103</v>
      </c>
      <c r="CN352" s="129">
        <v>440</v>
      </c>
      <c r="CO352" s="133">
        <v>88</v>
      </c>
      <c r="CP352" s="129">
        <v>2015</v>
      </c>
      <c r="CQ352" s="129" t="s">
        <v>79</v>
      </c>
      <c r="CR352" s="128" t="s">
        <v>1104</v>
      </c>
      <c r="CS352" s="129">
        <v>556</v>
      </c>
      <c r="CT352" s="133">
        <v>85.54</v>
      </c>
      <c r="CU352" s="129">
        <v>2017</v>
      </c>
      <c r="CV352" s="129" t="s">
        <v>79</v>
      </c>
      <c r="CW352" s="131" t="s">
        <v>245</v>
      </c>
      <c r="CX352" s="131" t="s">
        <v>245</v>
      </c>
      <c r="CY352" s="129" t="s">
        <v>245</v>
      </c>
      <c r="CZ352" s="129" t="s">
        <v>245</v>
      </c>
      <c r="DA352" s="129" t="s">
        <v>245</v>
      </c>
      <c r="DB352" s="129" t="s">
        <v>81</v>
      </c>
      <c r="DC352" s="129" t="s">
        <v>81</v>
      </c>
      <c r="DD352" s="129" t="s">
        <v>245</v>
      </c>
      <c r="DE352" s="129" t="s">
        <v>245</v>
      </c>
      <c r="DF352" s="129">
        <v>0</v>
      </c>
      <c r="DG352" s="224">
        <v>8.84</v>
      </c>
      <c r="DH352" s="224">
        <v>8.93</v>
      </c>
      <c r="DI352" s="224">
        <v>9.8800000000000008</v>
      </c>
      <c r="DJ352" s="224">
        <v>10</v>
      </c>
      <c r="DK352" s="224">
        <v>8.44</v>
      </c>
      <c r="DL352" s="224">
        <v>9.9600000000000009</v>
      </c>
      <c r="DM352" s="224">
        <v>56.05</v>
      </c>
      <c r="DN352" s="224">
        <v>9.34</v>
      </c>
      <c r="DO352" s="129"/>
      <c r="DP352" s="131" t="s">
        <v>82</v>
      </c>
      <c r="DQ352" s="129">
        <v>0</v>
      </c>
      <c r="DR352" s="129">
        <v>0</v>
      </c>
      <c r="DS352" s="129" t="s">
        <v>83</v>
      </c>
      <c r="DT352" s="129" t="s">
        <v>83</v>
      </c>
      <c r="DU352" s="129" t="s">
        <v>83</v>
      </c>
      <c r="DV352" s="129" t="s">
        <v>83</v>
      </c>
      <c r="DW352" s="131" t="s">
        <v>83</v>
      </c>
      <c r="DX352" s="131" t="s">
        <v>84</v>
      </c>
      <c r="DY352" s="131" t="s">
        <v>245</v>
      </c>
      <c r="DZ352" s="131" t="s">
        <v>1105</v>
      </c>
      <c r="EA352" s="131" t="s">
        <v>1005</v>
      </c>
      <c r="EB352" s="131" t="s">
        <v>1106</v>
      </c>
      <c r="EC352" s="131" t="s">
        <v>379</v>
      </c>
      <c r="ED352" s="131" t="s">
        <v>89</v>
      </c>
      <c r="EE352" s="131" t="s">
        <v>1107</v>
      </c>
      <c r="EF352" s="131" t="s">
        <v>1108</v>
      </c>
      <c r="EG352" s="131" t="s">
        <v>1109</v>
      </c>
      <c r="EH352" s="131" t="s">
        <v>1110</v>
      </c>
      <c r="EI352" s="131" t="s">
        <v>1111</v>
      </c>
      <c r="EJ352" s="135" t="s">
        <v>1112</v>
      </c>
      <c r="EK352" s="135" t="s">
        <v>1113</v>
      </c>
      <c r="EL352" s="131" t="s">
        <v>245</v>
      </c>
      <c r="EM352" s="135" t="s">
        <v>1114</v>
      </c>
      <c r="EN352" s="131" t="s">
        <v>245</v>
      </c>
    </row>
    <row r="353" spans="1:145" ht="18" thickTop="1" thickBot="1">
      <c r="A353" s="575">
        <f t="shared" si="19"/>
        <v>352</v>
      </c>
      <c r="B353" s="572" t="s">
        <v>1177</v>
      </c>
      <c r="C353" s="600" t="s">
        <v>1178</v>
      </c>
      <c r="D353" s="570" t="s">
        <v>13209</v>
      </c>
      <c r="E353" s="568" t="str">
        <f t="shared" si="17"/>
        <v>Placed</v>
      </c>
      <c r="F353" s="570" t="s">
        <v>12369</v>
      </c>
      <c r="G353" s="570" t="s">
        <v>14086</v>
      </c>
      <c r="H353" s="131" t="str">
        <f>VLOOKUP(B353,EXTC2!C:E,3,0)</f>
        <v>12th + Engineering without live KT</v>
      </c>
      <c r="I353" s="610">
        <v>36414</v>
      </c>
      <c r="J353" s="572">
        <v>20</v>
      </c>
      <c r="K353" s="611" t="s">
        <v>1179</v>
      </c>
      <c r="L353" s="611" t="s">
        <v>591</v>
      </c>
      <c r="M353" s="611" t="s">
        <v>1180</v>
      </c>
      <c r="N353" s="612" t="s">
        <v>1181</v>
      </c>
      <c r="O353" s="612">
        <v>9975530235</v>
      </c>
      <c r="P353" s="612">
        <v>9284129720</v>
      </c>
      <c r="Q353" s="612">
        <f>VLOOKUP(B353,'TCS CON'!$D$1:$H$98,5,0)</f>
        <v>336000</v>
      </c>
      <c r="R353" s="612" t="e">
        <f>VLOOKUP(B353,LTI!$C$1:$H$46,6,0)</f>
        <v>#N/A</v>
      </c>
      <c r="S353" s="612" t="e">
        <f>VLOOKUP(B353,JARO!$E$2:$I$11,5,0)</f>
        <v>#N/A</v>
      </c>
      <c r="T353" s="612" t="e">
        <f>VLOOKUP(B353,Capgemini!$D$3:$H$78,5,0)</f>
        <v>#N/A</v>
      </c>
      <c r="U353" s="612" t="e">
        <f>VLOOKUP(B353,Carwale!$D$1:$H$4,5,0)</f>
        <v>#N/A</v>
      </c>
      <c r="V353" s="612" t="e">
        <f>VLOOKUP(B353,'Interactive Brokers'!E:I,5,0)</f>
        <v>#N/A</v>
      </c>
      <c r="W353" s="612" t="e">
        <f>VLOOKUP(B353,'REL Jio'!E:I,5,0)</f>
        <v>#N/A</v>
      </c>
      <c r="X353" s="612" t="e">
        <f>VLOOKUP(B353,'Sciative Sol'!E:I,5,0)</f>
        <v>#N/A</v>
      </c>
      <c r="Y353" s="612" t="e">
        <f>VLOOKUP(B353,'Hexaware Tech'!E:I,5,0)</f>
        <v>#N/A</v>
      </c>
      <c r="Z353" s="612" t="e">
        <f>VLOOKUP(B353,Axis!D:H,5,0)</f>
        <v>#N/A</v>
      </c>
      <c r="AA353" s="612" t="e">
        <f>VLOOKUP(B353,Ugam!$D$3:$H$26,5,0)</f>
        <v>#N/A</v>
      </c>
      <c r="AB353" s="612" t="e">
        <f>VLOOKUP(B353,Zeus!F:J,5,0)</f>
        <v>#N/A</v>
      </c>
      <c r="AC353" s="612" t="e">
        <f>VLOOKUP(B353,Montran!F:J,5,0)</f>
        <v>#N/A</v>
      </c>
      <c r="AD353" s="612" t="e">
        <f>VLOOKUP(B353,Endurance!H136:L136,5,0)</f>
        <v>#N/A</v>
      </c>
      <c r="AE353" s="612" t="e">
        <f>VLOOKUP(B353,'Swabhav Techlabs'!$F$1:$J$2,5,0)</f>
        <v>#N/A</v>
      </c>
      <c r="AF353" s="612" t="e">
        <f>VLOOKUP(B353,'Quality Kiosk'!$F$1:$J$18,5,0)</f>
        <v>#N/A</v>
      </c>
      <c r="AG353" s="612" t="e">
        <f>VLOOKUP(B353,'Lemon VB'!$F$1:$J$2,5,0)</f>
        <v>#N/A</v>
      </c>
      <c r="AH353" s="612" t="e">
        <f>VLOOKUP(B353,Gocomet!$E$1:$I$3,5,0)</f>
        <v>#N/A</v>
      </c>
      <c r="AI353" s="612" t="e">
        <f>VLOOKUP(B353,'Ingram Micro'!$E$1:$I$8,5,0)</f>
        <v>#N/A</v>
      </c>
      <c r="AJ353" s="612" t="e">
        <f>VLOOKUP(B353,'DePronto Infotech'!$E$1:$I$2,5,0)</f>
        <v>#N/A</v>
      </c>
      <c r="AK353" s="612" t="e">
        <f>VLOOKUP(B353,'Reliance Retail'!$E$1:$I$4,5,0)</f>
        <v>#N/A</v>
      </c>
      <c r="AL353" s="612" t="e">
        <f>VLOOKUP(B353,'Bright Champs'!$D$1:$H$13,5,0)</f>
        <v>#N/A</v>
      </c>
      <c r="AM353" s="612" t="e">
        <f>VLOOKUP(B353,Neosoft!$E$1:$I$12,5,0)</f>
        <v>#N/A</v>
      </c>
      <c r="AN353" s="612" t="e">
        <f>VLOOKUP(B353,Infosys!$E$1:$I$3,5,0)</f>
        <v>#N/A</v>
      </c>
      <c r="AO353" s="612" t="e">
        <f>VLOOKUP(B353,Cerelabs!$E$1:$I$5,5,0)</f>
        <v>#N/A</v>
      </c>
      <c r="AP353" s="612" t="e">
        <f>VLOOKUP(B353,'Neebal Technologies'!$D$1:$H$2,5,0)</f>
        <v>#N/A</v>
      </c>
      <c r="AQ353" s="612" t="e">
        <f>VLOOKUP(B353,'Vertiv Energy'!$D$1:$H$2,5,0)</f>
        <v>#N/A</v>
      </c>
      <c r="AR353" s="612" t="e">
        <f>VLOOKUP(B353,'Acidaes Solutions (CRMNEXT)'!$D$1:$H$3,5,0)</f>
        <v>#N/A</v>
      </c>
      <c r="AS353" s="612" t="e">
        <f>VLOOKUP(B353,Growisto!$D$1:$H$2,5,0)</f>
        <v>#N/A</v>
      </c>
      <c r="AT353" s="612" t="e">
        <f>VLOOKUP(B353,'9.9 Mediaworx - Digit'!$D$1:$H$2,5,0)</f>
        <v>#N/A</v>
      </c>
      <c r="AU353" s="612" t="e">
        <f>VLOOKUP(B353,'Vistaar systems Pvt Ltd'!$D$2:$H$3,5,0)</f>
        <v>#N/A</v>
      </c>
      <c r="AV353" s="612" t="e">
        <f>VLOOKUP(B353,'Course 5i'!$D$2:$H$11,5,0)</f>
        <v>#N/A</v>
      </c>
      <c r="AW353" s="612" t="e">
        <f>VLOOKUP(B353,'Radiant Appliances &amp; Electronic'!$D$1:$H$13,5,0)</f>
        <v>#N/A</v>
      </c>
      <c r="AX353" s="612" t="e">
        <f>VLOOKUP(B353,'Atos Global'!$D$3:$H$27,5,0)</f>
        <v>#N/A</v>
      </c>
      <c r="AY353" s="612" t="e">
        <f>VLOOKUP(B353,'Saama Technologies'!$D$1:$H$2,5,0)</f>
        <v>#N/A</v>
      </c>
      <c r="AZ353" s="612" t="e">
        <f>VLOOKUP(B353,'Multiplier Solutions'!$D$1:$H$2,5,0)</f>
        <v>#N/A</v>
      </c>
      <c r="BA353" s="612" t="e">
        <f>VLOOKUP(B353,GEP!$D$2:$H$5,5,0)</f>
        <v>#N/A</v>
      </c>
      <c r="BB353" s="612" t="e">
        <f>VLOOKUP(B353,Accenture!$D$1:$H$6,5,0)</f>
        <v>#N/A</v>
      </c>
      <c r="BC353" s="612" t="e">
        <f>VLOOKUP(B353,'Endurance International Group'!$D$1:$H$2,5,0)</f>
        <v>#N/A</v>
      </c>
      <c r="BD353" s="612" t="e">
        <f>VLOOKUP(B353,Newgen!$D$1:$H$2,5,0)</f>
        <v>#N/A</v>
      </c>
      <c r="BE353" s="612" t="e">
        <f>VLOOKUP(B353,'3D Incredible'!D353:H353,5,0)</f>
        <v>#N/A</v>
      </c>
      <c r="BF353" s="612" t="e">
        <f>VLOOKUP(B353,'Raja Software Labs'!$D$2:$H$2,5,0)</f>
        <v>#N/A</v>
      </c>
      <c r="BG353" s="612" t="e">
        <f>VLOOKUP(B353,Wipro!$D$1:$H$2,5,0)</f>
        <v>#N/A</v>
      </c>
      <c r="BH353" s="612" t="e">
        <f>VLOOKUP(B353,'Perch Technologies'!$D$2:$H$2,5,0)</f>
        <v>#N/A</v>
      </c>
      <c r="BI353" s="612" t="e">
        <f>VLOOKUP(B353,'Morning Star'!$D$1:$H$6,5,0)</f>
        <v>#N/A</v>
      </c>
      <c r="BJ353" s="612" t="e">
        <f>VLOOKUP(B353,Flexiloans!$D$1:$H$2,5,0)</f>
        <v>#N/A</v>
      </c>
      <c r="BK353" s="612" t="e">
        <f>VLOOKUP(B353,'Thirdware Solutions'!$D$1:$H$2,5,0)</f>
        <v>#N/A</v>
      </c>
      <c r="BL353" s="612" t="e">
        <f>VLOOKUP(B353,Tescom!$D$1:$H$8,5,0)</f>
        <v>#N/A</v>
      </c>
      <c r="BM353" s="612" t="e">
        <f>VLOOKUP(B353,'Cogno AI'!$D$1:$H$2,5,0)</f>
        <v>#N/A</v>
      </c>
      <c r="BN353" s="612" t="e">
        <f>VLOOKUP(B353,'ABM Knowledgeware'!$D$1:$H$2,5,0)</f>
        <v>#N/A</v>
      </c>
      <c r="BO353" s="612" t="e">
        <f>VLOOKUP(B353,'Concerto Software'!$D$1:$H$3,5,0)</f>
        <v>#N/A</v>
      </c>
      <c r="BP353" s="612" t="e">
        <f>VLOOKUP(B353,'My Captain'!$D$1:$H$4,5,0)</f>
        <v>#N/A</v>
      </c>
      <c r="BQ353" s="612" t="e">
        <f>VLOOKUP(B353,'Finoux Solutions'!$D$2:$H$4,5,0)</f>
        <v>#N/A</v>
      </c>
      <c r="BR353" s="612" t="e">
        <f>VLOOKUP(B353,'MITR Learning'!$D$1:$H$2,5,0)</f>
        <v>#N/A</v>
      </c>
      <c r="BS353" s="612" t="e">
        <f>VLOOKUP(B353,Nucsoft!$D$2:$H$6,5,0)</f>
        <v>#N/A</v>
      </c>
      <c r="BT353" s="612" t="e">
        <f>VLOOKUP(B353,'Paras Cadd'!$D$1:$H$2,5,0)</f>
        <v>#N/A</v>
      </c>
      <c r="BU353" s="612" t="e">
        <f>VLOOKUP(B353,'ICICI Securities'!$D$1:$H$2,5,0)</f>
        <v>#N/A</v>
      </c>
      <c r="BV353" s="612" t="e">
        <f>VLOOKUP(B353,'Citius Tech'!$D$2:$H$5,5,0)</f>
        <v>#N/A</v>
      </c>
      <c r="BW353" s="612" t="e">
        <f>VLOOKUP(B353,'Buzzy Brains'!$D$2:$H$2,5,0)</f>
        <v>#N/A</v>
      </c>
      <c r="BX353" s="612" t="e">
        <f>VLOOKUP(B353,'Decimal Point'!$D$2:$H$2,5,0)</f>
        <v>#N/A</v>
      </c>
      <c r="BY353" s="612" t="e">
        <f>VLOOKUP(B353,'Sankey Business Solutions'!$D$2:$H$3,5,0)</f>
        <v>#N/A</v>
      </c>
      <c r="BZ353" s="612" t="e">
        <f>VLOOKUP(B353,'Nangia &amp; Co LLP'!$D$2:$H$2,5,0)</f>
        <v>#N/A</v>
      </c>
      <c r="CA353" s="612" t="e">
        <f>VLOOKUP(B353,'FIS Solutions India Pvt Ltd'!$D$2:$H$2,5,0)</f>
        <v>#N/A</v>
      </c>
      <c r="CB353" s="612" t="e">
        <f>VLOOKUP(B353,'Delta Technology &amp; Management '!$D$2:$H$16,5,0)</f>
        <v>#N/A</v>
      </c>
      <c r="CC353" s="612" t="e">
        <f>VLOOKUP(B353,'Espoir Networks'!$D$3:$H$11,5,0)</f>
        <v>#N/A</v>
      </c>
      <c r="CD353" s="612" t="e">
        <f>VLOOKUP(B353,'Servosys Solution'!$D$3:$H$5,5,0)</f>
        <v>#N/A</v>
      </c>
      <c r="CE353" s="612" t="e">
        <f>VLOOKUP(B353,'Ribbon Communications'!$D$3:$H$4,5,0)</f>
        <v>#N/A</v>
      </c>
      <c r="CF353" s="612">
        <f t="shared" si="18"/>
        <v>1</v>
      </c>
      <c r="CG353" s="129" t="s">
        <v>134</v>
      </c>
      <c r="CH353" s="129">
        <v>852157649637</v>
      </c>
      <c r="CI353" s="129" t="s">
        <v>134</v>
      </c>
      <c r="CJ353" s="129" t="s">
        <v>11753</v>
      </c>
      <c r="CK353" s="132">
        <v>42917</v>
      </c>
      <c r="CL353" s="129">
        <v>2021</v>
      </c>
      <c r="CM353" s="128" t="s">
        <v>1182</v>
      </c>
      <c r="CN353" s="129">
        <v>476</v>
      </c>
      <c r="CO353" s="133">
        <v>94.6</v>
      </c>
      <c r="CP353" s="129">
        <v>2015</v>
      </c>
      <c r="CQ353" s="129" t="s">
        <v>79</v>
      </c>
      <c r="CR353" s="128" t="s">
        <v>12213</v>
      </c>
      <c r="CS353" s="129">
        <v>489</v>
      </c>
      <c r="CT353" s="133">
        <v>75.23</v>
      </c>
      <c r="CU353" s="129">
        <v>2017</v>
      </c>
      <c r="CV353" s="129" t="s">
        <v>79</v>
      </c>
      <c r="CW353" s="131" t="s">
        <v>81</v>
      </c>
      <c r="CX353" s="131" t="s">
        <v>81</v>
      </c>
      <c r="CY353" s="129" t="s">
        <v>81</v>
      </c>
      <c r="CZ353" s="129" t="s">
        <v>81</v>
      </c>
      <c r="DA353" s="129" t="s">
        <v>81</v>
      </c>
      <c r="DB353" s="129" t="s">
        <v>81</v>
      </c>
      <c r="DC353" s="129" t="s">
        <v>81</v>
      </c>
      <c r="DD353" s="129" t="s">
        <v>81</v>
      </c>
      <c r="DE353" s="129" t="s">
        <v>81</v>
      </c>
      <c r="DF353" s="129">
        <v>0</v>
      </c>
      <c r="DG353" s="224">
        <v>6.7</v>
      </c>
      <c r="DH353" s="224">
        <v>7.04</v>
      </c>
      <c r="DI353" s="224">
        <v>7.19</v>
      </c>
      <c r="DJ353" s="224">
        <v>7.76</v>
      </c>
      <c r="DK353" s="224">
        <v>8.0299999999999994</v>
      </c>
      <c r="DL353" s="224">
        <v>9.84</v>
      </c>
      <c r="DM353" s="224">
        <v>46.56</v>
      </c>
      <c r="DN353" s="224">
        <v>7.76</v>
      </c>
      <c r="DO353" s="129"/>
      <c r="DP353" s="131" t="s">
        <v>82</v>
      </c>
      <c r="DQ353" s="129">
        <v>0</v>
      </c>
      <c r="DR353" s="129">
        <v>0</v>
      </c>
      <c r="DS353" s="129" t="s">
        <v>83</v>
      </c>
      <c r="DT353" s="129" t="s">
        <v>83</v>
      </c>
      <c r="DU353" s="129" t="s">
        <v>83</v>
      </c>
      <c r="DV353" s="129" t="s">
        <v>83</v>
      </c>
      <c r="DW353" s="131" t="s">
        <v>83</v>
      </c>
      <c r="DX353" s="131" t="s">
        <v>84</v>
      </c>
      <c r="DY353" s="131" t="s">
        <v>81</v>
      </c>
      <c r="DZ353" s="131" t="s">
        <v>1184</v>
      </c>
      <c r="EA353" s="131" t="s">
        <v>1185</v>
      </c>
      <c r="EB353" s="131" t="s">
        <v>1186</v>
      </c>
      <c r="EC353" s="131" t="s">
        <v>88</v>
      </c>
      <c r="ED353" s="131" t="s">
        <v>89</v>
      </c>
      <c r="EE353" s="131" t="s">
        <v>1187</v>
      </c>
      <c r="EF353" s="131" t="s">
        <v>1188</v>
      </c>
      <c r="EG353" s="131" t="s">
        <v>1189</v>
      </c>
      <c r="EH353" s="131" t="s">
        <v>1190</v>
      </c>
      <c r="EI353" s="131" t="s">
        <v>1191</v>
      </c>
      <c r="EJ353" s="135" t="s">
        <v>1192</v>
      </c>
      <c r="EK353" s="135" t="s">
        <v>1193</v>
      </c>
      <c r="EL353" s="135" t="s">
        <v>1194</v>
      </c>
      <c r="EM353" s="135" t="s">
        <v>1195</v>
      </c>
      <c r="EN353" s="131" t="s">
        <v>81</v>
      </c>
    </row>
    <row r="354" spans="1:145" ht="18" thickTop="1" thickBot="1">
      <c r="A354" s="575">
        <f t="shared" si="19"/>
        <v>353</v>
      </c>
      <c r="B354" s="572" t="s">
        <v>2158</v>
      </c>
      <c r="C354" s="600" t="s">
        <v>11843</v>
      </c>
      <c r="D354" s="570" t="s">
        <v>13209</v>
      </c>
      <c r="E354" s="568" t="str">
        <f t="shared" si="17"/>
        <v>Placed</v>
      </c>
      <c r="F354" s="570" t="s">
        <v>12369</v>
      </c>
      <c r="G354" s="570" t="s">
        <v>14086</v>
      </c>
      <c r="H354" s="131" t="str">
        <f>VLOOKUP(B354,EXTC2!C:E,3,0)</f>
        <v>Diploma  + Direct Second Year Engineering without live KT</v>
      </c>
      <c r="I354" s="610" t="s">
        <v>2160</v>
      </c>
      <c r="J354" s="572">
        <v>21</v>
      </c>
      <c r="K354" s="611" t="s">
        <v>2161</v>
      </c>
      <c r="L354" s="611" t="s">
        <v>2162</v>
      </c>
      <c r="M354" s="611" t="s">
        <v>2163</v>
      </c>
      <c r="N354" s="612" t="s">
        <v>2157</v>
      </c>
      <c r="O354" s="612">
        <v>8411986600</v>
      </c>
      <c r="P354" s="612">
        <v>9545960578</v>
      </c>
      <c r="Q354" s="612" t="e">
        <f>VLOOKUP(B354,'TCS CON'!$D$1:$H$98,5,0)</f>
        <v>#N/A</v>
      </c>
      <c r="R354" s="612" t="e">
        <f>VLOOKUP(B354,LTI!$C$1:$H$46,6,0)</f>
        <v>#N/A</v>
      </c>
      <c r="S354" s="612" t="e">
        <f>VLOOKUP(B354,JARO!$E$2:$I$11,5,0)</f>
        <v>#N/A</v>
      </c>
      <c r="T354" s="612" t="e">
        <f>VLOOKUP(B354,Capgemini!$D$3:$H$78,5,0)</f>
        <v>#N/A</v>
      </c>
      <c r="U354" s="612" t="e">
        <f>VLOOKUP(B354,Carwale!$D$1:$H$4,5,0)</f>
        <v>#N/A</v>
      </c>
      <c r="V354" s="612" t="e">
        <f>VLOOKUP(B354,'Interactive Brokers'!E:I,5,0)</f>
        <v>#N/A</v>
      </c>
      <c r="W354" s="612" t="e">
        <f>VLOOKUP(B354,'REL Jio'!E:I,5,0)</f>
        <v>#N/A</v>
      </c>
      <c r="X354" s="612" t="e">
        <f>VLOOKUP(B354,'Sciative Sol'!E:I,5,0)</f>
        <v>#N/A</v>
      </c>
      <c r="Y354" s="612" t="e">
        <f>VLOOKUP(B354,'Hexaware Tech'!E:I,5,0)</f>
        <v>#N/A</v>
      </c>
      <c r="Z354" s="612" t="e">
        <f>VLOOKUP(B354,Axis!D:H,5,0)</f>
        <v>#N/A</v>
      </c>
      <c r="AA354" s="612" t="e">
        <f>VLOOKUP(B354,Ugam!$D$3:$H$26,5,0)</f>
        <v>#N/A</v>
      </c>
      <c r="AB354" s="612" t="e">
        <f>VLOOKUP(B354,Zeus!F:J,5,0)</f>
        <v>#N/A</v>
      </c>
      <c r="AC354" s="612" t="e">
        <f>VLOOKUP(B354,Montran!F:J,5,0)</f>
        <v>#N/A</v>
      </c>
      <c r="AD354" s="612" t="e">
        <f>VLOOKUP(B354,Endurance!H137:L137,5,0)</f>
        <v>#N/A</v>
      </c>
      <c r="AE354" s="612" t="e">
        <f>VLOOKUP(B354,'Swabhav Techlabs'!$F$1:$J$2,5,0)</f>
        <v>#N/A</v>
      </c>
      <c r="AF354" s="612" t="e">
        <f>VLOOKUP(B354,'Quality Kiosk'!$F$1:$J$18,5,0)</f>
        <v>#N/A</v>
      </c>
      <c r="AG354" s="612" t="e">
        <f>VLOOKUP(B354,'Lemon VB'!$F$1:$J$2,5,0)</f>
        <v>#N/A</v>
      </c>
      <c r="AH354" s="612" t="e">
        <f>VLOOKUP(B354,Gocomet!$E$1:$I$3,5,0)</f>
        <v>#N/A</v>
      </c>
      <c r="AI354" s="612" t="e">
        <f>VLOOKUP(B354,'Ingram Micro'!$E$1:$I$8,5,0)</f>
        <v>#N/A</v>
      </c>
      <c r="AJ354" s="612" t="e">
        <f>VLOOKUP(B354,'DePronto Infotech'!$E$1:$I$2,5,0)</f>
        <v>#N/A</v>
      </c>
      <c r="AK354" s="612" t="e">
        <f>VLOOKUP(B354,'Reliance Retail'!$E$1:$I$4,5,0)</f>
        <v>#N/A</v>
      </c>
      <c r="AL354" s="612" t="e">
        <f>VLOOKUP(B354,'Bright Champs'!$D$1:$H$13,5,0)</f>
        <v>#N/A</v>
      </c>
      <c r="AM354" s="612" t="e">
        <f>VLOOKUP(B354,Neosoft!$E$1:$I$12,5,0)</f>
        <v>#N/A</v>
      </c>
      <c r="AN354" s="612" t="e">
        <f>VLOOKUP(B354,Infosys!$E$1:$I$3,5,0)</f>
        <v>#N/A</v>
      </c>
      <c r="AO354" s="612" t="e">
        <f>VLOOKUP(B354,Cerelabs!$E$1:$I$5,5,0)</f>
        <v>#N/A</v>
      </c>
      <c r="AP354" s="612" t="e">
        <f>VLOOKUP(B354,'Neebal Technologies'!$D$1:$H$2,5,0)</f>
        <v>#N/A</v>
      </c>
      <c r="AQ354" s="612" t="e">
        <f>VLOOKUP(B354,'Vertiv Energy'!$D$1:$H$2,5,0)</f>
        <v>#N/A</v>
      </c>
      <c r="AR354" s="612" t="e">
        <f>VLOOKUP(B354,'Acidaes Solutions (CRMNEXT)'!$D$1:$H$3,5,0)</f>
        <v>#N/A</v>
      </c>
      <c r="AS354" s="612" t="e">
        <f>VLOOKUP(B354,Growisto!$D$1:$H$2,5,0)</f>
        <v>#N/A</v>
      </c>
      <c r="AT354" s="612" t="e">
        <f>VLOOKUP(B354,'9.9 Mediaworx - Digit'!$D$1:$H$2,5,0)</f>
        <v>#N/A</v>
      </c>
      <c r="AU354" s="612" t="e">
        <f>VLOOKUP(B354,'Vistaar systems Pvt Ltd'!$D$2:$H$3,5,0)</f>
        <v>#N/A</v>
      </c>
      <c r="AV354" s="612" t="e">
        <f>VLOOKUP(B354,'Course 5i'!$D$2:$H$11,5,0)</f>
        <v>#N/A</v>
      </c>
      <c r="AW354" s="612" t="e">
        <f>VLOOKUP(B354,'Radiant Appliances &amp; Electronic'!$D$1:$H$13,5,0)</f>
        <v>#N/A</v>
      </c>
      <c r="AX354" s="612" t="e">
        <f>VLOOKUP(B354,'Atos Global'!$D$3:$H$27,5,0)</f>
        <v>#N/A</v>
      </c>
      <c r="AY354" s="612" t="e">
        <f>VLOOKUP(B354,'Saama Technologies'!$D$1:$H$2,5,0)</f>
        <v>#N/A</v>
      </c>
      <c r="AZ354" s="612" t="e">
        <f>VLOOKUP(B354,'Multiplier Solutions'!$D$1:$H$2,5,0)</f>
        <v>#N/A</v>
      </c>
      <c r="BA354" s="612" t="e">
        <f>VLOOKUP(B354,GEP!$D$2:$H$5,5,0)</f>
        <v>#N/A</v>
      </c>
      <c r="BB354" s="612" t="e">
        <f>VLOOKUP(B354,Accenture!$D$1:$H$6,5,0)</f>
        <v>#N/A</v>
      </c>
      <c r="BC354" s="612" t="e">
        <f>VLOOKUP(B354,'Endurance International Group'!$D$1:$H$2,5,0)</f>
        <v>#N/A</v>
      </c>
      <c r="BD354" s="612" t="e">
        <f>VLOOKUP(B354,Newgen!$D$1:$H$2,5,0)</f>
        <v>#N/A</v>
      </c>
      <c r="BE354" s="612" t="e">
        <f>VLOOKUP(B354,'3D Incredible'!D354:H354,5,0)</f>
        <v>#N/A</v>
      </c>
      <c r="BF354" s="612" t="e">
        <f>VLOOKUP(B354,'Raja Software Labs'!$D$2:$H$2,5,0)</f>
        <v>#N/A</v>
      </c>
      <c r="BG354" s="612" t="e">
        <f>VLOOKUP(B354,Wipro!$D$1:$H$2,5,0)</f>
        <v>#N/A</v>
      </c>
      <c r="BH354" s="612" t="e">
        <f>VLOOKUP(B354,'Perch Technologies'!$D$2:$H$2,5,0)</f>
        <v>#N/A</v>
      </c>
      <c r="BI354" s="612" t="e">
        <f>VLOOKUP(B354,'Morning Star'!$D$1:$H$6,5,0)</f>
        <v>#N/A</v>
      </c>
      <c r="BJ354" s="612" t="e">
        <f>VLOOKUP(B354,Flexiloans!$D$1:$H$2,5,0)</f>
        <v>#N/A</v>
      </c>
      <c r="BK354" s="612" t="e">
        <f>VLOOKUP(B354,'Thirdware Solutions'!$D$1:$H$2,5,0)</f>
        <v>#N/A</v>
      </c>
      <c r="BL354" s="612" t="e">
        <f>VLOOKUP(B354,Tescom!$D$1:$H$8,5,0)</f>
        <v>#N/A</v>
      </c>
      <c r="BM354" s="612" t="e">
        <f>VLOOKUP(B354,'Cogno AI'!$D$1:$H$2,5,0)</f>
        <v>#N/A</v>
      </c>
      <c r="BN354" s="612" t="e">
        <f>VLOOKUP(B354,'ABM Knowledgeware'!$D$1:$H$2,5,0)</f>
        <v>#N/A</v>
      </c>
      <c r="BO354" s="612">
        <f>VLOOKUP(B354,'Concerto Software'!$D$1:$H$3,5,0)</f>
        <v>280000</v>
      </c>
      <c r="BP354" s="612" t="e">
        <f>VLOOKUP(B354,'My Captain'!$D$1:$H$4,5,0)</f>
        <v>#N/A</v>
      </c>
      <c r="BQ354" s="612" t="e">
        <f>VLOOKUP(B354,'Finoux Solutions'!$D$2:$H$4,5,0)</f>
        <v>#N/A</v>
      </c>
      <c r="BR354" s="612" t="e">
        <f>VLOOKUP(B354,'MITR Learning'!$D$1:$H$2,5,0)</f>
        <v>#N/A</v>
      </c>
      <c r="BS354" s="612" t="e">
        <f>VLOOKUP(B354,Nucsoft!$D$2:$H$6,5,0)</f>
        <v>#N/A</v>
      </c>
      <c r="BT354" s="612" t="e">
        <f>VLOOKUP(B354,'Paras Cadd'!$D$1:$H$2,5,0)</f>
        <v>#N/A</v>
      </c>
      <c r="BU354" s="612" t="e">
        <f>VLOOKUP(B354,'ICICI Securities'!$D$1:$H$2,5,0)</f>
        <v>#N/A</v>
      </c>
      <c r="BV354" s="612" t="e">
        <f>VLOOKUP(B354,'Citius Tech'!$D$2:$H$5,5,0)</f>
        <v>#N/A</v>
      </c>
      <c r="BW354" s="612" t="e">
        <f>VLOOKUP(B354,'Buzzy Brains'!$D$2:$H$2,5,0)</f>
        <v>#N/A</v>
      </c>
      <c r="BX354" s="612" t="e">
        <f>VLOOKUP(B354,'Decimal Point'!$D$2:$H$2,5,0)</f>
        <v>#N/A</v>
      </c>
      <c r="BY354" s="612" t="e">
        <f>VLOOKUP(B354,'Sankey Business Solutions'!$D$2:$H$3,5,0)</f>
        <v>#N/A</v>
      </c>
      <c r="BZ354" s="612" t="e">
        <f>VLOOKUP(B354,'Nangia &amp; Co LLP'!$D$2:$H$2,5,0)</f>
        <v>#N/A</v>
      </c>
      <c r="CA354" s="612" t="e">
        <f>VLOOKUP(B354,'FIS Solutions India Pvt Ltd'!$D$2:$H$2,5,0)</f>
        <v>#N/A</v>
      </c>
      <c r="CB354" s="612" t="e">
        <f>VLOOKUP(B354,'Delta Technology &amp; Management '!$D$2:$H$16,5,0)</f>
        <v>#N/A</v>
      </c>
      <c r="CC354" s="612" t="e">
        <f>VLOOKUP(B354,'Espoir Networks'!$D$3:$H$11,5,0)</f>
        <v>#N/A</v>
      </c>
      <c r="CD354" s="612" t="e">
        <f>VLOOKUP(B354,'Servosys Solution'!$D$3:$H$5,5,0)</f>
        <v>#N/A</v>
      </c>
      <c r="CE354" s="612" t="e">
        <f>VLOOKUP(B354,'Ribbon Communications'!$D$3:$H$4,5,0)</f>
        <v>#N/A</v>
      </c>
      <c r="CF354" s="612">
        <f t="shared" si="18"/>
        <v>1</v>
      </c>
      <c r="CG354" s="129" t="s">
        <v>2164</v>
      </c>
      <c r="CH354" s="129">
        <v>656289003462</v>
      </c>
      <c r="CI354" s="129" t="s">
        <v>2165</v>
      </c>
      <c r="CJ354" s="129" t="s">
        <v>11754</v>
      </c>
      <c r="CK354" s="132">
        <v>43282</v>
      </c>
      <c r="CL354" s="129">
        <v>2021</v>
      </c>
      <c r="CM354" s="128" t="s">
        <v>12026</v>
      </c>
      <c r="CN354" s="129">
        <v>453</v>
      </c>
      <c r="CO354" s="133">
        <v>90.6</v>
      </c>
      <c r="CP354" s="129">
        <v>2015</v>
      </c>
      <c r="CQ354" s="129" t="s">
        <v>79</v>
      </c>
      <c r="CR354" s="128" t="s">
        <v>295</v>
      </c>
      <c r="CS354" s="129" t="s">
        <v>81</v>
      </c>
      <c r="CT354" s="133" t="s">
        <v>81</v>
      </c>
      <c r="CU354" s="129" t="s">
        <v>81</v>
      </c>
      <c r="CV354" s="129" t="s">
        <v>109</v>
      </c>
      <c r="CW354" s="131" t="s">
        <v>2167</v>
      </c>
      <c r="CX354" s="131" t="s">
        <v>2168</v>
      </c>
      <c r="CY354" s="129">
        <v>1381</v>
      </c>
      <c r="CZ354" s="129">
        <v>86.31</v>
      </c>
      <c r="DA354" s="129">
        <v>2018</v>
      </c>
      <c r="DB354" s="129" t="s">
        <v>112</v>
      </c>
      <c r="DC354" s="129" t="s">
        <v>113</v>
      </c>
      <c r="DD354" s="129">
        <v>77.63</v>
      </c>
      <c r="DE354" s="129">
        <v>77.63</v>
      </c>
      <c r="DF354" s="129">
        <v>0</v>
      </c>
      <c r="DG354" s="224" t="s">
        <v>81</v>
      </c>
      <c r="DH354" s="224" t="s">
        <v>81</v>
      </c>
      <c r="DI354" s="224">
        <v>6.88</v>
      </c>
      <c r="DJ354" s="224">
        <v>8.1199999999999992</v>
      </c>
      <c r="DK354" s="224">
        <v>7.18</v>
      </c>
      <c r="DL354" s="224">
        <v>8.7200000000000006</v>
      </c>
      <c r="DM354" s="224">
        <v>30.9</v>
      </c>
      <c r="DN354" s="224">
        <v>7.72</v>
      </c>
      <c r="DO354" s="129"/>
      <c r="DP354" s="131" t="s">
        <v>338</v>
      </c>
      <c r="DQ354" s="129">
        <v>0</v>
      </c>
      <c r="DR354" s="129">
        <v>0</v>
      </c>
      <c r="DS354" s="129" t="s">
        <v>83</v>
      </c>
      <c r="DT354" s="129" t="s">
        <v>83</v>
      </c>
      <c r="DU354" s="129" t="s">
        <v>83</v>
      </c>
      <c r="DV354" s="129" t="s">
        <v>83</v>
      </c>
      <c r="DW354" s="131" t="s">
        <v>83</v>
      </c>
      <c r="DX354" s="131" t="s">
        <v>84</v>
      </c>
      <c r="DY354" s="131" t="s">
        <v>81</v>
      </c>
      <c r="DZ354" s="131" t="s">
        <v>2169</v>
      </c>
      <c r="EA354" s="131" t="s">
        <v>2170</v>
      </c>
      <c r="EB354" s="131" t="s">
        <v>2171</v>
      </c>
      <c r="EC354" s="131" t="s">
        <v>2172</v>
      </c>
      <c r="ED354" s="131" t="s">
        <v>89</v>
      </c>
      <c r="EE354" s="131" t="s">
        <v>81</v>
      </c>
      <c r="EF354" s="131" t="s">
        <v>2173</v>
      </c>
      <c r="EG354" s="131" t="s">
        <v>2174</v>
      </c>
      <c r="EH354" s="131" t="s">
        <v>2175</v>
      </c>
      <c r="EI354" s="131" t="s">
        <v>2176</v>
      </c>
      <c r="EJ354" s="135" t="s">
        <v>2177</v>
      </c>
      <c r="EK354" s="135" t="s">
        <v>2178</v>
      </c>
      <c r="EL354" s="135" t="s">
        <v>2179</v>
      </c>
      <c r="EM354" s="135" t="s">
        <v>2180</v>
      </c>
      <c r="EN354" s="131" t="s">
        <v>81</v>
      </c>
    </row>
    <row r="355" spans="1:145" ht="18" thickTop="1" thickBot="1">
      <c r="A355" s="575">
        <f t="shared" si="19"/>
        <v>354</v>
      </c>
      <c r="B355" s="572" t="s">
        <v>2696</v>
      </c>
      <c r="C355" s="600" t="s">
        <v>2697</v>
      </c>
      <c r="D355" s="570" t="s">
        <v>13208</v>
      </c>
      <c r="E355" s="568" t="str">
        <f t="shared" si="17"/>
        <v>Placed</v>
      </c>
      <c r="F355" s="570" t="s">
        <v>12369</v>
      </c>
      <c r="G355" s="570" t="s">
        <v>14086</v>
      </c>
      <c r="H355" s="131" t="str">
        <f>VLOOKUP(B355,EXTC2!C:E,3,0)</f>
        <v>12th + Engineering without live KT</v>
      </c>
      <c r="I355" s="610" t="s">
        <v>2698</v>
      </c>
      <c r="J355" s="572">
        <v>21</v>
      </c>
      <c r="K355" s="611" t="s">
        <v>2699</v>
      </c>
      <c r="L355" s="611" t="s">
        <v>73</v>
      </c>
      <c r="M355" s="611" t="s">
        <v>2700</v>
      </c>
      <c r="N355" s="612" t="s">
        <v>2695</v>
      </c>
      <c r="O355" s="612">
        <v>9930261715</v>
      </c>
      <c r="P355" s="612">
        <v>9769546295</v>
      </c>
      <c r="Q355" s="612" t="e">
        <f>VLOOKUP(B355,'TCS CON'!$D$1:$H$98,5,0)</f>
        <v>#N/A</v>
      </c>
      <c r="R355" s="612" t="e">
        <f>VLOOKUP(B355,LTI!$C$1:$H$46,6,0)</f>
        <v>#N/A</v>
      </c>
      <c r="S355" s="612">
        <f>VLOOKUP(B355,JARO!$E$2:$I$11,5,0)</f>
        <v>660000</v>
      </c>
      <c r="T355" s="612" t="e">
        <f>VLOOKUP(B355,Capgemini!$D$3:$H$78,5,0)</f>
        <v>#N/A</v>
      </c>
      <c r="U355" s="612" t="e">
        <f>VLOOKUP(B355,Carwale!$D$1:$H$4,5,0)</f>
        <v>#N/A</v>
      </c>
      <c r="V355" s="612" t="e">
        <f>VLOOKUP(B355,'Interactive Brokers'!E:I,5,0)</f>
        <v>#N/A</v>
      </c>
      <c r="W355" s="612" t="e">
        <f>VLOOKUP(B355,'REL Jio'!E:I,5,0)</f>
        <v>#N/A</v>
      </c>
      <c r="X355" s="612" t="e">
        <f>VLOOKUP(B355,'Sciative Sol'!E:I,5,0)</f>
        <v>#N/A</v>
      </c>
      <c r="Y355" s="612" t="e">
        <f>VLOOKUP(B355,'Hexaware Tech'!E:I,5,0)</f>
        <v>#N/A</v>
      </c>
      <c r="Z355" s="612" t="e">
        <f>VLOOKUP(B355,Axis!D:H,5,0)</f>
        <v>#N/A</v>
      </c>
      <c r="AA355" s="612" t="e">
        <f>VLOOKUP(B355,Ugam!$D$3:$H$26,5,0)</f>
        <v>#N/A</v>
      </c>
      <c r="AB355" s="612" t="e">
        <f>VLOOKUP(B355,Zeus!F:J,5,0)</f>
        <v>#N/A</v>
      </c>
      <c r="AC355" s="612" t="e">
        <f>VLOOKUP(B355,Montran!F:J,5,0)</f>
        <v>#N/A</v>
      </c>
      <c r="AD355" s="612" t="e">
        <f>VLOOKUP(B355,Endurance!H138:L138,5,0)</f>
        <v>#N/A</v>
      </c>
      <c r="AE355" s="612" t="e">
        <f>VLOOKUP(B355,'Swabhav Techlabs'!$F$1:$J$2,5,0)</f>
        <v>#N/A</v>
      </c>
      <c r="AF355" s="612" t="e">
        <f>VLOOKUP(B355,'Quality Kiosk'!$F$1:$J$18,5,0)</f>
        <v>#N/A</v>
      </c>
      <c r="AG355" s="612" t="e">
        <f>VLOOKUP(B355,'Lemon VB'!$F$1:$J$2,5,0)</f>
        <v>#N/A</v>
      </c>
      <c r="AH355" s="612" t="e">
        <f>VLOOKUP(B355,Gocomet!$E$1:$I$3,5,0)</f>
        <v>#N/A</v>
      </c>
      <c r="AI355" s="612" t="e">
        <f>VLOOKUP(B355,'Ingram Micro'!$E$1:$I$8,5,0)</f>
        <v>#N/A</v>
      </c>
      <c r="AJ355" s="612" t="e">
        <f>VLOOKUP(B355,'DePronto Infotech'!$E$1:$I$2,5,0)</f>
        <v>#N/A</v>
      </c>
      <c r="AK355" s="612" t="e">
        <f>VLOOKUP(B355,'Reliance Retail'!$E$1:$I$4,5,0)</f>
        <v>#N/A</v>
      </c>
      <c r="AL355" s="612" t="e">
        <f>VLOOKUP(B355,'Bright Champs'!$D$1:$H$13,5,0)</f>
        <v>#N/A</v>
      </c>
      <c r="AM355" s="612" t="e">
        <f>VLOOKUP(B355,Neosoft!$E$1:$I$12,5,0)</f>
        <v>#N/A</v>
      </c>
      <c r="AN355" s="612" t="e">
        <f>VLOOKUP(B355,Infosys!$E$1:$I$3,5,0)</f>
        <v>#N/A</v>
      </c>
      <c r="AO355" s="612" t="e">
        <f>VLOOKUP(B355,Cerelabs!$E$1:$I$5,5,0)</f>
        <v>#N/A</v>
      </c>
      <c r="AP355" s="612" t="e">
        <f>VLOOKUP(B355,'Neebal Technologies'!$D$1:$H$2,5,0)</f>
        <v>#N/A</v>
      </c>
      <c r="AQ355" s="612" t="e">
        <f>VLOOKUP(B355,'Vertiv Energy'!$D$1:$H$2,5,0)</f>
        <v>#N/A</v>
      </c>
      <c r="AR355" s="612" t="e">
        <f>VLOOKUP(B355,'Acidaes Solutions (CRMNEXT)'!$D$1:$H$3,5,0)</f>
        <v>#N/A</v>
      </c>
      <c r="AS355" s="612" t="e">
        <f>VLOOKUP(B355,Growisto!$D$1:$H$2,5,0)</f>
        <v>#N/A</v>
      </c>
      <c r="AT355" s="612" t="e">
        <f>VLOOKUP(B355,'9.9 Mediaworx - Digit'!$D$1:$H$2,5,0)</f>
        <v>#N/A</v>
      </c>
      <c r="AU355" s="612" t="e">
        <f>VLOOKUP(B355,'Vistaar systems Pvt Ltd'!$D$2:$H$3,5,0)</f>
        <v>#N/A</v>
      </c>
      <c r="AV355" s="612" t="e">
        <f>VLOOKUP(B355,'Course 5i'!$D$2:$H$11,5,0)</f>
        <v>#N/A</v>
      </c>
      <c r="AW355" s="612" t="e">
        <f>VLOOKUP(B355,'Radiant Appliances &amp; Electronic'!$D$1:$H$13,5,0)</f>
        <v>#N/A</v>
      </c>
      <c r="AX355" s="612">
        <f>VLOOKUP(B355,'Atos Global'!$D$3:$H$27,5,0)</f>
        <v>310000</v>
      </c>
      <c r="AY355" s="612" t="e">
        <f>VLOOKUP(B355,'Saama Technologies'!$D$1:$H$2,5,0)</f>
        <v>#N/A</v>
      </c>
      <c r="AZ355" s="612" t="e">
        <f>VLOOKUP(B355,'Multiplier Solutions'!$D$1:$H$2,5,0)</f>
        <v>#N/A</v>
      </c>
      <c r="BA355" s="612" t="e">
        <f>VLOOKUP(B355,GEP!$D$2:$H$5,5,0)</f>
        <v>#N/A</v>
      </c>
      <c r="BB355" s="612" t="e">
        <f>VLOOKUP(B355,Accenture!$D$1:$H$6,5,0)</f>
        <v>#N/A</v>
      </c>
      <c r="BC355" s="612" t="e">
        <f>VLOOKUP(B355,'Endurance International Group'!$D$1:$H$2,5,0)</f>
        <v>#N/A</v>
      </c>
      <c r="BD355" s="612" t="e">
        <f>VLOOKUP(B355,Newgen!$D$1:$H$2,5,0)</f>
        <v>#N/A</v>
      </c>
      <c r="BE355" s="612" t="e">
        <f>VLOOKUP(B355,'3D Incredible'!D355:H355,5,0)</f>
        <v>#N/A</v>
      </c>
      <c r="BF355" s="612" t="e">
        <f>VLOOKUP(B355,'Raja Software Labs'!$D$2:$H$2,5,0)</f>
        <v>#N/A</v>
      </c>
      <c r="BG355" s="612" t="e">
        <f>VLOOKUP(B355,Wipro!$D$1:$H$2,5,0)</f>
        <v>#N/A</v>
      </c>
      <c r="BH355" s="612" t="e">
        <f>VLOOKUP(B355,'Perch Technologies'!$D$2:$H$2,5,0)</f>
        <v>#N/A</v>
      </c>
      <c r="BI355" s="612" t="e">
        <f>VLOOKUP(B355,'Morning Star'!$D$1:$H$6,5,0)</f>
        <v>#N/A</v>
      </c>
      <c r="BJ355" s="612" t="e">
        <f>VLOOKUP(B355,Flexiloans!$D$1:$H$2,5,0)</f>
        <v>#N/A</v>
      </c>
      <c r="BK355" s="612" t="e">
        <f>VLOOKUP(B355,'Thirdware Solutions'!$D$1:$H$2,5,0)</f>
        <v>#N/A</v>
      </c>
      <c r="BL355" s="612" t="e">
        <f>VLOOKUP(B355,Tescom!$D$1:$H$8,5,0)</f>
        <v>#N/A</v>
      </c>
      <c r="BM355" s="612" t="e">
        <f>VLOOKUP(B355,'Cogno AI'!$D$1:$H$2,5,0)</f>
        <v>#N/A</v>
      </c>
      <c r="BN355" s="612" t="e">
        <f>VLOOKUP(B355,'ABM Knowledgeware'!$D$1:$H$2,5,0)</f>
        <v>#N/A</v>
      </c>
      <c r="BO355" s="612" t="e">
        <f>VLOOKUP(B355,'Concerto Software'!$D$1:$H$3,5,0)</f>
        <v>#N/A</v>
      </c>
      <c r="BP355" s="612" t="e">
        <f>VLOOKUP(B355,'My Captain'!$D$1:$H$4,5,0)</f>
        <v>#N/A</v>
      </c>
      <c r="BQ355" s="612" t="e">
        <f>VLOOKUP(B355,'Finoux Solutions'!$D$2:$H$4,5,0)</f>
        <v>#N/A</v>
      </c>
      <c r="BR355" s="612" t="e">
        <f>VLOOKUP(B355,'MITR Learning'!$D$1:$H$2,5,0)</f>
        <v>#N/A</v>
      </c>
      <c r="BS355" s="612" t="e">
        <f>VLOOKUP(B355,Nucsoft!$D$2:$H$6,5,0)</f>
        <v>#N/A</v>
      </c>
      <c r="BT355" s="612" t="e">
        <f>VLOOKUP(B355,'Paras Cadd'!$D$1:$H$2,5,0)</f>
        <v>#N/A</v>
      </c>
      <c r="BU355" s="612" t="e">
        <f>VLOOKUP(B355,'ICICI Securities'!$D$1:$H$2,5,0)</f>
        <v>#N/A</v>
      </c>
      <c r="BV355" s="612" t="e">
        <f>VLOOKUP(B355,'Citius Tech'!$D$2:$H$5,5,0)</f>
        <v>#N/A</v>
      </c>
      <c r="BW355" s="612" t="e">
        <f>VLOOKUP(B355,'Buzzy Brains'!$D$2:$H$2,5,0)</f>
        <v>#N/A</v>
      </c>
      <c r="BX355" s="612" t="e">
        <f>VLOOKUP(B355,'Decimal Point'!$D$2:$H$2,5,0)</f>
        <v>#N/A</v>
      </c>
      <c r="BY355" s="612" t="e">
        <f>VLOOKUP(B355,'Sankey Business Solutions'!$D$2:$H$3,5,0)</f>
        <v>#N/A</v>
      </c>
      <c r="BZ355" s="612" t="e">
        <f>VLOOKUP(B355,'Nangia &amp; Co LLP'!$D$2:$H$2,5,0)</f>
        <v>#N/A</v>
      </c>
      <c r="CA355" s="612" t="e">
        <f>VLOOKUP(B355,'FIS Solutions India Pvt Ltd'!$D$2:$H$2,5,0)</f>
        <v>#N/A</v>
      </c>
      <c r="CB355" s="612" t="e">
        <f>VLOOKUP(B355,'Delta Technology &amp; Management '!$D$2:$H$16,5,0)</f>
        <v>#N/A</v>
      </c>
      <c r="CC355" s="612" t="e">
        <f>VLOOKUP(B355,'Espoir Networks'!$D$3:$H$11,5,0)</f>
        <v>#N/A</v>
      </c>
      <c r="CD355" s="612" t="e">
        <f>VLOOKUP(B355,'Servosys Solution'!$D$3:$H$5,5,0)</f>
        <v>#N/A</v>
      </c>
      <c r="CE355" s="612" t="e">
        <f>VLOOKUP(B355,'Ribbon Communications'!$D$3:$H$4,5,0)</f>
        <v>#N/A</v>
      </c>
      <c r="CF355" s="612">
        <f t="shared" si="18"/>
        <v>2</v>
      </c>
      <c r="CG355" s="129" t="s">
        <v>2701</v>
      </c>
      <c r="CH355" s="129">
        <v>558172044713</v>
      </c>
      <c r="CI355" s="129" t="s">
        <v>134</v>
      </c>
      <c r="CJ355" s="129" t="s">
        <v>11753</v>
      </c>
      <c r="CK355" s="132">
        <v>42917</v>
      </c>
      <c r="CL355" s="129">
        <v>2021</v>
      </c>
      <c r="CM355" s="128" t="s">
        <v>12027</v>
      </c>
      <c r="CN355" s="129">
        <v>452</v>
      </c>
      <c r="CO355" s="133">
        <v>90.4</v>
      </c>
      <c r="CP355" s="129">
        <v>2015</v>
      </c>
      <c r="CQ355" s="129" t="s">
        <v>79</v>
      </c>
      <c r="CR355" s="128" t="s">
        <v>12214</v>
      </c>
      <c r="CS355" s="129">
        <v>416</v>
      </c>
      <c r="CT355" s="133">
        <v>64</v>
      </c>
      <c r="CU355" s="129">
        <v>2017</v>
      </c>
      <c r="CV355" s="129" t="s">
        <v>79</v>
      </c>
      <c r="CW355" s="131" t="s">
        <v>81</v>
      </c>
      <c r="CX355" s="131" t="s">
        <v>81</v>
      </c>
      <c r="CY355" s="129" t="s">
        <v>81</v>
      </c>
      <c r="CZ355" s="129" t="s">
        <v>81</v>
      </c>
      <c r="DA355" s="129" t="s">
        <v>81</v>
      </c>
      <c r="DB355" s="129" t="s">
        <v>81</v>
      </c>
      <c r="DC355" s="129" t="s">
        <v>81</v>
      </c>
      <c r="DD355" s="129" t="s">
        <v>81</v>
      </c>
      <c r="DE355" s="129" t="s">
        <v>81</v>
      </c>
      <c r="DF355" s="129">
        <v>0</v>
      </c>
      <c r="DG355" s="224">
        <v>7.48</v>
      </c>
      <c r="DH355" s="224">
        <v>7.39</v>
      </c>
      <c r="DI355" s="224">
        <v>7.27</v>
      </c>
      <c r="DJ355" s="224">
        <v>8.32</v>
      </c>
      <c r="DK355" s="224">
        <v>7.22</v>
      </c>
      <c r="DL355" s="224">
        <v>9.36</v>
      </c>
      <c r="DM355" s="224">
        <v>47.04</v>
      </c>
      <c r="DN355" s="224">
        <v>7.84</v>
      </c>
      <c r="DO355" s="129"/>
      <c r="DP355" s="131" t="s">
        <v>82</v>
      </c>
      <c r="DQ355" s="129">
        <v>0</v>
      </c>
      <c r="DR355" s="129">
        <v>0</v>
      </c>
      <c r="DS355" s="129" t="s">
        <v>83</v>
      </c>
      <c r="DT355" s="129" t="s">
        <v>83</v>
      </c>
      <c r="DU355" s="129" t="s">
        <v>83</v>
      </c>
      <c r="DV355" s="129" t="s">
        <v>83</v>
      </c>
      <c r="DW355" s="131" t="s">
        <v>83</v>
      </c>
      <c r="DX355" s="131" t="s">
        <v>84</v>
      </c>
      <c r="DY355" s="131" t="s">
        <v>81</v>
      </c>
      <c r="DZ355" s="131" t="s">
        <v>2704</v>
      </c>
      <c r="EA355" s="131" t="s">
        <v>2705</v>
      </c>
      <c r="EB355" s="131" t="s">
        <v>2706</v>
      </c>
      <c r="EC355" s="131" t="s">
        <v>88</v>
      </c>
      <c r="ED355" s="131" t="s">
        <v>89</v>
      </c>
      <c r="EE355" s="131" t="s">
        <v>2707</v>
      </c>
      <c r="EF355" s="131" t="s">
        <v>2708</v>
      </c>
      <c r="EG355" s="131" t="s">
        <v>2709</v>
      </c>
      <c r="EH355" s="131" t="s">
        <v>2710</v>
      </c>
      <c r="EI355" s="131" t="s">
        <v>2711</v>
      </c>
      <c r="EJ355" s="135" t="s">
        <v>2712</v>
      </c>
      <c r="EK355" s="135" t="s">
        <v>2713</v>
      </c>
      <c r="EL355" s="131" t="s">
        <v>81</v>
      </c>
      <c r="EM355" s="135" t="s">
        <v>2714</v>
      </c>
      <c r="EN355" s="131" t="s">
        <v>81</v>
      </c>
    </row>
    <row r="356" spans="1:145" ht="18" thickTop="1" thickBot="1">
      <c r="A356" s="575">
        <f t="shared" si="19"/>
        <v>355</v>
      </c>
      <c r="B356" s="572" t="s">
        <v>2735</v>
      </c>
      <c r="C356" s="600" t="s">
        <v>2736</v>
      </c>
      <c r="D356" s="570" t="s">
        <v>13209</v>
      </c>
      <c r="E356" s="568" t="str">
        <f t="shared" si="17"/>
        <v>Placed</v>
      </c>
      <c r="F356" s="570" t="s">
        <v>12369</v>
      </c>
      <c r="G356" s="570" t="s">
        <v>14086</v>
      </c>
      <c r="H356" s="131" t="str">
        <f>VLOOKUP(B356,EXTC2!C:E,3,0)</f>
        <v>12th + Engineering without live KT</v>
      </c>
      <c r="I356" s="610">
        <v>35471</v>
      </c>
      <c r="J356" s="572">
        <v>22</v>
      </c>
      <c r="K356" s="611" t="s">
        <v>2737</v>
      </c>
      <c r="L356" s="611" t="s">
        <v>73</v>
      </c>
      <c r="M356" s="611" t="s">
        <v>2738</v>
      </c>
      <c r="N356" s="612" t="s">
        <v>2734</v>
      </c>
      <c r="O356" s="612">
        <v>9892081390</v>
      </c>
      <c r="P356" s="612">
        <v>9892081390</v>
      </c>
      <c r="Q356" s="612">
        <f>VLOOKUP(B356,'TCS CON'!$D$1:$H$98,5,0)</f>
        <v>336000</v>
      </c>
      <c r="R356" s="612">
        <f>VLOOKUP(B356,LTI!$C$1:$H$46,6,0)</f>
        <v>1000000</v>
      </c>
      <c r="S356" s="612" t="e">
        <f>VLOOKUP(B356,JARO!$E$2:$I$11,5,0)</f>
        <v>#N/A</v>
      </c>
      <c r="T356" s="612" t="e">
        <f>VLOOKUP(B356,Capgemini!$D$3:$H$78,5,0)</f>
        <v>#N/A</v>
      </c>
      <c r="U356" s="612" t="e">
        <f>VLOOKUP(B356,Carwale!$D$1:$H$4,5,0)</f>
        <v>#N/A</v>
      </c>
      <c r="V356" s="612" t="e">
        <f>VLOOKUP(B356,'Interactive Brokers'!E:I,5,0)</f>
        <v>#N/A</v>
      </c>
      <c r="W356" s="612" t="e">
        <f>VLOOKUP(B356,'REL Jio'!E:I,5,0)</f>
        <v>#N/A</v>
      </c>
      <c r="X356" s="612" t="e">
        <f>VLOOKUP(B356,'Sciative Sol'!E:I,5,0)</f>
        <v>#N/A</v>
      </c>
      <c r="Y356" s="612" t="e">
        <f>VLOOKUP(B356,'Hexaware Tech'!E:I,5,0)</f>
        <v>#N/A</v>
      </c>
      <c r="Z356" s="612" t="e">
        <f>VLOOKUP(B356,Axis!D:H,5,0)</f>
        <v>#N/A</v>
      </c>
      <c r="AA356" s="612" t="e">
        <f>VLOOKUP(B356,Ugam!$D$3:$H$26,5,0)</f>
        <v>#N/A</v>
      </c>
      <c r="AB356" s="612" t="e">
        <f>VLOOKUP(B356,Zeus!F:J,5,0)</f>
        <v>#N/A</v>
      </c>
      <c r="AC356" s="612" t="e">
        <f>VLOOKUP(B356,Montran!F:J,5,0)</f>
        <v>#N/A</v>
      </c>
      <c r="AD356" s="612" t="e">
        <f>VLOOKUP(B356,Endurance!H139:L139,5,0)</f>
        <v>#N/A</v>
      </c>
      <c r="AE356" s="612" t="e">
        <f>VLOOKUP(B356,'Swabhav Techlabs'!$F$1:$J$2,5,0)</f>
        <v>#N/A</v>
      </c>
      <c r="AF356" s="612" t="e">
        <f>VLOOKUP(B356,'Quality Kiosk'!$F$1:$J$18,5,0)</f>
        <v>#N/A</v>
      </c>
      <c r="AG356" s="612" t="e">
        <f>VLOOKUP(B356,'Lemon VB'!$F$1:$J$2,5,0)</f>
        <v>#N/A</v>
      </c>
      <c r="AH356" s="612" t="e">
        <f>VLOOKUP(B356,Gocomet!$E$1:$I$3,5,0)</f>
        <v>#N/A</v>
      </c>
      <c r="AI356" s="612" t="e">
        <f>VLOOKUP(B356,'Ingram Micro'!$E$1:$I$8,5,0)</f>
        <v>#N/A</v>
      </c>
      <c r="AJ356" s="612" t="e">
        <f>VLOOKUP(B356,'DePronto Infotech'!$E$1:$I$2,5,0)</f>
        <v>#N/A</v>
      </c>
      <c r="AK356" s="612" t="e">
        <f>VLOOKUP(B356,'Reliance Retail'!$E$1:$I$4,5,0)</f>
        <v>#N/A</v>
      </c>
      <c r="AL356" s="612" t="e">
        <f>VLOOKUP(B356,'Bright Champs'!$D$1:$H$13,5,0)</f>
        <v>#N/A</v>
      </c>
      <c r="AM356" s="612" t="e">
        <f>VLOOKUP(B356,Neosoft!$E$1:$I$12,5,0)</f>
        <v>#N/A</v>
      </c>
      <c r="AN356" s="612" t="e">
        <f>VLOOKUP(B356,Infosys!$E$1:$I$3,5,0)</f>
        <v>#N/A</v>
      </c>
      <c r="AO356" s="612" t="e">
        <f>VLOOKUP(B356,Cerelabs!$E$1:$I$5,5,0)</f>
        <v>#N/A</v>
      </c>
      <c r="AP356" s="612" t="e">
        <f>VLOOKUP(B356,'Neebal Technologies'!$D$1:$H$2,5,0)</f>
        <v>#N/A</v>
      </c>
      <c r="AQ356" s="612" t="e">
        <f>VLOOKUP(B356,'Vertiv Energy'!$D$1:$H$2,5,0)</f>
        <v>#N/A</v>
      </c>
      <c r="AR356" s="612" t="e">
        <f>VLOOKUP(B356,'Acidaes Solutions (CRMNEXT)'!$D$1:$H$3,5,0)</f>
        <v>#N/A</v>
      </c>
      <c r="AS356" s="612" t="e">
        <f>VLOOKUP(B356,Growisto!$D$1:$H$2,5,0)</f>
        <v>#N/A</v>
      </c>
      <c r="AT356" s="612" t="e">
        <f>VLOOKUP(B356,'9.9 Mediaworx - Digit'!$D$1:$H$2,5,0)</f>
        <v>#N/A</v>
      </c>
      <c r="AU356" s="612" t="e">
        <f>VLOOKUP(B356,'Vistaar systems Pvt Ltd'!$D$2:$H$3,5,0)</f>
        <v>#N/A</v>
      </c>
      <c r="AV356" s="612" t="e">
        <f>VLOOKUP(B356,'Course 5i'!$D$2:$H$11,5,0)</f>
        <v>#N/A</v>
      </c>
      <c r="AW356" s="612" t="e">
        <f>VLOOKUP(B356,'Radiant Appliances &amp; Electronic'!$D$1:$H$13,5,0)</f>
        <v>#N/A</v>
      </c>
      <c r="AX356" s="612" t="e">
        <f>VLOOKUP(B356,'Atos Global'!$D$3:$H$27,5,0)</f>
        <v>#N/A</v>
      </c>
      <c r="AY356" s="612" t="e">
        <f>VLOOKUP(B356,'Saama Technologies'!$D$1:$H$2,5,0)</f>
        <v>#N/A</v>
      </c>
      <c r="AZ356" s="612" t="e">
        <f>VLOOKUP(B356,'Multiplier Solutions'!$D$1:$H$2,5,0)</f>
        <v>#N/A</v>
      </c>
      <c r="BA356" s="612" t="e">
        <f>VLOOKUP(B356,GEP!$D$2:$H$5,5,0)</f>
        <v>#N/A</v>
      </c>
      <c r="BB356" s="612" t="e">
        <f>VLOOKUP(B356,Accenture!$D$1:$H$6,5,0)</f>
        <v>#N/A</v>
      </c>
      <c r="BC356" s="612" t="e">
        <f>VLOOKUP(B356,'Endurance International Group'!$D$1:$H$2,5,0)</f>
        <v>#N/A</v>
      </c>
      <c r="BD356" s="612" t="e">
        <f>VLOOKUP(B356,Newgen!$D$1:$H$2,5,0)</f>
        <v>#N/A</v>
      </c>
      <c r="BE356" s="612" t="e">
        <f>VLOOKUP(B356,'3D Incredible'!D356:H356,5,0)</f>
        <v>#N/A</v>
      </c>
      <c r="BF356" s="612" t="e">
        <f>VLOOKUP(B356,'Raja Software Labs'!$D$2:$H$2,5,0)</f>
        <v>#N/A</v>
      </c>
      <c r="BG356" s="612" t="e">
        <f>VLOOKUP(B356,Wipro!$D$1:$H$2,5,0)</f>
        <v>#N/A</v>
      </c>
      <c r="BH356" s="612" t="e">
        <f>VLOOKUP(B356,'Perch Technologies'!$D$2:$H$2,5,0)</f>
        <v>#N/A</v>
      </c>
      <c r="BI356" s="612" t="e">
        <f>VLOOKUP(B356,'Morning Star'!$D$1:$H$6,5,0)</f>
        <v>#N/A</v>
      </c>
      <c r="BJ356" s="612" t="e">
        <f>VLOOKUP(B356,Flexiloans!$D$1:$H$2,5,0)</f>
        <v>#N/A</v>
      </c>
      <c r="BK356" s="612" t="e">
        <f>VLOOKUP(B356,'Thirdware Solutions'!$D$1:$H$2,5,0)</f>
        <v>#N/A</v>
      </c>
      <c r="BL356" s="612" t="e">
        <f>VLOOKUP(B356,Tescom!$D$1:$H$8,5,0)</f>
        <v>#N/A</v>
      </c>
      <c r="BM356" s="612" t="e">
        <f>VLOOKUP(B356,'Cogno AI'!$D$1:$H$2,5,0)</f>
        <v>#N/A</v>
      </c>
      <c r="BN356" s="612" t="e">
        <f>VLOOKUP(B356,'ABM Knowledgeware'!$D$1:$H$2,5,0)</f>
        <v>#N/A</v>
      </c>
      <c r="BO356" s="612" t="e">
        <f>VLOOKUP(B356,'Concerto Software'!$D$1:$H$3,5,0)</f>
        <v>#N/A</v>
      </c>
      <c r="BP356" s="612" t="e">
        <f>VLOOKUP(B356,'My Captain'!$D$1:$H$4,5,0)</f>
        <v>#N/A</v>
      </c>
      <c r="BQ356" s="612" t="e">
        <f>VLOOKUP(B356,'Finoux Solutions'!$D$2:$H$4,5,0)</f>
        <v>#N/A</v>
      </c>
      <c r="BR356" s="612" t="e">
        <f>VLOOKUP(B356,'MITR Learning'!$D$1:$H$2,5,0)</f>
        <v>#N/A</v>
      </c>
      <c r="BS356" s="612" t="e">
        <f>VLOOKUP(B356,Nucsoft!$D$2:$H$6,5,0)</f>
        <v>#N/A</v>
      </c>
      <c r="BT356" s="612" t="e">
        <f>VLOOKUP(B356,'Paras Cadd'!$D$1:$H$2,5,0)</f>
        <v>#N/A</v>
      </c>
      <c r="BU356" s="612" t="e">
        <f>VLOOKUP(B356,'ICICI Securities'!$D$1:$H$2,5,0)</f>
        <v>#N/A</v>
      </c>
      <c r="BV356" s="612" t="e">
        <f>VLOOKUP(B356,'Citius Tech'!$D$2:$H$5,5,0)</f>
        <v>#N/A</v>
      </c>
      <c r="BW356" s="612" t="e">
        <f>VLOOKUP(B356,'Buzzy Brains'!$D$2:$H$2,5,0)</f>
        <v>#N/A</v>
      </c>
      <c r="BX356" s="612" t="e">
        <f>VLOOKUP(B356,'Decimal Point'!$D$2:$H$2,5,0)</f>
        <v>#N/A</v>
      </c>
      <c r="BY356" s="612" t="e">
        <f>VLOOKUP(B356,'Sankey Business Solutions'!$D$2:$H$3,5,0)</f>
        <v>#N/A</v>
      </c>
      <c r="BZ356" s="612" t="e">
        <f>VLOOKUP(B356,'Nangia &amp; Co LLP'!$D$2:$H$2,5,0)</f>
        <v>#N/A</v>
      </c>
      <c r="CA356" s="612" t="e">
        <f>VLOOKUP(B356,'FIS Solutions India Pvt Ltd'!$D$2:$H$2,5,0)</f>
        <v>#N/A</v>
      </c>
      <c r="CB356" s="612" t="e">
        <f>VLOOKUP(B356,'Delta Technology &amp; Management '!$D$2:$H$16,5,0)</f>
        <v>#N/A</v>
      </c>
      <c r="CC356" s="612" t="e">
        <f>VLOOKUP(B356,'Espoir Networks'!$D$3:$H$11,5,0)</f>
        <v>#N/A</v>
      </c>
      <c r="CD356" s="612" t="e">
        <f>VLOOKUP(B356,'Servosys Solution'!$D$3:$H$5,5,0)</f>
        <v>#N/A</v>
      </c>
      <c r="CE356" s="612" t="e">
        <f>VLOOKUP(B356,'Ribbon Communications'!$D$3:$H$4,5,0)</f>
        <v>#N/A</v>
      </c>
      <c r="CF356" s="612">
        <f t="shared" si="18"/>
        <v>2</v>
      </c>
      <c r="CG356" s="129" t="s">
        <v>2739</v>
      </c>
      <c r="CH356" s="129">
        <v>440302743641</v>
      </c>
      <c r="CI356" s="129" t="s">
        <v>134</v>
      </c>
      <c r="CJ356" s="129" t="s">
        <v>11753</v>
      </c>
      <c r="CK356" s="132">
        <v>42917</v>
      </c>
      <c r="CL356" s="129">
        <v>2021</v>
      </c>
      <c r="CM356" s="128" t="s">
        <v>2740</v>
      </c>
      <c r="CN356" s="129">
        <v>461</v>
      </c>
      <c r="CO356" s="133">
        <v>83.82</v>
      </c>
      <c r="CP356" s="129">
        <v>2013</v>
      </c>
      <c r="CQ356" s="129" t="s">
        <v>79</v>
      </c>
      <c r="CR356" s="128" t="s">
        <v>9858</v>
      </c>
      <c r="CS356" s="129">
        <v>413</v>
      </c>
      <c r="CT356" s="133">
        <v>63.54</v>
      </c>
      <c r="CU356" s="129">
        <v>2016</v>
      </c>
      <c r="CV356" s="129" t="s">
        <v>79</v>
      </c>
      <c r="CW356" s="131" t="s">
        <v>81</v>
      </c>
      <c r="CX356" s="131" t="s">
        <v>81</v>
      </c>
      <c r="CY356" s="129" t="s">
        <v>81</v>
      </c>
      <c r="CZ356" s="129" t="s">
        <v>81</v>
      </c>
      <c r="DA356" s="129" t="s">
        <v>81</v>
      </c>
      <c r="DB356" s="129" t="s">
        <v>81</v>
      </c>
      <c r="DC356" s="129" t="s">
        <v>81</v>
      </c>
      <c r="DD356" s="129" t="s">
        <v>81</v>
      </c>
      <c r="DE356" s="129" t="s">
        <v>81</v>
      </c>
      <c r="DF356" s="129">
        <v>0</v>
      </c>
      <c r="DG356" s="224">
        <v>8.11</v>
      </c>
      <c r="DH356" s="224">
        <v>7.15</v>
      </c>
      <c r="DI356" s="224">
        <v>8.6199999999999992</v>
      </c>
      <c r="DJ356" s="224">
        <v>8.8800000000000008</v>
      </c>
      <c r="DK356" s="224">
        <v>9.25</v>
      </c>
      <c r="DL356" s="224"/>
      <c r="DM356" s="224">
        <v>42.01</v>
      </c>
      <c r="DN356" s="224">
        <v>8.4019999999999992</v>
      </c>
      <c r="DO356" s="129"/>
      <c r="DP356" s="131" t="s">
        <v>138</v>
      </c>
      <c r="DQ356" s="129">
        <v>0</v>
      </c>
      <c r="DR356" s="129">
        <v>0</v>
      </c>
      <c r="DS356" s="129" t="s">
        <v>83</v>
      </c>
      <c r="DT356" s="129" t="s">
        <v>230</v>
      </c>
      <c r="DU356" s="129" t="s">
        <v>83</v>
      </c>
      <c r="DV356" s="129" t="s">
        <v>83</v>
      </c>
      <c r="DW356" s="131" t="s">
        <v>83</v>
      </c>
      <c r="DX356" s="131" t="s">
        <v>84</v>
      </c>
      <c r="DY356" s="131" t="s">
        <v>81</v>
      </c>
      <c r="DZ356" s="131" t="s">
        <v>2742</v>
      </c>
      <c r="EA356" s="131" t="s">
        <v>2743</v>
      </c>
      <c r="EB356" s="131" t="s">
        <v>2744</v>
      </c>
      <c r="EC356" s="131" t="s">
        <v>88</v>
      </c>
      <c r="ED356" s="131" t="s">
        <v>89</v>
      </c>
      <c r="EE356" s="131" t="s">
        <v>2745</v>
      </c>
      <c r="EF356" s="131" t="s">
        <v>2746</v>
      </c>
      <c r="EG356" s="131" t="s">
        <v>2747</v>
      </c>
      <c r="EH356" s="131" t="s">
        <v>1211</v>
      </c>
      <c r="EI356" s="131" t="s">
        <v>2748</v>
      </c>
      <c r="EJ356" s="135" t="s">
        <v>2749</v>
      </c>
      <c r="EK356" s="135" t="s">
        <v>2750</v>
      </c>
      <c r="EL356" s="135" t="s">
        <v>2751</v>
      </c>
      <c r="EM356" s="135" t="s">
        <v>2752</v>
      </c>
      <c r="EN356" s="131" t="s">
        <v>81</v>
      </c>
    </row>
    <row r="357" spans="1:145" ht="18" thickTop="1" thickBot="1">
      <c r="A357" s="575">
        <f t="shared" si="19"/>
        <v>356</v>
      </c>
      <c r="B357" s="572" t="s">
        <v>2775</v>
      </c>
      <c r="C357" s="600" t="s">
        <v>11844</v>
      </c>
      <c r="D357" s="570" t="s">
        <v>13208</v>
      </c>
      <c r="E357" s="568" t="str">
        <f t="shared" si="17"/>
        <v>Not Placed</v>
      </c>
      <c r="F357" s="570" t="s">
        <v>12369</v>
      </c>
      <c r="G357" s="570" t="s">
        <v>14086</v>
      </c>
      <c r="H357" s="131" t="str">
        <f>VLOOKUP(B357,EXTC2!C:E,3,0)</f>
        <v>Diploma  + Direct Second Year Engineering with live KT</v>
      </c>
      <c r="I357" s="610">
        <v>35522</v>
      </c>
      <c r="J357" s="572">
        <v>23</v>
      </c>
      <c r="K357" s="611" t="s">
        <v>2777</v>
      </c>
      <c r="L357" s="611" t="s">
        <v>2778</v>
      </c>
      <c r="M357" s="611" t="s">
        <v>2779</v>
      </c>
      <c r="N357" s="612" t="s">
        <v>2774</v>
      </c>
      <c r="O357" s="612">
        <v>9930431694</v>
      </c>
      <c r="P357" s="612">
        <v>9167724683</v>
      </c>
      <c r="Q357" s="612" t="e">
        <f>VLOOKUP(B357,'TCS CON'!$D$1:$H$98,5,0)</f>
        <v>#N/A</v>
      </c>
      <c r="R357" s="612" t="e">
        <f>VLOOKUP(B357,LTI!$C$1:$H$46,6,0)</f>
        <v>#N/A</v>
      </c>
      <c r="S357" s="612" t="e">
        <f>VLOOKUP(B357,JARO!$E$2:$I$11,5,0)</f>
        <v>#N/A</v>
      </c>
      <c r="T357" s="612" t="e">
        <f>VLOOKUP(B357,Capgemini!$D$3:$H$78,5,0)</f>
        <v>#N/A</v>
      </c>
      <c r="U357" s="612" t="e">
        <f>VLOOKUP(B357,Carwale!$D$1:$H$4,5,0)</f>
        <v>#N/A</v>
      </c>
      <c r="V357" s="612" t="e">
        <f>VLOOKUP(B357,'Interactive Brokers'!E:I,5,0)</f>
        <v>#N/A</v>
      </c>
      <c r="W357" s="612" t="e">
        <f>VLOOKUP(B357,'REL Jio'!E:I,5,0)</f>
        <v>#N/A</v>
      </c>
      <c r="X357" s="612" t="e">
        <f>VLOOKUP(B357,'Sciative Sol'!E:I,5,0)</f>
        <v>#N/A</v>
      </c>
      <c r="Y357" s="612" t="e">
        <f>VLOOKUP(B357,'Hexaware Tech'!E:I,5,0)</f>
        <v>#N/A</v>
      </c>
      <c r="Z357" s="612" t="e">
        <f>VLOOKUP(B357,Axis!D:H,5,0)</f>
        <v>#N/A</v>
      </c>
      <c r="AA357" s="612" t="e">
        <f>VLOOKUP(B357,Ugam!$D$3:$H$26,5,0)</f>
        <v>#N/A</v>
      </c>
      <c r="AB357" s="612" t="e">
        <f>VLOOKUP(B357,Zeus!F:J,5,0)</f>
        <v>#N/A</v>
      </c>
      <c r="AC357" s="612" t="e">
        <f>VLOOKUP(B357,Montran!F:J,5,0)</f>
        <v>#N/A</v>
      </c>
      <c r="AD357" s="612" t="e">
        <f>VLOOKUP(B357,Endurance!H140:L140,5,0)</f>
        <v>#N/A</v>
      </c>
      <c r="AE357" s="612" t="e">
        <f>VLOOKUP(B357,'Swabhav Techlabs'!$F$1:$J$2,5,0)</f>
        <v>#N/A</v>
      </c>
      <c r="AF357" s="612" t="e">
        <f>VLOOKUP(B357,'Quality Kiosk'!$F$1:$J$18,5,0)</f>
        <v>#N/A</v>
      </c>
      <c r="AG357" s="612" t="e">
        <f>VLOOKUP(B357,'Lemon VB'!$F$1:$J$2,5,0)</f>
        <v>#N/A</v>
      </c>
      <c r="AH357" s="612" t="e">
        <f>VLOOKUP(B357,Gocomet!$E$1:$I$3,5,0)</f>
        <v>#N/A</v>
      </c>
      <c r="AI357" s="612" t="e">
        <f>VLOOKUP(B357,'Ingram Micro'!$E$1:$I$8,5,0)</f>
        <v>#N/A</v>
      </c>
      <c r="AJ357" s="612" t="e">
        <f>VLOOKUP(B357,'DePronto Infotech'!$E$1:$I$2,5,0)</f>
        <v>#N/A</v>
      </c>
      <c r="AK357" s="612" t="e">
        <f>VLOOKUP(B357,'Reliance Retail'!$E$1:$I$4,5,0)</f>
        <v>#N/A</v>
      </c>
      <c r="AL357" s="612" t="e">
        <f>VLOOKUP(B357,'Bright Champs'!$D$1:$H$13,5,0)</f>
        <v>#N/A</v>
      </c>
      <c r="AM357" s="612" t="e">
        <f>VLOOKUP(B357,Neosoft!$E$1:$I$12,5,0)</f>
        <v>#N/A</v>
      </c>
      <c r="AN357" s="612" t="e">
        <f>VLOOKUP(B357,Infosys!$E$1:$I$3,5,0)</f>
        <v>#N/A</v>
      </c>
      <c r="AO357" s="612" t="e">
        <f>VLOOKUP(B357,Cerelabs!$E$1:$I$5,5,0)</f>
        <v>#N/A</v>
      </c>
      <c r="AP357" s="612" t="e">
        <f>VLOOKUP(B357,'Neebal Technologies'!$D$1:$H$2,5,0)</f>
        <v>#N/A</v>
      </c>
      <c r="AQ357" s="612" t="e">
        <f>VLOOKUP(B357,'Vertiv Energy'!$D$1:$H$2,5,0)</f>
        <v>#N/A</v>
      </c>
      <c r="AR357" s="612" t="e">
        <f>VLOOKUP(B357,'Acidaes Solutions (CRMNEXT)'!$D$1:$H$3,5,0)</f>
        <v>#N/A</v>
      </c>
      <c r="AS357" s="612" t="e">
        <f>VLOOKUP(B357,Growisto!$D$1:$H$2,5,0)</f>
        <v>#N/A</v>
      </c>
      <c r="AT357" s="612" t="e">
        <f>VLOOKUP(B357,'9.9 Mediaworx - Digit'!$D$1:$H$2,5,0)</f>
        <v>#N/A</v>
      </c>
      <c r="AU357" s="612" t="e">
        <f>VLOOKUP(B357,'Vistaar systems Pvt Ltd'!$D$2:$H$3,5,0)</f>
        <v>#N/A</v>
      </c>
      <c r="AV357" s="612" t="e">
        <f>VLOOKUP(B357,'Course 5i'!$D$2:$H$11,5,0)</f>
        <v>#N/A</v>
      </c>
      <c r="AW357" s="612" t="e">
        <f>VLOOKUP(B357,'Radiant Appliances &amp; Electronic'!$D$1:$H$13,5,0)</f>
        <v>#N/A</v>
      </c>
      <c r="AX357" s="612" t="e">
        <f>VLOOKUP(B357,'Atos Global'!$D$3:$H$27,5,0)</f>
        <v>#N/A</v>
      </c>
      <c r="AY357" s="612" t="e">
        <f>VLOOKUP(B357,'Saama Technologies'!$D$1:$H$2,5,0)</f>
        <v>#N/A</v>
      </c>
      <c r="AZ357" s="612" t="e">
        <f>VLOOKUP(B357,'Multiplier Solutions'!$D$1:$H$2,5,0)</f>
        <v>#N/A</v>
      </c>
      <c r="BA357" s="612" t="e">
        <f>VLOOKUP(B357,GEP!$D$2:$H$5,5,0)</f>
        <v>#N/A</v>
      </c>
      <c r="BB357" s="612" t="e">
        <f>VLOOKUP(B357,Accenture!$D$1:$H$6,5,0)</f>
        <v>#N/A</v>
      </c>
      <c r="BC357" s="612" t="e">
        <f>VLOOKUP(B357,'Endurance International Group'!$D$1:$H$2,5,0)</f>
        <v>#N/A</v>
      </c>
      <c r="BD357" s="612" t="e">
        <f>VLOOKUP(B357,Newgen!$D$1:$H$2,5,0)</f>
        <v>#N/A</v>
      </c>
      <c r="BE357" s="612" t="e">
        <f>VLOOKUP(B357,'3D Incredible'!D357:H357,5,0)</f>
        <v>#N/A</v>
      </c>
      <c r="BF357" s="612" t="e">
        <f>VLOOKUP(B357,'Raja Software Labs'!$D$2:$H$2,5,0)</f>
        <v>#N/A</v>
      </c>
      <c r="BG357" s="612" t="e">
        <f>VLOOKUP(B357,Wipro!$D$1:$H$2,5,0)</f>
        <v>#N/A</v>
      </c>
      <c r="BH357" s="612" t="e">
        <f>VLOOKUP(B357,'Perch Technologies'!$D$2:$H$2,5,0)</f>
        <v>#N/A</v>
      </c>
      <c r="BI357" s="612" t="e">
        <f>VLOOKUP(B357,'Morning Star'!$D$1:$H$6,5,0)</f>
        <v>#N/A</v>
      </c>
      <c r="BJ357" s="612" t="e">
        <f>VLOOKUP(B357,Flexiloans!$D$1:$H$2,5,0)</f>
        <v>#N/A</v>
      </c>
      <c r="BK357" s="612" t="e">
        <f>VLOOKUP(B357,'Thirdware Solutions'!$D$1:$H$2,5,0)</f>
        <v>#N/A</v>
      </c>
      <c r="BL357" s="612" t="e">
        <f>VLOOKUP(B357,Tescom!$D$1:$H$8,5,0)</f>
        <v>#N/A</v>
      </c>
      <c r="BM357" s="612" t="e">
        <f>VLOOKUP(B357,'Cogno AI'!$D$1:$H$2,5,0)</f>
        <v>#N/A</v>
      </c>
      <c r="BN357" s="612" t="e">
        <f>VLOOKUP(B357,'ABM Knowledgeware'!$D$1:$H$2,5,0)</f>
        <v>#N/A</v>
      </c>
      <c r="BO357" s="612" t="e">
        <f>VLOOKUP(B357,'Concerto Software'!$D$1:$H$3,5,0)</f>
        <v>#N/A</v>
      </c>
      <c r="BP357" s="612" t="e">
        <f>VLOOKUP(B357,'My Captain'!$D$1:$H$4,5,0)</f>
        <v>#N/A</v>
      </c>
      <c r="BQ357" s="612" t="e">
        <f>VLOOKUP(B357,'Finoux Solutions'!$D$2:$H$4,5,0)</f>
        <v>#N/A</v>
      </c>
      <c r="BR357" s="612" t="e">
        <f>VLOOKUP(B357,'MITR Learning'!$D$1:$H$2,5,0)</f>
        <v>#N/A</v>
      </c>
      <c r="BS357" s="612" t="e">
        <f>VLOOKUP(B357,Nucsoft!$D$2:$H$6,5,0)</f>
        <v>#N/A</v>
      </c>
      <c r="BT357" s="612" t="e">
        <f>VLOOKUP(B357,'Paras Cadd'!$D$1:$H$2,5,0)</f>
        <v>#N/A</v>
      </c>
      <c r="BU357" s="612" t="e">
        <f>VLOOKUP(B357,'ICICI Securities'!$D$1:$H$2,5,0)</f>
        <v>#N/A</v>
      </c>
      <c r="BV357" s="612" t="e">
        <f>VLOOKUP(B357,'Citius Tech'!$D$2:$H$5,5,0)</f>
        <v>#N/A</v>
      </c>
      <c r="BW357" s="612" t="e">
        <f>VLOOKUP(B357,'Buzzy Brains'!$D$2:$H$2,5,0)</f>
        <v>#N/A</v>
      </c>
      <c r="BX357" s="612" t="e">
        <f>VLOOKUP(B357,'Decimal Point'!$D$2:$H$2,5,0)</f>
        <v>#N/A</v>
      </c>
      <c r="BY357" s="612" t="e">
        <f>VLOOKUP(B357,'Sankey Business Solutions'!$D$2:$H$3,5,0)</f>
        <v>#N/A</v>
      </c>
      <c r="BZ357" s="612" t="e">
        <f>VLOOKUP(B357,'Nangia &amp; Co LLP'!$D$2:$H$2,5,0)</f>
        <v>#N/A</v>
      </c>
      <c r="CA357" s="612" t="e">
        <f>VLOOKUP(B357,'FIS Solutions India Pvt Ltd'!$D$2:$H$2,5,0)</f>
        <v>#N/A</v>
      </c>
      <c r="CB357" s="612" t="e">
        <f>VLOOKUP(B357,'Delta Technology &amp; Management '!$D$2:$H$16,5,0)</f>
        <v>#N/A</v>
      </c>
      <c r="CC357" s="612" t="e">
        <f>VLOOKUP(B357,'Espoir Networks'!$D$3:$H$11,5,0)</f>
        <v>#N/A</v>
      </c>
      <c r="CD357" s="612" t="e">
        <f>VLOOKUP(B357,'Servosys Solution'!$D$3:$H$5,5,0)</f>
        <v>#N/A</v>
      </c>
      <c r="CE357" s="612" t="e">
        <f>VLOOKUP(B357,'Ribbon Communications'!$D$3:$H$4,5,0)</f>
        <v>#N/A</v>
      </c>
      <c r="CF357" s="612">
        <f t="shared" si="18"/>
        <v>0</v>
      </c>
      <c r="CG357" s="129" t="s">
        <v>2780</v>
      </c>
      <c r="CH357" s="129" t="s">
        <v>2781</v>
      </c>
      <c r="CI357" s="129" t="s">
        <v>1985</v>
      </c>
      <c r="CJ357" s="129" t="s">
        <v>11755</v>
      </c>
      <c r="CK357" s="132">
        <v>43282</v>
      </c>
      <c r="CL357" s="129">
        <v>2021</v>
      </c>
      <c r="CM357" s="128" t="s">
        <v>12028</v>
      </c>
      <c r="CN357" s="129">
        <v>372</v>
      </c>
      <c r="CO357" s="133">
        <v>67.64</v>
      </c>
      <c r="CP357" s="129">
        <v>2012</v>
      </c>
      <c r="CQ357" s="129" t="s">
        <v>79</v>
      </c>
      <c r="CR357" s="128" t="s">
        <v>12215</v>
      </c>
      <c r="CS357" s="129">
        <v>359</v>
      </c>
      <c r="CT357" s="133">
        <v>55.23</v>
      </c>
      <c r="CU357" s="129">
        <v>2014</v>
      </c>
      <c r="CV357" s="129" t="s">
        <v>79</v>
      </c>
      <c r="CW357" s="131" t="s">
        <v>110</v>
      </c>
      <c r="CX357" s="131" t="s">
        <v>111</v>
      </c>
      <c r="CY357" s="129">
        <v>1378</v>
      </c>
      <c r="CZ357" s="129">
        <v>81.06</v>
      </c>
      <c r="DA357" s="129">
        <v>2018</v>
      </c>
      <c r="DB357" s="129" t="s">
        <v>112</v>
      </c>
      <c r="DC357" s="129" t="s">
        <v>113</v>
      </c>
      <c r="DD357" s="136">
        <v>0.80530000000000002</v>
      </c>
      <c r="DE357" s="136">
        <v>0.8075</v>
      </c>
      <c r="DF357" s="129">
        <v>0</v>
      </c>
      <c r="DG357" s="224" t="s">
        <v>81</v>
      </c>
      <c r="DH357" s="224" t="s">
        <v>81</v>
      </c>
      <c r="DI357" s="224">
        <v>6.69</v>
      </c>
      <c r="DJ357" s="224">
        <v>6.8</v>
      </c>
      <c r="DK357" s="224">
        <v>5</v>
      </c>
      <c r="DL357" s="224"/>
      <c r="DM357" s="224">
        <v>19.489999999999998</v>
      </c>
      <c r="DN357" s="224">
        <v>6.49</v>
      </c>
      <c r="DO357" s="129"/>
      <c r="DP357" s="131" t="s">
        <v>114</v>
      </c>
      <c r="DQ357" s="129">
        <v>1</v>
      </c>
      <c r="DR357" s="129">
        <v>0</v>
      </c>
      <c r="DS357" s="129" t="s">
        <v>83</v>
      </c>
      <c r="DT357" s="129" t="s">
        <v>83</v>
      </c>
      <c r="DU357" s="129" t="s">
        <v>83</v>
      </c>
      <c r="DV357" s="129" t="s">
        <v>83</v>
      </c>
      <c r="DW357" s="131" t="s">
        <v>83</v>
      </c>
      <c r="DX357" s="131" t="s">
        <v>84</v>
      </c>
      <c r="DY357" s="131" t="s">
        <v>81</v>
      </c>
      <c r="DZ357" s="131" t="s">
        <v>2784</v>
      </c>
      <c r="EA357" s="131" t="s">
        <v>2785</v>
      </c>
      <c r="EB357" s="131" t="s">
        <v>2786</v>
      </c>
      <c r="EC357" s="131" t="s">
        <v>2172</v>
      </c>
      <c r="ED357" s="131" t="s">
        <v>89</v>
      </c>
      <c r="EE357" s="131" t="s">
        <v>2787</v>
      </c>
      <c r="EF357" s="131" t="s">
        <v>2788</v>
      </c>
      <c r="EG357" s="131" t="s">
        <v>2789</v>
      </c>
      <c r="EH357" s="131" t="s">
        <v>2790</v>
      </c>
      <c r="EI357" s="131" t="s">
        <v>2791</v>
      </c>
      <c r="EJ357" s="135" t="s">
        <v>2792</v>
      </c>
      <c r="EK357" s="135" t="s">
        <v>2793</v>
      </c>
      <c r="EL357" s="135" t="s">
        <v>2794</v>
      </c>
      <c r="EM357" s="135" t="s">
        <v>2795</v>
      </c>
      <c r="EN357" s="131" t="s">
        <v>81</v>
      </c>
    </row>
    <row r="358" spans="1:145" ht="18" thickTop="1" thickBot="1">
      <c r="A358" s="575">
        <f t="shared" si="19"/>
        <v>357</v>
      </c>
      <c r="B358" s="572" t="s">
        <v>2861</v>
      </c>
      <c r="C358" s="600" t="s">
        <v>2862</v>
      </c>
      <c r="D358" s="570" t="s">
        <v>13209</v>
      </c>
      <c r="E358" s="568" t="str">
        <f t="shared" si="17"/>
        <v>Not Placed</v>
      </c>
      <c r="F358" s="570" t="s">
        <v>12369</v>
      </c>
      <c r="G358" s="570" t="s">
        <v>14086</v>
      </c>
      <c r="H358" s="131" t="str">
        <f>VLOOKUP(B358,EXTC2!C:E,3,0)</f>
        <v>12th + Engineering without live KT</v>
      </c>
      <c r="I358" s="610" t="s">
        <v>2863</v>
      </c>
      <c r="J358" s="572">
        <v>20</v>
      </c>
      <c r="K358" s="611" t="s">
        <v>2864</v>
      </c>
      <c r="L358" s="611" t="s">
        <v>2865</v>
      </c>
      <c r="M358" s="611" t="s">
        <v>2866</v>
      </c>
      <c r="N358" s="612" t="s">
        <v>2860</v>
      </c>
      <c r="O358" s="612">
        <v>8779838264</v>
      </c>
      <c r="P358" s="612">
        <v>8779838264</v>
      </c>
      <c r="Q358" s="612" t="e">
        <f>VLOOKUP(B358,'TCS CON'!$D$1:$H$98,5,0)</f>
        <v>#N/A</v>
      </c>
      <c r="R358" s="612" t="e">
        <f>VLOOKUP(B358,LTI!$C$1:$H$46,6,0)</f>
        <v>#N/A</v>
      </c>
      <c r="S358" s="612" t="e">
        <f>VLOOKUP(B358,JARO!$E$2:$I$11,5,0)</f>
        <v>#N/A</v>
      </c>
      <c r="T358" s="612" t="e">
        <f>VLOOKUP(B358,Capgemini!$D$3:$H$78,5,0)</f>
        <v>#N/A</v>
      </c>
      <c r="U358" s="612" t="e">
        <f>VLOOKUP(B358,Carwale!$D$1:$H$4,5,0)</f>
        <v>#N/A</v>
      </c>
      <c r="V358" s="612" t="e">
        <f>VLOOKUP(B358,'Interactive Brokers'!E:I,5,0)</f>
        <v>#N/A</v>
      </c>
      <c r="W358" s="612" t="e">
        <f>VLOOKUP(B358,'REL Jio'!E:I,5,0)</f>
        <v>#N/A</v>
      </c>
      <c r="X358" s="612" t="e">
        <f>VLOOKUP(B358,'Sciative Sol'!E:I,5,0)</f>
        <v>#N/A</v>
      </c>
      <c r="Y358" s="612" t="e">
        <f>VLOOKUP(B358,'Hexaware Tech'!E:I,5,0)</f>
        <v>#N/A</v>
      </c>
      <c r="Z358" s="612" t="e">
        <f>VLOOKUP(B358,Axis!D:H,5,0)</f>
        <v>#N/A</v>
      </c>
      <c r="AA358" s="612" t="e">
        <f>VLOOKUP(B358,Ugam!$D$3:$H$26,5,0)</f>
        <v>#N/A</v>
      </c>
      <c r="AB358" s="612" t="e">
        <f>VLOOKUP(B358,Zeus!F:J,5,0)</f>
        <v>#N/A</v>
      </c>
      <c r="AC358" s="612" t="e">
        <f>VLOOKUP(B358,Montran!F:J,5,0)</f>
        <v>#N/A</v>
      </c>
      <c r="AD358" s="612" t="e">
        <f>VLOOKUP(B358,Endurance!H141:L141,5,0)</f>
        <v>#N/A</v>
      </c>
      <c r="AE358" s="612" t="e">
        <f>VLOOKUP(B358,'Swabhav Techlabs'!$F$1:$J$2,5,0)</f>
        <v>#N/A</v>
      </c>
      <c r="AF358" s="612" t="e">
        <f>VLOOKUP(B358,'Quality Kiosk'!$F$1:$J$18,5,0)</f>
        <v>#N/A</v>
      </c>
      <c r="AG358" s="612" t="e">
        <f>VLOOKUP(B358,'Lemon VB'!$F$1:$J$2,5,0)</f>
        <v>#N/A</v>
      </c>
      <c r="AH358" s="612" t="e">
        <f>VLOOKUP(B358,Gocomet!$E$1:$I$3,5,0)</f>
        <v>#N/A</v>
      </c>
      <c r="AI358" s="612" t="e">
        <f>VLOOKUP(B358,'Ingram Micro'!$E$1:$I$8,5,0)</f>
        <v>#N/A</v>
      </c>
      <c r="AJ358" s="612" t="e">
        <f>VLOOKUP(B358,'DePronto Infotech'!$E$1:$I$2,5,0)</f>
        <v>#N/A</v>
      </c>
      <c r="AK358" s="612" t="e">
        <f>VLOOKUP(B358,'Reliance Retail'!$E$1:$I$4,5,0)</f>
        <v>#N/A</v>
      </c>
      <c r="AL358" s="612" t="e">
        <f>VLOOKUP(B358,'Bright Champs'!$D$1:$H$13,5,0)</f>
        <v>#N/A</v>
      </c>
      <c r="AM358" s="612" t="e">
        <f>VLOOKUP(B358,Neosoft!$E$1:$I$12,5,0)</f>
        <v>#N/A</v>
      </c>
      <c r="AN358" s="612" t="e">
        <f>VLOOKUP(B358,Infosys!$E$1:$I$3,5,0)</f>
        <v>#N/A</v>
      </c>
      <c r="AO358" s="612" t="e">
        <f>VLOOKUP(B358,Cerelabs!$E$1:$I$5,5,0)</f>
        <v>#N/A</v>
      </c>
      <c r="AP358" s="612" t="e">
        <f>VLOOKUP(B358,'Neebal Technologies'!$D$1:$H$2,5,0)</f>
        <v>#N/A</v>
      </c>
      <c r="AQ358" s="612" t="e">
        <f>VLOOKUP(B358,'Vertiv Energy'!$D$1:$H$2,5,0)</f>
        <v>#N/A</v>
      </c>
      <c r="AR358" s="612" t="e">
        <f>VLOOKUP(B358,'Acidaes Solutions (CRMNEXT)'!$D$1:$H$3,5,0)</f>
        <v>#N/A</v>
      </c>
      <c r="AS358" s="612" t="e">
        <f>VLOOKUP(B358,Growisto!$D$1:$H$2,5,0)</f>
        <v>#N/A</v>
      </c>
      <c r="AT358" s="612" t="e">
        <f>VLOOKUP(B358,'9.9 Mediaworx - Digit'!$D$1:$H$2,5,0)</f>
        <v>#N/A</v>
      </c>
      <c r="AU358" s="612" t="e">
        <f>VLOOKUP(B358,'Vistaar systems Pvt Ltd'!$D$2:$H$3,5,0)</f>
        <v>#N/A</v>
      </c>
      <c r="AV358" s="612" t="e">
        <f>VLOOKUP(B358,'Course 5i'!$D$2:$H$11,5,0)</f>
        <v>#N/A</v>
      </c>
      <c r="AW358" s="612" t="e">
        <f>VLOOKUP(B358,'Radiant Appliances &amp; Electronic'!$D$1:$H$13,5,0)</f>
        <v>#N/A</v>
      </c>
      <c r="AX358" s="612" t="e">
        <f>VLOOKUP(B358,'Atos Global'!$D$3:$H$27,5,0)</f>
        <v>#N/A</v>
      </c>
      <c r="AY358" s="612" t="e">
        <f>VLOOKUP(B358,'Saama Technologies'!$D$1:$H$2,5,0)</f>
        <v>#N/A</v>
      </c>
      <c r="AZ358" s="612" t="e">
        <f>VLOOKUP(B358,'Multiplier Solutions'!$D$1:$H$2,5,0)</f>
        <v>#N/A</v>
      </c>
      <c r="BA358" s="612" t="e">
        <f>VLOOKUP(B358,GEP!$D$2:$H$5,5,0)</f>
        <v>#N/A</v>
      </c>
      <c r="BB358" s="612" t="e">
        <f>VLOOKUP(B358,Accenture!$D$1:$H$6,5,0)</f>
        <v>#N/A</v>
      </c>
      <c r="BC358" s="612" t="e">
        <f>VLOOKUP(B358,'Endurance International Group'!$D$1:$H$2,5,0)</f>
        <v>#N/A</v>
      </c>
      <c r="BD358" s="612" t="e">
        <f>VLOOKUP(B358,Newgen!$D$1:$H$2,5,0)</f>
        <v>#N/A</v>
      </c>
      <c r="BE358" s="612" t="e">
        <f>VLOOKUP(B358,'3D Incredible'!D358:H358,5,0)</f>
        <v>#N/A</v>
      </c>
      <c r="BF358" s="612" t="e">
        <f>VLOOKUP(B358,'Raja Software Labs'!$D$2:$H$2,5,0)</f>
        <v>#N/A</v>
      </c>
      <c r="BG358" s="612" t="e">
        <f>VLOOKUP(B358,Wipro!$D$1:$H$2,5,0)</f>
        <v>#N/A</v>
      </c>
      <c r="BH358" s="612" t="e">
        <f>VLOOKUP(B358,'Perch Technologies'!$D$2:$H$2,5,0)</f>
        <v>#N/A</v>
      </c>
      <c r="BI358" s="612" t="e">
        <f>VLOOKUP(B358,'Morning Star'!$D$1:$H$6,5,0)</f>
        <v>#N/A</v>
      </c>
      <c r="BJ358" s="612" t="e">
        <f>VLOOKUP(B358,Flexiloans!$D$1:$H$2,5,0)</f>
        <v>#N/A</v>
      </c>
      <c r="BK358" s="612" t="e">
        <f>VLOOKUP(B358,'Thirdware Solutions'!$D$1:$H$2,5,0)</f>
        <v>#N/A</v>
      </c>
      <c r="BL358" s="612" t="e">
        <f>VLOOKUP(B358,Tescom!$D$1:$H$8,5,0)</f>
        <v>#N/A</v>
      </c>
      <c r="BM358" s="612" t="e">
        <f>VLOOKUP(B358,'Cogno AI'!$D$1:$H$2,5,0)</f>
        <v>#N/A</v>
      </c>
      <c r="BN358" s="612" t="e">
        <f>VLOOKUP(B358,'ABM Knowledgeware'!$D$1:$H$2,5,0)</f>
        <v>#N/A</v>
      </c>
      <c r="BO358" s="612" t="e">
        <f>VLOOKUP(B358,'Concerto Software'!$D$1:$H$3,5,0)</f>
        <v>#N/A</v>
      </c>
      <c r="BP358" s="612" t="e">
        <f>VLOOKUP(B358,'My Captain'!$D$1:$H$4,5,0)</f>
        <v>#N/A</v>
      </c>
      <c r="BQ358" s="612" t="e">
        <f>VLOOKUP(B358,'Finoux Solutions'!$D$2:$H$4,5,0)</f>
        <v>#N/A</v>
      </c>
      <c r="BR358" s="612" t="e">
        <f>VLOOKUP(B358,'MITR Learning'!$D$1:$H$2,5,0)</f>
        <v>#N/A</v>
      </c>
      <c r="BS358" s="612" t="e">
        <f>VLOOKUP(B358,Nucsoft!$D$2:$H$6,5,0)</f>
        <v>#N/A</v>
      </c>
      <c r="BT358" s="612" t="e">
        <f>VLOOKUP(B358,'Paras Cadd'!$D$1:$H$2,5,0)</f>
        <v>#N/A</v>
      </c>
      <c r="BU358" s="612" t="e">
        <f>VLOOKUP(B358,'ICICI Securities'!$D$1:$H$2,5,0)</f>
        <v>#N/A</v>
      </c>
      <c r="BV358" s="612" t="e">
        <f>VLOOKUP(B358,'Citius Tech'!$D$2:$H$5,5,0)</f>
        <v>#N/A</v>
      </c>
      <c r="BW358" s="612" t="e">
        <f>VLOOKUP(B358,'Buzzy Brains'!$D$2:$H$2,5,0)</f>
        <v>#N/A</v>
      </c>
      <c r="BX358" s="612" t="e">
        <f>VLOOKUP(B358,'Decimal Point'!$D$2:$H$2,5,0)</f>
        <v>#N/A</v>
      </c>
      <c r="BY358" s="612" t="e">
        <f>VLOOKUP(B358,'Sankey Business Solutions'!$D$2:$H$3,5,0)</f>
        <v>#N/A</v>
      </c>
      <c r="BZ358" s="612" t="e">
        <f>VLOOKUP(B358,'Nangia &amp; Co LLP'!$D$2:$H$2,5,0)</f>
        <v>#N/A</v>
      </c>
      <c r="CA358" s="612" t="e">
        <f>VLOOKUP(B358,'FIS Solutions India Pvt Ltd'!$D$2:$H$2,5,0)</f>
        <v>#N/A</v>
      </c>
      <c r="CB358" s="612" t="e">
        <f>VLOOKUP(B358,'Delta Technology &amp; Management '!$D$2:$H$16,5,0)</f>
        <v>#N/A</v>
      </c>
      <c r="CC358" s="612" t="e">
        <f>VLOOKUP(B358,'Espoir Networks'!$D$3:$H$11,5,0)</f>
        <v>#N/A</v>
      </c>
      <c r="CD358" s="612" t="e">
        <f>VLOOKUP(B358,'Servosys Solution'!$D$3:$H$5,5,0)</f>
        <v>#N/A</v>
      </c>
      <c r="CE358" s="612" t="e">
        <f>VLOOKUP(B358,'Ribbon Communications'!$D$3:$H$4,5,0)</f>
        <v>#N/A</v>
      </c>
      <c r="CF358" s="612">
        <f t="shared" si="18"/>
        <v>0</v>
      </c>
      <c r="CG358" s="129" t="s">
        <v>134</v>
      </c>
      <c r="CH358" s="129" t="s">
        <v>2867</v>
      </c>
      <c r="CI358" s="129" t="s">
        <v>244</v>
      </c>
      <c r="CJ358" s="129" t="s">
        <v>11753</v>
      </c>
      <c r="CK358" s="132">
        <v>42917</v>
      </c>
      <c r="CL358" s="129">
        <v>2021</v>
      </c>
      <c r="CM358" s="128" t="s">
        <v>2868</v>
      </c>
      <c r="CN358" s="129">
        <v>426</v>
      </c>
      <c r="CO358" s="133">
        <v>85.8</v>
      </c>
      <c r="CP358" s="129">
        <v>2015</v>
      </c>
      <c r="CQ358" s="129" t="s">
        <v>79</v>
      </c>
      <c r="CR358" s="128" t="s">
        <v>2869</v>
      </c>
      <c r="CS358" s="129">
        <v>380</v>
      </c>
      <c r="CT358" s="133">
        <v>58.46</v>
      </c>
      <c r="CU358" s="129">
        <v>2017</v>
      </c>
      <c r="CV358" s="129" t="s">
        <v>79</v>
      </c>
      <c r="CW358" s="131" t="s">
        <v>295</v>
      </c>
      <c r="CX358" s="131" t="s">
        <v>295</v>
      </c>
      <c r="CY358" s="129" t="s">
        <v>245</v>
      </c>
      <c r="CZ358" s="129" t="s">
        <v>245</v>
      </c>
      <c r="DA358" s="129" t="s">
        <v>245</v>
      </c>
      <c r="DB358" s="129" t="s">
        <v>81</v>
      </c>
      <c r="DC358" s="129" t="s">
        <v>81</v>
      </c>
      <c r="DD358" s="129" t="s">
        <v>245</v>
      </c>
      <c r="DE358" s="129" t="s">
        <v>245</v>
      </c>
      <c r="DF358" s="129">
        <v>0</v>
      </c>
      <c r="DG358" s="224">
        <v>6</v>
      </c>
      <c r="DH358" s="224">
        <v>5.46</v>
      </c>
      <c r="DI358" s="224">
        <v>4.7300000000000004</v>
      </c>
      <c r="DJ358" s="224">
        <v>6.66</v>
      </c>
      <c r="DK358" s="224">
        <v>5.96</v>
      </c>
      <c r="DL358" s="224"/>
      <c r="DM358" s="224">
        <v>28.75</v>
      </c>
      <c r="DN358" s="224">
        <v>5.75</v>
      </c>
      <c r="DO358" s="129"/>
      <c r="DP358" s="131" t="s">
        <v>138</v>
      </c>
      <c r="DQ358" s="129">
        <v>0</v>
      </c>
      <c r="DR358" s="129">
        <v>2</v>
      </c>
      <c r="DS358" s="129" t="s">
        <v>83</v>
      </c>
      <c r="DT358" s="129" t="s">
        <v>83</v>
      </c>
      <c r="DU358" s="129" t="s">
        <v>83</v>
      </c>
      <c r="DV358" s="129" t="s">
        <v>83</v>
      </c>
      <c r="DW358" s="131" t="s">
        <v>83</v>
      </c>
      <c r="DX358" s="131" t="s">
        <v>84</v>
      </c>
      <c r="DY358" s="131" t="s">
        <v>245</v>
      </c>
      <c r="DZ358" s="131" t="s">
        <v>2870</v>
      </c>
      <c r="EA358" s="131" t="s">
        <v>2871</v>
      </c>
      <c r="EB358" s="131" t="s">
        <v>2872</v>
      </c>
      <c r="EC358" s="131" t="s">
        <v>118</v>
      </c>
      <c r="ED358" s="131" t="s">
        <v>89</v>
      </c>
      <c r="EE358" s="131" t="s">
        <v>680</v>
      </c>
      <c r="EF358" s="131" t="s">
        <v>2873</v>
      </c>
      <c r="EG358" s="131" t="s">
        <v>2670</v>
      </c>
      <c r="EH358" s="131" t="s">
        <v>2874</v>
      </c>
      <c r="EI358" s="131" t="s">
        <v>2875</v>
      </c>
      <c r="EJ358" s="135" t="s">
        <v>2876</v>
      </c>
      <c r="EK358" s="135" t="s">
        <v>2877</v>
      </c>
      <c r="EL358" s="135" t="s">
        <v>2878</v>
      </c>
      <c r="EM358" s="135" t="s">
        <v>2879</v>
      </c>
      <c r="EN358" s="131" t="s">
        <v>295</v>
      </c>
    </row>
    <row r="359" spans="1:145" ht="18" thickTop="1" thickBot="1">
      <c r="A359" s="575">
        <f t="shared" si="19"/>
        <v>358</v>
      </c>
      <c r="B359" s="572" t="s">
        <v>2945</v>
      </c>
      <c r="C359" s="600" t="s">
        <v>2946</v>
      </c>
      <c r="D359" s="570" t="s">
        <v>13208</v>
      </c>
      <c r="E359" s="568" t="str">
        <f t="shared" si="17"/>
        <v>Not Placed</v>
      </c>
      <c r="F359" s="570" t="s">
        <v>12369</v>
      </c>
      <c r="G359" s="570" t="s">
        <v>14086</v>
      </c>
      <c r="H359" s="131" t="str">
        <f>VLOOKUP(B359,EXTC2!C:E,3,0)</f>
        <v>12th + Engineering without live KT</v>
      </c>
      <c r="I359" s="610" t="s">
        <v>2947</v>
      </c>
      <c r="J359" s="572">
        <v>21</v>
      </c>
      <c r="K359" s="611" t="s">
        <v>2948</v>
      </c>
      <c r="L359" s="611" t="s">
        <v>73</v>
      </c>
      <c r="M359" s="611" t="s">
        <v>2949</v>
      </c>
      <c r="N359" s="612" t="s">
        <v>2944</v>
      </c>
      <c r="O359" s="612">
        <v>9324028449</v>
      </c>
      <c r="P359" s="612">
        <v>9324028449</v>
      </c>
      <c r="Q359" s="612" t="e">
        <f>VLOOKUP(B359,'TCS CON'!$D$1:$H$98,5,0)</f>
        <v>#N/A</v>
      </c>
      <c r="R359" s="612" t="e">
        <f>VLOOKUP(B359,LTI!$C$1:$H$46,6,0)</f>
        <v>#N/A</v>
      </c>
      <c r="S359" s="612" t="e">
        <f>VLOOKUP(B359,JARO!$E$2:$I$11,5,0)</f>
        <v>#N/A</v>
      </c>
      <c r="T359" s="612" t="e">
        <f>VLOOKUP(B359,Capgemini!$D$3:$H$78,5,0)</f>
        <v>#N/A</v>
      </c>
      <c r="U359" s="612" t="e">
        <f>VLOOKUP(B359,Carwale!$D$1:$H$4,5,0)</f>
        <v>#N/A</v>
      </c>
      <c r="V359" s="612" t="e">
        <f>VLOOKUP(B359,'Interactive Brokers'!E:I,5,0)</f>
        <v>#N/A</v>
      </c>
      <c r="W359" s="612" t="e">
        <f>VLOOKUP(B359,'REL Jio'!E:I,5,0)</f>
        <v>#N/A</v>
      </c>
      <c r="X359" s="612" t="e">
        <f>VLOOKUP(B359,'Sciative Sol'!E:I,5,0)</f>
        <v>#N/A</v>
      </c>
      <c r="Y359" s="612" t="e">
        <f>VLOOKUP(B359,'Hexaware Tech'!E:I,5,0)</f>
        <v>#N/A</v>
      </c>
      <c r="Z359" s="612" t="e">
        <f>VLOOKUP(B359,Axis!D:H,5,0)</f>
        <v>#N/A</v>
      </c>
      <c r="AA359" s="612" t="e">
        <f>VLOOKUP(B359,Ugam!$D$3:$H$26,5,0)</f>
        <v>#N/A</v>
      </c>
      <c r="AB359" s="612" t="e">
        <f>VLOOKUP(B359,Zeus!F:J,5,0)</f>
        <v>#N/A</v>
      </c>
      <c r="AC359" s="612" t="e">
        <f>VLOOKUP(B359,Montran!F:J,5,0)</f>
        <v>#N/A</v>
      </c>
      <c r="AD359" s="612" t="e">
        <f>VLOOKUP(B359,Endurance!H142:L142,5,0)</f>
        <v>#N/A</v>
      </c>
      <c r="AE359" s="612" t="e">
        <f>VLOOKUP(B359,'Swabhav Techlabs'!$F$1:$J$2,5,0)</f>
        <v>#N/A</v>
      </c>
      <c r="AF359" s="612" t="e">
        <f>VLOOKUP(B359,'Quality Kiosk'!$F$1:$J$18,5,0)</f>
        <v>#N/A</v>
      </c>
      <c r="AG359" s="612" t="e">
        <f>VLOOKUP(B359,'Lemon VB'!$F$1:$J$2,5,0)</f>
        <v>#N/A</v>
      </c>
      <c r="AH359" s="612" t="e">
        <f>VLOOKUP(B359,Gocomet!$E$1:$I$3,5,0)</f>
        <v>#N/A</v>
      </c>
      <c r="AI359" s="612" t="e">
        <f>VLOOKUP(B359,'Ingram Micro'!$E$1:$I$8,5,0)</f>
        <v>#N/A</v>
      </c>
      <c r="AJ359" s="612" t="e">
        <f>VLOOKUP(B359,'DePronto Infotech'!$E$1:$I$2,5,0)</f>
        <v>#N/A</v>
      </c>
      <c r="AK359" s="612" t="e">
        <f>VLOOKUP(B359,'Reliance Retail'!$E$1:$I$4,5,0)</f>
        <v>#N/A</v>
      </c>
      <c r="AL359" s="612" t="e">
        <f>VLOOKUP(B359,'Bright Champs'!$D$1:$H$13,5,0)</f>
        <v>#N/A</v>
      </c>
      <c r="AM359" s="612" t="e">
        <f>VLOOKUP(B359,Neosoft!$E$1:$I$12,5,0)</f>
        <v>#N/A</v>
      </c>
      <c r="AN359" s="612" t="e">
        <f>VLOOKUP(B359,Infosys!$E$1:$I$3,5,0)</f>
        <v>#N/A</v>
      </c>
      <c r="AO359" s="612" t="e">
        <f>VLOOKUP(B359,Cerelabs!$E$1:$I$5,5,0)</f>
        <v>#N/A</v>
      </c>
      <c r="AP359" s="612" t="e">
        <f>VLOOKUP(B359,'Neebal Technologies'!$D$1:$H$2,5,0)</f>
        <v>#N/A</v>
      </c>
      <c r="AQ359" s="612" t="e">
        <f>VLOOKUP(B359,'Vertiv Energy'!$D$1:$H$2,5,0)</f>
        <v>#N/A</v>
      </c>
      <c r="AR359" s="612" t="e">
        <f>VLOOKUP(B359,'Acidaes Solutions (CRMNEXT)'!$D$1:$H$3,5,0)</f>
        <v>#N/A</v>
      </c>
      <c r="AS359" s="612" t="e">
        <f>VLOOKUP(B359,Growisto!$D$1:$H$2,5,0)</f>
        <v>#N/A</v>
      </c>
      <c r="AT359" s="612" t="e">
        <f>VLOOKUP(B359,'9.9 Mediaworx - Digit'!$D$1:$H$2,5,0)</f>
        <v>#N/A</v>
      </c>
      <c r="AU359" s="612" t="e">
        <f>VLOOKUP(B359,'Vistaar systems Pvt Ltd'!$D$2:$H$3,5,0)</f>
        <v>#N/A</v>
      </c>
      <c r="AV359" s="612" t="e">
        <f>VLOOKUP(B359,'Course 5i'!$D$2:$H$11,5,0)</f>
        <v>#N/A</v>
      </c>
      <c r="AW359" s="612" t="e">
        <f>VLOOKUP(B359,'Radiant Appliances &amp; Electronic'!$D$1:$H$13,5,0)</f>
        <v>#N/A</v>
      </c>
      <c r="AX359" s="612" t="e">
        <f>VLOOKUP(B359,'Atos Global'!$D$3:$H$27,5,0)</f>
        <v>#N/A</v>
      </c>
      <c r="AY359" s="612" t="e">
        <f>VLOOKUP(B359,'Saama Technologies'!$D$1:$H$2,5,0)</f>
        <v>#N/A</v>
      </c>
      <c r="AZ359" s="612" t="e">
        <f>VLOOKUP(B359,'Multiplier Solutions'!$D$1:$H$2,5,0)</f>
        <v>#N/A</v>
      </c>
      <c r="BA359" s="612" t="e">
        <f>VLOOKUP(B359,GEP!$D$2:$H$5,5,0)</f>
        <v>#N/A</v>
      </c>
      <c r="BB359" s="612" t="e">
        <f>VLOOKUP(B359,Accenture!$D$1:$H$6,5,0)</f>
        <v>#N/A</v>
      </c>
      <c r="BC359" s="612" t="e">
        <f>VLOOKUP(B359,'Endurance International Group'!$D$1:$H$2,5,0)</f>
        <v>#N/A</v>
      </c>
      <c r="BD359" s="612" t="e">
        <f>VLOOKUP(B359,Newgen!$D$1:$H$2,5,0)</f>
        <v>#N/A</v>
      </c>
      <c r="BE359" s="612" t="e">
        <f>VLOOKUP(B359,'3D Incredible'!D359:H359,5,0)</f>
        <v>#N/A</v>
      </c>
      <c r="BF359" s="612" t="e">
        <f>VLOOKUP(B359,'Raja Software Labs'!$D$2:$H$2,5,0)</f>
        <v>#N/A</v>
      </c>
      <c r="BG359" s="612" t="e">
        <f>VLOOKUP(B359,Wipro!$D$1:$H$2,5,0)</f>
        <v>#N/A</v>
      </c>
      <c r="BH359" s="612" t="e">
        <f>VLOOKUP(B359,'Perch Technologies'!$D$2:$H$2,5,0)</f>
        <v>#N/A</v>
      </c>
      <c r="BI359" s="612" t="e">
        <f>VLOOKUP(B359,'Morning Star'!$D$1:$H$6,5,0)</f>
        <v>#N/A</v>
      </c>
      <c r="BJ359" s="612" t="e">
        <f>VLOOKUP(B359,Flexiloans!$D$1:$H$2,5,0)</f>
        <v>#N/A</v>
      </c>
      <c r="BK359" s="612" t="e">
        <f>VLOOKUP(B359,'Thirdware Solutions'!$D$1:$H$2,5,0)</f>
        <v>#N/A</v>
      </c>
      <c r="BL359" s="612" t="e">
        <f>VLOOKUP(B359,Tescom!$D$1:$H$8,5,0)</f>
        <v>#N/A</v>
      </c>
      <c r="BM359" s="612" t="e">
        <f>VLOOKUP(B359,'Cogno AI'!$D$1:$H$2,5,0)</f>
        <v>#N/A</v>
      </c>
      <c r="BN359" s="612" t="e">
        <f>VLOOKUP(B359,'ABM Knowledgeware'!$D$1:$H$2,5,0)</f>
        <v>#N/A</v>
      </c>
      <c r="BO359" s="612" t="e">
        <f>VLOOKUP(B359,'Concerto Software'!$D$1:$H$3,5,0)</f>
        <v>#N/A</v>
      </c>
      <c r="BP359" s="612" t="e">
        <f>VLOOKUP(B359,'My Captain'!$D$1:$H$4,5,0)</f>
        <v>#N/A</v>
      </c>
      <c r="BQ359" s="612" t="e">
        <f>VLOOKUP(B359,'Finoux Solutions'!$D$2:$H$4,5,0)</f>
        <v>#N/A</v>
      </c>
      <c r="BR359" s="612" t="e">
        <f>VLOOKUP(B359,'MITR Learning'!$D$1:$H$2,5,0)</f>
        <v>#N/A</v>
      </c>
      <c r="BS359" s="612" t="e">
        <f>VLOOKUP(B359,Nucsoft!$D$2:$H$6,5,0)</f>
        <v>#N/A</v>
      </c>
      <c r="BT359" s="612" t="e">
        <f>VLOOKUP(B359,'Paras Cadd'!$D$1:$H$2,5,0)</f>
        <v>#N/A</v>
      </c>
      <c r="BU359" s="612" t="e">
        <f>VLOOKUP(B359,'ICICI Securities'!$D$1:$H$2,5,0)</f>
        <v>#N/A</v>
      </c>
      <c r="BV359" s="612" t="e">
        <f>VLOOKUP(B359,'Citius Tech'!$D$2:$H$5,5,0)</f>
        <v>#N/A</v>
      </c>
      <c r="BW359" s="612" t="e">
        <f>VLOOKUP(B359,'Buzzy Brains'!$D$2:$H$2,5,0)</f>
        <v>#N/A</v>
      </c>
      <c r="BX359" s="612" t="e">
        <f>VLOOKUP(B359,'Decimal Point'!$D$2:$H$2,5,0)</f>
        <v>#N/A</v>
      </c>
      <c r="BY359" s="612" t="e">
        <f>VLOOKUP(B359,'Sankey Business Solutions'!$D$2:$H$3,5,0)</f>
        <v>#N/A</v>
      </c>
      <c r="BZ359" s="612" t="e">
        <f>VLOOKUP(B359,'Nangia &amp; Co LLP'!$D$2:$H$2,5,0)</f>
        <v>#N/A</v>
      </c>
      <c r="CA359" s="612" t="e">
        <f>VLOOKUP(B359,'FIS Solutions India Pvt Ltd'!$D$2:$H$2,5,0)</f>
        <v>#N/A</v>
      </c>
      <c r="CB359" s="612" t="e">
        <f>VLOOKUP(B359,'Delta Technology &amp; Management '!$D$2:$H$16,5,0)</f>
        <v>#N/A</v>
      </c>
      <c r="CC359" s="612" t="e">
        <f>VLOOKUP(B359,'Espoir Networks'!$D$3:$H$11,5,0)</f>
        <v>#N/A</v>
      </c>
      <c r="CD359" s="612" t="e">
        <f>VLOOKUP(B359,'Servosys Solution'!$D$3:$H$5,5,0)</f>
        <v>#N/A</v>
      </c>
      <c r="CE359" s="612" t="e">
        <f>VLOOKUP(B359,'Ribbon Communications'!$D$3:$H$4,5,0)</f>
        <v>#N/A</v>
      </c>
      <c r="CF359" s="612">
        <f t="shared" si="18"/>
        <v>0</v>
      </c>
      <c r="CG359" s="129" t="s">
        <v>2950</v>
      </c>
      <c r="CH359" s="129">
        <v>333285436788</v>
      </c>
      <c r="CI359" s="129" t="s">
        <v>2951</v>
      </c>
      <c r="CJ359" s="129" t="s">
        <v>11753</v>
      </c>
      <c r="CK359" s="132">
        <v>42917</v>
      </c>
      <c r="CL359" s="129">
        <v>2021</v>
      </c>
      <c r="CM359" s="128" t="s">
        <v>2952</v>
      </c>
      <c r="CN359" s="129">
        <v>457</v>
      </c>
      <c r="CO359" s="133">
        <v>91.4</v>
      </c>
      <c r="CP359" s="129">
        <v>2015</v>
      </c>
      <c r="CQ359" s="129" t="s">
        <v>79</v>
      </c>
      <c r="CR359" s="128" t="s">
        <v>2953</v>
      </c>
      <c r="CS359" s="129">
        <v>445</v>
      </c>
      <c r="CT359" s="133">
        <v>68.459999999999994</v>
      </c>
      <c r="CU359" s="129">
        <v>2017</v>
      </c>
      <c r="CV359" s="129" t="s">
        <v>79</v>
      </c>
      <c r="CW359" s="131" t="s">
        <v>81</v>
      </c>
      <c r="CX359" s="131" t="s">
        <v>81</v>
      </c>
      <c r="CY359" s="129" t="s">
        <v>81</v>
      </c>
      <c r="CZ359" s="129" t="s">
        <v>81</v>
      </c>
      <c r="DA359" s="129" t="s">
        <v>81</v>
      </c>
      <c r="DB359" s="129" t="s">
        <v>81</v>
      </c>
      <c r="DC359" s="129" t="s">
        <v>81</v>
      </c>
      <c r="DD359" s="129" t="s">
        <v>81</v>
      </c>
      <c r="DE359" s="129" t="s">
        <v>81</v>
      </c>
      <c r="DF359" s="129">
        <v>0</v>
      </c>
      <c r="DG359" s="224">
        <v>6.3</v>
      </c>
      <c r="DH359" s="224">
        <v>7.48</v>
      </c>
      <c r="DI359" s="224">
        <v>6.34</v>
      </c>
      <c r="DJ359" s="224">
        <v>7.2</v>
      </c>
      <c r="DK359" s="224">
        <v>7.27</v>
      </c>
      <c r="DL359" s="224">
        <v>9.24</v>
      </c>
      <c r="DM359" s="224">
        <v>43.83</v>
      </c>
      <c r="DN359" s="224">
        <v>7.3</v>
      </c>
      <c r="DO359" s="129"/>
      <c r="DP359" s="131" t="s">
        <v>82</v>
      </c>
      <c r="DQ359" s="129">
        <v>0</v>
      </c>
      <c r="DR359" s="129">
        <v>3</v>
      </c>
      <c r="DS359" s="129" t="s">
        <v>255</v>
      </c>
      <c r="DT359" s="129" t="s">
        <v>83</v>
      </c>
      <c r="DU359" s="129" t="s">
        <v>83</v>
      </c>
      <c r="DV359" s="129" t="s">
        <v>83</v>
      </c>
      <c r="DW359" s="131" t="s">
        <v>83</v>
      </c>
      <c r="DX359" s="131" t="s">
        <v>84</v>
      </c>
      <c r="DY359" s="131" t="s">
        <v>81</v>
      </c>
      <c r="DZ359" s="131" t="s">
        <v>2954</v>
      </c>
      <c r="EA359" s="131" t="s">
        <v>187</v>
      </c>
      <c r="EB359" s="131" t="s">
        <v>2955</v>
      </c>
      <c r="EC359" s="131" t="s">
        <v>187</v>
      </c>
      <c r="ED359" s="131" t="s">
        <v>89</v>
      </c>
      <c r="EE359" s="131" t="s">
        <v>2956</v>
      </c>
      <c r="EF359" s="131" t="s">
        <v>2957</v>
      </c>
      <c r="EG359" s="131" t="s">
        <v>81</v>
      </c>
      <c r="EH359" s="131" t="s">
        <v>2958</v>
      </c>
      <c r="EI359" s="131" t="s">
        <v>2959</v>
      </c>
      <c r="EJ359" s="135" t="s">
        <v>2960</v>
      </c>
      <c r="EK359" s="135" t="s">
        <v>2961</v>
      </c>
      <c r="EL359" s="135" t="s">
        <v>2962</v>
      </c>
      <c r="EM359" s="135" t="s">
        <v>2963</v>
      </c>
      <c r="EN359" s="131" t="s">
        <v>81</v>
      </c>
    </row>
    <row r="360" spans="1:145" ht="18" thickTop="1" thickBot="1">
      <c r="A360" s="575">
        <f t="shared" si="19"/>
        <v>359</v>
      </c>
      <c r="B360" s="572" t="s">
        <v>3364</v>
      </c>
      <c r="C360" s="600" t="s">
        <v>11845</v>
      </c>
      <c r="D360" s="570" t="s">
        <v>13209</v>
      </c>
      <c r="E360" s="568" t="str">
        <f t="shared" si="17"/>
        <v>Not Placed</v>
      </c>
      <c r="F360" s="570" t="s">
        <v>12369</v>
      </c>
      <c r="G360" s="570" t="s">
        <v>14086</v>
      </c>
      <c r="H360" s="131" t="str">
        <f>VLOOKUP(B360,EXTC2!C:E,3,0)</f>
        <v>Diploma  + Direct Second Year Engineering with live KT</v>
      </c>
      <c r="I360" s="610" t="s">
        <v>3366</v>
      </c>
      <c r="J360" s="572">
        <v>19</v>
      </c>
      <c r="K360" s="611" t="s">
        <v>3367</v>
      </c>
      <c r="L360" s="611" t="s">
        <v>73</v>
      </c>
      <c r="M360" s="611" t="s">
        <v>3368</v>
      </c>
      <c r="N360" s="612" t="s">
        <v>3363</v>
      </c>
      <c r="O360" s="612">
        <v>9702176914</v>
      </c>
      <c r="P360" s="612">
        <v>7710877994</v>
      </c>
      <c r="Q360" s="612" t="e">
        <f>VLOOKUP(B360,'TCS CON'!$D$1:$H$98,5,0)</f>
        <v>#N/A</v>
      </c>
      <c r="R360" s="612" t="e">
        <f>VLOOKUP(B360,LTI!$C$1:$H$46,6,0)</f>
        <v>#N/A</v>
      </c>
      <c r="S360" s="612" t="e">
        <f>VLOOKUP(B360,JARO!$E$2:$I$11,5,0)</f>
        <v>#N/A</v>
      </c>
      <c r="T360" s="612" t="e">
        <f>VLOOKUP(B360,Capgemini!$D$3:$H$78,5,0)</f>
        <v>#N/A</v>
      </c>
      <c r="U360" s="612" t="e">
        <f>VLOOKUP(B360,Carwale!$D$1:$H$4,5,0)</f>
        <v>#N/A</v>
      </c>
      <c r="V360" s="612" t="e">
        <f>VLOOKUP(B360,'Interactive Brokers'!E:I,5,0)</f>
        <v>#N/A</v>
      </c>
      <c r="W360" s="612" t="e">
        <f>VLOOKUP(B360,'REL Jio'!E:I,5,0)</f>
        <v>#N/A</v>
      </c>
      <c r="X360" s="612" t="e">
        <f>VLOOKUP(B360,'Sciative Sol'!E:I,5,0)</f>
        <v>#N/A</v>
      </c>
      <c r="Y360" s="612" t="e">
        <f>VLOOKUP(B360,'Hexaware Tech'!E:I,5,0)</f>
        <v>#N/A</v>
      </c>
      <c r="Z360" s="612" t="e">
        <f>VLOOKUP(B360,Axis!D:H,5,0)</f>
        <v>#N/A</v>
      </c>
      <c r="AA360" s="612" t="e">
        <f>VLOOKUP(B360,Ugam!$D$3:$H$26,5,0)</f>
        <v>#N/A</v>
      </c>
      <c r="AB360" s="612" t="e">
        <f>VLOOKUP(B360,Zeus!F:J,5,0)</f>
        <v>#N/A</v>
      </c>
      <c r="AC360" s="612" t="e">
        <f>VLOOKUP(B360,Montran!F:J,5,0)</f>
        <v>#N/A</v>
      </c>
      <c r="AD360" s="612" t="e">
        <f>VLOOKUP(B360,Endurance!H143:L143,5,0)</f>
        <v>#N/A</v>
      </c>
      <c r="AE360" s="612" t="e">
        <f>VLOOKUP(B360,'Swabhav Techlabs'!$F$1:$J$2,5,0)</f>
        <v>#N/A</v>
      </c>
      <c r="AF360" s="612" t="e">
        <f>VLOOKUP(B360,'Quality Kiosk'!$F$1:$J$18,5,0)</f>
        <v>#N/A</v>
      </c>
      <c r="AG360" s="612" t="e">
        <f>VLOOKUP(B360,'Lemon VB'!$F$1:$J$2,5,0)</f>
        <v>#N/A</v>
      </c>
      <c r="AH360" s="612" t="e">
        <f>VLOOKUP(B360,Gocomet!$E$1:$I$3,5,0)</f>
        <v>#N/A</v>
      </c>
      <c r="AI360" s="612" t="e">
        <f>VLOOKUP(B360,'Ingram Micro'!$E$1:$I$8,5,0)</f>
        <v>#N/A</v>
      </c>
      <c r="AJ360" s="612" t="e">
        <f>VLOOKUP(B360,'DePronto Infotech'!$E$1:$I$2,5,0)</f>
        <v>#N/A</v>
      </c>
      <c r="AK360" s="612" t="e">
        <f>VLOOKUP(B360,'Reliance Retail'!$E$1:$I$4,5,0)</f>
        <v>#N/A</v>
      </c>
      <c r="AL360" s="612" t="e">
        <f>VLOOKUP(B360,'Bright Champs'!$D$1:$H$13,5,0)</f>
        <v>#N/A</v>
      </c>
      <c r="AM360" s="612" t="e">
        <f>VLOOKUP(B360,Neosoft!$E$1:$I$12,5,0)</f>
        <v>#N/A</v>
      </c>
      <c r="AN360" s="612" t="e">
        <f>VLOOKUP(B360,Infosys!$E$1:$I$3,5,0)</f>
        <v>#N/A</v>
      </c>
      <c r="AO360" s="612" t="e">
        <f>VLOOKUP(B360,Cerelabs!$E$1:$I$5,5,0)</f>
        <v>#N/A</v>
      </c>
      <c r="AP360" s="612" t="e">
        <f>VLOOKUP(B360,'Neebal Technologies'!$D$1:$H$2,5,0)</f>
        <v>#N/A</v>
      </c>
      <c r="AQ360" s="612" t="e">
        <f>VLOOKUP(B360,'Vertiv Energy'!$D$1:$H$2,5,0)</f>
        <v>#N/A</v>
      </c>
      <c r="AR360" s="612" t="e">
        <f>VLOOKUP(B360,'Acidaes Solutions (CRMNEXT)'!$D$1:$H$3,5,0)</f>
        <v>#N/A</v>
      </c>
      <c r="AS360" s="612" t="e">
        <f>VLOOKUP(B360,Growisto!$D$1:$H$2,5,0)</f>
        <v>#N/A</v>
      </c>
      <c r="AT360" s="612" t="e">
        <f>VLOOKUP(B360,'9.9 Mediaworx - Digit'!$D$1:$H$2,5,0)</f>
        <v>#N/A</v>
      </c>
      <c r="AU360" s="612" t="e">
        <f>VLOOKUP(B360,'Vistaar systems Pvt Ltd'!$D$2:$H$3,5,0)</f>
        <v>#N/A</v>
      </c>
      <c r="AV360" s="612" t="e">
        <f>VLOOKUP(B360,'Course 5i'!$D$2:$H$11,5,0)</f>
        <v>#N/A</v>
      </c>
      <c r="AW360" s="612" t="e">
        <f>VLOOKUP(B360,'Radiant Appliances &amp; Electronic'!$D$1:$H$13,5,0)</f>
        <v>#N/A</v>
      </c>
      <c r="AX360" s="612" t="e">
        <f>VLOOKUP(B360,'Atos Global'!$D$3:$H$27,5,0)</f>
        <v>#N/A</v>
      </c>
      <c r="AY360" s="612" t="e">
        <f>VLOOKUP(B360,'Saama Technologies'!$D$1:$H$2,5,0)</f>
        <v>#N/A</v>
      </c>
      <c r="AZ360" s="612" t="e">
        <f>VLOOKUP(B360,'Multiplier Solutions'!$D$1:$H$2,5,0)</f>
        <v>#N/A</v>
      </c>
      <c r="BA360" s="612" t="e">
        <f>VLOOKUP(B360,GEP!$D$2:$H$5,5,0)</f>
        <v>#N/A</v>
      </c>
      <c r="BB360" s="612" t="e">
        <f>VLOOKUP(B360,Accenture!$D$1:$H$6,5,0)</f>
        <v>#N/A</v>
      </c>
      <c r="BC360" s="612" t="e">
        <f>VLOOKUP(B360,'Endurance International Group'!$D$1:$H$2,5,0)</f>
        <v>#N/A</v>
      </c>
      <c r="BD360" s="612" t="e">
        <f>VLOOKUP(B360,Newgen!$D$1:$H$2,5,0)</f>
        <v>#N/A</v>
      </c>
      <c r="BE360" s="612" t="e">
        <f>VLOOKUP(B360,'3D Incredible'!D360:H360,5,0)</f>
        <v>#N/A</v>
      </c>
      <c r="BF360" s="612" t="e">
        <f>VLOOKUP(B360,'Raja Software Labs'!$D$2:$H$2,5,0)</f>
        <v>#N/A</v>
      </c>
      <c r="BG360" s="612" t="e">
        <f>VLOOKUP(B360,Wipro!$D$1:$H$2,5,0)</f>
        <v>#N/A</v>
      </c>
      <c r="BH360" s="612" t="e">
        <f>VLOOKUP(B360,'Perch Technologies'!$D$2:$H$2,5,0)</f>
        <v>#N/A</v>
      </c>
      <c r="BI360" s="612" t="e">
        <f>VLOOKUP(B360,'Morning Star'!$D$1:$H$6,5,0)</f>
        <v>#N/A</v>
      </c>
      <c r="BJ360" s="612" t="e">
        <f>VLOOKUP(B360,Flexiloans!$D$1:$H$2,5,0)</f>
        <v>#N/A</v>
      </c>
      <c r="BK360" s="612" t="e">
        <f>VLOOKUP(B360,'Thirdware Solutions'!$D$1:$H$2,5,0)</f>
        <v>#N/A</v>
      </c>
      <c r="BL360" s="612" t="e">
        <f>VLOOKUP(B360,Tescom!$D$1:$H$8,5,0)</f>
        <v>#N/A</v>
      </c>
      <c r="BM360" s="612" t="e">
        <f>VLOOKUP(B360,'Cogno AI'!$D$1:$H$2,5,0)</f>
        <v>#N/A</v>
      </c>
      <c r="BN360" s="612" t="e">
        <f>VLOOKUP(B360,'ABM Knowledgeware'!$D$1:$H$2,5,0)</f>
        <v>#N/A</v>
      </c>
      <c r="BO360" s="612" t="e">
        <f>VLOOKUP(B360,'Concerto Software'!$D$1:$H$3,5,0)</f>
        <v>#N/A</v>
      </c>
      <c r="BP360" s="612" t="e">
        <f>VLOOKUP(B360,'My Captain'!$D$1:$H$4,5,0)</f>
        <v>#N/A</v>
      </c>
      <c r="BQ360" s="612" t="e">
        <f>VLOOKUP(B360,'Finoux Solutions'!$D$2:$H$4,5,0)</f>
        <v>#N/A</v>
      </c>
      <c r="BR360" s="612" t="e">
        <f>VLOOKUP(B360,'MITR Learning'!$D$1:$H$2,5,0)</f>
        <v>#N/A</v>
      </c>
      <c r="BS360" s="612" t="e">
        <f>VLOOKUP(B360,Nucsoft!$D$2:$H$6,5,0)</f>
        <v>#N/A</v>
      </c>
      <c r="BT360" s="612" t="e">
        <f>VLOOKUP(B360,'Paras Cadd'!$D$1:$H$2,5,0)</f>
        <v>#N/A</v>
      </c>
      <c r="BU360" s="612" t="e">
        <f>VLOOKUP(B360,'ICICI Securities'!$D$1:$H$2,5,0)</f>
        <v>#N/A</v>
      </c>
      <c r="BV360" s="612" t="e">
        <f>VLOOKUP(B360,'Citius Tech'!$D$2:$H$5,5,0)</f>
        <v>#N/A</v>
      </c>
      <c r="BW360" s="612" t="e">
        <f>VLOOKUP(B360,'Buzzy Brains'!$D$2:$H$2,5,0)</f>
        <v>#N/A</v>
      </c>
      <c r="BX360" s="612" t="e">
        <f>VLOOKUP(B360,'Decimal Point'!$D$2:$H$2,5,0)</f>
        <v>#N/A</v>
      </c>
      <c r="BY360" s="612" t="e">
        <f>VLOOKUP(B360,'Sankey Business Solutions'!$D$2:$H$3,5,0)</f>
        <v>#N/A</v>
      </c>
      <c r="BZ360" s="612" t="e">
        <f>VLOOKUP(B360,'Nangia &amp; Co LLP'!$D$2:$H$2,5,0)</f>
        <v>#N/A</v>
      </c>
      <c r="CA360" s="612" t="e">
        <f>VLOOKUP(B360,'FIS Solutions India Pvt Ltd'!$D$2:$H$2,5,0)</f>
        <v>#N/A</v>
      </c>
      <c r="CB360" s="612" t="e">
        <f>VLOOKUP(B360,'Delta Technology &amp; Management '!$D$2:$H$16,5,0)</f>
        <v>#N/A</v>
      </c>
      <c r="CC360" s="612" t="e">
        <f>VLOOKUP(B360,'Espoir Networks'!$D$3:$H$11,5,0)</f>
        <v>#N/A</v>
      </c>
      <c r="CD360" s="612" t="e">
        <f>VLOOKUP(B360,'Servosys Solution'!$D$3:$H$5,5,0)</f>
        <v>#N/A</v>
      </c>
      <c r="CE360" s="612" t="e">
        <f>VLOOKUP(B360,'Ribbon Communications'!$D$3:$H$4,5,0)</f>
        <v>#N/A</v>
      </c>
      <c r="CF360" s="612">
        <f t="shared" si="18"/>
        <v>0</v>
      </c>
      <c r="CG360" s="129" t="s">
        <v>3369</v>
      </c>
      <c r="CH360" s="129">
        <v>219545659124</v>
      </c>
      <c r="CI360" s="129" t="s">
        <v>134</v>
      </c>
      <c r="CJ360" s="129" t="s">
        <v>11755</v>
      </c>
      <c r="CK360" s="132">
        <v>43282</v>
      </c>
      <c r="CL360" s="129">
        <v>2021</v>
      </c>
      <c r="CM360" s="128" t="s">
        <v>12029</v>
      </c>
      <c r="CN360" s="129">
        <v>351</v>
      </c>
      <c r="CO360" s="133">
        <v>0.70199999999999996</v>
      </c>
      <c r="CP360" s="129">
        <v>2015</v>
      </c>
      <c r="CQ360" s="129" t="s">
        <v>79</v>
      </c>
      <c r="CR360" s="128" t="s">
        <v>295</v>
      </c>
      <c r="CS360" s="129" t="s">
        <v>81</v>
      </c>
      <c r="CT360" s="133" t="s">
        <v>81</v>
      </c>
      <c r="CU360" s="129" t="s">
        <v>81</v>
      </c>
      <c r="CV360" s="129" t="s">
        <v>109</v>
      </c>
      <c r="CW360" s="131" t="s">
        <v>3371</v>
      </c>
      <c r="CX360" s="131" t="s">
        <v>3372</v>
      </c>
      <c r="CY360" s="129">
        <v>1410</v>
      </c>
      <c r="CZ360" s="136">
        <v>0.82940000000000003</v>
      </c>
      <c r="DA360" s="129">
        <v>2018</v>
      </c>
      <c r="DB360" s="129" t="s">
        <v>112</v>
      </c>
      <c r="DC360" s="129" t="s">
        <v>113</v>
      </c>
      <c r="DD360" s="136">
        <v>0.69869999999999999</v>
      </c>
      <c r="DE360" s="136">
        <v>0.69869999999999999</v>
      </c>
      <c r="DF360" s="129">
        <v>4</v>
      </c>
      <c r="DG360" s="224" t="s">
        <v>81</v>
      </c>
      <c r="DH360" s="224" t="s">
        <v>81</v>
      </c>
      <c r="DI360" s="224">
        <v>7.88</v>
      </c>
      <c r="DJ360" s="224">
        <v>7.48</v>
      </c>
      <c r="DK360" s="224">
        <v>5.5</v>
      </c>
      <c r="DL360" s="224">
        <v>9</v>
      </c>
      <c r="DM360" s="224">
        <v>29.86</v>
      </c>
      <c r="DN360" s="224">
        <v>7.46</v>
      </c>
      <c r="DO360" s="129"/>
      <c r="DP360" s="131" t="s">
        <v>338</v>
      </c>
      <c r="DQ360" s="129">
        <v>1</v>
      </c>
      <c r="DR360" s="129">
        <v>0</v>
      </c>
      <c r="DS360" s="129" t="s">
        <v>83</v>
      </c>
      <c r="DT360" s="129" t="s">
        <v>83</v>
      </c>
      <c r="DU360" s="129" t="s">
        <v>83</v>
      </c>
      <c r="DV360" s="129" t="s">
        <v>83</v>
      </c>
      <c r="DW360" s="131" t="s">
        <v>83</v>
      </c>
      <c r="DX360" s="131" t="s">
        <v>84</v>
      </c>
      <c r="DY360" s="131" t="s">
        <v>81</v>
      </c>
      <c r="DZ360" s="131" t="s">
        <v>3373</v>
      </c>
      <c r="EA360" s="131" t="s">
        <v>86</v>
      </c>
      <c r="EB360" s="131" t="s">
        <v>3374</v>
      </c>
      <c r="EC360" s="131" t="s">
        <v>88</v>
      </c>
      <c r="ED360" s="131" t="s">
        <v>89</v>
      </c>
      <c r="EE360" s="131" t="s">
        <v>81</v>
      </c>
      <c r="EF360" s="131" t="s">
        <v>3375</v>
      </c>
      <c r="EG360" s="131" t="s">
        <v>3376</v>
      </c>
      <c r="EH360" s="131" t="s">
        <v>3377</v>
      </c>
      <c r="EI360" s="131" t="s">
        <v>3378</v>
      </c>
      <c r="EJ360" s="135" t="s">
        <v>3379</v>
      </c>
      <c r="EK360" s="135" t="s">
        <v>3380</v>
      </c>
      <c r="EL360" s="135" t="s">
        <v>3381</v>
      </c>
      <c r="EM360" s="135" t="s">
        <v>3382</v>
      </c>
      <c r="EN360" s="131" t="s">
        <v>81</v>
      </c>
    </row>
    <row r="361" spans="1:145" ht="18" thickTop="1" thickBot="1">
      <c r="A361" s="575">
        <f t="shared" si="19"/>
        <v>360</v>
      </c>
      <c r="B361" s="572" t="s">
        <v>3527</v>
      </c>
      <c r="C361" s="600" t="s">
        <v>13060</v>
      </c>
      <c r="D361" s="570" t="s">
        <v>13208</v>
      </c>
      <c r="E361" s="568" t="str">
        <f t="shared" si="17"/>
        <v>Not Placed</v>
      </c>
      <c r="F361" s="570" t="s">
        <v>12369</v>
      </c>
      <c r="G361" s="570" t="s">
        <v>14086</v>
      </c>
      <c r="H361" s="131" t="str">
        <f>VLOOKUP(B361,EXTC2!C:E,3,0)</f>
        <v>12th + Engineering without live KT</v>
      </c>
      <c r="I361" s="610" t="s">
        <v>3529</v>
      </c>
      <c r="J361" s="572">
        <v>20</v>
      </c>
      <c r="K361" s="611" t="s">
        <v>3530</v>
      </c>
      <c r="L361" s="611" t="s">
        <v>73</v>
      </c>
      <c r="M361" s="611" t="s">
        <v>3531</v>
      </c>
      <c r="N361" s="612" t="s">
        <v>3526</v>
      </c>
      <c r="O361" s="612">
        <v>9029894777</v>
      </c>
      <c r="P361" s="612">
        <v>9029894777</v>
      </c>
      <c r="Q361" s="612" t="e">
        <f>VLOOKUP(B361,'TCS CON'!$D$1:$H$98,5,0)</f>
        <v>#N/A</v>
      </c>
      <c r="R361" s="612" t="e">
        <f>VLOOKUP(B361,LTI!$C$1:$H$46,6,0)</f>
        <v>#N/A</v>
      </c>
      <c r="S361" s="612" t="e">
        <f>VLOOKUP(B361,JARO!$E$2:$I$11,5,0)</f>
        <v>#N/A</v>
      </c>
      <c r="T361" s="612" t="e">
        <f>VLOOKUP(B361,Capgemini!$D$3:$H$78,5,0)</f>
        <v>#N/A</v>
      </c>
      <c r="U361" s="612" t="e">
        <f>VLOOKUP(B361,Carwale!$D$1:$H$4,5,0)</f>
        <v>#N/A</v>
      </c>
      <c r="V361" s="612" t="e">
        <f>VLOOKUP(B361,'Interactive Brokers'!E:I,5,0)</f>
        <v>#N/A</v>
      </c>
      <c r="W361" s="612" t="e">
        <f>VLOOKUP(B361,'REL Jio'!E:I,5,0)</f>
        <v>#N/A</v>
      </c>
      <c r="X361" s="612" t="e">
        <f>VLOOKUP(B361,'Sciative Sol'!E:I,5,0)</f>
        <v>#N/A</v>
      </c>
      <c r="Y361" s="612" t="e">
        <f>VLOOKUP(B361,'Hexaware Tech'!E:I,5,0)</f>
        <v>#N/A</v>
      </c>
      <c r="Z361" s="612" t="e">
        <f>VLOOKUP(B361,Axis!D:H,5,0)</f>
        <v>#N/A</v>
      </c>
      <c r="AA361" s="612" t="e">
        <f>VLOOKUP(B361,Ugam!$D$3:$H$26,5,0)</f>
        <v>#N/A</v>
      </c>
      <c r="AB361" s="612" t="e">
        <f>VLOOKUP(B361,Zeus!F:J,5,0)</f>
        <v>#N/A</v>
      </c>
      <c r="AC361" s="612" t="e">
        <f>VLOOKUP(B361,Montran!F:J,5,0)</f>
        <v>#N/A</v>
      </c>
      <c r="AD361" s="612" t="e">
        <f>VLOOKUP(B361,Endurance!H144:L144,5,0)</f>
        <v>#N/A</v>
      </c>
      <c r="AE361" s="612" t="e">
        <f>VLOOKUP(B361,'Swabhav Techlabs'!$F$1:$J$2,5,0)</f>
        <v>#N/A</v>
      </c>
      <c r="AF361" s="612" t="e">
        <f>VLOOKUP(B361,'Quality Kiosk'!$F$1:$J$18,5,0)</f>
        <v>#N/A</v>
      </c>
      <c r="AG361" s="612" t="e">
        <f>VLOOKUP(B361,'Lemon VB'!$F$1:$J$2,5,0)</f>
        <v>#N/A</v>
      </c>
      <c r="AH361" s="612" t="e">
        <f>VLOOKUP(B361,Gocomet!$E$1:$I$3,5,0)</f>
        <v>#N/A</v>
      </c>
      <c r="AI361" s="612" t="e">
        <f>VLOOKUP(B361,'Ingram Micro'!$E$1:$I$8,5,0)</f>
        <v>#N/A</v>
      </c>
      <c r="AJ361" s="612" t="e">
        <f>VLOOKUP(B361,'DePronto Infotech'!$E$1:$I$2,5,0)</f>
        <v>#N/A</v>
      </c>
      <c r="AK361" s="612" t="e">
        <f>VLOOKUP(B361,'Reliance Retail'!$E$1:$I$4,5,0)</f>
        <v>#N/A</v>
      </c>
      <c r="AL361" s="612" t="e">
        <f>VLOOKUP(B361,'Bright Champs'!$D$1:$H$13,5,0)</f>
        <v>#N/A</v>
      </c>
      <c r="AM361" s="612" t="e">
        <f>VLOOKUP(B361,Neosoft!$E$1:$I$12,5,0)</f>
        <v>#N/A</v>
      </c>
      <c r="AN361" s="612" t="e">
        <f>VLOOKUP(B361,Infosys!$E$1:$I$3,5,0)</f>
        <v>#N/A</v>
      </c>
      <c r="AO361" s="612" t="e">
        <f>VLOOKUP(B361,Cerelabs!$E$1:$I$5,5,0)</f>
        <v>#N/A</v>
      </c>
      <c r="AP361" s="612" t="e">
        <f>VLOOKUP(B361,'Neebal Technologies'!$D$1:$H$2,5,0)</f>
        <v>#N/A</v>
      </c>
      <c r="AQ361" s="612" t="e">
        <f>VLOOKUP(B361,'Vertiv Energy'!$D$1:$H$2,5,0)</f>
        <v>#N/A</v>
      </c>
      <c r="AR361" s="612" t="e">
        <f>VLOOKUP(B361,'Acidaes Solutions (CRMNEXT)'!$D$1:$H$3,5,0)</f>
        <v>#N/A</v>
      </c>
      <c r="AS361" s="612" t="e">
        <f>VLOOKUP(B361,Growisto!$D$1:$H$2,5,0)</f>
        <v>#N/A</v>
      </c>
      <c r="AT361" s="612" t="e">
        <f>VLOOKUP(B361,'9.9 Mediaworx - Digit'!$D$1:$H$2,5,0)</f>
        <v>#N/A</v>
      </c>
      <c r="AU361" s="612" t="e">
        <f>VLOOKUP(B361,'Vistaar systems Pvt Ltd'!$D$2:$H$3,5,0)</f>
        <v>#N/A</v>
      </c>
      <c r="AV361" s="612" t="e">
        <f>VLOOKUP(B361,'Course 5i'!$D$2:$H$11,5,0)</f>
        <v>#N/A</v>
      </c>
      <c r="AW361" s="612" t="e">
        <f>VLOOKUP(B361,'Radiant Appliances &amp; Electronic'!$D$1:$H$13,5,0)</f>
        <v>#N/A</v>
      </c>
      <c r="AX361" s="612" t="e">
        <f>VLOOKUP(B361,'Atos Global'!$D$3:$H$27,5,0)</f>
        <v>#N/A</v>
      </c>
      <c r="AY361" s="612" t="e">
        <f>VLOOKUP(B361,'Saama Technologies'!$D$1:$H$2,5,0)</f>
        <v>#N/A</v>
      </c>
      <c r="AZ361" s="612" t="e">
        <f>VLOOKUP(B361,'Multiplier Solutions'!$D$1:$H$2,5,0)</f>
        <v>#N/A</v>
      </c>
      <c r="BA361" s="612" t="e">
        <f>VLOOKUP(B361,GEP!$D$2:$H$5,5,0)</f>
        <v>#N/A</v>
      </c>
      <c r="BB361" s="612" t="e">
        <f>VLOOKUP(B361,Accenture!$D$1:$H$6,5,0)</f>
        <v>#N/A</v>
      </c>
      <c r="BC361" s="612" t="e">
        <f>VLOOKUP(B361,'Endurance International Group'!$D$1:$H$2,5,0)</f>
        <v>#N/A</v>
      </c>
      <c r="BD361" s="612" t="e">
        <f>VLOOKUP(B361,Newgen!$D$1:$H$2,5,0)</f>
        <v>#N/A</v>
      </c>
      <c r="BE361" s="612" t="e">
        <f>VLOOKUP(B361,'3D Incredible'!D361:H361,5,0)</f>
        <v>#N/A</v>
      </c>
      <c r="BF361" s="612" t="e">
        <f>VLOOKUP(B361,'Raja Software Labs'!$D$2:$H$2,5,0)</f>
        <v>#N/A</v>
      </c>
      <c r="BG361" s="612" t="e">
        <f>VLOOKUP(B361,Wipro!$D$1:$H$2,5,0)</f>
        <v>#N/A</v>
      </c>
      <c r="BH361" s="612" t="e">
        <f>VLOOKUP(B361,'Perch Technologies'!$D$2:$H$2,5,0)</f>
        <v>#N/A</v>
      </c>
      <c r="BI361" s="612" t="e">
        <f>VLOOKUP(B361,'Morning Star'!$D$1:$H$6,5,0)</f>
        <v>#N/A</v>
      </c>
      <c r="BJ361" s="612" t="e">
        <f>VLOOKUP(B361,Flexiloans!$D$1:$H$2,5,0)</f>
        <v>#N/A</v>
      </c>
      <c r="BK361" s="612" t="e">
        <f>VLOOKUP(B361,'Thirdware Solutions'!$D$1:$H$2,5,0)</f>
        <v>#N/A</v>
      </c>
      <c r="BL361" s="612" t="e">
        <f>VLOOKUP(B361,Tescom!$D$1:$H$8,5,0)</f>
        <v>#N/A</v>
      </c>
      <c r="BM361" s="612" t="e">
        <f>VLOOKUP(B361,'Cogno AI'!$D$1:$H$2,5,0)</f>
        <v>#N/A</v>
      </c>
      <c r="BN361" s="612" t="e">
        <f>VLOOKUP(B361,'ABM Knowledgeware'!$D$1:$H$2,5,0)</f>
        <v>#N/A</v>
      </c>
      <c r="BO361" s="612" t="e">
        <f>VLOOKUP(B361,'Concerto Software'!$D$1:$H$3,5,0)</f>
        <v>#N/A</v>
      </c>
      <c r="BP361" s="612" t="e">
        <f>VLOOKUP(B361,'My Captain'!$D$1:$H$4,5,0)</f>
        <v>#N/A</v>
      </c>
      <c r="BQ361" s="612" t="e">
        <f>VLOOKUP(B361,'Finoux Solutions'!$D$2:$H$4,5,0)</f>
        <v>#N/A</v>
      </c>
      <c r="BR361" s="612" t="e">
        <f>VLOOKUP(B361,'MITR Learning'!$D$1:$H$2,5,0)</f>
        <v>#N/A</v>
      </c>
      <c r="BS361" s="612" t="e">
        <f>VLOOKUP(B361,Nucsoft!$D$2:$H$6,5,0)</f>
        <v>#N/A</v>
      </c>
      <c r="BT361" s="612" t="e">
        <f>VLOOKUP(B361,'Paras Cadd'!$D$1:$H$2,5,0)</f>
        <v>#N/A</v>
      </c>
      <c r="BU361" s="612" t="e">
        <f>VLOOKUP(B361,'ICICI Securities'!$D$1:$H$2,5,0)</f>
        <v>#N/A</v>
      </c>
      <c r="BV361" s="612" t="e">
        <f>VLOOKUP(B361,'Citius Tech'!$D$2:$H$5,5,0)</f>
        <v>#N/A</v>
      </c>
      <c r="BW361" s="612" t="e">
        <f>VLOOKUP(B361,'Buzzy Brains'!$D$2:$H$2,5,0)</f>
        <v>#N/A</v>
      </c>
      <c r="BX361" s="612" t="e">
        <f>VLOOKUP(B361,'Decimal Point'!$D$2:$H$2,5,0)</f>
        <v>#N/A</v>
      </c>
      <c r="BY361" s="612" t="e">
        <f>VLOOKUP(B361,'Sankey Business Solutions'!$D$2:$H$3,5,0)</f>
        <v>#N/A</v>
      </c>
      <c r="BZ361" s="612" t="e">
        <f>VLOOKUP(B361,'Nangia &amp; Co LLP'!$D$2:$H$2,5,0)</f>
        <v>#N/A</v>
      </c>
      <c r="CA361" s="612" t="e">
        <f>VLOOKUP(B361,'FIS Solutions India Pvt Ltd'!$D$2:$H$2,5,0)</f>
        <v>#N/A</v>
      </c>
      <c r="CB361" s="612" t="e">
        <f>VLOOKUP(B361,'Delta Technology &amp; Management '!$D$2:$H$16,5,0)</f>
        <v>#N/A</v>
      </c>
      <c r="CC361" s="612" t="e">
        <f>VLOOKUP(B361,'Espoir Networks'!$D$3:$H$11,5,0)</f>
        <v>#N/A</v>
      </c>
      <c r="CD361" s="612" t="e">
        <f>VLOOKUP(B361,'Servosys Solution'!$D$3:$H$5,5,0)</f>
        <v>#N/A</v>
      </c>
      <c r="CE361" s="612" t="e">
        <f>VLOOKUP(B361,'Ribbon Communications'!$D$3:$H$4,5,0)</f>
        <v>#N/A</v>
      </c>
      <c r="CF361" s="612">
        <f t="shared" si="18"/>
        <v>0</v>
      </c>
      <c r="CG361" s="129" t="s">
        <v>3532</v>
      </c>
      <c r="CH361" s="129">
        <v>901588859738</v>
      </c>
      <c r="CI361" s="129" t="s">
        <v>3533</v>
      </c>
      <c r="CJ361" s="129" t="s">
        <v>11753</v>
      </c>
      <c r="CK361" s="132">
        <v>42917</v>
      </c>
      <c r="CL361" s="129">
        <v>2021</v>
      </c>
      <c r="CM361" s="128" t="s">
        <v>3534</v>
      </c>
      <c r="CN361" s="129">
        <v>430</v>
      </c>
      <c r="CO361" s="133">
        <v>86</v>
      </c>
      <c r="CP361" s="129">
        <v>2015</v>
      </c>
      <c r="CQ361" s="129" t="s">
        <v>79</v>
      </c>
      <c r="CR361" s="128" t="s">
        <v>3535</v>
      </c>
      <c r="CS361" s="129">
        <v>436</v>
      </c>
      <c r="CT361" s="133">
        <v>67.08</v>
      </c>
      <c r="CU361" s="129">
        <v>2017</v>
      </c>
      <c r="CV361" s="129" t="s">
        <v>79</v>
      </c>
      <c r="CW361" s="131" t="s">
        <v>81</v>
      </c>
      <c r="CX361" s="131" t="s">
        <v>81</v>
      </c>
      <c r="CY361" s="129" t="s">
        <v>81</v>
      </c>
      <c r="CZ361" s="129" t="s">
        <v>81</v>
      </c>
      <c r="DA361" s="129" t="s">
        <v>81</v>
      </c>
      <c r="DB361" s="129" t="s">
        <v>81</v>
      </c>
      <c r="DC361" s="129" t="s">
        <v>81</v>
      </c>
      <c r="DD361" s="129" t="s">
        <v>81</v>
      </c>
      <c r="DE361" s="129" t="s">
        <v>81</v>
      </c>
      <c r="DF361" s="129">
        <v>0</v>
      </c>
      <c r="DG361" s="224">
        <v>6.74</v>
      </c>
      <c r="DH361" s="224">
        <v>5.65</v>
      </c>
      <c r="DI361" s="224">
        <v>5.9230770000000001</v>
      </c>
      <c r="DJ361" s="224">
        <v>6.44</v>
      </c>
      <c r="DK361" s="224">
        <v>6.1481479999999999</v>
      </c>
      <c r="DL361" s="224"/>
      <c r="DM361" s="224">
        <v>30.901225</v>
      </c>
      <c r="DN361" s="224">
        <v>6.1802450000000002</v>
      </c>
      <c r="DO361" s="129"/>
      <c r="DP361" s="131" t="s">
        <v>138</v>
      </c>
      <c r="DQ361" s="129">
        <v>0</v>
      </c>
      <c r="DR361" s="129">
        <v>6</v>
      </c>
      <c r="DS361" s="129" t="s">
        <v>83</v>
      </c>
      <c r="DT361" s="129" t="s">
        <v>83</v>
      </c>
      <c r="DU361" s="129" t="s">
        <v>83</v>
      </c>
      <c r="DV361" s="129" t="s">
        <v>83</v>
      </c>
      <c r="DW361" s="131" t="s">
        <v>83</v>
      </c>
      <c r="DX361" s="131" t="s">
        <v>84</v>
      </c>
      <c r="DY361" s="131" t="s">
        <v>81</v>
      </c>
      <c r="DZ361" s="131" t="s">
        <v>3536</v>
      </c>
      <c r="EA361" s="131" t="s">
        <v>448</v>
      </c>
      <c r="EB361" s="131" t="s">
        <v>3537</v>
      </c>
      <c r="EC361" s="131" t="s">
        <v>88</v>
      </c>
      <c r="ED361" s="131" t="s">
        <v>89</v>
      </c>
      <c r="EE361" s="131" t="s">
        <v>3538</v>
      </c>
      <c r="EF361" s="131" t="s">
        <v>3539</v>
      </c>
      <c r="EG361" s="131" t="s">
        <v>3540</v>
      </c>
      <c r="EH361" s="131" t="s">
        <v>3541</v>
      </c>
      <c r="EI361" s="131" t="s">
        <v>3542</v>
      </c>
      <c r="EJ361" s="135" t="s">
        <v>3543</v>
      </c>
      <c r="EK361" s="135" t="s">
        <v>3544</v>
      </c>
      <c r="EL361" s="135" t="s">
        <v>3545</v>
      </c>
      <c r="EM361" s="135" t="s">
        <v>3546</v>
      </c>
      <c r="EN361" s="131" t="s">
        <v>3547</v>
      </c>
    </row>
    <row r="362" spans="1:145" ht="18" thickTop="1" thickBot="1">
      <c r="A362" s="575">
        <f t="shared" si="19"/>
        <v>361</v>
      </c>
      <c r="B362" s="572" t="s">
        <v>3898</v>
      </c>
      <c r="C362" s="600" t="s">
        <v>3899</v>
      </c>
      <c r="D362" s="570" t="s">
        <v>13209</v>
      </c>
      <c r="E362" s="568" t="str">
        <f t="shared" si="17"/>
        <v>Placed</v>
      </c>
      <c r="F362" s="570" t="s">
        <v>12369</v>
      </c>
      <c r="G362" s="570" t="s">
        <v>14086</v>
      </c>
      <c r="H362" s="131" t="str">
        <f>VLOOKUP(B362,EXTC2!C:E,3,0)</f>
        <v>12th + Engineering without live KT</v>
      </c>
      <c r="I362" s="610">
        <v>36473</v>
      </c>
      <c r="J362" s="572">
        <v>20</v>
      </c>
      <c r="K362" s="611" t="s">
        <v>3900</v>
      </c>
      <c r="L362" s="611" t="s">
        <v>73</v>
      </c>
      <c r="M362" s="611" t="s">
        <v>3901</v>
      </c>
      <c r="N362" s="612" t="s">
        <v>3897</v>
      </c>
      <c r="O362" s="612">
        <v>2220852718</v>
      </c>
      <c r="P362" s="612">
        <v>8855841909</v>
      </c>
      <c r="Q362" s="612" t="e">
        <f>VLOOKUP(B362,'TCS CON'!$D$1:$H$98,5,0)</f>
        <v>#N/A</v>
      </c>
      <c r="R362" s="612" t="e">
        <f>VLOOKUP(B362,LTI!$C$1:$H$46,6,0)</f>
        <v>#N/A</v>
      </c>
      <c r="S362" s="612" t="e">
        <f>VLOOKUP(B362,JARO!$E$2:$I$11,5,0)</f>
        <v>#N/A</v>
      </c>
      <c r="T362" s="612">
        <f>VLOOKUP(B362,Capgemini!$D$3:$H$78,5,0)</f>
        <v>380000</v>
      </c>
      <c r="U362" s="612" t="e">
        <f>VLOOKUP(B362,Carwale!$D$1:$H$4,5,0)</f>
        <v>#N/A</v>
      </c>
      <c r="V362" s="612" t="e">
        <f>VLOOKUP(B362,'Interactive Brokers'!E:I,5,0)</f>
        <v>#N/A</v>
      </c>
      <c r="W362" s="612" t="e">
        <f>VLOOKUP(B362,'REL Jio'!E:I,5,0)</f>
        <v>#N/A</v>
      </c>
      <c r="X362" s="612" t="e">
        <f>VLOOKUP(B362,'Sciative Sol'!E:I,5,0)</f>
        <v>#N/A</v>
      </c>
      <c r="Y362" s="612" t="e">
        <f>VLOOKUP(B362,'Hexaware Tech'!E:I,5,0)</f>
        <v>#N/A</v>
      </c>
      <c r="Z362" s="612" t="e">
        <f>VLOOKUP(B362,Axis!D:H,5,0)</f>
        <v>#N/A</v>
      </c>
      <c r="AA362" s="612" t="e">
        <f>VLOOKUP(B362,Ugam!$D$3:$H$26,5,0)</f>
        <v>#N/A</v>
      </c>
      <c r="AB362" s="612" t="e">
        <f>VLOOKUP(B362,Zeus!F:J,5,0)</f>
        <v>#N/A</v>
      </c>
      <c r="AC362" s="612" t="e">
        <f>VLOOKUP(B362,Montran!F:J,5,0)</f>
        <v>#N/A</v>
      </c>
      <c r="AD362" s="612" t="e">
        <f>VLOOKUP(B362,Endurance!H145:L145,5,0)</f>
        <v>#N/A</v>
      </c>
      <c r="AE362" s="612" t="e">
        <f>VLOOKUP(B362,'Swabhav Techlabs'!$F$1:$J$2,5,0)</f>
        <v>#N/A</v>
      </c>
      <c r="AF362" s="612" t="e">
        <f>VLOOKUP(B362,'Quality Kiosk'!$F$1:$J$18,5,0)</f>
        <v>#N/A</v>
      </c>
      <c r="AG362" s="612" t="e">
        <f>VLOOKUP(B362,'Lemon VB'!$F$1:$J$2,5,0)</f>
        <v>#N/A</v>
      </c>
      <c r="AH362" s="612" t="e">
        <f>VLOOKUP(B362,Gocomet!$E$1:$I$3,5,0)</f>
        <v>#N/A</v>
      </c>
      <c r="AI362" s="612" t="e">
        <f>VLOOKUP(B362,'Ingram Micro'!$E$1:$I$8,5,0)</f>
        <v>#N/A</v>
      </c>
      <c r="AJ362" s="612" t="e">
        <f>VLOOKUP(B362,'DePronto Infotech'!$E$1:$I$2,5,0)</f>
        <v>#N/A</v>
      </c>
      <c r="AK362" s="612" t="e">
        <f>VLOOKUP(B362,'Reliance Retail'!$E$1:$I$4,5,0)</f>
        <v>#N/A</v>
      </c>
      <c r="AL362" s="612" t="e">
        <f>VLOOKUP(B362,'Bright Champs'!$D$1:$H$13,5,0)</f>
        <v>#N/A</v>
      </c>
      <c r="AM362" s="612" t="e">
        <f>VLOOKUP(B362,Neosoft!$E$1:$I$12,5,0)</f>
        <v>#N/A</v>
      </c>
      <c r="AN362" s="612" t="e">
        <f>VLOOKUP(B362,Infosys!$E$1:$I$3,5,0)</f>
        <v>#N/A</v>
      </c>
      <c r="AO362" s="612" t="e">
        <f>VLOOKUP(B362,Cerelabs!$E$1:$I$5,5,0)</f>
        <v>#N/A</v>
      </c>
      <c r="AP362" s="612" t="e">
        <f>VLOOKUP(B362,'Neebal Technologies'!$D$1:$H$2,5,0)</f>
        <v>#N/A</v>
      </c>
      <c r="AQ362" s="612" t="e">
        <f>VLOOKUP(B362,'Vertiv Energy'!$D$1:$H$2,5,0)</f>
        <v>#N/A</v>
      </c>
      <c r="AR362" s="612" t="e">
        <f>VLOOKUP(B362,'Acidaes Solutions (CRMNEXT)'!$D$1:$H$3,5,0)</f>
        <v>#N/A</v>
      </c>
      <c r="AS362" s="612" t="e">
        <f>VLOOKUP(B362,Growisto!$D$1:$H$2,5,0)</f>
        <v>#N/A</v>
      </c>
      <c r="AT362" s="612" t="e">
        <f>VLOOKUP(B362,'9.9 Mediaworx - Digit'!$D$1:$H$2,5,0)</f>
        <v>#N/A</v>
      </c>
      <c r="AU362" s="612" t="e">
        <f>VLOOKUP(B362,'Vistaar systems Pvt Ltd'!$D$2:$H$3,5,0)</f>
        <v>#N/A</v>
      </c>
      <c r="AV362" s="612" t="e">
        <f>VLOOKUP(B362,'Course 5i'!$D$2:$H$11,5,0)</f>
        <v>#N/A</v>
      </c>
      <c r="AW362" s="612" t="e">
        <f>VLOOKUP(B362,'Radiant Appliances &amp; Electronic'!$D$1:$H$13,5,0)</f>
        <v>#N/A</v>
      </c>
      <c r="AX362" s="612" t="e">
        <f>VLOOKUP(B362,'Atos Global'!$D$3:$H$27,5,0)</f>
        <v>#N/A</v>
      </c>
      <c r="AY362" s="612" t="e">
        <f>VLOOKUP(B362,'Saama Technologies'!$D$1:$H$2,5,0)</f>
        <v>#N/A</v>
      </c>
      <c r="AZ362" s="612" t="e">
        <f>VLOOKUP(B362,'Multiplier Solutions'!$D$1:$H$2,5,0)</f>
        <v>#N/A</v>
      </c>
      <c r="BA362" s="612" t="e">
        <f>VLOOKUP(B362,GEP!$D$2:$H$5,5,0)</f>
        <v>#N/A</v>
      </c>
      <c r="BB362" s="612" t="e">
        <f>VLOOKUP(B362,Accenture!$D$1:$H$6,5,0)</f>
        <v>#N/A</v>
      </c>
      <c r="BC362" s="612" t="e">
        <f>VLOOKUP(B362,'Endurance International Group'!$D$1:$H$2,5,0)</f>
        <v>#N/A</v>
      </c>
      <c r="BD362" s="612" t="e">
        <f>VLOOKUP(B362,Newgen!$D$1:$H$2,5,0)</f>
        <v>#N/A</v>
      </c>
      <c r="BE362" s="612" t="e">
        <f>VLOOKUP(B362,'3D Incredible'!D362:H362,5,0)</f>
        <v>#N/A</v>
      </c>
      <c r="BF362" s="612" t="e">
        <f>VLOOKUP(B362,'Raja Software Labs'!$D$2:$H$2,5,0)</f>
        <v>#N/A</v>
      </c>
      <c r="BG362" s="612" t="e">
        <f>VLOOKUP(B362,Wipro!$D$1:$H$2,5,0)</f>
        <v>#N/A</v>
      </c>
      <c r="BH362" s="612" t="e">
        <f>VLOOKUP(B362,'Perch Technologies'!$D$2:$H$2,5,0)</f>
        <v>#N/A</v>
      </c>
      <c r="BI362" s="612" t="e">
        <f>VLOOKUP(B362,'Morning Star'!$D$1:$H$6,5,0)</f>
        <v>#N/A</v>
      </c>
      <c r="BJ362" s="612" t="e">
        <f>VLOOKUP(B362,Flexiloans!$D$1:$H$2,5,0)</f>
        <v>#N/A</v>
      </c>
      <c r="BK362" s="612" t="e">
        <f>VLOOKUP(B362,'Thirdware Solutions'!$D$1:$H$2,5,0)</f>
        <v>#N/A</v>
      </c>
      <c r="BL362" s="612" t="e">
        <f>VLOOKUP(B362,Tescom!$D$1:$H$8,5,0)</f>
        <v>#N/A</v>
      </c>
      <c r="BM362" s="612" t="e">
        <f>VLOOKUP(B362,'Cogno AI'!$D$1:$H$2,5,0)</f>
        <v>#N/A</v>
      </c>
      <c r="BN362" s="612" t="e">
        <f>VLOOKUP(B362,'ABM Knowledgeware'!$D$1:$H$2,5,0)</f>
        <v>#N/A</v>
      </c>
      <c r="BO362" s="612" t="e">
        <f>VLOOKUP(B362,'Concerto Software'!$D$1:$H$3,5,0)</f>
        <v>#N/A</v>
      </c>
      <c r="BP362" s="612" t="e">
        <f>VLOOKUP(B362,'My Captain'!$D$1:$H$4,5,0)</f>
        <v>#N/A</v>
      </c>
      <c r="BQ362" s="612" t="e">
        <f>VLOOKUP(B362,'Finoux Solutions'!$D$2:$H$4,5,0)</f>
        <v>#N/A</v>
      </c>
      <c r="BR362" s="612" t="e">
        <f>VLOOKUP(B362,'MITR Learning'!$D$1:$H$2,5,0)</f>
        <v>#N/A</v>
      </c>
      <c r="BS362" s="612" t="e">
        <f>VLOOKUP(B362,Nucsoft!$D$2:$H$6,5,0)</f>
        <v>#N/A</v>
      </c>
      <c r="BT362" s="612" t="e">
        <f>VLOOKUP(B362,'Paras Cadd'!$D$1:$H$2,5,0)</f>
        <v>#N/A</v>
      </c>
      <c r="BU362" s="612" t="e">
        <f>VLOOKUP(B362,'ICICI Securities'!$D$1:$H$2,5,0)</f>
        <v>#N/A</v>
      </c>
      <c r="BV362" s="612" t="e">
        <f>VLOOKUP(B362,'Citius Tech'!$D$2:$H$5,5,0)</f>
        <v>#N/A</v>
      </c>
      <c r="BW362" s="612" t="e">
        <f>VLOOKUP(B362,'Buzzy Brains'!$D$2:$H$2,5,0)</f>
        <v>#N/A</v>
      </c>
      <c r="BX362" s="612" t="e">
        <f>VLOOKUP(B362,'Decimal Point'!$D$2:$H$2,5,0)</f>
        <v>#N/A</v>
      </c>
      <c r="BY362" s="612" t="e">
        <f>VLOOKUP(B362,'Sankey Business Solutions'!$D$2:$H$3,5,0)</f>
        <v>#N/A</v>
      </c>
      <c r="BZ362" s="612" t="e">
        <f>VLOOKUP(B362,'Nangia &amp; Co LLP'!$D$2:$H$2,5,0)</f>
        <v>#N/A</v>
      </c>
      <c r="CA362" s="612" t="e">
        <f>VLOOKUP(B362,'FIS Solutions India Pvt Ltd'!$D$2:$H$2,5,0)</f>
        <v>#N/A</v>
      </c>
      <c r="CB362" s="612" t="e">
        <f>VLOOKUP(B362,'Delta Technology &amp; Management '!$D$2:$H$16,5,0)</f>
        <v>#N/A</v>
      </c>
      <c r="CC362" s="612" t="e">
        <f>VLOOKUP(B362,'Espoir Networks'!$D$3:$H$11,5,0)</f>
        <v>#N/A</v>
      </c>
      <c r="CD362" s="612" t="e">
        <f>VLOOKUP(B362,'Servosys Solution'!$D$3:$H$5,5,0)</f>
        <v>#N/A</v>
      </c>
      <c r="CE362" s="612" t="e">
        <f>VLOOKUP(B362,'Ribbon Communications'!$D$3:$H$4,5,0)</f>
        <v>#N/A</v>
      </c>
      <c r="CF362" s="612">
        <f t="shared" si="18"/>
        <v>1</v>
      </c>
      <c r="CG362" s="129" t="s">
        <v>3902</v>
      </c>
      <c r="CH362" s="129">
        <v>826560241711</v>
      </c>
      <c r="CI362" s="129" t="s">
        <v>134</v>
      </c>
      <c r="CJ362" s="129" t="s">
        <v>11753</v>
      </c>
      <c r="CK362" s="132">
        <v>42917</v>
      </c>
      <c r="CL362" s="129">
        <v>2021</v>
      </c>
      <c r="CM362" s="128" t="s">
        <v>3903</v>
      </c>
      <c r="CN362" s="129">
        <v>461</v>
      </c>
      <c r="CO362" s="133">
        <v>92.2</v>
      </c>
      <c r="CP362" s="129">
        <v>2015</v>
      </c>
      <c r="CQ362" s="129" t="s">
        <v>276</v>
      </c>
      <c r="CR362" s="128" t="s">
        <v>3904</v>
      </c>
      <c r="CS362" s="129">
        <v>542</v>
      </c>
      <c r="CT362" s="133">
        <v>83.38</v>
      </c>
      <c r="CU362" s="129">
        <v>2017</v>
      </c>
      <c r="CV362" s="129" t="s">
        <v>79</v>
      </c>
      <c r="CW362" s="131" t="s">
        <v>81</v>
      </c>
      <c r="CX362" s="131" t="s">
        <v>81</v>
      </c>
      <c r="CY362" s="129" t="s">
        <v>81</v>
      </c>
      <c r="CZ362" s="129" t="s">
        <v>81</v>
      </c>
      <c r="DA362" s="129" t="s">
        <v>81</v>
      </c>
      <c r="DB362" s="129" t="s">
        <v>81</v>
      </c>
      <c r="DC362" s="129" t="s">
        <v>81</v>
      </c>
      <c r="DD362" s="129" t="s">
        <v>81</v>
      </c>
      <c r="DE362" s="129" t="s">
        <v>81</v>
      </c>
      <c r="DF362" s="129">
        <v>0</v>
      </c>
      <c r="DG362" s="224">
        <v>9.81</v>
      </c>
      <c r="DH362" s="224">
        <v>8.93</v>
      </c>
      <c r="DI362" s="224">
        <v>8.8800000000000008</v>
      </c>
      <c r="DJ362" s="224">
        <v>8.52</v>
      </c>
      <c r="DK362" s="224">
        <v>7.44</v>
      </c>
      <c r="DL362" s="224">
        <v>9.84</v>
      </c>
      <c r="DM362" s="224">
        <v>53.42</v>
      </c>
      <c r="DN362" s="224">
        <v>8.9</v>
      </c>
      <c r="DO362" s="129"/>
      <c r="DP362" s="131" t="s">
        <v>82</v>
      </c>
      <c r="DQ362" s="129">
        <v>0</v>
      </c>
      <c r="DR362" s="129">
        <v>0</v>
      </c>
      <c r="DS362" s="129" t="s">
        <v>83</v>
      </c>
      <c r="DT362" s="129" t="s">
        <v>83</v>
      </c>
      <c r="DU362" s="129" t="s">
        <v>83</v>
      </c>
      <c r="DV362" s="129" t="s">
        <v>83</v>
      </c>
      <c r="DW362" s="131" t="s">
        <v>83</v>
      </c>
      <c r="DX362" s="131" t="s">
        <v>84</v>
      </c>
      <c r="DY362" s="131" t="s">
        <v>81</v>
      </c>
      <c r="DZ362" s="131" t="s">
        <v>3905</v>
      </c>
      <c r="EA362" s="131" t="s">
        <v>3906</v>
      </c>
      <c r="EB362" s="131" t="s">
        <v>3907</v>
      </c>
      <c r="EC362" s="131" t="s">
        <v>88</v>
      </c>
      <c r="ED362" s="131" t="s">
        <v>89</v>
      </c>
      <c r="EE362" s="131" t="s">
        <v>3908</v>
      </c>
      <c r="EF362" s="131" t="s">
        <v>3909</v>
      </c>
      <c r="EG362" s="131" t="s">
        <v>3910</v>
      </c>
      <c r="EH362" s="131" t="s">
        <v>3911</v>
      </c>
      <c r="EI362" s="131" t="s">
        <v>3912</v>
      </c>
      <c r="EJ362" s="135" t="s">
        <v>3913</v>
      </c>
      <c r="EK362" s="135" t="s">
        <v>3914</v>
      </c>
      <c r="EL362" s="135" t="s">
        <v>3915</v>
      </c>
      <c r="EM362" s="135" t="s">
        <v>3916</v>
      </c>
      <c r="EN362" s="131" t="s">
        <v>81</v>
      </c>
    </row>
    <row r="363" spans="1:145" ht="18" thickTop="1" thickBot="1">
      <c r="A363" s="575">
        <f t="shared" si="19"/>
        <v>362</v>
      </c>
      <c r="B363" s="572" t="s">
        <v>13195</v>
      </c>
      <c r="C363" s="600" t="s">
        <v>11846</v>
      </c>
      <c r="D363" s="570" t="s">
        <v>13209</v>
      </c>
      <c r="E363" s="568" t="str">
        <f t="shared" si="17"/>
        <v>Placed</v>
      </c>
      <c r="F363" s="570" t="s">
        <v>12369</v>
      </c>
      <c r="G363" s="570" t="s">
        <v>14086</v>
      </c>
      <c r="H363" s="131" t="str">
        <f>VLOOKUP(B363,EXTC2!C:E,3,0)</f>
        <v>12th + Engineering without live KT</v>
      </c>
      <c r="I363" s="610" t="s">
        <v>1980</v>
      </c>
      <c r="J363" s="572">
        <v>21</v>
      </c>
      <c r="K363" s="611" t="s">
        <v>4260</v>
      </c>
      <c r="L363" s="611" t="s">
        <v>73</v>
      </c>
      <c r="M363" s="611" t="s">
        <v>4261</v>
      </c>
      <c r="N363" s="612" t="s">
        <v>4257</v>
      </c>
      <c r="O363" s="612">
        <v>9323685812</v>
      </c>
      <c r="P363" s="612">
        <v>7738590010</v>
      </c>
      <c r="Q363" s="612" t="e">
        <f>VLOOKUP(B363,'TCS CON'!$D$1:$H$98,5,0)</f>
        <v>#N/A</v>
      </c>
      <c r="R363" s="612" t="e">
        <f>VLOOKUP(B363,LTI!$C$1:$H$46,6,0)</f>
        <v>#N/A</v>
      </c>
      <c r="S363" s="612" t="e">
        <f>VLOOKUP(B363,JARO!$E$2:$I$11,5,0)</f>
        <v>#N/A</v>
      </c>
      <c r="T363" s="612" t="e">
        <f>VLOOKUP(B363,Capgemini!$D$3:$H$78,5,0)</f>
        <v>#N/A</v>
      </c>
      <c r="U363" s="612" t="e">
        <f>VLOOKUP(B363,Carwale!$D$1:$H$4,5,0)</f>
        <v>#N/A</v>
      </c>
      <c r="V363" s="612" t="e">
        <f>VLOOKUP(B363,'Interactive Brokers'!E:I,5,0)</f>
        <v>#N/A</v>
      </c>
      <c r="W363" s="612" t="e">
        <f>VLOOKUP(B363,'REL Jio'!E:I,5,0)</f>
        <v>#N/A</v>
      </c>
      <c r="X363" s="612" t="e">
        <f>VLOOKUP(B363,'Sciative Sol'!E:I,5,0)</f>
        <v>#N/A</v>
      </c>
      <c r="Y363" s="612" t="e">
        <f>VLOOKUP(B363,'Hexaware Tech'!E:I,5,0)</f>
        <v>#N/A</v>
      </c>
      <c r="Z363" s="612" t="e">
        <f>VLOOKUP(B363,Axis!D:H,5,0)</f>
        <v>#N/A</v>
      </c>
      <c r="AA363" s="612" t="e">
        <f>VLOOKUP(B363,Ugam!$D$3:$H$26,5,0)</f>
        <v>#N/A</v>
      </c>
      <c r="AB363" s="612" t="e">
        <f>VLOOKUP(B363,Zeus!F:J,5,0)</f>
        <v>#N/A</v>
      </c>
      <c r="AC363" s="612" t="e">
        <f>VLOOKUP(B363,Montran!F:J,5,0)</f>
        <v>#N/A</v>
      </c>
      <c r="AD363" s="612" t="e">
        <f>VLOOKUP(B363,Endurance!H146:L146,5,0)</f>
        <v>#N/A</v>
      </c>
      <c r="AE363" s="612" t="e">
        <f>VLOOKUP(B363,'Swabhav Techlabs'!$F$1:$J$2,5,0)</f>
        <v>#N/A</v>
      </c>
      <c r="AF363" s="612" t="e">
        <f>VLOOKUP(B363,'Quality Kiosk'!$F$1:$J$18,5,0)</f>
        <v>#N/A</v>
      </c>
      <c r="AG363" s="612" t="e">
        <f>VLOOKUP(B363,'Lemon VB'!$F$1:$J$2,5,0)</f>
        <v>#N/A</v>
      </c>
      <c r="AH363" s="612" t="e">
        <f>VLOOKUP(B363,Gocomet!$E$1:$I$3,5,0)</f>
        <v>#N/A</v>
      </c>
      <c r="AI363" s="612" t="e">
        <f>VLOOKUP(B363,'Ingram Micro'!$E$1:$I$8,5,0)</f>
        <v>#N/A</v>
      </c>
      <c r="AJ363" s="612" t="e">
        <f>VLOOKUP(B363,'DePronto Infotech'!$E$1:$I$2,5,0)</f>
        <v>#N/A</v>
      </c>
      <c r="AK363" s="612" t="e">
        <f>VLOOKUP(B363,'Reliance Retail'!$E$1:$I$4,5,0)</f>
        <v>#N/A</v>
      </c>
      <c r="AL363" s="612" t="e">
        <f>VLOOKUP(B363,'Bright Champs'!$D$1:$H$13,5,0)</f>
        <v>#N/A</v>
      </c>
      <c r="AM363" s="612" t="e">
        <f>VLOOKUP(B363,Neosoft!$E$1:$I$12,5,0)</f>
        <v>#N/A</v>
      </c>
      <c r="AN363" s="612" t="e">
        <f>VLOOKUP(B363,Infosys!$E$1:$I$3,5,0)</f>
        <v>#N/A</v>
      </c>
      <c r="AO363" s="612" t="e">
        <f>VLOOKUP(B363,Cerelabs!$E$1:$I$5,5,0)</f>
        <v>#N/A</v>
      </c>
      <c r="AP363" s="612" t="e">
        <f>VLOOKUP(B363,'Neebal Technologies'!$D$1:$H$2,5,0)</f>
        <v>#N/A</v>
      </c>
      <c r="AQ363" s="612" t="e">
        <f>VLOOKUP(B363,'Vertiv Energy'!$D$1:$H$2,5,0)</f>
        <v>#N/A</v>
      </c>
      <c r="AR363" s="612" t="e">
        <f>VLOOKUP(B363,'Acidaes Solutions (CRMNEXT)'!$D$1:$H$3,5,0)</f>
        <v>#N/A</v>
      </c>
      <c r="AS363" s="612" t="e">
        <f>VLOOKUP(B363,Growisto!$D$1:$H$2,5,0)</f>
        <v>#N/A</v>
      </c>
      <c r="AT363" s="612" t="e">
        <f>VLOOKUP(B363,'9.9 Mediaworx - Digit'!$D$1:$H$2,5,0)</f>
        <v>#N/A</v>
      </c>
      <c r="AU363" s="612" t="e">
        <f>VLOOKUP(B363,'Vistaar systems Pvt Ltd'!$D$2:$H$3,5,0)</f>
        <v>#N/A</v>
      </c>
      <c r="AV363" s="612" t="e">
        <f>VLOOKUP(B363,'Course 5i'!$D$2:$H$11,5,0)</f>
        <v>#N/A</v>
      </c>
      <c r="AW363" s="612">
        <f>VLOOKUP(B363,'Radiant Appliances &amp; Electronic'!$D$1:$H$13,5,0)</f>
        <v>156000</v>
      </c>
      <c r="AX363" s="612" t="e">
        <f>VLOOKUP(B363,'Atos Global'!$D$3:$H$27,5,0)</f>
        <v>#N/A</v>
      </c>
      <c r="AY363" s="612" t="e">
        <f>VLOOKUP(B363,'Saama Technologies'!$D$1:$H$2,5,0)</f>
        <v>#N/A</v>
      </c>
      <c r="AZ363" s="612" t="e">
        <f>VLOOKUP(B363,'Multiplier Solutions'!$D$1:$H$2,5,0)</f>
        <v>#N/A</v>
      </c>
      <c r="BA363" s="612" t="e">
        <f>VLOOKUP(B363,GEP!$D$2:$H$5,5,0)</f>
        <v>#N/A</v>
      </c>
      <c r="BB363" s="612" t="e">
        <f>VLOOKUP(B363,Accenture!$D$1:$H$6,5,0)</f>
        <v>#N/A</v>
      </c>
      <c r="BC363" s="612" t="e">
        <f>VLOOKUP(B363,'Endurance International Group'!$D$1:$H$2,5,0)</f>
        <v>#N/A</v>
      </c>
      <c r="BD363" s="612" t="e">
        <f>VLOOKUP(B363,Newgen!$D$1:$H$2,5,0)</f>
        <v>#N/A</v>
      </c>
      <c r="BE363" s="612" t="e">
        <f>VLOOKUP(B363,'3D Incredible'!D363:H363,5,0)</f>
        <v>#N/A</v>
      </c>
      <c r="BF363" s="612" t="e">
        <f>VLOOKUP(B363,'Raja Software Labs'!$D$2:$H$2,5,0)</f>
        <v>#N/A</v>
      </c>
      <c r="BG363" s="612" t="e">
        <f>VLOOKUP(B363,Wipro!$D$1:$H$2,5,0)</f>
        <v>#N/A</v>
      </c>
      <c r="BH363" s="612" t="e">
        <f>VLOOKUP(B363,'Perch Technologies'!$D$2:$H$2,5,0)</f>
        <v>#N/A</v>
      </c>
      <c r="BI363" s="612" t="e">
        <f>VLOOKUP(B363,'Morning Star'!$D$1:$H$6,5,0)</f>
        <v>#N/A</v>
      </c>
      <c r="BJ363" s="612" t="e">
        <f>VLOOKUP(B363,Flexiloans!$D$1:$H$2,5,0)</f>
        <v>#N/A</v>
      </c>
      <c r="BK363" s="612" t="e">
        <f>VLOOKUP(B363,'Thirdware Solutions'!$D$1:$H$2,5,0)</f>
        <v>#N/A</v>
      </c>
      <c r="BL363" s="612" t="e">
        <f>VLOOKUP(B363,Tescom!$D$1:$H$8,5,0)</f>
        <v>#N/A</v>
      </c>
      <c r="BM363" s="612" t="e">
        <f>VLOOKUP(B363,'Cogno AI'!$D$1:$H$2,5,0)</f>
        <v>#N/A</v>
      </c>
      <c r="BN363" s="612" t="e">
        <f>VLOOKUP(B363,'ABM Knowledgeware'!$D$1:$H$2,5,0)</f>
        <v>#N/A</v>
      </c>
      <c r="BO363" s="612" t="e">
        <f>VLOOKUP(B363,'Concerto Software'!$D$1:$H$3,5,0)</f>
        <v>#N/A</v>
      </c>
      <c r="BP363" s="612" t="e">
        <f>VLOOKUP(B363,'My Captain'!$D$1:$H$4,5,0)</f>
        <v>#N/A</v>
      </c>
      <c r="BQ363" s="612" t="e">
        <f>VLOOKUP(B363,'Finoux Solutions'!$D$2:$H$4,5,0)</f>
        <v>#N/A</v>
      </c>
      <c r="BR363" s="612" t="e">
        <f>VLOOKUP(B363,'MITR Learning'!$D$1:$H$2,5,0)</f>
        <v>#N/A</v>
      </c>
      <c r="BS363" s="612" t="e">
        <f>VLOOKUP(B363,Nucsoft!$D$2:$H$6,5,0)</f>
        <v>#N/A</v>
      </c>
      <c r="BT363" s="612" t="e">
        <f>VLOOKUP(B363,'Paras Cadd'!$D$1:$H$2,5,0)</f>
        <v>#N/A</v>
      </c>
      <c r="BU363" s="612" t="e">
        <f>VLOOKUP(B363,'ICICI Securities'!$D$1:$H$2,5,0)</f>
        <v>#N/A</v>
      </c>
      <c r="BV363" s="612" t="e">
        <f>VLOOKUP(B363,'Citius Tech'!$D$2:$H$5,5,0)</f>
        <v>#N/A</v>
      </c>
      <c r="BW363" s="612" t="e">
        <f>VLOOKUP(B363,'Buzzy Brains'!$D$2:$H$2,5,0)</f>
        <v>#N/A</v>
      </c>
      <c r="BX363" s="612" t="e">
        <f>VLOOKUP(B363,'Decimal Point'!$D$2:$H$2,5,0)</f>
        <v>#N/A</v>
      </c>
      <c r="BY363" s="612" t="e">
        <f>VLOOKUP(B363,'Sankey Business Solutions'!$D$2:$H$3,5,0)</f>
        <v>#N/A</v>
      </c>
      <c r="BZ363" s="612" t="e">
        <f>VLOOKUP(B363,'Nangia &amp; Co LLP'!$D$2:$H$2,5,0)</f>
        <v>#N/A</v>
      </c>
      <c r="CA363" s="612" t="e">
        <f>VLOOKUP(B363,'FIS Solutions India Pvt Ltd'!$D$2:$H$2,5,0)</f>
        <v>#N/A</v>
      </c>
      <c r="CB363" s="612" t="e">
        <f>VLOOKUP(B363,'Delta Technology &amp; Management '!$D$2:$H$16,5,0)</f>
        <v>#N/A</v>
      </c>
      <c r="CC363" s="612" t="e">
        <f>VLOOKUP(B363,'Espoir Networks'!$D$3:$H$11,5,0)</f>
        <v>#N/A</v>
      </c>
      <c r="CD363" s="612" t="e">
        <f>VLOOKUP(B363,'Servosys Solution'!$D$3:$H$5,5,0)</f>
        <v>#N/A</v>
      </c>
      <c r="CE363" s="612" t="e">
        <f>VLOOKUP(B363,'Ribbon Communications'!$D$3:$H$4,5,0)</f>
        <v>#N/A</v>
      </c>
      <c r="CF363" s="612">
        <f t="shared" si="18"/>
        <v>1</v>
      </c>
      <c r="CG363" s="129" t="s">
        <v>4262</v>
      </c>
      <c r="CH363" s="129">
        <v>684876666810</v>
      </c>
      <c r="CI363" s="129" t="s">
        <v>81</v>
      </c>
      <c r="CJ363" s="129" t="s">
        <v>11753</v>
      </c>
      <c r="CK363" s="132">
        <v>42917</v>
      </c>
      <c r="CL363" s="129">
        <v>2021</v>
      </c>
      <c r="CM363" s="128" t="s">
        <v>1044</v>
      </c>
      <c r="CN363" s="129">
        <v>409</v>
      </c>
      <c r="CO363" s="133">
        <v>81.8</v>
      </c>
      <c r="CP363" s="129">
        <v>2015</v>
      </c>
      <c r="CQ363" s="129" t="s">
        <v>79</v>
      </c>
      <c r="CR363" s="128" t="s">
        <v>12216</v>
      </c>
      <c r="CS363" s="129">
        <v>397</v>
      </c>
      <c r="CT363" s="133">
        <v>61.08</v>
      </c>
      <c r="CU363" s="129">
        <v>2017</v>
      </c>
      <c r="CV363" s="129" t="s">
        <v>79</v>
      </c>
      <c r="CW363" s="131" t="s">
        <v>81</v>
      </c>
      <c r="CX363" s="131" t="s">
        <v>81</v>
      </c>
      <c r="CY363" s="129" t="s">
        <v>81</v>
      </c>
      <c r="CZ363" s="129" t="s">
        <v>81</v>
      </c>
      <c r="DA363" s="129" t="s">
        <v>81</v>
      </c>
      <c r="DB363" s="129" t="s">
        <v>81</v>
      </c>
      <c r="DC363" s="129" t="s">
        <v>81</v>
      </c>
      <c r="DD363" s="129" t="s">
        <v>81</v>
      </c>
      <c r="DE363" s="129" t="s">
        <v>81</v>
      </c>
      <c r="DF363" s="129">
        <v>0</v>
      </c>
      <c r="DG363" s="224">
        <v>5.72</v>
      </c>
      <c r="DH363" s="224">
        <v>5.67</v>
      </c>
      <c r="DI363" s="224">
        <v>5.31</v>
      </c>
      <c r="DJ363" s="224">
        <v>5.28</v>
      </c>
      <c r="DK363" s="224">
        <v>5.66</v>
      </c>
      <c r="DL363" s="224">
        <v>7.36</v>
      </c>
      <c r="DM363" s="224">
        <v>35.020000000000003</v>
      </c>
      <c r="DN363" s="224">
        <v>5.83</v>
      </c>
      <c r="DO363" s="129"/>
      <c r="DP363" s="131" t="s">
        <v>82</v>
      </c>
      <c r="DQ363" s="129">
        <v>0</v>
      </c>
      <c r="DR363" s="129">
        <v>5</v>
      </c>
      <c r="DS363" s="129" t="s">
        <v>83</v>
      </c>
      <c r="DT363" s="129" t="s">
        <v>83</v>
      </c>
      <c r="DU363" s="129" t="s">
        <v>83</v>
      </c>
      <c r="DV363" s="129" t="s">
        <v>83</v>
      </c>
      <c r="DW363" s="131" t="s">
        <v>83</v>
      </c>
      <c r="DX363" s="131" t="s">
        <v>84</v>
      </c>
      <c r="DY363" s="131" t="s">
        <v>81</v>
      </c>
      <c r="DZ363" s="131" t="s">
        <v>4265</v>
      </c>
      <c r="EA363" s="131" t="s">
        <v>2785</v>
      </c>
      <c r="EB363" s="131" t="s">
        <v>4266</v>
      </c>
      <c r="EC363" s="131" t="s">
        <v>762</v>
      </c>
      <c r="ED363" s="131" t="s">
        <v>89</v>
      </c>
      <c r="EE363" s="131" t="s">
        <v>81</v>
      </c>
      <c r="EF363" s="131" t="s">
        <v>4267</v>
      </c>
      <c r="EG363" s="131" t="s">
        <v>1068</v>
      </c>
      <c r="EH363" s="131" t="s">
        <v>4268</v>
      </c>
      <c r="EI363" s="131" t="s">
        <v>4269</v>
      </c>
      <c r="EJ363" s="135" t="s">
        <v>4270</v>
      </c>
      <c r="EK363" s="135" t="s">
        <v>4271</v>
      </c>
      <c r="EL363" s="135" t="s">
        <v>4272</v>
      </c>
      <c r="EM363" s="135" t="s">
        <v>4273</v>
      </c>
      <c r="EN363" s="131" t="s">
        <v>4274</v>
      </c>
    </row>
    <row r="364" spans="1:145" ht="18" thickTop="1" thickBot="1">
      <c r="A364" s="575">
        <f t="shared" si="19"/>
        <v>363</v>
      </c>
      <c r="B364" s="572" t="s">
        <v>4491</v>
      </c>
      <c r="C364" s="600" t="s">
        <v>11847</v>
      </c>
      <c r="D364" s="570" t="s">
        <v>13209</v>
      </c>
      <c r="E364" s="568" t="str">
        <f t="shared" si="17"/>
        <v>Not Placed</v>
      </c>
      <c r="F364" s="570" t="s">
        <v>12369</v>
      </c>
      <c r="G364" s="570" t="s">
        <v>14086</v>
      </c>
      <c r="H364" s="131" t="str">
        <f>VLOOKUP(B364,EXTC2!C:E,3,0)</f>
        <v>12th + Engineering without live KT</v>
      </c>
      <c r="I364" s="610" t="s">
        <v>4493</v>
      </c>
      <c r="J364" s="572">
        <v>21</v>
      </c>
      <c r="K364" s="611" t="s">
        <v>4494</v>
      </c>
      <c r="L364" s="611" t="s">
        <v>73</v>
      </c>
      <c r="M364" s="611" t="s">
        <v>4495</v>
      </c>
      <c r="N364" s="612" t="s">
        <v>4490</v>
      </c>
      <c r="O364" s="612">
        <v>9834354824</v>
      </c>
      <c r="P364" s="612">
        <v>9834354824</v>
      </c>
      <c r="Q364" s="612" t="e">
        <f>VLOOKUP(B364,'TCS CON'!$D$1:$H$98,5,0)</f>
        <v>#N/A</v>
      </c>
      <c r="R364" s="612" t="e">
        <f>VLOOKUP(B364,LTI!$C$1:$H$46,6,0)</f>
        <v>#N/A</v>
      </c>
      <c r="S364" s="612" t="e">
        <f>VLOOKUP(B364,JARO!$E$2:$I$11,5,0)</f>
        <v>#N/A</v>
      </c>
      <c r="T364" s="612" t="e">
        <f>VLOOKUP(B364,Capgemini!$D$3:$H$78,5,0)</f>
        <v>#N/A</v>
      </c>
      <c r="U364" s="612" t="e">
        <f>VLOOKUP(B364,Carwale!$D$1:$H$4,5,0)</f>
        <v>#N/A</v>
      </c>
      <c r="V364" s="612" t="e">
        <f>VLOOKUP(B364,'Interactive Brokers'!E:I,5,0)</f>
        <v>#N/A</v>
      </c>
      <c r="W364" s="612" t="e">
        <f>VLOOKUP(B364,'REL Jio'!E:I,5,0)</f>
        <v>#N/A</v>
      </c>
      <c r="X364" s="612" t="e">
        <f>VLOOKUP(B364,'Sciative Sol'!E:I,5,0)</f>
        <v>#N/A</v>
      </c>
      <c r="Y364" s="612" t="e">
        <f>VLOOKUP(B364,'Hexaware Tech'!E:I,5,0)</f>
        <v>#N/A</v>
      </c>
      <c r="Z364" s="612" t="e">
        <f>VLOOKUP(B364,Axis!D:H,5,0)</f>
        <v>#N/A</v>
      </c>
      <c r="AA364" s="612" t="e">
        <f>VLOOKUP(B364,Ugam!$D$3:$H$26,5,0)</f>
        <v>#N/A</v>
      </c>
      <c r="AB364" s="612" t="e">
        <f>VLOOKUP(B364,Zeus!F:J,5,0)</f>
        <v>#N/A</v>
      </c>
      <c r="AC364" s="612" t="e">
        <f>VLOOKUP(B364,Montran!F:J,5,0)</f>
        <v>#N/A</v>
      </c>
      <c r="AD364" s="612" t="e">
        <f>VLOOKUP(B364,Endurance!H147:L147,5,0)</f>
        <v>#N/A</v>
      </c>
      <c r="AE364" s="612" t="e">
        <f>VLOOKUP(B364,'Swabhav Techlabs'!$F$1:$J$2,5,0)</f>
        <v>#N/A</v>
      </c>
      <c r="AF364" s="612" t="e">
        <f>VLOOKUP(B364,'Quality Kiosk'!$F$1:$J$18,5,0)</f>
        <v>#N/A</v>
      </c>
      <c r="AG364" s="612" t="e">
        <f>VLOOKUP(B364,'Lemon VB'!$F$1:$J$2,5,0)</f>
        <v>#N/A</v>
      </c>
      <c r="AH364" s="612" t="e">
        <f>VLOOKUP(B364,Gocomet!$E$1:$I$3,5,0)</f>
        <v>#N/A</v>
      </c>
      <c r="AI364" s="612" t="e">
        <f>VLOOKUP(B364,'Ingram Micro'!$E$1:$I$8,5,0)</f>
        <v>#N/A</v>
      </c>
      <c r="AJ364" s="612" t="e">
        <f>VLOOKUP(B364,'DePronto Infotech'!$E$1:$I$2,5,0)</f>
        <v>#N/A</v>
      </c>
      <c r="AK364" s="612" t="e">
        <f>VLOOKUP(B364,'Reliance Retail'!$E$1:$I$4,5,0)</f>
        <v>#N/A</v>
      </c>
      <c r="AL364" s="612" t="e">
        <f>VLOOKUP(B364,'Bright Champs'!$D$1:$H$13,5,0)</f>
        <v>#N/A</v>
      </c>
      <c r="AM364" s="612" t="e">
        <f>VLOOKUP(B364,Neosoft!$E$1:$I$12,5,0)</f>
        <v>#N/A</v>
      </c>
      <c r="AN364" s="612" t="e">
        <f>VLOOKUP(B364,Infosys!$E$1:$I$3,5,0)</f>
        <v>#N/A</v>
      </c>
      <c r="AO364" s="612" t="e">
        <f>VLOOKUP(B364,Cerelabs!$E$1:$I$5,5,0)</f>
        <v>#N/A</v>
      </c>
      <c r="AP364" s="612" t="e">
        <f>VLOOKUP(B364,'Neebal Technologies'!$D$1:$H$2,5,0)</f>
        <v>#N/A</v>
      </c>
      <c r="AQ364" s="612" t="e">
        <f>VLOOKUP(B364,'Vertiv Energy'!$D$1:$H$2,5,0)</f>
        <v>#N/A</v>
      </c>
      <c r="AR364" s="612" t="e">
        <f>VLOOKUP(B364,'Acidaes Solutions (CRMNEXT)'!$D$1:$H$3,5,0)</f>
        <v>#N/A</v>
      </c>
      <c r="AS364" s="612" t="e">
        <f>VLOOKUP(B364,Growisto!$D$1:$H$2,5,0)</f>
        <v>#N/A</v>
      </c>
      <c r="AT364" s="612" t="e">
        <f>VLOOKUP(B364,'9.9 Mediaworx - Digit'!$D$1:$H$2,5,0)</f>
        <v>#N/A</v>
      </c>
      <c r="AU364" s="612" t="e">
        <f>VLOOKUP(B364,'Vistaar systems Pvt Ltd'!$D$2:$H$3,5,0)</f>
        <v>#N/A</v>
      </c>
      <c r="AV364" s="612" t="e">
        <f>VLOOKUP(B364,'Course 5i'!$D$2:$H$11,5,0)</f>
        <v>#N/A</v>
      </c>
      <c r="AW364" s="612" t="e">
        <f>VLOOKUP(B364,'Radiant Appliances &amp; Electronic'!$D$1:$H$13,5,0)</f>
        <v>#N/A</v>
      </c>
      <c r="AX364" s="612" t="e">
        <f>VLOOKUP(B364,'Atos Global'!$D$3:$H$27,5,0)</f>
        <v>#N/A</v>
      </c>
      <c r="AY364" s="612" t="e">
        <f>VLOOKUP(B364,'Saama Technologies'!$D$1:$H$2,5,0)</f>
        <v>#N/A</v>
      </c>
      <c r="AZ364" s="612" t="e">
        <f>VLOOKUP(B364,'Multiplier Solutions'!$D$1:$H$2,5,0)</f>
        <v>#N/A</v>
      </c>
      <c r="BA364" s="612" t="e">
        <f>VLOOKUP(B364,GEP!$D$2:$H$5,5,0)</f>
        <v>#N/A</v>
      </c>
      <c r="BB364" s="612" t="e">
        <f>VLOOKUP(B364,Accenture!$D$1:$H$6,5,0)</f>
        <v>#N/A</v>
      </c>
      <c r="BC364" s="612" t="e">
        <f>VLOOKUP(B364,'Endurance International Group'!$D$1:$H$2,5,0)</f>
        <v>#N/A</v>
      </c>
      <c r="BD364" s="612" t="e">
        <f>VLOOKUP(B364,Newgen!$D$1:$H$2,5,0)</f>
        <v>#N/A</v>
      </c>
      <c r="BE364" s="612" t="e">
        <f>VLOOKUP(B364,'3D Incredible'!D364:H364,5,0)</f>
        <v>#N/A</v>
      </c>
      <c r="BF364" s="612" t="e">
        <f>VLOOKUP(B364,'Raja Software Labs'!$D$2:$H$2,5,0)</f>
        <v>#N/A</v>
      </c>
      <c r="BG364" s="612" t="e">
        <f>VLOOKUP(B364,Wipro!$D$1:$H$2,5,0)</f>
        <v>#N/A</v>
      </c>
      <c r="BH364" s="612" t="e">
        <f>VLOOKUP(B364,'Perch Technologies'!$D$2:$H$2,5,0)</f>
        <v>#N/A</v>
      </c>
      <c r="BI364" s="612" t="e">
        <f>VLOOKUP(B364,'Morning Star'!$D$1:$H$6,5,0)</f>
        <v>#N/A</v>
      </c>
      <c r="BJ364" s="612" t="e">
        <f>VLOOKUP(B364,Flexiloans!$D$1:$H$2,5,0)</f>
        <v>#N/A</v>
      </c>
      <c r="BK364" s="612" t="e">
        <f>VLOOKUP(B364,'Thirdware Solutions'!$D$1:$H$2,5,0)</f>
        <v>#N/A</v>
      </c>
      <c r="BL364" s="612" t="e">
        <f>VLOOKUP(B364,Tescom!$D$1:$H$8,5,0)</f>
        <v>#N/A</v>
      </c>
      <c r="BM364" s="612" t="e">
        <f>VLOOKUP(B364,'Cogno AI'!$D$1:$H$2,5,0)</f>
        <v>#N/A</v>
      </c>
      <c r="BN364" s="612" t="e">
        <f>VLOOKUP(B364,'ABM Knowledgeware'!$D$1:$H$2,5,0)</f>
        <v>#N/A</v>
      </c>
      <c r="BO364" s="612" t="e">
        <f>VLOOKUP(B364,'Concerto Software'!$D$1:$H$3,5,0)</f>
        <v>#N/A</v>
      </c>
      <c r="BP364" s="612" t="e">
        <f>VLOOKUP(B364,'My Captain'!$D$1:$H$4,5,0)</f>
        <v>#N/A</v>
      </c>
      <c r="BQ364" s="612" t="e">
        <f>VLOOKUP(B364,'Finoux Solutions'!$D$2:$H$4,5,0)</f>
        <v>#N/A</v>
      </c>
      <c r="BR364" s="612" t="e">
        <f>VLOOKUP(B364,'MITR Learning'!$D$1:$H$2,5,0)</f>
        <v>#N/A</v>
      </c>
      <c r="BS364" s="612" t="e">
        <f>VLOOKUP(B364,Nucsoft!$D$2:$H$6,5,0)</f>
        <v>#N/A</v>
      </c>
      <c r="BT364" s="612" t="e">
        <f>VLOOKUP(B364,'Paras Cadd'!$D$1:$H$2,5,0)</f>
        <v>#N/A</v>
      </c>
      <c r="BU364" s="612" t="e">
        <f>VLOOKUP(B364,'ICICI Securities'!$D$1:$H$2,5,0)</f>
        <v>#N/A</v>
      </c>
      <c r="BV364" s="612" t="e">
        <f>VLOOKUP(B364,'Citius Tech'!$D$2:$H$5,5,0)</f>
        <v>#N/A</v>
      </c>
      <c r="BW364" s="612" t="e">
        <f>VLOOKUP(B364,'Buzzy Brains'!$D$2:$H$2,5,0)</f>
        <v>#N/A</v>
      </c>
      <c r="BX364" s="612" t="e">
        <f>VLOOKUP(B364,'Decimal Point'!$D$2:$H$2,5,0)</f>
        <v>#N/A</v>
      </c>
      <c r="BY364" s="612" t="e">
        <f>VLOOKUP(B364,'Sankey Business Solutions'!$D$2:$H$3,5,0)</f>
        <v>#N/A</v>
      </c>
      <c r="BZ364" s="612" t="e">
        <f>VLOOKUP(B364,'Nangia &amp; Co LLP'!$D$2:$H$2,5,0)</f>
        <v>#N/A</v>
      </c>
      <c r="CA364" s="612" t="e">
        <f>VLOOKUP(B364,'FIS Solutions India Pvt Ltd'!$D$2:$H$2,5,0)</f>
        <v>#N/A</v>
      </c>
      <c r="CB364" s="612" t="e">
        <f>VLOOKUP(B364,'Delta Technology &amp; Management '!$D$2:$H$16,5,0)</f>
        <v>#N/A</v>
      </c>
      <c r="CC364" s="612" t="e">
        <f>VLOOKUP(B364,'Espoir Networks'!$D$3:$H$11,5,0)</f>
        <v>#N/A</v>
      </c>
      <c r="CD364" s="612" t="e">
        <f>VLOOKUP(B364,'Servosys Solution'!$D$3:$H$5,5,0)</f>
        <v>#N/A</v>
      </c>
      <c r="CE364" s="612" t="e">
        <f>VLOOKUP(B364,'Ribbon Communications'!$D$3:$H$4,5,0)</f>
        <v>#N/A</v>
      </c>
      <c r="CF364" s="612">
        <f t="shared" si="18"/>
        <v>0</v>
      </c>
      <c r="CG364" s="129" t="s">
        <v>4496</v>
      </c>
      <c r="CH364" s="129">
        <v>661708625519</v>
      </c>
      <c r="CI364" s="129" t="s">
        <v>4497</v>
      </c>
      <c r="CJ364" s="129" t="s">
        <v>11753</v>
      </c>
      <c r="CK364" s="132">
        <v>42917</v>
      </c>
      <c r="CL364" s="129">
        <v>2021</v>
      </c>
      <c r="CM364" s="128" t="s">
        <v>4498</v>
      </c>
      <c r="CN364" s="129">
        <v>435</v>
      </c>
      <c r="CO364" s="133">
        <v>87.4</v>
      </c>
      <c r="CP364" s="129">
        <v>2015</v>
      </c>
      <c r="CQ364" s="129" t="s">
        <v>276</v>
      </c>
      <c r="CR364" s="128" t="s">
        <v>4498</v>
      </c>
      <c r="CS364" s="129">
        <v>443</v>
      </c>
      <c r="CT364" s="133">
        <v>88.6</v>
      </c>
      <c r="CU364" s="129">
        <v>2017</v>
      </c>
      <c r="CV364" s="129" t="s">
        <v>276</v>
      </c>
      <c r="CW364" s="131" t="s">
        <v>81</v>
      </c>
      <c r="CX364" s="131" t="s">
        <v>81</v>
      </c>
      <c r="CY364" s="129" t="s">
        <v>81</v>
      </c>
      <c r="CZ364" s="129" t="s">
        <v>81</v>
      </c>
      <c r="DA364" s="129" t="s">
        <v>81</v>
      </c>
      <c r="DB364" s="129" t="s">
        <v>81</v>
      </c>
      <c r="DC364" s="129" t="s">
        <v>81</v>
      </c>
      <c r="DD364" s="129" t="s">
        <v>81</v>
      </c>
      <c r="DE364" s="129" t="s">
        <v>81</v>
      </c>
      <c r="DF364" s="129">
        <v>0</v>
      </c>
      <c r="DG364" s="224">
        <v>6.94</v>
      </c>
      <c r="DH364" s="224">
        <v>6.57</v>
      </c>
      <c r="DI364" s="224">
        <v>7.54</v>
      </c>
      <c r="DJ364" s="224">
        <v>7.68</v>
      </c>
      <c r="DK364" s="224">
        <v>6.07</v>
      </c>
      <c r="DL364" s="224">
        <v>8</v>
      </c>
      <c r="DM364" s="224">
        <v>42.8</v>
      </c>
      <c r="DN364" s="224">
        <v>7.13</v>
      </c>
      <c r="DO364" s="129"/>
      <c r="DP364" s="131" t="s">
        <v>82</v>
      </c>
      <c r="DQ364" s="129">
        <v>0</v>
      </c>
      <c r="DR364" s="129">
        <v>3</v>
      </c>
      <c r="DS364" s="129" t="s">
        <v>83</v>
      </c>
      <c r="DT364" s="129" t="s">
        <v>83</v>
      </c>
      <c r="DU364" s="129" t="s">
        <v>83</v>
      </c>
      <c r="DV364" s="129" t="s">
        <v>83</v>
      </c>
      <c r="DW364" s="131" t="s">
        <v>83</v>
      </c>
      <c r="DX364" s="131" t="s">
        <v>84</v>
      </c>
      <c r="DY364" s="131" t="s">
        <v>81</v>
      </c>
      <c r="DZ364" s="131" t="s">
        <v>4499</v>
      </c>
      <c r="EA364" s="131" t="s">
        <v>781</v>
      </c>
      <c r="EB364" s="131" t="s">
        <v>4500</v>
      </c>
      <c r="EC364" s="131" t="s">
        <v>2172</v>
      </c>
      <c r="ED364" s="131" t="s">
        <v>89</v>
      </c>
      <c r="EE364" s="131" t="s">
        <v>4501</v>
      </c>
      <c r="EF364" s="131" t="s">
        <v>4502</v>
      </c>
      <c r="EG364" s="131" t="s">
        <v>81</v>
      </c>
      <c r="EH364" s="131" t="s">
        <v>81</v>
      </c>
      <c r="EI364" s="131" t="s">
        <v>4503</v>
      </c>
      <c r="EJ364" s="135" t="s">
        <v>4504</v>
      </c>
      <c r="EK364" s="135" t="s">
        <v>4505</v>
      </c>
      <c r="EL364" s="135" t="s">
        <v>4506</v>
      </c>
      <c r="EM364" s="135" t="s">
        <v>4507</v>
      </c>
      <c r="EN364" s="131" t="s">
        <v>81</v>
      </c>
    </row>
    <row r="365" spans="1:145" ht="18" thickTop="1" thickBot="1">
      <c r="A365" s="575">
        <f t="shared" si="19"/>
        <v>364</v>
      </c>
      <c r="B365" s="572" t="s">
        <v>5107</v>
      </c>
      <c r="C365" s="600" t="s">
        <v>5108</v>
      </c>
      <c r="D365" s="570" t="s">
        <v>13208</v>
      </c>
      <c r="E365" s="568" t="str">
        <f t="shared" si="17"/>
        <v>Not Placed</v>
      </c>
      <c r="F365" s="570" t="s">
        <v>12369</v>
      </c>
      <c r="G365" s="570" t="s">
        <v>14086</v>
      </c>
      <c r="H365" s="131" t="str">
        <f>VLOOKUP(B365,EXTC2!C:E,3,0)</f>
        <v>12th + Engineering without live KT</v>
      </c>
      <c r="I365" s="610">
        <v>36350</v>
      </c>
      <c r="J365" s="572">
        <v>21</v>
      </c>
      <c r="K365" s="611" t="s">
        <v>5109</v>
      </c>
      <c r="L365" s="611" t="s">
        <v>73</v>
      </c>
      <c r="M365" s="611" t="s">
        <v>5110</v>
      </c>
      <c r="N365" s="612" t="s">
        <v>5106</v>
      </c>
      <c r="O365" s="612">
        <v>7977117941</v>
      </c>
      <c r="P365" s="612">
        <v>9004253279</v>
      </c>
      <c r="Q365" s="612" t="e">
        <f>VLOOKUP(B365,'TCS CON'!$D$1:$H$98,5,0)</f>
        <v>#N/A</v>
      </c>
      <c r="R365" s="612" t="e">
        <f>VLOOKUP(B365,LTI!$C$1:$H$46,6,0)</f>
        <v>#N/A</v>
      </c>
      <c r="S365" s="612" t="e">
        <f>VLOOKUP(B365,JARO!$E$2:$I$11,5,0)</f>
        <v>#N/A</v>
      </c>
      <c r="T365" s="612" t="e">
        <f>VLOOKUP(B365,Capgemini!$D$3:$H$78,5,0)</f>
        <v>#N/A</v>
      </c>
      <c r="U365" s="612" t="e">
        <f>VLOOKUP(B365,Carwale!$D$1:$H$4,5,0)</f>
        <v>#N/A</v>
      </c>
      <c r="V365" s="612" t="e">
        <f>VLOOKUP(B365,'Interactive Brokers'!E:I,5,0)</f>
        <v>#N/A</v>
      </c>
      <c r="W365" s="612" t="e">
        <f>VLOOKUP(B365,'REL Jio'!E:I,5,0)</f>
        <v>#N/A</v>
      </c>
      <c r="X365" s="612" t="e">
        <f>VLOOKUP(B365,'Sciative Sol'!E:I,5,0)</f>
        <v>#N/A</v>
      </c>
      <c r="Y365" s="612" t="e">
        <f>VLOOKUP(B365,'Hexaware Tech'!E:I,5,0)</f>
        <v>#N/A</v>
      </c>
      <c r="Z365" s="612" t="e">
        <f>VLOOKUP(B365,Axis!D:H,5,0)</f>
        <v>#N/A</v>
      </c>
      <c r="AA365" s="612" t="e">
        <f>VLOOKUP(B365,Ugam!$D$3:$H$26,5,0)</f>
        <v>#N/A</v>
      </c>
      <c r="AB365" s="612" t="e">
        <f>VLOOKUP(B365,Zeus!F:J,5,0)</f>
        <v>#N/A</v>
      </c>
      <c r="AC365" s="612" t="e">
        <f>VLOOKUP(B365,Montran!F:J,5,0)</f>
        <v>#N/A</v>
      </c>
      <c r="AD365" s="612" t="e">
        <f>VLOOKUP(B365,Endurance!H148:L148,5,0)</f>
        <v>#N/A</v>
      </c>
      <c r="AE365" s="612" t="e">
        <f>VLOOKUP(B365,'Swabhav Techlabs'!$F$1:$J$2,5,0)</f>
        <v>#N/A</v>
      </c>
      <c r="AF365" s="612" t="e">
        <f>VLOOKUP(B365,'Quality Kiosk'!$F$1:$J$18,5,0)</f>
        <v>#N/A</v>
      </c>
      <c r="AG365" s="612" t="e">
        <f>VLOOKUP(B365,'Lemon VB'!$F$1:$J$2,5,0)</f>
        <v>#N/A</v>
      </c>
      <c r="AH365" s="612" t="e">
        <f>VLOOKUP(B365,Gocomet!$E$1:$I$3,5,0)</f>
        <v>#N/A</v>
      </c>
      <c r="AI365" s="612" t="e">
        <f>VLOOKUP(B365,'Ingram Micro'!$E$1:$I$8,5,0)</f>
        <v>#N/A</v>
      </c>
      <c r="AJ365" s="612" t="e">
        <f>VLOOKUP(B365,'DePronto Infotech'!$E$1:$I$2,5,0)</f>
        <v>#N/A</v>
      </c>
      <c r="AK365" s="612" t="e">
        <f>VLOOKUP(B365,'Reliance Retail'!$E$1:$I$4,5,0)</f>
        <v>#N/A</v>
      </c>
      <c r="AL365" s="612" t="e">
        <f>VLOOKUP(B365,'Bright Champs'!$D$1:$H$13,5,0)</f>
        <v>#N/A</v>
      </c>
      <c r="AM365" s="612" t="e">
        <f>VLOOKUP(B365,Neosoft!$E$1:$I$12,5,0)</f>
        <v>#N/A</v>
      </c>
      <c r="AN365" s="612" t="e">
        <f>VLOOKUP(B365,Infosys!$E$1:$I$3,5,0)</f>
        <v>#N/A</v>
      </c>
      <c r="AO365" s="612" t="e">
        <f>VLOOKUP(B365,Cerelabs!$E$1:$I$5,5,0)</f>
        <v>#N/A</v>
      </c>
      <c r="AP365" s="612" t="e">
        <f>VLOOKUP(B365,'Neebal Technologies'!$D$1:$H$2,5,0)</f>
        <v>#N/A</v>
      </c>
      <c r="AQ365" s="612" t="e">
        <f>VLOOKUP(B365,'Vertiv Energy'!$D$1:$H$2,5,0)</f>
        <v>#N/A</v>
      </c>
      <c r="AR365" s="612" t="e">
        <f>VLOOKUP(B365,'Acidaes Solutions (CRMNEXT)'!$D$1:$H$3,5,0)</f>
        <v>#N/A</v>
      </c>
      <c r="AS365" s="612" t="e">
        <f>VLOOKUP(B365,Growisto!$D$1:$H$2,5,0)</f>
        <v>#N/A</v>
      </c>
      <c r="AT365" s="612" t="e">
        <f>VLOOKUP(B365,'9.9 Mediaworx - Digit'!$D$1:$H$2,5,0)</f>
        <v>#N/A</v>
      </c>
      <c r="AU365" s="612" t="e">
        <f>VLOOKUP(B365,'Vistaar systems Pvt Ltd'!$D$2:$H$3,5,0)</f>
        <v>#N/A</v>
      </c>
      <c r="AV365" s="612" t="e">
        <f>VLOOKUP(B365,'Course 5i'!$D$2:$H$11,5,0)</f>
        <v>#N/A</v>
      </c>
      <c r="AW365" s="612" t="e">
        <f>VLOOKUP(B365,'Radiant Appliances &amp; Electronic'!$D$1:$H$13,5,0)</f>
        <v>#N/A</v>
      </c>
      <c r="AX365" s="612" t="e">
        <f>VLOOKUP(B365,'Atos Global'!$D$3:$H$27,5,0)</f>
        <v>#N/A</v>
      </c>
      <c r="AY365" s="612" t="e">
        <f>VLOOKUP(B365,'Saama Technologies'!$D$1:$H$2,5,0)</f>
        <v>#N/A</v>
      </c>
      <c r="AZ365" s="612" t="e">
        <f>VLOOKUP(B365,'Multiplier Solutions'!$D$1:$H$2,5,0)</f>
        <v>#N/A</v>
      </c>
      <c r="BA365" s="612" t="e">
        <f>VLOOKUP(B365,GEP!$D$2:$H$5,5,0)</f>
        <v>#N/A</v>
      </c>
      <c r="BB365" s="612" t="e">
        <f>VLOOKUP(B365,Accenture!$D$1:$H$6,5,0)</f>
        <v>#N/A</v>
      </c>
      <c r="BC365" s="612" t="e">
        <f>VLOOKUP(B365,'Endurance International Group'!$D$1:$H$2,5,0)</f>
        <v>#N/A</v>
      </c>
      <c r="BD365" s="612" t="e">
        <f>VLOOKUP(B365,Newgen!$D$1:$H$2,5,0)</f>
        <v>#N/A</v>
      </c>
      <c r="BE365" s="612" t="e">
        <f>VLOOKUP(B365,'3D Incredible'!D365:H365,5,0)</f>
        <v>#N/A</v>
      </c>
      <c r="BF365" s="612" t="e">
        <f>VLOOKUP(B365,'Raja Software Labs'!$D$2:$H$2,5,0)</f>
        <v>#N/A</v>
      </c>
      <c r="BG365" s="612" t="e">
        <f>VLOOKUP(B365,Wipro!$D$1:$H$2,5,0)</f>
        <v>#N/A</v>
      </c>
      <c r="BH365" s="612" t="e">
        <f>VLOOKUP(B365,'Perch Technologies'!$D$2:$H$2,5,0)</f>
        <v>#N/A</v>
      </c>
      <c r="BI365" s="612" t="e">
        <f>VLOOKUP(B365,'Morning Star'!$D$1:$H$6,5,0)</f>
        <v>#N/A</v>
      </c>
      <c r="BJ365" s="612" t="e">
        <f>VLOOKUP(B365,Flexiloans!$D$1:$H$2,5,0)</f>
        <v>#N/A</v>
      </c>
      <c r="BK365" s="612" t="e">
        <f>VLOOKUP(B365,'Thirdware Solutions'!$D$1:$H$2,5,0)</f>
        <v>#N/A</v>
      </c>
      <c r="BL365" s="612" t="e">
        <f>VLOOKUP(B365,Tescom!$D$1:$H$8,5,0)</f>
        <v>#N/A</v>
      </c>
      <c r="BM365" s="612" t="e">
        <f>VLOOKUP(B365,'Cogno AI'!$D$1:$H$2,5,0)</f>
        <v>#N/A</v>
      </c>
      <c r="BN365" s="612" t="e">
        <f>VLOOKUP(B365,'ABM Knowledgeware'!$D$1:$H$2,5,0)</f>
        <v>#N/A</v>
      </c>
      <c r="BO365" s="612" t="e">
        <f>VLOOKUP(B365,'Concerto Software'!$D$1:$H$3,5,0)</f>
        <v>#N/A</v>
      </c>
      <c r="BP365" s="612" t="e">
        <f>VLOOKUP(B365,'My Captain'!$D$1:$H$4,5,0)</f>
        <v>#N/A</v>
      </c>
      <c r="BQ365" s="612" t="e">
        <f>VLOOKUP(B365,'Finoux Solutions'!$D$2:$H$4,5,0)</f>
        <v>#N/A</v>
      </c>
      <c r="BR365" s="612" t="e">
        <f>VLOOKUP(B365,'MITR Learning'!$D$1:$H$2,5,0)</f>
        <v>#N/A</v>
      </c>
      <c r="BS365" s="612" t="e">
        <f>VLOOKUP(B365,Nucsoft!$D$2:$H$6,5,0)</f>
        <v>#N/A</v>
      </c>
      <c r="BT365" s="612" t="e">
        <f>VLOOKUP(B365,'Paras Cadd'!$D$1:$H$2,5,0)</f>
        <v>#N/A</v>
      </c>
      <c r="BU365" s="612" t="e">
        <f>VLOOKUP(B365,'ICICI Securities'!$D$1:$H$2,5,0)</f>
        <v>#N/A</v>
      </c>
      <c r="BV365" s="612" t="e">
        <f>VLOOKUP(B365,'Citius Tech'!$D$2:$H$5,5,0)</f>
        <v>#N/A</v>
      </c>
      <c r="BW365" s="612" t="e">
        <f>VLOOKUP(B365,'Buzzy Brains'!$D$2:$H$2,5,0)</f>
        <v>#N/A</v>
      </c>
      <c r="BX365" s="612" t="e">
        <f>VLOOKUP(B365,'Decimal Point'!$D$2:$H$2,5,0)</f>
        <v>#N/A</v>
      </c>
      <c r="BY365" s="612" t="e">
        <f>VLOOKUP(B365,'Sankey Business Solutions'!$D$2:$H$3,5,0)</f>
        <v>#N/A</v>
      </c>
      <c r="BZ365" s="612" t="e">
        <f>VLOOKUP(B365,'Nangia &amp; Co LLP'!$D$2:$H$2,5,0)</f>
        <v>#N/A</v>
      </c>
      <c r="CA365" s="612" t="e">
        <f>VLOOKUP(B365,'FIS Solutions India Pvt Ltd'!$D$2:$H$2,5,0)</f>
        <v>#N/A</v>
      </c>
      <c r="CB365" s="612" t="e">
        <f>VLOOKUP(B365,'Delta Technology &amp; Management '!$D$2:$H$16,5,0)</f>
        <v>#N/A</v>
      </c>
      <c r="CC365" s="612" t="e">
        <f>VLOOKUP(B365,'Espoir Networks'!$D$3:$H$11,5,0)</f>
        <v>#N/A</v>
      </c>
      <c r="CD365" s="612" t="e">
        <f>VLOOKUP(B365,'Servosys Solution'!$D$3:$H$5,5,0)</f>
        <v>#N/A</v>
      </c>
      <c r="CE365" s="612" t="e">
        <f>VLOOKUP(B365,'Ribbon Communications'!$D$3:$H$4,5,0)</f>
        <v>#N/A</v>
      </c>
      <c r="CF365" s="612">
        <f t="shared" si="18"/>
        <v>0</v>
      </c>
      <c r="CG365" s="129" t="s">
        <v>134</v>
      </c>
      <c r="CH365" s="129">
        <v>851284759302</v>
      </c>
      <c r="CI365" s="129" t="s">
        <v>134</v>
      </c>
      <c r="CJ365" s="129" t="s">
        <v>11753</v>
      </c>
      <c r="CK365" s="132">
        <v>42917</v>
      </c>
      <c r="CL365" s="129">
        <v>2021</v>
      </c>
      <c r="CM365" s="128" t="s">
        <v>12030</v>
      </c>
      <c r="CN365" s="129">
        <v>466</v>
      </c>
      <c r="CO365" s="133">
        <v>93.2</v>
      </c>
      <c r="CP365" s="129">
        <v>2015</v>
      </c>
      <c r="CQ365" s="129" t="s">
        <v>79</v>
      </c>
      <c r="CR365" s="128" t="s">
        <v>12217</v>
      </c>
      <c r="CS365" s="129">
        <v>415</v>
      </c>
      <c r="CT365" s="133">
        <v>63.85</v>
      </c>
      <c r="CU365" s="129">
        <v>2017</v>
      </c>
      <c r="CV365" s="129" t="s">
        <v>79</v>
      </c>
      <c r="CW365" s="131" t="s">
        <v>81</v>
      </c>
      <c r="CX365" s="131" t="s">
        <v>81</v>
      </c>
      <c r="CY365" s="129" t="s">
        <v>81</v>
      </c>
      <c r="CZ365" s="129" t="s">
        <v>81</v>
      </c>
      <c r="DA365" s="129" t="s">
        <v>81</v>
      </c>
      <c r="DB365" s="129" t="s">
        <v>81</v>
      </c>
      <c r="DC365" s="129" t="s">
        <v>81</v>
      </c>
      <c r="DD365" s="129" t="s">
        <v>81</v>
      </c>
      <c r="DE365" s="129" t="s">
        <v>81</v>
      </c>
      <c r="DF365" s="129">
        <v>0</v>
      </c>
      <c r="DG365" s="224">
        <v>6.91</v>
      </c>
      <c r="DH365" s="224">
        <v>6.94</v>
      </c>
      <c r="DI365" s="224">
        <v>6.17</v>
      </c>
      <c r="DJ365" s="224">
        <v>7.32</v>
      </c>
      <c r="DK365" s="224">
        <v>6.7</v>
      </c>
      <c r="DL365" s="224">
        <v>8.84</v>
      </c>
      <c r="DM365" s="224">
        <v>42.88</v>
      </c>
      <c r="DN365" s="224">
        <v>7.14</v>
      </c>
      <c r="DO365" s="129"/>
      <c r="DP365" s="131" t="s">
        <v>82</v>
      </c>
      <c r="DQ365" s="129">
        <v>0</v>
      </c>
      <c r="DR365" s="129">
        <v>0</v>
      </c>
      <c r="DS365" s="129" t="s">
        <v>83</v>
      </c>
      <c r="DT365" s="129" t="s">
        <v>83</v>
      </c>
      <c r="DU365" s="129" t="s">
        <v>83</v>
      </c>
      <c r="DV365" s="129" t="s">
        <v>83</v>
      </c>
      <c r="DW365" s="131" t="s">
        <v>83</v>
      </c>
      <c r="DX365" s="131" t="s">
        <v>84</v>
      </c>
      <c r="DY365" s="131" t="s">
        <v>81</v>
      </c>
      <c r="DZ365" s="131" t="s">
        <v>5113</v>
      </c>
      <c r="EA365" s="131" t="s">
        <v>81</v>
      </c>
      <c r="EB365" s="131" t="s">
        <v>5114</v>
      </c>
      <c r="EC365" s="131" t="s">
        <v>826</v>
      </c>
      <c r="ED365" s="131" t="s">
        <v>89</v>
      </c>
      <c r="EE365" s="131" t="s">
        <v>81</v>
      </c>
      <c r="EF365" s="131" t="s">
        <v>5115</v>
      </c>
      <c r="EG365" s="131" t="s">
        <v>5116</v>
      </c>
      <c r="EH365" s="131" t="s">
        <v>5117</v>
      </c>
      <c r="EI365" s="131" t="s">
        <v>5118</v>
      </c>
      <c r="EJ365" s="135" t="s">
        <v>5119</v>
      </c>
      <c r="EK365" s="135" t="s">
        <v>5120</v>
      </c>
      <c r="EL365" s="135" t="s">
        <v>4565</v>
      </c>
      <c r="EM365" s="135" t="s">
        <v>5121</v>
      </c>
      <c r="EN365" s="131" t="s">
        <v>81</v>
      </c>
    </row>
    <row r="366" spans="1:145" ht="18" thickTop="1" thickBot="1">
      <c r="A366" s="575">
        <f t="shared" si="19"/>
        <v>365</v>
      </c>
      <c r="B366" s="572" t="s">
        <v>13037</v>
      </c>
      <c r="C366" s="600" t="s">
        <v>5607</v>
      </c>
      <c r="D366" s="570" t="s">
        <v>13208</v>
      </c>
      <c r="E366" s="568" t="str">
        <f t="shared" si="17"/>
        <v>Placed</v>
      </c>
      <c r="F366" s="570" t="s">
        <v>12369</v>
      </c>
      <c r="G366" s="570" t="s">
        <v>14086</v>
      </c>
      <c r="H366" s="131" t="str">
        <f>VLOOKUP(B366,EXTC2!C:E,3,0)</f>
        <v>12th + Engineering without live KT</v>
      </c>
      <c r="I366" s="610" t="s">
        <v>5608</v>
      </c>
      <c r="J366" s="572">
        <v>20</v>
      </c>
      <c r="K366" s="611" t="s">
        <v>5609</v>
      </c>
      <c r="L366" s="611" t="s">
        <v>73</v>
      </c>
      <c r="M366" s="611" t="s">
        <v>5610</v>
      </c>
      <c r="N366" s="612" t="s">
        <v>5606</v>
      </c>
      <c r="O366" s="612">
        <v>9322965357</v>
      </c>
      <c r="P366" s="612">
        <v>8169623228</v>
      </c>
      <c r="Q366" s="612" t="e">
        <f>VLOOKUP(B366,'TCS CON'!$D$1:$H$98,5,0)</f>
        <v>#N/A</v>
      </c>
      <c r="R366" s="612" t="e">
        <f>VLOOKUP(B366,LTI!$C$1:$H$46,6,0)</f>
        <v>#N/A</v>
      </c>
      <c r="S366" s="612" t="e">
        <f>VLOOKUP(B366,JARO!$E$2:$I$11,5,0)</f>
        <v>#N/A</v>
      </c>
      <c r="T366" s="612" t="e">
        <f>VLOOKUP(B366,Capgemini!$D$3:$H$78,5,0)</f>
        <v>#N/A</v>
      </c>
      <c r="U366" s="612" t="e">
        <f>VLOOKUP(B366,Carwale!$D$1:$H$4,5,0)</f>
        <v>#N/A</v>
      </c>
      <c r="V366" s="612" t="e">
        <f>VLOOKUP(B366,'Interactive Brokers'!E:I,5,0)</f>
        <v>#N/A</v>
      </c>
      <c r="W366" s="612" t="e">
        <f>VLOOKUP(B366,'REL Jio'!E:I,5,0)</f>
        <v>#N/A</v>
      </c>
      <c r="X366" s="612" t="e">
        <f>VLOOKUP(B366,'Sciative Sol'!E:I,5,0)</f>
        <v>#N/A</v>
      </c>
      <c r="Y366" s="612" t="e">
        <f>VLOOKUP(B366,'Hexaware Tech'!E:I,5,0)</f>
        <v>#N/A</v>
      </c>
      <c r="Z366" s="612" t="e">
        <f>VLOOKUP(B366,Axis!D:H,5,0)</f>
        <v>#N/A</v>
      </c>
      <c r="AA366" s="612" t="e">
        <f>VLOOKUP(B366,Ugam!$D$3:$H$26,5,0)</f>
        <v>#N/A</v>
      </c>
      <c r="AB366" s="612" t="e">
        <f>VLOOKUP(B366,Zeus!F:J,5,0)</f>
        <v>#N/A</v>
      </c>
      <c r="AC366" s="612" t="e">
        <f>VLOOKUP(B366,Montran!F:J,5,0)</f>
        <v>#N/A</v>
      </c>
      <c r="AD366" s="612" t="e">
        <f>VLOOKUP(B366,Endurance!H149:L149,5,0)</f>
        <v>#N/A</v>
      </c>
      <c r="AE366" s="612" t="e">
        <f>VLOOKUP(B366,'Swabhav Techlabs'!$F$1:$J$2,5,0)</f>
        <v>#N/A</v>
      </c>
      <c r="AF366" s="612">
        <f>VLOOKUP(B366,'Quality Kiosk'!$F$1:$J$18,5,0)</f>
        <v>225000</v>
      </c>
      <c r="AG366" s="612" t="e">
        <f>VLOOKUP(B366,'Lemon VB'!$F$1:$J$2,5,0)</f>
        <v>#N/A</v>
      </c>
      <c r="AH366" s="612" t="e">
        <f>VLOOKUP(B366,Gocomet!$E$1:$I$3,5,0)</f>
        <v>#N/A</v>
      </c>
      <c r="AI366" s="612" t="e">
        <f>VLOOKUP(B366,'Ingram Micro'!$E$1:$I$8,5,0)</f>
        <v>#N/A</v>
      </c>
      <c r="AJ366" s="612" t="e">
        <f>VLOOKUP(B366,'DePronto Infotech'!$E$1:$I$2,5,0)</f>
        <v>#N/A</v>
      </c>
      <c r="AK366" s="612" t="e">
        <f>VLOOKUP(B366,'Reliance Retail'!$E$1:$I$4,5,0)</f>
        <v>#N/A</v>
      </c>
      <c r="AL366" s="612" t="e">
        <f>VLOOKUP(B366,'Bright Champs'!$D$1:$H$13,5,0)</f>
        <v>#N/A</v>
      </c>
      <c r="AM366" s="612" t="e">
        <f>VLOOKUP(B366,Neosoft!$E$1:$I$12,5,0)</f>
        <v>#N/A</v>
      </c>
      <c r="AN366" s="612" t="e">
        <f>VLOOKUP(B366,Infosys!$E$1:$I$3,5,0)</f>
        <v>#N/A</v>
      </c>
      <c r="AO366" s="612" t="e">
        <f>VLOOKUP(B366,Cerelabs!$E$1:$I$5,5,0)</f>
        <v>#N/A</v>
      </c>
      <c r="AP366" s="612" t="e">
        <f>VLOOKUP(B366,'Neebal Technologies'!$D$1:$H$2,5,0)</f>
        <v>#N/A</v>
      </c>
      <c r="AQ366" s="612" t="e">
        <f>VLOOKUP(B366,'Vertiv Energy'!$D$1:$H$2,5,0)</f>
        <v>#N/A</v>
      </c>
      <c r="AR366" s="612" t="e">
        <f>VLOOKUP(B366,'Acidaes Solutions (CRMNEXT)'!$D$1:$H$3,5,0)</f>
        <v>#N/A</v>
      </c>
      <c r="AS366" s="612" t="e">
        <f>VLOOKUP(B366,Growisto!$D$1:$H$2,5,0)</f>
        <v>#N/A</v>
      </c>
      <c r="AT366" s="612" t="e">
        <f>VLOOKUP(B366,'9.9 Mediaworx - Digit'!$D$1:$H$2,5,0)</f>
        <v>#N/A</v>
      </c>
      <c r="AU366" s="612" t="e">
        <f>VLOOKUP(B366,'Vistaar systems Pvt Ltd'!$D$2:$H$3,5,0)</f>
        <v>#N/A</v>
      </c>
      <c r="AV366" s="612" t="e">
        <f>VLOOKUP(B366,'Course 5i'!$D$2:$H$11,5,0)</f>
        <v>#N/A</v>
      </c>
      <c r="AW366" s="612" t="e">
        <f>VLOOKUP(B366,'Radiant Appliances &amp; Electronic'!$D$1:$H$13,5,0)</f>
        <v>#N/A</v>
      </c>
      <c r="AX366" s="612">
        <f>VLOOKUP(B366,'Atos Global'!$D$3:$H$27,5,0)</f>
        <v>310000</v>
      </c>
      <c r="AY366" s="612" t="e">
        <f>VLOOKUP(B366,'Saama Technologies'!$D$1:$H$2,5,0)</f>
        <v>#N/A</v>
      </c>
      <c r="AZ366" s="612" t="e">
        <f>VLOOKUP(B366,'Multiplier Solutions'!$D$1:$H$2,5,0)</f>
        <v>#N/A</v>
      </c>
      <c r="BA366" s="612" t="e">
        <f>VLOOKUP(B366,GEP!$D$2:$H$5,5,0)</f>
        <v>#N/A</v>
      </c>
      <c r="BB366" s="612" t="e">
        <f>VLOOKUP(B366,Accenture!$D$1:$H$6,5,0)</f>
        <v>#N/A</v>
      </c>
      <c r="BC366" s="612" t="e">
        <f>VLOOKUP(B366,'Endurance International Group'!$D$1:$H$2,5,0)</f>
        <v>#N/A</v>
      </c>
      <c r="BD366" s="612" t="e">
        <f>VLOOKUP(B366,Newgen!$D$1:$H$2,5,0)</f>
        <v>#N/A</v>
      </c>
      <c r="BE366" s="612" t="e">
        <f>VLOOKUP(B366,'3D Incredible'!D366:H366,5,0)</f>
        <v>#N/A</v>
      </c>
      <c r="BF366" s="612" t="e">
        <f>VLOOKUP(B366,'Raja Software Labs'!$D$2:$H$2,5,0)</f>
        <v>#N/A</v>
      </c>
      <c r="BG366" s="612" t="e">
        <f>VLOOKUP(B366,Wipro!$D$1:$H$2,5,0)</f>
        <v>#N/A</v>
      </c>
      <c r="BH366" s="612" t="e">
        <f>VLOOKUP(B366,'Perch Technologies'!$D$2:$H$2,5,0)</f>
        <v>#N/A</v>
      </c>
      <c r="BI366" s="612" t="e">
        <f>VLOOKUP(B366,'Morning Star'!$D$1:$H$6,5,0)</f>
        <v>#N/A</v>
      </c>
      <c r="BJ366" s="612" t="e">
        <f>VLOOKUP(B366,Flexiloans!$D$1:$H$2,5,0)</f>
        <v>#N/A</v>
      </c>
      <c r="BK366" s="612" t="e">
        <f>VLOOKUP(B366,'Thirdware Solutions'!$D$1:$H$2,5,0)</f>
        <v>#N/A</v>
      </c>
      <c r="BL366" s="612" t="e">
        <f>VLOOKUP(B366,Tescom!$D$1:$H$8,5,0)</f>
        <v>#N/A</v>
      </c>
      <c r="BM366" s="612" t="e">
        <f>VLOOKUP(B366,'Cogno AI'!$D$1:$H$2,5,0)</f>
        <v>#N/A</v>
      </c>
      <c r="BN366" s="612" t="e">
        <f>VLOOKUP(B366,'ABM Knowledgeware'!$D$1:$H$2,5,0)</f>
        <v>#N/A</v>
      </c>
      <c r="BO366" s="612" t="e">
        <f>VLOOKUP(B366,'Concerto Software'!$D$1:$H$3,5,0)</f>
        <v>#N/A</v>
      </c>
      <c r="BP366" s="612" t="e">
        <f>VLOOKUP(B366,'My Captain'!$D$1:$H$4,5,0)</f>
        <v>#N/A</v>
      </c>
      <c r="BQ366" s="612" t="e">
        <f>VLOOKUP(B366,'Finoux Solutions'!$D$2:$H$4,5,0)</f>
        <v>#N/A</v>
      </c>
      <c r="BR366" s="612" t="e">
        <f>VLOOKUP(B366,'MITR Learning'!$D$1:$H$2,5,0)</f>
        <v>#N/A</v>
      </c>
      <c r="BS366" s="612" t="e">
        <f>VLOOKUP(B366,Nucsoft!$D$2:$H$6,5,0)</f>
        <v>#N/A</v>
      </c>
      <c r="BT366" s="612" t="e">
        <f>VLOOKUP(B366,'Paras Cadd'!$D$1:$H$2,5,0)</f>
        <v>#N/A</v>
      </c>
      <c r="BU366" s="612" t="e">
        <f>VLOOKUP(B366,'ICICI Securities'!$D$1:$H$2,5,0)</f>
        <v>#N/A</v>
      </c>
      <c r="BV366" s="612" t="e">
        <f>VLOOKUP(B366,'Citius Tech'!$D$2:$H$5,5,0)</f>
        <v>#N/A</v>
      </c>
      <c r="BW366" s="612" t="e">
        <f>VLOOKUP(B366,'Buzzy Brains'!$D$2:$H$2,5,0)</f>
        <v>#N/A</v>
      </c>
      <c r="BX366" s="612" t="e">
        <f>VLOOKUP(B366,'Decimal Point'!$D$2:$H$2,5,0)</f>
        <v>#N/A</v>
      </c>
      <c r="BY366" s="612" t="e">
        <f>VLOOKUP(B366,'Sankey Business Solutions'!$D$2:$H$3,5,0)</f>
        <v>#N/A</v>
      </c>
      <c r="BZ366" s="612" t="e">
        <f>VLOOKUP(B366,'Nangia &amp; Co LLP'!$D$2:$H$2,5,0)</f>
        <v>#N/A</v>
      </c>
      <c r="CA366" s="612" t="e">
        <f>VLOOKUP(B366,'FIS Solutions India Pvt Ltd'!$D$2:$H$2,5,0)</f>
        <v>#N/A</v>
      </c>
      <c r="CB366" s="612" t="e">
        <f>VLOOKUP(B366,'Delta Technology &amp; Management '!$D$2:$H$16,5,0)</f>
        <v>#N/A</v>
      </c>
      <c r="CC366" s="612" t="e">
        <f>VLOOKUP(B366,'Espoir Networks'!$D$3:$H$11,5,0)</f>
        <v>#N/A</v>
      </c>
      <c r="CD366" s="612" t="e">
        <f>VLOOKUP(B366,'Servosys Solution'!$D$3:$H$5,5,0)</f>
        <v>#N/A</v>
      </c>
      <c r="CE366" s="612" t="e">
        <f>VLOOKUP(B366,'Ribbon Communications'!$D$3:$H$4,5,0)</f>
        <v>#N/A</v>
      </c>
      <c r="CF366" s="612">
        <f t="shared" si="18"/>
        <v>2</v>
      </c>
      <c r="CG366" s="129" t="s">
        <v>5611</v>
      </c>
      <c r="CH366" s="129" t="s">
        <v>5612</v>
      </c>
      <c r="CI366" s="129" t="s">
        <v>5613</v>
      </c>
      <c r="CJ366" s="129" t="s">
        <v>11753</v>
      </c>
      <c r="CK366" s="132">
        <v>42917</v>
      </c>
      <c r="CL366" s="129">
        <v>2021</v>
      </c>
      <c r="CM366" s="128" t="s">
        <v>5614</v>
      </c>
      <c r="CN366" s="129">
        <v>428</v>
      </c>
      <c r="CO366" s="133">
        <v>85.6</v>
      </c>
      <c r="CP366" s="129">
        <v>2015</v>
      </c>
      <c r="CQ366" s="129" t="s">
        <v>79</v>
      </c>
      <c r="CR366" s="128" t="s">
        <v>12218</v>
      </c>
      <c r="CS366" s="129">
        <v>495</v>
      </c>
      <c r="CT366" s="133">
        <v>76.150000000000006</v>
      </c>
      <c r="CU366" s="129">
        <v>2017</v>
      </c>
      <c r="CV366" s="129" t="s">
        <v>79</v>
      </c>
      <c r="CW366" s="131" t="s">
        <v>81</v>
      </c>
      <c r="CX366" s="131" t="s">
        <v>81</v>
      </c>
      <c r="CY366" s="129" t="s">
        <v>81</v>
      </c>
      <c r="CZ366" s="129" t="s">
        <v>81</v>
      </c>
      <c r="DA366" s="129" t="s">
        <v>81</v>
      </c>
      <c r="DB366" s="129" t="s">
        <v>81</v>
      </c>
      <c r="DC366" s="129" t="s">
        <v>81</v>
      </c>
      <c r="DD366" s="129" t="s">
        <v>81</v>
      </c>
      <c r="DE366" s="129" t="s">
        <v>81</v>
      </c>
      <c r="DF366" s="129">
        <v>0</v>
      </c>
      <c r="DG366" s="224">
        <v>7.15</v>
      </c>
      <c r="DH366" s="224">
        <v>7.67</v>
      </c>
      <c r="DI366" s="224">
        <v>8.15</v>
      </c>
      <c r="DJ366" s="224">
        <v>9.2799999999999994</v>
      </c>
      <c r="DK366" s="224">
        <v>8.48</v>
      </c>
      <c r="DL366" s="224"/>
      <c r="DM366" s="224">
        <v>40.729999999999997</v>
      </c>
      <c r="DN366" s="224">
        <v>8.15</v>
      </c>
      <c r="DO366" s="129"/>
      <c r="DP366" s="131" t="s">
        <v>138</v>
      </c>
      <c r="DQ366" s="129">
        <v>0</v>
      </c>
      <c r="DR366" s="129">
        <v>1</v>
      </c>
      <c r="DS366" s="129" t="s">
        <v>83</v>
      </c>
      <c r="DT366" s="129" t="s">
        <v>83</v>
      </c>
      <c r="DU366" s="129" t="s">
        <v>83</v>
      </c>
      <c r="DV366" s="129" t="s">
        <v>83</v>
      </c>
      <c r="DW366" s="131" t="s">
        <v>83</v>
      </c>
      <c r="DX366" s="131" t="s">
        <v>84</v>
      </c>
      <c r="DY366" s="131" t="s">
        <v>81</v>
      </c>
      <c r="DZ366" s="131" t="s">
        <v>5616</v>
      </c>
      <c r="EA366" s="131" t="s">
        <v>86</v>
      </c>
      <c r="EB366" s="131" t="s">
        <v>5617</v>
      </c>
      <c r="EC366" s="131" t="s">
        <v>88</v>
      </c>
      <c r="ED366" s="131" t="s">
        <v>89</v>
      </c>
      <c r="EE366" s="131" t="s">
        <v>5618</v>
      </c>
      <c r="EF366" s="131" t="s">
        <v>5619</v>
      </c>
      <c r="EG366" s="131" t="s">
        <v>5620</v>
      </c>
      <c r="EH366" s="131" t="s">
        <v>2264</v>
      </c>
      <c r="EI366" s="131" t="s">
        <v>5621</v>
      </c>
      <c r="EJ366" s="135" t="s">
        <v>5622</v>
      </c>
      <c r="EK366" s="135" t="s">
        <v>5623</v>
      </c>
      <c r="EL366" s="135" t="s">
        <v>5624</v>
      </c>
      <c r="EM366" s="135" t="s">
        <v>5625</v>
      </c>
      <c r="EN366" s="131" t="s">
        <v>81</v>
      </c>
    </row>
    <row r="367" spans="1:145" ht="18" thickTop="1" thickBot="1">
      <c r="A367" s="575">
        <f t="shared" si="19"/>
        <v>366</v>
      </c>
      <c r="B367" s="572" t="s">
        <v>5884</v>
      </c>
      <c r="C367" s="600" t="s">
        <v>5885</v>
      </c>
      <c r="D367" s="570" t="s">
        <v>13209</v>
      </c>
      <c r="E367" s="568" t="str">
        <f t="shared" si="17"/>
        <v>Placed</v>
      </c>
      <c r="F367" s="570" t="s">
        <v>12369</v>
      </c>
      <c r="G367" s="570" t="s">
        <v>14086</v>
      </c>
      <c r="H367" s="131" t="str">
        <f>VLOOKUP(B367,EXTC2!C:E,3,0)</f>
        <v>12th + Engineering without live KT</v>
      </c>
      <c r="I367" s="610">
        <v>36224</v>
      </c>
      <c r="J367" s="572">
        <v>21</v>
      </c>
      <c r="K367" s="611" t="s">
        <v>5886</v>
      </c>
      <c r="L367" s="611" t="s">
        <v>73</v>
      </c>
      <c r="M367" s="611" t="s">
        <v>5887</v>
      </c>
      <c r="N367" s="612" t="s">
        <v>5883</v>
      </c>
      <c r="O367" s="612">
        <v>8433555477</v>
      </c>
      <c r="P367" s="612">
        <v>7977567981</v>
      </c>
      <c r="Q367" s="612" t="e">
        <f>VLOOKUP(B367,'TCS CON'!$D$1:$H$98,5,0)</f>
        <v>#N/A</v>
      </c>
      <c r="R367" s="612" t="e">
        <f>VLOOKUP(B367,LTI!$C$1:$H$46,6,0)</f>
        <v>#N/A</v>
      </c>
      <c r="S367" s="612" t="e">
        <f>VLOOKUP(B367,JARO!$E$2:$I$11,5,0)</f>
        <v>#N/A</v>
      </c>
      <c r="T367" s="612" t="e">
        <f>VLOOKUP(B367,Capgemini!$D$3:$H$78,5,0)</f>
        <v>#N/A</v>
      </c>
      <c r="U367" s="612" t="e">
        <f>VLOOKUP(B367,Carwale!$D$1:$H$4,5,0)</f>
        <v>#N/A</v>
      </c>
      <c r="V367" s="612" t="e">
        <f>VLOOKUP(B367,'Interactive Brokers'!E:I,5,0)</f>
        <v>#N/A</v>
      </c>
      <c r="W367" s="612" t="e">
        <f>VLOOKUP(B367,'REL Jio'!E:I,5,0)</f>
        <v>#N/A</v>
      </c>
      <c r="X367" s="612" t="e">
        <f>VLOOKUP(B367,'Sciative Sol'!E:I,5,0)</f>
        <v>#N/A</v>
      </c>
      <c r="Y367" s="612" t="e">
        <f>VLOOKUP(B367,'Hexaware Tech'!E:I,5,0)</f>
        <v>#N/A</v>
      </c>
      <c r="Z367" s="612" t="e">
        <f>VLOOKUP(B367,Axis!D:H,5,0)</f>
        <v>#N/A</v>
      </c>
      <c r="AA367" s="612">
        <f>VLOOKUP(B367,Ugam!$D$3:$H$26,5,0)</f>
        <v>250000</v>
      </c>
      <c r="AB367" s="612" t="e">
        <f>VLOOKUP(B367,Zeus!F:J,5,0)</f>
        <v>#N/A</v>
      </c>
      <c r="AC367" s="612" t="e">
        <f>VLOOKUP(B367,Montran!F:J,5,0)</f>
        <v>#N/A</v>
      </c>
      <c r="AD367" s="612" t="e">
        <f>VLOOKUP(B367,Endurance!H150:L150,5,0)</f>
        <v>#N/A</v>
      </c>
      <c r="AE367" s="612" t="e">
        <f>VLOOKUP(B367,'Swabhav Techlabs'!$F$1:$J$2,5,0)</f>
        <v>#N/A</v>
      </c>
      <c r="AF367" s="612" t="e">
        <f>VLOOKUP(B367,'Quality Kiosk'!$F$1:$J$18,5,0)</f>
        <v>#N/A</v>
      </c>
      <c r="AG367" s="612" t="e">
        <f>VLOOKUP(B367,'Lemon VB'!$F$1:$J$2,5,0)</f>
        <v>#N/A</v>
      </c>
      <c r="AH367" s="612" t="e">
        <f>VLOOKUP(B367,Gocomet!$E$1:$I$3,5,0)</f>
        <v>#N/A</v>
      </c>
      <c r="AI367" s="612" t="e">
        <f>VLOOKUP(B367,'Ingram Micro'!$E$1:$I$8,5,0)</f>
        <v>#N/A</v>
      </c>
      <c r="AJ367" s="612" t="e">
        <f>VLOOKUP(B367,'DePronto Infotech'!$E$1:$I$2,5,0)</f>
        <v>#N/A</v>
      </c>
      <c r="AK367" s="612" t="e">
        <f>VLOOKUP(B367,'Reliance Retail'!$E$1:$I$4,5,0)</f>
        <v>#N/A</v>
      </c>
      <c r="AL367" s="612" t="e">
        <f>VLOOKUP(B367,'Bright Champs'!$D$1:$H$13,5,0)</f>
        <v>#N/A</v>
      </c>
      <c r="AM367" s="612" t="e">
        <f>VLOOKUP(B367,Neosoft!$E$1:$I$12,5,0)</f>
        <v>#N/A</v>
      </c>
      <c r="AN367" s="612" t="e">
        <f>VLOOKUP(B367,Infosys!$E$1:$I$3,5,0)</f>
        <v>#N/A</v>
      </c>
      <c r="AO367" s="612" t="e">
        <f>VLOOKUP(B367,Cerelabs!$E$1:$I$5,5,0)</f>
        <v>#N/A</v>
      </c>
      <c r="AP367" s="612" t="e">
        <f>VLOOKUP(B367,'Neebal Technologies'!$D$1:$H$2,5,0)</f>
        <v>#N/A</v>
      </c>
      <c r="AQ367" s="612" t="e">
        <f>VLOOKUP(B367,'Vertiv Energy'!$D$1:$H$2,5,0)</f>
        <v>#N/A</v>
      </c>
      <c r="AR367" s="612" t="e">
        <f>VLOOKUP(B367,'Acidaes Solutions (CRMNEXT)'!$D$1:$H$3,5,0)</f>
        <v>#N/A</v>
      </c>
      <c r="AS367" s="612" t="e">
        <f>VLOOKUP(B367,Growisto!$D$1:$H$2,5,0)</f>
        <v>#N/A</v>
      </c>
      <c r="AT367" s="612" t="e">
        <f>VLOOKUP(B367,'9.9 Mediaworx - Digit'!$D$1:$H$2,5,0)</f>
        <v>#N/A</v>
      </c>
      <c r="AU367" s="612" t="e">
        <f>VLOOKUP(B367,'Vistaar systems Pvt Ltd'!$D$2:$H$3,5,0)</f>
        <v>#N/A</v>
      </c>
      <c r="AV367" s="612" t="e">
        <f>VLOOKUP(B367,'Course 5i'!$D$2:$H$11,5,0)</f>
        <v>#N/A</v>
      </c>
      <c r="AW367" s="612" t="e">
        <f>VLOOKUP(B367,'Radiant Appliances &amp; Electronic'!$D$1:$H$13,5,0)</f>
        <v>#N/A</v>
      </c>
      <c r="AX367" s="612" t="e">
        <f>VLOOKUP(B367,'Atos Global'!$D$3:$H$27,5,0)</f>
        <v>#N/A</v>
      </c>
      <c r="AY367" s="612" t="e">
        <f>VLOOKUP(B367,'Saama Technologies'!$D$1:$H$2,5,0)</f>
        <v>#N/A</v>
      </c>
      <c r="AZ367" s="612" t="e">
        <f>VLOOKUP(B367,'Multiplier Solutions'!$D$1:$H$2,5,0)</f>
        <v>#N/A</v>
      </c>
      <c r="BA367" s="612" t="e">
        <f>VLOOKUP(B367,GEP!$D$2:$H$5,5,0)</f>
        <v>#N/A</v>
      </c>
      <c r="BB367" s="612" t="e">
        <f>VLOOKUP(B367,Accenture!$D$1:$H$6,5,0)</f>
        <v>#N/A</v>
      </c>
      <c r="BC367" s="612" t="e">
        <f>VLOOKUP(B367,'Endurance International Group'!$D$1:$H$2,5,0)</f>
        <v>#N/A</v>
      </c>
      <c r="BD367" s="612" t="e">
        <f>VLOOKUP(B367,Newgen!$D$1:$H$2,5,0)</f>
        <v>#N/A</v>
      </c>
      <c r="BE367" s="612" t="e">
        <f>VLOOKUP(B367,'3D Incredible'!D367:H367,5,0)</f>
        <v>#N/A</v>
      </c>
      <c r="BF367" s="612" t="e">
        <f>VLOOKUP(B367,'Raja Software Labs'!$D$2:$H$2,5,0)</f>
        <v>#N/A</v>
      </c>
      <c r="BG367" s="612" t="e">
        <f>VLOOKUP(B367,Wipro!$D$1:$H$2,5,0)</f>
        <v>#N/A</v>
      </c>
      <c r="BH367" s="612" t="e">
        <f>VLOOKUP(B367,'Perch Technologies'!$D$2:$H$2,5,0)</f>
        <v>#N/A</v>
      </c>
      <c r="BI367" s="612" t="e">
        <f>VLOOKUP(B367,'Morning Star'!$D$1:$H$6,5,0)</f>
        <v>#N/A</v>
      </c>
      <c r="BJ367" s="612" t="e">
        <f>VLOOKUP(B367,Flexiloans!$D$1:$H$2,5,0)</f>
        <v>#N/A</v>
      </c>
      <c r="BK367" s="612" t="e">
        <f>VLOOKUP(B367,'Thirdware Solutions'!$D$1:$H$2,5,0)</f>
        <v>#N/A</v>
      </c>
      <c r="BL367" s="612" t="e">
        <f>VLOOKUP(B367,Tescom!$D$1:$H$8,5,0)</f>
        <v>#N/A</v>
      </c>
      <c r="BM367" s="612" t="e">
        <f>VLOOKUP(B367,'Cogno AI'!$D$1:$H$2,5,0)</f>
        <v>#N/A</v>
      </c>
      <c r="BN367" s="612" t="e">
        <f>VLOOKUP(B367,'ABM Knowledgeware'!$D$1:$H$2,5,0)</f>
        <v>#N/A</v>
      </c>
      <c r="BO367" s="612" t="e">
        <f>VLOOKUP(B367,'Concerto Software'!$D$1:$H$3,5,0)</f>
        <v>#N/A</v>
      </c>
      <c r="BP367" s="612" t="e">
        <f>VLOOKUP(B367,'My Captain'!$D$1:$H$4,5,0)</f>
        <v>#N/A</v>
      </c>
      <c r="BQ367" s="612" t="e">
        <f>VLOOKUP(B367,'Finoux Solutions'!$D$2:$H$4,5,0)</f>
        <v>#N/A</v>
      </c>
      <c r="BR367" s="612" t="e">
        <f>VLOOKUP(B367,'MITR Learning'!$D$1:$H$2,5,0)</f>
        <v>#N/A</v>
      </c>
      <c r="BS367" s="612" t="e">
        <f>VLOOKUP(B367,Nucsoft!$D$2:$H$6,5,0)</f>
        <v>#N/A</v>
      </c>
      <c r="BT367" s="612" t="e">
        <f>VLOOKUP(B367,'Paras Cadd'!$D$1:$H$2,5,0)</f>
        <v>#N/A</v>
      </c>
      <c r="BU367" s="612" t="e">
        <f>VLOOKUP(B367,'ICICI Securities'!$D$1:$H$2,5,0)</f>
        <v>#N/A</v>
      </c>
      <c r="BV367" s="612" t="e">
        <f>VLOOKUP(B367,'Citius Tech'!$D$2:$H$5,5,0)</f>
        <v>#N/A</v>
      </c>
      <c r="BW367" s="612" t="e">
        <f>VLOOKUP(B367,'Buzzy Brains'!$D$2:$H$2,5,0)</f>
        <v>#N/A</v>
      </c>
      <c r="BX367" s="612" t="e">
        <f>VLOOKUP(B367,'Decimal Point'!$D$2:$H$2,5,0)</f>
        <v>#N/A</v>
      </c>
      <c r="BY367" s="612" t="e">
        <f>VLOOKUP(B367,'Sankey Business Solutions'!$D$2:$H$3,5,0)</f>
        <v>#N/A</v>
      </c>
      <c r="BZ367" s="612" t="e">
        <f>VLOOKUP(B367,'Nangia &amp; Co LLP'!$D$2:$H$2,5,0)</f>
        <v>#N/A</v>
      </c>
      <c r="CA367" s="612" t="e">
        <f>VLOOKUP(B367,'FIS Solutions India Pvt Ltd'!$D$2:$H$2,5,0)</f>
        <v>#N/A</v>
      </c>
      <c r="CB367" s="612" t="e">
        <f>VLOOKUP(B367,'Delta Technology &amp; Management '!$D$2:$H$16,5,0)</f>
        <v>#N/A</v>
      </c>
      <c r="CC367" s="612" t="e">
        <f>VLOOKUP(B367,'Espoir Networks'!$D$3:$H$11,5,0)</f>
        <v>#N/A</v>
      </c>
      <c r="CD367" s="612" t="e">
        <f>VLOOKUP(B367,'Servosys Solution'!$D$3:$H$5,5,0)</f>
        <v>#N/A</v>
      </c>
      <c r="CE367" s="612" t="e">
        <f>VLOOKUP(B367,'Ribbon Communications'!$D$3:$H$4,5,0)</f>
        <v>#N/A</v>
      </c>
      <c r="CF367" s="612">
        <f t="shared" si="18"/>
        <v>1</v>
      </c>
      <c r="CG367" s="129" t="s">
        <v>5888</v>
      </c>
      <c r="CH367" s="129">
        <v>652905229305</v>
      </c>
      <c r="CI367" s="129" t="s">
        <v>81</v>
      </c>
      <c r="CJ367" s="129" t="s">
        <v>11753</v>
      </c>
      <c r="CK367" s="132">
        <v>42917</v>
      </c>
      <c r="CL367" s="129">
        <v>2021</v>
      </c>
      <c r="CM367" s="128" t="s">
        <v>5889</v>
      </c>
      <c r="CN367" s="129">
        <v>410</v>
      </c>
      <c r="CO367" s="133">
        <v>82</v>
      </c>
      <c r="CP367" s="129">
        <v>2015</v>
      </c>
      <c r="CQ367" s="129" t="s">
        <v>79</v>
      </c>
      <c r="CR367" s="128" t="s">
        <v>12195</v>
      </c>
      <c r="CS367" s="129">
        <v>434</v>
      </c>
      <c r="CT367" s="133">
        <v>66.77</v>
      </c>
      <c r="CU367" s="129">
        <v>2017</v>
      </c>
      <c r="CV367" s="129" t="s">
        <v>79</v>
      </c>
      <c r="CW367" s="131" t="s">
        <v>81</v>
      </c>
      <c r="CX367" s="131" t="s">
        <v>81</v>
      </c>
      <c r="CY367" s="129" t="s">
        <v>81</v>
      </c>
      <c r="CZ367" s="129" t="s">
        <v>81</v>
      </c>
      <c r="DA367" s="129" t="s">
        <v>81</v>
      </c>
      <c r="DB367" s="129" t="s">
        <v>81</v>
      </c>
      <c r="DC367" s="129" t="s">
        <v>81</v>
      </c>
      <c r="DD367" s="129" t="s">
        <v>81</v>
      </c>
      <c r="DE367" s="129" t="s">
        <v>81</v>
      </c>
      <c r="DF367" s="129">
        <v>0</v>
      </c>
      <c r="DG367" s="224">
        <v>6.61</v>
      </c>
      <c r="DH367" s="224">
        <v>6.26</v>
      </c>
      <c r="DI367" s="224">
        <v>6.11</v>
      </c>
      <c r="DJ367" s="224">
        <v>6.2</v>
      </c>
      <c r="DK367" s="224">
        <v>5.59</v>
      </c>
      <c r="DL367" s="224"/>
      <c r="DM367" s="224">
        <v>30.77</v>
      </c>
      <c r="DN367" s="224">
        <v>6.15</v>
      </c>
      <c r="DO367" s="129"/>
      <c r="DP367" s="131" t="s">
        <v>138</v>
      </c>
      <c r="DQ367" s="129">
        <v>0</v>
      </c>
      <c r="DR367" s="129">
        <v>2</v>
      </c>
      <c r="DS367" s="129" t="s">
        <v>83</v>
      </c>
      <c r="DT367" s="129" t="s">
        <v>83</v>
      </c>
      <c r="DU367" s="129" t="s">
        <v>83</v>
      </c>
      <c r="DV367" s="129" t="s">
        <v>83</v>
      </c>
      <c r="DW367" s="131" t="s">
        <v>83</v>
      </c>
      <c r="DX367" s="131" t="s">
        <v>84</v>
      </c>
      <c r="DY367" s="131" t="s">
        <v>81</v>
      </c>
      <c r="DZ367" s="131" t="s">
        <v>5890</v>
      </c>
      <c r="EA367" s="131" t="s">
        <v>86</v>
      </c>
      <c r="EB367" s="131" t="s">
        <v>5891</v>
      </c>
      <c r="EC367" s="131" t="s">
        <v>88</v>
      </c>
      <c r="ED367" s="131" t="s">
        <v>89</v>
      </c>
      <c r="EE367" s="131" t="s">
        <v>81</v>
      </c>
      <c r="EF367" s="131" t="s">
        <v>5892</v>
      </c>
      <c r="EG367" s="131" t="s">
        <v>81</v>
      </c>
      <c r="EH367" s="131" t="s">
        <v>538</v>
      </c>
      <c r="EI367" s="131" t="s">
        <v>5893</v>
      </c>
      <c r="EJ367" s="135" t="s">
        <v>5894</v>
      </c>
      <c r="EK367" s="135" t="s">
        <v>5895</v>
      </c>
      <c r="EL367" s="135" t="s">
        <v>5896</v>
      </c>
      <c r="EM367" s="135" t="s">
        <v>5897</v>
      </c>
      <c r="EN367" s="131" t="s">
        <v>81</v>
      </c>
    </row>
    <row r="368" spans="1:145" s="41" customFormat="1" ht="18" thickTop="1" thickBot="1">
      <c r="A368" s="575">
        <f t="shared" si="19"/>
        <v>367</v>
      </c>
      <c r="B368" s="572" t="s">
        <v>5974</v>
      </c>
      <c r="C368" s="603" t="s">
        <v>5975</v>
      </c>
      <c r="D368" s="571" t="s">
        <v>13208</v>
      </c>
      <c r="E368" s="568" t="str">
        <f t="shared" si="17"/>
        <v>Placed</v>
      </c>
      <c r="F368" s="571" t="s">
        <v>12369</v>
      </c>
      <c r="G368" s="570" t="s">
        <v>14086</v>
      </c>
      <c r="H368" s="144" t="str">
        <f>VLOOKUP(B368,EXTC2!C:E,3,0)</f>
        <v>12th + Engineering without live KT</v>
      </c>
      <c r="I368" s="610" t="s">
        <v>5976</v>
      </c>
      <c r="J368" s="572">
        <v>21</v>
      </c>
      <c r="K368" s="611" t="s">
        <v>5977</v>
      </c>
      <c r="L368" s="611" t="s">
        <v>5978</v>
      </c>
      <c r="M368" s="611" t="s">
        <v>5979</v>
      </c>
      <c r="N368" s="612" t="s">
        <v>5973</v>
      </c>
      <c r="O368" s="612">
        <v>7387062299</v>
      </c>
      <c r="P368" s="612">
        <v>8291399284</v>
      </c>
      <c r="Q368" s="612" t="e">
        <f>VLOOKUP(B368,'TCS CON'!$D$1:$H$98,5,0)</f>
        <v>#N/A</v>
      </c>
      <c r="R368" s="612">
        <f>VLOOKUP(B368,LTI!$C$1:$H$46,6,0)</f>
        <v>350000</v>
      </c>
      <c r="S368" s="612" t="e">
        <f>VLOOKUP(B368,JARO!$E$2:$I$11,5,0)</f>
        <v>#N/A</v>
      </c>
      <c r="T368" s="612" t="e">
        <f>VLOOKUP(B368,Capgemini!$D$3:$H$78,5,0)</f>
        <v>#N/A</v>
      </c>
      <c r="U368" s="612" t="e">
        <f>VLOOKUP(B368,Carwale!$D$1:$H$4,5,0)</f>
        <v>#N/A</v>
      </c>
      <c r="V368" s="612" t="e">
        <f>VLOOKUP(B368,'Interactive Brokers'!E:I,5,0)</f>
        <v>#N/A</v>
      </c>
      <c r="W368" s="612" t="e">
        <f>VLOOKUP(B368,'REL Jio'!E:I,5,0)</f>
        <v>#N/A</v>
      </c>
      <c r="X368" s="612" t="e">
        <f>VLOOKUP(B368,'Sciative Sol'!E:I,5,0)</f>
        <v>#N/A</v>
      </c>
      <c r="Y368" s="612" t="e">
        <f>VLOOKUP(B368,'Hexaware Tech'!E:I,5,0)</f>
        <v>#N/A</v>
      </c>
      <c r="Z368" s="612" t="e">
        <f>VLOOKUP(B368,Axis!D:H,5,0)</f>
        <v>#N/A</v>
      </c>
      <c r="AA368" s="612" t="e">
        <f>VLOOKUP(B368,Ugam!$D$3:$H$26,5,0)</f>
        <v>#N/A</v>
      </c>
      <c r="AB368" s="612" t="e">
        <f>VLOOKUP(B368,Zeus!F:J,5,0)</f>
        <v>#N/A</v>
      </c>
      <c r="AC368" s="612" t="e">
        <f>VLOOKUP(B368,Montran!F:J,5,0)</f>
        <v>#N/A</v>
      </c>
      <c r="AD368" s="612" t="e">
        <f>VLOOKUP(B368,Endurance!H151:L151,5,0)</f>
        <v>#N/A</v>
      </c>
      <c r="AE368" s="612" t="e">
        <f>VLOOKUP(B368,'Swabhav Techlabs'!$F$1:$J$2,5,0)</f>
        <v>#N/A</v>
      </c>
      <c r="AF368" s="612" t="e">
        <f>VLOOKUP(B368,'Quality Kiosk'!$F$1:$J$18,5,0)</f>
        <v>#N/A</v>
      </c>
      <c r="AG368" s="612" t="e">
        <f>VLOOKUP(B368,'Lemon VB'!$F$1:$J$2,5,0)</f>
        <v>#N/A</v>
      </c>
      <c r="AH368" s="612" t="e">
        <f>VLOOKUP(B368,Gocomet!$E$1:$I$3,5,0)</f>
        <v>#N/A</v>
      </c>
      <c r="AI368" s="612" t="e">
        <f>VLOOKUP(B368,'Ingram Micro'!$E$1:$I$8,5,0)</f>
        <v>#N/A</v>
      </c>
      <c r="AJ368" s="612" t="e">
        <f>VLOOKUP(B368,'DePronto Infotech'!$E$1:$I$2,5,0)</f>
        <v>#N/A</v>
      </c>
      <c r="AK368" s="612" t="e">
        <f>VLOOKUP(B368,'Reliance Retail'!$E$1:$I$4,5,0)</f>
        <v>#N/A</v>
      </c>
      <c r="AL368" s="612" t="e">
        <f>VLOOKUP(B368,'Bright Champs'!$D$1:$H$13,5,0)</f>
        <v>#N/A</v>
      </c>
      <c r="AM368" s="612" t="e">
        <f>VLOOKUP(B368,Neosoft!$E$1:$I$12,5,0)</f>
        <v>#N/A</v>
      </c>
      <c r="AN368" s="612" t="e">
        <f>VLOOKUP(B368,Infosys!$E$1:$I$3,5,0)</f>
        <v>#N/A</v>
      </c>
      <c r="AO368" s="612" t="e">
        <f>VLOOKUP(B368,Cerelabs!$E$1:$I$5,5,0)</f>
        <v>#N/A</v>
      </c>
      <c r="AP368" s="612" t="e">
        <f>VLOOKUP(B368,'Neebal Technologies'!$D$1:$H$2,5,0)</f>
        <v>#N/A</v>
      </c>
      <c r="AQ368" s="612" t="e">
        <f>VLOOKUP(B368,'Vertiv Energy'!$D$1:$H$2,5,0)</f>
        <v>#N/A</v>
      </c>
      <c r="AR368" s="612" t="e">
        <f>VLOOKUP(B368,'Acidaes Solutions (CRMNEXT)'!$D$1:$H$3,5,0)</f>
        <v>#N/A</v>
      </c>
      <c r="AS368" s="612" t="e">
        <f>VLOOKUP(B368,Growisto!$D$1:$H$2,5,0)</f>
        <v>#N/A</v>
      </c>
      <c r="AT368" s="612" t="e">
        <f>VLOOKUP(B368,'9.9 Mediaworx - Digit'!$D$1:$H$2,5,0)</f>
        <v>#N/A</v>
      </c>
      <c r="AU368" s="612" t="e">
        <f>VLOOKUP(B368,'Vistaar systems Pvt Ltd'!$D$2:$H$3,5,0)</f>
        <v>#N/A</v>
      </c>
      <c r="AV368" s="612" t="e">
        <f>VLOOKUP(B368,'Course 5i'!$D$2:$H$11,5,0)</f>
        <v>#N/A</v>
      </c>
      <c r="AW368" s="612" t="e">
        <f>VLOOKUP(B368,'Radiant Appliances &amp; Electronic'!$D$1:$H$13,5,0)</f>
        <v>#N/A</v>
      </c>
      <c r="AX368" s="612" t="e">
        <f>VLOOKUP(B368,'Atos Global'!$D$3:$H$27,5,0)</f>
        <v>#N/A</v>
      </c>
      <c r="AY368" s="612" t="e">
        <f>VLOOKUP(B368,'Saama Technologies'!$D$1:$H$2,5,0)</f>
        <v>#N/A</v>
      </c>
      <c r="AZ368" s="612" t="e">
        <f>VLOOKUP(B368,'Multiplier Solutions'!$D$1:$H$2,5,0)</f>
        <v>#N/A</v>
      </c>
      <c r="BA368" s="612" t="e">
        <f>VLOOKUP(B368,GEP!$D$2:$H$5,5,0)</f>
        <v>#N/A</v>
      </c>
      <c r="BB368" s="612" t="e">
        <f>VLOOKUP(B368,Accenture!$D$1:$H$6,5,0)</f>
        <v>#N/A</v>
      </c>
      <c r="BC368" s="612" t="e">
        <f>VLOOKUP(B368,'Endurance International Group'!$D$1:$H$2,5,0)</f>
        <v>#N/A</v>
      </c>
      <c r="BD368" s="612" t="e">
        <f>VLOOKUP(B368,Newgen!$D$1:$H$2,5,0)</f>
        <v>#N/A</v>
      </c>
      <c r="BE368" s="612" t="e">
        <f>VLOOKUP(B368,'3D Incredible'!D368:H368,5,0)</f>
        <v>#N/A</v>
      </c>
      <c r="BF368" s="612" t="e">
        <f>VLOOKUP(B368,'Raja Software Labs'!$D$2:$H$2,5,0)</f>
        <v>#N/A</v>
      </c>
      <c r="BG368" s="612" t="e">
        <f>VLOOKUP(B368,Wipro!$D$1:$H$2,5,0)</f>
        <v>#N/A</v>
      </c>
      <c r="BH368" s="612" t="e">
        <f>VLOOKUP(B368,'Perch Technologies'!$D$2:$H$2,5,0)</f>
        <v>#N/A</v>
      </c>
      <c r="BI368" s="612" t="e">
        <f>VLOOKUP(B368,'Morning Star'!$D$1:$H$6,5,0)</f>
        <v>#N/A</v>
      </c>
      <c r="BJ368" s="612" t="e">
        <f>VLOOKUP(B368,Flexiloans!$D$1:$H$2,5,0)</f>
        <v>#N/A</v>
      </c>
      <c r="BK368" s="612" t="e">
        <f>VLOOKUP(B368,'Thirdware Solutions'!$D$1:$H$2,5,0)</f>
        <v>#N/A</v>
      </c>
      <c r="BL368" s="612" t="e">
        <f>VLOOKUP(B368,Tescom!$D$1:$H$8,5,0)</f>
        <v>#N/A</v>
      </c>
      <c r="BM368" s="612" t="e">
        <f>VLOOKUP(B368,'Cogno AI'!$D$1:$H$2,5,0)</f>
        <v>#N/A</v>
      </c>
      <c r="BN368" s="612" t="e">
        <f>VLOOKUP(B368,'ABM Knowledgeware'!$D$1:$H$2,5,0)</f>
        <v>#N/A</v>
      </c>
      <c r="BO368" s="612" t="e">
        <f>VLOOKUP(B368,'Concerto Software'!$D$1:$H$3,5,0)</f>
        <v>#N/A</v>
      </c>
      <c r="BP368" s="612" t="e">
        <f>VLOOKUP(B368,'My Captain'!$D$1:$H$4,5,0)</f>
        <v>#N/A</v>
      </c>
      <c r="BQ368" s="612" t="e">
        <f>VLOOKUP(B368,'Finoux Solutions'!$D$2:$H$4,5,0)</f>
        <v>#N/A</v>
      </c>
      <c r="BR368" s="612" t="e">
        <f>VLOOKUP(B368,'MITR Learning'!$D$1:$H$2,5,0)</f>
        <v>#N/A</v>
      </c>
      <c r="BS368" s="612" t="e">
        <f>VLOOKUP(B368,Nucsoft!$D$2:$H$6,5,0)</f>
        <v>#N/A</v>
      </c>
      <c r="BT368" s="612" t="e">
        <f>VLOOKUP(B368,'Paras Cadd'!$D$1:$H$2,5,0)</f>
        <v>#N/A</v>
      </c>
      <c r="BU368" s="612" t="e">
        <f>VLOOKUP(B368,'ICICI Securities'!$D$1:$H$2,5,0)</f>
        <v>#N/A</v>
      </c>
      <c r="BV368" s="612" t="e">
        <f>VLOOKUP(B368,'Citius Tech'!$D$2:$H$5,5,0)</f>
        <v>#N/A</v>
      </c>
      <c r="BW368" s="612" t="e">
        <f>VLOOKUP(B368,'Buzzy Brains'!$D$2:$H$2,5,0)</f>
        <v>#N/A</v>
      </c>
      <c r="BX368" s="612" t="e">
        <f>VLOOKUP(B368,'Decimal Point'!$D$2:$H$2,5,0)</f>
        <v>#N/A</v>
      </c>
      <c r="BY368" s="612" t="e">
        <f>VLOOKUP(B368,'Sankey Business Solutions'!$D$2:$H$3,5,0)</f>
        <v>#N/A</v>
      </c>
      <c r="BZ368" s="612" t="e">
        <f>VLOOKUP(B368,'Nangia &amp; Co LLP'!$D$2:$H$2,5,0)</f>
        <v>#N/A</v>
      </c>
      <c r="CA368" s="612" t="e">
        <f>VLOOKUP(B368,'FIS Solutions India Pvt Ltd'!$D$2:$H$2,5,0)</f>
        <v>#N/A</v>
      </c>
      <c r="CB368" s="612" t="e">
        <f>VLOOKUP(B368,'Delta Technology &amp; Management '!$D$2:$H$16,5,0)</f>
        <v>#N/A</v>
      </c>
      <c r="CC368" s="612" t="e">
        <f>VLOOKUP(B368,'Espoir Networks'!$D$3:$H$11,5,0)</f>
        <v>#N/A</v>
      </c>
      <c r="CD368" s="612" t="e">
        <f>VLOOKUP(B368,'Servosys Solution'!$D$3:$H$5,5,0)</f>
        <v>#N/A</v>
      </c>
      <c r="CE368" s="612" t="e">
        <f>VLOOKUP(B368,'Ribbon Communications'!$D$3:$H$4,5,0)</f>
        <v>#N/A</v>
      </c>
      <c r="CF368" s="612">
        <f t="shared" si="18"/>
        <v>1</v>
      </c>
      <c r="CG368" s="154" t="s">
        <v>5980</v>
      </c>
      <c r="CH368" s="154" t="s">
        <v>5981</v>
      </c>
      <c r="CI368" s="154" t="s">
        <v>81</v>
      </c>
      <c r="CJ368" s="154" t="s">
        <v>11753</v>
      </c>
      <c r="CK368" s="155">
        <v>42917</v>
      </c>
      <c r="CL368" s="154">
        <v>2021</v>
      </c>
      <c r="CM368" s="146" t="s">
        <v>12031</v>
      </c>
      <c r="CN368" s="154">
        <v>426</v>
      </c>
      <c r="CO368" s="156">
        <v>85.5</v>
      </c>
      <c r="CP368" s="154">
        <v>2015</v>
      </c>
      <c r="CQ368" s="154" t="s">
        <v>276</v>
      </c>
      <c r="CR368" s="146" t="s">
        <v>12219</v>
      </c>
      <c r="CS368" s="154">
        <v>526</v>
      </c>
      <c r="CT368" s="156">
        <v>80.900000000000006</v>
      </c>
      <c r="CU368" s="154">
        <v>2017</v>
      </c>
      <c r="CV368" s="154" t="s">
        <v>79</v>
      </c>
      <c r="CW368" s="144" t="s">
        <v>81</v>
      </c>
      <c r="CX368" s="144" t="s">
        <v>81</v>
      </c>
      <c r="CY368" s="154" t="s">
        <v>81</v>
      </c>
      <c r="CZ368" s="154" t="s">
        <v>81</v>
      </c>
      <c r="DA368" s="154" t="s">
        <v>81</v>
      </c>
      <c r="DB368" s="154" t="s">
        <v>81</v>
      </c>
      <c r="DC368" s="154" t="s">
        <v>81</v>
      </c>
      <c r="DD368" s="154" t="s">
        <v>81</v>
      </c>
      <c r="DE368" s="154" t="s">
        <v>81</v>
      </c>
      <c r="DF368" s="154">
        <v>0</v>
      </c>
      <c r="DG368" s="224">
        <v>8.19</v>
      </c>
      <c r="DH368" s="224">
        <v>8.19</v>
      </c>
      <c r="DI368" s="224">
        <v>7.3</v>
      </c>
      <c r="DJ368" s="224">
        <v>8.7200000000000006</v>
      </c>
      <c r="DK368" s="224">
        <v>7.44</v>
      </c>
      <c r="DL368" s="224">
        <v>9.16</v>
      </c>
      <c r="DM368" s="224">
        <v>49</v>
      </c>
      <c r="DN368" s="224">
        <v>8.17</v>
      </c>
      <c r="DO368" s="154"/>
      <c r="DP368" s="144" t="s">
        <v>82</v>
      </c>
      <c r="DQ368" s="154">
        <v>0</v>
      </c>
      <c r="DR368" s="154">
        <v>0</v>
      </c>
      <c r="DS368" s="154" t="s">
        <v>83</v>
      </c>
      <c r="DT368" s="154" t="s">
        <v>83</v>
      </c>
      <c r="DU368" s="154" t="s">
        <v>83</v>
      </c>
      <c r="DV368" s="154" t="s">
        <v>83</v>
      </c>
      <c r="DW368" s="144" t="s">
        <v>83</v>
      </c>
      <c r="DX368" s="144" t="s">
        <v>84</v>
      </c>
      <c r="DY368" s="144" t="s">
        <v>81</v>
      </c>
      <c r="DZ368" s="144" t="s">
        <v>5984</v>
      </c>
      <c r="EA368" s="144" t="s">
        <v>678</v>
      </c>
      <c r="EB368" s="144" t="s">
        <v>5985</v>
      </c>
      <c r="EC368" s="144" t="s">
        <v>379</v>
      </c>
      <c r="ED368" s="144" t="s">
        <v>89</v>
      </c>
      <c r="EE368" s="144" t="s">
        <v>5986</v>
      </c>
      <c r="EF368" s="144" t="s">
        <v>5987</v>
      </c>
      <c r="EG368" s="144" t="s">
        <v>5988</v>
      </c>
      <c r="EH368" s="144" t="s">
        <v>5989</v>
      </c>
      <c r="EI368" s="144" t="s">
        <v>5990</v>
      </c>
      <c r="EJ368" s="158" t="s">
        <v>5991</v>
      </c>
      <c r="EK368" s="158" t="s">
        <v>5992</v>
      </c>
      <c r="EL368" s="158" t="s">
        <v>5993</v>
      </c>
      <c r="EM368" s="158" t="s">
        <v>5994</v>
      </c>
      <c r="EN368" s="144" t="s">
        <v>81</v>
      </c>
      <c r="EO368"/>
    </row>
    <row r="369" spans="1:144" ht="18" thickTop="1" thickBot="1">
      <c r="A369" s="575">
        <f t="shared" si="19"/>
        <v>368</v>
      </c>
      <c r="B369" s="572" t="s">
        <v>5996</v>
      </c>
      <c r="C369" s="600" t="s">
        <v>5997</v>
      </c>
      <c r="D369" s="570" t="s">
        <v>13208</v>
      </c>
      <c r="E369" s="568" t="str">
        <f t="shared" si="17"/>
        <v>Not Placed</v>
      </c>
      <c r="F369" s="570" t="s">
        <v>12369</v>
      </c>
      <c r="G369" s="570" t="s">
        <v>14086</v>
      </c>
      <c r="H369" s="131" t="str">
        <f>VLOOKUP(B369,EXTC2!C:E,3,0)</f>
        <v>Diploma  + Direct Second Year Engineering without live KT</v>
      </c>
      <c r="I369" s="610">
        <v>35806</v>
      </c>
      <c r="J369" s="572">
        <v>21</v>
      </c>
      <c r="K369" s="611" t="s">
        <v>5998</v>
      </c>
      <c r="L369" s="611" t="s">
        <v>73</v>
      </c>
      <c r="M369" s="611" t="s">
        <v>5999</v>
      </c>
      <c r="N369" s="612" t="s">
        <v>5995</v>
      </c>
      <c r="O369" s="612">
        <v>9594666815</v>
      </c>
      <c r="P369" s="612">
        <v>7678006015</v>
      </c>
      <c r="Q369" s="612" t="e">
        <f>VLOOKUP(B369,'TCS CON'!$D$1:$H$98,5,0)</f>
        <v>#N/A</v>
      </c>
      <c r="R369" s="612" t="e">
        <f>VLOOKUP(B369,LTI!$C$1:$H$46,6,0)</f>
        <v>#N/A</v>
      </c>
      <c r="S369" s="612" t="e">
        <f>VLOOKUP(B369,JARO!$E$2:$I$11,5,0)</f>
        <v>#N/A</v>
      </c>
      <c r="T369" s="612" t="e">
        <f>VLOOKUP(B369,Capgemini!$D$3:$H$78,5,0)</f>
        <v>#N/A</v>
      </c>
      <c r="U369" s="612" t="e">
        <f>VLOOKUP(B369,Carwale!$D$1:$H$4,5,0)</f>
        <v>#N/A</v>
      </c>
      <c r="V369" s="612" t="e">
        <f>VLOOKUP(B369,'Interactive Brokers'!E:I,5,0)</f>
        <v>#N/A</v>
      </c>
      <c r="W369" s="612" t="e">
        <f>VLOOKUP(B369,'REL Jio'!E:I,5,0)</f>
        <v>#N/A</v>
      </c>
      <c r="X369" s="612" t="e">
        <f>VLOOKUP(B369,'Sciative Sol'!E:I,5,0)</f>
        <v>#N/A</v>
      </c>
      <c r="Y369" s="612" t="e">
        <f>VLOOKUP(B369,'Hexaware Tech'!E:I,5,0)</f>
        <v>#N/A</v>
      </c>
      <c r="Z369" s="612" t="e">
        <f>VLOOKUP(B369,Axis!D:H,5,0)</f>
        <v>#N/A</v>
      </c>
      <c r="AA369" s="612" t="e">
        <f>VLOOKUP(B369,Ugam!$D$3:$H$26,5,0)</f>
        <v>#N/A</v>
      </c>
      <c r="AB369" s="612" t="e">
        <f>VLOOKUP(B369,Zeus!F:J,5,0)</f>
        <v>#N/A</v>
      </c>
      <c r="AC369" s="612" t="e">
        <f>VLOOKUP(B369,Montran!F:J,5,0)</f>
        <v>#N/A</v>
      </c>
      <c r="AD369" s="612" t="e">
        <f>VLOOKUP(B369,Endurance!H152:L152,5,0)</f>
        <v>#N/A</v>
      </c>
      <c r="AE369" s="612" t="e">
        <f>VLOOKUP(B369,'Swabhav Techlabs'!$F$1:$J$2,5,0)</f>
        <v>#N/A</v>
      </c>
      <c r="AF369" s="612" t="e">
        <f>VLOOKUP(B369,'Quality Kiosk'!$F$1:$J$18,5,0)</f>
        <v>#N/A</v>
      </c>
      <c r="AG369" s="612" t="e">
        <f>VLOOKUP(B369,'Lemon VB'!$F$1:$J$2,5,0)</f>
        <v>#N/A</v>
      </c>
      <c r="AH369" s="612" t="e">
        <f>VLOOKUP(B369,Gocomet!$E$1:$I$3,5,0)</f>
        <v>#N/A</v>
      </c>
      <c r="AI369" s="612" t="e">
        <f>VLOOKUP(B369,'Ingram Micro'!$E$1:$I$8,5,0)</f>
        <v>#N/A</v>
      </c>
      <c r="AJ369" s="612" t="e">
        <f>VLOOKUP(B369,'DePronto Infotech'!$E$1:$I$2,5,0)</f>
        <v>#N/A</v>
      </c>
      <c r="AK369" s="612" t="e">
        <f>VLOOKUP(B369,'Reliance Retail'!$E$1:$I$4,5,0)</f>
        <v>#N/A</v>
      </c>
      <c r="AL369" s="612" t="e">
        <f>VLOOKUP(B369,'Bright Champs'!$D$1:$H$13,5,0)</f>
        <v>#N/A</v>
      </c>
      <c r="AM369" s="612" t="e">
        <f>VLOOKUP(B369,Neosoft!$E$1:$I$12,5,0)</f>
        <v>#N/A</v>
      </c>
      <c r="AN369" s="612" t="e">
        <f>VLOOKUP(B369,Infosys!$E$1:$I$3,5,0)</f>
        <v>#N/A</v>
      </c>
      <c r="AO369" s="612" t="e">
        <f>VLOOKUP(B369,Cerelabs!$E$1:$I$5,5,0)</f>
        <v>#N/A</v>
      </c>
      <c r="AP369" s="612" t="e">
        <f>VLOOKUP(B369,'Neebal Technologies'!$D$1:$H$2,5,0)</f>
        <v>#N/A</v>
      </c>
      <c r="AQ369" s="612" t="e">
        <f>VLOOKUP(B369,'Vertiv Energy'!$D$1:$H$2,5,0)</f>
        <v>#N/A</v>
      </c>
      <c r="AR369" s="612" t="e">
        <f>VLOOKUP(B369,'Acidaes Solutions (CRMNEXT)'!$D$1:$H$3,5,0)</f>
        <v>#N/A</v>
      </c>
      <c r="AS369" s="612" t="e">
        <f>VLOOKUP(B369,Growisto!$D$1:$H$2,5,0)</f>
        <v>#N/A</v>
      </c>
      <c r="AT369" s="612" t="e">
        <f>VLOOKUP(B369,'9.9 Mediaworx - Digit'!$D$1:$H$2,5,0)</f>
        <v>#N/A</v>
      </c>
      <c r="AU369" s="612" t="e">
        <f>VLOOKUP(B369,'Vistaar systems Pvt Ltd'!$D$2:$H$3,5,0)</f>
        <v>#N/A</v>
      </c>
      <c r="AV369" s="612" t="e">
        <f>VLOOKUP(B369,'Course 5i'!$D$2:$H$11,5,0)</f>
        <v>#N/A</v>
      </c>
      <c r="AW369" s="612" t="e">
        <f>VLOOKUP(B369,'Radiant Appliances &amp; Electronic'!$D$1:$H$13,5,0)</f>
        <v>#N/A</v>
      </c>
      <c r="AX369" s="612" t="e">
        <f>VLOOKUP(B369,'Atos Global'!$D$3:$H$27,5,0)</f>
        <v>#N/A</v>
      </c>
      <c r="AY369" s="612" t="e">
        <f>VLOOKUP(B369,'Saama Technologies'!$D$1:$H$2,5,0)</f>
        <v>#N/A</v>
      </c>
      <c r="AZ369" s="612" t="e">
        <f>VLOOKUP(B369,'Multiplier Solutions'!$D$1:$H$2,5,0)</f>
        <v>#N/A</v>
      </c>
      <c r="BA369" s="612" t="e">
        <f>VLOOKUP(B369,GEP!$D$2:$H$5,5,0)</f>
        <v>#N/A</v>
      </c>
      <c r="BB369" s="612" t="e">
        <f>VLOOKUP(B369,Accenture!$D$1:$H$6,5,0)</f>
        <v>#N/A</v>
      </c>
      <c r="BC369" s="612" t="e">
        <f>VLOOKUP(B369,'Endurance International Group'!$D$1:$H$2,5,0)</f>
        <v>#N/A</v>
      </c>
      <c r="BD369" s="612" t="e">
        <f>VLOOKUP(B369,Newgen!$D$1:$H$2,5,0)</f>
        <v>#N/A</v>
      </c>
      <c r="BE369" s="612" t="e">
        <f>VLOOKUP(B369,'3D Incredible'!D369:H369,5,0)</f>
        <v>#N/A</v>
      </c>
      <c r="BF369" s="612" t="e">
        <f>VLOOKUP(B369,'Raja Software Labs'!$D$2:$H$2,5,0)</f>
        <v>#N/A</v>
      </c>
      <c r="BG369" s="612" t="e">
        <f>VLOOKUP(B369,Wipro!$D$1:$H$2,5,0)</f>
        <v>#N/A</v>
      </c>
      <c r="BH369" s="612" t="e">
        <f>VLOOKUP(B369,'Perch Technologies'!$D$2:$H$2,5,0)</f>
        <v>#N/A</v>
      </c>
      <c r="BI369" s="612" t="e">
        <f>VLOOKUP(B369,'Morning Star'!$D$1:$H$6,5,0)</f>
        <v>#N/A</v>
      </c>
      <c r="BJ369" s="612" t="e">
        <f>VLOOKUP(B369,Flexiloans!$D$1:$H$2,5,0)</f>
        <v>#N/A</v>
      </c>
      <c r="BK369" s="612" t="e">
        <f>VLOOKUP(B369,'Thirdware Solutions'!$D$1:$H$2,5,0)</f>
        <v>#N/A</v>
      </c>
      <c r="BL369" s="612" t="e">
        <f>VLOOKUP(B369,Tescom!$D$1:$H$8,5,0)</f>
        <v>#N/A</v>
      </c>
      <c r="BM369" s="612" t="e">
        <f>VLOOKUP(B369,'Cogno AI'!$D$1:$H$2,5,0)</f>
        <v>#N/A</v>
      </c>
      <c r="BN369" s="612" t="e">
        <f>VLOOKUP(B369,'ABM Knowledgeware'!$D$1:$H$2,5,0)</f>
        <v>#N/A</v>
      </c>
      <c r="BO369" s="612" t="e">
        <f>VLOOKUP(B369,'Concerto Software'!$D$1:$H$3,5,0)</f>
        <v>#N/A</v>
      </c>
      <c r="BP369" s="612" t="e">
        <f>VLOOKUP(B369,'My Captain'!$D$1:$H$4,5,0)</f>
        <v>#N/A</v>
      </c>
      <c r="BQ369" s="612" t="e">
        <f>VLOOKUP(B369,'Finoux Solutions'!$D$2:$H$4,5,0)</f>
        <v>#N/A</v>
      </c>
      <c r="BR369" s="612" t="e">
        <f>VLOOKUP(B369,'MITR Learning'!$D$1:$H$2,5,0)</f>
        <v>#N/A</v>
      </c>
      <c r="BS369" s="612" t="e">
        <f>VLOOKUP(B369,Nucsoft!$D$2:$H$6,5,0)</f>
        <v>#N/A</v>
      </c>
      <c r="BT369" s="612" t="e">
        <f>VLOOKUP(B369,'Paras Cadd'!$D$1:$H$2,5,0)</f>
        <v>#N/A</v>
      </c>
      <c r="BU369" s="612" t="e">
        <f>VLOOKUP(B369,'ICICI Securities'!$D$1:$H$2,5,0)</f>
        <v>#N/A</v>
      </c>
      <c r="BV369" s="612" t="e">
        <f>VLOOKUP(B369,'Citius Tech'!$D$2:$H$5,5,0)</f>
        <v>#N/A</v>
      </c>
      <c r="BW369" s="612" t="e">
        <f>VLOOKUP(B369,'Buzzy Brains'!$D$2:$H$2,5,0)</f>
        <v>#N/A</v>
      </c>
      <c r="BX369" s="612" t="e">
        <f>VLOOKUP(B369,'Decimal Point'!$D$2:$H$2,5,0)</f>
        <v>#N/A</v>
      </c>
      <c r="BY369" s="612" t="e">
        <f>VLOOKUP(B369,'Sankey Business Solutions'!$D$2:$H$3,5,0)</f>
        <v>#N/A</v>
      </c>
      <c r="BZ369" s="612" t="e">
        <f>VLOOKUP(B369,'Nangia &amp; Co LLP'!$D$2:$H$2,5,0)</f>
        <v>#N/A</v>
      </c>
      <c r="CA369" s="612" t="e">
        <f>VLOOKUP(B369,'FIS Solutions India Pvt Ltd'!$D$2:$H$2,5,0)</f>
        <v>#N/A</v>
      </c>
      <c r="CB369" s="612" t="e">
        <f>VLOOKUP(B369,'Delta Technology &amp; Management '!$D$2:$H$16,5,0)</f>
        <v>#N/A</v>
      </c>
      <c r="CC369" s="612" t="e">
        <f>VLOOKUP(B369,'Espoir Networks'!$D$3:$H$11,5,0)</f>
        <v>#N/A</v>
      </c>
      <c r="CD369" s="612" t="e">
        <f>VLOOKUP(B369,'Servosys Solution'!$D$3:$H$5,5,0)</f>
        <v>#N/A</v>
      </c>
      <c r="CE369" s="612" t="e">
        <f>VLOOKUP(B369,'Ribbon Communications'!$D$3:$H$4,5,0)</f>
        <v>#N/A</v>
      </c>
      <c r="CF369" s="612">
        <f t="shared" si="18"/>
        <v>0</v>
      </c>
      <c r="CG369" s="129" t="s">
        <v>6000</v>
      </c>
      <c r="CH369" s="129">
        <v>274387021223</v>
      </c>
      <c r="CI369" s="129" t="s">
        <v>81</v>
      </c>
      <c r="CJ369" s="129" t="s">
        <v>11754</v>
      </c>
      <c r="CK369" s="132">
        <v>43282</v>
      </c>
      <c r="CL369" s="129">
        <v>2021</v>
      </c>
      <c r="CM369" s="128" t="s">
        <v>12032</v>
      </c>
      <c r="CN369" s="129">
        <v>423</v>
      </c>
      <c r="CO369" s="133">
        <v>84.6</v>
      </c>
      <c r="CP369" s="129">
        <v>2015</v>
      </c>
      <c r="CQ369" s="129" t="s">
        <v>79</v>
      </c>
      <c r="CR369" s="128" t="s">
        <v>295</v>
      </c>
      <c r="CS369" s="129" t="s">
        <v>81</v>
      </c>
      <c r="CT369" s="133" t="s">
        <v>81</v>
      </c>
      <c r="CU369" s="129" t="s">
        <v>81</v>
      </c>
      <c r="CV369" s="129" t="s">
        <v>109</v>
      </c>
      <c r="CW369" s="131" t="s">
        <v>6002</v>
      </c>
      <c r="CX369" s="131" t="s">
        <v>3331</v>
      </c>
      <c r="CY369" s="129">
        <v>1380</v>
      </c>
      <c r="CZ369" s="129">
        <v>81.180000000000007</v>
      </c>
      <c r="DA369" s="129">
        <v>2018</v>
      </c>
      <c r="DB369" s="129" t="s">
        <v>112</v>
      </c>
      <c r="DC369" s="129" t="s">
        <v>113</v>
      </c>
      <c r="DD369" s="129">
        <v>76.3</v>
      </c>
      <c r="DE369" s="129">
        <v>74.790000000000006</v>
      </c>
      <c r="DF369" s="129">
        <v>0</v>
      </c>
      <c r="DG369" s="224" t="s">
        <v>81</v>
      </c>
      <c r="DH369" s="224" t="s">
        <v>81</v>
      </c>
      <c r="DI369" s="224">
        <v>6.31</v>
      </c>
      <c r="DJ369" s="224">
        <v>6.52</v>
      </c>
      <c r="DK369" s="224">
        <v>5.25</v>
      </c>
      <c r="DL369" s="224">
        <v>8.24</v>
      </c>
      <c r="DM369" s="224">
        <v>26.31</v>
      </c>
      <c r="DN369" s="224">
        <v>6.57</v>
      </c>
      <c r="DO369" s="129"/>
      <c r="DP369" s="131" t="s">
        <v>114</v>
      </c>
      <c r="DQ369" s="129">
        <v>0</v>
      </c>
      <c r="DR369" s="129">
        <v>1</v>
      </c>
      <c r="DS369" s="129" t="s">
        <v>83</v>
      </c>
      <c r="DT369" s="129" t="s">
        <v>83</v>
      </c>
      <c r="DU369" s="129" t="s">
        <v>83</v>
      </c>
      <c r="DV369" s="129" t="s">
        <v>83</v>
      </c>
      <c r="DW369" s="131" t="s">
        <v>83</v>
      </c>
      <c r="DX369" s="131" t="s">
        <v>84</v>
      </c>
      <c r="DY369" s="131" t="s">
        <v>81</v>
      </c>
      <c r="DZ369" s="131" t="s">
        <v>6003</v>
      </c>
      <c r="EA369" s="131" t="s">
        <v>6004</v>
      </c>
      <c r="EB369" s="131" t="s">
        <v>6005</v>
      </c>
      <c r="EC369" s="131" t="s">
        <v>88</v>
      </c>
      <c r="ED369" s="131" t="s">
        <v>89</v>
      </c>
      <c r="EE369" s="131" t="s">
        <v>6006</v>
      </c>
      <c r="EF369" s="131" t="s">
        <v>6007</v>
      </c>
      <c r="EG369" s="131" t="s">
        <v>6008</v>
      </c>
      <c r="EH369" s="131" t="s">
        <v>81</v>
      </c>
      <c r="EI369" s="131" t="s">
        <v>6009</v>
      </c>
      <c r="EJ369" s="135" t="s">
        <v>6010</v>
      </c>
      <c r="EK369" s="135" t="s">
        <v>6011</v>
      </c>
      <c r="EL369" s="135" t="s">
        <v>6012</v>
      </c>
      <c r="EM369" s="135" t="s">
        <v>6013</v>
      </c>
      <c r="EN369" s="131" t="s">
        <v>81</v>
      </c>
    </row>
    <row r="370" spans="1:144" ht="18" thickTop="1" thickBot="1">
      <c r="A370" s="575">
        <f t="shared" si="19"/>
        <v>369</v>
      </c>
      <c r="B370" s="572" t="s">
        <v>6198</v>
      </c>
      <c r="C370" s="600" t="s">
        <v>6199</v>
      </c>
      <c r="D370" s="570" t="s">
        <v>13209</v>
      </c>
      <c r="E370" s="568" t="str">
        <f t="shared" si="17"/>
        <v>Not Placed</v>
      </c>
      <c r="F370" s="570" t="s">
        <v>12369</v>
      </c>
      <c r="G370" s="570" t="s">
        <v>14086</v>
      </c>
      <c r="H370" s="131" t="str">
        <f>VLOOKUP(B370,EXTC2!C:E,3,0)</f>
        <v>12th + Engineering without live KT</v>
      </c>
      <c r="I370" s="610" t="s">
        <v>201</v>
      </c>
      <c r="J370" s="572">
        <v>21</v>
      </c>
      <c r="K370" s="611" t="s">
        <v>6200</v>
      </c>
      <c r="L370" s="611" t="s">
        <v>6200</v>
      </c>
      <c r="M370" s="611" t="s">
        <v>6201</v>
      </c>
      <c r="N370" s="612" t="s">
        <v>6197</v>
      </c>
      <c r="O370" s="612">
        <v>9137321930</v>
      </c>
      <c r="P370" s="612">
        <v>9137321930</v>
      </c>
      <c r="Q370" s="612" t="e">
        <f>VLOOKUP(B370,'TCS CON'!$D$1:$H$98,5,0)</f>
        <v>#N/A</v>
      </c>
      <c r="R370" s="612" t="e">
        <f>VLOOKUP(B370,LTI!$C$1:$H$46,6,0)</f>
        <v>#N/A</v>
      </c>
      <c r="S370" s="612" t="e">
        <f>VLOOKUP(B370,JARO!$E$2:$I$11,5,0)</f>
        <v>#N/A</v>
      </c>
      <c r="T370" s="612" t="e">
        <f>VLOOKUP(B370,Capgemini!$D$3:$H$78,5,0)</f>
        <v>#N/A</v>
      </c>
      <c r="U370" s="612" t="e">
        <f>VLOOKUP(B370,Carwale!$D$1:$H$4,5,0)</f>
        <v>#N/A</v>
      </c>
      <c r="V370" s="612" t="e">
        <f>VLOOKUP(B370,'Interactive Brokers'!E:I,5,0)</f>
        <v>#N/A</v>
      </c>
      <c r="W370" s="612" t="e">
        <f>VLOOKUP(B370,'REL Jio'!E:I,5,0)</f>
        <v>#N/A</v>
      </c>
      <c r="X370" s="612" t="e">
        <f>VLOOKUP(B370,'Sciative Sol'!E:I,5,0)</f>
        <v>#N/A</v>
      </c>
      <c r="Y370" s="612" t="e">
        <f>VLOOKUP(B370,'Hexaware Tech'!E:I,5,0)</f>
        <v>#N/A</v>
      </c>
      <c r="Z370" s="612" t="e">
        <f>VLOOKUP(B370,Axis!D:H,5,0)</f>
        <v>#N/A</v>
      </c>
      <c r="AA370" s="612" t="e">
        <f>VLOOKUP(B370,Ugam!$D$3:$H$26,5,0)</f>
        <v>#N/A</v>
      </c>
      <c r="AB370" s="612" t="e">
        <f>VLOOKUP(B370,Zeus!F:J,5,0)</f>
        <v>#N/A</v>
      </c>
      <c r="AC370" s="612" t="e">
        <f>VLOOKUP(B370,Montran!F:J,5,0)</f>
        <v>#N/A</v>
      </c>
      <c r="AD370" s="612" t="e">
        <f>VLOOKUP(B370,Endurance!H153:L153,5,0)</f>
        <v>#N/A</v>
      </c>
      <c r="AE370" s="612" t="e">
        <f>VLOOKUP(B370,'Swabhav Techlabs'!$F$1:$J$2,5,0)</f>
        <v>#N/A</v>
      </c>
      <c r="AF370" s="612" t="e">
        <f>VLOOKUP(B370,'Quality Kiosk'!$F$1:$J$18,5,0)</f>
        <v>#N/A</v>
      </c>
      <c r="AG370" s="612" t="e">
        <f>VLOOKUP(B370,'Lemon VB'!$F$1:$J$2,5,0)</f>
        <v>#N/A</v>
      </c>
      <c r="AH370" s="612" t="e">
        <f>VLOOKUP(B370,Gocomet!$E$1:$I$3,5,0)</f>
        <v>#N/A</v>
      </c>
      <c r="AI370" s="612" t="e">
        <f>VLOOKUP(B370,'Ingram Micro'!$E$1:$I$8,5,0)</f>
        <v>#N/A</v>
      </c>
      <c r="AJ370" s="612" t="e">
        <f>VLOOKUP(B370,'DePronto Infotech'!$E$1:$I$2,5,0)</f>
        <v>#N/A</v>
      </c>
      <c r="AK370" s="612" t="e">
        <f>VLOOKUP(B370,'Reliance Retail'!$E$1:$I$4,5,0)</f>
        <v>#N/A</v>
      </c>
      <c r="AL370" s="612" t="e">
        <f>VLOOKUP(B370,'Bright Champs'!$D$1:$H$13,5,0)</f>
        <v>#N/A</v>
      </c>
      <c r="AM370" s="612" t="e">
        <f>VLOOKUP(B370,Neosoft!$E$1:$I$12,5,0)</f>
        <v>#N/A</v>
      </c>
      <c r="AN370" s="612" t="e">
        <f>VLOOKUP(B370,Infosys!$E$1:$I$3,5,0)</f>
        <v>#N/A</v>
      </c>
      <c r="AO370" s="612" t="e">
        <f>VLOOKUP(B370,Cerelabs!$E$1:$I$5,5,0)</f>
        <v>#N/A</v>
      </c>
      <c r="AP370" s="612" t="e">
        <f>VLOOKUP(B370,'Neebal Technologies'!$D$1:$H$2,5,0)</f>
        <v>#N/A</v>
      </c>
      <c r="AQ370" s="612" t="e">
        <f>VLOOKUP(B370,'Vertiv Energy'!$D$1:$H$2,5,0)</f>
        <v>#N/A</v>
      </c>
      <c r="AR370" s="612" t="e">
        <f>VLOOKUP(B370,'Acidaes Solutions (CRMNEXT)'!$D$1:$H$3,5,0)</f>
        <v>#N/A</v>
      </c>
      <c r="AS370" s="612" t="e">
        <f>VLOOKUP(B370,Growisto!$D$1:$H$2,5,0)</f>
        <v>#N/A</v>
      </c>
      <c r="AT370" s="612" t="e">
        <f>VLOOKUP(B370,'9.9 Mediaworx - Digit'!$D$1:$H$2,5,0)</f>
        <v>#N/A</v>
      </c>
      <c r="AU370" s="612" t="e">
        <f>VLOOKUP(B370,'Vistaar systems Pvt Ltd'!$D$2:$H$3,5,0)</f>
        <v>#N/A</v>
      </c>
      <c r="AV370" s="612" t="e">
        <f>VLOOKUP(B370,'Course 5i'!$D$2:$H$11,5,0)</f>
        <v>#N/A</v>
      </c>
      <c r="AW370" s="612" t="e">
        <f>VLOOKUP(B370,'Radiant Appliances &amp; Electronic'!$D$1:$H$13,5,0)</f>
        <v>#N/A</v>
      </c>
      <c r="AX370" s="612" t="e">
        <f>VLOOKUP(B370,'Atos Global'!$D$3:$H$27,5,0)</f>
        <v>#N/A</v>
      </c>
      <c r="AY370" s="612" t="e">
        <f>VLOOKUP(B370,'Saama Technologies'!$D$1:$H$2,5,0)</f>
        <v>#N/A</v>
      </c>
      <c r="AZ370" s="612" t="e">
        <f>VLOOKUP(B370,'Multiplier Solutions'!$D$1:$H$2,5,0)</f>
        <v>#N/A</v>
      </c>
      <c r="BA370" s="612" t="e">
        <f>VLOOKUP(B370,GEP!$D$2:$H$5,5,0)</f>
        <v>#N/A</v>
      </c>
      <c r="BB370" s="612" t="e">
        <f>VLOOKUP(B370,Accenture!$D$1:$H$6,5,0)</f>
        <v>#N/A</v>
      </c>
      <c r="BC370" s="612" t="e">
        <f>VLOOKUP(B370,'Endurance International Group'!$D$1:$H$2,5,0)</f>
        <v>#N/A</v>
      </c>
      <c r="BD370" s="612" t="e">
        <f>VLOOKUP(B370,Newgen!$D$1:$H$2,5,0)</f>
        <v>#N/A</v>
      </c>
      <c r="BE370" s="612" t="e">
        <f>VLOOKUP(B370,'3D Incredible'!D370:H370,5,0)</f>
        <v>#N/A</v>
      </c>
      <c r="BF370" s="612" t="e">
        <f>VLOOKUP(B370,'Raja Software Labs'!$D$2:$H$2,5,0)</f>
        <v>#N/A</v>
      </c>
      <c r="BG370" s="612" t="e">
        <f>VLOOKUP(B370,Wipro!$D$1:$H$2,5,0)</f>
        <v>#N/A</v>
      </c>
      <c r="BH370" s="612" t="e">
        <f>VLOOKUP(B370,'Perch Technologies'!$D$2:$H$2,5,0)</f>
        <v>#N/A</v>
      </c>
      <c r="BI370" s="612" t="e">
        <f>VLOOKUP(B370,'Morning Star'!$D$1:$H$6,5,0)</f>
        <v>#N/A</v>
      </c>
      <c r="BJ370" s="612" t="e">
        <f>VLOOKUP(B370,Flexiloans!$D$1:$H$2,5,0)</f>
        <v>#N/A</v>
      </c>
      <c r="BK370" s="612" t="e">
        <f>VLOOKUP(B370,'Thirdware Solutions'!$D$1:$H$2,5,0)</f>
        <v>#N/A</v>
      </c>
      <c r="BL370" s="612" t="e">
        <f>VLOOKUP(B370,Tescom!$D$1:$H$8,5,0)</f>
        <v>#N/A</v>
      </c>
      <c r="BM370" s="612" t="e">
        <f>VLOOKUP(B370,'Cogno AI'!$D$1:$H$2,5,0)</f>
        <v>#N/A</v>
      </c>
      <c r="BN370" s="612" t="e">
        <f>VLOOKUP(B370,'ABM Knowledgeware'!$D$1:$H$2,5,0)</f>
        <v>#N/A</v>
      </c>
      <c r="BO370" s="612" t="e">
        <f>VLOOKUP(B370,'Concerto Software'!$D$1:$H$3,5,0)</f>
        <v>#N/A</v>
      </c>
      <c r="BP370" s="612" t="e">
        <f>VLOOKUP(B370,'My Captain'!$D$1:$H$4,5,0)</f>
        <v>#N/A</v>
      </c>
      <c r="BQ370" s="612" t="e">
        <f>VLOOKUP(B370,'Finoux Solutions'!$D$2:$H$4,5,0)</f>
        <v>#N/A</v>
      </c>
      <c r="BR370" s="612" t="e">
        <f>VLOOKUP(B370,'MITR Learning'!$D$1:$H$2,5,0)</f>
        <v>#N/A</v>
      </c>
      <c r="BS370" s="612" t="e">
        <f>VLOOKUP(B370,Nucsoft!$D$2:$H$6,5,0)</f>
        <v>#N/A</v>
      </c>
      <c r="BT370" s="612" t="e">
        <f>VLOOKUP(B370,'Paras Cadd'!$D$1:$H$2,5,0)</f>
        <v>#N/A</v>
      </c>
      <c r="BU370" s="612" t="e">
        <f>VLOOKUP(B370,'ICICI Securities'!$D$1:$H$2,5,0)</f>
        <v>#N/A</v>
      </c>
      <c r="BV370" s="612" t="e">
        <f>VLOOKUP(B370,'Citius Tech'!$D$2:$H$5,5,0)</f>
        <v>#N/A</v>
      </c>
      <c r="BW370" s="612" t="e">
        <f>VLOOKUP(B370,'Buzzy Brains'!$D$2:$H$2,5,0)</f>
        <v>#N/A</v>
      </c>
      <c r="BX370" s="612" t="e">
        <f>VLOOKUP(B370,'Decimal Point'!$D$2:$H$2,5,0)</f>
        <v>#N/A</v>
      </c>
      <c r="BY370" s="612" t="e">
        <f>VLOOKUP(B370,'Sankey Business Solutions'!$D$2:$H$3,5,0)</f>
        <v>#N/A</v>
      </c>
      <c r="BZ370" s="612" t="e">
        <f>VLOOKUP(B370,'Nangia &amp; Co LLP'!$D$2:$H$2,5,0)</f>
        <v>#N/A</v>
      </c>
      <c r="CA370" s="612" t="e">
        <f>VLOOKUP(B370,'FIS Solutions India Pvt Ltd'!$D$2:$H$2,5,0)</f>
        <v>#N/A</v>
      </c>
      <c r="CB370" s="612" t="e">
        <f>VLOOKUP(B370,'Delta Technology &amp; Management '!$D$2:$H$16,5,0)</f>
        <v>#N/A</v>
      </c>
      <c r="CC370" s="612" t="e">
        <f>VLOOKUP(B370,'Espoir Networks'!$D$3:$H$11,5,0)</f>
        <v>#N/A</v>
      </c>
      <c r="CD370" s="612" t="e">
        <f>VLOOKUP(B370,'Servosys Solution'!$D$3:$H$5,5,0)</f>
        <v>#N/A</v>
      </c>
      <c r="CE370" s="612" t="e">
        <f>VLOOKUP(B370,'Ribbon Communications'!$D$3:$H$4,5,0)</f>
        <v>#N/A</v>
      </c>
      <c r="CF370" s="612">
        <f t="shared" si="18"/>
        <v>0</v>
      </c>
      <c r="CG370" s="129" t="s">
        <v>6202</v>
      </c>
      <c r="CH370" s="129">
        <v>881968245472</v>
      </c>
      <c r="CI370" s="129" t="s">
        <v>81</v>
      </c>
      <c r="CJ370" s="129" t="s">
        <v>11753</v>
      </c>
      <c r="CK370" s="132">
        <v>42917</v>
      </c>
      <c r="CL370" s="129">
        <v>2021</v>
      </c>
      <c r="CM370" s="128" t="s">
        <v>6203</v>
      </c>
      <c r="CN370" s="129">
        <v>427</v>
      </c>
      <c r="CO370" s="133">
        <v>85.4</v>
      </c>
      <c r="CP370" s="129">
        <v>2015</v>
      </c>
      <c r="CQ370" s="129" t="s">
        <v>79</v>
      </c>
      <c r="CR370" s="128" t="s">
        <v>12220</v>
      </c>
      <c r="CS370" s="129">
        <v>540</v>
      </c>
      <c r="CT370" s="133">
        <v>83.08</v>
      </c>
      <c r="CU370" s="129">
        <v>2017</v>
      </c>
      <c r="CV370" s="129" t="s">
        <v>79</v>
      </c>
      <c r="CW370" s="131" t="s">
        <v>81</v>
      </c>
      <c r="CX370" s="131" t="s">
        <v>81</v>
      </c>
      <c r="CY370" s="129" t="s">
        <v>81</v>
      </c>
      <c r="CZ370" s="129" t="s">
        <v>81</v>
      </c>
      <c r="DA370" s="129" t="s">
        <v>81</v>
      </c>
      <c r="DB370" s="129" t="s">
        <v>81</v>
      </c>
      <c r="DC370" s="129" t="s">
        <v>81</v>
      </c>
      <c r="DD370" s="129" t="s">
        <v>81</v>
      </c>
      <c r="DE370" s="129" t="s">
        <v>81</v>
      </c>
      <c r="DF370" s="129">
        <v>0</v>
      </c>
      <c r="DG370" s="224">
        <v>8.2200000000000006</v>
      </c>
      <c r="DH370" s="224">
        <v>7.59</v>
      </c>
      <c r="DI370" s="224">
        <v>7.58</v>
      </c>
      <c r="DJ370" s="224">
        <v>7.56</v>
      </c>
      <c r="DK370" s="224">
        <v>6.7</v>
      </c>
      <c r="DL370" s="224">
        <v>9</v>
      </c>
      <c r="DM370" s="224">
        <v>46.65</v>
      </c>
      <c r="DN370" s="224">
        <v>7.7</v>
      </c>
      <c r="DO370" s="129"/>
      <c r="DP370" s="131" t="s">
        <v>82</v>
      </c>
      <c r="DQ370" s="129">
        <v>0</v>
      </c>
      <c r="DR370" s="129">
        <v>1</v>
      </c>
      <c r="DS370" s="129" t="s">
        <v>83</v>
      </c>
      <c r="DT370" s="129" t="s">
        <v>83</v>
      </c>
      <c r="DU370" s="129" t="s">
        <v>83</v>
      </c>
      <c r="DV370" s="129" t="s">
        <v>83</v>
      </c>
      <c r="DW370" s="131" t="s">
        <v>83</v>
      </c>
      <c r="DX370" s="131" t="s">
        <v>84</v>
      </c>
      <c r="DY370" s="131" t="s">
        <v>81</v>
      </c>
      <c r="DZ370" s="131" t="s">
        <v>6205</v>
      </c>
      <c r="EA370" s="131" t="s">
        <v>86</v>
      </c>
      <c r="EB370" s="131" t="s">
        <v>6206</v>
      </c>
      <c r="EC370" s="131" t="s">
        <v>317</v>
      </c>
      <c r="ED370" s="131" t="s">
        <v>89</v>
      </c>
      <c r="EE370" s="131" t="s">
        <v>680</v>
      </c>
      <c r="EF370" s="131" t="s">
        <v>6207</v>
      </c>
      <c r="EG370" s="131" t="s">
        <v>6208</v>
      </c>
      <c r="EH370" s="131" t="s">
        <v>6209</v>
      </c>
      <c r="EI370" s="131" t="s">
        <v>6210</v>
      </c>
      <c r="EJ370" s="135" t="s">
        <v>6211</v>
      </c>
      <c r="EK370" s="135" t="s">
        <v>6212</v>
      </c>
      <c r="EL370" s="135" t="s">
        <v>6213</v>
      </c>
      <c r="EM370" s="135" t="s">
        <v>6214</v>
      </c>
      <c r="EN370" s="131" t="s">
        <v>81</v>
      </c>
    </row>
    <row r="371" spans="1:144" ht="18" thickTop="1" thickBot="1">
      <c r="A371" s="575">
        <f t="shared" si="19"/>
        <v>370</v>
      </c>
      <c r="B371" s="572" t="s">
        <v>6274</v>
      </c>
      <c r="C371" s="600" t="s">
        <v>11848</v>
      </c>
      <c r="D371" s="570" t="s">
        <v>13209</v>
      </c>
      <c r="E371" s="568" t="str">
        <f t="shared" si="17"/>
        <v>Placed</v>
      </c>
      <c r="F371" s="570" t="s">
        <v>12369</v>
      </c>
      <c r="G371" s="570" t="s">
        <v>14086</v>
      </c>
      <c r="H371" s="131" t="str">
        <f>VLOOKUP(B371,EXTC2!C:E,3,0)</f>
        <v>12th + Engineering without live KT</v>
      </c>
      <c r="I371" s="610" t="s">
        <v>2659</v>
      </c>
      <c r="J371" s="572">
        <v>20</v>
      </c>
      <c r="K371" s="611" t="s">
        <v>6276</v>
      </c>
      <c r="L371" s="611" t="s">
        <v>73</v>
      </c>
      <c r="M371" s="611" t="s">
        <v>6277</v>
      </c>
      <c r="N371" s="612" t="s">
        <v>6273</v>
      </c>
      <c r="O371" s="612">
        <v>9869241981</v>
      </c>
      <c r="P371" s="612">
        <v>9773250124</v>
      </c>
      <c r="Q371" s="612">
        <f>VLOOKUP(B371,'TCS CON'!$D$1:$H$98,5,0)</f>
        <v>336000</v>
      </c>
      <c r="R371" s="612" t="e">
        <f>VLOOKUP(B371,LTI!$C$1:$H$46,6,0)</f>
        <v>#N/A</v>
      </c>
      <c r="S371" s="612" t="e">
        <f>VLOOKUP(B371,JARO!$E$2:$I$11,5,0)</f>
        <v>#N/A</v>
      </c>
      <c r="T371" s="612">
        <f>VLOOKUP(B371,Capgemini!$D$3:$H$78,5,0)</f>
        <v>380000</v>
      </c>
      <c r="U371" s="612" t="e">
        <f>VLOOKUP(B371,Carwale!$D$1:$H$4,5,0)</f>
        <v>#N/A</v>
      </c>
      <c r="V371" s="612" t="e">
        <f>VLOOKUP(B371,'Interactive Brokers'!E:I,5,0)</f>
        <v>#N/A</v>
      </c>
      <c r="W371" s="612" t="e">
        <f>VLOOKUP(B371,'REL Jio'!E:I,5,0)</f>
        <v>#N/A</v>
      </c>
      <c r="X371" s="612" t="e">
        <f>VLOOKUP(B371,'Sciative Sol'!E:I,5,0)</f>
        <v>#N/A</v>
      </c>
      <c r="Y371" s="612" t="e">
        <f>VLOOKUP(B371,'Hexaware Tech'!E:I,5,0)</f>
        <v>#N/A</v>
      </c>
      <c r="Z371" s="612" t="e">
        <f>VLOOKUP(B371,Axis!D:H,5,0)</f>
        <v>#N/A</v>
      </c>
      <c r="AA371" s="612" t="e">
        <f>VLOOKUP(B371,Ugam!$D$3:$H$26,5,0)</f>
        <v>#N/A</v>
      </c>
      <c r="AB371" s="612" t="e">
        <f>VLOOKUP(B371,Zeus!F:J,5,0)</f>
        <v>#N/A</v>
      </c>
      <c r="AC371" s="612" t="e">
        <f>VLOOKUP(B371,Montran!F:J,5,0)</f>
        <v>#N/A</v>
      </c>
      <c r="AD371" s="612" t="e">
        <f>VLOOKUP(B371,Endurance!H154:L154,5,0)</f>
        <v>#N/A</v>
      </c>
      <c r="AE371" s="612" t="e">
        <f>VLOOKUP(B371,'Swabhav Techlabs'!$F$1:$J$2,5,0)</f>
        <v>#N/A</v>
      </c>
      <c r="AF371" s="612" t="e">
        <f>VLOOKUP(B371,'Quality Kiosk'!$F$1:$J$18,5,0)</f>
        <v>#N/A</v>
      </c>
      <c r="AG371" s="612" t="e">
        <f>VLOOKUP(B371,'Lemon VB'!$F$1:$J$2,5,0)</f>
        <v>#N/A</v>
      </c>
      <c r="AH371" s="612" t="e">
        <f>VLOOKUP(B371,Gocomet!$E$1:$I$3,5,0)</f>
        <v>#N/A</v>
      </c>
      <c r="AI371" s="612" t="e">
        <f>VLOOKUP(B371,'Ingram Micro'!$E$1:$I$8,5,0)</f>
        <v>#N/A</v>
      </c>
      <c r="AJ371" s="612" t="e">
        <f>VLOOKUP(B371,'DePronto Infotech'!$E$1:$I$2,5,0)</f>
        <v>#N/A</v>
      </c>
      <c r="AK371" s="612" t="e">
        <f>VLOOKUP(B371,'Reliance Retail'!$E$1:$I$4,5,0)</f>
        <v>#N/A</v>
      </c>
      <c r="AL371" s="612" t="e">
        <f>VLOOKUP(B371,'Bright Champs'!$D$1:$H$13,5,0)</f>
        <v>#N/A</v>
      </c>
      <c r="AM371" s="612" t="e">
        <f>VLOOKUP(B371,Neosoft!$E$1:$I$12,5,0)</f>
        <v>#N/A</v>
      </c>
      <c r="AN371" s="612" t="e">
        <f>VLOOKUP(B371,Infosys!$E$1:$I$3,5,0)</f>
        <v>#N/A</v>
      </c>
      <c r="AO371" s="612" t="e">
        <f>VLOOKUP(B371,Cerelabs!$E$1:$I$5,5,0)</f>
        <v>#N/A</v>
      </c>
      <c r="AP371" s="612" t="e">
        <f>VLOOKUP(B371,'Neebal Technologies'!$D$1:$H$2,5,0)</f>
        <v>#N/A</v>
      </c>
      <c r="AQ371" s="612" t="e">
        <f>VLOOKUP(B371,'Vertiv Energy'!$D$1:$H$2,5,0)</f>
        <v>#N/A</v>
      </c>
      <c r="AR371" s="612" t="e">
        <f>VLOOKUP(B371,'Acidaes Solutions (CRMNEXT)'!$D$1:$H$3,5,0)</f>
        <v>#N/A</v>
      </c>
      <c r="AS371" s="612" t="e">
        <f>VLOOKUP(B371,Growisto!$D$1:$H$2,5,0)</f>
        <v>#N/A</v>
      </c>
      <c r="AT371" s="612" t="e">
        <f>VLOOKUP(B371,'9.9 Mediaworx - Digit'!$D$1:$H$2,5,0)</f>
        <v>#N/A</v>
      </c>
      <c r="AU371" s="612" t="e">
        <f>VLOOKUP(B371,'Vistaar systems Pvt Ltd'!$D$2:$H$3,5,0)</f>
        <v>#N/A</v>
      </c>
      <c r="AV371" s="612" t="e">
        <f>VLOOKUP(B371,'Course 5i'!$D$2:$H$11,5,0)</f>
        <v>#N/A</v>
      </c>
      <c r="AW371" s="612" t="e">
        <f>VLOOKUP(B371,'Radiant Appliances &amp; Electronic'!$D$1:$H$13,5,0)</f>
        <v>#N/A</v>
      </c>
      <c r="AX371" s="612" t="e">
        <f>VLOOKUP(B371,'Atos Global'!$D$3:$H$27,5,0)</f>
        <v>#N/A</v>
      </c>
      <c r="AY371" s="612" t="e">
        <f>VLOOKUP(B371,'Saama Technologies'!$D$1:$H$2,5,0)</f>
        <v>#N/A</v>
      </c>
      <c r="AZ371" s="612" t="e">
        <f>VLOOKUP(B371,'Multiplier Solutions'!$D$1:$H$2,5,0)</f>
        <v>#N/A</v>
      </c>
      <c r="BA371" s="612" t="e">
        <f>VLOOKUP(B371,GEP!$D$2:$H$5,5,0)</f>
        <v>#N/A</v>
      </c>
      <c r="BB371" s="612" t="e">
        <f>VLOOKUP(B371,Accenture!$D$1:$H$6,5,0)</f>
        <v>#N/A</v>
      </c>
      <c r="BC371" s="612" t="e">
        <f>VLOOKUP(B371,'Endurance International Group'!$D$1:$H$2,5,0)</f>
        <v>#N/A</v>
      </c>
      <c r="BD371" s="612" t="e">
        <f>VLOOKUP(B371,Newgen!$D$1:$H$2,5,0)</f>
        <v>#N/A</v>
      </c>
      <c r="BE371" s="612" t="e">
        <f>VLOOKUP(B371,'3D Incredible'!D371:H371,5,0)</f>
        <v>#N/A</v>
      </c>
      <c r="BF371" s="612" t="e">
        <f>VLOOKUP(B371,'Raja Software Labs'!$D$2:$H$2,5,0)</f>
        <v>#N/A</v>
      </c>
      <c r="BG371" s="612" t="e">
        <f>VLOOKUP(B371,Wipro!$D$1:$H$2,5,0)</f>
        <v>#N/A</v>
      </c>
      <c r="BH371" s="612" t="e">
        <f>VLOOKUP(B371,'Perch Technologies'!$D$2:$H$2,5,0)</f>
        <v>#N/A</v>
      </c>
      <c r="BI371" s="612" t="e">
        <f>VLOOKUP(B371,'Morning Star'!$D$1:$H$6,5,0)</f>
        <v>#N/A</v>
      </c>
      <c r="BJ371" s="612" t="e">
        <f>VLOOKUP(B371,Flexiloans!$D$1:$H$2,5,0)</f>
        <v>#N/A</v>
      </c>
      <c r="BK371" s="612" t="e">
        <f>VLOOKUP(B371,'Thirdware Solutions'!$D$1:$H$2,5,0)</f>
        <v>#N/A</v>
      </c>
      <c r="BL371" s="612" t="e">
        <f>VLOOKUP(B371,Tescom!$D$1:$H$8,5,0)</f>
        <v>#N/A</v>
      </c>
      <c r="BM371" s="612" t="e">
        <f>VLOOKUP(B371,'Cogno AI'!$D$1:$H$2,5,0)</f>
        <v>#N/A</v>
      </c>
      <c r="BN371" s="612" t="e">
        <f>VLOOKUP(B371,'ABM Knowledgeware'!$D$1:$H$2,5,0)</f>
        <v>#N/A</v>
      </c>
      <c r="BO371" s="612" t="e">
        <f>VLOOKUP(B371,'Concerto Software'!$D$1:$H$3,5,0)</f>
        <v>#N/A</v>
      </c>
      <c r="BP371" s="612" t="e">
        <f>VLOOKUP(B371,'My Captain'!$D$1:$H$4,5,0)</f>
        <v>#N/A</v>
      </c>
      <c r="BQ371" s="612" t="e">
        <f>VLOOKUP(B371,'Finoux Solutions'!$D$2:$H$4,5,0)</f>
        <v>#N/A</v>
      </c>
      <c r="BR371" s="612" t="e">
        <f>VLOOKUP(B371,'MITR Learning'!$D$1:$H$2,5,0)</f>
        <v>#N/A</v>
      </c>
      <c r="BS371" s="612" t="e">
        <f>VLOOKUP(B371,Nucsoft!$D$2:$H$6,5,0)</f>
        <v>#N/A</v>
      </c>
      <c r="BT371" s="612" t="e">
        <f>VLOOKUP(B371,'Paras Cadd'!$D$1:$H$2,5,0)</f>
        <v>#N/A</v>
      </c>
      <c r="BU371" s="612" t="e">
        <f>VLOOKUP(B371,'ICICI Securities'!$D$1:$H$2,5,0)</f>
        <v>#N/A</v>
      </c>
      <c r="BV371" s="612" t="e">
        <f>VLOOKUP(B371,'Citius Tech'!$D$2:$H$5,5,0)</f>
        <v>#N/A</v>
      </c>
      <c r="BW371" s="612" t="e">
        <f>VLOOKUP(B371,'Buzzy Brains'!$D$2:$H$2,5,0)</f>
        <v>#N/A</v>
      </c>
      <c r="BX371" s="612" t="e">
        <f>VLOOKUP(B371,'Decimal Point'!$D$2:$H$2,5,0)</f>
        <v>#N/A</v>
      </c>
      <c r="BY371" s="612" t="e">
        <f>VLOOKUP(B371,'Sankey Business Solutions'!$D$2:$H$3,5,0)</f>
        <v>#N/A</v>
      </c>
      <c r="BZ371" s="612" t="e">
        <f>VLOOKUP(B371,'Nangia &amp; Co LLP'!$D$2:$H$2,5,0)</f>
        <v>#N/A</v>
      </c>
      <c r="CA371" s="612" t="e">
        <f>VLOOKUP(B371,'FIS Solutions India Pvt Ltd'!$D$2:$H$2,5,0)</f>
        <v>#N/A</v>
      </c>
      <c r="CB371" s="612" t="e">
        <f>VLOOKUP(B371,'Delta Technology &amp; Management '!$D$2:$H$16,5,0)</f>
        <v>#N/A</v>
      </c>
      <c r="CC371" s="612" t="e">
        <f>VLOOKUP(B371,'Espoir Networks'!$D$3:$H$11,5,0)</f>
        <v>#N/A</v>
      </c>
      <c r="CD371" s="612" t="e">
        <f>VLOOKUP(B371,'Servosys Solution'!$D$3:$H$5,5,0)</f>
        <v>#N/A</v>
      </c>
      <c r="CE371" s="612" t="e">
        <f>VLOOKUP(B371,'Ribbon Communications'!$D$3:$H$4,5,0)</f>
        <v>#N/A</v>
      </c>
      <c r="CF371" s="612">
        <f t="shared" si="18"/>
        <v>2</v>
      </c>
      <c r="CG371" s="129" t="s">
        <v>6278</v>
      </c>
      <c r="CH371" s="129" t="s">
        <v>6279</v>
      </c>
      <c r="CI371" s="129" t="s">
        <v>6280</v>
      </c>
      <c r="CJ371" s="129" t="s">
        <v>11753</v>
      </c>
      <c r="CK371" s="132">
        <v>42917</v>
      </c>
      <c r="CL371" s="129">
        <v>2021</v>
      </c>
      <c r="CM371" s="128" t="s">
        <v>12033</v>
      </c>
      <c r="CN371" s="129">
        <v>454</v>
      </c>
      <c r="CO371" s="133">
        <v>90.8</v>
      </c>
      <c r="CP371" s="129">
        <v>2015</v>
      </c>
      <c r="CQ371" s="129" t="s">
        <v>79</v>
      </c>
      <c r="CR371" s="128" t="s">
        <v>6282</v>
      </c>
      <c r="CS371" s="129">
        <v>498</v>
      </c>
      <c r="CT371" s="133">
        <v>76.62</v>
      </c>
      <c r="CU371" s="129">
        <v>2017</v>
      </c>
      <c r="CV371" s="129" t="s">
        <v>79</v>
      </c>
      <c r="CW371" s="131" t="s">
        <v>81</v>
      </c>
      <c r="CX371" s="131" t="s">
        <v>81</v>
      </c>
      <c r="CY371" s="129" t="s">
        <v>81</v>
      </c>
      <c r="CZ371" s="129" t="s">
        <v>81</v>
      </c>
      <c r="DA371" s="129" t="s">
        <v>81</v>
      </c>
      <c r="DB371" s="129" t="s">
        <v>81</v>
      </c>
      <c r="DC371" s="129" t="s">
        <v>81</v>
      </c>
      <c r="DD371" s="129" t="s">
        <v>81</v>
      </c>
      <c r="DE371" s="129" t="s">
        <v>81</v>
      </c>
      <c r="DF371" s="129">
        <v>0</v>
      </c>
      <c r="DG371" s="224">
        <v>7.78</v>
      </c>
      <c r="DH371" s="224">
        <v>7.96</v>
      </c>
      <c r="DI371" s="224">
        <v>8.34</v>
      </c>
      <c r="DJ371" s="224">
        <v>8.4</v>
      </c>
      <c r="DK371" s="224">
        <v>7.33</v>
      </c>
      <c r="DL371" s="224">
        <v>9.48</v>
      </c>
      <c r="DM371" s="224">
        <v>49.3</v>
      </c>
      <c r="DN371" s="224">
        <v>8.2100000000000009</v>
      </c>
      <c r="DO371" s="129"/>
      <c r="DP371" s="131" t="s">
        <v>82</v>
      </c>
      <c r="DQ371" s="129">
        <v>0</v>
      </c>
      <c r="DR371" s="129">
        <v>0</v>
      </c>
      <c r="DS371" s="129" t="s">
        <v>83</v>
      </c>
      <c r="DT371" s="129" t="s">
        <v>83</v>
      </c>
      <c r="DU371" s="129" t="s">
        <v>83</v>
      </c>
      <c r="DV371" s="129" t="s">
        <v>83</v>
      </c>
      <c r="DW371" s="131" t="s">
        <v>83</v>
      </c>
      <c r="DX371" s="131" t="s">
        <v>84</v>
      </c>
      <c r="DY371" s="131" t="s">
        <v>81</v>
      </c>
      <c r="DZ371" s="131" t="s">
        <v>6283</v>
      </c>
      <c r="EA371" s="131" t="s">
        <v>781</v>
      </c>
      <c r="EB371" s="131" t="s">
        <v>6284</v>
      </c>
      <c r="EC371" s="131" t="s">
        <v>762</v>
      </c>
      <c r="ED371" s="131" t="s">
        <v>89</v>
      </c>
      <c r="EE371" s="131" t="s">
        <v>6285</v>
      </c>
      <c r="EF371" s="131" t="s">
        <v>6286</v>
      </c>
      <c r="EG371" s="131" t="s">
        <v>6287</v>
      </c>
      <c r="EH371" s="131" t="s">
        <v>6288</v>
      </c>
      <c r="EI371" s="131" t="s">
        <v>6289</v>
      </c>
      <c r="EJ371" s="135" t="s">
        <v>6290</v>
      </c>
      <c r="EK371" s="135" t="s">
        <v>6291</v>
      </c>
      <c r="EL371" s="135" t="s">
        <v>6292</v>
      </c>
      <c r="EM371" s="135" t="s">
        <v>6293</v>
      </c>
      <c r="EN371" s="131" t="s">
        <v>81</v>
      </c>
    </row>
    <row r="372" spans="1:144" ht="18" thickTop="1" thickBot="1">
      <c r="A372" s="575">
        <f t="shared" si="19"/>
        <v>371</v>
      </c>
      <c r="B372" s="572" t="s">
        <v>6350</v>
      </c>
      <c r="C372" s="600" t="s">
        <v>6351</v>
      </c>
      <c r="D372" s="570" t="s">
        <v>13209</v>
      </c>
      <c r="E372" s="568" t="str">
        <f t="shared" si="17"/>
        <v>Not Placed</v>
      </c>
      <c r="F372" s="570" t="s">
        <v>12369</v>
      </c>
      <c r="G372" s="570" t="s">
        <v>14086</v>
      </c>
      <c r="H372" s="131" t="str">
        <f>VLOOKUP(B372,EXTC2!C:E,3,0)</f>
        <v>Diploma  + Direct Second Year Engineering with live KT</v>
      </c>
      <c r="I372" s="610" t="s">
        <v>6352</v>
      </c>
      <c r="J372" s="572">
        <v>21</v>
      </c>
      <c r="K372" s="611" t="s">
        <v>6353</v>
      </c>
      <c r="L372" s="611" t="s">
        <v>73</v>
      </c>
      <c r="M372" s="611" t="s">
        <v>6354</v>
      </c>
      <c r="N372" s="612" t="s">
        <v>6349</v>
      </c>
      <c r="O372" s="612">
        <v>9920437420</v>
      </c>
      <c r="P372" s="612">
        <v>9920437420</v>
      </c>
      <c r="Q372" s="612" t="e">
        <f>VLOOKUP(B372,'TCS CON'!$D$1:$H$98,5,0)</f>
        <v>#N/A</v>
      </c>
      <c r="R372" s="612" t="e">
        <f>VLOOKUP(B372,LTI!$C$1:$H$46,6,0)</f>
        <v>#N/A</v>
      </c>
      <c r="S372" s="612" t="e">
        <f>VLOOKUP(B372,JARO!$E$2:$I$11,5,0)</f>
        <v>#N/A</v>
      </c>
      <c r="T372" s="612" t="e">
        <f>VLOOKUP(B372,Capgemini!$D$3:$H$78,5,0)</f>
        <v>#N/A</v>
      </c>
      <c r="U372" s="612" t="e">
        <f>VLOOKUP(B372,Carwale!$D$1:$H$4,5,0)</f>
        <v>#N/A</v>
      </c>
      <c r="V372" s="612" t="e">
        <f>VLOOKUP(B372,'Interactive Brokers'!E:I,5,0)</f>
        <v>#N/A</v>
      </c>
      <c r="W372" s="612" t="e">
        <f>VLOOKUP(B372,'REL Jio'!E:I,5,0)</f>
        <v>#N/A</v>
      </c>
      <c r="X372" s="612" t="e">
        <f>VLOOKUP(B372,'Sciative Sol'!E:I,5,0)</f>
        <v>#N/A</v>
      </c>
      <c r="Y372" s="612" t="e">
        <f>VLOOKUP(B372,'Hexaware Tech'!E:I,5,0)</f>
        <v>#N/A</v>
      </c>
      <c r="Z372" s="612" t="e">
        <f>VLOOKUP(B372,Axis!D:H,5,0)</f>
        <v>#N/A</v>
      </c>
      <c r="AA372" s="612" t="e">
        <f>VLOOKUP(B372,Ugam!$D$3:$H$26,5,0)</f>
        <v>#N/A</v>
      </c>
      <c r="AB372" s="612" t="e">
        <f>VLOOKUP(B372,Zeus!F:J,5,0)</f>
        <v>#N/A</v>
      </c>
      <c r="AC372" s="612" t="e">
        <f>VLOOKUP(B372,Montran!F:J,5,0)</f>
        <v>#N/A</v>
      </c>
      <c r="AD372" s="612" t="e">
        <f>VLOOKUP(B372,Endurance!H155:L155,5,0)</f>
        <v>#N/A</v>
      </c>
      <c r="AE372" s="612" t="e">
        <f>VLOOKUP(B372,'Swabhav Techlabs'!$F$1:$J$2,5,0)</f>
        <v>#N/A</v>
      </c>
      <c r="AF372" s="612" t="e">
        <f>VLOOKUP(B372,'Quality Kiosk'!$F$1:$J$18,5,0)</f>
        <v>#N/A</v>
      </c>
      <c r="AG372" s="612" t="e">
        <f>VLOOKUP(B372,'Lemon VB'!$F$1:$J$2,5,0)</f>
        <v>#N/A</v>
      </c>
      <c r="AH372" s="612" t="e">
        <f>VLOOKUP(B372,Gocomet!$E$1:$I$3,5,0)</f>
        <v>#N/A</v>
      </c>
      <c r="AI372" s="612" t="e">
        <f>VLOOKUP(B372,'Ingram Micro'!$E$1:$I$8,5,0)</f>
        <v>#N/A</v>
      </c>
      <c r="AJ372" s="612" t="e">
        <f>VLOOKUP(B372,'DePronto Infotech'!$E$1:$I$2,5,0)</f>
        <v>#N/A</v>
      </c>
      <c r="AK372" s="612" t="e">
        <f>VLOOKUP(B372,'Reliance Retail'!$E$1:$I$4,5,0)</f>
        <v>#N/A</v>
      </c>
      <c r="AL372" s="612" t="e">
        <f>VLOOKUP(B372,'Bright Champs'!$D$1:$H$13,5,0)</f>
        <v>#N/A</v>
      </c>
      <c r="AM372" s="612" t="e">
        <f>VLOOKUP(B372,Neosoft!$E$1:$I$12,5,0)</f>
        <v>#N/A</v>
      </c>
      <c r="AN372" s="612" t="e">
        <f>VLOOKUP(B372,Infosys!$E$1:$I$3,5,0)</f>
        <v>#N/A</v>
      </c>
      <c r="AO372" s="612" t="e">
        <f>VLOOKUP(B372,Cerelabs!$E$1:$I$5,5,0)</f>
        <v>#N/A</v>
      </c>
      <c r="AP372" s="612" t="e">
        <f>VLOOKUP(B372,'Neebal Technologies'!$D$1:$H$2,5,0)</f>
        <v>#N/A</v>
      </c>
      <c r="AQ372" s="612" t="e">
        <f>VLOOKUP(B372,'Vertiv Energy'!$D$1:$H$2,5,0)</f>
        <v>#N/A</v>
      </c>
      <c r="AR372" s="612" t="e">
        <f>VLOOKUP(B372,'Acidaes Solutions (CRMNEXT)'!$D$1:$H$3,5,0)</f>
        <v>#N/A</v>
      </c>
      <c r="AS372" s="612" t="e">
        <f>VLOOKUP(B372,Growisto!$D$1:$H$2,5,0)</f>
        <v>#N/A</v>
      </c>
      <c r="AT372" s="612" t="e">
        <f>VLOOKUP(B372,'9.9 Mediaworx - Digit'!$D$1:$H$2,5,0)</f>
        <v>#N/A</v>
      </c>
      <c r="AU372" s="612" t="e">
        <f>VLOOKUP(B372,'Vistaar systems Pvt Ltd'!$D$2:$H$3,5,0)</f>
        <v>#N/A</v>
      </c>
      <c r="AV372" s="612" t="e">
        <f>VLOOKUP(B372,'Course 5i'!$D$2:$H$11,5,0)</f>
        <v>#N/A</v>
      </c>
      <c r="AW372" s="612" t="e">
        <f>VLOOKUP(B372,'Radiant Appliances &amp; Electronic'!$D$1:$H$13,5,0)</f>
        <v>#N/A</v>
      </c>
      <c r="AX372" s="612" t="e">
        <f>VLOOKUP(B372,'Atos Global'!$D$3:$H$27,5,0)</f>
        <v>#N/A</v>
      </c>
      <c r="AY372" s="612" t="e">
        <f>VLOOKUP(B372,'Saama Technologies'!$D$1:$H$2,5,0)</f>
        <v>#N/A</v>
      </c>
      <c r="AZ372" s="612" t="e">
        <f>VLOOKUP(B372,'Multiplier Solutions'!$D$1:$H$2,5,0)</f>
        <v>#N/A</v>
      </c>
      <c r="BA372" s="612" t="e">
        <f>VLOOKUP(B372,GEP!$D$2:$H$5,5,0)</f>
        <v>#N/A</v>
      </c>
      <c r="BB372" s="612" t="e">
        <f>VLOOKUP(B372,Accenture!$D$1:$H$6,5,0)</f>
        <v>#N/A</v>
      </c>
      <c r="BC372" s="612" t="e">
        <f>VLOOKUP(B372,'Endurance International Group'!$D$1:$H$2,5,0)</f>
        <v>#N/A</v>
      </c>
      <c r="BD372" s="612" t="e">
        <f>VLOOKUP(B372,Newgen!$D$1:$H$2,5,0)</f>
        <v>#N/A</v>
      </c>
      <c r="BE372" s="612" t="e">
        <f>VLOOKUP(B372,'3D Incredible'!D372:H372,5,0)</f>
        <v>#N/A</v>
      </c>
      <c r="BF372" s="612" t="e">
        <f>VLOOKUP(B372,'Raja Software Labs'!$D$2:$H$2,5,0)</f>
        <v>#N/A</v>
      </c>
      <c r="BG372" s="612" t="e">
        <f>VLOOKUP(B372,Wipro!$D$1:$H$2,5,0)</f>
        <v>#N/A</v>
      </c>
      <c r="BH372" s="612" t="e">
        <f>VLOOKUP(B372,'Perch Technologies'!$D$2:$H$2,5,0)</f>
        <v>#N/A</v>
      </c>
      <c r="BI372" s="612" t="e">
        <f>VLOOKUP(B372,'Morning Star'!$D$1:$H$6,5,0)</f>
        <v>#N/A</v>
      </c>
      <c r="BJ372" s="612" t="e">
        <f>VLOOKUP(B372,Flexiloans!$D$1:$H$2,5,0)</f>
        <v>#N/A</v>
      </c>
      <c r="BK372" s="612" t="e">
        <f>VLOOKUP(B372,'Thirdware Solutions'!$D$1:$H$2,5,0)</f>
        <v>#N/A</v>
      </c>
      <c r="BL372" s="612" t="e">
        <f>VLOOKUP(B372,Tescom!$D$1:$H$8,5,0)</f>
        <v>#N/A</v>
      </c>
      <c r="BM372" s="612" t="e">
        <f>VLOOKUP(B372,'Cogno AI'!$D$1:$H$2,5,0)</f>
        <v>#N/A</v>
      </c>
      <c r="BN372" s="612" t="e">
        <f>VLOOKUP(B372,'ABM Knowledgeware'!$D$1:$H$2,5,0)</f>
        <v>#N/A</v>
      </c>
      <c r="BO372" s="612" t="e">
        <f>VLOOKUP(B372,'Concerto Software'!$D$1:$H$3,5,0)</f>
        <v>#N/A</v>
      </c>
      <c r="BP372" s="612" t="e">
        <f>VLOOKUP(B372,'My Captain'!$D$1:$H$4,5,0)</f>
        <v>#N/A</v>
      </c>
      <c r="BQ372" s="612" t="e">
        <f>VLOOKUP(B372,'Finoux Solutions'!$D$2:$H$4,5,0)</f>
        <v>#N/A</v>
      </c>
      <c r="BR372" s="612" t="e">
        <f>VLOOKUP(B372,'MITR Learning'!$D$1:$H$2,5,0)</f>
        <v>#N/A</v>
      </c>
      <c r="BS372" s="612" t="e">
        <f>VLOOKUP(B372,Nucsoft!$D$2:$H$6,5,0)</f>
        <v>#N/A</v>
      </c>
      <c r="BT372" s="612" t="e">
        <f>VLOOKUP(B372,'Paras Cadd'!$D$1:$H$2,5,0)</f>
        <v>#N/A</v>
      </c>
      <c r="BU372" s="612" t="e">
        <f>VLOOKUP(B372,'ICICI Securities'!$D$1:$H$2,5,0)</f>
        <v>#N/A</v>
      </c>
      <c r="BV372" s="612" t="e">
        <f>VLOOKUP(B372,'Citius Tech'!$D$2:$H$5,5,0)</f>
        <v>#N/A</v>
      </c>
      <c r="BW372" s="612" t="e">
        <f>VLOOKUP(B372,'Buzzy Brains'!$D$2:$H$2,5,0)</f>
        <v>#N/A</v>
      </c>
      <c r="BX372" s="612" t="e">
        <f>VLOOKUP(B372,'Decimal Point'!$D$2:$H$2,5,0)</f>
        <v>#N/A</v>
      </c>
      <c r="BY372" s="612" t="e">
        <f>VLOOKUP(B372,'Sankey Business Solutions'!$D$2:$H$3,5,0)</f>
        <v>#N/A</v>
      </c>
      <c r="BZ372" s="612" t="e">
        <f>VLOOKUP(B372,'Nangia &amp; Co LLP'!$D$2:$H$2,5,0)</f>
        <v>#N/A</v>
      </c>
      <c r="CA372" s="612" t="e">
        <f>VLOOKUP(B372,'FIS Solutions India Pvt Ltd'!$D$2:$H$2,5,0)</f>
        <v>#N/A</v>
      </c>
      <c r="CB372" s="612" t="e">
        <f>VLOOKUP(B372,'Delta Technology &amp; Management '!$D$2:$H$16,5,0)</f>
        <v>#N/A</v>
      </c>
      <c r="CC372" s="612" t="e">
        <f>VLOOKUP(B372,'Espoir Networks'!$D$3:$H$11,5,0)</f>
        <v>#N/A</v>
      </c>
      <c r="CD372" s="612" t="e">
        <f>VLOOKUP(B372,'Servosys Solution'!$D$3:$H$5,5,0)</f>
        <v>#N/A</v>
      </c>
      <c r="CE372" s="612" t="e">
        <f>VLOOKUP(B372,'Ribbon Communications'!$D$3:$H$4,5,0)</f>
        <v>#N/A</v>
      </c>
      <c r="CF372" s="612">
        <f t="shared" si="18"/>
        <v>0</v>
      </c>
      <c r="CG372" s="129" t="s">
        <v>6355</v>
      </c>
      <c r="CH372" s="129">
        <v>581396005203</v>
      </c>
      <c r="CI372" s="129" t="s">
        <v>134</v>
      </c>
      <c r="CJ372" s="129" t="s">
        <v>11755</v>
      </c>
      <c r="CK372" s="132">
        <v>43282</v>
      </c>
      <c r="CL372" s="129">
        <v>2021</v>
      </c>
      <c r="CM372" s="128" t="s">
        <v>6356</v>
      </c>
      <c r="CN372" s="129">
        <v>358</v>
      </c>
      <c r="CO372" s="133">
        <v>71.599999999999994</v>
      </c>
      <c r="CP372" s="129">
        <v>2014</v>
      </c>
      <c r="CQ372" s="129" t="s">
        <v>79</v>
      </c>
      <c r="CR372" s="128" t="s">
        <v>6357</v>
      </c>
      <c r="CS372" s="129">
        <v>308</v>
      </c>
      <c r="CT372" s="133">
        <v>47.38</v>
      </c>
      <c r="CU372" s="129">
        <v>2016</v>
      </c>
      <c r="CV372" s="129" t="s">
        <v>79</v>
      </c>
      <c r="CW372" s="131" t="s">
        <v>6358</v>
      </c>
      <c r="CX372" s="131" t="s">
        <v>336</v>
      </c>
      <c r="CY372" s="129">
        <v>1363</v>
      </c>
      <c r="CZ372" s="129">
        <v>80.180000000000007</v>
      </c>
      <c r="DA372" s="129">
        <v>2018</v>
      </c>
      <c r="DB372" s="129" t="s">
        <v>944</v>
      </c>
      <c r="DC372" s="129" t="s">
        <v>113</v>
      </c>
      <c r="DD372" s="129">
        <v>70.48</v>
      </c>
      <c r="DE372" s="129">
        <v>70.17</v>
      </c>
      <c r="DF372" s="129">
        <v>1</v>
      </c>
      <c r="DG372" s="224" t="s">
        <v>81</v>
      </c>
      <c r="DH372" s="224" t="s">
        <v>81</v>
      </c>
      <c r="DI372" s="224">
        <v>6.27</v>
      </c>
      <c r="DJ372" s="224">
        <v>6.24</v>
      </c>
      <c r="DK372" s="224">
        <v>4.18</v>
      </c>
      <c r="DL372" s="224">
        <v>7.44</v>
      </c>
      <c r="DM372" s="224">
        <v>24.13</v>
      </c>
      <c r="DN372" s="224">
        <v>6.03</v>
      </c>
      <c r="DO372" s="129"/>
      <c r="DP372" s="131" t="s">
        <v>338</v>
      </c>
      <c r="DQ372" s="129">
        <v>1</v>
      </c>
      <c r="DR372" s="129">
        <v>0</v>
      </c>
      <c r="DS372" s="129" t="s">
        <v>83</v>
      </c>
      <c r="DT372" s="129" t="s">
        <v>255</v>
      </c>
      <c r="DU372" s="129" t="s">
        <v>255</v>
      </c>
      <c r="DV372" s="129" t="s">
        <v>83</v>
      </c>
      <c r="DW372" s="131" t="s">
        <v>83</v>
      </c>
      <c r="DX372" s="131" t="s">
        <v>84</v>
      </c>
      <c r="DY372" s="131" t="s">
        <v>81</v>
      </c>
      <c r="DZ372" s="131" t="s">
        <v>6359</v>
      </c>
      <c r="EA372" s="131" t="s">
        <v>678</v>
      </c>
      <c r="EB372" s="131" t="s">
        <v>6360</v>
      </c>
      <c r="EC372" s="131" t="s">
        <v>88</v>
      </c>
      <c r="ED372" s="131" t="s">
        <v>89</v>
      </c>
      <c r="EE372" s="131" t="s">
        <v>6361</v>
      </c>
      <c r="EF372" s="131" t="s">
        <v>6362</v>
      </c>
      <c r="EG372" s="131" t="s">
        <v>6363</v>
      </c>
      <c r="EH372" s="131" t="s">
        <v>81</v>
      </c>
      <c r="EI372" s="131" t="s">
        <v>6364</v>
      </c>
      <c r="EJ372" s="135" t="s">
        <v>6365</v>
      </c>
      <c r="EK372" s="135" t="s">
        <v>6366</v>
      </c>
      <c r="EL372" s="135" t="s">
        <v>6367</v>
      </c>
      <c r="EM372" s="135" t="s">
        <v>6368</v>
      </c>
      <c r="EN372" s="131" t="s">
        <v>81</v>
      </c>
    </row>
    <row r="373" spans="1:144" ht="18" thickTop="1" thickBot="1">
      <c r="A373" s="575">
        <f t="shared" si="19"/>
        <v>372</v>
      </c>
      <c r="B373" s="572" t="s">
        <v>6746</v>
      </c>
      <c r="C373" s="600" t="s">
        <v>6747</v>
      </c>
      <c r="D373" s="570" t="s">
        <v>13209</v>
      </c>
      <c r="E373" s="568" t="str">
        <f t="shared" si="17"/>
        <v>Placed</v>
      </c>
      <c r="F373" s="570" t="s">
        <v>12369</v>
      </c>
      <c r="G373" s="570" t="s">
        <v>14086</v>
      </c>
      <c r="H373" s="131" t="str">
        <f>VLOOKUP(B373,EXTC2!C:E,3,0)</f>
        <v>12th + Engineering without live KT</v>
      </c>
      <c r="I373" s="610" t="s">
        <v>4033</v>
      </c>
      <c r="J373" s="572">
        <v>20</v>
      </c>
      <c r="K373" s="611" t="s">
        <v>6748</v>
      </c>
      <c r="L373" s="611" t="s">
        <v>73</v>
      </c>
      <c r="M373" s="611" t="s">
        <v>6745</v>
      </c>
      <c r="N373" s="612" t="s">
        <v>6749</v>
      </c>
      <c r="O373" s="612">
        <v>28791133</v>
      </c>
      <c r="P373" s="612">
        <v>9372684838</v>
      </c>
      <c r="Q373" s="612" t="e">
        <f>VLOOKUP(B373,'TCS CON'!$D$1:$H$98,5,0)</f>
        <v>#N/A</v>
      </c>
      <c r="R373" s="612" t="e">
        <f>VLOOKUP(B373,LTI!$C$1:$H$46,6,0)</f>
        <v>#N/A</v>
      </c>
      <c r="S373" s="612" t="e">
        <f>VLOOKUP(B373,JARO!$E$2:$I$11,5,0)</f>
        <v>#N/A</v>
      </c>
      <c r="T373" s="612" t="e">
        <f>VLOOKUP(B373,Capgemini!$D$3:$H$78,5,0)</f>
        <v>#N/A</v>
      </c>
      <c r="U373" s="612" t="e">
        <f>VLOOKUP(B373,Carwale!$D$1:$H$4,5,0)</f>
        <v>#N/A</v>
      </c>
      <c r="V373" s="612" t="e">
        <f>VLOOKUP(B373,'Interactive Brokers'!E:I,5,0)</f>
        <v>#N/A</v>
      </c>
      <c r="W373" s="612" t="e">
        <f>VLOOKUP(B373,'REL Jio'!E:I,5,0)</f>
        <v>#N/A</v>
      </c>
      <c r="X373" s="612" t="e">
        <f>VLOOKUP(B373,'Sciative Sol'!E:I,5,0)</f>
        <v>#N/A</v>
      </c>
      <c r="Y373" s="612" t="e">
        <f>VLOOKUP(B373,'Hexaware Tech'!E:I,5,0)</f>
        <v>#N/A</v>
      </c>
      <c r="Z373" s="612" t="e">
        <f>VLOOKUP(B373,Axis!D:H,5,0)</f>
        <v>#N/A</v>
      </c>
      <c r="AA373" s="612" t="e">
        <f>VLOOKUP(B373,Ugam!$D$3:$H$26,5,0)</f>
        <v>#N/A</v>
      </c>
      <c r="AB373" s="612" t="e">
        <f>VLOOKUP(B373,Zeus!F:J,5,0)</f>
        <v>#N/A</v>
      </c>
      <c r="AC373" s="612" t="e">
        <f>VLOOKUP(B373,Montran!F:J,5,0)</f>
        <v>#N/A</v>
      </c>
      <c r="AD373" s="612" t="e">
        <f>VLOOKUP(B373,Endurance!H156:L156,5,0)</f>
        <v>#N/A</v>
      </c>
      <c r="AE373" s="612" t="e">
        <f>VLOOKUP(B373,'Swabhav Techlabs'!$F$1:$J$2,5,0)</f>
        <v>#N/A</v>
      </c>
      <c r="AF373" s="612" t="e">
        <f>VLOOKUP(B373,'Quality Kiosk'!$F$1:$J$18,5,0)</f>
        <v>#N/A</v>
      </c>
      <c r="AG373" s="612" t="e">
        <f>VLOOKUP(B373,'Lemon VB'!$F$1:$J$2,5,0)</f>
        <v>#N/A</v>
      </c>
      <c r="AH373" s="612" t="e">
        <f>VLOOKUP(B373,Gocomet!$E$1:$I$3,5,0)</f>
        <v>#N/A</v>
      </c>
      <c r="AI373" s="612" t="e">
        <f>VLOOKUP(B373,'Ingram Micro'!$E$1:$I$8,5,0)</f>
        <v>#N/A</v>
      </c>
      <c r="AJ373" s="612" t="e">
        <f>VLOOKUP(B373,'DePronto Infotech'!$E$1:$I$2,5,0)</f>
        <v>#N/A</v>
      </c>
      <c r="AK373" s="612" t="e">
        <f>VLOOKUP(B373,'Reliance Retail'!$E$1:$I$4,5,0)</f>
        <v>#N/A</v>
      </c>
      <c r="AL373" s="612" t="e">
        <f>VLOOKUP(B373,'Bright Champs'!$D$1:$H$13,5,0)</f>
        <v>#N/A</v>
      </c>
      <c r="AM373" s="612" t="e">
        <f>VLOOKUP(B373,Neosoft!$E$1:$I$12,5,0)</f>
        <v>#N/A</v>
      </c>
      <c r="AN373" s="612" t="e">
        <f>VLOOKUP(B373,Infosys!$E$1:$I$3,5,0)</f>
        <v>#N/A</v>
      </c>
      <c r="AO373" s="612" t="e">
        <f>VLOOKUP(B373,Cerelabs!$E$1:$I$5,5,0)</f>
        <v>#N/A</v>
      </c>
      <c r="AP373" s="612" t="e">
        <f>VLOOKUP(B373,'Neebal Technologies'!$D$1:$H$2,5,0)</f>
        <v>#N/A</v>
      </c>
      <c r="AQ373" s="612" t="e">
        <f>VLOOKUP(B373,'Vertiv Energy'!$D$1:$H$2,5,0)</f>
        <v>#N/A</v>
      </c>
      <c r="AR373" s="612" t="e">
        <f>VLOOKUP(B373,'Acidaes Solutions (CRMNEXT)'!$D$1:$H$3,5,0)</f>
        <v>#N/A</v>
      </c>
      <c r="AS373" s="612" t="e">
        <f>VLOOKUP(B373,Growisto!$D$1:$H$2,5,0)</f>
        <v>#N/A</v>
      </c>
      <c r="AT373" s="612" t="e">
        <f>VLOOKUP(B373,'9.9 Mediaworx - Digit'!$D$1:$H$2,5,0)</f>
        <v>#N/A</v>
      </c>
      <c r="AU373" s="612" t="e">
        <f>VLOOKUP(B373,'Vistaar systems Pvt Ltd'!$D$2:$H$3,5,0)</f>
        <v>#N/A</v>
      </c>
      <c r="AV373" s="612" t="e">
        <f>VLOOKUP(B373,'Course 5i'!$D$2:$H$11,5,0)</f>
        <v>#N/A</v>
      </c>
      <c r="AW373" s="612">
        <f>VLOOKUP(B373,'Radiant Appliances &amp; Electronic'!$D$1:$H$13,5,0)</f>
        <v>156000</v>
      </c>
      <c r="AX373" s="612" t="e">
        <f>VLOOKUP(B373,'Atos Global'!$D$3:$H$27,5,0)</f>
        <v>#N/A</v>
      </c>
      <c r="AY373" s="612" t="e">
        <f>VLOOKUP(B373,'Saama Technologies'!$D$1:$H$2,5,0)</f>
        <v>#N/A</v>
      </c>
      <c r="AZ373" s="612" t="e">
        <f>VLOOKUP(B373,'Multiplier Solutions'!$D$1:$H$2,5,0)</f>
        <v>#N/A</v>
      </c>
      <c r="BA373" s="612" t="e">
        <f>VLOOKUP(B373,GEP!$D$2:$H$5,5,0)</f>
        <v>#N/A</v>
      </c>
      <c r="BB373" s="612" t="e">
        <f>VLOOKUP(B373,Accenture!$D$1:$H$6,5,0)</f>
        <v>#N/A</v>
      </c>
      <c r="BC373" s="612" t="e">
        <f>VLOOKUP(B373,'Endurance International Group'!$D$1:$H$2,5,0)</f>
        <v>#N/A</v>
      </c>
      <c r="BD373" s="612" t="e">
        <f>VLOOKUP(B373,Newgen!$D$1:$H$2,5,0)</f>
        <v>#N/A</v>
      </c>
      <c r="BE373" s="612" t="e">
        <f>VLOOKUP(B373,'3D Incredible'!D373:H373,5,0)</f>
        <v>#N/A</v>
      </c>
      <c r="BF373" s="612" t="e">
        <f>VLOOKUP(B373,'Raja Software Labs'!$D$2:$H$2,5,0)</f>
        <v>#N/A</v>
      </c>
      <c r="BG373" s="612" t="e">
        <f>VLOOKUP(B373,Wipro!$D$1:$H$2,5,0)</f>
        <v>#N/A</v>
      </c>
      <c r="BH373" s="612" t="e">
        <f>VLOOKUP(B373,'Perch Technologies'!$D$2:$H$2,5,0)</f>
        <v>#N/A</v>
      </c>
      <c r="BI373" s="612" t="e">
        <f>VLOOKUP(B373,'Morning Star'!$D$1:$H$6,5,0)</f>
        <v>#N/A</v>
      </c>
      <c r="BJ373" s="612" t="e">
        <f>VLOOKUP(B373,Flexiloans!$D$1:$H$2,5,0)</f>
        <v>#N/A</v>
      </c>
      <c r="BK373" s="612" t="e">
        <f>VLOOKUP(B373,'Thirdware Solutions'!$D$1:$H$2,5,0)</f>
        <v>#N/A</v>
      </c>
      <c r="BL373" s="612" t="e">
        <f>VLOOKUP(B373,Tescom!$D$1:$H$8,5,0)</f>
        <v>#N/A</v>
      </c>
      <c r="BM373" s="612" t="e">
        <f>VLOOKUP(B373,'Cogno AI'!$D$1:$H$2,5,0)</f>
        <v>#N/A</v>
      </c>
      <c r="BN373" s="612" t="e">
        <f>VLOOKUP(B373,'ABM Knowledgeware'!$D$1:$H$2,5,0)</f>
        <v>#N/A</v>
      </c>
      <c r="BO373" s="612" t="e">
        <f>VLOOKUP(B373,'Concerto Software'!$D$1:$H$3,5,0)</f>
        <v>#N/A</v>
      </c>
      <c r="BP373" s="612" t="e">
        <f>VLOOKUP(B373,'My Captain'!$D$1:$H$4,5,0)</f>
        <v>#N/A</v>
      </c>
      <c r="BQ373" s="612" t="e">
        <f>VLOOKUP(B373,'Finoux Solutions'!$D$2:$H$4,5,0)</f>
        <v>#N/A</v>
      </c>
      <c r="BR373" s="612" t="e">
        <f>VLOOKUP(B373,'MITR Learning'!$D$1:$H$2,5,0)</f>
        <v>#N/A</v>
      </c>
      <c r="BS373" s="612" t="e">
        <f>VLOOKUP(B373,Nucsoft!$D$2:$H$6,5,0)</f>
        <v>#N/A</v>
      </c>
      <c r="BT373" s="612" t="e">
        <f>VLOOKUP(B373,'Paras Cadd'!$D$1:$H$2,5,0)</f>
        <v>#N/A</v>
      </c>
      <c r="BU373" s="612" t="e">
        <f>VLOOKUP(B373,'ICICI Securities'!$D$1:$H$2,5,0)</f>
        <v>#N/A</v>
      </c>
      <c r="BV373" s="612" t="e">
        <f>VLOOKUP(B373,'Citius Tech'!$D$2:$H$5,5,0)</f>
        <v>#N/A</v>
      </c>
      <c r="BW373" s="612" t="e">
        <f>VLOOKUP(B373,'Buzzy Brains'!$D$2:$H$2,5,0)</f>
        <v>#N/A</v>
      </c>
      <c r="BX373" s="612" t="e">
        <f>VLOOKUP(B373,'Decimal Point'!$D$2:$H$2,5,0)</f>
        <v>#N/A</v>
      </c>
      <c r="BY373" s="612" t="e">
        <f>VLOOKUP(B373,'Sankey Business Solutions'!$D$2:$H$3,5,0)</f>
        <v>#N/A</v>
      </c>
      <c r="BZ373" s="612" t="e">
        <f>VLOOKUP(B373,'Nangia &amp; Co LLP'!$D$2:$H$2,5,0)</f>
        <v>#N/A</v>
      </c>
      <c r="CA373" s="612" t="e">
        <f>VLOOKUP(B373,'FIS Solutions India Pvt Ltd'!$D$2:$H$2,5,0)</f>
        <v>#N/A</v>
      </c>
      <c r="CB373" s="612" t="e">
        <f>VLOOKUP(B373,'Delta Technology &amp; Management '!$D$2:$H$16,5,0)</f>
        <v>#N/A</v>
      </c>
      <c r="CC373" s="612" t="e">
        <f>VLOOKUP(B373,'Espoir Networks'!$D$3:$H$11,5,0)</f>
        <v>#N/A</v>
      </c>
      <c r="CD373" s="612" t="e">
        <f>VLOOKUP(B373,'Servosys Solution'!$D$3:$H$5,5,0)</f>
        <v>#N/A</v>
      </c>
      <c r="CE373" s="612" t="e">
        <f>VLOOKUP(B373,'Ribbon Communications'!$D$3:$H$4,5,0)</f>
        <v>#N/A</v>
      </c>
      <c r="CF373" s="612">
        <f t="shared" si="18"/>
        <v>1</v>
      </c>
      <c r="CG373" s="129" t="s">
        <v>6750</v>
      </c>
      <c r="CH373" s="129">
        <v>212246976442</v>
      </c>
      <c r="CI373" s="129" t="s">
        <v>6751</v>
      </c>
      <c r="CJ373" s="129" t="s">
        <v>11753</v>
      </c>
      <c r="CK373" s="132">
        <v>42917</v>
      </c>
      <c r="CL373" s="129">
        <v>2021</v>
      </c>
      <c r="CM373" s="128" t="s">
        <v>12034</v>
      </c>
      <c r="CN373" s="129">
        <v>434</v>
      </c>
      <c r="CO373" s="133">
        <v>86.8</v>
      </c>
      <c r="CP373" s="129">
        <v>2015</v>
      </c>
      <c r="CQ373" s="129" t="s">
        <v>79</v>
      </c>
      <c r="CR373" s="128" t="s">
        <v>12221</v>
      </c>
      <c r="CS373" s="129">
        <v>472</v>
      </c>
      <c r="CT373" s="133">
        <v>72.62</v>
      </c>
      <c r="CU373" s="129">
        <v>2017</v>
      </c>
      <c r="CV373" s="129" t="s">
        <v>79</v>
      </c>
      <c r="CW373" s="131" t="s">
        <v>81</v>
      </c>
      <c r="CX373" s="131" t="s">
        <v>81</v>
      </c>
      <c r="CY373" s="129" t="s">
        <v>81</v>
      </c>
      <c r="CZ373" s="129" t="s">
        <v>81</v>
      </c>
      <c r="DA373" s="129" t="s">
        <v>81</v>
      </c>
      <c r="DB373" s="129" t="s">
        <v>81</v>
      </c>
      <c r="DC373" s="129" t="s">
        <v>81</v>
      </c>
      <c r="DD373" s="129" t="s">
        <v>81</v>
      </c>
      <c r="DE373" s="129" t="s">
        <v>81</v>
      </c>
      <c r="DF373" s="129">
        <v>0</v>
      </c>
      <c r="DG373" s="224">
        <v>7.78</v>
      </c>
      <c r="DH373" s="224">
        <v>8.48</v>
      </c>
      <c r="DI373" s="224">
        <v>9.3800000000000008</v>
      </c>
      <c r="DJ373" s="224">
        <v>9.0399999999999991</v>
      </c>
      <c r="DK373" s="224">
        <v>8</v>
      </c>
      <c r="DL373" s="224">
        <v>9.36</v>
      </c>
      <c r="DM373" s="224">
        <v>52.04</v>
      </c>
      <c r="DN373" s="224">
        <v>8.67</v>
      </c>
      <c r="DO373" s="129"/>
      <c r="DP373" s="131" t="s">
        <v>82</v>
      </c>
      <c r="DQ373" s="129">
        <v>0</v>
      </c>
      <c r="DR373" s="129">
        <v>0</v>
      </c>
      <c r="DS373" s="129" t="s">
        <v>83</v>
      </c>
      <c r="DT373" s="129" t="s">
        <v>83</v>
      </c>
      <c r="DU373" s="129" t="s">
        <v>83</v>
      </c>
      <c r="DV373" s="129" t="s">
        <v>83</v>
      </c>
      <c r="DW373" s="131" t="s">
        <v>83</v>
      </c>
      <c r="DX373" s="131" t="s">
        <v>84</v>
      </c>
      <c r="DY373" s="131" t="s">
        <v>81</v>
      </c>
      <c r="DZ373" s="131" t="s">
        <v>6754</v>
      </c>
      <c r="EA373" s="131" t="s">
        <v>6755</v>
      </c>
      <c r="EB373" s="131" t="s">
        <v>6756</v>
      </c>
      <c r="EC373" s="131" t="s">
        <v>88</v>
      </c>
      <c r="ED373" s="131" t="s">
        <v>89</v>
      </c>
      <c r="EE373" s="131" t="s">
        <v>6757</v>
      </c>
      <c r="EF373" s="131" t="s">
        <v>6758</v>
      </c>
      <c r="EG373" s="131" t="s">
        <v>6759</v>
      </c>
      <c r="EH373" s="131" t="s">
        <v>6760</v>
      </c>
      <c r="EI373" s="131" t="s">
        <v>6761</v>
      </c>
      <c r="EJ373" s="135" t="s">
        <v>6762</v>
      </c>
      <c r="EK373" s="135" t="s">
        <v>6763</v>
      </c>
      <c r="EL373" s="135" t="s">
        <v>6764</v>
      </c>
      <c r="EM373" s="135" t="s">
        <v>6765</v>
      </c>
      <c r="EN373" s="131" t="s">
        <v>81</v>
      </c>
    </row>
    <row r="374" spans="1:144" ht="18" thickTop="1" thickBot="1">
      <c r="A374" s="575">
        <f t="shared" si="19"/>
        <v>373</v>
      </c>
      <c r="B374" s="572" t="s">
        <v>7777</v>
      </c>
      <c r="C374" s="600" t="s">
        <v>7778</v>
      </c>
      <c r="D374" s="570" t="s">
        <v>13209</v>
      </c>
      <c r="E374" s="568" t="str">
        <f t="shared" si="17"/>
        <v>Placed</v>
      </c>
      <c r="F374" s="570" t="s">
        <v>12369</v>
      </c>
      <c r="G374" s="570" t="s">
        <v>14086</v>
      </c>
      <c r="H374" s="131" t="str">
        <f>VLOOKUP(B374,EXTC2!C:E,3,0)</f>
        <v>12th + Engineering without live KT</v>
      </c>
      <c r="I374" s="610" t="s">
        <v>7779</v>
      </c>
      <c r="J374" s="572">
        <v>20</v>
      </c>
      <c r="K374" s="611" t="s">
        <v>7780</v>
      </c>
      <c r="L374" s="611" t="s">
        <v>1825</v>
      </c>
      <c r="M374" s="611" t="s">
        <v>7781</v>
      </c>
      <c r="N374" s="612" t="s">
        <v>7776</v>
      </c>
      <c r="O374" s="612">
        <v>9820376624</v>
      </c>
      <c r="P374" s="612">
        <v>9920595689</v>
      </c>
      <c r="Q374" s="612" t="e">
        <f>VLOOKUP(B374,'TCS CON'!$D$1:$H$98,5,0)</f>
        <v>#N/A</v>
      </c>
      <c r="R374" s="612" t="e">
        <f>VLOOKUP(B374,LTI!$C$1:$H$46,6,0)</f>
        <v>#N/A</v>
      </c>
      <c r="S374" s="612" t="e">
        <f>VLOOKUP(B374,JARO!$E$2:$I$11,5,0)</f>
        <v>#N/A</v>
      </c>
      <c r="T374" s="612">
        <f>VLOOKUP(B374,Capgemini!$D$3:$H$78,5,0)</f>
        <v>380000</v>
      </c>
      <c r="U374" s="612" t="e">
        <f>VLOOKUP(B374,Carwale!$D$1:$H$4,5,0)</f>
        <v>#N/A</v>
      </c>
      <c r="V374" s="612" t="e">
        <f>VLOOKUP(B374,'Interactive Brokers'!E:I,5,0)</f>
        <v>#N/A</v>
      </c>
      <c r="W374" s="612" t="e">
        <f>VLOOKUP(B374,'REL Jio'!E:I,5,0)</f>
        <v>#N/A</v>
      </c>
      <c r="X374" s="612" t="e">
        <f>VLOOKUP(B374,'Sciative Sol'!E:I,5,0)</f>
        <v>#N/A</v>
      </c>
      <c r="Y374" s="612" t="e">
        <f>VLOOKUP(B374,'Hexaware Tech'!E:I,5,0)</f>
        <v>#N/A</v>
      </c>
      <c r="Z374" s="612" t="e">
        <f>VLOOKUP(B374,Axis!D:H,5,0)</f>
        <v>#N/A</v>
      </c>
      <c r="AA374" s="612" t="e">
        <f>VLOOKUP(B374,Ugam!$D$3:$H$26,5,0)</f>
        <v>#N/A</v>
      </c>
      <c r="AB374" s="612" t="e">
        <f>VLOOKUP(B374,Zeus!F:J,5,0)</f>
        <v>#N/A</v>
      </c>
      <c r="AC374" s="612" t="e">
        <f>VLOOKUP(B374,Montran!F:J,5,0)</f>
        <v>#N/A</v>
      </c>
      <c r="AD374" s="612" t="e">
        <f>VLOOKUP(B374,Endurance!H157:L157,5,0)</f>
        <v>#N/A</v>
      </c>
      <c r="AE374" s="612" t="e">
        <f>VLOOKUP(B374,'Swabhav Techlabs'!$F$1:$J$2,5,0)</f>
        <v>#N/A</v>
      </c>
      <c r="AF374" s="612" t="e">
        <f>VLOOKUP(B374,'Quality Kiosk'!$F$1:$J$18,5,0)</f>
        <v>#N/A</v>
      </c>
      <c r="AG374" s="612" t="e">
        <f>VLOOKUP(B374,'Lemon VB'!$F$1:$J$2,5,0)</f>
        <v>#N/A</v>
      </c>
      <c r="AH374" s="612" t="e">
        <f>VLOOKUP(B374,Gocomet!$E$1:$I$3,5,0)</f>
        <v>#N/A</v>
      </c>
      <c r="AI374" s="612" t="e">
        <f>VLOOKUP(B374,'Ingram Micro'!$E$1:$I$8,5,0)</f>
        <v>#N/A</v>
      </c>
      <c r="AJ374" s="612" t="e">
        <f>VLOOKUP(B374,'DePronto Infotech'!$E$1:$I$2,5,0)</f>
        <v>#N/A</v>
      </c>
      <c r="AK374" s="612" t="e">
        <f>VLOOKUP(B374,'Reliance Retail'!$E$1:$I$4,5,0)</f>
        <v>#N/A</v>
      </c>
      <c r="AL374" s="612" t="e">
        <f>VLOOKUP(B374,'Bright Champs'!$D$1:$H$13,5,0)</f>
        <v>#N/A</v>
      </c>
      <c r="AM374" s="612" t="e">
        <f>VLOOKUP(B374,Neosoft!$E$1:$I$12,5,0)</f>
        <v>#N/A</v>
      </c>
      <c r="AN374" s="612" t="e">
        <f>VLOOKUP(B374,Infosys!$E$1:$I$3,5,0)</f>
        <v>#N/A</v>
      </c>
      <c r="AO374" s="612" t="e">
        <f>VLOOKUP(B374,Cerelabs!$E$1:$I$5,5,0)</f>
        <v>#N/A</v>
      </c>
      <c r="AP374" s="612" t="e">
        <f>VLOOKUP(B374,'Neebal Technologies'!$D$1:$H$2,5,0)</f>
        <v>#N/A</v>
      </c>
      <c r="AQ374" s="612" t="e">
        <f>VLOOKUP(B374,'Vertiv Energy'!$D$1:$H$2,5,0)</f>
        <v>#N/A</v>
      </c>
      <c r="AR374" s="612" t="e">
        <f>VLOOKUP(B374,'Acidaes Solutions (CRMNEXT)'!$D$1:$H$3,5,0)</f>
        <v>#N/A</v>
      </c>
      <c r="AS374" s="612" t="e">
        <f>VLOOKUP(B374,Growisto!$D$1:$H$2,5,0)</f>
        <v>#N/A</v>
      </c>
      <c r="AT374" s="612" t="e">
        <f>VLOOKUP(B374,'9.9 Mediaworx - Digit'!$D$1:$H$2,5,0)</f>
        <v>#N/A</v>
      </c>
      <c r="AU374" s="612" t="e">
        <f>VLOOKUP(B374,'Vistaar systems Pvt Ltd'!$D$2:$H$3,5,0)</f>
        <v>#N/A</v>
      </c>
      <c r="AV374" s="612" t="e">
        <f>VLOOKUP(B374,'Course 5i'!$D$2:$H$11,5,0)</f>
        <v>#N/A</v>
      </c>
      <c r="AW374" s="612" t="e">
        <f>VLOOKUP(B374,'Radiant Appliances &amp; Electronic'!$D$1:$H$13,5,0)</f>
        <v>#N/A</v>
      </c>
      <c r="AX374" s="612" t="e">
        <f>VLOOKUP(B374,'Atos Global'!$D$3:$H$27,5,0)</f>
        <v>#N/A</v>
      </c>
      <c r="AY374" s="612" t="e">
        <f>VLOOKUP(B374,'Saama Technologies'!$D$1:$H$2,5,0)</f>
        <v>#N/A</v>
      </c>
      <c r="AZ374" s="612" t="e">
        <f>VLOOKUP(B374,'Multiplier Solutions'!$D$1:$H$2,5,0)</f>
        <v>#N/A</v>
      </c>
      <c r="BA374" s="612" t="e">
        <f>VLOOKUP(B374,GEP!$D$2:$H$5,5,0)</f>
        <v>#N/A</v>
      </c>
      <c r="BB374" s="612" t="e">
        <f>VLOOKUP(B374,Accenture!$D$1:$H$6,5,0)</f>
        <v>#N/A</v>
      </c>
      <c r="BC374" s="612" t="e">
        <f>VLOOKUP(B374,'Endurance International Group'!$D$1:$H$2,5,0)</f>
        <v>#N/A</v>
      </c>
      <c r="BD374" s="612" t="e">
        <f>VLOOKUP(B374,Newgen!$D$1:$H$2,5,0)</f>
        <v>#N/A</v>
      </c>
      <c r="BE374" s="612" t="e">
        <f>VLOOKUP(B374,'3D Incredible'!D374:H374,5,0)</f>
        <v>#N/A</v>
      </c>
      <c r="BF374" s="612" t="e">
        <f>VLOOKUP(B374,'Raja Software Labs'!$D$2:$H$2,5,0)</f>
        <v>#N/A</v>
      </c>
      <c r="BG374" s="612" t="e">
        <f>VLOOKUP(B374,Wipro!$D$1:$H$2,5,0)</f>
        <v>#N/A</v>
      </c>
      <c r="BH374" s="612" t="e">
        <f>VLOOKUP(B374,'Perch Technologies'!$D$2:$H$2,5,0)</f>
        <v>#N/A</v>
      </c>
      <c r="BI374" s="612" t="e">
        <f>VLOOKUP(B374,'Morning Star'!$D$1:$H$6,5,0)</f>
        <v>#N/A</v>
      </c>
      <c r="BJ374" s="612" t="e">
        <f>VLOOKUP(B374,Flexiloans!$D$1:$H$2,5,0)</f>
        <v>#N/A</v>
      </c>
      <c r="BK374" s="612" t="e">
        <f>VLOOKUP(B374,'Thirdware Solutions'!$D$1:$H$2,5,0)</f>
        <v>#N/A</v>
      </c>
      <c r="BL374" s="612" t="e">
        <f>VLOOKUP(B374,Tescom!$D$1:$H$8,5,0)</f>
        <v>#N/A</v>
      </c>
      <c r="BM374" s="612" t="e">
        <f>VLOOKUP(B374,'Cogno AI'!$D$1:$H$2,5,0)</f>
        <v>#N/A</v>
      </c>
      <c r="BN374" s="612" t="e">
        <f>VLOOKUP(B374,'ABM Knowledgeware'!$D$1:$H$2,5,0)</f>
        <v>#N/A</v>
      </c>
      <c r="BO374" s="612" t="e">
        <f>VLOOKUP(B374,'Concerto Software'!$D$1:$H$3,5,0)</f>
        <v>#N/A</v>
      </c>
      <c r="BP374" s="612" t="e">
        <f>VLOOKUP(B374,'My Captain'!$D$1:$H$4,5,0)</f>
        <v>#N/A</v>
      </c>
      <c r="BQ374" s="612" t="e">
        <f>VLOOKUP(B374,'Finoux Solutions'!$D$2:$H$4,5,0)</f>
        <v>#N/A</v>
      </c>
      <c r="BR374" s="612" t="e">
        <f>VLOOKUP(B374,'MITR Learning'!$D$1:$H$2,5,0)</f>
        <v>#N/A</v>
      </c>
      <c r="BS374" s="612" t="e">
        <f>VLOOKUP(B374,Nucsoft!$D$2:$H$6,5,0)</f>
        <v>#N/A</v>
      </c>
      <c r="BT374" s="612" t="e">
        <f>VLOOKUP(B374,'Paras Cadd'!$D$1:$H$2,5,0)</f>
        <v>#N/A</v>
      </c>
      <c r="BU374" s="612" t="e">
        <f>VLOOKUP(B374,'ICICI Securities'!$D$1:$H$2,5,0)</f>
        <v>#N/A</v>
      </c>
      <c r="BV374" s="612" t="e">
        <f>VLOOKUP(B374,'Citius Tech'!$D$2:$H$5,5,0)</f>
        <v>#N/A</v>
      </c>
      <c r="BW374" s="612" t="e">
        <f>VLOOKUP(B374,'Buzzy Brains'!$D$2:$H$2,5,0)</f>
        <v>#N/A</v>
      </c>
      <c r="BX374" s="612" t="e">
        <f>VLOOKUP(B374,'Decimal Point'!$D$2:$H$2,5,0)</f>
        <v>#N/A</v>
      </c>
      <c r="BY374" s="612" t="e">
        <f>VLOOKUP(B374,'Sankey Business Solutions'!$D$2:$H$3,5,0)</f>
        <v>#N/A</v>
      </c>
      <c r="BZ374" s="612" t="e">
        <f>VLOOKUP(B374,'Nangia &amp; Co LLP'!$D$2:$H$2,5,0)</f>
        <v>#N/A</v>
      </c>
      <c r="CA374" s="612" t="e">
        <f>VLOOKUP(B374,'FIS Solutions India Pvt Ltd'!$D$2:$H$2,5,0)</f>
        <v>#N/A</v>
      </c>
      <c r="CB374" s="612" t="e">
        <f>VLOOKUP(B374,'Delta Technology &amp; Management '!$D$2:$H$16,5,0)</f>
        <v>#N/A</v>
      </c>
      <c r="CC374" s="612" t="e">
        <f>VLOOKUP(B374,'Espoir Networks'!$D$3:$H$11,5,0)</f>
        <v>#N/A</v>
      </c>
      <c r="CD374" s="612" t="e">
        <f>VLOOKUP(B374,'Servosys Solution'!$D$3:$H$5,5,0)</f>
        <v>#N/A</v>
      </c>
      <c r="CE374" s="612" t="e">
        <f>VLOOKUP(B374,'Ribbon Communications'!$D$3:$H$4,5,0)</f>
        <v>#N/A</v>
      </c>
      <c r="CF374" s="612">
        <f t="shared" si="18"/>
        <v>1</v>
      </c>
      <c r="CG374" s="129" t="s">
        <v>7782</v>
      </c>
      <c r="CH374" s="129" t="s">
        <v>7783</v>
      </c>
      <c r="CI374" s="129" t="s">
        <v>134</v>
      </c>
      <c r="CJ374" s="129" t="s">
        <v>11753</v>
      </c>
      <c r="CK374" s="132">
        <v>42917</v>
      </c>
      <c r="CL374" s="129">
        <v>2021</v>
      </c>
      <c r="CM374" s="128" t="s">
        <v>3832</v>
      </c>
      <c r="CN374" s="129">
        <v>468</v>
      </c>
      <c r="CO374" s="133">
        <v>93.6</v>
      </c>
      <c r="CP374" s="129">
        <v>2015</v>
      </c>
      <c r="CQ374" s="129" t="s">
        <v>79</v>
      </c>
      <c r="CR374" s="128" t="s">
        <v>6282</v>
      </c>
      <c r="CS374" s="129">
        <v>518</v>
      </c>
      <c r="CT374" s="133">
        <v>79.69</v>
      </c>
      <c r="CU374" s="129">
        <v>2017</v>
      </c>
      <c r="CV374" s="129" t="s">
        <v>79</v>
      </c>
      <c r="CW374" s="131" t="s">
        <v>81</v>
      </c>
      <c r="CX374" s="131" t="s">
        <v>81</v>
      </c>
      <c r="CY374" s="129" t="s">
        <v>81</v>
      </c>
      <c r="CZ374" s="129" t="s">
        <v>81</v>
      </c>
      <c r="DA374" s="129" t="s">
        <v>81</v>
      </c>
      <c r="DB374" s="129" t="s">
        <v>81</v>
      </c>
      <c r="DC374" s="129" t="s">
        <v>81</v>
      </c>
      <c r="DD374" s="129" t="s">
        <v>81</v>
      </c>
      <c r="DE374" s="129" t="s">
        <v>81</v>
      </c>
      <c r="DF374" s="129">
        <v>0</v>
      </c>
      <c r="DG374" s="224">
        <v>8.69</v>
      </c>
      <c r="DH374" s="224">
        <v>8.52</v>
      </c>
      <c r="DI374" s="224">
        <v>8.6199999999999992</v>
      </c>
      <c r="DJ374" s="224">
        <v>8.7200000000000006</v>
      </c>
      <c r="DK374" s="224">
        <v>7</v>
      </c>
      <c r="DL374" s="224">
        <v>9.2799999999999994</v>
      </c>
      <c r="DM374" s="224">
        <v>50.83</v>
      </c>
      <c r="DN374" s="224">
        <v>8.4700000000000006</v>
      </c>
      <c r="DO374" s="129"/>
      <c r="DP374" s="131" t="s">
        <v>82</v>
      </c>
      <c r="DQ374" s="129">
        <v>0</v>
      </c>
      <c r="DR374" s="129">
        <v>0</v>
      </c>
      <c r="DS374" s="129" t="s">
        <v>83</v>
      </c>
      <c r="DT374" s="129" t="s">
        <v>83</v>
      </c>
      <c r="DU374" s="129" t="s">
        <v>83</v>
      </c>
      <c r="DV374" s="129" t="s">
        <v>83</v>
      </c>
      <c r="DW374" s="131" t="s">
        <v>83</v>
      </c>
      <c r="DX374" s="131" t="s">
        <v>84</v>
      </c>
      <c r="DY374" s="131" t="s">
        <v>81</v>
      </c>
      <c r="DZ374" s="131" t="s">
        <v>7784</v>
      </c>
      <c r="EA374" s="131" t="s">
        <v>86</v>
      </c>
      <c r="EB374" s="131" t="s">
        <v>7785</v>
      </c>
      <c r="EC374" s="131" t="s">
        <v>86</v>
      </c>
      <c r="ED374" s="131" t="s">
        <v>89</v>
      </c>
      <c r="EE374" s="131" t="s">
        <v>7786</v>
      </c>
      <c r="EF374" s="131" t="s">
        <v>7787</v>
      </c>
      <c r="EG374" s="131" t="s">
        <v>7788</v>
      </c>
      <c r="EH374" s="131" t="s">
        <v>7789</v>
      </c>
      <c r="EI374" s="131" t="s">
        <v>7790</v>
      </c>
      <c r="EJ374" s="135" t="s">
        <v>7791</v>
      </c>
      <c r="EK374" s="135" t="s">
        <v>7792</v>
      </c>
      <c r="EL374" s="135" t="s">
        <v>7793</v>
      </c>
      <c r="EM374" s="135" t="s">
        <v>7794</v>
      </c>
      <c r="EN374" s="131" t="s">
        <v>81</v>
      </c>
    </row>
    <row r="375" spans="1:144" ht="18" thickTop="1" thickBot="1">
      <c r="A375" s="575">
        <f t="shared" si="19"/>
        <v>374</v>
      </c>
      <c r="B375" s="572" t="s">
        <v>7945</v>
      </c>
      <c r="C375" s="600" t="s">
        <v>11849</v>
      </c>
      <c r="D375" s="570" t="s">
        <v>13208</v>
      </c>
      <c r="E375" s="568" t="str">
        <f t="shared" si="17"/>
        <v>Placed</v>
      </c>
      <c r="F375" s="570" t="s">
        <v>12369</v>
      </c>
      <c r="G375" s="570" t="s">
        <v>14086</v>
      </c>
      <c r="H375" s="131" t="str">
        <f>VLOOKUP(B375,EXTC2!C:E,3,0)</f>
        <v>12th + Engineering without live KT</v>
      </c>
      <c r="I375" s="610">
        <v>36166</v>
      </c>
      <c r="J375" s="572">
        <v>21</v>
      </c>
      <c r="K375" s="611" t="s">
        <v>7947</v>
      </c>
      <c r="L375" s="611" t="s">
        <v>73</v>
      </c>
      <c r="M375" s="611" t="s">
        <v>7948</v>
      </c>
      <c r="N375" s="612" t="s">
        <v>7944</v>
      </c>
      <c r="O375" s="612">
        <v>2224378263</v>
      </c>
      <c r="P375" s="612">
        <v>9930488185</v>
      </c>
      <c r="Q375" s="612" t="e">
        <f>VLOOKUP(B375,'TCS CON'!$D$1:$H$98,5,0)</f>
        <v>#N/A</v>
      </c>
      <c r="R375" s="612">
        <f>VLOOKUP(B375,LTI!$C$1:$H$46,6,0)</f>
        <v>350000</v>
      </c>
      <c r="S375" s="612" t="e">
        <f>VLOOKUP(B375,JARO!$E$2:$I$11,5,0)</f>
        <v>#N/A</v>
      </c>
      <c r="T375" s="612" t="e">
        <f>VLOOKUP(B375,Capgemini!$D$3:$H$78,5,0)</f>
        <v>#N/A</v>
      </c>
      <c r="U375" s="612" t="e">
        <f>VLOOKUP(B375,Carwale!$D$1:$H$4,5,0)</f>
        <v>#N/A</v>
      </c>
      <c r="V375" s="612" t="e">
        <f>VLOOKUP(B375,'Interactive Brokers'!E:I,5,0)</f>
        <v>#N/A</v>
      </c>
      <c r="W375" s="612" t="e">
        <f>VLOOKUP(B375,'REL Jio'!E:I,5,0)</f>
        <v>#N/A</v>
      </c>
      <c r="X375" s="612" t="e">
        <f>VLOOKUP(B375,'Sciative Sol'!E:I,5,0)</f>
        <v>#N/A</v>
      </c>
      <c r="Y375" s="612" t="e">
        <f>VLOOKUP(B375,'Hexaware Tech'!E:I,5,0)</f>
        <v>#N/A</v>
      </c>
      <c r="Z375" s="612" t="e">
        <f>VLOOKUP(B375,Axis!D:H,5,0)</f>
        <v>#N/A</v>
      </c>
      <c r="AA375" s="612" t="e">
        <f>VLOOKUP(B375,Ugam!$D$3:$H$26,5,0)</f>
        <v>#N/A</v>
      </c>
      <c r="AB375" s="612" t="e">
        <f>VLOOKUP(B375,Zeus!F:J,5,0)</f>
        <v>#N/A</v>
      </c>
      <c r="AC375" s="612" t="e">
        <f>VLOOKUP(B375,Montran!F:J,5,0)</f>
        <v>#N/A</v>
      </c>
      <c r="AD375" s="612" t="e">
        <f>VLOOKUP(B375,Endurance!H158:L158,5,0)</f>
        <v>#N/A</v>
      </c>
      <c r="AE375" s="612" t="e">
        <f>VLOOKUP(B375,'Swabhav Techlabs'!$F$1:$J$2,5,0)</f>
        <v>#N/A</v>
      </c>
      <c r="AF375" s="612" t="e">
        <f>VLOOKUP(B375,'Quality Kiosk'!$F$1:$J$18,5,0)</f>
        <v>#N/A</v>
      </c>
      <c r="AG375" s="612" t="e">
        <f>VLOOKUP(B375,'Lemon VB'!$F$1:$J$2,5,0)</f>
        <v>#N/A</v>
      </c>
      <c r="AH375" s="612" t="e">
        <f>VLOOKUP(B375,Gocomet!$E$1:$I$3,5,0)</f>
        <v>#N/A</v>
      </c>
      <c r="AI375" s="612" t="e">
        <f>VLOOKUP(B375,'Ingram Micro'!$E$1:$I$8,5,0)</f>
        <v>#N/A</v>
      </c>
      <c r="AJ375" s="612" t="e">
        <f>VLOOKUP(B375,'DePronto Infotech'!$E$1:$I$2,5,0)</f>
        <v>#N/A</v>
      </c>
      <c r="AK375" s="612" t="e">
        <f>VLOOKUP(B375,'Reliance Retail'!$E$1:$I$4,5,0)</f>
        <v>#N/A</v>
      </c>
      <c r="AL375" s="612" t="e">
        <f>VLOOKUP(B375,'Bright Champs'!$D$1:$H$13,5,0)</f>
        <v>#N/A</v>
      </c>
      <c r="AM375" s="612" t="e">
        <f>VLOOKUP(B375,Neosoft!$E$1:$I$12,5,0)</f>
        <v>#N/A</v>
      </c>
      <c r="AN375" s="612" t="e">
        <f>VLOOKUP(B375,Infosys!$E$1:$I$3,5,0)</f>
        <v>#N/A</v>
      </c>
      <c r="AO375" s="612" t="e">
        <f>VLOOKUP(B375,Cerelabs!$E$1:$I$5,5,0)</f>
        <v>#N/A</v>
      </c>
      <c r="AP375" s="612" t="e">
        <f>VLOOKUP(B375,'Neebal Technologies'!$D$1:$H$2,5,0)</f>
        <v>#N/A</v>
      </c>
      <c r="AQ375" s="612" t="e">
        <f>VLOOKUP(B375,'Vertiv Energy'!$D$1:$H$2,5,0)</f>
        <v>#N/A</v>
      </c>
      <c r="AR375" s="612" t="e">
        <f>VLOOKUP(B375,'Acidaes Solutions (CRMNEXT)'!$D$1:$H$3,5,0)</f>
        <v>#N/A</v>
      </c>
      <c r="AS375" s="612" t="e">
        <f>VLOOKUP(B375,Growisto!$D$1:$H$2,5,0)</f>
        <v>#N/A</v>
      </c>
      <c r="AT375" s="612" t="e">
        <f>VLOOKUP(B375,'9.9 Mediaworx - Digit'!$D$1:$H$2,5,0)</f>
        <v>#N/A</v>
      </c>
      <c r="AU375" s="612" t="e">
        <f>VLOOKUP(B375,'Vistaar systems Pvt Ltd'!$D$2:$H$3,5,0)</f>
        <v>#N/A</v>
      </c>
      <c r="AV375" s="612" t="e">
        <f>VLOOKUP(B375,'Course 5i'!$D$2:$H$11,5,0)</f>
        <v>#N/A</v>
      </c>
      <c r="AW375" s="612" t="e">
        <f>VLOOKUP(B375,'Radiant Appliances &amp; Electronic'!$D$1:$H$13,5,0)</f>
        <v>#N/A</v>
      </c>
      <c r="AX375" s="612" t="e">
        <f>VLOOKUP(B375,'Atos Global'!$D$3:$H$27,5,0)</f>
        <v>#N/A</v>
      </c>
      <c r="AY375" s="612" t="e">
        <f>VLOOKUP(B375,'Saama Technologies'!$D$1:$H$2,5,0)</f>
        <v>#N/A</v>
      </c>
      <c r="AZ375" s="612" t="e">
        <f>VLOOKUP(B375,'Multiplier Solutions'!$D$1:$H$2,5,0)</f>
        <v>#N/A</v>
      </c>
      <c r="BA375" s="612" t="e">
        <f>VLOOKUP(B375,GEP!$D$2:$H$5,5,0)</f>
        <v>#N/A</v>
      </c>
      <c r="BB375" s="612" t="e">
        <f>VLOOKUP(B375,Accenture!$D$1:$H$6,5,0)</f>
        <v>#N/A</v>
      </c>
      <c r="BC375" s="612" t="e">
        <f>VLOOKUP(B375,'Endurance International Group'!$D$1:$H$2,5,0)</f>
        <v>#N/A</v>
      </c>
      <c r="BD375" s="612" t="e">
        <f>VLOOKUP(B375,Newgen!$D$1:$H$2,5,0)</f>
        <v>#N/A</v>
      </c>
      <c r="BE375" s="612" t="e">
        <f>VLOOKUP(B375,'3D Incredible'!D375:H375,5,0)</f>
        <v>#N/A</v>
      </c>
      <c r="BF375" s="612" t="e">
        <f>VLOOKUP(B375,'Raja Software Labs'!$D$2:$H$2,5,0)</f>
        <v>#N/A</v>
      </c>
      <c r="BG375" s="612" t="e">
        <f>VLOOKUP(B375,Wipro!$D$1:$H$2,5,0)</f>
        <v>#N/A</v>
      </c>
      <c r="BH375" s="612" t="e">
        <f>VLOOKUP(B375,'Perch Technologies'!$D$2:$H$2,5,0)</f>
        <v>#N/A</v>
      </c>
      <c r="BI375" s="612" t="e">
        <f>VLOOKUP(B375,'Morning Star'!$D$1:$H$6,5,0)</f>
        <v>#N/A</v>
      </c>
      <c r="BJ375" s="612" t="e">
        <f>VLOOKUP(B375,Flexiloans!$D$1:$H$2,5,0)</f>
        <v>#N/A</v>
      </c>
      <c r="BK375" s="612" t="e">
        <f>VLOOKUP(B375,'Thirdware Solutions'!$D$1:$H$2,5,0)</f>
        <v>#N/A</v>
      </c>
      <c r="BL375" s="612" t="e">
        <f>VLOOKUP(B375,Tescom!$D$1:$H$8,5,0)</f>
        <v>#N/A</v>
      </c>
      <c r="BM375" s="612" t="e">
        <f>VLOOKUP(B375,'Cogno AI'!$D$1:$H$2,5,0)</f>
        <v>#N/A</v>
      </c>
      <c r="BN375" s="612" t="e">
        <f>VLOOKUP(B375,'ABM Knowledgeware'!$D$1:$H$2,5,0)</f>
        <v>#N/A</v>
      </c>
      <c r="BO375" s="612" t="e">
        <f>VLOOKUP(B375,'Concerto Software'!$D$1:$H$3,5,0)</f>
        <v>#N/A</v>
      </c>
      <c r="BP375" s="612" t="e">
        <f>VLOOKUP(B375,'My Captain'!$D$1:$H$4,5,0)</f>
        <v>#N/A</v>
      </c>
      <c r="BQ375" s="612" t="e">
        <f>VLOOKUP(B375,'Finoux Solutions'!$D$2:$H$4,5,0)</f>
        <v>#N/A</v>
      </c>
      <c r="BR375" s="612" t="e">
        <f>VLOOKUP(B375,'MITR Learning'!$D$1:$H$2,5,0)</f>
        <v>#N/A</v>
      </c>
      <c r="BS375" s="612" t="e">
        <f>VLOOKUP(B375,Nucsoft!$D$2:$H$6,5,0)</f>
        <v>#N/A</v>
      </c>
      <c r="BT375" s="612" t="e">
        <f>VLOOKUP(B375,'Paras Cadd'!$D$1:$H$2,5,0)</f>
        <v>#N/A</v>
      </c>
      <c r="BU375" s="612" t="e">
        <f>VLOOKUP(B375,'ICICI Securities'!$D$1:$H$2,5,0)</f>
        <v>#N/A</v>
      </c>
      <c r="BV375" s="612" t="e">
        <f>VLOOKUP(B375,'Citius Tech'!$D$2:$H$5,5,0)</f>
        <v>#N/A</v>
      </c>
      <c r="BW375" s="612" t="e">
        <f>VLOOKUP(B375,'Buzzy Brains'!$D$2:$H$2,5,0)</f>
        <v>#N/A</v>
      </c>
      <c r="BX375" s="612" t="e">
        <f>VLOOKUP(B375,'Decimal Point'!$D$2:$H$2,5,0)</f>
        <v>#N/A</v>
      </c>
      <c r="BY375" s="612" t="e">
        <f>VLOOKUP(B375,'Sankey Business Solutions'!$D$2:$H$3,5,0)</f>
        <v>#N/A</v>
      </c>
      <c r="BZ375" s="612" t="e">
        <f>VLOOKUP(B375,'Nangia &amp; Co LLP'!$D$2:$H$2,5,0)</f>
        <v>#N/A</v>
      </c>
      <c r="CA375" s="612" t="e">
        <f>VLOOKUP(B375,'FIS Solutions India Pvt Ltd'!$D$2:$H$2,5,0)</f>
        <v>#N/A</v>
      </c>
      <c r="CB375" s="612" t="e">
        <f>VLOOKUP(B375,'Delta Technology &amp; Management '!$D$2:$H$16,5,0)</f>
        <v>#N/A</v>
      </c>
      <c r="CC375" s="612" t="e">
        <f>VLOOKUP(B375,'Espoir Networks'!$D$3:$H$11,5,0)</f>
        <v>#N/A</v>
      </c>
      <c r="CD375" s="612" t="e">
        <f>VLOOKUP(B375,'Servosys Solution'!$D$3:$H$5,5,0)</f>
        <v>#N/A</v>
      </c>
      <c r="CE375" s="612" t="e">
        <f>VLOOKUP(B375,'Ribbon Communications'!$D$3:$H$4,5,0)</f>
        <v>#N/A</v>
      </c>
      <c r="CF375" s="612">
        <f t="shared" si="18"/>
        <v>1</v>
      </c>
      <c r="CG375" s="129" t="s">
        <v>7949</v>
      </c>
      <c r="CH375" s="129">
        <v>843447948600</v>
      </c>
      <c r="CI375" s="129" t="s">
        <v>7950</v>
      </c>
      <c r="CJ375" s="129" t="s">
        <v>11753</v>
      </c>
      <c r="CK375" s="132">
        <v>42917</v>
      </c>
      <c r="CL375" s="129">
        <v>2021</v>
      </c>
      <c r="CM375" s="128" t="s">
        <v>161</v>
      </c>
      <c r="CN375" s="129">
        <v>461</v>
      </c>
      <c r="CO375" s="133">
        <v>92.2</v>
      </c>
      <c r="CP375" s="129">
        <v>2015</v>
      </c>
      <c r="CQ375" s="129" t="s">
        <v>79</v>
      </c>
      <c r="CR375" s="128" t="s">
        <v>7951</v>
      </c>
      <c r="CS375" s="129">
        <v>511</v>
      </c>
      <c r="CT375" s="133">
        <v>78.62</v>
      </c>
      <c r="CU375" s="129">
        <v>2017</v>
      </c>
      <c r="CV375" s="129" t="s">
        <v>79</v>
      </c>
      <c r="CW375" s="131" t="s">
        <v>81</v>
      </c>
      <c r="CX375" s="131" t="s">
        <v>81</v>
      </c>
      <c r="CY375" s="129" t="s">
        <v>81</v>
      </c>
      <c r="CZ375" s="129" t="s">
        <v>81</v>
      </c>
      <c r="DA375" s="129" t="s">
        <v>81</v>
      </c>
      <c r="DB375" s="129" t="s">
        <v>81</v>
      </c>
      <c r="DC375" s="129" t="s">
        <v>81</v>
      </c>
      <c r="DD375" s="129" t="s">
        <v>81</v>
      </c>
      <c r="DE375" s="129" t="s">
        <v>81</v>
      </c>
      <c r="DF375" s="129">
        <v>0</v>
      </c>
      <c r="DG375" s="224">
        <v>7.65</v>
      </c>
      <c r="DH375" s="224">
        <v>7.44</v>
      </c>
      <c r="DI375" s="224">
        <v>8.92</v>
      </c>
      <c r="DJ375" s="224">
        <v>9.0399999999999991</v>
      </c>
      <c r="DK375" s="224">
        <v>7.8888889999999998</v>
      </c>
      <c r="DL375" s="224"/>
      <c r="DM375" s="224">
        <v>40.938890000000001</v>
      </c>
      <c r="DN375" s="224">
        <v>8.1877777999999992</v>
      </c>
      <c r="DO375" s="129"/>
      <c r="DP375" s="131" t="s">
        <v>138</v>
      </c>
      <c r="DQ375" s="129">
        <v>0</v>
      </c>
      <c r="DR375" s="129">
        <v>0</v>
      </c>
      <c r="DS375" s="129" t="s">
        <v>83</v>
      </c>
      <c r="DT375" s="129" t="s">
        <v>83</v>
      </c>
      <c r="DU375" s="129" t="s">
        <v>83</v>
      </c>
      <c r="DV375" s="129" t="s">
        <v>83</v>
      </c>
      <c r="DW375" s="131" t="s">
        <v>83</v>
      </c>
      <c r="DX375" s="131" t="s">
        <v>84</v>
      </c>
      <c r="DY375" s="131" t="s">
        <v>81</v>
      </c>
      <c r="DZ375" s="131" t="s">
        <v>7952</v>
      </c>
      <c r="EA375" s="131" t="s">
        <v>781</v>
      </c>
      <c r="EB375" s="131" t="s">
        <v>7953</v>
      </c>
      <c r="EC375" s="131" t="s">
        <v>762</v>
      </c>
      <c r="ED375" s="131" t="s">
        <v>89</v>
      </c>
      <c r="EE375" s="131" t="s">
        <v>7954</v>
      </c>
      <c r="EF375" s="131" t="s">
        <v>7955</v>
      </c>
      <c r="EG375" s="131" t="s">
        <v>7956</v>
      </c>
      <c r="EH375" s="131" t="s">
        <v>7957</v>
      </c>
      <c r="EI375" s="131" t="s">
        <v>7958</v>
      </c>
      <c r="EJ375" s="135" t="s">
        <v>7959</v>
      </c>
      <c r="EK375" s="135" t="s">
        <v>7960</v>
      </c>
      <c r="EL375" s="135" t="s">
        <v>7961</v>
      </c>
      <c r="EM375" s="135" t="s">
        <v>7962</v>
      </c>
      <c r="EN375" s="131" t="s">
        <v>81</v>
      </c>
    </row>
    <row r="376" spans="1:144" ht="18" thickTop="1" thickBot="1">
      <c r="A376" s="575">
        <f t="shared" si="19"/>
        <v>375</v>
      </c>
      <c r="B376" s="572" t="s">
        <v>8462</v>
      </c>
      <c r="C376" s="600" t="s">
        <v>8463</v>
      </c>
      <c r="D376" s="570" t="s">
        <v>13208</v>
      </c>
      <c r="E376" s="568" t="str">
        <f t="shared" si="17"/>
        <v>Not Placed</v>
      </c>
      <c r="F376" s="570" t="s">
        <v>12369</v>
      </c>
      <c r="G376" s="570" t="s">
        <v>14086</v>
      </c>
      <c r="H376" s="131" t="str">
        <f>VLOOKUP(B376,EXTC2!C:E,3,0)</f>
        <v>Diploma  + Direct Second Year Engineering without live KT</v>
      </c>
      <c r="I376" s="610">
        <v>35925</v>
      </c>
      <c r="J376" s="572">
        <v>21</v>
      </c>
      <c r="K376" s="611" t="s">
        <v>8464</v>
      </c>
      <c r="L376" s="611" t="s">
        <v>591</v>
      </c>
      <c r="M376" s="611" t="s">
        <v>8465</v>
      </c>
      <c r="N376" s="612" t="s">
        <v>8461</v>
      </c>
      <c r="O376" s="612">
        <v>9819614012</v>
      </c>
      <c r="P376" s="612">
        <v>9769908788</v>
      </c>
      <c r="Q376" s="612" t="e">
        <f>VLOOKUP(B376,'TCS CON'!$D$1:$H$98,5,0)</f>
        <v>#N/A</v>
      </c>
      <c r="R376" s="612" t="e">
        <f>VLOOKUP(B376,LTI!$C$1:$H$46,6,0)</f>
        <v>#N/A</v>
      </c>
      <c r="S376" s="612" t="e">
        <f>VLOOKUP(B376,JARO!$E$2:$I$11,5,0)</f>
        <v>#N/A</v>
      </c>
      <c r="T376" s="612" t="e">
        <f>VLOOKUP(B376,Capgemini!$D$3:$H$78,5,0)</f>
        <v>#N/A</v>
      </c>
      <c r="U376" s="612" t="e">
        <f>VLOOKUP(B376,Carwale!$D$1:$H$4,5,0)</f>
        <v>#N/A</v>
      </c>
      <c r="V376" s="612" t="e">
        <f>VLOOKUP(B376,'Interactive Brokers'!E:I,5,0)</f>
        <v>#N/A</v>
      </c>
      <c r="W376" s="612" t="e">
        <f>VLOOKUP(B376,'REL Jio'!E:I,5,0)</f>
        <v>#N/A</v>
      </c>
      <c r="X376" s="612" t="e">
        <f>VLOOKUP(B376,'Sciative Sol'!E:I,5,0)</f>
        <v>#N/A</v>
      </c>
      <c r="Y376" s="612" t="e">
        <f>VLOOKUP(B376,'Hexaware Tech'!E:I,5,0)</f>
        <v>#N/A</v>
      </c>
      <c r="Z376" s="612" t="e">
        <f>VLOOKUP(B376,Axis!D:H,5,0)</f>
        <v>#N/A</v>
      </c>
      <c r="AA376" s="612" t="e">
        <f>VLOOKUP(B376,Ugam!$D$3:$H$26,5,0)</f>
        <v>#N/A</v>
      </c>
      <c r="AB376" s="612" t="e">
        <f>VLOOKUP(B376,Zeus!F:J,5,0)</f>
        <v>#N/A</v>
      </c>
      <c r="AC376" s="612" t="e">
        <f>VLOOKUP(B376,Montran!F:J,5,0)</f>
        <v>#N/A</v>
      </c>
      <c r="AD376" s="612" t="e">
        <f>VLOOKUP(B376,Endurance!H159:L159,5,0)</f>
        <v>#N/A</v>
      </c>
      <c r="AE376" s="612" t="e">
        <f>VLOOKUP(B376,'Swabhav Techlabs'!$F$1:$J$2,5,0)</f>
        <v>#N/A</v>
      </c>
      <c r="AF376" s="612" t="e">
        <f>VLOOKUP(B376,'Quality Kiosk'!$F$1:$J$18,5,0)</f>
        <v>#N/A</v>
      </c>
      <c r="AG376" s="612" t="e">
        <f>VLOOKUP(B376,'Lemon VB'!$F$1:$J$2,5,0)</f>
        <v>#N/A</v>
      </c>
      <c r="AH376" s="612" t="e">
        <f>VLOOKUP(B376,Gocomet!$E$1:$I$3,5,0)</f>
        <v>#N/A</v>
      </c>
      <c r="AI376" s="612" t="e">
        <f>VLOOKUP(B376,'Ingram Micro'!$E$1:$I$8,5,0)</f>
        <v>#N/A</v>
      </c>
      <c r="AJ376" s="612" t="e">
        <f>VLOOKUP(B376,'DePronto Infotech'!$E$1:$I$2,5,0)</f>
        <v>#N/A</v>
      </c>
      <c r="AK376" s="612" t="e">
        <f>VLOOKUP(B376,'Reliance Retail'!$E$1:$I$4,5,0)</f>
        <v>#N/A</v>
      </c>
      <c r="AL376" s="612" t="e">
        <f>VLOOKUP(B376,'Bright Champs'!$D$1:$H$13,5,0)</f>
        <v>#N/A</v>
      </c>
      <c r="AM376" s="612" t="e">
        <f>VLOOKUP(B376,Neosoft!$E$1:$I$12,5,0)</f>
        <v>#N/A</v>
      </c>
      <c r="AN376" s="612" t="e">
        <f>VLOOKUP(B376,Infosys!$E$1:$I$3,5,0)</f>
        <v>#N/A</v>
      </c>
      <c r="AO376" s="612" t="e">
        <f>VLOOKUP(B376,Cerelabs!$E$1:$I$5,5,0)</f>
        <v>#N/A</v>
      </c>
      <c r="AP376" s="612" t="e">
        <f>VLOOKUP(B376,'Neebal Technologies'!$D$1:$H$2,5,0)</f>
        <v>#N/A</v>
      </c>
      <c r="AQ376" s="612" t="e">
        <f>VLOOKUP(B376,'Vertiv Energy'!$D$1:$H$2,5,0)</f>
        <v>#N/A</v>
      </c>
      <c r="AR376" s="612" t="e">
        <f>VLOOKUP(B376,'Acidaes Solutions (CRMNEXT)'!$D$1:$H$3,5,0)</f>
        <v>#N/A</v>
      </c>
      <c r="AS376" s="612" t="e">
        <f>VLOOKUP(B376,Growisto!$D$1:$H$2,5,0)</f>
        <v>#N/A</v>
      </c>
      <c r="AT376" s="612" t="e">
        <f>VLOOKUP(B376,'9.9 Mediaworx - Digit'!$D$1:$H$2,5,0)</f>
        <v>#N/A</v>
      </c>
      <c r="AU376" s="612" t="e">
        <f>VLOOKUP(B376,'Vistaar systems Pvt Ltd'!$D$2:$H$3,5,0)</f>
        <v>#N/A</v>
      </c>
      <c r="AV376" s="612" t="e">
        <f>VLOOKUP(B376,'Course 5i'!$D$2:$H$11,5,0)</f>
        <v>#N/A</v>
      </c>
      <c r="AW376" s="612" t="e">
        <f>VLOOKUP(B376,'Radiant Appliances &amp; Electronic'!$D$1:$H$13,5,0)</f>
        <v>#N/A</v>
      </c>
      <c r="AX376" s="612" t="e">
        <f>VLOOKUP(B376,'Atos Global'!$D$3:$H$27,5,0)</f>
        <v>#N/A</v>
      </c>
      <c r="AY376" s="612" t="e">
        <f>VLOOKUP(B376,'Saama Technologies'!$D$1:$H$2,5,0)</f>
        <v>#N/A</v>
      </c>
      <c r="AZ376" s="612" t="e">
        <f>VLOOKUP(B376,'Multiplier Solutions'!$D$1:$H$2,5,0)</f>
        <v>#N/A</v>
      </c>
      <c r="BA376" s="612" t="e">
        <f>VLOOKUP(B376,GEP!$D$2:$H$5,5,0)</f>
        <v>#N/A</v>
      </c>
      <c r="BB376" s="612" t="e">
        <f>VLOOKUP(B376,Accenture!$D$1:$H$6,5,0)</f>
        <v>#N/A</v>
      </c>
      <c r="BC376" s="612" t="e">
        <f>VLOOKUP(B376,'Endurance International Group'!$D$1:$H$2,5,0)</f>
        <v>#N/A</v>
      </c>
      <c r="BD376" s="612" t="e">
        <f>VLOOKUP(B376,Newgen!$D$1:$H$2,5,0)</f>
        <v>#N/A</v>
      </c>
      <c r="BE376" s="612" t="e">
        <f>VLOOKUP(B376,'3D Incredible'!D376:H376,5,0)</f>
        <v>#N/A</v>
      </c>
      <c r="BF376" s="612" t="e">
        <f>VLOOKUP(B376,'Raja Software Labs'!$D$2:$H$2,5,0)</f>
        <v>#N/A</v>
      </c>
      <c r="BG376" s="612" t="e">
        <f>VLOOKUP(B376,Wipro!$D$1:$H$2,5,0)</f>
        <v>#N/A</v>
      </c>
      <c r="BH376" s="612" t="e">
        <f>VLOOKUP(B376,'Perch Technologies'!$D$2:$H$2,5,0)</f>
        <v>#N/A</v>
      </c>
      <c r="BI376" s="612" t="e">
        <f>VLOOKUP(B376,'Morning Star'!$D$1:$H$6,5,0)</f>
        <v>#N/A</v>
      </c>
      <c r="BJ376" s="612" t="e">
        <f>VLOOKUP(B376,Flexiloans!$D$1:$H$2,5,0)</f>
        <v>#N/A</v>
      </c>
      <c r="BK376" s="612" t="e">
        <f>VLOOKUP(B376,'Thirdware Solutions'!$D$1:$H$2,5,0)</f>
        <v>#N/A</v>
      </c>
      <c r="BL376" s="612" t="e">
        <f>VLOOKUP(B376,Tescom!$D$1:$H$8,5,0)</f>
        <v>#N/A</v>
      </c>
      <c r="BM376" s="612" t="e">
        <f>VLOOKUP(B376,'Cogno AI'!$D$1:$H$2,5,0)</f>
        <v>#N/A</v>
      </c>
      <c r="BN376" s="612" t="e">
        <f>VLOOKUP(B376,'ABM Knowledgeware'!$D$1:$H$2,5,0)</f>
        <v>#N/A</v>
      </c>
      <c r="BO376" s="612" t="e">
        <f>VLOOKUP(B376,'Concerto Software'!$D$1:$H$3,5,0)</f>
        <v>#N/A</v>
      </c>
      <c r="BP376" s="612" t="e">
        <f>VLOOKUP(B376,'My Captain'!$D$1:$H$4,5,0)</f>
        <v>#N/A</v>
      </c>
      <c r="BQ376" s="612" t="e">
        <f>VLOOKUP(B376,'Finoux Solutions'!$D$2:$H$4,5,0)</f>
        <v>#N/A</v>
      </c>
      <c r="BR376" s="612" t="e">
        <f>VLOOKUP(B376,'MITR Learning'!$D$1:$H$2,5,0)</f>
        <v>#N/A</v>
      </c>
      <c r="BS376" s="612" t="e">
        <f>VLOOKUP(B376,Nucsoft!$D$2:$H$6,5,0)</f>
        <v>#N/A</v>
      </c>
      <c r="BT376" s="612" t="e">
        <f>VLOOKUP(B376,'Paras Cadd'!$D$1:$H$2,5,0)</f>
        <v>#N/A</v>
      </c>
      <c r="BU376" s="612" t="e">
        <f>VLOOKUP(B376,'ICICI Securities'!$D$1:$H$2,5,0)</f>
        <v>#N/A</v>
      </c>
      <c r="BV376" s="612" t="e">
        <f>VLOOKUP(B376,'Citius Tech'!$D$2:$H$5,5,0)</f>
        <v>#N/A</v>
      </c>
      <c r="BW376" s="612" t="e">
        <f>VLOOKUP(B376,'Buzzy Brains'!$D$2:$H$2,5,0)</f>
        <v>#N/A</v>
      </c>
      <c r="BX376" s="612" t="e">
        <f>VLOOKUP(B376,'Decimal Point'!$D$2:$H$2,5,0)</f>
        <v>#N/A</v>
      </c>
      <c r="BY376" s="612" t="e">
        <f>VLOOKUP(B376,'Sankey Business Solutions'!$D$2:$H$3,5,0)</f>
        <v>#N/A</v>
      </c>
      <c r="BZ376" s="612" t="e">
        <f>VLOOKUP(B376,'Nangia &amp; Co LLP'!$D$2:$H$2,5,0)</f>
        <v>#N/A</v>
      </c>
      <c r="CA376" s="612" t="e">
        <f>VLOOKUP(B376,'FIS Solutions India Pvt Ltd'!$D$2:$H$2,5,0)</f>
        <v>#N/A</v>
      </c>
      <c r="CB376" s="612" t="e">
        <f>VLOOKUP(B376,'Delta Technology &amp; Management '!$D$2:$H$16,5,0)</f>
        <v>#N/A</v>
      </c>
      <c r="CC376" s="612" t="e">
        <f>VLOOKUP(B376,'Espoir Networks'!$D$3:$H$11,5,0)</f>
        <v>#N/A</v>
      </c>
      <c r="CD376" s="612" t="e">
        <f>VLOOKUP(B376,'Servosys Solution'!$D$3:$H$5,5,0)</f>
        <v>#N/A</v>
      </c>
      <c r="CE376" s="612" t="e">
        <f>VLOOKUP(B376,'Ribbon Communications'!$D$3:$H$4,5,0)</f>
        <v>#N/A</v>
      </c>
      <c r="CF376" s="612">
        <f t="shared" si="18"/>
        <v>0</v>
      </c>
      <c r="CG376" s="129" t="s">
        <v>134</v>
      </c>
      <c r="CH376" s="129">
        <v>646784111036</v>
      </c>
      <c r="CI376" s="129" t="s">
        <v>134</v>
      </c>
      <c r="CJ376" s="129" t="s">
        <v>11754</v>
      </c>
      <c r="CK376" s="132">
        <v>43282</v>
      </c>
      <c r="CL376" s="129">
        <v>2021</v>
      </c>
      <c r="CM376" s="128" t="s">
        <v>12007</v>
      </c>
      <c r="CN376" s="129">
        <v>446</v>
      </c>
      <c r="CO376" s="133">
        <v>89.2</v>
      </c>
      <c r="CP376" s="129">
        <v>2014</v>
      </c>
      <c r="CQ376" s="129" t="s">
        <v>79</v>
      </c>
      <c r="CR376" s="128" t="s">
        <v>1689</v>
      </c>
      <c r="CS376" s="129">
        <v>322</v>
      </c>
      <c r="CT376" s="133">
        <v>49.54</v>
      </c>
      <c r="CU376" s="129">
        <v>2016</v>
      </c>
      <c r="CV376" s="129" t="s">
        <v>79</v>
      </c>
      <c r="CW376" s="131" t="s">
        <v>490</v>
      </c>
      <c r="CX376" s="131" t="s">
        <v>336</v>
      </c>
      <c r="CY376" s="129">
        <v>1453</v>
      </c>
      <c r="CZ376" s="129">
        <v>85.47</v>
      </c>
      <c r="DA376" s="129">
        <v>2018</v>
      </c>
      <c r="DB376" s="129" t="s">
        <v>944</v>
      </c>
      <c r="DC376" s="129" t="s">
        <v>113</v>
      </c>
      <c r="DD376" s="129">
        <v>79.900000000000006</v>
      </c>
      <c r="DE376" s="129">
        <v>79.7</v>
      </c>
      <c r="DF376" s="129">
        <v>0</v>
      </c>
      <c r="DG376" s="224" t="s">
        <v>81</v>
      </c>
      <c r="DH376" s="224" t="s">
        <v>81</v>
      </c>
      <c r="DI376" s="224">
        <v>6.73</v>
      </c>
      <c r="DJ376" s="224">
        <v>7.4</v>
      </c>
      <c r="DK376" s="224">
        <v>5.29</v>
      </c>
      <c r="DL376" s="224">
        <v>8.16</v>
      </c>
      <c r="DM376" s="224">
        <v>27.58</v>
      </c>
      <c r="DN376" s="224">
        <v>6.89</v>
      </c>
      <c r="DO376" s="129"/>
      <c r="DP376" s="131" t="s">
        <v>338</v>
      </c>
      <c r="DQ376" s="129">
        <v>0</v>
      </c>
      <c r="DR376" s="129">
        <v>0</v>
      </c>
      <c r="DS376" s="129" t="s">
        <v>83</v>
      </c>
      <c r="DT376" s="129" t="s">
        <v>83</v>
      </c>
      <c r="DU376" s="129" t="s">
        <v>83</v>
      </c>
      <c r="DV376" s="129" t="s">
        <v>83</v>
      </c>
      <c r="DW376" s="131" t="s">
        <v>83</v>
      </c>
      <c r="DX376" s="131" t="s">
        <v>84</v>
      </c>
      <c r="DY376" s="131" t="s">
        <v>81</v>
      </c>
      <c r="DZ376" s="131" t="s">
        <v>8466</v>
      </c>
      <c r="EA376" s="131" t="s">
        <v>86</v>
      </c>
      <c r="EB376" s="131" t="s">
        <v>8467</v>
      </c>
      <c r="EC376" s="131" t="s">
        <v>88</v>
      </c>
      <c r="ED376" s="131" t="s">
        <v>89</v>
      </c>
      <c r="EE376" s="131" t="s">
        <v>8468</v>
      </c>
      <c r="EF376" s="131" t="s">
        <v>8469</v>
      </c>
      <c r="EG376" s="131" t="s">
        <v>8470</v>
      </c>
      <c r="EH376" s="131" t="s">
        <v>2264</v>
      </c>
      <c r="EI376" s="131" t="s">
        <v>8471</v>
      </c>
      <c r="EJ376" s="135" t="s">
        <v>8472</v>
      </c>
      <c r="EK376" s="135" t="s">
        <v>8473</v>
      </c>
      <c r="EL376" s="135" t="s">
        <v>8474</v>
      </c>
      <c r="EM376" s="135" t="s">
        <v>8475</v>
      </c>
      <c r="EN376" s="131" t="s">
        <v>81</v>
      </c>
    </row>
    <row r="377" spans="1:144" ht="18" thickTop="1" thickBot="1">
      <c r="A377" s="575">
        <f t="shared" si="19"/>
        <v>376</v>
      </c>
      <c r="B377" s="572" t="s">
        <v>8514</v>
      </c>
      <c r="C377" s="600" t="s">
        <v>8515</v>
      </c>
      <c r="D377" s="570" t="s">
        <v>13209</v>
      </c>
      <c r="E377" s="568" t="str">
        <f t="shared" si="17"/>
        <v>Placed</v>
      </c>
      <c r="F377" s="570" t="s">
        <v>12369</v>
      </c>
      <c r="G377" s="570" t="s">
        <v>14086</v>
      </c>
      <c r="H377" s="131" t="str">
        <f>VLOOKUP(B377,EXTC2!C:E,3,0)</f>
        <v>Diploma  + Direct Second Year Engineering without live KT</v>
      </c>
      <c r="I377" s="610" t="s">
        <v>8516</v>
      </c>
      <c r="J377" s="572">
        <v>21</v>
      </c>
      <c r="K377" s="611" t="s">
        <v>8517</v>
      </c>
      <c r="L377" s="611" t="s">
        <v>8518</v>
      </c>
      <c r="M377" s="611" t="s">
        <v>8519</v>
      </c>
      <c r="N377" s="612" t="s">
        <v>8513</v>
      </c>
      <c r="O377" s="612">
        <v>8356071767</v>
      </c>
      <c r="P377" s="612">
        <v>7045858496</v>
      </c>
      <c r="Q377" s="612" t="e">
        <f>VLOOKUP(B377,'TCS CON'!$D$1:$H$98,5,0)</f>
        <v>#N/A</v>
      </c>
      <c r="R377" s="612" t="e">
        <f>VLOOKUP(B377,LTI!$C$1:$H$46,6,0)</f>
        <v>#N/A</v>
      </c>
      <c r="S377" s="612" t="e">
        <f>VLOOKUP(B377,JARO!$E$2:$I$11,5,0)</f>
        <v>#N/A</v>
      </c>
      <c r="T377" s="612" t="e">
        <f>VLOOKUP(B377,Capgemini!$D$3:$H$78,5,0)</f>
        <v>#N/A</v>
      </c>
      <c r="U377" s="612" t="e">
        <f>VLOOKUP(B377,Carwale!$D$1:$H$4,5,0)</f>
        <v>#N/A</v>
      </c>
      <c r="V377" s="612" t="e">
        <f>VLOOKUP(B377,'Interactive Brokers'!E:I,5,0)</f>
        <v>#N/A</v>
      </c>
      <c r="W377" s="612" t="e">
        <f>VLOOKUP(B377,'REL Jio'!E:I,5,0)</f>
        <v>#N/A</v>
      </c>
      <c r="X377" s="612" t="e">
        <f>VLOOKUP(B377,'Sciative Sol'!E:I,5,0)</f>
        <v>#N/A</v>
      </c>
      <c r="Y377" s="612" t="e">
        <f>VLOOKUP(B377,'Hexaware Tech'!E:I,5,0)</f>
        <v>#N/A</v>
      </c>
      <c r="Z377" s="612" t="e">
        <f>VLOOKUP(B377,Axis!D:H,5,0)</f>
        <v>#N/A</v>
      </c>
      <c r="AA377" s="612" t="e">
        <f>VLOOKUP(B377,Ugam!$D$3:$H$26,5,0)</f>
        <v>#N/A</v>
      </c>
      <c r="AB377" s="612" t="e">
        <f>VLOOKUP(B377,Zeus!F:J,5,0)</f>
        <v>#N/A</v>
      </c>
      <c r="AC377" s="612" t="e">
        <f>VLOOKUP(B377,Montran!F:J,5,0)</f>
        <v>#N/A</v>
      </c>
      <c r="AD377" s="612" t="e">
        <f>VLOOKUP(B377,Endurance!H160:L160,5,0)</f>
        <v>#N/A</v>
      </c>
      <c r="AE377" s="612" t="e">
        <f>VLOOKUP(B377,'Swabhav Techlabs'!$F$1:$J$2,5,0)</f>
        <v>#N/A</v>
      </c>
      <c r="AF377" s="612" t="e">
        <f>VLOOKUP(B377,'Quality Kiosk'!$F$1:$J$18,5,0)</f>
        <v>#N/A</v>
      </c>
      <c r="AG377" s="612" t="e">
        <f>VLOOKUP(B377,'Lemon VB'!$F$1:$J$2,5,0)</f>
        <v>#N/A</v>
      </c>
      <c r="AH377" s="612" t="e">
        <f>VLOOKUP(B377,Gocomet!$E$1:$I$3,5,0)</f>
        <v>#N/A</v>
      </c>
      <c r="AI377" s="612" t="e">
        <f>VLOOKUP(B377,'Ingram Micro'!$E$1:$I$8,5,0)</f>
        <v>#N/A</v>
      </c>
      <c r="AJ377" s="612" t="e">
        <f>VLOOKUP(B377,'DePronto Infotech'!$E$1:$I$2,5,0)</f>
        <v>#N/A</v>
      </c>
      <c r="AK377" s="612" t="e">
        <f>VLOOKUP(B377,'Reliance Retail'!$E$1:$I$4,5,0)</f>
        <v>#N/A</v>
      </c>
      <c r="AL377" s="612" t="e">
        <f>VLOOKUP(B377,'Bright Champs'!$D$1:$H$13,5,0)</f>
        <v>#N/A</v>
      </c>
      <c r="AM377" s="612" t="e">
        <f>VLOOKUP(B377,Neosoft!$E$1:$I$12,5,0)</f>
        <v>#N/A</v>
      </c>
      <c r="AN377" s="612" t="e">
        <f>VLOOKUP(B377,Infosys!$E$1:$I$3,5,0)</f>
        <v>#N/A</v>
      </c>
      <c r="AO377" s="612" t="e">
        <f>VLOOKUP(B377,Cerelabs!$E$1:$I$5,5,0)</f>
        <v>#N/A</v>
      </c>
      <c r="AP377" s="612" t="e">
        <f>VLOOKUP(B377,'Neebal Technologies'!$D$1:$H$2,5,0)</f>
        <v>#N/A</v>
      </c>
      <c r="AQ377" s="612" t="e">
        <f>VLOOKUP(B377,'Vertiv Energy'!$D$1:$H$2,5,0)</f>
        <v>#N/A</v>
      </c>
      <c r="AR377" s="612" t="e">
        <f>VLOOKUP(B377,'Acidaes Solutions (CRMNEXT)'!$D$1:$H$3,5,0)</f>
        <v>#N/A</v>
      </c>
      <c r="AS377" s="612" t="e">
        <f>VLOOKUP(B377,Growisto!$D$1:$H$2,5,0)</f>
        <v>#N/A</v>
      </c>
      <c r="AT377" s="612" t="e">
        <f>VLOOKUP(B377,'9.9 Mediaworx - Digit'!$D$1:$H$2,5,0)</f>
        <v>#N/A</v>
      </c>
      <c r="AU377" s="612" t="e">
        <f>VLOOKUP(B377,'Vistaar systems Pvt Ltd'!$D$2:$H$3,5,0)</f>
        <v>#N/A</v>
      </c>
      <c r="AV377" s="612" t="e">
        <f>VLOOKUP(B377,'Course 5i'!$D$2:$H$11,5,0)</f>
        <v>#N/A</v>
      </c>
      <c r="AW377" s="612">
        <f>VLOOKUP(B377,'Radiant Appliances &amp; Electronic'!$D$1:$H$13,5,0)</f>
        <v>156000</v>
      </c>
      <c r="AX377" s="612" t="e">
        <f>VLOOKUP(B377,'Atos Global'!$D$3:$H$27,5,0)</f>
        <v>#N/A</v>
      </c>
      <c r="AY377" s="612" t="e">
        <f>VLOOKUP(B377,'Saama Technologies'!$D$1:$H$2,5,0)</f>
        <v>#N/A</v>
      </c>
      <c r="AZ377" s="612" t="e">
        <f>VLOOKUP(B377,'Multiplier Solutions'!$D$1:$H$2,5,0)</f>
        <v>#N/A</v>
      </c>
      <c r="BA377" s="612" t="e">
        <f>VLOOKUP(B377,GEP!$D$2:$H$5,5,0)</f>
        <v>#N/A</v>
      </c>
      <c r="BB377" s="612" t="e">
        <f>VLOOKUP(B377,Accenture!$D$1:$H$6,5,0)</f>
        <v>#N/A</v>
      </c>
      <c r="BC377" s="612" t="e">
        <f>VLOOKUP(B377,'Endurance International Group'!$D$1:$H$2,5,0)</f>
        <v>#N/A</v>
      </c>
      <c r="BD377" s="612" t="e">
        <f>VLOOKUP(B377,Newgen!$D$1:$H$2,5,0)</f>
        <v>#N/A</v>
      </c>
      <c r="BE377" s="612" t="e">
        <f>VLOOKUP(B377,'3D Incredible'!D377:H377,5,0)</f>
        <v>#N/A</v>
      </c>
      <c r="BF377" s="612" t="e">
        <f>VLOOKUP(B377,'Raja Software Labs'!$D$2:$H$2,5,0)</f>
        <v>#N/A</v>
      </c>
      <c r="BG377" s="612" t="e">
        <f>VLOOKUP(B377,Wipro!$D$1:$H$2,5,0)</f>
        <v>#N/A</v>
      </c>
      <c r="BH377" s="612" t="e">
        <f>VLOOKUP(B377,'Perch Technologies'!$D$2:$H$2,5,0)</f>
        <v>#N/A</v>
      </c>
      <c r="BI377" s="612" t="e">
        <f>VLOOKUP(B377,'Morning Star'!$D$1:$H$6,5,0)</f>
        <v>#N/A</v>
      </c>
      <c r="BJ377" s="612" t="e">
        <f>VLOOKUP(B377,Flexiloans!$D$1:$H$2,5,0)</f>
        <v>#N/A</v>
      </c>
      <c r="BK377" s="612" t="e">
        <f>VLOOKUP(B377,'Thirdware Solutions'!$D$1:$H$2,5,0)</f>
        <v>#N/A</v>
      </c>
      <c r="BL377" s="612" t="e">
        <f>VLOOKUP(B377,Tescom!$D$1:$H$8,5,0)</f>
        <v>#N/A</v>
      </c>
      <c r="BM377" s="612" t="e">
        <f>VLOOKUP(B377,'Cogno AI'!$D$1:$H$2,5,0)</f>
        <v>#N/A</v>
      </c>
      <c r="BN377" s="612" t="e">
        <f>VLOOKUP(B377,'ABM Knowledgeware'!$D$1:$H$2,5,0)</f>
        <v>#N/A</v>
      </c>
      <c r="BO377" s="612" t="e">
        <f>VLOOKUP(B377,'Concerto Software'!$D$1:$H$3,5,0)</f>
        <v>#N/A</v>
      </c>
      <c r="BP377" s="612" t="e">
        <f>VLOOKUP(B377,'My Captain'!$D$1:$H$4,5,0)</f>
        <v>#N/A</v>
      </c>
      <c r="BQ377" s="612" t="e">
        <f>VLOOKUP(B377,'Finoux Solutions'!$D$2:$H$4,5,0)</f>
        <v>#N/A</v>
      </c>
      <c r="BR377" s="612" t="e">
        <f>VLOOKUP(B377,'MITR Learning'!$D$1:$H$2,5,0)</f>
        <v>#N/A</v>
      </c>
      <c r="BS377" s="612" t="e">
        <f>VLOOKUP(B377,Nucsoft!$D$2:$H$6,5,0)</f>
        <v>#N/A</v>
      </c>
      <c r="BT377" s="612" t="e">
        <f>VLOOKUP(B377,'Paras Cadd'!$D$1:$H$2,5,0)</f>
        <v>#N/A</v>
      </c>
      <c r="BU377" s="612" t="e">
        <f>VLOOKUP(B377,'ICICI Securities'!$D$1:$H$2,5,0)</f>
        <v>#N/A</v>
      </c>
      <c r="BV377" s="612" t="e">
        <f>VLOOKUP(B377,'Citius Tech'!$D$2:$H$5,5,0)</f>
        <v>#N/A</v>
      </c>
      <c r="BW377" s="612" t="e">
        <f>VLOOKUP(B377,'Buzzy Brains'!$D$2:$H$2,5,0)</f>
        <v>#N/A</v>
      </c>
      <c r="BX377" s="612" t="e">
        <f>VLOOKUP(B377,'Decimal Point'!$D$2:$H$2,5,0)</f>
        <v>#N/A</v>
      </c>
      <c r="BY377" s="612" t="e">
        <f>VLOOKUP(B377,'Sankey Business Solutions'!$D$2:$H$3,5,0)</f>
        <v>#N/A</v>
      </c>
      <c r="BZ377" s="612" t="e">
        <f>VLOOKUP(B377,'Nangia &amp; Co LLP'!$D$2:$H$2,5,0)</f>
        <v>#N/A</v>
      </c>
      <c r="CA377" s="612" t="e">
        <f>VLOOKUP(B377,'FIS Solutions India Pvt Ltd'!$D$2:$H$2,5,0)</f>
        <v>#N/A</v>
      </c>
      <c r="CB377" s="612" t="e">
        <f>VLOOKUP(B377,'Delta Technology &amp; Management '!$D$2:$H$16,5,0)</f>
        <v>#N/A</v>
      </c>
      <c r="CC377" s="612" t="e">
        <f>VLOOKUP(B377,'Espoir Networks'!$D$3:$H$11,5,0)</f>
        <v>#N/A</v>
      </c>
      <c r="CD377" s="612" t="e">
        <f>VLOOKUP(B377,'Servosys Solution'!$D$3:$H$5,5,0)</f>
        <v>#N/A</v>
      </c>
      <c r="CE377" s="612" t="e">
        <f>VLOOKUP(B377,'Ribbon Communications'!$D$3:$H$4,5,0)</f>
        <v>#N/A</v>
      </c>
      <c r="CF377" s="612">
        <f t="shared" si="18"/>
        <v>1</v>
      </c>
      <c r="CG377" s="129" t="s">
        <v>134</v>
      </c>
      <c r="CH377" s="129">
        <v>554934047868</v>
      </c>
      <c r="CI377" s="129" t="s">
        <v>134</v>
      </c>
      <c r="CJ377" s="129" t="s">
        <v>11754</v>
      </c>
      <c r="CK377" s="132">
        <v>43282</v>
      </c>
      <c r="CL377" s="129">
        <v>2021</v>
      </c>
      <c r="CM377" s="128" t="s">
        <v>5246</v>
      </c>
      <c r="CN377" s="129">
        <v>340</v>
      </c>
      <c r="CO377" s="133">
        <v>69</v>
      </c>
      <c r="CP377" s="129">
        <v>2015</v>
      </c>
      <c r="CQ377" s="129" t="s">
        <v>79</v>
      </c>
      <c r="CR377" s="128" t="s">
        <v>84</v>
      </c>
      <c r="CS377" s="129" t="s">
        <v>84</v>
      </c>
      <c r="CT377" s="133" t="s">
        <v>84</v>
      </c>
      <c r="CU377" s="129" t="s">
        <v>81</v>
      </c>
      <c r="CV377" s="129" t="s">
        <v>109</v>
      </c>
      <c r="CW377" s="131" t="s">
        <v>490</v>
      </c>
      <c r="CX377" s="131" t="s">
        <v>336</v>
      </c>
      <c r="CY377" s="129">
        <v>690</v>
      </c>
      <c r="CZ377" s="129">
        <v>86</v>
      </c>
      <c r="DA377" s="129">
        <v>2018</v>
      </c>
      <c r="DB377" s="129" t="s">
        <v>112</v>
      </c>
      <c r="DC377" s="129" t="s">
        <v>113</v>
      </c>
      <c r="DD377" s="129">
        <v>86</v>
      </c>
      <c r="DE377" s="129">
        <v>86</v>
      </c>
      <c r="DF377" s="129">
        <v>0</v>
      </c>
      <c r="DG377" s="224" t="s">
        <v>81</v>
      </c>
      <c r="DH377" s="224" t="s">
        <v>81</v>
      </c>
      <c r="DI377" s="224">
        <v>7.12</v>
      </c>
      <c r="DJ377" s="224">
        <v>7.24</v>
      </c>
      <c r="DK377" s="224">
        <v>5.88</v>
      </c>
      <c r="DL377" s="224">
        <v>7.6</v>
      </c>
      <c r="DM377" s="224">
        <v>27.7</v>
      </c>
      <c r="DN377" s="224">
        <v>6.92</v>
      </c>
      <c r="DO377" s="129"/>
      <c r="DP377" s="131" t="s">
        <v>338</v>
      </c>
      <c r="DQ377" s="129">
        <v>0</v>
      </c>
      <c r="DR377" s="129">
        <v>0</v>
      </c>
      <c r="DS377" s="129" t="s">
        <v>83</v>
      </c>
      <c r="DT377" s="129" t="s">
        <v>83</v>
      </c>
      <c r="DU377" s="129" t="s">
        <v>83</v>
      </c>
      <c r="DV377" s="129" t="s">
        <v>83</v>
      </c>
      <c r="DW377" s="131" t="s">
        <v>83</v>
      </c>
      <c r="DX377" s="131" t="s">
        <v>84</v>
      </c>
      <c r="DY377" s="131" t="s">
        <v>3203</v>
      </c>
      <c r="DZ377" s="131" t="s">
        <v>8521</v>
      </c>
      <c r="EA377" s="131" t="s">
        <v>2282</v>
      </c>
      <c r="EB377" s="131" t="s">
        <v>8522</v>
      </c>
      <c r="EC377" s="131" t="s">
        <v>88</v>
      </c>
      <c r="ED377" s="131" t="s">
        <v>89</v>
      </c>
      <c r="EE377" s="131" t="s">
        <v>8523</v>
      </c>
      <c r="EF377" s="131" t="s">
        <v>8524</v>
      </c>
      <c r="EG377" s="131" t="s">
        <v>8525</v>
      </c>
      <c r="EH377" s="131" t="s">
        <v>4151</v>
      </c>
      <c r="EI377" s="131" t="s">
        <v>4151</v>
      </c>
      <c r="EJ377" s="135" t="s">
        <v>8526</v>
      </c>
      <c r="EK377" s="135" t="s">
        <v>8527</v>
      </c>
      <c r="EL377" s="135" t="s">
        <v>8528</v>
      </c>
      <c r="EM377" s="135" t="s">
        <v>8529</v>
      </c>
      <c r="EN377" s="131" t="s">
        <v>81</v>
      </c>
    </row>
    <row r="378" spans="1:144" ht="18" thickTop="1" thickBot="1">
      <c r="A378" s="575">
        <f t="shared" si="19"/>
        <v>377</v>
      </c>
      <c r="B378" s="572" t="s">
        <v>8658</v>
      </c>
      <c r="C378" s="600" t="s">
        <v>8659</v>
      </c>
      <c r="D378" s="570" t="s">
        <v>13209</v>
      </c>
      <c r="E378" s="568" t="str">
        <f t="shared" si="17"/>
        <v>Not Placed</v>
      </c>
      <c r="F378" s="570" t="s">
        <v>12369</v>
      </c>
      <c r="G378" s="570" t="s">
        <v>14086</v>
      </c>
      <c r="H378" s="131" t="str">
        <f>VLOOKUP(B378,EXTC2!C:E,3,0)</f>
        <v>12th + Engineering with live KT</v>
      </c>
      <c r="I378" s="610" t="s">
        <v>8660</v>
      </c>
      <c r="J378" s="572">
        <v>21</v>
      </c>
      <c r="K378" s="611" t="s">
        <v>8661</v>
      </c>
      <c r="L378" s="611" t="s">
        <v>591</v>
      </c>
      <c r="M378" s="611" t="s">
        <v>8662</v>
      </c>
      <c r="N378" s="612" t="s">
        <v>8663</v>
      </c>
      <c r="O378" s="612">
        <v>9920155268</v>
      </c>
      <c r="P378" s="612">
        <v>9920155268</v>
      </c>
      <c r="Q378" s="612" t="e">
        <f>VLOOKUP(B378,'TCS CON'!$D$1:$H$98,5,0)</f>
        <v>#N/A</v>
      </c>
      <c r="R378" s="612" t="e">
        <f>VLOOKUP(B378,LTI!$C$1:$H$46,6,0)</f>
        <v>#N/A</v>
      </c>
      <c r="S378" s="612" t="e">
        <f>VLOOKUP(B378,JARO!$E$2:$I$11,5,0)</f>
        <v>#N/A</v>
      </c>
      <c r="T378" s="612" t="e">
        <f>VLOOKUP(B378,Capgemini!$D$3:$H$78,5,0)</f>
        <v>#N/A</v>
      </c>
      <c r="U378" s="612" t="e">
        <f>VLOOKUP(B378,Carwale!$D$1:$H$4,5,0)</f>
        <v>#N/A</v>
      </c>
      <c r="V378" s="612" t="e">
        <f>VLOOKUP(B378,'Interactive Brokers'!E:I,5,0)</f>
        <v>#N/A</v>
      </c>
      <c r="W378" s="612" t="e">
        <f>VLOOKUP(B378,'REL Jio'!E:I,5,0)</f>
        <v>#N/A</v>
      </c>
      <c r="X378" s="612" t="e">
        <f>VLOOKUP(B378,'Sciative Sol'!E:I,5,0)</f>
        <v>#N/A</v>
      </c>
      <c r="Y378" s="612" t="e">
        <f>VLOOKUP(B378,'Hexaware Tech'!E:I,5,0)</f>
        <v>#N/A</v>
      </c>
      <c r="Z378" s="612" t="e">
        <f>VLOOKUP(B378,Axis!D:H,5,0)</f>
        <v>#N/A</v>
      </c>
      <c r="AA378" s="612" t="e">
        <f>VLOOKUP(B378,Ugam!$D$3:$H$26,5,0)</f>
        <v>#N/A</v>
      </c>
      <c r="AB378" s="612" t="e">
        <f>VLOOKUP(B378,Zeus!F:J,5,0)</f>
        <v>#N/A</v>
      </c>
      <c r="AC378" s="612" t="e">
        <f>VLOOKUP(B378,Montran!F:J,5,0)</f>
        <v>#N/A</v>
      </c>
      <c r="AD378" s="612" t="e">
        <f>VLOOKUP(B378,Endurance!H161:L161,5,0)</f>
        <v>#N/A</v>
      </c>
      <c r="AE378" s="612" t="e">
        <f>VLOOKUP(B378,'Swabhav Techlabs'!$F$1:$J$2,5,0)</f>
        <v>#N/A</v>
      </c>
      <c r="AF378" s="612" t="e">
        <f>VLOOKUP(B378,'Quality Kiosk'!$F$1:$J$18,5,0)</f>
        <v>#N/A</v>
      </c>
      <c r="AG378" s="612" t="e">
        <f>VLOOKUP(B378,'Lemon VB'!$F$1:$J$2,5,0)</f>
        <v>#N/A</v>
      </c>
      <c r="AH378" s="612" t="e">
        <f>VLOOKUP(B378,Gocomet!$E$1:$I$3,5,0)</f>
        <v>#N/A</v>
      </c>
      <c r="AI378" s="612" t="e">
        <f>VLOOKUP(B378,'Ingram Micro'!$E$1:$I$8,5,0)</f>
        <v>#N/A</v>
      </c>
      <c r="AJ378" s="612" t="e">
        <f>VLOOKUP(B378,'DePronto Infotech'!$E$1:$I$2,5,0)</f>
        <v>#N/A</v>
      </c>
      <c r="AK378" s="612" t="e">
        <f>VLOOKUP(B378,'Reliance Retail'!$E$1:$I$4,5,0)</f>
        <v>#N/A</v>
      </c>
      <c r="AL378" s="612" t="e">
        <f>VLOOKUP(B378,'Bright Champs'!$D$1:$H$13,5,0)</f>
        <v>#N/A</v>
      </c>
      <c r="AM378" s="612" t="e">
        <f>VLOOKUP(B378,Neosoft!$E$1:$I$12,5,0)</f>
        <v>#N/A</v>
      </c>
      <c r="AN378" s="612" t="e">
        <f>VLOOKUP(B378,Infosys!$E$1:$I$3,5,0)</f>
        <v>#N/A</v>
      </c>
      <c r="AO378" s="612" t="e">
        <f>VLOOKUP(B378,Cerelabs!$E$1:$I$5,5,0)</f>
        <v>#N/A</v>
      </c>
      <c r="AP378" s="612" t="e">
        <f>VLOOKUP(B378,'Neebal Technologies'!$D$1:$H$2,5,0)</f>
        <v>#N/A</v>
      </c>
      <c r="AQ378" s="612" t="e">
        <f>VLOOKUP(B378,'Vertiv Energy'!$D$1:$H$2,5,0)</f>
        <v>#N/A</v>
      </c>
      <c r="AR378" s="612" t="e">
        <f>VLOOKUP(B378,'Acidaes Solutions (CRMNEXT)'!$D$1:$H$3,5,0)</f>
        <v>#N/A</v>
      </c>
      <c r="AS378" s="612" t="e">
        <f>VLOOKUP(B378,Growisto!$D$1:$H$2,5,0)</f>
        <v>#N/A</v>
      </c>
      <c r="AT378" s="612" t="e">
        <f>VLOOKUP(B378,'9.9 Mediaworx - Digit'!$D$1:$H$2,5,0)</f>
        <v>#N/A</v>
      </c>
      <c r="AU378" s="612" t="e">
        <f>VLOOKUP(B378,'Vistaar systems Pvt Ltd'!$D$2:$H$3,5,0)</f>
        <v>#N/A</v>
      </c>
      <c r="AV378" s="612" t="e">
        <f>VLOOKUP(B378,'Course 5i'!$D$2:$H$11,5,0)</f>
        <v>#N/A</v>
      </c>
      <c r="AW378" s="612" t="e">
        <f>VLOOKUP(B378,'Radiant Appliances &amp; Electronic'!$D$1:$H$13,5,0)</f>
        <v>#N/A</v>
      </c>
      <c r="AX378" s="612" t="e">
        <f>VLOOKUP(B378,'Atos Global'!$D$3:$H$27,5,0)</f>
        <v>#N/A</v>
      </c>
      <c r="AY378" s="612" t="e">
        <f>VLOOKUP(B378,'Saama Technologies'!$D$1:$H$2,5,0)</f>
        <v>#N/A</v>
      </c>
      <c r="AZ378" s="612" t="e">
        <f>VLOOKUP(B378,'Multiplier Solutions'!$D$1:$H$2,5,0)</f>
        <v>#N/A</v>
      </c>
      <c r="BA378" s="612" t="e">
        <f>VLOOKUP(B378,GEP!$D$2:$H$5,5,0)</f>
        <v>#N/A</v>
      </c>
      <c r="BB378" s="612" t="e">
        <f>VLOOKUP(B378,Accenture!$D$1:$H$6,5,0)</f>
        <v>#N/A</v>
      </c>
      <c r="BC378" s="612" t="e">
        <f>VLOOKUP(B378,'Endurance International Group'!$D$1:$H$2,5,0)</f>
        <v>#N/A</v>
      </c>
      <c r="BD378" s="612" t="e">
        <f>VLOOKUP(B378,Newgen!$D$1:$H$2,5,0)</f>
        <v>#N/A</v>
      </c>
      <c r="BE378" s="612" t="e">
        <f>VLOOKUP(B378,'3D Incredible'!D378:H378,5,0)</f>
        <v>#N/A</v>
      </c>
      <c r="BF378" s="612" t="e">
        <f>VLOOKUP(B378,'Raja Software Labs'!$D$2:$H$2,5,0)</f>
        <v>#N/A</v>
      </c>
      <c r="BG378" s="612" t="e">
        <f>VLOOKUP(B378,Wipro!$D$1:$H$2,5,0)</f>
        <v>#N/A</v>
      </c>
      <c r="BH378" s="612" t="e">
        <f>VLOOKUP(B378,'Perch Technologies'!$D$2:$H$2,5,0)</f>
        <v>#N/A</v>
      </c>
      <c r="BI378" s="612" t="e">
        <f>VLOOKUP(B378,'Morning Star'!$D$1:$H$6,5,0)</f>
        <v>#N/A</v>
      </c>
      <c r="BJ378" s="612" t="e">
        <f>VLOOKUP(B378,Flexiloans!$D$1:$H$2,5,0)</f>
        <v>#N/A</v>
      </c>
      <c r="BK378" s="612" t="e">
        <f>VLOOKUP(B378,'Thirdware Solutions'!$D$1:$H$2,5,0)</f>
        <v>#N/A</v>
      </c>
      <c r="BL378" s="612" t="e">
        <f>VLOOKUP(B378,Tescom!$D$1:$H$8,5,0)</f>
        <v>#N/A</v>
      </c>
      <c r="BM378" s="612" t="e">
        <f>VLOOKUP(B378,'Cogno AI'!$D$1:$H$2,5,0)</f>
        <v>#N/A</v>
      </c>
      <c r="BN378" s="612" t="e">
        <f>VLOOKUP(B378,'ABM Knowledgeware'!$D$1:$H$2,5,0)</f>
        <v>#N/A</v>
      </c>
      <c r="BO378" s="612" t="e">
        <f>VLOOKUP(B378,'Concerto Software'!$D$1:$H$3,5,0)</f>
        <v>#N/A</v>
      </c>
      <c r="BP378" s="612" t="e">
        <f>VLOOKUP(B378,'My Captain'!$D$1:$H$4,5,0)</f>
        <v>#N/A</v>
      </c>
      <c r="BQ378" s="612" t="e">
        <f>VLOOKUP(B378,'Finoux Solutions'!$D$2:$H$4,5,0)</f>
        <v>#N/A</v>
      </c>
      <c r="BR378" s="612" t="e">
        <f>VLOOKUP(B378,'MITR Learning'!$D$1:$H$2,5,0)</f>
        <v>#N/A</v>
      </c>
      <c r="BS378" s="612" t="e">
        <f>VLOOKUP(B378,Nucsoft!$D$2:$H$6,5,0)</f>
        <v>#N/A</v>
      </c>
      <c r="BT378" s="612" t="e">
        <f>VLOOKUP(B378,'Paras Cadd'!$D$1:$H$2,5,0)</f>
        <v>#N/A</v>
      </c>
      <c r="BU378" s="612" t="e">
        <f>VLOOKUP(B378,'ICICI Securities'!$D$1:$H$2,5,0)</f>
        <v>#N/A</v>
      </c>
      <c r="BV378" s="612" t="e">
        <f>VLOOKUP(B378,'Citius Tech'!$D$2:$H$5,5,0)</f>
        <v>#N/A</v>
      </c>
      <c r="BW378" s="612" t="e">
        <f>VLOOKUP(B378,'Buzzy Brains'!$D$2:$H$2,5,0)</f>
        <v>#N/A</v>
      </c>
      <c r="BX378" s="612" t="e">
        <f>VLOOKUP(B378,'Decimal Point'!$D$2:$H$2,5,0)</f>
        <v>#N/A</v>
      </c>
      <c r="BY378" s="612" t="e">
        <f>VLOOKUP(B378,'Sankey Business Solutions'!$D$2:$H$3,5,0)</f>
        <v>#N/A</v>
      </c>
      <c r="BZ378" s="612" t="e">
        <f>VLOOKUP(B378,'Nangia &amp; Co LLP'!$D$2:$H$2,5,0)</f>
        <v>#N/A</v>
      </c>
      <c r="CA378" s="612" t="e">
        <f>VLOOKUP(B378,'FIS Solutions India Pvt Ltd'!$D$2:$H$2,5,0)</f>
        <v>#N/A</v>
      </c>
      <c r="CB378" s="612" t="e">
        <f>VLOOKUP(B378,'Delta Technology &amp; Management '!$D$2:$H$16,5,0)</f>
        <v>#N/A</v>
      </c>
      <c r="CC378" s="612" t="e">
        <f>VLOOKUP(B378,'Espoir Networks'!$D$3:$H$11,5,0)</f>
        <v>#N/A</v>
      </c>
      <c r="CD378" s="612" t="e">
        <f>VLOOKUP(B378,'Servosys Solution'!$D$3:$H$5,5,0)</f>
        <v>#N/A</v>
      </c>
      <c r="CE378" s="612" t="e">
        <f>VLOOKUP(B378,'Ribbon Communications'!$D$3:$H$4,5,0)</f>
        <v>#N/A</v>
      </c>
      <c r="CF378" s="612">
        <f t="shared" si="18"/>
        <v>0</v>
      </c>
      <c r="CG378" s="129" t="s">
        <v>8664</v>
      </c>
      <c r="CH378" s="129">
        <v>493156749717</v>
      </c>
      <c r="CI378" s="129" t="s">
        <v>244</v>
      </c>
      <c r="CJ378" s="129" t="s">
        <v>11752</v>
      </c>
      <c r="CK378" s="132">
        <v>42917</v>
      </c>
      <c r="CL378" s="129">
        <v>2021</v>
      </c>
      <c r="CM378" s="128" t="s">
        <v>8665</v>
      </c>
      <c r="CN378" s="129">
        <v>402</v>
      </c>
      <c r="CO378" s="133">
        <v>80.400000000000006</v>
      </c>
      <c r="CP378" s="129">
        <v>2015</v>
      </c>
      <c r="CQ378" s="129" t="s">
        <v>79</v>
      </c>
      <c r="CR378" s="128" t="s">
        <v>8666</v>
      </c>
      <c r="CS378" s="129">
        <v>381</v>
      </c>
      <c r="CT378" s="133">
        <v>58.62</v>
      </c>
      <c r="CU378" s="129">
        <v>2017</v>
      </c>
      <c r="CV378" s="129" t="s">
        <v>79</v>
      </c>
      <c r="CW378" s="131" t="s">
        <v>81</v>
      </c>
      <c r="CX378" s="131" t="s">
        <v>81</v>
      </c>
      <c r="CY378" s="129" t="s">
        <v>81</v>
      </c>
      <c r="CZ378" s="129" t="s">
        <v>81</v>
      </c>
      <c r="DA378" s="129" t="s">
        <v>81</v>
      </c>
      <c r="DB378" s="129" t="s">
        <v>81</v>
      </c>
      <c r="DC378" s="129" t="s">
        <v>81</v>
      </c>
      <c r="DD378" s="129" t="s">
        <v>81</v>
      </c>
      <c r="DE378" s="129" t="s">
        <v>81</v>
      </c>
      <c r="DF378" s="129">
        <v>0</v>
      </c>
      <c r="DG378" s="224">
        <v>5.35</v>
      </c>
      <c r="DH378" s="224">
        <v>6</v>
      </c>
      <c r="DI378" s="224">
        <v>4.88</v>
      </c>
      <c r="DJ378" s="224">
        <v>4.72</v>
      </c>
      <c r="DK378" s="224">
        <v>0</v>
      </c>
      <c r="DL378" s="224"/>
      <c r="DM378" s="224">
        <v>21</v>
      </c>
      <c r="DN378" s="224">
        <v>5.4</v>
      </c>
      <c r="DO378" s="129"/>
      <c r="DP378" s="131" t="s">
        <v>138</v>
      </c>
      <c r="DQ378" s="129">
        <v>1</v>
      </c>
      <c r="DR378" s="129">
        <v>10</v>
      </c>
      <c r="DS378" s="129" t="s">
        <v>83</v>
      </c>
      <c r="DT378" s="129" t="s">
        <v>83</v>
      </c>
      <c r="DU378" s="129" t="s">
        <v>83</v>
      </c>
      <c r="DV378" s="129" t="s">
        <v>83</v>
      </c>
      <c r="DW378" s="131" t="s">
        <v>83</v>
      </c>
      <c r="DX378" s="131" t="s">
        <v>84</v>
      </c>
      <c r="DY378" s="131" t="s">
        <v>81</v>
      </c>
      <c r="DZ378" s="131" t="s">
        <v>8667</v>
      </c>
      <c r="EA378" s="131" t="s">
        <v>86</v>
      </c>
      <c r="EB378" s="131" t="s">
        <v>8668</v>
      </c>
      <c r="EC378" s="131" t="s">
        <v>88</v>
      </c>
      <c r="ED378" s="131" t="s">
        <v>89</v>
      </c>
      <c r="EE378" s="131" t="s">
        <v>8669</v>
      </c>
      <c r="EF378" s="131" t="s">
        <v>8670</v>
      </c>
      <c r="EG378" s="131" t="s">
        <v>8671</v>
      </c>
      <c r="EH378" s="131" t="s">
        <v>8672</v>
      </c>
      <c r="EI378" s="131" t="s">
        <v>8673</v>
      </c>
      <c r="EJ378" s="135" t="s">
        <v>8674</v>
      </c>
      <c r="EK378" s="135" t="s">
        <v>8675</v>
      </c>
      <c r="EL378" s="131" t="s">
        <v>883</v>
      </c>
      <c r="EM378" s="135" t="s">
        <v>8676</v>
      </c>
      <c r="EN378" s="131" t="s">
        <v>81</v>
      </c>
    </row>
    <row r="379" spans="1:144" ht="18" thickTop="1" thickBot="1">
      <c r="A379" s="575">
        <f t="shared" si="19"/>
        <v>378</v>
      </c>
      <c r="B379" s="572" t="s">
        <v>8799</v>
      </c>
      <c r="C379" s="600" t="s">
        <v>11850</v>
      </c>
      <c r="D379" s="570" t="s">
        <v>13209</v>
      </c>
      <c r="E379" s="568" t="str">
        <f t="shared" si="17"/>
        <v>Placed</v>
      </c>
      <c r="F379" s="570" t="s">
        <v>12369</v>
      </c>
      <c r="G379" s="570" t="s">
        <v>14086</v>
      </c>
      <c r="H379" s="131" t="str">
        <f>VLOOKUP(B379,EXTC2!C:E,3,0)</f>
        <v>12th + Engineering without live KT</v>
      </c>
      <c r="I379" s="610">
        <v>36476</v>
      </c>
      <c r="J379" s="572">
        <v>20</v>
      </c>
      <c r="K379" s="611" t="s">
        <v>8801</v>
      </c>
      <c r="L379" s="611" t="s">
        <v>73</v>
      </c>
      <c r="M379" s="611" t="s">
        <v>8802</v>
      </c>
      <c r="N379" s="612" t="s">
        <v>8803</v>
      </c>
      <c r="O379" s="612">
        <v>2512431915</v>
      </c>
      <c r="P379" s="612">
        <v>8689919444</v>
      </c>
      <c r="Q379" s="612" t="e">
        <f>VLOOKUP(B379,'TCS CON'!$D$1:$H$98,5,0)</f>
        <v>#N/A</v>
      </c>
      <c r="R379" s="612" t="e">
        <f>VLOOKUP(B379,LTI!$C$1:$H$46,6,0)</f>
        <v>#N/A</v>
      </c>
      <c r="S379" s="612" t="e">
        <f>VLOOKUP(B379,JARO!$E$2:$I$11,5,0)</f>
        <v>#N/A</v>
      </c>
      <c r="T379" s="612">
        <f>VLOOKUP(B379,Capgemini!$D$3:$H$78,5,0)</f>
        <v>380000</v>
      </c>
      <c r="U379" s="612" t="e">
        <f>VLOOKUP(B379,Carwale!$D$1:$H$4,5,0)</f>
        <v>#N/A</v>
      </c>
      <c r="V379" s="612" t="e">
        <f>VLOOKUP(B379,'Interactive Brokers'!E:I,5,0)</f>
        <v>#N/A</v>
      </c>
      <c r="W379" s="612" t="e">
        <f>VLOOKUP(B379,'REL Jio'!E:I,5,0)</f>
        <v>#N/A</v>
      </c>
      <c r="X379" s="612" t="e">
        <f>VLOOKUP(B379,'Sciative Sol'!E:I,5,0)</f>
        <v>#N/A</v>
      </c>
      <c r="Y379" s="612" t="e">
        <f>VLOOKUP(B379,'Hexaware Tech'!E:I,5,0)</f>
        <v>#N/A</v>
      </c>
      <c r="Z379" s="612" t="e">
        <f>VLOOKUP(B379,Axis!D:H,5,0)</f>
        <v>#N/A</v>
      </c>
      <c r="AA379" s="612" t="e">
        <f>VLOOKUP(B379,Ugam!$D$3:$H$26,5,0)</f>
        <v>#N/A</v>
      </c>
      <c r="AB379" s="612" t="e">
        <f>VLOOKUP(B379,Zeus!F:J,5,0)</f>
        <v>#N/A</v>
      </c>
      <c r="AC379" s="612" t="e">
        <f>VLOOKUP(B379,Montran!F:J,5,0)</f>
        <v>#N/A</v>
      </c>
      <c r="AD379" s="612" t="e">
        <f>VLOOKUP(B379,Endurance!H162:L162,5,0)</f>
        <v>#N/A</v>
      </c>
      <c r="AE379" s="612" t="e">
        <f>VLOOKUP(B379,'Swabhav Techlabs'!$F$1:$J$2,5,0)</f>
        <v>#N/A</v>
      </c>
      <c r="AF379" s="612" t="e">
        <f>VLOOKUP(B379,'Quality Kiosk'!$F$1:$J$18,5,0)</f>
        <v>#N/A</v>
      </c>
      <c r="AG379" s="612" t="e">
        <f>VLOOKUP(B379,'Lemon VB'!$F$1:$J$2,5,0)</f>
        <v>#N/A</v>
      </c>
      <c r="AH379" s="612" t="e">
        <f>VLOOKUP(B379,Gocomet!$E$1:$I$3,5,0)</f>
        <v>#N/A</v>
      </c>
      <c r="AI379" s="612" t="e">
        <f>VLOOKUP(B379,'Ingram Micro'!$E$1:$I$8,5,0)</f>
        <v>#N/A</v>
      </c>
      <c r="AJ379" s="612" t="e">
        <f>VLOOKUP(B379,'DePronto Infotech'!$E$1:$I$2,5,0)</f>
        <v>#N/A</v>
      </c>
      <c r="AK379" s="612" t="e">
        <f>VLOOKUP(B379,'Reliance Retail'!$E$1:$I$4,5,0)</f>
        <v>#N/A</v>
      </c>
      <c r="AL379" s="612" t="e">
        <f>VLOOKUP(B379,'Bright Champs'!$D$1:$H$13,5,0)</f>
        <v>#N/A</v>
      </c>
      <c r="AM379" s="612" t="e">
        <f>VLOOKUP(B379,Neosoft!$E$1:$I$12,5,0)</f>
        <v>#N/A</v>
      </c>
      <c r="AN379" s="612" t="e">
        <f>VLOOKUP(B379,Infosys!$E$1:$I$3,5,0)</f>
        <v>#N/A</v>
      </c>
      <c r="AO379" s="612" t="e">
        <f>VLOOKUP(B379,Cerelabs!$E$1:$I$5,5,0)</f>
        <v>#N/A</v>
      </c>
      <c r="AP379" s="612" t="e">
        <f>VLOOKUP(B379,'Neebal Technologies'!$D$1:$H$2,5,0)</f>
        <v>#N/A</v>
      </c>
      <c r="AQ379" s="612" t="e">
        <f>VLOOKUP(B379,'Vertiv Energy'!$D$1:$H$2,5,0)</f>
        <v>#N/A</v>
      </c>
      <c r="AR379" s="612" t="e">
        <f>VLOOKUP(B379,'Acidaes Solutions (CRMNEXT)'!$D$1:$H$3,5,0)</f>
        <v>#N/A</v>
      </c>
      <c r="AS379" s="612" t="e">
        <f>VLOOKUP(B379,Growisto!$D$1:$H$2,5,0)</f>
        <v>#N/A</v>
      </c>
      <c r="AT379" s="612" t="e">
        <f>VLOOKUP(B379,'9.9 Mediaworx - Digit'!$D$1:$H$2,5,0)</f>
        <v>#N/A</v>
      </c>
      <c r="AU379" s="612" t="e">
        <f>VLOOKUP(B379,'Vistaar systems Pvt Ltd'!$D$2:$H$3,5,0)</f>
        <v>#N/A</v>
      </c>
      <c r="AV379" s="612" t="e">
        <f>VLOOKUP(B379,'Course 5i'!$D$2:$H$11,5,0)</f>
        <v>#N/A</v>
      </c>
      <c r="AW379" s="612" t="e">
        <f>VLOOKUP(B379,'Radiant Appliances &amp; Electronic'!$D$1:$H$13,5,0)</f>
        <v>#N/A</v>
      </c>
      <c r="AX379" s="612" t="e">
        <f>VLOOKUP(B379,'Atos Global'!$D$3:$H$27,5,0)</f>
        <v>#N/A</v>
      </c>
      <c r="AY379" s="612" t="e">
        <f>VLOOKUP(B379,'Saama Technologies'!$D$1:$H$2,5,0)</f>
        <v>#N/A</v>
      </c>
      <c r="AZ379" s="612" t="e">
        <f>VLOOKUP(B379,'Multiplier Solutions'!$D$1:$H$2,5,0)</f>
        <v>#N/A</v>
      </c>
      <c r="BA379" s="612" t="e">
        <f>VLOOKUP(B379,GEP!$D$2:$H$5,5,0)</f>
        <v>#N/A</v>
      </c>
      <c r="BB379" s="612" t="e">
        <f>VLOOKUP(B379,Accenture!$D$1:$H$6,5,0)</f>
        <v>#N/A</v>
      </c>
      <c r="BC379" s="612" t="e">
        <f>VLOOKUP(B379,'Endurance International Group'!$D$1:$H$2,5,0)</f>
        <v>#N/A</v>
      </c>
      <c r="BD379" s="612" t="e">
        <f>VLOOKUP(B379,Newgen!$D$1:$H$2,5,0)</f>
        <v>#N/A</v>
      </c>
      <c r="BE379" s="612" t="e">
        <f>VLOOKUP(B379,'3D Incredible'!D379:H379,5,0)</f>
        <v>#N/A</v>
      </c>
      <c r="BF379" s="612" t="e">
        <f>VLOOKUP(B379,'Raja Software Labs'!$D$2:$H$2,5,0)</f>
        <v>#N/A</v>
      </c>
      <c r="BG379" s="612" t="e">
        <f>VLOOKUP(B379,Wipro!$D$1:$H$2,5,0)</f>
        <v>#N/A</v>
      </c>
      <c r="BH379" s="612" t="e">
        <f>VLOOKUP(B379,'Perch Technologies'!$D$2:$H$2,5,0)</f>
        <v>#N/A</v>
      </c>
      <c r="BI379" s="612" t="e">
        <f>VLOOKUP(B379,'Morning Star'!$D$1:$H$6,5,0)</f>
        <v>#N/A</v>
      </c>
      <c r="BJ379" s="612" t="e">
        <f>VLOOKUP(B379,Flexiloans!$D$1:$H$2,5,0)</f>
        <v>#N/A</v>
      </c>
      <c r="BK379" s="612" t="e">
        <f>VLOOKUP(B379,'Thirdware Solutions'!$D$1:$H$2,5,0)</f>
        <v>#N/A</v>
      </c>
      <c r="BL379" s="612" t="e">
        <f>VLOOKUP(B379,Tescom!$D$1:$H$8,5,0)</f>
        <v>#N/A</v>
      </c>
      <c r="BM379" s="612" t="e">
        <f>VLOOKUP(B379,'Cogno AI'!$D$1:$H$2,5,0)</f>
        <v>#N/A</v>
      </c>
      <c r="BN379" s="612" t="e">
        <f>VLOOKUP(B379,'ABM Knowledgeware'!$D$1:$H$2,5,0)</f>
        <v>#N/A</v>
      </c>
      <c r="BO379" s="612" t="e">
        <f>VLOOKUP(B379,'Concerto Software'!$D$1:$H$3,5,0)</f>
        <v>#N/A</v>
      </c>
      <c r="BP379" s="612" t="e">
        <f>VLOOKUP(B379,'My Captain'!$D$1:$H$4,5,0)</f>
        <v>#N/A</v>
      </c>
      <c r="BQ379" s="612" t="e">
        <f>VLOOKUP(B379,'Finoux Solutions'!$D$2:$H$4,5,0)</f>
        <v>#N/A</v>
      </c>
      <c r="BR379" s="612" t="e">
        <f>VLOOKUP(B379,'MITR Learning'!$D$1:$H$2,5,0)</f>
        <v>#N/A</v>
      </c>
      <c r="BS379" s="612" t="e">
        <f>VLOOKUP(B379,Nucsoft!$D$2:$H$6,5,0)</f>
        <v>#N/A</v>
      </c>
      <c r="BT379" s="612" t="e">
        <f>VLOOKUP(B379,'Paras Cadd'!$D$1:$H$2,5,0)</f>
        <v>#N/A</v>
      </c>
      <c r="BU379" s="612" t="e">
        <f>VLOOKUP(B379,'ICICI Securities'!$D$1:$H$2,5,0)</f>
        <v>#N/A</v>
      </c>
      <c r="BV379" s="612" t="e">
        <f>VLOOKUP(B379,'Citius Tech'!$D$2:$H$5,5,0)</f>
        <v>#N/A</v>
      </c>
      <c r="BW379" s="612" t="e">
        <f>VLOOKUP(B379,'Buzzy Brains'!$D$2:$H$2,5,0)</f>
        <v>#N/A</v>
      </c>
      <c r="BX379" s="612" t="e">
        <f>VLOOKUP(B379,'Decimal Point'!$D$2:$H$2,5,0)</f>
        <v>#N/A</v>
      </c>
      <c r="BY379" s="612" t="e">
        <f>VLOOKUP(B379,'Sankey Business Solutions'!$D$2:$H$3,5,0)</f>
        <v>#N/A</v>
      </c>
      <c r="BZ379" s="612" t="e">
        <f>VLOOKUP(B379,'Nangia &amp; Co LLP'!$D$2:$H$2,5,0)</f>
        <v>#N/A</v>
      </c>
      <c r="CA379" s="612" t="e">
        <f>VLOOKUP(B379,'FIS Solutions India Pvt Ltd'!$D$2:$H$2,5,0)</f>
        <v>#N/A</v>
      </c>
      <c r="CB379" s="612" t="e">
        <f>VLOOKUP(B379,'Delta Technology &amp; Management '!$D$2:$H$16,5,0)</f>
        <v>#N/A</v>
      </c>
      <c r="CC379" s="612" t="e">
        <f>VLOOKUP(B379,'Espoir Networks'!$D$3:$H$11,5,0)</f>
        <v>#N/A</v>
      </c>
      <c r="CD379" s="612" t="e">
        <f>VLOOKUP(B379,'Servosys Solution'!$D$3:$H$5,5,0)</f>
        <v>#N/A</v>
      </c>
      <c r="CE379" s="612" t="e">
        <f>VLOOKUP(B379,'Ribbon Communications'!$D$3:$H$4,5,0)</f>
        <v>#N/A</v>
      </c>
      <c r="CF379" s="612">
        <f t="shared" si="18"/>
        <v>1</v>
      </c>
      <c r="CG379" s="129" t="s">
        <v>8804</v>
      </c>
      <c r="CH379" s="129">
        <v>925137665105</v>
      </c>
      <c r="CI379" s="129" t="s">
        <v>8805</v>
      </c>
      <c r="CJ379" s="129" t="s">
        <v>11753</v>
      </c>
      <c r="CK379" s="132">
        <v>42917</v>
      </c>
      <c r="CL379" s="129">
        <v>2021</v>
      </c>
      <c r="CM379" s="128" t="s">
        <v>12035</v>
      </c>
      <c r="CN379" s="129">
        <v>444</v>
      </c>
      <c r="CO379" s="133">
        <v>88.8</v>
      </c>
      <c r="CP379" s="129">
        <v>2015</v>
      </c>
      <c r="CQ379" s="129" t="s">
        <v>79</v>
      </c>
      <c r="CR379" s="128" t="s">
        <v>12222</v>
      </c>
      <c r="CS379" s="129">
        <v>457</v>
      </c>
      <c r="CT379" s="133">
        <v>70.31</v>
      </c>
      <c r="CU379" s="129">
        <v>2017</v>
      </c>
      <c r="CV379" s="129" t="s">
        <v>79</v>
      </c>
      <c r="CW379" s="131" t="s">
        <v>81</v>
      </c>
      <c r="CX379" s="131" t="s">
        <v>81</v>
      </c>
      <c r="CY379" s="129" t="s">
        <v>81</v>
      </c>
      <c r="CZ379" s="129" t="s">
        <v>81</v>
      </c>
      <c r="DA379" s="129" t="s">
        <v>81</v>
      </c>
      <c r="DB379" s="129" t="s">
        <v>81</v>
      </c>
      <c r="DC379" s="129" t="s">
        <v>81</v>
      </c>
      <c r="DD379" s="129" t="s">
        <v>81</v>
      </c>
      <c r="DE379" s="129" t="s">
        <v>81</v>
      </c>
      <c r="DF379" s="129">
        <v>0</v>
      </c>
      <c r="DG379" s="224">
        <v>8.19</v>
      </c>
      <c r="DH379" s="224">
        <v>8.6300000000000008</v>
      </c>
      <c r="DI379" s="224">
        <v>10</v>
      </c>
      <c r="DJ379" s="224">
        <v>9.92</v>
      </c>
      <c r="DK379" s="224">
        <v>8.8888890000000007</v>
      </c>
      <c r="DL379" s="224"/>
      <c r="DM379" s="224">
        <v>45.628889000000001</v>
      </c>
      <c r="DN379" s="224">
        <v>9.1277779999999993</v>
      </c>
      <c r="DO379" s="129"/>
      <c r="DP379" s="131" t="s">
        <v>138</v>
      </c>
      <c r="DQ379" s="129">
        <v>0</v>
      </c>
      <c r="DR379" s="129">
        <v>0</v>
      </c>
      <c r="DS379" s="129" t="s">
        <v>83</v>
      </c>
      <c r="DT379" s="129" t="s">
        <v>83</v>
      </c>
      <c r="DU379" s="129" t="s">
        <v>83</v>
      </c>
      <c r="DV379" s="129" t="s">
        <v>83</v>
      </c>
      <c r="DW379" s="131" t="s">
        <v>83</v>
      </c>
      <c r="DX379" s="131" t="s">
        <v>84</v>
      </c>
      <c r="DY379" s="131" t="s">
        <v>81</v>
      </c>
      <c r="DZ379" s="131" t="s">
        <v>8808</v>
      </c>
      <c r="EA379" s="131" t="s">
        <v>781</v>
      </c>
      <c r="EB379" s="131" t="s">
        <v>8809</v>
      </c>
      <c r="EC379" s="131" t="s">
        <v>8810</v>
      </c>
      <c r="ED379" s="131" t="s">
        <v>89</v>
      </c>
      <c r="EE379" s="131" t="s">
        <v>8811</v>
      </c>
      <c r="EF379" s="131" t="s">
        <v>8812</v>
      </c>
      <c r="EG379" s="131" t="s">
        <v>8813</v>
      </c>
      <c r="EH379" s="131" t="s">
        <v>8814</v>
      </c>
      <c r="EI379" s="131" t="s">
        <v>8815</v>
      </c>
      <c r="EJ379" s="135" t="s">
        <v>8816</v>
      </c>
      <c r="EK379" s="135" t="s">
        <v>8817</v>
      </c>
      <c r="EL379" s="135" t="s">
        <v>8818</v>
      </c>
      <c r="EM379" s="135" t="s">
        <v>8819</v>
      </c>
      <c r="EN379" s="131" t="s">
        <v>81</v>
      </c>
    </row>
    <row r="380" spans="1:144" ht="18" thickTop="1" thickBot="1">
      <c r="A380" s="575">
        <f t="shared" si="19"/>
        <v>379</v>
      </c>
      <c r="B380" s="572" t="s">
        <v>8878</v>
      </c>
      <c r="C380" s="600" t="s">
        <v>8879</v>
      </c>
      <c r="D380" s="570" t="s">
        <v>13208</v>
      </c>
      <c r="E380" s="568" t="str">
        <f t="shared" si="17"/>
        <v>Placed</v>
      </c>
      <c r="F380" s="570" t="s">
        <v>12369</v>
      </c>
      <c r="G380" s="570" t="s">
        <v>14086</v>
      </c>
      <c r="H380" s="131" t="str">
        <f>VLOOKUP(B380,EXTC2!C:E,3,0)</f>
        <v>12th + Engineering without live KT</v>
      </c>
      <c r="I380" s="610">
        <v>36162</v>
      </c>
      <c r="J380" s="572">
        <v>21</v>
      </c>
      <c r="K380" s="611" t="s">
        <v>8880</v>
      </c>
      <c r="L380" s="611" t="s">
        <v>8881</v>
      </c>
      <c r="M380" s="611" t="s">
        <v>8882</v>
      </c>
      <c r="N380" s="612" t="s">
        <v>8877</v>
      </c>
      <c r="O380" s="612">
        <v>9326350370</v>
      </c>
      <c r="P380" s="612">
        <v>8356994147</v>
      </c>
      <c r="Q380" s="612" t="e">
        <f>VLOOKUP(B380,'TCS CON'!$D$1:$H$98,5,0)</f>
        <v>#N/A</v>
      </c>
      <c r="R380" s="612" t="e">
        <f>VLOOKUP(B380,LTI!$C$1:$H$46,6,0)</f>
        <v>#N/A</v>
      </c>
      <c r="S380" s="612" t="e">
        <f>VLOOKUP(B380,JARO!$E$2:$I$11,5,0)</f>
        <v>#N/A</v>
      </c>
      <c r="T380" s="612">
        <f>VLOOKUP(B380,Capgemini!$D$3:$H$78,5,0)</f>
        <v>380000</v>
      </c>
      <c r="U380" s="612" t="e">
        <f>VLOOKUP(B380,Carwale!$D$1:$H$4,5,0)</f>
        <v>#N/A</v>
      </c>
      <c r="V380" s="612" t="e">
        <f>VLOOKUP(B380,'Interactive Brokers'!E:I,5,0)</f>
        <v>#N/A</v>
      </c>
      <c r="W380" s="612" t="e">
        <f>VLOOKUP(B380,'REL Jio'!E:I,5,0)</f>
        <v>#N/A</v>
      </c>
      <c r="X380" s="612" t="e">
        <f>VLOOKUP(B380,'Sciative Sol'!E:I,5,0)</f>
        <v>#N/A</v>
      </c>
      <c r="Y380" s="612" t="e">
        <f>VLOOKUP(B380,'Hexaware Tech'!E:I,5,0)</f>
        <v>#N/A</v>
      </c>
      <c r="Z380" s="612" t="e">
        <f>VLOOKUP(B380,Axis!D:H,5,0)</f>
        <v>#N/A</v>
      </c>
      <c r="AA380" s="612" t="e">
        <f>VLOOKUP(B380,Ugam!$D$3:$H$26,5,0)</f>
        <v>#N/A</v>
      </c>
      <c r="AB380" s="612" t="e">
        <f>VLOOKUP(B380,Zeus!F:J,5,0)</f>
        <v>#N/A</v>
      </c>
      <c r="AC380" s="612" t="e">
        <f>VLOOKUP(B380,Montran!F:J,5,0)</f>
        <v>#N/A</v>
      </c>
      <c r="AD380" s="612" t="e">
        <f>VLOOKUP(B380,Endurance!H163:L163,5,0)</f>
        <v>#N/A</v>
      </c>
      <c r="AE380" s="612" t="e">
        <f>VLOOKUP(B380,'Swabhav Techlabs'!$F$1:$J$2,5,0)</f>
        <v>#N/A</v>
      </c>
      <c r="AF380" s="612" t="e">
        <f>VLOOKUP(B380,'Quality Kiosk'!$F$1:$J$18,5,0)</f>
        <v>#N/A</v>
      </c>
      <c r="AG380" s="612" t="e">
        <f>VLOOKUP(B380,'Lemon VB'!$F$1:$J$2,5,0)</f>
        <v>#N/A</v>
      </c>
      <c r="AH380" s="612" t="e">
        <f>VLOOKUP(B380,Gocomet!$E$1:$I$3,5,0)</f>
        <v>#N/A</v>
      </c>
      <c r="AI380" s="612" t="e">
        <f>VLOOKUP(B380,'Ingram Micro'!$E$1:$I$8,5,0)</f>
        <v>#N/A</v>
      </c>
      <c r="AJ380" s="612" t="e">
        <f>VLOOKUP(B380,'DePronto Infotech'!$E$1:$I$2,5,0)</f>
        <v>#N/A</v>
      </c>
      <c r="AK380" s="612" t="e">
        <f>VLOOKUP(B380,'Reliance Retail'!$E$1:$I$4,5,0)</f>
        <v>#N/A</v>
      </c>
      <c r="AL380" s="612" t="e">
        <f>VLOOKUP(B380,'Bright Champs'!$D$1:$H$13,5,0)</f>
        <v>#N/A</v>
      </c>
      <c r="AM380" s="612" t="e">
        <f>VLOOKUP(B380,Neosoft!$E$1:$I$12,5,0)</f>
        <v>#N/A</v>
      </c>
      <c r="AN380" s="612" t="e">
        <f>VLOOKUP(B380,Infosys!$E$1:$I$3,5,0)</f>
        <v>#N/A</v>
      </c>
      <c r="AO380" s="612" t="e">
        <f>VLOOKUP(B380,Cerelabs!$E$1:$I$5,5,0)</f>
        <v>#N/A</v>
      </c>
      <c r="AP380" s="612" t="e">
        <f>VLOOKUP(B380,'Neebal Technologies'!$D$1:$H$2,5,0)</f>
        <v>#N/A</v>
      </c>
      <c r="AQ380" s="612" t="e">
        <f>VLOOKUP(B380,'Vertiv Energy'!$D$1:$H$2,5,0)</f>
        <v>#N/A</v>
      </c>
      <c r="AR380" s="612" t="e">
        <f>VLOOKUP(B380,'Acidaes Solutions (CRMNEXT)'!$D$1:$H$3,5,0)</f>
        <v>#N/A</v>
      </c>
      <c r="AS380" s="612" t="e">
        <f>VLOOKUP(B380,Growisto!$D$1:$H$2,5,0)</f>
        <v>#N/A</v>
      </c>
      <c r="AT380" s="612" t="e">
        <f>VLOOKUP(B380,'9.9 Mediaworx - Digit'!$D$1:$H$2,5,0)</f>
        <v>#N/A</v>
      </c>
      <c r="AU380" s="612" t="e">
        <f>VLOOKUP(B380,'Vistaar systems Pvt Ltd'!$D$2:$H$3,5,0)</f>
        <v>#N/A</v>
      </c>
      <c r="AV380" s="612" t="e">
        <f>VLOOKUP(B380,'Course 5i'!$D$2:$H$11,5,0)</f>
        <v>#N/A</v>
      </c>
      <c r="AW380" s="612" t="e">
        <f>VLOOKUP(B380,'Radiant Appliances &amp; Electronic'!$D$1:$H$13,5,0)</f>
        <v>#N/A</v>
      </c>
      <c r="AX380" s="612" t="e">
        <f>VLOOKUP(B380,'Atos Global'!$D$3:$H$27,5,0)</f>
        <v>#N/A</v>
      </c>
      <c r="AY380" s="612" t="e">
        <f>VLOOKUP(B380,'Saama Technologies'!$D$1:$H$2,5,0)</f>
        <v>#N/A</v>
      </c>
      <c r="AZ380" s="612" t="e">
        <f>VLOOKUP(B380,'Multiplier Solutions'!$D$1:$H$2,5,0)</f>
        <v>#N/A</v>
      </c>
      <c r="BA380" s="612" t="e">
        <f>VLOOKUP(B380,GEP!$D$2:$H$5,5,0)</f>
        <v>#N/A</v>
      </c>
      <c r="BB380" s="612" t="e">
        <f>VLOOKUP(B380,Accenture!$D$1:$H$6,5,0)</f>
        <v>#N/A</v>
      </c>
      <c r="BC380" s="612" t="e">
        <f>VLOOKUP(B380,'Endurance International Group'!$D$1:$H$2,5,0)</f>
        <v>#N/A</v>
      </c>
      <c r="BD380" s="612" t="e">
        <f>VLOOKUP(B380,Newgen!$D$1:$H$2,5,0)</f>
        <v>#N/A</v>
      </c>
      <c r="BE380" s="612" t="e">
        <f>VLOOKUP(B380,'3D Incredible'!D380:H380,5,0)</f>
        <v>#N/A</v>
      </c>
      <c r="BF380" s="612" t="e">
        <f>VLOOKUP(B380,'Raja Software Labs'!$D$2:$H$2,5,0)</f>
        <v>#N/A</v>
      </c>
      <c r="BG380" s="612" t="e">
        <f>VLOOKUP(B380,Wipro!$D$1:$H$2,5,0)</f>
        <v>#N/A</v>
      </c>
      <c r="BH380" s="612" t="e">
        <f>VLOOKUP(B380,'Perch Technologies'!$D$2:$H$2,5,0)</f>
        <v>#N/A</v>
      </c>
      <c r="BI380" s="612" t="e">
        <f>VLOOKUP(B380,'Morning Star'!$D$1:$H$6,5,0)</f>
        <v>#N/A</v>
      </c>
      <c r="BJ380" s="612" t="e">
        <f>VLOOKUP(B380,Flexiloans!$D$1:$H$2,5,0)</f>
        <v>#N/A</v>
      </c>
      <c r="BK380" s="612" t="e">
        <f>VLOOKUP(B380,'Thirdware Solutions'!$D$1:$H$2,5,0)</f>
        <v>#N/A</v>
      </c>
      <c r="BL380" s="612" t="e">
        <f>VLOOKUP(B380,Tescom!$D$1:$H$8,5,0)</f>
        <v>#N/A</v>
      </c>
      <c r="BM380" s="612" t="e">
        <f>VLOOKUP(B380,'Cogno AI'!$D$1:$H$2,5,0)</f>
        <v>#N/A</v>
      </c>
      <c r="BN380" s="612" t="e">
        <f>VLOOKUP(B380,'ABM Knowledgeware'!$D$1:$H$2,5,0)</f>
        <v>#N/A</v>
      </c>
      <c r="BO380" s="612" t="e">
        <f>VLOOKUP(B380,'Concerto Software'!$D$1:$H$3,5,0)</f>
        <v>#N/A</v>
      </c>
      <c r="BP380" s="612" t="e">
        <f>VLOOKUP(B380,'My Captain'!$D$1:$H$4,5,0)</f>
        <v>#N/A</v>
      </c>
      <c r="BQ380" s="612" t="e">
        <f>VLOOKUP(B380,'Finoux Solutions'!$D$2:$H$4,5,0)</f>
        <v>#N/A</v>
      </c>
      <c r="BR380" s="612" t="e">
        <f>VLOOKUP(B380,'MITR Learning'!$D$1:$H$2,5,0)</f>
        <v>#N/A</v>
      </c>
      <c r="BS380" s="612" t="e">
        <f>VLOOKUP(B380,Nucsoft!$D$2:$H$6,5,0)</f>
        <v>#N/A</v>
      </c>
      <c r="BT380" s="612" t="e">
        <f>VLOOKUP(B380,'Paras Cadd'!$D$1:$H$2,5,0)</f>
        <v>#N/A</v>
      </c>
      <c r="BU380" s="612" t="e">
        <f>VLOOKUP(B380,'ICICI Securities'!$D$1:$H$2,5,0)</f>
        <v>#N/A</v>
      </c>
      <c r="BV380" s="612" t="e">
        <f>VLOOKUP(B380,'Citius Tech'!$D$2:$H$5,5,0)</f>
        <v>#N/A</v>
      </c>
      <c r="BW380" s="612" t="e">
        <f>VLOOKUP(B380,'Buzzy Brains'!$D$2:$H$2,5,0)</f>
        <v>#N/A</v>
      </c>
      <c r="BX380" s="612" t="e">
        <f>VLOOKUP(B380,'Decimal Point'!$D$2:$H$2,5,0)</f>
        <v>#N/A</v>
      </c>
      <c r="BY380" s="612" t="e">
        <f>VLOOKUP(B380,'Sankey Business Solutions'!$D$2:$H$3,5,0)</f>
        <v>#N/A</v>
      </c>
      <c r="BZ380" s="612" t="e">
        <f>VLOOKUP(B380,'Nangia &amp; Co LLP'!$D$2:$H$2,5,0)</f>
        <v>#N/A</v>
      </c>
      <c r="CA380" s="612" t="e">
        <f>VLOOKUP(B380,'FIS Solutions India Pvt Ltd'!$D$2:$H$2,5,0)</f>
        <v>#N/A</v>
      </c>
      <c r="CB380" s="612" t="e">
        <f>VLOOKUP(B380,'Delta Technology &amp; Management '!$D$2:$H$16,5,0)</f>
        <v>#N/A</v>
      </c>
      <c r="CC380" s="612" t="e">
        <f>VLOOKUP(B380,'Espoir Networks'!$D$3:$H$11,5,0)</f>
        <v>#N/A</v>
      </c>
      <c r="CD380" s="612" t="e">
        <f>VLOOKUP(B380,'Servosys Solution'!$D$3:$H$5,5,0)</f>
        <v>#N/A</v>
      </c>
      <c r="CE380" s="612" t="e">
        <f>VLOOKUP(B380,'Ribbon Communications'!$D$3:$H$4,5,0)</f>
        <v>#N/A</v>
      </c>
      <c r="CF380" s="612">
        <f t="shared" si="18"/>
        <v>1</v>
      </c>
      <c r="CG380" s="129" t="s">
        <v>8883</v>
      </c>
      <c r="CH380" s="129">
        <v>774585962860</v>
      </c>
      <c r="CI380" s="129" t="s">
        <v>81</v>
      </c>
      <c r="CJ380" s="129" t="s">
        <v>11753</v>
      </c>
      <c r="CK380" s="132">
        <v>42917</v>
      </c>
      <c r="CL380" s="129">
        <v>2021</v>
      </c>
      <c r="CM380" s="128" t="s">
        <v>8884</v>
      </c>
      <c r="CN380" s="129">
        <v>447</v>
      </c>
      <c r="CO380" s="133">
        <v>89.4</v>
      </c>
      <c r="CP380" s="129">
        <v>2015</v>
      </c>
      <c r="CQ380" s="129" t="s">
        <v>276</v>
      </c>
      <c r="CR380" s="128" t="s">
        <v>8885</v>
      </c>
      <c r="CS380" s="129">
        <v>406</v>
      </c>
      <c r="CT380" s="133">
        <v>62.46</v>
      </c>
      <c r="CU380" s="129">
        <v>2017</v>
      </c>
      <c r="CV380" s="129" t="s">
        <v>79</v>
      </c>
      <c r="CW380" s="131" t="s">
        <v>81</v>
      </c>
      <c r="CX380" s="131" t="s">
        <v>81</v>
      </c>
      <c r="CY380" s="129" t="s">
        <v>81</v>
      </c>
      <c r="CZ380" s="129" t="s">
        <v>81</v>
      </c>
      <c r="DA380" s="129" t="s">
        <v>81</v>
      </c>
      <c r="DB380" s="129" t="s">
        <v>81</v>
      </c>
      <c r="DC380" s="129" t="s">
        <v>81</v>
      </c>
      <c r="DD380" s="129" t="s">
        <v>81</v>
      </c>
      <c r="DE380" s="129" t="s">
        <v>81</v>
      </c>
      <c r="DF380" s="129">
        <v>0</v>
      </c>
      <c r="DG380" s="224">
        <v>7.17</v>
      </c>
      <c r="DH380" s="224">
        <v>6.74</v>
      </c>
      <c r="DI380" s="224">
        <v>7.92</v>
      </c>
      <c r="DJ380" s="224">
        <v>8.24</v>
      </c>
      <c r="DK380" s="224">
        <v>7.48</v>
      </c>
      <c r="DL380" s="224">
        <v>9</v>
      </c>
      <c r="DM380" s="224">
        <v>46.55</v>
      </c>
      <c r="DN380" s="224">
        <v>7.75</v>
      </c>
      <c r="DO380" s="129"/>
      <c r="DP380" s="131" t="s">
        <v>82</v>
      </c>
      <c r="DQ380" s="129">
        <v>0</v>
      </c>
      <c r="DR380" s="129">
        <v>1</v>
      </c>
      <c r="DS380" s="129" t="s">
        <v>83</v>
      </c>
      <c r="DT380" s="129" t="s">
        <v>83</v>
      </c>
      <c r="DU380" s="129" t="s">
        <v>83</v>
      </c>
      <c r="DV380" s="129" t="s">
        <v>83</v>
      </c>
      <c r="DW380" s="131" t="s">
        <v>83</v>
      </c>
      <c r="DX380" s="131" t="s">
        <v>84</v>
      </c>
      <c r="DY380" s="131" t="s">
        <v>81</v>
      </c>
      <c r="DZ380" s="131" t="s">
        <v>8886</v>
      </c>
      <c r="EA380" s="131" t="s">
        <v>1652</v>
      </c>
      <c r="EB380" s="131" t="s">
        <v>8887</v>
      </c>
      <c r="EC380" s="131" t="s">
        <v>167</v>
      </c>
      <c r="ED380" s="131" t="s">
        <v>89</v>
      </c>
      <c r="EE380" s="131" t="s">
        <v>8888</v>
      </c>
      <c r="EF380" s="131" t="s">
        <v>8889</v>
      </c>
      <c r="EG380" s="131" t="s">
        <v>8890</v>
      </c>
      <c r="EH380" s="131" t="s">
        <v>8891</v>
      </c>
      <c r="EI380" s="131" t="s">
        <v>8892</v>
      </c>
      <c r="EJ380" s="135" t="s">
        <v>8893</v>
      </c>
      <c r="EK380" s="135" t="s">
        <v>8894</v>
      </c>
      <c r="EL380" s="135" t="s">
        <v>8895</v>
      </c>
      <c r="EM380" s="135" t="s">
        <v>8896</v>
      </c>
      <c r="EN380" s="131" t="s">
        <v>81</v>
      </c>
    </row>
    <row r="381" spans="1:144" ht="18" thickTop="1" thickBot="1">
      <c r="A381" s="575">
        <f t="shared" si="19"/>
        <v>380</v>
      </c>
      <c r="B381" s="572" t="s">
        <v>9098</v>
      </c>
      <c r="C381" s="600" t="s">
        <v>11851</v>
      </c>
      <c r="D381" s="570" t="s">
        <v>13208</v>
      </c>
      <c r="E381" s="568" t="str">
        <f t="shared" si="17"/>
        <v>Placed</v>
      </c>
      <c r="F381" s="570" t="s">
        <v>12369</v>
      </c>
      <c r="G381" s="570" t="s">
        <v>14086</v>
      </c>
      <c r="H381" s="131" t="str">
        <f>VLOOKUP(B381,EXTC2!C:E,3,0)</f>
        <v>12th + Engineering without live KT</v>
      </c>
      <c r="I381" s="610" t="s">
        <v>9100</v>
      </c>
      <c r="J381" s="572">
        <v>20</v>
      </c>
      <c r="K381" s="611" t="s">
        <v>9101</v>
      </c>
      <c r="L381" s="611" t="s">
        <v>1825</v>
      </c>
      <c r="M381" s="611" t="s">
        <v>9102</v>
      </c>
      <c r="N381" s="612" t="s">
        <v>9097</v>
      </c>
      <c r="O381" s="612">
        <v>9969885721</v>
      </c>
      <c r="P381" s="612">
        <v>9820957140</v>
      </c>
      <c r="Q381" s="612" t="e">
        <f>VLOOKUP(B381,'TCS CON'!$D$1:$H$98,5,0)</f>
        <v>#N/A</v>
      </c>
      <c r="R381" s="612" t="e">
        <f>VLOOKUP(B381,LTI!$C$1:$H$46,6,0)</f>
        <v>#N/A</v>
      </c>
      <c r="S381" s="612" t="e">
        <f>VLOOKUP(B381,JARO!$E$2:$I$11,5,0)</f>
        <v>#N/A</v>
      </c>
      <c r="T381" s="612" t="e">
        <f>VLOOKUP(B381,Capgemini!$D$3:$H$78,5,0)</f>
        <v>#N/A</v>
      </c>
      <c r="U381" s="612" t="e">
        <f>VLOOKUP(B381,Carwale!$D$1:$H$4,5,0)</f>
        <v>#N/A</v>
      </c>
      <c r="V381" s="612" t="e">
        <f>VLOOKUP(B381,'Interactive Brokers'!E:I,5,0)</f>
        <v>#N/A</v>
      </c>
      <c r="W381" s="612" t="e">
        <f>VLOOKUP(B381,'REL Jio'!E:I,5,0)</f>
        <v>#N/A</v>
      </c>
      <c r="X381" s="612" t="e">
        <f>VLOOKUP(B381,'Sciative Sol'!E:I,5,0)</f>
        <v>#N/A</v>
      </c>
      <c r="Y381" s="612" t="e">
        <f>VLOOKUP(B381,'Hexaware Tech'!E:I,5,0)</f>
        <v>#N/A</v>
      </c>
      <c r="Z381" s="612" t="e">
        <f>VLOOKUP(B381,Axis!D:H,5,0)</f>
        <v>#N/A</v>
      </c>
      <c r="AA381" s="612" t="e">
        <f>VLOOKUP(B381,Ugam!$D$3:$H$26,5,0)</f>
        <v>#N/A</v>
      </c>
      <c r="AB381" s="612" t="e">
        <f>VLOOKUP(B381,Zeus!F:J,5,0)</f>
        <v>#N/A</v>
      </c>
      <c r="AC381" s="612" t="e">
        <f>VLOOKUP(B381,Montran!F:J,5,0)</f>
        <v>#N/A</v>
      </c>
      <c r="AD381" s="612" t="e">
        <f>VLOOKUP(B381,Endurance!H164:L164,5,0)</f>
        <v>#N/A</v>
      </c>
      <c r="AE381" s="612" t="e">
        <f>VLOOKUP(B381,'Swabhav Techlabs'!$F$1:$J$2,5,0)</f>
        <v>#N/A</v>
      </c>
      <c r="AF381" s="612" t="e">
        <f>VLOOKUP(B381,'Quality Kiosk'!$F$1:$J$18,5,0)</f>
        <v>#N/A</v>
      </c>
      <c r="AG381" s="612" t="e">
        <f>VLOOKUP(B381,'Lemon VB'!$F$1:$J$2,5,0)</f>
        <v>#N/A</v>
      </c>
      <c r="AH381" s="612" t="e">
        <f>VLOOKUP(B381,Gocomet!$E$1:$I$3,5,0)</f>
        <v>#N/A</v>
      </c>
      <c r="AI381" s="612" t="e">
        <f>VLOOKUP(B381,'Ingram Micro'!$E$1:$I$8,5,0)</f>
        <v>#N/A</v>
      </c>
      <c r="AJ381" s="612" t="e">
        <f>VLOOKUP(B381,'DePronto Infotech'!$E$1:$I$2,5,0)</f>
        <v>#N/A</v>
      </c>
      <c r="AK381" s="612" t="e">
        <f>VLOOKUP(B381,'Reliance Retail'!$E$1:$I$4,5,0)</f>
        <v>#N/A</v>
      </c>
      <c r="AL381" s="612" t="e">
        <f>VLOOKUP(B381,'Bright Champs'!$D$1:$H$13,5,0)</f>
        <v>#N/A</v>
      </c>
      <c r="AM381" s="612" t="e">
        <f>VLOOKUP(B381,Neosoft!$E$1:$I$12,5,0)</f>
        <v>#N/A</v>
      </c>
      <c r="AN381" s="612" t="e">
        <f>VLOOKUP(B381,Infosys!$E$1:$I$3,5,0)</f>
        <v>#N/A</v>
      </c>
      <c r="AO381" s="612" t="e">
        <f>VLOOKUP(B381,Cerelabs!$E$1:$I$5,5,0)</f>
        <v>#N/A</v>
      </c>
      <c r="AP381" s="612" t="e">
        <f>VLOOKUP(B381,'Neebal Technologies'!$D$1:$H$2,5,0)</f>
        <v>#N/A</v>
      </c>
      <c r="AQ381" s="612" t="e">
        <f>VLOOKUP(B381,'Vertiv Energy'!$D$1:$H$2,5,0)</f>
        <v>#N/A</v>
      </c>
      <c r="AR381" s="612" t="e">
        <f>VLOOKUP(B381,'Acidaes Solutions (CRMNEXT)'!$D$1:$H$3,5,0)</f>
        <v>#N/A</v>
      </c>
      <c r="AS381" s="612" t="e">
        <f>VLOOKUP(B381,Growisto!$D$1:$H$2,5,0)</f>
        <v>#N/A</v>
      </c>
      <c r="AT381" s="612" t="e">
        <f>VLOOKUP(B381,'9.9 Mediaworx - Digit'!$D$1:$H$2,5,0)</f>
        <v>#N/A</v>
      </c>
      <c r="AU381" s="612" t="e">
        <f>VLOOKUP(B381,'Vistaar systems Pvt Ltd'!$D$2:$H$3,5,0)</f>
        <v>#N/A</v>
      </c>
      <c r="AV381" s="612">
        <f>VLOOKUP(B381,'Course 5i'!$D$2:$H$11,5,0)</f>
        <v>305000</v>
      </c>
      <c r="AW381" s="612" t="e">
        <f>VLOOKUP(B381,'Radiant Appliances &amp; Electronic'!$D$1:$H$13,5,0)</f>
        <v>#N/A</v>
      </c>
      <c r="AX381" s="612" t="e">
        <f>VLOOKUP(B381,'Atos Global'!$D$3:$H$27,5,0)</f>
        <v>#N/A</v>
      </c>
      <c r="AY381" s="612" t="e">
        <f>VLOOKUP(B381,'Saama Technologies'!$D$1:$H$2,5,0)</f>
        <v>#N/A</v>
      </c>
      <c r="AZ381" s="612" t="e">
        <f>VLOOKUP(B381,'Multiplier Solutions'!$D$1:$H$2,5,0)</f>
        <v>#N/A</v>
      </c>
      <c r="BA381" s="612" t="e">
        <f>VLOOKUP(B381,GEP!$D$2:$H$5,5,0)</f>
        <v>#N/A</v>
      </c>
      <c r="BB381" s="612" t="e">
        <f>VLOOKUP(B381,Accenture!$D$1:$H$6,5,0)</f>
        <v>#N/A</v>
      </c>
      <c r="BC381" s="612" t="e">
        <f>VLOOKUP(B381,'Endurance International Group'!$D$1:$H$2,5,0)</f>
        <v>#N/A</v>
      </c>
      <c r="BD381" s="612" t="e">
        <f>VLOOKUP(B381,Newgen!$D$1:$H$2,5,0)</f>
        <v>#N/A</v>
      </c>
      <c r="BE381" s="612" t="e">
        <f>VLOOKUP(B381,'3D Incredible'!D381:H381,5,0)</f>
        <v>#N/A</v>
      </c>
      <c r="BF381" s="612" t="e">
        <f>VLOOKUP(B381,'Raja Software Labs'!$D$2:$H$2,5,0)</f>
        <v>#N/A</v>
      </c>
      <c r="BG381" s="612" t="e">
        <f>VLOOKUP(B381,Wipro!$D$1:$H$2,5,0)</f>
        <v>#N/A</v>
      </c>
      <c r="BH381" s="612" t="e">
        <f>VLOOKUP(B381,'Perch Technologies'!$D$2:$H$2,5,0)</f>
        <v>#N/A</v>
      </c>
      <c r="BI381" s="612" t="e">
        <f>VLOOKUP(B381,'Morning Star'!$D$1:$H$6,5,0)</f>
        <v>#N/A</v>
      </c>
      <c r="BJ381" s="612" t="e">
        <f>VLOOKUP(B381,Flexiloans!$D$1:$H$2,5,0)</f>
        <v>#N/A</v>
      </c>
      <c r="BK381" s="612" t="e">
        <f>VLOOKUP(B381,'Thirdware Solutions'!$D$1:$H$2,5,0)</f>
        <v>#N/A</v>
      </c>
      <c r="BL381" s="612">
        <f>VLOOKUP(B381,Tescom!$D$1:$H$8,5,0)</f>
        <v>750000</v>
      </c>
      <c r="BM381" s="612" t="e">
        <f>VLOOKUP(B381,'Cogno AI'!$D$1:$H$2,5,0)</f>
        <v>#N/A</v>
      </c>
      <c r="BN381" s="612" t="e">
        <f>VLOOKUP(B381,'ABM Knowledgeware'!$D$1:$H$2,5,0)</f>
        <v>#N/A</v>
      </c>
      <c r="BO381" s="612" t="e">
        <f>VLOOKUP(B381,'Concerto Software'!$D$1:$H$3,5,0)</f>
        <v>#N/A</v>
      </c>
      <c r="BP381" s="612" t="e">
        <f>VLOOKUP(B381,'My Captain'!$D$1:$H$4,5,0)</f>
        <v>#N/A</v>
      </c>
      <c r="BQ381" s="612" t="e">
        <f>VLOOKUP(B381,'Finoux Solutions'!$D$2:$H$4,5,0)</f>
        <v>#N/A</v>
      </c>
      <c r="BR381" s="612" t="e">
        <f>VLOOKUP(B381,'MITR Learning'!$D$1:$H$2,5,0)</f>
        <v>#N/A</v>
      </c>
      <c r="BS381" s="612" t="e">
        <f>VLOOKUP(B381,Nucsoft!$D$2:$H$6,5,0)</f>
        <v>#N/A</v>
      </c>
      <c r="BT381" s="612" t="e">
        <f>VLOOKUP(B381,'Paras Cadd'!$D$1:$H$2,5,0)</f>
        <v>#N/A</v>
      </c>
      <c r="BU381" s="612" t="e">
        <f>VLOOKUP(B381,'ICICI Securities'!$D$1:$H$2,5,0)</f>
        <v>#N/A</v>
      </c>
      <c r="BV381" s="612" t="e">
        <f>VLOOKUP(B381,'Citius Tech'!$D$2:$H$5,5,0)</f>
        <v>#N/A</v>
      </c>
      <c r="BW381" s="612" t="e">
        <f>VLOOKUP(B381,'Buzzy Brains'!$D$2:$H$2,5,0)</f>
        <v>#N/A</v>
      </c>
      <c r="BX381" s="612" t="e">
        <f>VLOOKUP(B381,'Decimal Point'!$D$2:$H$2,5,0)</f>
        <v>#N/A</v>
      </c>
      <c r="BY381" s="612" t="e">
        <f>VLOOKUP(B381,'Sankey Business Solutions'!$D$2:$H$3,5,0)</f>
        <v>#N/A</v>
      </c>
      <c r="BZ381" s="612" t="e">
        <f>VLOOKUP(B381,'Nangia &amp; Co LLP'!$D$2:$H$2,5,0)</f>
        <v>#N/A</v>
      </c>
      <c r="CA381" s="612" t="e">
        <f>VLOOKUP(B381,'FIS Solutions India Pvt Ltd'!$D$2:$H$2,5,0)</f>
        <v>#N/A</v>
      </c>
      <c r="CB381" s="612" t="e">
        <f>VLOOKUP(B381,'Delta Technology &amp; Management '!$D$2:$H$16,5,0)</f>
        <v>#N/A</v>
      </c>
      <c r="CC381" s="612" t="e">
        <f>VLOOKUP(B381,'Espoir Networks'!$D$3:$H$11,5,0)</f>
        <v>#N/A</v>
      </c>
      <c r="CD381" s="612" t="e">
        <f>VLOOKUP(B381,'Servosys Solution'!$D$3:$H$5,5,0)</f>
        <v>#N/A</v>
      </c>
      <c r="CE381" s="612" t="e">
        <f>VLOOKUP(B381,'Ribbon Communications'!$D$3:$H$4,5,0)</f>
        <v>#N/A</v>
      </c>
      <c r="CF381" s="612">
        <f t="shared" si="18"/>
        <v>2</v>
      </c>
      <c r="CG381" s="129" t="s">
        <v>9103</v>
      </c>
      <c r="CH381" s="129" t="s">
        <v>9104</v>
      </c>
      <c r="CI381" s="129" t="s">
        <v>9105</v>
      </c>
      <c r="CJ381" s="129" t="s">
        <v>11753</v>
      </c>
      <c r="CK381" s="132">
        <v>42917</v>
      </c>
      <c r="CL381" s="129">
        <v>2021</v>
      </c>
      <c r="CM381" s="128" t="s">
        <v>719</v>
      </c>
      <c r="CN381" s="129">
        <v>423</v>
      </c>
      <c r="CO381" s="133">
        <v>84.6</v>
      </c>
      <c r="CP381" s="129">
        <v>2015</v>
      </c>
      <c r="CQ381" s="129" t="s">
        <v>79</v>
      </c>
      <c r="CR381" s="128" t="s">
        <v>12223</v>
      </c>
      <c r="CS381" s="129">
        <v>398</v>
      </c>
      <c r="CT381" s="133">
        <v>61.23</v>
      </c>
      <c r="CU381" s="129">
        <v>2017</v>
      </c>
      <c r="CV381" s="129" t="s">
        <v>79</v>
      </c>
      <c r="CW381" s="131" t="s">
        <v>81</v>
      </c>
      <c r="CX381" s="131" t="s">
        <v>81</v>
      </c>
      <c r="CY381" s="129" t="s">
        <v>81</v>
      </c>
      <c r="CZ381" s="129" t="s">
        <v>81</v>
      </c>
      <c r="DA381" s="129" t="s">
        <v>81</v>
      </c>
      <c r="DB381" s="129" t="s">
        <v>81</v>
      </c>
      <c r="DC381" s="129" t="s">
        <v>81</v>
      </c>
      <c r="DD381" s="129" t="s">
        <v>81</v>
      </c>
      <c r="DE381" s="129" t="s">
        <v>81</v>
      </c>
      <c r="DF381" s="129">
        <v>0</v>
      </c>
      <c r="DG381" s="224">
        <v>6.44</v>
      </c>
      <c r="DH381" s="224">
        <v>6</v>
      </c>
      <c r="DI381" s="224">
        <v>6</v>
      </c>
      <c r="DJ381" s="224">
        <v>6.72</v>
      </c>
      <c r="DK381" s="224">
        <v>5.7</v>
      </c>
      <c r="DL381" s="224">
        <v>8.16</v>
      </c>
      <c r="DM381" s="224">
        <v>39.020000000000003</v>
      </c>
      <c r="DN381" s="224">
        <v>6.5</v>
      </c>
      <c r="DO381" s="129"/>
      <c r="DP381" s="131" t="s">
        <v>82</v>
      </c>
      <c r="DQ381" s="129">
        <v>0</v>
      </c>
      <c r="DR381" s="129">
        <v>4</v>
      </c>
      <c r="DS381" s="129" t="s">
        <v>83</v>
      </c>
      <c r="DT381" s="129" t="s">
        <v>83</v>
      </c>
      <c r="DU381" s="129" t="s">
        <v>83</v>
      </c>
      <c r="DV381" s="129" t="s">
        <v>83</v>
      </c>
      <c r="DW381" s="131" t="s">
        <v>83</v>
      </c>
      <c r="DX381" s="131" t="s">
        <v>84</v>
      </c>
      <c r="DY381" s="131" t="s">
        <v>81</v>
      </c>
      <c r="DZ381" s="131" t="s">
        <v>9107</v>
      </c>
      <c r="EA381" s="131" t="s">
        <v>86</v>
      </c>
      <c r="EB381" s="131" t="s">
        <v>9108</v>
      </c>
      <c r="EC381" s="131" t="s">
        <v>86</v>
      </c>
      <c r="ED381" s="131" t="s">
        <v>89</v>
      </c>
      <c r="EE381" s="131" t="s">
        <v>9109</v>
      </c>
      <c r="EF381" s="131" t="s">
        <v>9110</v>
      </c>
      <c r="EG381" s="131" t="s">
        <v>9111</v>
      </c>
      <c r="EH381" s="131" t="s">
        <v>9092</v>
      </c>
      <c r="EI381" s="131" t="s">
        <v>9112</v>
      </c>
      <c r="EJ381" s="135" t="s">
        <v>9113</v>
      </c>
      <c r="EK381" s="135" t="s">
        <v>9114</v>
      </c>
      <c r="EL381" s="135" t="s">
        <v>9115</v>
      </c>
      <c r="EM381" s="135" t="s">
        <v>9116</v>
      </c>
      <c r="EN381" s="131" t="s">
        <v>81</v>
      </c>
    </row>
    <row r="382" spans="1:144" ht="18" thickTop="1" thickBot="1">
      <c r="A382" s="575">
        <f t="shared" si="19"/>
        <v>381</v>
      </c>
      <c r="B382" s="572" t="s">
        <v>9157</v>
      </c>
      <c r="C382" s="600" t="s">
        <v>9158</v>
      </c>
      <c r="D382" s="570" t="s">
        <v>13209</v>
      </c>
      <c r="E382" s="568" t="str">
        <f t="shared" si="17"/>
        <v>Placed</v>
      </c>
      <c r="F382" s="570" t="s">
        <v>12369</v>
      </c>
      <c r="G382" s="570" t="s">
        <v>14086</v>
      </c>
      <c r="H382" s="131" t="str">
        <f>VLOOKUP(B382,EXTC2!C:E,3,0)</f>
        <v>12th + Engineering without live KT</v>
      </c>
      <c r="I382" s="610">
        <v>36257</v>
      </c>
      <c r="J382" s="572">
        <v>21</v>
      </c>
      <c r="K382" s="611" t="s">
        <v>9159</v>
      </c>
      <c r="L382" s="611" t="s">
        <v>73</v>
      </c>
      <c r="M382" s="611" t="s">
        <v>9160</v>
      </c>
      <c r="N382" s="612" t="s">
        <v>9156</v>
      </c>
      <c r="O382" s="612">
        <v>8286604915</v>
      </c>
      <c r="P382" s="612">
        <v>8286604915</v>
      </c>
      <c r="Q382" s="612" t="e">
        <f>VLOOKUP(B382,'TCS CON'!$D$1:$H$98,5,0)</f>
        <v>#N/A</v>
      </c>
      <c r="R382" s="612" t="e">
        <f>VLOOKUP(B382,LTI!$C$1:$H$46,6,0)</f>
        <v>#N/A</v>
      </c>
      <c r="S382" s="612" t="e">
        <f>VLOOKUP(B382,JARO!$E$2:$I$11,5,0)</f>
        <v>#N/A</v>
      </c>
      <c r="T382" s="612" t="e">
        <f>VLOOKUP(B382,Capgemini!$D$3:$H$78,5,0)</f>
        <v>#N/A</v>
      </c>
      <c r="U382" s="612" t="e">
        <f>VLOOKUP(B382,Carwale!$D$1:$H$4,5,0)</f>
        <v>#N/A</v>
      </c>
      <c r="V382" s="612" t="e">
        <f>VLOOKUP(B382,'Interactive Brokers'!E:I,5,0)</f>
        <v>#N/A</v>
      </c>
      <c r="W382" s="612" t="e">
        <f>VLOOKUP(B382,'REL Jio'!E:I,5,0)</f>
        <v>#N/A</v>
      </c>
      <c r="X382" s="612" t="e">
        <f>VLOOKUP(B382,'Sciative Sol'!E:I,5,0)</f>
        <v>#N/A</v>
      </c>
      <c r="Y382" s="612" t="e">
        <f>VLOOKUP(B382,'Hexaware Tech'!E:I,5,0)</f>
        <v>#N/A</v>
      </c>
      <c r="Z382" s="612" t="e">
        <f>VLOOKUP(B382,Axis!D:H,5,0)</f>
        <v>#N/A</v>
      </c>
      <c r="AA382" s="612" t="e">
        <f>VLOOKUP(B382,Ugam!$D$3:$H$26,5,0)</f>
        <v>#N/A</v>
      </c>
      <c r="AB382" s="612" t="e">
        <f>VLOOKUP(B382,Zeus!F:J,5,0)</f>
        <v>#N/A</v>
      </c>
      <c r="AC382" s="612" t="e">
        <f>VLOOKUP(B382,Montran!F:J,5,0)</f>
        <v>#N/A</v>
      </c>
      <c r="AD382" s="612" t="e">
        <f>VLOOKUP(B382,Endurance!H165:L165,5,0)</f>
        <v>#N/A</v>
      </c>
      <c r="AE382" s="612" t="e">
        <f>VLOOKUP(B382,'Swabhav Techlabs'!$F$1:$J$2,5,0)</f>
        <v>#N/A</v>
      </c>
      <c r="AF382" s="612" t="e">
        <f>VLOOKUP(B382,'Quality Kiosk'!$F$1:$J$18,5,0)</f>
        <v>#N/A</v>
      </c>
      <c r="AG382" s="612" t="e">
        <f>VLOOKUP(B382,'Lemon VB'!$F$1:$J$2,5,0)</f>
        <v>#N/A</v>
      </c>
      <c r="AH382" s="612" t="e">
        <f>VLOOKUP(B382,Gocomet!$E$1:$I$3,5,0)</f>
        <v>#N/A</v>
      </c>
      <c r="AI382" s="612" t="e">
        <f>VLOOKUP(B382,'Ingram Micro'!$E$1:$I$8,5,0)</f>
        <v>#N/A</v>
      </c>
      <c r="AJ382" s="612" t="e">
        <f>VLOOKUP(B382,'DePronto Infotech'!$E$1:$I$2,5,0)</f>
        <v>#N/A</v>
      </c>
      <c r="AK382" s="612" t="e">
        <f>VLOOKUP(B382,'Reliance Retail'!$E$1:$I$4,5,0)</f>
        <v>#N/A</v>
      </c>
      <c r="AL382" s="612" t="e">
        <f>VLOOKUP(B382,'Bright Champs'!$D$1:$H$13,5,0)</f>
        <v>#N/A</v>
      </c>
      <c r="AM382" s="612" t="e">
        <f>VLOOKUP(B382,Neosoft!$E$1:$I$12,5,0)</f>
        <v>#N/A</v>
      </c>
      <c r="AN382" s="612" t="e">
        <f>VLOOKUP(B382,Infosys!$E$1:$I$3,5,0)</f>
        <v>#N/A</v>
      </c>
      <c r="AO382" s="612" t="e">
        <f>VLOOKUP(B382,Cerelabs!$E$1:$I$5,5,0)</f>
        <v>#N/A</v>
      </c>
      <c r="AP382" s="612" t="e">
        <f>VLOOKUP(B382,'Neebal Technologies'!$D$1:$H$2,5,0)</f>
        <v>#N/A</v>
      </c>
      <c r="AQ382" s="612" t="e">
        <f>VLOOKUP(B382,'Vertiv Energy'!$D$1:$H$2,5,0)</f>
        <v>#N/A</v>
      </c>
      <c r="AR382" s="612" t="e">
        <f>VLOOKUP(B382,'Acidaes Solutions (CRMNEXT)'!$D$1:$H$3,5,0)</f>
        <v>#N/A</v>
      </c>
      <c r="AS382" s="612" t="e">
        <f>VLOOKUP(B382,Growisto!$D$1:$H$2,5,0)</f>
        <v>#N/A</v>
      </c>
      <c r="AT382" s="612" t="e">
        <f>VLOOKUP(B382,'9.9 Mediaworx - Digit'!$D$1:$H$2,5,0)</f>
        <v>#N/A</v>
      </c>
      <c r="AU382" s="612" t="e">
        <f>VLOOKUP(B382,'Vistaar systems Pvt Ltd'!$D$2:$H$3,5,0)</f>
        <v>#N/A</v>
      </c>
      <c r="AV382" s="612" t="e">
        <f>VLOOKUP(B382,'Course 5i'!$D$2:$H$11,5,0)</f>
        <v>#N/A</v>
      </c>
      <c r="AW382" s="612" t="e">
        <f>VLOOKUP(B382,'Radiant Appliances &amp; Electronic'!$D$1:$H$13,5,0)</f>
        <v>#N/A</v>
      </c>
      <c r="AX382" s="612">
        <f>VLOOKUP(B382,'Atos Global'!$D$3:$H$27,5,0)</f>
        <v>310000</v>
      </c>
      <c r="AY382" s="612" t="e">
        <f>VLOOKUP(B382,'Saama Technologies'!$D$1:$H$2,5,0)</f>
        <v>#N/A</v>
      </c>
      <c r="AZ382" s="612" t="e">
        <f>VLOOKUP(B382,'Multiplier Solutions'!$D$1:$H$2,5,0)</f>
        <v>#N/A</v>
      </c>
      <c r="BA382" s="612" t="e">
        <f>VLOOKUP(B382,GEP!$D$2:$H$5,5,0)</f>
        <v>#N/A</v>
      </c>
      <c r="BB382" s="612" t="e">
        <f>VLOOKUP(B382,Accenture!$D$1:$H$6,5,0)</f>
        <v>#N/A</v>
      </c>
      <c r="BC382" s="612" t="e">
        <f>VLOOKUP(B382,'Endurance International Group'!$D$1:$H$2,5,0)</f>
        <v>#N/A</v>
      </c>
      <c r="BD382" s="612" t="e">
        <f>VLOOKUP(B382,Newgen!$D$1:$H$2,5,0)</f>
        <v>#N/A</v>
      </c>
      <c r="BE382" s="612" t="e">
        <f>VLOOKUP(B382,'3D Incredible'!D382:H382,5,0)</f>
        <v>#N/A</v>
      </c>
      <c r="BF382" s="612" t="e">
        <f>VLOOKUP(B382,'Raja Software Labs'!$D$2:$H$2,5,0)</f>
        <v>#N/A</v>
      </c>
      <c r="BG382" s="612" t="e">
        <f>VLOOKUP(B382,Wipro!$D$1:$H$2,5,0)</f>
        <v>#N/A</v>
      </c>
      <c r="BH382" s="612" t="e">
        <f>VLOOKUP(B382,'Perch Technologies'!$D$2:$H$2,5,0)</f>
        <v>#N/A</v>
      </c>
      <c r="BI382" s="612" t="e">
        <f>VLOOKUP(B382,'Morning Star'!$D$1:$H$6,5,0)</f>
        <v>#N/A</v>
      </c>
      <c r="BJ382" s="612" t="e">
        <f>VLOOKUP(B382,Flexiloans!$D$1:$H$2,5,0)</f>
        <v>#N/A</v>
      </c>
      <c r="BK382" s="612" t="e">
        <f>VLOOKUP(B382,'Thirdware Solutions'!$D$1:$H$2,5,0)</f>
        <v>#N/A</v>
      </c>
      <c r="BL382" s="612" t="e">
        <f>VLOOKUP(B382,Tescom!$D$1:$H$8,5,0)</f>
        <v>#N/A</v>
      </c>
      <c r="BM382" s="612" t="e">
        <f>VLOOKUP(B382,'Cogno AI'!$D$1:$H$2,5,0)</f>
        <v>#N/A</v>
      </c>
      <c r="BN382" s="612" t="e">
        <f>VLOOKUP(B382,'ABM Knowledgeware'!$D$1:$H$2,5,0)</f>
        <v>#N/A</v>
      </c>
      <c r="BO382" s="612" t="e">
        <f>VLOOKUP(B382,'Concerto Software'!$D$1:$H$3,5,0)</f>
        <v>#N/A</v>
      </c>
      <c r="BP382" s="612" t="e">
        <f>VLOOKUP(B382,'My Captain'!$D$1:$H$4,5,0)</f>
        <v>#N/A</v>
      </c>
      <c r="BQ382" s="612" t="e">
        <f>VLOOKUP(B382,'Finoux Solutions'!$D$2:$H$4,5,0)</f>
        <v>#N/A</v>
      </c>
      <c r="BR382" s="612" t="e">
        <f>VLOOKUP(B382,'MITR Learning'!$D$1:$H$2,5,0)</f>
        <v>#N/A</v>
      </c>
      <c r="BS382" s="612" t="e">
        <f>VLOOKUP(B382,Nucsoft!$D$2:$H$6,5,0)</f>
        <v>#N/A</v>
      </c>
      <c r="BT382" s="612" t="e">
        <f>VLOOKUP(B382,'Paras Cadd'!$D$1:$H$2,5,0)</f>
        <v>#N/A</v>
      </c>
      <c r="BU382" s="612" t="e">
        <f>VLOOKUP(B382,'ICICI Securities'!$D$1:$H$2,5,0)</f>
        <v>#N/A</v>
      </c>
      <c r="BV382" s="612" t="e">
        <f>VLOOKUP(B382,'Citius Tech'!$D$2:$H$5,5,0)</f>
        <v>#N/A</v>
      </c>
      <c r="BW382" s="612" t="e">
        <f>VLOOKUP(B382,'Buzzy Brains'!$D$2:$H$2,5,0)</f>
        <v>#N/A</v>
      </c>
      <c r="BX382" s="612" t="e">
        <f>VLOOKUP(B382,'Decimal Point'!$D$2:$H$2,5,0)</f>
        <v>#N/A</v>
      </c>
      <c r="BY382" s="612" t="e">
        <f>VLOOKUP(B382,'Sankey Business Solutions'!$D$2:$H$3,5,0)</f>
        <v>#N/A</v>
      </c>
      <c r="BZ382" s="612" t="e">
        <f>VLOOKUP(B382,'Nangia &amp; Co LLP'!$D$2:$H$2,5,0)</f>
        <v>#N/A</v>
      </c>
      <c r="CA382" s="612" t="e">
        <f>VLOOKUP(B382,'FIS Solutions India Pvt Ltd'!$D$2:$H$2,5,0)</f>
        <v>#N/A</v>
      </c>
      <c r="CB382" s="612" t="e">
        <f>VLOOKUP(B382,'Delta Technology &amp; Management '!$D$2:$H$16,5,0)</f>
        <v>#N/A</v>
      </c>
      <c r="CC382" s="612" t="e">
        <f>VLOOKUP(B382,'Espoir Networks'!$D$3:$H$11,5,0)</f>
        <v>#N/A</v>
      </c>
      <c r="CD382" s="612" t="e">
        <f>VLOOKUP(B382,'Servosys Solution'!$D$3:$H$5,5,0)</f>
        <v>#N/A</v>
      </c>
      <c r="CE382" s="612" t="e">
        <f>VLOOKUP(B382,'Ribbon Communications'!$D$3:$H$4,5,0)</f>
        <v>#N/A</v>
      </c>
      <c r="CF382" s="612">
        <f t="shared" si="18"/>
        <v>1</v>
      </c>
      <c r="CG382" s="129" t="s">
        <v>244</v>
      </c>
      <c r="CH382" s="129">
        <v>798578044253</v>
      </c>
      <c r="CI382" s="129" t="s">
        <v>7802</v>
      </c>
      <c r="CJ382" s="129" t="s">
        <v>11753</v>
      </c>
      <c r="CK382" s="132">
        <v>42917</v>
      </c>
      <c r="CL382" s="129">
        <v>2021</v>
      </c>
      <c r="CM382" s="128" t="s">
        <v>9161</v>
      </c>
      <c r="CN382" s="129">
        <v>532</v>
      </c>
      <c r="CO382" s="133">
        <v>88.67</v>
      </c>
      <c r="CP382" s="129">
        <v>2015</v>
      </c>
      <c r="CQ382" s="129" t="s">
        <v>398</v>
      </c>
      <c r="CR382" s="128" t="s">
        <v>8244</v>
      </c>
      <c r="CS382" s="129">
        <v>469</v>
      </c>
      <c r="CT382" s="133">
        <v>72.150000000000006</v>
      </c>
      <c r="CU382" s="129">
        <v>2017</v>
      </c>
      <c r="CV382" s="129" t="s">
        <v>79</v>
      </c>
      <c r="CW382" s="131" t="s">
        <v>245</v>
      </c>
      <c r="CX382" s="131" t="s">
        <v>245</v>
      </c>
      <c r="CY382" s="129" t="s">
        <v>245</v>
      </c>
      <c r="CZ382" s="129" t="s">
        <v>245</v>
      </c>
      <c r="DA382" s="129" t="s">
        <v>245</v>
      </c>
      <c r="DB382" s="129" t="s">
        <v>81</v>
      </c>
      <c r="DC382" s="129" t="s">
        <v>81</v>
      </c>
      <c r="DD382" s="129" t="s">
        <v>245</v>
      </c>
      <c r="DE382" s="129" t="s">
        <v>245</v>
      </c>
      <c r="DF382" s="129">
        <v>2</v>
      </c>
      <c r="DG382" s="224">
        <v>5.81</v>
      </c>
      <c r="DH382" s="224">
        <v>5.26</v>
      </c>
      <c r="DI382" s="224">
        <v>4.7300000000000004</v>
      </c>
      <c r="DJ382" s="224">
        <v>6.76</v>
      </c>
      <c r="DK382" s="224">
        <v>6.67</v>
      </c>
      <c r="DL382" s="224"/>
      <c r="DM382" s="224">
        <v>29.23</v>
      </c>
      <c r="DN382" s="224">
        <v>5.8460000000000001</v>
      </c>
      <c r="DO382" s="129"/>
      <c r="DP382" s="131" t="s">
        <v>138</v>
      </c>
      <c r="DQ382" s="129">
        <v>0</v>
      </c>
      <c r="DR382" s="129">
        <v>2</v>
      </c>
      <c r="DS382" s="129" t="s">
        <v>83</v>
      </c>
      <c r="DT382" s="129" t="s">
        <v>83</v>
      </c>
      <c r="DU382" s="129" t="s">
        <v>83</v>
      </c>
      <c r="DV382" s="129" t="s">
        <v>83</v>
      </c>
      <c r="DW382" s="131" t="s">
        <v>83</v>
      </c>
      <c r="DX382" s="131" t="s">
        <v>84</v>
      </c>
      <c r="DY382" s="131" t="s">
        <v>245</v>
      </c>
      <c r="DZ382" s="131" t="s">
        <v>9163</v>
      </c>
      <c r="EA382" s="131" t="s">
        <v>9164</v>
      </c>
      <c r="EB382" s="131" t="s">
        <v>9165</v>
      </c>
      <c r="EC382" s="131" t="s">
        <v>601</v>
      </c>
      <c r="ED382" s="131" t="s">
        <v>89</v>
      </c>
      <c r="EE382" s="131" t="s">
        <v>245</v>
      </c>
      <c r="EF382" s="131" t="s">
        <v>9166</v>
      </c>
      <c r="EG382" s="131" t="s">
        <v>883</v>
      </c>
      <c r="EH382" s="131" t="s">
        <v>883</v>
      </c>
      <c r="EI382" s="131" t="s">
        <v>9167</v>
      </c>
      <c r="EJ382" s="135" t="s">
        <v>9168</v>
      </c>
      <c r="EK382" s="135" t="s">
        <v>9169</v>
      </c>
      <c r="EL382" s="135" t="s">
        <v>7849</v>
      </c>
      <c r="EM382" s="135" t="s">
        <v>9170</v>
      </c>
      <c r="EN382" s="131" t="s">
        <v>245</v>
      </c>
    </row>
    <row r="383" spans="1:144" ht="18" thickTop="1" thickBot="1">
      <c r="A383" s="575">
        <f t="shared" si="19"/>
        <v>382</v>
      </c>
      <c r="B383" s="572" t="s">
        <v>9267</v>
      </c>
      <c r="C383" s="600" t="s">
        <v>11852</v>
      </c>
      <c r="D383" s="570" t="s">
        <v>13209</v>
      </c>
      <c r="E383" s="568" t="str">
        <f t="shared" si="17"/>
        <v>Not Placed</v>
      </c>
      <c r="F383" s="570" t="s">
        <v>12369</v>
      </c>
      <c r="G383" s="570" t="s">
        <v>14086</v>
      </c>
      <c r="H383" s="131" t="str">
        <f>VLOOKUP(B383,EXTC2!C:E,3,0)</f>
        <v>12th + Engineering with live KT</v>
      </c>
      <c r="I383" s="610" t="s">
        <v>484</v>
      </c>
      <c r="J383" s="572">
        <v>21</v>
      </c>
      <c r="K383" s="611" t="s">
        <v>9269</v>
      </c>
      <c r="L383" s="611" t="s">
        <v>73</v>
      </c>
      <c r="M383" s="611" t="s">
        <v>9270</v>
      </c>
      <c r="N383" s="612" t="s">
        <v>9266</v>
      </c>
      <c r="O383" s="612">
        <v>9820256465</v>
      </c>
      <c r="P383" s="612">
        <v>9930760201</v>
      </c>
      <c r="Q383" s="612" t="e">
        <f>VLOOKUP(B383,'TCS CON'!$D$1:$H$98,5,0)</f>
        <v>#N/A</v>
      </c>
      <c r="R383" s="612" t="e">
        <f>VLOOKUP(B383,LTI!$C$1:$H$46,6,0)</f>
        <v>#N/A</v>
      </c>
      <c r="S383" s="612" t="e">
        <f>VLOOKUP(B383,JARO!$E$2:$I$11,5,0)</f>
        <v>#N/A</v>
      </c>
      <c r="T383" s="612" t="e">
        <f>VLOOKUP(B383,Capgemini!$D$3:$H$78,5,0)</f>
        <v>#N/A</v>
      </c>
      <c r="U383" s="612" t="e">
        <f>VLOOKUP(B383,Carwale!$D$1:$H$4,5,0)</f>
        <v>#N/A</v>
      </c>
      <c r="V383" s="612" t="e">
        <f>VLOOKUP(B383,'Interactive Brokers'!E:I,5,0)</f>
        <v>#N/A</v>
      </c>
      <c r="W383" s="612" t="e">
        <f>VLOOKUP(B383,'REL Jio'!E:I,5,0)</f>
        <v>#N/A</v>
      </c>
      <c r="X383" s="612" t="e">
        <f>VLOOKUP(B383,'Sciative Sol'!E:I,5,0)</f>
        <v>#N/A</v>
      </c>
      <c r="Y383" s="612" t="e">
        <f>VLOOKUP(B383,'Hexaware Tech'!E:I,5,0)</f>
        <v>#N/A</v>
      </c>
      <c r="Z383" s="612" t="e">
        <f>VLOOKUP(B383,Axis!D:H,5,0)</f>
        <v>#N/A</v>
      </c>
      <c r="AA383" s="612" t="e">
        <f>VLOOKUP(B383,Ugam!$D$3:$H$26,5,0)</f>
        <v>#N/A</v>
      </c>
      <c r="AB383" s="612" t="e">
        <f>VLOOKUP(B383,Zeus!F:J,5,0)</f>
        <v>#N/A</v>
      </c>
      <c r="AC383" s="612" t="e">
        <f>VLOOKUP(B383,Montran!F:J,5,0)</f>
        <v>#N/A</v>
      </c>
      <c r="AD383" s="612" t="e">
        <f>VLOOKUP(B383,Endurance!H166:L166,5,0)</f>
        <v>#N/A</v>
      </c>
      <c r="AE383" s="612" t="e">
        <f>VLOOKUP(B383,'Swabhav Techlabs'!$F$1:$J$2,5,0)</f>
        <v>#N/A</v>
      </c>
      <c r="AF383" s="612" t="e">
        <f>VLOOKUP(B383,'Quality Kiosk'!$F$1:$J$18,5,0)</f>
        <v>#N/A</v>
      </c>
      <c r="AG383" s="612" t="e">
        <f>VLOOKUP(B383,'Lemon VB'!$F$1:$J$2,5,0)</f>
        <v>#N/A</v>
      </c>
      <c r="AH383" s="612" t="e">
        <f>VLOOKUP(B383,Gocomet!$E$1:$I$3,5,0)</f>
        <v>#N/A</v>
      </c>
      <c r="AI383" s="612" t="e">
        <f>VLOOKUP(B383,'Ingram Micro'!$E$1:$I$8,5,0)</f>
        <v>#N/A</v>
      </c>
      <c r="AJ383" s="612" t="e">
        <f>VLOOKUP(B383,'DePronto Infotech'!$E$1:$I$2,5,0)</f>
        <v>#N/A</v>
      </c>
      <c r="AK383" s="612" t="e">
        <f>VLOOKUP(B383,'Reliance Retail'!$E$1:$I$4,5,0)</f>
        <v>#N/A</v>
      </c>
      <c r="AL383" s="612" t="e">
        <f>VLOOKUP(B383,'Bright Champs'!$D$1:$H$13,5,0)</f>
        <v>#N/A</v>
      </c>
      <c r="AM383" s="612" t="e">
        <f>VLOOKUP(B383,Neosoft!$E$1:$I$12,5,0)</f>
        <v>#N/A</v>
      </c>
      <c r="AN383" s="612" t="e">
        <f>VLOOKUP(B383,Infosys!$E$1:$I$3,5,0)</f>
        <v>#N/A</v>
      </c>
      <c r="AO383" s="612" t="e">
        <f>VLOOKUP(B383,Cerelabs!$E$1:$I$5,5,0)</f>
        <v>#N/A</v>
      </c>
      <c r="AP383" s="612" t="e">
        <f>VLOOKUP(B383,'Neebal Technologies'!$D$1:$H$2,5,0)</f>
        <v>#N/A</v>
      </c>
      <c r="AQ383" s="612" t="e">
        <f>VLOOKUP(B383,'Vertiv Energy'!$D$1:$H$2,5,0)</f>
        <v>#N/A</v>
      </c>
      <c r="AR383" s="612" t="e">
        <f>VLOOKUP(B383,'Acidaes Solutions (CRMNEXT)'!$D$1:$H$3,5,0)</f>
        <v>#N/A</v>
      </c>
      <c r="AS383" s="612" t="e">
        <f>VLOOKUP(B383,Growisto!$D$1:$H$2,5,0)</f>
        <v>#N/A</v>
      </c>
      <c r="AT383" s="612" t="e">
        <f>VLOOKUP(B383,'9.9 Mediaworx - Digit'!$D$1:$H$2,5,0)</f>
        <v>#N/A</v>
      </c>
      <c r="AU383" s="612" t="e">
        <f>VLOOKUP(B383,'Vistaar systems Pvt Ltd'!$D$2:$H$3,5,0)</f>
        <v>#N/A</v>
      </c>
      <c r="AV383" s="612" t="e">
        <f>VLOOKUP(B383,'Course 5i'!$D$2:$H$11,5,0)</f>
        <v>#N/A</v>
      </c>
      <c r="AW383" s="612" t="e">
        <f>VLOOKUP(B383,'Radiant Appliances &amp; Electronic'!$D$1:$H$13,5,0)</f>
        <v>#N/A</v>
      </c>
      <c r="AX383" s="612" t="e">
        <f>VLOOKUP(B383,'Atos Global'!$D$3:$H$27,5,0)</f>
        <v>#N/A</v>
      </c>
      <c r="AY383" s="612" t="e">
        <f>VLOOKUP(B383,'Saama Technologies'!$D$1:$H$2,5,0)</f>
        <v>#N/A</v>
      </c>
      <c r="AZ383" s="612" t="e">
        <f>VLOOKUP(B383,'Multiplier Solutions'!$D$1:$H$2,5,0)</f>
        <v>#N/A</v>
      </c>
      <c r="BA383" s="612" t="e">
        <f>VLOOKUP(B383,GEP!$D$2:$H$5,5,0)</f>
        <v>#N/A</v>
      </c>
      <c r="BB383" s="612" t="e">
        <f>VLOOKUP(B383,Accenture!$D$1:$H$6,5,0)</f>
        <v>#N/A</v>
      </c>
      <c r="BC383" s="612" t="e">
        <f>VLOOKUP(B383,'Endurance International Group'!$D$1:$H$2,5,0)</f>
        <v>#N/A</v>
      </c>
      <c r="BD383" s="612" t="e">
        <f>VLOOKUP(B383,Newgen!$D$1:$H$2,5,0)</f>
        <v>#N/A</v>
      </c>
      <c r="BE383" s="612" t="e">
        <f>VLOOKUP(B383,'3D Incredible'!D383:H383,5,0)</f>
        <v>#N/A</v>
      </c>
      <c r="BF383" s="612" t="e">
        <f>VLOOKUP(B383,'Raja Software Labs'!$D$2:$H$2,5,0)</f>
        <v>#N/A</v>
      </c>
      <c r="BG383" s="612" t="e">
        <f>VLOOKUP(B383,Wipro!$D$1:$H$2,5,0)</f>
        <v>#N/A</v>
      </c>
      <c r="BH383" s="612" t="e">
        <f>VLOOKUP(B383,'Perch Technologies'!$D$2:$H$2,5,0)</f>
        <v>#N/A</v>
      </c>
      <c r="BI383" s="612" t="e">
        <f>VLOOKUP(B383,'Morning Star'!$D$1:$H$6,5,0)</f>
        <v>#N/A</v>
      </c>
      <c r="BJ383" s="612" t="e">
        <f>VLOOKUP(B383,Flexiloans!$D$1:$H$2,5,0)</f>
        <v>#N/A</v>
      </c>
      <c r="BK383" s="612" t="e">
        <f>VLOOKUP(B383,'Thirdware Solutions'!$D$1:$H$2,5,0)</f>
        <v>#N/A</v>
      </c>
      <c r="BL383" s="612" t="e">
        <f>VLOOKUP(B383,Tescom!$D$1:$H$8,5,0)</f>
        <v>#N/A</v>
      </c>
      <c r="BM383" s="612" t="e">
        <f>VLOOKUP(B383,'Cogno AI'!$D$1:$H$2,5,0)</f>
        <v>#N/A</v>
      </c>
      <c r="BN383" s="612" t="e">
        <f>VLOOKUP(B383,'ABM Knowledgeware'!$D$1:$H$2,5,0)</f>
        <v>#N/A</v>
      </c>
      <c r="BO383" s="612" t="e">
        <f>VLOOKUP(B383,'Concerto Software'!$D$1:$H$3,5,0)</f>
        <v>#N/A</v>
      </c>
      <c r="BP383" s="612" t="e">
        <f>VLOOKUP(B383,'My Captain'!$D$1:$H$4,5,0)</f>
        <v>#N/A</v>
      </c>
      <c r="BQ383" s="612" t="e">
        <f>VLOOKUP(B383,'Finoux Solutions'!$D$2:$H$4,5,0)</f>
        <v>#N/A</v>
      </c>
      <c r="BR383" s="612" t="e">
        <f>VLOOKUP(B383,'MITR Learning'!$D$1:$H$2,5,0)</f>
        <v>#N/A</v>
      </c>
      <c r="BS383" s="612" t="e">
        <f>VLOOKUP(B383,Nucsoft!$D$2:$H$6,5,0)</f>
        <v>#N/A</v>
      </c>
      <c r="BT383" s="612" t="e">
        <f>VLOOKUP(B383,'Paras Cadd'!$D$1:$H$2,5,0)</f>
        <v>#N/A</v>
      </c>
      <c r="BU383" s="612" t="e">
        <f>VLOOKUP(B383,'ICICI Securities'!$D$1:$H$2,5,0)</f>
        <v>#N/A</v>
      </c>
      <c r="BV383" s="612" t="e">
        <f>VLOOKUP(B383,'Citius Tech'!$D$2:$H$5,5,0)</f>
        <v>#N/A</v>
      </c>
      <c r="BW383" s="612" t="e">
        <f>VLOOKUP(B383,'Buzzy Brains'!$D$2:$H$2,5,0)</f>
        <v>#N/A</v>
      </c>
      <c r="BX383" s="612" t="e">
        <f>VLOOKUP(B383,'Decimal Point'!$D$2:$H$2,5,0)</f>
        <v>#N/A</v>
      </c>
      <c r="BY383" s="612" t="e">
        <f>VLOOKUP(B383,'Sankey Business Solutions'!$D$2:$H$3,5,0)</f>
        <v>#N/A</v>
      </c>
      <c r="BZ383" s="612" t="e">
        <f>VLOOKUP(B383,'Nangia &amp; Co LLP'!$D$2:$H$2,5,0)</f>
        <v>#N/A</v>
      </c>
      <c r="CA383" s="612" t="e">
        <f>VLOOKUP(B383,'FIS Solutions India Pvt Ltd'!$D$2:$H$2,5,0)</f>
        <v>#N/A</v>
      </c>
      <c r="CB383" s="612" t="e">
        <f>VLOOKUP(B383,'Delta Technology &amp; Management '!$D$2:$H$16,5,0)</f>
        <v>#N/A</v>
      </c>
      <c r="CC383" s="612" t="e">
        <f>VLOOKUP(B383,'Espoir Networks'!$D$3:$H$11,5,0)</f>
        <v>#N/A</v>
      </c>
      <c r="CD383" s="612" t="e">
        <f>VLOOKUP(B383,'Servosys Solution'!$D$3:$H$5,5,0)</f>
        <v>#N/A</v>
      </c>
      <c r="CE383" s="612" t="e">
        <f>VLOOKUP(B383,'Ribbon Communications'!$D$3:$H$4,5,0)</f>
        <v>#N/A</v>
      </c>
      <c r="CF383" s="612">
        <f t="shared" si="18"/>
        <v>0</v>
      </c>
      <c r="CG383" s="129" t="s">
        <v>9271</v>
      </c>
      <c r="CH383" s="129">
        <v>835242262074</v>
      </c>
      <c r="CI383" s="129" t="s">
        <v>81</v>
      </c>
      <c r="CJ383" s="129" t="s">
        <v>11752</v>
      </c>
      <c r="CK383" s="132">
        <v>42917</v>
      </c>
      <c r="CL383" s="129">
        <v>2021</v>
      </c>
      <c r="CM383" s="128" t="s">
        <v>12036</v>
      </c>
      <c r="CN383" s="129">
        <v>403</v>
      </c>
      <c r="CO383" s="133">
        <v>80.599999999999994</v>
      </c>
      <c r="CP383" s="129">
        <v>2015</v>
      </c>
      <c r="CQ383" s="129" t="s">
        <v>79</v>
      </c>
      <c r="CR383" s="128" t="s">
        <v>12224</v>
      </c>
      <c r="CS383" s="129" t="s">
        <v>9274</v>
      </c>
      <c r="CT383" s="133">
        <v>58.77</v>
      </c>
      <c r="CU383" s="129">
        <v>2017</v>
      </c>
      <c r="CV383" s="129" t="s">
        <v>79</v>
      </c>
      <c r="CW383" s="131" t="s">
        <v>81</v>
      </c>
      <c r="CX383" s="131" t="s">
        <v>81</v>
      </c>
      <c r="CY383" s="129" t="s">
        <v>81</v>
      </c>
      <c r="CZ383" s="129" t="s">
        <v>81</v>
      </c>
      <c r="DA383" s="129" t="s">
        <v>81</v>
      </c>
      <c r="DB383" s="129" t="s">
        <v>81</v>
      </c>
      <c r="DC383" s="129" t="s">
        <v>81</v>
      </c>
      <c r="DD383" s="129" t="s">
        <v>81</v>
      </c>
      <c r="DE383" s="129" t="s">
        <v>81</v>
      </c>
      <c r="DF383" s="129">
        <v>0</v>
      </c>
      <c r="DG383" s="224">
        <v>6.3</v>
      </c>
      <c r="DH383" s="224">
        <v>6.22</v>
      </c>
      <c r="DI383" s="224">
        <v>5.19</v>
      </c>
      <c r="DJ383" s="224">
        <v>4.68</v>
      </c>
      <c r="DK383" s="224">
        <v>4.96</v>
      </c>
      <c r="DL383" s="224">
        <v>8.0399999999999991</v>
      </c>
      <c r="DM383" s="224">
        <v>35.39</v>
      </c>
      <c r="DN383" s="224">
        <v>5.89</v>
      </c>
      <c r="DO383" s="129"/>
      <c r="DP383" s="131" t="s">
        <v>82</v>
      </c>
      <c r="DQ383" s="129">
        <v>3</v>
      </c>
      <c r="DR383" s="129">
        <v>5</v>
      </c>
      <c r="DS383" s="129" t="s">
        <v>83</v>
      </c>
      <c r="DT383" s="129" t="s">
        <v>83</v>
      </c>
      <c r="DU383" s="129" t="s">
        <v>83</v>
      </c>
      <c r="DV383" s="129" t="s">
        <v>83</v>
      </c>
      <c r="DW383" s="131" t="s">
        <v>83</v>
      </c>
      <c r="DX383" s="131" t="s">
        <v>84</v>
      </c>
      <c r="DY383" s="131" t="s">
        <v>81</v>
      </c>
      <c r="DZ383" s="131" t="s">
        <v>9275</v>
      </c>
      <c r="EA383" s="131" t="s">
        <v>781</v>
      </c>
      <c r="EB383" s="131" t="s">
        <v>9276</v>
      </c>
      <c r="EC383" s="131" t="s">
        <v>781</v>
      </c>
      <c r="ED383" s="131" t="s">
        <v>89</v>
      </c>
      <c r="EE383" s="131" t="s">
        <v>9277</v>
      </c>
      <c r="EF383" s="131" t="s">
        <v>9278</v>
      </c>
      <c r="EG383" s="131" t="s">
        <v>9279</v>
      </c>
      <c r="EH383" s="131" t="s">
        <v>9280</v>
      </c>
      <c r="EI383" s="131" t="s">
        <v>9281</v>
      </c>
      <c r="EJ383" s="135" t="s">
        <v>9282</v>
      </c>
      <c r="EK383" s="135" t="s">
        <v>9283</v>
      </c>
      <c r="EL383" s="135" t="s">
        <v>9284</v>
      </c>
      <c r="EM383" s="135" t="s">
        <v>9285</v>
      </c>
      <c r="EN383" s="131" t="s">
        <v>81</v>
      </c>
    </row>
    <row r="384" spans="1:144" ht="18" thickTop="1" thickBot="1">
      <c r="A384" s="575">
        <f t="shared" si="19"/>
        <v>383</v>
      </c>
      <c r="B384" s="572" t="s">
        <v>9959</v>
      </c>
      <c r="C384" s="600" t="s">
        <v>11853</v>
      </c>
      <c r="D384" s="570" t="s">
        <v>13209</v>
      </c>
      <c r="E384" s="568" t="str">
        <f t="shared" si="17"/>
        <v>Not Placed</v>
      </c>
      <c r="F384" s="570" t="s">
        <v>12369</v>
      </c>
      <c r="G384" s="570" t="s">
        <v>14086</v>
      </c>
      <c r="H384" s="131" t="str">
        <f>VLOOKUP(B384,EXTC2!C:E,3,0)</f>
        <v>12th + Engineering without live KT</v>
      </c>
      <c r="I384" s="610" t="s">
        <v>9961</v>
      </c>
      <c r="J384" s="572">
        <v>21</v>
      </c>
      <c r="K384" s="611" t="s">
        <v>9962</v>
      </c>
      <c r="L384" s="611" t="s">
        <v>3182</v>
      </c>
      <c r="M384" s="611" t="s">
        <v>9963</v>
      </c>
      <c r="N384" s="612" t="s">
        <v>9958</v>
      </c>
      <c r="O384" s="612">
        <v>25824880</v>
      </c>
      <c r="P384" s="612">
        <v>7506361008</v>
      </c>
      <c r="Q384" s="612" t="e">
        <f>VLOOKUP(B384,'TCS CON'!$D$1:$H$98,5,0)</f>
        <v>#N/A</v>
      </c>
      <c r="R384" s="612" t="e">
        <f>VLOOKUP(B384,LTI!$C$1:$H$46,6,0)</f>
        <v>#N/A</v>
      </c>
      <c r="S384" s="612" t="e">
        <f>VLOOKUP(B384,JARO!$E$2:$I$11,5,0)</f>
        <v>#N/A</v>
      </c>
      <c r="T384" s="612" t="e">
        <f>VLOOKUP(B384,Capgemini!$D$3:$H$78,5,0)</f>
        <v>#N/A</v>
      </c>
      <c r="U384" s="612" t="e">
        <f>VLOOKUP(B384,Carwale!$D$1:$H$4,5,0)</f>
        <v>#N/A</v>
      </c>
      <c r="V384" s="612" t="e">
        <f>VLOOKUP(B384,'Interactive Brokers'!E:I,5,0)</f>
        <v>#N/A</v>
      </c>
      <c r="W384" s="612" t="e">
        <f>VLOOKUP(B384,'REL Jio'!E:I,5,0)</f>
        <v>#N/A</v>
      </c>
      <c r="X384" s="612" t="e">
        <f>VLOOKUP(B384,'Sciative Sol'!E:I,5,0)</f>
        <v>#N/A</v>
      </c>
      <c r="Y384" s="612" t="e">
        <f>VLOOKUP(B384,'Hexaware Tech'!E:I,5,0)</f>
        <v>#N/A</v>
      </c>
      <c r="Z384" s="612" t="e">
        <f>VLOOKUP(B384,Axis!D:H,5,0)</f>
        <v>#N/A</v>
      </c>
      <c r="AA384" s="612" t="e">
        <f>VLOOKUP(B384,Ugam!$D$3:$H$26,5,0)</f>
        <v>#N/A</v>
      </c>
      <c r="AB384" s="612" t="e">
        <f>VLOOKUP(B384,Zeus!F:J,5,0)</f>
        <v>#N/A</v>
      </c>
      <c r="AC384" s="612" t="e">
        <f>VLOOKUP(B384,Montran!F:J,5,0)</f>
        <v>#N/A</v>
      </c>
      <c r="AD384" s="612" t="e">
        <f>VLOOKUP(B384,Endurance!H167:L167,5,0)</f>
        <v>#N/A</v>
      </c>
      <c r="AE384" s="612" t="e">
        <f>VLOOKUP(B384,'Swabhav Techlabs'!$F$1:$J$2,5,0)</f>
        <v>#N/A</v>
      </c>
      <c r="AF384" s="612" t="e">
        <f>VLOOKUP(B384,'Quality Kiosk'!$F$1:$J$18,5,0)</f>
        <v>#N/A</v>
      </c>
      <c r="AG384" s="612" t="e">
        <f>VLOOKUP(B384,'Lemon VB'!$F$1:$J$2,5,0)</f>
        <v>#N/A</v>
      </c>
      <c r="AH384" s="612" t="e">
        <f>VLOOKUP(B384,Gocomet!$E$1:$I$3,5,0)</f>
        <v>#N/A</v>
      </c>
      <c r="AI384" s="612" t="e">
        <f>VLOOKUP(B384,'Ingram Micro'!$E$1:$I$8,5,0)</f>
        <v>#N/A</v>
      </c>
      <c r="AJ384" s="612" t="e">
        <f>VLOOKUP(B384,'DePronto Infotech'!$E$1:$I$2,5,0)</f>
        <v>#N/A</v>
      </c>
      <c r="AK384" s="612" t="e">
        <f>VLOOKUP(B384,'Reliance Retail'!$E$1:$I$4,5,0)</f>
        <v>#N/A</v>
      </c>
      <c r="AL384" s="612" t="e">
        <f>VLOOKUP(B384,'Bright Champs'!$D$1:$H$13,5,0)</f>
        <v>#N/A</v>
      </c>
      <c r="AM384" s="612" t="e">
        <f>VLOOKUP(B384,Neosoft!$E$1:$I$12,5,0)</f>
        <v>#N/A</v>
      </c>
      <c r="AN384" s="612" t="e">
        <f>VLOOKUP(B384,Infosys!$E$1:$I$3,5,0)</f>
        <v>#N/A</v>
      </c>
      <c r="AO384" s="612" t="e">
        <f>VLOOKUP(B384,Cerelabs!$E$1:$I$5,5,0)</f>
        <v>#N/A</v>
      </c>
      <c r="AP384" s="612" t="e">
        <f>VLOOKUP(B384,'Neebal Technologies'!$D$1:$H$2,5,0)</f>
        <v>#N/A</v>
      </c>
      <c r="AQ384" s="612" t="e">
        <f>VLOOKUP(B384,'Vertiv Energy'!$D$1:$H$2,5,0)</f>
        <v>#N/A</v>
      </c>
      <c r="AR384" s="612" t="e">
        <f>VLOOKUP(B384,'Acidaes Solutions (CRMNEXT)'!$D$1:$H$3,5,0)</f>
        <v>#N/A</v>
      </c>
      <c r="AS384" s="612" t="e">
        <f>VLOOKUP(B384,Growisto!$D$1:$H$2,5,0)</f>
        <v>#N/A</v>
      </c>
      <c r="AT384" s="612" t="e">
        <f>VLOOKUP(B384,'9.9 Mediaworx - Digit'!$D$1:$H$2,5,0)</f>
        <v>#N/A</v>
      </c>
      <c r="AU384" s="612" t="e">
        <f>VLOOKUP(B384,'Vistaar systems Pvt Ltd'!$D$2:$H$3,5,0)</f>
        <v>#N/A</v>
      </c>
      <c r="AV384" s="612" t="e">
        <f>VLOOKUP(B384,'Course 5i'!$D$2:$H$11,5,0)</f>
        <v>#N/A</v>
      </c>
      <c r="AW384" s="612" t="e">
        <f>VLOOKUP(B384,'Radiant Appliances &amp; Electronic'!$D$1:$H$13,5,0)</f>
        <v>#N/A</v>
      </c>
      <c r="AX384" s="612" t="e">
        <f>VLOOKUP(B384,'Atos Global'!$D$3:$H$27,5,0)</f>
        <v>#N/A</v>
      </c>
      <c r="AY384" s="612" t="e">
        <f>VLOOKUP(B384,'Saama Technologies'!$D$1:$H$2,5,0)</f>
        <v>#N/A</v>
      </c>
      <c r="AZ384" s="612" t="e">
        <f>VLOOKUP(B384,'Multiplier Solutions'!$D$1:$H$2,5,0)</f>
        <v>#N/A</v>
      </c>
      <c r="BA384" s="612" t="e">
        <f>VLOOKUP(B384,GEP!$D$2:$H$5,5,0)</f>
        <v>#N/A</v>
      </c>
      <c r="BB384" s="612" t="e">
        <f>VLOOKUP(B384,Accenture!$D$1:$H$6,5,0)</f>
        <v>#N/A</v>
      </c>
      <c r="BC384" s="612" t="e">
        <f>VLOOKUP(B384,'Endurance International Group'!$D$1:$H$2,5,0)</f>
        <v>#N/A</v>
      </c>
      <c r="BD384" s="612" t="e">
        <f>VLOOKUP(B384,Newgen!$D$1:$H$2,5,0)</f>
        <v>#N/A</v>
      </c>
      <c r="BE384" s="612" t="e">
        <f>VLOOKUP(B384,'3D Incredible'!D384:H384,5,0)</f>
        <v>#N/A</v>
      </c>
      <c r="BF384" s="612" t="e">
        <f>VLOOKUP(B384,'Raja Software Labs'!$D$2:$H$2,5,0)</f>
        <v>#N/A</v>
      </c>
      <c r="BG384" s="612" t="e">
        <f>VLOOKUP(B384,Wipro!$D$1:$H$2,5,0)</f>
        <v>#N/A</v>
      </c>
      <c r="BH384" s="612" t="e">
        <f>VLOOKUP(B384,'Perch Technologies'!$D$2:$H$2,5,0)</f>
        <v>#N/A</v>
      </c>
      <c r="BI384" s="612" t="e">
        <f>VLOOKUP(B384,'Morning Star'!$D$1:$H$6,5,0)</f>
        <v>#N/A</v>
      </c>
      <c r="BJ384" s="612" t="e">
        <f>VLOOKUP(B384,Flexiloans!$D$1:$H$2,5,0)</f>
        <v>#N/A</v>
      </c>
      <c r="BK384" s="612" t="e">
        <f>VLOOKUP(B384,'Thirdware Solutions'!$D$1:$H$2,5,0)</f>
        <v>#N/A</v>
      </c>
      <c r="BL384" s="612" t="e">
        <f>VLOOKUP(B384,Tescom!$D$1:$H$8,5,0)</f>
        <v>#N/A</v>
      </c>
      <c r="BM384" s="612" t="e">
        <f>VLOOKUP(B384,'Cogno AI'!$D$1:$H$2,5,0)</f>
        <v>#N/A</v>
      </c>
      <c r="BN384" s="612" t="e">
        <f>VLOOKUP(B384,'ABM Knowledgeware'!$D$1:$H$2,5,0)</f>
        <v>#N/A</v>
      </c>
      <c r="BO384" s="612" t="e">
        <f>VLOOKUP(B384,'Concerto Software'!$D$1:$H$3,5,0)</f>
        <v>#N/A</v>
      </c>
      <c r="BP384" s="612" t="e">
        <f>VLOOKUP(B384,'My Captain'!$D$1:$H$4,5,0)</f>
        <v>#N/A</v>
      </c>
      <c r="BQ384" s="612" t="e">
        <f>VLOOKUP(B384,'Finoux Solutions'!$D$2:$H$4,5,0)</f>
        <v>#N/A</v>
      </c>
      <c r="BR384" s="612" t="e">
        <f>VLOOKUP(B384,'MITR Learning'!$D$1:$H$2,5,0)</f>
        <v>#N/A</v>
      </c>
      <c r="BS384" s="612" t="e">
        <f>VLOOKUP(B384,Nucsoft!$D$2:$H$6,5,0)</f>
        <v>#N/A</v>
      </c>
      <c r="BT384" s="612" t="e">
        <f>VLOOKUP(B384,'Paras Cadd'!$D$1:$H$2,5,0)</f>
        <v>#N/A</v>
      </c>
      <c r="BU384" s="612" t="e">
        <f>VLOOKUP(B384,'ICICI Securities'!$D$1:$H$2,5,0)</f>
        <v>#N/A</v>
      </c>
      <c r="BV384" s="612" t="e">
        <f>VLOOKUP(B384,'Citius Tech'!$D$2:$H$5,5,0)</f>
        <v>#N/A</v>
      </c>
      <c r="BW384" s="612" t="e">
        <f>VLOOKUP(B384,'Buzzy Brains'!$D$2:$H$2,5,0)</f>
        <v>#N/A</v>
      </c>
      <c r="BX384" s="612" t="e">
        <f>VLOOKUP(B384,'Decimal Point'!$D$2:$H$2,5,0)</f>
        <v>#N/A</v>
      </c>
      <c r="BY384" s="612" t="e">
        <f>VLOOKUP(B384,'Sankey Business Solutions'!$D$2:$H$3,5,0)</f>
        <v>#N/A</v>
      </c>
      <c r="BZ384" s="612" t="e">
        <f>VLOOKUP(B384,'Nangia &amp; Co LLP'!$D$2:$H$2,5,0)</f>
        <v>#N/A</v>
      </c>
      <c r="CA384" s="612" t="e">
        <f>VLOOKUP(B384,'FIS Solutions India Pvt Ltd'!$D$2:$H$2,5,0)</f>
        <v>#N/A</v>
      </c>
      <c r="CB384" s="612" t="e">
        <f>VLOOKUP(B384,'Delta Technology &amp; Management '!$D$2:$H$16,5,0)</f>
        <v>#N/A</v>
      </c>
      <c r="CC384" s="612" t="e">
        <f>VLOOKUP(B384,'Espoir Networks'!$D$3:$H$11,5,0)</f>
        <v>#N/A</v>
      </c>
      <c r="CD384" s="612" t="e">
        <f>VLOOKUP(B384,'Servosys Solution'!$D$3:$H$5,5,0)</f>
        <v>#N/A</v>
      </c>
      <c r="CE384" s="612" t="e">
        <f>VLOOKUP(B384,'Ribbon Communications'!$D$3:$H$4,5,0)</f>
        <v>#N/A</v>
      </c>
      <c r="CF384" s="612">
        <f t="shared" si="18"/>
        <v>0</v>
      </c>
      <c r="CG384" s="129" t="s">
        <v>9964</v>
      </c>
      <c r="CH384" s="129">
        <v>268108275600</v>
      </c>
      <c r="CI384" s="129" t="s">
        <v>9965</v>
      </c>
      <c r="CJ384" s="129" t="s">
        <v>11753</v>
      </c>
      <c r="CK384" s="132">
        <v>42917</v>
      </c>
      <c r="CL384" s="129">
        <v>2021</v>
      </c>
      <c r="CM384" s="128" t="s">
        <v>7912</v>
      </c>
      <c r="CN384" s="129">
        <v>428</v>
      </c>
      <c r="CO384" s="133">
        <v>85.6</v>
      </c>
      <c r="CP384" s="129">
        <v>2015</v>
      </c>
      <c r="CQ384" s="129" t="s">
        <v>79</v>
      </c>
      <c r="CR384" s="128" t="s">
        <v>12225</v>
      </c>
      <c r="CS384" s="129">
        <v>421</v>
      </c>
      <c r="CT384" s="133">
        <v>64.77</v>
      </c>
      <c r="CU384" s="129">
        <v>2017</v>
      </c>
      <c r="CV384" s="129" t="s">
        <v>79</v>
      </c>
      <c r="CW384" s="131" t="s">
        <v>81</v>
      </c>
      <c r="CX384" s="131" t="s">
        <v>81</v>
      </c>
      <c r="CY384" s="129" t="s">
        <v>81</v>
      </c>
      <c r="CZ384" s="129" t="s">
        <v>81</v>
      </c>
      <c r="DA384" s="129" t="s">
        <v>81</v>
      </c>
      <c r="DB384" s="129" t="s">
        <v>81</v>
      </c>
      <c r="DC384" s="129" t="s">
        <v>81</v>
      </c>
      <c r="DD384" s="129" t="s">
        <v>81</v>
      </c>
      <c r="DE384" s="129" t="s">
        <v>81</v>
      </c>
      <c r="DF384" s="129">
        <v>0</v>
      </c>
      <c r="DG384" s="224">
        <v>7.2</v>
      </c>
      <c r="DH384" s="224">
        <v>7.59</v>
      </c>
      <c r="DI384" s="224">
        <v>6.54</v>
      </c>
      <c r="DJ384" s="224">
        <v>7.2</v>
      </c>
      <c r="DK384" s="224">
        <v>6.407</v>
      </c>
      <c r="DL384" s="224"/>
      <c r="DM384" s="224">
        <v>35.237000000000002</v>
      </c>
      <c r="DN384" s="224">
        <v>7.0407000000000002</v>
      </c>
      <c r="DO384" s="129"/>
      <c r="DP384" s="131" t="s">
        <v>138</v>
      </c>
      <c r="DQ384" s="129">
        <v>0</v>
      </c>
      <c r="DR384" s="129">
        <v>0</v>
      </c>
      <c r="DS384" s="129" t="s">
        <v>83</v>
      </c>
      <c r="DT384" s="129" t="s">
        <v>83</v>
      </c>
      <c r="DU384" s="129" t="s">
        <v>83</v>
      </c>
      <c r="DV384" s="129" t="s">
        <v>83</v>
      </c>
      <c r="DW384" s="131" t="s">
        <v>83</v>
      </c>
      <c r="DX384" s="131" t="s">
        <v>84</v>
      </c>
      <c r="DY384" s="131" t="s">
        <v>81</v>
      </c>
      <c r="DZ384" s="131" t="s">
        <v>9967</v>
      </c>
      <c r="EA384" s="131" t="s">
        <v>86</v>
      </c>
      <c r="EB384" s="131" t="s">
        <v>9968</v>
      </c>
      <c r="EC384" s="131" t="s">
        <v>81</v>
      </c>
      <c r="ED384" s="131" t="s">
        <v>89</v>
      </c>
      <c r="EE384" s="131" t="s">
        <v>9969</v>
      </c>
      <c r="EF384" s="131" t="s">
        <v>9970</v>
      </c>
      <c r="EG384" s="131" t="s">
        <v>9971</v>
      </c>
      <c r="EH384" s="131" t="s">
        <v>81</v>
      </c>
      <c r="EI384" s="131" t="s">
        <v>9972</v>
      </c>
      <c r="EJ384" s="135" t="s">
        <v>9973</v>
      </c>
      <c r="EK384" s="135" t="s">
        <v>9974</v>
      </c>
      <c r="EL384" s="135" t="s">
        <v>9975</v>
      </c>
      <c r="EM384" s="135" t="s">
        <v>9976</v>
      </c>
      <c r="EN384" s="131" t="s">
        <v>81</v>
      </c>
    </row>
    <row r="385" spans="1:145" ht="18" thickTop="1" thickBot="1">
      <c r="A385" s="575">
        <f t="shared" si="19"/>
        <v>384</v>
      </c>
      <c r="B385" s="572" t="s">
        <v>10394</v>
      </c>
      <c r="C385" s="600" t="s">
        <v>11854</v>
      </c>
      <c r="D385" s="570" t="s">
        <v>13208</v>
      </c>
      <c r="E385" s="568" t="str">
        <f t="shared" si="17"/>
        <v>Not Placed</v>
      </c>
      <c r="F385" s="570" t="s">
        <v>12369</v>
      </c>
      <c r="G385" s="570" t="s">
        <v>14086</v>
      </c>
      <c r="H385" s="131" t="str">
        <f>VLOOKUP(B385,EXTC2!C:E,3,0)</f>
        <v>12th + Engineering without live KT</v>
      </c>
      <c r="I385" s="610" t="s">
        <v>10396</v>
      </c>
      <c r="J385" s="572">
        <v>21</v>
      </c>
      <c r="K385" s="611" t="s">
        <v>10397</v>
      </c>
      <c r="L385" s="611" t="s">
        <v>73</v>
      </c>
      <c r="M385" s="611" t="s">
        <v>10398</v>
      </c>
      <c r="N385" s="612" t="s">
        <v>10393</v>
      </c>
      <c r="O385" s="612">
        <v>9969192410</v>
      </c>
      <c r="P385" s="612">
        <v>7045303559</v>
      </c>
      <c r="Q385" s="612" t="e">
        <f>VLOOKUP(B385,'TCS CON'!$D$1:$H$98,5,0)</f>
        <v>#N/A</v>
      </c>
      <c r="R385" s="612" t="e">
        <f>VLOOKUP(B385,LTI!$C$1:$H$46,6,0)</f>
        <v>#N/A</v>
      </c>
      <c r="S385" s="612" t="e">
        <f>VLOOKUP(B385,JARO!$E$2:$I$11,5,0)</f>
        <v>#N/A</v>
      </c>
      <c r="T385" s="612" t="e">
        <f>VLOOKUP(B385,Capgemini!$D$3:$H$78,5,0)</f>
        <v>#N/A</v>
      </c>
      <c r="U385" s="612" t="e">
        <f>VLOOKUP(B385,Carwale!$D$1:$H$4,5,0)</f>
        <v>#N/A</v>
      </c>
      <c r="V385" s="612" t="e">
        <f>VLOOKUP(B385,'Interactive Brokers'!E:I,5,0)</f>
        <v>#N/A</v>
      </c>
      <c r="W385" s="612" t="e">
        <f>VLOOKUP(B385,'REL Jio'!E:I,5,0)</f>
        <v>#N/A</v>
      </c>
      <c r="X385" s="612" t="e">
        <f>VLOOKUP(B385,'Sciative Sol'!E:I,5,0)</f>
        <v>#N/A</v>
      </c>
      <c r="Y385" s="612" t="e">
        <f>VLOOKUP(B385,'Hexaware Tech'!E:I,5,0)</f>
        <v>#N/A</v>
      </c>
      <c r="Z385" s="612" t="e">
        <f>VLOOKUP(B385,Axis!D:H,5,0)</f>
        <v>#N/A</v>
      </c>
      <c r="AA385" s="612" t="e">
        <f>VLOOKUP(B385,Ugam!$D$3:$H$26,5,0)</f>
        <v>#N/A</v>
      </c>
      <c r="AB385" s="612" t="e">
        <f>VLOOKUP(B385,Zeus!F:J,5,0)</f>
        <v>#N/A</v>
      </c>
      <c r="AC385" s="612" t="e">
        <f>VLOOKUP(B385,Montran!F:J,5,0)</f>
        <v>#N/A</v>
      </c>
      <c r="AD385" s="612" t="e">
        <f>VLOOKUP(B385,Endurance!H168:L168,5,0)</f>
        <v>#N/A</v>
      </c>
      <c r="AE385" s="612" t="e">
        <f>VLOOKUP(B385,'Swabhav Techlabs'!$F$1:$J$2,5,0)</f>
        <v>#N/A</v>
      </c>
      <c r="AF385" s="612" t="e">
        <f>VLOOKUP(B385,'Quality Kiosk'!$F$1:$J$18,5,0)</f>
        <v>#N/A</v>
      </c>
      <c r="AG385" s="612" t="e">
        <f>VLOOKUP(B385,'Lemon VB'!$F$1:$J$2,5,0)</f>
        <v>#N/A</v>
      </c>
      <c r="AH385" s="612" t="e">
        <f>VLOOKUP(B385,Gocomet!$E$1:$I$3,5,0)</f>
        <v>#N/A</v>
      </c>
      <c r="AI385" s="612" t="e">
        <f>VLOOKUP(B385,'Ingram Micro'!$E$1:$I$8,5,0)</f>
        <v>#N/A</v>
      </c>
      <c r="AJ385" s="612" t="e">
        <f>VLOOKUP(B385,'DePronto Infotech'!$E$1:$I$2,5,0)</f>
        <v>#N/A</v>
      </c>
      <c r="AK385" s="612" t="e">
        <f>VLOOKUP(B385,'Reliance Retail'!$E$1:$I$4,5,0)</f>
        <v>#N/A</v>
      </c>
      <c r="AL385" s="612" t="e">
        <f>VLOOKUP(B385,'Bright Champs'!$D$1:$H$13,5,0)</f>
        <v>#N/A</v>
      </c>
      <c r="AM385" s="612" t="e">
        <f>VLOOKUP(B385,Neosoft!$E$1:$I$12,5,0)</f>
        <v>#N/A</v>
      </c>
      <c r="AN385" s="612" t="e">
        <f>VLOOKUP(B385,Infosys!$E$1:$I$3,5,0)</f>
        <v>#N/A</v>
      </c>
      <c r="AO385" s="612" t="e">
        <f>VLOOKUP(B385,Cerelabs!$E$1:$I$5,5,0)</f>
        <v>#N/A</v>
      </c>
      <c r="AP385" s="612" t="e">
        <f>VLOOKUP(B385,'Neebal Technologies'!$D$1:$H$2,5,0)</f>
        <v>#N/A</v>
      </c>
      <c r="AQ385" s="612" t="e">
        <f>VLOOKUP(B385,'Vertiv Energy'!$D$1:$H$2,5,0)</f>
        <v>#N/A</v>
      </c>
      <c r="AR385" s="612" t="e">
        <f>VLOOKUP(B385,'Acidaes Solutions (CRMNEXT)'!$D$1:$H$3,5,0)</f>
        <v>#N/A</v>
      </c>
      <c r="AS385" s="612" t="e">
        <f>VLOOKUP(B385,Growisto!$D$1:$H$2,5,0)</f>
        <v>#N/A</v>
      </c>
      <c r="AT385" s="612" t="e">
        <f>VLOOKUP(B385,'9.9 Mediaworx - Digit'!$D$1:$H$2,5,0)</f>
        <v>#N/A</v>
      </c>
      <c r="AU385" s="612" t="e">
        <f>VLOOKUP(B385,'Vistaar systems Pvt Ltd'!$D$2:$H$3,5,0)</f>
        <v>#N/A</v>
      </c>
      <c r="AV385" s="612" t="e">
        <f>VLOOKUP(B385,'Course 5i'!$D$2:$H$11,5,0)</f>
        <v>#N/A</v>
      </c>
      <c r="AW385" s="612" t="e">
        <f>VLOOKUP(B385,'Radiant Appliances &amp; Electronic'!$D$1:$H$13,5,0)</f>
        <v>#N/A</v>
      </c>
      <c r="AX385" s="612" t="e">
        <f>VLOOKUP(B385,'Atos Global'!$D$3:$H$27,5,0)</f>
        <v>#N/A</v>
      </c>
      <c r="AY385" s="612" t="e">
        <f>VLOOKUP(B385,'Saama Technologies'!$D$1:$H$2,5,0)</f>
        <v>#N/A</v>
      </c>
      <c r="AZ385" s="612" t="e">
        <f>VLOOKUP(B385,'Multiplier Solutions'!$D$1:$H$2,5,0)</f>
        <v>#N/A</v>
      </c>
      <c r="BA385" s="612" t="e">
        <f>VLOOKUP(B385,GEP!$D$2:$H$5,5,0)</f>
        <v>#N/A</v>
      </c>
      <c r="BB385" s="612" t="e">
        <f>VLOOKUP(B385,Accenture!$D$1:$H$6,5,0)</f>
        <v>#N/A</v>
      </c>
      <c r="BC385" s="612" t="e">
        <f>VLOOKUP(B385,'Endurance International Group'!$D$1:$H$2,5,0)</f>
        <v>#N/A</v>
      </c>
      <c r="BD385" s="612" t="e">
        <f>VLOOKUP(B385,Newgen!$D$1:$H$2,5,0)</f>
        <v>#N/A</v>
      </c>
      <c r="BE385" s="612" t="e">
        <f>VLOOKUP(B385,'3D Incredible'!D385:H385,5,0)</f>
        <v>#N/A</v>
      </c>
      <c r="BF385" s="612" t="e">
        <f>VLOOKUP(B385,'Raja Software Labs'!$D$2:$H$2,5,0)</f>
        <v>#N/A</v>
      </c>
      <c r="BG385" s="612" t="e">
        <f>VLOOKUP(B385,Wipro!$D$1:$H$2,5,0)</f>
        <v>#N/A</v>
      </c>
      <c r="BH385" s="612" t="e">
        <f>VLOOKUP(B385,'Perch Technologies'!$D$2:$H$2,5,0)</f>
        <v>#N/A</v>
      </c>
      <c r="BI385" s="612" t="e">
        <f>VLOOKUP(B385,'Morning Star'!$D$1:$H$6,5,0)</f>
        <v>#N/A</v>
      </c>
      <c r="BJ385" s="612" t="e">
        <f>VLOOKUP(B385,Flexiloans!$D$1:$H$2,5,0)</f>
        <v>#N/A</v>
      </c>
      <c r="BK385" s="612" t="e">
        <f>VLOOKUP(B385,'Thirdware Solutions'!$D$1:$H$2,5,0)</f>
        <v>#N/A</v>
      </c>
      <c r="BL385" s="612" t="e">
        <f>VLOOKUP(B385,Tescom!$D$1:$H$8,5,0)</f>
        <v>#N/A</v>
      </c>
      <c r="BM385" s="612" t="e">
        <f>VLOOKUP(B385,'Cogno AI'!$D$1:$H$2,5,0)</f>
        <v>#N/A</v>
      </c>
      <c r="BN385" s="612" t="e">
        <f>VLOOKUP(B385,'ABM Knowledgeware'!$D$1:$H$2,5,0)</f>
        <v>#N/A</v>
      </c>
      <c r="BO385" s="612" t="e">
        <f>VLOOKUP(B385,'Concerto Software'!$D$1:$H$3,5,0)</f>
        <v>#N/A</v>
      </c>
      <c r="BP385" s="612" t="e">
        <f>VLOOKUP(B385,'My Captain'!$D$1:$H$4,5,0)</f>
        <v>#N/A</v>
      </c>
      <c r="BQ385" s="612" t="e">
        <f>VLOOKUP(B385,'Finoux Solutions'!$D$2:$H$4,5,0)</f>
        <v>#N/A</v>
      </c>
      <c r="BR385" s="612" t="e">
        <f>VLOOKUP(B385,'MITR Learning'!$D$1:$H$2,5,0)</f>
        <v>#N/A</v>
      </c>
      <c r="BS385" s="612" t="e">
        <f>VLOOKUP(B385,Nucsoft!$D$2:$H$6,5,0)</f>
        <v>#N/A</v>
      </c>
      <c r="BT385" s="612" t="e">
        <f>VLOOKUP(B385,'Paras Cadd'!$D$1:$H$2,5,0)</f>
        <v>#N/A</v>
      </c>
      <c r="BU385" s="612" t="e">
        <f>VLOOKUP(B385,'ICICI Securities'!$D$1:$H$2,5,0)</f>
        <v>#N/A</v>
      </c>
      <c r="BV385" s="612" t="e">
        <f>VLOOKUP(B385,'Citius Tech'!$D$2:$H$5,5,0)</f>
        <v>#N/A</v>
      </c>
      <c r="BW385" s="612" t="e">
        <f>VLOOKUP(B385,'Buzzy Brains'!$D$2:$H$2,5,0)</f>
        <v>#N/A</v>
      </c>
      <c r="BX385" s="612" t="e">
        <f>VLOOKUP(B385,'Decimal Point'!$D$2:$H$2,5,0)</f>
        <v>#N/A</v>
      </c>
      <c r="BY385" s="612" t="e">
        <f>VLOOKUP(B385,'Sankey Business Solutions'!$D$2:$H$3,5,0)</f>
        <v>#N/A</v>
      </c>
      <c r="BZ385" s="612" t="e">
        <f>VLOOKUP(B385,'Nangia &amp; Co LLP'!$D$2:$H$2,5,0)</f>
        <v>#N/A</v>
      </c>
      <c r="CA385" s="612" t="e">
        <f>VLOOKUP(B385,'FIS Solutions India Pvt Ltd'!$D$2:$H$2,5,0)</f>
        <v>#N/A</v>
      </c>
      <c r="CB385" s="612" t="e">
        <f>VLOOKUP(B385,'Delta Technology &amp; Management '!$D$2:$H$16,5,0)</f>
        <v>#N/A</v>
      </c>
      <c r="CC385" s="612" t="e">
        <f>VLOOKUP(B385,'Espoir Networks'!$D$3:$H$11,5,0)</f>
        <v>#N/A</v>
      </c>
      <c r="CD385" s="612" t="e">
        <f>VLOOKUP(B385,'Servosys Solution'!$D$3:$H$5,5,0)</f>
        <v>#N/A</v>
      </c>
      <c r="CE385" s="612" t="e">
        <f>VLOOKUP(B385,'Ribbon Communications'!$D$3:$H$4,5,0)</f>
        <v>#N/A</v>
      </c>
      <c r="CF385" s="612">
        <f t="shared" si="18"/>
        <v>0</v>
      </c>
      <c r="CG385" s="129" t="s">
        <v>10399</v>
      </c>
      <c r="CH385" s="129">
        <v>697135968554</v>
      </c>
      <c r="CI385" s="129" t="s">
        <v>134</v>
      </c>
      <c r="CJ385" s="129" t="s">
        <v>11753</v>
      </c>
      <c r="CK385" s="132">
        <v>42917</v>
      </c>
      <c r="CL385" s="129">
        <v>2021</v>
      </c>
      <c r="CM385" s="128" t="s">
        <v>10400</v>
      </c>
      <c r="CN385" s="129">
        <v>480</v>
      </c>
      <c r="CO385" s="133">
        <v>0.96</v>
      </c>
      <c r="CP385" s="129">
        <v>2015</v>
      </c>
      <c r="CQ385" s="129" t="s">
        <v>79</v>
      </c>
      <c r="CR385" s="128" t="s">
        <v>12226</v>
      </c>
      <c r="CS385" s="129">
        <v>514</v>
      </c>
      <c r="CT385" s="133">
        <v>0.79079999999999995</v>
      </c>
      <c r="CU385" s="129">
        <v>2017</v>
      </c>
      <c r="CV385" s="129" t="s">
        <v>79</v>
      </c>
      <c r="CW385" s="131" t="s">
        <v>81</v>
      </c>
      <c r="CX385" s="131" t="s">
        <v>81</v>
      </c>
      <c r="CY385" s="129" t="s">
        <v>81</v>
      </c>
      <c r="CZ385" s="129" t="s">
        <v>81</v>
      </c>
      <c r="DA385" s="129" t="s">
        <v>295</v>
      </c>
      <c r="DB385" s="129" t="s">
        <v>81</v>
      </c>
      <c r="DC385" s="129" t="s">
        <v>81</v>
      </c>
      <c r="DD385" s="129" t="s">
        <v>81</v>
      </c>
      <c r="DE385" s="129" t="s">
        <v>81</v>
      </c>
      <c r="DF385" s="129">
        <v>0</v>
      </c>
      <c r="DG385" s="224">
        <v>6.89</v>
      </c>
      <c r="DH385" s="224">
        <v>7.98</v>
      </c>
      <c r="DI385" s="224">
        <v>6.88</v>
      </c>
      <c r="DJ385" s="224">
        <v>6.52</v>
      </c>
      <c r="DK385" s="224">
        <v>7.38</v>
      </c>
      <c r="DL385" s="224">
        <v>8.6</v>
      </c>
      <c r="DM385" s="224">
        <v>44.25</v>
      </c>
      <c r="DN385" s="224">
        <v>7.4</v>
      </c>
      <c r="DO385" s="129"/>
      <c r="DP385" s="131" t="s">
        <v>82</v>
      </c>
      <c r="DQ385" s="129">
        <v>0</v>
      </c>
      <c r="DR385" s="129">
        <v>0</v>
      </c>
      <c r="DS385" s="129" t="s">
        <v>83</v>
      </c>
      <c r="DT385" s="129" t="s">
        <v>83</v>
      </c>
      <c r="DU385" s="129" t="s">
        <v>83</v>
      </c>
      <c r="DV385" s="129" t="s">
        <v>83</v>
      </c>
      <c r="DW385" s="131" t="s">
        <v>83</v>
      </c>
      <c r="DX385" s="131" t="s">
        <v>84</v>
      </c>
      <c r="DY385" s="131" t="s">
        <v>81</v>
      </c>
      <c r="DZ385" s="131" t="s">
        <v>10402</v>
      </c>
      <c r="EA385" s="131" t="s">
        <v>86</v>
      </c>
      <c r="EB385" s="131" t="s">
        <v>10403</v>
      </c>
      <c r="EC385" s="131" t="s">
        <v>88</v>
      </c>
      <c r="ED385" s="131" t="s">
        <v>89</v>
      </c>
      <c r="EE385" s="131" t="s">
        <v>10404</v>
      </c>
      <c r="EF385" s="131" t="s">
        <v>8053</v>
      </c>
      <c r="EG385" s="131" t="s">
        <v>10405</v>
      </c>
      <c r="EH385" s="131" t="s">
        <v>10406</v>
      </c>
      <c r="EI385" s="131" t="s">
        <v>10407</v>
      </c>
      <c r="EJ385" s="135" t="s">
        <v>10408</v>
      </c>
      <c r="EK385" s="135" t="s">
        <v>10409</v>
      </c>
      <c r="EL385" s="135" t="s">
        <v>10410</v>
      </c>
      <c r="EM385" s="135" t="s">
        <v>10411</v>
      </c>
      <c r="EN385" s="131" t="s">
        <v>81</v>
      </c>
    </row>
    <row r="386" spans="1:145" ht="18" thickTop="1" thickBot="1">
      <c r="A386" s="575">
        <f t="shared" si="19"/>
        <v>385</v>
      </c>
      <c r="B386" s="572" t="s">
        <v>10431</v>
      </c>
      <c r="C386" s="600" t="s">
        <v>10432</v>
      </c>
      <c r="D386" s="570" t="s">
        <v>13209</v>
      </c>
      <c r="E386" s="568" t="str">
        <f t="shared" si="17"/>
        <v>Not Placed</v>
      </c>
      <c r="F386" s="570" t="s">
        <v>12369</v>
      </c>
      <c r="G386" s="570" t="s">
        <v>14086</v>
      </c>
      <c r="H386" s="131" t="str">
        <f>VLOOKUP(B386,EXTC2!C:E,3,0)</f>
        <v>12th + Engineering without live KT</v>
      </c>
      <c r="I386" s="610">
        <v>36474</v>
      </c>
      <c r="J386" s="572">
        <v>20</v>
      </c>
      <c r="K386" s="611" t="s">
        <v>10433</v>
      </c>
      <c r="L386" s="611" t="s">
        <v>10434</v>
      </c>
      <c r="M386" s="611" t="s">
        <v>10435</v>
      </c>
      <c r="N386" s="612" t="s">
        <v>10430</v>
      </c>
      <c r="O386" s="612">
        <v>9821625115</v>
      </c>
      <c r="P386" s="612">
        <v>9664982923</v>
      </c>
      <c r="Q386" s="612" t="e">
        <f>VLOOKUP(B386,'TCS CON'!$D$1:$H$98,5,0)</f>
        <v>#N/A</v>
      </c>
      <c r="R386" s="612" t="e">
        <f>VLOOKUP(B386,LTI!$C$1:$H$46,6,0)</f>
        <v>#N/A</v>
      </c>
      <c r="S386" s="612" t="e">
        <f>VLOOKUP(B386,JARO!$E$2:$I$11,5,0)</f>
        <v>#N/A</v>
      </c>
      <c r="T386" s="612" t="e">
        <f>VLOOKUP(B386,Capgemini!$D$3:$H$78,5,0)</f>
        <v>#N/A</v>
      </c>
      <c r="U386" s="612" t="e">
        <f>VLOOKUP(B386,Carwale!$D$1:$H$4,5,0)</f>
        <v>#N/A</v>
      </c>
      <c r="V386" s="612" t="e">
        <f>VLOOKUP(B386,'Interactive Brokers'!E:I,5,0)</f>
        <v>#N/A</v>
      </c>
      <c r="W386" s="612" t="e">
        <f>VLOOKUP(B386,'REL Jio'!E:I,5,0)</f>
        <v>#N/A</v>
      </c>
      <c r="X386" s="612" t="e">
        <f>VLOOKUP(B386,'Sciative Sol'!E:I,5,0)</f>
        <v>#N/A</v>
      </c>
      <c r="Y386" s="612" t="e">
        <f>VLOOKUP(B386,'Hexaware Tech'!E:I,5,0)</f>
        <v>#N/A</v>
      </c>
      <c r="Z386" s="612" t="e">
        <f>VLOOKUP(B386,Axis!D:H,5,0)</f>
        <v>#N/A</v>
      </c>
      <c r="AA386" s="612" t="e">
        <f>VLOOKUP(B386,Ugam!$D$3:$H$26,5,0)</f>
        <v>#N/A</v>
      </c>
      <c r="AB386" s="612" t="e">
        <f>VLOOKUP(B386,Zeus!F:J,5,0)</f>
        <v>#N/A</v>
      </c>
      <c r="AC386" s="612" t="e">
        <f>VLOOKUP(B386,Montran!F:J,5,0)</f>
        <v>#N/A</v>
      </c>
      <c r="AD386" s="612" t="e">
        <f>VLOOKUP(B386,Endurance!H169:L169,5,0)</f>
        <v>#N/A</v>
      </c>
      <c r="AE386" s="612" t="e">
        <f>VLOOKUP(B386,'Swabhav Techlabs'!$F$1:$J$2,5,0)</f>
        <v>#N/A</v>
      </c>
      <c r="AF386" s="612" t="e">
        <f>VLOOKUP(B386,'Quality Kiosk'!$F$1:$J$18,5,0)</f>
        <v>#N/A</v>
      </c>
      <c r="AG386" s="612" t="e">
        <f>VLOOKUP(B386,'Lemon VB'!$F$1:$J$2,5,0)</f>
        <v>#N/A</v>
      </c>
      <c r="AH386" s="612" t="e">
        <f>VLOOKUP(B386,Gocomet!$E$1:$I$3,5,0)</f>
        <v>#N/A</v>
      </c>
      <c r="AI386" s="612" t="e">
        <f>VLOOKUP(B386,'Ingram Micro'!$E$1:$I$8,5,0)</f>
        <v>#N/A</v>
      </c>
      <c r="AJ386" s="612" t="e">
        <f>VLOOKUP(B386,'DePronto Infotech'!$E$1:$I$2,5,0)</f>
        <v>#N/A</v>
      </c>
      <c r="AK386" s="612" t="e">
        <f>VLOOKUP(B386,'Reliance Retail'!$E$1:$I$4,5,0)</f>
        <v>#N/A</v>
      </c>
      <c r="AL386" s="612" t="e">
        <f>VLOOKUP(B386,'Bright Champs'!$D$1:$H$13,5,0)</f>
        <v>#N/A</v>
      </c>
      <c r="AM386" s="612" t="e">
        <f>VLOOKUP(B386,Neosoft!$E$1:$I$12,5,0)</f>
        <v>#N/A</v>
      </c>
      <c r="AN386" s="612" t="e">
        <f>VLOOKUP(B386,Infosys!$E$1:$I$3,5,0)</f>
        <v>#N/A</v>
      </c>
      <c r="AO386" s="612" t="e">
        <f>VLOOKUP(B386,Cerelabs!$E$1:$I$5,5,0)</f>
        <v>#N/A</v>
      </c>
      <c r="AP386" s="612" t="e">
        <f>VLOOKUP(B386,'Neebal Technologies'!$D$1:$H$2,5,0)</f>
        <v>#N/A</v>
      </c>
      <c r="AQ386" s="612" t="e">
        <f>VLOOKUP(B386,'Vertiv Energy'!$D$1:$H$2,5,0)</f>
        <v>#N/A</v>
      </c>
      <c r="AR386" s="612" t="e">
        <f>VLOOKUP(B386,'Acidaes Solutions (CRMNEXT)'!$D$1:$H$3,5,0)</f>
        <v>#N/A</v>
      </c>
      <c r="AS386" s="612" t="e">
        <f>VLOOKUP(B386,Growisto!$D$1:$H$2,5,0)</f>
        <v>#N/A</v>
      </c>
      <c r="AT386" s="612" t="e">
        <f>VLOOKUP(B386,'9.9 Mediaworx - Digit'!$D$1:$H$2,5,0)</f>
        <v>#N/A</v>
      </c>
      <c r="AU386" s="612" t="e">
        <f>VLOOKUP(B386,'Vistaar systems Pvt Ltd'!$D$2:$H$3,5,0)</f>
        <v>#N/A</v>
      </c>
      <c r="AV386" s="612" t="e">
        <f>VLOOKUP(B386,'Course 5i'!$D$2:$H$11,5,0)</f>
        <v>#N/A</v>
      </c>
      <c r="AW386" s="612" t="e">
        <f>VLOOKUP(B386,'Radiant Appliances &amp; Electronic'!$D$1:$H$13,5,0)</f>
        <v>#N/A</v>
      </c>
      <c r="AX386" s="612" t="e">
        <f>VLOOKUP(B386,'Atos Global'!$D$3:$H$27,5,0)</f>
        <v>#N/A</v>
      </c>
      <c r="AY386" s="612" t="e">
        <f>VLOOKUP(B386,'Saama Technologies'!$D$1:$H$2,5,0)</f>
        <v>#N/A</v>
      </c>
      <c r="AZ386" s="612" t="e">
        <f>VLOOKUP(B386,'Multiplier Solutions'!$D$1:$H$2,5,0)</f>
        <v>#N/A</v>
      </c>
      <c r="BA386" s="612" t="e">
        <f>VLOOKUP(B386,GEP!$D$2:$H$5,5,0)</f>
        <v>#N/A</v>
      </c>
      <c r="BB386" s="612" t="e">
        <f>VLOOKUP(B386,Accenture!$D$1:$H$6,5,0)</f>
        <v>#N/A</v>
      </c>
      <c r="BC386" s="612" t="e">
        <f>VLOOKUP(B386,'Endurance International Group'!$D$1:$H$2,5,0)</f>
        <v>#N/A</v>
      </c>
      <c r="BD386" s="612" t="e">
        <f>VLOOKUP(B386,Newgen!$D$1:$H$2,5,0)</f>
        <v>#N/A</v>
      </c>
      <c r="BE386" s="612" t="e">
        <f>VLOOKUP(B386,'3D Incredible'!D386:H386,5,0)</f>
        <v>#N/A</v>
      </c>
      <c r="BF386" s="612" t="e">
        <f>VLOOKUP(B386,'Raja Software Labs'!$D$2:$H$2,5,0)</f>
        <v>#N/A</v>
      </c>
      <c r="BG386" s="612" t="e">
        <f>VLOOKUP(B386,Wipro!$D$1:$H$2,5,0)</f>
        <v>#N/A</v>
      </c>
      <c r="BH386" s="612" t="e">
        <f>VLOOKUP(B386,'Perch Technologies'!$D$2:$H$2,5,0)</f>
        <v>#N/A</v>
      </c>
      <c r="BI386" s="612" t="e">
        <f>VLOOKUP(B386,'Morning Star'!$D$1:$H$6,5,0)</f>
        <v>#N/A</v>
      </c>
      <c r="BJ386" s="612" t="e">
        <f>VLOOKUP(B386,Flexiloans!$D$1:$H$2,5,0)</f>
        <v>#N/A</v>
      </c>
      <c r="BK386" s="612" t="e">
        <f>VLOOKUP(B386,'Thirdware Solutions'!$D$1:$H$2,5,0)</f>
        <v>#N/A</v>
      </c>
      <c r="BL386" s="612" t="e">
        <f>VLOOKUP(B386,Tescom!$D$1:$H$8,5,0)</f>
        <v>#N/A</v>
      </c>
      <c r="BM386" s="612" t="e">
        <f>VLOOKUP(B386,'Cogno AI'!$D$1:$H$2,5,0)</f>
        <v>#N/A</v>
      </c>
      <c r="BN386" s="612" t="e">
        <f>VLOOKUP(B386,'ABM Knowledgeware'!$D$1:$H$2,5,0)</f>
        <v>#N/A</v>
      </c>
      <c r="BO386" s="612" t="e">
        <f>VLOOKUP(B386,'Concerto Software'!$D$1:$H$3,5,0)</f>
        <v>#N/A</v>
      </c>
      <c r="BP386" s="612" t="e">
        <f>VLOOKUP(B386,'My Captain'!$D$1:$H$4,5,0)</f>
        <v>#N/A</v>
      </c>
      <c r="BQ386" s="612" t="e">
        <f>VLOOKUP(B386,'Finoux Solutions'!$D$2:$H$4,5,0)</f>
        <v>#N/A</v>
      </c>
      <c r="BR386" s="612" t="e">
        <f>VLOOKUP(B386,'MITR Learning'!$D$1:$H$2,5,0)</f>
        <v>#N/A</v>
      </c>
      <c r="BS386" s="612" t="e">
        <f>VLOOKUP(B386,Nucsoft!$D$2:$H$6,5,0)</f>
        <v>#N/A</v>
      </c>
      <c r="BT386" s="612" t="e">
        <f>VLOOKUP(B386,'Paras Cadd'!$D$1:$H$2,5,0)</f>
        <v>#N/A</v>
      </c>
      <c r="BU386" s="612" t="e">
        <f>VLOOKUP(B386,'ICICI Securities'!$D$1:$H$2,5,0)</f>
        <v>#N/A</v>
      </c>
      <c r="BV386" s="612" t="e">
        <f>VLOOKUP(B386,'Citius Tech'!$D$2:$H$5,5,0)</f>
        <v>#N/A</v>
      </c>
      <c r="BW386" s="612" t="e">
        <f>VLOOKUP(B386,'Buzzy Brains'!$D$2:$H$2,5,0)</f>
        <v>#N/A</v>
      </c>
      <c r="BX386" s="612" t="e">
        <f>VLOOKUP(B386,'Decimal Point'!$D$2:$H$2,5,0)</f>
        <v>#N/A</v>
      </c>
      <c r="BY386" s="612" t="e">
        <f>VLOOKUP(B386,'Sankey Business Solutions'!$D$2:$H$3,5,0)</f>
        <v>#N/A</v>
      </c>
      <c r="BZ386" s="612" t="e">
        <f>VLOOKUP(B386,'Nangia &amp; Co LLP'!$D$2:$H$2,5,0)</f>
        <v>#N/A</v>
      </c>
      <c r="CA386" s="612" t="e">
        <f>VLOOKUP(B386,'FIS Solutions India Pvt Ltd'!$D$2:$H$2,5,0)</f>
        <v>#N/A</v>
      </c>
      <c r="CB386" s="612" t="e">
        <f>VLOOKUP(B386,'Delta Technology &amp; Management '!$D$2:$H$16,5,0)</f>
        <v>#N/A</v>
      </c>
      <c r="CC386" s="612" t="e">
        <f>VLOOKUP(B386,'Espoir Networks'!$D$3:$H$11,5,0)</f>
        <v>#N/A</v>
      </c>
      <c r="CD386" s="612" t="e">
        <f>VLOOKUP(B386,'Servosys Solution'!$D$3:$H$5,5,0)</f>
        <v>#N/A</v>
      </c>
      <c r="CE386" s="612" t="e">
        <f>VLOOKUP(B386,'Ribbon Communications'!$D$3:$H$4,5,0)</f>
        <v>#N/A</v>
      </c>
      <c r="CF386" s="612">
        <f t="shared" si="18"/>
        <v>0</v>
      </c>
      <c r="CG386" s="129" t="s">
        <v>10436</v>
      </c>
      <c r="CH386" s="129">
        <v>786184944348</v>
      </c>
      <c r="CI386" s="129" t="s">
        <v>10437</v>
      </c>
      <c r="CJ386" s="129" t="s">
        <v>11753</v>
      </c>
      <c r="CK386" s="132">
        <v>42917</v>
      </c>
      <c r="CL386" s="129">
        <v>2021</v>
      </c>
      <c r="CM386" s="128" t="s">
        <v>10438</v>
      </c>
      <c r="CN386" s="129">
        <v>473</v>
      </c>
      <c r="CO386" s="133">
        <v>78.83</v>
      </c>
      <c r="CP386" s="129">
        <v>2015</v>
      </c>
      <c r="CQ386" s="129" t="s">
        <v>398</v>
      </c>
      <c r="CR386" s="128" t="s">
        <v>9692</v>
      </c>
      <c r="CS386" s="129">
        <v>435</v>
      </c>
      <c r="CT386" s="133">
        <v>66.92</v>
      </c>
      <c r="CU386" s="129">
        <v>2017</v>
      </c>
      <c r="CV386" s="129" t="s">
        <v>79</v>
      </c>
      <c r="CW386" s="131" t="s">
        <v>81</v>
      </c>
      <c r="CX386" s="131" t="s">
        <v>81</v>
      </c>
      <c r="CY386" s="129" t="s">
        <v>81</v>
      </c>
      <c r="CZ386" s="129" t="s">
        <v>81</v>
      </c>
      <c r="DA386" s="129" t="s">
        <v>81</v>
      </c>
      <c r="DB386" s="129" t="s">
        <v>81</v>
      </c>
      <c r="DC386" s="129" t="s">
        <v>81</v>
      </c>
      <c r="DD386" s="129" t="s">
        <v>81</v>
      </c>
      <c r="DE386" s="129" t="s">
        <v>81</v>
      </c>
      <c r="DF386" s="129">
        <v>0</v>
      </c>
      <c r="DG386" s="224">
        <v>7.06</v>
      </c>
      <c r="DH386" s="224">
        <v>6.44</v>
      </c>
      <c r="DI386" s="224">
        <v>6.65</v>
      </c>
      <c r="DJ386" s="224">
        <v>8.32</v>
      </c>
      <c r="DK386" s="224">
        <v>8.81</v>
      </c>
      <c r="DL386" s="224"/>
      <c r="DM386" s="224">
        <v>37.28</v>
      </c>
      <c r="DN386" s="224">
        <v>7.4560000000000004</v>
      </c>
      <c r="DO386" s="129"/>
      <c r="DP386" s="131" t="s">
        <v>138</v>
      </c>
      <c r="DQ386" s="129">
        <v>0</v>
      </c>
      <c r="DR386" s="129">
        <v>0</v>
      </c>
      <c r="DS386" s="129" t="s">
        <v>83</v>
      </c>
      <c r="DT386" s="129" t="s">
        <v>83</v>
      </c>
      <c r="DU386" s="129" t="s">
        <v>83</v>
      </c>
      <c r="DV386" s="129" t="s">
        <v>83</v>
      </c>
      <c r="DW386" s="131" t="s">
        <v>83</v>
      </c>
      <c r="DX386" s="131" t="s">
        <v>84</v>
      </c>
      <c r="DY386" s="131" t="s">
        <v>81</v>
      </c>
      <c r="DZ386" s="131" t="s">
        <v>10439</v>
      </c>
      <c r="EA386" s="131" t="s">
        <v>10440</v>
      </c>
      <c r="EB386" s="131" t="s">
        <v>10441</v>
      </c>
      <c r="EC386" s="131" t="s">
        <v>88</v>
      </c>
      <c r="ED386" s="131" t="s">
        <v>89</v>
      </c>
      <c r="EE386" s="131" t="s">
        <v>10442</v>
      </c>
      <c r="EF386" s="131" t="s">
        <v>10443</v>
      </c>
      <c r="EG386" s="131" t="s">
        <v>10444</v>
      </c>
      <c r="EH386" s="131" t="s">
        <v>10445</v>
      </c>
      <c r="EI386" s="131" t="s">
        <v>10446</v>
      </c>
      <c r="EJ386" s="135" t="s">
        <v>10447</v>
      </c>
      <c r="EK386" s="135" t="s">
        <v>10448</v>
      </c>
      <c r="EL386" s="135" t="s">
        <v>10449</v>
      </c>
      <c r="EM386" s="135" t="s">
        <v>10450</v>
      </c>
      <c r="EN386" s="131" t="s">
        <v>81</v>
      </c>
    </row>
    <row r="387" spans="1:145" ht="18" thickTop="1" thickBot="1">
      <c r="A387" s="575">
        <f t="shared" si="19"/>
        <v>386</v>
      </c>
      <c r="B387" s="572" t="s">
        <v>10839</v>
      </c>
      <c r="C387" s="600" t="s">
        <v>10840</v>
      </c>
      <c r="D387" s="570" t="s">
        <v>13209</v>
      </c>
      <c r="E387" s="568" t="str">
        <f t="shared" ref="E387:E450" si="20">IF(CF387&gt;0,"Placed","Not Placed")</f>
        <v>Placed</v>
      </c>
      <c r="F387" s="570" t="s">
        <v>12369</v>
      </c>
      <c r="G387" s="570" t="s">
        <v>14086</v>
      </c>
      <c r="H387" s="131" t="str">
        <f>VLOOKUP(B387,EXTC2!C:E,3,0)</f>
        <v>12th + Engineering without live KT</v>
      </c>
      <c r="I387" s="610">
        <v>36591</v>
      </c>
      <c r="J387" s="572">
        <v>20</v>
      </c>
      <c r="K387" s="611" t="s">
        <v>10841</v>
      </c>
      <c r="L387" s="611" t="s">
        <v>73</v>
      </c>
      <c r="M387" s="611" t="s">
        <v>10842</v>
      </c>
      <c r="N387" s="612" t="s">
        <v>10838</v>
      </c>
      <c r="O387" s="612">
        <v>9869744877</v>
      </c>
      <c r="P387" s="612">
        <v>9869744877</v>
      </c>
      <c r="Q387" s="612" t="e">
        <f>VLOOKUP(B387,'TCS CON'!$D$1:$H$98,5,0)</f>
        <v>#N/A</v>
      </c>
      <c r="R387" s="612" t="e">
        <f>VLOOKUP(B387,LTI!$C$1:$H$46,6,0)</f>
        <v>#N/A</v>
      </c>
      <c r="S387" s="612" t="e">
        <f>VLOOKUP(B387,JARO!$E$2:$I$11,5,0)</f>
        <v>#N/A</v>
      </c>
      <c r="T387" s="612" t="e">
        <f>VLOOKUP(B387,Capgemini!$D$3:$H$78,5,0)</f>
        <v>#N/A</v>
      </c>
      <c r="U387" s="612" t="e">
        <f>VLOOKUP(B387,Carwale!$D$1:$H$4,5,0)</f>
        <v>#N/A</v>
      </c>
      <c r="V387" s="612" t="e">
        <f>VLOOKUP(B387,'Interactive Brokers'!E:I,5,0)</f>
        <v>#N/A</v>
      </c>
      <c r="W387" s="612" t="e">
        <f>VLOOKUP(B387,'REL Jio'!E:I,5,0)</f>
        <v>#N/A</v>
      </c>
      <c r="X387" s="612" t="e">
        <f>VLOOKUP(B387,'Sciative Sol'!E:I,5,0)</f>
        <v>#N/A</v>
      </c>
      <c r="Y387" s="612" t="e">
        <f>VLOOKUP(B387,'Hexaware Tech'!E:I,5,0)</f>
        <v>#N/A</v>
      </c>
      <c r="Z387" s="612" t="e">
        <f>VLOOKUP(B387,Axis!D:H,5,0)</f>
        <v>#N/A</v>
      </c>
      <c r="AA387" s="612" t="e">
        <f>VLOOKUP(B387,Ugam!$D$3:$H$26,5,0)</f>
        <v>#N/A</v>
      </c>
      <c r="AB387" s="612" t="e">
        <f>VLOOKUP(B387,Zeus!F:J,5,0)</f>
        <v>#N/A</v>
      </c>
      <c r="AC387" s="612" t="e">
        <f>VLOOKUP(B387,Montran!F:J,5,0)</f>
        <v>#N/A</v>
      </c>
      <c r="AD387" s="612" t="e">
        <f>VLOOKUP(B387,Endurance!H170:L170,5,0)</f>
        <v>#N/A</v>
      </c>
      <c r="AE387" s="612" t="e">
        <f>VLOOKUP(B387,'Swabhav Techlabs'!$F$1:$J$2,5,0)</f>
        <v>#N/A</v>
      </c>
      <c r="AF387" s="612" t="e">
        <f>VLOOKUP(B387,'Quality Kiosk'!$F$1:$J$18,5,0)</f>
        <v>#N/A</v>
      </c>
      <c r="AG387" s="612" t="e">
        <f>VLOOKUP(B387,'Lemon VB'!$F$1:$J$2,5,0)</f>
        <v>#N/A</v>
      </c>
      <c r="AH387" s="612" t="e">
        <f>VLOOKUP(B387,Gocomet!$E$1:$I$3,5,0)</f>
        <v>#N/A</v>
      </c>
      <c r="AI387" s="612" t="e">
        <f>VLOOKUP(B387,'Ingram Micro'!$E$1:$I$8,5,0)</f>
        <v>#N/A</v>
      </c>
      <c r="AJ387" s="612" t="e">
        <f>VLOOKUP(B387,'DePronto Infotech'!$E$1:$I$2,5,0)</f>
        <v>#N/A</v>
      </c>
      <c r="AK387" s="612" t="e">
        <f>VLOOKUP(B387,'Reliance Retail'!$E$1:$I$4,5,0)</f>
        <v>#N/A</v>
      </c>
      <c r="AL387" s="612" t="e">
        <f>VLOOKUP(B387,'Bright Champs'!$D$1:$H$13,5,0)</f>
        <v>#N/A</v>
      </c>
      <c r="AM387" s="612" t="e">
        <f>VLOOKUP(B387,Neosoft!$E$1:$I$12,5,0)</f>
        <v>#N/A</v>
      </c>
      <c r="AN387" s="612" t="e">
        <f>VLOOKUP(B387,Infosys!$E$1:$I$3,5,0)</f>
        <v>#N/A</v>
      </c>
      <c r="AO387" s="612" t="e">
        <f>VLOOKUP(B387,Cerelabs!$E$1:$I$5,5,0)</f>
        <v>#N/A</v>
      </c>
      <c r="AP387" s="612" t="e">
        <f>VLOOKUP(B387,'Neebal Technologies'!$D$1:$H$2,5,0)</f>
        <v>#N/A</v>
      </c>
      <c r="AQ387" s="612" t="e">
        <f>VLOOKUP(B387,'Vertiv Energy'!$D$1:$H$2,5,0)</f>
        <v>#N/A</v>
      </c>
      <c r="AR387" s="612" t="e">
        <f>VLOOKUP(B387,'Acidaes Solutions (CRMNEXT)'!$D$1:$H$3,5,0)</f>
        <v>#N/A</v>
      </c>
      <c r="AS387" s="612" t="e">
        <f>VLOOKUP(B387,Growisto!$D$1:$H$2,5,0)</f>
        <v>#N/A</v>
      </c>
      <c r="AT387" s="612" t="e">
        <f>VLOOKUP(B387,'9.9 Mediaworx - Digit'!$D$1:$H$2,5,0)</f>
        <v>#N/A</v>
      </c>
      <c r="AU387" s="612" t="e">
        <f>VLOOKUP(B387,'Vistaar systems Pvt Ltd'!$D$2:$H$3,5,0)</f>
        <v>#N/A</v>
      </c>
      <c r="AV387" s="612" t="e">
        <f>VLOOKUP(B387,'Course 5i'!$D$2:$H$11,5,0)</f>
        <v>#N/A</v>
      </c>
      <c r="AW387" s="612" t="e">
        <f>VLOOKUP(B387,'Radiant Appliances &amp; Electronic'!$D$1:$H$13,5,0)</f>
        <v>#N/A</v>
      </c>
      <c r="AX387" s="612">
        <f>VLOOKUP(B387,'Atos Global'!$D$3:$H$27,5,0)</f>
        <v>310000</v>
      </c>
      <c r="AY387" s="612" t="e">
        <f>VLOOKUP(B387,'Saama Technologies'!$D$1:$H$2,5,0)</f>
        <v>#N/A</v>
      </c>
      <c r="AZ387" s="612" t="e">
        <f>VLOOKUP(B387,'Multiplier Solutions'!$D$1:$H$2,5,0)</f>
        <v>#N/A</v>
      </c>
      <c r="BA387" s="612" t="e">
        <f>VLOOKUP(B387,GEP!$D$2:$H$5,5,0)</f>
        <v>#N/A</v>
      </c>
      <c r="BB387" s="612" t="e">
        <f>VLOOKUP(B387,Accenture!$D$1:$H$6,5,0)</f>
        <v>#N/A</v>
      </c>
      <c r="BC387" s="612" t="e">
        <f>VLOOKUP(B387,'Endurance International Group'!$D$1:$H$2,5,0)</f>
        <v>#N/A</v>
      </c>
      <c r="BD387" s="612" t="e">
        <f>VLOOKUP(B387,Newgen!$D$1:$H$2,5,0)</f>
        <v>#N/A</v>
      </c>
      <c r="BE387" s="612" t="e">
        <f>VLOOKUP(B387,'3D Incredible'!D387:H387,5,0)</f>
        <v>#N/A</v>
      </c>
      <c r="BF387" s="612" t="e">
        <f>VLOOKUP(B387,'Raja Software Labs'!$D$2:$H$2,5,0)</f>
        <v>#N/A</v>
      </c>
      <c r="BG387" s="612" t="e">
        <f>VLOOKUP(B387,Wipro!$D$1:$H$2,5,0)</f>
        <v>#N/A</v>
      </c>
      <c r="BH387" s="612" t="e">
        <f>VLOOKUP(B387,'Perch Technologies'!$D$2:$H$2,5,0)</f>
        <v>#N/A</v>
      </c>
      <c r="BI387" s="612" t="e">
        <f>VLOOKUP(B387,'Morning Star'!$D$1:$H$6,5,0)</f>
        <v>#N/A</v>
      </c>
      <c r="BJ387" s="612" t="e">
        <f>VLOOKUP(B387,Flexiloans!$D$1:$H$2,5,0)</f>
        <v>#N/A</v>
      </c>
      <c r="BK387" s="612" t="e">
        <f>VLOOKUP(B387,'Thirdware Solutions'!$D$1:$H$2,5,0)</f>
        <v>#N/A</v>
      </c>
      <c r="BL387" s="612" t="e">
        <f>VLOOKUP(B387,Tescom!$D$1:$H$8,5,0)</f>
        <v>#N/A</v>
      </c>
      <c r="BM387" s="612" t="e">
        <f>VLOOKUP(B387,'Cogno AI'!$D$1:$H$2,5,0)</f>
        <v>#N/A</v>
      </c>
      <c r="BN387" s="612" t="e">
        <f>VLOOKUP(B387,'ABM Knowledgeware'!$D$1:$H$2,5,0)</f>
        <v>#N/A</v>
      </c>
      <c r="BO387" s="612" t="e">
        <f>VLOOKUP(B387,'Concerto Software'!$D$1:$H$3,5,0)</f>
        <v>#N/A</v>
      </c>
      <c r="BP387" s="612" t="e">
        <f>VLOOKUP(B387,'My Captain'!$D$1:$H$4,5,0)</f>
        <v>#N/A</v>
      </c>
      <c r="BQ387" s="612" t="e">
        <f>VLOOKUP(B387,'Finoux Solutions'!$D$2:$H$4,5,0)</f>
        <v>#N/A</v>
      </c>
      <c r="BR387" s="612" t="e">
        <f>VLOOKUP(B387,'MITR Learning'!$D$1:$H$2,5,0)</f>
        <v>#N/A</v>
      </c>
      <c r="BS387" s="612" t="e">
        <f>VLOOKUP(B387,Nucsoft!$D$2:$H$6,5,0)</f>
        <v>#N/A</v>
      </c>
      <c r="BT387" s="612" t="e">
        <f>VLOOKUP(B387,'Paras Cadd'!$D$1:$H$2,5,0)</f>
        <v>#N/A</v>
      </c>
      <c r="BU387" s="612" t="e">
        <f>VLOOKUP(B387,'ICICI Securities'!$D$1:$H$2,5,0)</f>
        <v>#N/A</v>
      </c>
      <c r="BV387" s="612" t="e">
        <f>VLOOKUP(B387,'Citius Tech'!$D$2:$H$5,5,0)</f>
        <v>#N/A</v>
      </c>
      <c r="BW387" s="612" t="e">
        <f>VLOOKUP(B387,'Buzzy Brains'!$D$2:$H$2,5,0)</f>
        <v>#N/A</v>
      </c>
      <c r="BX387" s="612" t="e">
        <f>VLOOKUP(B387,'Decimal Point'!$D$2:$H$2,5,0)</f>
        <v>#N/A</v>
      </c>
      <c r="BY387" s="612" t="e">
        <f>VLOOKUP(B387,'Sankey Business Solutions'!$D$2:$H$3,5,0)</f>
        <v>#N/A</v>
      </c>
      <c r="BZ387" s="612" t="e">
        <f>VLOOKUP(B387,'Nangia &amp; Co LLP'!$D$2:$H$2,5,0)</f>
        <v>#N/A</v>
      </c>
      <c r="CA387" s="612" t="e">
        <f>VLOOKUP(B387,'FIS Solutions India Pvt Ltd'!$D$2:$H$2,5,0)</f>
        <v>#N/A</v>
      </c>
      <c r="CB387" s="612" t="e">
        <f>VLOOKUP(B387,'Delta Technology &amp; Management '!$D$2:$H$16,5,0)</f>
        <v>#N/A</v>
      </c>
      <c r="CC387" s="612" t="e">
        <f>VLOOKUP(B387,'Espoir Networks'!$D$3:$H$11,5,0)</f>
        <v>#N/A</v>
      </c>
      <c r="CD387" s="612" t="e">
        <f>VLOOKUP(B387,'Servosys Solution'!$D$3:$H$5,5,0)</f>
        <v>#N/A</v>
      </c>
      <c r="CE387" s="612" t="e">
        <f>VLOOKUP(B387,'Ribbon Communications'!$D$3:$H$4,5,0)</f>
        <v>#N/A</v>
      </c>
      <c r="CF387" s="612">
        <f t="shared" ref="CF387:CF450" si="21">COUNT(Q387:CE387)</f>
        <v>1</v>
      </c>
      <c r="CG387" s="129" t="s">
        <v>10843</v>
      </c>
      <c r="CH387" s="129">
        <v>386772093167</v>
      </c>
      <c r="CI387" s="129" t="s">
        <v>81</v>
      </c>
      <c r="CJ387" s="129" t="s">
        <v>11753</v>
      </c>
      <c r="CK387" s="132">
        <v>42917</v>
      </c>
      <c r="CL387" s="129">
        <v>2021</v>
      </c>
      <c r="CM387" s="128" t="s">
        <v>12037</v>
      </c>
      <c r="CN387" s="129">
        <v>435</v>
      </c>
      <c r="CO387" s="133">
        <v>87</v>
      </c>
      <c r="CP387" s="129">
        <v>2015</v>
      </c>
      <c r="CQ387" s="129" t="s">
        <v>79</v>
      </c>
      <c r="CR387" s="128" t="s">
        <v>9369</v>
      </c>
      <c r="CS387" s="129">
        <v>464</v>
      </c>
      <c r="CT387" s="133">
        <v>71.38</v>
      </c>
      <c r="CU387" s="129">
        <v>2017</v>
      </c>
      <c r="CV387" s="129" t="s">
        <v>79</v>
      </c>
      <c r="CW387" s="131" t="s">
        <v>81</v>
      </c>
      <c r="CX387" s="131" t="s">
        <v>81</v>
      </c>
      <c r="CY387" s="129" t="s">
        <v>81</v>
      </c>
      <c r="CZ387" s="129" t="s">
        <v>81</v>
      </c>
      <c r="DA387" s="129" t="s">
        <v>81</v>
      </c>
      <c r="DB387" s="129" t="s">
        <v>81</v>
      </c>
      <c r="DC387" s="129" t="s">
        <v>81</v>
      </c>
      <c r="DD387" s="129" t="s">
        <v>81</v>
      </c>
      <c r="DE387" s="129" t="s">
        <v>81</v>
      </c>
      <c r="DF387" s="129">
        <v>0</v>
      </c>
      <c r="DG387" s="224">
        <v>7.26</v>
      </c>
      <c r="DH387" s="224">
        <v>7.67</v>
      </c>
      <c r="DI387" s="224">
        <v>7.27</v>
      </c>
      <c r="DJ387" s="224">
        <v>8.1999999999999993</v>
      </c>
      <c r="DK387" s="224">
        <v>6.78</v>
      </c>
      <c r="DL387" s="224">
        <v>9.4</v>
      </c>
      <c r="DM387" s="224">
        <v>7.75</v>
      </c>
      <c r="DN387" s="224">
        <v>7.75</v>
      </c>
      <c r="DO387" s="129"/>
      <c r="DP387" s="131" t="s">
        <v>82</v>
      </c>
      <c r="DQ387" s="129">
        <v>0</v>
      </c>
      <c r="DR387" s="129">
        <v>0</v>
      </c>
      <c r="DS387" s="129" t="s">
        <v>255</v>
      </c>
      <c r="DT387" s="129" t="s">
        <v>83</v>
      </c>
      <c r="DU387" s="129" t="s">
        <v>83</v>
      </c>
      <c r="DV387" s="129" t="s">
        <v>83</v>
      </c>
      <c r="DW387" s="131" t="s">
        <v>83</v>
      </c>
      <c r="DX387" s="131" t="s">
        <v>84</v>
      </c>
      <c r="DY387" s="131" t="s">
        <v>81</v>
      </c>
      <c r="DZ387" s="131" t="s">
        <v>10846</v>
      </c>
      <c r="EA387" s="131" t="s">
        <v>10847</v>
      </c>
      <c r="EB387" s="131" t="s">
        <v>10848</v>
      </c>
      <c r="EC387" s="131" t="s">
        <v>88</v>
      </c>
      <c r="ED387" s="131" t="s">
        <v>89</v>
      </c>
      <c r="EE387" s="131" t="s">
        <v>81</v>
      </c>
      <c r="EF387" s="131" t="s">
        <v>81</v>
      </c>
      <c r="EG387" s="131" t="s">
        <v>81</v>
      </c>
      <c r="EH387" s="131" t="s">
        <v>10849</v>
      </c>
      <c r="EI387" s="131" t="s">
        <v>10850</v>
      </c>
      <c r="EJ387" s="135" t="s">
        <v>10851</v>
      </c>
      <c r="EK387" s="135" t="s">
        <v>10852</v>
      </c>
      <c r="EL387" s="135" t="s">
        <v>10853</v>
      </c>
      <c r="EM387" s="135" t="s">
        <v>10854</v>
      </c>
      <c r="EN387" s="131" t="s">
        <v>81</v>
      </c>
    </row>
    <row r="388" spans="1:145" ht="18" thickTop="1" thickBot="1">
      <c r="A388" s="575">
        <f t="shared" ref="A388:A451" si="22">1+A387</f>
        <v>387</v>
      </c>
      <c r="B388" s="572" t="s">
        <v>10893</v>
      </c>
      <c r="C388" s="600" t="s">
        <v>11855</v>
      </c>
      <c r="D388" s="570" t="s">
        <v>13208</v>
      </c>
      <c r="E388" s="568" t="str">
        <f t="shared" si="20"/>
        <v>Not Placed</v>
      </c>
      <c r="F388" s="570" t="s">
        <v>12369</v>
      </c>
      <c r="G388" s="570" t="s">
        <v>14086</v>
      </c>
      <c r="H388" s="131" t="str">
        <f>VLOOKUP(B388,EXTC2!C:E,3,0)</f>
        <v>12th + Engineering without live KT</v>
      </c>
      <c r="I388" s="610" t="s">
        <v>10746</v>
      </c>
      <c r="J388" s="572">
        <v>21</v>
      </c>
      <c r="K388" s="611" t="s">
        <v>10895</v>
      </c>
      <c r="L388" s="611" t="s">
        <v>3182</v>
      </c>
      <c r="M388" s="611" t="s">
        <v>10896</v>
      </c>
      <c r="N388" s="612" t="s">
        <v>10892</v>
      </c>
      <c r="O388" s="612">
        <v>9167632167</v>
      </c>
      <c r="P388" s="612">
        <v>9167632167</v>
      </c>
      <c r="Q388" s="612" t="e">
        <f>VLOOKUP(B388,'TCS CON'!$D$1:$H$98,5,0)</f>
        <v>#N/A</v>
      </c>
      <c r="R388" s="612" t="e">
        <f>VLOOKUP(B388,LTI!$C$1:$H$46,6,0)</f>
        <v>#N/A</v>
      </c>
      <c r="S388" s="612" t="e">
        <f>VLOOKUP(B388,JARO!$E$2:$I$11,5,0)</f>
        <v>#N/A</v>
      </c>
      <c r="T388" s="612" t="e">
        <f>VLOOKUP(B388,Capgemini!$D$3:$H$78,5,0)</f>
        <v>#N/A</v>
      </c>
      <c r="U388" s="612" t="e">
        <f>VLOOKUP(B388,Carwale!$D$1:$H$4,5,0)</f>
        <v>#N/A</v>
      </c>
      <c r="V388" s="612" t="e">
        <f>VLOOKUP(B388,'Interactive Brokers'!E:I,5,0)</f>
        <v>#N/A</v>
      </c>
      <c r="W388" s="612" t="e">
        <f>VLOOKUP(B388,'REL Jio'!E:I,5,0)</f>
        <v>#N/A</v>
      </c>
      <c r="X388" s="612" t="e">
        <f>VLOOKUP(B388,'Sciative Sol'!E:I,5,0)</f>
        <v>#N/A</v>
      </c>
      <c r="Y388" s="612" t="e">
        <f>VLOOKUP(B388,'Hexaware Tech'!E:I,5,0)</f>
        <v>#N/A</v>
      </c>
      <c r="Z388" s="612" t="e">
        <f>VLOOKUP(B388,Axis!D:H,5,0)</f>
        <v>#N/A</v>
      </c>
      <c r="AA388" s="612" t="e">
        <f>VLOOKUP(B388,Ugam!$D$3:$H$26,5,0)</f>
        <v>#N/A</v>
      </c>
      <c r="AB388" s="612" t="e">
        <f>VLOOKUP(B388,Zeus!F:J,5,0)</f>
        <v>#N/A</v>
      </c>
      <c r="AC388" s="612" t="e">
        <f>VLOOKUP(B388,Montran!F:J,5,0)</f>
        <v>#N/A</v>
      </c>
      <c r="AD388" s="612" t="e">
        <f>VLOOKUP(B388,Endurance!H171:L171,5,0)</f>
        <v>#N/A</v>
      </c>
      <c r="AE388" s="612" t="e">
        <f>VLOOKUP(B388,'Swabhav Techlabs'!$F$1:$J$2,5,0)</f>
        <v>#N/A</v>
      </c>
      <c r="AF388" s="612" t="e">
        <f>VLOOKUP(B388,'Quality Kiosk'!$F$1:$J$18,5,0)</f>
        <v>#N/A</v>
      </c>
      <c r="AG388" s="612" t="e">
        <f>VLOOKUP(B388,'Lemon VB'!$F$1:$J$2,5,0)</f>
        <v>#N/A</v>
      </c>
      <c r="AH388" s="612" t="e">
        <f>VLOOKUP(B388,Gocomet!$E$1:$I$3,5,0)</f>
        <v>#N/A</v>
      </c>
      <c r="AI388" s="612" t="e">
        <f>VLOOKUP(B388,'Ingram Micro'!$E$1:$I$8,5,0)</f>
        <v>#N/A</v>
      </c>
      <c r="AJ388" s="612" t="e">
        <f>VLOOKUP(B388,'DePronto Infotech'!$E$1:$I$2,5,0)</f>
        <v>#N/A</v>
      </c>
      <c r="AK388" s="612" t="e">
        <f>VLOOKUP(B388,'Reliance Retail'!$E$1:$I$4,5,0)</f>
        <v>#N/A</v>
      </c>
      <c r="AL388" s="612" t="e">
        <f>VLOOKUP(B388,'Bright Champs'!$D$1:$H$13,5,0)</f>
        <v>#N/A</v>
      </c>
      <c r="AM388" s="612" t="e">
        <f>VLOOKUP(B388,Neosoft!$E$1:$I$12,5,0)</f>
        <v>#N/A</v>
      </c>
      <c r="AN388" s="612" t="e">
        <f>VLOOKUP(B388,Infosys!$E$1:$I$3,5,0)</f>
        <v>#N/A</v>
      </c>
      <c r="AO388" s="612" t="e">
        <f>VLOOKUP(B388,Cerelabs!$E$1:$I$5,5,0)</f>
        <v>#N/A</v>
      </c>
      <c r="AP388" s="612" t="e">
        <f>VLOOKUP(B388,'Neebal Technologies'!$D$1:$H$2,5,0)</f>
        <v>#N/A</v>
      </c>
      <c r="AQ388" s="612" t="e">
        <f>VLOOKUP(B388,'Vertiv Energy'!$D$1:$H$2,5,0)</f>
        <v>#N/A</v>
      </c>
      <c r="AR388" s="612" t="e">
        <f>VLOOKUP(B388,'Acidaes Solutions (CRMNEXT)'!$D$1:$H$3,5,0)</f>
        <v>#N/A</v>
      </c>
      <c r="AS388" s="612" t="e">
        <f>VLOOKUP(B388,Growisto!$D$1:$H$2,5,0)</f>
        <v>#N/A</v>
      </c>
      <c r="AT388" s="612" t="e">
        <f>VLOOKUP(B388,'9.9 Mediaworx - Digit'!$D$1:$H$2,5,0)</f>
        <v>#N/A</v>
      </c>
      <c r="AU388" s="612" t="e">
        <f>VLOOKUP(B388,'Vistaar systems Pvt Ltd'!$D$2:$H$3,5,0)</f>
        <v>#N/A</v>
      </c>
      <c r="AV388" s="612" t="e">
        <f>VLOOKUP(B388,'Course 5i'!$D$2:$H$11,5,0)</f>
        <v>#N/A</v>
      </c>
      <c r="AW388" s="612" t="e">
        <f>VLOOKUP(B388,'Radiant Appliances &amp; Electronic'!$D$1:$H$13,5,0)</f>
        <v>#N/A</v>
      </c>
      <c r="AX388" s="612" t="e">
        <f>VLOOKUP(B388,'Atos Global'!$D$3:$H$27,5,0)</f>
        <v>#N/A</v>
      </c>
      <c r="AY388" s="612" t="e">
        <f>VLOOKUP(B388,'Saama Technologies'!$D$1:$H$2,5,0)</f>
        <v>#N/A</v>
      </c>
      <c r="AZ388" s="612" t="e">
        <f>VLOOKUP(B388,'Multiplier Solutions'!$D$1:$H$2,5,0)</f>
        <v>#N/A</v>
      </c>
      <c r="BA388" s="612" t="e">
        <f>VLOOKUP(B388,GEP!$D$2:$H$5,5,0)</f>
        <v>#N/A</v>
      </c>
      <c r="BB388" s="612" t="e">
        <f>VLOOKUP(B388,Accenture!$D$1:$H$6,5,0)</f>
        <v>#N/A</v>
      </c>
      <c r="BC388" s="612" t="e">
        <f>VLOOKUP(B388,'Endurance International Group'!$D$1:$H$2,5,0)</f>
        <v>#N/A</v>
      </c>
      <c r="BD388" s="612" t="e">
        <f>VLOOKUP(B388,Newgen!$D$1:$H$2,5,0)</f>
        <v>#N/A</v>
      </c>
      <c r="BE388" s="612" t="e">
        <f>VLOOKUP(B388,'3D Incredible'!D388:H388,5,0)</f>
        <v>#N/A</v>
      </c>
      <c r="BF388" s="612" t="e">
        <f>VLOOKUP(B388,'Raja Software Labs'!$D$2:$H$2,5,0)</f>
        <v>#N/A</v>
      </c>
      <c r="BG388" s="612" t="e">
        <f>VLOOKUP(B388,Wipro!$D$1:$H$2,5,0)</f>
        <v>#N/A</v>
      </c>
      <c r="BH388" s="612" t="e">
        <f>VLOOKUP(B388,'Perch Technologies'!$D$2:$H$2,5,0)</f>
        <v>#N/A</v>
      </c>
      <c r="BI388" s="612" t="e">
        <f>VLOOKUP(B388,'Morning Star'!$D$1:$H$6,5,0)</f>
        <v>#N/A</v>
      </c>
      <c r="BJ388" s="612" t="e">
        <f>VLOOKUP(B388,Flexiloans!$D$1:$H$2,5,0)</f>
        <v>#N/A</v>
      </c>
      <c r="BK388" s="612" t="e">
        <f>VLOOKUP(B388,'Thirdware Solutions'!$D$1:$H$2,5,0)</f>
        <v>#N/A</v>
      </c>
      <c r="BL388" s="612" t="e">
        <f>VLOOKUP(B388,Tescom!$D$1:$H$8,5,0)</f>
        <v>#N/A</v>
      </c>
      <c r="BM388" s="612" t="e">
        <f>VLOOKUP(B388,'Cogno AI'!$D$1:$H$2,5,0)</f>
        <v>#N/A</v>
      </c>
      <c r="BN388" s="612" t="e">
        <f>VLOOKUP(B388,'ABM Knowledgeware'!$D$1:$H$2,5,0)</f>
        <v>#N/A</v>
      </c>
      <c r="BO388" s="612" t="e">
        <f>VLOOKUP(B388,'Concerto Software'!$D$1:$H$3,5,0)</f>
        <v>#N/A</v>
      </c>
      <c r="BP388" s="612" t="e">
        <f>VLOOKUP(B388,'My Captain'!$D$1:$H$4,5,0)</f>
        <v>#N/A</v>
      </c>
      <c r="BQ388" s="612" t="e">
        <f>VLOOKUP(B388,'Finoux Solutions'!$D$2:$H$4,5,0)</f>
        <v>#N/A</v>
      </c>
      <c r="BR388" s="612" t="e">
        <f>VLOOKUP(B388,'MITR Learning'!$D$1:$H$2,5,0)</f>
        <v>#N/A</v>
      </c>
      <c r="BS388" s="612" t="e">
        <f>VLOOKUP(B388,Nucsoft!$D$2:$H$6,5,0)</f>
        <v>#N/A</v>
      </c>
      <c r="BT388" s="612" t="e">
        <f>VLOOKUP(B388,'Paras Cadd'!$D$1:$H$2,5,0)</f>
        <v>#N/A</v>
      </c>
      <c r="BU388" s="612" t="e">
        <f>VLOOKUP(B388,'ICICI Securities'!$D$1:$H$2,5,0)</f>
        <v>#N/A</v>
      </c>
      <c r="BV388" s="612" t="e">
        <f>VLOOKUP(B388,'Citius Tech'!$D$2:$H$5,5,0)</f>
        <v>#N/A</v>
      </c>
      <c r="BW388" s="612" t="e">
        <f>VLOOKUP(B388,'Buzzy Brains'!$D$2:$H$2,5,0)</f>
        <v>#N/A</v>
      </c>
      <c r="BX388" s="612" t="e">
        <f>VLOOKUP(B388,'Decimal Point'!$D$2:$H$2,5,0)</f>
        <v>#N/A</v>
      </c>
      <c r="BY388" s="612" t="e">
        <f>VLOOKUP(B388,'Sankey Business Solutions'!$D$2:$H$3,5,0)</f>
        <v>#N/A</v>
      </c>
      <c r="BZ388" s="612" t="e">
        <f>VLOOKUP(B388,'Nangia &amp; Co LLP'!$D$2:$H$2,5,0)</f>
        <v>#N/A</v>
      </c>
      <c r="CA388" s="612" t="e">
        <f>VLOOKUP(B388,'FIS Solutions India Pvt Ltd'!$D$2:$H$2,5,0)</f>
        <v>#N/A</v>
      </c>
      <c r="CB388" s="612" t="e">
        <f>VLOOKUP(B388,'Delta Technology &amp; Management '!$D$2:$H$16,5,0)</f>
        <v>#N/A</v>
      </c>
      <c r="CC388" s="612" t="e">
        <f>VLOOKUP(B388,'Espoir Networks'!$D$3:$H$11,5,0)</f>
        <v>#N/A</v>
      </c>
      <c r="CD388" s="612" t="e">
        <f>VLOOKUP(B388,'Servosys Solution'!$D$3:$H$5,5,0)</f>
        <v>#N/A</v>
      </c>
      <c r="CE388" s="612" t="e">
        <f>VLOOKUP(B388,'Ribbon Communications'!$D$3:$H$4,5,0)</f>
        <v>#N/A</v>
      </c>
      <c r="CF388" s="612">
        <f t="shared" si="21"/>
        <v>0</v>
      </c>
      <c r="CG388" s="129" t="s">
        <v>10897</v>
      </c>
      <c r="CH388" s="129">
        <v>294526211696</v>
      </c>
      <c r="CI388" s="129" t="s">
        <v>10898</v>
      </c>
      <c r="CJ388" s="129" t="s">
        <v>11753</v>
      </c>
      <c r="CK388" s="132">
        <v>42917</v>
      </c>
      <c r="CL388" s="129">
        <v>2021</v>
      </c>
      <c r="CM388" s="128" t="s">
        <v>843</v>
      </c>
      <c r="CN388" s="129">
        <v>450</v>
      </c>
      <c r="CO388" s="133">
        <v>90</v>
      </c>
      <c r="CP388" s="129">
        <v>2015</v>
      </c>
      <c r="CQ388" s="129" t="s">
        <v>398</v>
      </c>
      <c r="CR388" s="128" t="s">
        <v>12159</v>
      </c>
      <c r="CS388" s="129">
        <v>423</v>
      </c>
      <c r="CT388" s="133">
        <v>65</v>
      </c>
      <c r="CU388" s="129">
        <v>2017</v>
      </c>
      <c r="CV388" s="129" t="s">
        <v>79</v>
      </c>
      <c r="CW388" s="131" t="s">
        <v>81</v>
      </c>
      <c r="CX388" s="131" t="s">
        <v>81</v>
      </c>
      <c r="CY388" s="129" t="s">
        <v>81</v>
      </c>
      <c r="CZ388" s="129" t="s">
        <v>81</v>
      </c>
      <c r="DA388" s="129" t="s">
        <v>81</v>
      </c>
      <c r="DB388" s="129" t="s">
        <v>81</v>
      </c>
      <c r="DC388" s="129" t="s">
        <v>81</v>
      </c>
      <c r="DD388" s="129" t="s">
        <v>81</v>
      </c>
      <c r="DE388" s="129" t="s">
        <v>81</v>
      </c>
      <c r="DF388" s="129">
        <v>0</v>
      </c>
      <c r="DG388" s="224">
        <v>5.38</v>
      </c>
      <c r="DH388" s="224">
        <v>5.38</v>
      </c>
      <c r="DI388" s="224">
        <v>5.62</v>
      </c>
      <c r="DJ388" s="224">
        <v>6.44</v>
      </c>
      <c r="DK388" s="224">
        <v>5.8920000000000003</v>
      </c>
      <c r="DL388" s="224"/>
      <c r="DM388" s="224">
        <v>28.712</v>
      </c>
      <c r="DN388" s="224">
        <v>5.8</v>
      </c>
      <c r="DO388" s="129"/>
      <c r="DP388" s="131" t="s">
        <v>138</v>
      </c>
      <c r="DQ388" s="129">
        <v>0</v>
      </c>
      <c r="DR388" s="129">
        <v>4</v>
      </c>
      <c r="DS388" s="129" t="s">
        <v>83</v>
      </c>
      <c r="DT388" s="129" t="s">
        <v>83</v>
      </c>
      <c r="DU388" s="129" t="s">
        <v>83</v>
      </c>
      <c r="DV388" s="129" t="s">
        <v>83</v>
      </c>
      <c r="DW388" s="131" t="s">
        <v>83</v>
      </c>
      <c r="DX388" s="131" t="s">
        <v>84</v>
      </c>
      <c r="DY388" s="131" t="s">
        <v>81</v>
      </c>
      <c r="DZ388" s="131" t="s">
        <v>10901</v>
      </c>
      <c r="EA388" s="131" t="s">
        <v>781</v>
      </c>
      <c r="EB388" s="131" t="s">
        <v>10902</v>
      </c>
      <c r="EC388" s="131" t="s">
        <v>762</v>
      </c>
      <c r="ED388" s="131" t="s">
        <v>89</v>
      </c>
      <c r="EE388" s="131" t="s">
        <v>4523</v>
      </c>
      <c r="EF388" s="131" t="s">
        <v>10903</v>
      </c>
      <c r="EG388" s="131" t="s">
        <v>10904</v>
      </c>
      <c r="EH388" s="131" t="s">
        <v>10905</v>
      </c>
      <c r="EI388" s="131" t="s">
        <v>10906</v>
      </c>
      <c r="EJ388" s="135" t="s">
        <v>10907</v>
      </c>
      <c r="EK388" s="135" t="s">
        <v>10908</v>
      </c>
      <c r="EL388" s="135" t="s">
        <v>10909</v>
      </c>
      <c r="EM388" s="135" t="s">
        <v>10910</v>
      </c>
      <c r="EN388" s="131" t="s">
        <v>245</v>
      </c>
    </row>
    <row r="389" spans="1:145" ht="18" thickTop="1" thickBot="1">
      <c r="A389" s="575">
        <f t="shared" si="22"/>
        <v>388</v>
      </c>
      <c r="B389" s="572" t="s">
        <v>10991</v>
      </c>
      <c r="C389" s="600" t="s">
        <v>11856</v>
      </c>
      <c r="D389" s="570" t="s">
        <v>13208</v>
      </c>
      <c r="E389" s="568" t="str">
        <f t="shared" si="20"/>
        <v>Not Placed</v>
      </c>
      <c r="F389" s="570" t="s">
        <v>12369</v>
      </c>
      <c r="G389" s="570" t="s">
        <v>14086</v>
      </c>
      <c r="H389" s="131" t="str">
        <f>VLOOKUP(B389,EXTC2!C:E,3,0)</f>
        <v>12th + Engineering without live KT</v>
      </c>
      <c r="I389" s="610" t="s">
        <v>10993</v>
      </c>
      <c r="J389" s="572">
        <v>20</v>
      </c>
      <c r="K389" s="611" t="s">
        <v>10994</v>
      </c>
      <c r="L389" s="611" t="s">
        <v>73</v>
      </c>
      <c r="M389" s="611" t="s">
        <v>10995</v>
      </c>
      <c r="N389" s="612" t="s">
        <v>10990</v>
      </c>
      <c r="O389" s="612">
        <v>7738988266</v>
      </c>
      <c r="P389" s="612">
        <v>7738988266</v>
      </c>
      <c r="Q389" s="612" t="e">
        <f>VLOOKUP(B389,'TCS CON'!$D$1:$H$98,5,0)</f>
        <v>#N/A</v>
      </c>
      <c r="R389" s="612" t="e">
        <f>VLOOKUP(B389,LTI!$C$1:$H$46,6,0)</f>
        <v>#N/A</v>
      </c>
      <c r="S389" s="612" t="e">
        <f>VLOOKUP(B389,JARO!$E$2:$I$11,5,0)</f>
        <v>#N/A</v>
      </c>
      <c r="T389" s="612" t="e">
        <f>VLOOKUP(B389,Capgemini!$D$3:$H$78,5,0)</f>
        <v>#N/A</v>
      </c>
      <c r="U389" s="612" t="e">
        <f>VLOOKUP(B389,Carwale!$D$1:$H$4,5,0)</f>
        <v>#N/A</v>
      </c>
      <c r="V389" s="612" t="e">
        <f>VLOOKUP(B389,'Interactive Brokers'!E:I,5,0)</f>
        <v>#N/A</v>
      </c>
      <c r="W389" s="612" t="e">
        <f>VLOOKUP(B389,'REL Jio'!E:I,5,0)</f>
        <v>#N/A</v>
      </c>
      <c r="X389" s="612" t="e">
        <f>VLOOKUP(B389,'Sciative Sol'!E:I,5,0)</f>
        <v>#N/A</v>
      </c>
      <c r="Y389" s="612" t="e">
        <f>VLOOKUP(B389,'Hexaware Tech'!E:I,5,0)</f>
        <v>#N/A</v>
      </c>
      <c r="Z389" s="612" t="e">
        <f>VLOOKUP(B389,Axis!D:H,5,0)</f>
        <v>#N/A</v>
      </c>
      <c r="AA389" s="612" t="e">
        <f>VLOOKUP(B389,Ugam!$D$3:$H$26,5,0)</f>
        <v>#N/A</v>
      </c>
      <c r="AB389" s="612" t="e">
        <f>VLOOKUP(B389,Zeus!F:J,5,0)</f>
        <v>#N/A</v>
      </c>
      <c r="AC389" s="612" t="e">
        <f>VLOOKUP(B389,Montran!F:J,5,0)</f>
        <v>#N/A</v>
      </c>
      <c r="AD389" s="612" t="e">
        <f>VLOOKUP(B389,Endurance!H172:L172,5,0)</f>
        <v>#N/A</v>
      </c>
      <c r="AE389" s="612" t="e">
        <f>VLOOKUP(B389,'Swabhav Techlabs'!$F$1:$J$2,5,0)</f>
        <v>#N/A</v>
      </c>
      <c r="AF389" s="612" t="e">
        <f>VLOOKUP(B389,'Quality Kiosk'!$F$1:$J$18,5,0)</f>
        <v>#N/A</v>
      </c>
      <c r="AG389" s="612" t="e">
        <f>VLOOKUP(B389,'Lemon VB'!$F$1:$J$2,5,0)</f>
        <v>#N/A</v>
      </c>
      <c r="AH389" s="612" t="e">
        <f>VLOOKUP(B389,Gocomet!$E$1:$I$3,5,0)</f>
        <v>#N/A</v>
      </c>
      <c r="AI389" s="612" t="e">
        <f>VLOOKUP(B389,'Ingram Micro'!$E$1:$I$8,5,0)</f>
        <v>#N/A</v>
      </c>
      <c r="AJ389" s="612" t="e">
        <f>VLOOKUP(B389,'DePronto Infotech'!$E$1:$I$2,5,0)</f>
        <v>#N/A</v>
      </c>
      <c r="AK389" s="612" t="e">
        <f>VLOOKUP(B389,'Reliance Retail'!$E$1:$I$4,5,0)</f>
        <v>#N/A</v>
      </c>
      <c r="AL389" s="612" t="e">
        <f>VLOOKUP(B389,'Bright Champs'!$D$1:$H$13,5,0)</f>
        <v>#N/A</v>
      </c>
      <c r="AM389" s="612" t="e">
        <f>VLOOKUP(B389,Neosoft!$E$1:$I$12,5,0)</f>
        <v>#N/A</v>
      </c>
      <c r="AN389" s="612" t="e">
        <f>VLOOKUP(B389,Infosys!$E$1:$I$3,5,0)</f>
        <v>#N/A</v>
      </c>
      <c r="AO389" s="612" t="e">
        <f>VLOOKUP(B389,Cerelabs!$E$1:$I$5,5,0)</f>
        <v>#N/A</v>
      </c>
      <c r="AP389" s="612" t="e">
        <f>VLOOKUP(B389,'Neebal Technologies'!$D$1:$H$2,5,0)</f>
        <v>#N/A</v>
      </c>
      <c r="AQ389" s="612" t="e">
        <f>VLOOKUP(B389,'Vertiv Energy'!$D$1:$H$2,5,0)</f>
        <v>#N/A</v>
      </c>
      <c r="AR389" s="612" t="e">
        <f>VLOOKUP(B389,'Acidaes Solutions (CRMNEXT)'!$D$1:$H$3,5,0)</f>
        <v>#N/A</v>
      </c>
      <c r="AS389" s="612" t="e">
        <f>VLOOKUP(B389,Growisto!$D$1:$H$2,5,0)</f>
        <v>#N/A</v>
      </c>
      <c r="AT389" s="612" t="e">
        <f>VLOOKUP(B389,'9.9 Mediaworx - Digit'!$D$1:$H$2,5,0)</f>
        <v>#N/A</v>
      </c>
      <c r="AU389" s="612" t="e">
        <f>VLOOKUP(B389,'Vistaar systems Pvt Ltd'!$D$2:$H$3,5,0)</f>
        <v>#N/A</v>
      </c>
      <c r="AV389" s="612" t="e">
        <f>VLOOKUP(B389,'Course 5i'!$D$2:$H$11,5,0)</f>
        <v>#N/A</v>
      </c>
      <c r="AW389" s="612" t="e">
        <f>VLOOKUP(B389,'Radiant Appliances &amp; Electronic'!$D$1:$H$13,5,0)</f>
        <v>#N/A</v>
      </c>
      <c r="AX389" s="612" t="e">
        <f>VLOOKUP(B389,'Atos Global'!$D$3:$H$27,5,0)</f>
        <v>#N/A</v>
      </c>
      <c r="AY389" s="612" t="e">
        <f>VLOOKUP(B389,'Saama Technologies'!$D$1:$H$2,5,0)</f>
        <v>#N/A</v>
      </c>
      <c r="AZ389" s="612" t="e">
        <f>VLOOKUP(B389,'Multiplier Solutions'!$D$1:$H$2,5,0)</f>
        <v>#N/A</v>
      </c>
      <c r="BA389" s="612" t="e">
        <f>VLOOKUP(B389,GEP!$D$2:$H$5,5,0)</f>
        <v>#N/A</v>
      </c>
      <c r="BB389" s="612" t="e">
        <f>VLOOKUP(B389,Accenture!$D$1:$H$6,5,0)</f>
        <v>#N/A</v>
      </c>
      <c r="BC389" s="612" t="e">
        <f>VLOOKUP(B389,'Endurance International Group'!$D$1:$H$2,5,0)</f>
        <v>#N/A</v>
      </c>
      <c r="BD389" s="612" t="e">
        <f>VLOOKUP(B389,Newgen!$D$1:$H$2,5,0)</f>
        <v>#N/A</v>
      </c>
      <c r="BE389" s="612" t="e">
        <f>VLOOKUP(B389,'3D Incredible'!D389:H389,5,0)</f>
        <v>#N/A</v>
      </c>
      <c r="BF389" s="612" t="e">
        <f>VLOOKUP(B389,'Raja Software Labs'!$D$2:$H$2,5,0)</f>
        <v>#N/A</v>
      </c>
      <c r="BG389" s="612" t="e">
        <f>VLOOKUP(B389,Wipro!$D$1:$H$2,5,0)</f>
        <v>#N/A</v>
      </c>
      <c r="BH389" s="612" t="e">
        <f>VLOOKUP(B389,'Perch Technologies'!$D$2:$H$2,5,0)</f>
        <v>#N/A</v>
      </c>
      <c r="BI389" s="612" t="e">
        <f>VLOOKUP(B389,'Morning Star'!$D$1:$H$6,5,0)</f>
        <v>#N/A</v>
      </c>
      <c r="BJ389" s="612" t="e">
        <f>VLOOKUP(B389,Flexiloans!$D$1:$H$2,5,0)</f>
        <v>#N/A</v>
      </c>
      <c r="BK389" s="612" t="e">
        <f>VLOOKUP(B389,'Thirdware Solutions'!$D$1:$H$2,5,0)</f>
        <v>#N/A</v>
      </c>
      <c r="BL389" s="612" t="e">
        <f>VLOOKUP(B389,Tescom!$D$1:$H$8,5,0)</f>
        <v>#N/A</v>
      </c>
      <c r="BM389" s="612" t="e">
        <f>VLOOKUP(B389,'Cogno AI'!$D$1:$H$2,5,0)</f>
        <v>#N/A</v>
      </c>
      <c r="BN389" s="612" t="e">
        <f>VLOOKUP(B389,'ABM Knowledgeware'!$D$1:$H$2,5,0)</f>
        <v>#N/A</v>
      </c>
      <c r="BO389" s="612" t="e">
        <f>VLOOKUP(B389,'Concerto Software'!$D$1:$H$3,5,0)</f>
        <v>#N/A</v>
      </c>
      <c r="BP389" s="612" t="e">
        <f>VLOOKUP(B389,'My Captain'!$D$1:$H$4,5,0)</f>
        <v>#N/A</v>
      </c>
      <c r="BQ389" s="612" t="e">
        <f>VLOOKUP(B389,'Finoux Solutions'!$D$2:$H$4,5,0)</f>
        <v>#N/A</v>
      </c>
      <c r="BR389" s="612" t="e">
        <f>VLOOKUP(B389,'MITR Learning'!$D$1:$H$2,5,0)</f>
        <v>#N/A</v>
      </c>
      <c r="BS389" s="612" t="e">
        <f>VLOOKUP(B389,Nucsoft!$D$2:$H$6,5,0)</f>
        <v>#N/A</v>
      </c>
      <c r="BT389" s="612" t="e">
        <f>VLOOKUP(B389,'Paras Cadd'!$D$1:$H$2,5,0)</f>
        <v>#N/A</v>
      </c>
      <c r="BU389" s="612" t="e">
        <f>VLOOKUP(B389,'ICICI Securities'!$D$1:$H$2,5,0)</f>
        <v>#N/A</v>
      </c>
      <c r="BV389" s="612" t="e">
        <f>VLOOKUP(B389,'Citius Tech'!$D$2:$H$5,5,0)</f>
        <v>#N/A</v>
      </c>
      <c r="BW389" s="612" t="e">
        <f>VLOOKUP(B389,'Buzzy Brains'!$D$2:$H$2,5,0)</f>
        <v>#N/A</v>
      </c>
      <c r="BX389" s="612" t="e">
        <f>VLOOKUP(B389,'Decimal Point'!$D$2:$H$2,5,0)</f>
        <v>#N/A</v>
      </c>
      <c r="BY389" s="612" t="e">
        <f>VLOOKUP(B389,'Sankey Business Solutions'!$D$2:$H$3,5,0)</f>
        <v>#N/A</v>
      </c>
      <c r="BZ389" s="612" t="e">
        <f>VLOOKUP(B389,'Nangia &amp; Co LLP'!$D$2:$H$2,5,0)</f>
        <v>#N/A</v>
      </c>
      <c r="CA389" s="612" t="e">
        <f>VLOOKUP(B389,'FIS Solutions India Pvt Ltd'!$D$2:$H$2,5,0)</f>
        <v>#N/A</v>
      </c>
      <c r="CB389" s="612" t="e">
        <f>VLOOKUP(B389,'Delta Technology &amp; Management '!$D$2:$H$16,5,0)</f>
        <v>#N/A</v>
      </c>
      <c r="CC389" s="612" t="e">
        <f>VLOOKUP(B389,'Espoir Networks'!$D$3:$H$11,5,0)</f>
        <v>#N/A</v>
      </c>
      <c r="CD389" s="612" t="e">
        <f>VLOOKUP(B389,'Servosys Solution'!$D$3:$H$5,5,0)</f>
        <v>#N/A</v>
      </c>
      <c r="CE389" s="612" t="e">
        <f>VLOOKUP(B389,'Ribbon Communications'!$D$3:$H$4,5,0)</f>
        <v>#N/A</v>
      </c>
      <c r="CF389" s="612">
        <f t="shared" si="21"/>
        <v>0</v>
      </c>
      <c r="CG389" s="129" t="s">
        <v>81</v>
      </c>
      <c r="CH389" s="129">
        <v>348033724336</v>
      </c>
      <c r="CI389" s="129" t="s">
        <v>81</v>
      </c>
      <c r="CJ389" s="129" t="s">
        <v>11753</v>
      </c>
      <c r="CK389" s="132">
        <v>42917</v>
      </c>
      <c r="CL389" s="129">
        <v>2021</v>
      </c>
      <c r="CM389" s="128" t="s">
        <v>12038</v>
      </c>
      <c r="CN389" s="129">
        <v>480</v>
      </c>
      <c r="CO389" s="133">
        <v>96</v>
      </c>
      <c r="CP389" s="129">
        <v>2015</v>
      </c>
      <c r="CQ389" s="129" t="s">
        <v>79</v>
      </c>
      <c r="CR389" s="128" t="s">
        <v>10997</v>
      </c>
      <c r="CS389" s="129">
        <v>472</v>
      </c>
      <c r="CT389" s="133">
        <v>72.62</v>
      </c>
      <c r="CU389" s="129">
        <v>2017</v>
      </c>
      <c r="CV389" s="129" t="s">
        <v>79</v>
      </c>
      <c r="CW389" s="131" t="s">
        <v>81</v>
      </c>
      <c r="CX389" s="131" t="s">
        <v>81</v>
      </c>
      <c r="CY389" s="129" t="s">
        <v>81</v>
      </c>
      <c r="CZ389" s="129" t="s">
        <v>81</v>
      </c>
      <c r="DA389" s="129" t="s">
        <v>81</v>
      </c>
      <c r="DB389" s="129" t="s">
        <v>81</v>
      </c>
      <c r="DC389" s="129" t="s">
        <v>81</v>
      </c>
      <c r="DD389" s="129" t="s">
        <v>81</v>
      </c>
      <c r="DE389" s="129" t="s">
        <v>81</v>
      </c>
      <c r="DF389" s="129">
        <v>0</v>
      </c>
      <c r="DG389" s="224">
        <v>6.8</v>
      </c>
      <c r="DH389" s="224">
        <v>7.1</v>
      </c>
      <c r="DI389" s="224">
        <v>8.1999999999999993</v>
      </c>
      <c r="DJ389" s="224">
        <v>6.8</v>
      </c>
      <c r="DK389" s="224">
        <v>6.8</v>
      </c>
      <c r="DL389" s="224">
        <v>9.4</v>
      </c>
      <c r="DM389" s="224">
        <v>45.14</v>
      </c>
      <c r="DN389" s="224">
        <v>7.52</v>
      </c>
      <c r="DO389" s="129"/>
      <c r="DP389" s="131" t="s">
        <v>82</v>
      </c>
      <c r="DQ389" s="129">
        <v>0</v>
      </c>
      <c r="DR389" s="129">
        <v>2</v>
      </c>
      <c r="DS389" s="129" t="s">
        <v>83</v>
      </c>
      <c r="DT389" s="129" t="s">
        <v>83</v>
      </c>
      <c r="DU389" s="129" t="s">
        <v>83</v>
      </c>
      <c r="DV389" s="129" t="s">
        <v>83</v>
      </c>
      <c r="DW389" s="131" t="s">
        <v>83</v>
      </c>
      <c r="DX389" s="131" t="s">
        <v>84</v>
      </c>
      <c r="DY389" s="131" t="s">
        <v>81</v>
      </c>
      <c r="DZ389" s="131" t="s">
        <v>10998</v>
      </c>
      <c r="EA389" s="131" t="s">
        <v>10999</v>
      </c>
      <c r="EB389" s="131" t="s">
        <v>11000</v>
      </c>
      <c r="EC389" s="131" t="s">
        <v>11001</v>
      </c>
      <c r="ED389" s="131" t="s">
        <v>89</v>
      </c>
      <c r="EE389" s="131" t="s">
        <v>11002</v>
      </c>
      <c r="EF389" s="131" t="s">
        <v>11003</v>
      </c>
      <c r="EG389" s="131" t="s">
        <v>81</v>
      </c>
      <c r="EH389" s="131" t="s">
        <v>8598</v>
      </c>
      <c r="EI389" s="131" t="s">
        <v>11004</v>
      </c>
      <c r="EJ389" s="135" t="s">
        <v>11005</v>
      </c>
      <c r="EK389" s="135" t="s">
        <v>11006</v>
      </c>
      <c r="EL389" s="135" t="s">
        <v>11007</v>
      </c>
      <c r="EM389" s="135" t="s">
        <v>11008</v>
      </c>
      <c r="EN389" s="131" t="s">
        <v>81</v>
      </c>
    </row>
    <row r="390" spans="1:145" ht="18" thickTop="1" thickBot="1">
      <c r="A390" s="575">
        <f t="shared" si="22"/>
        <v>389</v>
      </c>
      <c r="B390" s="572" t="s">
        <v>11047</v>
      </c>
      <c r="C390" s="600" t="s">
        <v>11048</v>
      </c>
      <c r="D390" s="570" t="s">
        <v>13209</v>
      </c>
      <c r="E390" s="568" t="str">
        <f t="shared" si="20"/>
        <v>Not Placed</v>
      </c>
      <c r="F390" s="570" t="s">
        <v>12369</v>
      </c>
      <c r="G390" s="570" t="s">
        <v>14086</v>
      </c>
      <c r="H390" s="131" t="str">
        <f>VLOOKUP(B390,EXTC2!C:E,3,0)</f>
        <v>12th + Engineering without live KT</v>
      </c>
      <c r="I390" s="610" t="s">
        <v>4218</v>
      </c>
      <c r="J390" s="572">
        <v>20</v>
      </c>
      <c r="K390" s="611" t="s">
        <v>11049</v>
      </c>
      <c r="L390" s="611" t="s">
        <v>73</v>
      </c>
      <c r="M390" s="611" t="s">
        <v>11050</v>
      </c>
      <c r="N390" s="612" t="s">
        <v>11046</v>
      </c>
      <c r="O390" s="612">
        <v>9920920197</v>
      </c>
      <c r="P390" s="612">
        <v>9920920197</v>
      </c>
      <c r="Q390" s="612" t="e">
        <f>VLOOKUP(B390,'TCS CON'!$D$1:$H$98,5,0)</f>
        <v>#N/A</v>
      </c>
      <c r="R390" s="612" t="e">
        <f>VLOOKUP(B390,LTI!$C$1:$H$46,6,0)</f>
        <v>#N/A</v>
      </c>
      <c r="S390" s="612" t="e">
        <f>VLOOKUP(B390,JARO!$E$2:$I$11,5,0)</f>
        <v>#N/A</v>
      </c>
      <c r="T390" s="612" t="e">
        <f>VLOOKUP(B390,Capgemini!$D$3:$H$78,5,0)</f>
        <v>#N/A</v>
      </c>
      <c r="U390" s="612" t="e">
        <f>VLOOKUP(B390,Carwale!$D$1:$H$4,5,0)</f>
        <v>#N/A</v>
      </c>
      <c r="V390" s="612" t="e">
        <f>VLOOKUP(B390,'Interactive Brokers'!E:I,5,0)</f>
        <v>#N/A</v>
      </c>
      <c r="W390" s="612" t="e">
        <f>VLOOKUP(B390,'REL Jio'!E:I,5,0)</f>
        <v>#N/A</v>
      </c>
      <c r="X390" s="612" t="e">
        <f>VLOOKUP(B390,'Sciative Sol'!E:I,5,0)</f>
        <v>#N/A</v>
      </c>
      <c r="Y390" s="612" t="e">
        <f>VLOOKUP(B390,'Hexaware Tech'!E:I,5,0)</f>
        <v>#N/A</v>
      </c>
      <c r="Z390" s="612" t="e">
        <f>VLOOKUP(B390,Axis!D:H,5,0)</f>
        <v>#N/A</v>
      </c>
      <c r="AA390" s="612" t="e">
        <f>VLOOKUP(B390,Ugam!$D$3:$H$26,5,0)</f>
        <v>#N/A</v>
      </c>
      <c r="AB390" s="612" t="e">
        <f>VLOOKUP(B390,Zeus!F:J,5,0)</f>
        <v>#N/A</v>
      </c>
      <c r="AC390" s="612" t="e">
        <f>VLOOKUP(B390,Montran!F:J,5,0)</f>
        <v>#N/A</v>
      </c>
      <c r="AD390" s="612" t="e">
        <f>VLOOKUP(B390,Endurance!H173:L173,5,0)</f>
        <v>#N/A</v>
      </c>
      <c r="AE390" s="612" t="e">
        <f>VLOOKUP(B390,'Swabhav Techlabs'!$F$1:$J$2,5,0)</f>
        <v>#N/A</v>
      </c>
      <c r="AF390" s="612" t="e">
        <f>VLOOKUP(B390,'Quality Kiosk'!$F$1:$J$18,5,0)</f>
        <v>#N/A</v>
      </c>
      <c r="AG390" s="612" t="e">
        <f>VLOOKUP(B390,'Lemon VB'!$F$1:$J$2,5,0)</f>
        <v>#N/A</v>
      </c>
      <c r="AH390" s="612" t="e">
        <f>VLOOKUP(B390,Gocomet!$E$1:$I$3,5,0)</f>
        <v>#N/A</v>
      </c>
      <c r="AI390" s="612" t="e">
        <f>VLOOKUP(B390,'Ingram Micro'!$E$1:$I$8,5,0)</f>
        <v>#N/A</v>
      </c>
      <c r="AJ390" s="612" t="e">
        <f>VLOOKUP(B390,'DePronto Infotech'!$E$1:$I$2,5,0)</f>
        <v>#N/A</v>
      </c>
      <c r="AK390" s="612" t="e">
        <f>VLOOKUP(B390,'Reliance Retail'!$E$1:$I$4,5,0)</f>
        <v>#N/A</v>
      </c>
      <c r="AL390" s="612" t="e">
        <f>VLOOKUP(B390,'Bright Champs'!$D$1:$H$13,5,0)</f>
        <v>#N/A</v>
      </c>
      <c r="AM390" s="612" t="e">
        <f>VLOOKUP(B390,Neosoft!$E$1:$I$12,5,0)</f>
        <v>#N/A</v>
      </c>
      <c r="AN390" s="612" t="e">
        <f>VLOOKUP(B390,Infosys!$E$1:$I$3,5,0)</f>
        <v>#N/A</v>
      </c>
      <c r="AO390" s="612" t="e">
        <f>VLOOKUP(B390,Cerelabs!$E$1:$I$5,5,0)</f>
        <v>#N/A</v>
      </c>
      <c r="AP390" s="612" t="e">
        <f>VLOOKUP(B390,'Neebal Technologies'!$D$1:$H$2,5,0)</f>
        <v>#N/A</v>
      </c>
      <c r="AQ390" s="612" t="e">
        <f>VLOOKUP(B390,'Vertiv Energy'!$D$1:$H$2,5,0)</f>
        <v>#N/A</v>
      </c>
      <c r="AR390" s="612" t="e">
        <f>VLOOKUP(B390,'Acidaes Solutions (CRMNEXT)'!$D$1:$H$3,5,0)</f>
        <v>#N/A</v>
      </c>
      <c r="AS390" s="612" t="e">
        <f>VLOOKUP(B390,Growisto!$D$1:$H$2,5,0)</f>
        <v>#N/A</v>
      </c>
      <c r="AT390" s="612" t="e">
        <f>VLOOKUP(B390,'9.9 Mediaworx - Digit'!$D$1:$H$2,5,0)</f>
        <v>#N/A</v>
      </c>
      <c r="AU390" s="612" t="e">
        <f>VLOOKUP(B390,'Vistaar systems Pvt Ltd'!$D$2:$H$3,5,0)</f>
        <v>#N/A</v>
      </c>
      <c r="AV390" s="612" t="e">
        <f>VLOOKUP(B390,'Course 5i'!$D$2:$H$11,5,0)</f>
        <v>#N/A</v>
      </c>
      <c r="AW390" s="612" t="e">
        <f>VLOOKUP(B390,'Radiant Appliances &amp; Electronic'!$D$1:$H$13,5,0)</f>
        <v>#N/A</v>
      </c>
      <c r="AX390" s="612" t="e">
        <f>VLOOKUP(B390,'Atos Global'!$D$3:$H$27,5,0)</f>
        <v>#N/A</v>
      </c>
      <c r="AY390" s="612" t="e">
        <f>VLOOKUP(B390,'Saama Technologies'!$D$1:$H$2,5,0)</f>
        <v>#N/A</v>
      </c>
      <c r="AZ390" s="612" t="e">
        <f>VLOOKUP(B390,'Multiplier Solutions'!$D$1:$H$2,5,0)</f>
        <v>#N/A</v>
      </c>
      <c r="BA390" s="612" t="e">
        <f>VLOOKUP(B390,GEP!$D$2:$H$5,5,0)</f>
        <v>#N/A</v>
      </c>
      <c r="BB390" s="612" t="e">
        <f>VLOOKUP(B390,Accenture!$D$1:$H$6,5,0)</f>
        <v>#N/A</v>
      </c>
      <c r="BC390" s="612" t="e">
        <f>VLOOKUP(B390,'Endurance International Group'!$D$1:$H$2,5,0)</f>
        <v>#N/A</v>
      </c>
      <c r="BD390" s="612" t="e">
        <f>VLOOKUP(B390,Newgen!$D$1:$H$2,5,0)</f>
        <v>#N/A</v>
      </c>
      <c r="BE390" s="612" t="e">
        <f>VLOOKUP(B390,'3D Incredible'!D390:H390,5,0)</f>
        <v>#N/A</v>
      </c>
      <c r="BF390" s="612" t="e">
        <f>VLOOKUP(B390,'Raja Software Labs'!$D$2:$H$2,5,0)</f>
        <v>#N/A</v>
      </c>
      <c r="BG390" s="612" t="e">
        <f>VLOOKUP(B390,Wipro!$D$1:$H$2,5,0)</f>
        <v>#N/A</v>
      </c>
      <c r="BH390" s="612" t="e">
        <f>VLOOKUP(B390,'Perch Technologies'!$D$2:$H$2,5,0)</f>
        <v>#N/A</v>
      </c>
      <c r="BI390" s="612" t="e">
        <f>VLOOKUP(B390,'Morning Star'!$D$1:$H$6,5,0)</f>
        <v>#N/A</v>
      </c>
      <c r="BJ390" s="612" t="e">
        <f>VLOOKUP(B390,Flexiloans!$D$1:$H$2,5,0)</f>
        <v>#N/A</v>
      </c>
      <c r="BK390" s="612" t="e">
        <f>VLOOKUP(B390,'Thirdware Solutions'!$D$1:$H$2,5,0)</f>
        <v>#N/A</v>
      </c>
      <c r="BL390" s="612" t="e">
        <f>VLOOKUP(B390,Tescom!$D$1:$H$8,5,0)</f>
        <v>#N/A</v>
      </c>
      <c r="BM390" s="612" t="e">
        <f>VLOOKUP(B390,'Cogno AI'!$D$1:$H$2,5,0)</f>
        <v>#N/A</v>
      </c>
      <c r="BN390" s="612" t="e">
        <f>VLOOKUP(B390,'ABM Knowledgeware'!$D$1:$H$2,5,0)</f>
        <v>#N/A</v>
      </c>
      <c r="BO390" s="612" t="e">
        <f>VLOOKUP(B390,'Concerto Software'!$D$1:$H$3,5,0)</f>
        <v>#N/A</v>
      </c>
      <c r="BP390" s="612" t="e">
        <f>VLOOKUP(B390,'My Captain'!$D$1:$H$4,5,0)</f>
        <v>#N/A</v>
      </c>
      <c r="BQ390" s="612" t="e">
        <f>VLOOKUP(B390,'Finoux Solutions'!$D$2:$H$4,5,0)</f>
        <v>#N/A</v>
      </c>
      <c r="BR390" s="612" t="e">
        <f>VLOOKUP(B390,'MITR Learning'!$D$1:$H$2,5,0)</f>
        <v>#N/A</v>
      </c>
      <c r="BS390" s="612" t="e">
        <f>VLOOKUP(B390,Nucsoft!$D$2:$H$6,5,0)</f>
        <v>#N/A</v>
      </c>
      <c r="BT390" s="612" t="e">
        <f>VLOOKUP(B390,'Paras Cadd'!$D$1:$H$2,5,0)</f>
        <v>#N/A</v>
      </c>
      <c r="BU390" s="612" t="e">
        <f>VLOOKUP(B390,'ICICI Securities'!$D$1:$H$2,5,0)</f>
        <v>#N/A</v>
      </c>
      <c r="BV390" s="612" t="e">
        <f>VLOOKUP(B390,'Citius Tech'!$D$2:$H$5,5,0)</f>
        <v>#N/A</v>
      </c>
      <c r="BW390" s="612" t="e">
        <f>VLOOKUP(B390,'Buzzy Brains'!$D$2:$H$2,5,0)</f>
        <v>#N/A</v>
      </c>
      <c r="BX390" s="612" t="e">
        <f>VLOOKUP(B390,'Decimal Point'!$D$2:$H$2,5,0)</f>
        <v>#N/A</v>
      </c>
      <c r="BY390" s="612" t="e">
        <f>VLOOKUP(B390,'Sankey Business Solutions'!$D$2:$H$3,5,0)</f>
        <v>#N/A</v>
      </c>
      <c r="BZ390" s="612" t="e">
        <f>VLOOKUP(B390,'Nangia &amp; Co LLP'!$D$2:$H$2,5,0)</f>
        <v>#N/A</v>
      </c>
      <c r="CA390" s="612" t="e">
        <f>VLOOKUP(B390,'FIS Solutions India Pvt Ltd'!$D$2:$H$2,5,0)</f>
        <v>#N/A</v>
      </c>
      <c r="CB390" s="612" t="e">
        <f>VLOOKUP(B390,'Delta Technology &amp; Management '!$D$2:$H$16,5,0)</f>
        <v>#N/A</v>
      </c>
      <c r="CC390" s="612" t="e">
        <f>VLOOKUP(B390,'Espoir Networks'!$D$3:$H$11,5,0)</f>
        <v>#N/A</v>
      </c>
      <c r="CD390" s="612" t="e">
        <f>VLOOKUP(B390,'Servosys Solution'!$D$3:$H$5,5,0)</f>
        <v>#N/A</v>
      </c>
      <c r="CE390" s="612" t="e">
        <f>VLOOKUP(B390,'Ribbon Communications'!$D$3:$H$4,5,0)</f>
        <v>#N/A</v>
      </c>
      <c r="CF390" s="612">
        <f t="shared" si="21"/>
        <v>0</v>
      </c>
      <c r="CG390" s="129" t="s">
        <v>11051</v>
      </c>
      <c r="CH390" s="129">
        <v>896014257754</v>
      </c>
      <c r="CI390" s="129" t="s">
        <v>134</v>
      </c>
      <c r="CJ390" s="129" t="s">
        <v>11753</v>
      </c>
      <c r="CK390" s="132">
        <v>42917</v>
      </c>
      <c r="CL390" s="129">
        <v>2021</v>
      </c>
      <c r="CM390" s="128" t="s">
        <v>12039</v>
      </c>
      <c r="CN390" s="129">
        <v>454</v>
      </c>
      <c r="CO390" s="133">
        <v>90.8</v>
      </c>
      <c r="CP390" s="129">
        <v>2015</v>
      </c>
      <c r="CQ390" s="129" t="s">
        <v>79</v>
      </c>
      <c r="CR390" s="128" t="s">
        <v>12227</v>
      </c>
      <c r="CS390" s="129">
        <v>430</v>
      </c>
      <c r="CT390" s="133">
        <v>65.66</v>
      </c>
      <c r="CU390" s="129">
        <v>2017</v>
      </c>
      <c r="CV390" s="129" t="s">
        <v>79</v>
      </c>
      <c r="CW390" s="131" t="s">
        <v>295</v>
      </c>
      <c r="CX390" s="131" t="s">
        <v>295</v>
      </c>
      <c r="CY390" s="129" t="s">
        <v>295</v>
      </c>
      <c r="CZ390" s="129" t="s">
        <v>295</v>
      </c>
      <c r="DA390" s="129" t="s">
        <v>295</v>
      </c>
      <c r="DB390" s="129" t="s">
        <v>81</v>
      </c>
      <c r="DC390" s="129" t="s">
        <v>81</v>
      </c>
      <c r="DD390" s="129" t="s">
        <v>295</v>
      </c>
      <c r="DE390" s="129" t="s">
        <v>295</v>
      </c>
      <c r="DF390" s="129">
        <v>0</v>
      </c>
      <c r="DG390" s="224">
        <v>5.9</v>
      </c>
      <c r="DH390" s="224">
        <v>5.6</v>
      </c>
      <c r="DI390" s="224">
        <v>4.5999999999999996</v>
      </c>
      <c r="DJ390" s="224">
        <v>6.23</v>
      </c>
      <c r="DK390" s="224">
        <v>5.9</v>
      </c>
      <c r="DL390" s="224"/>
      <c r="DM390" s="224">
        <v>28.3</v>
      </c>
      <c r="DN390" s="224">
        <v>5.6</v>
      </c>
      <c r="DO390" s="129"/>
      <c r="DP390" s="131" t="s">
        <v>138</v>
      </c>
      <c r="DQ390" s="129">
        <v>0</v>
      </c>
      <c r="DR390" s="129">
        <v>11</v>
      </c>
      <c r="DS390" s="129" t="s">
        <v>255</v>
      </c>
      <c r="DT390" s="129" t="s">
        <v>83</v>
      </c>
      <c r="DU390" s="129" t="s">
        <v>83</v>
      </c>
      <c r="DV390" s="129" t="s">
        <v>83</v>
      </c>
      <c r="DW390" s="131" t="s">
        <v>83</v>
      </c>
      <c r="DX390" s="131" t="s">
        <v>84</v>
      </c>
      <c r="DY390" s="131" t="s">
        <v>295</v>
      </c>
      <c r="DZ390" s="131" t="s">
        <v>11054</v>
      </c>
      <c r="EA390" s="131" t="s">
        <v>187</v>
      </c>
      <c r="EB390" s="131" t="s">
        <v>11055</v>
      </c>
      <c r="EC390" s="131" t="s">
        <v>86</v>
      </c>
      <c r="ED390" s="131" t="s">
        <v>89</v>
      </c>
      <c r="EE390" s="131" t="s">
        <v>680</v>
      </c>
      <c r="EF390" s="131" t="s">
        <v>11056</v>
      </c>
      <c r="EG390" s="131" t="s">
        <v>11057</v>
      </c>
      <c r="EH390" s="131" t="s">
        <v>11058</v>
      </c>
      <c r="EI390" s="131" t="s">
        <v>4857</v>
      </c>
      <c r="EJ390" s="135" t="s">
        <v>11059</v>
      </c>
      <c r="EK390" s="135" t="s">
        <v>11060</v>
      </c>
      <c r="EL390" s="135" t="s">
        <v>11061</v>
      </c>
      <c r="EM390" s="135" t="s">
        <v>11062</v>
      </c>
      <c r="EN390" s="131" t="s">
        <v>295</v>
      </c>
    </row>
    <row r="391" spans="1:145" ht="18" thickTop="1" thickBot="1">
      <c r="A391" s="575">
        <f t="shared" si="22"/>
        <v>390</v>
      </c>
      <c r="B391" s="572" t="s">
        <v>11106</v>
      </c>
      <c r="C391" s="600" t="s">
        <v>11857</v>
      </c>
      <c r="D391" s="570" t="s">
        <v>13209</v>
      </c>
      <c r="E391" s="568" t="str">
        <f t="shared" si="20"/>
        <v>Not Placed</v>
      </c>
      <c r="F391" s="570" t="s">
        <v>12369</v>
      </c>
      <c r="G391" s="570" t="s">
        <v>14086</v>
      </c>
      <c r="H391" s="131" t="str">
        <f>VLOOKUP(B391,EXTC2!C:E,3,0)</f>
        <v>12th + Engineering without live KT</v>
      </c>
      <c r="I391" s="610" t="s">
        <v>2313</v>
      </c>
      <c r="J391" s="572">
        <v>20</v>
      </c>
      <c r="K391" s="611" t="s">
        <v>11108</v>
      </c>
      <c r="L391" s="611" t="s">
        <v>3182</v>
      </c>
      <c r="M391" s="611" t="s">
        <v>11109</v>
      </c>
      <c r="N391" s="612" t="s">
        <v>11105</v>
      </c>
      <c r="O391" s="612">
        <v>8779612090</v>
      </c>
      <c r="P391" s="612">
        <v>8779612090</v>
      </c>
      <c r="Q391" s="612" t="e">
        <f>VLOOKUP(B391,'TCS CON'!$D$1:$H$98,5,0)</f>
        <v>#N/A</v>
      </c>
      <c r="R391" s="612" t="e">
        <f>VLOOKUP(B391,LTI!$C$1:$H$46,6,0)</f>
        <v>#N/A</v>
      </c>
      <c r="S391" s="612" t="e">
        <f>VLOOKUP(B391,JARO!$E$2:$I$11,5,0)</f>
        <v>#N/A</v>
      </c>
      <c r="T391" s="612" t="e">
        <f>VLOOKUP(B391,Capgemini!$D$3:$H$78,5,0)</f>
        <v>#N/A</v>
      </c>
      <c r="U391" s="612" t="e">
        <f>VLOOKUP(B391,Carwale!$D$1:$H$4,5,0)</f>
        <v>#N/A</v>
      </c>
      <c r="V391" s="612" t="e">
        <f>VLOOKUP(B391,'Interactive Brokers'!E:I,5,0)</f>
        <v>#N/A</v>
      </c>
      <c r="W391" s="612" t="e">
        <f>VLOOKUP(B391,'REL Jio'!E:I,5,0)</f>
        <v>#N/A</v>
      </c>
      <c r="X391" s="612" t="e">
        <f>VLOOKUP(B391,'Sciative Sol'!E:I,5,0)</f>
        <v>#N/A</v>
      </c>
      <c r="Y391" s="612" t="e">
        <f>VLOOKUP(B391,'Hexaware Tech'!E:I,5,0)</f>
        <v>#N/A</v>
      </c>
      <c r="Z391" s="612" t="e">
        <f>VLOOKUP(B391,Axis!D:H,5,0)</f>
        <v>#N/A</v>
      </c>
      <c r="AA391" s="612" t="e">
        <f>VLOOKUP(B391,Ugam!$D$3:$H$26,5,0)</f>
        <v>#N/A</v>
      </c>
      <c r="AB391" s="612" t="e">
        <f>VLOOKUP(B391,Zeus!F:J,5,0)</f>
        <v>#N/A</v>
      </c>
      <c r="AC391" s="612" t="e">
        <f>VLOOKUP(B391,Montran!F:J,5,0)</f>
        <v>#N/A</v>
      </c>
      <c r="AD391" s="612" t="e">
        <f>VLOOKUP(B391,Endurance!H174:L174,5,0)</f>
        <v>#N/A</v>
      </c>
      <c r="AE391" s="612" t="e">
        <f>VLOOKUP(B391,'Swabhav Techlabs'!$F$1:$J$2,5,0)</f>
        <v>#N/A</v>
      </c>
      <c r="AF391" s="612" t="e">
        <f>VLOOKUP(B391,'Quality Kiosk'!$F$1:$J$18,5,0)</f>
        <v>#N/A</v>
      </c>
      <c r="AG391" s="612" t="e">
        <f>VLOOKUP(B391,'Lemon VB'!$F$1:$J$2,5,0)</f>
        <v>#N/A</v>
      </c>
      <c r="AH391" s="612" t="e">
        <f>VLOOKUP(B391,Gocomet!$E$1:$I$3,5,0)</f>
        <v>#N/A</v>
      </c>
      <c r="AI391" s="612" t="e">
        <f>VLOOKUP(B391,'Ingram Micro'!$E$1:$I$8,5,0)</f>
        <v>#N/A</v>
      </c>
      <c r="AJ391" s="612" t="e">
        <f>VLOOKUP(B391,'DePronto Infotech'!$E$1:$I$2,5,0)</f>
        <v>#N/A</v>
      </c>
      <c r="AK391" s="612" t="e">
        <f>VLOOKUP(B391,'Reliance Retail'!$E$1:$I$4,5,0)</f>
        <v>#N/A</v>
      </c>
      <c r="AL391" s="612" t="e">
        <f>VLOOKUP(B391,'Bright Champs'!$D$1:$H$13,5,0)</f>
        <v>#N/A</v>
      </c>
      <c r="AM391" s="612" t="e">
        <f>VLOOKUP(B391,Neosoft!$E$1:$I$12,5,0)</f>
        <v>#N/A</v>
      </c>
      <c r="AN391" s="612" t="e">
        <f>VLOOKUP(B391,Infosys!$E$1:$I$3,5,0)</f>
        <v>#N/A</v>
      </c>
      <c r="AO391" s="612" t="e">
        <f>VLOOKUP(B391,Cerelabs!$E$1:$I$5,5,0)</f>
        <v>#N/A</v>
      </c>
      <c r="AP391" s="612" t="e">
        <f>VLOOKUP(B391,'Neebal Technologies'!$D$1:$H$2,5,0)</f>
        <v>#N/A</v>
      </c>
      <c r="AQ391" s="612" t="e">
        <f>VLOOKUP(B391,'Vertiv Energy'!$D$1:$H$2,5,0)</f>
        <v>#N/A</v>
      </c>
      <c r="AR391" s="612" t="e">
        <f>VLOOKUP(B391,'Acidaes Solutions (CRMNEXT)'!$D$1:$H$3,5,0)</f>
        <v>#N/A</v>
      </c>
      <c r="AS391" s="612" t="e">
        <f>VLOOKUP(B391,Growisto!$D$1:$H$2,5,0)</f>
        <v>#N/A</v>
      </c>
      <c r="AT391" s="612" t="e">
        <f>VLOOKUP(B391,'9.9 Mediaworx - Digit'!$D$1:$H$2,5,0)</f>
        <v>#N/A</v>
      </c>
      <c r="AU391" s="612" t="e">
        <f>VLOOKUP(B391,'Vistaar systems Pvt Ltd'!$D$2:$H$3,5,0)</f>
        <v>#N/A</v>
      </c>
      <c r="AV391" s="612" t="e">
        <f>VLOOKUP(B391,'Course 5i'!$D$2:$H$11,5,0)</f>
        <v>#N/A</v>
      </c>
      <c r="AW391" s="612" t="e">
        <f>VLOOKUP(B391,'Radiant Appliances &amp; Electronic'!$D$1:$H$13,5,0)</f>
        <v>#N/A</v>
      </c>
      <c r="AX391" s="612" t="e">
        <f>VLOOKUP(B391,'Atos Global'!$D$3:$H$27,5,0)</f>
        <v>#N/A</v>
      </c>
      <c r="AY391" s="612" t="e">
        <f>VLOOKUP(B391,'Saama Technologies'!$D$1:$H$2,5,0)</f>
        <v>#N/A</v>
      </c>
      <c r="AZ391" s="612" t="e">
        <f>VLOOKUP(B391,'Multiplier Solutions'!$D$1:$H$2,5,0)</f>
        <v>#N/A</v>
      </c>
      <c r="BA391" s="612" t="e">
        <f>VLOOKUP(B391,GEP!$D$2:$H$5,5,0)</f>
        <v>#N/A</v>
      </c>
      <c r="BB391" s="612" t="e">
        <f>VLOOKUP(B391,Accenture!$D$1:$H$6,5,0)</f>
        <v>#N/A</v>
      </c>
      <c r="BC391" s="612" t="e">
        <f>VLOOKUP(B391,'Endurance International Group'!$D$1:$H$2,5,0)</f>
        <v>#N/A</v>
      </c>
      <c r="BD391" s="612" t="e">
        <f>VLOOKUP(B391,Newgen!$D$1:$H$2,5,0)</f>
        <v>#N/A</v>
      </c>
      <c r="BE391" s="612" t="e">
        <f>VLOOKUP(B391,'3D Incredible'!D391:H391,5,0)</f>
        <v>#N/A</v>
      </c>
      <c r="BF391" s="612" t="e">
        <f>VLOOKUP(B391,'Raja Software Labs'!$D$2:$H$2,5,0)</f>
        <v>#N/A</v>
      </c>
      <c r="BG391" s="612" t="e">
        <f>VLOOKUP(B391,Wipro!$D$1:$H$2,5,0)</f>
        <v>#N/A</v>
      </c>
      <c r="BH391" s="612" t="e">
        <f>VLOOKUP(B391,'Perch Technologies'!$D$2:$H$2,5,0)</f>
        <v>#N/A</v>
      </c>
      <c r="BI391" s="612" t="e">
        <f>VLOOKUP(B391,'Morning Star'!$D$1:$H$6,5,0)</f>
        <v>#N/A</v>
      </c>
      <c r="BJ391" s="612" t="e">
        <f>VLOOKUP(B391,Flexiloans!$D$1:$H$2,5,0)</f>
        <v>#N/A</v>
      </c>
      <c r="BK391" s="612" t="e">
        <f>VLOOKUP(B391,'Thirdware Solutions'!$D$1:$H$2,5,0)</f>
        <v>#N/A</v>
      </c>
      <c r="BL391" s="612" t="e">
        <f>VLOOKUP(B391,Tescom!$D$1:$H$8,5,0)</f>
        <v>#N/A</v>
      </c>
      <c r="BM391" s="612" t="e">
        <f>VLOOKUP(B391,'Cogno AI'!$D$1:$H$2,5,0)</f>
        <v>#N/A</v>
      </c>
      <c r="BN391" s="612" t="e">
        <f>VLOOKUP(B391,'ABM Knowledgeware'!$D$1:$H$2,5,0)</f>
        <v>#N/A</v>
      </c>
      <c r="BO391" s="612" t="e">
        <f>VLOOKUP(B391,'Concerto Software'!$D$1:$H$3,5,0)</f>
        <v>#N/A</v>
      </c>
      <c r="BP391" s="612" t="e">
        <f>VLOOKUP(B391,'My Captain'!$D$1:$H$4,5,0)</f>
        <v>#N/A</v>
      </c>
      <c r="BQ391" s="612" t="e">
        <f>VLOOKUP(B391,'Finoux Solutions'!$D$2:$H$4,5,0)</f>
        <v>#N/A</v>
      </c>
      <c r="BR391" s="612" t="e">
        <f>VLOOKUP(B391,'MITR Learning'!$D$1:$H$2,5,0)</f>
        <v>#N/A</v>
      </c>
      <c r="BS391" s="612" t="e">
        <f>VLOOKUP(B391,Nucsoft!$D$2:$H$6,5,0)</f>
        <v>#N/A</v>
      </c>
      <c r="BT391" s="612" t="e">
        <f>VLOOKUP(B391,'Paras Cadd'!$D$1:$H$2,5,0)</f>
        <v>#N/A</v>
      </c>
      <c r="BU391" s="612" t="e">
        <f>VLOOKUP(B391,'ICICI Securities'!$D$1:$H$2,5,0)</f>
        <v>#N/A</v>
      </c>
      <c r="BV391" s="612" t="e">
        <f>VLOOKUP(B391,'Citius Tech'!$D$2:$H$5,5,0)</f>
        <v>#N/A</v>
      </c>
      <c r="BW391" s="612" t="e">
        <f>VLOOKUP(B391,'Buzzy Brains'!$D$2:$H$2,5,0)</f>
        <v>#N/A</v>
      </c>
      <c r="BX391" s="612" t="e">
        <f>VLOOKUP(B391,'Decimal Point'!$D$2:$H$2,5,0)</f>
        <v>#N/A</v>
      </c>
      <c r="BY391" s="612" t="e">
        <f>VLOOKUP(B391,'Sankey Business Solutions'!$D$2:$H$3,5,0)</f>
        <v>#N/A</v>
      </c>
      <c r="BZ391" s="612" t="e">
        <f>VLOOKUP(B391,'Nangia &amp; Co LLP'!$D$2:$H$2,5,0)</f>
        <v>#N/A</v>
      </c>
      <c r="CA391" s="612" t="e">
        <f>VLOOKUP(B391,'FIS Solutions India Pvt Ltd'!$D$2:$H$2,5,0)</f>
        <v>#N/A</v>
      </c>
      <c r="CB391" s="612" t="e">
        <f>VLOOKUP(B391,'Delta Technology &amp; Management '!$D$2:$H$16,5,0)</f>
        <v>#N/A</v>
      </c>
      <c r="CC391" s="612" t="e">
        <f>VLOOKUP(B391,'Espoir Networks'!$D$3:$H$11,5,0)</f>
        <v>#N/A</v>
      </c>
      <c r="CD391" s="612" t="e">
        <f>VLOOKUP(B391,'Servosys Solution'!$D$3:$H$5,5,0)</f>
        <v>#N/A</v>
      </c>
      <c r="CE391" s="612" t="e">
        <f>VLOOKUP(B391,'Ribbon Communications'!$D$3:$H$4,5,0)</f>
        <v>#N/A</v>
      </c>
      <c r="CF391" s="612">
        <f t="shared" si="21"/>
        <v>0</v>
      </c>
      <c r="CG391" s="129" t="s">
        <v>11110</v>
      </c>
      <c r="CH391" s="129">
        <v>372462335183</v>
      </c>
      <c r="CI391" s="129" t="s">
        <v>11111</v>
      </c>
      <c r="CJ391" s="129" t="s">
        <v>11753</v>
      </c>
      <c r="CK391" s="132">
        <v>42917</v>
      </c>
      <c r="CL391" s="129">
        <v>2021</v>
      </c>
      <c r="CM391" s="128" t="s">
        <v>12040</v>
      </c>
      <c r="CN391" s="129">
        <v>466</v>
      </c>
      <c r="CO391" s="133">
        <v>93.2</v>
      </c>
      <c r="CP391" s="129">
        <v>2015</v>
      </c>
      <c r="CQ391" s="129" t="s">
        <v>79</v>
      </c>
      <c r="CR391" s="128" t="s">
        <v>12228</v>
      </c>
      <c r="CS391" s="129">
        <v>392</v>
      </c>
      <c r="CT391" s="133">
        <v>60.3</v>
      </c>
      <c r="CU391" s="129">
        <v>2017</v>
      </c>
      <c r="CV391" s="129" t="s">
        <v>79</v>
      </c>
      <c r="CW391" s="131" t="s">
        <v>81</v>
      </c>
      <c r="CX391" s="131" t="s">
        <v>81</v>
      </c>
      <c r="CY391" s="129" t="s">
        <v>81</v>
      </c>
      <c r="CZ391" s="129" t="s">
        <v>81</v>
      </c>
      <c r="DA391" s="129" t="s">
        <v>81</v>
      </c>
      <c r="DB391" s="129" t="s">
        <v>81</v>
      </c>
      <c r="DC391" s="129" t="s">
        <v>81</v>
      </c>
      <c r="DD391" s="129" t="s">
        <v>81</v>
      </c>
      <c r="DE391" s="129" t="s">
        <v>81</v>
      </c>
      <c r="DF391" s="129">
        <v>0</v>
      </c>
      <c r="DG391" s="224">
        <v>6.74</v>
      </c>
      <c r="DH391" s="224">
        <v>6.06</v>
      </c>
      <c r="DI391" s="224">
        <v>6.38</v>
      </c>
      <c r="DJ391" s="224">
        <v>6.16</v>
      </c>
      <c r="DK391" s="224">
        <v>6.85</v>
      </c>
      <c r="DL391" s="224">
        <v>9</v>
      </c>
      <c r="DM391" s="224">
        <v>41.2</v>
      </c>
      <c r="DN391" s="224">
        <v>6.87</v>
      </c>
      <c r="DO391" s="129"/>
      <c r="DP391" s="131" t="s">
        <v>82</v>
      </c>
      <c r="DQ391" s="129">
        <v>0</v>
      </c>
      <c r="DR391" s="129">
        <v>2</v>
      </c>
      <c r="DS391" s="129" t="s">
        <v>83</v>
      </c>
      <c r="DT391" s="129" t="s">
        <v>83</v>
      </c>
      <c r="DU391" s="129" t="s">
        <v>83</v>
      </c>
      <c r="DV391" s="129" t="s">
        <v>83</v>
      </c>
      <c r="DW391" s="131" t="s">
        <v>83</v>
      </c>
      <c r="DX391" s="131" t="s">
        <v>84</v>
      </c>
      <c r="DY391" s="131" t="s">
        <v>81</v>
      </c>
      <c r="DZ391" s="131" t="s">
        <v>11114</v>
      </c>
      <c r="EA391" s="131" t="s">
        <v>11115</v>
      </c>
      <c r="EB391" s="131" t="s">
        <v>11116</v>
      </c>
      <c r="EC391" s="131" t="s">
        <v>11117</v>
      </c>
      <c r="ED391" s="131" t="s">
        <v>89</v>
      </c>
      <c r="EE391" s="131" t="s">
        <v>81</v>
      </c>
      <c r="EF391" s="131" t="s">
        <v>11118</v>
      </c>
      <c r="EG391" s="131" t="s">
        <v>11119</v>
      </c>
      <c r="EH391" s="131" t="s">
        <v>11120</v>
      </c>
      <c r="EI391" s="131" t="s">
        <v>11121</v>
      </c>
      <c r="EJ391" s="135" t="s">
        <v>11122</v>
      </c>
      <c r="EK391" s="135" t="s">
        <v>11123</v>
      </c>
      <c r="EL391" s="135" t="s">
        <v>11124</v>
      </c>
      <c r="EM391" s="135" t="s">
        <v>11125</v>
      </c>
      <c r="EN391" s="131" t="s">
        <v>81</v>
      </c>
    </row>
    <row r="392" spans="1:145" ht="18" thickTop="1" thickBot="1">
      <c r="A392" s="575">
        <f t="shared" si="22"/>
        <v>391</v>
      </c>
      <c r="B392" s="572" t="s">
        <v>11166</v>
      </c>
      <c r="C392" s="600" t="s">
        <v>11858</v>
      </c>
      <c r="D392" s="570" t="s">
        <v>13208</v>
      </c>
      <c r="E392" s="568" t="str">
        <f t="shared" si="20"/>
        <v>Placed</v>
      </c>
      <c r="F392" s="570" t="s">
        <v>12369</v>
      </c>
      <c r="G392" s="570" t="s">
        <v>14086</v>
      </c>
      <c r="H392" s="131" t="str">
        <f>VLOOKUP(B392,EXTC2!C:E,3,0)</f>
        <v>12th + Engineering without live KT</v>
      </c>
      <c r="I392" s="610" t="s">
        <v>10038</v>
      </c>
      <c r="J392" s="572">
        <v>20</v>
      </c>
      <c r="K392" s="611" t="s">
        <v>11168</v>
      </c>
      <c r="L392" s="611" t="s">
        <v>591</v>
      </c>
      <c r="M392" s="611" t="s">
        <v>11169</v>
      </c>
      <c r="N392" s="612" t="s">
        <v>11165</v>
      </c>
      <c r="O392" s="612">
        <v>7506114684</v>
      </c>
      <c r="P392" s="612">
        <v>7506114684</v>
      </c>
      <c r="Q392" s="612" t="e">
        <f>VLOOKUP(B392,'TCS CON'!$D$1:$H$98,5,0)</f>
        <v>#N/A</v>
      </c>
      <c r="R392" s="612" t="e">
        <f>VLOOKUP(B392,LTI!$C$1:$H$46,6,0)</f>
        <v>#N/A</v>
      </c>
      <c r="S392" s="612" t="e">
        <f>VLOOKUP(B392,JARO!$E$2:$I$11,5,0)</f>
        <v>#N/A</v>
      </c>
      <c r="T392" s="612" t="e">
        <f>VLOOKUP(B392,Capgemini!$D$3:$H$78,5,0)</f>
        <v>#N/A</v>
      </c>
      <c r="U392" s="612" t="e">
        <f>VLOOKUP(B392,Carwale!$D$1:$H$4,5,0)</f>
        <v>#N/A</v>
      </c>
      <c r="V392" s="612" t="e">
        <f>VLOOKUP(B392,'Interactive Brokers'!E:I,5,0)</f>
        <v>#N/A</v>
      </c>
      <c r="W392" s="612">
        <f>VLOOKUP(B392,'REL Jio'!E:I,5,0)</f>
        <v>350000</v>
      </c>
      <c r="X392" s="612" t="e">
        <f>VLOOKUP(B392,'Sciative Sol'!E:I,5,0)</f>
        <v>#N/A</v>
      </c>
      <c r="Y392" s="612" t="e">
        <f>VLOOKUP(B392,'Hexaware Tech'!E:I,5,0)</f>
        <v>#N/A</v>
      </c>
      <c r="Z392" s="612" t="e">
        <f>VLOOKUP(B392,Axis!D:H,5,0)</f>
        <v>#N/A</v>
      </c>
      <c r="AA392" s="612" t="e">
        <f>VLOOKUP(B392,Ugam!$D$3:$H$26,5,0)</f>
        <v>#N/A</v>
      </c>
      <c r="AB392" s="612" t="e">
        <f>VLOOKUP(B392,Zeus!F:J,5,0)</f>
        <v>#N/A</v>
      </c>
      <c r="AC392" s="612" t="e">
        <f>VLOOKUP(B392,Montran!F:J,5,0)</f>
        <v>#N/A</v>
      </c>
      <c r="AD392" s="612" t="e">
        <f>VLOOKUP(B392,Endurance!H175:L175,5,0)</f>
        <v>#N/A</v>
      </c>
      <c r="AE392" s="612" t="e">
        <f>VLOOKUP(B392,'Swabhav Techlabs'!$F$1:$J$2,5,0)</f>
        <v>#N/A</v>
      </c>
      <c r="AF392" s="612" t="e">
        <f>VLOOKUP(B392,'Quality Kiosk'!$F$1:$J$18,5,0)</f>
        <v>#N/A</v>
      </c>
      <c r="AG392" s="612" t="e">
        <f>VLOOKUP(B392,'Lemon VB'!$F$1:$J$2,5,0)</f>
        <v>#N/A</v>
      </c>
      <c r="AH392" s="612" t="e">
        <f>VLOOKUP(B392,Gocomet!$E$1:$I$3,5,0)</f>
        <v>#N/A</v>
      </c>
      <c r="AI392" s="612" t="e">
        <f>VLOOKUP(B392,'Ingram Micro'!$E$1:$I$8,5,0)</f>
        <v>#N/A</v>
      </c>
      <c r="AJ392" s="612" t="e">
        <f>VLOOKUP(B392,'DePronto Infotech'!$E$1:$I$2,5,0)</f>
        <v>#N/A</v>
      </c>
      <c r="AK392" s="612" t="e">
        <f>VLOOKUP(B392,'Reliance Retail'!$E$1:$I$4,5,0)</f>
        <v>#N/A</v>
      </c>
      <c r="AL392" s="612" t="e">
        <f>VLOOKUP(B392,'Bright Champs'!$D$1:$H$13,5,0)</f>
        <v>#N/A</v>
      </c>
      <c r="AM392" s="612" t="e">
        <f>VLOOKUP(B392,Neosoft!$E$1:$I$12,5,0)</f>
        <v>#N/A</v>
      </c>
      <c r="AN392" s="612" t="e">
        <f>VLOOKUP(B392,Infosys!$E$1:$I$3,5,0)</f>
        <v>#N/A</v>
      </c>
      <c r="AO392" s="612" t="e">
        <f>VLOOKUP(B392,Cerelabs!$E$1:$I$5,5,0)</f>
        <v>#N/A</v>
      </c>
      <c r="AP392" s="612" t="e">
        <f>VLOOKUP(B392,'Neebal Technologies'!$D$1:$H$2,5,0)</f>
        <v>#N/A</v>
      </c>
      <c r="AQ392" s="612" t="e">
        <f>VLOOKUP(B392,'Vertiv Energy'!$D$1:$H$2,5,0)</f>
        <v>#N/A</v>
      </c>
      <c r="AR392" s="612" t="e">
        <f>VLOOKUP(B392,'Acidaes Solutions (CRMNEXT)'!$D$1:$H$3,5,0)</f>
        <v>#N/A</v>
      </c>
      <c r="AS392" s="612" t="e">
        <f>VLOOKUP(B392,Growisto!$D$1:$H$2,5,0)</f>
        <v>#N/A</v>
      </c>
      <c r="AT392" s="612" t="e">
        <f>VLOOKUP(B392,'9.9 Mediaworx - Digit'!$D$1:$H$2,5,0)</f>
        <v>#N/A</v>
      </c>
      <c r="AU392" s="612" t="e">
        <f>VLOOKUP(B392,'Vistaar systems Pvt Ltd'!$D$2:$H$3,5,0)</f>
        <v>#N/A</v>
      </c>
      <c r="AV392" s="612" t="e">
        <f>VLOOKUP(B392,'Course 5i'!$D$2:$H$11,5,0)</f>
        <v>#N/A</v>
      </c>
      <c r="AW392" s="612" t="e">
        <f>VLOOKUP(B392,'Radiant Appliances &amp; Electronic'!$D$1:$H$13,5,0)</f>
        <v>#N/A</v>
      </c>
      <c r="AX392" s="612" t="e">
        <f>VLOOKUP(B392,'Atos Global'!$D$3:$H$27,5,0)</f>
        <v>#N/A</v>
      </c>
      <c r="AY392" s="612" t="e">
        <f>VLOOKUP(B392,'Saama Technologies'!$D$1:$H$2,5,0)</f>
        <v>#N/A</v>
      </c>
      <c r="AZ392" s="612" t="e">
        <f>VLOOKUP(B392,'Multiplier Solutions'!$D$1:$H$2,5,0)</f>
        <v>#N/A</v>
      </c>
      <c r="BA392" s="612" t="e">
        <f>VLOOKUP(B392,GEP!$D$2:$H$5,5,0)</f>
        <v>#N/A</v>
      </c>
      <c r="BB392" s="612" t="e">
        <f>VLOOKUP(B392,Accenture!$D$1:$H$6,5,0)</f>
        <v>#N/A</v>
      </c>
      <c r="BC392" s="612" t="e">
        <f>VLOOKUP(B392,'Endurance International Group'!$D$1:$H$2,5,0)</f>
        <v>#N/A</v>
      </c>
      <c r="BD392" s="612" t="e">
        <f>VLOOKUP(B392,Newgen!$D$1:$H$2,5,0)</f>
        <v>#N/A</v>
      </c>
      <c r="BE392" s="612" t="e">
        <f>VLOOKUP(B392,'3D Incredible'!D392:H392,5,0)</f>
        <v>#N/A</v>
      </c>
      <c r="BF392" s="612" t="e">
        <f>VLOOKUP(B392,'Raja Software Labs'!$D$2:$H$2,5,0)</f>
        <v>#N/A</v>
      </c>
      <c r="BG392" s="612" t="e">
        <f>VLOOKUP(B392,Wipro!$D$1:$H$2,5,0)</f>
        <v>#N/A</v>
      </c>
      <c r="BH392" s="612" t="e">
        <f>VLOOKUP(B392,'Perch Technologies'!$D$2:$H$2,5,0)</f>
        <v>#N/A</v>
      </c>
      <c r="BI392" s="612" t="e">
        <f>VLOOKUP(B392,'Morning Star'!$D$1:$H$6,5,0)</f>
        <v>#N/A</v>
      </c>
      <c r="BJ392" s="612" t="e">
        <f>VLOOKUP(B392,Flexiloans!$D$1:$H$2,5,0)</f>
        <v>#N/A</v>
      </c>
      <c r="BK392" s="612" t="e">
        <f>VLOOKUP(B392,'Thirdware Solutions'!$D$1:$H$2,5,0)</f>
        <v>#N/A</v>
      </c>
      <c r="BL392" s="612" t="e">
        <f>VLOOKUP(B392,Tescom!$D$1:$H$8,5,0)</f>
        <v>#N/A</v>
      </c>
      <c r="BM392" s="612" t="e">
        <f>VLOOKUP(B392,'Cogno AI'!$D$1:$H$2,5,0)</f>
        <v>#N/A</v>
      </c>
      <c r="BN392" s="612" t="e">
        <f>VLOOKUP(B392,'ABM Knowledgeware'!$D$1:$H$2,5,0)</f>
        <v>#N/A</v>
      </c>
      <c r="BO392" s="612" t="e">
        <f>VLOOKUP(B392,'Concerto Software'!$D$1:$H$3,5,0)</f>
        <v>#N/A</v>
      </c>
      <c r="BP392" s="612" t="e">
        <f>VLOOKUP(B392,'My Captain'!$D$1:$H$4,5,0)</f>
        <v>#N/A</v>
      </c>
      <c r="BQ392" s="612" t="e">
        <f>VLOOKUP(B392,'Finoux Solutions'!$D$2:$H$4,5,0)</f>
        <v>#N/A</v>
      </c>
      <c r="BR392" s="612" t="e">
        <f>VLOOKUP(B392,'MITR Learning'!$D$1:$H$2,5,0)</f>
        <v>#N/A</v>
      </c>
      <c r="BS392" s="612" t="e">
        <f>VLOOKUP(B392,Nucsoft!$D$2:$H$6,5,0)</f>
        <v>#N/A</v>
      </c>
      <c r="BT392" s="612" t="e">
        <f>VLOOKUP(B392,'Paras Cadd'!$D$1:$H$2,5,0)</f>
        <v>#N/A</v>
      </c>
      <c r="BU392" s="612" t="e">
        <f>VLOOKUP(B392,'ICICI Securities'!$D$1:$H$2,5,0)</f>
        <v>#N/A</v>
      </c>
      <c r="BV392" s="612" t="e">
        <f>VLOOKUP(B392,'Citius Tech'!$D$2:$H$5,5,0)</f>
        <v>#N/A</v>
      </c>
      <c r="BW392" s="612" t="e">
        <f>VLOOKUP(B392,'Buzzy Brains'!$D$2:$H$2,5,0)</f>
        <v>#N/A</v>
      </c>
      <c r="BX392" s="612" t="e">
        <f>VLOOKUP(B392,'Decimal Point'!$D$2:$H$2,5,0)</f>
        <v>#N/A</v>
      </c>
      <c r="BY392" s="612" t="e">
        <f>VLOOKUP(B392,'Sankey Business Solutions'!$D$2:$H$3,5,0)</f>
        <v>#N/A</v>
      </c>
      <c r="BZ392" s="612" t="e">
        <f>VLOOKUP(B392,'Nangia &amp; Co LLP'!$D$2:$H$2,5,0)</f>
        <v>#N/A</v>
      </c>
      <c r="CA392" s="612" t="e">
        <f>VLOOKUP(B392,'FIS Solutions India Pvt Ltd'!$D$2:$H$2,5,0)</f>
        <v>#N/A</v>
      </c>
      <c r="CB392" s="612" t="e">
        <f>VLOOKUP(B392,'Delta Technology &amp; Management '!$D$2:$H$16,5,0)</f>
        <v>#N/A</v>
      </c>
      <c r="CC392" s="612" t="e">
        <f>VLOOKUP(B392,'Espoir Networks'!$D$3:$H$11,5,0)</f>
        <v>#N/A</v>
      </c>
      <c r="CD392" s="612" t="e">
        <f>VLOOKUP(B392,'Servosys Solution'!$D$3:$H$5,5,0)</f>
        <v>#N/A</v>
      </c>
      <c r="CE392" s="612" t="e">
        <f>VLOOKUP(B392,'Ribbon Communications'!$D$3:$H$4,5,0)</f>
        <v>#N/A</v>
      </c>
      <c r="CF392" s="612">
        <f t="shared" si="21"/>
        <v>1</v>
      </c>
      <c r="CG392" s="129" t="s">
        <v>11170</v>
      </c>
      <c r="CH392" s="129" t="s">
        <v>11171</v>
      </c>
      <c r="CI392" s="129" t="s">
        <v>134</v>
      </c>
      <c r="CJ392" s="129" t="s">
        <v>11753</v>
      </c>
      <c r="CK392" s="132">
        <v>42917</v>
      </c>
      <c r="CL392" s="129">
        <v>2021</v>
      </c>
      <c r="CM392" s="128" t="s">
        <v>11172</v>
      </c>
      <c r="CN392" s="129">
        <v>445</v>
      </c>
      <c r="CO392" s="133">
        <v>89</v>
      </c>
      <c r="CP392" s="129">
        <v>2015</v>
      </c>
      <c r="CQ392" s="129" t="s">
        <v>79</v>
      </c>
      <c r="CR392" s="128" t="s">
        <v>12229</v>
      </c>
      <c r="CS392" s="129">
        <v>515</v>
      </c>
      <c r="CT392" s="133">
        <v>79</v>
      </c>
      <c r="CU392" s="129">
        <v>2017</v>
      </c>
      <c r="CV392" s="129" t="s">
        <v>79</v>
      </c>
      <c r="CW392" s="131" t="s">
        <v>81</v>
      </c>
      <c r="CX392" s="131" t="s">
        <v>81</v>
      </c>
      <c r="CY392" s="129" t="s">
        <v>81</v>
      </c>
      <c r="CZ392" s="129" t="s">
        <v>81</v>
      </c>
      <c r="DA392" s="129" t="s">
        <v>81</v>
      </c>
      <c r="DB392" s="129" t="s">
        <v>81</v>
      </c>
      <c r="DC392" s="129" t="s">
        <v>81</v>
      </c>
      <c r="DD392" s="129" t="s">
        <v>81</v>
      </c>
      <c r="DE392" s="129" t="s">
        <v>81</v>
      </c>
      <c r="DF392" s="129">
        <v>0</v>
      </c>
      <c r="DG392" s="224">
        <v>7.56</v>
      </c>
      <c r="DH392" s="224">
        <v>7.5</v>
      </c>
      <c r="DI392" s="224">
        <v>7.62</v>
      </c>
      <c r="DJ392" s="224">
        <v>7.68</v>
      </c>
      <c r="DK392" s="224">
        <v>7.33</v>
      </c>
      <c r="DL392" s="224">
        <v>9.5299999999999994</v>
      </c>
      <c r="DM392" s="224">
        <v>47.22</v>
      </c>
      <c r="DN392" s="224">
        <v>7.87</v>
      </c>
      <c r="DO392" s="129"/>
      <c r="DP392" s="131" t="s">
        <v>82</v>
      </c>
      <c r="DQ392" s="129">
        <v>0</v>
      </c>
      <c r="DR392" s="129">
        <v>0</v>
      </c>
      <c r="DS392" s="129" t="s">
        <v>83</v>
      </c>
      <c r="DT392" s="129" t="s">
        <v>83</v>
      </c>
      <c r="DU392" s="129" t="s">
        <v>83</v>
      </c>
      <c r="DV392" s="129" t="s">
        <v>83</v>
      </c>
      <c r="DW392" s="131" t="s">
        <v>83</v>
      </c>
      <c r="DX392" s="131" t="s">
        <v>84</v>
      </c>
      <c r="DY392" s="131" t="s">
        <v>81</v>
      </c>
      <c r="DZ392" s="131" t="s">
        <v>11174</v>
      </c>
      <c r="EA392" s="131" t="s">
        <v>11175</v>
      </c>
      <c r="EB392" s="131" t="s">
        <v>11176</v>
      </c>
      <c r="EC392" s="131" t="s">
        <v>762</v>
      </c>
      <c r="ED392" s="131" t="s">
        <v>89</v>
      </c>
      <c r="EE392" s="131" t="s">
        <v>11177</v>
      </c>
      <c r="EF392" s="131" t="s">
        <v>11178</v>
      </c>
      <c r="EG392" s="131" t="s">
        <v>11179</v>
      </c>
      <c r="EH392" s="131" t="s">
        <v>11180</v>
      </c>
      <c r="EI392" s="131" t="s">
        <v>1778</v>
      </c>
      <c r="EJ392" s="135" t="s">
        <v>11181</v>
      </c>
      <c r="EK392" s="135" t="s">
        <v>11182</v>
      </c>
      <c r="EL392" s="135" t="s">
        <v>11183</v>
      </c>
      <c r="EM392" s="135" t="s">
        <v>11184</v>
      </c>
      <c r="EN392" s="131" t="s">
        <v>81</v>
      </c>
    </row>
    <row r="393" spans="1:145" ht="18" thickTop="1" thickBot="1">
      <c r="A393" s="575">
        <f t="shared" si="22"/>
        <v>392</v>
      </c>
      <c r="B393" s="572" t="s">
        <v>11206</v>
      </c>
      <c r="C393" s="600" t="s">
        <v>11207</v>
      </c>
      <c r="D393" s="570" t="s">
        <v>13209</v>
      </c>
      <c r="E393" s="568" t="str">
        <f t="shared" si="20"/>
        <v>Placed</v>
      </c>
      <c r="F393" s="570" t="s">
        <v>12369</v>
      </c>
      <c r="G393" s="570" t="s">
        <v>14086</v>
      </c>
      <c r="H393" s="131" t="str">
        <f>VLOOKUP(B393,EXTC2!C:E,3,0)</f>
        <v>12th + Engineering without live KT</v>
      </c>
      <c r="I393" s="610" t="s">
        <v>11208</v>
      </c>
      <c r="J393" s="572">
        <v>21</v>
      </c>
      <c r="K393" s="611" t="s">
        <v>11209</v>
      </c>
      <c r="L393" s="611" t="s">
        <v>73</v>
      </c>
      <c r="M393" s="611" t="s">
        <v>11210</v>
      </c>
      <c r="N393" s="612" t="s">
        <v>11211</v>
      </c>
      <c r="O393" s="612">
        <v>9923706373</v>
      </c>
      <c r="P393" s="612">
        <v>9552880934</v>
      </c>
      <c r="Q393" s="612" t="e">
        <f>VLOOKUP(B393,'TCS CON'!$D$1:$H$98,5,0)</f>
        <v>#N/A</v>
      </c>
      <c r="R393" s="612" t="e">
        <f>VLOOKUP(B393,LTI!$C$1:$H$46,6,0)</f>
        <v>#N/A</v>
      </c>
      <c r="S393" s="612" t="e">
        <f>VLOOKUP(B393,JARO!$E$2:$I$11,5,0)</f>
        <v>#N/A</v>
      </c>
      <c r="T393" s="612" t="e">
        <f>VLOOKUP(B393,Capgemini!$D$3:$H$78,5,0)</f>
        <v>#N/A</v>
      </c>
      <c r="U393" s="612" t="e">
        <f>VLOOKUP(B393,Carwale!$D$1:$H$4,5,0)</f>
        <v>#N/A</v>
      </c>
      <c r="V393" s="612" t="e">
        <f>VLOOKUP(B393,'Interactive Brokers'!E:I,5,0)</f>
        <v>#N/A</v>
      </c>
      <c r="W393" s="612" t="e">
        <f>VLOOKUP(B393,'REL Jio'!E:I,5,0)</f>
        <v>#N/A</v>
      </c>
      <c r="X393" s="612" t="e">
        <f>VLOOKUP(B393,'Sciative Sol'!E:I,5,0)</f>
        <v>#N/A</v>
      </c>
      <c r="Y393" s="612" t="e">
        <f>VLOOKUP(B393,'Hexaware Tech'!E:I,5,0)</f>
        <v>#N/A</v>
      </c>
      <c r="Z393" s="612" t="e">
        <f>VLOOKUP(B393,Axis!D:H,5,0)</f>
        <v>#N/A</v>
      </c>
      <c r="AA393" s="612" t="e">
        <f>VLOOKUP(B393,Ugam!$D$3:$H$26,5,0)</f>
        <v>#N/A</v>
      </c>
      <c r="AB393" s="612" t="e">
        <f>VLOOKUP(B393,Zeus!F:J,5,0)</f>
        <v>#N/A</v>
      </c>
      <c r="AC393" s="612">
        <f>VLOOKUP(B393,Montran!F:J,5,0)</f>
        <v>350000</v>
      </c>
      <c r="AD393" s="612" t="e">
        <f>VLOOKUP(B393,Endurance!H176:L176,5,0)</f>
        <v>#N/A</v>
      </c>
      <c r="AE393" s="612" t="e">
        <f>VLOOKUP(B393,'Swabhav Techlabs'!$F$1:$J$2,5,0)</f>
        <v>#N/A</v>
      </c>
      <c r="AF393" s="612" t="e">
        <f>VLOOKUP(B393,'Quality Kiosk'!$F$1:$J$18,5,0)</f>
        <v>#N/A</v>
      </c>
      <c r="AG393" s="612" t="e">
        <f>VLOOKUP(B393,'Lemon VB'!$F$1:$J$2,5,0)</f>
        <v>#N/A</v>
      </c>
      <c r="AH393" s="612" t="e">
        <f>VLOOKUP(B393,Gocomet!$E$1:$I$3,5,0)</f>
        <v>#N/A</v>
      </c>
      <c r="AI393" s="612" t="e">
        <f>VLOOKUP(B393,'Ingram Micro'!$E$1:$I$8,5,0)</f>
        <v>#N/A</v>
      </c>
      <c r="AJ393" s="612" t="e">
        <f>VLOOKUP(B393,'DePronto Infotech'!$E$1:$I$2,5,0)</f>
        <v>#N/A</v>
      </c>
      <c r="AK393" s="612" t="e">
        <f>VLOOKUP(B393,'Reliance Retail'!$E$1:$I$4,5,0)</f>
        <v>#N/A</v>
      </c>
      <c r="AL393" s="612" t="e">
        <f>VLOOKUP(B393,'Bright Champs'!$D$1:$H$13,5,0)</f>
        <v>#N/A</v>
      </c>
      <c r="AM393" s="612" t="e">
        <f>VLOOKUP(B393,Neosoft!$E$1:$I$12,5,0)</f>
        <v>#N/A</v>
      </c>
      <c r="AN393" s="612" t="e">
        <f>VLOOKUP(B393,Infosys!$E$1:$I$3,5,0)</f>
        <v>#N/A</v>
      </c>
      <c r="AO393" s="612" t="e">
        <f>VLOOKUP(B393,Cerelabs!$E$1:$I$5,5,0)</f>
        <v>#N/A</v>
      </c>
      <c r="AP393" s="612" t="e">
        <f>VLOOKUP(B393,'Neebal Technologies'!$D$1:$H$2,5,0)</f>
        <v>#N/A</v>
      </c>
      <c r="AQ393" s="612" t="e">
        <f>VLOOKUP(B393,'Vertiv Energy'!$D$1:$H$2,5,0)</f>
        <v>#N/A</v>
      </c>
      <c r="AR393" s="612" t="e">
        <f>VLOOKUP(B393,'Acidaes Solutions (CRMNEXT)'!$D$1:$H$3,5,0)</f>
        <v>#N/A</v>
      </c>
      <c r="AS393" s="612" t="e">
        <f>VLOOKUP(B393,Growisto!$D$1:$H$2,5,0)</f>
        <v>#N/A</v>
      </c>
      <c r="AT393" s="612" t="e">
        <f>VLOOKUP(B393,'9.9 Mediaworx - Digit'!$D$1:$H$2,5,0)</f>
        <v>#N/A</v>
      </c>
      <c r="AU393" s="612" t="e">
        <f>VLOOKUP(B393,'Vistaar systems Pvt Ltd'!$D$2:$H$3,5,0)</f>
        <v>#N/A</v>
      </c>
      <c r="AV393" s="612" t="e">
        <f>VLOOKUP(B393,'Course 5i'!$D$2:$H$11,5,0)</f>
        <v>#N/A</v>
      </c>
      <c r="AW393" s="612" t="e">
        <f>VLOOKUP(B393,'Radiant Appliances &amp; Electronic'!$D$1:$H$13,5,0)</f>
        <v>#N/A</v>
      </c>
      <c r="AX393" s="612" t="e">
        <f>VLOOKUP(B393,'Atos Global'!$D$3:$H$27,5,0)</f>
        <v>#N/A</v>
      </c>
      <c r="AY393" s="612" t="e">
        <f>VLOOKUP(B393,'Saama Technologies'!$D$1:$H$2,5,0)</f>
        <v>#N/A</v>
      </c>
      <c r="AZ393" s="612" t="e">
        <f>VLOOKUP(B393,'Multiplier Solutions'!$D$1:$H$2,5,0)</f>
        <v>#N/A</v>
      </c>
      <c r="BA393" s="612" t="e">
        <f>VLOOKUP(B393,GEP!$D$2:$H$5,5,0)</f>
        <v>#N/A</v>
      </c>
      <c r="BB393" s="612" t="e">
        <f>VLOOKUP(B393,Accenture!$D$1:$H$6,5,0)</f>
        <v>#N/A</v>
      </c>
      <c r="BC393" s="612" t="e">
        <f>VLOOKUP(B393,'Endurance International Group'!$D$1:$H$2,5,0)</f>
        <v>#N/A</v>
      </c>
      <c r="BD393" s="612" t="e">
        <f>VLOOKUP(B393,Newgen!$D$1:$H$2,5,0)</f>
        <v>#N/A</v>
      </c>
      <c r="BE393" s="612" t="e">
        <f>VLOOKUP(B393,'3D Incredible'!D393:H393,5,0)</f>
        <v>#N/A</v>
      </c>
      <c r="BF393" s="612" t="e">
        <f>VLOOKUP(B393,'Raja Software Labs'!$D$2:$H$2,5,0)</f>
        <v>#N/A</v>
      </c>
      <c r="BG393" s="612" t="e">
        <f>VLOOKUP(B393,Wipro!$D$1:$H$2,5,0)</f>
        <v>#N/A</v>
      </c>
      <c r="BH393" s="612" t="e">
        <f>VLOOKUP(B393,'Perch Technologies'!$D$2:$H$2,5,0)</f>
        <v>#N/A</v>
      </c>
      <c r="BI393" s="612" t="e">
        <f>VLOOKUP(B393,'Morning Star'!$D$1:$H$6,5,0)</f>
        <v>#N/A</v>
      </c>
      <c r="BJ393" s="612" t="e">
        <f>VLOOKUP(B393,Flexiloans!$D$1:$H$2,5,0)</f>
        <v>#N/A</v>
      </c>
      <c r="BK393" s="612" t="e">
        <f>VLOOKUP(B393,'Thirdware Solutions'!$D$1:$H$2,5,0)</f>
        <v>#N/A</v>
      </c>
      <c r="BL393" s="612" t="e">
        <f>VLOOKUP(B393,Tescom!$D$1:$H$8,5,0)</f>
        <v>#N/A</v>
      </c>
      <c r="BM393" s="612" t="e">
        <f>VLOOKUP(B393,'Cogno AI'!$D$1:$H$2,5,0)</f>
        <v>#N/A</v>
      </c>
      <c r="BN393" s="612" t="e">
        <f>VLOOKUP(B393,'ABM Knowledgeware'!$D$1:$H$2,5,0)</f>
        <v>#N/A</v>
      </c>
      <c r="BO393" s="612" t="e">
        <f>VLOOKUP(B393,'Concerto Software'!$D$1:$H$3,5,0)</f>
        <v>#N/A</v>
      </c>
      <c r="BP393" s="612" t="e">
        <f>VLOOKUP(B393,'My Captain'!$D$1:$H$4,5,0)</f>
        <v>#N/A</v>
      </c>
      <c r="BQ393" s="612" t="e">
        <f>VLOOKUP(B393,'Finoux Solutions'!$D$2:$H$4,5,0)</f>
        <v>#N/A</v>
      </c>
      <c r="BR393" s="612" t="e">
        <f>VLOOKUP(B393,'MITR Learning'!$D$1:$H$2,5,0)</f>
        <v>#N/A</v>
      </c>
      <c r="BS393" s="612" t="e">
        <f>VLOOKUP(B393,Nucsoft!$D$2:$H$6,5,0)</f>
        <v>#N/A</v>
      </c>
      <c r="BT393" s="612" t="e">
        <f>VLOOKUP(B393,'Paras Cadd'!$D$1:$H$2,5,0)</f>
        <v>#N/A</v>
      </c>
      <c r="BU393" s="612" t="e">
        <f>VLOOKUP(B393,'ICICI Securities'!$D$1:$H$2,5,0)</f>
        <v>#N/A</v>
      </c>
      <c r="BV393" s="612" t="e">
        <f>VLOOKUP(B393,'Citius Tech'!$D$2:$H$5,5,0)</f>
        <v>#N/A</v>
      </c>
      <c r="BW393" s="612" t="e">
        <f>VLOOKUP(B393,'Buzzy Brains'!$D$2:$H$2,5,0)</f>
        <v>#N/A</v>
      </c>
      <c r="BX393" s="612" t="e">
        <f>VLOOKUP(B393,'Decimal Point'!$D$2:$H$2,5,0)</f>
        <v>#N/A</v>
      </c>
      <c r="BY393" s="612" t="e">
        <f>VLOOKUP(B393,'Sankey Business Solutions'!$D$2:$H$3,5,0)</f>
        <v>#N/A</v>
      </c>
      <c r="BZ393" s="612" t="e">
        <f>VLOOKUP(B393,'Nangia &amp; Co LLP'!$D$2:$H$2,5,0)</f>
        <v>#N/A</v>
      </c>
      <c r="CA393" s="612" t="e">
        <f>VLOOKUP(B393,'FIS Solutions India Pvt Ltd'!$D$2:$H$2,5,0)</f>
        <v>#N/A</v>
      </c>
      <c r="CB393" s="612" t="e">
        <f>VLOOKUP(B393,'Delta Technology &amp; Management '!$D$2:$H$16,5,0)</f>
        <v>#N/A</v>
      </c>
      <c r="CC393" s="612" t="e">
        <f>VLOOKUP(B393,'Espoir Networks'!$D$3:$H$11,5,0)</f>
        <v>#N/A</v>
      </c>
      <c r="CD393" s="612" t="e">
        <f>VLOOKUP(B393,'Servosys Solution'!$D$3:$H$5,5,0)</f>
        <v>#N/A</v>
      </c>
      <c r="CE393" s="612" t="e">
        <f>VLOOKUP(B393,'Ribbon Communications'!$D$3:$H$4,5,0)</f>
        <v>#N/A</v>
      </c>
      <c r="CF393" s="612">
        <f t="shared" si="21"/>
        <v>1</v>
      </c>
      <c r="CG393" s="129" t="s">
        <v>11212</v>
      </c>
      <c r="CH393" s="129">
        <v>205754066207</v>
      </c>
      <c r="CI393" s="129" t="s">
        <v>134</v>
      </c>
      <c r="CJ393" s="129" t="s">
        <v>11753</v>
      </c>
      <c r="CK393" s="132">
        <v>42917</v>
      </c>
      <c r="CL393" s="129">
        <v>2021</v>
      </c>
      <c r="CM393" s="128" t="s">
        <v>5037</v>
      </c>
      <c r="CN393" s="129">
        <v>469</v>
      </c>
      <c r="CO393" s="133">
        <v>93.8</v>
      </c>
      <c r="CP393" s="129">
        <v>2015</v>
      </c>
      <c r="CQ393" s="129" t="s">
        <v>79</v>
      </c>
      <c r="CR393" s="128" t="s">
        <v>5798</v>
      </c>
      <c r="CS393" s="129">
        <v>524</v>
      </c>
      <c r="CT393" s="133">
        <v>80.62</v>
      </c>
      <c r="CU393" s="129">
        <v>2017</v>
      </c>
      <c r="CV393" s="129" t="s">
        <v>79</v>
      </c>
      <c r="CW393" s="131" t="s">
        <v>81</v>
      </c>
      <c r="CX393" s="131" t="s">
        <v>81</v>
      </c>
      <c r="CY393" s="129" t="s">
        <v>81</v>
      </c>
      <c r="CZ393" s="129" t="s">
        <v>81</v>
      </c>
      <c r="DA393" s="129" t="s">
        <v>81</v>
      </c>
      <c r="DB393" s="129" t="s">
        <v>81</v>
      </c>
      <c r="DC393" s="129" t="s">
        <v>81</v>
      </c>
      <c r="DD393" s="129" t="s">
        <v>81</v>
      </c>
      <c r="DE393" s="129" t="s">
        <v>81</v>
      </c>
      <c r="DF393" s="129">
        <v>0</v>
      </c>
      <c r="DG393" s="224">
        <v>8.3699999999999992</v>
      </c>
      <c r="DH393" s="224">
        <v>8.67</v>
      </c>
      <c r="DI393" s="224">
        <v>8.31</v>
      </c>
      <c r="DJ393" s="224">
        <v>8.7200000000000006</v>
      </c>
      <c r="DK393" s="224">
        <v>9.6999999999999993</v>
      </c>
      <c r="DL393" s="224">
        <v>10</v>
      </c>
      <c r="DM393" s="224">
        <v>53.77</v>
      </c>
      <c r="DN393" s="224">
        <v>8.9600000000000009</v>
      </c>
      <c r="DO393" s="129"/>
      <c r="DP393" s="131" t="s">
        <v>82</v>
      </c>
      <c r="DQ393" s="129">
        <v>0</v>
      </c>
      <c r="DR393" s="129">
        <v>0</v>
      </c>
      <c r="DS393" s="129" t="s">
        <v>83</v>
      </c>
      <c r="DT393" s="129" t="s">
        <v>83</v>
      </c>
      <c r="DU393" s="129" t="s">
        <v>83</v>
      </c>
      <c r="DV393" s="129" t="s">
        <v>83</v>
      </c>
      <c r="DW393" s="131" t="s">
        <v>83</v>
      </c>
      <c r="DX393" s="131" t="s">
        <v>84</v>
      </c>
      <c r="DY393" s="131" t="s">
        <v>81</v>
      </c>
      <c r="DZ393" s="131" t="s">
        <v>11213</v>
      </c>
      <c r="EA393" s="131" t="s">
        <v>448</v>
      </c>
      <c r="EB393" s="131" t="s">
        <v>11214</v>
      </c>
      <c r="EC393" s="131" t="s">
        <v>118</v>
      </c>
      <c r="ED393" s="131" t="s">
        <v>89</v>
      </c>
      <c r="EE393" s="131" t="s">
        <v>11215</v>
      </c>
      <c r="EF393" s="131" t="s">
        <v>11216</v>
      </c>
      <c r="EG393" s="131" t="s">
        <v>11217</v>
      </c>
      <c r="EH393" s="131" t="s">
        <v>11218</v>
      </c>
      <c r="EI393" s="131" t="s">
        <v>11218</v>
      </c>
      <c r="EJ393" s="135" t="s">
        <v>11219</v>
      </c>
      <c r="EK393" s="135" t="s">
        <v>11220</v>
      </c>
      <c r="EL393" s="135" t="s">
        <v>11221</v>
      </c>
      <c r="EM393" s="135" t="s">
        <v>11222</v>
      </c>
      <c r="EN393" s="131" t="s">
        <v>81</v>
      </c>
    </row>
    <row r="394" spans="1:145" ht="18" thickTop="1" thickBot="1">
      <c r="A394" s="575">
        <f t="shared" si="22"/>
        <v>393</v>
      </c>
      <c r="B394" s="572" t="s">
        <v>11224</v>
      </c>
      <c r="C394" s="600" t="s">
        <v>11225</v>
      </c>
      <c r="D394" s="570" t="s">
        <v>13209</v>
      </c>
      <c r="E394" s="568" t="str">
        <f t="shared" si="20"/>
        <v>Placed</v>
      </c>
      <c r="F394" s="570" t="s">
        <v>12369</v>
      </c>
      <c r="G394" s="570" t="s">
        <v>14086</v>
      </c>
      <c r="H394" s="131" t="str">
        <f>VLOOKUP(B394,EXTC2!C:E,3,0)</f>
        <v>12th + Engineering without live KT</v>
      </c>
      <c r="I394" s="610">
        <v>36318</v>
      </c>
      <c r="J394" s="572">
        <v>21</v>
      </c>
      <c r="K394" s="611" t="s">
        <v>11226</v>
      </c>
      <c r="L394" s="611" t="s">
        <v>73</v>
      </c>
      <c r="M394" s="611" t="s">
        <v>11227</v>
      </c>
      <c r="N394" s="612" t="s">
        <v>11223</v>
      </c>
      <c r="O394" s="612">
        <v>7798421939</v>
      </c>
      <c r="P394" s="612">
        <v>8600426991</v>
      </c>
      <c r="Q394" s="612" t="e">
        <f>VLOOKUP(B394,'TCS CON'!$D$1:$H$98,5,0)</f>
        <v>#N/A</v>
      </c>
      <c r="R394" s="612" t="e">
        <f>VLOOKUP(B394,LTI!$C$1:$H$46,6,0)</f>
        <v>#N/A</v>
      </c>
      <c r="S394" s="612" t="e">
        <f>VLOOKUP(B394,JARO!$E$2:$I$11,5,0)</f>
        <v>#N/A</v>
      </c>
      <c r="T394" s="612" t="e">
        <f>VLOOKUP(B394,Capgemini!$D$3:$H$78,5,0)</f>
        <v>#N/A</v>
      </c>
      <c r="U394" s="612" t="e">
        <f>VLOOKUP(B394,Carwale!$D$1:$H$4,5,0)</f>
        <v>#N/A</v>
      </c>
      <c r="V394" s="612" t="e">
        <f>VLOOKUP(B394,'Interactive Brokers'!E:I,5,0)</f>
        <v>#N/A</v>
      </c>
      <c r="W394" s="612" t="e">
        <f>VLOOKUP(B394,'REL Jio'!E:I,5,0)</f>
        <v>#N/A</v>
      </c>
      <c r="X394" s="612" t="e">
        <f>VLOOKUP(B394,'Sciative Sol'!E:I,5,0)</f>
        <v>#N/A</v>
      </c>
      <c r="Y394" s="612" t="e">
        <f>VLOOKUP(B394,'Hexaware Tech'!E:I,5,0)</f>
        <v>#N/A</v>
      </c>
      <c r="Z394" s="612" t="e">
        <f>VLOOKUP(B394,Axis!D:H,5,0)</f>
        <v>#N/A</v>
      </c>
      <c r="AA394" s="612" t="e">
        <f>VLOOKUP(B394,Ugam!$D$3:$H$26,5,0)</f>
        <v>#N/A</v>
      </c>
      <c r="AB394" s="612" t="e">
        <f>VLOOKUP(B394,Zeus!F:J,5,0)</f>
        <v>#N/A</v>
      </c>
      <c r="AC394" s="612" t="e">
        <f>VLOOKUP(B394,Montran!F:J,5,0)</f>
        <v>#N/A</v>
      </c>
      <c r="AD394" s="612" t="e">
        <f>VLOOKUP(B394,Endurance!H177:L177,5,0)</f>
        <v>#N/A</v>
      </c>
      <c r="AE394" s="612" t="e">
        <f>VLOOKUP(B394,'Swabhav Techlabs'!$F$1:$J$2,5,0)</f>
        <v>#N/A</v>
      </c>
      <c r="AF394" s="612" t="e">
        <f>VLOOKUP(B394,'Quality Kiosk'!$F$1:$J$18,5,0)</f>
        <v>#N/A</v>
      </c>
      <c r="AG394" s="612" t="e">
        <f>VLOOKUP(B394,'Lemon VB'!$F$1:$J$2,5,0)</f>
        <v>#N/A</v>
      </c>
      <c r="AH394" s="612" t="e">
        <f>VLOOKUP(B394,Gocomet!$E$1:$I$3,5,0)</f>
        <v>#N/A</v>
      </c>
      <c r="AI394" s="612" t="e">
        <f>VLOOKUP(B394,'Ingram Micro'!$E$1:$I$8,5,0)</f>
        <v>#N/A</v>
      </c>
      <c r="AJ394" s="612" t="e">
        <f>VLOOKUP(B394,'DePronto Infotech'!$E$1:$I$2,5,0)</f>
        <v>#N/A</v>
      </c>
      <c r="AK394" s="612" t="e">
        <f>VLOOKUP(B394,'Reliance Retail'!$E$1:$I$4,5,0)</f>
        <v>#N/A</v>
      </c>
      <c r="AL394" s="612" t="e">
        <f>VLOOKUP(B394,'Bright Champs'!$D$1:$H$13,5,0)</f>
        <v>#N/A</v>
      </c>
      <c r="AM394" s="612" t="e">
        <f>VLOOKUP(B394,Neosoft!$E$1:$I$12,5,0)</f>
        <v>#N/A</v>
      </c>
      <c r="AN394" s="612" t="e">
        <f>VLOOKUP(B394,Infosys!$E$1:$I$3,5,0)</f>
        <v>#N/A</v>
      </c>
      <c r="AO394" s="612" t="e">
        <f>VLOOKUP(B394,Cerelabs!$E$1:$I$5,5,0)</f>
        <v>#N/A</v>
      </c>
      <c r="AP394" s="612" t="e">
        <f>VLOOKUP(B394,'Neebal Technologies'!$D$1:$H$2,5,0)</f>
        <v>#N/A</v>
      </c>
      <c r="AQ394" s="612" t="e">
        <f>VLOOKUP(B394,'Vertiv Energy'!$D$1:$H$2,5,0)</f>
        <v>#N/A</v>
      </c>
      <c r="AR394" s="612" t="e">
        <f>VLOOKUP(B394,'Acidaes Solutions (CRMNEXT)'!$D$1:$H$3,5,0)</f>
        <v>#N/A</v>
      </c>
      <c r="AS394" s="612" t="e">
        <f>VLOOKUP(B394,Growisto!$D$1:$H$2,5,0)</f>
        <v>#N/A</v>
      </c>
      <c r="AT394" s="612" t="e">
        <f>VLOOKUP(B394,'9.9 Mediaworx - Digit'!$D$1:$H$2,5,0)</f>
        <v>#N/A</v>
      </c>
      <c r="AU394" s="612" t="e">
        <f>VLOOKUP(B394,'Vistaar systems Pvt Ltd'!$D$2:$H$3,5,0)</f>
        <v>#N/A</v>
      </c>
      <c r="AV394" s="612" t="e">
        <f>VLOOKUP(B394,'Course 5i'!$D$2:$H$11,5,0)</f>
        <v>#N/A</v>
      </c>
      <c r="AW394" s="612" t="e">
        <f>VLOOKUP(B394,'Radiant Appliances &amp; Electronic'!$D$1:$H$13,5,0)</f>
        <v>#N/A</v>
      </c>
      <c r="AX394" s="612" t="e">
        <f>VLOOKUP(B394,'Atos Global'!$D$3:$H$27,5,0)</f>
        <v>#N/A</v>
      </c>
      <c r="AY394" s="612" t="e">
        <f>VLOOKUP(B394,'Saama Technologies'!$D$1:$H$2,5,0)</f>
        <v>#N/A</v>
      </c>
      <c r="AZ394" s="612" t="e">
        <f>VLOOKUP(B394,'Multiplier Solutions'!$D$1:$H$2,5,0)</f>
        <v>#N/A</v>
      </c>
      <c r="BA394" s="612" t="e">
        <f>VLOOKUP(B394,GEP!$D$2:$H$5,5,0)</f>
        <v>#N/A</v>
      </c>
      <c r="BB394" s="612" t="e">
        <f>VLOOKUP(B394,Accenture!$D$1:$H$6,5,0)</f>
        <v>#N/A</v>
      </c>
      <c r="BC394" s="612" t="e">
        <f>VLOOKUP(B394,'Endurance International Group'!$D$1:$H$2,5,0)</f>
        <v>#N/A</v>
      </c>
      <c r="BD394" s="612" t="e">
        <f>VLOOKUP(B394,Newgen!$D$1:$H$2,5,0)</f>
        <v>#N/A</v>
      </c>
      <c r="BE394" s="612" t="e">
        <f>VLOOKUP(B394,'3D Incredible'!D394:H394,5,0)</f>
        <v>#N/A</v>
      </c>
      <c r="BF394" s="612" t="e">
        <f>VLOOKUP(B394,'Raja Software Labs'!$D$2:$H$2,5,0)</f>
        <v>#N/A</v>
      </c>
      <c r="BG394" s="612" t="e">
        <f>VLOOKUP(B394,Wipro!$D$1:$H$2,5,0)</f>
        <v>#N/A</v>
      </c>
      <c r="BH394" s="612" t="e">
        <f>VLOOKUP(B394,'Perch Technologies'!$D$2:$H$2,5,0)</f>
        <v>#N/A</v>
      </c>
      <c r="BI394" s="612" t="e">
        <f>VLOOKUP(B394,'Morning Star'!$D$1:$H$6,5,0)</f>
        <v>#N/A</v>
      </c>
      <c r="BJ394" s="612" t="e">
        <f>VLOOKUP(B394,Flexiloans!$D$1:$H$2,5,0)</f>
        <v>#N/A</v>
      </c>
      <c r="BK394" s="612" t="e">
        <f>VLOOKUP(B394,'Thirdware Solutions'!$D$1:$H$2,5,0)</f>
        <v>#N/A</v>
      </c>
      <c r="BL394" s="612" t="e">
        <f>VLOOKUP(B394,Tescom!$D$1:$H$8,5,0)</f>
        <v>#N/A</v>
      </c>
      <c r="BM394" s="612" t="e">
        <f>VLOOKUP(B394,'Cogno AI'!$D$1:$H$2,5,0)</f>
        <v>#N/A</v>
      </c>
      <c r="BN394" s="612" t="e">
        <f>VLOOKUP(B394,'ABM Knowledgeware'!$D$1:$H$2,5,0)</f>
        <v>#N/A</v>
      </c>
      <c r="BO394" s="612" t="e">
        <f>VLOOKUP(B394,'Concerto Software'!$D$1:$H$3,5,0)</f>
        <v>#N/A</v>
      </c>
      <c r="BP394" s="612" t="e">
        <f>VLOOKUP(B394,'My Captain'!$D$1:$H$4,5,0)</f>
        <v>#N/A</v>
      </c>
      <c r="BQ394" s="612" t="e">
        <f>VLOOKUP(B394,'Finoux Solutions'!$D$2:$H$4,5,0)</f>
        <v>#N/A</v>
      </c>
      <c r="BR394" s="612" t="e">
        <f>VLOOKUP(B394,'MITR Learning'!$D$1:$H$2,5,0)</f>
        <v>#N/A</v>
      </c>
      <c r="BS394" s="612" t="e">
        <f>VLOOKUP(B394,Nucsoft!$D$2:$H$6,5,0)</f>
        <v>#N/A</v>
      </c>
      <c r="BT394" s="612" t="e">
        <f>VLOOKUP(B394,'Paras Cadd'!$D$1:$H$2,5,0)</f>
        <v>#N/A</v>
      </c>
      <c r="BU394" s="612" t="e">
        <f>VLOOKUP(B394,'ICICI Securities'!$D$1:$H$2,5,0)</f>
        <v>#N/A</v>
      </c>
      <c r="BV394" s="612" t="e">
        <f>VLOOKUP(B394,'Citius Tech'!$D$2:$H$5,5,0)</f>
        <v>#N/A</v>
      </c>
      <c r="BW394" s="612" t="e">
        <f>VLOOKUP(B394,'Buzzy Brains'!$D$2:$H$2,5,0)</f>
        <v>#N/A</v>
      </c>
      <c r="BX394" s="612" t="e">
        <f>VLOOKUP(B394,'Decimal Point'!$D$2:$H$2,5,0)</f>
        <v>#N/A</v>
      </c>
      <c r="BY394" s="612" t="e">
        <f>VLOOKUP(B394,'Sankey Business Solutions'!$D$2:$H$3,5,0)</f>
        <v>#N/A</v>
      </c>
      <c r="BZ394" s="612" t="e">
        <f>VLOOKUP(B394,'Nangia &amp; Co LLP'!$D$2:$H$2,5,0)</f>
        <v>#N/A</v>
      </c>
      <c r="CA394" s="612" t="e">
        <f>VLOOKUP(B394,'FIS Solutions India Pvt Ltd'!$D$2:$H$2,5,0)</f>
        <v>#N/A</v>
      </c>
      <c r="CB394" s="612" t="e">
        <f>VLOOKUP(B394,'Delta Technology &amp; Management '!$D$2:$H$16,5,0)</f>
        <v>#N/A</v>
      </c>
      <c r="CC394" s="612" t="e">
        <f>VLOOKUP(B394,'Espoir Networks'!$D$3:$H$11,5,0)</f>
        <v>#N/A</v>
      </c>
      <c r="CD394" s="612" t="e">
        <f>VLOOKUP(B394,'Servosys Solution'!$D$3:$H$5,5,0)</f>
        <v>#N/A</v>
      </c>
      <c r="CE394" s="612">
        <f>VLOOKUP(B394,'Ribbon Communications'!$D$3:$H$4,5,0)</f>
        <v>640000</v>
      </c>
      <c r="CF394" s="612">
        <f t="shared" si="21"/>
        <v>1</v>
      </c>
      <c r="CG394" s="129" t="s">
        <v>11228</v>
      </c>
      <c r="CH394" s="129">
        <v>500617804517</v>
      </c>
      <c r="CI394" s="129" t="s">
        <v>11229</v>
      </c>
      <c r="CJ394" s="129" t="s">
        <v>11753</v>
      </c>
      <c r="CK394" s="132">
        <v>42917</v>
      </c>
      <c r="CL394" s="129">
        <v>2021</v>
      </c>
      <c r="CM394" s="128" t="s">
        <v>11230</v>
      </c>
      <c r="CN394" s="129">
        <v>415</v>
      </c>
      <c r="CO394" s="133">
        <v>83</v>
      </c>
      <c r="CP394" s="129">
        <v>2015</v>
      </c>
      <c r="CQ394" s="129" t="s">
        <v>276</v>
      </c>
      <c r="CR394" s="128" t="s">
        <v>11230</v>
      </c>
      <c r="CS394" s="129">
        <v>426</v>
      </c>
      <c r="CT394" s="133">
        <v>85.2</v>
      </c>
      <c r="CU394" s="129">
        <v>2017</v>
      </c>
      <c r="CV394" s="129" t="s">
        <v>276</v>
      </c>
      <c r="CW394" s="131" t="s">
        <v>81</v>
      </c>
      <c r="CX394" s="131" t="s">
        <v>81</v>
      </c>
      <c r="CY394" s="129" t="s">
        <v>81</v>
      </c>
      <c r="CZ394" s="129" t="s">
        <v>81</v>
      </c>
      <c r="DA394" s="129" t="s">
        <v>81</v>
      </c>
      <c r="DB394" s="129" t="s">
        <v>81</v>
      </c>
      <c r="DC394" s="129" t="s">
        <v>81</v>
      </c>
      <c r="DD394" s="129" t="s">
        <v>81</v>
      </c>
      <c r="DE394" s="129" t="s">
        <v>81</v>
      </c>
      <c r="DF394" s="129">
        <v>0</v>
      </c>
      <c r="DG394" s="224">
        <v>7.56</v>
      </c>
      <c r="DH394" s="224">
        <v>6.74</v>
      </c>
      <c r="DI394" s="224">
        <v>8.69</v>
      </c>
      <c r="DJ394" s="224">
        <v>9.0399999999999991</v>
      </c>
      <c r="DK394" s="224">
        <v>7.96</v>
      </c>
      <c r="DL394" s="224"/>
      <c r="DM394" s="224">
        <v>39.99</v>
      </c>
      <c r="DN394" s="224">
        <v>7.9980000000000002</v>
      </c>
      <c r="DO394" s="129"/>
      <c r="DP394" s="131" t="s">
        <v>138</v>
      </c>
      <c r="DQ394" s="129">
        <v>0</v>
      </c>
      <c r="DR394" s="129">
        <v>0</v>
      </c>
      <c r="DS394" s="129" t="s">
        <v>83</v>
      </c>
      <c r="DT394" s="129" t="s">
        <v>83</v>
      </c>
      <c r="DU394" s="129" t="s">
        <v>83</v>
      </c>
      <c r="DV394" s="129" t="s">
        <v>83</v>
      </c>
      <c r="DW394" s="131" t="s">
        <v>83</v>
      </c>
      <c r="DX394" s="131" t="s">
        <v>84</v>
      </c>
      <c r="DY394" s="131" t="s">
        <v>81</v>
      </c>
      <c r="DZ394" s="131" t="s">
        <v>11231</v>
      </c>
      <c r="EA394" s="131" t="s">
        <v>11232</v>
      </c>
      <c r="EB394" s="131" t="s">
        <v>11233</v>
      </c>
      <c r="EC394" s="131" t="s">
        <v>317</v>
      </c>
      <c r="ED394" s="131" t="s">
        <v>89</v>
      </c>
      <c r="EE394" s="131" t="s">
        <v>81</v>
      </c>
      <c r="EF394" s="131" t="s">
        <v>11234</v>
      </c>
      <c r="EG394" s="131" t="s">
        <v>11235</v>
      </c>
      <c r="EH394" s="131" t="s">
        <v>11236</v>
      </c>
      <c r="EI394" s="131" t="s">
        <v>11237</v>
      </c>
      <c r="EJ394" s="135" t="s">
        <v>11238</v>
      </c>
      <c r="EK394" s="135" t="s">
        <v>11239</v>
      </c>
      <c r="EL394" s="135" t="s">
        <v>11240</v>
      </c>
      <c r="EM394" s="135" t="s">
        <v>11241</v>
      </c>
      <c r="EN394" s="131" t="s">
        <v>81</v>
      </c>
    </row>
    <row r="395" spans="1:145" ht="18" thickTop="1" thickBot="1">
      <c r="A395" s="575">
        <f t="shared" si="22"/>
        <v>394</v>
      </c>
      <c r="B395" s="572" t="s">
        <v>11456</v>
      </c>
      <c r="C395" s="600" t="s">
        <v>11859</v>
      </c>
      <c r="D395" s="570" t="s">
        <v>13209</v>
      </c>
      <c r="E395" s="568" t="str">
        <f t="shared" si="20"/>
        <v>Not Placed</v>
      </c>
      <c r="F395" s="570" t="s">
        <v>12369</v>
      </c>
      <c r="G395" s="570" t="s">
        <v>14086</v>
      </c>
      <c r="H395" s="131" t="str">
        <f>VLOOKUP(B395,EXTC2!C:E,3,0)</f>
        <v>Diploma  + Direct Second Year Engineering without live KT</v>
      </c>
      <c r="I395" s="610" t="s">
        <v>11458</v>
      </c>
      <c r="J395" s="572">
        <v>20</v>
      </c>
      <c r="K395" s="611" t="s">
        <v>11459</v>
      </c>
      <c r="L395" s="611" t="s">
        <v>73</v>
      </c>
      <c r="M395" s="611" t="s">
        <v>11460</v>
      </c>
      <c r="N395" s="612" t="s">
        <v>11455</v>
      </c>
      <c r="O395" s="612">
        <v>9987543209</v>
      </c>
      <c r="P395" s="612">
        <v>9867469823</v>
      </c>
      <c r="Q395" s="612" t="e">
        <f>VLOOKUP(B395,'TCS CON'!$D$1:$H$98,5,0)</f>
        <v>#N/A</v>
      </c>
      <c r="R395" s="612" t="e">
        <f>VLOOKUP(B395,LTI!$C$1:$H$46,6,0)</f>
        <v>#N/A</v>
      </c>
      <c r="S395" s="612" t="e">
        <f>VLOOKUP(B395,JARO!$E$2:$I$11,5,0)</f>
        <v>#N/A</v>
      </c>
      <c r="T395" s="612" t="e">
        <f>VLOOKUP(B395,Capgemini!$D$3:$H$78,5,0)</f>
        <v>#N/A</v>
      </c>
      <c r="U395" s="612" t="e">
        <f>VLOOKUP(B395,Carwale!$D$1:$H$4,5,0)</f>
        <v>#N/A</v>
      </c>
      <c r="V395" s="612" t="e">
        <f>VLOOKUP(B395,'Interactive Brokers'!E:I,5,0)</f>
        <v>#N/A</v>
      </c>
      <c r="W395" s="612" t="e">
        <f>VLOOKUP(B395,'REL Jio'!E:I,5,0)</f>
        <v>#N/A</v>
      </c>
      <c r="X395" s="612" t="e">
        <f>VLOOKUP(B395,'Sciative Sol'!E:I,5,0)</f>
        <v>#N/A</v>
      </c>
      <c r="Y395" s="612" t="e">
        <f>VLOOKUP(B395,'Hexaware Tech'!E:I,5,0)</f>
        <v>#N/A</v>
      </c>
      <c r="Z395" s="612" t="e">
        <f>VLOOKUP(B395,Axis!D:H,5,0)</f>
        <v>#N/A</v>
      </c>
      <c r="AA395" s="612" t="e">
        <f>VLOOKUP(B395,Ugam!$D$3:$H$26,5,0)</f>
        <v>#N/A</v>
      </c>
      <c r="AB395" s="612" t="e">
        <f>VLOOKUP(B395,Zeus!F:J,5,0)</f>
        <v>#N/A</v>
      </c>
      <c r="AC395" s="612" t="e">
        <f>VLOOKUP(B395,Montran!F:J,5,0)</f>
        <v>#N/A</v>
      </c>
      <c r="AD395" s="612" t="e">
        <f>VLOOKUP(B395,Endurance!H178:L178,5,0)</f>
        <v>#N/A</v>
      </c>
      <c r="AE395" s="612" t="e">
        <f>VLOOKUP(B395,'Swabhav Techlabs'!$F$1:$J$2,5,0)</f>
        <v>#N/A</v>
      </c>
      <c r="AF395" s="612" t="e">
        <f>VLOOKUP(B395,'Quality Kiosk'!$F$1:$J$18,5,0)</f>
        <v>#N/A</v>
      </c>
      <c r="AG395" s="612" t="e">
        <f>VLOOKUP(B395,'Lemon VB'!$F$1:$J$2,5,0)</f>
        <v>#N/A</v>
      </c>
      <c r="AH395" s="612" t="e">
        <f>VLOOKUP(B395,Gocomet!$E$1:$I$3,5,0)</f>
        <v>#N/A</v>
      </c>
      <c r="AI395" s="612" t="e">
        <f>VLOOKUP(B395,'Ingram Micro'!$E$1:$I$8,5,0)</f>
        <v>#N/A</v>
      </c>
      <c r="AJ395" s="612" t="e">
        <f>VLOOKUP(B395,'DePronto Infotech'!$E$1:$I$2,5,0)</f>
        <v>#N/A</v>
      </c>
      <c r="AK395" s="612" t="e">
        <f>VLOOKUP(B395,'Reliance Retail'!$E$1:$I$4,5,0)</f>
        <v>#N/A</v>
      </c>
      <c r="AL395" s="612" t="e">
        <f>VLOOKUP(B395,'Bright Champs'!$D$1:$H$13,5,0)</f>
        <v>#N/A</v>
      </c>
      <c r="AM395" s="612" t="e">
        <f>VLOOKUP(B395,Neosoft!$E$1:$I$12,5,0)</f>
        <v>#N/A</v>
      </c>
      <c r="AN395" s="612" t="e">
        <f>VLOOKUP(B395,Infosys!$E$1:$I$3,5,0)</f>
        <v>#N/A</v>
      </c>
      <c r="AO395" s="612" t="e">
        <f>VLOOKUP(B395,Cerelabs!$E$1:$I$5,5,0)</f>
        <v>#N/A</v>
      </c>
      <c r="AP395" s="612" t="e">
        <f>VLOOKUP(B395,'Neebal Technologies'!$D$1:$H$2,5,0)</f>
        <v>#N/A</v>
      </c>
      <c r="AQ395" s="612" t="e">
        <f>VLOOKUP(B395,'Vertiv Energy'!$D$1:$H$2,5,0)</f>
        <v>#N/A</v>
      </c>
      <c r="AR395" s="612" t="e">
        <f>VLOOKUP(B395,'Acidaes Solutions (CRMNEXT)'!$D$1:$H$3,5,0)</f>
        <v>#N/A</v>
      </c>
      <c r="AS395" s="612" t="e">
        <f>VLOOKUP(B395,Growisto!$D$1:$H$2,5,0)</f>
        <v>#N/A</v>
      </c>
      <c r="AT395" s="612" t="e">
        <f>VLOOKUP(B395,'9.9 Mediaworx - Digit'!$D$1:$H$2,5,0)</f>
        <v>#N/A</v>
      </c>
      <c r="AU395" s="612" t="e">
        <f>VLOOKUP(B395,'Vistaar systems Pvt Ltd'!$D$2:$H$3,5,0)</f>
        <v>#N/A</v>
      </c>
      <c r="AV395" s="612" t="e">
        <f>VLOOKUP(B395,'Course 5i'!$D$2:$H$11,5,0)</f>
        <v>#N/A</v>
      </c>
      <c r="AW395" s="612" t="e">
        <f>VLOOKUP(B395,'Radiant Appliances &amp; Electronic'!$D$1:$H$13,5,0)</f>
        <v>#N/A</v>
      </c>
      <c r="AX395" s="612" t="e">
        <f>VLOOKUP(B395,'Atos Global'!$D$3:$H$27,5,0)</f>
        <v>#N/A</v>
      </c>
      <c r="AY395" s="612" t="e">
        <f>VLOOKUP(B395,'Saama Technologies'!$D$1:$H$2,5,0)</f>
        <v>#N/A</v>
      </c>
      <c r="AZ395" s="612" t="e">
        <f>VLOOKUP(B395,'Multiplier Solutions'!$D$1:$H$2,5,0)</f>
        <v>#N/A</v>
      </c>
      <c r="BA395" s="612" t="e">
        <f>VLOOKUP(B395,GEP!$D$2:$H$5,5,0)</f>
        <v>#N/A</v>
      </c>
      <c r="BB395" s="612" t="e">
        <f>VLOOKUP(B395,Accenture!$D$1:$H$6,5,0)</f>
        <v>#N/A</v>
      </c>
      <c r="BC395" s="612" t="e">
        <f>VLOOKUP(B395,'Endurance International Group'!$D$1:$H$2,5,0)</f>
        <v>#N/A</v>
      </c>
      <c r="BD395" s="612" t="e">
        <f>VLOOKUP(B395,Newgen!$D$1:$H$2,5,0)</f>
        <v>#N/A</v>
      </c>
      <c r="BE395" s="612" t="e">
        <f>VLOOKUP(B395,'3D Incredible'!D395:H395,5,0)</f>
        <v>#N/A</v>
      </c>
      <c r="BF395" s="612" t="e">
        <f>VLOOKUP(B395,'Raja Software Labs'!$D$2:$H$2,5,0)</f>
        <v>#N/A</v>
      </c>
      <c r="BG395" s="612" t="e">
        <f>VLOOKUP(B395,Wipro!$D$1:$H$2,5,0)</f>
        <v>#N/A</v>
      </c>
      <c r="BH395" s="612" t="e">
        <f>VLOOKUP(B395,'Perch Technologies'!$D$2:$H$2,5,0)</f>
        <v>#N/A</v>
      </c>
      <c r="BI395" s="612" t="e">
        <f>VLOOKUP(B395,'Morning Star'!$D$1:$H$6,5,0)</f>
        <v>#N/A</v>
      </c>
      <c r="BJ395" s="612" t="e">
        <f>VLOOKUP(B395,Flexiloans!$D$1:$H$2,5,0)</f>
        <v>#N/A</v>
      </c>
      <c r="BK395" s="612" t="e">
        <f>VLOOKUP(B395,'Thirdware Solutions'!$D$1:$H$2,5,0)</f>
        <v>#N/A</v>
      </c>
      <c r="BL395" s="612" t="e">
        <f>VLOOKUP(B395,Tescom!$D$1:$H$8,5,0)</f>
        <v>#N/A</v>
      </c>
      <c r="BM395" s="612" t="e">
        <f>VLOOKUP(B395,'Cogno AI'!$D$1:$H$2,5,0)</f>
        <v>#N/A</v>
      </c>
      <c r="BN395" s="612" t="e">
        <f>VLOOKUP(B395,'ABM Knowledgeware'!$D$1:$H$2,5,0)</f>
        <v>#N/A</v>
      </c>
      <c r="BO395" s="612" t="e">
        <f>VLOOKUP(B395,'Concerto Software'!$D$1:$H$3,5,0)</f>
        <v>#N/A</v>
      </c>
      <c r="BP395" s="612" t="e">
        <f>VLOOKUP(B395,'My Captain'!$D$1:$H$4,5,0)</f>
        <v>#N/A</v>
      </c>
      <c r="BQ395" s="612" t="e">
        <f>VLOOKUP(B395,'Finoux Solutions'!$D$2:$H$4,5,0)</f>
        <v>#N/A</v>
      </c>
      <c r="BR395" s="612" t="e">
        <f>VLOOKUP(B395,'MITR Learning'!$D$1:$H$2,5,0)</f>
        <v>#N/A</v>
      </c>
      <c r="BS395" s="612" t="e">
        <f>VLOOKUP(B395,Nucsoft!$D$2:$H$6,5,0)</f>
        <v>#N/A</v>
      </c>
      <c r="BT395" s="612" t="e">
        <f>VLOOKUP(B395,'Paras Cadd'!$D$1:$H$2,5,0)</f>
        <v>#N/A</v>
      </c>
      <c r="BU395" s="612" t="e">
        <f>VLOOKUP(B395,'ICICI Securities'!$D$1:$H$2,5,0)</f>
        <v>#N/A</v>
      </c>
      <c r="BV395" s="612" t="e">
        <f>VLOOKUP(B395,'Citius Tech'!$D$2:$H$5,5,0)</f>
        <v>#N/A</v>
      </c>
      <c r="BW395" s="612" t="e">
        <f>VLOOKUP(B395,'Buzzy Brains'!$D$2:$H$2,5,0)</f>
        <v>#N/A</v>
      </c>
      <c r="BX395" s="612" t="e">
        <f>VLOOKUP(B395,'Decimal Point'!$D$2:$H$2,5,0)</f>
        <v>#N/A</v>
      </c>
      <c r="BY395" s="612" t="e">
        <f>VLOOKUP(B395,'Sankey Business Solutions'!$D$2:$H$3,5,0)</f>
        <v>#N/A</v>
      </c>
      <c r="BZ395" s="612" t="e">
        <f>VLOOKUP(B395,'Nangia &amp; Co LLP'!$D$2:$H$2,5,0)</f>
        <v>#N/A</v>
      </c>
      <c r="CA395" s="612" t="e">
        <f>VLOOKUP(B395,'FIS Solutions India Pvt Ltd'!$D$2:$H$2,5,0)</f>
        <v>#N/A</v>
      </c>
      <c r="CB395" s="612" t="e">
        <f>VLOOKUP(B395,'Delta Technology &amp; Management '!$D$2:$H$16,5,0)</f>
        <v>#N/A</v>
      </c>
      <c r="CC395" s="612" t="e">
        <f>VLOOKUP(B395,'Espoir Networks'!$D$3:$H$11,5,0)</f>
        <v>#N/A</v>
      </c>
      <c r="CD395" s="612" t="e">
        <f>VLOOKUP(B395,'Servosys Solution'!$D$3:$H$5,5,0)</f>
        <v>#N/A</v>
      </c>
      <c r="CE395" s="612" t="e">
        <f>VLOOKUP(B395,'Ribbon Communications'!$D$3:$H$4,5,0)</f>
        <v>#N/A</v>
      </c>
      <c r="CF395" s="612">
        <f t="shared" si="21"/>
        <v>0</v>
      </c>
      <c r="CG395" s="129" t="s">
        <v>11461</v>
      </c>
      <c r="CH395" s="129" t="s">
        <v>11462</v>
      </c>
      <c r="CI395" s="129" t="s">
        <v>134</v>
      </c>
      <c r="CJ395" s="129" t="s">
        <v>11754</v>
      </c>
      <c r="CK395" s="132">
        <v>43282</v>
      </c>
      <c r="CL395" s="129">
        <v>2021</v>
      </c>
      <c r="CM395" s="128" t="s">
        <v>6506</v>
      </c>
      <c r="CN395" s="129">
        <v>373</v>
      </c>
      <c r="CO395" s="133">
        <v>75</v>
      </c>
      <c r="CP395" s="129">
        <v>2015</v>
      </c>
      <c r="CQ395" s="129" t="s">
        <v>276</v>
      </c>
      <c r="CR395" s="128" t="s">
        <v>295</v>
      </c>
      <c r="CS395" s="129" t="s">
        <v>81</v>
      </c>
      <c r="CT395" s="133" t="s">
        <v>81</v>
      </c>
      <c r="CU395" s="129" t="s">
        <v>81</v>
      </c>
      <c r="CV395" s="129" t="s">
        <v>109</v>
      </c>
      <c r="CW395" s="131" t="s">
        <v>11464</v>
      </c>
      <c r="CX395" s="131" t="s">
        <v>336</v>
      </c>
      <c r="CY395" s="129">
        <v>1509</v>
      </c>
      <c r="CZ395" s="129">
        <v>88.76</v>
      </c>
      <c r="DA395" s="129">
        <v>2018</v>
      </c>
      <c r="DB395" s="129" t="s">
        <v>112</v>
      </c>
      <c r="DC395" s="129" t="s">
        <v>113</v>
      </c>
      <c r="DD395" s="129">
        <v>72.75</v>
      </c>
      <c r="DE395" s="129">
        <v>71.7</v>
      </c>
      <c r="DF395" s="129">
        <v>0</v>
      </c>
      <c r="DG395" s="224" t="s">
        <v>81</v>
      </c>
      <c r="DH395" s="224" t="s">
        <v>81</v>
      </c>
      <c r="DI395" s="224">
        <v>6.46</v>
      </c>
      <c r="DJ395" s="224">
        <v>7.32</v>
      </c>
      <c r="DK395" s="224">
        <v>6.5</v>
      </c>
      <c r="DL395" s="224"/>
      <c r="DM395" s="224">
        <v>20.28</v>
      </c>
      <c r="DN395" s="224">
        <v>6.76</v>
      </c>
      <c r="DO395" s="129"/>
      <c r="DP395" s="131" t="s">
        <v>114</v>
      </c>
      <c r="DQ395" s="129">
        <v>0</v>
      </c>
      <c r="DR395" s="129">
        <v>0</v>
      </c>
      <c r="DS395" s="129" t="s">
        <v>83</v>
      </c>
      <c r="DT395" s="129" t="s">
        <v>83</v>
      </c>
      <c r="DU395" s="129" t="s">
        <v>83</v>
      </c>
      <c r="DV395" s="129" t="s">
        <v>83</v>
      </c>
      <c r="DW395" s="131" t="s">
        <v>83</v>
      </c>
      <c r="DX395" s="131" t="s">
        <v>84</v>
      </c>
      <c r="DY395" s="131" t="s">
        <v>81</v>
      </c>
      <c r="DZ395" s="131" t="s">
        <v>11465</v>
      </c>
      <c r="EA395" s="131" t="s">
        <v>9424</v>
      </c>
      <c r="EB395" s="131" t="s">
        <v>11466</v>
      </c>
      <c r="EC395" s="131" t="s">
        <v>88</v>
      </c>
      <c r="ED395" s="131" t="s">
        <v>89</v>
      </c>
      <c r="EE395" s="131" t="s">
        <v>11467</v>
      </c>
      <c r="EF395" s="131" t="s">
        <v>11468</v>
      </c>
      <c r="EG395" s="131" t="s">
        <v>11469</v>
      </c>
      <c r="EH395" s="131" t="s">
        <v>11470</v>
      </c>
      <c r="EI395" s="131" t="s">
        <v>11471</v>
      </c>
      <c r="EJ395" s="135" t="s">
        <v>11472</v>
      </c>
      <c r="EK395" s="135" t="s">
        <v>11473</v>
      </c>
      <c r="EL395" s="135" t="s">
        <v>11474</v>
      </c>
      <c r="EM395" s="135" t="s">
        <v>11475</v>
      </c>
      <c r="EN395" s="131" t="s">
        <v>81</v>
      </c>
    </row>
    <row r="396" spans="1:145" ht="18" thickTop="1" thickBot="1">
      <c r="A396" s="575">
        <f t="shared" si="22"/>
        <v>395</v>
      </c>
      <c r="B396" s="572" t="s">
        <v>11477</v>
      </c>
      <c r="C396" s="600" t="s">
        <v>11478</v>
      </c>
      <c r="D396" s="570" t="s">
        <v>13209</v>
      </c>
      <c r="E396" s="568" t="str">
        <f t="shared" si="20"/>
        <v>Placed</v>
      </c>
      <c r="F396" s="570" t="s">
        <v>12369</v>
      </c>
      <c r="G396" s="570" t="s">
        <v>14086</v>
      </c>
      <c r="H396" s="131" t="str">
        <f>VLOOKUP(B396,EXTC2!C:E,3,0)</f>
        <v>12th + Engineering without live KT</v>
      </c>
      <c r="I396" s="610">
        <v>36505</v>
      </c>
      <c r="J396" s="572">
        <v>20</v>
      </c>
      <c r="K396" s="611" t="s">
        <v>11479</v>
      </c>
      <c r="L396" s="611" t="s">
        <v>591</v>
      </c>
      <c r="M396" s="611" t="s">
        <v>11480</v>
      </c>
      <c r="N396" s="612" t="s">
        <v>11476</v>
      </c>
      <c r="O396" s="612">
        <v>41220160</v>
      </c>
      <c r="P396" s="612">
        <v>8655276243</v>
      </c>
      <c r="Q396" s="612">
        <f>VLOOKUP(B396,'TCS CON'!$D$1:$H$98,5,0)</f>
        <v>336000</v>
      </c>
      <c r="R396" s="612" t="e">
        <f>VLOOKUP(B396,LTI!$C$1:$H$46,6,0)</f>
        <v>#N/A</v>
      </c>
      <c r="S396" s="612" t="e">
        <f>VLOOKUP(B396,JARO!$E$2:$I$11,5,0)</f>
        <v>#N/A</v>
      </c>
      <c r="T396" s="612" t="e">
        <f>VLOOKUP(B396,Capgemini!$D$3:$H$78,5,0)</f>
        <v>#N/A</v>
      </c>
      <c r="U396" s="612" t="e">
        <f>VLOOKUP(B396,Carwale!$D$1:$H$4,5,0)</f>
        <v>#N/A</v>
      </c>
      <c r="V396" s="612" t="e">
        <f>VLOOKUP(B396,'Interactive Brokers'!E:I,5,0)</f>
        <v>#N/A</v>
      </c>
      <c r="W396" s="612" t="e">
        <f>VLOOKUP(B396,'REL Jio'!E:I,5,0)</f>
        <v>#N/A</v>
      </c>
      <c r="X396" s="612" t="e">
        <f>VLOOKUP(B396,'Sciative Sol'!E:I,5,0)</f>
        <v>#N/A</v>
      </c>
      <c r="Y396" s="612" t="e">
        <f>VLOOKUP(B396,'Hexaware Tech'!E:I,5,0)</f>
        <v>#N/A</v>
      </c>
      <c r="Z396" s="612" t="e">
        <f>VLOOKUP(B396,Axis!D:H,5,0)</f>
        <v>#N/A</v>
      </c>
      <c r="AA396" s="612" t="e">
        <f>VLOOKUP(B396,Ugam!$D$3:$H$26,5,0)</f>
        <v>#N/A</v>
      </c>
      <c r="AB396" s="612" t="e">
        <f>VLOOKUP(B396,Zeus!F:J,5,0)</f>
        <v>#N/A</v>
      </c>
      <c r="AC396" s="612" t="e">
        <f>VLOOKUP(B396,Montran!F:J,5,0)</f>
        <v>#N/A</v>
      </c>
      <c r="AD396" s="612" t="e">
        <f>VLOOKUP(B396,Endurance!H179:L179,5,0)</f>
        <v>#N/A</v>
      </c>
      <c r="AE396" s="612" t="e">
        <f>VLOOKUP(B396,'Swabhav Techlabs'!$F$1:$J$2,5,0)</f>
        <v>#N/A</v>
      </c>
      <c r="AF396" s="612" t="e">
        <f>VLOOKUP(B396,'Quality Kiosk'!$F$1:$J$18,5,0)</f>
        <v>#N/A</v>
      </c>
      <c r="AG396" s="612" t="e">
        <f>VLOOKUP(B396,'Lemon VB'!$F$1:$J$2,5,0)</f>
        <v>#N/A</v>
      </c>
      <c r="AH396" s="612" t="e">
        <f>VLOOKUP(B396,Gocomet!$E$1:$I$3,5,0)</f>
        <v>#N/A</v>
      </c>
      <c r="AI396" s="612" t="e">
        <f>VLOOKUP(B396,'Ingram Micro'!$E$1:$I$8,5,0)</f>
        <v>#N/A</v>
      </c>
      <c r="AJ396" s="612" t="e">
        <f>VLOOKUP(B396,'DePronto Infotech'!$E$1:$I$2,5,0)</f>
        <v>#N/A</v>
      </c>
      <c r="AK396" s="612" t="e">
        <f>VLOOKUP(B396,'Reliance Retail'!$E$1:$I$4,5,0)</f>
        <v>#N/A</v>
      </c>
      <c r="AL396" s="612" t="e">
        <f>VLOOKUP(B396,'Bright Champs'!$D$1:$H$13,5,0)</f>
        <v>#N/A</v>
      </c>
      <c r="AM396" s="612" t="e">
        <f>VLOOKUP(B396,Neosoft!$E$1:$I$12,5,0)</f>
        <v>#N/A</v>
      </c>
      <c r="AN396" s="612" t="e">
        <f>VLOOKUP(B396,Infosys!$E$1:$I$3,5,0)</f>
        <v>#N/A</v>
      </c>
      <c r="AO396" s="612" t="e">
        <f>VLOOKUP(B396,Cerelabs!$E$1:$I$5,5,0)</f>
        <v>#N/A</v>
      </c>
      <c r="AP396" s="612" t="e">
        <f>VLOOKUP(B396,'Neebal Technologies'!$D$1:$H$2,5,0)</f>
        <v>#N/A</v>
      </c>
      <c r="AQ396" s="612" t="e">
        <f>VLOOKUP(B396,'Vertiv Energy'!$D$1:$H$2,5,0)</f>
        <v>#N/A</v>
      </c>
      <c r="AR396" s="612" t="e">
        <f>VLOOKUP(B396,'Acidaes Solutions (CRMNEXT)'!$D$1:$H$3,5,0)</f>
        <v>#N/A</v>
      </c>
      <c r="AS396" s="612" t="e">
        <f>VLOOKUP(B396,Growisto!$D$1:$H$2,5,0)</f>
        <v>#N/A</v>
      </c>
      <c r="AT396" s="612" t="e">
        <f>VLOOKUP(B396,'9.9 Mediaworx - Digit'!$D$1:$H$2,5,0)</f>
        <v>#N/A</v>
      </c>
      <c r="AU396" s="612" t="e">
        <f>VLOOKUP(B396,'Vistaar systems Pvt Ltd'!$D$2:$H$3,5,0)</f>
        <v>#N/A</v>
      </c>
      <c r="AV396" s="612" t="e">
        <f>VLOOKUP(B396,'Course 5i'!$D$2:$H$11,5,0)</f>
        <v>#N/A</v>
      </c>
      <c r="AW396" s="612" t="e">
        <f>VLOOKUP(B396,'Radiant Appliances &amp; Electronic'!$D$1:$H$13,5,0)</f>
        <v>#N/A</v>
      </c>
      <c r="AX396" s="612" t="e">
        <f>VLOOKUP(B396,'Atos Global'!$D$3:$H$27,5,0)</f>
        <v>#N/A</v>
      </c>
      <c r="AY396" s="612" t="e">
        <f>VLOOKUP(B396,'Saama Technologies'!$D$1:$H$2,5,0)</f>
        <v>#N/A</v>
      </c>
      <c r="AZ396" s="612" t="e">
        <f>VLOOKUP(B396,'Multiplier Solutions'!$D$1:$H$2,5,0)</f>
        <v>#N/A</v>
      </c>
      <c r="BA396" s="612" t="e">
        <f>VLOOKUP(B396,GEP!$D$2:$H$5,5,0)</f>
        <v>#N/A</v>
      </c>
      <c r="BB396" s="612" t="e">
        <f>VLOOKUP(B396,Accenture!$D$1:$H$6,5,0)</f>
        <v>#N/A</v>
      </c>
      <c r="BC396" s="612" t="e">
        <f>VLOOKUP(B396,'Endurance International Group'!$D$1:$H$2,5,0)</f>
        <v>#N/A</v>
      </c>
      <c r="BD396" s="612" t="e">
        <f>VLOOKUP(B396,Newgen!$D$1:$H$2,5,0)</f>
        <v>#N/A</v>
      </c>
      <c r="BE396" s="612" t="e">
        <f>VLOOKUP(B396,'3D Incredible'!D396:H396,5,0)</f>
        <v>#N/A</v>
      </c>
      <c r="BF396" s="612" t="e">
        <f>VLOOKUP(B396,'Raja Software Labs'!$D$2:$H$2,5,0)</f>
        <v>#N/A</v>
      </c>
      <c r="BG396" s="612" t="e">
        <f>VLOOKUP(B396,Wipro!$D$1:$H$2,5,0)</f>
        <v>#N/A</v>
      </c>
      <c r="BH396" s="612" t="e">
        <f>VLOOKUP(B396,'Perch Technologies'!$D$2:$H$2,5,0)</f>
        <v>#N/A</v>
      </c>
      <c r="BI396" s="612" t="e">
        <f>VLOOKUP(B396,'Morning Star'!$D$1:$H$6,5,0)</f>
        <v>#N/A</v>
      </c>
      <c r="BJ396" s="612" t="e">
        <f>VLOOKUP(B396,Flexiloans!$D$1:$H$2,5,0)</f>
        <v>#N/A</v>
      </c>
      <c r="BK396" s="612" t="e">
        <f>VLOOKUP(B396,'Thirdware Solutions'!$D$1:$H$2,5,0)</f>
        <v>#N/A</v>
      </c>
      <c r="BL396" s="612" t="e">
        <f>VLOOKUP(B396,Tescom!$D$1:$H$8,5,0)</f>
        <v>#N/A</v>
      </c>
      <c r="BM396" s="612" t="e">
        <f>VLOOKUP(B396,'Cogno AI'!$D$1:$H$2,5,0)</f>
        <v>#N/A</v>
      </c>
      <c r="BN396" s="612" t="e">
        <f>VLOOKUP(B396,'ABM Knowledgeware'!$D$1:$H$2,5,0)</f>
        <v>#N/A</v>
      </c>
      <c r="BO396" s="612" t="e">
        <f>VLOOKUP(B396,'Concerto Software'!$D$1:$H$3,5,0)</f>
        <v>#N/A</v>
      </c>
      <c r="BP396" s="612" t="e">
        <f>VLOOKUP(B396,'My Captain'!$D$1:$H$4,5,0)</f>
        <v>#N/A</v>
      </c>
      <c r="BQ396" s="612" t="e">
        <f>VLOOKUP(B396,'Finoux Solutions'!$D$2:$H$4,5,0)</f>
        <v>#N/A</v>
      </c>
      <c r="BR396" s="612" t="e">
        <f>VLOOKUP(B396,'MITR Learning'!$D$1:$H$2,5,0)</f>
        <v>#N/A</v>
      </c>
      <c r="BS396" s="612" t="e">
        <f>VLOOKUP(B396,Nucsoft!$D$2:$H$6,5,0)</f>
        <v>#N/A</v>
      </c>
      <c r="BT396" s="612" t="e">
        <f>VLOOKUP(B396,'Paras Cadd'!$D$1:$H$2,5,0)</f>
        <v>#N/A</v>
      </c>
      <c r="BU396" s="612" t="e">
        <f>VLOOKUP(B396,'ICICI Securities'!$D$1:$H$2,5,0)</f>
        <v>#N/A</v>
      </c>
      <c r="BV396" s="612" t="e">
        <f>VLOOKUP(B396,'Citius Tech'!$D$2:$H$5,5,0)</f>
        <v>#N/A</v>
      </c>
      <c r="BW396" s="612" t="e">
        <f>VLOOKUP(B396,'Buzzy Brains'!$D$2:$H$2,5,0)</f>
        <v>#N/A</v>
      </c>
      <c r="BX396" s="612" t="e">
        <f>VLOOKUP(B396,'Decimal Point'!$D$2:$H$2,5,0)</f>
        <v>#N/A</v>
      </c>
      <c r="BY396" s="612" t="e">
        <f>VLOOKUP(B396,'Sankey Business Solutions'!$D$2:$H$3,5,0)</f>
        <v>#N/A</v>
      </c>
      <c r="BZ396" s="612" t="e">
        <f>VLOOKUP(B396,'Nangia &amp; Co LLP'!$D$2:$H$2,5,0)</f>
        <v>#N/A</v>
      </c>
      <c r="CA396" s="612" t="e">
        <f>VLOOKUP(B396,'FIS Solutions India Pvt Ltd'!$D$2:$H$2,5,0)</f>
        <v>#N/A</v>
      </c>
      <c r="CB396" s="612" t="e">
        <f>VLOOKUP(B396,'Delta Technology &amp; Management '!$D$2:$H$16,5,0)</f>
        <v>#N/A</v>
      </c>
      <c r="CC396" s="612" t="e">
        <f>VLOOKUP(B396,'Espoir Networks'!$D$3:$H$11,5,0)</f>
        <v>#N/A</v>
      </c>
      <c r="CD396" s="612" t="e">
        <f>VLOOKUP(B396,'Servosys Solution'!$D$3:$H$5,5,0)</f>
        <v>#N/A</v>
      </c>
      <c r="CE396" s="612" t="e">
        <f>VLOOKUP(B396,'Ribbon Communications'!$D$3:$H$4,5,0)</f>
        <v>#N/A</v>
      </c>
      <c r="CF396" s="612">
        <f t="shared" si="21"/>
        <v>1</v>
      </c>
      <c r="CG396" s="129" t="s">
        <v>11481</v>
      </c>
      <c r="CH396" s="129">
        <v>393266406138</v>
      </c>
      <c r="CI396" s="129" t="s">
        <v>11482</v>
      </c>
      <c r="CJ396" s="129" t="s">
        <v>11753</v>
      </c>
      <c r="CK396" s="132">
        <v>42917</v>
      </c>
      <c r="CL396" s="129">
        <v>2021</v>
      </c>
      <c r="CM396" s="128" t="s">
        <v>375</v>
      </c>
      <c r="CN396" s="129">
        <v>457</v>
      </c>
      <c r="CO396" s="133">
        <v>91.4</v>
      </c>
      <c r="CP396" s="129">
        <v>2015</v>
      </c>
      <c r="CQ396" s="129" t="s">
        <v>79</v>
      </c>
      <c r="CR396" s="128" t="s">
        <v>12230</v>
      </c>
      <c r="CS396" s="129">
        <v>456</v>
      </c>
      <c r="CT396" s="133">
        <v>70.150000000000006</v>
      </c>
      <c r="CU396" s="129">
        <v>2017</v>
      </c>
      <c r="CV396" s="129" t="s">
        <v>79</v>
      </c>
      <c r="CW396" s="131" t="s">
        <v>245</v>
      </c>
      <c r="CX396" s="131" t="s">
        <v>245</v>
      </c>
      <c r="CY396" s="129" t="s">
        <v>245</v>
      </c>
      <c r="CZ396" s="129" t="s">
        <v>245</v>
      </c>
      <c r="DA396" s="129" t="s">
        <v>245</v>
      </c>
      <c r="DB396" s="129" t="s">
        <v>81</v>
      </c>
      <c r="DC396" s="129" t="s">
        <v>81</v>
      </c>
      <c r="DD396" s="129" t="s">
        <v>245</v>
      </c>
      <c r="DE396" s="129" t="s">
        <v>245</v>
      </c>
      <c r="DF396" s="129">
        <v>0</v>
      </c>
      <c r="DG396" s="224">
        <v>6.76</v>
      </c>
      <c r="DH396" s="224">
        <v>7.44</v>
      </c>
      <c r="DI396" s="224">
        <v>7.5</v>
      </c>
      <c r="DJ396" s="224">
        <v>7.56</v>
      </c>
      <c r="DK396" s="224">
        <v>6.37</v>
      </c>
      <c r="DL396" s="224">
        <v>7.4</v>
      </c>
      <c r="DM396" s="224">
        <v>43.03</v>
      </c>
      <c r="DN396" s="224">
        <v>7.17</v>
      </c>
      <c r="DO396" s="129"/>
      <c r="DP396" s="131" t="s">
        <v>82</v>
      </c>
      <c r="DQ396" s="129">
        <v>0</v>
      </c>
      <c r="DR396" s="129">
        <v>0</v>
      </c>
      <c r="DS396" s="129" t="s">
        <v>255</v>
      </c>
      <c r="DT396" s="129" t="s">
        <v>83</v>
      </c>
      <c r="DU396" s="129" t="s">
        <v>83</v>
      </c>
      <c r="DV396" s="129" t="s">
        <v>83</v>
      </c>
      <c r="DW396" s="131" t="s">
        <v>83</v>
      </c>
      <c r="DX396" s="131" t="s">
        <v>84</v>
      </c>
      <c r="DY396" s="131" t="s">
        <v>245</v>
      </c>
      <c r="DZ396" s="131" t="s">
        <v>11485</v>
      </c>
      <c r="EA396" s="131" t="s">
        <v>11486</v>
      </c>
      <c r="EB396" s="131" t="s">
        <v>11487</v>
      </c>
      <c r="EC396" s="131" t="s">
        <v>379</v>
      </c>
      <c r="ED396" s="131" t="s">
        <v>89</v>
      </c>
      <c r="EE396" s="131" t="s">
        <v>11488</v>
      </c>
      <c r="EF396" s="131" t="s">
        <v>11489</v>
      </c>
      <c r="EG396" s="131" t="s">
        <v>11490</v>
      </c>
      <c r="EH396" s="131" t="s">
        <v>295</v>
      </c>
      <c r="EI396" s="131" t="s">
        <v>11491</v>
      </c>
      <c r="EJ396" s="135" t="s">
        <v>11492</v>
      </c>
      <c r="EK396" s="135" t="s">
        <v>11493</v>
      </c>
      <c r="EL396" s="135" t="s">
        <v>11494</v>
      </c>
      <c r="EM396" s="135" t="s">
        <v>11495</v>
      </c>
      <c r="EN396" s="131" t="s">
        <v>245</v>
      </c>
    </row>
    <row r="397" spans="1:145" ht="18" thickTop="1" thickBot="1">
      <c r="A397" s="575">
        <f t="shared" si="22"/>
        <v>396</v>
      </c>
      <c r="B397" s="572" t="s">
        <v>11497</v>
      </c>
      <c r="C397" s="600" t="s">
        <v>11498</v>
      </c>
      <c r="D397" s="570" t="s">
        <v>13209</v>
      </c>
      <c r="E397" s="568" t="str">
        <f t="shared" si="20"/>
        <v>Placed</v>
      </c>
      <c r="F397" s="570" t="s">
        <v>12369</v>
      </c>
      <c r="G397" s="570" t="s">
        <v>14086</v>
      </c>
      <c r="H397" s="131" t="str">
        <f>VLOOKUP(B397,EXTC2!C:E,3,0)</f>
        <v>12th + Engineering without live KT</v>
      </c>
      <c r="I397" s="610">
        <v>36414</v>
      </c>
      <c r="J397" s="572">
        <v>20</v>
      </c>
      <c r="K397" s="611" t="s">
        <v>11499</v>
      </c>
      <c r="L397" s="611" t="s">
        <v>73</v>
      </c>
      <c r="M397" s="611" t="s">
        <v>11500</v>
      </c>
      <c r="N397" s="612" t="s">
        <v>11496</v>
      </c>
      <c r="O397" s="612">
        <v>9082208676</v>
      </c>
      <c r="P397" s="612">
        <v>9930856635</v>
      </c>
      <c r="Q397" s="612" t="e">
        <f>VLOOKUP(B397,'TCS CON'!$D$1:$H$98,5,0)</f>
        <v>#N/A</v>
      </c>
      <c r="R397" s="612" t="e">
        <f>VLOOKUP(B397,LTI!$C$1:$H$46,6,0)</f>
        <v>#N/A</v>
      </c>
      <c r="S397" s="612" t="e">
        <f>VLOOKUP(B397,JARO!$E$2:$I$11,5,0)</f>
        <v>#N/A</v>
      </c>
      <c r="T397" s="612">
        <f>VLOOKUP(B397,Capgemini!$D$3:$H$78,5,0)</f>
        <v>380000</v>
      </c>
      <c r="U397" s="612" t="e">
        <f>VLOOKUP(B397,Carwale!$D$1:$H$4,5,0)</f>
        <v>#N/A</v>
      </c>
      <c r="V397" s="612" t="e">
        <f>VLOOKUP(B397,'Interactive Brokers'!E:I,5,0)</f>
        <v>#N/A</v>
      </c>
      <c r="W397" s="612" t="e">
        <f>VLOOKUP(B397,'REL Jio'!E:I,5,0)</f>
        <v>#N/A</v>
      </c>
      <c r="X397" s="612" t="e">
        <f>VLOOKUP(B397,'Sciative Sol'!E:I,5,0)</f>
        <v>#N/A</v>
      </c>
      <c r="Y397" s="612" t="e">
        <f>VLOOKUP(B397,'Hexaware Tech'!E:I,5,0)</f>
        <v>#N/A</v>
      </c>
      <c r="Z397" s="612" t="e">
        <f>VLOOKUP(B397,Axis!D:H,5,0)</f>
        <v>#N/A</v>
      </c>
      <c r="AA397" s="612" t="e">
        <f>VLOOKUP(B397,Ugam!$D$3:$H$26,5,0)</f>
        <v>#N/A</v>
      </c>
      <c r="AB397" s="612" t="e">
        <f>VLOOKUP(B397,Zeus!F:J,5,0)</f>
        <v>#N/A</v>
      </c>
      <c r="AC397" s="612" t="e">
        <f>VLOOKUP(B397,Montran!F:J,5,0)</f>
        <v>#N/A</v>
      </c>
      <c r="AD397" s="612" t="e">
        <f>VLOOKUP(B397,Endurance!H180:L180,5,0)</f>
        <v>#N/A</v>
      </c>
      <c r="AE397" s="612" t="e">
        <f>VLOOKUP(B397,'Swabhav Techlabs'!$F$1:$J$2,5,0)</f>
        <v>#N/A</v>
      </c>
      <c r="AF397" s="612" t="e">
        <f>VLOOKUP(B397,'Quality Kiosk'!$F$1:$J$18,5,0)</f>
        <v>#N/A</v>
      </c>
      <c r="AG397" s="612" t="e">
        <f>VLOOKUP(B397,'Lemon VB'!$F$1:$J$2,5,0)</f>
        <v>#N/A</v>
      </c>
      <c r="AH397" s="612" t="e">
        <f>VLOOKUP(B397,Gocomet!$E$1:$I$3,5,0)</f>
        <v>#N/A</v>
      </c>
      <c r="AI397" s="612" t="e">
        <f>VLOOKUP(B397,'Ingram Micro'!$E$1:$I$8,5,0)</f>
        <v>#N/A</v>
      </c>
      <c r="AJ397" s="612" t="e">
        <f>VLOOKUP(B397,'DePronto Infotech'!$E$1:$I$2,5,0)</f>
        <v>#N/A</v>
      </c>
      <c r="AK397" s="612" t="e">
        <f>VLOOKUP(B397,'Reliance Retail'!$E$1:$I$4,5,0)</f>
        <v>#N/A</v>
      </c>
      <c r="AL397" s="612" t="e">
        <f>VLOOKUP(B397,'Bright Champs'!$D$1:$H$13,5,0)</f>
        <v>#N/A</v>
      </c>
      <c r="AM397" s="612" t="e">
        <f>VLOOKUP(B397,Neosoft!$E$1:$I$12,5,0)</f>
        <v>#N/A</v>
      </c>
      <c r="AN397" s="612" t="e">
        <f>VLOOKUP(B397,Infosys!$E$1:$I$3,5,0)</f>
        <v>#N/A</v>
      </c>
      <c r="AO397" s="612" t="e">
        <f>VLOOKUP(B397,Cerelabs!$E$1:$I$5,5,0)</f>
        <v>#N/A</v>
      </c>
      <c r="AP397" s="612" t="e">
        <f>VLOOKUP(B397,'Neebal Technologies'!$D$1:$H$2,5,0)</f>
        <v>#N/A</v>
      </c>
      <c r="AQ397" s="612" t="e">
        <f>VLOOKUP(B397,'Vertiv Energy'!$D$1:$H$2,5,0)</f>
        <v>#N/A</v>
      </c>
      <c r="AR397" s="612" t="e">
        <f>VLOOKUP(B397,'Acidaes Solutions (CRMNEXT)'!$D$1:$H$3,5,0)</f>
        <v>#N/A</v>
      </c>
      <c r="AS397" s="612" t="e">
        <f>VLOOKUP(B397,Growisto!$D$1:$H$2,5,0)</f>
        <v>#N/A</v>
      </c>
      <c r="AT397" s="612" t="e">
        <f>VLOOKUP(B397,'9.9 Mediaworx - Digit'!$D$1:$H$2,5,0)</f>
        <v>#N/A</v>
      </c>
      <c r="AU397" s="612" t="e">
        <f>VLOOKUP(B397,'Vistaar systems Pvt Ltd'!$D$2:$H$3,5,0)</f>
        <v>#N/A</v>
      </c>
      <c r="AV397" s="612" t="e">
        <f>VLOOKUP(B397,'Course 5i'!$D$2:$H$11,5,0)</f>
        <v>#N/A</v>
      </c>
      <c r="AW397" s="612" t="e">
        <f>VLOOKUP(B397,'Radiant Appliances &amp; Electronic'!$D$1:$H$13,5,0)</f>
        <v>#N/A</v>
      </c>
      <c r="AX397" s="612" t="e">
        <f>VLOOKUP(B397,'Atos Global'!$D$3:$H$27,5,0)</f>
        <v>#N/A</v>
      </c>
      <c r="AY397" s="612" t="e">
        <f>VLOOKUP(B397,'Saama Technologies'!$D$1:$H$2,5,0)</f>
        <v>#N/A</v>
      </c>
      <c r="AZ397" s="612" t="e">
        <f>VLOOKUP(B397,'Multiplier Solutions'!$D$1:$H$2,5,0)</f>
        <v>#N/A</v>
      </c>
      <c r="BA397" s="612" t="e">
        <f>VLOOKUP(B397,GEP!$D$2:$H$5,5,0)</f>
        <v>#N/A</v>
      </c>
      <c r="BB397" s="612" t="e">
        <f>VLOOKUP(B397,Accenture!$D$1:$H$6,5,0)</f>
        <v>#N/A</v>
      </c>
      <c r="BC397" s="612" t="e">
        <f>VLOOKUP(B397,'Endurance International Group'!$D$1:$H$2,5,0)</f>
        <v>#N/A</v>
      </c>
      <c r="BD397" s="612" t="e">
        <f>VLOOKUP(B397,Newgen!$D$1:$H$2,5,0)</f>
        <v>#N/A</v>
      </c>
      <c r="BE397" s="612" t="e">
        <f>VLOOKUP(B397,'3D Incredible'!D397:H397,5,0)</f>
        <v>#N/A</v>
      </c>
      <c r="BF397" s="612" t="e">
        <f>VLOOKUP(B397,'Raja Software Labs'!$D$2:$H$2,5,0)</f>
        <v>#N/A</v>
      </c>
      <c r="BG397" s="612" t="e">
        <f>VLOOKUP(B397,Wipro!$D$1:$H$2,5,0)</f>
        <v>#N/A</v>
      </c>
      <c r="BH397" s="612" t="e">
        <f>VLOOKUP(B397,'Perch Technologies'!$D$2:$H$2,5,0)</f>
        <v>#N/A</v>
      </c>
      <c r="BI397" s="612" t="e">
        <f>VLOOKUP(B397,'Morning Star'!$D$1:$H$6,5,0)</f>
        <v>#N/A</v>
      </c>
      <c r="BJ397" s="612" t="e">
        <f>VLOOKUP(B397,Flexiloans!$D$1:$H$2,5,0)</f>
        <v>#N/A</v>
      </c>
      <c r="BK397" s="612" t="e">
        <f>VLOOKUP(B397,'Thirdware Solutions'!$D$1:$H$2,5,0)</f>
        <v>#N/A</v>
      </c>
      <c r="BL397" s="612" t="e">
        <f>VLOOKUP(B397,Tescom!$D$1:$H$8,5,0)</f>
        <v>#N/A</v>
      </c>
      <c r="BM397" s="612" t="e">
        <f>VLOOKUP(B397,'Cogno AI'!$D$1:$H$2,5,0)</f>
        <v>#N/A</v>
      </c>
      <c r="BN397" s="612" t="e">
        <f>VLOOKUP(B397,'ABM Knowledgeware'!$D$1:$H$2,5,0)</f>
        <v>#N/A</v>
      </c>
      <c r="BO397" s="612" t="e">
        <f>VLOOKUP(B397,'Concerto Software'!$D$1:$H$3,5,0)</f>
        <v>#N/A</v>
      </c>
      <c r="BP397" s="612" t="e">
        <f>VLOOKUP(B397,'My Captain'!$D$1:$H$4,5,0)</f>
        <v>#N/A</v>
      </c>
      <c r="BQ397" s="612" t="e">
        <f>VLOOKUP(B397,'Finoux Solutions'!$D$2:$H$4,5,0)</f>
        <v>#N/A</v>
      </c>
      <c r="BR397" s="612" t="e">
        <f>VLOOKUP(B397,'MITR Learning'!$D$1:$H$2,5,0)</f>
        <v>#N/A</v>
      </c>
      <c r="BS397" s="612" t="e">
        <f>VLOOKUP(B397,Nucsoft!$D$2:$H$6,5,0)</f>
        <v>#N/A</v>
      </c>
      <c r="BT397" s="612" t="e">
        <f>VLOOKUP(B397,'Paras Cadd'!$D$1:$H$2,5,0)</f>
        <v>#N/A</v>
      </c>
      <c r="BU397" s="612" t="e">
        <f>VLOOKUP(B397,'ICICI Securities'!$D$1:$H$2,5,0)</f>
        <v>#N/A</v>
      </c>
      <c r="BV397" s="612" t="e">
        <f>VLOOKUP(B397,'Citius Tech'!$D$2:$H$5,5,0)</f>
        <v>#N/A</v>
      </c>
      <c r="BW397" s="612" t="e">
        <f>VLOOKUP(B397,'Buzzy Brains'!$D$2:$H$2,5,0)</f>
        <v>#N/A</v>
      </c>
      <c r="BX397" s="612" t="e">
        <f>VLOOKUP(B397,'Decimal Point'!$D$2:$H$2,5,0)</f>
        <v>#N/A</v>
      </c>
      <c r="BY397" s="612" t="e">
        <f>VLOOKUP(B397,'Sankey Business Solutions'!$D$2:$H$3,5,0)</f>
        <v>#N/A</v>
      </c>
      <c r="BZ397" s="612" t="e">
        <f>VLOOKUP(B397,'Nangia &amp; Co LLP'!$D$2:$H$2,5,0)</f>
        <v>#N/A</v>
      </c>
      <c r="CA397" s="612" t="e">
        <f>VLOOKUP(B397,'FIS Solutions India Pvt Ltd'!$D$2:$H$2,5,0)</f>
        <v>#N/A</v>
      </c>
      <c r="CB397" s="612" t="e">
        <f>VLOOKUP(B397,'Delta Technology &amp; Management '!$D$2:$H$16,5,0)</f>
        <v>#N/A</v>
      </c>
      <c r="CC397" s="612" t="e">
        <f>VLOOKUP(B397,'Espoir Networks'!$D$3:$H$11,5,0)</f>
        <v>#N/A</v>
      </c>
      <c r="CD397" s="612" t="e">
        <f>VLOOKUP(B397,'Servosys Solution'!$D$3:$H$5,5,0)</f>
        <v>#N/A</v>
      </c>
      <c r="CE397" s="612" t="e">
        <f>VLOOKUP(B397,'Ribbon Communications'!$D$3:$H$4,5,0)</f>
        <v>#N/A</v>
      </c>
      <c r="CF397" s="612">
        <f t="shared" si="21"/>
        <v>1</v>
      </c>
      <c r="CG397" s="129" t="s">
        <v>11501</v>
      </c>
      <c r="CH397" s="129">
        <v>458143167017</v>
      </c>
      <c r="CI397" s="129" t="s">
        <v>11502</v>
      </c>
      <c r="CJ397" s="129" t="s">
        <v>11753</v>
      </c>
      <c r="CK397" s="132">
        <v>42917</v>
      </c>
      <c r="CL397" s="129">
        <v>2021</v>
      </c>
      <c r="CM397" s="128" t="s">
        <v>12041</v>
      </c>
      <c r="CN397" s="129">
        <v>428</v>
      </c>
      <c r="CO397" s="133">
        <v>85.6</v>
      </c>
      <c r="CP397" s="129">
        <v>2015</v>
      </c>
      <c r="CQ397" s="129" t="s">
        <v>79</v>
      </c>
      <c r="CR397" s="128" t="s">
        <v>12231</v>
      </c>
      <c r="CS397" s="129">
        <v>435</v>
      </c>
      <c r="CT397" s="133">
        <v>66.900000000000006</v>
      </c>
      <c r="CU397" s="129">
        <v>2017</v>
      </c>
      <c r="CV397" s="129" t="s">
        <v>79</v>
      </c>
      <c r="CW397" s="131" t="s">
        <v>295</v>
      </c>
      <c r="CX397" s="131" t="s">
        <v>295</v>
      </c>
      <c r="CY397" s="129" t="s">
        <v>295</v>
      </c>
      <c r="CZ397" s="129" t="s">
        <v>295</v>
      </c>
      <c r="DA397" s="129" t="s">
        <v>295</v>
      </c>
      <c r="DB397" s="129" t="s">
        <v>81</v>
      </c>
      <c r="DC397" s="129" t="s">
        <v>81</v>
      </c>
      <c r="DD397" s="129" t="s">
        <v>295</v>
      </c>
      <c r="DE397" s="129" t="s">
        <v>295</v>
      </c>
      <c r="DF397" s="129">
        <v>0</v>
      </c>
      <c r="DG397" s="224">
        <v>6.96</v>
      </c>
      <c r="DH397" s="224">
        <v>7</v>
      </c>
      <c r="DI397" s="224">
        <v>7.8</v>
      </c>
      <c r="DJ397" s="224">
        <v>7.56</v>
      </c>
      <c r="DK397" s="224">
        <v>6.96</v>
      </c>
      <c r="DL397" s="224"/>
      <c r="DM397" s="224">
        <v>36.28</v>
      </c>
      <c r="DN397" s="224">
        <v>7.25</v>
      </c>
      <c r="DO397" s="129"/>
      <c r="DP397" s="131" t="s">
        <v>138</v>
      </c>
      <c r="DQ397" s="129">
        <v>0</v>
      </c>
      <c r="DR397" s="129">
        <v>0</v>
      </c>
      <c r="DS397" s="129" t="s">
        <v>255</v>
      </c>
      <c r="DT397" s="129" t="s">
        <v>83</v>
      </c>
      <c r="DU397" s="129" t="s">
        <v>83</v>
      </c>
      <c r="DV397" s="129" t="s">
        <v>83</v>
      </c>
      <c r="DW397" s="131" t="s">
        <v>83</v>
      </c>
      <c r="DX397" s="131" t="s">
        <v>84</v>
      </c>
      <c r="DY397" s="131" t="s">
        <v>295</v>
      </c>
      <c r="DZ397" s="131" t="s">
        <v>11505</v>
      </c>
      <c r="EA397" s="131" t="s">
        <v>295</v>
      </c>
      <c r="EB397" s="131" t="s">
        <v>11506</v>
      </c>
      <c r="EC397" s="131" t="s">
        <v>295</v>
      </c>
      <c r="ED397" s="131" t="s">
        <v>89</v>
      </c>
      <c r="EE397" s="131" t="s">
        <v>11507</v>
      </c>
      <c r="EF397" s="131" t="s">
        <v>11508</v>
      </c>
      <c r="EG397" s="131" t="s">
        <v>295</v>
      </c>
      <c r="EH397" s="131" t="s">
        <v>11509</v>
      </c>
      <c r="EI397" s="131" t="s">
        <v>1010</v>
      </c>
      <c r="EJ397" s="135" t="s">
        <v>11510</v>
      </c>
      <c r="EK397" s="135" t="s">
        <v>11511</v>
      </c>
      <c r="EL397" s="135" t="s">
        <v>11512</v>
      </c>
      <c r="EM397" s="135" t="s">
        <v>11513</v>
      </c>
      <c r="EN397" s="131" t="s">
        <v>295</v>
      </c>
    </row>
    <row r="398" spans="1:145" ht="18" thickTop="1" thickBot="1">
      <c r="A398" s="575">
        <f t="shared" si="22"/>
        <v>397</v>
      </c>
      <c r="B398" s="572" t="s">
        <v>11534</v>
      </c>
      <c r="C398" s="600" t="s">
        <v>11535</v>
      </c>
      <c r="D398" s="570" t="s">
        <v>13209</v>
      </c>
      <c r="E398" s="568" t="str">
        <f t="shared" si="20"/>
        <v>Placed</v>
      </c>
      <c r="F398" s="570" t="s">
        <v>12369</v>
      </c>
      <c r="G398" s="570" t="s">
        <v>14086</v>
      </c>
      <c r="H398" s="131" t="str">
        <f>VLOOKUP(B398,EXTC2!C:E,3,0)</f>
        <v>12th + Engineering without live KT</v>
      </c>
      <c r="I398" s="610" t="s">
        <v>2576</v>
      </c>
      <c r="J398" s="572">
        <v>21</v>
      </c>
      <c r="K398" s="611" t="s">
        <v>11536</v>
      </c>
      <c r="L398" s="611" t="s">
        <v>591</v>
      </c>
      <c r="M398" s="611" t="s">
        <v>11537</v>
      </c>
      <c r="N398" s="612" t="s">
        <v>11533</v>
      </c>
      <c r="O398" s="612">
        <v>9820604803</v>
      </c>
      <c r="P398" s="612">
        <v>9833667032</v>
      </c>
      <c r="Q398" s="612" t="e">
        <f>VLOOKUP(B398,'TCS CON'!$D$1:$H$98,5,0)</f>
        <v>#N/A</v>
      </c>
      <c r="R398" s="612" t="e">
        <f>VLOOKUP(B398,LTI!$C$1:$H$46,6,0)</f>
        <v>#N/A</v>
      </c>
      <c r="S398" s="612" t="e">
        <f>VLOOKUP(B398,JARO!$E$2:$I$11,5,0)</f>
        <v>#N/A</v>
      </c>
      <c r="T398" s="612">
        <f>VLOOKUP(B398,Capgemini!$D$3:$H$78,5,0)</f>
        <v>380000</v>
      </c>
      <c r="U398" s="612" t="e">
        <f>VLOOKUP(B398,Carwale!$D$1:$H$4,5,0)</f>
        <v>#N/A</v>
      </c>
      <c r="V398" s="612" t="e">
        <f>VLOOKUP(B398,'Interactive Brokers'!E:I,5,0)</f>
        <v>#N/A</v>
      </c>
      <c r="W398" s="612" t="e">
        <f>VLOOKUP(B398,'REL Jio'!E:I,5,0)</f>
        <v>#N/A</v>
      </c>
      <c r="X398" s="612" t="e">
        <f>VLOOKUP(B398,'Sciative Sol'!E:I,5,0)</f>
        <v>#N/A</v>
      </c>
      <c r="Y398" s="612" t="e">
        <f>VLOOKUP(B398,'Hexaware Tech'!E:I,5,0)</f>
        <v>#N/A</v>
      </c>
      <c r="Z398" s="612" t="e">
        <f>VLOOKUP(B398,Axis!D:H,5,0)</f>
        <v>#N/A</v>
      </c>
      <c r="AA398" s="612" t="e">
        <f>VLOOKUP(B398,Ugam!$D$3:$H$26,5,0)</f>
        <v>#N/A</v>
      </c>
      <c r="AB398" s="612" t="e">
        <f>VLOOKUP(B398,Zeus!F:J,5,0)</f>
        <v>#N/A</v>
      </c>
      <c r="AC398" s="612" t="e">
        <f>VLOOKUP(B398,Montran!F:J,5,0)</f>
        <v>#N/A</v>
      </c>
      <c r="AD398" s="612" t="e">
        <f>VLOOKUP(B398,Endurance!H181:L181,5,0)</f>
        <v>#N/A</v>
      </c>
      <c r="AE398" s="612" t="e">
        <f>VLOOKUP(B398,'Swabhav Techlabs'!$F$1:$J$2,5,0)</f>
        <v>#N/A</v>
      </c>
      <c r="AF398" s="612" t="e">
        <f>VLOOKUP(B398,'Quality Kiosk'!$F$1:$J$18,5,0)</f>
        <v>#N/A</v>
      </c>
      <c r="AG398" s="612" t="e">
        <f>VLOOKUP(B398,'Lemon VB'!$F$1:$J$2,5,0)</f>
        <v>#N/A</v>
      </c>
      <c r="AH398" s="612" t="e">
        <f>VLOOKUP(B398,Gocomet!$E$1:$I$3,5,0)</f>
        <v>#N/A</v>
      </c>
      <c r="AI398" s="612" t="e">
        <f>VLOOKUP(B398,'Ingram Micro'!$E$1:$I$8,5,0)</f>
        <v>#N/A</v>
      </c>
      <c r="AJ398" s="612" t="e">
        <f>VLOOKUP(B398,'DePronto Infotech'!$E$1:$I$2,5,0)</f>
        <v>#N/A</v>
      </c>
      <c r="AK398" s="612" t="e">
        <f>VLOOKUP(B398,'Reliance Retail'!$E$1:$I$4,5,0)</f>
        <v>#N/A</v>
      </c>
      <c r="AL398" s="612" t="e">
        <f>VLOOKUP(B398,'Bright Champs'!$D$1:$H$13,5,0)</f>
        <v>#N/A</v>
      </c>
      <c r="AM398" s="612" t="e">
        <f>VLOOKUP(B398,Neosoft!$E$1:$I$12,5,0)</f>
        <v>#N/A</v>
      </c>
      <c r="AN398" s="612" t="e">
        <f>VLOOKUP(B398,Infosys!$E$1:$I$3,5,0)</f>
        <v>#N/A</v>
      </c>
      <c r="AO398" s="612" t="e">
        <f>VLOOKUP(B398,Cerelabs!$E$1:$I$5,5,0)</f>
        <v>#N/A</v>
      </c>
      <c r="AP398" s="612" t="e">
        <f>VLOOKUP(B398,'Neebal Technologies'!$D$1:$H$2,5,0)</f>
        <v>#N/A</v>
      </c>
      <c r="AQ398" s="612" t="e">
        <f>VLOOKUP(B398,'Vertiv Energy'!$D$1:$H$2,5,0)</f>
        <v>#N/A</v>
      </c>
      <c r="AR398" s="612" t="e">
        <f>VLOOKUP(B398,'Acidaes Solutions (CRMNEXT)'!$D$1:$H$3,5,0)</f>
        <v>#N/A</v>
      </c>
      <c r="AS398" s="612" t="e">
        <f>VLOOKUP(B398,Growisto!$D$1:$H$2,5,0)</f>
        <v>#N/A</v>
      </c>
      <c r="AT398" s="612" t="e">
        <f>VLOOKUP(B398,'9.9 Mediaworx - Digit'!$D$1:$H$2,5,0)</f>
        <v>#N/A</v>
      </c>
      <c r="AU398" s="612" t="e">
        <f>VLOOKUP(B398,'Vistaar systems Pvt Ltd'!$D$2:$H$3,5,0)</f>
        <v>#N/A</v>
      </c>
      <c r="AV398" s="612" t="e">
        <f>VLOOKUP(B398,'Course 5i'!$D$2:$H$11,5,0)</f>
        <v>#N/A</v>
      </c>
      <c r="AW398" s="612" t="e">
        <f>VLOOKUP(B398,'Radiant Appliances &amp; Electronic'!$D$1:$H$13,5,0)</f>
        <v>#N/A</v>
      </c>
      <c r="AX398" s="612" t="e">
        <f>VLOOKUP(B398,'Atos Global'!$D$3:$H$27,5,0)</f>
        <v>#N/A</v>
      </c>
      <c r="AY398" s="612" t="e">
        <f>VLOOKUP(B398,'Saama Technologies'!$D$1:$H$2,5,0)</f>
        <v>#N/A</v>
      </c>
      <c r="AZ398" s="612" t="e">
        <f>VLOOKUP(B398,'Multiplier Solutions'!$D$1:$H$2,5,0)</f>
        <v>#N/A</v>
      </c>
      <c r="BA398" s="612" t="e">
        <f>VLOOKUP(B398,GEP!$D$2:$H$5,5,0)</f>
        <v>#N/A</v>
      </c>
      <c r="BB398" s="612" t="e">
        <f>VLOOKUP(B398,Accenture!$D$1:$H$6,5,0)</f>
        <v>#N/A</v>
      </c>
      <c r="BC398" s="612" t="e">
        <f>VLOOKUP(B398,'Endurance International Group'!$D$1:$H$2,5,0)</f>
        <v>#N/A</v>
      </c>
      <c r="BD398" s="612" t="e">
        <f>VLOOKUP(B398,Newgen!$D$1:$H$2,5,0)</f>
        <v>#N/A</v>
      </c>
      <c r="BE398" s="612" t="e">
        <f>VLOOKUP(B398,'3D Incredible'!D398:H398,5,0)</f>
        <v>#N/A</v>
      </c>
      <c r="BF398" s="612" t="e">
        <f>VLOOKUP(B398,'Raja Software Labs'!$D$2:$H$2,5,0)</f>
        <v>#N/A</v>
      </c>
      <c r="BG398" s="612" t="e">
        <f>VLOOKUP(B398,Wipro!$D$1:$H$2,5,0)</f>
        <v>#N/A</v>
      </c>
      <c r="BH398" s="612" t="e">
        <f>VLOOKUP(B398,'Perch Technologies'!$D$2:$H$2,5,0)</f>
        <v>#N/A</v>
      </c>
      <c r="BI398" s="612" t="e">
        <f>VLOOKUP(B398,'Morning Star'!$D$1:$H$6,5,0)</f>
        <v>#N/A</v>
      </c>
      <c r="BJ398" s="612" t="e">
        <f>VLOOKUP(B398,Flexiloans!$D$1:$H$2,5,0)</f>
        <v>#N/A</v>
      </c>
      <c r="BK398" s="612" t="e">
        <f>VLOOKUP(B398,'Thirdware Solutions'!$D$1:$H$2,5,0)</f>
        <v>#N/A</v>
      </c>
      <c r="BL398" s="612" t="e">
        <f>VLOOKUP(B398,Tescom!$D$1:$H$8,5,0)</f>
        <v>#N/A</v>
      </c>
      <c r="BM398" s="612" t="e">
        <f>VLOOKUP(B398,'Cogno AI'!$D$1:$H$2,5,0)</f>
        <v>#N/A</v>
      </c>
      <c r="BN398" s="612" t="e">
        <f>VLOOKUP(B398,'ABM Knowledgeware'!$D$1:$H$2,5,0)</f>
        <v>#N/A</v>
      </c>
      <c r="BO398" s="612" t="e">
        <f>VLOOKUP(B398,'Concerto Software'!$D$1:$H$3,5,0)</f>
        <v>#N/A</v>
      </c>
      <c r="BP398" s="612" t="e">
        <f>VLOOKUP(B398,'My Captain'!$D$1:$H$4,5,0)</f>
        <v>#N/A</v>
      </c>
      <c r="BQ398" s="612" t="e">
        <f>VLOOKUP(B398,'Finoux Solutions'!$D$2:$H$4,5,0)</f>
        <v>#N/A</v>
      </c>
      <c r="BR398" s="612" t="e">
        <f>VLOOKUP(B398,'MITR Learning'!$D$1:$H$2,5,0)</f>
        <v>#N/A</v>
      </c>
      <c r="BS398" s="612" t="e">
        <f>VLOOKUP(B398,Nucsoft!$D$2:$H$6,5,0)</f>
        <v>#N/A</v>
      </c>
      <c r="BT398" s="612" t="e">
        <f>VLOOKUP(B398,'Paras Cadd'!$D$1:$H$2,5,0)</f>
        <v>#N/A</v>
      </c>
      <c r="BU398" s="612" t="e">
        <f>VLOOKUP(B398,'ICICI Securities'!$D$1:$H$2,5,0)</f>
        <v>#N/A</v>
      </c>
      <c r="BV398" s="612" t="e">
        <f>VLOOKUP(B398,'Citius Tech'!$D$2:$H$5,5,0)</f>
        <v>#N/A</v>
      </c>
      <c r="BW398" s="612" t="e">
        <f>VLOOKUP(B398,'Buzzy Brains'!$D$2:$H$2,5,0)</f>
        <v>#N/A</v>
      </c>
      <c r="BX398" s="612" t="e">
        <f>VLOOKUP(B398,'Decimal Point'!$D$2:$H$2,5,0)</f>
        <v>#N/A</v>
      </c>
      <c r="BY398" s="612" t="e">
        <f>VLOOKUP(B398,'Sankey Business Solutions'!$D$2:$H$3,5,0)</f>
        <v>#N/A</v>
      </c>
      <c r="BZ398" s="612" t="e">
        <f>VLOOKUP(B398,'Nangia &amp; Co LLP'!$D$2:$H$2,5,0)</f>
        <v>#N/A</v>
      </c>
      <c r="CA398" s="612" t="e">
        <f>VLOOKUP(B398,'FIS Solutions India Pvt Ltd'!$D$2:$H$2,5,0)</f>
        <v>#N/A</v>
      </c>
      <c r="CB398" s="612" t="e">
        <f>VLOOKUP(B398,'Delta Technology &amp; Management '!$D$2:$H$16,5,0)</f>
        <v>#N/A</v>
      </c>
      <c r="CC398" s="612" t="e">
        <f>VLOOKUP(B398,'Espoir Networks'!$D$3:$H$11,5,0)</f>
        <v>#N/A</v>
      </c>
      <c r="CD398" s="612" t="e">
        <f>VLOOKUP(B398,'Servosys Solution'!$D$3:$H$5,5,0)</f>
        <v>#N/A</v>
      </c>
      <c r="CE398" s="612" t="e">
        <f>VLOOKUP(B398,'Ribbon Communications'!$D$3:$H$4,5,0)</f>
        <v>#N/A</v>
      </c>
      <c r="CF398" s="612">
        <f t="shared" si="21"/>
        <v>1</v>
      </c>
      <c r="CG398" s="129" t="s">
        <v>11538</v>
      </c>
      <c r="CH398" s="129" t="s">
        <v>11539</v>
      </c>
      <c r="CI398" s="129" t="s">
        <v>11540</v>
      </c>
      <c r="CJ398" s="129" t="s">
        <v>11753</v>
      </c>
      <c r="CK398" s="132">
        <v>42917</v>
      </c>
      <c r="CL398" s="129">
        <v>2021</v>
      </c>
      <c r="CM398" s="128" t="s">
        <v>11541</v>
      </c>
      <c r="CN398" s="129">
        <v>545</v>
      </c>
      <c r="CO398" s="133">
        <v>92.8</v>
      </c>
      <c r="CP398" s="129">
        <v>2015</v>
      </c>
      <c r="CQ398" s="129" t="s">
        <v>398</v>
      </c>
      <c r="CR398" s="128" t="s">
        <v>11542</v>
      </c>
      <c r="CS398" s="129">
        <v>471</v>
      </c>
      <c r="CT398" s="133">
        <v>73</v>
      </c>
      <c r="CU398" s="129">
        <v>2017</v>
      </c>
      <c r="CV398" s="129" t="s">
        <v>79</v>
      </c>
      <c r="CW398" s="131" t="s">
        <v>81</v>
      </c>
      <c r="CX398" s="131" t="s">
        <v>81</v>
      </c>
      <c r="CY398" s="129" t="s">
        <v>81</v>
      </c>
      <c r="CZ398" s="129" t="s">
        <v>81</v>
      </c>
      <c r="DA398" s="129" t="s">
        <v>81</v>
      </c>
      <c r="DB398" s="129" t="s">
        <v>81</v>
      </c>
      <c r="DC398" s="129" t="s">
        <v>81</v>
      </c>
      <c r="DD398" s="129" t="s">
        <v>81</v>
      </c>
      <c r="DE398" s="129" t="s">
        <v>81</v>
      </c>
      <c r="DF398" s="129">
        <v>0</v>
      </c>
      <c r="DG398" s="224">
        <v>7.09</v>
      </c>
      <c r="DH398" s="224">
        <v>7.77</v>
      </c>
      <c r="DI398" s="224">
        <v>8.1999999999999993</v>
      </c>
      <c r="DJ398" s="224">
        <v>9.17</v>
      </c>
      <c r="DK398" s="224">
        <v>7.008</v>
      </c>
      <c r="DL398" s="224"/>
      <c r="DM398" s="224">
        <v>39.35</v>
      </c>
      <c r="DN398" s="224">
        <v>7.87</v>
      </c>
      <c r="DO398" s="129"/>
      <c r="DP398" s="131" t="s">
        <v>138</v>
      </c>
      <c r="DQ398" s="129">
        <v>0</v>
      </c>
      <c r="DR398" s="129">
        <v>0</v>
      </c>
      <c r="DS398" s="129" t="s">
        <v>83</v>
      </c>
      <c r="DT398" s="129" t="s">
        <v>83</v>
      </c>
      <c r="DU398" s="129" t="s">
        <v>83</v>
      </c>
      <c r="DV398" s="129" t="s">
        <v>83</v>
      </c>
      <c r="DW398" s="131" t="s">
        <v>83</v>
      </c>
      <c r="DX398" s="131" t="s">
        <v>84</v>
      </c>
      <c r="DY398" s="131" t="s">
        <v>81</v>
      </c>
      <c r="DZ398" s="131" t="s">
        <v>11543</v>
      </c>
      <c r="EA398" s="131" t="s">
        <v>11544</v>
      </c>
      <c r="EB398" s="131" t="s">
        <v>11545</v>
      </c>
      <c r="EC398" s="131" t="s">
        <v>379</v>
      </c>
      <c r="ED398" s="131" t="s">
        <v>89</v>
      </c>
      <c r="EE398" s="131" t="s">
        <v>11546</v>
      </c>
      <c r="EF398" s="131" t="s">
        <v>11547</v>
      </c>
      <c r="EG398" s="131" t="s">
        <v>11548</v>
      </c>
      <c r="EH398" s="131" t="s">
        <v>11549</v>
      </c>
      <c r="EI398" s="131" t="s">
        <v>745</v>
      </c>
      <c r="EJ398" s="135" t="s">
        <v>11550</v>
      </c>
      <c r="EK398" s="135" t="s">
        <v>11551</v>
      </c>
      <c r="EL398" s="135" t="s">
        <v>11552</v>
      </c>
      <c r="EM398" s="135" t="s">
        <v>11553</v>
      </c>
      <c r="EN398" s="131" t="s">
        <v>81</v>
      </c>
    </row>
    <row r="399" spans="1:145" s="66" customFormat="1" ht="18" thickTop="1" thickBot="1">
      <c r="A399" s="575">
        <f t="shared" si="22"/>
        <v>398</v>
      </c>
      <c r="B399" s="575" t="s">
        <v>12382</v>
      </c>
      <c r="C399" s="602" t="s">
        <v>12381</v>
      </c>
      <c r="D399" s="559" t="s">
        <v>13209</v>
      </c>
      <c r="E399" s="568" t="str">
        <f t="shared" si="20"/>
        <v>Placed</v>
      </c>
      <c r="F399" s="559" t="s">
        <v>12369</v>
      </c>
      <c r="G399" s="570" t="s">
        <v>14086</v>
      </c>
      <c r="H399" s="138" t="str">
        <f>VLOOKUP(B399,EXTC2!C:E,3,0)</f>
        <v>12th + Engineering without live KT</v>
      </c>
      <c r="I399" s="610">
        <v>36486</v>
      </c>
      <c r="J399" s="572">
        <v>20</v>
      </c>
      <c r="K399" s="611" t="s">
        <v>12468</v>
      </c>
      <c r="L399" s="611" t="s">
        <v>12468</v>
      </c>
      <c r="M399" s="611" t="s">
        <v>12469</v>
      </c>
      <c r="N399" s="612" t="s">
        <v>12383</v>
      </c>
      <c r="O399" s="612">
        <v>24441606</v>
      </c>
      <c r="P399" s="612">
        <v>8879805277</v>
      </c>
      <c r="Q399" s="612" t="e">
        <f>VLOOKUP(B399,'TCS CON'!$D$1:$H$98,5,0)</f>
        <v>#N/A</v>
      </c>
      <c r="R399" s="612" t="e">
        <f>VLOOKUP(B399,LTI!$C$1:$H$46,6,0)</f>
        <v>#N/A</v>
      </c>
      <c r="S399" s="612" t="e">
        <f>VLOOKUP(B399,JARO!$E$2:$I$11,5,0)</f>
        <v>#N/A</v>
      </c>
      <c r="T399" s="612">
        <f>VLOOKUP(B399,Capgemini!$D$3:$H$78,5,0)</f>
        <v>380000</v>
      </c>
      <c r="U399" s="612" t="e">
        <f>VLOOKUP(B399,Carwale!$D$1:$H$4,5,0)</f>
        <v>#N/A</v>
      </c>
      <c r="V399" s="612" t="e">
        <f>VLOOKUP(B399,'Interactive Brokers'!E:I,5,0)</f>
        <v>#N/A</v>
      </c>
      <c r="W399" s="612" t="e">
        <f>VLOOKUP(B399,'REL Jio'!E:I,5,0)</f>
        <v>#N/A</v>
      </c>
      <c r="X399" s="612" t="e">
        <f>VLOOKUP(B399,'Sciative Sol'!E:I,5,0)</f>
        <v>#N/A</v>
      </c>
      <c r="Y399" s="612" t="e">
        <f>VLOOKUP(B399,'Hexaware Tech'!E:I,5,0)</f>
        <v>#N/A</v>
      </c>
      <c r="Z399" s="612" t="e">
        <f>VLOOKUP(B399,Axis!D:H,5,0)</f>
        <v>#N/A</v>
      </c>
      <c r="AA399" s="612" t="e">
        <f>VLOOKUP(B399,Ugam!$D$3:$H$26,5,0)</f>
        <v>#N/A</v>
      </c>
      <c r="AB399" s="612" t="e">
        <f>VLOOKUP(B399,Zeus!F:J,5,0)</f>
        <v>#N/A</v>
      </c>
      <c r="AC399" s="612" t="e">
        <f>VLOOKUP(B399,Montran!F:J,5,0)</f>
        <v>#N/A</v>
      </c>
      <c r="AD399" s="612" t="e">
        <f>VLOOKUP(B399,Endurance!H182:L182,5,0)</f>
        <v>#N/A</v>
      </c>
      <c r="AE399" s="612" t="e">
        <f>VLOOKUP(B399,'Swabhav Techlabs'!$F$1:$J$2,5,0)</f>
        <v>#N/A</v>
      </c>
      <c r="AF399" s="612" t="e">
        <f>VLOOKUP(B399,'Quality Kiosk'!$F$1:$J$18,5,0)</f>
        <v>#N/A</v>
      </c>
      <c r="AG399" s="612" t="e">
        <f>VLOOKUP(B399,'Lemon VB'!$F$1:$J$2,5,0)</f>
        <v>#N/A</v>
      </c>
      <c r="AH399" s="612" t="e">
        <f>VLOOKUP(B399,Gocomet!$E$1:$I$3,5,0)</f>
        <v>#N/A</v>
      </c>
      <c r="AI399" s="612" t="e">
        <f>VLOOKUP(B399,'Ingram Micro'!$E$1:$I$8,5,0)</f>
        <v>#N/A</v>
      </c>
      <c r="AJ399" s="612" t="e">
        <f>VLOOKUP(B399,'DePronto Infotech'!$E$1:$I$2,5,0)</f>
        <v>#N/A</v>
      </c>
      <c r="AK399" s="612" t="e">
        <f>VLOOKUP(B399,'Reliance Retail'!$E$1:$I$4,5,0)</f>
        <v>#N/A</v>
      </c>
      <c r="AL399" s="612" t="e">
        <f>VLOOKUP(B399,'Bright Champs'!$D$1:$H$13,5,0)</f>
        <v>#N/A</v>
      </c>
      <c r="AM399" s="612" t="e">
        <f>VLOOKUP(B399,Neosoft!$E$1:$I$12,5,0)</f>
        <v>#N/A</v>
      </c>
      <c r="AN399" s="612" t="e">
        <f>VLOOKUP(B399,Infosys!$E$1:$I$3,5,0)</f>
        <v>#N/A</v>
      </c>
      <c r="AO399" s="612" t="e">
        <f>VLOOKUP(B399,Cerelabs!$E$1:$I$5,5,0)</f>
        <v>#N/A</v>
      </c>
      <c r="AP399" s="612" t="e">
        <f>VLOOKUP(B399,'Neebal Technologies'!$D$1:$H$2,5,0)</f>
        <v>#N/A</v>
      </c>
      <c r="AQ399" s="612" t="e">
        <f>VLOOKUP(B399,'Vertiv Energy'!$D$1:$H$2,5,0)</f>
        <v>#N/A</v>
      </c>
      <c r="AR399" s="612" t="e">
        <f>VLOOKUP(B399,'Acidaes Solutions (CRMNEXT)'!$D$1:$H$3,5,0)</f>
        <v>#N/A</v>
      </c>
      <c r="AS399" s="612" t="e">
        <f>VLOOKUP(B399,Growisto!$D$1:$H$2,5,0)</f>
        <v>#N/A</v>
      </c>
      <c r="AT399" s="612" t="e">
        <f>VLOOKUP(B399,'9.9 Mediaworx - Digit'!$D$1:$H$2,5,0)</f>
        <v>#N/A</v>
      </c>
      <c r="AU399" s="612" t="e">
        <f>VLOOKUP(B399,'Vistaar systems Pvt Ltd'!$D$2:$H$3,5,0)</f>
        <v>#N/A</v>
      </c>
      <c r="AV399" s="612" t="e">
        <f>VLOOKUP(B399,'Course 5i'!$D$2:$H$11,5,0)</f>
        <v>#N/A</v>
      </c>
      <c r="AW399" s="612" t="e">
        <f>VLOOKUP(B399,'Radiant Appliances &amp; Electronic'!$D$1:$H$13,5,0)</f>
        <v>#N/A</v>
      </c>
      <c r="AX399" s="612" t="e">
        <f>VLOOKUP(B399,'Atos Global'!$D$3:$H$27,5,0)</f>
        <v>#N/A</v>
      </c>
      <c r="AY399" s="612" t="e">
        <f>VLOOKUP(B399,'Saama Technologies'!$D$1:$H$2,5,0)</f>
        <v>#N/A</v>
      </c>
      <c r="AZ399" s="612" t="e">
        <f>VLOOKUP(B399,'Multiplier Solutions'!$D$1:$H$2,5,0)</f>
        <v>#N/A</v>
      </c>
      <c r="BA399" s="612" t="e">
        <f>VLOOKUP(B399,GEP!$D$2:$H$5,5,0)</f>
        <v>#N/A</v>
      </c>
      <c r="BB399" s="612" t="e">
        <f>VLOOKUP(B399,Accenture!$D$1:$H$6,5,0)</f>
        <v>#N/A</v>
      </c>
      <c r="BC399" s="612" t="e">
        <f>VLOOKUP(B399,'Endurance International Group'!$D$1:$H$2,5,0)</f>
        <v>#N/A</v>
      </c>
      <c r="BD399" s="612" t="e">
        <f>VLOOKUP(B399,Newgen!$D$1:$H$2,5,0)</f>
        <v>#N/A</v>
      </c>
      <c r="BE399" s="612" t="e">
        <f>VLOOKUP(B399,'3D Incredible'!D399:H399,5,0)</f>
        <v>#N/A</v>
      </c>
      <c r="BF399" s="612" t="e">
        <f>VLOOKUP(B399,'Raja Software Labs'!$D$2:$H$2,5,0)</f>
        <v>#N/A</v>
      </c>
      <c r="BG399" s="612" t="e">
        <f>VLOOKUP(B399,Wipro!$D$1:$H$2,5,0)</f>
        <v>#N/A</v>
      </c>
      <c r="BH399" s="612" t="e">
        <f>VLOOKUP(B399,'Perch Technologies'!$D$2:$H$2,5,0)</f>
        <v>#N/A</v>
      </c>
      <c r="BI399" s="612" t="e">
        <f>VLOOKUP(B399,'Morning Star'!$D$1:$H$6,5,0)</f>
        <v>#N/A</v>
      </c>
      <c r="BJ399" s="612" t="e">
        <f>VLOOKUP(B399,Flexiloans!$D$1:$H$2,5,0)</f>
        <v>#N/A</v>
      </c>
      <c r="BK399" s="612" t="e">
        <f>VLOOKUP(B399,'Thirdware Solutions'!$D$1:$H$2,5,0)</f>
        <v>#N/A</v>
      </c>
      <c r="BL399" s="612" t="e">
        <f>VLOOKUP(B399,Tescom!$D$1:$H$8,5,0)</f>
        <v>#N/A</v>
      </c>
      <c r="BM399" s="612" t="e">
        <f>VLOOKUP(B399,'Cogno AI'!$D$1:$H$2,5,0)</f>
        <v>#N/A</v>
      </c>
      <c r="BN399" s="612" t="e">
        <f>VLOOKUP(B399,'ABM Knowledgeware'!$D$1:$H$2,5,0)</f>
        <v>#N/A</v>
      </c>
      <c r="BO399" s="612" t="e">
        <f>VLOOKUP(B399,'Concerto Software'!$D$1:$H$3,5,0)</f>
        <v>#N/A</v>
      </c>
      <c r="BP399" s="612" t="e">
        <f>VLOOKUP(B399,'My Captain'!$D$1:$H$4,5,0)</f>
        <v>#N/A</v>
      </c>
      <c r="BQ399" s="612" t="e">
        <f>VLOOKUP(B399,'Finoux Solutions'!$D$2:$H$4,5,0)</f>
        <v>#N/A</v>
      </c>
      <c r="BR399" s="612" t="e">
        <f>VLOOKUP(B399,'MITR Learning'!$D$1:$H$2,5,0)</f>
        <v>#N/A</v>
      </c>
      <c r="BS399" s="612" t="e">
        <f>VLOOKUP(B399,Nucsoft!$D$2:$H$6,5,0)</f>
        <v>#N/A</v>
      </c>
      <c r="BT399" s="612" t="e">
        <f>VLOOKUP(B399,'Paras Cadd'!$D$1:$H$2,5,0)</f>
        <v>#N/A</v>
      </c>
      <c r="BU399" s="612" t="e">
        <f>VLOOKUP(B399,'ICICI Securities'!$D$1:$H$2,5,0)</f>
        <v>#N/A</v>
      </c>
      <c r="BV399" s="612" t="e">
        <f>VLOOKUP(B399,'Citius Tech'!$D$2:$H$5,5,0)</f>
        <v>#N/A</v>
      </c>
      <c r="BW399" s="612" t="e">
        <f>VLOOKUP(B399,'Buzzy Brains'!$D$2:$H$2,5,0)</f>
        <v>#N/A</v>
      </c>
      <c r="BX399" s="612" t="e">
        <f>VLOOKUP(B399,'Decimal Point'!$D$2:$H$2,5,0)</f>
        <v>#N/A</v>
      </c>
      <c r="BY399" s="612" t="e">
        <f>VLOOKUP(B399,'Sankey Business Solutions'!$D$2:$H$3,5,0)</f>
        <v>#N/A</v>
      </c>
      <c r="BZ399" s="612" t="e">
        <f>VLOOKUP(B399,'Nangia &amp; Co LLP'!$D$2:$H$2,5,0)</f>
        <v>#N/A</v>
      </c>
      <c r="CA399" s="612" t="e">
        <f>VLOOKUP(B399,'FIS Solutions India Pvt Ltd'!$D$2:$H$2,5,0)</f>
        <v>#N/A</v>
      </c>
      <c r="CB399" s="612" t="e">
        <f>VLOOKUP(B399,'Delta Technology &amp; Management '!$D$2:$H$16,5,0)</f>
        <v>#N/A</v>
      </c>
      <c r="CC399" s="612" t="e">
        <f>VLOOKUP(B399,'Espoir Networks'!$D$3:$H$11,5,0)</f>
        <v>#N/A</v>
      </c>
      <c r="CD399" s="612" t="e">
        <f>VLOOKUP(B399,'Servosys Solution'!$D$3:$H$5,5,0)</f>
        <v>#N/A</v>
      </c>
      <c r="CE399" s="612" t="e">
        <f>VLOOKUP(B399,'Ribbon Communications'!$D$3:$H$4,5,0)</f>
        <v>#N/A</v>
      </c>
      <c r="CF399" s="612">
        <f t="shared" si="21"/>
        <v>1</v>
      </c>
      <c r="CG399" s="160" t="s">
        <v>12470</v>
      </c>
      <c r="CH399" s="160" t="s">
        <v>12471</v>
      </c>
      <c r="CI399" s="160" t="s">
        <v>12472</v>
      </c>
      <c r="CJ399" s="129" t="s">
        <v>11753</v>
      </c>
      <c r="CK399" s="160">
        <v>2017</v>
      </c>
      <c r="CL399" s="160">
        <v>2021</v>
      </c>
      <c r="CM399" s="162" t="s">
        <v>12473</v>
      </c>
      <c r="CN399" s="160">
        <v>421</v>
      </c>
      <c r="CO399" s="163">
        <v>0.84199999999999997</v>
      </c>
      <c r="CP399" s="160">
        <v>2015</v>
      </c>
      <c r="CQ399" s="162" t="s">
        <v>9840</v>
      </c>
      <c r="CR399" s="162" t="s">
        <v>7335</v>
      </c>
      <c r="CS399" s="160">
        <v>418</v>
      </c>
      <c r="CT399" s="163">
        <v>0.6431</v>
      </c>
      <c r="CU399" s="160">
        <v>2017</v>
      </c>
      <c r="CV399" s="160" t="s">
        <v>12474</v>
      </c>
      <c r="CW399" s="160"/>
      <c r="CX399" s="160"/>
      <c r="CY399" s="160"/>
      <c r="CZ399" s="160"/>
      <c r="DA399" s="160"/>
      <c r="DB399" s="160"/>
      <c r="DC399" s="160"/>
      <c r="DD399" s="160"/>
      <c r="DE399" s="160"/>
      <c r="DF399" s="160"/>
      <c r="DG399" s="224">
        <v>7.28</v>
      </c>
      <c r="DH399" s="224">
        <v>6.02</v>
      </c>
      <c r="DI399" s="224">
        <v>7.58</v>
      </c>
      <c r="DJ399" s="224">
        <v>8.1199999999999992</v>
      </c>
      <c r="DK399" s="224">
        <v>7</v>
      </c>
      <c r="DL399" s="224">
        <v>8.4</v>
      </c>
      <c r="DM399" s="224">
        <v>44.4</v>
      </c>
      <c r="DN399" s="224">
        <v>7.4</v>
      </c>
      <c r="DO399" s="160"/>
      <c r="DP399" s="160">
        <v>44.4</v>
      </c>
      <c r="DQ399" s="160">
        <v>0</v>
      </c>
      <c r="DR399" s="160">
        <v>0</v>
      </c>
      <c r="DS399" s="160">
        <v>0</v>
      </c>
      <c r="DT399" s="160">
        <v>0</v>
      </c>
      <c r="DU399" s="160"/>
      <c r="DV399" s="160"/>
      <c r="DW399" s="160" t="s">
        <v>3203</v>
      </c>
      <c r="DX399" s="160" t="s">
        <v>3203</v>
      </c>
      <c r="DY399" s="160" t="s">
        <v>3203</v>
      </c>
      <c r="DZ399" s="160" t="s">
        <v>12475</v>
      </c>
      <c r="EA399" s="160" t="s">
        <v>781</v>
      </c>
      <c r="EB399" s="160" t="s">
        <v>12476</v>
      </c>
      <c r="EC399" s="160" t="s">
        <v>2172</v>
      </c>
      <c r="ED399" s="160" t="s">
        <v>89</v>
      </c>
      <c r="EE399" s="160" t="s">
        <v>12477</v>
      </c>
      <c r="EF399" s="160" t="s">
        <v>12478</v>
      </c>
      <c r="EG399" s="160" t="s">
        <v>12479</v>
      </c>
      <c r="EH399" s="160" t="s">
        <v>12480</v>
      </c>
      <c r="EI399" s="160" t="s">
        <v>12481</v>
      </c>
      <c r="EJ399" s="160"/>
      <c r="EK399" s="160"/>
      <c r="EL399" s="161" t="s">
        <v>12482</v>
      </c>
      <c r="EM399" s="161" t="s">
        <v>12483</v>
      </c>
      <c r="EN399" s="160"/>
      <c r="EO399"/>
    </row>
    <row r="400" spans="1:145" ht="18" thickTop="1" thickBot="1">
      <c r="A400" s="575">
        <f t="shared" si="22"/>
        <v>399</v>
      </c>
      <c r="B400" s="576" t="s">
        <v>99</v>
      </c>
      <c r="C400" s="599" t="s">
        <v>11860</v>
      </c>
      <c r="D400" s="576" t="s">
        <v>13209</v>
      </c>
      <c r="E400" s="568" t="str">
        <f t="shared" si="20"/>
        <v>Placed</v>
      </c>
      <c r="F400" s="576" t="s">
        <v>12369</v>
      </c>
      <c r="G400" s="576" t="s">
        <v>14087</v>
      </c>
      <c r="H400" s="131" t="str">
        <f>VLOOKUP(B400,EXTC3!C:E,3,0)</f>
        <v>Direct Second Year Engineering without live KT</v>
      </c>
      <c r="I400" s="610" t="s">
        <v>101</v>
      </c>
      <c r="J400" s="572">
        <v>20</v>
      </c>
      <c r="K400" s="611" t="s">
        <v>102</v>
      </c>
      <c r="L400" s="611" t="s">
        <v>73</v>
      </c>
      <c r="M400" s="611" t="s">
        <v>103</v>
      </c>
      <c r="N400" s="612" t="s">
        <v>98</v>
      </c>
      <c r="O400" s="612">
        <v>9022110341</v>
      </c>
      <c r="P400" s="612">
        <v>9987329348</v>
      </c>
      <c r="Q400" s="612" t="e">
        <f>VLOOKUP(B400,'TCS CON'!$D$1:$H$98,5,0)</f>
        <v>#N/A</v>
      </c>
      <c r="R400" s="612" t="e">
        <f>VLOOKUP(B400,LTI!$C$1:$H$46,6,0)</f>
        <v>#N/A</v>
      </c>
      <c r="S400" s="612" t="e">
        <f>VLOOKUP(B400,JARO!$E$2:$I$11,5,0)</f>
        <v>#N/A</v>
      </c>
      <c r="T400" s="612" t="e">
        <f>VLOOKUP(B400,Capgemini!$D$3:$H$78,5,0)</f>
        <v>#N/A</v>
      </c>
      <c r="U400" s="612" t="e">
        <f>VLOOKUP(B400,Carwale!$D$1:$H$4,5,0)</f>
        <v>#N/A</v>
      </c>
      <c r="V400" s="612" t="e">
        <f>VLOOKUP(B400,'Interactive Brokers'!E:I,5,0)</f>
        <v>#N/A</v>
      </c>
      <c r="W400" s="612" t="e">
        <f>VLOOKUP(B400,'REL Jio'!E:I,5,0)</f>
        <v>#N/A</v>
      </c>
      <c r="X400" s="612" t="e">
        <f>VLOOKUP(B400,'Sciative Sol'!E:I,5,0)</f>
        <v>#N/A</v>
      </c>
      <c r="Y400" s="612" t="e">
        <f>VLOOKUP(B400,'Hexaware Tech'!E:I,5,0)</f>
        <v>#N/A</v>
      </c>
      <c r="Z400" s="612" t="e">
        <f>VLOOKUP(B400,Axis!D:H,5,0)</f>
        <v>#N/A</v>
      </c>
      <c r="AA400" s="612" t="e">
        <f>VLOOKUP(B400,Ugam!$D$3:$H$26,5,0)</f>
        <v>#N/A</v>
      </c>
      <c r="AB400" s="612" t="e">
        <f>VLOOKUP(B400,Zeus!F:J,5,0)</f>
        <v>#N/A</v>
      </c>
      <c r="AC400" s="612" t="e">
        <f>VLOOKUP(B400,Montran!F:J,5,0)</f>
        <v>#N/A</v>
      </c>
      <c r="AD400" s="612" t="e">
        <f>VLOOKUP(B400,Endurance!H183:L183,5,0)</f>
        <v>#N/A</v>
      </c>
      <c r="AE400" s="612" t="e">
        <f>VLOOKUP(B400,'Swabhav Techlabs'!$F$1:$J$2,5,0)</f>
        <v>#N/A</v>
      </c>
      <c r="AF400" s="612" t="e">
        <f>VLOOKUP(B400,'Quality Kiosk'!$F$1:$J$18,5,0)</f>
        <v>#N/A</v>
      </c>
      <c r="AG400" s="612" t="e">
        <f>VLOOKUP(B400,'Lemon VB'!$F$1:$J$2,5,0)</f>
        <v>#N/A</v>
      </c>
      <c r="AH400" s="612" t="e">
        <f>VLOOKUP(B400,Gocomet!$E$1:$I$3,5,0)</f>
        <v>#N/A</v>
      </c>
      <c r="AI400" s="612" t="e">
        <f>VLOOKUP(B400,'Ingram Micro'!$E$1:$I$8,5,0)</f>
        <v>#N/A</v>
      </c>
      <c r="AJ400" s="612" t="e">
        <f>VLOOKUP(B400,'DePronto Infotech'!$E$1:$I$2,5,0)</f>
        <v>#N/A</v>
      </c>
      <c r="AK400" s="612" t="e">
        <f>VLOOKUP(B400,'Reliance Retail'!$E$1:$I$4,5,0)</f>
        <v>#N/A</v>
      </c>
      <c r="AL400" s="612" t="e">
        <f>VLOOKUP(B400,'Bright Champs'!$D$1:$H$13,5,0)</f>
        <v>#N/A</v>
      </c>
      <c r="AM400" s="612" t="e">
        <f>VLOOKUP(B400,Neosoft!$E$1:$I$12,5,0)</f>
        <v>#N/A</v>
      </c>
      <c r="AN400" s="612" t="e">
        <f>VLOOKUP(B400,Infosys!$E$1:$I$3,5,0)</f>
        <v>#N/A</v>
      </c>
      <c r="AO400" s="612" t="e">
        <f>VLOOKUP(B400,Cerelabs!$E$1:$I$5,5,0)</f>
        <v>#N/A</v>
      </c>
      <c r="AP400" s="612" t="e">
        <f>VLOOKUP(B400,'Neebal Technologies'!$D$1:$H$2,5,0)</f>
        <v>#N/A</v>
      </c>
      <c r="AQ400" s="612" t="e">
        <f>VLOOKUP(B400,'Vertiv Energy'!$D$1:$H$2,5,0)</f>
        <v>#N/A</v>
      </c>
      <c r="AR400" s="612" t="e">
        <f>VLOOKUP(B400,'Acidaes Solutions (CRMNEXT)'!$D$1:$H$3,5,0)</f>
        <v>#N/A</v>
      </c>
      <c r="AS400" s="612" t="e">
        <f>VLOOKUP(B400,Growisto!$D$1:$H$2,5,0)</f>
        <v>#N/A</v>
      </c>
      <c r="AT400" s="612" t="e">
        <f>VLOOKUP(B400,'9.9 Mediaworx - Digit'!$D$1:$H$2,5,0)</f>
        <v>#N/A</v>
      </c>
      <c r="AU400" s="612" t="e">
        <f>VLOOKUP(B400,'Vistaar systems Pvt Ltd'!$D$2:$H$3,5,0)</f>
        <v>#N/A</v>
      </c>
      <c r="AV400" s="612" t="e">
        <f>VLOOKUP(B400,'Course 5i'!$D$2:$H$11,5,0)</f>
        <v>#N/A</v>
      </c>
      <c r="AW400" s="612">
        <f>VLOOKUP(B400,'Radiant Appliances &amp; Electronic'!$D$1:$H$13,5,0)</f>
        <v>156000</v>
      </c>
      <c r="AX400" s="612" t="e">
        <f>VLOOKUP(B400,'Atos Global'!$D$3:$H$27,5,0)</f>
        <v>#N/A</v>
      </c>
      <c r="AY400" s="612" t="e">
        <f>VLOOKUP(B400,'Saama Technologies'!$D$1:$H$2,5,0)</f>
        <v>#N/A</v>
      </c>
      <c r="AZ400" s="612" t="e">
        <f>VLOOKUP(B400,'Multiplier Solutions'!$D$1:$H$2,5,0)</f>
        <v>#N/A</v>
      </c>
      <c r="BA400" s="612" t="e">
        <f>VLOOKUP(B400,GEP!$D$2:$H$5,5,0)</f>
        <v>#N/A</v>
      </c>
      <c r="BB400" s="612" t="e">
        <f>VLOOKUP(B400,Accenture!$D$1:$H$6,5,0)</f>
        <v>#N/A</v>
      </c>
      <c r="BC400" s="612" t="e">
        <f>VLOOKUP(B400,'Endurance International Group'!$D$1:$H$2,5,0)</f>
        <v>#N/A</v>
      </c>
      <c r="BD400" s="612" t="e">
        <f>VLOOKUP(B400,Newgen!$D$1:$H$2,5,0)</f>
        <v>#N/A</v>
      </c>
      <c r="BE400" s="612" t="e">
        <f>VLOOKUP(B400,'3D Incredible'!D400:H400,5,0)</f>
        <v>#N/A</v>
      </c>
      <c r="BF400" s="612" t="e">
        <f>VLOOKUP(B400,'Raja Software Labs'!$D$2:$H$2,5,0)</f>
        <v>#N/A</v>
      </c>
      <c r="BG400" s="612" t="e">
        <f>VLOOKUP(B400,Wipro!$D$1:$H$2,5,0)</f>
        <v>#N/A</v>
      </c>
      <c r="BH400" s="612" t="e">
        <f>VLOOKUP(B400,'Perch Technologies'!$D$2:$H$2,5,0)</f>
        <v>#N/A</v>
      </c>
      <c r="BI400" s="612" t="e">
        <f>VLOOKUP(B400,'Morning Star'!$D$1:$H$6,5,0)</f>
        <v>#N/A</v>
      </c>
      <c r="BJ400" s="612" t="e">
        <f>VLOOKUP(B400,Flexiloans!$D$1:$H$2,5,0)</f>
        <v>#N/A</v>
      </c>
      <c r="BK400" s="612" t="e">
        <f>VLOOKUP(B400,'Thirdware Solutions'!$D$1:$H$2,5,0)</f>
        <v>#N/A</v>
      </c>
      <c r="BL400" s="612">
        <f>VLOOKUP(B400,Tescom!$D$1:$H$8,5,0)</f>
        <v>750000</v>
      </c>
      <c r="BM400" s="612" t="e">
        <f>VLOOKUP(B400,'Cogno AI'!$D$1:$H$2,5,0)</f>
        <v>#N/A</v>
      </c>
      <c r="BN400" s="612" t="e">
        <f>VLOOKUP(B400,'ABM Knowledgeware'!$D$1:$H$2,5,0)</f>
        <v>#N/A</v>
      </c>
      <c r="BO400" s="612" t="e">
        <f>VLOOKUP(B400,'Concerto Software'!$D$1:$H$3,5,0)</f>
        <v>#N/A</v>
      </c>
      <c r="BP400" s="612">
        <f>VLOOKUP(B400,'My Captain'!$D$1:$H$4,5,0)</f>
        <v>405000</v>
      </c>
      <c r="BQ400" s="612" t="e">
        <f>VLOOKUP(B400,'Finoux Solutions'!$D$2:$H$4,5,0)</f>
        <v>#N/A</v>
      </c>
      <c r="BR400" s="612" t="e">
        <f>VLOOKUP(B400,'MITR Learning'!$D$1:$H$2,5,0)</f>
        <v>#N/A</v>
      </c>
      <c r="BS400" s="612" t="e">
        <f>VLOOKUP(B400,Nucsoft!$D$2:$H$6,5,0)</f>
        <v>#N/A</v>
      </c>
      <c r="BT400" s="612" t="e">
        <f>VLOOKUP(B400,'Paras Cadd'!$D$1:$H$2,5,0)</f>
        <v>#N/A</v>
      </c>
      <c r="BU400" s="612" t="e">
        <f>VLOOKUP(B400,'ICICI Securities'!$D$1:$H$2,5,0)</f>
        <v>#N/A</v>
      </c>
      <c r="BV400" s="612" t="e">
        <f>VLOOKUP(B400,'Citius Tech'!$D$2:$H$5,5,0)</f>
        <v>#N/A</v>
      </c>
      <c r="BW400" s="612" t="e">
        <f>VLOOKUP(B400,'Buzzy Brains'!$D$2:$H$2,5,0)</f>
        <v>#N/A</v>
      </c>
      <c r="BX400" s="612" t="e">
        <f>VLOOKUP(B400,'Decimal Point'!$D$2:$H$2,5,0)</f>
        <v>#N/A</v>
      </c>
      <c r="BY400" s="612" t="e">
        <f>VLOOKUP(B400,'Sankey Business Solutions'!$D$2:$H$3,5,0)</f>
        <v>#N/A</v>
      </c>
      <c r="BZ400" s="612" t="e">
        <f>VLOOKUP(B400,'Nangia &amp; Co LLP'!$D$2:$H$2,5,0)</f>
        <v>#N/A</v>
      </c>
      <c r="CA400" s="612" t="e">
        <f>VLOOKUP(B400,'FIS Solutions India Pvt Ltd'!$D$2:$H$2,5,0)</f>
        <v>#N/A</v>
      </c>
      <c r="CB400" s="612" t="e">
        <f>VLOOKUP(B400,'Delta Technology &amp; Management '!$D$2:$H$16,5,0)</f>
        <v>#N/A</v>
      </c>
      <c r="CC400" s="612" t="e">
        <f>VLOOKUP(B400,'Espoir Networks'!$D$3:$H$11,5,0)</f>
        <v>#N/A</v>
      </c>
      <c r="CD400" s="612" t="e">
        <f>VLOOKUP(B400,'Servosys Solution'!$D$3:$H$5,5,0)</f>
        <v>#N/A</v>
      </c>
      <c r="CE400" s="612" t="e">
        <f>VLOOKUP(B400,'Ribbon Communications'!$D$3:$H$4,5,0)</f>
        <v>#N/A</v>
      </c>
      <c r="CF400" s="612">
        <f t="shared" si="21"/>
        <v>3</v>
      </c>
      <c r="CG400" s="129" t="s">
        <v>104</v>
      </c>
      <c r="CH400" s="129" t="s">
        <v>105</v>
      </c>
      <c r="CI400" s="129" t="s">
        <v>106</v>
      </c>
      <c r="CJ400" s="129" t="s">
        <v>11756</v>
      </c>
      <c r="CK400" s="132">
        <v>43282</v>
      </c>
      <c r="CL400" s="129">
        <v>2021</v>
      </c>
      <c r="CM400" s="128" t="s">
        <v>12042</v>
      </c>
      <c r="CN400" s="129">
        <v>300</v>
      </c>
      <c r="CO400" s="133">
        <v>0.6</v>
      </c>
      <c r="CP400" s="129">
        <v>2015</v>
      </c>
      <c r="CQ400" s="129" t="s">
        <v>79</v>
      </c>
      <c r="CR400" s="128" t="s">
        <v>295</v>
      </c>
      <c r="CS400" s="129" t="s">
        <v>81</v>
      </c>
      <c r="CT400" s="133" t="s">
        <v>81</v>
      </c>
      <c r="CU400" s="129" t="s">
        <v>81</v>
      </c>
      <c r="CV400" s="129" t="s">
        <v>109</v>
      </c>
      <c r="CW400" s="131" t="s">
        <v>110</v>
      </c>
      <c r="CX400" s="131" t="s">
        <v>111</v>
      </c>
      <c r="CY400" s="129">
        <v>621</v>
      </c>
      <c r="CZ400" s="159">
        <v>0.78</v>
      </c>
      <c r="DA400" s="129">
        <v>2018</v>
      </c>
      <c r="DB400" s="129" t="s">
        <v>112</v>
      </c>
      <c r="DC400" s="129" t="s">
        <v>113</v>
      </c>
      <c r="DD400" s="129">
        <v>1275</v>
      </c>
      <c r="DE400" s="159">
        <v>0.75</v>
      </c>
      <c r="DF400" s="397">
        <v>1</v>
      </c>
      <c r="DG400" s="224" t="s">
        <v>81</v>
      </c>
      <c r="DH400" s="224" t="s">
        <v>81</v>
      </c>
      <c r="DI400" s="224">
        <v>5.55</v>
      </c>
      <c r="DJ400" s="224">
        <v>5.44</v>
      </c>
      <c r="DK400" s="224">
        <v>5.78</v>
      </c>
      <c r="DL400" s="224">
        <v>7.32</v>
      </c>
      <c r="DM400" s="224">
        <v>24.09</v>
      </c>
      <c r="DN400" s="224">
        <v>6.0225</v>
      </c>
      <c r="DO400" s="395">
        <v>54.75</v>
      </c>
      <c r="DP400" s="131" t="s">
        <v>114</v>
      </c>
      <c r="DQ400" s="394"/>
      <c r="DR400" s="394">
        <v>2</v>
      </c>
      <c r="DS400" s="129" t="s">
        <v>83</v>
      </c>
      <c r="DT400" s="129" t="s">
        <v>83</v>
      </c>
      <c r="DU400" s="129" t="s">
        <v>83</v>
      </c>
      <c r="DV400" s="129" t="s">
        <v>83</v>
      </c>
      <c r="DW400" s="131" t="s">
        <v>83</v>
      </c>
      <c r="DX400" s="131" t="s">
        <v>84</v>
      </c>
      <c r="DY400" s="131" t="s">
        <v>81</v>
      </c>
      <c r="DZ400" s="131" t="s">
        <v>115</v>
      </c>
      <c r="EA400" s="131" t="s">
        <v>116</v>
      </c>
      <c r="EB400" s="131" t="s">
        <v>117</v>
      </c>
      <c r="EC400" s="131" t="s">
        <v>118</v>
      </c>
      <c r="ED400" s="131" t="s">
        <v>89</v>
      </c>
      <c r="EE400" s="131" t="s">
        <v>119</v>
      </c>
      <c r="EF400" s="131" t="s">
        <v>120</v>
      </c>
      <c r="EG400" s="131" t="s">
        <v>121</v>
      </c>
      <c r="EH400" s="131" t="s">
        <v>122</v>
      </c>
      <c r="EI400" s="131" t="s">
        <v>123</v>
      </c>
      <c r="EJ400" s="135" t="s">
        <v>124</v>
      </c>
      <c r="EK400" s="135" t="s">
        <v>125</v>
      </c>
      <c r="EL400" s="135" t="s">
        <v>126</v>
      </c>
      <c r="EM400" s="135" t="s">
        <v>127</v>
      </c>
      <c r="EN400" s="131" t="s">
        <v>81</v>
      </c>
    </row>
    <row r="401" spans="1:144" ht="18" thickTop="1" thickBot="1">
      <c r="A401" s="575">
        <f t="shared" si="22"/>
        <v>400</v>
      </c>
      <c r="B401" s="576" t="s">
        <v>732</v>
      </c>
      <c r="C401" s="599" t="s">
        <v>733</v>
      </c>
      <c r="D401" s="576" t="s">
        <v>13209</v>
      </c>
      <c r="E401" s="568" t="str">
        <f t="shared" si="20"/>
        <v>Not Placed</v>
      </c>
      <c r="F401" s="576" t="s">
        <v>12369</v>
      </c>
      <c r="G401" s="576" t="s">
        <v>14087</v>
      </c>
      <c r="H401" s="131" t="str">
        <f>VLOOKUP(B401,EXTC3!C:E,3,0)</f>
        <v>Direct Second Year Engineering with live KT</v>
      </c>
      <c r="I401" s="610" t="s">
        <v>633</v>
      </c>
      <c r="J401" s="572">
        <v>21</v>
      </c>
      <c r="K401" s="611" t="s">
        <v>734</v>
      </c>
      <c r="L401" s="611" t="s">
        <v>591</v>
      </c>
      <c r="M401" s="611" t="s">
        <v>735</v>
      </c>
      <c r="N401" s="612" t="s">
        <v>731</v>
      </c>
      <c r="O401" s="612">
        <v>7738120766</v>
      </c>
      <c r="P401" s="612">
        <v>7738120766</v>
      </c>
      <c r="Q401" s="612" t="e">
        <f>VLOOKUP(B401,'TCS CON'!$D$1:$H$98,5,0)</f>
        <v>#N/A</v>
      </c>
      <c r="R401" s="612" t="e">
        <f>VLOOKUP(B401,LTI!$C$1:$H$46,6,0)</f>
        <v>#N/A</v>
      </c>
      <c r="S401" s="612" t="e">
        <f>VLOOKUP(B401,JARO!$E$2:$I$11,5,0)</f>
        <v>#N/A</v>
      </c>
      <c r="T401" s="612" t="e">
        <f>VLOOKUP(B401,Capgemini!$D$3:$H$78,5,0)</f>
        <v>#N/A</v>
      </c>
      <c r="U401" s="612" t="e">
        <f>VLOOKUP(B401,Carwale!$D$1:$H$4,5,0)</f>
        <v>#N/A</v>
      </c>
      <c r="V401" s="612" t="e">
        <f>VLOOKUP(B401,'Interactive Brokers'!E:I,5,0)</f>
        <v>#N/A</v>
      </c>
      <c r="W401" s="612" t="e">
        <f>VLOOKUP(B401,'REL Jio'!E:I,5,0)</f>
        <v>#N/A</v>
      </c>
      <c r="X401" s="612" t="e">
        <f>VLOOKUP(B401,'Sciative Sol'!E:I,5,0)</f>
        <v>#N/A</v>
      </c>
      <c r="Y401" s="612" t="e">
        <f>VLOOKUP(B401,'Hexaware Tech'!E:I,5,0)</f>
        <v>#N/A</v>
      </c>
      <c r="Z401" s="612" t="e">
        <f>VLOOKUP(B401,Axis!D:H,5,0)</f>
        <v>#N/A</v>
      </c>
      <c r="AA401" s="612" t="e">
        <f>VLOOKUP(B401,Ugam!$D$3:$H$26,5,0)</f>
        <v>#N/A</v>
      </c>
      <c r="AB401" s="612" t="e">
        <f>VLOOKUP(B401,Zeus!F:J,5,0)</f>
        <v>#N/A</v>
      </c>
      <c r="AC401" s="612" t="e">
        <f>VLOOKUP(B401,Montran!F:J,5,0)</f>
        <v>#N/A</v>
      </c>
      <c r="AD401" s="612" t="e">
        <f>VLOOKUP(B401,Endurance!H184:L184,5,0)</f>
        <v>#N/A</v>
      </c>
      <c r="AE401" s="612" t="e">
        <f>VLOOKUP(B401,'Swabhav Techlabs'!$F$1:$J$2,5,0)</f>
        <v>#N/A</v>
      </c>
      <c r="AF401" s="612" t="e">
        <f>VLOOKUP(B401,'Quality Kiosk'!$F$1:$J$18,5,0)</f>
        <v>#N/A</v>
      </c>
      <c r="AG401" s="612" t="e">
        <f>VLOOKUP(B401,'Lemon VB'!$F$1:$J$2,5,0)</f>
        <v>#N/A</v>
      </c>
      <c r="AH401" s="612" t="e">
        <f>VLOOKUP(B401,Gocomet!$E$1:$I$3,5,0)</f>
        <v>#N/A</v>
      </c>
      <c r="AI401" s="612" t="e">
        <f>VLOOKUP(B401,'Ingram Micro'!$E$1:$I$8,5,0)</f>
        <v>#N/A</v>
      </c>
      <c r="AJ401" s="612" t="e">
        <f>VLOOKUP(B401,'DePronto Infotech'!$E$1:$I$2,5,0)</f>
        <v>#N/A</v>
      </c>
      <c r="AK401" s="612" t="e">
        <f>VLOOKUP(B401,'Reliance Retail'!$E$1:$I$4,5,0)</f>
        <v>#N/A</v>
      </c>
      <c r="AL401" s="612" t="e">
        <f>VLOOKUP(B401,'Bright Champs'!$D$1:$H$13,5,0)</f>
        <v>#N/A</v>
      </c>
      <c r="AM401" s="612" t="e">
        <f>VLOOKUP(B401,Neosoft!$E$1:$I$12,5,0)</f>
        <v>#N/A</v>
      </c>
      <c r="AN401" s="612" t="e">
        <f>VLOOKUP(B401,Infosys!$E$1:$I$3,5,0)</f>
        <v>#N/A</v>
      </c>
      <c r="AO401" s="612" t="e">
        <f>VLOOKUP(B401,Cerelabs!$E$1:$I$5,5,0)</f>
        <v>#N/A</v>
      </c>
      <c r="AP401" s="612" t="e">
        <f>VLOOKUP(B401,'Neebal Technologies'!$D$1:$H$2,5,0)</f>
        <v>#N/A</v>
      </c>
      <c r="AQ401" s="612" t="e">
        <f>VLOOKUP(B401,'Vertiv Energy'!$D$1:$H$2,5,0)</f>
        <v>#N/A</v>
      </c>
      <c r="AR401" s="612" t="e">
        <f>VLOOKUP(B401,'Acidaes Solutions (CRMNEXT)'!$D$1:$H$3,5,0)</f>
        <v>#N/A</v>
      </c>
      <c r="AS401" s="612" t="e">
        <f>VLOOKUP(B401,Growisto!$D$1:$H$2,5,0)</f>
        <v>#N/A</v>
      </c>
      <c r="AT401" s="612" t="e">
        <f>VLOOKUP(B401,'9.9 Mediaworx - Digit'!$D$1:$H$2,5,0)</f>
        <v>#N/A</v>
      </c>
      <c r="AU401" s="612" t="e">
        <f>VLOOKUP(B401,'Vistaar systems Pvt Ltd'!$D$2:$H$3,5,0)</f>
        <v>#N/A</v>
      </c>
      <c r="AV401" s="612" t="e">
        <f>VLOOKUP(B401,'Course 5i'!$D$2:$H$11,5,0)</f>
        <v>#N/A</v>
      </c>
      <c r="AW401" s="612" t="e">
        <f>VLOOKUP(B401,'Radiant Appliances &amp; Electronic'!$D$1:$H$13,5,0)</f>
        <v>#N/A</v>
      </c>
      <c r="AX401" s="612" t="e">
        <f>VLOOKUP(B401,'Atos Global'!$D$3:$H$27,5,0)</f>
        <v>#N/A</v>
      </c>
      <c r="AY401" s="612" t="e">
        <f>VLOOKUP(B401,'Saama Technologies'!$D$1:$H$2,5,0)</f>
        <v>#N/A</v>
      </c>
      <c r="AZ401" s="612" t="e">
        <f>VLOOKUP(B401,'Multiplier Solutions'!$D$1:$H$2,5,0)</f>
        <v>#N/A</v>
      </c>
      <c r="BA401" s="612" t="e">
        <f>VLOOKUP(B401,GEP!$D$2:$H$5,5,0)</f>
        <v>#N/A</v>
      </c>
      <c r="BB401" s="612" t="e">
        <f>VLOOKUP(B401,Accenture!$D$1:$H$6,5,0)</f>
        <v>#N/A</v>
      </c>
      <c r="BC401" s="612" t="e">
        <f>VLOOKUP(B401,'Endurance International Group'!$D$1:$H$2,5,0)</f>
        <v>#N/A</v>
      </c>
      <c r="BD401" s="612" t="e">
        <f>VLOOKUP(B401,Newgen!$D$1:$H$2,5,0)</f>
        <v>#N/A</v>
      </c>
      <c r="BE401" s="612" t="e">
        <f>VLOOKUP(B401,'3D Incredible'!D401:H401,5,0)</f>
        <v>#N/A</v>
      </c>
      <c r="BF401" s="612" t="e">
        <f>VLOOKUP(B401,'Raja Software Labs'!$D$2:$H$2,5,0)</f>
        <v>#N/A</v>
      </c>
      <c r="BG401" s="612" t="e">
        <f>VLOOKUP(B401,Wipro!$D$1:$H$2,5,0)</f>
        <v>#N/A</v>
      </c>
      <c r="BH401" s="612" t="e">
        <f>VLOOKUP(B401,'Perch Technologies'!$D$2:$H$2,5,0)</f>
        <v>#N/A</v>
      </c>
      <c r="BI401" s="612" t="e">
        <f>VLOOKUP(B401,'Morning Star'!$D$1:$H$6,5,0)</f>
        <v>#N/A</v>
      </c>
      <c r="BJ401" s="612" t="e">
        <f>VLOOKUP(B401,Flexiloans!$D$1:$H$2,5,0)</f>
        <v>#N/A</v>
      </c>
      <c r="BK401" s="612" t="e">
        <f>VLOOKUP(B401,'Thirdware Solutions'!$D$1:$H$2,5,0)</f>
        <v>#N/A</v>
      </c>
      <c r="BL401" s="612" t="e">
        <f>VLOOKUP(B401,Tescom!$D$1:$H$8,5,0)</f>
        <v>#N/A</v>
      </c>
      <c r="BM401" s="612" t="e">
        <f>VLOOKUP(B401,'Cogno AI'!$D$1:$H$2,5,0)</f>
        <v>#N/A</v>
      </c>
      <c r="BN401" s="612" t="e">
        <f>VLOOKUP(B401,'ABM Knowledgeware'!$D$1:$H$2,5,0)</f>
        <v>#N/A</v>
      </c>
      <c r="BO401" s="612" t="e">
        <f>VLOOKUP(B401,'Concerto Software'!$D$1:$H$3,5,0)</f>
        <v>#N/A</v>
      </c>
      <c r="BP401" s="612" t="e">
        <f>VLOOKUP(B401,'My Captain'!$D$1:$H$4,5,0)</f>
        <v>#N/A</v>
      </c>
      <c r="BQ401" s="612" t="e">
        <f>VLOOKUP(B401,'Finoux Solutions'!$D$2:$H$4,5,0)</f>
        <v>#N/A</v>
      </c>
      <c r="BR401" s="612" t="e">
        <f>VLOOKUP(B401,'MITR Learning'!$D$1:$H$2,5,0)</f>
        <v>#N/A</v>
      </c>
      <c r="BS401" s="612" t="e">
        <f>VLOOKUP(B401,Nucsoft!$D$2:$H$6,5,0)</f>
        <v>#N/A</v>
      </c>
      <c r="BT401" s="612" t="e">
        <f>VLOOKUP(B401,'Paras Cadd'!$D$1:$H$2,5,0)</f>
        <v>#N/A</v>
      </c>
      <c r="BU401" s="612" t="e">
        <f>VLOOKUP(B401,'ICICI Securities'!$D$1:$H$2,5,0)</f>
        <v>#N/A</v>
      </c>
      <c r="BV401" s="612" t="e">
        <f>VLOOKUP(B401,'Citius Tech'!$D$2:$H$5,5,0)</f>
        <v>#N/A</v>
      </c>
      <c r="BW401" s="612" t="e">
        <f>VLOOKUP(B401,'Buzzy Brains'!$D$2:$H$2,5,0)</f>
        <v>#N/A</v>
      </c>
      <c r="BX401" s="612" t="e">
        <f>VLOOKUP(B401,'Decimal Point'!$D$2:$H$2,5,0)</f>
        <v>#N/A</v>
      </c>
      <c r="BY401" s="612" t="e">
        <f>VLOOKUP(B401,'Sankey Business Solutions'!$D$2:$H$3,5,0)</f>
        <v>#N/A</v>
      </c>
      <c r="BZ401" s="612" t="e">
        <f>VLOOKUP(B401,'Nangia &amp; Co LLP'!$D$2:$H$2,5,0)</f>
        <v>#N/A</v>
      </c>
      <c r="CA401" s="612" t="e">
        <f>VLOOKUP(B401,'FIS Solutions India Pvt Ltd'!$D$2:$H$2,5,0)</f>
        <v>#N/A</v>
      </c>
      <c r="CB401" s="612" t="e">
        <f>VLOOKUP(B401,'Delta Technology &amp; Management '!$D$2:$H$16,5,0)</f>
        <v>#N/A</v>
      </c>
      <c r="CC401" s="612" t="e">
        <f>VLOOKUP(B401,'Espoir Networks'!$D$3:$H$11,5,0)</f>
        <v>#N/A</v>
      </c>
      <c r="CD401" s="612" t="e">
        <f>VLOOKUP(B401,'Servosys Solution'!$D$3:$H$5,5,0)</f>
        <v>#N/A</v>
      </c>
      <c r="CE401" s="612" t="e">
        <f>VLOOKUP(B401,'Ribbon Communications'!$D$3:$H$4,5,0)</f>
        <v>#N/A</v>
      </c>
      <c r="CF401" s="612">
        <f t="shared" si="21"/>
        <v>0</v>
      </c>
      <c r="CG401" s="129" t="s">
        <v>736</v>
      </c>
      <c r="CH401" s="129">
        <v>715064834860</v>
      </c>
      <c r="CI401" s="129" t="s">
        <v>244</v>
      </c>
      <c r="CJ401" s="129" t="s">
        <v>11757</v>
      </c>
      <c r="CK401" s="132">
        <v>43282</v>
      </c>
      <c r="CL401" s="129">
        <v>2021</v>
      </c>
      <c r="CM401" s="128" t="s">
        <v>7413</v>
      </c>
      <c r="CN401" s="129">
        <v>432</v>
      </c>
      <c r="CO401" s="133">
        <v>86.4</v>
      </c>
      <c r="CP401" s="129">
        <v>2015</v>
      </c>
      <c r="CQ401" s="129" t="s">
        <v>79</v>
      </c>
      <c r="CR401" s="128" t="s">
        <v>295</v>
      </c>
      <c r="CS401" s="129" t="s">
        <v>81</v>
      </c>
      <c r="CT401" s="133" t="s">
        <v>81</v>
      </c>
      <c r="CU401" s="129" t="s">
        <v>81</v>
      </c>
      <c r="CV401" s="129" t="s">
        <v>109</v>
      </c>
      <c r="CW401" s="131" t="s">
        <v>738</v>
      </c>
      <c r="CX401" s="131" t="s">
        <v>336</v>
      </c>
      <c r="CY401" s="129">
        <v>1401</v>
      </c>
      <c r="CZ401" s="129">
        <v>80.06</v>
      </c>
      <c r="DA401" s="129">
        <v>2018</v>
      </c>
      <c r="DB401" s="129" t="s">
        <v>112</v>
      </c>
      <c r="DC401" s="129" t="s">
        <v>113</v>
      </c>
      <c r="DD401" s="129">
        <v>76.55</v>
      </c>
      <c r="DE401" s="129">
        <v>76.56</v>
      </c>
      <c r="DF401" s="397">
        <v>0</v>
      </c>
      <c r="DG401" s="224" t="s">
        <v>81</v>
      </c>
      <c r="DH401" s="224" t="s">
        <v>81</v>
      </c>
      <c r="DI401" s="224">
        <v>6.61</v>
      </c>
      <c r="DJ401" s="224">
        <v>6.68</v>
      </c>
      <c r="DK401" s="224">
        <v>7.2</v>
      </c>
      <c r="DL401" s="224">
        <v>9.64</v>
      </c>
      <c r="DM401" s="224">
        <v>30.13</v>
      </c>
      <c r="DN401" s="224">
        <v>7.5324999999999998</v>
      </c>
      <c r="DO401" s="394">
        <v>67.72</v>
      </c>
      <c r="DP401" s="131" t="s">
        <v>114</v>
      </c>
      <c r="DQ401" s="394">
        <v>0</v>
      </c>
      <c r="DR401" s="394">
        <v>2</v>
      </c>
      <c r="DS401" s="129" t="s">
        <v>83</v>
      </c>
      <c r="DT401" s="129" t="s">
        <v>83</v>
      </c>
      <c r="DU401" s="129" t="s">
        <v>83</v>
      </c>
      <c r="DV401" s="129" t="s">
        <v>83</v>
      </c>
      <c r="DW401" s="131" t="s">
        <v>83</v>
      </c>
      <c r="DX401" s="131" t="s">
        <v>84</v>
      </c>
      <c r="DY401" s="131" t="s">
        <v>81</v>
      </c>
      <c r="DZ401" s="131" t="s">
        <v>739</v>
      </c>
      <c r="EA401" s="131" t="s">
        <v>86</v>
      </c>
      <c r="EB401" s="131" t="s">
        <v>740</v>
      </c>
      <c r="EC401" s="131" t="s">
        <v>86</v>
      </c>
      <c r="ED401" s="131" t="s">
        <v>89</v>
      </c>
      <c r="EE401" s="131" t="s">
        <v>741</v>
      </c>
      <c r="EF401" s="131" t="s">
        <v>742</v>
      </c>
      <c r="EG401" s="131" t="s">
        <v>743</v>
      </c>
      <c r="EH401" s="131" t="s">
        <v>744</v>
      </c>
      <c r="EI401" s="131" t="s">
        <v>745</v>
      </c>
      <c r="EJ401" s="135" t="s">
        <v>746</v>
      </c>
      <c r="EK401" s="135" t="s">
        <v>747</v>
      </c>
      <c r="EL401" s="135" t="s">
        <v>748</v>
      </c>
      <c r="EM401" s="135" t="s">
        <v>749</v>
      </c>
      <c r="EN401" s="131" t="s">
        <v>81</v>
      </c>
    </row>
    <row r="402" spans="1:144" ht="18" thickTop="1" thickBot="1">
      <c r="A402" s="575">
        <f t="shared" si="22"/>
        <v>401</v>
      </c>
      <c r="B402" s="576" t="s">
        <v>994</v>
      </c>
      <c r="C402" s="599" t="s">
        <v>11861</v>
      </c>
      <c r="D402" s="576" t="s">
        <v>13209</v>
      </c>
      <c r="E402" s="568" t="str">
        <f t="shared" si="20"/>
        <v>Placed</v>
      </c>
      <c r="F402" s="576" t="s">
        <v>12369</v>
      </c>
      <c r="G402" s="576" t="s">
        <v>14087</v>
      </c>
      <c r="H402" s="131" t="str">
        <f>VLOOKUP(B402,EXTC3!C:E,3,0)</f>
        <v>Direct Second Year Engineering without live KT</v>
      </c>
      <c r="I402" s="610" t="s">
        <v>996</v>
      </c>
      <c r="J402" s="572">
        <v>21</v>
      </c>
      <c r="K402" s="611" t="s">
        <v>997</v>
      </c>
      <c r="L402" s="611" t="s">
        <v>997</v>
      </c>
      <c r="M402" s="611" t="s">
        <v>998</v>
      </c>
      <c r="N402" s="612" t="s">
        <v>993</v>
      </c>
      <c r="O402" s="612">
        <v>8268228845</v>
      </c>
      <c r="P402" s="612">
        <v>8268228845</v>
      </c>
      <c r="Q402" s="612" t="e">
        <f>VLOOKUP(B402,'TCS CON'!$D$1:$H$98,5,0)</f>
        <v>#N/A</v>
      </c>
      <c r="R402" s="612" t="e">
        <f>VLOOKUP(B402,LTI!$C$1:$H$46,6,0)</f>
        <v>#N/A</v>
      </c>
      <c r="S402" s="612" t="e">
        <f>VLOOKUP(B402,JARO!$E$2:$I$11,5,0)</f>
        <v>#N/A</v>
      </c>
      <c r="T402" s="612" t="e">
        <f>VLOOKUP(B402,Capgemini!$D$3:$H$78,5,0)</f>
        <v>#N/A</v>
      </c>
      <c r="U402" s="612" t="e">
        <f>VLOOKUP(B402,Carwale!$D$1:$H$4,5,0)</f>
        <v>#N/A</v>
      </c>
      <c r="V402" s="612" t="e">
        <f>VLOOKUP(B402,'Interactive Brokers'!E:I,5,0)</f>
        <v>#N/A</v>
      </c>
      <c r="W402" s="612" t="e">
        <f>VLOOKUP(B402,'REL Jio'!E:I,5,0)</f>
        <v>#N/A</v>
      </c>
      <c r="X402" s="612" t="e">
        <f>VLOOKUP(B402,'Sciative Sol'!E:I,5,0)</f>
        <v>#N/A</v>
      </c>
      <c r="Y402" s="612" t="e">
        <f>VLOOKUP(B402,'Hexaware Tech'!E:I,5,0)</f>
        <v>#N/A</v>
      </c>
      <c r="Z402" s="612" t="e">
        <f>VLOOKUP(B402,Axis!D:H,5,0)</f>
        <v>#N/A</v>
      </c>
      <c r="AA402" s="612" t="e">
        <f>VLOOKUP(B402,Ugam!$D$3:$H$26,5,0)</f>
        <v>#N/A</v>
      </c>
      <c r="AB402" s="612" t="e">
        <f>VLOOKUP(B402,Zeus!F:J,5,0)</f>
        <v>#N/A</v>
      </c>
      <c r="AC402" s="612" t="e">
        <f>VLOOKUP(B402,Montran!F:J,5,0)</f>
        <v>#N/A</v>
      </c>
      <c r="AD402" s="612" t="e">
        <f>VLOOKUP(B402,Endurance!H185:L185,5,0)</f>
        <v>#N/A</v>
      </c>
      <c r="AE402" s="612" t="e">
        <f>VLOOKUP(B402,'Swabhav Techlabs'!$F$1:$J$2,5,0)</f>
        <v>#N/A</v>
      </c>
      <c r="AF402" s="612" t="e">
        <f>VLOOKUP(B402,'Quality Kiosk'!$F$1:$J$18,5,0)</f>
        <v>#N/A</v>
      </c>
      <c r="AG402" s="612" t="e">
        <f>VLOOKUP(B402,'Lemon VB'!$F$1:$J$2,5,0)</f>
        <v>#N/A</v>
      </c>
      <c r="AH402" s="612" t="e">
        <f>VLOOKUP(B402,Gocomet!$E$1:$I$3,5,0)</f>
        <v>#N/A</v>
      </c>
      <c r="AI402" s="612" t="e">
        <f>VLOOKUP(B402,'Ingram Micro'!$E$1:$I$8,5,0)</f>
        <v>#N/A</v>
      </c>
      <c r="AJ402" s="612" t="e">
        <f>VLOOKUP(B402,'DePronto Infotech'!$E$1:$I$2,5,0)</f>
        <v>#N/A</v>
      </c>
      <c r="AK402" s="612" t="e">
        <f>VLOOKUP(B402,'Reliance Retail'!$E$1:$I$4,5,0)</f>
        <v>#N/A</v>
      </c>
      <c r="AL402" s="612" t="e">
        <f>VLOOKUP(B402,'Bright Champs'!$D$1:$H$13,5,0)</f>
        <v>#N/A</v>
      </c>
      <c r="AM402" s="612" t="e">
        <f>VLOOKUP(B402,Neosoft!$E$1:$I$12,5,0)</f>
        <v>#N/A</v>
      </c>
      <c r="AN402" s="612" t="e">
        <f>VLOOKUP(B402,Infosys!$E$1:$I$3,5,0)</f>
        <v>#N/A</v>
      </c>
      <c r="AO402" s="612" t="e">
        <f>VLOOKUP(B402,Cerelabs!$E$1:$I$5,5,0)</f>
        <v>#N/A</v>
      </c>
      <c r="AP402" s="612" t="e">
        <f>VLOOKUP(B402,'Neebal Technologies'!$D$1:$H$2,5,0)</f>
        <v>#N/A</v>
      </c>
      <c r="AQ402" s="612" t="e">
        <f>VLOOKUP(B402,'Vertiv Energy'!$D$1:$H$2,5,0)</f>
        <v>#N/A</v>
      </c>
      <c r="AR402" s="612" t="e">
        <f>VLOOKUP(B402,'Acidaes Solutions (CRMNEXT)'!$D$1:$H$3,5,0)</f>
        <v>#N/A</v>
      </c>
      <c r="AS402" s="612" t="e">
        <f>VLOOKUP(B402,Growisto!$D$1:$H$2,5,0)</f>
        <v>#N/A</v>
      </c>
      <c r="AT402" s="612" t="e">
        <f>VLOOKUP(B402,'9.9 Mediaworx - Digit'!$D$1:$H$2,5,0)</f>
        <v>#N/A</v>
      </c>
      <c r="AU402" s="612" t="e">
        <f>VLOOKUP(B402,'Vistaar systems Pvt Ltd'!$D$2:$H$3,5,0)</f>
        <v>#N/A</v>
      </c>
      <c r="AV402" s="612" t="e">
        <f>VLOOKUP(B402,'Course 5i'!$D$2:$H$11,5,0)</f>
        <v>#N/A</v>
      </c>
      <c r="AW402" s="612" t="e">
        <f>VLOOKUP(B402,'Radiant Appliances &amp; Electronic'!$D$1:$H$13,5,0)</f>
        <v>#N/A</v>
      </c>
      <c r="AX402" s="612">
        <f>VLOOKUP(B402,'Atos Global'!$D$3:$H$27,5,0)</f>
        <v>310000</v>
      </c>
      <c r="AY402" s="612" t="e">
        <f>VLOOKUP(B402,'Saama Technologies'!$D$1:$H$2,5,0)</f>
        <v>#N/A</v>
      </c>
      <c r="AZ402" s="612" t="e">
        <f>VLOOKUP(B402,'Multiplier Solutions'!$D$1:$H$2,5,0)</f>
        <v>#N/A</v>
      </c>
      <c r="BA402" s="612" t="e">
        <f>VLOOKUP(B402,GEP!$D$2:$H$5,5,0)</f>
        <v>#N/A</v>
      </c>
      <c r="BB402" s="612" t="e">
        <f>VLOOKUP(B402,Accenture!$D$1:$H$6,5,0)</f>
        <v>#N/A</v>
      </c>
      <c r="BC402" s="612" t="e">
        <f>VLOOKUP(B402,'Endurance International Group'!$D$1:$H$2,5,0)</f>
        <v>#N/A</v>
      </c>
      <c r="BD402" s="612" t="e">
        <f>VLOOKUP(B402,Newgen!$D$1:$H$2,5,0)</f>
        <v>#N/A</v>
      </c>
      <c r="BE402" s="612" t="e">
        <f>VLOOKUP(B402,'3D Incredible'!D402:H402,5,0)</f>
        <v>#N/A</v>
      </c>
      <c r="BF402" s="612" t="e">
        <f>VLOOKUP(B402,'Raja Software Labs'!$D$2:$H$2,5,0)</f>
        <v>#N/A</v>
      </c>
      <c r="BG402" s="612" t="e">
        <f>VLOOKUP(B402,Wipro!$D$1:$H$2,5,0)</f>
        <v>#N/A</v>
      </c>
      <c r="BH402" s="612" t="e">
        <f>VLOOKUP(B402,'Perch Technologies'!$D$2:$H$2,5,0)</f>
        <v>#N/A</v>
      </c>
      <c r="BI402" s="612" t="e">
        <f>VLOOKUP(B402,'Morning Star'!$D$1:$H$6,5,0)</f>
        <v>#N/A</v>
      </c>
      <c r="BJ402" s="612" t="e">
        <f>VLOOKUP(B402,Flexiloans!$D$1:$H$2,5,0)</f>
        <v>#N/A</v>
      </c>
      <c r="BK402" s="612" t="e">
        <f>VLOOKUP(B402,'Thirdware Solutions'!$D$1:$H$2,5,0)</f>
        <v>#N/A</v>
      </c>
      <c r="BL402" s="612" t="e">
        <f>VLOOKUP(B402,Tescom!$D$1:$H$8,5,0)</f>
        <v>#N/A</v>
      </c>
      <c r="BM402" s="612" t="e">
        <f>VLOOKUP(B402,'Cogno AI'!$D$1:$H$2,5,0)</f>
        <v>#N/A</v>
      </c>
      <c r="BN402" s="612" t="e">
        <f>VLOOKUP(B402,'ABM Knowledgeware'!$D$1:$H$2,5,0)</f>
        <v>#N/A</v>
      </c>
      <c r="BO402" s="612" t="e">
        <f>VLOOKUP(B402,'Concerto Software'!$D$1:$H$3,5,0)</f>
        <v>#N/A</v>
      </c>
      <c r="BP402" s="612" t="e">
        <f>VLOOKUP(B402,'My Captain'!$D$1:$H$4,5,0)</f>
        <v>#N/A</v>
      </c>
      <c r="BQ402" s="612" t="e">
        <f>VLOOKUP(B402,'Finoux Solutions'!$D$2:$H$4,5,0)</f>
        <v>#N/A</v>
      </c>
      <c r="BR402" s="612" t="e">
        <f>VLOOKUP(B402,'MITR Learning'!$D$1:$H$2,5,0)</f>
        <v>#N/A</v>
      </c>
      <c r="BS402" s="612" t="e">
        <f>VLOOKUP(B402,Nucsoft!$D$2:$H$6,5,0)</f>
        <v>#N/A</v>
      </c>
      <c r="BT402" s="612" t="e">
        <f>VLOOKUP(B402,'Paras Cadd'!$D$1:$H$2,5,0)</f>
        <v>#N/A</v>
      </c>
      <c r="BU402" s="612" t="e">
        <f>VLOOKUP(B402,'ICICI Securities'!$D$1:$H$2,5,0)</f>
        <v>#N/A</v>
      </c>
      <c r="BV402" s="612" t="e">
        <f>VLOOKUP(B402,'Citius Tech'!$D$2:$H$5,5,0)</f>
        <v>#N/A</v>
      </c>
      <c r="BW402" s="612" t="e">
        <f>VLOOKUP(B402,'Buzzy Brains'!$D$2:$H$2,5,0)</f>
        <v>#N/A</v>
      </c>
      <c r="BX402" s="612" t="e">
        <f>VLOOKUP(B402,'Decimal Point'!$D$2:$H$2,5,0)</f>
        <v>#N/A</v>
      </c>
      <c r="BY402" s="612" t="e">
        <f>VLOOKUP(B402,'Sankey Business Solutions'!$D$2:$H$3,5,0)</f>
        <v>#N/A</v>
      </c>
      <c r="BZ402" s="612" t="e">
        <f>VLOOKUP(B402,'Nangia &amp; Co LLP'!$D$2:$H$2,5,0)</f>
        <v>#N/A</v>
      </c>
      <c r="CA402" s="612" t="e">
        <f>VLOOKUP(B402,'FIS Solutions India Pvt Ltd'!$D$2:$H$2,5,0)</f>
        <v>#N/A</v>
      </c>
      <c r="CB402" s="612" t="e">
        <f>VLOOKUP(B402,'Delta Technology &amp; Management '!$D$2:$H$16,5,0)</f>
        <v>#N/A</v>
      </c>
      <c r="CC402" s="612" t="e">
        <f>VLOOKUP(B402,'Espoir Networks'!$D$3:$H$11,5,0)</f>
        <v>#N/A</v>
      </c>
      <c r="CD402" s="612" t="e">
        <f>VLOOKUP(B402,'Servosys Solution'!$D$3:$H$5,5,0)</f>
        <v>#N/A</v>
      </c>
      <c r="CE402" s="612" t="e">
        <f>VLOOKUP(B402,'Ribbon Communications'!$D$3:$H$4,5,0)</f>
        <v>#N/A</v>
      </c>
      <c r="CF402" s="612">
        <f t="shared" si="21"/>
        <v>1</v>
      </c>
      <c r="CG402" s="129" t="s">
        <v>999</v>
      </c>
      <c r="CH402" s="129" t="s">
        <v>1000</v>
      </c>
      <c r="CI402" s="129" t="s">
        <v>81</v>
      </c>
      <c r="CJ402" s="129" t="s">
        <v>11756</v>
      </c>
      <c r="CK402" s="132">
        <v>43282</v>
      </c>
      <c r="CL402" s="129">
        <v>2021</v>
      </c>
      <c r="CM402" s="128" t="s">
        <v>1001</v>
      </c>
      <c r="CN402" s="129">
        <v>396</v>
      </c>
      <c r="CO402" s="133">
        <v>79.2</v>
      </c>
      <c r="CP402" s="129">
        <v>2015</v>
      </c>
      <c r="CQ402" s="129" t="s">
        <v>79</v>
      </c>
      <c r="CR402" s="128" t="s">
        <v>295</v>
      </c>
      <c r="CS402" s="129" t="s">
        <v>81</v>
      </c>
      <c r="CT402" s="133" t="s">
        <v>81</v>
      </c>
      <c r="CU402" s="129" t="s">
        <v>81</v>
      </c>
      <c r="CV402" s="129" t="s">
        <v>81</v>
      </c>
      <c r="CW402" s="131" t="s">
        <v>1002</v>
      </c>
      <c r="CX402" s="131" t="s">
        <v>229</v>
      </c>
      <c r="CY402" s="129">
        <v>918</v>
      </c>
      <c r="CZ402" s="129">
        <v>73.44</v>
      </c>
      <c r="DA402" s="129">
        <v>2018</v>
      </c>
      <c r="DB402" s="129" t="s">
        <v>112</v>
      </c>
      <c r="DC402" s="129" t="s">
        <v>113</v>
      </c>
      <c r="DD402" s="129">
        <v>63</v>
      </c>
      <c r="DE402" s="129">
        <v>63</v>
      </c>
      <c r="DF402" s="397">
        <v>7</v>
      </c>
      <c r="DG402" s="224" t="s">
        <v>295</v>
      </c>
      <c r="DH402" s="224" t="s">
        <v>81</v>
      </c>
      <c r="DI402" s="224">
        <v>5.69</v>
      </c>
      <c r="DJ402" s="224">
        <v>4.68</v>
      </c>
      <c r="DK402" s="224">
        <v>5.2220000000000004</v>
      </c>
      <c r="DL402" s="224">
        <v>6.96</v>
      </c>
      <c r="DM402" s="224">
        <v>22.552000000000003</v>
      </c>
      <c r="DN402" s="224">
        <v>5.6380000000000008</v>
      </c>
      <c r="DO402" s="394">
        <v>52.02</v>
      </c>
      <c r="DP402" s="131" t="s">
        <v>338</v>
      </c>
      <c r="DQ402" s="394">
        <v>0</v>
      </c>
      <c r="DR402" s="394">
        <v>3</v>
      </c>
      <c r="DS402" s="129" t="s">
        <v>83</v>
      </c>
      <c r="DT402" s="129" t="s">
        <v>83</v>
      </c>
      <c r="DU402" s="129" t="s">
        <v>83</v>
      </c>
      <c r="DV402" s="129" t="s">
        <v>83</v>
      </c>
      <c r="DW402" s="131" t="s">
        <v>83</v>
      </c>
      <c r="DX402" s="131" t="s">
        <v>84</v>
      </c>
      <c r="DY402" s="131" t="s">
        <v>81</v>
      </c>
      <c r="DZ402" s="131" t="s">
        <v>1003</v>
      </c>
      <c r="EA402" s="131" t="s">
        <v>81</v>
      </c>
      <c r="EB402" s="131" t="s">
        <v>1004</v>
      </c>
      <c r="EC402" s="131" t="s">
        <v>1005</v>
      </c>
      <c r="ED402" s="131" t="s">
        <v>89</v>
      </c>
      <c r="EE402" s="131" t="s">
        <v>1006</v>
      </c>
      <c r="EF402" s="131" t="s">
        <v>1007</v>
      </c>
      <c r="EG402" s="131" t="s">
        <v>1008</v>
      </c>
      <c r="EH402" s="131" t="s">
        <v>1009</v>
      </c>
      <c r="EI402" s="131" t="s">
        <v>1010</v>
      </c>
      <c r="EJ402" s="135" t="s">
        <v>1011</v>
      </c>
      <c r="EK402" s="135" t="s">
        <v>1012</v>
      </c>
      <c r="EL402" s="135" t="s">
        <v>1013</v>
      </c>
      <c r="EM402" s="135" t="s">
        <v>1014</v>
      </c>
      <c r="EN402" s="131" t="s">
        <v>81</v>
      </c>
    </row>
    <row r="403" spans="1:144" ht="18" thickTop="1" thickBot="1">
      <c r="A403" s="575">
        <f t="shared" si="22"/>
        <v>402</v>
      </c>
      <c r="B403" s="576" t="s">
        <v>1197</v>
      </c>
      <c r="C403" s="599" t="s">
        <v>1198</v>
      </c>
      <c r="D403" s="576" t="s">
        <v>13209</v>
      </c>
      <c r="E403" s="568" t="str">
        <f t="shared" si="20"/>
        <v>Not Placed</v>
      </c>
      <c r="F403" s="576" t="s">
        <v>12369</v>
      </c>
      <c r="G403" s="576" t="s">
        <v>14087</v>
      </c>
      <c r="H403" s="131" t="str">
        <f>VLOOKUP(B403,EXTC3!C:E,3,0)</f>
        <v>Direct Second Year Engineering without live KT</v>
      </c>
      <c r="I403" s="610" t="s">
        <v>1199</v>
      </c>
      <c r="J403" s="572">
        <v>21</v>
      </c>
      <c r="K403" s="611" t="s">
        <v>1200</v>
      </c>
      <c r="L403" s="611" t="s">
        <v>73</v>
      </c>
      <c r="M403" s="611" t="s">
        <v>1201</v>
      </c>
      <c r="N403" s="612" t="s">
        <v>1196</v>
      </c>
      <c r="O403" s="612">
        <v>8928597266</v>
      </c>
      <c r="P403" s="612">
        <v>8108246195</v>
      </c>
      <c r="Q403" s="612" t="e">
        <f>VLOOKUP(B403,'TCS CON'!$D$1:$H$98,5,0)</f>
        <v>#N/A</v>
      </c>
      <c r="R403" s="612" t="e">
        <f>VLOOKUP(B403,LTI!$C$1:$H$46,6,0)</f>
        <v>#N/A</v>
      </c>
      <c r="S403" s="612" t="e">
        <f>VLOOKUP(B403,JARO!$E$2:$I$11,5,0)</f>
        <v>#N/A</v>
      </c>
      <c r="T403" s="612" t="e">
        <f>VLOOKUP(B403,Capgemini!$D$3:$H$78,5,0)</f>
        <v>#N/A</v>
      </c>
      <c r="U403" s="612" t="e">
        <f>VLOOKUP(B403,Carwale!$D$1:$H$4,5,0)</f>
        <v>#N/A</v>
      </c>
      <c r="V403" s="612" t="e">
        <f>VLOOKUP(B403,'Interactive Brokers'!E:I,5,0)</f>
        <v>#N/A</v>
      </c>
      <c r="W403" s="612" t="e">
        <f>VLOOKUP(B403,'REL Jio'!E:I,5,0)</f>
        <v>#N/A</v>
      </c>
      <c r="X403" s="612" t="e">
        <f>VLOOKUP(B403,'Sciative Sol'!E:I,5,0)</f>
        <v>#N/A</v>
      </c>
      <c r="Y403" s="612" t="e">
        <f>VLOOKUP(B403,'Hexaware Tech'!E:I,5,0)</f>
        <v>#N/A</v>
      </c>
      <c r="Z403" s="612" t="e">
        <f>VLOOKUP(B403,Axis!D:H,5,0)</f>
        <v>#N/A</v>
      </c>
      <c r="AA403" s="612" t="e">
        <f>VLOOKUP(B403,Ugam!$D$3:$H$26,5,0)</f>
        <v>#N/A</v>
      </c>
      <c r="AB403" s="612" t="e">
        <f>VLOOKUP(B403,Zeus!F:J,5,0)</f>
        <v>#N/A</v>
      </c>
      <c r="AC403" s="612" t="e">
        <f>VLOOKUP(B403,Montran!F:J,5,0)</f>
        <v>#N/A</v>
      </c>
      <c r="AD403" s="612" t="e">
        <f>VLOOKUP(B403,Endurance!H186:L186,5,0)</f>
        <v>#N/A</v>
      </c>
      <c r="AE403" s="612" t="e">
        <f>VLOOKUP(B403,'Swabhav Techlabs'!$F$1:$J$2,5,0)</f>
        <v>#N/A</v>
      </c>
      <c r="AF403" s="612" t="e">
        <f>VLOOKUP(B403,'Quality Kiosk'!$F$1:$J$18,5,0)</f>
        <v>#N/A</v>
      </c>
      <c r="AG403" s="612" t="e">
        <f>VLOOKUP(B403,'Lemon VB'!$F$1:$J$2,5,0)</f>
        <v>#N/A</v>
      </c>
      <c r="AH403" s="612" t="e">
        <f>VLOOKUP(B403,Gocomet!$E$1:$I$3,5,0)</f>
        <v>#N/A</v>
      </c>
      <c r="AI403" s="612" t="e">
        <f>VLOOKUP(B403,'Ingram Micro'!$E$1:$I$8,5,0)</f>
        <v>#N/A</v>
      </c>
      <c r="AJ403" s="612" t="e">
        <f>VLOOKUP(B403,'DePronto Infotech'!$E$1:$I$2,5,0)</f>
        <v>#N/A</v>
      </c>
      <c r="AK403" s="612" t="e">
        <f>VLOOKUP(B403,'Reliance Retail'!$E$1:$I$4,5,0)</f>
        <v>#N/A</v>
      </c>
      <c r="AL403" s="612" t="e">
        <f>VLOOKUP(B403,'Bright Champs'!$D$1:$H$13,5,0)</f>
        <v>#N/A</v>
      </c>
      <c r="AM403" s="612" t="e">
        <f>VLOOKUP(B403,Neosoft!$E$1:$I$12,5,0)</f>
        <v>#N/A</v>
      </c>
      <c r="AN403" s="612" t="e">
        <f>VLOOKUP(B403,Infosys!$E$1:$I$3,5,0)</f>
        <v>#N/A</v>
      </c>
      <c r="AO403" s="612" t="e">
        <f>VLOOKUP(B403,Cerelabs!$E$1:$I$5,5,0)</f>
        <v>#N/A</v>
      </c>
      <c r="AP403" s="612" t="e">
        <f>VLOOKUP(B403,'Neebal Technologies'!$D$1:$H$2,5,0)</f>
        <v>#N/A</v>
      </c>
      <c r="AQ403" s="612" t="e">
        <f>VLOOKUP(B403,'Vertiv Energy'!$D$1:$H$2,5,0)</f>
        <v>#N/A</v>
      </c>
      <c r="AR403" s="612" t="e">
        <f>VLOOKUP(B403,'Acidaes Solutions (CRMNEXT)'!$D$1:$H$3,5,0)</f>
        <v>#N/A</v>
      </c>
      <c r="AS403" s="612" t="e">
        <f>VLOOKUP(B403,Growisto!$D$1:$H$2,5,0)</f>
        <v>#N/A</v>
      </c>
      <c r="AT403" s="612" t="e">
        <f>VLOOKUP(B403,'9.9 Mediaworx - Digit'!$D$1:$H$2,5,0)</f>
        <v>#N/A</v>
      </c>
      <c r="AU403" s="612" t="e">
        <f>VLOOKUP(B403,'Vistaar systems Pvt Ltd'!$D$2:$H$3,5,0)</f>
        <v>#N/A</v>
      </c>
      <c r="AV403" s="612" t="e">
        <f>VLOOKUP(B403,'Course 5i'!$D$2:$H$11,5,0)</f>
        <v>#N/A</v>
      </c>
      <c r="AW403" s="612" t="e">
        <f>VLOOKUP(B403,'Radiant Appliances &amp; Electronic'!$D$1:$H$13,5,0)</f>
        <v>#N/A</v>
      </c>
      <c r="AX403" s="612" t="e">
        <f>VLOOKUP(B403,'Atos Global'!$D$3:$H$27,5,0)</f>
        <v>#N/A</v>
      </c>
      <c r="AY403" s="612" t="e">
        <f>VLOOKUP(B403,'Saama Technologies'!$D$1:$H$2,5,0)</f>
        <v>#N/A</v>
      </c>
      <c r="AZ403" s="612" t="e">
        <f>VLOOKUP(B403,'Multiplier Solutions'!$D$1:$H$2,5,0)</f>
        <v>#N/A</v>
      </c>
      <c r="BA403" s="612" t="e">
        <f>VLOOKUP(B403,GEP!$D$2:$H$5,5,0)</f>
        <v>#N/A</v>
      </c>
      <c r="BB403" s="612" t="e">
        <f>VLOOKUP(B403,Accenture!$D$1:$H$6,5,0)</f>
        <v>#N/A</v>
      </c>
      <c r="BC403" s="612" t="e">
        <f>VLOOKUP(B403,'Endurance International Group'!$D$1:$H$2,5,0)</f>
        <v>#N/A</v>
      </c>
      <c r="BD403" s="612" t="e">
        <f>VLOOKUP(B403,Newgen!$D$1:$H$2,5,0)</f>
        <v>#N/A</v>
      </c>
      <c r="BE403" s="612" t="e">
        <f>VLOOKUP(B403,'3D Incredible'!D403:H403,5,0)</f>
        <v>#N/A</v>
      </c>
      <c r="BF403" s="612" t="e">
        <f>VLOOKUP(B403,'Raja Software Labs'!$D$2:$H$2,5,0)</f>
        <v>#N/A</v>
      </c>
      <c r="BG403" s="612" t="e">
        <f>VLOOKUP(B403,Wipro!$D$1:$H$2,5,0)</f>
        <v>#N/A</v>
      </c>
      <c r="BH403" s="612" t="e">
        <f>VLOOKUP(B403,'Perch Technologies'!$D$2:$H$2,5,0)</f>
        <v>#N/A</v>
      </c>
      <c r="BI403" s="612" t="e">
        <f>VLOOKUP(B403,'Morning Star'!$D$1:$H$6,5,0)</f>
        <v>#N/A</v>
      </c>
      <c r="BJ403" s="612" t="e">
        <f>VLOOKUP(B403,Flexiloans!$D$1:$H$2,5,0)</f>
        <v>#N/A</v>
      </c>
      <c r="BK403" s="612" t="e">
        <f>VLOOKUP(B403,'Thirdware Solutions'!$D$1:$H$2,5,0)</f>
        <v>#N/A</v>
      </c>
      <c r="BL403" s="612" t="e">
        <f>VLOOKUP(B403,Tescom!$D$1:$H$8,5,0)</f>
        <v>#N/A</v>
      </c>
      <c r="BM403" s="612" t="e">
        <f>VLOOKUP(B403,'Cogno AI'!$D$1:$H$2,5,0)</f>
        <v>#N/A</v>
      </c>
      <c r="BN403" s="612" t="e">
        <f>VLOOKUP(B403,'ABM Knowledgeware'!$D$1:$H$2,5,0)</f>
        <v>#N/A</v>
      </c>
      <c r="BO403" s="612" t="e">
        <f>VLOOKUP(B403,'Concerto Software'!$D$1:$H$3,5,0)</f>
        <v>#N/A</v>
      </c>
      <c r="BP403" s="612" t="e">
        <f>VLOOKUP(B403,'My Captain'!$D$1:$H$4,5,0)</f>
        <v>#N/A</v>
      </c>
      <c r="BQ403" s="612" t="e">
        <f>VLOOKUP(B403,'Finoux Solutions'!$D$2:$H$4,5,0)</f>
        <v>#N/A</v>
      </c>
      <c r="BR403" s="612" t="e">
        <f>VLOOKUP(B403,'MITR Learning'!$D$1:$H$2,5,0)</f>
        <v>#N/A</v>
      </c>
      <c r="BS403" s="612" t="e">
        <f>VLOOKUP(B403,Nucsoft!$D$2:$H$6,5,0)</f>
        <v>#N/A</v>
      </c>
      <c r="BT403" s="612" t="e">
        <f>VLOOKUP(B403,'Paras Cadd'!$D$1:$H$2,5,0)</f>
        <v>#N/A</v>
      </c>
      <c r="BU403" s="612" t="e">
        <f>VLOOKUP(B403,'ICICI Securities'!$D$1:$H$2,5,0)</f>
        <v>#N/A</v>
      </c>
      <c r="BV403" s="612" t="e">
        <f>VLOOKUP(B403,'Citius Tech'!$D$2:$H$5,5,0)</f>
        <v>#N/A</v>
      </c>
      <c r="BW403" s="612" t="e">
        <f>VLOOKUP(B403,'Buzzy Brains'!$D$2:$H$2,5,0)</f>
        <v>#N/A</v>
      </c>
      <c r="BX403" s="612" t="e">
        <f>VLOOKUP(B403,'Decimal Point'!$D$2:$H$2,5,0)</f>
        <v>#N/A</v>
      </c>
      <c r="BY403" s="612" t="e">
        <f>VLOOKUP(B403,'Sankey Business Solutions'!$D$2:$H$3,5,0)</f>
        <v>#N/A</v>
      </c>
      <c r="BZ403" s="612" t="e">
        <f>VLOOKUP(B403,'Nangia &amp; Co LLP'!$D$2:$H$2,5,0)</f>
        <v>#N/A</v>
      </c>
      <c r="CA403" s="612" t="e">
        <f>VLOOKUP(B403,'FIS Solutions India Pvt Ltd'!$D$2:$H$2,5,0)</f>
        <v>#N/A</v>
      </c>
      <c r="CB403" s="612" t="e">
        <f>VLOOKUP(B403,'Delta Technology &amp; Management '!$D$2:$H$16,5,0)</f>
        <v>#N/A</v>
      </c>
      <c r="CC403" s="612" t="e">
        <f>VLOOKUP(B403,'Espoir Networks'!$D$3:$H$11,5,0)</f>
        <v>#N/A</v>
      </c>
      <c r="CD403" s="612" t="e">
        <f>VLOOKUP(B403,'Servosys Solution'!$D$3:$H$5,5,0)</f>
        <v>#N/A</v>
      </c>
      <c r="CE403" s="612" t="e">
        <f>VLOOKUP(B403,'Ribbon Communications'!$D$3:$H$4,5,0)</f>
        <v>#N/A</v>
      </c>
      <c r="CF403" s="612">
        <f t="shared" si="21"/>
        <v>0</v>
      </c>
      <c r="CG403" s="129" t="s">
        <v>1202</v>
      </c>
      <c r="CH403" s="129">
        <v>809639741370</v>
      </c>
      <c r="CI403" s="129" t="s">
        <v>1203</v>
      </c>
      <c r="CJ403" s="129" t="s">
        <v>11756</v>
      </c>
      <c r="CK403" s="132">
        <v>43282</v>
      </c>
      <c r="CL403" s="129">
        <v>2021</v>
      </c>
      <c r="CM403" s="128" t="s">
        <v>12043</v>
      </c>
      <c r="CN403" s="129">
        <v>309</v>
      </c>
      <c r="CO403" s="133">
        <v>61.8</v>
      </c>
      <c r="CP403" s="129">
        <v>2015</v>
      </c>
      <c r="CQ403" s="129" t="s">
        <v>79</v>
      </c>
      <c r="CR403" s="128" t="s">
        <v>295</v>
      </c>
      <c r="CS403" s="129" t="s">
        <v>81</v>
      </c>
      <c r="CT403" s="133" t="s">
        <v>81</v>
      </c>
      <c r="CU403" s="129" t="s">
        <v>81</v>
      </c>
      <c r="CV403" s="129" t="s">
        <v>109</v>
      </c>
      <c r="CW403" s="131" t="s">
        <v>490</v>
      </c>
      <c r="CX403" s="131" t="s">
        <v>1205</v>
      </c>
      <c r="CY403" s="129">
        <v>1367</v>
      </c>
      <c r="CZ403" s="129">
        <v>80.41</v>
      </c>
      <c r="DA403" s="129">
        <v>2018</v>
      </c>
      <c r="DB403" s="129" t="s">
        <v>112</v>
      </c>
      <c r="DC403" s="129" t="s">
        <v>113</v>
      </c>
      <c r="DD403" s="129">
        <v>76.150000000000006</v>
      </c>
      <c r="DE403" s="129">
        <v>75.819999999999993</v>
      </c>
      <c r="DF403" s="397">
        <v>0</v>
      </c>
      <c r="DG403" s="224" t="s">
        <v>81</v>
      </c>
      <c r="DH403" s="224" t="s">
        <v>81</v>
      </c>
      <c r="DI403" s="224">
        <v>7.34</v>
      </c>
      <c r="DJ403" s="224">
        <v>6.84</v>
      </c>
      <c r="DK403" s="224">
        <v>6.96</v>
      </c>
      <c r="DL403" s="224">
        <v>8.4</v>
      </c>
      <c r="DM403" s="224">
        <v>29.54</v>
      </c>
      <c r="DN403" s="224">
        <v>7.3849999999999998</v>
      </c>
      <c r="DO403" s="394">
        <v>66.611999999999995</v>
      </c>
      <c r="DP403" s="131" t="s">
        <v>114</v>
      </c>
      <c r="DQ403" s="394">
        <v>0</v>
      </c>
      <c r="DR403" s="394">
        <v>1</v>
      </c>
      <c r="DS403" s="129" t="s">
        <v>83</v>
      </c>
      <c r="DT403" s="129" t="s">
        <v>83</v>
      </c>
      <c r="DU403" s="129" t="s">
        <v>83</v>
      </c>
      <c r="DV403" s="129" t="s">
        <v>83</v>
      </c>
      <c r="DW403" s="131" t="s">
        <v>83</v>
      </c>
      <c r="DX403" s="131" t="s">
        <v>84</v>
      </c>
      <c r="DY403" s="131" t="s">
        <v>81</v>
      </c>
      <c r="DZ403" s="131" t="s">
        <v>1206</v>
      </c>
      <c r="EA403" s="131" t="s">
        <v>1207</v>
      </c>
      <c r="EB403" s="131" t="s">
        <v>1208</v>
      </c>
      <c r="EC403" s="131" t="s">
        <v>118</v>
      </c>
      <c r="ED403" s="131" t="s">
        <v>89</v>
      </c>
      <c r="EE403" s="131" t="s">
        <v>1209</v>
      </c>
      <c r="EF403" s="131" t="s">
        <v>1210</v>
      </c>
      <c r="EG403" s="131" t="s">
        <v>81</v>
      </c>
      <c r="EH403" s="131" t="s">
        <v>81</v>
      </c>
      <c r="EI403" s="131" t="s">
        <v>1211</v>
      </c>
      <c r="EJ403" s="135" t="s">
        <v>1212</v>
      </c>
      <c r="EK403" s="135" t="s">
        <v>1213</v>
      </c>
      <c r="EL403" s="135" t="s">
        <v>1214</v>
      </c>
      <c r="EM403" s="135" t="s">
        <v>1215</v>
      </c>
      <c r="EN403" s="131" t="s">
        <v>81</v>
      </c>
    </row>
    <row r="404" spans="1:144" ht="18" thickTop="1" thickBot="1">
      <c r="A404" s="575">
        <f t="shared" si="22"/>
        <v>403</v>
      </c>
      <c r="B404" s="576" t="s">
        <v>1885</v>
      </c>
      <c r="C404" s="599" t="s">
        <v>1886</v>
      </c>
      <c r="D404" s="576" t="s">
        <v>13209</v>
      </c>
      <c r="E404" s="568" t="str">
        <f t="shared" si="20"/>
        <v>Placed</v>
      </c>
      <c r="F404" s="576" t="s">
        <v>12369</v>
      </c>
      <c r="G404" s="576" t="s">
        <v>14087</v>
      </c>
      <c r="H404" s="131" t="str">
        <f>VLOOKUP(B404,EXTC3!C:E,3,0)</f>
        <v>Direct Second Year Engineering with live KT</v>
      </c>
      <c r="I404" s="610">
        <v>36014</v>
      </c>
      <c r="J404" s="572">
        <v>22</v>
      </c>
      <c r="K404" s="611" t="s">
        <v>1887</v>
      </c>
      <c r="L404" s="611" t="s">
        <v>73</v>
      </c>
      <c r="M404" s="611" t="s">
        <v>1888</v>
      </c>
      <c r="N404" s="612" t="s">
        <v>1884</v>
      </c>
      <c r="O404" s="612">
        <v>7021727943</v>
      </c>
      <c r="P404" s="612">
        <v>7977153707</v>
      </c>
      <c r="Q404" s="612" t="e">
        <f>VLOOKUP(B404,'TCS CON'!$D$1:$H$98,5,0)</f>
        <v>#N/A</v>
      </c>
      <c r="R404" s="612" t="e">
        <f>VLOOKUP(B404,LTI!$C$1:$H$46,6,0)</f>
        <v>#N/A</v>
      </c>
      <c r="S404" s="612" t="e">
        <f>VLOOKUP(B404,JARO!$E$2:$I$11,5,0)</f>
        <v>#N/A</v>
      </c>
      <c r="T404" s="612" t="e">
        <f>VLOOKUP(B404,Capgemini!$D$3:$H$78,5,0)</f>
        <v>#N/A</v>
      </c>
      <c r="U404" s="612" t="e">
        <f>VLOOKUP(B404,Carwale!$D$1:$H$4,5,0)</f>
        <v>#N/A</v>
      </c>
      <c r="V404" s="612" t="e">
        <f>VLOOKUP(B404,'Interactive Brokers'!E:I,5,0)</f>
        <v>#N/A</v>
      </c>
      <c r="W404" s="612" t="e">
        <f>VLOOKUP(B404,'REL Jio'!E:I,5,0)</f>
        <v>#N/A</v>
      </c>
      <c r="X404" s="612" t="e">
        <f>VLOOKUP(B404,'Sciative Sol'!E:I,5,0)</f>
        <v>#N/A</v>
      </c>
      <c r="Y404" s="612" t="e">
        <f>VLOOKUP(B404,'Hexaware Tech'!E:I,5,0)</f>
        <v>#N/A</v>
      </c>
      <c r="Z404" s="612" t="e">
        <f>VLOOKUP(B404,Axis!D:H,5,0)</f>
        <v>#N/A</v>
      </c>
      <c r="AA404" s="612" t="e">
        <f>VLOOKUP(B404,Ugam!$D$3:$H$26,5,0)</f>
        <v>#N/A</v>
      </c>
      <c r="AB404" s="612" t="e">
        <f>VLOOKUP(B404,Zeus!F:J,5,0)</f>
        <v>#N/A</v>
      </c>
      <c r="AC404" s="612" t="e">
        <f>VLOOKUP(B404,Montran!F:J,5,0)</f>
        <v>#N/A</v>
      </c>
      <c r="AD404" s="612" t="e">
        <f>VLOOKUP(B404,Endurance!H187:L187,5,0)</f>
        <v>#N/A</v>
      </c>
      <c r="AE404" s="612" t="e">
        <f>VLOOKUP(B404,'Swabhav Techlabs'!$F$1:$J$2,5,0)</f>
        <v>#N/A</v>
      </c>
      <c r="AF404" s="612" t="e">
        <f>VLOOKUP(B404,'Quality Kiosk'!$F$1:$J$18,5,0)</f>
        <v>#N/A</v>
      </c>
      <c r="AG404" s="612" t="e">
        <f>VLOOKUP(B404,'Lemon VB'!$F$1:$J$2,5,0)</f>
        <v>#N/A</v>
      </c>
      <c r="AH404" s="612" t="e">
        <f>VLOOKUP(B404,Gocomet!$E$1:$I$3,5,0)</f>
        <v>#N/A</v>
      </c>
      <c r="AI404" s="612" t="e">
        <f>VLOOKUP(B404,'Ingram Micro'!$E$1:$I$8,5,0)</f>
        <v>#N/A</v>
      </c>
      <c r="AJ404" s="612" t="e">
        <f>VLOOKUP(B404,'DePronto Infotech'!$E$1:$I$2,5,0)</f>
        <v>#N/A</v>
      </c>
      <c r="AK404" s="612" t="e">
        <f>VLOOKUP(B404,'Reliance Retail'!$E$1:$I$4,5,0)</f>
        <v>#N/A</v>
      </c>
      <c r="AL404" s="612" t="e">
        <f>VLOOKUP(B404,'Bright Champs'!$D$1:$H$13,5,0)</f>
        <v>#N/A</v>
      </c>
      <c r="AM404" s="612" t="e">
        <f>VLOOKUP(B404,Neosoft!$E$1:$I$12,5,0)</f>
        <v>#N/A</v>
      </c>
      <c r="AN404" s="612" t="e">
        <f>VLOOKUP(B404,Infosys!$E$1:$I$3,5,0)</f>
        <v>#N/A</v>
      </c>
      <c r="AO404" s="612" t="e">
        <f>VLOOKUP(B404,Cerelabs!$E$1:$I$5,5,0)</f>
        <v>#N/A</v>
      </c>
      <c r="AP404" s="612" t="e">
        <f>VLOOKUP(B404,'Neebal Technologies'!$D$1:$H$2,5,0)</f>
        <v>#N/A</v>
      </c>
      <c r="AQ404" s="612" t="e">
        <f>VLOOKUP(B404,'Vertiv Energy'!$D$1:$H$2,5,0)</f>
        <v>#N/A</v>
      </c>
      <c r="AR404" s="612" t="e">
        <f>VLOOKUP(B404,'Acidaes Solutions (CRMNEXT)'!$D$1:$H$3,5,0)</f>
        <v>#N/A</v>
      </c>
      <c r="AS404" s="612" t="e">
        <f>VLOOKUP(B404,Growisto!$D$1:$H$2,5,0)</f>
        <v>#N/A</v>
      </c>
      <c r="AT404" s="612" t="e">
        <f>VLOOKUP(B404,'9.9 Mediaworx - Digit'!$D$1:$H$2,5,0)</f>
        <v>#N/A</v>
      </c>
      <c r="AU404" s="612" t="e">
        <f>VLOOKUP(B404,'Vistaar systems Pvt Ltd'!$D$2:$H$3,5,0)</f>
        <v>#N/A</v>
      </c>
      <c r="AV404" s="612" t="e">
        <f>VLOOKUP(B404,'Course 5i'!$D$2:$H$11,5,0)</f>
        <v>#N/A</v>
      </c>
      <c r="AW404" s="612" t="e">
        <f>VLOOKUP(B404,'Radiant Appliances &amp; Electronic'!$D$1:$H$13,5,0)</f>
        <v>#N/A</v>
      </c>
      <c r="AX404" s="612" t="e">
        <f>VLOOKUP(B404,'Atos Global'!$D$3:$H$27,5,0)</f>
        <v>#N/A</v>
      </c>
      <c r="AY404" s="612" t="e">
        <f>VLOOKUP(B404,'Saama Technologies'!$D$1:$H$2,5,0)</f>
        <v>#N/A</v>
      </c>
      <c r="AZ404" s="612" t="e">
        <f>VLOOKUP(B404,'Multiplier Solutions'!$D$1:$H$2,5,0)</f>
        <v>#N/A</v>
      </c>
      <c r="BA404" s="612" t="e">
        <f>VLOOKUP(B404,GEP!$D$2:$H$5,5,0)</f>
        <v>#N/A</v>
      </c>
      <c r="BB404" s="612" t="e">
        <f>VLOOKUP(B404,Accenture!$D$1:$H$6,5,0)</f>
        <v>#N/A</v>
      </c>
      <c r="BC404" s="612" t="e">
        <f>VLOOKUP(B404,'Endurance International Group'!$D$1:$H$2,5,0)</f>
        <v>#N/A</v>
      </c>
      <c r="BD404" s="612" t="e">
        <f>VLOOKUP(B404,Newgen!$D$1:$H$2,5,0)</f>
        <v>#N/A</v>
      </c>
      <c r="BE404" s="612" t="e">
        <f>VLOOKUP(B404,'3D Incredible'!D404:H404,5,0)</f>
        <v>#N/A</v>
      </c>
      <c r="BF404" s="612" t="e">
        <f>VLOOKUP(B404,'Raja Software Labs'!$D$2:$H$2,5,0)</f>
        <v>#N/A</v>
      </c>
      <c r="BG404" s="612" t="e">
        <f>VLOOKUP(B404,Wipro!$D$1:$H$2,5,0)</f>
        <v>#N/A</v>
      </c>
      <c r="BH404" s="612" t="e">
        <f>VLOOKUP(B404,'Perch Technologies'!$D$2:$H$2,5,0)</f>
        <v>#N/A</v>
      </c>
      <c r="BI404" s="612" t="e">
        <f>VLOOKUP(B404,'Morning Star'!$D$1:$H$6,5,0)</f>
        <v>#N/A</v>
      </c>
      <c r="BJ404" s="612" t="e">
        <f>VLOOKUP(B404,Flexiloans!$D$1:$H$2,5,0)</f>
        <v>#N/A</v>
      </c>
      <c r="BK404" s="612" t="e">
        <f>VLOOKUP(B404,'Thirdware Solutions'!$D$1:$H$2,5,0)</f>
        <v>#N/A</v>
      </c>
      <c r="BL404" s="612" t="e">
        <f>VLOOKUP(B404,Tescom!$D$1:$H$8,5,0)</f>
        <v>#N/A</v>
      </c>
      <c r="BM404" s="612" t="e">
        <f>VLOOKUP(B404,'Cogno AI'!$D$1:$H$2,5,0)</f>
        <v>#N/A</v>
      </c>
      <c r="BN404" s="612" t="e">
        <f>VLOOKUP(B404,'ABM Knowledgeware'!$D$1:$H$2,5,0)</f>
        <v>#N/A</v>
      </c>
      <c r="BO404" s="612" t="e">
        <f>VLOOKUP(B404,'Concerto Software'!$D$1:$H$3,5,0)</f>
        <v>#N/A</v>
      </c>
      <c r="BP404" s="612" t="e">
        <f>VLOOKUP(B404,'My Captain'!$D$1:$H$4,5,0)</f>
        <v>#N/A</v>
      </c>
      <c r="BQ404" s="612" t="e">
        <f>VLOOKUP(B404,'Finoux Solutions'!$D$2:$H$4,5,0)</f>
        <v>#N/A</v>
      </c>
      <c r="BR404" s="612" t="e">
        <f>VLOOKUP(B404,'MITR Learning'!$D$1:$H$2,5,0)</f>
        <v>#N/A</v>
      </c>
      <c r="BS404" s="612" t="e">
        <f>VLOOKUP(B404,Nucsoft!$D$2:$H$6,5,0)</f>
        <v>#N/A</v>
      </c>
      <c r="BT404" s="612" t="e">
        <f>VLOOKUP(B404,'Paras Cadd'!$D$1:$H$2,5,0)</f>
        <v>#N/A</v>
      </c>
      <c r="BU404" s="612" t="e">
        <f>VLOOKUP(B404,'ICICI Securities'!$D$1:$H$2,5,0)</f>
        <v>#N/A</v>
      </c>
      <c r="BV404" s="612" t="e">
        <f>VLOOKUP(B404,'Citius Tech'!$D$2:$H$5,5,0)</f>
        <v>#N/A</v>
      </c>
      <c r="BW404" s="612" t="e">
        <f>VLOOKUP(B404,'Buzzy Brains'!$D$2:$H$2,5,0)</f>
        <v>#N/A</v>
      </c>
      <c r="BX404" s="612" t="e">
        <f>VLOOKUP(B404,'Decimal Point'!$D$2:$H$2,5,0)</f>
        <v>#N/A</v>
      </c>
      <c r="BY404" s="612" t="e">
        <f>VLOOKUP(B404,'Sankey Business Solutions'!$D$2:$H$3,5,0)</f>
        <v>#N/A</v>
      </c>
      <c r="BZ404" s="612" t="e">
        <f>VLOOKUP(B404,'Nangia &amp; Co LLP'!$D$2:$H$2,5,0)</f>
        <v>#N/A</v>
      </c>
      <c r="CA404" s="612" t="e">
        <f>VLOOKUP(B404,'FIS Solutions India Pvt Ltd'!$D$2:$H$2,5,0)</f>
        <v>#N/A</v>
      </c>
      <c r="CB404" s="612" t="e">
        <f>VLOOKUP(B404,'Delta Technology &amp; Management '!$D$2:$H$16,5,0)</f>
        <v>#N/A</v>
      </c>
      <c r="CC404" s="612">
        <f>VLOOKUP(B404,'Espoir Networks'!$D$3:$H$11,5,0)</f>
        <v>408000</v>
      </c>
      <c r="CD404" s="612" t="e">
        <f>VLOOKUP(B404,'Servosys Solution'!$D$3:$H$5,5,0)</f>
        <v>#N/A</v>
      </c>
      <c r="CE404" s="612" t="e">
        <f>VLOOKUP(B404,'Ribbon Communications'!$D$3:$H$4,5,0)</f>
        <v>#N/A</v>
      </c>
      <c r="CF404" s="612">
        <f t="shared" si="21"/>
        <v>1</v>
      </c>
      <c r="CG404" s="129" t="s">
        <v>1889</v>
      </c>
      <c r="CH404" s="129">
        <v>645917305248</v>
      </c>
      <c r="CI404" s="129" t="s">
        <v>134</v>
      </c>
      <c r="CJ404" s="129" t="s">
        <v>11757</v>
      </c>
      <c r="CK404" s="132">
        <v>43282</v>
      </c>
      <c r="CL404" s="129">
        <v>2021</v>
      </c>
      <c r="CM404" s="128" t="s">
        <v>1890</v>
      </c>
      <c r="CN404" s="129">
        <v>412</v>
      </c>
      <c r="CO404" s="133">
        <v>82.4</v>
      </c>
      <c r="CP404" s="129">
        <v>2014</v>
      </c>
      <c r="CQ404" s="129" t="s">
        <v>79</v>
      </c>
      <c r="CR404" s="128" t="s">
        <v>295</v>
      </c>
      <c r="CS404" s="129" t="s">
        <v>81</v>
      </c>
      <c r="CT404" s="133" t="s">
        <v>81</v>
      </c>
      <c r="CU404" s="129" t="s">
        <v>81</v>
      </c>
      <c r="CV404" s="129" t="s">
        <v>109</v>
      </c>
      <c r="CW404" s="131" t="s">
        <v>490</v>
      </c>
      <c r="CX404" s="131" t="s">
        <v>163</v>
      </c>
      <c r="CY404" s="129">
        <v>704</v>
      </c>
      <c r="CZ404" s="129">
        <v>79.88</v>
      </c>
      <c r="DA404" s="129">
        <v>2018</v>
      </c>
      <c r="DB404" s="129" t="s">
        <v>112</v>
      </c>
      <c r="DC404" s="129" t="s">
        <v>113</v>
      </c>
      <c r="DD404" s="129">
        <v>76.34</v>
      </c>
      <c r="DE404" s="129">
        <v>76.5</v>
      </c>
      <c r="DF404" s="397">
        <v>0</v>
      </c>
      <c r="DG404" s="224" t="s">
        <v>81</v>
      </c>
      <c r="DH404" s="224" t="s">
        <v>81</v>
      </c>
      <c r="DI404" s="224">
        <v>6.5</v>
      </c>
      <c r="DJ404" s="224">
        <v>5.16</v>
      </c>
      <c r="DK404" s="224">
        <v>6.22</v>
      </c>
      <c r="DL404" s="224">
        <v>6.96</v>
      </c>
      <c r="DM404" s="224">
        <v>24.84</v>
      </c>
      <c r="DN404" s="224">
        <v>6.21</v>
      </c>
      <c r="DO404" s="394">
        <v>56.09</v>
      </c>
      <c r="DP404" s="131" t="s">
        <v>114</v>
      </c>
      <c r="DQ404" s="394">
        <v>0</v>
      </c>
      <c r="DR404" s="394">
        <v>4</v>
      </c>
      <c r="DS404" s="129" t="s">
        <v>83</v>
      </c>
      <c r="DT404" s="129" t="s">
        <v>83</v>
      </c>
      <c r="DU404" s="129" t="s">
        <v>83</v>
      </c>
      <c r="DV404" s="129" t="s">
        <v>83</v>
      </c>
      <c r="DW404" s="131" t="s">
        <v>83</v>
      </c>
      <c r="DX404" s="131" t="s">
        <v>84</v>
      </c>
      <c r="DY404" s="131" t="s">
        <v>81</v>
      </c>
      <c r="DZ404" s="131" t="s">
        <v>1891</v>
      </c>
      <c r="EA404" s="131" t="s">
        <v>1892</v>
      </c>
      <c r="EB404" s="131" t="s">
        <v>1893</v>
      </c>
      <c r="EC404" s="131" t="s">
        <v>88</v>
      </c>
      <c r="ED404" s="131" t="s">
        <v>89</v>
      </c>
      <c r="EE404" s="131" t="s">
        <v>81</v>
      </c>
      <c r="EF404" s="131" t="s">
        <v>1894</v>
      </c>
      <c r="EG404" s="131" t="s">
        <v>81</v>
      </c>
      <c r="EH404" s="131" t="s">
        <v>1895</v>
      </c>
      <c r="EI404" s="131" t="s">
        <v>1896</v>
      </c>
      <c r="EJ404" s="135" t="s">
        <v>1897</v>
      </c>
      <c r="EK404" s="135" t="s">
        <v>1898</v>
      </c>
      <c r="EL404" s="135" t="s">
        <v>1899</v>
      </c>
      <c r="EM404" s="135" t="s">
        <v>1900</v>
      </c>
      <c r="EN404" s="131" t="s">
        <v>81</v>
      </c>
    </row>
    <row r="405" spans="1:144" ht="18" thickTop="1" thickBot="1">
      <c r="A405" s="575">
        <f t="shared" si="22"/>
        <v>404</v>
      </c>
      <c r="B405" s="577" t="s">
        <v>13039</v>
      </c>
      <c r="C405" s="606" t="s">
        <v>11862</v>
      </c>
      <c r="D405" s="577" t="s">
        <v>13209</v>
      </c>
      <c r="E405" s="568" t="str">
        <f t="shared" si="20"/>
        <v>Not Placed</v>
      </c>
      <c r="F405" s="577" t="s">
        <v>12369</v>
      </c>
      <c r="G405" s="576" t="s">
        <v>14087</v>
      </c>
      <c r="H405" s="131" t="str">
        <f>VLOOKUP(B405,EXTC3!C:E,3,0)</f>
        <v>Direct Second Year Engineering with live KT</v>
      </c>
      <c r="I405" s="610">
        <v>33765</v>
      </c>
      <c r="J405" s="572">
        <v>27</v>
      </c>
      <c r="K405" s="611" t="s">
        <v>2218</v>
      </c>
      <c r="L405" s="611" t="s">
        <v>2218</v>
      </c>
      <c r="M405" s="611" t="s">
        <v>2219</v>
      </c>
      <c r="N405" s="612" t="s">
        <v>2215</v>
      </c>
      <c r="O405" s="612">
        <v>7021690942</v>
      </c>
      <c r="P405" s="612">
        <v>8286610387</v>
      </c>
      <c r="Q405" s="612" t="e">
        <f>VLOOKUP(B405,'TCS CON'!$D$1:$H$98,5,0)</f>
        <v>#N/A</v>
      </c>
      <c r="R405" s="612" t="e">
        <f>VLOOKUP(B405,LTI!$C$1:$H$46,6,0)</f>
        <v>#N/A</v>
      </c>
      <c r="S405" s="612" t="e">
        <f>VLOOKUP(B405,JARO!$E$2:$I$11,5,0)</f>
        <v>#N/A</v>
      </c>
      <c r="T405" s="612" t="e">
        <f>VLOOKUP(B405,Capgemini!$D$3:$H$78,5,0)</f>
        <v>#N/A</v>
      </c>
      <c r="U405" s="612" t="e">
        <f>VLOOKUP(B405,Carwale!$D$1:$H$4,5,0)</f>
        <v>#N/A</v>
      </c>
      <c r="V405" s="612" t="e">
        <f>VLOOKUP(B405,'Interactive Brokers'!E:I,5,0)</f>
        <v>#N/A</v>
      </c>
      <c r="W405" s="612" t="e">
        <f>VLOOKUP(B405,'REL Jio'!E:I,5,0)</f>
        <v>#N/A</v>
      </c>
      <c r="X405" s="612" t="e">
        <f>VLOOKUP(B405,'Sciative Sol'!E:I,5,0)</f>
        <v>#N/A</v>
      </c>
      <c r="Y405" s="612" t="e">
        <f>VLOOKUP(B405,'Hexaware Tech'!E:I,5,0)</f>
        <v>#N/A</v>
      </c>
      <c r="Z405" s="612" t="e">
        <f>VLOOKUP(B405,Axis!D:H,5,0)</f>
        <v>#N/A</v>
      </c>
      <c r="AA405" s="612" t="e">
        <f>VLOOKUP(B405,Ugam!$D$3:$H$26,5,0)</f>
        <v>#N/A</v>
      </c>
      <c r="AB405" s="612" t="e">
        <f>VLOOKUP(B405,Zeus!F:J,5,0)</f>
        <v>#N/A</v>
      </c>
      <c r="AC405" s="612" t="e">
        <f>VLOOKUP(B405,Montran!F:J,5,0)</f>
        <v>#N/A</v>
      </c>
      <c r="AD405" s="612" t="e">
        <f>VLOOKUP(B405,Endurance!H188:L188,5,0)</f>
        <v>#N/A</v>
      </c>
      <c r="AE405" s="612" t="e">
        <f>VLOOKUP(B405,'Swabhav Techlabs'!$F$1:$J$2,5,0)</f>
        <v>#N/A</v>
      </c>
      <c r="AF405" s="612" t="e">
        <f>VLOOKUP(B405,'Quality Kiosk'!$F$1:$J$18,5,0)</f>
        <v>#N/A</v>
      </c>
      <c r="AG405" s="612" t="e">
        <f>VLOOKUP(B405,'Lemon VB'!$F$1:$J$2,5,0)</f>
        <v>#N/A</v>
      </c>
      <c r="AH405" s="612" t="e">
        <f>VLOOKUP(B405,Gocomet!$E$1:$I$3,5,0)</f>
        <v>#N/A</v>
      </c>
      <c r="AI405" s="612" t="e">
        <f>VLOOKUP(B405,'Ingram Micro'!$E$1:$I$8,5,0)</f>
        <v>#N/A</v>
      </c>
      <c r="AJ405" s="612" t="e">
        <f>VLOOKUP(B405,'DePronto Infotech'!$E$1:$I$2,5,0)</f>
        <v>#N/A</v>
      </c>
      <c r="AK405" s="612" t="e">
        <f>VLOOKUP(B405,'Reliance Retail'!$E$1:$I$4,5,0)</f>
        <v>#N/A</v>
      </c>
      <c r="AL405" s="612" t="e">
        <f>VLOOKUP(B405,'Bright Champs'!$D$1:$H$13,5,0)</f>
        <v>#N/A</v>
      </c>
      <c r="AM405" s="612" t="e">
        <f>VLOOKUP(B405,Neosoft!$E$1:$I$12,5,0)</f>
        <v>#N/A</v>
      </c>
      <c r="AN405" s="612" t="e">
        <f>VLOOKUP(B405,Infosys!$E$1:$I$3,5,0)</f>
        <v>#N/A</v>
      </c>
      <c r="AO405" s="612" t="e">
        <f>VLOOKUP(B405,Cerelabs!$E$1:$I$5,5,0)</f>
        <v>#N/A</v>
      </c>
      <c r="AP405" s="612" t="e">
        <f>VLOOKUP(B405,'Neebal Technologies'!$D$1:$H$2,5,0)</f>
        <v>#N/A</v>
      </c>
      <c r="AQ405" s="612" t="e">
        <f>VLOOKUP(B405,'Vertiv Energy'!$D$1:$H$2,5,0)</f>
        <v>#N/A</v>
      </c>
      <c r="AR405" s="612" t="e">
        <f>VLOOKUP(B405,'Acidaes Solutions (CRMNEXT)'!$D$1:$H$3,5,0)</f>
        <v>#N/A</v>
      </c>
      <c r="AS405" s="612" t="e">
        <f>VLOOKUP(B405,Growisto!$D$1:$H$2,5,0)</f>
        <v>#N/A</v>
      </c>
      <c r="AT405" s="612" t="e">
        <f>VLOOKUP(B405,'9.9 Mediaworx - Digit'!$D$1:$H$2,5,0)</f>
        <v>#N/A</v>
      </c>
      <c r="AU405" s="612" t="e">
        <f>VLOOKUP(B405,'Vistaar systems Pvt Ltd'!$D$2:$H$3,5,0)</f>
        <v>#N/A</v>
      </c>
      <c r="AV405" s="612" t="e">
        <f>VLOOKUP(B405,'Course 5i'!$D$2:$H$11,5,0)</f>
        <v>#N/A</v>
      </c>
      <c r="AW405" s="612" t="e">
        <f>VLOOKUP(B405,'Radiant Appliances &amp; Electronic'!$D$1:$H$13,5,0)</f>
        <v>#N/A</v>
      </c>
      <c r="AX405" s="612" t="e">
        <f>VLOOKUP(B405,'Atos Global'!$D$3:$H$27,5,0)</f>
        <v>#N/A</v>
      </c>
      <c r="AY405" s="612" t="e">
        <f>VLOOKUP(B405,'Saama Technologies'!$D$1:$H$2,5,0)</f>
        <v>#N/A</v>
      </c>
      <c r="AZ405" s="612" t="e">
        <f>VLOOKUP(B405,'Multiplier Solutions'!$D$1:$H$2,5,0)</f>
        <v>#N/A</v>
      </c>
      <c r="BA405" s="612" t="e">
        <f>VLOOKUP(B405,GEP!$D$2:$H$5,5,0)</f>
        <v>#N/A</v>
      </c>
      <c r="BB405" s="612" t="e">
        <f>VLOOKUP(B405,Accenture!$D$1:$H$6,5,0)</f>
        <v>#N/A</v>
      </c>
      <c r="BC405" s="612" t="e">
        <f>VLOOKUP(B405,'Endurance International Group'!$D$1:$H$2,5,0)</f>
        <v>#N/A</v>
      </c>
      <c r="BD405" s="612" t="e">
        <f>VLOOKUP(B405,Newgen!$D$1:$H$2,5,0)</f>
        <v>#N/A</v>
      </c>
      <c r="BE405" s="612" t="e">
        <f>VLOOKUP(B405,'3D Incredible'!D405:H405,5,0)</f>
        <v>#N/A</v>
      </c>
      <c r="BF405" s="612" t="e">
        <f>VLOOKUP(B405,'Raja Software Labs'!$D$2:$H$2,5,0)</f>
        <v>#N/A</v>
      </c>
      <c r="BG405" s="612" t="e">
        <f>VLOOKUP(B405,Wipro!$D$1:$H$2,5,0)</f>
        <v>#N/A</v>
      </c>
      <c r="BH405" s="612" t="e">
        <f>VLOOKUP(B405,'Perch Technologies'!$D$2:$H$2,5,0)</f>
        <v>#N/A</v>
      </c>
      <c r="BI405" s="612" t="e">
        <f>VLOOKUP(B405,'Morning Star'!$D$1:$H$6,5,0)</f>
        <v>#N/A</v>
      </c>
      <c r="BJ405" s="612" t="e">
        <f>VLOOKUP(B405,Flexiloans!$D$1:$H$2,5,0)</f>
        <v>#N/A</v>
      </c>
      <c r="BK405" s="612" t="e">
        <f>VLOOKUP(B405,'Thirdware Solutions'!$D$1:$H$2,5,0)</f>
        <v>#N/A</v>
      </c>
      <c r="BL405" s="612" t="e">
        <f>VLOOKUP(B405,Tescom!$D$1:$H$8,5,0)</f>
        <v>#N/A</v>
      </c>
      <c r="BM405" s="612" t="e">
        <f>VLOOKUP(B405,'Cogno AI'!$D$1:$H$2,5,0)</f>
        <v>#N/A</v>
      </c>
      <c r="BN405" s="612" t="e">
        <f>VLOOKUP(B405,'ABM Knowledgeware'!$D$1:$H$2,5,0)</f>
        <v>#N/A</v>
      </c>
      <c r="BO405" s="612" t="e">
        <f>VLOOKUP(B405,'Concerto Software'!$D$1:$H$3,5,0)</f>
        <v>#N/A</v>
      </c>
      <c r="BP405" s="612" t="e">
        <f>VLOOKUP(B405,'My Captain'!$D$1:$H$4,5,0)</f>
        <v>#N/A</v>
      </c>
      <c r="BQ405" s="612" t="e">
        <f>VLOOKUP(B405,'Finoux Solutions'!$D$2:$H$4,5,0)</f>
        <v>#N/A</v>
      </c>
      <c r="BR405" s="612" t="e">
        <f>VLOOKUP(B405,'MITR Learning'!$D$1:$H$2,5,0)</f>
        <v>#N/A</v>
      </c>
      <c r="BS405" s="612" t="e">
        <f>VLOOKUP(B405,Nucsoft!$D$2:$H$6,5,0)</f>
        <v>#N/A</v>
      </c>
      <c r="BT405" s="612" t="e">
        <f>VLOOKUP(B405,'Paras Cadd'!$D$1:$H$2,5,0)</f>
        <v>#N/A</v>
      </c>
      <c r="BU405" s="612" t="e">
        <f>VLOOKUP(B405,'ICICI Securities'!$D$1:$H$2,5,0)</f>
        <v>#N/A</v>
      </c>
      <c r="BV405" s="612" t="e">
        <f>VLOOKUP(B405,'Citius Tech'!$D$2:$H$5,5,0)</f>
        <v>#N/A</v>
      </c>
      <c r="BW405" s="612" t="e">
        <f>VLOOKUP(B405,'Buzzy Brains'!$D$2:$H$2,5,0)</f>
        <v>#N/A</v>
      </c>
      <c r="BX405" s="612" t="e">
        <f>VLOOKUP(B405,'Decimal Point'!$D$2:$H$2,5,0)</f>
        <v>#N/A</v>
      </c>
      <c r="BY405" s="612" t="e">
        <f>VLOOKUP(B405,'Sankey Business Solutions'!$D$2:$H$3,5,0)</f>
        <v>#N/A</v>
      </c>
      <c r="BZ405" s="612" t="e">
        <f>VLOOKUP(B405,'Nangia &amp; Co LLP'!$D$2:$H$2,5,0)</f>
        <v>#N/A</v>
      </c>
      <c r="CA405" s="612" t="e">
        <f>VLOOKUP(B405,'FIS Solutions India Pvt Ltd'!$D$2:$H$2,5,0)</f>
        <v>#N/A</v>
      </c>
      <c r="CB405" s="612" t="e">
        <f>VLOOKUP(B405,'Delta Technology &amp; Management '!$D$2:$H$16,5,0)</f>
        <v>#N/A</v>
      </c>
      <c r="CC405" s="612" t="e">
        <f>VLOOKUP(B405,'Espoir Networks'!$D$3:$H$11,5,0)</f>
        <v>#N/A</v>
      </c>
      <c r="CD405" s="612" t="e">
        <f>VLOOKUP(B405,'Servosys Solution'!$D$3:$H$5,5,0)</f>
        <v>#N/A</v>
      </c>
      <c r="CE405" s="612" t="e">
        <f>VLOOKUP(B405,'Ribbon Communications'!$D$3:$H$4,5,0)</f>
        <v>#N/A</v>
      </c>
      <c r="CF405" s="612">
        <f t="shared" si="21"/>
        <v>0</v>
      </c>
      <c r="CG405" s="129" t="s">
        <v>2220</v>
      </c>
      <c r="CH405" s="129">
        <v>584085679265</v>
      </c>
      <c r="CI405" s="129" t="s">
        <v>295</v>
      </c>
      <c r="CJ405" s="129" t="s">
        <v>11757</v>
      </c>
      <c r="CK405" s="132">
        <v>43282</v>
      </c>
      <c r="CL405" s="129">
        <v>2021</v>
      </c>
      <c r="CM405" s="128" t="s">
        <v>12044</v>
      </c>
      <c r="CN405" s="129">
        <v>274</v>
      </c>
      <c r="CO405" s="133">
        <v>42.15</v>
      </c>
      <c r="CP405" s="129">
        <v>2008</v>
      </c>
      <c r="CQ405" s="129" t="s">
        <v>79</v>
      </c>
      <c r="CR405" s="128" t="s">
        <v>295</v>
      </c>
      <c r="CS405" s="129" t="s">
        <v>295</v>
      </c>
      <c r="CT405" s="133" t="s">
        <v>295</v>
      </c>
      <c r="CU405" s="129" t="s">
        <v>295</v>
      </c>
      <c r="CV405" s="129" t="s">
        <v>79</v>
      </c>
      <c r="CW405" s="131" t="s">
        <v>2222</v>
      </c>
      <c r="CX405" s="131" t="s">
        <v>2223</v>
      </c>
      <c r="CY405" s="129">
        <v>1020</v>
      </c>
      <c r="CZ405" s="129">
        <v>60</v>
      </c>
      <c r="DA405" s="129">
        <v>2017</v>
      </c>
      <c r="DB405" s="129" t="s">
        <v>944</v>
      </c>
      <c r="DC405" s="129" t="s">
        <v>113</v>
      </c>
      <c r="DD405" s="129">
        <v>1020</v>
      </c>
      <c r="DE405" s="129">
        <v>60</v>
      </c>
      <c r="DF405" s="398">
        <v>0</v>
      </c>
      <c r="DG405" s="224">
        <v>0</v>
      </c>
      <c r="DH405" s="224">
        <v>0</v>
      </c>
      <c r="DI405" s="224">
        <v>0</v>
      </c>
      <c r="DJ405" s="224">
        <v>0</v>
      </c>
      <c r="DK405" s="224">
        <v>0</v>
      </c>
      <c r="DL405" s="224"/>
      <c r="DM405" s="224">
        <v>0</v>
      </c>
      <c r="DN405" s="224">
        <v>0</v>
      </c>
      <c r="DO405" s="396">
        <v>0</v>
      </c>
      <c r="DP405" s="131" t="s">
        <v>138</v>
      </c>
      <c r="DQ405" s="396">
        <v>0</v>
      </c>
      <c r="DR405" s="396"/>
      <c r="DS405" s="129" t="s">
        <v>83</v>
      </c>
      <c r="DT405" s="129" t="s">
        <v>83</v>
      </c>
      <c r="DU405" s="129" t="s">
        <v>83</v>
      </c>
      <c r="DV405" s="129" t="s">
        <v>83</v>
      </c>
      <c r="DW405" s="131" t="s">
        <v>83</v>
      </c>
      <c r="DX405" s="131" t="s">
        <v>84</v>
      </c>
      <c r="DY405" s="131" t="s">
        <v>295</v>
      </c>
      <c r="DZ405" s="131" t="s">
        <v>2224</v>
      </c>
      <c r="EA405" s="131" t="s">
        <v>2225</v>
      </c>
      <c r="EB405" s="131" t="s">
        <v>2226</v>
      </c>
      <c r="EC405" s="131" t="s">
        <v>317</v>
      </c>
      <c r="ED405" s="131" t="s">
        <v>89</v>
      </c>
      <c r="EE405" s="131" t="s">
        <v>2227</v>
      </c>
      <c r="EF405" s="131" t="s">
        <v>2228</v>
      </c>
      <c r="EG405" s="131" t="s">
        <v>84</v>
      </c>
      <c r="EH405" s="131" t="s">
        <v>84</v>
      </c>
      <c r="EI405" s="131" t="s">
        <v>2229</v>
      </c>
      <c r="EJ405" s="135" t="s">
        <v>2230</v>
      </c>
      <c r="EK405" s="135" t="s">
        <v>2231</v>
      </c>
      <c r="EL405" s="131" t="s">
        <v>2232</v>
      </c>
      <c r="EM405" s="131" t="s">
        <v>84</v>
      </c>
      <c r="EN405" s="131" t="s">
        <v>84</v>
      </c>
    </row>
    <row r="406" spans="1:144" ht="18" thickTop="1" thickBot="1">
      <c r="A406" s="575">
        <f t="shared" si="22"/>
        <v>405</v>
      </c>
      <c r="B406" s="576" t="s">
        <v>2463</v>
      </c>
      <c r="C406" s="599" t="s">
        <v>2464</v>
      </c>
      <c r="D406" s="576" t="s">
        <v>13209</v>
      </c>
      <c r="E406" s="568" t="str">
        <f t="shared" si="20"/>
        <v>Placed</v>
      </c>
      <c r="F406" s="576" t="s">
        <v>12369</v>
      </c>
      <c r="G406" s="576" t="s">
        <v>14087</v>
      </c>
      <c r="H406" s="131" t="str">
        <f>VLOOKUP(B406,EXTC3!C:E,3,0)</f>
        <v>Direct Second Year Engineering with live KT</v>
      </c>
      <c r="I406" s="610" t="s">
        <v>2465</v>
      </c>
      <c r="J406" s="572">
        <v>20</v>
      </c>
      <c r="K406" s="611" t="s">
        <v>2466</v>
      </c>
      <c r="L406" s="611" t="s">
        <v>591</v>
      </c>
      <c r="M406" s="611" t="s">
        <v>2467</v>
      </c>
      <c r="N406" s="612" t="s">
        <v>2462</v>
      </c>
      <c r="O406" s="612">
        <v>9967342767</v>
      </c>
      <c r="P406" s="612">
        <v>9967342767</v>
      </c>
      <c r="Q406" s="612" t="e">
        <f>VLOOKUP(B406,'TCS CON'!$D$1:$H$98,5,0)</f>
        <v>#N/A</v>
      </c>
      <c r="R406" s="612" t="e">
        <f>VLOOKUP(B406,LTI!$C$1:$H$46,6,0)</f>
        <v>#N/A</v>
      </c>
      <c r="S406" s="612" t="e">
        <f>VLOOKUP(B406,JARO!$E$2:$I$11,5,0)</f>
        <v>#N/A</v>
      </c>
      <c r="T406" s="612" t="e">
        <f>VLOOKUP(B406,Capgemini!$D$3:$H$78,5,0)</f>
        <v>#N/A</v>
      </c>
      <c r="U406" s="612" t="e">
        <f>VLOOKUP(B406,Carwale!$D$1:$H$4,5,0)</f>
        <v>#N/A</v>
      </c>
      <c r="V406" s="612" t="e">
        <f>VLOOKUP(B406,'Interactive Brokers'!E:I,5,0)</f>
        <v>#N/A</v>
      </c>
      <c r="W406" s="612" t="e">
        <f>VLOOKUP(B406,'REL Jio'!E:I,5,0)</f>
        <v>#N/A</v>
      </c>
      <c r="X406" s="612" t="e">
        <f>VLOOKUP(B406,'Sciative Sol'!E:I,5,0)</f>
        <v>#N/A</v>
      </c>
      <c r="Y406" s="612" t="e">
        <f>VLOOKUP(B406,'Hexaware Tech'!E:I,5,0)</f>
        <v>#N/A</v>
      </c>
      <c r="Z406" s="612" t="e">
        <f>VLOOKUP(B406,Axis!D:H,5,0)</f>
        <v>#N/A</v>
      </c>
      <c r="AA406" s="612" t="e">
        <f>VLOOKUP(B406,Ugam!$D$3:$H$26,5,0)</f>
        <v>#N/A</v>
      </c>
      <c r="AB406" s="612" t="e">
        <f>VLOOKUP(B406,Zeus!F:J,5,0)</f>
        <v>#N/A</v>
      </c>
      <c r="AC406" s="612" t="e">
        <f>VLOOKUP(B406,Montran!F:J,5,0)</f>
        <v>#N/A</v>
      </c>
      <c r="AD406" s="612" t="e">
        <f>VLOOKUP(B406,Endurance!H189:L189,5,0)</f>
        <v>#N/A</v>
      </c>
      <c r="AE406" s="612" t="e">
        <f>VLOOKUP(B406,'Swabhav Techlabs'!$F$1:$J$2,5,0)</f>
        <v>#N/A</v>
      </c>
      <c r="AF406" s="612" t="e">
        <f>VLOOKUP(B406,'Quality Kiosk'!$F$1:$J$18,5,0)</f>
        <v>#N/A</v>
      </c>
      <c r="AG406" s="612" t="e">
        <f>VLOOKUP(B406,'Lemon VB'!$F$1:$J$2,5,0)</f>
        <v>#N/A</v>
      </c>
      <c r="AH406" s="612" t="e">
        <f>VLOOKUP(B406,Gocomet!$E$1:$I$3,5,0)</f>
        <v>#N/A</v>
      </c>
      <c r="AI406" s="612" t="e">
        <f>VLOOKUP(B406,'Ingram Micro'!$E$1:$I$8,5,0)</f>
        <v>#N/A</v>
      </c>
      <c r="AJ406" s="612" t="e">
        <f>VLOOKUP(B406,'DePronto Infotech'!$E$1:$I$2,5,0)</f>
        <v>#N/A</v>
      </c>
      <c r="AK406" s="612" t="e">
        <f>VLOOKUP(B406,'Reliance Retail'!$E$1:$I$4,5,0)</f>
        <v>#N/A</v>
      </c>
      <c r="AL406" s="612" t="e">
        <f>VLOOKUP(B406,'Bright Champs'!$D$1:$H$13,5,0)</f>
        <v>#N/A</v>
      </c>
      <c r="AM406" s="612" t="e">
        <f>VLOOKUP(B406,Neosoft!$E$1:$I$12,5,0)</f>
        <v>#N/A</v>
      </c>
      <c r="AN406" s="612" t="e">
        <f>VLOOKUP(B406,Infosys!$E$1:$I$3,5,0)</f>
        <v>#N/A</v>
      </c>
      <c r="AO406" s="612" t="e">
        <f>VLOOKUP(B406,Cerelabs!$E$1:$I$5,5,0)</f>
        <v>#N/A</v>
      </c>
      <c r="AP406" s="612" t="e">
        <f>VLOOKUP(B406,'Neebal Technologies'!$D$1:$H$2,5,0)</f>
        <v>#N/A</v>
      </c>
      <c r="AQ406" s="612" t="e">
        <f>VLOOKUP(B406,'Vertiv Energy'!$D$1:$H$2,5,0)</f>
        <v>#N/A</v>
      </c>
      <c r="AR406" s="612" t="e">
        <f>VLOOKUP(B406,'Acidaes Solutions (CRMNEXT)'!$D$1:$H$3,5,0)</f>
        <v>#N/A</v>
      </c>
      <c r="AS406" s="612" t="e">
        <f>VLOOKUP(B406,Growisto!$D$1:$H$2,5,0)</f>
        <v>#N/A</v>
      </c>
      <c r="AT406" s="612" t="e">
        <f>VLOOKUP(B406,'9.9 Mediaworx - Digit'!$D$1:$H$2,5,0)</f>
        <v>#N/A</v>
      </c>
      <c r="AU406" s="612" t="e">
        <f>VLOOKUP(B406,'Vistaar systems Pvt Ltd'!$D$2:$H$3,5,0)</f>
        <v>#N/A</v>
      </c>
      <c r="AV406" s="612" t="e">
        <f>VLOOKUP(B406,'Course 5i'!$D$2:$H$11,5,0)</f>
        <v>#N/A</v>
      </c>
      <c r="AW406" s="612">
        <f>VLOOKUP(B406,'Radiant Appliances &amp; Electronic'!$D$1:$H$13,5,0)</f>
        <v>156000</v>
      </c>
      <c r="AX406" s="612" t="e">
        <f>VLOOKUP(B406,'Atos Global'!$D$3:$H$27,5,0)</f>
        <v>#N/A</v>
      </c>
      <c r="AY406" s="612" t="e">
        <f>VLOOKUP(B406,'Saama Technologies'!$D$1:$H$2,5,0)</f>
        <v>#N/A</v>
      </c>
      <c r="AZ406" s="612" t="e">
        <f>VLOOKUP(B406,'Multiplier Solutions'!$D$1:$H$2,5,0)</f>
        <v>#N/A</v>
      </c>
      <c r="BA406" s="612" t="e">
        <f>VLOOKUP(B406,GEP!$D$2:$H$5,5,0)</f>
        <v>#N/A</v>
      </c>
      <c r="BB406" s="612" t="e">
        <f>VLOOKUP(B406,Accenture!$D$1:$H$6,5,0)</f>
        <v>#N/A</v>
      </c>
      <c r="BC406" s="612" t="e">
        <f>VLOOKUP(B406,'Endurance International Group'!$D$1:$H$2,5,0)</f>
        <v>#N/A</v>
      </c>
      <c r="BD406" s="612" t="e">
        <f>VLOOKUP(B406,Newgen!$D$1:$H$2,5,0)</f>
        <v>#N/A</v>
      </c>
      <c r="BE406" s="612" t="e">
        <f>VLOOKUP(B406,'3D Incredible'!D406:H406,5,0)</f>
        <v>#N/A</v>
      </c>
      <c r="BF406" s="612" t="e">
        <f>VLOOKUP(B406,'Raja Software Labs'!$D$2:$H$2,5,0)</f>
        <v>#N/A</v>
      </c>
      <c r="BG406" s="612" t="e">
        <f>VLOOKUP(B406,Wipro!$D$1:$H$2,5,0)</f>
        <v>#N/A</v>
      </c>
      <c r="BH406" s="612" t="e">
        <f>VLOOKUP(B406,'Perch Technologies'!$D$2:$H$2,5,0)</f>
        <v>#N/A</v>
      </c>
      <c r="BI406" s="612" t="e">
        <f>VLOOKUP(B406,'Morning Star'!$D$1:$H$6,5,0)</f>
        <v>#N/A</v>
      </c>
      <c r="BJ406" s="612" t="e">
        <f>VLOOKUP(B406,Flexiloans!$D$1:$H$2,5,0)</f>
        <v>#N/A</v>
      </c>
      <c r="BK406" s="612" t="e">
        <f>VLOOKUP(B406,'Thirdware Solutions'!$D$1:$H$2,5,0)</f>
        <v>#N/A</v>
      </c>
      <c r="BL406" s="612" t="e">
        <f>VLOOKUP(B406,Tescom!$D$1:$H$8,5,0)</f>
        <v>#N/A</v>
      </c>
      <c r="BM406" s="612" t="e">
        <f>VLOOKUP(B406,'Cogno AI'!$D$1:$H$2,5,0)</f>
        <v>#N/A</v>
      </c>
      <c r="BN406" s="612" t="e">
        <f>VLOOKUP(B406,'ABM Knowledgeware'!$D$1:$H$2,5,0)</f>
        <v>#N/A</v>
      </c>
      <c r="BO406" s="612" t="e">
        <f>VLOOKUP(B406,'Concerto Software'!$D$1:$H$3,5,0)</f>
        <v>#N/A</v>
      </c>
      <c r="BP406" s="612" t="e">
        <f>VLOOKUP(B406,'My Captain'!$D$1:$H$4,5,0)</f>
        <v>#N/A</v>
      </c>
      <c r="BQ406" s="612" t="e">
        <f>VLOOKUP(B406,'Finoux Solutions'!$D$2:$H$4,5,0)</f>
        <v>#N/A</v>
      </c>
      <c r="BR406" s="612" t="e">
        <f>VLOOKUP(B406,'MITR Learning'!$D$1:$H$2,5,0)</f>
        <v>#N/A</v>
      </c>
      <c r="BS406" s="612" t="e">
        <f>VLOOKUP(B406,Nucsoft!$D$2:$H$6,5,0)</f>
        <v>#N/A</v>
      </c>
      <c r="BT406" s="612" t="e">
        <f>VLOOKUP(B406,'Paras Cadd'!$D$1:$H$2,5,0)</f>
        <v>#N/A</v>
      </c>
      <c r="BU406" s="612" t="e">
        <f>VLOOKUP(B406,'ICICI Securities'!$D$1:$H$2,5,0)</f>
        <v>#N/A</v>
      </c>
      <c r="BV406" s="612" t="e">
        <f>VLOOKUP(B406,'Citius Tech'!$D$2:$H$5,5,0)</f>
        <v>#N/A</v>
      </c>
      <c r="BW406" s="612" t="e">
        <f>VLOOKUP(B406,'Buzzy Brains'!$D$2:$H$2,5,0)</f>
        <v>#N/A</v>
      </c>
      <c r="BX406" s="612" t="e">
        <f>VLOOKUP(B406,'Decimal Point'!$D$2:$H$2,5,0)</f>
        <v>#N/A</v>
      </c>
      <c r="BY406" s="612" t="e">
        <f>VLOOKUP(B406,'Sankey Business Solutions'!$D$2:$H$3,5,0)</f>
        <v>#N/A</v>
      </c>
      <c r="BZ406" s="612" t="e">
        <f>VLOOKUP(B406,'Nangia &amp; Co LLP'!$D$2:$H$2,5,0)</f>
        <v>#N/A</v>
      </c>
      <c r="CA406" s="612" t="e">
        <f>VLOOKUP(B406,'FIS Solutions India Pvt Ltd'!$D$2:$H$2,5,0)</f>
        <v>#N/A</v>
      </c>
      <c r="CB406" s="612" t="e">
        <f>VLOOKUP(B406,'Delta Technology &amp; Management '!$D$2:$H$16,5,0)</f>
        <v>#N/A</v>
      </c>
      <c r="CC406" s="612" t="e">
        <f>VLOOKUP(B406,'Espoir Networks'!$D$3:$H$11,5,0)</f>
        <v>#N/A</v>
      </c>
      <c r="CD406" s="612" t="e">
        <f>VLOOKUP(B406,'Servosys Solution'!$D$3:$H$5,5,0)</f>
        <v>#N/A</v>
      </c>
      <c r="CE406" s="612" t="e">
        <f>VLOOKUP(B406,'Ribbon Communications'!$D$3:$H$4,5,0)</f>
        <v>#N/A</v>
      </c>
      <c r="CF406" s="612">
        <f t="shared" si="21"/>
        <v>1</v>
      </c>
      <c r="CG406" s="129" t="s">
        <v>2468</v>
      </c>
      <c r="CH406" s="129" t="s">
        <v>2469</v>
      </c>
      <c r="CI406" s="129" t="s">
        <v>2470</v>
      </c>
      <c r="CJ406" s="129" t="s">
        <v>11757</v>
      </c>
      <c r="CK406" s="132">
        <v>43282</v>
      </c>
      <c r="CL406" s="129">
        <v>2021</v>
      </c>
      <c r="CM406" s="128" t="s">
        <v>2471</v>
      </c>
      <c r="CN406" s="129">
        <v>355</v>
      </c>
      <c r="CO406" s="133">
        <v>0.71</v>
      </c>
      <c r="CP406" s="129">
        <v>2015</v>
      </c>
      <c r="CQ406" s="129" t="s">
        <v>79</v>
      </c>
      <c r="CR406" s="128" t="s">
        <v>295</v>
      </c>
      <c r="CS406" s="129" t="s">
        <v>81</v>
      </c>
      <c r="CT406" s="133" t="s">
        <v>81</v>
      </c>
      <c r="CU406" s="129" t="s">
        <v>81</v>
      </c>
      <c r="CV406" s="129" t="s">
        <v>109</v>
      </c>
      <c r="CW406" s="131" t="s">
        <v>490</v>
      </c>
      <c r="CX406" s="131" t="s">
        <v>336</v>
      </c>
      <c r="CY406" s="129">
        <v>562</v>
      </c>
      <c r="CZ406" s="159">
        <v>0.74</v>
      </c>
      <c r="DA406" s="129">
        <v>2018</v>
      </c>
      <c r="DB406" s="129" t="s">
        <v>112</v>
      </c>
      <c r="DC406" s="129" t="s">
        <v>113</v>
      </c>
      <c r="DD406" s="129">
        <v>562</v>
      </c>
      <c r="DE406" s="136">
        <v>0.74560000000000004</v>
      </c>
      <c r="DF406" s="397">
        <v>0</v>
      </c>
      <c r="DG406" s="224" t="s">
        <v>81</v>
      </c>
      <c r="DH406" s="224" t="s">
        <v>81</v>
      </c>
      <c r="DI406" s="224">
        <v>5.65</v>
      </c>
      <c r="DJ406" s="224">
        <v>5.24</v>
      </c>
      <c r="DK406" s="224">
        <v>7.37</v>
      </c>
      <c r="DL406" s="224">
        <v>7.4</v>
      </c>
      <c r="DM406" s="224">
        <v>25.660000000000004</v>
      </c>
      <c r="DN406" s="224">
        <v>6.4150000000000009</v>
      </c>
      <c r="DO406" s="394">
        <v>57.54</v>
      </c>
      <c r="DP406" s="131" t="s">
        <v>114</v>
      </c>
      <c r="DQ406" s="394">
        <v>0</v>
      </c>
      <c r="DR406" s="394">
        <v>8</v>
      </c>
      <c r="DS406" s="129" t="s">
        <v>83</v>
      </c>
      <c r="DT406" s="129" t="s">
        <v>83</v>
      </c>
      <c r="DU406" s="129" t="s">
        <v>83</v>
      </c>
      <c r="DV406" s="129" t="s">
        <v>83</v>
      </c>
      <c r="DW406" s="131" t="s">
        <v>83</v>
      </c>
      <c r="DX406" s="131" t="s">
        <v>84</v>
      </c>
      <c r="DY406" s="131" t="s">
        <v>81</v>
      </c>
      <c r="DZ406" s="131" t="s">
        <v>2472</v>
      </c>
      <c r="EA406" s="131" t="s">
        <v>2473</v>
      </c>
      <c r="EB406" s="131" t="s">
        <v>2474</v>
      </c>
      <c r="EC406" s="131" t="s">
        <v>88</v>
      </c>
      <c r="ED406" s="131" t="s">
        <v>89</v>
      </c>
      <c r="EE406" s="131" t="s">
        <v>81</v>
      </c>
      <c r="EF406" s="131" t="s">
        <v>81</v>
      </c>
      <c r="EG406" s="131" t="s">
        <v>2475</v>
      </c>
      <c r="EH406" s="131" t="s">
        <v>2476</v>
      </c>
      <c r="EI406" s="131" t="s">
        <v>2477</v>
      </c>
      <c r="EJ406" s="135" t="s">
        <v>2478</v>
      </c>
      <c r="EK406" s="135" t="s">
        <v>2479</v>
      </c>
      <c r="EL406" s="135" t="s">
        <v>2480</v>
      </c>
      <c r="EM406" s="135" t="s">
        <v>2481</v>
      </c>
      <c r="EN406" s="131" t="s">
        <v>81</v>
      </c>
    </row>
    <row r="407" spans="1:144" ht="18" thickTop="1" thickBot="1">
      <c r="A407" s="575">
        <f t="shared" si="22"/>
        <v>406</v>
      </c>
      <c r="B407" s="576" t="s">
        <v>2902</v>
      </c>
      <c r="C407" s="599" t="s">
        <v>11863</v>
      </c>
      <c r="D407" s="576" t="s">
        <v>13209</v>
      </c>
      <c r="E407" s="568" t="str">
        <f t="shared" si="20"/>
        <v>Placed</v>
      </c>
      <c r="F407" s="576" t="s">
        <v>12369</v>
      </c>
      <c r="G407" s="576" t="s">
        <v>14087</v>
      </c>
      <c r="H407" s="131" t="str">
        <f>VLOOKUP(B407,EXTC3!C:E,3,0)</f>
        <v>Direct Second Year Engineering with live KT</v>
      </c>
      <c r="I407" s="610" t="s">
        <v>2904</v>
      </c>
      <c r="J407" s="572">
        <v>21</v>
      </c>
      <c r="K407" s="611" t="s">
        <v>2905</v>
      </c>
      <c r="L407" s="611" t="s">
        <v>2906</v>
      </c>
      <c r="M407" s="611" t="s">
        <v>2907</v>
      </c>
      <c r="N407" s="612" t="s">
        <v>2901</v>
      </c>
      <c r="O407" s="612">
        <v>9920245878</v>
      </c>
      <c r="P407" s="612">
        <v>8828240841</v>
      </c>
      <c r="Q407" s="612" t="e">
        <f>VLOOKUP(B407,'TCS CON'!$D$1:$H$98,5,0)</f>
        <v>#N/A</v>
      </c>
      <c r="R407" s="612" t="e">
        <f>VLOOKUP(B407,LTI!$C$1:$H$46,6,0)</f>
        <v>#N/A</v>
      </c>
      <c r="S407" s="612" t="e">
        <f>VLOOKUP(B407,JARO!$E$2:$I$11,5,0)</f>
        <v>#N/A</v>
      </c>
      <c r="T407" s="612" t="e">
        <f>VLOOKUP(B407,Capgemini!$D$3:$H$78,5,0)</f>
        <v>#N/A</v>
      </c>
      <c r="U407" s="612" t="e">
        <f>VLOOKUP(B407,Carwale!$D$1:$H$4,5,0)</f>
        <v>#N/A</v>
      </c>
      <c r="V407" s="612" t="e">
        <f>VLOOKUP(B407,'Interactive Brokers'!E:I,5,0)</f>
        <v>#N/A</v>
      </c>
      <c r="W407" s="612" t="e">
        <f>VLOOKUP(B407,'REL Jio'!E:I,5,0)</f>
        <v>#N/A</v>
      </c>
      <c r="X407" s="612" t="e">
        <f>VLOOKUP(B407,'Sciative Sol'!E:I,5,0)</f>
        <v>#N/A</v>
      </c>
      <c r="Y407" s="612" t="e">
        <f>VLOOKUP(B407,'Hexaware Tech'!E:I,5,0)</f>
        <v>#N/A</v>
      </c>
      <c r="Z407" s="612" t="e">
        <f>VLOOKUP(B407,Axis!D:H,5,0)</f>
        <v>#N/A</v>
      </c>
      <c r="AA407" s="612" t="e">
        <f>VLOOKUP(B407,Ugam!$D$3:$H$26,5,0)</f>
        <v>#N/A</v>
      </c>
      <c r="AB407" s="612" t="e">
        <f>VLOOKUP(B407,Zeus!F:J,5,0)</f>
        <v>#N/A</v>
      </c>
      <c r="AC407" s="612" t="e">
        <f>VLOOKUP(B407,Montran!F:J,5,0)</f>
        <v>#N/A</v>
      </c>
      <c r="AD407" s="612" t="e">
        <f>VLOOKUP(B407,Endurance!H190:L190,5,0)</f>
        <v>#N/A</v>
      </c>
      <c r="AE407" s="612" t="e">
        <f>VLOOKUP(B407,'Swabhav Techlabs'!$F$1:$J$2,5,0)</f>
        <v>#N/A</v>
      </c>
      <c r="AF407" s="612" t="e">
        <f>VLOOKUP(B407,'Quality Kiosk'!$F$1:$J$18,5,0)</f>
        <v>#N/A</v>
      </c>
      <c r="AG407" s="612" t="e">
        <f>VLOOKUP(B407,'Lemon VB'!$F$1:$J$2,5,0)</f>
        <v>#N/A</v>
      </c>
      <c r="AH407" s="612" t="e">
        <f>VLOOKUP(B407,Gocomet!$E$1:$I$3,5,0)</f>
        <v>#N/A</v>
      </c>
      <c r="AI407" s="612" t="e">
        <f>VLOOKUP(B407,'Ingram Micro'!$E$1:$I$8,5,0)</f>
        <v>#N/A</v>
      </c>
      <c r="AJ407" s="612" t="e">
        <f>VLOOKUP(B407,'DePronto Infotech'!$E$1:$I$2,5,0)</f>
        <v>#N/A</v>
      </c>
      <c r="AK407" s="612" t="e">
        <f>VLOOKUP(B407,'Reliance Retail'!$E$1:$I$4,5,0)</f>
        <v>#N/A</v>
      </c>
      <c r="AL407" s="612" t="e">
        <f>VLOOKUP(B407,'Bright Champs'!$D$1:$H$13,5,0)</f>
        <v>#N/A</v>
      </c>
      <c r="AM407" s="612" t="e">
        <f>VLOOKUP(B407,Neosoft!$E$1:$I$12,5,0)</f>
        <v>#N/A</v>
      </c>
      <c r="AN407" s="612" t="e">
        <f>VLOOKUP(B407,Infosys!$E$1:$I$3,5,0)</f>
        <v>#N/A</v>
      </c>
      <c r="AO407" s="612" t="e">
        <f>VLOOKUP(B407,Cerelabs!$E$1:$I$5,5,0)</f>
        <v>#N/A</v>
      </c>
      <c r="AP407" s="612" t="e">
        <f>VLOOKUP(B407,'Neebal Technologies'!$D$1:$H$2,5,0)</f>
        <v>#N/A</v>
      </c>
      <c r="AQ407" s="612" t="e">
        <f>VLOOKUP(B407,'Vertiv Energy'!$D$1:$H$2,5,0)</f>
        <v>#N/A</v>
      </c>
      <c r="AR407" s="612" t="e">
        <f>VLOOKUP(B407,'Acidaes Solutions (CRMNEXT)'!$D$1:$H$3,5,0)</f>
        <v>#N/A</v>
      </c>
      <c r="AS407" s="612" t="e">
        <f>VLOOKUP(B407,Growisto!$D$1:$H$2,5,0)</f>
        <v>#N/A</v>
      </c>
      <c r="AT407" s="612" t="e">
        <f>VLOOKUP(B407,'9.9 Mediaworx - Digit'!$D$1:$H$2,5,0)</f>
        <v>#N/A</v>
      </c>
      <c r="AU407" s="612" t="e">
        <f>VLOOKUP(B407,'Vistaar systems Pvt Ltd'!$D$2:$H$3,5,0)</f>
        <v>#N/A</v>
      </c>
      <c r="AV407" s="612" t="e">
        <f>VLOOKUP(B407,'Course 5i'!$D$2:$H$11,5,0)</f>
        <v>#N/A</v>
      </c>
      <c r="AW407" s="612">
        <f>VLOOKUP(B407,'Radiant Appliances &amp; Electronic'!$D$1:$H$13,5,0)</f>
        <v>156000</v>
      </c>
      <c r="AX407" s="612" t="e">
        <f>VLOOKUP(B407,'Atos Global'!$D$3:$H$27,5,0)</f>
        <v>#N/A</v>
      </c>
      <c r="AY407" s="612" t="e">
        <f>VLOOKUP(B407,'Saama Technologies'!$D$1:$H$2,5,0)</f>
        <v>#N/A</v>
      </c>
      <c r="AZ407" s="612" t="e">
        <f>VLOOKUP(B407,'Multiplier Solutions'!$D$1:$H$2,5,0)</f>
        <v>#N/A</v>
      </c>
      <c r="BA407" s="612" t="e">
        <f>VLOOKUP(B407,GEP!$D$2:$H$5,5,0)</f>
        <v>#N/A</v>
      </c>
      <c r="BB407" s="612">
        <f>VLOOKUP(B407,Accenture!$D$1:$H$6,5,0)</f>
        <v>450000</v>
      </c>
      <c r="BC407" s="612" t="e">
        <f>VLOOKUP(B407,'Endurance International Group'!$D$1:$H$2,5,0)</f>
        <v>#N/A</v>
      </c>
      <c r="BD407" s="612" t="e">
        <f>VLOOKUP(B407,Newgen!$D$1:$H$2,5,0)</f>
        <v>#N/A</v>
      </c>
      <c r="BE407" s="612" t="e">
        <f>VLOOKUP(B407,'3D Incredible'!D407:H407,5,0)</f>
        <v>#N/A</v>
      </c>
      <c r="BF407" s="612" t="e">
        <f>VLOOKUP(B407,'Raja Software Labs'!$D$2:$H$2,5,0)</f>
        <v>#N/A</v>
      </c>
      <c r="BG407" s="612" t="e">
        <f>VLOOKUP(B407,Wipro!$D$1:$H$2,5,0)</f>
        <v>#N/A</v>
      </c>
      <c r="BH407" s="612" t="e">
        <f>VLOOKUP(B407,'Perch Technologies'!$D$2:$H$2,5,0)</f>
        <v>#N/A</v>
      </c>
      <c r="BI407" s="612" t="e">
        <f>VLOOKUP(B407,'Morning Star'!$D$1:$H$6,5,0)</f>
        <v>#N/A</v>
      </c>
      <c r="BJ407" s="612" t="e">
        <f>VLOOKUP(B407,Flexiloans!$D$1:$H$2,5,0)</f>
        <v>#N/A</v>
      </c>
      <c r="BK407" s="612" t="e">
        <f>VLOOKUP(B407,'Thirdware Solutions'!$D$1:$H$2,5,0)</f>
        <v>#N/A</v>
      </c>
      <c r="BL407" s="612" t="e">
        <f>VLOOKUP(B407,Tescom!$D$1:$H$8,5,0)</f>
        <v>#N/A</v>
      </c>
      <c r="BM407" s="612" t="e">
        <f>VLOOKUP(B407,'Cogno AI'!$D$1:$H$2,5,0)</f>
        <v>#N/A</v>
      </c>
      <c r="BN407" s="612" t="e">
        <f>VLOOKUP(B407,'ABM Knowledgeware'!$D$1:$H$2,5,0)</f>
        <v>#N/A</v>
      </c>
      <c r="BO407" s="612" t="e">
        <f>VLOOKUP(B407,'Concerto Software'!$D$1:$H$3,5,0)</f>
        <v>#N/A</v>
      </c>
      <c r="BP407" s="612" t="e">
        <f>VLOOKUP(B407,'My Captain'!$D$1:$H$4,5,0)</f>
        <v>#N/A</v>
      </c>
      <c r="BQ407" s="612" t="e">
        <f>VLOOKUP(B407,'Finoux Solutions'!$D$2:$H$4,5,0)</f>
        <v>#N/A</v>
      </c>
      <c r="BR407" s="612" t="e">
        <f>VLOOKUP(B407,'MITR Learning'!$D$1:$H$2,5,0)</f>
        <v>#N/A</v>
      </c>
      <c r="BS407" s="612" t="e">
        <f>VLOOKUP(B407,Nucsoft!$D$2:$H$6,5,0)</f>
        <v>#N/A</v>
      </c>
      <c r="BT407" s="612" t="e">
        <f>VLOOKUP(B407,'Paras Cadd'!$D$1:$H$2,5,0)</f>
        <v>#N/A</v>
      </c>
      <c r="BU407" s="612" t="e">
        <f>VLOOKUP(B407,'ICICI Securities'!$D$1:$H$2,5,0)</f>
        <v>#N/A</v>
      </c>
      <c r="BV407" s="612" t="e">
        <f>VLOOKUP(B407,'Citius Tech'!$D$2:$H$5,5,0)</f>
        <v>#N/A</v>
      </c>
      <c r="BW407" s="612" t="e">
        <f>VLOOKUP(B407,'Buzzy Brains'!$D$2:$H$2,5,0)</f>
        <v>#N/A</v>
      </c>
      <c r="BX407" s="612" t="e">
        <f>VLOOKUP(B407,'Decimal Point'!$D$2:$H$2,5,0)</f>
        <v>#N/A</v>
      </c>
      <c r="BY407" s="612" t="e">
        <f>VLOOKUP(B407,'Sankey Business Solutions'!$D$2:$H$3,5,0)</f>
        <v>#N/A</v>
      </c>
      <c r="BZ407" s="612" t="e">
        <f>VLOOKUP(B407,'Nangia &amp; Co LLP'!$D$2:$H$2,5,0)</f>
        <v>#N/A</v>
      </c>
      <c r="CA407" s="612" t="e">
        <f>VLOOKUP(B407,'FIS Solutions India Pvt Ltd'!$D$2:$H$2,5,0)</f>
        <v>#N/A</v>
      </c>
      <c r="CB407" s="612" t="e">
        <f>VLOOKUP(B407,'Delta Technology &amp; Management '!$D$2:$H$16,5,0)</f>
        <v>#N/A</v>
      </c>
      <c r="CC407" s="612" t="e">
        <f>VLOOKUP(B407,'Espoir Networks'!$D$3:$H$11,5,0)</f>
        <v>#N/A</v>
      </c>
      <c r="CD407" s="612" t="e">
        <f>VLOOKUP(B407,'Servosys Solution'!$D$3:$H$5,5,0)</f>
        <v>#N/A</v>
      </c>
      <c r="CE407" s="612" t="e">
        <f>VLOOKUP(B407,'Ribbon Communications'!$D$3:$H$4,5,0)</f>
        <v>#N/A</v>
      </c>
      <c r="CF407" s="612">
        <f t="shared" si="21"/>
        <v>2</v>
      </c>
      <c r="CG407" s="129" t="s">
        <v>134</v>
      </c>
      <c r="CH407" s="129">
        <v>812264547911</v>
      </c>
      <c r="CI407" s="129" t="s">
        <v>2908</v>
      </c>
      <c r="CJ407" s="129" t="s">
        <v>11757</v>
      </c>
      <c r="CK407" s="132">
        <v>43282</v>
      </c>
      <c r="CL407" s="129">
        <v>2021</v>
      </c>
      <c r="CM407" s="128" t="s">
        <v>11091</v>
      </c>
      <c r="CN407" s="129">
        <v>412</v>
      </c>
      <c r="CO407" s="133">
        <v>82.4</v>
      </c>
      <c r="CP407" s="129">
        <v>2015</v>
      </c>
      <c r="CQ407" s="129" t="s">
        <v>79</v>
      </c>
      <c r="CR407" s="128" t="s">
        <v>295</v>
      </c>
      <c r="CS407" s="129" t="s">
        <v>81</v>
      </c>
      <c r="CT407" s="133" t="s">
        <v>81</v>
      </c>
      <c r="CU407" s="129" t="s">
        <v>81</v>
      </c>
      <c r="CV407" s="129" t="s">
        <v>109</v>
      </c>
      <c r="CW407" s="131" t="s">
        <v>2910</v>
      </c>
      <c r="CX407" s="131" t="s">
        <v>2168</v>
      </c>
      <c r="CY407" s="129">
        <v>1027</v>
      </c>
      <c r="CZ407" s="129">
        <v>69.63</v>
      </c>
      <c r="DA407" s="129">
        <v>2018</v>
      </c>
      <c r="DB407" s="129" t="s">
        <v>112</v>
      </c>
      <c r="DC407" s="129" t="s">
        <v>113</v>
      </c>
      <c r="DD407" s="136">
        <v>0.72219999999999995</v>
      </c>
      <c r="DE407" s="136">
        <v>0.72699999999999998</v>
      </c>
      <c r="DF407" s="397">
        <v>0</v>
      </c>
      <c r="DG407" s="224" t="s">
        <v>81</v>
      </c>
      <c r="DH407" s="224" t="s">
        <v>81</v>
      </c>
      <c r="DI407" s="224">
        <v>7.77</v>
      </c>
      <c r="DJ407" s="224">
        <v>6.4</v>
      </c>
      <c r="DK407" s="224">
        <v>7.92</v>
      </c>
      <c r="DL407" s="224">
        <v>8.68</v>
      </c>
      <c r="DM407" s="224">
        <v>30.77</v>
      </c>
      <c r="DN407" s="224">
        <v>7.6924999999999999</v>
      </c>
      <c r="DO407" s="394">
        <v>68.900000000000006</v>
      </c>
      <c r="DP407" s="131" t="s">
        <v>114</v>
      </c>
      <c r="DQ407" s="394">
        <v>0</v>
      </c>
      <c r="DR407" s="394">
        <v>4</v>
      </c>
      <c r="DS407" s="129" t="s">
        <v>83</v>
      </c>
      <c r="DT407" s="129" t="s">
        <v>83</v>
      </c>
      <c r="DU407" s="129" t="s">
        <v>83</v>
      </c>
      <c r="DV407" s="129" t="s">
        <v>83</v>
      </c>
      <c r="DW407" s="131" t="s">
        <v>83</v>
      </c>
      <c r="DX407" s="131" t="s">
        <v>84</v>
      </c>
      <c r="DY407" s="131" t="s">
        <v>81</v>
      </c>
      <c r="DZ407" s="131" t="s">
        <v>2911</v>
      </c>
      <c r="EA407" s="131" t="s">
        <v>2912</v>
      </c>
      <c r="EB407" s="131" t="s">
        <v>2913</v>
      </c>
      <c r="EC407" s="131" t="s">
        <v>2914</v>
      </c>
      <c r="ED407" s="131" t="s">
        <v>89</v>
      </c>
      <c r="EE407" s="131" t="s">
        <v>2915</v>
      </c>
      <c r="EF407" s="131" t="s">
        <v>2916</v>
      </c>
      <c r="EG407" s="131" t="s">
        <v>2917</v>
      </c>
      <c r="EH407" s="131" t="s">
        <v>2918</v>
      </c>
      <c r="EI407" s="131" t="s">
        <v>2919</v>
      </c>
      <c r="EJ407" s="135" t="s">
        <v>2920</v>
      </c>
      <c r="EK407" s="135" t="s">
        <v>2921</v>
      </c>
      <c r="EL407" s="135" t="s">
        <v>2922</v>
      </c>
      <c r="EM407" s="135" t="s">
        <v>2923</v>
      </c>
      <c r="EN407" s="131" t="s">
        <v>81</v>
      </c>
    </row>
    <row r="408" spans="1:144" ht="18" thickTop="1" thickBot="1">
      <c r="A408" s="575">
        <f t="shared" si="22"/>
        <v>407</v>
      </c>
      <c r="B408" s="576" t="s">
        <v>3099</v>
      </c>
      <c r="C408" s="599" t="s">
        <v>11864</v>
      </c>
      <c r="D408" s="576" t="s">
        <v>13209</v>
      </c>
      <c r="E408" s="568" t="str">
        <f t="shared" si="20"/>
        <v>Not Placed</v>
      </c>
      <c r="F408" s="576" t="s">
        <v>12369</v>
      </c>
      <c r="G408" s="576" t="s">
        <v>14087</v>
      </c>
      <c r="H408" s="131" t="str">
        <f>VLOOKUP(B408,EXTC3!C:E,3,0)</f>
        <v>Direct Second Year Engineering without live KT</v>
      </c>
      <c r="I408" s="610">
        <v>36171</v>
      </c>
      <c r="J408" s="572">
        <v>20</v>
      </c>
      <c r="K408" s="611" t="s">
        <v>3101</v>
      </c>
      <c r="L408" s="611" t="s">
        <v>73</v>
      </c>
      <c r="M408" s="611" t="s">
        <v>3102</v>
      </c>
      <c r="N408" s="612" t="s">
        <v>3098</v>
      </c>
      <c r="O408" s="612">
        <v>9892029915</v>
      </c>
      <c r="P408" s="612">
        <v>9820363445</v>
      </c>
      <c r="Q408" s="612" t="e">
        <f>VLOOKUP(B408,'TCS CON'!$D$1:$H$98,5,0)</f>
        <v>#N/A</v>
      </c>
      <c r="R408" s="612" t="e">
        <f>VLOOKUP(B408,LTI!$C$1:$H$46,6,0)</f>
        <v>#N/A</v>
      </c>
      <c r="S408" s="612" t="e">
        <f>VLOOKUP(B408,JARO!$E$2:$I$11,5,0)</f>
        <v>#N/A</v>
      </c>
      <c r="T408" s="612" t="e">
        <f>VLOOKUP(B408,Capgemini!$D$3:$H$78,5,0)</f>
        <v>#N/A</v>
      </c>
      <c r="U408" s="612" t="e">
        <f>VLOOKUP(B408,Carwale!$D$1:$H$4,5,0)</f>
        <v>#N/A</v>
      </c>
      <c r="V408" s="612" t="e">
        <f>VLOOKUP(B408,'Interactive Brokers'!E:I,5,0)</f>
        <v>#N/A</v>
      </c>
      <c r="W408" s="612" t="e">
        <f>VLOOKUP(B408,'REL Jio'!E:I,5,0)</f>
        <v>#N/A</v>
      </c>
      <c r="X408" s="612" t="e">
        <f>VLOOKUP(B408,'Sciative Sol'!E:I,5,0)</f>
        <v>#N/A</v>
      </c>
      <c r="Y408" s="612" t="e">
        <f>VLOOKUP(B408,'Hexaware Tech'!E:I,5,0)</f>
        <v>#N/A</v>
      </c>
      <c r="Z408" s="612" t="e">
        <f>VLOOKUP(B408,Axis!D:H,5,0)</f>
        <v>#N/A</v>
      </c>
      <c r="AA408" s="612" t="e">
        <f>VLOOKUP(B408,Ugam!$D$3:$H$26,5,0)</f>
        <v>#N/A</v>
      </c>
      <c r="AB408" s="612" t="e">
        <f>VLOOKUP(B408,Zeus!F:J,5,0)</f>
        <v>#N/A</v>
      </c>
      <c r="AC408" s="612" t="e">
        <f>VLOOKUP(B408,Montran!F:J,5,0)</f>
        <v>#N/A</v>
      </c>
      <c r="AD408" s="612" t="e">
        <f>VLOOKUP(B408,Endurance!H191:L191,5,0)</f>
        <v>#N/A</v>
      </c>
      <c r="AE408" s="612" t="e">
        <f>VLOOKUP(B408,'Swabhav Techlabs'!$F$1:$J$2,5,0)</f>
        <v>#N/A</v>
      </c>
      <c r="AF408" s="612" t="e">
        <f>VLOOKUP(B408,'Quality Kiosk'!$F$1:$J$18,5,0)</f>
        <v>#N/A</v>
      </c>
      <c r="AG408" s="612" t="e">
        <f>VLOOKUP(B408,'Lemon VB'!$F$1:$J$2,5,0)</f>
        <v>#N/A</v>
      </c>
      <c r="AH408" s="612" t="e">
        <f>VLOOKUP(B408,Gocomet!$E$1:$I$3,5,0)</f>
        <v>#N/A</v>
      </c>
      <c r="AI408" s="612" t="e">
        <f>VLOOKUP(B408,'Ingram Micro'!$E$1:$I$8,5,0)</f>
        <v>#N/A</v>
      </c>
      <c r="AJ408" s="612" t="e">
        <f>VLOOKUP(B408,'DePronto Infotech'!$E$1:$I$2,5,0)</f>
        <v>#N/A</v>
      </c>
      <c r="AK408" s="612" t="e">
        <f>VLOOKUP(B408,'Reliance Retail'!$E$1:$I$4,5,0)</f>
        <v>#N/A</v>
      </c>
      <c r="AL408" s="612" t="e">
        <f>VLOOKUP(B408,'Bright Champs'!$D$1:$H$13,5,0)</f>
        <v>#N/A</v>
      </c>
      <c r="AM408" s="612" t="e">
        <f>VLOOKUP(B408,Neosoft!$E$1:$I$12,5,0)</f>
        <v>#N/A</v>
      </c>
      <c r="AN408" s="612" t="e">
        <f>VLOOKUP(B408,Infosys!$E$1:$I$3,5,0)</f>
        <v>#N/A</v>
      </c>
      <c r="AO408" s="612" t="e">
        <f>VLOOKUP(B408,Cerelabs!$E$1:$I$5,5,0)</f>
        <v>#N/A</v>
      </c>
      <c r="AP408" s="612" t="e">
        <f>VLOOKUP(B408,'Neebal Technologies'!$D$1:$H$2,5,0)</f>
        <v>#N/A</v>
      </c>
      <c r="AQ408" s="612" t="e">
        <f>VLOOKUP(B408,'Vertiv Energy'!$D$1:$H$2,5,0)</f>
        <v>#N/A</v>
      </c>
      <c r="AR408" s="612" t="e">
        <f>VLOOKUP(B408,'Acidaes Solutions (CRMNEXT)'!$D$1:$H$3,5,0)</f>
        <v>#N/A</v>
      </c>
      <c r="AS408" s="612" t="e">
        <f>VLOOKUP(B408,Growisto!$D$1:$H$2,5,0)</f>
        <v>#N/A</v>
      </c>
      <c r="AT408" s="612" t="e">
        <f>VLOOKUP(B408,'9.9 Mediaworx - Digit'!$D$1:$H$2,5,0)</f>
        <v>#N/A</v>
      </c>
      <c r="AU408" s="612" t="e">
        <f>VLOOKUP(B408,'Vistaar systems Pvt Ltd'!$D$2:$H$3,5,0)</f>
        <v>#N/A</v>
      </c>
      <c r="AV408" s="612" t="e">
        <f>VLOOKUP(B408,'Course 5i'!$D$2:$H$11,5,0)</f>
        <v>#N/A</v>
      </c>
      <c r="AW408" s="612" t="e">
        <f>VLOOKUP(B408,'Radiant Appliances &amp; Electronic'!$D$1:$H$13,5,0)</f>
        <v>#N/A</v>
      </c>
      <c r="AX408" s="612" t="e">
        <f>VLOOKUP(B408,'Atos Global'!$D$3:$H$27,5,0)</f>
        <v>#N/A</v>
      </c>
      <c r="AY408" s="612" t="e">
        <f>VLOOKUP(B408,'Saama Technologies'!$D$1:$H$2,5,0)</f>
        <v>#N/A</v>
      </c>
      <c r="AZ408" s="612" t="e">
        <f>VLOOKUP(B408,'Multiplier Solutions'!$D$1:$H$2,5,0)</f>
        <v>#N/A</v>
      </c>
      <c r="BA408" s="612" t="e">
        <f>VLOOKUP(B408,GEP!$D$2:$H$5,5,0)</f>
        <v>#N/A</v>
      </c>
      <c r="BB408" s="612" t="e">
        <f>VLOOKUP(B408,Accenture!$D$1:$H$6,5,0)</f>
        <v>#N/A</v>
      </c>
      <c r="BC408" s="612" t="e">
        <f>VLOOKUP(B408,'Endurance International Group'!$D$1:$H$2,5,0)</f>
        <v>#N/A</v>
      </c>
      <c r="BD408" s="612" t="e">
        <f>VLOOKUP(B408,Newgen!$D$1:$H$2,5,0)</f>
        <v>#N/A</v>
      </c>
      <c r="BE408" s="612" t="e">
        <f>VLOOKUP(B408,'3D Incredible'!D408:H408,5,0)</f>
        <v>#N/A</v>
      </c>
      <c r="BF408" s="612" t="e">
        <f>VLOOKUP(B408,'Raja Software Labs'!$D$2:$H$2,5,0)</f>
        <v>#N/A</v>
      </c>
      <c r="BG408" s="612" t="e">
        <f>VLOOKUP(B408,Wipro!$D$1:$H$2,5,0)</f>
        <v>#N/A</v>
      </c>
      <c r="BH408" s="612" t="e">
        <f>VLOOKUP(B408,'Perch Technologies'!$D$2:$H$2,5,0)</f>
        <v>#N/A</v>
      </c>
      <c r="BI408" s="612" t="e">
        <f>VLOOKUP(B408,'Morning Star'!$D$1:$H$6,5,0)</f>
        <v>#N/A</v>
      </c>
      <c r="BJ408" s="612" t="e">
        <f>VLOOKUP(B408,Flexiloans!$D$1:$H$2,5,0)</f>
        <v>#N/A</v>
      </c>
      <c r="BK408" s="612" t="e">
        <f>VLOOKUP(B408,'Thirdware Solutions'!$D$1:$H$2,5,0)</f>
        <v>#N/A</v>
      </c>
      <c r="BL408" s="612" t="e">
        <f>VLOOKUP(B408,Tescom!$D$1:$H$8,5,0)</f>
        <v>#N/A</v>
      </c>
      <c r="BM408" s="612" t="e">
        <f>VLOOKUP(B408,'Cogno AI'!$D$1:$H$2,5,0)</f>
        <v>#N/A</v>
      </c>
      <c r="BN408" s="612" t="e">
        <f>VLOOKUP(B408,'ABM Knowledgeware'!$D$1:$H$2,5,0)</f>
        <v>#N/A</v>
      </c>
      <c r="BO408" s="612" t="e">
        <f>VLOOKUP(B408,'Concerto Software'!$D$1:$H$3,5,0)</f>
        <v>#N/A</v>
      </c>
      <c r="BP408" s="612" t="e">
        <f>VLOOKUP(B408,'My Captain'!$D$1:$H$4,5,0)</f>
        <v>#N/A</v>
      </c>
      <c r="BQ408" s="612" t="e">
        <f>VLOOKUP(B408,'Finoux Solutions'!$D$2:$H$4,5,0)</f>
        <v>#N/A</v>
      </c>
      <c r="BR408" s="612" t="e">
        <f>VLOOKUP(B408,'MITR Learning'!$D$1:$H$2,5,0)</f>
        <v>#N/A</v>
      </c>
      <c r="BS408" s="612" t="e">
        <f>VLOOKUP(B408,Nucsoft!$D$2:$H$6,5,0)</f>
        <v>#N/A</v>
      </c>
      <c r="BT408" s="612" t="e">
        <f>VLOOKUP(B408,'Paras Cadd'!$D$1:$H$2,5,0)</f>
        <v>#N/A</v>
      </c>
      <c r="BU408" s="612" t="e">
        <f>VLOOKUP(B408,'ICICI Securities'!$D$1:$H$2,5,0)</f>
        <v>#N/A</v>
      </c>
      <c r="BV408" s="612" t="e">
        <f>VLOOKUP(B408,'Citius Tech'!$D$2:$H$5,5,0)</f>
        <v>#N/A</v>
      </c>
      <c r="BW408" s="612" t="e">
        <f>VLOOKUP(B408,'Buzzy Brains'!$D$2:$H$2,5,0)</f>
        <v>#N/A</v>
      </c>
      <c r="BX408" s="612" t="e">
        <f>VLOOKUP(B408,'Decimal Point'!$D$2:$H$2,5,0)</f>
        <v>#N/A</v>
      </c>
      <c r="BY408" s="612" t="e">
        <f>VLOOKUP(B408,'Sankey Business Solutions'!$D$2:$H$3,5,0)</f>
        <v>#N/A</v>
      </c>
      <c r="BZ408" s="612" t="e">
        <f>VLOOKUP(B408,'Nangia &amp; Co LLP'!$D$2:$H$2,5,0)</f>
        <v>#N/A</v>
      </c>
      <c r="CA408" s="612" t="e">
        <f>VLOOKUP(B408,'FIS Solutions India Pvt Ltd'!$D$2:$H$2,5,0)</f>
        <v>#N/A</v>
      </c>
      <c r="CB408" s="612" t="e">
        <f>VLOOKUP(B408,'Delta Technology &amp; Management '!$D$2:$H$16,5,0)</f>
        <v>#N/A</v>
      </c>
      <c r="CC408" s="612" t="e">
        <f>VLOOKUP(B408,'Espoir Networks'!$D$3:$H$11,5,0)</f>
        <v>#N/A</v>
      </c>
      <c r="CD408" s="612" t="e">
        <f>VLOOKUP(B408,'Servosys Solution'!$D$3:$H$5,5,0)</f>
        <v>#N/A</v>
      </c>
      <c r="CE408" s="612" t="e">
        <f>VLOOKUP(B408,'Ribbon Communications'!$D$3:$H$4,5,0)</f>
        <v>#N/A</v>
      </c>
      <c r="CF408" s="612">
        <f t="shared" si="21"/>
        <v>0</v>
      </c>
      <c r="CG408" s="129" t="s">
        <v>3103</v>
      </c>
      <c r="CH408" s="129">
        <v>491960941207</v>
      </c>
      <c r="CI408" s="129" t="s">
        <v>134</v>
      </c>
      <c r="CJ408" s="129" t="s">
        <v>11756</v>
      </c>
      <c r="CK408" s="132">
        <v>43282</v>
      </c>
      <c r="CL408" s="129">
        <v>2021</v>
      </c>
      <c r="CM408" s="128" t="s">
        <v>3104</v>
      </c>
      <c r="CN408" s="129">
        <v>345</v>
      </c>
      <c r="CO408" s="133">
        <v>69</v>
      </c>
      <c r="CP408" s="129">
        <v>2015</v>
      </c>
      <c r="CQ408" s="129" t="s">
        <v>79</v>
      </c>
      <c r="CR408" s="128" t="s">
        <v>295</v>
      </c>
      <c r="CS408" s="129" t="s">
        <v>81</v>
      </c>
      <c r="CT408" s="133" t="s">
        <v>81</v>
      </c>
      <c r="CU408" s="129" t="s">
        <v>81</v>
      </c>
      <c r="CV408" s="129" t="s">
        <v>81</v>
      </c>
      <c r="CW408" s="131" t="s">
        <v>3105</v>
      </c>
      <c r="CX408" s="131" t="s">
        <v>3106</v>
      </c>
      <c r="CY408" s="129">
        <v>1404</v>
      </c>
      <c r="CZ408" s="129">
        <v>82.59</v>
      </c>
      <c r="DA408" s="129">
        <v>2018</v>
      </c>
      <c r="DB408" s="129" t="s">
        <v>112</v>
      </c>
      <c r="DC408" s="129" t="s">
        <v>113</v>
      </c>
      <c r="DD408" s="129">
        <v>9.84</v>
      </c>
      <c r="DE408" s="129">
        <v>76.28</v>
      </c>
      <c r="DF408" s="397">
        <v>1</v>
      </c>
      <c r="DG408" s="224" t="s">
        <v>81</v>
      </c>
      <c r="DH408" s="224" t="s">
        <v>81</v>
      </c>
      <c r="DI408" s="224">
        <v>7.57</v>
      </c>
      <c r="DJ408" s="224">
        <v>6.72</v>
      </c>
      <c r="DK408" s="224">
        <v>6.11</v>
      </c>
      <c r="DL408" s="224">
        <v>8.08</v>
      </c>
      <c r="DM408" s="224">
        <v>28.479999999999997</v>
      </c>
      <c r="DN408" s="224">
        <v>7.1199999999999992</v>
      </c>
      <c r="DO408" s="394">
        <v>64.680000000000007</v>
      </c>
      <c r="DP408" s="131" t="s">
        <v>338</v>
      </c>
      <c r="DQ408" s="394">
        <v>0</v>
      </c>
      <c r="DR408" s="394">
        <v>2</v>
      </c>
      <c r="DS408" s="129" t="s">
        <v>83</v>
      </c>
      <c r="DT408" s="129" t="s">
        <v>83</v>
      </c>
      <c r="DU408" s="129" t="s">
        <v>83</v>
      </c>
      <c r="DV408" s="129" t="s">
        <v>83</v>
      </c>
      <c r="DW408" s="131" t="s">
        <v>83</v>
      </c>
      <c r="DX408" s="131" t="s">
        <v>84</v>
      </c>
      <c r="DY408" s="131" t="s">
        <v>81</v>
      </c>
      <c r="DZ408" s="131" t="s">
        <v>3107</v>
      </c>
      <c r="EA408" s="131" t="s">
        <v>3108</v>
      </c>
      <c r="EB408" s="131" t="s">
        <v>3109</v>
      </c>
      <c r="EC408" s="131" t="s">
        <v>762</v>
      </c>
      <c r="ED408" s="131" t="s">
        <v>89</v>
      </c>
      <c r="EE408" s="131" t="s">
        <v>3110</v>
      </c>
      <c r="EF408" s="131" t="s">
        <v>3111</v>
      </c>
      <c r="EG408" s="131" t="s">
        <v>3112</v>
      </c>
      <c r="EH408" s="131" t="s">
        <v>3113</v>
      </c>
      <c r="EI408" s="131" t="s">
        <v>3114</v>
      </c>
      <c r="EJ408" s="135" t="s">
        <v>3115</v>
      </c>
      <c r="EK408" s="135" t="s">
        <v>3116</v>
      </c>
      <c r="EL408" s="135" t="s">
        <v>3117</v>
      </c>
      <c r="EM408" s="135" t="s">
        <v>3118</v>
      </c>
      <c r="EN408" s="131" t="s">
        <v>81</v>
      </c>
    </row>
    <row r="409" spans="1:144" ht="18" thickTop="1" thickBot="1">
      <c r="A409" s="575">
        <f t="shared" si="22"/>
        <v>408</v>
      </c>
      <c r="B409" s="576" t="s">
        <v>3484</v>
      </c>
      <c r="C409" s="599" t="s">
        <v>3485</v>
      </c>
      <c r="D409" s="576" t="s">
        <v>13209</v>
      </c>
      <c r="E409" s="568" t="str">
        <f t="shared" si="20"/>
        <v>Not Placed</v>
      </c>
      <c r="F409" s="576" t="s">
        <v>12369</v>
      </c>
      <c r="G409" s="576" t="s">
        <v>14087</v>
      </c>
      <c r="H409" s="131" t="str">
        <f>VLOOKUP(B409,EXTC3!C:E,3,0)</f>
        <v>Direct Second Year Engineering without live KT</v>
      </c>
      <c r="I409" s="610" t="s">
        <v>3486</v>
      </c>
      <c r="J409" s="572">
        <v>21</v>
      </c>
      <c r="K409" s="611" t="s">
        <v>3487</v>
      </c>
      <c r="L409" s="611" t="s">
        <v>73</v>
      </c>
      <c r="M409" s="611" t="s">
        <v>3488</v>
      </c>
      <c r="N409" s="612" t="s">
        <v>3483</v>
      </c>
      <c r="O409" s="612">
        <v>7021057198</v>
      </c>
      <c r="P409" s="612">
        <v>7021057198</v>
      </c>
      <c r="Q409" s="612" t="e">
        <f>VLOOKUP(B409,'TCS CON'!$D$1:$H$98,5,0)</f>
        <v>#N/A</v>
      </c>
      <c r="R409" s="612" t="e">
        <f>VLOOKUP(B409,LTI!$C$1:$H$46,6,0)</f>
        <v>#N/A</v>
      </c>
      <c r="S409" s="612" t="e">
        <f>VLOOKUP(B409,JARO!$E$2:$I$11,5,0)</f>
        <v>#N/A</v>
      </c>
      <c r="T409" s="612" t="e">
        <f>VLOOKUP(B409,Capgemini!$D$3:$H$78,5,0)</f>
        <v>#N/A</v>
      </c>
      <c r="U409" s="612" t="e">
        <f>VLOOKUP(B409,Carwale!$D$1:$H$4,5,0)</f>
        <v>#N/A</v>
      </c>
      <c r="V409" s="612" t="e">
        <f>VLOOKUP(B409,'Interactive Brokers'!E:I,5,0)</f>
        <v>#N/A</v>
      </c>
      <c r="W409" s="612" t="e">
        <f>VLOOKUP(B409,'REL Jio'!E:I,5,0)</f>
        <v>#N/A</v>
      </c>
      <c r="X409" s="612" t="e">
        <f>VLOOKUP(B409,'Sciative Sol'!E:I,5,0)</f>
        <v>#N/A</v>
      </c>
      <c r="Y409" s="612" t="e">
        <f>VLOOKUP(B409,'Hexaware Tech'!E:I,5,0)</f>
        <v>#N/A</v>
      </c>
      <c r="Z409" s="612" t="e">
        <f>VLOOKUP(B409,Axis!D:H,5,0)</f>
        <v>#N/A</v>
      </c>
      <c r="AA409" s="612" t="e">
        <f>VLOOKUP(B409,Ugam!$D$3:$H$26,5,0)</f>
        <v>#N/A</v>
      </c>
      <c r="AB409" s="612" t="e">
        <f>VLOOKUP(B409,Zeus!F:J,5,0)</f>
        <v>#N/A</v>
      </c>
      <c r="AC409" s="612" t="e">
        <f>VLOOKUP(B409,Montran!F:J,5,0)</f>
        <v>#N/A</v>
      </c>
      <c r="AD409" s="612" t="e">
        <f>VLOOKUP(B409,Endurance!H192:L192,5,0)</f>
        <v>#N/A</v>
      </c>
      <c r="AE409" s="612" t="e">
        <f>VLOOKUP(B409,'Swabhav Techlabs'!$F$1:$J$2,5,0)</f>
        <v>#N/A</v>
      </c>
      <c r="AF409" s="612" t="e">
        <f>VLOOKUP(B409,'Quality Kiosk'!$F$1:$J$18,5,0)</f>
        <v>#N/A</v>
      </c>
      <c r="AG409" s="612" t="e">
        <f>VLOOKUP(B409,'Lemon VB'!$F$1:$J$2,5,0)</f>
        <v>#N/A</v>
      </c>
      <c r="AH409" s="612" t="e">
        <f>VLOOKUP(B409,Gocomet!$E$1:$I$3,5,0)</f>
        <v>#N/A</v>
      </c>
      <c r="AI409" s="612" t="e">
        <f>VLOOKUP(B409,'Ingram Micro'!$E$1:$I$8,5,0)</f>
        <v>#N/A</v>
      </c>
      <c r="AJ409" s="612" t="e">
        <f>VLOOKUP(B409,'DePronto Infotech'!$E$1:$I$2,5,0)</f>
        <v>#N/A</v>
      </c>
      <c r="AK409" s="612" t="e">
        <f>VLOOKUP(B409,'Reliance Retail'!$E$1:$I$4,5,0)</f>
        <v>#N/A</v>
      </c>
      <c r="AL409" s="612" t="e">
        <f>VLOOKUP(B409,'Bright Champs'!$D$1:$H$13,5,0)</f>
        <v>#N/A</v>
      </c>
      <c r="AM409" s="612" t="e">
        <f>VLOOKUP(B409,Neosoft!$E$1:$I$12,5,0)</f>
        <v>#N/A</v>
      </c>
      <c r="AN409" s="612" t="e">
        <f>VLOOKUP(B409,Infosys!$E$1:$I$3,5,0)</f>
        <v>#N/A</v>
      </c>
      <c r="AO409" s="612" t="e">
        <f>VLOOKUP(B409,Cerelabs!$E$1:$I$5,5,0)</f>
        <v>#N/A</v>
      </c>
      <c r="AP409" s="612" t="e">
        <f>VLOOKUP(B409,'Neebal Technologies'!$D$1:$H$2,5,0)</f>
        <v>#N/A</v>
      </c>
      <c r="AQ409" s="612" t="e">
        <f>VLOOKUP(B409,'Vertiv Energy'!$D$1:$H$2,5,0)</f>
        <v>#N/A</v>
      </c>
      <c r="AR409" s="612" t="e">
        <f>VLOOKUP(B409,'Acidaes Solutions (CRMNEXT)'!$D$1:$H$3,5,0)</f>
        <v>#N/A</v>
      </c>
      <c r="AS409" s="612" t="e">
        <f>VLOOKUP(B409,Growisto!$D$1:$H$2,5,0)</f>
        <v>#N/A</v>
      </c>
      <c r="AT409" s="612" t="e">
        <f>VLOOKUP(B409,'9.9 Mediaworx - Digit'!$D$1:$H$2,5,0)</f>
        <v>#N/A</v>
      </c>
      <c r="AU409" s="612" t="e">
        <f>VLOOKUP(B409,'Vistaar systems Pvt Ltd'!$D$2:$H$3,5,0)</f>
        <v>#N/A</v>
      </c>
      <c r="AV409" s="612" t="e">
        <f>VLOOKUP(B409,'Course 5i'!$D$2:$H$11,5,0)</f>
        <v>#N/A</v>
      </c>
      <c r="AW409" s="612" t="e">
        <f>VLOOKUP(B409,'Radiant Appliances &amp; Electronic'!$D$1:$H$13,5,0)</f>
        <v>#N/A</v>
      </c>
      <c r="AX409" s="612" t="e">
        <f>VLOOKUP(B409,'Atos Global'!$D$3:$H$27,5,0)</f>
        <v>#N/A</v>
      </c>
      <c r="AY409" s="612" t="e">
        <f>VLOOKUP(B409,'Saama Technologies'!$D$1:$H$2,5,0)</f>
        <v>#N/A</v>
      </c>
      <c r="AZ409" s="612" t="e">
        <f>VLOOKUP(B409,'Multiplier Solutions'!$D$1:$H$2,5,0)</f>
        <v>#N/A</v>
      </c>
      <c r="BA409" s="612" t="e">
        <f>VLOOKUP(B409,GEP!$D$2:$H$5,5,0)</f>
        <v>#N/A</v>
      </c>
      <c r="BB409" s="612" t="e">
        <f>VLOOKUP(B409,Accenture!$D$1:$H$6,5,0)</f>
        <v>#N/A</v>
      </c>
      <c r="BC409" s="612" t="e">
        <f>VLOOKUP(B409,'Endurance International Group'!$D$1:$H$2,5,0)</f>
        <v>#N/A</v>
      </c>
      <c r="BD409" s="612" t="e">
        <f>VLOOKUP(B409,Newgen!$D$1:$H$2,5,0)</f>
        <v>#N/A</v>
      </c>
      <c r="BE409" s="612" t="e">
        <f>VLOOKUP(B409,'3D Incredible'!D409:H409,5,0)</f>
        <v>#N/A</v>
      </c>
      <c r="BF409" s="612" t="e">
        <f>VLOOKUP(B409,'Raja Software Labs'!$D$2:$H$2,5,0)</f>
        <v>#N/A</v>
      </c>
      <c r="BG409" s="612" t="e">
        <f>VLOOKUP(B409,Wipro!$D$1:$H$2,5,0)</f>
        <v>#N/A</v>
      </c>
      <c r="BH409" s="612" t="e">
        <f>VLOOKUP(B409,'Perch Technologies'!$D$2:$H$2,5,0)</f>
        <v>#N/A</v>
      </c>
      <c r="BI409" s="612" t="e">
        <f>VLOOKUP(B409,'Morning Star'!$D$1:$H$6,5,0)</f>
        <v>#N/A</v>
      </c>
      <c r="BJ409" s="612" t="e">
        <f>VLOOKUP(B409,Flexiloans!$D$1:$H$2,5,0)</f>
        <v>#N/A</v>
      </c>
      <c r="BK409" s="612" t="e">
        <f>VLOOKUP(B409,'Thirdware Solutions'!$D$1:$H$2,5,0)</f>
        <v>#N/A</v>
      </c>
      <c r="BL409" s="612" t="e">
        <f>VLOOKUP(B409,Tescom!$D$1:$H$8,5,0)</f>
        <v>#N/A</v>
      </c>
      <c r="BM409" s="612" t="e">
        <f>VLOOKUP(B409,'Cogno AI'!$D$1:$H$2,5,0)</f>
        <v>#N/A</v>
      </c>
      <c r="BN409" s="612" t="e">
        <f>VLOOKUP(B409,'ABM Knowledgeware'!$D$1:$H$2,5,0)</f>
        <v>#N/A</v>
      </c>
      <c r="BO409" s="612" t="e">
        <f>VLOOKUP(B409,'Concerto Software'!$D$1:$H$3,5,0)</f>
        <v>#N/A</v>
      </c>
      <c r="BP409" s="612" t="e">
        <f>VLOOKUP(B409,'My Captain'!$D$1:$H$4,5,0)</f>
        <v>#N/A</v>
      </c>
      <c r="BQ409" s="612" t="e">
        <f>VLOOKUP(B409,'Finoux Solutions'!$D$2:$H$4,5,0)</f>
        <v>#N/A</v>
      </c>
      <c r="BR409" s="612" t="e">
        <f>VLOOKUP(B409,'MITR Learning'!$D$1:$H$2,5,0)</f>
        <v>#N/A</v>
      </c>
      <c r="BS409" s="612" t="e">
        <f>VLOOKUP(B409,Nucsoft!$D$2:$H$6,5,0)</f>
        <v>#N/A</v>
      </c>
      <c r="BT409" s="612" t="e">
        <f>VLOOKUP(B409,'Paras Cadd'!$D$1:$H$2,5,0)</f>
        <v>#N/A</v>
      </c>
      <c r="BU409" s="612" t="e">
        <f>VLOOKUP(B409,'ICICI Securities'!$D$1:$H$2,5,0)</f>
        <v>#N/A</v>
      </c>
      <c r="BV409" s="612" t="e">
        <f>VLOOKUP(B409,'Citius Tech'!$D$2:$H$5,5,0)</f>
        <v>#N/A</v>
      </c>
      <c r="BW409" s="612" t="e">
        <f>VLOOKUP(B409,'Buzzy Brains'!$D$2:$H$2,5,0)</f>
        <v>#N/A</v>
      </c>
      <c r="BX409" s="612" t="e">
        <f>VLOOKUP(B409,'Decimal Point'!$D$2:$H$2,5,0)</f>
        <v>#N/A</v>
      </c>
      <c r="BY409" s="612" t="e">
        <f>VLOOKUP(B409,'Sankey Business Solutions'!$D$2:$H$3,5,0)</f>
        <v>#N/A</v>
      </c>
      <c r="BZ409" s="612" t="e">
        <f>VLOOKUP(B409,'Nangia &amp; Co LLP'!$D$2:$H$2,5,0)</f>
        <v>#N/A</v>
      </c>
      <c r="CA409" s="612" t="e">
        <f>VLOOKUP(B409,'FIS Solutions India Pvt Ltd'!$D$2:$H$2,5,0)</f>
        <v>#N/A</v>
      </c>
      <c r="CB409" s="612" t="e">
        <f>VLOOKUP(B409,'Delta Technology &amp; Management '!$D$2:$H$16,5,0)</f>
        <v>#N/A</v>
      </c>
      <c r="CC409" s="612" t="e">
        <f>VLOOKUP(B409,'Espoir Networks'!$D$3:$H$11,5,0)</f>
        <v>#N/A</v>
      </c>
      <c r="CD409" s="612" t="e">
        <f>VLOOKUP(B409,'Servosys Solution'!$D$3:$H$5,5,0)</f>
        <v>#N/A</v>
      </c>
      <c r="CE409" s="612" t="e">
        <f>VLOOKUP(B409,'Ribbon Communications'!$D$3:$H$4,5,0)</f>
        <v>#N/A</v>
      </c>
      <c r="CF409" s="612">
        <f t="shared" si="21"/>
        <v>0</v>
      </c>
      <c r="CG409" s="129" t="s">
        <v>3489</v>
      </c>
      <c r="CH409" s="129" t="s">
        <v>3490</v>
      </c>
      <c r="CI409" s="129" t="s">
        <v>134</v>
      </c>
      <c r="CJ409" s="129" t="s">
        <v>11756</v>
      </c>
      <c r="CK409" s="132">
        <v>43282</v>
      </c>
      <c r="CL409" s="129">
        <v>2021</v>
      </c>
      <c r="CM409" s="128" t="s">
        <v>3491</v>
      </c>
      <c r="CN409" s="129">
        <v>370</v>
      </c>
      <c r="CO409" s="133">
        <v>0.74</v>
      </c>
      <c r="CP409" s="129">
        <v>2015</v>
      </c>
      <c r="CQ409" s="129" t="s">
        <v>79</v>
      </c>
      <c r="CR409" s="128" t="s">
        <v>295</v>
      </c>
      <c r="CS409" s="129" t="s">
        <v>81</v>
      </c>
      <c r="CT409" s="133" t="s">
        <v>81</v>
      </c>
      <c r="CU409" s="129" t="s">
        <v>81</v>
      </c>
      <c r="CV409" s="129" t="s">
        <v>109</v>
      </c>
      <c r="CW409" s="131" t="s">
        <v>3492</v>
      </c>
      <c r="CX409" s="131" t="s">
        <v>3493</v>
      </c>
      <c r="CY409" s="129">
        <v>1389</v>
      </c>
      <c r="CZ409" s="136">
        <v>0.81710000000000005</v>
      </c>
      <c r="DA409" s="129">
        <v>2018</v>
      </c>
      <c r="DB409" s="129" t="s">
        <v>112</v>
      </c>
      <c r="DC409" s="129" t="s">
        <v>113</v>
      </c>
      <c r="DD409" s="129">
        <v>1389</v>
      </c>
      <c r="DE409" s="136">
        <v>0.81710000000000005</v>
      </c>
      <c r="DF409" s="397">
        <v>0</v>
      </c>
      <c r="DG409" s="224" t="s">
        <v>81</v>
      </c>
      <c r="DH409" s="224" t="s">
        <v>81</v>
      </c>
      <c r="DI409" s="224">
        <v>6.46</v>
      </c>
      <c r="DJ409" s="224">
        <v>6.28</v>
      </c>
      <c r="DK409" s="224">
        <v>6.11</v>
      </c>
      <c r="DL409" s="224">
        <v>7.8</v>
      </c>
      <c r="DM409" s="224">
        <v>26.650000000000002</v>
      </c>
      <c r="DN409" s="224">
        <v>6.6625000000000005</v>
      </c>
      <c r="DO409" s="394">
        <v>59.3</v>
      </c>
      <c r="DP409" s="131" t="s">
        <v>338</v>
      </c>
      <c r="DQ409" s="394">
        <v>0</v>
      </c>
      <c r="DR409" s="394">
        <v>0</v>
      </c>
      <c r="DS409" s="129" t="s">
        <v>83</v>
      </c>
      <c r="DT409" s="129" t="s">
        <v>83</v>
      </c>
      <c r="DU409" s="129" t="s">
        <v>83</v>
      </c>
      <c r="DV409" s="129" t="s">
        <v>83</v>
      </c>
      <c r="DW409" s="131" t="s">
        <v>83</v>
      </c>
      <c r="DX409" s="131" t="s">
        <v>84</v>
      </c>
      <c r="DY409" s="131" t="s">
        <v>81</v>
      </c>
      <c r="DZ409" s="131" t="s">
        <v>3494</v>
      </c>
      <c r="EA409" s="131" t="s">
        <v>3452</v>
      </c>
      <c r="EB409" s="131" t="s">
        <v>3495</v>
      </c>
      <c r="EC409" s="131" t="s">
        <v>88</v>
      </c>
      <c r="ED409" s="131" t="s">
        <v>89</v>
      </c>
      <c r="EE409" s="131" t="s">
        <v>3496</v>
      </c>
      <c r="EF409" s="131" t="s">
        <v>3497</v>
      </c>
      <c r="EG409" s="131" t="s">
        <v>3498</v>
      </c>
      <c r="EH409" s="131" t="s">
        <v>3499</v>
      </c>
      <c r="EI409" s="131" t="s">
        <v>3500</v>
      </c>
      <c r="EJ409" s="135" t="s">
        <v>3501</v>
      </c>
      <c r="EK409" s="135" t="s">
        <v>3502</v>
      </c>
      <c r="EL409" s="135" t="s">
        <v>3503</v>
      </c>
      <c r="EM409" s="135" t="s">
        <v>3504</v>
      </c>
      <c r="EN409" s="131" t="s">
        <v>81</v>
      </c>
    </row>
    <row r="410" spans="1:144" ht="18" thickTop="1" thickBot="1">
      <c r="A410" s="575">
        <f t="shared" si="22"/>
        <v>409</v>
      </c>
      <c r="B410" s="576" t="s">
        <v>3785</v>
      </c>
      <c r="C410" s="599" t="s">
        <v>11865</v>
      </c>
      <c r="D410" s="576" t="s">
        <v>13208</v>
      </c>
      <c r="E410" s="568" t="str">
        <f t="shared" si="20"/>
        <v>Not Placed</v>
      </c>
      <c r="F410" s="576" t="s">
        <v>12369</v>
      </c>
      <c r="G410" s="576" t="s">
        <v>14087</v>
      </c>
      <c r="H410" s="131" t="str">
        <f>VLOOKUP(B410,EXTC3!C:E,3,0)</f>
        <v>Direct Second Year Engineering without live KT</v>
      </c>
      <c r="I410" s="610" t="s">
        <v>1236</v>
      </c>
      <c r="J410" s="572">
        <v>20</v>
      </c>
      <c r="K410" s="611" t="s">
        <v>3787</v>
      </c>
      <c r="L410" s="611" t="s">
        <v>3788</v>
      </c>
      <c r="M410" s="611" t="s">
        <v>3789</v>
      </c>
      <c r="N410" s="612" t="s">
        <v>3784</v>
      </c>
      <c r="O410" s="612">
        <v>9004795692</v>
      </c>
      <c r="P410" s="612">
        <v>9324077366</v>
      </c>
      <c r="Q410" s="612" t="e">
        <f>VLOOKUP(B410,'TCS CON'!$D$1:$H$98,5,0)</f>
        <v>#N/A</v>
      </c>
      <c r="R410" s="612" t="e">
        <f>VLOOKUP(B410,LTI!$C$1:$H$46,6,0)</f>
        <v>#N/A</v>
      </c>
      <c r="S410" s="612" t="e">
        <f>VLOOKUP(B410,JARO!$E$2:$I$11,5,0)</f>
        <v>#N/A</v>
      </c>
      <c r="T410" s="612" t="e">
        <f>VLOOKUP(B410,Capgemini!$D$3:$H$78,5,0)</f>
        <v>#N/A</v>
      </c>
      <c r="U410" s="612" t="e">
        <f>VLOOKUP(B410,Carwale!$D$1:$H$4,5,0)</f>
        <v>#N/A</v>
      </c>
      <c r="V410" s="612" t="e">
        <f>VLOOKUP(B410,'Interactive Brokers'!E:I,5,0)</f>
        <v>#N/A</v>
      </c>
      <c r="W410" s="612" t="e">
        <f>VLOOKUP(B410,'REL Jio'!E:I,5,0)</f>
        <v>#N/A</v>
      </c>
      <c r="X410" s="612" t="e">
        <f>VLOOKUP(B410,'Sciative Sol'!E:I,5,0)</f>
        <v>#N/A</v>
      </c>
      <c r="Y410" s="612" t="e">
        <f>VLOOKUP(B410,'Hexaware Tech'!E:I,5,0)</f>
        <v>#N/A</v>
      </c>
      <c r="Z410" s="612" t="e">
        <f>VLOOKUP(B410,Axis!D:H,5,0)</f>
        <v>#N/A</v>
      </c>
      <c r="AA410" s="612" t="e">
        <f>VLOOKUP(B410,Ugam!$D$3:$H$26,5,0)</f>
        <v>#N/A</v>
      </c>
      <c r="AB410" s="612" t="e">
        <f>VLOOKUP(B410,Zeus!F:J,5,0)</f>
        <v>#N/A</v>
      </c>
      <c r="AC410" s="612" t="e">
        <f>VLOOKUP(B410,Montran!F:J,5,0)</f>
        <v>#N/A</v>
      </c>
      <c r="AD410" s="612" t="e">
        <f>VLOOKUP(B410,Endurance!H193:L193,5,0)</f>
        <v>#N/A</v>
      </c>
      <c r="AE410" s="612" t="e">
        <f>VLOOKUP(B410,'Swabhav Techlabs'!$F$1:$J$2,5,0)</f>
        <v>#N/A</v>
      </c>
      <c r="AF410" s="612" t="e">
        <f>VLOOKUP(B410,'Quality Kiosk'!$F$1:$J$18,5,0)</f>
        <v>#N/A</v>
      </c>
      <c r="AG410" s="612" t="e">
        <f>VLOOKUP(B410,'Lemon VB'!$F$1:$J$2,5,0)</f>
        <v>#N/A</v>
      </c>
      <c r="AH410" s="612" t="e">
        <f>VLOOKUP(B410,Gocomet!$E$1:$I$3,5,0)</f>
        <v>#N/A</v>
      </c>
      <c r="AI410" s="612" t="e">
        <f>VLOOKUP(B410,'Ingram Micro'!$E$1:$I$8,5,0)</f>
        <v>#N/A</v>
      </c>
      <c r="AJ410" s="612" t="e">
        <f>VLOOKUP(B410,'DePronto Infotech'!$E$1:$I$2,5,0)</f>
        <v>#N/A</v>
      </c>
      <c r="AK410" s="612" t="e">
        <f>VLOOKUP(B410,'Reliance Retail'!$E$1:$I$4,5,0)</f>
        <v>#N/A</v>
      </c>
      <c r="AL410" s="612" t="e">
        <f>VLOOKUP(B410,'Bright Champs'!$D$1:$H$13,5,0)</f>
        <v>#N/A</v>
      </c>
      <c r="AM410" s="612" t="e">
        <f>VLOOKUP(B410,Neosoft!$E$1:$I$12,5,0)</f>
        <v>#N/A</v>
      </c>
      <c r="AN410" s="612" t="e">
        <f>VLOOKUP(B410,Infosys!$E$1:$I$3,5,0)</f>
        <v>#N/A</v>
      </c>
      <c r="AO410" s="612" t="e">
        <f>VLOOKUP(B410,Cerelabs!$E$1:$I$5,5,0)</f>
        <v>#N/A</v>
      </c>
      <c r="AP410" s="612" t="e">
        <f>VLOOKUP(B410,'Neebal Technologies'!$D$1:$H$2,5,0)</f>
        <v>#N/A</v>
      </c>
      <c r="AQ410" s="612" t="e">
        <f>VLOOKUP(B410,'Vertiv Energy'!$D$1:$H$2,5,0)</f>
        <v>#N/A</v>
      </c>
      <c r="AR410" s="612" t="e">
        <f>VLOOKUP(B410,'Acidaes Solutions (CRMNEXT)'!$D$1:$H$3,5,0)</f>
        <v>#N/A</v>
      </c>
      <c r="AS410" s="612" t="e">
        <f>VLOOKUP(B410,Growisto!$D$1:$H$2,5,0)</f>
        <v>#N/A</v>
      </c>
      <c r="AT410" s="612" t="e">
        <f>VLOOKUP(B410,'9.9 Mediaworx - Digit'!$D$1:$H$2,5,0)</f>
        <v>#N/A</v>
      </c>
      <c r="AU410" s="612" t="e">
        <f>VLOOKUP(B410,'Vistaar systems Pvt Ltd'!$D$2:$H$3,5,0)</f>
        <v>#N/A</v>
      </c>
      <c r="AV410" s="612" t="e">
        <f>VLOOKUP(B410,'Course 5i'!$D$2:$H$11,5,0)</f>
        <v>#N/A</v>
      </c>
      <c r="AW410" s="612" t="e">
        <f>VLOOKUP(B410,'Radiant Appliances &amp; Electronic'!$D$1:$H$13,5,0)</f>
        <v>#N/A</v>
      </c>
      <c r="AX410" s="612" t="e">
        <f>VLOOKUP(B410,'Atos Global'!$D$3:$H$27,5,0)</f>
        <v>#N/A</v>
      </c>
      <c r="AY410" s="612" t="e">
        <f>VLOOKUP(B410,'Saama Technologies'!$D$1:$H$2,5,0)</f>
        <v>#N/A</v>
      </c>
      <c r="AZ410" s="612" t="e">
        <f>VLOOKUP(B410,'Multiplier Solutions'!$D$1:$H$2,5,0)</f>
        <v>#N/A</v>
      </c>
      <c r="BA410" s="612" t="e">
        <f>VLOOKUP(B410,GEP!$D$2:$H$5,5,0)</f>
        <v>#N/A</v>
      </c>
      <c r="BB410" s="612" t="e">
        <f>VLOOKUP(B410,Accenture!$D$1:$H$6,5,0)</f>
        <v>#N/A</v>
      </c>
      <c r="BC410" s="612" t="e">
        <f>VLOOKUP(B410,'Endurance International Group'!$D$1:$H$2,5,0)</f>
        <v>#N/A</v>
      </c>
      <c r="BD410" s="612" t="e">
        <f>VLOOKUP(B410,Newgen!$D$1:$H$2,5,0)</f>
        <v>#N/A</v>
      </c>
      <c r="BE410" s="612" t="e">
        <f>VLOOKUP(B410,'3D Incredible'!D410:H410,5,0)</f>
        <v>#N/A</v>
      </c>
      <c r="BF410" s="612" t="e">
        <f>VLOOKUP(B410,'Raja Software Labs'!$D$2:$H$2,5,0)</f>
        <v>#N/A</v>
      </c>
      <c r="BG410" s="612" t="e">
        <f>VLOOKUP(B410,Wipro!$D$1:$H$2,5,0)</f>
        <v>#N/A</v>
      </c>
      <c r="BH410" s="612" t="e">
        <f>VLOOKUP(B410,'Perch Technologies'!$D$2:$H$2,5,0)</f>
        <v>#N/A</v>
      </c>
      <c r="BI410" s="612" t="e">
        <f>VLOOKUP(B410,'Morning Star'!$D$1:$H$6,5,0)</f>
        <v>#N/A</v>
      </c>
      <c r="BJ410" s="612" t="e">
        <f>VLOOKUP(B410,Flexiloans!$D$1:$H$2,5,0)</f>
        <v>#N/A</v>
      </c>
      <c r="BK410" s="612" t="e">
        <f>VLOOKUP(B410,'Thirdware Solutions'!$D$1:$H$2,5,0)</f>
        <v>#N/A</v>
      </c>
      <c r="BL410" s="612" t="e">
        <f>VLOOKUP(B410,Tescom!$D$1:$H$8,5,0)</f>
        <v>#N/A</v>
      </c>
      <c r="BM410" s="612" t="e">
        <f>VLOOKUP(B410,'Cogno AI'!$D$1:$H$2,5,0)</f>
        <v>#N/A</v>
      </c>
      <c r="BN410" s="612" t="e">
        <f>VLOOKUP(B410,'ABM Knowledgeware'!$D$1:$H$2,5,0)</f>
        <v>#N/A</v>
      </c>
      <c r="BO410" s="612" t="e">
        <f>VLOOKUP(B410,'Concerto Software'!$D$1:$H$3,5,0)</f>
        <v>#N/A</v>
      </c>
      <c r="BP410" s="612" t="e">
        <f>VLOOKUP(B410,'My Captain'!$D$1:$H$4,5,0)</f>
        <v>#N/A</v>
      </c>
      <c r="BQ410" s="612" t="e">
        <f>VLOOKUP(B410,'Finoux Solutions'!$D$2:$H$4,5,0)</f>
        <v>#N/A</v>
      </c>
      <c r="BR410" s="612" t="e">
        <f>VLOOKUP(B410,'MITR Learning'!$D$1:$H$2,5,0)</f>
        <v>#N/A</v>
      </c>
      <c r="BS410" s="612" t="e">
        <f>VLOOKUP(B410,Nucsoft!$D$2:$H$6,5,0)</f>
        <v>#N/A</v>
      </c>
      <c r="BT410" s="612" t="e">
        <f>VLOOKUP(B410,'Paras Cadd'!$D$1:$H$2,5,0)</f>
        <v>#N/A</v>
      </c>
      <c r="BU410" s="612" t="e">
        <f>VLOOKUP(B410,'ICICI Securities'!$D$1:$H$2,5,0)</f>
        <v>#N/A</v>
      </c>
      <c r="BV410" s="612" t="e">
        <f>VLOOKUP(B410,'Citius Tech'!$D$2:$H$5,5,0)</f>
        <v>#N/A</v>
      </c>
      <c r="BW410" s="612" t="e">
        <f>VLOOKUP(B410,'Buzzy Brains'!$D$2:$H$2,5,0)</f>
        <v>#N/A</v>
      </c>
      <c r="BX410" s="612" t="e">
        <f>VLOOKUP(B410,'Decimal Point'!$D$2:$H$2,5,0)</f>
        <v>#N/A</v>
      </c>
      <c r="BY410" s="612" t="e">
        <f>VLOOKUP(B410,'Sankey Business Solutions'!$D$2:$H$3,5,0)</f>
        <v>#N/A</v>
      </c>
      <c r="BZ410" s="612" t="e">
        <f>VLOOKUP(B410,'Nangia &amp; Co LLP'!$D$2:$H$2,5,0)</f>
        <v>#N/A</v>
      </c>
      <c r="CA410" s="612" t="e">
        <f>VLOOKUP(B410,'FIS Solutions India Pvt Ltd'!$D$2:$H$2,5,0)</f>
        <v>#N/A</v>
      </c>
      <c r="CB410" s="612" t="e">
        <f>VLOOKUP(B410,'Delta Technology &amp; Management '!$D$2:$H$16,5,0)</f>
        <v>#N/A</v>
      </c>
      <c r="CC410" s="612" t="e">
        <f>VLOOKUP(B410,'Espoir Networks'!$D$3:$H$11,5,0)</f>
        <v>#N/A</v>
      </c>
      <c r="CD410" s="612" t="e">
        <f>VLOOKUP(B410,'Servosys Solution'!$D$3:$H$5,5,0)</f>
        <v>#N/A</v>
      </c>
      <c r="CE410" s="612" t="e">
        <f>VLOOKUP(B410,'Ribbon Communications'!$D$3:$H$4,5,0)</f>
        <v>#N/A</v>
      </c>
      <c r="CF410" s="612">
        <f t="shared" si="21"/>
        <v>0</v>
      </c>
      <c r="CG410" s="129" t="s">
        <v>3790</v>
      </c>
      <c r="CH410" s="129">
        <v>262325135825</v>
      </c>
      <c r="CI410" s="129" t="s">
        <v>81</v>
      </c>
      <c r="CJ410" s="129" t="s">
        <v>11756</v>
      </c>
      <c r="CK410" s="132">
        <v>43282</v>
      </c>
      <c r="CL410" s="129">
        <v>2021</v>
      </c>
      <c r="CM410" s="128" t="s">
        <v>12045</v>
      </c>
      <c r="CN410" s="129">
        <v>460</v>
      </c>
      <c r="CO410" s="133">
        <v>92</v>
      </c>
      <c r="CP410" s="129">
        <v>2015</v>
      </c>
      <c r="CQ410" s="129" t="s">
        <v>79</v>
      </c>
      <c r="CR410" s="128" t="s">
        <v>295</v>
      </c>
      <c r="CS410" s="129" t="s">
        <v>81</v>
      </c>
      <c r="CT410" s="133" t="s">
        <v>81</v>
      </c>
      <c r="CU410" s="129" t="s">
        <v>81</v>
      </c>
      <c r="CV410" s="129" t="s">
        <v>109</v>
      </c>
      <c r="CW410" s="131" t="s">
        <v>2910</v>
      </c>
      <c r="CX410" s="131" t="s">
        <v>3792</v>
      </c>
      <c r="CY410" s="129">
        <v>1025</v>
      </c>
      <c r="CZ410" s="129">
        <v>69.489999999999995</v>
      </c>
      <c r="DA410" s="129">
        <v>2018</v>
      </c>
      <c r="DB410" s="129" t="s">
        <v>112</v>
      </c>
      <c r="DC410" s="129" t="s">
        <v>113</v>
      </c>
      <c r="DD410" s="129" t="s">
        <v>81</v>
      </c>
      <c r="DE410" s="129">
        <v>70.55</v>
      </c>
      <c r="DF410" s="397">
        <v>0</v>
      </c>
      <c r="DG410" s="224" t="s">
        <v>81</v>
      </c>
      <c r="DH410" s="224" t="s">
        <v>81</v>
      </c>
      <c r="DI410" s="224">
        <v>8.69</v>
      </c>
      <c r="DJ410" s="224">
        <v>8.0399999999999991</v>
      </c>
      <c r="DK410" s="224">
        <v>8.0399999999999991</v>
      </c>
      <c r="DL410" s="224">
        <v>9.84</v>
      </c>
      <c r="DM410" s="224">
        <v>34.61</v>
      </c>
      <c r="DN410" s="224">
        <v>8.6524999999999999</v>
      </c>
      <c r="DO410" s="394">
        <v>76.010000000000005</v>
      </c>
      <c r="DP410" s="131" t="s">
        <v>338</v>
      </c>
      <c r="DQ410" s="394">
        <v>0</v>
      </c>
      <c r="DR410" s="394">
        <v>0</v>
      </c>
      <c r="DS410" s="129" t="s">
        <v>83</v>
      </c>
      <c r="DT410" s="129" t="s">
        <v>83</v>
      </c>
      <c r="DU410" s="129" t="s">
        <v>83</v>
      </c>
      <c r="DV410" s="129" t="s">
        <v>83</v>
      </c>
      <c r="DW410" s="131" t="s">
        <v>83</v>
      </c>
      <c r="DX410" s="131" t="s">
        <v>84</v>
      </c>
      <c r="DY410" s="131" t="s">
        <v>81</v>
      </c>
      <c r="DZ410" s="131" t="s">
        <v>3793</v>
      </c>
      <c r="EA410" s="131" t="s">
        <v>781</v>
      </c>
      <c r="EB410" s="131" t="s">
        <v>3794</v>
      </c>
      <c r="EC410" s="131" t="s">
        <v>2172</v>
      </c>
      <c r="ED410" s="131" t="s">
        <v>89</v>
      </c>
      <c r="EE410" s="131" t="s">
        <v>3795</v>
      </c>
      <c r="EF410" s="131" t="s">
        <v>3796</v>
      </c>
      <c r="EG410" s="131" t="s">
        <v>3797</v>
      </c>
      <c r="EH410" s="131" t="s">
        <v>3798</v>
      </c>
      <c r="EI410" s="131" t="s">
        <v>3799</v>
      </c>
      <c r="EJ410" s="135" t="s">
        <v>3800</v>
      </c>
      <c r="EK410" s="135" t="s">
        <v>3801</v>
      </c>
      <c r="EL410" s="135" t="s">
        <v>3802</v>
      </c>
      <c r="EM410" s="135" t="s">
        <v>3803</v>
      </c>
      <c r="EN410" s="131" t="s">
        <v>81</v>
      </c>
    </row>
    <row r="411" spans="1:144" ht="18" thickTop="1" thickBot="1">
      <c r="A411" s="575">
        <f t="shared" si="22"/>
        <v>410</v>
      </c>
      <c r="B411" s="576" t="s">
        <v>4175</v>
      </c>
      <c r="C411" s="599" t="s">
        <v>4176</v>
      </c>
      <c r="D411" s="576" t="s">
        <v>13209</v>
      </c>
      <c r="E411" s="568" t="str">
        <f t="shared" si="20"/>
        <v>Placed</v>
      </c>
      <c r="F411" s="576" t="s">
        <v>12369</v>
      </c>
      <c r="G411" s="576" t="s">
        <v>14087</v>
      </c>
      <c r="H411" s="131" t="str">
        <f>VLOOKUP(B411,EXTC3!C:E,3,0)</f>
        <v>Direct Second Year Engineering without live KT</v>
      </c>
      <c r="I411" s="610" t="s">
        <v>4177</v>
      </c>
      <c r="J411" s="572">
        <v>20</v>
      </c>
      <c r="K411" s="611" t="s">
        <v>4178</v>
      </c>
      <c r="L411" s="611" t="s">
        <v>73</v>
      </c>
      <c r="M411" s="611" t="s">
        <v>4179</v>
      </c>
      <c r="N411" s="612" t="s">
        <v>4174</v>
      </c>
      <c r="O411" s="612">
        <v>7506290256</v>
      </c>
      <c r="P411" s="612">
        <v>9769372564</v>
      </c>
      <c r="Q411" s="612" t="e">
        <f>VLOOKUP(B411,'TCS CON'!$D$1:$H$98,5,0)</f>
        <v>#N/A</v>
      </c>
      <c r="R411" s="612" t="e">
        <f>VLOOKUP(B411,LTI!$C$1:$H$46,6,0)</f>
        <v>#N/A</v>
      </c>
      <c r="S411" s="612" t="e">
        <f>VLOOKUP(B411,JARO!$E$2:$I$11,5,0)</f>
        <v>#N/A</v>
      </c>
      <c r="T411" s="612" t="e">
        <f>VLOOKUP(B411,Capgemini!$D$3:$H$78,5,0)</f>
        <v>#N/A</v>
      </c>
      <c r="U411" s="612" t="e">
        <f>VLOOKUP(B411,Carwale!$D$1:$H$4,5,0)</f>
        <v>#N/A</v>
      </c>
      <c r="V411" s="612" t="e">
        <f>VLOOKUP(B411,'Interactive Brokers'!E:I,5,0)</f>
        <v>#N/A</v>
      </c>
      <c r="W411" s="612" t="e">
        <f>VLOOKUP(B411,'REL Jio'!E:I,5,0)</f>
        <v>#N/A</v>
      </c>
      <c r="X411" s="612" t="e">
        <f>VLOOKUP(B411,'Sciative Sol'!E:I,5,0)</f>
        <v>#N/A</v>
      </c>
      <c r="Y411" s="612" t="e">
        <f>VLOOKUP(B411,'Hexaware Tech'!E:I,5,0)</f>
        <v>#N/A</v>
      </c>
      <c r="Z411" s="612" t="e">
        <f>VLOOKUP(B411,Axis!D:H,5,0)</f>
        <v>#N/A</v>
      </c>
      <c r="AA411" s="612">
        <f>VLOOKUP(B411,Ugam!$D$3:$H$26,5,0)</f>
        <v>250000</v>
      </c>
      <c r="AB411" s="612" t="e">
        <f>VLOOKUP(B411,Zeus!F:J,5,0)</f>
        <v>#N/A</v>
      </c>
      <c r="AC411" s="612" t="e">
        <f>VLOOKUP(B411,Montran!F:J,5,0)</f>
        <v>#N/A</v>
      </c>
      <c r="AD411" s="612" t="e">
        <f>VLOOKUP(B411,Endurance!H194:L194,5,0)</f>
        <v>#N/A</v>
      </c>
      <c r="AE411" s="612" t="e">
        <f>VLOOKUP(B411,'Swabhav Techlabs'!$F$1:$J$2,5,0)</f>
        <v>#N/A</v>
      </c>
      <c r="AF411" s="612" t="e">
        <f>VLOOKUP(B411,'Quality Kiosk'!$F$1:$J$18,5,0)</f>
        <v>#N/A</v>
      </c>
      <c r="AG411" s="612" t="e">
        <f>VLOOKUP(B411,'Lemon VB'!$F$1:$J$2,5,0)</f>
        <v>#N/A</v>
      </c>
      <c r="AH411" s="612" t="e">
        <f>VLOOKUP(B411,Gocomet!$E$1:$I$3,5,0)</f>
        <v>#N/A</v>
      </c>
      <c r="AI411" s="612" t="e">
        <f>VLOOKUP(B411,'Ingram Micro'!$E$1:$I$8,5,0)</f>
        <v>#N/A</v>
      </c>
      <c r="AJ411" s="612" t="e">
        <f>VLOOKUP(B411,'DePronto Infotech'!$E$1:$I$2,5,0)</f>
        <v>#N/A</v>
      </c>
      <c r="AK411" s="612" t="e">
        <f>VLOOKUP(B411,'Reliance Retail'!$E$1:$I$4,5,0)</f>
        <v>#N/A</v>
      </c>
      <c r="AL411" s="612" t="e">
        <f>VLOOKUP(B411,'Bright Champs'!$D$1:$H$13,5,0)</f>
        <v>#N/A</v>
      </c>
      <c r="AM411" s="612" t="e">
        <f>VLOOKUP(B411,Neosoft!$E$1:$I$12,5,0)</f>
        <v>#N/A</v>
      </c>
      <c r="AN411" s="612" t="e">
        <f>VLOOKUP(B411,Infosys!$E$1:$I$3,5,0)</f>
        <v>#N/A</v>
      </c>
      <c r="AO411" s="612" t="e">
        <f>VLOOKUP(B411,Cerelabs!$E$1:$I$5,5,0)</f>
        <v>#N/A</v>
      </c>
      <c r="AP411" s="612" t="e">
        <f>VLOOKUP(B411,'Neebal Technologies'!$D$1:$H$2,5,0)</f>
        <v>#N/A</v>
      </c>
      <c r="AQ411" s="612" t="e">
        <f>VLOOKUP(B411,'Vertiv Energy'!$D$1:$H$2,5,0)</f>
        <v>#N/A</v>
      </c>
      <c r="AR411" s="612" t="e">
        <f>VLOOKUP(B411,'Acidaes Solutions (CRMNEXT)'!$D$1:$H$3,5,0)</f>
        <v>#N/A</v>
      </c>
      <c r="AS411" s="612" t="e">
        <f>VLOOKUP(B411,Growisto!$D$1:$H$2,5,0)</f>
        <v>#N/A</v>
      </c>
      <c r="AT411" s="612" t="e">
        <f>VLOOKUP(B411,'9.9 Mediaworx - Digit'!$D$1:$H$2,5,0)</f>
        <v>#N/A</v>
      </c>
      <c r="AU411" s="612" t="e">
        <f>VLOOKUP(B411,'Vistaar systems Pvt Ltd'!$D$2:$H$3,5,0)</f>
        <v>#N/A</v>
      </c>
      <c r="AV411" s="612" t="e">
        <f>VLOOKUP(B411,'Course 5i'!$D$2:$H$11,5,0)</f>
        <v>#N/A</v>
      </c>
      <c r="AW411" s="612" t="e">
        <f>VLOOKUP(B411,'Radiant Appliances &amp; Electronic'!$D$1:$H$13,5,0)</f>
        <v>#N/A</v>
      </c>
      <c r="AX411" s="612" t="e">
        <f>VLOOKUP(B411,'Atos Global'!$D$3:$H$27,5,0)</f>
        <v>#N/A</v>
      </c>
      <c r="AY411" s="612" t="e">
        <f>VLOOKUP(B411,'Saama Technologies'!$D$1:$H$2,5,0)</f>
        <v>#N/A</v>
      </c>
      <c r="AZ411" s="612" t="e">
        <f>VLOOKUP(B411,'Multiplier Solutions'!$D$1:$H$2,5,0)</f>
        <v>#N/A</v>
      </c>
      <c r="BA411" s="612" t="e">
        <f>VLOOKUP(B411,GEP!$D$2:$H$5,5,0)</f>
        <v>#N/A</v>
      </c>
      <c r="BB411" s="612" t="e">
        <f>VLOOKUP(B411,Accenture!$D$1:$H$6,5,0)</f>
        <v>#N/A</v>
      </c>
      <c r="BC411" s="612" t="e">
        <f>VLOOKUP(B411,'Endurance International Group'!$D$1:$H$2,5,0)</f>
        <v>#N/A</v>
      </c>
      <c r="BD411" s="612" t="e">
        <f>VLOOKUP(B411,Newgen!$D$1:$H$2,5,0)</f>
        <v>#N/A</v>
      </c>
      <c r="BE411" s="612" t="e">
        <f>VLOOKUP(B411,'3D Incredible'!D411:H411,5,0)</f>
        <v>#N/A</v>
      </c>
      <c r="BF411" s="612" t="e">
        <f>VLOOKUP(B411,'Raja Software Labs'!$D$2:$H$2,5,0)</f>
        <v>#N/A</v>
      </c>
      <c r="BG411" s="612" t="e">
        <f>VLOOKUP(B411,Wipro!$D$1:$H$2,5,0)</f>
        <v>#N/A</v>
      </c>
      <c r="BH411" s="612" t="e">
        <f>VLOOKUP(B411,'Perch Technologies'!$D$2:$H$2,5,0)</f>
        <v>#N/A</v>
      </c>
      <c r="BI411" s="612" t="e">
        <f>VLOOKUP(B411,'Morning Star'!$D$1:$H$6,5,0)</f>
        <v>#N/A</v>
      </c>
      <c r="BJ411" s="612" t="e">
        <f>VLOOKUP(B411,Flexiloans!$D$1:$H$2,5,0)</f>
        <v>#N/A</v>
      </c>
      <c r="BK411" s="612" t="e">
        <f>VLOOKUP(B411,'Thirdware Solutions'!$D$1:$H$2,5,0)</f>
        <v>#N/A</v>
      </c>
      <c r="BL411" s="612" t="e">
        <f>VLOOKUP(B411,Tescom!$D$1:$H$8,5,0)</f>
        <v>#N/A</v>
      </c>
      <c r="BM411" s="612" t="e">
        <f>VLOOKUP(B411,'Cogno AI'!$D$1:$H$2,5,0)</f>
        <v>#N/A</v>
      </c>
      <c r="BN411" s="612" t="e">
        <f>VLOOKUP(B411,'ABM Knowledgeware'!$D$1:$H$2,5,0)</f>
        <v>#N/A</v>
      </c>
      <c r="BO411" s="612" t="e">
        <f>VLOOKUP(B411,'Concerto Software'!$D$1:$H$3,5,0)</f>
        <v>#N/A</v>
      </c>
      <c r="BP411" s="612" t="e">
        <f>VLOOKUP(B411,'My Captain'!$D$1:$H$4,5,0)</f>
        <v>#N/A</v>
      </c>
      <c r="BQ411" s="612" t="e">
        <f>VLOOKUP(B411,'Finoux Solutions'!$D$2:$H$4,5,0)</f>
        <v>#N/A</v>
      </c>
      <c r="BR411" s="612" t="e">
        <f>VLOOKUP(B411,'MITR Learning'!$D$1:$H$2,5,0)</f>
        <v>#N/A</v>
      </c>
      <c r="BS411" s="612" t="e">
        <f>VLOOKUP(B411,Nucsoft!$D$2:$H$6,5,0)</f>
        <v>#N/A</v>
      </c>
      <c r="BT411" s="612" t="e">
        <f>VLOOKUP(B411,'Paras Cadd'!$D$1:$H$2,5,0)</f>
        <v>#N/A</v>
      </c>
      <c r="BU411" s="612" t="e">
        <f>VLOOKUP(B411,'ICICI Securities'!$D$1:$H$2,5,0)</f>
        <v>#N/A</v>
      </c>
      <c r="BV411" s="612" t="e">
        <f>VLOOKUP(B411,'Citius Tech'!$D$2:$H$5,5,0)</f>
        <v>#N/A</v>
      </c>
      <c r="BW411" s="612" t="e">
        <f>VLOOKUP(B411,'Buzzy Brains'!$D$2:$H$2,5,0)</f>
        <v>#N/A</v>
      </c>
      <c r="BX411" s="612" t="e">
        <f>VLOOKUP(B411,'Decimal Point'!$D$2:$H$2,5,0)</f>
        <v>#N/A</v>
      </c>
      <c r="BY411" s="612" t="e">
        <f>VLOOKUP(B411,'Sankey Business Solutions'!$D$2:$H$3,5,0)</f>
        <v>#N/A</v>
      </c>
      <c r="BZ411" s="612" t="e">
        <f>VLOOKUP(B411,'Nangia &amp; Co LLP'!$D$2:$H$2,5,0)</f>
        <v>#N/A</v>
      </c>
      <c r="CA411" s="612" t="e">
        <f>VLOOKUP(B411,'FIS Solutions India Pvt Ltd'!$D$2:$H$2,5,0)</f>
        <v>#N/A</v>
      </c>
      <c r="CB411" s="612" t="e">
        <f>VLOOKUP(B411,'Delta Technology &amp; Management '!$D$2:$H$16,5,0)</f>
        <v>#N/A</v>
      </c>
      <c r="CC411" s="612" t="e">
        <f>VLOOKUP(B411,'Espoir Networks'!$D$3:$H$11,5,0)</f>
        <v>#N/A</v>
      </c>
      <c r="CD411" s="612" t="e">
        <f>VLOOKUP(B411,'Servosys Solution'!$D$3:$H$5,5,0)</f>
        <v>#N/A</v>
      </c>
      <c r="CE411" s="612" t="e">
        <f>VLOOKUP(B411,'Ribbon Communications'!$D$3:$H$4,5,0)</f>
        <v>#N/A</v>
      </c>
      <c r="CF411" s="612">
        <f t="shared" si="21"/>
        <v>1</v>
      </c>
      <c r="CG411" s="129" t="s">
        <v>4180</v>
      </c>
      <c r="CH411" s="129">
        <v>794952405187</v>
      </c>
      <c r="CI411" s="129" t="s">
        <v>81</v>
      </c>
      <c r="CJ411" s="129" t="s">
        <v>11756</v>
      </c>
      <c r="CK411" s="132">
        <v>43282</v>
      </c>
      <c r="CL411" s="129">
        <v>2021</v>
      </c>
      <c r="CM411" s="128" t="s">
        <v>4181</v>
      </c>
      <c r="CN411" s="129">
        <v>440</v>
      </c>
      <c r="CO411" s="133">
        <v>88</v>
      </c>
      <c r="CP411" s="129">
        <v>2015</v>
      </c>
      <c r="CQ411" s="129" t="s">
        <v>79</v>
      </c>
      <c r="CR411" s="128" t="s">
        <v>295</v>
      </c>
      <c r="CS411" s="129" t="s">
        <v>81</v>
      </c>
      <c r="CT411" s="133" t="s">
        <v>81</v>
      </c>
      <c r="CU411" s="129" t="s">
        <v>81</v>
      </c>
      <c r="CV411" s="129" t="s">
        <v>109</v>
      </c>
      <c r="CW411" s="131" t="s">
        <v>4182</v>
      </c>
      <c r="CX411" s="131" t="s">
        <v>4183</v>
      </c>
      <c r="CY411" s="129">
        <v>1025</v>
      </c>
      <c r="CZ411" s="129">
        <v>82</v>
      </c>
      <c r="DA411" s="129">
        <v>2018</v>
      </c>
      <c r="DB411" s="129" t="s">
        <v>112</v>
      </c>
      <c r="DC411" s="129" t="s">
        <v>113</v>
      </c>
      <c r="DD411" s="129">
        <v>73.099999999999994</v>
      </c>
      <c r="DE411" s="129">
        <v>73.42</v>
      </c>
      <c r="DF411" s="397">
        <v>2</v>
      </c>
      <c r="DG411" s="224" t="s">
        <v>81</v>
      </c>
      <c r="DH411" s="224" t="s">
        <v>81</v>
      </c>
      <c r="DI411" s="224">
        <v>7.65</v>
      </c>
      <c r="DJ411" s="224">
        <v>8.8800000000000008</v>
      </c>
      <c r="DK411" s="224">
        <v>7.41</v>
      </c>
      <c r="DL411" s="224">
        <v>10</v>
      </c>
      <c r="DM411" s="224">
        <v>33.94</v>
      </c>
      <c r="DN411" s="224">
        <v>8.4849999999999994</v>
      </c>
      <c r="DO411" s="394">
        <v>74.78</v>
      </c>
      <c r="DP411" s="131" t="s">
        <v>338</v>
      </c>
      <c r="DQ411" s="394">
        <v>0</v>
      </c>
      <c r="DR411" s="394">
        <v>0</v>
      </c>
      <c r="DS411" s="129" t="s">
        <v>83</v>
      </c>
      <c r="DT411" s="129" t="s">
        <v>83</v>
      </c>
      <c r="DU411" s="129" t="s">
        <v>83</v>
      </c>
      <c r="DV411" s="129" t="s">
        <v>83</v>
      </c>
      <c r="DW411" s="131" t="s">
        <v>83</v>
      </c>
      <c r="DX411" s="131" t="s">
        <v>84</v>
      </c>
      <c r="DY411" s="131" t="s">
        <v>81</v>
      </c>
      <c r="DZ411" s="131" t="s">
        <v>4184</v>
      </c>
      <c r="EA411" s="131" t="s">
        <v>86</v>
      </c>
      <c r="EB411" s="131" t="s">
        <v>4185</v>
      </c>
      <c r="EC411" s="131" t="s">
        <v>426</v>
      </c>
      <c r="ED411" s="131" t="s">
        <v>89</v>
      </c>
      <c r="EE411" s="131" t="s">
        <v>4186</v>
      </c>
      <c r="EF411" s="131" t="s">
        <v>4187</v>
      </c>
      <c r="EG411" s="131" t="s">
        <v>4188</v>
      </c>
      <c r="EH411" s="131" t="s">
        <v>4189</v>
      </c>
      <c r="EI411" s="131" t="s">
        <v>4190</v>
      </c>
      <c r="EJ411" s="135" t="s">
        <v>4191</v>
      </c>
      <c r="EK411" s="135" t="s">
        <v>4192</v>
      </c>
      <c r="EL411" s="135" t="s">
        <v>4193</v>
      </c>
      <c r="EM411" s="135" t="s">
        <v>4194</v>
      </c>
      <c r="EN411" s="131" t="s">
        <v>81</v>
      </c>
    </row>
    <row r="412" spans="1:144" ht="18" thickTop="1" thickBot="1">
      <c r="A412" s="575">
        <f t="shared" si="22"/>
        <v>411</v>
      </c>
      <c r="B412" s="576" t="s">
        <v>4701</v>
      </c>
      <c r="C412" s="599" t="s">
        <v>4702</v>
      </c>
      <c r="D412" s="576" t="s">
        <v>13208</v>
      </c>
      <c r="E412" s="568" t="str">
        <f t="shared" si="20"/>
        <v>Placed</v>
      </c>
      <c r="F412" s="576" t="s">
        <v>12369</v>
      </c>
      <c r="G412" s="576" t="s">
        <v>14087</v>
      </c>
      <c r="H412" s="131" t="str">
        <f>VLOOKUP(B412,EXTC3!C:E,3,0)</f>
        <v>Direct Second Year Engineering without live KT</v>
      </c>
      <c r="I412" s="610" t="s">
        <v>4493</v>
      </c>
      <c r="J412" s="572">
        <v>21</v>
      </c>
      <c r="K412" s="611" t="s">
        <v>4703</v>
      </c>
      <c r="L412" s="611" t="s">
        <v>4704</v>
      </c>
      <c r="M412" s="611" t="s">
        <v>4705</v>
      </c>
      <c r="N412" s="612" t="s">
        <v>4700</v>
      </c>
      <c r="O412" s="612">
        <v>7666772075</v>
      </c>
      <c r="P412" s="612">
        <v>9004028370</v>
      </c>
      <c r="Q412" s="612">
        <f>VLOOKUP(B412,'TCS CON'!$D$1:$H$98,5,0)</f>
        <v>336000</v>
      </c>
      <c r="R412" s="612" t="e">
        <f>VLOOKUP(B412,LTI!$C$1:$H$46,6,0)</f>
        <v>#N/A</v>
      </c>
      <c r="S412" s="612" t="e">
        <f>VLOOKUP(B412,JARO!$E$2:$I$11,5,0)</f>
        <v>#N/A</v>
      </c>
      <c r="T412" s="612" t="e">
        <f>VLOOKUP(B412,Capgemini!$D$3:$H$78,5,0)</f>
        <v>#N/A</v>
      </c>
      <c r="U412" s="612" t="e">
        <f>VLOOKUP(B412,Carwale!$D$1:$H$4,5,0)</f>
        <v>#N/A</v>
      </c>
      <c r="V412" s="612" t="e">
        <f>VLOOKUP(B412,'Interactive Brokers'!E:I,5,0)</f>
        <v>#N/A</v>
      </c>
      <c r="W412" s="612" t="e">
        <f>VLOOKUP(B412,'REL Jio'!E:I,5,0)</f>
        <v>#N/A</v>
      </c>
      <c r="X412" s="612" t="e">
        <f>VLOOKUP(B412,'Sciative Sol'!E:I,5,0)</f>
        <v>#N/A</v>
      </c>
      <c r="Y412" s="612" t="e">
        <f>VLOOKUP(B412,'Hexaware Tech'!E:I,5,0)</f>
        <v>#N/A</v>
      </c>
      <c r="Z412" s="612" t="e">
        <f>VLOOKUP(B412,Axis!D:H,5,0)</f>
        <v>#N/A</v>
      </c>
      <c r="AA412" s="612" t="e">
        <f>VLOOKUP(B412,Ugam!$D$3:$H$26,5,0)</f>
        <v>#N/A</v>
      </c>
      <c r="AB412" s="612" t="e">
        <f>VLOOKUP(B412,Zeus!F:J,5,0)</f>
        <v>#N/A</v>
      </c>
      <c r="AC412" s="612" t="e">
        <f>VLOOKUP(B412,Montran!F:J,5,0)</f>
        <v>#N/A</v>
      </c>
      <c r="AD412" s="612" t="e">
        <f>VLOOKUP(B412,Endurance!H195:L195,5,0)</f>
        <v>#N/A</v>
      </c>
      <c r="AE412" s="612" t="e">
        <f>VLOOKUP(B412,'Swabhav Techlabs'!$F$1:$J$2,5,0)</f>
        <v>#N/A</v>
      </c>
      <c r="AF412" s="612" t="e">
        <f>VLOOKUP(B412,'Quality Kiosk'!$F$1:$J$18,5,0)</f>
        <v>#N/A</v>
      </c>
      <c r="AG412" s="612" t="e">
        <f>VLOOKUP(B412,'Lemon VB'!$F$1:$J$2,5,0)</f>
        <v>#N/A</v>
      </c>
      <c r="AH412" s="612" t="e">
        <f>VLOOKUP(B412,Gocomet!$E$1:$I$3,5,0)</f>
        <v>#N/A</v>
      </c>
      <c r="AI412" s="612" t="e">
        <f>VLOOKUP(B412,'Ingram Micro'!$E$1:$I$8,5,0)</f>
        <v>#N/A</v>
      </c>
      <c r="AJ412" s="612" t="e">
        <f>VLOOKUP(B412,'DePronto Infotech'!$E$1:$I$2,5,0)</f>
        <v>#N/A</v>
      </c>
      <c r="AK412" s="612" t="e">
        <f>VLOOKUP(B412,'Reliance Retail'!$E$1:$I$4,5,0)</f>
        <v>#N/A</v>
      </c>
      <c r="AL412" s="612" t="e">
        <f>VLOOKUP(B412,'Bright Champs'!$D$1:$H$13,5,0)</f>
        <v>#N/A</v>
      </c>
      <c r="AM412" s="612" t="e">
        <f>VLOOKUP(B412,Neosoft!$E$1:$I$12,5,0)</f>
        <v>#N/A</v>
      </c>
      <c r="AN412" s="612" t="e">
        <f>VLOOKUP(B412,Infosys!$E$1:$I$3,5,0)</f>
        <v>#N/A</v>
      </c>
      <c r="AO412" s="612" t="e">
        <f>VLOOKUP(B412,Cerelabs!$E$1:$I$5,5,0)</f>
        <v>#N/A</v>
      </c>
      <c r="AP412" s="612" t="e">
        <f>VLOOKUP(B412,'Neebal Technologies'!$D$1:$H$2,5,0)</f>
        <v>#N/A</v>
      </c>
      <c r="AQ412" s="612" t="e">
        <f>VLOOKUP(B412,'Vertiv Energy'!$D$1:$H$2,5,0)</f>
        <v>#N/A</v>
      </c>
      <c r="AR412" s="612" t="e">
        <f>VLOOKUP(B412,'Acidaes Solutions (CRMNEXT)'!$D$1:$H$3,5,0)</f>
        <v>#N/A</v>
      </c>
      <c r="AS412" s="612" t="e">
        <f>VLOOKUP(B412,Growisto!$D$1:$H$2,5,0)</f>
        <v>#N/A</v>
      </c>
      <c r="AT412" s="612" t="e">
        <f>VLOOKUP(B412,'9.9 Mediaworx - Digit'!$D$1:$H$2,5,0)</f>
        <v>#N/A</v>
      </c>
      <c r="AU412" s="612" t="e">
        <f>VLOOKUP(B412,'Vistaar systems Pvt Ltd'!$D$2:$H$3,5,0)</f>
        <v>#N/A</v>
      </c>
      <c r="AV412" s="612" t="e">
        <f>VLOOKUP(B412,'Course 5i'!$D$2:$H$11,5,0)</f>
        <v>#N/A</v>
      </c>
      <c r="AW412" s="612" t="e">
        <f>VLOOKUP(B412,'Radiant Appliances &amp; Electronic'!$D$1:$H$13,5,0)</f>
        <v>#N/A</v>
      </c>
      <c r="AX412" s="612" t="e">
        <f>VLOOKUP(B412,'Atos Global'!$D$3:$H$27,5,0)</f>
        <v>#N/A</v>
      </c>
      <c r="AY412" s="612" t="e">
        <f>VLOOKUP(B412,'Saama Technologies'!$D$1:$H$2,5,0)</f>
        <v>#N/A</v>
      </c>
      <c r="AZ412" s="612" t="e">
        <f>VLOOKUP(B412,'Multiplier Solutions'!$D$1:$H$2,5,0)</f>
        <v>#N/A</v>
      </c>
      <c r="BA412" s="612" t="e">
        <f>VLOOKUP(B412,GEP!$D$2:$H$5,5,0)</f>
        <v>#N/A</v>
      </c>
      <c r="BB412" s="612" t="e">
        <f>VLOOKUP(B412,Accenture!$D$1:$H$6,5,0)</f>
        <v>#N/A</v>
      </c>
      <c r="BC412" s="612" t="e">
        <f>VLOOKUP(B412,'Endurance International Group'!$D$1:$H$2,5,0)</f>
        <v>#N/A</v>
      </c>
      <c r="BD412" s="612" t="e">
        <f>VLOOKUP(B412,Newgen!$D$1:$H$2,5,0)</f>
        <v>#N/A</v>
      </c>
      <c r="BE412" s="612" t="e">
        <f>VLOOKUP(B412,'3D Incredible'!D412:H412,5,0)</f>
        <v>#N/A</v>
      </c>
      <c r="BF412" s="612" t="e">
        <f>VLOOKUP(B412,'Raja Software Labs'!$D$2:$H$2,5,0)</f>
        <v>#N/A</v>
      </c>
      <c r="BG412" s="612" t="e">
        <f>VLOOKUP(B412,Wipro!$D$1:$H$2,5,0)</f>
        <v>#N/A</v>
      </c>
      <c r="BH412" s="612" t="e">
        <f>VLOOKUP(B412,'Perch Technologies'!$D$2:$H$2,5,0)</f>
        <v>#N/A</v>
      </c>
      <c r="BI412" s="612" t="e">
        <f>VLOOKUP(B412,'Morning Star'!$D$1:$H$6,5,0)</f>
        <v>#N/A</v>
      </c>
      <c r="BJ412" s="612" t="e">
        <f>VLOOKUP(B412,Flexiloans!$D$1:$H$2,5,0)</f>
        <v>#N/A</v>
      </c>
      <c r="BK412" s="612" t="e">
        <f>VLOOKUP(B412,'Thirdware Solutions'!$D$1:$H$2,5,0)</f>
        <v>#N/A</v>
      </c>
      <c r="BL412" s="612" t="e">
        <f>VLOOKUP(B412,Tescom!$D$1:$H$8,5,0)</f>
        <v>#N/A</v>
      </c>
      <c r="BM412" s="612" t="e">
        <f>VLOOKUP(B412,'Cogno AI'!$D$1:$H$2,5,0)</f>
        <v>#N/A</v>
      </c>
      <c r="BN412" s="612" t="e">
        <f>VLOOKUP(B412,'ABM Knowledgeware'!$D$1:$H$2,5,0)</f>
        <v>#N/A</v>
      </c>
      <c r="BO412" s="612" t="e">
        <f>VLOOKUP(B412,'Concerto Software'!$D$1:$H$3,5,0)</f>
        <v>#N/A</v>
      </c>
      <c r="BP412" s="612" t="e">
        <f>VLOOKUP(B412,'My Captain'!$D$1:$H$4,5,0)</f>
        <v>#N/A</v>
      </c>
      <c r="BQ412" s="612" t="e">
        <f>VLOOKUP(B412,'Finoux Solutions'!$D$2:$H$4,5,0)</f>
        <v>#N/A</v>
      </c>
      <c r="BR412" s="612" t="e">
        <f>VLOOKUP(B412,'MITR Learning'!$D$1:$H$2,5,0)</f>
        <v>#N/A</v>
      </c>
      <c r="BS412" s="612" t="e">
        <f>VLOOKUP(B412,Nucsoft!$D$2:$H$6,5,0)</f>
        <v>#N/A</v>
      </c>
      <c r="BT412" s="612" t="e">
        <f>VLOOKUP(B412,'Paras Cadd'!$D$1:$H$2,5,0)</f>
        <v>#N/A</v>
      </c>
      <c r="BU412" s="612" t="e">
        <f>VLOOKUP(B412,'ICICI Securities'!$D$1:$H$2,5,0)</f>
        <v>#N/A</v>
      </c>
      <c r="BV412" s="612" t="e">
        <f>VLOOKUP(B412,'Citius Tech'!$D$2:$H$5,5,0)</f>
        <v>#N/A</v>
      </c>
      <c r="BW412" s="612" t="e">
        <f>VLOOKUP(B412,'Buzzy Brains'!$D$2:$H$2,5,0)</f>
        <v>#N/A</v>
      </c>
      <c r="BX412" s="612" t="e">
        <f>VLOOKUP(B412,'Decimal Point'!$D$2:$H$2,5,0)</f>
        <v>#N/A</v>
      </c>
      <c r="BY412" s="612" t="e">
        <f>VLOOKUP(B412,'Sankey Business Solutions'!$D$2:$H$3,5,0)</f>
        <v>#N/A</v>
      </c>
      <c r="BZ412" s="612" t="e">
        <f>VLOOKUP(B412,'Nangia &amp; Co LLP'!$D$2:$H$2,5,0)</f>
        <v>#N/A</v>
      </c>
      <c r="CA412" s="612" t="e">
        <f>VLOOKUP(B412,'FIS Solutions India Pvt Ltd'!$D$2:$H$2,5,0)</f>
        <v>#N/A</v>
      </c>
      <c r="CB412" s="612" t="e">
        <f>VLOOKUP(B412,'Delta Technology &amp; Management '!$D$2:$H$16,5,0)</f>
        <v>#N/A</v>
      </c>
      <c r="CC412" s="612" t="e">
        <f>VLOOKUP(B412,'Espoir Networks'!$D$3:$H$11,5,0)</f>
        <v>#N/A</v>
      </c>
      <c r="CD412" s="612" t="e">
        <f>VLOOKUP(B412,'Servosys Solution'!$D$3:$H$5,5,0)</f>
        <v>#N/A</v>
      </c>
      <c r="CE412" s="612" t="e">
        <f>VLOOKUP(B412,'Ribbon Communications'!$D$3:$H$4,5,0)</f>
        <v>#N/A</v>
      </c>
      <c r="CF412" s="612">
        <f t="shared" si="21"/>
        <v>1</v>
      </c>
      <c r="CG412" s="129" t="s">
        <v>4706</v>
      </c>
      <c r="CH412" s="129" t="s">
        <v>4707</v>
      </c>
      <c r="CI412" s="129" t="s">
        <v>81</v>
      </c>
      <c r="CJ412" s="129" t="s">
        <v>11756</v>
      </c>
      <c r="CK412" s="132">
        <v>43282</v>
      </c>
      <c r="CL412" s="129">
        <v>2021</v>
      </c>
      <c r="CM412" s="128" t="s">
        <v>11928</v>
      </c>
      <c r="CN412" s="129">
        <v>392</v>
      </c>
      <c r="CO412" s="133">
        <v>78.400000000000006</v>
      </c>
      <c r="CP412" s="129">
        <v>2015</v>
      </c>
      <c r="CQ412" s="129" t="s">
        <v>79</v>
      </c>
      <c r="CR412" s="128" t="s">
        <v>295</v>
      </c>
      <c r="CS412" s="129" t="s">
        <v>81</v>
      </c>
      <c r="CT412" s="133" t="s">
        <v>81</v>
      </c>
      <c r="CU412" s="129" t="s">
        <v>81</v>
      </c>
      <c r="CV412" s="129" t="s">
        <v>109</v>
      </c>
      <c r="CW412" s="131" t="s">
        <v>1002</v>
      </c>
      <c r="CX412" s="131" t="s">
        <v>229</v>
      </c>
      <c r="CY412" s="129">
        <v>1017</v>
      </c>
      <c r="CZ412" s="129">
        <v>81.36</v>
      </c>
      <c r="DA412" s="129">
        <v>2018</v>
      </c>
      <c r="DB412" s="129" t="s">
        <v>112</v>
      </c>
      <c r="DC412" s="129" t="s">
        <v>113</v>
      </c>
      <c r="DD412" s="129">
        <v>78.89</v>
      </c>
      <c r="DE412" s="129">
        <v>69.36</v>
      </c>
      <c r="DF412" s="397">
        <v>3</v>
      </c>
      <c r="DG412" s="224" t="s">
        <v>81</v>
      </c>
      <c r="DH412" s="224" t="s">
        <v>81</v>
      </c>
      <c r="DI412" s="224">
        <v>6.65</v>
      </c>
      <c r="DJ412" s="224">
        <v>6.76</v>
      </c>
      <c r="DK412" s="224">
        <v>6.7</v>
      </c>
      <c r="DL412" s="224">
        <v>8.76</v>
      </c>
      <c r="DM412" s="224">
        <v>28.869999999999997</v>
      </c>
      <c r="DN412" s="224">
        <v>7.2174999999999994</v>
      </c>
      <c r="DO412" s="394">
        <v>65.349999999999994</v>
      </c>
      <c r="DP412" s="131" t="s">
        <v>114</v>
      </c>
      <c r="DQ412" s="394">
        <v>0</v>
      </c>
      <c r="DR412" s="394">
        <v>0</v>
      </c>
      <c r="DS412" s="129" t="s">
        <v>83</v>
      </c>
      <c r="DT412" s="129" t="s">
        <v>83</v>
      </c>
      <c r="DU412" s="129" t="s">
        <v>83</v>
      </c>
      <c r="DV412" s="129" t="s">
        <v>83</v>
      </c>
      <c r="DW412" s="131" t="s">
        <v>83</v>
      </c>
      <c r="DX412" s="131" t="s">
        <v>84</v>
      </c>
      <c r="DY412" s="131" t="s">
        <v>81</v>
      </c>
      <c r="DZ412" s="131" t="s">
        <v>4709</v>
      </c>
      <c r="EA412" s="131" t="s">
        <v>4710</v>
      </c>
      <c r="EB412" s="131" t="s">
        <v>4711</v>
      </c>
      <c r="EC412" s="131" t="s">
        <v>88</v>
      </c>
      <c r="ED412" s="131" t="s">
        <v>89</v>
      </c>
      <c r="EE412" s="131" t="s">
        <v>4712</v>
      </c>
      <c r="EF412" s="131" t="s">
        <v>4713</v>
      </c>
      <c r="EG412" s="131" t="s">
        <v>4714</v>
      </c>
      <c r="EH412" s="131" t="s">
        <v>4715</v>
      </c>
      <c r="EI412" s="131" t="s">
        <v>4716</v>
      </c>
      <c r="EJ412" s="135" t="s">
        <v>4717</v>
      </c>
      <c r="EK412" s="135" t="s">
        <v>4718</v>
      </c>
      <c r="EL412" s="135" t="s">
        <v>4719</v>
      </c>
      <c r="EM412" s="135" t="s">
        <v>4720</v>
      </c>
      <c r="EN412" s="131" t="s">
        <v>81</v>
      </c>
    </row>
    <row r="413" spans="1:144" ht="18" thickTop="1" thickBot="1">
      <c r="A413" s="575">
        <f t="shared" si="22"/>
        <v>412</v>
      </c>
      <c r="B413" s="576" t="s">
        <v>4863</v>
      </c>
      <c r="C413" s="599" t="s">
        <v>4864</v>
      </c>
      <c r="D413" s="576" t="s">
        <v>13209</v>
      </c>
      <c r="E413" s="568" t="str">
        <f t="shared" si="20"/>
        <v>Placed</v>
      </c>
      <c r="F413" s="576" t="s">
        <v>12369</v>
      </c>
      <c r="G413" s="576" t="s">
        <v>14087</v>
      </c>
      <c r="H413" s="131" t="str">
        <f>VLOOKUP(B413,EXTC3!C:E,3,0)</f>
        <v>Direct Second Year Engineering without live KT</v>
      </c>
      <c r="I413" s="610" t="s">
        <v>4865</v>
      </c>
      <c r="J413" s="572">
        <v>21</v>
      </c>
      <c r="K413" s="611" t="s">
        <v>4866</v>
      </c>
      <c r="L413" s="611" t="s">
        <v>73</v>
      </c>
      <c r="M413" s="611" t="s">
        <v>4867</v>
      </c>
      <c r="N413" s="612" t="s">
        <v>4862</v>
      </c>
      <c r="O413" s="612">
        <v>9967406162</v>
      </c>
      <c r="P413" s="612">
        <v>9773469504</v>
      </c>
      <c r="Q413" s="612" t="e">
        <f>VLOOKUP(B413,'TCS CON'!$D$1:$H$98,5,0)</f>
        <v>#N/A</v>
      </c>
      <c r="R413" s="612" t="e">
        <f>VLOOKUP(B413,LTI!$C$1:$H$46,6,0)</f>
        <v>#N/A</v>
      </c>
      <c r="S413" s="612" t="e">
        <f>VLOOKUP(B413,JARO!$E$2:$I$11,5,0)</f>
        <v>#N/A</v>
      </c>
      <c r="T413" s="612" t="e">
        <f>VLOOKUP(B413,Capgemini!$D$3:$H$78,5,0)</f>
        <v>#N/A</v>
      </c>
      <c r="U413" s="612" t="e">
        <f>VLOOKUP(B413,Carwale!$D$1:$H$4,5,0)</f>
        <v>#N/A</v>
      </c>
      <c r="V413" s="612" t="e">
        <f>VLOOKUP(B413,'Interactive Brokers'!E:I,5,0)</f>
        <v>#N/A</v>
      </c>
      <c r="W413" s="612" t="e">
        <f>VLOOKUP(B413,'REL Jio'!E:I,5,0)</f>
        <v>#N/A</v>
      </c>
      <c r="X413" s="612" t="e">
        <f>VLOOKUP(B413,'Sciative Sol'!E:I,5,0)</f>
        <v>#N/A</v>
      </c>
      <c r="Y413" s="612" t="e">
        <f>VLOOKUP(B413,'Hexaware Tech'!E:I,5,0)</f>
        <v>#N/A</v>
      </c>
      <c r="Z413" s="612" t="e">
        <f>VLOOKUP(B413,Axis!D:H,5,0)</f>
        <v>#N/A</v>
      </c>
      <c r="AA413" s="612" t="e">
        <f>VLOOKUP(B413,Ugam!$D$3:$H$26,5,0)</f>
        <v>#N/A</v>
      </c>
      <c r="AB413" s="612" t="e">
        <f>VLOOKUP(B413,Zeus!F:J,5,0)</f>
        <v>#N/A</v>
      </c>
      <c r="AC413" s="612" t="e">
        <f>VLOOKUP(B413,Montran!F:J,5,0)</f>
        <v>#N/A</v>
      </c>
      <c r="AD413" s="612" t="e">
        <f>VLOOKUP(B413,Endurance!H196:L196,5,0)</f>
        <v>#N/A</v>
      </c>
      <c r="AE413" s="612" t="e">
        <f>VLOOKUP(B413,'Swabhav Techlabs'!$F$1:$J$2,5,0)</f>
        <v>#N/A</v>
      </c>
      <c r="AF413" s="612" t="e">
        <f>VLOOKUP(B413,'Quality Kiosk'!$F$1:$J$18,5,0)</f>
        <v>#N/A</v>
      </c>
      <c r="AG413" s="612" t="e">
        <f>VLOOKUP(B413,'Lemon VB'!$F$1:$J$2,5,0)</f>
        <v>#N/A</v>
      </c>
      <c r="AH413" s="612" t="e">
        <f>VLOOKUP(B413,Gocomet!$E$1:$I$3,5,0)</f>
        <v>#N/A</v>
      </c>
      <c r="AI413" s="612" t="e">
        <f>VLOOKUP(B413,'Ingram Micro'!$E$1:$I$8,5,0)</f>
        <v>#N/A</v>
      </c>
      <c r="AJ413" s="612" t="e">
        <f>VLOOKUP(B413,'DePronto Infotech'!$E$1:$I$2,5,0)</f>
        <v>#N/A</v>
      </c>
      <c r="AK413" s="612" t="e">
        <f>VLOOKUP(B413,'Reliance Retail'!$E$1:$I$4,5,0)</f>
        <v>#N/A</v>
      </c>
      <c r="AL413" s="612">
        <f>VLOOKUP(B413,'Bright Champs'!$D$1:$H$13,5,0)</f>
        <v>500000</v>
      </c>
      <c r="AM413" s="612" t="e">
        <f>VLOOKUP(B413,Neosoft!$E$1:$I$12,5,0)</f>
        <v>#N/A</v>
      </c>
      <c r="AN413" s="612" t="e">
        <f>VLOOKUP(B413,Infosys!$E$1:$I$3,5,0)</f>
        <v>#N/A</v>
      </c>
      <c r="AO413" s="612" t="e">
        <f>VLOOKUP(B413,Cerelabs!$E$1:$I$5,5,0)</f>
        <v>#N/A</v>
      </c>
      <c r="AP413" s="612" t="e">
        <f>VLOOKUP(B413,'Neebal Technologies'!$D$1:$H$2,5,0)</f>
        <v>#N/A</v>
      </c>
      <c r="AQ413" s="612" t="e">
        <f>VLOOKUP(B413,'Vertiv Energy'!$D$1:$H$2,5,0)</f>
        <v>#N/A</v>
      </c>
      <c r="AR413" s="612" t="e">
        <f>VLOOKUP(B413,'Acidaes Solutions (CRMNEXT)'!$D$1:$H$3,5,0)</f>
        <v>#N/A</v>
      </c>
      <c r="AS413" s="612" t="e">
        <f>VLOOKUP(B413,Growisto!$D$1:$H$2,5,0)</f>
        <v>#N/A</v>
      </c>
      <c r="AT413" s="612" t="e">
        <f>VLOOKUP(B413,'9.9 Mediaworx - Digit'!$D$1:$H$2,5,0)</f>
        <v>#N/A</v>
      </c>
      <c r="AU413" s="612" t="e">
        <f>VLOOKUP(B413,'Vistaar systems Pvt Ltd'!$D$2:$H$3,5,0)</f>
        <v>#N/A</v>
      </c>
      <c r="AV413" s="612">
        <f>VLOOKUP(B413,'Course 5i'!$D$2:$H$11,5,0)</f>
        <v>305000</v>
      </c>
      <c r="AW413" s="612" t="e">
        <f>VLOOKUP(B413,'Radiant Appliances &amp; Electronic'!$D$1:$H$13,5,0)</f>
        <v>#N/A</v>
      </c>
      <c r="AX413" s="612" t="e">
        <f>VLOOKUP(B413,'Atos Global'!$D$3:$H$27,5,0)</f>
        <v>#N/A</v>
      </c>
      <c r="AY413" s="612" t="e">
        <f>VLOOKUP(B413,'Saama Technologies'!$D$1:$H$2,5,0)</f>
        <v>#N/A</v>
      </c>
      <c r="AZ413" s="612" t="e">
        <f>VLOOKUP(B413,'Multiplier Solutions'!$D$1:$H$2,5,0)</f>
        <v>#N/A</v>
      </c>
      <c r="BA413" s="612" t="e">
        <f>VLOOKUP(B413,GEP!$D$2:$H$5,5,0)</f>
        <v>#N/A</v>
      </c>
      <c r="BB413" s="612" t="e">
        <f>VLOOKUP(B413,Accenture!$D$1:$H$6,5,0)</f>
        <v>#N/A</v>
      </c>
      <c r="BC413" s="612" t="e">
        <f>VLOOKUP(B413,'Endurance International Group'!$D$1:$H$2,5,0)</f>
        <v>#N/A</v>
      </c>
      <c r="BD413" s="612" t="e">
        <f>VLOOKUP(B413,Newgen!$D$1:$H$2,5,0)</f>
        <v>#N/A</v>
      </c>
      <c r="BE413" s="612" t="e">
        <f>VLOOKUP(B413,'3D Incredible'!D413:H413,5,0)</f>
        <v>#N/A</v>
      </c>
      <c r="BF413" s="612" t="e">
        <f>VLOOKUP(B413,'Raja Software Labs'!$D$2:$H$2,5,0)</f>
        <v>#N/A</v>
      </c>
      <c r="BG413" s="612" t="e">
        <f>VLOOKUP(B413,Wipro!$D$1:$H$2,5,0)</f>
        <v>#N/A</v>
      </c>
      <c r="BH413" s="612" t="e">
        <f>VLOOKUP(B413,'Perch Technologies'!$D$2:$H$2,5,0)</f>
        <v>#N/A</v>
      </c>
      <c r="BI413" s="612" t="e">
        <f>VLOOKUP(B413,'Morning Star'!$D$1:$H$6,5,0)</f>
        <v>#N/A</v>
      </c>
      <c r="BJ413" s="612" t="e">
        <f>VLOOKUP(B413,Flexiloans!$D$1:$H$2,5,0)</f>
        <v>#N/A</v>
      </c>
      <c r="BK413" s="612" t="e">
        <f>VLOOKUP(B413,'Thirdware Solutions'!$D$1:$H$2,5,0)</f>
        <v>#N/A</v>
      </c>
      <c r="BL413" s="612" t="e">
        <f>VLOOKUP(B413,Tescom!$D$1:$H$8,5,0)</f>
        <v>#N/A</v>
      </c>
      <c r="BM413" s="612" t="e">
        <f>VLOOKUP(B413,'Cogno AI'!$D$1:$H$2,5,0)</f>
        <v>#N/A</v>
      </c>
      <c r="BN413" s="612" t="e">
        <f>VLOOKUP(B413,'ABM Knowledgeware'!$D$1:$H$2,5,0)</f>
        <v>#N/A</v>
      </c>
      <c r="BO413" s="612" t="e">
        <f>VLOOKUP(B413,'Concerto Software'!$D$1:$H$3,5,0)</f>
        <v>#N/A</v>
      </c>
      <c r="BP413" s="612" t="e">
        <f>VLOOKUP(B413,'My Captain'!$D$1:$H$4,5,0)</f>
        <v>#N/A</v>
      </c>
      <c r="BQ413" s="612" t="e">
        <f>VLOOKUP(B413,'Finoux Solutions'!$D$2:$H$4,5,0)</f>
        <v>#N/A</v>
      </c>
      <c r="BR413" s="612" t="e">
        <f>VLOOKUP(B413,'MITR Learning'!$D$1:$H$2,5,0)</f>
        <v>#N/A</v>
      </c>
      <c r="BS413" s="612" t="e">
        <f>VLOOKUP(B413,Nucsoft!$D$2:$H$6,5,0)</f>
        <v>#N/A</v>
      </c>
      <c r="BT413" s="612" t="e">
        <f>VLOOKUP(B413,'Paras Cadd'!$D$1:$H$2,5,0)</f>
        <v>#N/A</v>
      </c>
      <c r="BU413" s="612" t="e">
        <f>VLOOKUP(B413,'ICICI Securities'!$D$1:$H$2,5,0)</f>
        <v>#N/A</v>
      </c>
      <c r="BV413" s="612" t="e">
        <f>VLOOKUP(B413,'Citius Tech'!$D$2:$H$5,5,0)</f>
        <v>#N/A</v>
      </c>
      <c r="BW413" s="612" t="e">
        <f>VLOOKUP(B413,'Buzzy Brains'!$D$2:$H$2,5,0)</f>
        <v>#N/A</v>
      </c>
      <c r="BX413" s="612" t="e">
        <f>VLOOKUP(B413,'Decimal Point'!$D$2:$H$2,5,0)</f>
        <v>#N/A</v>
      </c>
      <c r="BY413" s="612" t="e">
        <f>VLOOKUP(B413,'Sankey Business Solutions'!$D$2:$H$3,5,0)</f>
        <v>#N/A</v>
      </c>
      <c r="BZ413" s="612" t="e">
        <f>VLOOKUP(B413,'Nangia &amp; Co LLP'!$D$2:$H$2,5,0)</f>
        <v>#N/A</v>
      </c>
      <c r="CA413" s="612" t="e">
        <f>VLOOKUP(B413,'FIS Solutions India Pvt Ltd'!$D$2:$H$2,5,0)</f>
        <v>#N/A</v>
      </c>
      <c r="CB413" s="612" t="e">
        <f>VLOOKUP(B413,'Delta Technology &amp; Management '!$D$2:$H$16,5,0)</f>
        <v>#N/A</v>
      </c>
      <c r="CC413" s="612" t="e">
        <f>VLOOKUP(B413,'Espoir Networks'!$D$3:$H$11,5,0)</f>
        <v>#N/A</v>
      </c>
      <c r="CD413" s="612" t="e">
        <f>VLOOKUP(B413,'Servosys Solution'!$D$3:$H$5,5,0)</f>
        <v>#N/A</v>
      </c>
      <c r="CE413" s="612" t="e">
        <f>VLOOKUP(B413,'Ribbon Communications'!$D$3:$H$4,5,0)</f>
        <v>#N/A</v>
      </c>
      <c r="CF413" s="612">
        <f t="shared" si="21"/>
        <v>2</v>
      </c>
      <c r="CG413" s="129" t="s">
        <v>295</v>
      </c>
      <c r="CH413" s="129">
        <v>325257238279</v>
      </c>
      <c r="CI413" s="129" t="s">
        <v>295</v>
      </c>
      <c r="CJ413" s="129" t="s">
        <v>11756</v>
      </c>
      <c r="CK413" s="132">
        <v>43282</v>
      </c>
      <c r="CL413" s="129">
        <v>2021</v>
      </c>
      <c r="CM413" s="128" t="s">
        <v>12046</v>
      </c>
      <c r="CN413" s="129">
        <v>360</v>
      </c>
      <c r="CO413" s="133">
        <v>72</v>
      </c>
      <c r="CP413" s="129">
        <v>2014</v>
      </c>
      <c r="CQ413" s="129" t="s">
        <v>79</v>
      </c>
      <c r="CR413" s="128" t="s">
        <v>4869</v>
      </c>
      <c r="CS413" s="129">
        <v>331</v>
      </c>
      <c r="CT413" s="133">
        <v>50.92</v>
      </c>
      <c r="CU413" s="129">
        <v>2016</v>
      </c>
      <c r="CV413" s="129" t="s">
        <v>79</v>
      </c>
      <c r="CW413" s="131" t="s">
        <v>4870</v>
      </c>
      <c r="CX413" s="131" t="s">
        <v>4871</v>
      </c>
      <c r="CY413" s="129">
        <v>1265</v>
      </c>
      <c r="CZ413" s="129">
        <v>74.41</v>
      </c>
      <c r="DA413" s="129">
        <v>2018</v>
      </c>
      <c r="DB413" s="129" t="s">
        <v>944</v>
      </c>
      <c r="DC413" s="129" t="s">
        <v>113</v>
      </c>
      <c r="DD413" s="129">
        <v>71.14</v>
      </c>
      <c r="DE413" s="129">
        <v>71.14</v>
      </c>
      <c r="DF413" s="397">
        <v>0</v>
      </c>
      <c r="DG413" s="224" t="s">
        <v>81</v>
      </c>
      <c r="DH413" s="224" t="s">
        <v>81</v>
      </c>
      <c r="DI413" s="224">
        <v>8.31</v>
      </c>
      <c r="DJ413" s="224">
        <v>7.12</v>
      </c>
      <c r="DK413" s="224">
        <v>6.81</v>
      </c>
      <c r="DL413" s="224">
        <v>8.4</v>
      </c>
      <c r="DM413" s="224">
        <v>30.64</v>
      </c>
      <c r="DN413" s="224">
        <v>7.66</v>
      </c>
      <c r="DO413" s="394">
        <v>68.680000000000007</v>
      </c>
      <c r="DP413" s="131" t="s">
        <v>338</v>
      </c>
      <c r="DQ413" s="394">
        <v>0</v>
      </c>
      <c r="DR413" s="394">
        <v>0</v>
      </c>
      <c r="DS413" s="129" t="s">
        <v>83</v>
      </c>
      <c r="DT413" s="129" t="s">
        <v>83</v>
      </c>
      <c r="DU413" s="129" t="s">
        <v>83</v>
      </c>
      <c r="DV413" s="129" t="s">
        <v>83</v>
      </c>
      <c r="DW413" s="131" t="s">
        <v>83</v>
      </c>
      <c r="DX413" s="131" t="s">
        <v>84</v>
      </c>
      <c r="DY413" s="131" t="s">
        <v>81</v>
      </c>
      <c r="DZ413" s="131" t="s">
        <v>4872</v>
      </c>
      <c r="EA413" s="131" t="s">
        <v>86</v>
      </c>
      <c r="EB413" s="131" t="s">
        <v>4873</v>
      </c>
      <c r="EC413" s="131" t="s">
        <v>317</v>
      </c>
      <c r="ED413" s="131" t="s">
        <v>89</v>
      </c>
      <c r="EE413" s="131" t="s">
        <v>4874</v>
      </c>
      <c r="EF413" s="131" t="s">
        <v>4875</v>
      </c>
      <c r="EG413" s="131" t="s">
        <v>84</v>
      </c>
      <c r="EH413" s="131" t="s">
        <v>84</v>
      </c>
      <c r="EI413" s="131" t="s">
        <v>84</v>
      </c>
      <c r="EJ413" s="135" t="s">
        <v>4876</v>
      </c>
      <c r="EK413" s="135" t="s">
        <v>4877</v>
      </c>
      <c r="EL413" s="135" t="s">
        <v>4878</v>
      </c>
      <c r="EM413" s="135" t="s">
        <v>4879</v>
      </c>
      <c r="EN413" s="131" t="s">
        <v>81</v>
      </c>
    </row>
    <row r="414" spans="1:144" ht="18" thickTop="1" thickBot="1">
      <c r="A414" s="575">
        <f t="shared" si="22"/>
        <v>413</v>
      </c>
      <c r="B414" s="576" t="s">
        <v>5070</v>
      </c>
      <c r="C414" s="599" t="s">
        <v>5071</v>
      </c>
      <c r="D414" s="576" t="s">
        <v>13208</v>
      </c>
      <c r="E414" s="568" t="str">
        <f t="shared" si="20"/>
        <v>Placed</v>
      </c>
      <c r="F414" s="576" t="s">
        <v>12369</v>
      </c>
      <c r="G414" s="576" t="s">
        <v>14087</v>
      </c>
      <c r="H414" s="131" t="str">
        <f>VLOOKUP(B414,EXTC3!C:E,3,0)</f>
        <v>Direct Second Year Engineering without live KT</v>
      </c>
      <c r="I414" s="610">
        <v>36378</v>
      </c>
      <c r="J414" s="572">
        <v>21</v>
      </c>
      <c r="K414" s="611" t="s">
        <v>5072</v>
      </c>
      <c r="L414" s="611" t="s">
        <v>591</v>
      </c>
      <c r="M414" s="611" t="s">
        <v>5073</v>
      </c>
      <c r="N414" s="612" t="s">
        <v>5069</v>
      </c>
      <c r="O414" s="612">
        <v>9819110371</v>
      </c>
      <c r="P414" s="612">
        <v>8879191759</v>
      </c>
      <c r="Q414" s="612" t="e">
        <f>VLOOKUP(B414,'TCS CON'!$D$1:$H$98,5,0)</f>
        <v>#N/A</v>
      </c>
      <c r="R414" s="612" t="e">
        <f>VLOOKUP(B414,LTI!$C$1:$H$46,6,0)</f>
        <v>#N/A</v>
      </c>
      <c r="S414" s="612" t="e">
        <f>VLOOKUP(B414,JARO!$E$2:$I$11,5,0)</f>
        <v>#N/A</v>
      </c>
      <c r="T414" s="612" t="e">
        <f>VLOOKUP(B414,Capgemini!$D$3:$H$78,5,0)</f>
        <v>#N/A</v>
      </c>
      <c r="U414" s="612" t="e">
        <f>VLOOKUP(B414,Carwale!$D$1:$H$4,5,0)</f>
        <v>#N/A</v>
      </c>
      <c r="V414" s="612" t="e">
        <f>VLOOKUP(B414,'Interactive Brokers'!E:I,5,0)</f>
        <v>#N/A</v>
      </c>
      <c r="W414" s="612" t="e">
        <f>VLOOKUP(B414,'REL Jio'!E:I,5,0)</f>
        <v>#N/A</v>
      </c>
      <c r="X414" s="612" t="e">
        <f>VLOOKUP(B414,'Sciative Sol'!E:I,5,0)</f>
        <v>#N/A</v>
      </c>
      <c r="Y414" s="612" t="e">
        <f>VLOOKUP(B414,'Hexaware Tech'!E:I,5,0)</f>
        <v>#N/A</v>
      </c>
      <c r="Z414" s="612" t="e">
        <f>VLOOKUP(B414,Axis!D:H,5,0)</f>
        <v>#N/A</v>
      </c>
      <c r="AA414" s="612">
        <f>VLOOKUP(B414,Ugam!$D$3:$H$26,5,0)</f>
        <v>250000</v>
      </c>
      <c r="AB414" s="612" t="e">
        <f>VLOOKUP(B414,Zeus!F:J,5,0)</f>
        <v>#N/A</v>
      </c>
      <c r="AC414" s="612" t="e">
        <f>VLOOKUP(B414,Montran!F:J,5,0)</f>
        <v>#N/A</v>
      </c>
      <c r="AD414" s="612" t="e">
        <f>VLOOKUP(B414,Endurance!H197:L197,5,0)</f>
        <v>#N/A</v>
      </c>
      <c r="AE414" s="612" t="e">
        <f>VLOOKUP(B414,'Swabhav Techlabs'!$F$1:$J$2,5,0)</f>
        <v>#N/A</v>
      </c>
      <c r="AF414" s="612" t="e">
        <f>VLOOKUP(B414,'Quality Kiosk'!$F$1:$J$18,5,0)</f>
        <v>#N/A</v>
      </c>
      <c r="AG414" s="612" t="e">
        <f>VLOOKUP(B414,'Lemon VB'!$F$1:$J$2,5,0)</f>
        <v>#N/A</v>
      </c>
      <c r="AH414" s="612" t="e">
        <f>VLOOKUP(B414,Gocomet!$E$1:$I$3,5,0)</f>
        <v>#N/A</v>
      </c>
      <c r="AI414" s="612" t="e">
        <f>VLOOKUP(B414,'Ingram Micro'!$E$1:$I$8,5,0)</f>
        <v>#N/A</v>
      </c>
      <c r="AJ414" s="612" t="e">
        <f>VLOOKUP(B414,'DePronto Infotech'!$E$1:$I$2,5,0)</f>
        <v>#N/A</v>
      </c>
      <c r="AK414" s="612" t="e">
        <f>VLOOKUP(B414,'Reliance Retail'!$E$1:$I$4,5,0)</f>
        <v>#N/A</v>
      </c>
      <c r="AL414" s="612" t="e">
        <f>VLOOKUP(B414,'Bright Champs'!$D$1:$H$13,5,0)</f>
        <v>#N/A</v>
      </c>
      <c r="AM414" s="612" t="e">
        <f>VLOOKUP(B414,Neosoft!$E$1:$I$12,5,0)</f>
        <v>#N/A</v>
      </c>
      <c r="AN414" s="612" t="e">
        <f>VLOOKUP(B414,Infosys!$E$1:$I$3,5,0)</f>
        <v>#N/A</v>
      </c>
      <c r="AO414" s="612" t="e">
        <f>VLOOKUP(B414,Cerelabs!$E$1:$I$5,5,0)</f>
        <v>#N/A</v>
      </c>
      <c r="AP414" s="612" t="e">
        <f>VLOOKUP(B414,'Neebal Technologies'!$D$1:$H$2,5,0)</f>
        <v>#N/A</v>
      </c>
      <c r="AQ414" s="612" t="e">
        <f>VLOOKUP(B414,'Vertiv Energy'!$D$1:$H$2,5,0)</f>
        <v>#N/A</v>
      </c>
      <c r="AR414" s="612" t="e">
        <f>VLOOKUP(B414,'Acidaes Solutions (CRMNEXT)'!$D$1:$H$3,5,0)</f>
        <v>#N/A</v>
      </c>
      <c r="AS414" s="612" t="e">
        <f>VLOOKUP(B414,Growisto!$D$1:$H$2,5,0)</f>
        <v>#N/A</v>
      </c>
      <c r="AT414" s="612" t="e">
        <f>VLOOKUP(B414,'9.9 Mediaworx - Digit'!$D$1:$H$2,5,0)</f>
        <v>#N/A</v>
      </c>
      <c r="AU414" s="612" t="e">
        <f>VLOOKUP(B414,'Vistaar systems Pvt Ltd'!$D$2:$H$3,5,0)</f>
        <v>#N/A</v>
      </c>
      <c r="AV414" s="612" t="e">
        <f>VLOOKUP(B414,'Course 5i'!$D$2:$H$11,5,0)</f>
        <v>#N/A</v>
      </c>
      <c r="AW414" s="612" t="e">
        <f>VLOOKUP(B414,'Radiant Appliances &amp; Electronic'!$D$1:$H$13,5,0)</f>
        <v>#N/A</v>
      </c>
      <c r="AX414" s="612" t="e">
        <f>VLOOKUP(B414,'Atos Global'!$D$3:$H$27,5,0)</f>
        <v>#N/A</v>
      </c>
      <c r="AY414" s="612" t="e">
        <f>VLOOKUP(B414,'Saama Technologies'!$D$1:$H$2,5,0)</f>
        <v>#N/A</v>
      </c>
      <c r="AZ414" s="612" t="e">
        <f>VLOOKUP(B414,'Multiplier Solutions'!$D$1:$H$2,5,0)</f>
        <v>#N/A</v>
      </c>
      <c r="BA414" s="612" t="e">
        <f>VLOOKUP(B414,GEP!$D$2:$H$5,5,0)</f>
        <v>#N/A</v>
      </c>
      <c r="BB414" s="612" t="e">
        <f>VLOOKUP(B414,Accenture!$D$1:$H$6,5,0)</f>
        <v>#N/A</v>
      </c>
      <c r="BC414" s="612" t="e">
        <f>VLOOKUP(B414,'Endurance International Group'!$D$1:$H$2,5,0)</f>
        <v>#N/A</v>
      </c>
      <c r="BD414" s="612" t="e">
        <f>VLOOKUP(B414,Newgen!$D$1:$H$2,5,0)</f>
        <v>#N/A</v>
      </c>
      <c r="BE414" s="612" t="e">
        <f>VLOOKUP(B414,'3D Incredible'!D414:H414,5,0)</f>
        <v>#N/A</v>
      </c>
      <c r="BF414" s="612" t="e">
        <f>VLOOKUP(B414,'Raja Software Labs'!$D$2:$H$2,5,0)</f>
        <v>#N/A</v>
      </c>
      <c r="BG414" s="612" t="e">
        <f>VLOOKUP(B414,Wipro!$D$1:$H$2,5,0)</f>
        <v>#N/A</v>
      </c>
      <c r="BH414" s="612" t="e">
        <f>VLOOKUP(B414,'Perch Technologies'!$D$2:$H$2,5,0)</f>
        <v>#N/A</v>
      </c>
      <c r="BI414" s="612" t="e">
        <f>VLOOKUP(B414,'Morning Star'!$D$1:$H$6,5,0)</f>
        <v>#N/A</v>
      </c>
      <c r="BJ414" s="612" t="e">
        <f>VLOOKUP(B414,Flexiloans!$D$1:$H$2,5,0)</f>
        <v>#N/A</v>
      </c>
      <c r="BK414" s="612" t="e">
        <f>VLOOKUP(B414,'Thirdware Solutions'!$D$1:$H$2,5,0)</f>
        <v>#N/A</v>
      </c>
      <c r="BL414" s="612" t="e">
        <f>VLOOKUP(B414,Tescom!$D$1:$H$8,5,0)</f>
        <v>#N/A</v>
      </c>
      <c r="BM414" s="612" t="e">
        <f>VLOOKUP(B414,'Cogno AI'!$D$1:$H$2,5,0)</f>
        <v>#N/A</v>
      </c>
      <c r="BN414" s="612" t="e">
        <f>VLOOKUP(B414,'ABM Knowledgeware'!$D$1:$H$2,5,0)</f>
        <v>#N/A</v>
      </c>
      <c r="BO414" s="612" t="e">
        <f>VLOOKUP(B414,'Concerto Software'!$D$1:$H$3,5,0)</f>
        <v>#N/A</v>
      </c>
      <c r="BP414" s="612" t="e">
        <f>VLOOKUP(B414,'My Captain'!$D$1:$H$4,5,0)</f>
        <v>#N/A</v>
      </c>
      <c r="BQ414" s="612" t="e">
        <f>VLOOKUP(B414,'Finoux Solutions'!$D$2:$H$4,5,0)</f>
        <v>#N/A</v>
      </c>
      <c r="BR414" s="612" t="e">
        <f>VLOOKUP(B414,'MITR Learning'!$D$1:$H$2,5,0)</f>
        <v>#N/A</v>
      </c>
      <c r="BS414" s="612" t="e">
        <f>VLOOKUP(B414,Nucsoft!$D$2:$H$6,5,0)</f>
        <v>#N/A</v>
      </c>
      <c r="BT414" s="612" t="e">
        <f>VLOOKUP(B414,'Paras Cadd'!$D$1:$H$2,5,0)</f>
        <v>#N/A</v>
      </c>
      <c r="BU414" s="612" t="e">
        <f>VLOOKUP(B414,'ICICI Securities'!$D$1:$H$2,5,0)</f>
        <v>#N/A</v>
      </c>
      <c r="BV414" s="612" t="e">
        <f>VLOOKUP(B414,'Citius Tech'!$D$2:$H$5,5,0)</f>
        <v>#N/A</v>
      </c>
      <c r="BW414" s="612" t="e">
        <f>VLOOKUP(B414,'Buzzy Brains'!$D$2:$H$2,5,0)</f>
        <v>#N/A</v>
      </c>
      <c r="BX414" s="612" t="e">
        <f>VLOOKUP(B414,'Decimal Point'!$D$2:$H$2,5,0)</f>
        <v>#N/A</v>
      </c>
      <c r="BY414" s="612" t="e">
        <f>VLOOKUP(B414,'Sankey Business Solutions'!$D$2:$H$3,5,0)</f>
        <v>#N/A</v>
      </c>
      <c r="BZ414" s="612" t="e">
        <f>VLOOKUP(B414,'Nangia &amp; Co LLP'!$D$2:$H$2,5,0)</f>
        <v>#N/A</v>
      </c>
      <c r="CA414" s="612" t="e">
        <f>VLOOKUP(B414,'FIS Solutions India Pvt Ltd'!$D$2:$H$2,5,0)</f>
        <v>#N/A</v>
      </c>
      <c r="CB414" s="612" t="e">
        <f>VLOOKUP(B414,'Delta Technology &amp; Management '!$D$2:$H$16,5,0)</f>
        <v>#N/A</v>
      </c>
      <c r="CC414" s="612" t="e">
        <f>VLOOKUP(B414,'Espoir Networks'!$D$3:$H$11,5,0)</f>
        <v>#N/A</v>
      </c>
      <c r="CD414" s="612" t="e">
        <f>VLOOKUP(B414,'Servosys Solution'!$D$3:$H$5,5,0)</f>
        <v>#N/A</v>
      </c>
      <c r="CE414" s="612" t="e">
        <f>VLOOKUP(B414,'Ribbon Communications'!$D$3:$H$4,5,0)</f>
        <v>#N/A</v>
      </c>
      <c r="CF414" s="612">
        <f t="shared" si="21"/>
        <v>1</v>
      </c>
      <c r="CG414" s="129" t="s">
        <v>5074</v>
      </c>
      <c r="CH414" s="129">
        <v>927001979188</v>
      </c>
      <c r="CI414" s="129" t="s">
        <v>81</v>
      </c>
      <c r="CJ414" s="129" t="s">
        <v>11756</v>
      </c>
      <c r="CK414" s="132">
        <v>43282</v>
      </c>
      <c r="CL414" s="129">
        <v>2021</v>
      </c>
      <c r="CM414" s="128" t="s">
        <v>5075</v>
      </c>
      <c r="CN414" s="129">
        <v>449</v>
      </c>
      <c r="CO414" s="133">
        <v>89.8</v>
      </c>
      <c r="CP414" s="129">
        <v>2015</v>
      </c>
      <c r="CQ414" s="129" t="s">
        <v>79</v>
      </c>
      <c r="CR414" s="128" t="s">
        <v>295</v>
      </c>
      <c r="CS414" s="129" t="s">
        <v>81</v>
      </c>
      <c r="CT414" s="133" t="s">
        <v>81</v>
      </c>
      <c r="CU414" s="129" t="s">
        <v>81</v>
      </c>
      <c r="CV414" s="129" t="s">
        <v>109</v>
      </c>
      <c r="CW414" s="131" t="s">
        <v>5076</v>
      </c>
      <c r="CX414" s="131" t="s">
        <v>229</v>
      </c>
      <c r="CY414" s="129">
        <v>1036</v>
      </c>
      <c r="CZ414" s="129">
        <v>70.239999999999995</v>
      </c>
      <c r="DA414" s="129">
        <v>2018</v>
      </c>
      <c r="DB414" s="129" t="s">
        <v>112</v>
      </c>
      <c r="DC414" s="129" t="s">
        <v>113</v>
      </c>
      <c r="DD414" s="129" t="s">
        <v>81</v>
      </c>
      <c r="DE414" s="129" t="s">
        <v>81</v>
      </c>
      <c r="DF414" s="397">
        <v>0</v>
      </c>
      <c r="DG414" s="224" t="s">
        <v>81</v>
      </c>
      <c r="DH414" s="224" t="s">
        <v>81</v>
      </c>
      <c r="DI414" s="224">
        <v>8.4600000000000009</v>
      </c>
      <c r="DJ414" s="224">
        <v>8.36</v>
      </c>
      <c r="DK414" s="224">
        <v>7.85</v>
      </c>
      <c r="DL414" s="224">
        <v>9.9600000000000009</v>
      </c>
      <c r="DM414" s="224">
        <v>34.630000000000003</v>
      </c>
      <c r="DN414" s="224">
        <v>8.6575000000000006</v>
      </c>
      <c r="DO414" s="394">
        <v>76.010000000000005</v>
      </c>
      <c r="DP414" s="131" t="s">
        <v>338</v>
      </c>
      <c r="DQ414" s="394">
        <v>0</v>
      </c>
      <c r="DR414" s="394">
        <v>0</v>
      </c>
      <c r="DS414" s="129" t="s">
        <v>83</v>
      </c>
      <c r="DT414" s="129" t="s">
        <v>83</v>
      </c>
      <c r="DU414" s="129" t="s">
        <v>83</v>
      </c>
      <c r="DV414" s="129" t="s">
        <v>83</v>
      </c>
      <c r="DW414" s="131" t="s">
        <v>83</v>
      </c>
      <c r="DX414" s="131" t="s">
        <v>84</v>
      </c>
      <c r="DY414" s="131" t="s">
        <v>81</v>
      </c>
      <c r="DZ414" s="131" t="s">
        <v>5077</v>
      </c>
      <c r="EA414" s="131" t="s">
        <v>86</v>
      </c>
      <c r="EB414" s="131" t="s">
        <v>5078</v>
      </c>
      <c r="EC414" s="131" t="s">
        <v>88</v>
      </c>
      <c r="ED414" s="131" t="s">
        <v>89</v>
      </c>
      <c r="EE414" s="131" t="s">
        <v>5079</v>
      </c>
      <c r="EF414" s="131" t="s">
        <v>5080</v>
      </c>
      <c r="EG414" s="131" t="s">
        <v>5081</v>
      </c>
      <c r="EH414" s="131" t="s">
        <v>81</v>
      </c>
      <c r="EI414" s="131" t="s">
        <v>5082</v>
      </c>
      <c r="EJ414" s="135" t="s">
        <v>5083</v>
      </c>
      <c r="EK414" s="135" t="s">
        <v>5084</v>
      </c>
      <c r="EL414" s="135" t="s">
        <v>5085</v>
      </c>
      <c r="EM414" s="135" t="s">
        <v>5086</v>
      </c>
      <c r="EN414" s="131" t="s">
        <v>81</v>
      </c>
    </row>
    <row r="415" spans="1:144" ht="18" thickTop="1" thickBot="1">
      <c r="A415" s="575">
        <f t="shared" si="22"/>
        <v>414</v>
      </c>
      <c r="B415" s="576" t="s">
        <v>5549</v>
      </c>
      <c r="C415" s="599" t="s">
        <v>5550</v>
      </c>
      <c r="D415" s="576" t="s">
        <v>13208</v>
      </c>
      <c r="E415" s="568" t="str">
        <f t="shared" si="20"/>
        <v>Placed</v>
      </c>
      <c r="F415" s="576" t="s">
        <v>12369</v>
      </c>
      <c r="G415" s="576" t="s">
        <v>14087</v>
      </c>
      <c r="H415" s="131" t="str">
        <f>VLOOKUP(B415,EXTC3!C:E,3,0)</f>
        <v>Direct Second Year Engineering without live KT</v>
      </c>
      <c r="I415" s="610">
        <v>36586</v>
      </c>
      <c r="J415" s="572">
        <v>20</v>
      </c>
      <c r="K415" s="611" t="s">
        <v>5551</v>
      </c>
      <c r="L415" s="611" t="s">
        <v>73</v>
      </c>
      <c r="M415" s="611" t="s">
        <v>5552</v>
      </c>
      <c r="N415" s="612" t="s">
        <v>5548</v>
      </c>
      <c r="O415" s="612">
        <v>9004458074</v>
      </c>
      <c r="P415" s="612">
        <v>9004458074</v>
      </c>
      <c r="Q415" s="612" t="e">
        <f>VLOOKUP(B415,'TCS CON'!$D$1:$H$98,5,0)</f>
        <v>#N/A</v>
      </c>
      <c r="R415" s="612" t="e">
        <f>VLOOKUP(B415,LTI!$C$1:$H$46,6,0)</f>
        <v>#N/A</v>
      </c>
      <c r="S415" s="612" t="e">
        <f>VLOOKUP(B415,JARO!$E$2:$I$11,5,0)</f>
        <v>#N/A</v>
      </c>
      <c r="T415" s="612" t="e">
        <f>VLOOKUP(B415,Capgemini!$D$3:$H$78,5,0)</f>
        <v>#N/A</v>
      </c>
      <c r="U415" s="612" t="e">
        <f>VLOOKUP(B415,Carwale!$D$1:$H$4,5,0)</f>
        <v>#N/A</v>
      </c>
      <c r="V415" s="612" t="e">
        <f>VLOOKUP(B415,'Interactive Brokers'!E:I,5,0)</f>
        <v>#N/A</v>
      </c>
      <c r="W415" s="612" t="e">
        <f>VLOOKUP(B415,'REL Jio'!E:I,5,0)</f>
        <v>#N/A</v>
      </c>
      <c r="X415" s="612" t="e">
        <f>VLOOKUP(B415,'Sciative Sol'!E:I,5,0)</f>
        <v>#N/A</v>
      </c>
      <c r="Y415" s="612" t="e">
        <f>VLOOKUP(B415,'Hexaware Tech'!E:I,5,0)</f>
        <v>#N/A</v>
      </c>
      <c r="Z415" s="612" t="e">
        <f>VLOOKUP(B415,Axis!D:H,5,0)</f>
        <v>#N/A</v>
      </c>
      <c r="AA415" s="612" t="e">
        <f>VLOOKUP(B415,Ugam!$D$3:$H$26,5,0)</f>
        <v>#N/A</v>
      </c>
      <c r="AB415" s="612" t="e">
        <f>VLOOKUP(B415,Zeus!F:J,5,0)</f>
        <v>#N/A</v>
      </c>
      <c r="AC415" s="612" t="e">
        <f>VLOOKUP(B415,Montran!F:J,5,0)</f>
        <v>#N/A</v>
      </c>
      <c r="AD415" s="612" t="e">
        <f>VLOOKUP(B415,Endurance!H198:L198,5,0)</f>
        <v>#N/A</v>
      </c>
      <c r="AE415" s="612" t="e">
        <f>VLOOKUP(B415,'Swabhav Techlabs'!$F$1:$J$2,5,0)</f>
        <v>#N/A</v>
      </c>
      <c r="AF415" s="612" t="e">
        <f>VLOOKUP(B415,'Quality Kiosk'!$F$1:$J$18,5,0)</f>
        <v>#N/A</v>
      </c>
      <c r="AG415" s="612" t="e">
        <f>VLOOKUP(B415,'Lemon VB'!$F$1:$J$2,5,0)</f>
        <v>#N/A</v>
      </c>
      <c r="AH415" s="612" t="e">
        <f>VLOOKUP(B415,Gocomet!$E$1:$I$3,5,0)</f>
        <v>#N/A</v>
      </c>
      <c r="AI415" s="612" t="e">
        <f>VLOOKUP(B415,'Ingram Micro'!$E$1:$I$8,5,0)</f>
        <v>#N/A</v>
      </c>
      <c r="AJ415" s="612" t="e">
        <f>VLOOKUP(B415,'DePronto Infotech'!$E$1:$I$2,5,0)</f>
        <v>#N/A</v>
      </c>
      <c r="AK415" s="612" t="e">
        <f>VLOOKUP(B415,'Reliance Retail'!$E$1:$I$4,5,0)</f>
        <v>#N/A</v>
      </c>
      <c r="AL415" s="612" t="e">
        <f>VLOOKUP(B415,'Bright Champs'!$D$1:$H$13,5,0)</f>
        <v>#N/A</v>
      </c>
      <c r="AM415" s="612" t="e">
        <f>VLOOKUP(B415,Neosoft!$E$1:$I$12,5,0)</f>
        <v>#N/A</v>
      </c>
      <c r="AN415" s="612" t="e">
        <f>VLOOKUP(B415,Infosys!$E$1:$I$3,5,0)</f>
        <v>#N/A</v>
      </c>
      <c r="AO415" s="612" t="e">
        <f>VLOOKUP(B415,Cerelabs!$E$1:$I$5,5,0)</f>
        <v>#N/A</v>
      </c>
      <c r="AP415" s="612" t="e">
        <f>VLOOKUP(B415,'Neebal Technologies'!$D$1:$H$2,5,0)</f>
        <v>#N/A</v>
      </c>
      <c r="AQ415" s="612" t="e">
        <f>VLOOKUP(B415,'Vertiv Energy'!$D$1:$H$2,5,0)</f>
        <v>#N/A</v>
      </c>
      <c r="AR415" s="612" t="e">
        <f>VLOOKUP(B415,'Acidaes Solutions (CRMNEXT)'!$D$1:$H$3,5,0)</f>
        <v>#N/A</v>
      </c>
      <c r="AS415" s="612" t="e">
        <f>VLOOKUP(B415,Growisto!$D$1:$H$2,5,0)</f>
        <v>#N/A</v>
      </c>
      <c r="AT415" s="612" t="e">
        <f>VLOOKUP(B415,'9.9 Mediaworx - Digit'!$D$1:$H$2,5,0)</f>
        <v>#N/A</v>
      </c>
      <c r="AU415" s="612" t="e">
        <f>VLOOKUP(B415,'Vistaar systems Pvt Ltd'!$D$2:$H$3,5,0)</f>
        <v>#N/A</v>
      </c>
      <c r="AV415" s="612" t="e">
        <f>VLOOKUP(B415,'Course 5i'!$D$2:$H$11,5,0)</f>
        <v>#N/A</v>
      </c>
      <c r="AW415" s="612" t="e">
        <f>VLOOKUP(B415,'Radiant Appliances &amp; Electronic'!$D$1:$H$13,5,0)</f>
        <v>#N/A</v>
      </c>
      <c r="AX415" s="612">
        <f>VLOOKUP(B415,'Atos Global'!$D$3:$H$27,5,0)</f>
        <v>310000</v>
      </c>
      <c r="AY415" s="612" t="e">
        <f>VLOOKUP(B415,'Saama Technologies'!$D$1:$H$2,5,0)</f>
        <v>#N/A</v>
      </c>
      <c r="AZ415" s="612" t="e">
        <f>VLOOKUP(B415,'Multiplier Solutions'!$D$1:$H$2,5,0)</f>
        <v>#N/A</v>
      </c>
      <c r="BA415" s="612" t="e">
        <f>VLOOKUP(B415,GEP!$D$2:$H$5,5,0)</f>
        <v>#N/A</v>
      </c>
      <c r="BB415" s="612" t="e">
        <f>VLOOKUP(B415,Accenture!$D$1:$H$6,5,0)</f>
        <v>#N/A</v>
      </c>
      <c r="BC415" s="612" t="e">
        <f>VLOOKUP(B415,'Endurance International Group'!$D$1:$H$2,5,0)</f>
        <v>#N/A</v>
      </c>
      <c r="BD415" s="612" t="e">
        <f>VLOOKUP(B415,Newgen!$D$1:$H$2,5,0)</f>
        <v>#N/A</v>
      </c>
      <c r="BE415" s="612" t="e">
        <f>VLOOKUP(B415,'3D Incredible'!D415:H415,5,0)</f>
        <v>#N/A</v>
      </c>
      <c r="BF415" s="612" t="e">
        <f>VLOOKUP(B415,'Raja Software Labs'!$D$2:$H$2,5,0)</f>
        <v>#N/A</v>
      </c>
      <c r="BG415" s="612" t="e">
        <f>VLOOKUP(B415,Wipro!$D$1:$H$2,5,0)</f>
        <v>#N/A</v>
      </c>
      <c r="BH415" s="612" t="e">
        <f>VLOOKUP(B415,'Perch Technologies'!$D$2:$H$2,5,0)</f>
        <v>#N/A</v>
      </c>
      <c r="BI415" s="612" t="e">
        <f>VLOOKUP(B415,'Morning Star'!$D$1:$H$6,5,0)</f>
        <v>#N/A</v>
      </c>
      <c r="BJ415" s="612" t="e">
        <f>VLOOKUP(B415,Flexiloans!$D$1:$H$2,5,0)</f>
        <v>#N/A</v>
      </c>
      <c r="BK415" s="612" t="e">
        <f>VLOOKUP(B415,'Thirdware Solutions'!$D$1:$H$2,5,0)</f>
        <v>#N/A</v>
      </c>
      <c r="BL415" s="612" t="e">
        <f>VLOOKUP(B415,Tescom!$D$1:$H$8,5,0)</f>
        <v>#N/A</v>
      </c>
      <c r="BM415" s="612" t="e">
        <f>VLOOKUP(B415,'Cogno AI'!$D$1:$H$2,5,0)</f>
        <v>#N/A</v>
      </c>
      <c r="BN415" s="612" t="e">
        <f>VLOOKUP(B415,'ABM Knowledgeware'!$D$1:$H$2,5,0)</f>
        <v>#N/A</v>
      </c>
      <c r="BO415" s="612" t="e">
        <f>VLOOKUP(B415,'Concerto Software'!$D$1:$H$3,5,0)</f>
        <v>#N/A</v>
      </c>
      <c r="BP415" s="612" t="e">
        <f>VLOOKUP(B415,'My Captain'!$D$1:$H$4,5,0)</f>
        <v>#N/A</v>
      </c>
      <c r="BQ415" s="612" t="e">
        <f>VLOOKUP(B415,'Finoux Solutions'!$D$2:$H$4,5,0)</f>
        <v>#N/A</v>
      </c>
      <c r="BR415" s="612" t="e">
        <f>VLOOKUP(B415,'MITR Learning'!$D$1:$H$2,5,0)</f>
        <v>#N/A</v>
      </c>
      <c r="BS415" s="612" t="e">
        <f>VLOOKUP(B415,Nucsoft!$D$2:$H$6,5,0)</f>
        <v>#N/A</v>
      </c>
      <c r="BT415" s="612" t="e">
        <f>VLOOKUP(B415,'Paras Cadd'!$D$1:$H$2,5,0)</f>
        <v>#N/A</v>
      </c>
      <c r="BU415" s="612" t="e">
        <f>VLOOKUP(B415,'ICICI Securities'!$D$1:$H$2,5,0)</f>
        <v>#N/A</v>
      </c>
      <c r="BV415" s="612" t="e">
        <f>VLOOKUP(B415,'Citius Tech'!$D$2:$H$5,5,0)</f>
        <v>#N/A</v>
      </c>
      <c r="BW415" s="612" t="e">
        <f>VLOOKUP(B415,'Buzzy Brains'!$D$2:$H$2,5,0)</f>
        <v>#N/A</v>
      </c>
      <c r="BX415" s="612" t="e">
        <f>VLOOKUP(B415,'Decimal Point'!$D$2:$H$2,5,0)</f>
        <v>#N/A</v>
      </c>
      <c r="BY415" s="612" t="e">
        <f>VLOOKUP(B415,'Sankey Business Solutions'!$D$2:$H$3,5,0)</f>
        <v>#N/A</v>
      </c>
      <c r="BZ415" s="612" t="e">
        <f>VLOOKUP(B415,'Nangia &amp; Co LLP'!$D$2:$H$2,5,0)</f>
        <v>#N/A</v>
      </c>
      <c r="CA415" s="612" t="e">
        <f>VLOOKUP(B415,'FIS Solutions India Pvt Ltd'!$D$2:$H$2,5,0)</f>
        <v>#N/A</v>
      </c>
      <c r="CB415" s="612" t="e">
        <f>VLOOKUP(B415,'Delta Technology &amp; Management '!$D$2:$H$16,5,0)</f>
        <v>#N/A</v>
      </c>
      <c r="CC415" s="612" t="e">
        <f>VLOOKUP(B415,'Espoir Networks'!$D$3:$H$11,5,0)</f>
        <v>#N/A</v>
      </c>
      <c r="CD415" s="612" t="e">
        <f>VLOOKUP(B415,'Servosys Solution'!$D$3:$H$5,5,0)</f>
        <v>#N/A</v>
      </c>
      <c r="CE415" s="612" t="e">
        <f>VLOOKUP(B415,'Ribbon Communications'!$D$3:$H$4,5,0)</f>
        <v>#N/A</v>
      </c>
      <c r="CF415" s="612">
        <f t="shared" si="21"/>
        <v>1</v>
      </c>
      <c r="CG415" s="129" t="s">
        <v>5553</v>
      </c>
      <c r="CH415" s="129">
        <v>883226394984</v>
      </c>
      <c r="CI415" s="129" t="s">
        <v>134</v>
      </c>
      <c r="CJ415" s="129" t="s">
        <v>11756</v>
      </c>
      <c r="CK415" s="132">
        <v>43282</v>
      </c>
      <c r="CL415" s="129">
        <v>2021</v>
      </c>
      <c r="CM415" s="128" t="s">
        <v>12047</v>
      </c>
      <c r="CN415" s="129">
        <v>384</v>
      </c>
      <c r="CO415" s="133">
        <v>76.8</v>
      </c>
      <c r="CP415" s="129">
        <v>2015</v>
      </c>
      <c r="CQ415" s="129" t="s">
        <v>79</v>
      </c>
      <c r="CR415" s="128" t="s">
        <v>295</v>
      </c>
      <c r="CS415" s="129" t="s">
        <v>295</v>
      </c>
      <c r="CT415" s="133" t="s">
        <v>295</v>
      </c>
      <c r="CU415" s="129" t="s">
        <v>295</v>
      </c>
      <c r="CV415" s="129" t="s">
        <v>109</v>
      </c>
      <c r="CW415" s="131" t="s">
        <v>490</v>
      </c>
      <c r="CX415" s="131" t="s">
        <v>336</v>
      </c>
      <c r="CY415" s="129">
        <v>1293</v>
      </c>
      <c r="CZ415" s="129">
        <v>76</v>
      </c>
      <c r="DA415" s="129">
        <v>2018</v>
      </c>
      <c r="DB415" s="129" t="s">
        <v>112</v>
      </c>
      <c r="DC415" s="129" t="s">
        <v>113</v>
      </c>
      <c r="DD415" s="129">
        <v>66.37</v>
      </c>
      <c r="DE415" s="129">
        <v>67.38</v>
      </c>
      <c r="DF415" s="397">
        <v>1</v>
      </c>
      <c r="DG415" s="224" t="s">
        <v>81</v>
      </c>
      <c r="DH415" s="224" t="s">
        <v>81</v>
      </c>
      <c r="DI415" s="224">
        <v>6.66</v>
      </c>
      <c r="DJ415" s="224">
        <v>6.4</v>
      </c>
      <c r="DK415" s="224">
        <v>5.8</v>
      </c>
      <c r="DL415" s="224">
        <v>7.48</v>
      </c>
      <c r="DM415" s="224">
        <v>26.34</v>
      </c>
      <c r="DN415" s="224">
        <v>6.585</v>
      </c>
      <c r="DO415" s="394">
        <v>58.68</v>
      </c>
      <c r="DP415" s="131" t="s">
        <v>114</v>
      </c>
      <c r="DQ415" s="394">
        <v>0</v>
      </c>
      <c r="DR415" s="394">
        <v>1</v>
      </c>
      <c r="DS415" s="129" t="s">
        <v>83</v>
      </c>
      <c r="DT415" s="129" t="s">
        <v>83</v>
      </c>
      <c r="DU415" s="129" t="s">
        <v>83</v>
      </c>
      <c r="DV415" s="129" t="s">
        <v>83</v>
      </c>
      <c r="DW415" s="131" t="s">
        <v>83</v>
      </c>
      <c r="DX415" s="131" t="s">
        <v>84</v>
      </c>
      <c r="DY415" s="131" t="s">
        <v>295</v>
      </c>
      <c r="DZ415" s="131" t="s">
        <v>5555</v>
      </c>
      <c r="EA415" s="131" t="s">
        <v>5556</v>
      </c>
      <c r="EB415" s="131" t="s">
        <v>5557</v>
      </c>
      <c r="EC415" s="131" t="s">
        <v>118</v>
      </c>
      <c r="ED415" s="131" t="s">
        <v>89</v>
      </c>
      <c r="EE415" s="131" t="s">
        <v>5558</v>
      </c>
      <c r="EF415" s="131" t="s">
        <v>5559</v>
      </c>
      <c r="EG415" s="131" t="s">
        <v>1933</v>
      </c>
      <c r="EH415" s="131" t="s">
        <v>806</v>
      </c>
      <c r="EI415" s="131" t="s">
        <v>539</v>
      </c>
      <c r="EJ415" s="135" t="s">
        <v>5560</v>
      </c>
      <c r="EK415" s="135" t="s">
        <v>5561</v>
      </c>
      <c r="EL415" s="135" t="s">
        <v>5562</v>
      </c>
      <c r="EM415" s="135" t="s">
        <v>5563</v>
      </c>
      <c r="EN415" s="131" t="s">
        <v>295</v>
      </c>
    </row>
    <row r="416" spans="1:144" ht="18" thickTop="1" thickBot="1">
      <c r="A416" s="575">
        <f t="shared" si="22"/>
        <v>415</v>
      </c>
      <c r="B416" s="576" t="s">
        <v>6146</v>
      </c>
      <c r="C416" s="599" t="s">
        <v>13061</v>
      </c>
      <c r="D416" s="576" t="s">
        <v>13209</v>
      </c>
      <c r="E416" s="568" t="str">
        <f t="shared" si="20"/>
        <v>Not Placed</v>
      </c>
      <c r="F416" s="576" t="s">
        <v>12369</v>
      </c>
      <c r="G416" s="576" t="s">
        <v>14087</v>
      </c>
      <c r="H416" s="131" t="str">
        <f>VLOOKUP(B416,EXTC3!C:E,3,0)</f>
        <v>Direct Second Year Engineering with live KT</v>
      </c>
      <c r="I416" s="610">
        <v>36708</v>
      </c>
      <c r="J416" s="572">
        <v>21</v>
      </c>
      <c r="K416" s="611" t="s">
        <v>6148</v>
      </c>
      <c r="L416" s="611" t="s">
        <v>591</v>
      </c>
      <c r="M416" s="611" t="s">
        <v>6149</v>
      </c>
      <c r="N416" s="612" t="s">
        <v>6145</v>
      </c>
      <c r="O416" s="612">
        <v>9323676682</v>
      </c>
      <c r="P416" s="612">
        <v>7718975598</v>
      </c>
      <c r="Q416" s="612" t="e">
        <f>VLOOKUP(B416,'TCS CON'!$D$1:$H$98,5,0)</f>
        <v>#N/A</v>
      </c>
      <c r="R416" s="612" t="e">
        <f>VLOOKUP(B416,LTI!$C$1:$H$46,6,0)</f>
        <v>#N/A</v>
      </c>
      <c r="S416" s="612" t="e">
        <f>VLOOKUP(B416,JARO!$E$2:$I$11,5,0)</f>
        <v>#N/A</v>
      </c>
      <c r="T416" s="612" t="e">
        <f>VLOOKUP(B416,Capgemini!$D$3:$H$78,5,0)</f>
        <v>#N/A</v>
      </c>
      <c r="U416" s="612" t="e">
        <f>VLOOKUP(B416,Carwale!$D$1:$H$4,5,0)</f>
        <v>#N/A</v>
      </c>
      <c r="V416" s="612" t="e">
        <f>VLOOKUP(B416,'Interactive Brokers'!E:I,5,0)</f>
        <v>#N/A</v>
      </c>
      <c r="W416" s="612" t="e">
        <f>VLOOKUP(B416,'REL Jio'!E:I,5,0)</f>
        <v>#N/A</v>
      </c>
      <c r="X416" s="612" t="e">
        <f>VLOOKUP(B416,'Sciative Sol'!E:I,5,0)</f>
        <v>#N/A</v>
      </c>
      <c r="Y416" s="612" t="e">
        <f>VLOOKUP(B416,'Hexaware Tech'!E:I,5,0)</f>
        <v>#N/A</v>
      </c>
      <c r="Z416" s="612" t="e">
        <f>VLOOKUP(B416,Axis!D:H,5,0)</f>
        <v>#N/A</v>
      </c>
      <c r="AA416" s="612" t="e">
        <f>VLOOKUP(B416,Ugam!$D$3:$H$26,5,0)</f>
        <v>#N/A</v>
      </c>
      <c r="AB416" s="612" t="e">
        <f>VLOOKUP(B416,Zeus!F:J,5,0)</f>
        <v>#N/A</v>
      </c>
      <c r="AC416" s="612" t="e">
        <f>VLOOKUP(B416,Montran!F:J,5,0)</f>
        <v>#N/A</v>
      </c>
      <c r="AD416" s="612" t="e">
        <f>VLOOKUP(B416,Endurance!H199:L199,5,0)</f>
        <v>#N/A</v>
      </c>
      <c r="AE416" s="612" t="e">
        <f>VLOOKUP(B416,'Swabhav Techlabs'!$F$1:$J$2,5,0)</f>
        <v>#N/A</v>
      </c>
      <c r="AF416" s="612" t="e">
        <f>VLOOKUP(B416,'Quality Kiosk'!$F$1:$J$18,5,0)</f>
        <v>#N/A</v>
      </c>
      <c r="AG416" s="612" t="e">
        <f>VLOOKUP(B416,'Lemon VB'!$F$1:$J$2,5,0)</f>
        <v>#N/A</v>
      </c>
      <c r="AH416" s="612" t="e">
        <f>VLOOKUP(B416,Gocomet!$E$1:$I$3,5,0)</f>
        <v>#N/A</v>
      </c>
      <c r="AI416" s="612" t="e">
        <f>VLOOKUP(B416,'Ingram Micro'!$E$1:$I$8,5,0)</f>
        <v>#N/A</v>
      </c>
      <c r="AJ416" s="612" t="e">
        <f>VLOOKUP(B416,'DePronto Infotech'!$E$1:$I$2,5,0)</f>
        <v>#N/A</v>
      </c>
      <c r="AK416" s="612" t="e">
        <f>VLOOKUP(B416,'Reliance Retail'!$E$1:$I$4,5,0)</f>
        <v>#N/A</v>
      </c>
      <c r="AL416" s="612" t="e">
        <f>VLOOKUP(B416,'Bright Champs'!$D$1:$H$13,5,0)</f>
        <v>#N/A</v>
      </c>
      <c r="AM416" s="612" t="e">
        <f>VLOOKUP(B416,Neosoft!$E$1:$I$12,5,0)</f>
        <v>#N/A</v>
      </c>
      <c r="AN416" s="612" t="e">
        <f>VLOOKUP(B416,Infosys!$E$1:$I$3,5,0)</f>
        <v>#N/A</v>
      </c>
      <c r="AO416" s="612" t="e">
        <f>VLOOKUP(B416,Cerelabs!$E$1:$I$5,5,0)</f>
        <v>#N/A</v>
      </c>
      <c r="AP416" s="612" t="e">
        <f>VLOOKUP(B416,'Neebal Technologies'!$D$1:$H$2,5,0)</f>
        <v>#N/A</v>
      </c>
      <c r="AQ416" s="612" t="e">
        <f>VLOOKUP(B416,'Vertiv Energy'!$D$1:$H$2,5,0)</f>
        <v>#N/A</v>
      </c>
      <c r="AR416" s="612" t="e">
        <f>VLOOKUP(B416,'Acidaes Solutions (CRMNEXT)'!$D$1:$H$3,5,0)</f>
        <v>#N/A</v>
      </c>
      <c r="AS416" s="612" t="e">
        <f>VLOOKUP(B416,Growisto!$D$1:$H$2,5,0)</f>
        <v>#N/A</v>
      </c>
      <c r="AT416" s="612" t="e">
        <f>VLOOKUP(B416,'9.9 Mediaworx - Digit'!$D$1:$H$2,5,0)</f>
        <v>#N/A</v>
      </c>
      <c r="AU416" s="612" t="e">
        <f>VLOOKUP(B416,'Vistaar systems Pvt Ltd'!$D$2:$H$3,5,0)</f>
        <v>#N/A</v>
      </c>
      <c r="AV416" s="612" t="e">
        <f>VLOOKUP(B416,'Course 5i'!$D$2:$H$11,5,0)</f>
        <v>#N/A</v>
      </c>
      <c r="AW416" s="612" t="e">
        <f>VLOOKUP(B416,'Radiant Appliances &amp; Electronic'!$D$1:$H$13,5,0)</f>
        <v>#N/A</v>
      </c>
      <c r="AX416" s="612" t="e">
        <f>VLOOKUP(B416,'Atos Global'!$D$3:$H$27,5,0)</f>
        <v>#N/A</v>
      </c>
      <c r="AY416" s="612" t="e">
        <f>VLOOKUP(B416,'Saama Technologies'!$D$1:$H$2,5,0)</f>
        <v>#N/A</v>
      </c>
      <c r="AZ416" s="612" t="e">
        <f>VLOOKUP(B416,'Multiplier Solutions'!$D$1:$H$2,5,0)</f>
        <v>#N/A</v>
      </c>
      <c r="BA416" s="612" t="e">
        <f>VLOOKUP(B416,GEP!$D$2:$H$5,5,0)</f>
        <v>#N/A</v>
      </c>
      <c r="BB416" s="612" t="e">
        <f>VLOOKUP(B416,Accenture!$D$1:$H$6,5,0)</f>
        <v>#N/A</v>
      </c>
      <c r="BC416" s="612" t="e">
        <f>VLOOKUP(B416,'Endurance International Group'!$D$1:$H$2,5,0)</f>
        <v>#N/A</v>
      </c>
      <c r="BD416" s="612" t="e">
        <f>VLOOKUP(B416,Newgen!$D$1:$H$2,5,0)</f>
        <v>#N/A</v>
      </c>
      <c r="BE416" s="612" t="e">
        <f>VLOOKUP(B416,'3D Incredible'!D416:H416,5,0)</f>
        <v>#N/A</v>
      </c>
      <c r="BF416" s="612" t="e">
        <f>VLOOKUP(B416,'Raja Software Labs'!$D$2:$H$2,5,0)</f>
        <v>#N/A</v>
      </c>
      <c r="BG416" s="612" t="e">
        <f>VLOOKUP(B416,Wipro!$D$1:$H$2,5,0)</f>
        <v>#N/A</v>
      </c>
      <c r="BH416" s="612" t="e">
        <f>VLOOKUP(B416,'Perch Technologies'!$D$2:$H$2,5,0)</f>
        <v>#N/A</v>
      </c>
      <c r="BI416" s="612" t="e">
        <f>VLOOKUP(B416,'Morning Star'!$D$1:$H$6,5,0)</f>
        <v>#N/A</v>
      </c>
      <c r="BJ416" s="612" t="e">
        <f>VLOOKUP(B416,Flexiloans!$D$1:$H$2,5,0)</f>
        <v>#N/A</v>
      </c>
      <c r="BK416" s="612" t="e">
        <f>VLOOKUP(B416,'Thirdware Solutions'!$D$1:$H$2,5,0)</f>
        <v>#N/A</v>
      </c>
      <c r="BL416" s="612" t="e">
        <f>VLOOKUP(B416,Tescom!$D$1:$H$8,5,0)</f>
        <v>#N/A</v>
      </c>
      <c r="BM416" s="612" t="e">
        <f>VLOOKUP(B416,'Cogno AI'!$D$1:$H$2,5,0)</f>
        <v>#N/A</v>
      </c>
      <c r="BN416" s="612" t="e">
        <f>VLOOKUP(B416,'ABM Knowledgeware'!$D$1:$H$2,5,0)</f>
        <v>#N/A</v>
      </c>
      <c r="BO416" s="612" t="e">
        <f>VLOOKUP(B416,'Concerto Software'!$D$1:$H$3,5,0)</f>
        <v>#N/A</v>
      </c>
      <c r="BP416" s="612" t="e">
        <f>VLOOKUP(B416,'My Captain'!$D$1:$H$4,5,0)</f>
        <v>#N/A</v>
      </c>
      <c r="BQ416" s="612" t="e">
        <f>VLOOKUP(B416,'Finoux Solutions'!$D$2:$H$4,5,0)</f>
        <v>#N/A</v>
      </c>
      <c r="BR416" s="612" t="e">
        <f>VLOOKUP(B416,'MITR Learning'!$D$1:$H$2,5,0)</f>
        <v>#N/A</v>
      </c>
      <c r="BS416" s="612" t="e">
        <f>VLOOKUP(B416,Nucsoft!$D$2:$H$6,5,0)</f>
        <v>#N/A</v>
      </c>
      <c r="BT416" s="612" t="e">
        <f>VLOOKUP(B416,'Paras Cadd'!$D$1:$H$2,5,0)</f>
        <v>#N/A</v>
      </c>
      <c r="BU416" s="612" t="e">
        <f>VLOOKUP(B416,'ICICI Securities'!$D$1:$H$2,5,0)</f>
        <v>#N/A</v>
      </c>
      <c r="BV416" s="612" t="e">
        <f>VLOOKUP(B416,'Citius Tech'!$D$2:$H$5,5,0)</f>
        <v>#N/A</v>
      </c>
      <c r="BW416" s="612" t="e">
        <f>VLOOKUP(B416,'Buzzy Brains'!$D$2:$H$2,5,0)</f>
        <v>#N/A</v>
      </c>
      <c r="BX416" s="612" t="e">
        <f>VLOOKUP(B416,'Decimal Point'!$D$2:$H$2,5,0)</f>
        <v>#N/A</v>
      </c>
      <c r="BY416" s="612" t="e">
        <f>VLOOKUP(B416,'Sankey Business Solutions'!$D$2:$H$3,5,0)</f>
        <v>#N/A</v>
      </c>
      <c r="BZ416" s="612" t="e">
        <f>VLOOKUP(B416,'Nangia &amp; Co LLP'!$D$2:$H$2,5,0)</f>
        <v>#N/A</v>
      </c>
      <c r="CA416" s="612" t="e">
        <f>VLOOKUP(B416,'FIS Solutions India Pvt Ltd'!$D$2:$H$2,5,0)</f>
        <v>#N/A</v>
      </c>
      <c r="CB416" s="612" t="e">
        <f>VLOOKUP(B416,'Delta Technology &amp; Management '!$D$2:$H$16,5,0)</f>
        <v>#N/A</v>
      </c>
      <c r="CC416" s="612" t="e">
        <f>VLOOKUP(B416,'Espoir Networks'!$D$3:$H$11,5,0)</f>
        <v>#N/A</v>
      </c>
      <c r="CD416" s="612" t="e">
        <f>VLOOKUP(B416,'Servosys Solution'!$D$3:$H$5,5,0)</f>
        <v>#N/A</v>
      </c>
      <c r="CE416" s="612" t="e">
        <f>VLOOKUP(B416,'Ribbon Communications'!$D$3:$H$4,5,0)</f>
        <v>#N/A</v>
      </c>
      <c r="CF416" s="612">
        <f t="shared" si="21"/>
        <v>0</v>
      </c>
      <c r="CG416" s="129" t="s">
        <v>6150</v>
      </c>
      <c r="CH416" s="129">
        <v>288724033802</v>
      </c>
      <c r="CI416" s="129" t="s">
        <v>6151</v>
      </c>
      <c r="CJ416" s="129" t="s">
        <v>11757</v>
      </c>
      <c r="CK416" s="132">
        <v>43282</v>
      </c>
      <c r="CL416" s="129">
        <v>2021</v>
      </c>
      <c r="CM416" s="128" t="s">
        <v>6152</v>
      </c>
      <c r="CN416" s="129">
        <v>285</v>
      </c>
      <c r="CO416" s="133">
        <v>57</v>
      </c>
      <c r="CP416" s="129">
        <v>2015</v>
      </c>
      <c r="CQ416" s="129" t="s">
        <v>79</v>
      </c>
      <c r="CR416" s="128" t="s">
        <v>295</v>
      </c>
      <c r="CS416" s="129" t="s">
        <v>81</v>
      </c>
      <c r="CT416" s="133" t="s">
        <v>81</v>
      </c>
      <c r="CU416" s="129" t="s">
        <v>81</v>
      </c>
      <c r="CV416" s="129" t="s">
        <v>109</v>
      </c>
      <c r="CW416" s="131" t="s">
        <v>110</v>
      </c>
      <c r="CX416" s="131" t="s">
        <v>111</v>
      </c>
      <c r="CY416" s="129">
        <v>1275</v>
      </c>
      <c r="CZ416" s="129">
        <v>75</v>
      </c>
      <c r="DA416" s="129">
        <v>2018</v>
      </c>
      <c r="DB416" s="129" t="s">
        <v>112</v>
      </c>
      <c r="DC416" s="129" t="s">
        <v>113</v>
      </c>
      <c r="DD416" s="129">
        <v>67.5</v>
      </c>
      <c r="DE416" s="129">
        <v>66.97</v>
      </c>
      <c r="DF416" s="397">
        <v>0</v>
      </c>
      <c r="DG416" s="224" t="s">
        <v>81</v>
      </c>
      <c r="DH416" s="224" t="s">
        <v>81</v>
      </c>
      <c r="DI416" s="224">
        <v>5.23</v>
      </c>
      <c r="DJ416" s="224">
        <v>5</v>
      </c>
      <c r="DK416" s="224">
        <v>5.73</v>
      </c>
      <c r="DL416" s="224">
        <v>7.4</v>
      </c>
      <c r="DM416" s="224">
        <v>23.36</v>
      </c>
      <c r="DN416" s="224">
        <v>5.84</v>
      </c>
      <c r="DO416" s="394">
        <v>53.46</v>
      </c>
      <c r="DP416" s="131" t="s">
        <v>114</v>
      </c>
      <c r="DQ416" s="394">
        <v>0</v>
      </c>
      <c r="DR416" s="394">
        <v>1</v>
      </c>
      <c r="DS416" s="129" t="s">
        <v>83</v>
      </c>
      <c r="DT416" s="129" t="s">
        <v>83</v>
      </c>
      <c r="DU416" s="129" t="s">
        <v>83</v>
      </c>
      <c r="DV416" s="129" t="s">
        <v>83</v>
      </c>
      <c r="DW416" s="131" t="s">
        <v>83</v>
      </c>
      <c r="DX416" s="131" t="s">
        <v>84</v>
      </c>
      <c r="DY416" s="131" t="s">
        <v>81</v>
      </c>
      <c r="DZ416" s="131" t="s">
        <v>6153</v>
      </c>
      <c r="EA416" s="131" t="s">
        <v>781</v>
      </c>
      <c r="EB416" s="131" t="s">
        <v>6154</v>
      </c>
      <c r="EC416" s="131" t="s">
        <v>2172</v>
      </c>
      <c r="ED416" s="131" t="s">
        <v>89</v>
      </c>
      <c r="EE416" s="131" t="s">
        <v>6155</v>
      </c>
      <c r="EF416" s="131" t="s">
        <v>6156</v>
      </c>
      <c r="EG416" s="131" t="s">
        <v>6157</v>
      </c>
      <c r="EH416" s="131" t="s">
        <v>2175</v>
      </c>
      <c r="EI416" s="131" t="s">
        <v>6158</v>
      </c>
      <c r="EJ416" s="135" t="s">
        <v>6159</v>
      </c>
      <c r="EK416" s="135" t="s">
        <v>6160</v>
      </c>
      <c r="EL416" s="131" t="s">
        <v>81</v>
      </c>
      <c r="EM416" s="131" t="s">
        <v>81</v>
      </c>
      <c r="EN416" s="131" t="s">
        <v>81</v>
      </c>
    </row>
    <row r="417" spans="1:145" ht="18" thickTop="1" thickBot="1">
      <c r="A417" s="575">
        <f t="shared" si="22"/>
        <v>416</v>
      </c>
      <c r="B417" s="576" t="s">
        <v>7290</v>
      </c>
      <c r="C417" s="599" t="s">
        <v>11866</v>
      </c>
      <c r="D417" s="576" t="s">
        <v>13209</v>
      </c>
      <c r="E417" s="568" t="str">
        <f t="shared" si="20"/>
        <v>Not Placed</v>
      </c>
      <c r="F417" s="576" t="s">
        <v>12369</v>
      </c>
      <c r="G417" s="576" t="s">
        <v>14087</v>
      </c>
      <c r="H417" s="131" t="str">
        <f>VLOOKUP(B417,EXTC3!C:E,3,0)</f>
        <v>Direct Second Year Engineering with live KT</v>
      </c>
      <c r="I417" s="610" t="s">
        <v>7292</v>
      </c>
      <c r="J417" s="572">
        <v>21</v>
      </c>
      <c r="K417" s="611" t="s">
        <v>7293</v>
      </c>
      <c r="L417" s="611" t="s">
        <v>7294</v>
      </c>
      <c r="M417" s="611" t="s">
        <v>7295</v>
      </c>
      <c r="N417" s="612" t="s">
        <v>7289</v>
      </c>
      <c r="O417" s="612">
        <v>9967842557</v>
      </c>
      <c r="P417" s="612">
        <v>9820454464</v>
      </c>
      <c r="Q417" s="612" t="e">
        <f>VLOOKUP(B417,'TCS CON'!$D$1:$H$98,5,0)</f>
        <v>#N/A</v>
      </c>
      <c r="R417" s="612" t="e">
        <f>VLOOKUP(B417,LTI!$C$1:$H$46,6,0)</f>
        <v>#N/A</v>
      </c>
      <c r="S417" s="612" t="e">
        <f>VLOOKUP(B417,JARO!$E$2:$I$11,5,0)</f>
        <v>#N/A</v>
      </c>
      <c r="T417" s="612" t="e">
        <f>VLOOKUP(B417,Capgemini!$D$3:$H$78,5,0)</f>
        <v>#N/A</v>
      </c>
      <c r="U417" s="612" t="e">
        <f>VLOOKUP(B417,Carwale!$D$1:$H$4,5,0)</f>
        <v>#N/A</v>
      </c>
      <c r="V417" s="612" t="e">
        <f>VLOOKUP(B417,'Interactive Brokers'!E:I,5,0)</f>
        <v>#N/A</v>
      </c>
      <c r="W417" s="612" t="e">
        <f>VLOOKUP(B417,'REL Jio'!E:I,5,0)</f>
        <v>#N/A</v>
      </c>
      <c r="X417" s="612" t="e">
        <f>VLOOKUP(B417,'Sciative Sol'!E:I,5,0)</f>
        <v>#N/A</v>
      </c>
      <c r="Y417" s="612" t="e">
        <f>VLOOKUP(B417,'Hexaware Tech'!E:I,5,0)</f>
        <v>#N/A</v>
      </c>
      <c r="Z417" s="612" t="e">
        <f>VLOOKUP(B417,Axis!D:H,5,0)</f>
        <v>#N/A</v>
      </c>
      <c r="AA417" s="612" t="e">
        <f>VLOOKUP(B417,Ugam!$D$3:$H$26,5,0)</f>
        <v>#N/A</v>
      </c>
      <c r="AB417" s="612" t="e">
        <f>VLOOKUP(B417,Zeus!F:J,5,0)</f>
        <v>#N/A</v>
      </c>
      <c r="AC417" s="612" t="e">
        <f>VLOOKUP(B417,Montran!F:J,5,0)</f>
        <v>#N/A</v>
      </c>
      <c r="AD417" s="612" t="e">
        <f>VLOOKUP(B417,Endurance!H200:L200,5,0)</f>
        <v>#N/A</v>
      </c>
      <c r="AE417" s="612" t="e">
        <f>VLOOKUP(B417,'Swabhav Techlabs'!$F$1:$J$2,5,0)</f>
        <v>#N/A</v>
      </c>
      <c r="AF417" s="612" t="e">
        <f>VLOOKUP(B417,'Quality Kiosk'!$F$1:$J$18,5,0)</f>
        <v>#N/A</v>
      </c>
      <c r="AG417" s="612" t="e">
        <f>VLOOKUP(B417,'Lemon VB'!$F$1:$J$2,5,0)</f>
        <v>#N/A</v>
      </c>
      <c r="AH417" s="612" t="e">
        <f>VLOOKUP(B417,Gocomet!$E$1:$I$3,5,0)</f>
        <v>#N/A</v>
      </c>
      <c r="AI417" s="612" t="e">
        <f>VLOOKUP(B417,'Ingram Micro'!$E$1:$I$8,5,0)</f>
        <v>#N/A</v>
      </c>
      <c r="AJ417" s="612" t="e">
        <f>VLOOKUP(B417,'DePronto Infotech'!$E$1:$I$2,5,0)</f>
        <v>#N/A</v>
      </c>
      <c r="AK417" s="612" t="e">
        <f>VLOOKUP(B417,'Reliance Retail'!$E$1:$I$4,5,0)</f>
        <v>#N/A</v>
      </c>
      <c r="AL417" s="612" t="e">
        <f>VLOOKUP(B417,'Bright Champs'!$D$1:$H$13,5,0)</f>
        <v>#N/A</v>
      </c>
      <c r="AM417" s="612" t="e">
        <f>VLOOKUP(B417,Neosoft!$E$1:$I$12,5,0)</f>
        <v>#N/A</v>
      </c>
      <c r="AN417" s="612" t="e">
        <f>VLOOKUP(B417,Infosys!$E$1:$I$3,5,0)</f>
        <v>#N/A</v>
      </c>
      <c r="AO417" s="612" t="e">
        <f>VLOOKUP(B417,Cerelabs!$E$1:$I$5,5,0)</f>
        <v>#N/A</v>
      </c>
      <c r="AP417" s="612" t="e">
        <f>VLOOKUP(B417,'Neebal Technologies'!$D$1:$H$2,5,0)</f>
        <v>#N/A</v>
      </c>
      <c r="AQ417" s="612" t="e">
        <f>VLOOKUP(B417,'Vertiv Energy'!$D$1:$H$2,5,0)</f>
        <v>#N/A</v>
      </c>
      <c r="AR417" s="612" t="e">
        <f>VLOOKUP(B417,'Acidaes Solutions (CRMNEXT)'!$D$1:$H$3,5,0)</f>
        <v>#N/A</v>
      </c>
      <c r="AS417" s="612" t="e">
        <f>VLOOKUP(B417,Growisto!$D$1:$H$2,5,0)</f>
        <v>#N/A</v>
      </c>
      <c r="AT417" s="612" t="e">
        <f>VLOOKUP(B417,'9.9 Mediaworx - Digit'!$D$1:$H$2,5,0)</f>
        <v>#N/A</v>
      </c>
      <c r="AU417" s="612" t="e">
        <f>VLOOKUP(B417,'Vistaar systems Pvt Ltd'!$D$2:$H$3,5,0)</f>
        <v>#N/A</v>
      </c>
      <c r="AV417" s="612" t="e">
        <f>VLOOKUP(B417,'Course 5i'!$D$2:$H$11,5,0)</f>
        <v>#N/A</v>
      </c>
      <c r="AW417" s="612" t="e">
        <f>VLOOKUP(B417,'Radiant Appliances &amp; Electronic'!$D$1:$H$13,5,0)</f>
        <v>#N/A</v>
      </c>
      <c r="AX417" s="612" t="e">
        <f>VLOOKUP(B417,'Atos Global'!$D$3:$H$27,5,0)</f>
        <v>#N/A</v>
      </c>
      <c r="AY417" s="612" t="e">
        <f>VLOOKUP(B417,'Saama Technologies'!$D$1:$H$2,5,0)</f>
        <v>#N/A</v>
      </c>
      <c r="AZ417" s="612" t="e">
        <f>VLOOKUP(B417,'Multiplier Solutions'!$D$1:$H$2,5,0)</f>
        <v>#N/A</v>
      </c>
      <c r="BA417" s="612" t="e">
        <f>VLOOKUP(B417,GEP!$D$2:$H$5,5,0)</f>
        <v>#N/A</v>
      </c>
      <c r="BB417" s="612" t="e">
        <f>VLOOKUP(B417,Accenture!$D$1:$H$6,5,0)</f>
        <v>#N/A</v>
      </c>
      <c r="BC417" s="612" t="e">
        <f>VLOOKUP(B417,'Endurance International Group'!$D$1:$H$2,5,0)</f>
        <v>#N/A</v>
      </c>
      <c r="BD417" s="612" t="e">
        <f>VLOOKUP(B417,Newgen!$D$1:$H$2,5,0)</f>
        <v>#N/A</v>
      </c>
      <c r="BE417" s="612" t="e">
        <f>VLOOKUP(B417,'3D Incredible'!D417:H417,5,0)</f>
        <v>#N/A</v>
      </c>
      <c r="BF417" s="612" t="e">
        <f>VLOOKUP(B417,'Raja Software Labs'!$D$2:$H$2,5,0)</f>
        <v>#N/A</v>
      </c>
      <c r="BG417" s="612" t="e">
        <f>VLOOKUP(B417,Wipro!$D$1:$H$2,5,0)</f>
        <v>#N/A</v>
      </c>
      <c r="BH417" s="612" t="e">
        <f>VLOOKUP(B417,'Perch Technologies'!$D$2:$H$2,5,0)</f>
        <v>#N/A</v>
      </c>
      <c r="BI417" s="612" t="e">
        <f>VLOOKUP(B417,'Morning Star'!$D$1:$H$6,5,0)</f>
        <v>#N/A</v>
      </c>
      <c r="BJ417" s="612" t="e">
        <f>VLOOKUP(B417,Flexiloans!$D$1:$H$2,5,0)</f>
        <v>#N/A</v>
      </c>
      <c r="BK417" s="612" t="e">
        <f>VLOOKUP(B417,'Thirdware Solutions'!$D$1:$H$2,5,0)</f>
        <v>#N/A</v>
      </c>
      <c r="BL417" s="612" t="e">
        <f>VLOOKUP(B417,Tescom!$D$1:$H$8,5,0)</f>
        <v>#N/A</v>
      </c>
      <c r="BM417" s="612" t="e">
        <f>VLOOKUP(B417,'Cogno AI'!$D$1:$H$2,5,0)</f>
        <v>#N/A</v>
      </c>
      <c r="BN417" s="612" t="e">
        <f>VLOOKUP(B417,'ABM Knowledgeware'!$D$1:$H$2,5,0)</f>
        <v>#N/A</v>
      </c>
      <c r="BO417" s="612" t="e">
        <f>VLOOKUP(B417,'Concerto Software'!$D$1:$H$3,5,0)</f>
        <v>#N/A</v>
      </c>
      <c r="BP417" s="612" t="e">
        <f>VLOOKUP(B417,'My Captain'!$D$1:$H$4,5,0)</f>
        <v>#N/A</v>
      </c>
      <c r="BQ417" s="612" t="e">
        <f>VLOOKUP(B417,'Finoux Solutions'!$D$2:$H$4,5,0)</f>
        <v>#N/A</v>
      </c>
      <c r="BR417" s="612" t="e">
        <f>VLOOKUP(B417,'MITR Learning'!$D$1:$H$2,5,0)</f>
        <v>#N/A</v>
      </c>
      <c r="BS417" s="612" t="e">
        <f>VLOOKUP(B417,Nucsoft!$D$2:$H$6,5,0)</f>
        <v>#N/A</v>
      </c>
      <c r="BT417" s="612" t="e">
        <f>VLOOKUP(B417,'Paras Cadd'!$D$1:$H$2,5,0)</f>
        <v>#N/A</v>
      </c>
      <c r="BU417" s="612" t="e">
        <f>VLOOKUP(B417,'ICICI Securities'!$D$1:$H$2,5,0)</f>
        <v>#N/A</v>
      </c>
      <c r="BV417" s="612" t="e">
        <f>VLOOKUP(B417,'Citius Tech'!$D$2:$H$5,5,0)</f>
        <v>#N/A</v>
      </c>
      <c r="BW417" s="612" t="e">
        <f>VLOOKUP(B417,'Buzzy Brains'!$D$2:$H$2,5,0)</f>
        <v>#N/A</v>
      </c>
      <c r="BX417" s="612" t="e">
        <f>VLOOKUP(B417,'Decimal Point'!$D$2:$H$2,5,0)</f>
        <v>#N/A</v>
      </c>
      <c r="BY417" s="612" t="e">
        <f>VLOOKUP(B417,'Sankey Business Solutions'!$D$2:$H$3,5,0)</f>
        <v>#N/A</v>
      </c>
      <c r="BZ417" s="612" t="e">
        <f>VLOOKUP(B417,'Nangia &amp; Co LLP'!$D$2:$H$2,5,0)</f>
        <v>#N/A</v>
      </c>
      <c r="CA417" s="612" t="e">
        <f>VLOOKUP(B417,'FIS Solutions India Pvt Ltd'!$D$2:$H$2,5,0)</f>
        <v>#N/A</v>
      </c>
      <c r="CB417" s="612" t="e">
        <f>VLOOKUP(B417,'Delta Technology &amp; Management '!$D$2:$H$16,5,0)</f>
        <v>#N/A</v>
      </c>
      <c r="CC417" s="612" t="e">
        <f>VLOOKUP(B417,'Espoir Networks'!$D$3:$H$11,5,0)</f>
        <v>#N/A</v>
      </c>
      <c r="CD417" s="612" t="e">
        <f>VLOOKUP(B417,'Servosys Solution'!$D$3:$H$5,5,0)</f>
        <v>#N/A</v>
      </c>
      <c r="CE417" s="612" t="e">
        <f>VLOOKUP(B417,'Ribbon Communications'!$D$3:$H$4,5,0)</f>
        <v>#N/A</v>
      </c>
      <c r="CF417" s="612">
        <f t="shared" si="21"/>
        <v>0</v>
      </c>
      <c r="CG417" s="129" t="s">
        <v>7296</v>
      </c>
      <c r="CH417" s="129">
        <v>959199557960</v>
      </c>
      <c r="CI417" s="129" t="s">
        <v>81</v>
      </c>
      <c r="CJ417" s="129" t="s">
        <v>11757</v>
      </c>
      <c r="CK417" s="132">
        <v>43282</v>
      </c>
      <c r="CL417" s="129">
        <v>2021</v>
      </c>
      <c r="CM417" s="128" t="s">
        <v>12048</v>
      </c>
      <c r="CN417" s="129">
        <v>357</v>
      </c>
      <c r="CO417" s="133">
        <v>71.400000000000006</v>
      </c>
      <c r="CP417" s="129">
        <v>2015</v>
      </c>
      <c r="CQ417" s="129" t="s">
        <v>79</v>
      </c>
      <c r="CR417" s="128" t="s">
        <v>295</v>
      </c>
      <c r="CS417" s="129" t="s">
        <v>81</v>
      </c>
      <c r="CT417" s="133" t="s">
        <v>81</v>
      </c>
      <c r="CU417" s="129" t="s">
        <v>81</v>
      </c>
      <c r="CV417" s="129" t="s">
        <v>109</v>
      </c>
      <c r="CW417" s="131" t="s">
        <v>110</v>
      </c>
      <c r="CX417" s="131" t="s">
        <v>336</v>
      </c>
      <c r="CY417" s="129">
        <v>709</v>
      </c>
      <c r="CZ417" s="129">
        <v>75</v>
      </c>
      <c r="DA417" s="129">
        <v>2018</v>
      </c>
      <c r="DB417" s="129" t="s">
        <v>112</v>
      </c>
      <c r="DC417" s="129" t="s">
        <v>113</v>
      </c>
      <c r="DD417" s="129" t="s">
        <v>81</v>
      </c>
      <c r="DE417" s="129" t="s">
        <v>81</v>
      </c>
      <c r="DF417" s="397">
        <v>0</v>
      </c>
      <c r="DG417" s="224" t="s">
        <v>81</v>
      </c>
      <c r="DH417" s="224" t="s">
        <v>81</v>
      </c>
      <c r="DI417" s="224">
        <v>6</v>
      </c>
      <c r="DJ417" s="224">
        <v>4.68</v>
      </c>
      <c r="DK417" s="224">
        <v>6.9</v>
      </c>
      <c r="DL417" s="224">
        <v>7.24</v>
      </c>
      <c r="DM417" s="224">
        <v>24.82</v>
      </c>
      <c r="DN417" s="224">
        <v>6.2050000000000001</v>
      </c>
      <c r="DO417" s="394">
        <v>56.05</v>
      </c>
      <c r="DP417" s="131" t="s">
        <v>114</v>
      </c>
      <c r="DQ417" s="394">
        <v>0</v>
      </c>
      <c r="DR417" s="394">
        <v>6</v>
      </c>
      <c r="DS417" s="129" t="s">
        <v>83</v>
      </c>
      <c r="DT417" s="129" t="s">
        <v>83</v>
      </c>
      <c r="DU417" s="129" t="s">
        <v>83</v>
      </c>
      <c r="DV417" s="129" t="s">
        <v>83</v>
      </c>
      <c r="DW417" s="131" t="s">
        <v>83</v>
      </c>
      <c r="DX417" s="131" t="s">
        <v>84</v>
      </c>
      <c r="DY417" s="131" t="s">
        <v>81</v>
      </c>
      <c r="DZ417" s="131" t="s">
        <v>7298</v>
      </c>
      <c r="EA417" s="131" t="s">
        <v>7299</v>
      </c>
      <c r="EB417" s="131" t="s">
        <v>7300</v>
      </c>
      <c r="EC417" s="131" t="s">
        <v>762</v>
      </c>
      <c r="ED417" s="131" t="s">
        <v>89</v>
      </c>
      <c r="EE417" s="131" t="s">
        <v>7301</v>
      </c>
      <c r="EF417" s="131" t="s">
        <v>7302</v>
      </c>
      <c r="EG417" s="131" t="s">
        <v>7303</v>
      </c>
      <c r="EH417" s="131" t="s">
        <v>7304</v>
      </c>
      <c r="EI417" s="131" t="s">
        <v>3198</v>
      </c>
      <c r="EJ417" s="135" t="s">
        <v>7305</v>
      </c>
      <c r="EK417" s="135" t="s">
        <v>7306</v>
      </c>
      <c r="EL417" s="135" t="s">
        <v>7307</v>
      </c>
      <c r="EM417" s="135" t="s">
        <v>7308</v>
      </c>
      <c r="EN417" s="131" t="s">
        <v>81</v>
      </c>
    </row>
    <row r="418" spans="1:145" ht="18" thickTop="1" thickBot="1">
      <c r="A418" s="575">
        <f t="shared" si="22"/>
        <v>417</v>
      </c>
      <c r="B418" s="576" t="s">
        <v>7473</v>
      </c>
      <c r="C418" s="599" t="s">
        <v>11867</v>
      </c>
      <c r="D418" s="576" t="s">
        <v>13209</v>
      </c>
      <c r="E418" s="568" t="str">
        <f t="shared" si="20"/>
        <v>Placed</v>
      </c>
      <c r="F418" s="576" t="s">
        <v>12369</v>
      </c>
      <c r="G418" s="576" t="s">
        <v>14087</v>
      </c>
      <c r="H418" s="131" t="str">
        <f>VLOOKUP(B418,EXTC3!C:E,3,0)</f>
        <v>Direct Second Year Engineering without live KT</v>
      </c>
      <c r="I418" s="610">
        <v>36225</v>
      </c>
      <c r="J418" s="572">
        <v>21</v>
      </c>
      <c r="K418" s="611" t="s">
        <v>7475</v>
      </c>
      <c r="L418" s="611" t="s">
        <v>73</v>
      </c>
      <c r="M418" s="611" t="s">
        <v>7476</v>
      </c>
      <c r="N418" s="612" t="s">
        <v>7472</v>
      </c>
      <c r="O418" s="612">
        <v>8850463307</v>
      </c>
      <c r="P418" s="612">
        <v>8850463307</v>
      </c>
      <c r="Q418" s="612" t="e">
        <f>VLOOKUP(B418,'TCS CON'!$D$1:$H$98,5,0)</f>
        <v>#N/A</v>
      </c>
      <c r="R418" s="612" t="e">
        <f>VLOOKUP(B418,LTI!$C$1:$H$46,6,0)</f>
        <v>#N/A</v>
      </c>
      <c r="S418" s="612" t="e">
        <f>VLOOKUP(B418,JARO!$E$2:$I$11,5,0)</f>
        <v>#N/A</v>
      </c>
      <c r="T418" s="612" t="e">
        <f>VLOOKUP(B418,Capgemini!$D$3:$H$78,5,0)</f>
        <v>#N/A</v>
      </c>
      <c r="U418" s="612" t="e">
        <f>VLOOKUP(B418,Carwale!$D$1:$H$4,5,0)</f>
        <v>#N/A</v>
      </c>
      <c r="V418" s="612" t="e">
        <f>VLOOKUP(B418,'Interactive Brokers'!E:I,5,0)</f>
        <v>#N/A</v>
      </c>
      <c r="W418" s="612" t="e">
        <f>VLOOKUP(B418,'REL Jio'!E:I,5,0)</f>
        <v>#N/A</v>
      </c>
      <c r="X418" s="612" t="e">
        <f>VLOOKUP(B418,'Sciative Sol'!E:I,5,0)</f>
        <v>#N/A</v>
      </c>
      <c r="Y418" s="612" t="e">
        <f>VLOOKUP(B418,'Hexaware Tech'!E:I,5,0)</f>
        <v>#N/A</v>
      </c>
      <c r="Z418" s="612" t="e">
        <f>VLOOKUP(B418,Axis!D:H,5,0)</f>
        <v>#N/A</v>
      </c>
      <c r="AA418" s="612" t="e">
        <f>VLOOKUP(B418,Ugam!$D$3:$H$26,5,0)</f>
        <v>#N/A</v>
      </c>
      <c r="AB418" s="612" t="e">
        <f>VLOOKUP(B418,Zeus!F:J,5,0)</f>
        <v>#N/A</v>
      </c>
      <c r="AC418" s="612" t="e">
        <f>VLOOKUP(B418,Montran!F:J,5,0)</f>
        <v>#N/A</v>
      </c>
      <c r="AD418" s="612" t="e">
        <f>VLOOKUP(B418,Endurance!H201:L201,5,0)</f>
        <v>#N/A</v>
      </c>
      <c r="AE418" s="612" t="e">
        <f>VLOOKUP(B418,'Swabhav Techlabs'!$F$1:$J$2,5,0)</f>
        <v>#N/A</v>
      </c>
      <c r="AF418" s="612" t="e">
        <f>VLOOKUP(B418,'Quality Kiosk'!$F$1:$J$18,5,0)</f>
        <v>#N/A</v>
      </c>
      <c r="AG418" s="612" t="e">
        <f>VLOOKUP(B418,'Lemon VB'!$F$1:$J$2,5,0)</f>
        <v>#N/A</v>
      </c>
      <c r="AH418" s="612" t="e">
        <f>VLOOKUP(B418,Gocomet!$E$1:$I$3,5,0)</f>
        <v>#N/A</v>
      </c>
      <c r="AI418" s="612" t="e">
        <f>VLOOKUP(B418,'Ingram Micro'!$E$1:$I$8,5,0)</f>
        <v>#N/A</v>
      </c>
      <c r="AJ418" s="612" t="e">
        <f>VLOOKUP(B418,'DePronto Infotech'!$E$1:$I$2,5,0)</f>
        <v>#N/A</v>
      </c>
      <c r="AK418" s="612" t="e">
        <f>VLOOKUP(B418,'Reliance Retail'!$E$1:$I$4,5,0)</f>
        <v>#N/A</v>
      </c>
      <c r="AL418" s="612" t="e">
        <f>VLOOKUP(B418,'Bright Champs'!$D$1:$H$13,5,0)</f>
        <v>#N/A</v>
      </c>
      <c r="AM418" s="612" t="e">
        <f>VLOOKUP(B418,Neosoft!$E$1:$I$12,5,0)</f>
        <v>#N/A</v>
      </c>
      <c r="AN418" s="612" t="e">
        <f>VLOOKUP(B418,Infosys!$E$1:$I$3,5,0)</f>
        <v>#N/A</v>
      </c>
      <c r="AO418" s="612" t="e">
        <f>VLOOKUP(B418,Cerelabs!$E$1:$I$5,5,0)</f>
        <v>#N/A</v>
      </c>
      <c r="AP418" s="612" t="e">
        <f>VLOOKUP(B418,'Neebal Technologies'!$D$1:$H$2,5,0)</f>
        <v>#N/A</v>
      </c>
      <c r="AQ418" s="612" t="e">
        <f>VLOOKUP(B418,'Vertiv Energy'!$D$1:$H$2,5,0)</f>
        <v>#N/A</v>
      </c>
      <c r="AR418" s="612" t="e">
        <f>VLOOKUP(B418,'Acidaes Solutions (CRMNEXT)'!$D$1:$H$3,5,0)</f>
        <v>#N/A</v>
      </c>
      <c r="AS418" s="612" t="e">
        <f>VLOOKUP(B418,Growisto!$D$1:$H$2,5,0)</f>
        <v>#N/A</v>
      </c>
      <c r="AT418" s="612" t="e">
        <f>VLOOKUP(B418,'9.9 Mediaworx - Digit'!$D$1:$H$2,5,0)</f>
        <v>#N/A</v>
      </c>
      <c r="AU418" s="612" t="e">
        <f>VLOOKUP(B418,'Vistaar systems Pvt Ltd'!$D$2:$H$3,5,0)</f>
        <v>#N/A</v>
      </c>
      <c r="AV418" s="612" t="e">
        <f>VLOOKUP(B418,'Course 5i'!$D$2:$H$11,5,0)</f>
        <v>#N/A</v>
      </c>
      <c r="AW418" s="612">
        <f>VLOOKUP(B418,'Radiant Appliances &amp; Electronic'!$D$1:$H$13,5,0)</f>
        <v>156000</v>
      </c>
      <c r="AX418" s="612" t="e">
        <f>VLOOKUP(B418,'Atos Global'!$D$3:$H$27,5,0)</f>
        <v>#N/A</v>
      </c>
      <c r="AY418" s="612" t="e">
        <f>VLOOKUP(B418,'Saama Technologies'!$D$1:$H$2,5,0)</f>
        <v>#N/A</v>
      </c>
      <c r="AZ418" s="612" t="e">
        <f>VLOOKUP(B418,'Multiplier Solutions'!$D$1:$H$2,5,0)</f>
        <v>#N/A</v>
      </c>
      <c r="BA418" s="612" t="e">
        <f>VLOOKUP(B418,GEP!$D$2:$H$5,5,0)</f>
        <v>#N/A</v>
      </c>
      <c r="BB418" s="612" t="e">
        <f>VLOOKUP(B418,Accenture!$D$1:$H$6,5,0)</f>
        <v>#N/A</v>
      </c>
      <c r="BC418" s="612" t="e">
        <f>VLOOKUP(B418,'Endurance International Group'!$D$1:$H$2,5,0)</f>
        <v>#N/A</v>
      </c>
      <c r="BD418" s="612" t="e">
        <f>VLOOKUP(B418,Newgen!$D$1:$H$2,5,0)</f>
        <v>#N/A</v>
      </c>
      <c r="BE418" s="612" t="e">
        <f>VLOOKUP(B418,'3D Incredible'!D418:H418,5,0)</f>
        <v>#N/A</v>
      </c>
      <c r="BF418" s="612" t="e">
        <f>VLOOKUP(B418,'Raja Software Labs'!$D$2:$H$2,5,0)</f>
        <v>#N/A</v>
      </c>
      <c r="BG418" s="612" t="e">
        <f>VLOOKUP(B418,Wipro!$D$1:$H$2,5,0)</f>
        <v>#N/A</v>
      </c>
      <c r="BH418" s="612" t="e">
        <f>VLOOKUP(B418,'Perch Technologies'!$D$2:$H$2,5,0)</f>
        <v>#N/A</v>
      </c>
      <c r="BI418" s="612" t="e">
        <f>VLOOKUP(B418,'Morning Star'!$D$1:$H$6,5,0)</f>
        <v>#N/A</v>
      </c>
      <c r="BJ418" s="612" t="e">
        <f>VLOOKUP(B418,Flexiloans!$D$1:$H$2,5,0)</f>
        <v>#N/A</v>
      </c>
      <c r="BK418" s="612" t="e">
        <f>VLOOKUP(B418,'Thirdware Solutions'!$D$1:$H$2,5,0)</f>
        <v>#N/A</v>
      </c>
      <c r="BL418" s="612" t="e">
        <f>VLOOKUP(B418,Tescom!$D$1:$H$8,5,0)</f>
        <v>#N/A</v>
      </c>
      <c r="BM418" s="612" t="e">
        <f>VLOOKUP(B418,'Cogno AI'!$D$1:$H$2,5,0)</f>
        <v>#N/A</v>
      </c>
      <c r="BN418" s="612" t="e">
        <f>VLOOKUP(B418,'ABM Knowledgeware'!$D$1:$H$2,5,0)</f>
        <v>#N/A</v>
      </c>
      <c r="BO418" s="612" t="e">
        <f>VLOOKUP(B418,'Concerto Software'!$D$1:$H$3,5,0)</f>
        <v>#N/A</v>
      </c>
      <c r="BP418" s="612" t="e">
        <f>VLOOKUP(B418,'My Captain'!$D$1:$H$4,5,0)</f>
        <v>#N/A</v>
      </c>
      <c r="BQ418" s="612" t="e">
        <f>VLOOKUP(B418,'Finoux Solutions'!$D$2:$H$4,5,0)</f>
        <v>#N/A</v>
      </c>
      <c r="BR418" s="612" t="e">
        <f>VLOOKUP(B418,'MITR Learning'!$D$1:$H$2,5,0)</f>
        <v>#N/A</v>
      </c>
      <c r="BS418" s="612" t="e">
        <f>VLOOKUP(B418,Nucsoft!$D$2:$H$6,5,0)</f>
        <v>#N/A</v>
      </c>
      <c r="BT418" s="612" t="e">
        <f>VLOOKUP(B418,'Paras Cadd'!$D$1:$H$2,5,0)</f>
        <v>#N/A</v>
      </c>
      <c r="BU418" s="612" t="e">
        <f>VLOOKUP(B418,'ICICI Securities'!$D$1:$H$2,5,0)</f>
        <v>#N/A</v>
      </c>
      <c r="BV418" s="612" t="e">
        <f>VLOOKUP(B418,'Citius Tech'!$D$2:$H$5,5,0)</f>
        <v>#N/A</v>
      </c>
      <c r="BW418" s="612" t="e">
        <f>VLOOKUP(B418,'Buzzy Brains'!$D$2:$H$2,5,0)</f>
        <v>#N/A</v>
      </c>
      <c r="BX418" s="612" t="e">
        <f>VLOOKUP(B418,'Decimal Point'!$D$2:$H$2,5,0)</f>
        <v>#N/A</v>
      </c>
      <c r="BY418" s="612" t="e">
        <f>VLOOKUP(B418,'Sankey Business Solutions'!$D$2:$H$3,5,0)</f>
        <v>#N/A</v>
      </c>
      <c r="BZ418" s="612" t="e">
        <f>VLOOKUP(B418,'Nangia &amp; Co LLP'!$D$2:$H$2,5,0)</f>
        <v>#N/A</v>
      </c>
      <c r="CA418" s="612" t="e">
        <f>VLOOKUP(B418,'FIS Solutions India Pvt Ltd'!$D$2:$H$2,5,0)</f>
        <v>#N/A</v>
      </c>
      <c r="CB418" s="612" t="e">
        <f>VLOOKUP(B418,'Delta Technology &amp; Management '!$D$2:$H$16,5,0)</f>
        <v>#N/A</v>
      </c>
      <c r="CC418" s="612" t="e">
        <f>VLOOKUP(B418,'Espoir Networks'!$D$3:$H$11,5,0)</f>
        <v>#N/A</v>
      </c>
      <c r="CD418" s="612" t="e">
        <f>VLOOKUP(B418,'Servosys Solution'!$D$3:$H$5,5,0)</f>
        <v>#N/A</v>
      </c>
      <c r="CE418" s="612" t="e">
        <f>VLOOKUP(B418,'Ribbon Communications'!$D$3:$H$4,5,0)</f>
        <v>#N/A</v>
      </c>
      <c r="CF418" s="612">
        <f t="shared" si="21"/>
        <v>1</v>
      </c>
      <c r="CG418" s="129" t="s">
        <v>7477</v>
      </c>
      <c r="CH418" s="129">
        <v>977732696915</v>
      </c>
      <c r="CI418" s="129" t="s">
        <v>134</v>
      </c>
      <c r="CJ418" s="129" t="s">
        <v>11756</v>
      </c>
      <c r="CK418" s="132">
        <v>43282</v>
      </c>
      <c r="CL418" s="129">
        <v>2021</v>
      </c>
      <c r="CM418" s="128" t="s">
        <v>7727</v>
      </c>
      <c r="CN418" s="129">
        <v>340</v>
      </c>
      <c r="CO418" s="133">
        <v>68</v>
      </c>
      <c r="CP418" s="129">
        <v>2014</v>
      </c>
      <c r="CQ418" s="129" t="s">
        <v>79</v>
      </c>
      <c r="CR418" s="128" t="s">
        <v>12232</v>
      </c>
      <c r="CS418" s="129">
        <v>323</v>
      </c>
      <c r="CT418" s="133">
        <v>49.69</v>
      </c>
      <c r="CU418" s="132">
        <v>42401</v>
      </c>
      <c r="CV418" s="129" t="s">
        <v>79</v>
      </c>
      <c r="CW418" s="131" t="s">
        <v>110</v>
      </c>
      <c r="CX418" s="131" t="s">
        <v>111</v>
      </c>
      <c r="CY418" s="129">
        <v>1326</v>
      </c>
      <c r="CZ418" s="129">
        <v>78</v>
      </c>
      <c r="DA418" s="132">
        <v>43252</v>
      </c>
      <c r="DB418" s="129" t="s">
        <v>944</v>
      </c>
      <c r="DC418" s="129" t="s">
        <v>113</v>
      </c>
      <c r="DD418" s="129">
        <v>70.27</v>
      </c>
      <c r="DE418" s="129">
        <v>68.31</v>
      </c>
      <c r="DF418" s="397">
        <v>0</v>
      </c>
      <c r="DG418" s="224" t="s">
        <v>81</v>
      </c>
      <c r="DH418" s="224" t="s">
        <v>81</v>
      </c>
      <c r="DI418" s="224">
        <v>7</v>
      </c>
      <c r="DJ418" s="224">
        <v>6.28</v>
      </c>
      <c r="DK418" s="224">
        <v>6.51</v>
      </c>
      <c r="DL418" s="224">
        <v>8.44</v>
      </c>
      <c r="DM418" s="224">
        <v>28.229999999999997</v>
      </c>
      <c r="DN418" s="224">
        <v>7.0574999999999992</v>
      </c>
      <c r="DO418" s="394">
        <v>64.22</v>
      </c>
      <c r="DP418" s="131" t="s">
        <v>114</v>
      </c>
      <c r="DQ418" s="394">
        <v>0</v>
      </c>
      <c r="DR418" s="394">
        <v>0</v>
      </c>
      <c r="DS418" s="129" t="s">
        <v>83</v>
      </c>
      <c r="DT418" s="129" t="s">
        <v>83</v>
      </c>
      <c r="DU418" s="129" t="s">
        <v>83</v>
      </c>
      <c r="DV418" s="129" t="s">
        <v>83</v>
      </c>
      <c r="DW418" s="131" t="s">
        <v>83</v>
      </c>
      <c r="DX418" s="131" t="s">
        <v>84</v>
      </c>
      <c r="DY418" s="131" t="s">
        <v>81</v>
      </c>
      <c r="DZ418" s="131" t="s">
        <v>7480</v>
      </c>
      <c r="EA418" s="131" t="s">
        <v>7481</v>
      </c>
      <c r="EB418" s="131" t="s">
        <v>7482</v>
      </c>
      <c r="EC418" s="131" t="s">
        <v>762</v>
      </c>
      <c r="ED418" s="131" t="s">
        <v>89</v>
      </c>
      <c r="EE418" s="131" t="s">
        <v>7483</v>
      </c>
      <c r="EF418" s="131" t="s">
        <v>7484</v>
      </c>
      <c r="EG418" s="131" t="s">
        <v>7485</v>
      </c>
      <c r="EH418" s="131" t="s">
        <v>7486</v>
      </c>
      <c r="EI418" s="131" t="s">
        <v>3798</v>
      </c>
      <c r="EJ418" s="135" t="s">
        <v>7487</v>
      </c>
      <c r="EK418" s="135" t="s">
        <v>7488</v>
      </c>
      <c r="EL418" s="135" t="s">
        <v>7489</v>
      </c>
      <c r="EM418" s="135" t="s">
        <v>7490</v>
      </c>
      <c r="EN418" s="131" t="s">
        <v>81</v>
      </c>
    </row>
    <row r="419" spans="1:145" ht="18" thickTop="1" thickBot="1">
      <c r="A419" s="575">
        <f t="shared" si="22"/>
        <v>418</v>
      </c>
      <c r="B419" s="576" t="s">
        <v>7625</v>
      </c>
      <c r="C419" s="599" t="s">
        <v>11868</v>
      </c>
      <c r="D419" s="576" t="s">
        <v>13209</v>
      </c>
      <c r="E419" s="568" t="str">
        <f t="shared" si="20"/>
        <v>Not Placed</v>
      </c>
      <c r="F419" s="576" t="s">
        <v>12369</v>
      </c>
      <c r="G419" s="576" t="s">
        <v>14087</v>
      </c>
      <c r="H419" s="131" t="str">
        <f>VLOOKUP(B419,EXTC3!C:E,3,0)</f>
        <v>Direct Second Year Engineering without live KT</v>
      </c>
      <c r="I419" s="610" t="s">
        <v>1318</v>
      </c>
      <c r="J419" s="572">
        <v>21</v>
      </c>
      <c r="K419" s="611" t="s">
        <v>7627</v>
      </c>
      <c r="L419" s="611" t="s">
        <v>7627</v>
      </c>
      <c r="M419" s="611" t="s">
        <v>7628</v>
      </c>
      <c r="N419" s="612" t="s">
        <v>7624</v>
      </c>
      <c r="O419" s="612">
        <v>9833540179</v>
      </c>
      <c r="P419" s="612">
        <v>9619439816</v>
      </c>
      <c r="Q419" s="612" t="e">
        <f>VLOOKUP(B419,'TCS CON'!$D$1:$H$98,5,0)</f>
        <v>#N/A</v>
      </c>
      <c r="R419" s="612" t="e">
        <f>VLOOKUP(B419,LTI!$C$1:$H$46,6,0)</f>
        <v>#N/A</v>
      </c>
      <c r="S419" s="612" t="e">
        <f>VLOOKUP(B419,JARO!$E$2:$I$11,5,0)</f>
        <v>#N/A</v>
      </c>
      <c r="T419" s="612" t="e">
        <f>VLOOKUP(B419,Capgemini!$D$3:$H$78,5,0)</f>
        <v>#N/A</v>
      </c>
      <c r="U419" s="612" t="e">
        <f>VLOOKUP(B419,Carwale!$D$1:$H$4,5,0)</f>
        <v>#N/A</v>
      </c>
      <c r="V419" s="612" t="e">
        <f>VLOOKUP(B419,'Interactive Brokers'!E:I,5,0)</f>
        <v>#N/A</v>
      </c>
      <c r="W419" s="612" t="e">
        <f>VLOOKUP(B419,'REL Jio'!E:I,5,0)</f>
        <v>#N/A</v>
      </c>
      <c r="X419" s="612" t="e">
        <f>VLOOKUP(B419,'Sciative Sol'!E:I,5,0)</f>
        <v>#N/A</v>
      </c>
      <c r="Y419" s="612" t="e">
        <f>VLOOKUP(B419,'Hexaware Tech'!E:I,5,0)</f>
        <v>#N/A</v>
      </c>
      <c r="Z419" s="612" t="e">
        <f>VLOOKUP(B419,Axis!D:H,5,0)</f>
        <v>#N/A</v>
      </c>
      <c r="AA419" s="612" t="e">
        <f>VLOOKUP(B419,Ugam!$D$3:$H$26,5,0)</f>
        <v>#N/A</v>
      </c>
      <c r="AB419" s="612" t="e">
        <f>VLOOKUP(B419,Zeus!F:J,5,0)</f>
        <v>#N/A</v>
      </c>
      <c r="AC419" s="612" t="e">
        <f>VLOOKUP(B419,Montran!F:J,5,0)</f>
        <v>#N/A</v>
      </c>
      <c r="AD419" s="612" t="e">
        <f>VLOOKUP(B419,Endurance!H202:L202,5,0)</f>
        <v>#N/A</v>
      </c>
      <c r="AE419" s="612" t="e">
        <f>VLOOKUP(B419,'Swabhav Techlabs'!$F$1:$J$2,5,0)</f>
        <v>#N/A</v>
      </c>
      <c r="AF419" s="612" t="e">
        <f>VLOOKUP(B419,'Quality Kiosk'!$F$1:$J$18,5,0)</f>
        <v>#N/A</v>
      </c>
      <c r="AG419" s="612" t="e">
        <f>VLOOKUP(B419,'Lemon VB'!$F$1:$J$2,5,0)</f>
        <v>#N/A</v>
      </c>
      <c r="AH419" s="612" t="e">
        <f>VLOOKUP(B419,Gocomet!$E$1:$I$3,5,0)</f>
        <v>#N/A</v>
      </c>
      <c r="AI419" s="612" t="e">
        <f>VLOOKUP(B419,'Ingram Micro'!$E$1:$I$8,5,0)</f>
        <v>#N/A</v>
      </c>
      <c r="AJ419" s="612" t="e">
        <f>VLOOKUP(B419,'DePronto Infotech'!$E$1:$I$2,5,0)</f>
        <v>#N/A</v>
      </c>
      <c r="AK419" s="612" t="e">
        <f>VLOOKUP(B419,'Reliance Retail'!$E$1:$I$4,5,0)</f>
        <v>#N/A</v>
      </c>
      <c r="AL419" s="612" t="e">
        <f>VLOOKUP(B419,'Bright Champs'!$D$1:$H$13,5,0)</f>
        <v>#N/A</v>
      </c>
      <c r="AM419" s="612" t="e">
        <f>VLOOKUP(B419,Neosoft!$E$1:$I$12,5,0)</f>
        <v>#N/A</v>
      </c>
      <c r="AN419" s="612" t="e">
        <f>VLOOKUP(B419,Infosys!$E$1:$I$3,5,0)</f>
        <v>#N/A</v>
      </c>
      <c r="AO419" s="612" t="e">
        <f>VLOOKUP(B419,Cerelabs!$E$1:$I$5,5,0)</f>
        <v>#N/A</v>
      </c>
      <c r="AP419" s="612" t="e">
        <f>VLOOKUP(B419,'Neebal Technologies'!$D$1:$H$2,5,0)</f>
        <v>#N/A</v>
      </c>
      <c r="AQ419" s="612" t="e">
        <f>VLOOKUP(B419,'Vertiv Energy'!$D$1:$H$2,5,0)</f>
        <v>#N/A</v>
      </c>
      <c r="AR419" s="612" t="e">
        <f>VLOOKUP(B419,'Acidaes Solutions (CRMNEXT)'!$D$1:$H$3,5,0)</f>
        <v>#N/A</v>
      </c>
      <c r="AS419" s="612" t="e">
        <f>VLOOKUP(B419,Growisto!$D$1:$H$2,5,0)</f>
        <v>#N/A</v>
      </c>
      <c r="AT419" s="612" t="e">
        <f>VLOOKUP(B419,'9.9 Mediaworx - Digit'!$D$1:$H$2,5,0)</f>
        <v>#N/A</v>
      </c>
      <c r="AU419" s="612" t="e">
        <f>VLOOKUP(B419,'Vistaar systems Pvt Ltd'!$D$2:$H$3,5,0)</f>
        <v>#N/A</v>
      </c>
      <c r="AV419" s="612" t="e">
        <f>VLOOKUP(B419,'Course 5i'!$D$2:$H$11,5,0)</f>
        <v>#N/A</v>
      </c>
      <c r="AW419" s="612" t="e">
        <f>VLOOKUP(B419,'Radiant Appliances &amp; Electronic'!$D$1:$H$13,5,0)</f>
        <v>#N/A</v>
      </c>
      <c r="AX419" s="612" t="e">
        <f>VLOOKUP(B419,'Atos Global'!$D$3:$H$27,5,0)</f>
        <v>#N/A</v>
      </c>
      <c r="AY419" s="612" t="e">
        <f>VLOOKUP(B419,'Saama Technologies'!$D$1:$H$2,5,0)</f>
        <v>#N/A</v>
      </c>
      <c r="AZ419" s="612" t="e">
        <f>VLOOKUP(B419,'Multiplier Solutions'!$D$1:$H$2,5,0)</f>
        <v>#N/A</v>
      </c>
      <c r="BA419" s="612" t="e">
        <f>VLOOKUP(B419,GEP!$D$2:$H$5,5,0)</f>
        <v>#N/A</v>
      </c>
      <c r="BB419" s="612" t="e">
        <f>VLOOKUP(B419,Accenture!$D$1:$H$6,5,0)</f>
        <v>#N/A</v>
      </c>
      <c r="BC419" s="612" t="e">
        <f>VLOOKUP(B419,'Endurance International Group'!$D$1:$H$2,5,0)</f>
        <v>#N/A</v>
      </c>
      <c r="BD419" s="612" t="e">
        <f>VLOOKUP(B419,Newgen!$D$1:$H$2,5,0)</f>
        <v>#N/A</v>
      </c>
      <c r="BE419" s="612" t="e">
        <f>VLOOKUP(B419,'3D Incredible'!D419:H419,5,0)</f>
        <v>#N/A</v>
      </c>
      <c r="BF419" s="612" t="e">
        <f>VLOOKUP(B419,'Raja Software Labs'!$D$2:$H$2,5,0)</f>
        <v>#N/A</v>
      </c>
      <c r="BG419" s="612" t="e">
        <f>VLOOKUP(B419,Wipro!$D$1:$H$2,5,0)</f>
        <v>#N/A</v>
      </c>
      <c r="BH419" s="612" t="e">
        <f>VLOOKUP(B419,'Perch Technologies'!$D$2:$H$2,5,0)</f>
        <v>#N/A</v>
      </c>
      <c r="BI419" s="612" t="e">
        <f>VLOOKUP(B419,'Morning Star'!$D$1:$H$6,5,0)</f>
        <v>#N/A</v>
      </c>
      <c r="BJ419" s="612" t="e">
        <f>VLOOKUP(B419,Flexiloans!$D$1:$H$2,5,0)</f>
        <v>#N/A</v>
      </c>
      <c r="BK419" s="612" t="e">
        <f>VLOOKUP(B419,'Thirdware Solutions'!$D$1:$H$2,5,0)</f>
        <v>#N/A</v>
      </c>
      <c r="BL419" s="612" t="e">
        <f>VLOOKUP(B419,Tescom!$D$1:$H$8,5,0)</f>
        <v>#N/A</v>
      </c>
      <c r="BM419" s="612" t="e">
        <f>VLOOKUP(B419,'Cogno AI'!$D$1:$H$2,5,0)</f>
        <v>#N/A</v>
      </c>
      <c r="BN419" s="612" t="e">
        <f>VLOOKUP(B419,'ABM Knowledgeware'!$D$1:$H$2,5,0)</f>
        <v>#N/A</v>
      </c>
      <c r="BO419" s="612" t="e">
        <f>VLOOKUP(B419,'Concerto Software'!$D$1:$H$3,5,0)</f>
        <v>#N/A</v>
      </c>
      <c r="BP419" s="612" t="e">
        <f>VLOOKUP(B419,'My Captain'!$D$1:$H$4,5,0)</f>
        <v>#N/A</v>
      </c>
      <c r="BQ419" s="612" t="e">
        <f>VLOOKUP(B419,'Finoux Solutions'!$D$2:$H$4,5,0)</f>
        <v>#N/A</v>
      </c>
      <c r="BR419" s="612" t="e">
        <f>VLOOKUP(B419,'MITR Learning'!$D$1:$H$2,5,0)</f>
        <v>#N/A</v>
      </c>
      <c r="BS419" s="612" t="e">
        <f>VLOOKUP(B419,Nucsoft!$D$2:$H$6,5,0)</f>
        <v>#N/A</v>
      </c>
      <c r="BT419" s="612" t="e">
        <f>VLOOKUP(B419,'Paras Cadd'!$D$1:$H$2,5,0)</f>
        <v>#N/A</v>
      </c>
      <c r="BU419" s="612" t="e">
        <f>VLOOKUP(B419,'ICICI Securities'!$D$1:$H$2,5,0)</f>
        <v>#N/A</v>
      </c>
      <c r="BV419" s="612" t="e">
        <f>VLOOKUP(B419,'Citius Tech'!$D$2:$H$5,5,0)</f>
        <v>#N/A</v>
      </c>
      <c r="BW419" s="612" t="e">
        <f>VLOOKUP(B419,'Buzzy Brains'!$D$2:$H$2,5,0)</f>
        <v>#N/A</v>
      </c>
      <c r="BX419" s="612" t="e">
        <f>VLOOKUP(B419,'Decimal Point'!$D$2:$H$2,5,0)</f>
        <v>#N/A</v>
      </c>
      <c r="BY419" s="612" t="e">
        <f>VLOOKUP(B419,'Sankey Business Solutions'!$D$2:$H$3,5,0)</f>
        <v>#N/A</v>
      </c>
      <c r="BZ419" s="612" t="e">
        <f>VLOOKUP(B419,'Nangia &amp; Co LLP'!$D$2:$H$2,5,0)</f>
        <v>#N/A</v>
      </c>
      <c r="CA419" s="612" t="e">
        <f>VLOOKUP(B419,'FIS Solutions India Pvt Ltd'!$D$2:$H$2,5,0)</f>
        <v>#N/A</v>
      </c>
      <c r="CB419" s="612" t="e">
        <f>VLOOKUP(B419,'Delta Technology &amp; Management '!$D$2:$H$16,5,0)</f>
        <v>#N/A</v>
      </c>
      <c r="CC419" s="612" t="e">
        <f>VLOOKUP(B419,'Espoir Networks'!$D$3:$H$11,5,0)</f>
        <v>#N/A</v>
      </c>
      <c r="CD419" s="612" t="e">
        <f>VLOOKUP(B419,'Servosys Solution'!$D$3:$H$5,5,0)</f>
        <v>#N/A</v>
      </c>
      <c r="CE419" s="612" t="e">
        <f>VLOOKUP(B419,'Ribbon Communications'!$D$3:$H$4,5,0)</f>
        <v>#N/A</v>
      </c>
      <c r="CF419" s="612">
        <f t="shared" si="21"/>
        <v>0</v>
      </c>
      <c r="CG419" s="129" t="s">
        <v>7629</v>
      </c>
      <c r="CH419" s="129">
        <v>600762112383</v>
      </c>
      <c r="CI419" s="129" t="s">
        <v>81</v>
      </c>
      <c r="CJ419" s="129" t="s">
        <v>11756</v>
      </c>
      <c r="CK419" s="132">
        <v>43282</v>
      </c>
      <c r="CL419" s="129">
        <v>2021</v>
      </c>
      <c r="CM419" s="128" t="s">
        <v>12049</v>
      </c>
      <c r="CN419" s="129">
        <v>294</v>
      </c>
      <c r="CO419" s="133">
        <v>58.8</v>
      </c>
      <c r="CP419" s="129">
        <v>2015</v>
      </c>
      <c r="CQ419" s="129" t="s">
        <v>79</v>
      </c>
      <c r="CR419" s="128" t="s">
        <v>295</v>
      </c>
      <c r="CS419" s="129" t="s">
        <v>81</v>
      </c>
      <c r="CT419" s="133" t="s">
        <v>81</v>
      </c>
      <c r="CU419" s="129" t="s">
        <v>81</v>
      </c>
      <c r="CV419" s="129" t="s">
        <v>109</v>
      </c>
      <c r="CW419" s="131" t="s">
        <v>110</v>
      </c>
      <c r="CX419" s="131" t="s">
        <v>111</v>
      </c>
      <c r="CY419" s="129">
        <v>1359</v>
      </c>
      <c r="CZ419" s="129">
        <v>79.94</v>
      </c>
      <c r="DA419" s="129">
        <v>2018</v>
      </c>
      <c r="DB419" s="129" t="s">
        <v>112</v>
      </c>
      <c r="DC419" s="129" t="s">
        <v>113</v>
      </c>
      <c r="DD419" s="129">
        <v>67.22</v>
      </c>
      <c r="DE419" s="129">
        <v>66.709999999999994</v>
      </c>
      <c r="DF419" s="397">
        <v>3</v>
      </c>
      <c r="DG419" s="224" t="s">
        <v>81</v>
      </c>
      <c r="DH419" s="224" t="s">
        <v>81</v>
      </c>
      <c r="DI419" s="224">
        <v>6.6538459999999997</v>
      </c>
      <c r="DJ419" s="224">
        <v>6.28</v>
      </c>
      <c r="DK419" s="224">
        <v>5.88</v>
      </c>
      <c r="DL419" s="224">
        <v>7.6</v>
      </c>
      <c r="DM419" s="224">
        <v>26.413845999999999</v>
      </c>
      <c r="DN419" s="224">
        <v>6.6034614999999999</v>
      </c>
      <c r="DO419" s="394">
        <v>58.86</v>
      </c>
      <c r="DP419" s="131" t="s">
        <v>114</v>
      </c>
      <c r="DQ419" s="394">
        <v>0</v>
      </c>
      <c r="DR419" s="394">
        <v>0</v>
      </c>
      <c r="DS419" s="129" t="s">
        <v>83</v>
      </c>
      <c r="DT419" s="129" t="s">
        <v>83</v>
      </c>
      <c r="DU419" s="129" t="s">
        <v>83</v>
      </c>
      <c r="DV419" s="129" t="s">
        <v>83</v>
      </c>
      <c r="DW419" s="131" t="s">
        <v>83</v>
      </c>
      <c r="DX419" s="131" t="s">
        <v>84</v>
      </c>
      <c r="DY419" s="131" t="s">
        <v>81</v>
      </c>
      <c r="DZ419" s="131" t="s">
        <v>7631</v>
      </c>
      <c r="EA419" s="131" t="s">
        <v>7632</v>
      </c>
      <c r="EB419" s="131" t="s">
        <v>7633</v>
      </c>
      <c r="EC419" s="131" t="s">
        <v>2172</v>
      </c>
      <c r="ED419" s="131" t="s">
        <v>89</v>
      </c>
      <c r="EE419" s="131" t="s">
        <v>7634</v>
      </c>
      <c r="EF419" s="131" t="s">
        <v>7635</v>
      </c>
      <c r="EG419" s="131" t="s">
        <v>7636</v>
      </c>
      <c r="EH419" s="131" t="s">
        <v>81</v>
      </c>
      <c r="EI419" s="131" t="s">
        <v>7637</v>
      </c>
      <c r="EJ419" s="135" t="s">
        <v>7638</v>
      </c>
      <c r="EK419" s="135" t="s">
        <v>7639</v>
      </c>
      <c r="EL419" s="135" t="s">
        <v>7640</v>
      </c>
      <c r="EM419" s="135" t="s">
        <v>7641</v>
      </c>
      <c r="EN419" s="131" t="s">
        <v>81</v>
      </c>
    </row>
    <row r="420" spans="1:145" ht="18" thickTop="1" thickBot="1">
      <c r="A420" s="575">
        <f t="shared" si="22"/>
        <v>419</v>
      </c>
      <c r="B420" s="576" t="s">
        <v>7757</v>
      </c>
      <c r="C420" s="599" t="s">
        <v>7758</v>
      </c>
      <c r="D420" s="576" t="s">
        <v>13209</v>
      </c>
      <c r="E420" s="568" t="str">
        <f t="shared" si="20"/>
        <v>Placed</v>
      </c>
      <c r="F420" s="576" t="s">
        <v>12369</v>
      </c>
      <c r="G420" s="576" t="s">
        <v>14087</v>
      </c>
      <c r="H420" s="131" t="str">
        <f>VLOOKUP(B420,EXTC3!C:E,3,0)</f>
        <v>Direct Second Year Engineering with live KT</v>
      </c>
      <c r="I420" s="610" t="s">
        <v>7759</v>
      </c>
      <c r="J420" s="572">
        <v>21</v>
      </c>
      <c r="K420" s="611" t="s">
        <v>7760</v>
      </c>
      <c r="L420" s="611" t="s">
        <v>591</v>
      </c>
      <c r="M420" s="611" t="s">
        <v>7761</v>
      </c>
      <c r="N420" s="612" t="s">
        <v>7756</v>
      </c>
      <c r="O420" s="612">
        <v>9833590925</v>
      </c>
      <c r="P420" s="612">
        <v>9833590925</v>
      </c>
      <c r="Q420" s="612" t="e">
        <f>VLOOKUP(B420,'TCS CON'!$D$1:$H$98,5,0)</f>
        <v>#N/A</v>
      </c>
      <c r="R420" s="612" t="e">
        <f>VLOOKUP(B420,LTI!$C$1:$H$46,6,0)</f>
        <v>#N/A</v>
      </c>
      <c r="S420" s="612" t="e">
        <f>VLOOKUP(B420,JARO!$E$2:$I$11,5,0)</f>
        <v>#N/A</v>
      </c>
      <c r="T420" s="612" t="e">
        <f>VLOOKUP(B420,Capgemini!$D$3:$H$78,5,0)</f>
        <v>#N/A</v>
      </c>
      <c r="U420" s="612" t="e">
        <f>VLOOKUP(B420,Carwale!$D$1:$H$4,5,0)</f>
        <v>#N/A</v>
      </c>
      <c r="V420" s="612" t="e">
        <f>VLOOKUP(B420,'Interactive Brokers'!E:I,5,0)</f>
        <v>#N/A</v>
      </c>
      <c r="W420" s="612" t="e">
        <f>VLOOKUP(B420,'REL Jio'!E:I,5,0)</f>
        <v>#N/A</v>
      </c>
      <c r="X420" s="612" t="e">
        <f>VLOOKUP(B420,'Sciative Sol'!E:I,5,0)</f>
        <v>#N/A</v>
      </c>
      <c r="Y420" s="612" t="e">
        <f>VLOOKUP(B420,'Hexaware Tech'!E:I,5,0)</f>
        <v>#N/A</v>
      </c>
      <c r="Z420" s="612" t="e">
        <f>VLOOKUP(B420,Axis!D:H,5,0)</f>
        <v>#N/A</v>
      </c>
      <c r="AA420" s="612" t="e">
        <f>VLOOKUP(B420,Ugam!$D$3:$H$26,5,0)</f>
        <v>#N/A</v>
      </c>
      <c r="AB420" s="612" t="e">
        <f>VLOOKUP(B420,Zeus!F:J,5,0)</f>
        <v>#N/A</v>
      </c>
      <c r="AC420" s="612" t="e">
        <f>VLOOKUP(B420,Montran!F:J,5,0)</f>
        <v>#N/A</v>
      </c>
      <c r="AD420" s="612" t="e">
        <f>VLOOKUP(B420,Endurance!H203:L203,5,0)</f>
        <v>#N/A</v>
      </c>
      <c r="AE420" s="612" t="e">
        <f>VLOOKUP(B420,'Swabhav Techlabs'!$F$1:$J$2,5,0)</f>
        <v>#N/A</v>
      </c>
      <c r="AF420" s="612" t="e">
        <f>VLOOKUP(B420,'Quality Kiosk'!$F$1:$J$18,5,0)</f>
        <v>#N/A</v>
      </c>
      <c r="AG420" s="612" t="e">
        <f>VLOOKUP(B420,'Lemon VB'!$F$1:$J$2,5,0)</f>
        <v>#N/A</v>
      </c>
      <c r="AH420" s="612" t="e">
        <f>VLOOKUP(B420,Gocomet!$E$1:$I$3,5,0)</f>
        <v>#N/A</v>
      </c>
      <c r="AI420" s="612" t="e">
        <f>VLOOKUP(B420,'Ingram Micro'!$E$1:$I$8,5,0)</f>
        <v>#N/A</v>
      </c>
      <c r="AJ420" s="612" t="e">
        <f>VLOOKUP(B420,'DePronto Infotech'!$E$1:$I$2,5,0)</f>
        <v>#N/A</v>
      </c>
      <c r="AK420" s="612" t="e">
        <f>VLOOKUP(B420,'Reliance Retail'!$E$1:$I$4,5,0)</f>
        <v>#N/A</v>
      </c>
      <c r="AL420" s="612">
        <f>VLOOKUP(B420,'Bright Champs'!$D$1:$H$13,5,0)</f>
        <v>500000</v>
      </c>
      <c r="AM420" s="612" t="e">
        <f>VLOOKUP(B420,Neosoft!$E$1:$I$12,5,0)</f>
        <v>#N/A</v>
      </c>
      <c r="AN420" s="612" t="e">
        <f>VLOOKUP(B420,Infosys!$E$1:$I$3,5,0)</f>
        <v>#N/A</v>
      </c>
      <c r="AO420" s="612" t="e">
        <f>VLOOKUP(B420,Cerelabs!$E$1:$I$5,5,0)</f>
        <v>#N/A</v>
      </c>
      <c r="AP420" s="612" t="e">
        <f>VLOOKUP(B420,'Neebal Technologies'!$D$1:$H$2,5,0)</f>
        <v>#N/A</v>
      </c>
      <c r="AQ420" s="612" t="e">
        <f>VLOOKUP(B420,'Vertiv Energy'!$D$1:$H$2,5,0)</f>
        <v>#N/A</v>
      </c>
      <c r="AR420" s="612" t="e">
        <f>VLOOKUP(B420,'Acidaes Solutions (CRMNEXT)'!$D$1:$H$3,5,0)</f>
        <v>#N/A</v>
      </c>
      <c r="AS420" s="612" t="e">
        <f>VLOOKUP(B420,Growisto!$D$1:$H$2,5,0)</f>
        <v>#N/A</v>
      </c>
      <c r="AT420" s="612" t="e">
        <f>VLOOKUP(B420,'9.9 Mediaworx - Digit'!$D$1:$H$2,5,0)</f>
        <v>#N/A</v>
      </c>
      <c r="AU420" s="612" t="e">
        <f>VLOOKUP(B420,'Vistaar systems Pvt Ltd'!$D$2:$H$3,5,0)</f>
        <v>#N/A</v>
      </c>
      <c r="AV420" s="612" t="e">
        <f>VLOOKUP(B420,'Course 5i'!$D$2:$H$11,5,0)</f>
        <v>#N/A</v>
      </c>
      <c r="AW420" s="612">
        <f>VLOOKUP(B420,'Radiant Appliances &amp; Electronic'!$D$1:$H$13,5,0)</f>
        <v>156000</v>
      </c>
      <c r="AX420" s="612">
        <f>VLOOKUP(B420,'Atos Global'!$D$3:$H$27,5,0)</f>
        <v>310000</v>
      </c>
      <c r="AY420" s="612" t="e">
        <f>VLOOKUP(B420,'Saama Technologies'!$D$1:$H$2,5,0)</f>
        <v>#N/A</v>
      </c>
      <c r="AZ420" s="612" t="e">
        <f>VLOOKUP(B420,'Multiplier Solutions'!$D$1:$H$2,5,0)</f>
        <v>#N/A</v>
      </c>
      <c r="BA420" s="612" t="e">
        <f>VLOOKUP(B420,GEP!$D$2:$H$5,5,0)</f>
        <v>#N/A</v>
      </c>
      <c r="BB420" s="612" t="e">
        <f>VLOOKUP(B420,Accenture!$D$1:$H$6,5,0)</f>
        <v>#N/A</v>
      </c>
      <c r="BC420" s="612" t="e">
        <f>VLOOKUP(B420,'Endurance International Group'!$D$1:$H$2,5,0)</f>
        <v>#N/A</v>
      </c>
      <c r="BD420" s="612" t="e">
        <f>VLOOKUP(B420,Newgen!$D$1:$H$2,5,0)</f>
        <v>#N/A</v>
      </c>
      <c r="BE420" s="612" t="e">
        <f>VLOOKUP(B420,'3D Incredible'!D420:H420,5,0)</f>
        <v>#N/A</v>
      </c>
      <c r="BF420" s="612" t="e">
        <f>VLOOKUP(B420,'Raja Software Labs'!$D$2:$H$2,5,0)</f>
        <v>#N/A</v>
      </c>
      <c r="BG420" s="612" t="e">
        <f>VLOOKUP(B420,Wipro!$D$1:$H$2,5,0)</f>
        <v>#N/A</v>
      </c>
      <c r="BH420" s="612" t="e">
        <f>VLOOKUP(B420,'Perch Technologies'!$D$2:$H$2,5,0)</f>
        <v>#N/A</v>
      </c>
      <c r="BI420" s="612" t="e">
        <f>VLOOKUP(B420,'Morning Star'!$D$1:$H$6,5,0)</f>
        <v>#N/A</v>
      </c>
      <c r="BJ420" s="612" t="e">
        <f>VLOOKUP(B420,Flexiloans!$D$1:$H$2,5,0)</f>
        <v>#N/A</v>
      </c>
      <c r="BK420" s="612" t="e">
        <f>VLOOKUP(B420,'Thirdware Solutions'!$D$1:$H$2,5,0)</f>
        <v>#N/A</v>
      </c>
      <c r="BL420" s="612" t="e">
        <f>VLOOKUP(B420,Tescom!$D$1:$H$8,5,0)</f>
        <v>#N/A</v>
      </c>
      <c r="BM420" s="612" t="e">
        <f>VLOOKUP(B420,'Cogno AI'!$D$1:$H$2,5,0)</f>
        <v>#N/A</v>
      </c>
      <c r="BN420" s="612" t="e">
        <f>VLOOKUP(B420,'ABM Knowledgeware'!$D$1:$H$2,5,0)</f>
        <v>#N/A</v>
      </c>
      <c r="BO420" s="612" t="e">
        <f>VLOOKUP(B420,'Concerto Software'!$D$1:$H$3,5,0)</f>
        <v>#N/A</v>
      </c>
      <c r="BP420" s="612" t="e">
        <f>VLOOKUP(B420,'My Captain'!$D$1:$H$4,5,0)</f>
        <v>#N/A</v>
      </c>
      <c r="BQ420" s="612" t="e">
        <f>VLOOKUP(B420,'Finoux Solutions'!$D$2:$H$4,5,0)</f>
        <v>#N/A</v>
      </c>
      <c r="BR420" s="612" t="e">
        <f>VLOOKUP(B420,'MITR Learning'!$D$1:$H$2,5,0)</f>
        <v>#N/A</v>
      </c>
      <c r="BS420" s="612" t="e">
        <f>VLOOKUP(B420,Nucsoft!$D$2:$H$6,5,0)</f>
        <v>#N/A</v>
      </c>
      <c r="BT420" s="612" t="e">
        <f>VLOOKUP(B420,'Paras Cadd'!$D$1:$H$2,5,0)</f>
        <v>#N/A</v>
      </c>
      <c r="BU420" s="612" t="e">
        <f>VLOOKUP(B420,'ICICI Securities'!$D$1:$H$2,5,0)</f>
        <v>#N/A</v>
      </c>
      <c r="BV420" s="612" t="e">
        <f>VLOOKUP(B420,'Citius Tech'!$D$2:$H$5,5,0)</f>
        <v>#N/A</v>
      </c>
      <c r="BW420" s="612" t="e">
        <f>VLOOKUP(B420,'Buzzy Brains'!$D$2:$H$2,5,0)</f>
        <v>#N/A</v>
      </c>
      <c r="BX420" s="612" t="e">
        <f>VLOOKUP(B420,'Decimal Point'!$D$2:$H$2,5,0)</f>
        <v>#N/A</v>
      </c>
      <c r="BY420" s="612" t="e">
        <f>VLOOKUP(B420,'Sankey Business Solutions'!$D$2:$H$3,5,0)</f>
        <v>#N/A</v>
      </c>
      <c r="BZ420" s="612" t="e">
        <f>VLOOKUP(B420,'Nangia &amp; Co LLP'!$D$2:$H$2,5,0)</f>
        <v>#N/A</v>
      </c>
      <c r="CA420" s="612" t="e">
        <f>VLOOKUP(B420,'FIS Solutions India Pvt Ltd'!$D$2:$H$2,5,0)</f>
        <v>#N/A</v>
      </c>
      <c r="CB420" s="612" t="e">
        <f>VLOOKUP(B420,'Delta Technology &amp; Management '!$D$2:$H$16,5,0)</f>
        <v>#N/A</v>
      </c>
      <c r="CC420" s="612" t="e">
        <f>VLOOKUP(B420,'Espoir Networks'!$D$3:$H$11,5,0)</f>
        <v>#N/A</v>
      </c>
      <c r="CD420" s="612" t="e">
        <f>VLOOKUP(B420,'Servosys Solution'!$D$3:$H$5,5,0)</f>
        <v>#N/A</v>
      </c>
      <c r="CE420" s="612" t="e">
        <f>VLOOKUP(B420,'Ribbon Communications'!$D$3:$H$4,5,0)</f>
        <v>#N/A</v>
      </c>
      <c r="CF420" s="612">
        <f t="shared" si="21"/>
        <v>3</v>
      </c>
      <c r="CG420" s="129" t="s">
        <v>7762</v>
      </c>
      <c r="CH420" s="129">
        <v>618290492577</v>
      </c>
      <c r="CI420" s="129" t="s">
        <v>81</v>
      </c>
      <c r="CJ420" s="129" t="s">
        <v>11757</v>
      </c>
      <c r="CK420" s="132">
        <v>43282</v>
      </c>
      <c r="CL420" s="129">
        <v>2021</v>
      </c>
      <c r="CM420" s="128" t="s">
        <v>12050</v>
      </c>
      <c r="CN420" s="129">
        <v>386</v>
      </c>
      <c r="CO420" s="133">
        <v>77.2</v>
      </c>
      <c r="CP420" s="129">
        <v>2015</v>
      </c>
      <c r="CQ420" s="129" t="s">
        <v>79</v>
      </c>
      <c r="CR420" s="128" t="s">
        <v>295</v>
      </c>
      <c r="CS420" s="129" t="s">
        <v>81</v>
      </c>
      <c r="CT420" s="133" t="s">
        <v>81</v>
      </c>
      <c r="CU420" s="129" t="s">
        <v>81</v>
      </c>
      <c r="CV420" s="129" t="s">
        <v>109</v>
      </c>
      <c r="CW420" s="131" t="s">
        <v>7764</v>
      </c>
      <c r="CX420" s="131" t="s">
        <v>336</v>
      </c>
      <c r="CY420" s="129">
        <v>612</v>
      </c>
      <c r="CZ420" s="129">
        <v>76.5</v>
      </c>
      <c r="DA420" s="129">
        <v>2018</v>
      </c>
      <c r="DB420" s="129" t="s">
        <v>112</v>
      </c>
      <c r="DC420" s="129" t="s">
        <v>113</v>
      </c>
      <c r="DD420" s="129" t="s">
        <v>81</v>
      </c>
      <c r="DE420" s="129">
        <v>73.52</v>
      </c>
      <c r="DF420" s="397">
        <v>0</v>
      </c>
      <c r="DG420" s="224" t="s">
        <v>81</v>
      </c>
      <c r="DH420" s="224" t="s">
        <v>81</v>
      </c>
      <c r="DI420" s="224">
        <v>6.84</v>
      </c>
      <c r="DJ420" s="224">
        <v>6.72</v>
      </c>
      <c r="DK420" s="224">
        <v>6.66</v>
      </c>
      <c r="DL420" s="224">
        <v>9.1999999999999993</v>
      </c>
      <c r="DM420" s="224">
        <v>29.419999999999998</v>
      </c>
      <c r="DN420" s="224">
        <v>7.3549999999999995</v>
      </c>
      <c r="DO420" s="394">
        <v>66.427000000000007</v>
      </c>
      <c r="DP420" s="131" t="s">
        <v>338</v>
      </c>
      <c r="DQ420" s="394">
        <v>0</v>
      </c>
      <c r="DR420" s="394">
        <v>1</v>
      </c>
      <c r="DS420" s="129" t="s">
        <v>83</v>
      </c>
      <c r="DT420" s="129" t="s">
        <v>83</v>
      </c>
      <c r="DU420" s="129" t="s">
        <v>83</v>
      </c>
      <c r="DV420" s="129" t="s">
        <v>83</v>
      </c>
      <c r="DW420" s="131" t="s">
        <v>83</v>
      </c>
      <c r="DX420" s="131" t="s">
        <v>84</v>
      </c>
      <c r="DY420" s="131" t="s">
        <v>81</v>
      </c>
      <c r="DZ420" s="131" t="s">
        <v>7765</v>
      </c>
      <c r="EA420" s="131" t="s">
        <v>781</v>
      </c>
      <c r="EB420" s="131" t="s">
        <v>7766</v>
      </c>
      <c r="EC420" s="131" t="s">
        <v>601</v>
      </c>
      <c r="ED420" s="131" t="s">
        <v>89</v>
      </c>
      <c r="EE420" s="131" t="s">
        <v>7767</v>
      </c>
      <c r="EF420" s="131" t="s">
        <v>7768</v>
      </c>
      <c r="EG420" s="131" t="s">
        <v>7769</v>
      </c>
      <c r="EH420" s="131" t="s">
        <v>7770</v>
      </c>
      <c r="EI420" s="131" t="s">
        <v>7771</v>
      </c>
      <c r="EJ420" s="135" t="s">
        <v>7772</v>
      </c>
      <c r="EK420" s="135" t="s">
        <v>7773</v>
      </c>
      <c r="EL420" s="135" t="s">
        <v>7774</v>
      </c>
      <c r="EM420" s="135" t="s">
        <v>7775</v>
      </c>
      <c r="EN420" s="131" t="s">
        <v>81</v>
      </c>
    </row>
    <row r="421" spans="1:145" s="89" customFormat="1" ht="39.75" thickTop="1" thickBot="1">
      <c r="A421" s="572">
        <f t="shared" si="22"/>
        <v>420</v>
      </c>
      <c r="B421" s="576" t="s">
        <v>8002</v>
      </c>
      <c r="C421" s="599" t="s">
        <v>8003</v>
      </c>
      <c r="D421" s="576" t="s">
        <v>13209</v>
      </c>
      <c r="E421" s="568" t="str">
        <f t="shared" si="20"/>
        <v>Placed</v>
      </c>
      <c r="F421" s="576" t="s">
        <v>12369</v>
      </c>
      <c r="G421" s="576" t="s">
        <v>14087</v>
      </c>
      <c r="H421" s="131" t="str">
        <f>VLOOKUP(B421,EXTC3!C:E,3,0)</f>
        <v>Direct Second Year Engineering without live KT</v>
      </c>
      <c r="I421" s="610">
        <v>35982</v>
      </c>
      <c r="J421" s="572">
        <v>22</v>
      </c>
      <c r="K421" s="613" t="s">
        <v>8004</v>
      </c>
      <c r="L421" s="613" t="s">
        <v>591</v>
      </c>
      <c r="M421" s="613" t="s">
        <v>8005</v>
      </c>
      <c r="N421" s="612" t="s">
        <v>8001</v>
      </c>
      <c r="O421" s="612">
        <v>9323279961</v>
      </c>
      <c r="P421" s="612">
        <v>7666008937</v>
      </c>
      <c r="Q421" s="612" t="e">
        <f>VLOOKUP(B421,'TCS CON'!$D$1:$H$98,5,0)</f>
        <v>#N/A</v>
      </c>
      <c r="R421" s="612" t="e">
        <f>VLOOKUP(B421,LTI!$C$1:$H$46,6,0)</f>
        <v>#N/A</v>
      </c>
      <c r="S421" s="612" t="e">
        <f>VLOOKUP(B421,JARO!$E$2:$I$11,5,0)</f>
        <v>#N/A</v>
      </c>
      <c r="T421" s="612" t="e">
        <f>VLOOKUP(B421,Capgemini!$D$3:$H$78,5,0)</f>
        <v>#N/A</v>
      </c>
      <c r="U421" s="612" t="e">
        <f>VLOOKUP(B421,Carwale!$D$1:$H$4,5,0)</f>
        <v>#N/A</v>
      </c>
      <c r="V421" s="612" t="e">
        <f>VLOOKUP(B421,'Interactive Brokers'!E:I,5,0)</f>
        <v>#N/A</v>
      </c>
      <c r="W421" s="612" t="e">
        <f>VLOOKUP(B421,'REL Jio'!E:I,5,0)</f>
        <v>#N/A</v>
      </c>
      <c r="X421" s="612" t="e">
        <f>VLOOKUP(B421,'Sciative Sol'!E:I,5,0)</f>
        <v>#N/A</v>
      </c>
      <c r="Y421" s="612" t="e">
        <f>VLOOKUP(B421,'Hexaware Tech'!E:I,5,0)</f>
        <v>#N/A</v>
      </c>
      <c r="Z421" s="612" t="e">
        <f>VLOOKUP(B421,Axis!D:H,5,0)</f>
        <v>#N/A</v>
      </c>
      <c r="AA421" s="612" t="e">
        <f>VLOOKUP(B421,Ugam!$D$3:$H$26,5,0)</f>
        <v>#N/A</v>
      </c>
      <c r="AB421" s="612" t="e">
        <f>VLOOKUP(B421,Zeus!F:J,5,0)</f>
        <v>#N/A</v>
      </c>
      <c r="AC421" s="612" t="e">
        <f>VLOOKUP(B421,Montran!F:J,5,0)</f>
        <v>#N/A</v>
      </c>
      <c r="AD421" s="612" t="e">
        <f>VLOOKUP(B421,Endurance!H204:L204,5,0)</f>
        <v>#N/A</v>
      </c>
      <c r="AE421" s="612" t="e">
        <f>VLOOKUP(B421,'Swabhav Techlabs'!$F$1:$J$2,5,0)</f>
        <v>#N/A</v>
      </c>
      <c r="AF421" s="612" t="e">
        <f>VLOOKUP(B421,'Quality Kiosk'!$F$1:$J$18,5,0)</f>
        <v>#N/A</v>
      </c>
      <c r="AG421" s="612" t="e">
        <f>VLOOKUP(B421,'Lemon VB'!$F$1:$J$2,5,0)</f>
        <v>#N/A</v>
      </c>
      <c r="AH421" s="612" t="e">
        <f>VLOOKUP(B421,Gocomet!$E$1:$I$3,5,0)</f>
        <v>#N/A</v>
      </c>
      <c r="AI421" s="612" t="e">
        <f>VLOOKUP(B421,'Ingram Micro'!$E$1:$I$8,5,0)</f>
        <v>#N/A</v>
      </c>
      <c r="AJ421" s="612" t="e">
        <f>VLOOKUP(B421,'DePronto Infotech'!$E$1:$I$2,5,0)</f>
        <v>#N/A</v>
      </c>
      <c r="AK421" s="612" t="e">
        <f>VLOOKUP(B421,'Reliance Retail'!$E$1:$I$4,5,0)</f>
        <v>#N/A</v>
      </c>
      <c r="AL421" s="612">
        <f>VLOOKUP(B421,'Bright Champs'!$D$1:$H$13,5,0)</f>
        <v>500000</v>
      </c>
      <c r="AM421" s="612" t="e">
        <f>VLOOKUP(B421,Neosoft!$E$1:$I$12,5,0)</f>
        <v>#N/A</v>
      </c>
      <c r="AN421" s="612" t="e">
        <f>VLOOKUP(B421,Infosys!$E$1:$I$3,5,0)</f>
        <v>#N/A</v>
      </c>
      <c r="AO421" s="612" t="e">
        <f>VLOOKUP(B421,Cerelabs!$E$1:$I$5,5,0)</f>
        <v>#N/A</v>
      </c>
      <c r="AP421" s="612" t="e">
        <f>VLOOKUP(B421,'Neebal Technologies'!$D$1:$H$2,5,0)</f>
        <v>#N/A</v>
      </c>
      <c r="AQ421" s="612" t="e">
        <f>VLOOKUP(B421,'Vertiv Energy'!$D$1:$H$2,5,0)</f>
        <v>#N/A</v>
      </c>
      <c r="AR421" s="612" t="e">
        <f>VLOOKUP(B421,'Acidaes Solutions (CRMNEXT)'!$D$1:$H$3,5,0)</f>
        <v>#N/A</v>
      </c>
      <c r="AS421" s="612" t="e">
        <f>VLOOKUP(B421,Growisto!$D$1:$H$2,5,0)</f>
        <v>#N/A</v>
      </c>
      <c r="AT421" s="612" t="e">
        <f>VLOOKUP(B421,'9.9 Mediaworx - Digit'!$D$1:$H$2,5,0)</f>
        <v>#N/A</v>
      </c>
      <c r="AU421" s="612" t="e">
        <f>VLOOKUP(B421,'Vistaar systems Pvt Ltd'!$D$2:$H$3,5,0)</f>
        <v>#N/A</v>
      </c>
      <c r="AV421" s="612">
        <f>VLOOKUP(B421,'Course 5i'!$D$2:$H$11,5,0)</f>
        <v>305000</v>
      </c>
      <c r="AW421" s="612" t="e">
        <f>VLOOKUP(B421,'Radiant Appliances &amp; Electronic'!$D$1:$H$13,5,0)</f>
        <v>#N/A</v>
      </c>
      <c r="AX421" s="612" t="e">
        <f>VLOOKUP(B421,'Atos Global'!$D$3:$H$27,5,0)</f>
        <v>#N/A</v>
      </c>
      <c r="AY421" s="612" t="e">
        <f>VLOOKUP(B421,'Saama Technologies'!$D$1:$H$2,5,0)</f>
        <v>#N/A</v>
      </c>
      <c r="AZ421" s="612" t="e">
        <f>VLOOKUP(B421,'Multiplier Solutions'!$D$1:$H$2,5,0)</f>
        <v>#N/A</v>
      </c>
      <c r="BA421" s="612" t="e">
        <f>VLOOKUP(B421,GEP!$D$2:$H$5,5,0)</f>
        <v>#N/A</v>
      </c>
      <c r="BB421" s="612" t="e">
        <f>VLOOKUP(B421,Accenture!$D$1:$H$6,5,0)</f>
        <v>#N/A</v>
      </c>
      <c r="BC421" s="612" t="e">
        <f>VLOOKUP(B421,'Endurance International Group'!$D$1:$H$2,5,0)</f>
        <v>#N/A</v>
      </c>
      <c r="BD421" s="612" t="e">
        <f>VLOOKUP(B421,Newgen!$D$1:$H$2,5,0)</f>
        <v>#N/A</v>
      </c>
      <c r="BE421" s="612" t="e">
        <f>VLOOKUP(B421,'3D Incredible'!D421:H421,5,0)</f>
        <v>#N/A</v>
      </c>
      <c r="BF421" s="612" t="e">
        <f>VLOOKUP(B421,'Raja Software Labs'!$D$2:$H$2,5,0)</f>
        <v>#N/A</v>
      </c>
      <c r="BG421" s="612" t="e">
        <f>VLOOKUP(B421,Wipro!$D$1:$H$2,5,0)</f>
        <v>#N/A</v>
      </c>
      <c r="BH421" s="612" t="e">
        <f>VLOOKUP(B421,'Perch Technologies'!$D$2:$H$2,5,0)</f>
        <v>#N/A</v>
      </c>
      <c r="BI421" s="612" t="e">
        <f>VLOOKUP(B421,'Morning Star'!$D$1:$H$6,5,0)</f>
        <v>#N/A</v>
      </c>
      <c r="BJ421" s="612" t="e">
        <f>VLOOKUP(B421,Flexiloans!$D$1:$H$2,5,0)</f>
        <v>#N/A</v>
      </c>
      <c r="BK421" s="612" t="e">
        <f>VLOOKUP(B421,'Thirdware Solutions'!$D$1:$H$2,5,0)</f>
        <v>#N/A</v>
      </c>
      <c r="BL421" s="612" t="e">
        <f>VLOOKUP(B421,Tescom!$D$1:$H$8,5,0)</f>
        <v>#N/A</v>
      </c>
      <c r="BM421" s="612" t="e">
        <f>VLOOKUP(B421,'Cogno AI'!$D$1:$H$2,5,0)</f>
        <v>#N/A</v>
      </c>
      <c r="BN421" s="612" t="e">
        <f>VLOOKUP(B421,'ABM Knowledgeware'!$D$1:$H$2,5,0)</f>
        <v>#N/A</v>
      </c>
      <c r="BO421" s="612" t="e">
        <f>VLOOKUP(B421,'Concerto Software'!$D$1:$H$3,5,0)</f>
        <v>#N/A</v>
      </c>
      <c r="BP421" s="612" t="e">
        <f>VLOOKUP(B421,'My Captain'!$D$1:$H$4,5,0)</f>
        <v>#N/A</v>
      </c>
      <c r="BQ421" s="612" t="e">
        <f>VLOOKUP(B421,'Finoux Solutions'!$D$2:$H$4,5,0)</f>
        <v>#N/A</v>
      </c>
      <c r="BR421" s="612" t="e">
        <f>VLOOKUP(B421,'MITR Learning'!$D$1:$H$2,5,0)</f>
        <v>#N/A</v>
      </c>
      <c r="BS421" s="612" t="e">
        <f>VLOOKUP(B421,Nucsoft!$D$2:$H$6,5,0)</f>
        <v>#N/A</v>
      </c>
      <c r="BT421" s="612" t="e">
        <f>VLOOKUP(B421,'Paras Cadd'!$D$1:$H$2,5,0)</f>
        <v>#N/A</v>
      </c>
      <c r="BU421" s="612" t="e">
        <f>VLOOKUP(B421,'ICICI Securities'!$D$1:$H$2,5,0)</f>
        <v>#N/A</v>
      </c>
      <c r="BV421" s="612" t="e">
        <f>VLOOKUP(B421,'Citius Tech'!$D$2:$H$5,5,0)</f>
        <v>#N/A</v>
      </c>
      <c r="BW421" s="612" t="e">
        <f>VLOOKUP(B421,'Buzzy Brains'!$D$2:$H$2,5,0)</f>
        <v>#N/A</v>
      </c>
      <c r="BX421" s="612" t="e">
        <f>VLOOKUP(B421,'Decimal Point'!$D$2:$H$2,5,0)</f>
        <v>#N/A</v>
      </c>
      <c r="BY421" s="612" t="e">
        <f>VLOOKUP(B421,'Sankey Business Solutions'!$D$2:$H$3,5,0)</f>
        <v>#N/A</v>
      </c>
      <c r="BZ421" s="612" t="e">
        <f>VLOOKUP(B421,'Nangia &amp; Co LLP'!$D$2:$H$2,5,0)</f>
        <v>#N/A</v>
      </c>
      <c r="CA421" s="612" t="e">
        <f>VLOOKUP(B421,'FIS Solutions India Pvt Ltd'!$D$2:$H$2,5,0)</f>
        <v>#N/A</v>
      </c>
      <c r="CB421" s="612" t="e">
        <f>VLOOKUP(B421,'Delta Technology &amp; Management '!$D$2:$H$16,5,0)</f>
        <v>#N/A</v>
      </c>
      <c r="CC421" s="612" t="e">
        <f>VLOOKUP(B421,'Espoir Networks'!$D$3:$H$11,5,0)</f>
        <v>#N/A</v>
      </c>
      <c r="CD421" s="612" t="e">
        <f>VLOOKUP(B421,'Servosys Solution'!$D$3:$H$5,5,0)</f>
        <v>#N/A</v>
      </c>
      <c r="CE421" s="612" t="e">
        <f>VLOOKUP(B421,'Ribbon Communications'!$D$3:$H$4,5,0)</f>
        <v>#N/A</v>
      </c>
      <c r="CF421" s="612">
        <f t="shared" si="21"/>
        <v>2</v>
      </c>
      <c r="CG421" s="129" t="s">
        <v>8006</v>
      </c>
      <c r="CH421" s="129">
        <v>701531633656</v>
      </c>
      <c r="CI421" s="129" t="s">
        <v>81</v>
      </c>
      <c r="CJ421" s="129" t="s">
        <v>11756</v>
      </c>
      <c r="CK421" s="132">
        <v>43282</v>
      </c>
      <c r="CL421" s="129">
        <v>2021</v>
      </c>
      <c r="CM421" s="128" t="s">
        <v>8007</v>
      </c>
      <c r="CN421" s="129">
        <v>375</v>
      </c>
      <c r="CO421" s="133">
        <v>68.180000000000007</v>
      </c>
      <c r="CP421" s="129">
        <v>2013</v>
      </c>
      <c r="CQ421" s="129" t="s">
        <v>79</v>
      </c>
      <c r="CR421" s="128" t="s">
        <v>8008</v>
      </c>
      <c r="CS421" s="129">
        <v>531</v>
      </c>
      <c r="CT421" s="133">
        <v>81.69</v>
      </c>
      <c r="CU421" s="129">
        <v>2015</v>
      </c>
      <c r="CV421" s="129" t="s">
        <v>79</v>
      </c>
      <c r="CW421" s="131" t="s">
        <v>4400</v>
      </c>
      <c r="CX421" s="131" t="s">
        <v>336</v>
      </c>
      <c r="CY421" s="129">
        <v>1382</v>
      </c>
      <c r="CZ421" s="129">
        <v>81.290000000000006</v>
      </c>
      <c r="DA421" s="129">
        <v>2018</v>
      </c>
      <c r="DB421" s="129" t="s">
        <v>112</v>
      </c>
      <c r="DC421" s="129" t="s">
        <v>113</v>
      </c>
      <c r="DD421" s="129">
        <v>80.680000000000007</v>
      </c>
      <c r="DE421" s="129">
        <v>80.680000000000007</v>
      </c>
      <c r="DF421" s="397">
        <v>0</v>
      </c>
      <c r="DG421" s="224" t="s">
        <v>81</v>
      </c>
      <c r="DH421" s="224" t="s">
        <v>81</v>
      </c>
      <c r="DI421" s="224">
        <v>7.31</v>
      </c>
      <c r="DJ421" s="224">
        <v>7.44</v>
      </c>
      <c r="DK421" s="224">
        <v>6.55</v>
      </c>
      <c r="DL421" s="224">
        <v>9.1999999999999993</v>
      </c>
      <c r="DM421" s="224">
        <v>30.5</v>
      </c>
      <c r="DN421" s="224">
        <v>7.625</v>
      </c>
      <c r="DO421" s="394">
        <v>68.42</v>
      </c>
      <c r="DP421" s="131" t="s">
        <v>338</v>
      </c>
      <c r="DQ421" s="394">
        <v>0</v>
      </c>
      <c r="DR421" s="394">
        <v>1</v>
      </c>
      <c r="DS421" s="129" t="s">
        <v>83</v>
      </c>
      <c r="DT421" s="129" t="s">
        <v>83</v>
      </c>
      <c r="DU421" s="129" t="s">
        <v>83</v>
      </c>
      <c r="DV421" s="129" t="s">
        <v>83</v>
      </c>
      <c r="DW421" s="131" t="s">
        <v>83</v>
      </c>
      <c r="DX421" s="131" t="s">
        <v>84</v>
      </c>
      <c r="DY421" s="131" t="s">
        <v>81</v>
      </c>
      <c r="DZ421" s="131" t="s">
        <v>8009</v>
      </c>
      <c r="EA421" s="131" t="s">
        <v>8010</v>
      </c>
      <c r="EB421" s="131" t="s">
        <v>8011</v>
      </c>
      <c r="EC421" s="131" t="s">
        <v>88</v>
      </c>
      <c r="ED421" s="131" t="s">
        <v>89</v>
      </c>
      <c r="EE421" s="131" t="s">
        <v>8012</v>
      </c>
      <c r="EF421" s="131" t="s">
        <v>8013</v>
      </c>
      <c r="EG421" s="131" t="s">
        <v>8014</v>
      </c>
      <c r="EH421" s="131" t="s">
        <v>8015</v>
      </c>
      <c r="EI421" s="131" t="s">
        <v>8016</v>
      </c>
      <c r="EJ421" s="135" t="s">
        <v>8017</v>
      </c>
      <c r="EK421" s="135" t="s">
        <v>8018</v>
      </c>
      <c r="EL421" s="135" t="s">
        <v>8019</v>
      </c>
      <c r="EM421" s="135" t="s">
        <v>8020</v>
      </c>
      <c r="EN421" s="170" t="s">
        <v>13089</v>
      </c>
      <c r="EO421"/>
    </row>
    <row r="422" spans="1:145" ht="18" thickTop="1" thickBot="1">
      <c r="A422" s="575">
        <f t="shared" si="22"/>
        <v>421</v>
      </c>
      <c r="B422" s="576" t="s">
        <v>8215</v>
      </c>
      <c r="C422" s="599" t="s">
        <v>11869</v>
      </c>
      <c r="D422" s="576" t="s">
        <v>13209</v>
      </c>
      <c r="E422" s="568" t="str">
        <f t="shared" si="20"/>
        <v>Not Placed</v>
      </c>
      <c r="F422" s="576" t="s">
        <v>12369</v>
      </c>
      <c r="G422" s="576" t="s">
        <v>14087</v>
      </c>
      <c r="H422" s="131" t="str">
        <f>VLOOKUP(B422,EXTC3!C:E,3,0)</f>
        <v>Direct Second Year Engineering without live KT</v>
      </c>
      <c r="I422" s="610" t="s">
        <v>8217</v>
      </c>
      <c r="J422" s="572">
        <v>21</v>
      </c>
      <c r="K422" s="611" t="s">
        <v>8218</v>
      </c>
      <c r="L422" s="611" t="s">
        <v>3182</v>
      </c>
      <c r="M422" s="611" t="s">
        <v>8219</v>
      </c>
      <c r="N422" s="612" t="s">
        <v>8214</v>
      </c>
      <c r="O422" s="612">
        <v>9757249230</v>
      </c>
      <c r="P422" s="612">
        <v>9653614001</v>
      </c>
      <c r="Q422" s="612" t="e">
        <f>VLOOKUP(B422,'TCS CON'!$D$1:$H$98,5,0)</f>
        <v>#N/A</v>
      </c>
      <c r="R422" s="612" t="e">
        <f>VLOOKUP(B422,LTI!$C$1:$H$46,6,0)</f>
        <v>#N/A</v>
      </c>
      <c r="S422" s="612" t="e">
        <f>VLOOKUP(B422,JARO!$E$2:$I$11,5,0)</f>
        <v>#N/A</v>
      </c>
      <c r="T422" s="612" t="e">
        <f>VLOOKUP(B422,Capgemini!$D$3:$H$78,5,0)</f>
        <v>#N/A</v>
      </c>
      <c r="U422" s="612" t="e">
        <f>VLOOKUP(B422,Carwale!$D$1:$H$4,5,0)</f>
        <v>#N/A</v>
      </c>
      <c r="V422" s="612" t="e">
        <f>VLOOKUP(B422,'Interactive Brokers'!E:I,5,0)</f>
        <v>#N/A</v>
      </c>
      <c r="W422" s="612" t="e">
        <f>VLOOKUP(B422,'REL Jio'!E:I,5,0)</f>
        <v>#N/A</v>
      </c>
      <c r="X422" s="612" t="e">
        <f>VLOOKUP(B422,'Sciative Sol'!E:I,5,0)</f>
        <v>#N/A</v>
      </c>
      <c r="Y422" s="612" t="e">
        <f>VLOOKUP(B422,'Hexaware Tech'!E:I,5,0)</f>
        <v>#N/A</v>
      </c>
      <c r="Z422" s="612" t="e">
        <f>VLOOKUP(B422,Axis!D:H,5,0)</f>
        <v>#N/A</v>
      </c>
      <c r="AA422" s="612" t="e">
        <f>VLOOKUP(B422,Ugam!$D$3:$H$26,5,0)</f>
        <v>#N/A</v>
      </c>
      <c r="AB422" s="612" t="e">
        <f>VLOOKUP(B422,Zeus!F:J,5,0)</f>
        <v>#N/A</v>
      </c>
      <c r="AC422" s="612" t="e">
        <f>VLOOKUP(B422,Montran!F:J,5,0)</f>
        <v>#N/A</v>
      </c>
      <c r="AD422" s="612" t="e">
        <f>VLOOKUP(B422,Endurance!H205:L205,5,0)</f>
        <v>#N/A</v>
      </c>
      <c r="AE422" s="612" t="e">
        <f>VLOOKUP(B422,'Swabhav Techlabs'!$F$1:$J$2,5,0)</f>
        <v>#N/A</v>
      </c>
      <c r="AF422" s="612" t="e">
        <f>VLOOKUP(B422,'Quality Kiosk'!$F$1:$J$18,5,0)</f>
        <v>#N/A</v>
      </c>
      <c r="AG422" s="612" t="e">
        <f>VLOOKUP(B422,'Lemon VB'!$F$1:$J$2,5,0)</f>
        <v>#N/A</v>
      </c>
      <c r="AH422" s="612" t="e">
        <f>VLOOKUP(B422,Gocomet!$E$1:$I$3,5,0)</f>
        <v>#N/A</v>
      </c>
      <c r="AI422" s="612" t="e">
        <f>VLOOKUP(B422,'Ingram Micro'!$E$1:$I$8,5,0)</f>
        <v>#N/A</v>
      </c>
      <c r="AJ422" s="612" t="e">
        <f>VLOOKUP(B422,'DePronto Infotech'!$E$1:$I$2,5,0)</f>
        <v>#N/A</v>
      </c>
      <c r="AK422" s="612" t="e">
        <f>VLOOKUP(B422,'Reliance Retail'!$E$1:$I$4,5,0)</f>
        <v>#N/A</v>
      </c>
      <c r="AL422" s="612" t="e">
        <f>VLOOKUP(B422,'Bright Champs'!$D$1:$H$13,5,0)</f>
        <v>#N/A</v>
      </c>
      <c r="AM422" s="612" t="e">
        <f>VLOOKUP(B422,Neosoft!$E$1:$I$12,5,0)</f>
        <v>#N/A</v>
      </c>
      <c r="AN422" s="612" t="e">
        <f>VLOOKUP(B422,Infosys!$E$1:$I$3,5,0)</f>
        <v>#N/A</v>
      </c>
      <c r="AO422" s="612" t="e">
        <f>VLOOKUP(B422,Cerelabs!$E$1:$I$5,5,0)</f>
        <v>#N/A</v>
      </c>
      <c r="AP422" s="612" t="e">
        <f>VLOOKUP(B422,'Neebal Technologies'!$D$1:$H$2,5,0)</f>
        <v>#N/A</v>
      </c>
      <c r="AQ422" s="612" t="e">
        <f>VLOOKUP(B422,'Vertiv Energy'!$D$1:$H$2,5,0)</f>
        <v>#N/A</v>
      </c>
      <c r="AR422" s="612" t="e">
        <f>VLOOKUP(B422,'Acidaes Solutions (CRMNEXT)'!$D$1:$H$3,5,0)</f>
        <v>#N/A</v>
      </c>
      <c r="AS422" s="612" t="e">
        <f>VLOOKUP(B422,Growisto!$D$1:$H$2,5,0)</f>
        <v>#N/A</v>
      </c>
      <c r="AT422" s="612" t="e">
        <f>VLOOKUP(B422,'9.9 Mediaworx - Digit'!$D$1:$H$2,5,0)</f>
        <v>#N/A</v>
      </c>
      <c r="AU422" s="612" t="e">
        <f>VLOOKUP(B422,'Vistaar systems Pvt Ltd'!$D$2:$H$3,5,0)</f>
        <v>#N/A</v>
      </c>
      <c r="AV422" s="612" t="e">
        <f>VLOOKUP(B422,'Course 5i'!$D$2:$H$11,5,0)</f>
        <v>#N/A</v>
      </c>
      <c r="AW422" s="612" t="e">
        <f>VLOOKUP(B422,'Radiant Appliances &amp; Electronic'!$D$1:$H$13,5,0)</f>
        <v>#N/A</v>
      </c>
      <c r="AX422" s="612" t="e">
        <f>VLOOKUP(B422,'Atos Global'!$D$3:$H$27,5,0)</f>
        <v>#N/A</v>
      </c>
      <c r="AY422" s="612" t="e">
        <f>VLOOKUP(B422,'Saama Technologies'!$D$1:$H$2,5,0)</f>
        <v>#N/A</v>
      </c>
      <c r="AZ422" s="612" t="e">
        <f>VLOOKUP(B422,'Multiplier Solutions'!$D$1:$H$2,5,0)</f>
        <v>#N/A</v>
      </c>
      <c r="BA422" s="612" t="e">
        <f>VLOOKUP(B422,GEP!$D$2:$H$5,5,0)</f>
        <v>#N/A</v>
      </c>
      <c r="BB422" s="612" t="e">
        <f>VLOOKUP(B422,Accenture!$D$1:$H$6,5,0)</f>
        <v>#N/A</v>
      </c>
      <c r="BC422" s="612" t="e">
        <f>VLOOKUP(B422,'Endurance International Group'!$D$1:$H$2,5,0)</f>
        <v>#N/A</v>
      </c>
      <c r="BD422" s="612" t="e">
        <f>VLOOKUP(B422,Newgen!$D$1:$H$2,5,0)</f>
        <v>#N/A</v>
      </c>
      <c r="BE422" s="612" t="e">
        <f>VLOOKUP(B422,'3D Incredible'!D422:H422,5,0)</f>
        <v>#N/A</v>
      </c>
      <c r="BF422" s="612" t="e">
        <f>VLOOKUP(B422,'Raja Software Labs'!$D$2:$H$2,5,0)</f>
        <v>#N/A</v>
      </c>
      <c r="BG422" s="612" t="e">
        <f>VLOOKUP(B422,Wipro!$D$1:$H$2,5,0)</f>
        <v>#N/A</v>
      </c>
      <c r="BH422" s="612" t="e">
        <f>VLOOKUP(B422,'Perch Technologies'!$D$2:$H$2,5,0)</f>
        <v>#N/A</v>
      </c>
      <c r="BI422" s="612" t="e">
        <f>VLOOKUP(B422,'Morning Star'!$D$1:$H$6,5,0)</f>
        <v>#N/A</v>
      </c>
      <c r="BJ422" s="612" t="e">
        <f>VLOOKUP(B422,Flexiloans!$D$1:$H$2,5,0)</f>
        <v>#N/A</v>
      </c>
      <c r="BK422" s="612" t="e">
        <f>VLOOKUP(B422,'Thirdware Solutions'!$D$1:$H$2,5,0)</f>
        <v>#N/A</v>
      </c>
      <c r="BL422" s="612" t="e">
        <f>VLOOKUP(B422,Tescom!$D$1:$H$8,5,0)</f>
        <v>#N/A</v>
      </c>
      <c r="BM422" s="612" t="e">
        <f>VLOOKUP(B422,'Cogno AI'!$D$1:$H$2,5,0)</f>
        <v>#N/A</v>
      </c>
      <c r="BN422" s="612" t="e">
        <f>VLOOKUP(B422,'ABM Knowledgeware'!$D$1:$H$2,5,0)</f>
        <v>#N/A</v>
      </c>
      <c r="BO422" s="612" t="e">
        <f>VLOOKUP(B422,'Concerto Software'!$D$1:$H$3,5,0)</f>
        <v>#N/A</v>
      </c>
      <c r="BP422" s="612" t="e">
        <f>VLOOKUP(B422,'My Captain'!$D$1:$H$4,5,0)</f>
        <v>#N/A</v>
      </c>
      <c r="BQ422" s="612" t="e">
        <f>VLOOKUP(B422,'Finoux Solutions'!$D$2:$H$4,5,0)</f>
        <v>#N/A</v>
      </c>
      <c r="BR422" s="612" t="e">
        <f>VLOOKUP(B422,'MITR Learning'!$D$1:$H$2,5,0)</f>
        <v>#N/A</v>
      </c>
      <c r="BS422" s="612" t="e">
        <f>VLOOKUP(B422,Nucsoft!$D$2:$H$6,5,0)</f>
        <v>#N/A</v>
      </c>
      <c r="BT422" s="612" t="e">
        <f>VLOOKUP(B422,'Paras Cadd'!$D$1:$H$2,5,0)</f>
        <v>#N/A</v>
      </c>
      <c r="BU422" s="612" t="e">
        <f>VLOOKUP(B422,'ICICI Securities'!$D$1:$H$2,5,0)</f>
        <v>#N/A</v>
      </c>
      <c r="BV422" s="612" t="e">
        <f>VLOOKUP(B422,'Citius Tech'!$D$2:$H$5,5,0)</f>
        <v>#N/A</v>
      </c>
      <c r="BW422" s="612" t="e">
        <f>VLOOKUP(B422,'Buzzy Brains'!$D$2:$H$2,5,0)</f>
        <v>#N/A</v>
      </c>
      <c r="BX422" s="612" t="e">
        <f>VLOOKUP(B422,'Decimal Point'!$D$2:$H$2,5,0)</f>
        <v>#N/A</v>
      </c>
      <c r="BY422" s="612" t="e">
        <f>VLOOKUP(B422,'Sankey Business Solutions'!$D$2:$H$3,5,0)</f>
        <v>#N/A</v>
      </c>
      <c r="BZ422" s="612" t="e">
        <f>VLOOKUP(B422,'Nangia &amp; Co LLP'!$D$2:$H$2,5,0)</f>
        <v>#N/A</v>
      </c>
      <c r="CA422" s="612" t="e">
        <f>VLOOKUP(B422,'FIS Solutions India Pvt Ltd'!$D$2:$H$2,5,0)</f>
        <v>#N/A</v>
      </c>
      <c r="CB422" s="612" t="e">
        <f>VLOOKUP(B422,'Delta Technology &amp; Management '!$D$2:$H$16,5,0)</f>
        <v>#N/A</v>
      </c>
      <c r="CC422" s="612" t="e">
        <f>VLOOKUP(B422,'Espoir Networks'!$D$3:$H$11,5,0)</f>
        <v>#N/A</v>
      </c>
      <c r="CD422" s="612" t="e">
        <f>VLOOKUP(B422,'Servosys Solution'!$D$3:$H$5,5,0)</f>
        <v>#N/A</v>
      </c>
      <c r="CE422" s="612" t="e">
        <f>VLOOKUP(B422,'Ribbon Communications'!$D$3:$H$4,5,0)</f>
        <v>#N/A</v>
      </c>
      <c r="CF422" s="612">
        <f t="shared" si="21"/>
        <v>0</v>
      </c>
      <c r="CG422" s="129" t="s">
        <v>8220</v>
      </c>
      <c r="CH422" s="129" t="s">
        <v>8221</v>
      </c>
      <c r="CI422" s="129" t="s">
        <v>8222</v>
      </c>
      <c r="CJ422" s="129" t="s">
        <v>11756</v>
      </c>
      <c r="CK422" s="132">
        <v>43282</v>
      </c>
      <c r="CL422" s="129">
        <v>2021</v>
      </c>
      <c r="CM422" s="128" t="s">
        <v>1103</v>
      </c>
      <c r="CN422" s="129">
        <v>356</v>
      </c>
      <c r="CO422" s="133">
        <v>71.2</v>
      </c>
      <c r="CP422" s="129">
        <v>2014</v>
      </c>
      <c r="CQ422" s="129" t="s">
        <v>79</v>
      </c>
      <c r="CR422" s="128" t="s">
        <v>295</v>
      </c>
      <c r="CS422" s="129" t="s">
        <v>81</v>
      </c>
      <c r="CT422" s="133" t="s">
        <v>81</v>
      </c>
      <c r="CU422" s="129" t="s">
        <v>81</v>
      </c>
      <c r="CV422" s="129" t="s">
        <v>109</v>
      </c>
      <c r="CW422" s="131" t="s">
        <v>5960</v>
      </c>
      <c r="CX422" s="131" t="s">
        <v>3106</v>
      </c>
      <c r="CY422" s="129">
        <v>1259</v>
      </c>
      <c r="CZ422" s="129">
        <v>74.06</v>
      </c>
      <c r="DA422" s="129">
        <v>2018</v>
      </c>
      <c r="DB422" s="129" t="s">
        <v>5462</v>
      </c>
      <c r="DC422" s="129" t="s">
        <v>113</v>
      </c>
      <c r="DD422" s="129">
        <v>70</v>
      </c>
      <c r="DE422" s="129" t="s">
        <v>81</v>
      </c>
      <c r="DF422" s="397">
        <v>0</v>
      </c>
      <c r="DG422" s="224" t="s">
        <v>81</v>
      </c>
      <c r="DH422" s="224" t="s">
        <v>81</v>
      </c>
      <c r="DI422" s="224">
        <v>6.77</v>
      </c>
      <c r="DJ422" s="224">
        <v>6.72</v>
      </c>
      <c r="DK422" s="224">
        <v>6.95</v>
      </c>
      <c r="DL422" s="224">
        <v>8.7200000000000006</v>
      </c>
      <c r="DM422" s="224">
        <v>29.159999999999997</v>
      </c>
      <c r="DN422" s="224">
        <v>7.2899999999999991</v>
      </c>
      <c r="DO422" s="394">
        <v>65.94</v>
      </c>
      <c r="DP422" s="131" t="s">
        <v>338</v>
      </c>
      <c r="DQ422" s="394">
        <v>0</v>
      </c>
      <c r="DR422" s="394">
        <v>1</v>
      </c>
      <c r="DS422" s="129" t="s">
        <v>83</v>
      </c>
      <c r="DT422" s="129" t="s">
        <v>83</v>
      </c>
      <c r="DU422" s="129" t="s">
        <v>83</v>
      </c>
      <c r="DV422" s="129" t="s">
        <v>3190</v>
      </c>
      <c r="DW422" s="131" t="s">
        <v>83</v>
      </c>
      <c r="DX422" s="131" t="s">
        <v>84</v>
      </c>
      <c r="DY422" s="131" t="s">
        <v>81</v>
      </c>
      <c r="DZ422" s="131" t="s">
        <v>8224</v>
      </c>
      <c r="EA422" s="131" t="s">
        <v>8225</v>
      </c>
      <c r="EB422" s="131" t="s">
        <v>8226</v>
      </c>
      <c r="EC422" s="131" t="s">
        <v>8227</v>
      </c>
      <c r="ED422" s="131" t="s">
        <v>89</v>
      </c>
      <c r="EE422" s="131" t="s">
        <v>8228</v>
      </c>
      <c r="EF422" s="131" t="s">
        <v>8229</v>
      </c>
      <c r="EG422" s="131" t="s">
        <v>8230</v>
      </c>
      <c r="EH422" s="131" t="s">
        <v>8231</v>
      </c>
      <c r="EI422" s="131" t="s">
        <v>8232</v>
      </c>
      <c r="EJ422" s="135" t="s">
        <v>8233</v>
      </c>
      <c r="EK422" s="135" t="s">
        <v>8234</v>
      </c>
      <c r="EL422" s="135" t="s">
        <v>8235</v>
      </c>
      <c r="EM422" s="135" t="s">
        <v>8236</v>
      </c>
      <c r="EN422" s="131" t="s">
        <v>81</v>
      </c>
    </row>
    <row r="423" spans="1:145" ht="18" thickTop="1" thickBot="1">
      <c r="A423" s="575">
        <f t="shared" si="22"/>
        <v>422</v>
      </c>
      <c r="B423" s="576" t="s">
        <v>8357</v>
      </c>
      <c r="C423" s="599" t="s">
        <v>11870</v>
      </c>
      <c r="D423" s="576" t="s">
        <v>13209</v>
      </c>
      <c r="E423" s="568" t="str">
        <f t="shared" si="20"/>
        <v>Not Placed</v>
      </c>
      <c r="F423" s="576" t="s">
        <v>12369</v>
      </c>
      <c r="G423" s="576" t="s">
        <v>14087</v>
      </c>
      <c r="H423" s="131" t="str">
        <f>VLOOKUP(B423,EXTC3!C:E,3,0)</f>
        <v>Direct Second Year Engineering with live KT</v>
      </c>
      <c r="I423" s="610">
        <v>36350</v>
      </c>
      <c r="J423" s="572">
        <v>21</v>
      </c>
      <c r="K423" s="611" t="s">
        <v>8359</v>
      </c>
      <c r="L423" s="611" t="s">
        <v>73</v>
      </c>
      <c r="M423" s="611" t="s">
        <v>8360</v>
      </c>
      <c r="N423" s="612" t="s">
        <v>8356</v>
      </c>
      <c r="O423" s="612">
        <v>9833086301</v>
      </c>
      <c r="P423" s="612">
        <v>9768640966</v>
      </c>
      <c r="Q423" s="612" t="e">
        <f>VLOOKUP(B423,'TCS CON'!$D$1:$H$98,5,0)</f>
        <v>#N/A</v>
      </c>
      <c r="R423" s="612" t="e">
        <f>VLOOKUP(B423,LTI!$C$1:$H$46,6,0)</f>
        <v>#N/A</v>
      </c>
      <c r="S423" s="612" t="e">
        <f>VLOOKUP(B423,JARO!$E$2:$I$11,5,0)</f>
        <v>#N/A</v>
      </c>
      <c r="T423" s="612" t="e">
        <f>VLOOKUP(B423,Capgemini!$D$3:$H$78,5,0)</f>
        <v>#N/A</v>
      </c>
      <c r="U423" s="612" t="e">
        <f>VLOOKUP(B423,Carwale!$D$1:$H$4,5,0)</f>
        <v>#N/A</v>
      </c>
      <c r="V423" s="612" t="e">
        <f>VLOOKUP(B423,'Interactive Brokers'!E:I,5,0)</f>
        <v>#N/A</v>
      </c>
      <c r="W423" s="612" t="e">
        <f>VLOOKUP(B423,'REL Jio'!E:I,5,0)</f>
        <v>#N/A</v>
      </c>
      <c r="X423" s="612" t="e">
        <f>VLOOKUP(B423,'Sciative Sol'!E:I,5,0)</f>
        <v>#N/A</v>
      </c>
      <c r="Y423" s="612" t="e">
        <f>VLOOKUP(B423,'Hexaware Tech'!E:I,5,0)</f>
        <v>#N/A</v>
      </c>
      <c r="Z423" s="612" t="e">
        <f>VLOOKUP(B423,Axis!D:H,5,0)</f>
        <v>#N/A</v>
      </c>
      <c r="AA423" s="612" t="e">
        <f>VLOOKUP(B423,Ugam!$D$3:$H$26,5,0)</f>
        <v>#N/A</v>
      </c>
      <c r="AB423" s="612" t="e">
        <f>VLOOKUP(B423,Zeus!F:J,5,0)</f>
        <v>#N/A</v>
      </c>
      <c r="AC423" s="612" t="e">
        <f>VLOOKUP(B423,Montran!F:J,5,0)</f>
        <v>#N/A</v>
      </c>
      <c r="AD423" s="612" t="e">
        <f>VLOOKUP(B423,Endurance!H206:L206,5,0)</f>
        <v>#N/A</v>
      </c>
      <c r="AE423" s="612" t="e">
        <f>VLOOKUP(B423,'Swabhav Techlabs'!$F$1:$J$2,5,0)</f>
        <v>#N/A</v>
      </c>
      <c r="AF423" s="612" t="e">
        <f>VLOOKUP(B423,'Quality Kiosk'!$F$1:$J$18,5,0)</f>
        <v>#N/A</v>
      </c>
      <c r="AG423" s="612" t="e">
        <f>VLOOKUP(B423,'Lemon VB'!$F$1:$J$2,5,0)</f>
        <v>#N/A</v>
      </c>
      <c r="AH423" s="612" t="e">
        <f>VLOOKUP(B423,Gocomet!$E$1:$I$3,5,0)</f>
        <v>#N/A</v>
      </c>
      <c r="AI423" s="612" t="e">
        <f>VLOOKUP(B423,'Ingram Micro'!$E$1:$I$8,5,0)</f>
        <v>#N/A</v>
      </c>
      <c r="AJ423" s="612" t="e">
        <f>VLOOKUP(B423,'DePronto Infotech'!$E$1:$I$2,5,0)</f>
        <v>#N/A</v>
      </c>
      <c r="AK423" s="612" t="e">
        <f>VLOOKUP(B423,'Reliance Retail'!$E$1:$I$4,5,0)</f>
        <v>#N/A</v>
      </c>
      <c r="AL423" s="612" t="e">
        <f>VLOOKUP(B423,'Bright Champs'!$D$1:$H$13,5,0)</f>
        <v>#N/A</v>
      </c>
      <c r="AM423" s="612" t="e">
        <f>VLOOKUP(B423,Neosoft!$E$1:$I$12,5,0)</f>
        <v>#N/A</v>
      </c>
      <c r="AN423" s="612" t="e">
        <f>VLOOKUP(B423,Infosys!$E$1:$I$3,5,0)</f>
        <v>#N/A</v>
      </c>
      <c r="AO423" s="612" t="e">
        <f>VLOOKUP(B423,Cerelabs!$E$1:$I$5,5,0)</f>
        <v>#N/A</v>
      </c>
      <c r="AP423" s="612" t="e">
        <f>VLOOKUP(B423,'Neebal Technologies'!$D$1:$H$2,5,0)</f>
        <v>#N/A</v>
      </c>
      <c r="AQ423" s="612" t="e">
        <f>VLOOKUP(B423,'Vertiv Energy'!$D$1:$H$2,5,0)</f>
        <v>#N/A</v>
      </c>
      <c r="AR423" s="612" t="e">
        <f>VLOOKUP(B423,'Acidaes Solutions (CRMNEXT)'!$D$1:$H$3,5,0)</f>
        <v>#N/A</v>
      </c>
      <c r="AS423" s="612" t="e">
        <f>VLOOKUP(B423,Growisto!$D$1:$H$2,5,0)</f>
        <v>#N/A</v>
      </c>
      <c r="AT423" s="612" t="e">
        <f>VLOOKUP(B423,'9.9 Mediaworx - Digit'!$D$1:$H$2,5,0)</f>
        <v>#N/A</v>
      </c>
      <c r="AU423" s="612" t="e">
        <f>VLOOKUP(B423,'Vistaar systems Pvt Ltd'!$D$2:$H$3,5,0)</f>
        <v>#N/A</v>
      </c>
      <c r="AV423" s="612" t="e">
        <f>VLOOKUP(B423,'Course 5i'!$D$2:$H$11,5,0)</f>
        <v>#N/A</v>
      </c>
      <c r="AW423" s="612" t="e">
        <f>VLOOKUP(B423,'Radiant Appliances &amp; Electronic'!$D$1:$H$13,5,0)</f>
        <v>#N/A</v>
      </c>
      <c r="AX423" s="612" t="e">
        <f>VLOOKUP(B423,'Atos Global'!$D$3:$H$27,5,0)</f>
        <v>#N/A</v>
      </c>
      <c r="AY423" s="612" t="e">
        <f>VLOOKUP(B423,'Saama Technologies'!$D$1:$H$2,5,0)</f>
        <v>#N/A</v>
      </c>
      <c r="AZ423" s="612" t="e">
        <f>VLOOKUP(B423,'Multiplier Solutions'!$D$1:$H$2,5,0)</f>
        <v>#N/A</v>
      </c>
      <c r="BA423" s="612" t="e">
        <f>VLOOKUP(B423,GEP!$D$2:$H$5,5,0)</f>
        <v>#N/A</v>
      </c>
      <c r="BB423" s="612" t="e">
        <f>VLOOKUP(B423,Accenture!$D$1:$H$6,5,0)</f>
        <v>#N/A</v>
      </c>
      <c r="BC423" s="612" t="e">
        <f>VLOOKUP(B423,'Endurance International Group'!$D$1:$H$2,5,0)</f>
        <v>#N/A</v>
      </c>
      <c r="BD423" s="612" t="e">
        <f>VLOOKUP(B423,Newgen!$D$1:$H$2,5,0)</f>
        <v>#N/A</v>
      </c>
      <c r="BE423" s="612" t="e">
        <f>VLOOKUP(B423,'3D Incredible'!D423:H423,5,0)</f>
        <v>#N/A</v>
      </c>
      <c r="BF423" s="612" t="e">
        <f>VLOOKUP(B423,'Raja Software Labs'!$D$2:$H$2,5,0)</f>
        <v>#N/A</v>
      </c>
      <c r="BG423" s="612" t="e">
        <f>VLOOKUP(B423,Wipro!$D$1:$H$2,5,0)</f>
        <v>#N/A</v>
      </c>
      <c r="BH423" s="612" t="e">
        <f>VLOOKUP(B423,'Perch Technologies'!$D$2:$H$2,5,0)</f>
        <v>#N/A</v>
      </c>
      <c r="BI423" s="612" t="e">
        <f>VLOOKUP(B423,'Morning Star'!$D$1:$H$6,5,0)</f>
        <v>#N/A</v>
      </c>
      <c r="BJ423" s="612" t="e">
        <f>VLOOKUP(B423,Flexiloans!$D$1:$H$2,5,0)</f>
        <v>#N/A</v>
      </c>
      <c r="BK423" s="612" t="e">
        <f>VLOOKUP(B423,'Thirdware Solutions'!$D$1:$H$2,5,0)</f>
        <v>#N/A</v>
      </c>
      <c r="BL423" s="612" t="e">
        <f>VLOOKUP(B423,Tescom!$D$1:$H$8,5,0)</f>
        <v>#N/A</v>
      </c>
      <c r="BM423" s="612" t="e">
        <f>VLOOKUP(B423,'Cogno AI'!$D$1:$H$2,5,0)</f>
        <v>#N/A</v>
      </c>
      <c r="BN423" s="612" t="e">
        <f>VLOOKUP(B423,'ABM Knowledgeware'!$D$1:$H$2,5,0)</f>
        <v>#N/A</v>
      </c>
      <c r="BO423" s="612" t="e">
        <f>VLOOKUP(B423,'Concerto Software'!$D$1:$H$3,5,0)</f>
        <v>#N/A</v>
      </c>
      <c r="BP423" s="612" t="e">
        <f>VLOOKUP(B423,'My Captain'!$D$1:$H$4,5,0)</f>
        <v>#N/A</v>
      </c>
      <c r="BQ423" s="612" t="e">
        <f>VLOOKUP(B423,'Finoux Solutions'!$D$2:$H$4,5,0)</f>
        <v>#N/A</v>
      </c>
      <c r="BR423" s="612" t="e">
        <f>VLOOKUP(B423,'MITR Learning'!$D$1:$H$2,5,0)</f>
        <v>#N/A</v>
      </c>
      <c r="BS423" s="612" t="e">
        <f>VLOOKUP(B423,Nucsoft!$D$2:$H$6,5,0)</f>
        <v>#N/A</v>
      </c>
      <c r="BT423" s="612" t="e">
        <f>VLOOKUP(B423,'Paras Cadd'!$D$1:$H$2,5,0)</f>
        <v>#N/A</v>
      </c>
      <c r="BU423" s="612" t="e">
        <f>VLOOKUP(B423,'ICICI Securities'!$D$1:$H$2,5,0)</f>
        <v>#N/A</v>
      </c>
      <c r="BV423" s="612" t="e">
        <f>VLOOKUP(B423,'Citius Tech'!$D$2:$H$5,5,0)</f>
        <v>#N/A</v>
      </c>
      <c r="BW423" s="612" t="e">
        <f>VLOOKUP(B423,'Buzzy Brains'!$D$2:$H$2,5,0)</f>
        <v>#N/A</v>
      </c>
      <c r="BX423" s="612" t="e">
        <f>VLOOKUP(B423,'Decimal Point'!$D$2:$H$2,5,0)</f>
        <v>#N/A</v>
      </c>
      <c r="BY423" s="612" t="e">
        <f>VLOOKUP(B423,'Sankey Business Solutions'!$D$2:$H$3,5,0)</f>
        <v>#N/A</v>
      </c>
      <c r="BZ423" s="612" t="e">
        <f>VLOOKUP(B423,'Nangia &amp; Co LLP'!$D$2:$H$2,5,0)</f>
        <v>#N/A</v>
      </c>
      <c r="CA423" s="612" t="e">
        <f>VLOOKUP(B423,'FIS Solutions India Pvt Ltd'!$D$2:$H$2,5,0)</f>
        <v>#N/A</v>
      </c>
      <c r="CB423" s="612" t="e">
        <f>VLOOKUP(B423,'Delta Technology &amp; Management '!$D$2:$H$16,5,0)</f>
        <v>#N/A</v>
      </c>
      <c r="CC423" s="612" t="e">
        <f>VLOOKUP(B423,'Espoir Networks'!$D$3:$H$11,5,0)</f>
        <v>#N/A</v>
      </c>
      <c r="CD423" s="612" t="e">
        <f>VLOOKUP(B423,'Servosys Solution'!$D$3:$H$5,5,0)</f>
        <v>#N/A</v>
      </c>
      <c r="CE423" s="612" t="e">
        <f>VLOOKUP(B423,'Ribbon Communications'!$D$3:$H$4,5,0)</f>
        <v>#N/A</v>
      </c>
      <c r="CF423" s="612">
        <f t="shared" si="21"/>
        <v>0</v>
      </c>
      <c r="CG423" s="129" t="s">
        <v>8361</v>
      </c>
      <c r="CH423" s="129">
        <v>437210891745</v>
      </c>
      <c r="CI423" s="129" t="s">
        <v>81</v>
      </c>
      <c r="CJ423" s="129" t="s">
        <v>11757</v>
      </c>
      <c r="CK423" s="132">
        <v>43282</v>
      </c>
      <c r="CL423" s="129">
        <v>2021</v>
      </c>
      <c r="CM423" s="128" t="s">
        <v>12051</v>
      </c>
      <c r="CN423" s="129">
        <v>329</v>
      </c>
      <c r="CO423" s="133">
        <v>65.8</v>
      </c>
      <c r="CP423" s="129">
        <v>2015</v>
      </c>
      <c r="CQ423" s="129" t="s">
        <v>79</v>
      </c>
      <c r="CR423" s="128" t="s">
        <v>295</v>
      </c>
      <c r="CS423" s="129" t="s">
        <v>81</v>
      </c>
      <c r="CT423" s="133" t="s">
        <v>81</v>
      </c>
      <c r="CU423" s="129" t="s">
        <v>81</v>
      </c>
      <c r="CV423" s="129" t="s">
        <v>109</v>
      </c>
      <c r="CW423" s="131" t="s">
        <v>8363</v>
      </c>
      <c r="CX423" s="131" t="s">
        <v>336</v>
      </c>
      <c r="CY423" s="129">
        <v>1147</v>
      </c>
      <c r="CZ423" s="129">
        <v>67.47</v>
      </c>
      <c r="DA423" s="129">
        <v>2018</v>
      </c>
      <c r="DB423" s="129" t="s">
        <v>112</v>
      </c>
      <c r="DC423" s="129" t="s">
        <v>113</v>
      </c>
      <c r="DD423" s="129">
        <v>58.88</v>
      </c>
      <c r="DE423" s="129">
        <v>58.88</v>
      </c>
      <c r="DF423" s="397">
        <v>5</v>
      </c>
      <c r="DG423" s="224" t="s">
        <v>81</v>
      </c>
      <c r="DH423" s="224" t="s">
        <v>81</v>
      </c>
      <c r="DI423" s="224">
        <v>6.31</v>
      </c>
      <c r="DJ423" s="224">
        <v>6.52</v>
      </c>
      <c r="DK423" s="224">
        <v>6.9</v>
      </c>
      <c r="DL423" s="224">
        <v>8.52</v>
      </c>
      <c r="DM423" s="224">
        <v>28.249999999999996</v>
      </c>
      <c r="DN423" s="224">
        <v>7.0624999999999991</v>
      </c>
      <c r="DO423" s="394">
        <v>64.239999999999995</v>
      </c>
      <c r="DP423" s="131" t="s">
        <v>114</v>
      </c>
      <c r="DQ423" s="394">
        <v>0</v>
      </c>
      <c r="DR423" s="394">
        <v>3</v>
      </c>
      <c r="DS423" s="129" t="s">
        <v>83</v>
      </c>
      <c r="DT423" s="129" t="s">
        <v>83</v>
      </c>
      <c r="DU423" s="129" t="s">
        <v>83</v>
      </c>
      <c r="DV423" s="129" t="s">
        <v>83</v>
      </c>
      <c r="DW423" s="131" t="s">
        <v>83</v>
      </c>
      <c r="DX423" s="131" t="s">
        <v>84</v>
      </c>
      <c r="DY423" s="131" t="s">
        <v>81</v>
      </c>
      <c r="DZ423" s="131" t="s">
        <v>8364</v>
      </c>
      <c r="EA423" s="131" t="s">
        <v>5139</v>
      </c>
      <c r="EB423" s="131" t="s">
        <v>8365</v>
      </c>
      <c r="EC423" s="131" t="s">
        <v>88</v>
      </c>
      <c r="ED423" s="131" t="s">
        <v>89</v>
      </c>
      <c r="EE423" s="131" t="s">
        <v>7842</v>
      </c>
      <c r="EF423" s="131" t="s">
        <v>8366</v>
      </c>
      <c r="EG423" s="131" t="s">
        <v>81</v>
      </c>
      <c r="EH423" s="131" t="s">
        <v>81</v>
      </c>
      <c r="EI423" s="131" t="s">
        <v>8367</v>
      </c>
      <c r="EJ423" s="135" t="s">
        <v>8368</v>
      </c>
      <c r="EK423" s="135" t="s">
        <v>8369</v>
      </c>
      <c r="EL423" s="135" t="s">
        <v>8370</v>
      </c>
      <c r="EM423" s="135" t="s">
        <v>8371</v>
      </c>
      <c r="EN423" s="131" t="s">
        <v>81</v>
      </c>
    </row>
    <row r="424" spans="1:145" ht="18" thickTop="1" thickBot="1">
      <c r="A424" s="575">
        <f t="shared" si="22"/>
        <v>423</v>
      </c>
      <c r="B424" s="576" t="s">
        <v>8426</v>
      </c>
      <c r="C424" s="599" t="s">
        <v>8427</v>
      </c>
      <c r="D424" s="576" t="s">
        <v>13208</v>
      </c>
      <c r="E424" s="568" t="str">
        <f t="shared" si="20"/>
        <v>Placed</v>
      </c>
      <c r="F424" s="576" t="s">
        <v>12369</v>
      </c>
      <c r="G424" s="576" t="s">
        <v>14087</v>
      </c>
      <c r="H424" s="131" t="str">
        <f>VLOOKUP(B424,EXTC3!C:E,3,0)</f>
        <v>Direct Second Year Engineering with live KT</v>
      </c>
      <c r="I424" s="610" t="s">
        <v>8428</v>
      </c>
      <c r="J424" s="572">
        <v>23</v>
      </c>
      <c r="K424" s="611" t="s">
        <v>8429</v>
      </c>
      <c r="L424" s="611" t="s">
        <v>73</v>
      </c>
      <c r="M424" s="611" t="s">
        <v>8430</v>
      </c>
      <c r="N424" s="612" t="s">
        <v>8425</v>
      </c>
      <c r="O424" s="612">
        <v>8454884288</v>
      </c>
      <c r="P424" s="612">
        <v>7506646020</v>
      </c>
      <c r="Q424" s="612" t="e">
        <f>VLOOKUP(B424,'TCS CON'!$D$1:$H$98,5,0)</f>
        <v>#N/A</v>
      </c>
      <c r="R424" s="612" t="e">
        <f>VLOOKUP(B424,LTI!$C$1:$H$46,6,0)</f>
        <v>#N/A</v>
      </c>
      <c r="S424" s="612" t="e">
        <f>VLOOKUP(B424,JARO!$E$2:$I$11,5,0)</f>
        <v>#N/A</v>
      </c>
      <c r="T424" s="612" t="e">
        <f>VLOOKUP(B424,Capgemini!$D$3:$H$78,5,0)</f>
        <v>#N/A</v>
      </c>
      <c r="U424" s="612" t="e">
        <f>VLOOKUP(B424,Carwale!$D$1:$H$4,5,0)</f>
        <v>#N/A</v>
      </c>
      <c r="V424" s="612" t="e">
        <f>VLOOKUP(B424,'Interactive Brokers'!E:I,5,0)</f>
        <v>#N/A</v>
      </c>
      <c r="W424" s="612" t="e">
        <f>VLOOKUP(B424,'REL Jio'!E:I,5,0)</f>
        <v>#N/A</v>
      </c>
      <c r="X424" s="612" t="e">
        <f>VLOOKUP(B424,'Sciative Sol'!E:I,5,0)</f>
        <v>#N/A</v>
      </c>
      <c r="Y424" s="612" t="e">
        <f>VLOOKUP(B424,'Hexaware Tech'!E:I,5,0)</f>
        <v>#N/A</v>
      </c>
      <c r="Z424" s="612" t="e">
        <f>VLOOKUP(B424,Axis!D:H,5,0)</f>
        <v>#N/A</v>
      </c>
      <c r="AA424" s="612" t="e">
        <f>VLOOKUP(B424,Ugam!$D$3:$H$26,5,0)</f>
        <v>#N/A</v>
      </c>
      <c r="AB424" s="612" t="e">
        <f>VLOOKUP(B424,Zeus!F:J,5,0)</f>
        <v>#N/A</v>
      </c>
      <c r="AC424" s="612" t="e">
        <f>VLOOKUP(B424,Montran!F:J,5,0)</f>
        <v>#N/A</v>
      </c>
      <c r="AD424" s="612" t="e">
        <f>VLOOKUP(B424,Endurance!H207:L207,5,0)</f>
        <v>#N/A</v>
      </c>
      <c r="AE424" s="612" t="e">
        <f>VLOOKUP(B424,'Swabhav Techlabs'!$F$1:$J$2,5,0)</f>
        <v>#N/A</v>
      </c>
      <c r="AF424" s="612" t="e">
        <f>VLOOKUP(B424,'Quality Kiosk'!$F$1:$J$18,5,0)</f>
        <v>#N/A</v>
      </c>
      <c r="AG424" s="612" t="e">
        <f>VLOOKUP(B424,'Lemon VB'!$F$1:$J$2,5,0)</f>
        <v>#N/A</v>
      </c>
      <c r="AH424" s="612" t="e">
        <f>VLOOKUP(B424,Gocomet!$E$1:$I$3,5,0)</f>
        <v>#N/A</v>
      </c>
      <c r="AI424" s="612" t="e">
        <f>VLOOKUP(B424,'Ingram Micro'!$E$1:$I$8,5,0)</f>
        <v>#N/A</v>
      </c>
      <c r="AJ424" s="612" t="e">
        <f>VLOOKUP(B424,'DePronto Infotech'!$E$1:$I$2,5,0)</f>
        <v>#N/A</v>
      </c>
      <c r="AK424" s="612" t="e">
        <f>VLOOKUP(B424,'Reliance Retail'!$E$1:$I$4,5,0)</f>
        <v>#N/A</v>
      </c>
      <c r="AL424" s="612" t="e">
        <f>VLOOKUP(B424,'Bright Champs'!$D$1:$H$13,5,0)</f>
        <v>#N/A</v>
      </c>
      <c r="AM424" s="612" t="e">
        <f>VLOOKUP(B424,Neosoft!$E$1:$I$12,5,0)</f>
        <v>#N/A</v>
      </c>
      <c r="AN424" s="612" t="e">
        <f>VLOOKUP(B424,Infosys!$E$1:$I$3,5,0)</f>
        <v>#N/A</v>
      </c>
      <c r="AO424" s="612" t="e">
        <f>VLOOKUP(B424,Cerelabs!$E$1:$I$5,5,0)</f>
        <v>#N/A</v>
      </c>
      <c r="AP424" s="612" t="e">
        <f>VLOOKUP(B424,'Neebal Technologies'!$D$1:$H$2,5,0)</f>
        <v>#N/A</v>
      </c>
      <c r="AQ424" s="612" t="e">
        <f>VLOOKUP(B424,'Vertiv Energy'!$D$1:$H$2,5,0)</f>
        <v>#N/A</v>
      </c>
      <c r="AR424" s="612" t="e">
        <f>VLOOKUP(B424,'Acidaes Solutions (CRMNEXT)'!$D$1:$H$3,5,0)</f>
        <v>#N/A</v>
      </c>
      <c r="AS424" s="612" t="e">
        <f>VLOOKUP(B424,Growisto!$D$1:$H$2,5,0)</f>
        <v>#N/A</v>
      </c>
      <c r="AT424" s="612" t="e">
        <f>VLOOKUP(B424,'9.9 Mediaworx - Digit'!$D$1:$H$2,5,0)</f>
        <v>#N/A</v>
      </c>
      <c r="AU424" s="612" t="e">
        <f>VLOOKUP(B424,'Vistaar systems Pvt Ltd'!$D$2:$H$3,5,0)</f>
        <v>#N/A</v>
      </c>
      <c r="AV424" s="612" t="e">
        <f>VLOOKUP(B424,'Course 5i'!$D$2:$H$11,5,0)</f>
        <v>#N/A</v>
      </c>
      <c r="AW424" s="612" t="e">
        <f>VLOOKUP(B424,'Radiant Appliances &amp; Electronic'!$D$1:$H$13,5,0)</f>
        <v>#N/A</v>
      </c>
      <c r="AX424" s="612" t="e">
        <f>VLOOKUP(B424,'Atos Global'!$D$3:$H$27,5,0)</f>
        <v>#N/A</v>
      </c>
      <c r="AY424" s="612" t="e">
        <f>VLOOKUP(B424,'Saama Technologies'!$D$1:$H$2,5,0)</f>
        <v>#N/A</v>
      </c>
      <c r="AZ424" s="612" t="e">
        <f>VLOOKUP(B424,'Multiplier Solutions'!$D$1:$H$2,5,0)</f>
        <v>#N/A</v>
      </c>
      <c r="BA424" s="612" t="e">
        <f>VLOOKUP(B424,GEP!$D$2:$H$5,5,0)</f>
        <v>#N/A</v>
      </c>
      <c r="BB424" s="612" t="e">
        <f>VLOOKUP(B424,Accenture!$D$1:$H$6,5,0)</f>
        <v>#N/A</v>
      </c>
      <c r="BC424" s="612" t="e">
        <f>VLOOKUP(B424,'Endurance International Group'!$D$1:$H$2,5,0)</f>
        <v>#N/A</v>
      </c>
      <c r="BD424" s="612" t="e">
        <f>VLOOKUP(B424,Newgen!$D$1:$H$2,5,0)</f>
        <v>#N/A</v>
      </c>
      <c r="BE424" s="612" t="e">
        <f>VLOOKUP(B424,'3D Incredible'!D424:H424,5,0)</f>
        <v>#N/A</v>
      </c>
      <c r="BF424" s="612" t="e">
        <f>VLOOKUP(B424,'Raja Software Labs'!$D$2:$H$2,5,0)</f>
        <v>#N/A</v>
      </c>
      <c r="BG424" s="612" t="e">
        <f>VLOOKUP(B424,Wipro!$D$1:$H$2,5,0)</f>
        <v>#N/A</v>
      </c>
      <c r="BH424" s="612" t="e">
        <f>VLOOKUP(B424,'Perch Technologies'!$D$2:$H$2,5,0)</f>
        <v>#N/A</v>
      </c>
      <c r="BI424" s="612" t="e">
        <f>VLOOKUP(B424,'Morning Star'!$D$1:$H$6,5,0)</f>
        <v>#N/A</v>
      </c>
      <c r="BJ424" s="612" t="e">
        <f>VLOOKUP(B424,Flexiloans!$D$1:$H$2,5,0)</f>
        <v>#N/A</v>
      </c>
      <c r="BK424" s="612" t="e">
        <f>VLOOKUP(B424,'Thirdware Solutions'!$D$1:$H$2,5,0)</f>
        <v>#N/A</v>
      </c>
      <c r="BL424" s="612" t="e">
        <f>VLOOKUP(B424,Tescom!$D$1:$H$8,5,0)</f>
        <v>#N/A</v>
      </c>
      <c r="BM424" s="612" t="e">
        <f>VLOOKUP(B424,'Cogno AI'!$D$1:$H$2,5,0)</f>
        <v>#N/A</v>
      </c>
      <c r="BN424" s="612" t="e">
        <f>VLOOKUP(B424,'ABM Knowledgeware'!$D$1:$H$2,5,0)</f>
        <v>#N/A</v>
      </c>
      <c r="BO424" s="612" t="e">
        <f>VLOOKUP(B424,'Concerto Software'!$D$1:$H$3,5,0)</f>
        <v>#N/A</v>
      </c>
      <c r="BP424" s="612" t="e">
        <f>VLOOKUP(B424,'My Captain'!$D$1:$H$4,5,0)</f>
        <v>#N/A</v>
      </c>
      <c r="BQ424" s="612" t="e">
        <f>VLOOKUP(B424,'Finoux Solutions'!$D$2:$H$4,5,0)</f>
        <v>#N/A</v>
      </c>
      <c r="BR424" s="612" t="e">
        <f>VLOOKUP(B424,'MITR Learning'!$D$1:$H$2,5,0)</f>
        <v>#N/A</v>
      </c>
      <c r="BS424" s="612" t="e">
        <f>VLOOKUP(B424,Nucsoft!$D$2:$H$6,5,0)</f>
        <v>#N/A</v>
      </c>
      <c r="BT424" s="612" t="e">
        <f>VLOOKUP(B424,'Paras Cadd'!$D$1:$H$2,5,0)</f>
        <v>#N/A</v>
      </c>
      <c r="BU424" s="612" t="e">
        <f>VLOOKUP(B424,'ICICI Securities'!$D$1:$H$2,5,0)</f>
        <v>#N/A</v>
      </c>
      <c r="BV424" s="612" t="e">
        <f>VLOOKUP(B424,'Citius Tech'!$D$2:$H$5,5,0)</f>
        <v>#N/A</v>
      </c>
      <c r="BW424" s="612" t="e">
        <f>VLOOKUP(B424,'Buzzy Brains'!$D$2:$H$2,5,0)</f>
        <v>#N/A</v>
      </c>
      <c r="BX424" s="612" t="e">
        <f>VLOOKUP(B424,'Decimal Point'!$D$2:$H$2,5,0)</f>
        <v>#N/A</v>
      </c>
      <c r="BY424" s="612" t="e">
        <f>VLOOKUP(B424,'Sankey Business Solutions'!$D$2:$H$3,5,0)</f>
        <v>#N/A</v>
      </c>
      <c r="BZ424" s="612" t="e">
        <f>VLOOKUP(B424,'Nangia &amp; Co LLP'!$D$2:$H$2,5,0)</f>
        <v>#N/A</v>
      </c>
      <c r="CA424" s="612" t="e">
        <f>VLOOKUP(B424,'FIS Solutions India Pvt Ltd'!$D$2:$H$2,5,0)</f>
        <v>#N/A</v>
      </c>
      <c r="CB424" s="612">
        <f>VLOOKUP(B424,'Delta Technology &amp; Management '!$D$2:$H$16,5,0)</f>
        <v>300000</v>
      </c>
      <c r="CC424" s="612" t="e">
        <f>VLOOKUP(B424,'Espoir Networks'!$D$3:$H$11,5,0)</f>
        <v>#N/A</v>
      </c>
      <c r="CD424" s="612" t="e">
        <f>VLOOKUP(B424,'Servosys Solution'!$D$3:$H$5,5,0)</f>
        <v>#N/A</v>
      </c>
      <c r="CE424" s="612" t="e">
        <f>VLOOKUP(B424,'Ribbon Communications'!$D$3:$H$4,5,0)</f>
        <v>#N/A</v>
      </c>
      <c r="CF424" s="612">
        <f t="shared" si="21"/>
        <v>1</v>
      </c>
      <c r="CG424" s="129" t="s">
        <v>8431</v>
      </c>
      <c r="CH424" s="129">
        <v>325161676959</v>
      </c>
      <c r="CI424" s="129" t="s">
        <v>81</v>
      </c>
      <c r="CJ424" s="129" t="s">
        <v>11757</v>
      </c>
      <c r="CK424" s="132">
        <v>43282</v>
      </c>
      <c r="CL424" s="129">
        <v>2021</v>
      </c>
      <c r="CM424" s="128" t="s">
        <v>8432</v>
      </c>
      <c r="CN424" s="129">
        <v>343</v>
      </c>
      <c r="CO424" s="133">
        <v>68.599999999999994</v>
      </c>
      <c r="CP424" s="129">
        <v>2013</v>
      </c>
      <c r="CQ424" s="129" t="s">
        <v>79</v>
      </c>
      <c r="CR424" s="128" t="s">
        <v>295</v>
      </c>
      <c r="CS424" s="129" t="s">
        <v>81</v>
      </c>
      <c r="CT424" s="133" t="s">
        <v>81</v>
      </c>
      <c r="CU424" s="129" t="s">
        <v>81</v>
      </c>
      <c r="CV424" s="129" t="s">
        <v>109</v>
      </c>
      <c r="CW424" s="131" t="s">
        <v>8433</v>
      </c>
      <c r="CX424" s="131" t="s">
        <v>3331</v>
      </c>
      <c r="CY424" s="129">
        <v>649</v>
      </c>
      <c r="CZ424" s="129">
        <v>81.13</v>
      </c>
      <c r="DA424" s="129">
        <v>2018</v>
      </c>
      <c r="DB424" s="129" t="s">
        <v>112</v>
      </c>
      <c r="DC424" s="129" t="s">
        <v>113</v>
      </c>
      <c r="DD424" s="129">
        <v>75.95</v>
      </c>
      <c r="DE424" s="129">
        <v>75.63</v>
      </c>
      <c r="DF424" s="397">
        <v>0</v>
      </c>
      <c r="DG424" s="224" t="s">
        <v>81</v>
      </c>
      <c r="DH424" s="224" t="s">
        <v>81</v>
      </c>
      <c r="DI424" s="224">
        <v>6.0380000000000003</v>
      </c>
      <c r="DJ424" s="224">
        <v>4.88</v>
      </c>
      <c r="DK424" s="224">
        <v>6.48</v>
      </c>
      <c r="DL424" s="224">
        <v>6.96</v>
      </c>
      <c r="DM424" s="224">
        <v>24.358000000000001</v>
      </c>
      <c r="DN424" s="224">
        <v>6.0895000000000001</v>
      </c>
      <c r="DO424" s="394">
        <v>55.167999999999999</v>
      </c>
      <c r="DP424" s="131" t="s">
        <v>114</v>
      </c>
      <c r="DQ424" s="394">
        <v>0</v>
      </c>
      <c r="DR424" s="394">
        <v>5</v>
      </c>
      <c r="DS424" s="129" t="s">
        <v>83</v>
      </c>
      <c r="DT424" s="129" t="s">
        <v>83</v>
      </c>
      <c r="DU424" s="129" t="s">
        <v>255</v>
      </c>
      <c r="DV424" s="129" t="s">
        <v>83</v>
      </c>
      <c r="DW424" s="131" t="s">
        <v>83</v>
      </c>
      <c r="DX424" s="131" t="s">
        <v>84</v>
      </c>
      <c r="DY424" s="131" t="s">
        <v>81</v>
      </c>
      <c r="DZ424" s="131" t="s">
        <v>8434</v>
      </c>
      <c r="EA424" s="131" t="s">
        <v>86</v>
      </c>
      <c r="EB424" s="131" t="s">
        <v>8435</v>
      </c>
      <c r="EC424" s="131" t="s">
        <v>88</v>
      </c>
      <c r="ED424" s="131" t="s">
        <v>89</v>
      </c>
      <c r="EE424" s="131" t="s">
        <v>8436</v>
      </c>
      <c r="EF424" s="131" t="s">
        <v>8437</v>
      </c>
      <c r="EG424" s="131" t="s">
        <v>81</v>
      </c>
      <c r="EH424" s="131" t="s">
        <v>2264</v>
      </c>
      <c r="EI424" s="131" t="s">
        <v>497</v>
      </c>
      <c r="EJ424" s="135" t="s">
        <v>8438</v>
      </c>
      <c r="EK424" s="135" t="s">
        <v>8439</v>
      </c>
      <c r="EL424" s="135" t="s">
        <v>8440</v>
      </c>
      <c r="EM424" s="131" t="s">
        <v>81</v>
      </c>
      <c r="EN424" s="131" t="s">
        <v>81</v>
      </c>
    </row>
    <row r="425" spans="1:145" ht="18" thickTop="1" thickBot="1">
      <c r="A425" s="575">
        <f t="shared" si="22"/>
        <v>424</v>
      </c>
      <c r="B425" s="576" t="s">
        <v>9118</v>
      </c>
      <c r="C425" s="599" t="s">
        <v>9119</v>
      </c>
      <c r="D425" s="576" t="s">
        <v>13208</v>
      </c>
      <c r="E425" s="568" t="str">
        <f t="shared" si="20"/>
        <v>Placed</v>
      </c>
      <c r="F425" s="576" t="s">
        <v>12369</v>
      </c>
      <c r="G425" s="576" t="s">
        <v>14087</v>
      </c>
      <c r="H425" s="131" t="str">
        <f>VLOOKUP(B425,EXTC3!C:E,3,0)</f>
        <v>Direct Second Year Engineering without live KT</v>
      </c>
      <c r="I425" s="610" t="s">
        <v>6066</v>
      </c>
      <c r="J425" s="572">
        <v>20</v>
      </c>
      <c r="K425" s="611" t="s">
        <v>9120</v>
      </c>
      <c r="L425" s="611" t="s">
        <v>9121</v>
      </c>
      <c r="M425" s="611" t="s">
        <v>9122</v>
      </c>
      <c r="N425" s="612" t="s">
        <v>9117</v>
      </c>
      <c r="O425" s="612">
        <v>8767483895</v>
      </c>
      <c r="P425" s="612">
        <v>8767483895</v>
      </c>
      <c r="Q425" s="612" t="e">
        <f>VLOOKUP(B425,'TCS CON'!$D$1:$H$98,5,0)</f>
        <v>#N/A</v>
      </c>
      <c r="R425" s="612" t="e">
        <f>VLOOKUP(B425,LTI!$C$1:$H$46,6,0)</f>
        <v>#N/A</v>
      </c>
      <c r="S425" s="612" t="e">
        <f>VLOOKUP(B425,JARO!$E$2:$I$11,5,0)</f>
        <v>#N/A</v>
      </c>
      <c r="T425" s="612">
        <f>VLOOKUP(B425,Capgemini!$D$79:$H$79,5,0)</f>
        <v>380000</v>
      </c>
      <c r="U425" s="612" t="e">
        <f>VLOOKUP(B425,Carwale!$D$1:$H$4,5,0)</f>
        <v>#N/A</v>
      </c>
      <c r="V425" s="612" t="e">
        <f>VLOOKUP(B425,'Interactive Brokers'!E:I,5,0)</f>
        <v>#N/A</v>
      </c>
      <c r="W425" s="612" t="e">
        <f>VLOOKUP(B425,'REL Jio'!E:I,5,0)</f>
        <v>#N/A</v>
      </c>
      <c r="X425" s="612" t="e">
        <f>VLOOKUP(B425,'Sciative Sol'!E:I,5,0)</f>
        <v>#N/A</v>
      </c>
      <c r="Y425" s="612" t="e">
        <f>VLOOKUP(B425,'Hexaware Tech'!E:I,5,0)</f>
        <v>#N/A</v>
      </c>
      <c r="Z425" s="612" t="e">
        <f>VLOOKUP(B425,Axis!D:H,5,0)</f>
        <v>#N/A</v>
      </c>
      <c r="AA425" s="612" t="e">
        <f>VLOOKUP(B425,Ugam!$D$3:$H$26,5,0)</f>
        <v>#N/A</v>
      </c>
      <c r="AB425" s="612" t="e">
        <f>VLOOKUP(B425,Zeus!F:J,5,0)</f>
        <v>#N/A</v>
      </c>
      <c r="AC425" s="612" t="e">
        <f>VLOOKUP(B425,Montran!F:J,5,0)</f>
        <v>#N/A</v>
      </c>
      <c r="AD425" s="612" t="e">
        <f>VLOOKUP(B425,Endurance!H208:L208,5,0)</f>
        <v>#N/A</v>
      </c>
      <c r="AE425" s="612" t="e">
        <f>VLOOKUP(B425,'Swabhav Techlabs'!$F$1:$J$2,5,0)</f>
        <v>#N/A</v>
      </c>
      <c r="AF425" s="612" t="e">
        <f>VLOOKUP(B425,'Quality Kiosk'!$F$1:$J$18,5,0)</f>
        <v>#N/A</v>
      </c>
      <c r="AG425" s="612" t="e">
        <f>VLOOKUP(B425,'Lemon VB'!$F$1:$J$2,5,0)</f>
        <v>#N/A</v>
      </c>
      <c r="AH425" s="612" t="e">
        <f>VLOOKUP(B425,Gocomet!$E$1:$I$3,5,0)</f>
        <v>#N/A</v>
      </c>
      <c r="AI425" s="612" t="e">
        <f>VLOOKUP(B425,'Ingram Micro'!$E$1:$I$8,5,0)</f>
        <v>#N/A</v>
      </c>
      <c r="AJ425" s="612" t="e">
        <f>VLOOKUP(B425,'DePronto Infotech'!$E$1:$I$2,5,0)</f>
        <v>#N/A</v>
      </c>
      <c r="AK425" s="612" t="e">
        <f>VLOOKUP(B425,'Reliance Retail'!$E$1:$I$4,5,0)</f>
        <v>#N/A</v>
      </c>
      <c r="AL425" s="612" t="e">
        <f>VLOOKUP(B425,'Bright Champs'!$D$1:$H$13,5,0)</f>
        <v>#N/A</v>
      </c>
      <c r="AM425" s="612" t="e">
        <f>VLOOKUP(B425,Neosoft!$E$1:$I$12,5,0)</f>
        <v>#N/A</v>
      </c>
      <c r="AN425" s="612" t="e">
        <f>VLOOKUP(B425,Infosys!$E$1:$I$3,5,0)</f>
        <v>#N/A</v>
      </c>
      <c r="AO425" s="612" t="e">
        <f>VLOOKUP(B425,Cerelabs!$E$1:$I$5,5,0)</f>
        <v>#N/A</v>
      </c>
      <c r="AP425" s="612" t="e">
        <f>VLOOKUP(B425,'Neebal Technologies'!$D$1:$H$2,5,0)</f>
        <v>#N/A</v>
      </c>
      <c r="AQ425" s="612" t="e">
        <f>VLOOKUP(B425,'Vertiv Energy'!$D$1:$H$2,5,0)</f>
        <v>#N/A</v>
      </c>
      <c r="AR425" s="612" t="e">
        <f>VLOOKUP(B425,'Acidaes Solutions (CRMNEXT)'!$D$1:$H$3,5,0)</f>
        <v>#N/A</v>
      </c>
      <c r="AS425" s="612" t="e">
        <f>VLOOKUP(B425,Growisto!$D$1:$H$2,5,0)</f>
        <v>#N/A</v>
      </c>
      <c r="AT425" s="612" t="e">
        <f>VLOOKUP(B425,'9.9 Mediaworx - Digit'!$D$1:$H$2,5,0)</f>
        <v>#N/A</v>
      </c>
      <c r="AU425" s="612" t="e">
        <f>VLOOKUP(B425,'Vistaar systems Pvt Ltd'!$D$2:$H$3,5,0)</f>
        <v>#N/A</v>
      </c>
      <c r="AV425" s="612" t="e">
        <f>VLOOKUP(B425,'Course 5i'!$D$2:$H$11,5,0)</f>
        <v>#N/A</v>
      </c>
      <c r="AW425" s="612" t="e">
        <f>VLOOKUP(B425,'Radiant Appliances &amp; Electronic'!$D$1:$H$13,5,0)</f>
        <v>#N/A</v>
      </c>
      <c r="AX425" s="612">
        <f>VLOOKUP(B425,'Atos Global'!$D$3:$H$27,5,0)</f>
        <v>310000</v>
      </c>
      <c r="AY425" s="612" t="e">
        <f>VLOOKUP(B425,'Saama Technologies'!$D$1:$H$2,5,0)</f>
        <v>#N/A</v>
      </c>
      <c r="AZ425" s="612" t="e">
        <f>VLOOKUP(B425,'Multiplier Solutions'!$D$1:$H$2,5,0)</f>
        <v>#N/A</v>
      </c>
      <c r="BA425" s="612" t="e">
        <f>VLOOKUP(B425,GEP!$D$2:$H$5,5,0)</f>
        <v>#N/A</v>
      </c>
      <c r="BB425" s="612" t="e">
        <f>VLOOKUP(B425,Accenture!$D$1:$H$6,5,0)</f>
        <v>#N/A</v>
      </c>
      <c r="BC425" s="612" t="e">
        <f>VLOOKUP(B425,'Endurance International Group'!$D$1:$H$2,5,0)</f>
        <v>#N/A</v>
      </c>
      <c r="BD425" s="612" t="e">
        <f>VLOOKUP(B425,Newgen!$D$1:$H$2,5,0)</f>
        <v>#N/A</v>
      </c>
      <c r="BE425" s="612" t="e">
        <f>VLOOKUP(B425,'3D Incredible'!D425:H425,5,0)</f>
        <v>#N/A</v>
      </c>
      <c r="BF425" s="612" t="e">
        <f>VLOOKUP(B425,'Raja Software Labs'!$D$2:$H$2,5,0)</f>
        <v>#N/A</v>
      </c>
      <c r="BG425" s="612" t="e">
        <f>VLOOKUP(B425,Wipro!$D$1:$H$2,5,0)</f>
        <v>#N/A</v>
      </c>
      <c r="BH425" s="612" t="e">
        <f>VLOOKUP(B425,'Perch Technologies'!$D$2:$H$2,5,0)</f>
        <v>#N/A</v>
      </c>
      <c r="BI425" s="612" t="e">
        <f>VLOOKUP(B425,'Morning Star'!$D$1:$H$6,5,0)</f>
        <v>#N/A</v>
      </c>
      <c r="BJ425" s="612" t="e">
        <f>VLOOKUP(B425,Flexiloans!$D$1:$H$2,5,0)</f>
        <v>#N/A</v>
      </c>
      <c r="BK425" s="612" t="e">
        <f>VLOOKUP(B425,'Thirdware Solutions'!$D$1:$H$2,5,0)</f>
        <v>#N/A</v>
      </c>
      <c r="BL425" s="612">
        <f>VLOOKUP(B425,Tescom!$D$1:$H$8,5,0)</f>
        <v>750000</v>
      </c>
      <c r="BM425" s="612" t="e">
        <f>VLOOKUP(B425,'Cogno AI'!$D$1:$H$2,5,0)</f>
        <v>#N/A</v>
      </c>
      <c r="BN425" s="612" t="e">
        <f>VLOOKUP(B425,'ABM Knowledgeware'!$D$1:$H$2,5,0)</f>
        <v>#N/A</v>
      </c>
      <c r="BO425" s="612" t="e">
        <f>VLOOKUP(B425,'Concerto Software'!$D$1:$H$3,5,0)</f>
        <v>#N/A</v>
      </c>
      <c r="BP425" s="612" t="e">
        <f>VLOOKUP(B425,'My Captain'!$D$1:$H$4,5,0)</f>
        <v>#N/A</v>
      </c>
      <c r="BQ425" s="612" t="e">
        <f>VLOOKUP(B425,'Finoux Solutions'!$D$2:$H$4,5,0)</f>
        <v>#N/A</v>
      </c>
      <c r="BR425" s="612" t="e">
        <f>VLOOKUP(B425,'MITR Learning'!$D$1:$H$2,5,0)</f>
        <v>#N/A</v>
      </c>
      <c r="BS425" s="612" t="e">
        <f>VLOOKUP(B425,Nucsoft!$D$2:$H$6,5,0)</f>
        <v>#N/A</v>
      </c>
      <c r="BT425" s="612" t="e">
        <f>VLOOKUP(B425,'Paras Cadd'!$D$1:$H$2,5,0)</f>
        <v>#N/A</v>
      </c>
      <c r="BU425" s="612" t="e">
        <f>VLOOKUP(B425,'ICICI Securities'!$D$1:$H$2,5,0)</f>
        <v>#N/A</v>
      </c>
      <c r="BV425" s="612" t="e">
        <f>VLOOKUP(B425,'Citius Tech'!$D$2:$H$5,5,0)</f>
        <v>#N/A</v>
      </c>
      <c r="BW425" s="612" t="e">
        <f>VLOOKUP(B425,'Buzzy Brains'!$D$2:$H$2,5,0)</f>
        <v>#N/A</v>
      </c>
      <c r="BX425" s="612" t="e">
        <f>VLOOKUP(B425,'Decimal Point'!$D$2:$H$2,5,0)</f>
        <v>#N/A</v>
      </c>
      <c r="BY425" s="612" t="e">
        <f>VLOOKUP(B425,'Sankey Business Solutions'!$D$2:$H$3,5,0)</f>
        <v>#N/A</v>
      </c>
      <c r="BZ425" s="612" t="e">
        <f>VLOOKUP(B425,'Nangia &amp; Co LLP'!$D$2:$H$2,5,0)</f>
        <v>#N/A</v>
      </c>
      <c r="CA425" s="612" t="e">
        <f>VLOOKUP(B425,'FIS Solutions India Pvt Ltd'!$D$2:$H$2,5,0)</f>
        <v>#N/A</v>
      </c>
      <c r="CB425" s="612" t="e">
        <f>VLOOKUP(B425,'Delta Technology &amp; Management '!$D$2:$H$16,5,0)</f>
        <v>#N/A</v>
      </c>
      <c r="CC425" s="612" t="e">
        <f>VLOOKUP(B425,'Espoir Networks'!$D$3:$H$11,5,0)</f>
        <v>#N/A</v>
      </c>
      <c r="CD425" s="612" t="e">
        <f>VLOOKUP(B425,'Servosys Solution'!$D$3:$H$5,5,0)</f>
        <v>#N/A</v>
      </c>
      <c r="CE425" s="612" t="e">
        <f>VLOOKUP(B425,'Ribbon Communications'!$D$3:$H$4,5,0)</f>
        <v>#N/A</v>
      </c>
      <c r="CF425" s="612">
        <f t="shared" si="21"/>
        <v>3</v>
      </c>
      <c r="CG425" s="129" t="s">
        <v>9123</v>
      </c>
      <c r="CH425" s="129">
        <v>942824053764</v>
      </c>
      <c r="CI425" s="129" t="s">
        <v>81</v>
      </c>
      <c r="CJ425" s="129" t="s">
        <v>11756</v>
      </c>
      <c r="CK425" s="132">
        <v>43282</v>
      </c>
      <c r="CL425" s="129">
        <v>2021</v>
      </c>
      <c r="CM425" s="128" t="s">
        <v>12052</v>
      </c>
      <c r="CN425" s="129">
        <v>401</v>
      </c>
      <c r="CO425" s="133">
        <v>80.2</v>
      </c>
      <c r="CP425" s="129">
        <v>2015</v>
      </c>
      <c r="CQ425" s="129" t="s">
        <v>79</v>
      </c>
      <c r="CR425" s="128" t="s">
        <v>295</v>
      </c>
      <c r="CS425" s="129" t="s">
        <v>81</v>
      </c>
      <c r="CT425" s="133" t="s">
        <v>81</v>
      </c>
      <c r="CU425" s="129" t="s">
        <v>81</v>
      </c>
      <c r="CV425" s="129" t="s">
        <v>109</v>
      </c>
      <c r="CW425" s="131" t="s">
        <v>2910</v>
      </c>
      <c r="CX425" s="131" t="s">
        <v>3792</v>
      </c>
      <c r="CY425" s="129">
        <v>1047</v>
      </c>
      <c r="CZ425" s="129">
        <v>70.98</v>
      </c>
      <c r="DA425" s="129">
        <v>2018</v>
      </c>
      <c r="DB425" s="129" t="s">
        <v>112</v>
      </c>
      <c r="DC425" s="129" t="s">
        <v>113</v>
      </c>
      <c r="DD425" s="129">
        <v>72.53</v>
      </c>
      <c r="DE425" s="129">
        <v>73.040000000000006</v>
      </c>
      <c r="DF425" s="397">
        <v>0</v>
      </c>
      <c r="DG425" s="224" t="s">
        <v>81</v>
      </c>
      <c r="DH425" s="224" t="s">
        <v>81</v>
      </c>
      <c r="DI425" s="224">
        <v>9.31</v>
      </c>
      <c r="DJ425" s="224">
        <v>8.1199999999999992</v>
      </c>
      <c r="DK425" s="224">
        <v>7.77</v>
      </c>
      <c r="DL425" s="224">
        <v>9.76</v>
      </c>
      <c r="DM425" s="224">
        <v>34.96</v>
      </c>
      <c r="DN425" s="224">
        <v>8.74</v>
      </c>
      <c r="DO425" s="394">
        <v>76.676000000000002</v>
      </c>
      <c r="DP425" s="131" t="s">
        <v>338</v>
      </c>
      <c r="DQ425" s="394">
        <v>0</v>
      </c>
      <c r="DR425" s="394">
        <v>0</v>
      </c>
      <c r="DS425" s="129" t="s">
        <v>83</v>
      </c>
      <c r="DT425" s="129" t="s">
        <v>83</v>
      </c>
      <c r="DU425" s="129" t="s">
        <v>83</v>
      </c>
      <c r="DV425" s="129" t="s">
        <v>83</v>
      </c>
      <c r="DW425" s="131" t="s">
        <v>83</v>
      </c>
      <c r="DX425" s="131" t="s">
        <v>84</v>
      </c>
      <c r="DY425" s="131" t="s">
        <v>81</v>
      </c>
      <c r="DZ425" s="131" t="s">
        <v>9125</v>
      </c>
      <c r="EA425" s="131" t="s">
        <v>9126</v>
      </c>
      <c r="EB425" s="131" t="s">
        <v>9127</v>
      </c>
      <c r="EC425" s="131" t="s">
        <v>826</v>
      </c>
      <c r="ED425" s="131" t="s">
        <v>89</v>
      </c>
      <c r="EE425" s="131" t="s">
        <v>9128</v>
      </c>
      <c r="EF425" s="131" t="s">
        <v>9129</v>
      </c>
      <c r="EG425" s="131" t="s">
        <v>9130</v>
      </c>
      <c r="EH425" s="131" t="s">
        <v>9131</v>
      </c>
      <c r="EI425" s="131" t="s">
        <v>9132</v>
      </c>
      <c r="EJ425" s="135" t="s">
        <v>9133</v>
      </c>
      <c r="EK425" s="135" t="s">
        <v>9134</v>
      </c>
      <c r="EL425" s="135" t="s">
        <v>9135</v>
      </c>
      <c r="EM425" s="135" t="s">
        <v>9136</v>
      </c>
      <c r="EN425" s="131" t="s">
        <v>81</v>
      </c>
    </row>
    <row r="426" spans="1:145" ht="18" thickTop="1" thickBot="1">
      <c r="A426" s="575">
        <f t="shared" si="22"/>
        <v>425</v>
      </c>
      <c r="B426" s="576" t="s">
        <v>9232</v>
      </c>
      <c r="C426" s="599" t="s">
        <v>11871</v>
      </c>
      <c r="D426" s="576" t="s">
        <v>13209</v>
      </c>
      <c r="E426" s="568" t="str">
        <f t="shared" si="20"/>
        <v>Not Placed</v>
      </c>
      <c r="F426" s="576" t="s">
        <v>12369</v>
      </c>
      <c r="G426" s="576" t="s">
        <v>14087</v>
      </c>
      <c r="H426" s="131" t="str">
        <f>VLOOKUP(B426,EXTC3!C:E,3,0)</f>
        <v>Direct Second Year Engineering without live KT</v>
      </c>
      <c r="I426" s="610" t="s">
        <v>4611</v>
      </c>
      <c r="J426" s="572">
        <v>20</v>
      </c>
      <c r="K426" s="611" t="s">
        <v>9234</v>
      </c>
      <c r="L426" s="611" t="s">
        <v>1825</v>
      </c>
      <c r="M426" s="611" t="s">
        <v>9235</v>
      </c>
      <c r="N426" s="612" t="s">
        <v>9231</v>
      </c>
      <c r="O426" s="612">
        <v>9769353508</v>
      </c>
      <c r="P426" s="612">
        <v>9969145556</v>
      </c>
      <c r="Q426" s="612" t="e">
        <f>VLOOKUP(B426,'TCS CON'!$D$1:$H$98,5,0)</f>
        <v>#N/A</v>
      </c>
      <c r="R426" s="612" t="e">
        <f>VLOOKUP(B426,LTI!$C$1:$H$46,6,0)</f>
        <v>#N/A</v>
      </c>
      <c r="S426" s="612" t="e">
        <f>VLOOKUP(B426,JARO!$E$2:$I$11,5,0)</f>
        <v>#N/A</v>
      </c>
      <c r="T426" s="612" t="e">
        <f>VLOOKUP(B426,Capgemini!$D$3:$H$78,5,0)</f>
        <v>#N/A</v>
      </c>
      <c r="U426" s="612" t="e">
        <f>VLOOKUP(B426,Carwale!$D$1:$H$4,5,0)</f>
        <v>#N/A</v>
      </c>
      <c r="V426" s="612" t="e">
        <f>VLOOKUP(B426,'Interactive Brokers'!E:I,5,0)</f>
        <v>#N/A</v>
      </c>
      <c r="W426" s="612" t="e">
        <f>VLOOKUP(B426,'REL Jio'!E:I,5,0)</f>
        <v>#N/A</v>
      </c>
      <c r="X426" s="612" t="e">
        <f>VLOOKUP(B426,'Sciative Sol'!E:I,5,0)</f>
        <v>#N/A</v>
      </c>
      <c r="Y426" s="612" t="e">
        <f>VLOOKUP(B426,'Hexaware Tech'!E:I,5,0)</f>
        <v>#N/A</v>
      </c>
      <c r="Z426" s="612" t="e">
        <f>VLOOKUP(B426,Axis!D:H,5,0)</f>
        <v>#N/A</v>
      </c>
      <c r="AA426" s="612" t="e">
        <f>VLOOKUP(B426,Ugam!$D$3:$H$26,5,0)</f>
        <v>#N/A</v>
      </c>
      <c r="AB426" s="612" t="e">
        <f>VLOOKUP(B426,Zeus!F:J,5,0)</f>
        <v>#N/A</v>
      </c>
      <c r="AC426" s="612" t="e">
        <f>VLOOKUP(B426,Montran!F:J,5,0)</f>
        <v>#N/A</v>
      </c>
      <c r="AD426" s="612" t="e">
        <f>VLOOKUP(B426,Endurance!H209:L209,5,0)</f>
        <v>#N/A</v>
      </c>
      <c r="AE426" s="612" t="e">
        <f>VLOOKUP(B426,'Swabhav Techlabs'!$F$1:$J$2,5,0)</f>
        <v>#N/A</v>
      </c>
      <c r="AF426" s="612" t="e">
        <f>VLOOKUP(B426,'Quality Kiosk'!$F$1:$J$18,5,0)</f>
        <v>#N/A</v>
      </c>
      <c r="AG426" s="612" t="e">
        <f>VLOOKUP(B426,'Lemon VB'!$F$1:$J$2,5,0)</f>
        <v>#N/A</v>
      </c>
      <c r="AH426" s="612" t="e">
        <f>VLOOKUP(B426,Gocomet!$E$1:$I$3,5,0)</f>
        <v>#N/A</v>
      </c>
      <c r="AI426" s="612" t="e">
        <f>VLOOKUP(B426,'Ingram Micro'!$E$1:$I$8,5,0)</f>
        <v>#N/A</v>
      </c>
      <c r="AJ426" s="612" t="e">
        <f>VLOOKUP(B426,'DePronto Infotech'!$E$1:$I$2,5,0)</f>
        <v>#N/A</v>
      </c>
      <c r="AK426" s="612" t="e">
        <f>VLOOKUP(B426,'Reliance Retail'!$E$1:$I$4,5,0)</f>
        <v>#N/A</v>
      </c>
      <c r="AL426" s="612" t="e">
        <f>VLOOKUP(B426,'Bright Champs'!$D$1:$H$13,5,0)</f>
        <v>#N/A</v>
      </c>
      <c r="AM426" s="612" t="e">
        <f>VLOOKUP(B426,Neosoft!$E$1:$I$12,5,0)</f>
        <v>#N/A</v>
      </c>
      <c r="AN426" s="612" t="e">
        <f>VLOOKUP(B426,Infosys!$E$1:$I$3,5,0)</f>
        <v>#N/A</v>
      </c>
      <c r="AO426" s="612" t="e">
        <f>VLOOKUP(B426,Cerelabs!$E$1:$I$5,5,0)</f>
        <v>#N/A</v>
      </c>
      <c r="AP426" s="612" t="e">
        <f>VLOOKUP(B426,'Neebal Technologies'!$D$1:$H$2,5,0)</f>
        <v>#N/A</v>
      </c>
      <c r="AQ426" s="612" t="e">
        <f>VLOOKUP(B426,'Vertiv Energy'!$D$1:$H$2,5,0)</f>
        <v>#N/A</v>
      </c>
      <c r="AR426" s="612" t="e">
        <f>VLOOKUP(B426,'Acidaes Solutions (CRMNEXT)'!$D$1:$H$3,5,0)</f>
        <v>#N/A</v>
      </c>
      <c r="AS426" s="612" t="e">
        <f>VLOOKUP(B426,Growisto!$D$1:$H$2,5,0)</f>
        <v>#N/A</v>
      </c>
      <c r="AT426" s="612" t="e">
        <f>VLOOKUP(B426,'9.9 Mediaworx - Digit'!$D$1:$H$2,5,0)</f>
        <v>#N/A</v>
      </c>
      <c r="AU426" s="612" t="e">
        <f>VLOOKUP(B426,'Vistaar systems Pvt Ltd'!$D$2:$H$3,5,0)</f>
        <v>#N/A</v>
      </c>
      <c r="AV426" s="612" t="e">
        <f>VLOOKUP(B426,'Course 5i'!$D$2:$H$11,5,0)</f>
        <v>#N/A</v>
      </c>
      <c r="AW426" s="612" t="e">
        <f>VLOOKUP(B426,'Radiant Appliances &amp; Electronic'!$D$1:$H$13,5,0)</f>
        <v>#N/A</v>
      </c>
      <c r="AX426" s="612" t="e">
        <f>VLOOKUP(B426,'Atos Global'!$D$3:$H$27,5,0)</f>
        <v>#N/A</v>
      </c>
      <c r="AY426" s="612" t="e">
        <f>VLOOKUP(B426,'Saama Technologies'!$D$1:$H$2,5,0)</f>
        <v>#N/A</v>
      </c>
      <c r="AZ426" s="612" t="e">
        <f>VLOOKUP(B426,'Multiplier Solutions'!$D$1:$H$2,5,0)</f>
        <v>#N/A</v>
      </c>
      <c r="BA426" s="612" t="e">
        <f>VLOOKUP(B426,GEP!$D$2:$H$5,5,0)</f>
        <v>#N/A</v>
      </c>
      <c r="BB426" s="612" t="e">
        <f>VLOOKUP(B426,Accenture!$D$1:$H$6,5,0)</f>
        <v>#N/A</v>
      </c>
      <c r="BC426" s="612" t="e">
        <f>VLOOKUP(B426,'Endurance International Group'!$D$1:$H$2,5,0)</f>
        <v>#N/A</v>
      </c>
      <c r="BD426" s="612" t="e">
        <f>VLOOKUP(B426,Newgen!$D$1:$H$2,5,0)</f>
        <v>#N/A</v>
      </c>
      <c r="BE426" s="612" t="e">
        <f>VLOOKUP(B426,'3D Incredible'!D426:H426,5,0)</f>
        <v>#N/A</v>
      </c>
      <c r="BF426" s="612" t="e">
        <f>VLOOKUP(B426,'Raja Software Labs'!$D$2:$H$2,5,0)</f>
        <v>#N/A</v>
      </c>
      <c r="BG426" s="612" t="e">
        <f>VLOOKUP(B426,Wipro!$D$1:$H$2,5,0)</f>
        <v>#N/A</v>
      </c>
      <c r="BH426" s="612" t="e">
        <f>VLOOKUP(B426,'Perch Technologies'!$D$2:$H$2,5,0)</f>
        <v>#N/A</v>
      </c>
      <c r="BI426" s="612" t="e">
        <f>VLOOKUP(B426,'Morning Star'!$D$1:$H$6,5,0)</f>
        <v>#N/A</v>
      </c>
      <c r="BJ426" s="612" t="e">
        <f>VLOOKUP(B426,Flexiloans!$D$1:$H$2,5,0)</f>
        <v>#N/A</v>
      </c>
      <c r="BK426" s="612" t="e">
        <f>VLOOKUP(B426,'Thirdware Solutions'!$D$1:$H$2,5,0)</f>
        <v>#N/A</v>
      </c>
      <c r="BL426" s="612" t="e">
        <f>VLOOKUP(B426,Tescom!$D$1:$H$8,5,0)</f>
        <v>#N/A</v>
      </c>
      <c r="BM426" s="612" t="e">
        <f>VLOOKUP(B426,'Cogno AI'!$D$1:$H$2,5,0)</f>
        <v>#N/A</v>
      </c>
      <c r="BN426" s="612" t="e">
        <f>VLOOKUP(B426,'ABM Knowledgeware'!$D$1:$H$2,5,0)</f>
        <v>#N/A</v>
      </c>
      <c r="BO426" s="612" t="e">
        <f>VLOOKUP(B426,'Concerto Software'!$D$1:$H$3,5,0)</f>
        <v>#N/A</v>
      </c>
      <c r="BP426" s="612" t="e">
        <f>VLOOKUP(B426,'My Captain'!$D$1:$H$4,5,0)</f>
        <v>#N/A</v>
      </c>
      <c r="BQ426" s="612" t="e">
        <f>VLOOKUP(B426,'Finoux Solutions'!$D$2:$H$4,5,0)</f>
        <v>#N/A</v>
      </c>
      <c r="BR426" s="612" t="e">
        <f>VLOOKUP(B426,'MITR Learning'!$D$1:$H$2,5,0)</f>
        <v>#N/A</v>
      </c>
      <c r="BS426" s="612" t="e">
        <f>VLOOKUP(B426,Nucsoft!$D$2:$H$6,5,0)</f>
        <v>#N/A</v>
      </c>
      <c r="BT426" s="612" t="e">
        <f>VLOOKUP(B426,'Paras Cadd'!$D$1:$H$2,5,0)</f>
        <v>#N/A</v>
      </c>
      <c r="BU426" s="612" t="e">
        <f>VLOOKUP(B426,'ICICI Securities'!$D$1:$H$2,5,0)</f>
        <v>#N/A</v>
      </c>
      <c r="BV426" s="612" t="e">
        <f>VLOOKUP(B426,'Citius Tech'!$D$2:$H$5,5,0)</f>
        <v>#N/A</v>
      </c>
      <c r="BW426" s="612" t="e">
        <f>VLOOKUP(B426,'Buzzy Brains'!$D$2:$H$2,5,0)</f>
        <v>#N/A</v>
      </c>
      <c r="BX426" s="612" t="e">
        <f>VLOOKUP(B426,'Decimal Point'!$D$2:$H$2,5,0)</f>
        <v>#N/A</v>
      </c>
      <c r="BY426" s="612" t="e">
        <f>VLOOKUP(B426,'Sankey Business Solutions'!$D$2:$H$3,5,0)</f>
        <v>#N/A</v>
      </c>
      <c r="BZ426" s="612" t="e">
        <f>VLOOKUP(B426,'Nangia &amp; Co LLP'!$D$2:$H$2,5,0)</f>
        <v>#N/A</v>
      </c>
      <c r="CA426" s="612" t="e">
        <f>VLOOKUP(B426,'FIS Solutions India Pvt Ltd'!$D$2:$H$2,5,0)</f>
        <v>#N/A</v>
      </c>
      <c r="CB426" s="612" t="e">
        <f>VLOOKUP(B426,'Delta Technology &amp; Management '!$D$2:$H$16,5,0)</f>
        <v>#N/A</v>
      </c>
      <c r="CC426" s="612" t="e">
        <f>VLOOKUP(B426,'Espoir Networks'!$D$3:$H$11,5,0)</f>
        <v>#N/A</v>
      </c>
      <c r="CD426" s="612" t="e">
        <f>VLOOKUP(B426,'Servosys Solution'!$D$3:$H$5,5,0)</f>
        <v>#N/A</v>
      </c>
      <c r="CE426" s="612" t="e">
        <f>VLOOKUP(B426,'Ribbon Communications'!$D$3:$H$4,5,0)</f>
        <v>#N/A</v>
      </c>
      <c r="CF426" s="612">
        <f t="shared" si="21"/>
        <v>0</v>
      </c>
      <c r="CG426" s="129" t="s">
        <v>9236</v>
      </c>
      <c r="CH426" s="129" t="s">
        <v>9237</v>
      </c>
      <c r="CI426" s="129" t="s">
        <v>134</v>
      </c>
      <c r="CJ426" s="129" t="s">
        <v>11756</v>
      </c>
      <c r="CK426" s="132">
        <v>43282</v>
      </c>
      <c r="CL426" s="129">
        <v>2021</v>
      </c>
      <c r="CM426" s="128" t="s">
        <v>12053</v>
      </c>
      <c r="CN426" s="129">
        <v>416</v>
      </c>
      <c r="CO426" s="133">
        <v>83.2</v>
      </c>
      <c r="CP426" s="129">
        <v>2015</v>
      </c>
      <c r="CQ426" s="129" t="s">
        <v>79</v>
      </c>
      <c r="CR426" s="128" t="s">
        <v>295</v>
      </c>
      <c r="CS426" s="129" t="s">
        <v>81</v>
      </c>
      <c r="CT426" s="133" t="s">
        <v>81</v>
      </c>
      <c r="CU426" s="129" t="s">
        <v>81</v>
      </c>
      <c r="CV426" s="129" t="s">
        <v>109</v>
      </c>
      <c r="CW426" s="131" t="s">
        <v>4400</v>
      </c>
      <c r="CX426" s="131" t="s">
        <v>163</v>
      </c>
      <c r="CY426" s="129">
        <v>587</v>
      </c>
      <c r="CZ426" s="129">
        <v>73.38</v>
      </c>
      <c r="DA426" s="129">
        <v>2018</v>
      </c>
      <c r="DB426" s="129" t="s">
        <v>112</v>
      </c>
      <c r="DC426" s="129" t="s">
        <v>113</v>
      </c>
      <c r="DD426" s="129">
        <v>67.459999999999994</v>
      </c>
      <c r="DE426" s="129">
        <v>67.41</v>
      </c>
      <c r="DF426" s="397">
        <v>2</v>
      </c>
      <c r="DG426" s="224" t="s">
        <v>81</v>
      </c>
      <c r="DH426" s="224" t="s">
        <v>81</v>
      </c>
      <c r="DI426" s="224">
        <v>7.62</v>
      </c>
      <c r="DJ426" s="224">
        <v>6.92</v>
      </c>
      <c r="DK426" s="224">
        <v>6.52</v>
      </c>
      <c r="DL426" s="224">
        <v>9.1999999999999993</v>
      </c>
      <c r="DM426" s="224">
        <v>30.259999999999998</v>
      </c>
      <c r="DN426" s="224">
        <v>7.5649999999999995</v>
      </c>
      <c r="DO426" s="394">
        <v>67.989999999999995</v>
      </c>
      <c r="DP426" s="131" t="s">
        <v>338</v>
      </c>
      <c r="DQ426" s="394">
        <v>0</v>
      </c>
      <c r="DR426" s="394">
        <v>0</v>
      </c>
      <c r="DS426" s="129" t="s">
        <v>83</v>
      </c>
      <c r="DT426" s="129" t="s">
        <v>83</v>
      </c>
      <c r="DU426" s="129" t="s">
        <v>83</v>
      </c>
      <c r="DV426" s="129" t="s">
        <v>83</v>
      </c>
      <c r="DW426" s="131" t="s">
        <v>83</v>
      </c>
      <c r="DX426" s="131" t="s">
        <v>84</v>
      </c>
      <c r="DY426" s="131" t="s">
        <v>81</v>
      </c>
      <c r="DZ426" s="131" t="s">
        <v>9239</v>
      </c>
      <c r="EA426" s="131" t="s">
        <v>86</v>
      </c>
      <c r="EB426" s="131" t="s">
        <v>9240</v>
      </c>
      <c r="EC426" s="131" t="s">
        <v>88</v>
      </c>
      <c r="ED426" s="131" t="s">
        <v>89</v>
      </c>
      <c r="EE426" s="131" t="s">
        <v>9241</v>
      </c>
      <c r="EF426" s="131" t="s">
        <v>9242</v>
      </c>
      <c r="EG426" s="131" t="s">
        <v>9243</v>
      </c>
      <c r="EH426" s="131" t="s">
        <v>1895</v>
      </c>
      <c r="EI426" s="131" t="s">
        <v>9244</v>
      </c>
      <c r="EJ426" s="135" t="s">
        <v>9245</v>
      </c>
      <c r="EK426" s="135" t="s">
        <v>9246</v>
      </c>
      <c r="EL426" s="135" t="s">
        <v>9247</v>
      </c>
      <c r="EM426" s="135" t="s">
        <v>9248</v>
      </c>
      <c r="EN426" s="131" t="s">
        <v>81</v>
      </c>
    </row>
    <row r="427" spans="1:145" ht="18" thickTop="1" thickBot="1">
      <c r="A427" s="575">
        <f t="shared" si="22"/>
        <v>426</v>
      </c>
      <c r="B427" s="576" t="s">
        <v>9307</v>
      </c>
      <c r="C427" s="599" t="s">
        <v>9308</v>
      </c>
      <c r="D427" s="576" t="s">
        <v>13209</v>
      </c>
      <c r="E427" s="568" t="str">
        <f t="shared" si="20"/>
        <v>Not Placed</v>
      </c>
      <c r="F427" s="576" t="s">
        <v>12369</v>
      </c>
      <c r="G427" s="576" t="s">
        <v>14087</v>
      </c>
      <c r="H427" s="131" t="str">
        <f>VLOOKUP(B427,EXTC3!C:E,3,0)</f>
        <v>Direct Second Year Engineering with live KT</v>
      </c>
      <c r="I427" s="610">
        <v>35894</v>
      </c>
      <c r="J427" s="572">
        <v>21</v>
      </c>
      <c r="K427" s="611" t="s">
        <v>9309</v>
      </c>
      <c r="L427" s="611" t="s">
        <v>9310</v>
      </c>
      <c r="M427" s="611" t="s">
        <v>9311</v>
      </c>
      <c r="N427" s="612" t="s">
        <v>9306</v>
      </c>
      <c r="O427" s="612">
        <v>9819397738</v>
      </c>
      <c r="P427" s="612">
        <v>9819153138</v>
      </c>
      <c r="Q427" s="612" t="e">
        <f>VLOOKUP(B427,'TCS CON'!$D$1:$H$98,5,0)</f>
        <v>#N/A</v>
      </c>
      <c r="R427" s="612" t="e">
        <f>VLOOKUP(B427,LTI!$C$1:$H$46,6,0)</f>
        <v>#N/A</v>
      </c>
      <c r="S427" s="612" t="e">
        <f>VLOOKUP(B427,JARO!$E$2:$I$11,5,0)</f>
        <v>#N/A</v>
      </c>
      <c r="T427" s="612" t="e">
        <f>VLOOKUP(B427,Capgemini!$D$3:$H$78,5,0)</f>
        <v>#N/A</v>
      </c>
      <c r="U427" s="612" t="e">
        <f>VLOOKUP(B427,Carwale!$D$1:$H$4,5,0)</f>
        <v>#N/A</v>
      </c>
      <c r="V427" s="612" t="e">
        <f>VLOOKUP(B427,'Interactive Brokers'!E:I,5,0)</f>
        <v>#N/A</v>
      </c>
      <c r="W427" s="612" t="e">
        <f>VLOOKUP(B427,'REL Jio'!E:I,5,0)</f>
        <v>#N/A</v>
      </c>
      <c r="X427" s="612" t="e">
        <f>VLOOKUP(B427,'Sciative Sol'!E:I,5,0)</f>
        <v>#N/A</v>
      </c>
      <c r="Y427" s="612" t="e">
        <f>VLOOKUP(B427,'Hexaware Tech'!E:I,5,0)</f>
        <v>#N/A</v>
      </c>
      <c r="Z427" s="612" t="e">
        <f>VLOOKUP(B427,Axis!D:H,5,0)</f>
        <v>#N/A</v>
      </c>
      <c r="AA427" s="612" t="e">
        <f>VLOOKUP(B427,Ugam!$D$3:$H$26,5,0)</f>
        <v>#N/A</v>
      </c>
      <c r="AB427" s="612" t="e">
        <f>VLOOKUP(B427,Zeus!F:J,5,0)</f>
        <v>#N/A</v>
      </c>
      <c r="AC427" s="612" t="e">
        <f>VLOOKUP(B427,Montran!F:J,5,0)</f>
        <v>#N/A</v>
      </c>
      <c r="AD427" s="612" t="e">
        <f>VLOOKUP(B427,Endurance!H210:L210,5,0)</f>
        <v>#N/A</v>
      </c>
      <c r="AE427" s="612" t="e">
        <f>VLOOKUP(B427,'Swabhav Techlabs'!$F$1:$J$2,5,0)</f>
        <v>#N/A</v>
      </c>
      <c r="AF427" s="612" t="e">
        <f>VLOOKUP(B427,'Quality Kiosk'!$F$1:$J$18,5,0)</f>
        <v>#N/A</v>
      </c>
      <c r="AG427" s="612" t="e">
        <f>VLOOKUP(B427,'Lemon VB'!$F$1:$J$2,5,0)</f>
        <v>#N/A</v>
      </c>
      <c r="AH427" s="612" t="e">
        <f>VLOOKUP(B427,Gocomet!$E$1:$I$3,5,0)</f>
        <v>#N/A</v>
      </c>
      <c r="AI427" s="612" t="e">
        <f>VLOOKUP(B427,'Ingram Micro'!$E$1:$I$8,5,0)</f>
        <v>#N/A</v>
      </c>
      <c r="AJ427" s="612" t="e">
        <f>VLOOKUP(B427,'DePronto Infotech'!$E$1:$I$2,5,0)</f>
        <v>#N/A</v>
      </c>
      <c r="AK427" s="612" t="e">
        <f>VLOOKUP(B427,'Reliance Retail'!$E$1:$I$4,5,0)</f>
        <v>#N/A</v>
      </c>
      <c r="AL427" s="612" t="e">
        <f>VLOOKUP(B427,'Bright Champs'!$D$1:$H$13,5,0)</f>
        <v>#N/A</v>
      </c>
      <c r="AM427" s="612" t="e">
        <f>VLOOKUP(B427,Neosoft!$E$1:$I$12,5,0)</f>
        <v>#N/A</v>
      </c>
      <c r="AN427" s="612" t="e">
        <f>VLOOKUP(B427,Infosys!$E$1:$I$3,5,0)</f>
        <v>#N/A</v>
      </c>
      <c r="AO427" s="612" t="e">
        <f>VLOOKUP(B427,Cerelabs!$E$1:$I$5,5,0)</f>
        <v>#N/A</v>
      </c>
      <c r="AP427" s="612" t="e">
        <f>VLOOKUP(B427,'Neebal Technologies'!$D$1:$H$2,5,0)</f>
        <v>#N/A</v>
      </c>
      <c r="AQ427" s="612" t="e">
        <f>VLOOKUP(B427,'Vertiv Energy'!$D$1:$H$2,5,0)</f>
        <v>#N/A</v>
      </c>
      <c r="AR427" s="612" t="e">
        <f>VLOOKUP(B427,'Acidaes Solutions (CRMNEXT)'!$D$1:$H$3,5,0)</f>
        <v>#N/A</v>
      </c>
      <c r="AS427" s="612" t="e">
        <f>VLOOKUP(B427,Growisto!$D$1:$H$2,5,0)</f>
        <v>#N/A</v>
      </c>
      <c r="AT427" s="612" t="e">
        <f>VLOOKUP(B427,'9.9 Mediaworx - Digit'!$D$1:$H$2,5,0)</f>
        <v>#N/A</v>
      </c>
      <c r="AU427" s="612" t="e">
        <f>VLOOKUP(B427,'Vistaar systems Pvt Ltd'!$D$2:$H$3,5,0)</f>
        <v>#N/A</v>
      </c>
      <c r="AV427" s="612" t="e">
        <f>VLOOKUP(B427,'Course 5i'!$D$2:$H$11,5,0)</f>
        <v>#N/A</v>
      </c>
      <c r="AW427" s="612" t="e">
        <f>VLOOKUP(B427,'Radiant Appliances &amp; Electronic'!$D$1:$H$13,5,0)</f>
        <v>#N/A</v>
      </c>
      <c r="AX427" s="612" t="e">
        <f>VLOOKUP(B427,'Atos Global'!$D$3:$H$27,5,0)</f>
        <v>#N/A</v>
      </c>
      <c r="AY427" s="612" t="e">
        <f>VLOOKUP(B427,'Saama Technologies'!$D$1:$H$2,5,0)</f>
        <v>#N/A</v>
      </c>
      <c r="AZ427" s="612" t="e">
        <f>VLOOKUP(B427,'Multiplier Solutions'!$D$1:$H$2,5,0)</f>
        <v>#N/A</v>
      </c>
      <c r="BA427" s="612" t="e">
        <f>VLOOKUP(B427,GEP!$D$2:$H$5,5,0)</f>
        <v>#N/A</v>
      </c>
      <c r="BB427" s="612" t="e">
        <f>VLOOKUP(B427,Accenture!$D$1:$H$6,5,0)</f>
        <v>#N/A</v>
      </c>
      <c r="BC427" s="612" t="e">
        <f>VLOOKUP(B427,'Endurance International Group'!$D$1:$H$2,5,0)</f>
        <v>#N/A</v>
      </c>
      <c r="BD427" s="612" t="e">
        <f>VLOOKUP(B427,Newgen!$D$1:$H$2,5,0)</f>
        <v>#N/A</v>
      </c>
      <c r="BE427" s="612" t="e">
        <f>VLOOKUP(B427,'3D Incredible'!D427:H427,5,0)</f>
        <v>#N/A</v>
      </c>
      <c r="BF427" s="612" t="e">
        <f>VLOOKUP(B427,'Raja Software Labs'!$D$2:$H$2,5,0)</f>
        <v>#N/A</v>
      </c>
      <c r="BG427" s="612" t="e">
        <f>VLOOKUP(B427,Wipro!$D$1:$H$2,5,0)</f>
        <v>#N/A</v>
      </c>
      <c r="BH427" s="612" t="e">
        <f>VLOOKUP(B427,'Perch Technologies'!$D$2:$H$2,5,0)</f>
        <v>#N/A</v>
      </c>
      <c r="BI427" s="612" t="e">
        <f>VLOOKUP(B427,'Morning Star'!$D$1:$H$6,5,0)</f>
        <v>#N/A</v>
      </c>
      <c r="BJ427" s="612" t="e">
        <f>VLOOKUP(B427,Flexiloans!$D$1:$H$2,5,0)</f>
        <v>#N/A</v>
      </c>
      <c r="BK427" s="612" t="e">
        <f>VLOOKUP(B427,'Thirdware Solutions'!$D$1:$H$2,5,0)</f>
        <v>#N/A</v>
      </c>
      <c r="BL427" s="612" t="e">
        <f>VLOOKUP(B427,Tescom!$D$1:$H$8,5,0)</f>
        <v>#N/A</v>
      </c>
      <c r="BM427" s="612" t="e">
        <f>VLOOKUP(B427,'Cogno AI'!$D$1:$H$2,5,0)</f>
        <v>#N/A</v>
      </c>
      <c r="BN427" s="612" t="e">
        <f>VLOOKUP(B427,'ABM Knowledgeware'!$D$1:$H$2,5,0)</f>
        <v>#N/A</v>
      </c>
      <c r="BO427" s="612" t="e">
        <f>VLOOKUP(B427,'Concerto Software'!$D$1:$H$3,5,0)</f>
        <v>#N/A</v>
      </c>
      <c r="BP427" s="612" t="e">
        <f>VLOOKUP(B427,'My Captain'!$D$1:$H$4,5,0)</f>
        <v>#N/A</v>
      </c>
      <c r="BQ427" s="612" t="e">
        <f>VLOOKUP(B427,'Finoux Solutions'!$D$2:$H$4,5,0)</f>
        <v>#N/A</v>
      </c>
      <c r="BR427" s="612" t="e">
        <f>VLOOKUP(B427,'MITR Learning'!$D$1:$H$2,5,0)</f>
        <v>#N/A</v>
      </c>
      <c r="BS427" s="612" t="e">
        <f>VLOOKUP(B427,Nucsoft!$D$2:$H$6,5,0)</f>
        <v>#N/A</v>
      </c>
      <c r="BT427" s="612" t="e">
        <f>VLOOKUP(B427,'Paras Cadd'!$D$1:$H$2,5,0)</f>
        <v>#N/A</v>
      </c>
      <c r="BU427" s="612" t="e">
        <f>VLOOKUP(B427,'ICICI Securities'!$D$1:$H$2,5,0)</f>
        <v>#N/A</v>
      </c>
      <c r="BV427" s="612" t="e">
        <f>VLOOKUP(B427,'Citius Tech'!$D$2:$H$5,5,0)</f>
        <v>#N/A</v>
      </c>
      <c r="BW427" s="612" t="e">
        <f>VLOOKUP(B427,'Buzzy Brains'!$D$2:$H$2,5,0)</f>
        <v>#N/A</v>
      </c>
      <c r="BX427" s="612" t="e">
        <f>VLOOKUP(B427,'Decimal Point'!$D$2:$H$2,5,0)</f>
        <v>#N/A</v>
      </c>
      <c r="BY427" s="612" t="e">
        <f>VLOOKUP(B427,'Sankey Business Solutions'!$D$2:$H$3,5,0)</f>
        <v>#N/A</v>
      </c>
      <c r="BZ427" s="612" t="e">
        <f>VLOOKUP(B427,'Nangia &amp; Co LLP'!$D$2:$H$2,5,0)</f>
        <v>#N/A</v>
      </c>
      <c r="CA427" s="612" t="e">
        <f>VLOOKUP(B427,'FIS Solutions India Pvt Ltd'!$D$2:$H$2,5,0)</f>
        <v>#N/A</v>
      </c>
      <c r="CB427" s="612" t="e">
        <f>VLOOKUP(B427,'Delta Technology &amp; Management '!$D$2:$H$16,5,0)</f>
        <v>#N/A</v>
      </c>
      <c r="CC427" s="612" t="e">
        <f>VLOOKUP(B427,'Espoir Networks'!$D$3:$H$11,5,0)</f>
        <v>#N/A</v>
      </c>
      <c r="CD427" s="612" t="e">
        <f>VLOOKUP(B427,'Servosys Solution'!$D$3:$H$5,5,0)</f>
        <v>#N/A</v>
      </c>
      <c r="CE427" s="612" t="e">
        <f>VLOOKUP(B427,'Ribbon Communications'!$D$3:$H$4,5,0)</f>
        <v>#N/A</v>
      </c>
      <c r="CF427" s="612">
        <f t="shared" si="21"/>
        <v>0</v>
      </c>
      <c r="CG427" s="129" t="s">
        <v>9312</v>
      </c>
      <c r="CH427" s="129">
        <v>425465540193</v>
      </c>
      <c r="CI427" s="129" t="s">
        <v>295</v>
      </c>
      <c r="CJ427" s="129" t="s">
        <v>11757</v>
      </c>
      <c r="CK427" s="132">
        <v>43282</v>
      </c>
      <c r="CL427" s="129">
        <v>2021</v>
      </c>
      <c r="CM427" s="128" t="s">
        <v>4944</v>
      </c>
      <c r="CN427" s="129">
        <v>381</v>
      </c>
      <c r="CO427" s="133">
        <v>76.2</v>
      </c>
      <c r="CP427" s="129">
        <v>2014</v>
      </c>
      <c r="CQ427" s="129" t="s">
        <v>79</v>
      </c>
      <c r="CR427" s="128" t="s">
        <v>12233</v>
      </c>
      <c r="CS427" s="129">
        <v>318</v>
      </c>
      <c r="CT427" s="133">
        <v>48.92</v>
      </c>
      <c r="CU427" s="129">
        <v>2016</v>
      </c>
      <c r="CV427" s="129" t="s">
        <v>79</v>
      </c>
      <c r="CW427" s="131" t="s">
        <v>7055</v>
      </c>
      <c r="CX427" s="131" t="s">
        <v>1205</v>
      </c>
      <c r="CY427" s="129">
        <v>1275</v>
      </c>
      <c r="CZ427" s="129">
        <v>75</v>
      </c>
      <c r="DA427" s="129">
        <v>2018</v>
      </c>
      <c r="DB427" s="129" t="s">
        <v>944</v>
      </c>
      <c r="DC427" s="129" t="s">
        <v>113</v>
      </c>
      <c r="DD427" s="129">
        <v>70.3</v>
      </c>
      <c r="DE427" s="129">
        <v>70.010000000000005</v>
      </c>
      <c r="DF427" s="397">
        <v>0</v>
      </c>
      <c r="DG427" s="224" t="s">
        <v>81</v>
      </c>
      <c r="DH427" s="224" t="s">
        <v>81</v>
      </c>
      <c r="DI427" s="224">
        <v>6.76</v>
      </c>
      <c r="DJ427" s="224">
        <v>5.16</v>
      </c>
      <c r="DK427" s="224">
        <v>6.18</v>
      </c>
      <c r="DL427" s="224">
        <v>7.84</v>
      </c>
      <c r="DM427" s="224">
        <v>25.94</v>
      </c>
      <c r="DN427" s="224">
        <v>6.4850000000000003</v>
      </c>
      <c r="DO427" s="394">
        <v>58.04</v>
      </c>
      <c r="DP427" s="131" t="s">
        <v>114</v>
      </c>
      <c r="DQ427" s="394">
        <v>0</v>
      </c>
      <c r="DR427" s="394">
        <v>2</v>
      </c>
      <c r="DS427" s="129" t="s">
        <v>83</v>
      </c>
      <c r="DT427" s="129" t="s">
        <v>83</v>
      </c>
      <c r="DU427" s="129" t="s">
        <v>83</v>
      </c>
      <c r="DV427" s="129" t="s">
        <v>83</v>
      </c>
      <c r="DW427" s="131" t="s">
        <v>83</v>
      </c>
      <c r="DX427" s="131" t="s">
        <v>84</v>
      </c>
      <c r="DY427" s="131" t="s">
        <v>295</v>
      </c>
      <c r="DZ427" s="131" t="s">
        <v>9315</v>
      </c>
      <c r="EA427" s="131" t="s">
        <v>295</v>
      </c>
      <c r="EB427" s="131" t="s">
        <v>9316</v>
      </c>
      <c r="EC427" s="131" t="s">
        <v>379</v>
      </c>
      <c r="ED427" s="131" t="s">
        <v>89</v>
      </c>
      <c r="EE427" s="131" t="s">
        <v>295</v>
      </c>
      <c r="EF427" s="131" t="s">
        <v>9317</v>
      </c>
      <c r="EG427" s="131" t="s">
        <v>295</v>
      </c>
      <c r="EH427" s="131" t="s">
        <v>295</v>
      </c>
      <c r="EI427" s="131" t="s">
        <v>9318</v>
      </c>
      <c r="EJ427" s="135" t="s">
        <v>9319</v>
      </c>
      <c r="EK427" s="135" t="s">
        <v>9320</v>
      </c>
      <c r="EL427" s="135" t="s">
        <v>9321</v>
      </c>
      <c r="EM427" s="135" t="s">
        <v>9322</v>
      </c>
      <c r="EN427" s="131" t="s">
        <v>295</v>
      </c>
    </row>
    <row r="428" spans="1:145" ht="18" thickTop="1" thickBot="1">
      <c r="A428" s="575">
        <f t="shared" si="22"/>
        <v>427</v>
      </c>
      <c r="B428" s="576" t="s">
        <v>9344</v>
      </c>
      <c r="C428" s="599" t="s">
        <v>9345</v>
      </c>
      <c r="D428" s="576" t="s">
        <v>13209</v>
      </c>
      <c r="E428" s="568" t="str">
        <f t="shared" si="20"/>
        <v>Not Placed</v>
      </c>
      <c r="F428" s="576" t="s">
        <v>12369</v>
      </c>
      <c r="G428" s="576" t="s">
        <v>14087</v>
      </c>
      <c r="H428" s="131" t="str">
        <f>VLOOKUP(B428,EXTC3!C:E,3,0)</f>
        <v>Direct Second Year Engineering without live KT</v>
      </c>
      <c r="I428" s="610" t="s">
        <v>9346</v>
      </c>
      <c r="J428" s="572">
        <v>20</v>
      </c>
      <c r="K428" s="611" t="s">
        <v>9347</v>
      </c>
      <c r="L428" s="611" t="s">
        <v>73</v>
      </c>
      <c r="M428" s="611" t="s">
        <v>9348</v>
      </c>
      <c r="N428" s="612" t="s">
        <v>9343</v>
      </c>
      <c r="O428" s="612">
        <v>9870158691</v>
      </c>
      <c r="P428" s="612">
        <v>8433707315</v>
      </c>
      <c r="Q428" s="612" t="e">
        <f>VLOOKUP(B428,'TCS CON'!$D$1:$H$98,5,0)</f>
        <v>#N/A</v>
      </c>
      <c r="R428" s="612" t="e">
        <f>VLOOKUP(B428,LTI!$C$1:$H$46,6,0)</f>
        <v>#N/A</v>
      </c>
      <c r="S428" s="612" t="e">
        <f>VLOOKUP(B428,JARO!$E$2:$I$11,5,0)</f>
        <v>#N/A</v>
      </c>
      <c r="T428" s="612" t="e">
        <f>VLOOKUP(B428,Capgemini!$D$3:$H$78,5,0)</f>
        <v>#N/A</v>
      </c>
      <c r="U428" s="612" t="e">
        <f>VLOOKUP(B428,Carwale!$D$1:$H$4,5,0)</f>
        <v>#N/A</v>
      </c>
      <c r="V428" s="612" t="e">
        <f>VLOOKUP(B428,'Interactive Brokers'!E:I,5,0)</f>
        <v>#N/A</v>
      </c>
      <c r="W428" s="612" t="e">
        <f>VLOOKUP(B428,'REL Jio'!E:I,5,0)</f>
        <v>#N/A</v>
      </c>
      <c r="X428" s="612" t="e">
        <f>VLOOKUP(B428,'Sciative Sol'!E:I,5,0)</f>
        <v>#N/A</v>
      </c>
      <c r="Y428" s="612" t="e">
        <f>VLOOKUP(B428,'Hexaware Tech'!E:I,5,0)</f>
        <v>#N/A</v>
      </c>
      <c r="Z428" s="612" t="e">
        <f>VLOOKUP(B428,Axis!D:H,5,0)</f>
        <v>#N/A</v>
      </c>
      <c r="AA428" s="612" t="e">
        <f>VLOOKUP(B428,Ugam!$D$3:$H$26,5,0)</f>
        <v>#N/A</v>
      </c>
      <c r="AB428" s="612" t="e">
        <f>VLOOKUP(B428,Zeus!F:J,5,0)</f>
        <v>#N/A</v>
      </c>
      <c r="AC428" s="612" t="e">
        <f>VLOOKUP(B428,Montran!F:J,5,0)</f>
        <v>#N/A</v>
      </c>
      <c r="AD428" s="612" t="e">
        <f>VLOOKUP(B428,Endurance!H211:L211,5,0)</f>
        <v>#N/A</v>
      </c>
      <c r="AE428" s="612" t="e">
        <f>VLOOKUP(B428,'Swabhav Techlabs'!$F$1:$J$2,5,0)</f>
        <v>#N/A</v>
      </c>
      <c r="AF428" s="612" t="e">
        <f>VLOOKUP(B428,'Quality Kiosk'!$F$1:$J$18,5,0)</f>
        <v>#N/A</v>
      </c>
      <c r="AG428" s="612" t="e">
        <f>VLOOKUP(B428,'Lemon VB'!$F$1:$J$2,5,0)</f>
        <v>#N/A</v>
      </c>
      <c r="AH428" s="612" t="e">
        <f>VLOOKUP(B428,Gocomet!$E$1:$I$3,5,0)</f>
        <v>#N/A</v>
      </c>
      <c r="AI428" s="612" t="e">
        <f>VLOOKUP(B428,'Ingram Micro'!$E$1:$I$8,5,0)</f>
        <v>#N/A</v>
      </c>
      <c r="AJ428" s="612" t="e">
        <f>VLOOKUP(B428,'DePronto Infotech'!$E$1:$I$2,5,0)</f>
        <v>#N/A</v>
      </c>
      <c r="AK428" s="612" t="e">
        <f>VLOOKUP(B428,'Reliance Retail'!$E$1:$I$4,5,0)</f>
        <v>#N/A</v>
      </c>
      <c r="AL428" s="612" t="e">
        <f>VLOOKUP(B428,'Bright Champs'!$D$1:$H$13,5,0)</f>
        <v>#N/A</v>
      </c>
      <c r="AM428" s="612" t="e">
        <f>VLOOKUP(B428,Neosoft!$E$1:$I$12,5,0)</f>
        <v>#N/A</v>
      </c>
      <c r="AN428" s="612" t="e">
        <f>VLOOKUP(B428,Infosys!$E$1:$I$3,5,0)</f>
        <v>#N/A</v>
      </c>
      <c r="AO428" s="612" t="e">
        <f>VLOOKUP(B428,Cerelabs!$E$1:$I$5,5,0)</f>
        <v>#N/A</v>
      </c>
      <c r="AP428" s="612" t="e">
        <f>VLOOKUP(B428,'Neebal Technologies'!$D$1:$H$2,5,0)</f>
        <v>#N/A</v>
      </c>
      <c r="AQ428" s="612" t="e">
        <f>VLOOKUP(B428,'Vertiv Energy'!$D$1:$H$2,5,0)</f>
        <v>#N/A</v>
      </c>
      <c r="AR428" s="612" t="e">
        <f>VLOOKUP(B428,'Acidaes Solutions (CRMNEXT)'!$D$1:$H$3,5,0)</f>
        <v>#N/A</v>
      </c>
      <c r="AS428" s="612" t="e">
        <f>VLOOKUP(B428,Growisto!$D$1:$H$2,5,0)</f>
        <v>#N/A</v>
      </c>
      <c r="AT428" s="612" t="e">
        <f>VLOOKUP(B428,'9.9 Mediaworx - Digit'!$D$1:$H$2,5,0)</f>
        <v>#N/A</v>
      </c>
      <c r="AU428" s="612" t="e">
        <f>VLOOKUP(B428,'Vistaar systems Pvt Ltd'!$D$2:$H$3,5,0)</f>
        <v>#N/A</v>
      </c>
      <c r="AV428" s="612" t="e">
        <f>VLOOKUP(B428,'Course 5i'!$D$2:$H$11,5,0)</f>
        <v>#N/A</v>
      </c>
      <c r="AW428" s="612" t="e">
        <f>VLOOKUP(B428,'Radiant Appliances &amp; Electronic'!$D$1:$H$13,5,0)</f>
        <v>#N/A</v>
      </c>
      <c r="AX428" s="612" t="e">
        <f>VLOOKUP(B428,'Atos Global'!$D$3:$H$27,5,0)</f>
        <v>#N/A</v>
      </c>
      <c r="AY428" s="612" t="e">
        <f>VLOOKUP(B428,'Saama Technologies'!$D$1:$H$2,5,0)</f>
        <v>#N/A</v>
      </c>
      <c r="AZ428" s="612" t="e">
        <f>VLOOKUP(B428,'Multiplier Solutions'!$D$1:$H$2,5,0)</f>
        <v>#N/A</v>
      </c>
      <c r="BA428" s="612" t="e">
        <f>VLOOKUP(B428,GEP!$D$2:$H$5,5,0)</f>
        <v>#N/A</v>
      </c>
      <c r="BB428" s="612" t="e">
        <f>VLOOKUP(B428,Accenture!$D$1:$H$6,5,0)</f>
        <v>#N/A</v>
      </c>
      <c r="BC428" s="612" t="e">
        <f>VLOOKUP(B428,'Endurance International Group'!$D$1:$H$2,5,0)</f>
        <v>#N/A</v>
      </c>
      <c r="BD428" s="612" t="e">
        <f>VLOOKUP(B428,Newgen!$D$1:$H$2,5,0)</f>
        <v>#N/A</v>
      </c>
      <c r="BE428" s="612" t="e">
        <f>VLOOKUP(B428,'3D Incredible'!D428:H428,5,0)</f>
        <v>#N/A</v>
      </c>
      <c r="BF428" s="612" t="e">
        <f>VLOOKUP(B428,'Raja Software Labs'!$D$2:$H$2,5,0)</f>
        <v>#N/A</v>
      </c>
      <c r="BG428" s="612" t="e">
        <f>VLOOKUP(B428,Wipro!$D$1:$H$2,5,0)</f>
        <v>#N/A</v>
      </c>
      <c r="BH428" s="612" t="e">
        <f>VLOOKUP(B428,'Perch Technologies'!$D$2:$H$2,5,0)</f>
        <v>#N/A</v>
      </c>
      <c r="BI428" s="612" t="e">
        <f>VLOOKUP(B428,'Morning Star'!$D$1:$H$6,5,0)</f>
        <v>#N/A</v>
      </c>
      <c r="BJ428" s="612" t="e">
        <f>VLOOKUP(B428,Flexiloans!$D$1:$H$2,5,0)</f>
        <v>#N/A</v>
      </c>
      <c r="BK428" s="612" t="e">
        <f>VLOOKUP(B428,'Thirdware Solutions'!$D$1:$H$2,5,0)</f>
        <v>#N/A</v>
      </c>
      <c r="BL428" s="612" t="e">
        <f>VLOOKUP(B428,Tescom!$D$1:$H$8,5,0)</f>
        <v>#N/A</v>
      </c>
      <c r="BM428" s="612" t="e">
        <f>VLOOKUP(B428,'Cogno AI'!$D$1:$H$2,5,0)</f>
        <v>#N/A</v>
      </c>
      <c r="BN428" s="612" t="e">
        <f>VLOOKUP(B428,'ABM Knowledgeware'!$D$1:$H$2,5,0)</f>
        <v>#N/A</v>
      </c>
      <c r="BO428" s="612" t="e">
        <f>VLOOKUP(B428,'Concerto Software'!$D$1:$H$3,5,0)</f>
        <v>#N/A</v>
      </c>
      <c r="BP428" s="612" t="e">
        <f>VLOOKUP(B428,'My Captain'!$D$1:$H$4,5,0)</f>
        <v>#N/A</v>
      </c>
      <c r="BQ428" s="612" t="e">
        <f>VLOOKUP(B428,'Finoux Solutions'!$D$2:$H$4,5,0)</f>
        <v>#N/A</v>
      </c>
      <c r="BR428" s="612" t="e">
        <f>VLOOKUP(B428,'MITR Learning'!$D$1:$H$2,5,0)</f>
        <v>#N/A</v>
      </c>
      <c r="BS428" s="612" t="e">
        <f>VLOOKUP(B428,Nucsoft!$D$2:$H$6,5,0)</f>
        <v>#N/A</v>
      </c>
      <c r="BT428" s="612" t="e">
        <f>VLOOKUP(B428,'Paras Cadd'!$D$1:$H$2,5,0)</f>
        <v>#N/A</v>
      </c>
      <c r="BU428" s="612" t="e">
        <f>VLOOKUP(B428,'ICICI Securities'!$D$1:$H$2,5,0)</f>
        <v>#N/A</v>
      </c>
      <c r="BV428" s="612" t="e">
        <f>VLOOKUP(B428,'Citius Tech'!$D$2:$H$5,5,0)</f>
        <v>#N/A</v>
      </c>
      <c r="BW428" s="612" t="e">
        <f>VLOOKUP(B428,'Buzzy Brains'!$D$2:$H$2,5,0)</f>
        <v>#N/A</v>
      </c>
      <c r="BX428" s="612" t="e">
        <f>VLOOKUP(B428,'Decimal Point'!$D$2:$H$2,5,0)</f>
        <v>#N/A</v>
      </c>
      <c r="BY428" s="612" t="e">
        <f>VLOOKUP(B428,'Sankey Business Solutions'!$D$2:$H$3,5,0)</f>
        <v>#N/A</v>
      </c>
      <c r="BZ428" s="612" t="e">
        <f>VLOOKUP(B428,'Nangia &amp; Co LLP'!$D$2:$H$2,5,0)</f>
        <v>#N/A</v>
      </c>
      <c r="CA428" s="612" t="e">
        <f>VLOOKUP(B428,'FIS Solutions India Pvt Ltd'!$D$2:$H$2,5,0)</f>
        <v>#N/A</v>
      </c>
      <c r="CB428" s="612" t="e">
        <f>VLOOKUP(B428,'Delta Technology &amp; Management '!$D$2:$H$16,5,0)</f>
        <v>#N/A</v>
      </c>
      <c r="CC428" s="612" t="e">
        <f>VLOOKUP(B428,'Espoir Networks'!$D$3:$H$11,5,0)</f>
        <v>#N/A</v>
      </c>
      <c r="CD428" s="612" t="e">
        <f>VLOOKUP(B428,'Servosys Solution'!$D$3:$H$5,5,0)</f>
        <v>#N/A</v>
      </c>
      <c r="CE428" s="612" t="e">
        <f>VLOOKUP(B428,'Ribbon Communications'!$D$3:$H$4,5,0)</f>
        <v>#N/A</v>
      </c>
      <c r="CF428" s="612">
        <f t="shared" si="21"/>
        <v>0</v>
      </c>
      <c r="CG428" s="129" t="s">
        <v>9349</v>
      </c>
      <c r="CH428" s="129" t="s">
        <v>9350</v>
      </c>
      <c r="CI428" s="129" t="s">
        <v>81</v>
      </c>
      <c r="CJ428" s="129" t="s">
        <v>11756</v>
      </c>
      <c r="CK428" s="132">
        <v>43282</v>
      </c>
      <c r="CL428" s="129">
        <v>2021</v>
      </c>
      <c r="CM428" s="128" t="s">
        <v>9351</v>
      </c>
      <c r="CN428" s="129">
        <v>441</v>
      </c>
      <c r="CO428" s="133">
        <v>88.2</v>
      </c>
      <c r="CP428" s="129">
        <v>2015</v>
      </c>
      <c r="CQ428" s="129" t="s">
        <v>79</v>
      </c>
      <c r="CR428" s="128" t="s">
        <v>295</v>
      </c>
      <c r="CS428" s="129" t="s">
        <v>81</v>
      </c>
      <c r="CT428" s="133" t="s">
        <v>81</v>
      </c>
      <c r="CU428" s="129" t="s">
        <v>81</v>
      </c>
      <c r="CV428" s="129" t="s">
        <v>109</v>
      </c>
      <c r="CW428" s="131" t="s">
        <v>1002</v>
      </c>
      <c r="CX428" s="131" t="s">
        <v>9352</v>
      </c>
      <c r="CY428" s="129">
        <v>970</v>
      </c>
      <c r="CZ428" s="129">
        <v>77.599999999999994</v>
      </c>
      <c r="DA428" s="129">
        <v>2018</v>
      </c>
      <c r="DB428" s="129" t="s">
        <v>112</v>
      </c>
      <c r="DC428" s="129" t="s">
        <v>113</v>
      </c>
      <c r="DD428" s="129">
        <v>67.17</v>
      </c>
      <c r="DE428" s="129">
        <v>67.42</v>
      </c>
      <c r="DF428" s="397">
        <v>8</v>
      </c>
      <c r="DG428" s="224" t="s">
        <v>81</v>
      </c>
      <c r="DH428" s="224" t="s">
        <v>81</v>
      </c>
      <c r="DI428" s="224">
        <v>8.31</v>
      </c>
      <c r="DJ428" s="224">
        <v>9.1199999999999992</v>
      </c>
      <c r="DK428" s="224">
        <v>7.81</v>
      </c>
      <c r="DL428" s="224">
        <v>9.84</v>
      </c>
      <c r="DM428" s="224">
        <v>35.08</v>
      </c>
      <c r="DN428" s="224">
        <v>8.77</v>
      </c>
      <c r="DO428" s="394">
        <v>76.900000000000006</v>
      </c>
      <c r="DP428" s="131" t="s">
        <v>338</v>
      </c>
      <c r="DQ428" s="394">
        <v>0</v>
      </c>
      <c r="DR428" s="394">
        <v>0</v>
      </c>
      <c r="DS428" s="129" t="s">
        <v>83</v>
      </c>
      <c r="DT428" s="129" t="s">
        <v>83</v>
      </c>
      <c r="DU428" s="129" t="s">
        <v>83</v>
      </c>
      <c r="DV428" s="129" t="s">
        <v>83</v>
      </c>
      <c r="DW428" s="131" t="s">
        <v>83</v>
      </c>
      <c r="DX428" s="131" t="s">
        <v>84</v>
      </c>
      <c r="DY428" s="131" t="s">
        <v>81</v>
      </c>
      <c r="DZ428" s="131" t="s">
        <v>9353</v>
      </c>
      <c r="EA428" s="131" t="s">
        <v>86</v>
      </c>
      <c r="EB428" s="131" t="s">
        <v>9354</v>
      </c>
      <c r="EC428" s="131" t="s">
        <v>88</v>
      </c>
      <c r="ED428" s="131" t="s">
        <v>89</v>
      </c>
      <c r="EE428" s="131" t="s">
        <v>9355</v>
      </c>
      <c r="EF428" s="131" t="s">
        <v>9356</v>
      </c>
      <c r="EG428" s="131" t="s">
        <v>9357</v>
      </c>
      <c r="EH428" s="131" t="s">
        <v>2814</v>
      </c>
      <c r="EI428" s="131" t="s">
        <v>9358</v>
      </c>
      <c r="EJ428" s="135" t="s">
        <v>9359</v>
      </c>
      <c r="EK428" s="135" t="s">
        <v>9360</v>
      </c>
      <c r="EL428" s="135" t="s">
        <v>9361</v>
      </c>
      <c r="EM428" s="135" t="s">
        <v>9362</v>
      </c>
      <c r="EN428" s="131" t="s">
        <v>81</v>
      </c>
    </row>
    <row r="429" spans="1:145" ht="18" thickTop="1" thickBot="1">
      <c r="A429" s="575">
        <f t="shared" si="22"/>
        <v>428</v>
      </c>
      <c r="B429" s="576" t="s">
        <v>10645</v>
      </c>
      <c r="C429" s="599" t="s">
        <v>11872</v>
      </c>
      <c r="D429" s="576" t="s">
        <v>13208</v>
      </c>
      <c r="E429" s="568" t="str">
        <f t="shared" si="20"/>
        <v>Placed</v>
      </c>
      <c r="F429" s="576" t="s">
        <v>12369</v>
      </c>
      <c r="G429" s="576" t="s">
        <v>14087</v>
      </c>
      <c r="H429" s="131" t="str">
        <f>VLOOKUP(B429,EXTC3!C:E,3,0)</f>
        <v>Direct Second Year Engineering without live KT</v>
      </c>
      <c r="I429" s="610" t="s">
        <v>10626</v>
      </c>
      <c r="J429" s="572">
        <v>22</v>
      </c>
      <c r="K429" s="611" t="s">
        <v>10647</v>
      </c>
      <c r="L429" s="611" t="s">
        <v>73</v>
      </c>
      <c r="M429" s="611" t="s">
        <v>10648</v>
      </c>
      <c r="N429" s="612" t="s">
        <v>10644</v>
      </c>
      <c r="O429" s="612">
        <v>9769940706</v>
      </c>
      <c r="P429" s="612">
        <v>9769940706</v>
      </c>
      <c r="Q429" s="612" t="e">
        <f>VLOOKUP(B429,'TCS CON'!$D$1:$H$98,5,0)</f>
        <v>#N/A</v>
      </c>
      <c r="R429" s="612" t="e">
        <f>VLOOKUP(B429,LTI!$C$1:$H$46,6,0)</f>
        <v>#N/A</v>
      </c>
      <c r="S429" s="612" t="e">
        <f>VLOOKUP(B429,JARO!$E$2:$I$11,5,0)</f>
        <v>#N/A</v>
      </c>
      <c r="T429" s="612" t="e">
        <f>VLOOKUP(B429,Capgemini!$D$3:$H$78,5,0)</f>
        <v>#N/A</v>
      </c>
      <c r="U429" s="612" t="e">
        <f>VLOOKUP(B429,Carwale!$D$1:$H$4,5,0)</f>
        <v>#N/A</v>
      </c>
      <c r="V429" s="612" t="e">
        <f>VLOOKUP(B429,'Interactive Brokers'!E:I,5,0)</f>
        <v>#N/A</v>
      </c>
      <c r="W429" s="612" t="e">
        <f>VLOOKUP(B429,'REL Jio'!E:I,5,0)</f>
        <v>#N/A</v>
      </c>
      <c r="X429" s="612" t="e">
        <f>VLOOKUP(B429,'Sciative Sol'!E:I,5,0)</f>
        <v>#N/A</v>
      </c>
      <c r="Y429" s="612" t="e">
        <f>VLOOKUP(B429,'Hexaware Tech'!E:I,5,0)</f>
        <v>#N/A</v>
      </c>
      <c r="Z429" s="612" t="e">
        <f>VLOOKUP(B429,Axis!D:H,5,0)</f>
        <v>#N/A</v>
      </c>
      <c r="AA429" s="612" t="e">
        <f>VLOOKUP(B429,Ugam!$D$3:$H$26,5,0)</f>
        <v>#N/A</v>
      </c>
      <c r="AB429" s="612" t="e">
        <f>VLOOKUP(B429,Zeus!F:J,5,0)</f>
        <v>#N/A</v>
      </c>
      <c r="AC429" s="612" t="e">
        <f>VLOOKUP(B429,Montran!F:J,5,0)</f>
        <v>#N/A</v>
      </c>
      <c r="AD429" s="612" t="e">
        <f>VLOOKUP(B429,Endurance!H212:L212,5,0)</f>
        <v>#N/A</v>
      </c>
      <c r="AE429" s="612" t="e">
        <f>VLOOKUP(B429,'Swabhav Techlabs'!$F$1:$J$2,5,0)</f>
        <v>#N/A</v>
      </c>
      <c r="AF429" s="612" t="e">
        <f>VLOOKUP(B429,'Quality Kiosk'!$F$1:$J$18,5,0)</f>
        <v>#N/A</v>
      </c>
      <c r="AG429" s="612" t="e">
        <f>VLOOKUP(B429,'Lemon VB'!$F$1:$J$2,5,0)</f>
        <v>#N/A</v>
      </c>
      <c r="AH429" s="612" t="e">
        <f>VLOOKUP(B429,Gocomet!$E$1:$I$3,5,0)</f>
        <v>#N/A</v>
      </c>
      <c r="AI429" s="612" t="e">
        <f>VLOOKUP(B429,'Ingram Micro'!$E$1:$I$8,5,0)</f>
        <v>#N/A</v>
      </c>
      <c r="AJ429" s="612" t="e">
        <f>VLOOKUP(B429,'DePronto Infotech'!$E$1:$I$2,5,0)</f>
        <v>#N/A</v>
      </c>
      <c r="AK429" s="612" t="e">
        <f>VLOOKUP(B429,'Reliance Retail'!$E$1:$I$4,5,0)</f>
        <v>#N/A</v>
      </c>
      <c r="AL429" s="612" t="e">
        <f>VLOOKUP(B429,'Bright Champs'!$D$1:$H$13,5,0)</f>
        <v>#N/A</v>
      </c>
      <c r="AM429" s="612" t="e">
        <f>VLOOKUP(B429,Neosoft!$E$1:$I$12,5,0)</f>
        <v>#N/A</v>
      </c>
      <c r="AN429" s="612" t="e">
        <f>VLOOKUP(B429,Infosys!$E$1:$I$3,5,0)</f>
        <v>#N/A</v>
      </c>
      <c r="AO429" s="612" t="e">
        <f>VLOOKUP(B429,Cerelabs!$E$1:$I$5,5,0)</f>
        <v>#N/A</v>
      </c>
      <c r="AP429" s="612" t="e">
        <f>VLOOKUP(B429,'Neebal Technologies'!$D$1:$H$2,5,0)</f>
        <v>#N/A</v>
      </c>
      <c r="AQ429" s="612" t="e">
        <f>VLOOKUP(B429,'Vertiv Energy'!$D$1:$H$2,5,0)</f>
        <v>#N/A</v>
      </c>
      <c r="AR429" s="612" t="e">
        <f>VLOOKUP(B429,'Acidaes Solutions (CRMNEXT)'!$D$1:$H$3,5,0)</f>
        <v>#N/A</v>
      </c>
      <c r="AS429" s="612" t="e">
        <f>VLOOKUP(B429,Growisto!$D$1:$H$2,5,0)</f>
        <v>#N/A</v>
      </c>
      <c r="AT429" s="612" t="e">
        <f>VLOOKUP(B429,'9.9 Mediaworx - Digit'!$D$1:$H$2,5,0)</f>
        <v>#N/A</v>
      </c>
      <c r="AU429" s="612" t="e">
        <f>VLOOKUP(B429,'Vistaar systems Pvt Ltd'!$D$2:$H$3,5,0)</f>
        <v>#N/A</v>
      </c>
      <c r="AV429" s="612" t="e">
        <f>VLOOKUP(B429,'Course 5i'!$D$2:$H$11,5,0)</f>
        <v>#N/A</v>
      </c>
      <c r="AW429" s="612" t="e">
        <f>VLOOKUP(B429,'Radiant Appliances &amp; Electronic'!$D$1:$H$13,5,0)</f>
        <v>#N/A</v>
      </c>
      <c r="AX429" s="612" t="e">
        <f>VLOOKUP(B429,'Atos Global'!$D$3:$H$27,5,0)</f>
        <v>#N/A</v>
      </c>
      <c r="AY429" s="612" t="e">
        <f>VLOOKUP(B429,'Saama Technologies'!$D$1:$H$2,5,0)</f>
        <v>#N/A</v>
      </c>
      <c r="AZ429" s="612" t="e">
        <f>VLOOKUP(B429,'Multiplier Solutions'!$D$1:$H$2,5,0)</f>
        <v>#N/A</v>
      </c>
      <c r="BA429" s="612" t="e">
        <f>VLOOKUP(B429,GEP!$D$2:$H$5,5,0)</f>
        <v>#N/A</v>
      </c>
      <c r="BB429" s="612" t="e">
        <f>VLOOKUP(B429,Accenture!$D$1:$H$6,5,0)</f>
        <v>#N/A</v>
      </c>
      <c r="BC429" s="612" t="e">
        <f>VLOOKUP(B429,'Endurance International Group'!$D$1:$H$2,5,0)</f>
        <v>#N/A</v>
      </c>
      <c r="BD429" s="612" t="e">
        <f>VLOOKUP(B429,Newgen!$D$1:$H$2,5,0)</f>
        <v>#N/A</v>
      </c>
      <c r="BE429" s="612" t="e">
        <f>VLOOKUP(B429,'3D Incredible'!D429:H429,5,0)</f>
        <v>#N/A</v>
      </c>
      <c r="BF429" s="612" t="e">
        <f>VLOOKUP(B429,'Raja Software Labs'!$D$2:$H$2,5,0)</f>
        <v>#N/A</v>
      </c>
      <c r="BG429" s="612" t="e">
        <f>VLOOKUP(B429,Wipro!$D$1:$H$2,5,0)</f>
        <v>#N/A</v>
      </c>
      <c r="BH429" s="612" t="e">
        <f>VLOOKUP(B429,'Perch Technologies'!$D$2:$H$2,5,0)</f>
        <v>#N/A</v>
      </c>
      <c r="BI429" s="612" t="e">
        <f>VLOOKUP(B429,'Morning Star'!$D$1:$H$6,5,0)</f>
        <v>#N/A</v>
      </c>
      <c r="BJ429" s="612" t="e">
        <f>VLOOKUP(B429,Flexiloans!$D$1:$H$2,5,0)</f>
        <v>#N/A</v>
      </c>
      <c r="BK429" s="612" t="e">
        <f>VLOOKUP(B429,'Thirdware Solutions'!$D$1:$H$2,5,0)</f>
        <v>#N/A</v>
      </c>
      <c r="BL429" s="612" t="e">
        <f>VLOOKUP(B429,Tescom!$D$1:$H$8,5,0)</f>
        <v>#N/A</v>
      </c>
      <c r="BM429" s="612" t="e">
        <f>VLOOKUP(B429,'Cogno AI'!$D$1:$H$2,5,0)</f>
        <v>#N/A</v>
      </c>
      <c r="BN429" s="612" t="e">
        <f>VLOOKUP(B429,'ABM Knowledgeware'!$D$1:$H$2,5,0)</f>
        <v>#N/A</v>
      </c>
      <c r="BO429" s="612" t="e">
        <f>VLOOKUP(B429,'Concerto Software'!$D$1:$H$3,5,0)</f>
        <v>#N/A</v>
      </c>
      <c r="BP429" s="612" t="e">
        <f>VLOOKUP(B429,'My Captain'!$D$1:$H$4,5,0)</f>
        <v>#N/A</v>
      </c>
      <c r="BQ429" s="612" t="e">
        <f>VLOOKUP(B429,'Finoux Solutions'!$D$2:$H$4,5,0)</f>
        <v>#N/A</v>
      </c>
      <c r="BR429" s="612" t="e">
        <f>VLOOKUP(B429,'MITR Learning'!$D$1:$H$2,5,0)</f>
        <v>#N/A</v>
      </c>
      <c r="BS429" s="612" t="e">
        <f>VLOOKUP(B429,Nucsoft!$D$2:$H$6,5,0)</f>
        <v>#N/A</v>
      </c>
      <c r="BT429" s="612" t="e">
        <f>VLOOKUP(B429,'Paras Cadd'!$D$1:$H$2,5,0)</f>
        <v>#N/A</v>
      </c>
      <c r="BU429" s="612" t="e">
        <f>VLOOKUP(B429,'ICICI Securities'!$D$1:$H$2,5,0)</f>
        <v>#N/A</v>
      </c>
      <c r="BV429" s="612" t="e">
        <f>VLOOKUP(B429,'Citius Tech'!$D$2:$H$5,5,0)</f>
        <v>#N/A</v>
      </c>
      <c r="BW429" s="612" t="e">
        <f>VLOOKUP(B429,'Buzzy Brains'!$D$2:$H$2,5,0)</f>
        <v>#N/A</v>
      </c>
      <c r="BX429" s="612" t="e">
        <f>VLOOKUP(B429,'Decimal Point'!$D$2:$H$2,5,0)</f>
        <v>#N/A</v>
      </c>
      <c r="BY429" s="612" t="e">
        <f>VLOOKUP(B429,'Sankey Business Solutions'!$D$2:$H$3,5,0)</f>
        <v>#N/A</v>
      </c>
      <c r="BZ429" s="612" t="e">
        <f>VLOOKUP(B429,'Nangia &amp; Co LLP'!$D$2:$H$2,5,0)</f>
        <v>#N/A</v>
      </c>
      <c r="CA429" s="612" t="e">
        <f>VLOOKUP(B429,'FIS Solutions India Pvt Ltd'!$D$2:$H$2,5,0)</f>
        <v>#N/A</v>
      </c>
      <c r="CB429" s="612" t="e">
        <f>VLOOKUP(B429,'Delta Technology &amp; Management '!$D$2:$H$16,5,0)</f>
        <v>#N/A</v>
      </c>
      <c r="CC429" s="612">
        <f>VLOOKUP(B429,'Espoir Networks'!$D$3:$H$11,5,0)</f>
        <v>408000</v>
      </c>
      <c r="CD429" s="612" t="e">
        <f>VLOOKUP(B429,'Servosys Solution'!$D$3:$H$5,5,0)</f>
        <v>#N/A</v>
      </c>
      <c r="CE429" s="612" t="e">
        <f>VLOOKUP(B429,'Ribbon Communications'!$D$3:$H$4,5,0)</f>
        <v>#N/A</v>
      </c>
      <c r="CF429" s="612">
        <f t="shared" si="21"/>
        <v>1</v>
      </c>
      <c r="CG429" s="129" t="s">
        <v>10649</v>
      </c>
      <c r="CH429" s="129" t="s">
        <v>10650</v>
      </c>
      <c r="CI429" s="129" t="s">
        <v>10651</v>
      </c>
      <c r="CJ429" s="129" t="s">
        <v>11756</v>
      </c>
      <c r="CK429" s="132">
        <v>43282</v>
      </c>
      <c r="CL429" s="129">
        <v>2021</v>
      </c>
      <c r="CM429" s="128" t="s">
        <v>12054</v>
      </c>
      <c r="CN429" s="129">
        <v>380</v>
      </c>
      <c r="CO429" s="133">
        <v>76</v>
      </c>
      <c r="CP429" s="129">
        <v>2014</v>
      </c>
      <c r="CQ429" s="129" t="s">
        <v>79</v>
      </c>
      <c r="CR429" s="128" t="s">
        <v>12234</v>
      </c>
      <c r="CS429" s="129">
        <v>359</v>
      </c>
      <c r="CT429" s="133">
        <v>55.23</v>
      </c>
      <c r="CU429" s="129">
        <v>2016</v>
      </c>
      <c r="CV429" s="129" t="s">
        <v>79</v>
      </c>
      <c r="CW429" s="131" t="s">
        <v>10653</v>
      </c>
      <c r="CX429" s="131" t="s">
        <v>111</v>
      </c>
      <c r="CY429" s="129">
        <v>1366</v>
      </c>
      <c r="CZ429" s="129">
        <v>78.06</v>
      </c>
      <c r="DA429" s="129">
        <v>2018</v>
      </c>
      <c r="DB429" s="129" t="s">
        <v>944</v>
      </c>
      <c r="DC429" s="129" t="s">
        <v>113</v>
      </c>
      <c r="DD429" s="129">
        <v>72.540000000000006</v>
      </c>
      <c r="DE429" s="129">
        <v>72.290000000000006</v>
      </c>
      <c r="DF429" s="397">
        <v>0</v>
      </c>
      <c r="DG429" s="224" t="s">
        <v>81</v>
      </c>
      <c r="DH429" s="224" t="s">
        <v>81</v>
      </c>
      <c r="DI429" s="224">
        <v>7.73</v>
      </c>
      <c r="DJ429" s="224">
        <v>6.36</v>
      </c>
      <c r="DK429" s="224">
        <v>6.22</v>
      </c>
      <c r="DL429" s="224">
        <v>7.76</v>
      </c>
      <c r="DM429" s="224">
        <v>28.07</v>
      </c>
      <c r="DN429" s="224">
        <v>7.0175000000000001</v>
      </c>
      <c r="DO429" s="394">
        <v>63.92</v>
      </c>
      <c r="DP429" s="131" t="s">
        <v>114</v>
      </c>
      <c r="DQ429" s="394">
        <v>0</v>
      </c>
      <c r="DR429" s="394">
        <v>1</v>
      </c>
      <c r="DS429" s="129" t="s">
        <v>83</v>
      </c>
      <c r="DT429" s="129" t="s">
        <v>83</v>
      </c>
      <c r="DU429" s="129" t="s">
        <v>83</v>
      </c>
      <c r="DV429" s="129" t="s">
        <v>83</v>
      </c>
      <c r="DW429" s="131" t="s">
        <v>83</v>
      </c>
      <c r="DX429" s="131" t="s">
        <v>84</v>
      </c>
      <c r="DY429" s="131" t="s">
        <v>81</v>
      </c>
      <c r="DZ429" s="131" t="s">
        <v>10654</v>
      </c>
      <c r="EA429" s="131" t="s">
        <v>10655</v>
      </c>
      <c r="EB429" s="131" t="s">
        <v>10656</v>
      </c>
      <c r="EC429" s="131" t="s">
        <v>3193</v>
      </c>
      <c r="ED429" s="131" t="s">
        <v>89</v>
      </c>
      <c r="EE429" s="131" t="s">
        <v>10657</v>
      </c>
      <c r="EF429" s="131" t="s">
        <v>10658</v>
      </c>
      <c r="EG429" s="131" t="s">
        <v>81</v>
      </c>
      <c r="EH429" s="131" t="s">
        <v>2918</v>
      </c>
      <c r="EI429" s="131" t="s">
        <v>10659</v>
      </c>
      <c r="EJ429" s="135" t="s">
        <v>10660</v>
      </c>
      <c r="EK429" s="135" t="s">
        <v>10661</v>
      </c>
      <c r="EL429" s="135" t="s">
        <v>10662</v>
      </c>
      <c r="EM429" s="135" t="s">
        <v>10663</v>
      </c>
      <c r="EN429" s="131" t="s">
        <v>81</v>
      </c>
    </row>
    <row r="430" spans="1:145" ht="18" thickTop="1" thickBot="1">
      <c r="A430" s="575">
        <f t="shared" si="22"/>
        <v>429</v>
      </c>
      <c r="B430" s="576" t="s">
        <v>11671</v>
      </c>
      <c r="C430" s="599" t="s">
        <v>11873</v>
      </c>
      <c r="D430" s="576" t="s">
        <v>13208</v>
      </c>
      <c r="E430" s="568" t="str">
        <f t="shared" si="20"/>
        <v>Not Placed</v>
      </c>
      <c r="F430" s="576" t="s">
        <v>12369</v>
      </c>
      <c r="G430" s="576" t="s">
        <v>14087</v>
      </c>
      <c r="H430" s="131" t="str">
        <f>VLOOKUP(B430,EXTC3!C:E,3,0)</f>
        <v>Direct Second Year Engineering without live KT</v>
      </c>
      <c r="I430" s="610" t="s">
        <v>11673</v>
      </c>
      <c r="J430" s="572">
        <v>24</v>
      </c>
      <c r="K430" s="611" t="s">
        <v>11674</v>
      </c>
      <c r="L430" s="611" t="s">
        <v>11674</v>
      </c>
      <c r="M430" s="611" t="s">
        <v>11675</v>
      </c>
      <c r="N430" s="612" t="s">
        <v>11676</v>
      </c>
      <c r="O430" s="612">
        <v>9870673306</v>
      </c>
      <c r="P430" s="612">
        <v>9870673306</v>
      </c>
      <c r="Q430" s="612" t="e">
        <f>VLOOKUP(B430,'TCS CON'!$D$1:$H$98,5,0)</f>
        <v>#N/A</v>
      </c>
      <c r="R430" s="612" t="e">
        <f>VLOOKUP(B430,LTI!$C$1:$H$46,6,0)</f>
        <v>#N/A</v>
      </c>
      <c r="S430" s="612" t="e">
        <f>VLOOKUP(B430,JARO!$E$2:$I$11,5,0)</f>
        <v>#N/A</v>
      </c>
      <c r="T430" s="612" t="e">
        <f>VLOOKUP(B430,Capgemini!$D$3:$H$78,5,0)</f>
        <v>#N/A</v>
      </c>
      <c r="U430" s="612" t="e">
        <f>VLOOKUP(B430,Carwale!$D$1:$H$4,5,0)</f>
        <v>#N/A</v>
      </c>
      <c r="V430" s="612" t="e">
        <f>VLOOKUP(B430,'Interactive Brokers'!E:I,5,0)</f>
        <v>#N/A</v>
      </c>
      <c r="W430" s="612" t="e">
        <f>VLOOKUP(B430,'REL Jio'!E:I,5,0)</f>
        <v>#N/A</v>
      </c>
      <c r="X430" s="612" t="e">
        <f>VLOOKUP(B430,'Sciative Sol'!E:I,5,0)</f>
        <v>#N/A</v>
      </c>
      <c r="Y430" s="612" t="e">
        <f>VLOOKUP(B430,'Hexaware Tech'!E:I,5,0)</f>
        <v>#N/A</v>
      </c>
      <c r="Z430" s="612" t="e">
        <f>VLOOKUP(B430,Axis!D:H,5,0)</f>
        <v>#N/A</v>
      </c>
      <c r="AA430" s="612" t="e">
        <f>VLOOKUP(B430,Ugam!$D$3:$H$26,5,0)</f>
        <v>#N/A</v>
      </c>
      <c r="AB430" s="612" t="e">
        <f>VLOOKUP(B430,Zeus!F:J,5,0)</f>
        <v>#N/A</v>
      </c>
      <c r="AC430" s="612" t="e">
        <f>VLOOKUP(B430,Montran!F:J,5,0)</f>
        <v>#N/A</v>
      </c>
      <c r="AD430" s="612" t="e">
        <f>VLOOKUP(B430,Endurance!H213:L213,5,0)</f>
        <v>#N/A</v>
      </c>
      <c r="AE430" s="612" t="e">
        <f>VLOOKUP(B430,'Swabhav Techlabs'!$F$1:$J$2,5,0)</f>
        <v>#N/A</v>
      </c>
      <c r="AF430" s="612" t="e">
        <f>VLOOKUP(B430,'Quality Kiosk'!$F$1:$J$18,5,0)</f>
        <v>#N/A</v>
      </c>
      <c r="AG430" s="612" t="e">
        <f>VLOOKUP(B430,'Lemon VB'!$F$1:$J$2,5,0)</f>
        <v>#N/A</v>
      </c>
      <c r="AH430" s="612" t="e">
        <f>VLOOKUP(B430,Gocomet!$E$1:$I$3,5,0)</f>
        <v>#N/A</v>
      </c>
      <c r="AI430" s="612" t="e">
        <f>VLOOKUP(B430,'Ingram Micro'!$E$1:$I$8,5,0)</f>
        <v>#N/A</v>
      </c>
      <c r="AJ430" s="612" t="e">
        <f>VLOOKUP(B430,'DePronto Infotech'!$E$1:$I$2,5,0)</f>
        <v>#N/A</v>
      </c>
      <c r="AK430" s="612" t="e">
        <f>VLOOKUP(B430,'Reliance Retail'!$E$1:$I$4,5,0)</f>
        <v>#N/A</v>
      </c>
      <c r="AL430" s="612" t="e">
        <f>VLOOKUP(B430,'Bright Champs'!$D$1:$H$13,5,0)</f>
        <v>#N/A</v>
      </c>
      <c r="AM430" s="612" t="e">
        <f>VLOOKUP(B430,Neosoft!$E$1:$I$12,5,0)</f>
        <v>#N/A</v>
      </c>
      <c r="AN430" s="612" t="e">
        <f>VLOOKUP(B430,Infosys!$E$1:$I$3,5,0)</f>
        <v>#N/A</v>
      </c>
      <c r="AO430" s="612" t="e">
        <f>VLOOKUP(B430,Cerelabs!$E$1:$I$5,5,0)</f>
        <v>#N/A</v>
      </c>
      <c r="AP430" s="612" t="e">
        <f>VLOOKUP(B430,'Neebal Technologies'!$D$1:$H$2,5,0)</f>
        <v>#N/A</v>
      </c>
      <c r="AQ430" s="612" t="e">
        <f>VLOOKUP(B430,'Vertiv Energy'!$D$1:$H$2,5,0)</f>
        <v>#N/A</v>
      </c>
      <c r="AR430" s="612" t="e">
        <f>VLOOKUP(B430,'Acidaes Solutions (CRMNEXT)'!$D$1:$H$3,5,0)</f>
        <v>#N/A</v>
      </c>
      <c r="AS430" s="612" t="e">
        <f>VLOOKUP(B430,Growisto!$D$1:$H$2,5,0)</f>
        <v>#N/A</v>
      </c>
      <c r="AT430" s="612" t="e">
        <f>VLOOKUP(B430,'9.9 Mediaworx - Digit'!$D$1:$H$2,5,0)</f>
        <v>#N/A</v>
      </c>
      <c r="AU430" s="612" t="e">
        <f>VLOOKUP(B430,'Vistaar systems Pvt Ltd'!$D$2:$H$3,5,0)</f>
        <v>#N/A</v>
      </c>
      <c r="AV430" s="612" t="e">
        <f>VLOOKUP(B430,'Course 5i'!$D$2:$H$11,5,0)</f>
        <v>#N/A</v>
      </c>
      <c r="AW430" s="612" t="e">
        <f>VLOOKUP(B430,'Radiant Appliances &amp; Electronic'!$D$1:$H$13,5,0)</f>
        <v>#N/A</v>
      </c>
      <c r="AX430" s="612" t="e">
        <f>VLOOKUP(B430,'Atos Global'!$D$3:$H$27,5,0)</f>
        <v>#N/A</v>
      </c>
      <c r="AY430" s="612" t="e">
        <f>VLOOKUP(B430,'Saama Technologies'!$D$1:$H$2,5,0)</f>
        <v>#N/A</v>
      </c>
      <c r="AZ430" s="612" t="e">
        <f>VLOOKUP(B430,'Multiplier Solutions'!$D$1:$H$2,5,0)</f>
        <v>#N/A</v>
      </c>
      <c r="BA430" s="612" t="e">
        <f>VLOOKUP(B430,GEP!$D$2:$H$5,5,0)</f>
        <v>#N/A</v>
      </c>
      <c r="BB430" s="612" t="e">
        <f>VLOOKUP(B430,Accenture!$D$1:$H$6,5,0)</f>
        <v>#N/A</v>
      </c>
      <c r="BC430" s="612" t="e">
        <f>VLOOKUP(B430,'Endurance International Group'!$D$1:$H$2,5,0)</f>
        <v>#N/A</v>
      </c>
      <c r="BD430" s="612" t="e">
        <f>VLOOKUP(B430,Newgen!$D$1:$H$2,5,0)</f>
        <v>#N/A</v>
      </c>
      <c r="BE430" s="612" t="e">
        <f>VLOOKUP(B430,'3D Incredible'!D430:H430,5,0)</f>
        <v>#N/A</v>
      </c>
      <c r="BF430" s="612" t="e">
        <f>VLOOKUP(B430,'Raja Software Labs'!$D$2:$H$2,5,0)</f>
        <v>#N/A</v>
      </c>
      <c r="BG430" s="612" t="e">
        <f>VLOOKUP(B430,Wipro!$D$1:$H$2,5,0)</f>
        <v>#N/A</v>
      </c>
      <c r="BH430" s="612" t="e">
        <f>VLOOKUP(B430,'Perch Technologies'!$D$2:$H$2,5,0)</f>
        <v>#N/A</v>
      </c>
      <c r="BI430" s="612" t="e">
        <f>VLOOKUP(B430,'Morning Star'!$D$1:$H$6,5,0)</f>
        <v>#N/A</v>
      </c>
      <c r="BJ430" s="612" t="e">
        <f>VLOOKUP(B430,Flexiloans!$D$1:$H$2,5,0)</f>
        <v>#N/A</v>
      </c>
      <c r="BK430" s="612" t="e">
        <f>VLOOKUP(B430,'Thirdware Solutions'!$D$1:$H$2,5,0)</f>
        <v>#N/A</v>
      </c>
      <c r="BL430" s="612" t="e">
        <f>VLOOKUP(B430,Tescom!$D$1:$H$8,5,0)</f>
        <v>#N/A</v>
      </c>
      <c r="BM430" s="612" t="e">
        <f>VLOOKUP(B430,'Cogno AI'!$D$1:$H$2,5,0)</f>
        <v>#N/A</v>
      </c>
      <c r="BN430" s="612" t="e">
        <f>VLOOKUP(B430,'ABM Knowledgeware'!$D$1:$H$2,5,0)</f>
        <v>#N/A</v>
      </c>
      <c r="BO430" s="612" t="e">
        <f>VLOOKUP(B430,'Concerto Software'!$D$1:$H$3,5,0)</f>
        <v>#N/A</v>
      </c>
      <c r="BP430" s="612" t="e">
        <f>VLOOKUP(B430,'My Captain'!$D$1:$H$4,5,0)</f>
        <v>#N/A</v>
      </c>
      <c r="BQ430" s="612" t="e">
        <f>VLOOKUP(B430,'Finoux Solutions'!$D$2:$H$4,5,0)</f>
        <v>#N/A</v>
      </c>
      <c r="BR430" s="612" t="e">
        <f>VLOOKUP(B430,'MITR Learning'!$D$1:$H$2,5,0)</f>
        <v>#N/A</v>
      </c>
      <c r="BS430" s="612" t="e">
        <f>VLOOKUP(B430,Nucsoft!$D$2:$H$6,5,0)</f>
        <v>#N/A</v>
      </c>
      <c r="BT430" s="612" t="e">
        <f>VLOOKUP(B430,'Paras Cadd'!$D$1:$H$2,5,0)</f>
        <v>#N/A</v>
      </c>
      <c r="BU430" s="612" t="e">
        <f>VLOOKUP(B430,'ICICI Securities'!$D$1:$H$2,5,0)</f>
        <v>#N/A</v>
      </c>
      <c r="BV430" s="612" t="e">
        <f>VLOOKUP(B430,'Citius Tech'!$D$2:$H$5,5,0)</f>
        <v>#N/A</v>
      </c>
      <c r="BW430" s="612" t="e">
        <f>VLOOKUP(B430,'Buzzy Brains'!$D$2:$H$2,5,0)</f>
        <v>#N/A</v>
      </c>
      <c r="BX430" s="612" t="e">
        <f>VLOOKUP(B430,'Decimal Point'!$D$2:$H$2,5,0)</f>
        <v>#N/A</v>
      </c>
      <c r="BY430" s="612" t="e">
        <f>VLOOKUP(B430,'Sankey Business Solutions'!$D$2:$H$3,5,0)</f>
        <v>#N/A</v>
      </c>
      <c r="BZ430" s="612" t="e">
        <f>VLOOKUP(B430,'Nangia &amp; Co LLP'!$D$2:$H$2,5,0)</f>
        <v>#N/A</v>
      </c>
      <c r="CA430" s="612" t="e">
        <f>VLOOKUP(B430,'FIS Solutions India Pvt Ltd'!$D$2:$H$2,5,0)</f>
        <v>#N/A</v>
      </c>
      <c r="CB430" s="612" t="e">
        <f>VLOOKUP(B430,'Delta Technology &amp; Management '!$D$2:$H$16,5,0)</f>
        <v>#N/A</v>
      </c>
      <c r="CC430" s="612" t="e">
        <f>VLOOKUP(B430,'Espoir Networks'!$D$3:$H$11,5,0)</f>
        <v>#N/A</v>
      </c>
      <c r="CD430" s="612" t="e">
        <f>VLOOKUP(B430,'Servosys Solution'!$D$3:$H$5,5,0)</f>
        <v>#N/A</v>
      </c>
      <c r="CE430" s="612" t="e">
        <f>VLOOKUP(B430,'Ribbon Communications'!$D$3:$H$4,5,0)</f>
        <v>#N/A</v>
      </c>
      <c r="CF430" s="612">
        <f t="shared" si="21"/>
        <v>0</v>
      </c>
      <c r="CG430" s="129" t="s">
        <v>295</v>
      </c>
      <c r="CH430" s="129" t="s">
        <v>11677</v>
      </c>
      <c r="CI430" s="129" t="s">
        <v>295</v>
      </c>
      <c r="CJ430" s="129" t="s">
        <v>11756</v>
      </c>
      <c r="CK430" s="132">
        <v>43282</v>
      </c>
      <c r="CL430" s="129">
        <v>2021</v>
      </c>
      <c r="CM430" s="128" t="s">
        <v>12055</v>
      </c>
      <c r="CN430" s="129">
        <v>343</v>
      </c>
      <c r="CO430" s="133">
        <v>80.53</v>
      </c>
      <c r="CP430" s="129">
        <v>2012</v>
      </c>
      <c r="CQ430" s="129" t="s">
        <v>79</v>
      </c>
      <c r="CR430" s="128" t="s">
        <v>295</v>
      </c>
      <c r="CS430" s="129" t="s">
        <v>295</v>
      </c>
      <c r="CT430" s="133" t="s">
        <v>295</v>
      </c>
      <c r="CU430" s="129" t="s">
        <v>295</v>
      </c>
      <c r="CV430" s="129" t="s">
        <v>109</v>
      </c>
      <c r="CW430" s="131" t="s">
        <v>11679</v>
      </c>
      <c r="CX430" s="131" t="s">
        <v>229</v>
      </c>
      <c r="CY430" s="129">
        <v>58.69</v>
      </c>
      <c r="CZ430" s="129">
        <v>58.69</v>
      </c>
      <c r="DA430" s="129">
        <v>2018</v>
      </c>
      <c r="DB430" s="129" t="s">
        <v>112</v>
      </c>
      <c r="DC430" s="129" t="s">
        <v>113</v>
      </c>
      <c r="DD430" s="129">
        <v>58.69</v>
      </c>
      <c r="DE430" s="129">
        <v>58.69</v>
      </c>
      <c r="DF430" s="397">
        <v>5</v>
      </c>
      <c r="DG430" s="224" t="s">
        <v>295</v>
      </c>
      <c r="DH430" s="224" t="s">
        <v>295</v>
      </c>
      <c r="DI430" s="224">
        <v>6.23</v>
      </c>
      <c r="DJ430" s="224">
        <v>6.84</v>
      </c>
      <c r="DK430" s="224">
        <v>5.96</v>
      </c>
      <c r="DL430" s="224">
        <v>7.8</v>
      </c>
      <c r="DM430" s="224">
        <v>26.830000000000002</v>
      </c>
      <c r="DN430" s="224">
        <v>6.7075000000000005</v>
      </c>
      <c r="DO430" s="394">
        <v>59.61</v>
      </c>
      <c r="DP430" s="131" t="s">
        <v>114</v>
      </c>
      <c r="DQ430" s="394">
        <v>0</v>
      </c>
      <c r="DR430" s="394">
        <v>0</v>
      </c>
      <c r="DS430" s="129" t="s">
        <v>83</v>
      </c>
      <c r="DT430" s="129" t="s">
        <v>83</v>
      </c>
      <c r="DU430" s="129" t="s">
        <v>83</v>
      </c>
      <c r="DV430" s="129" t="s">
        <v>4749</v>
      </c>
      <c r="DW430" s="131" t="s">
        <v>4749</v>
      </c>
      <c r="DX430" s="131" t="s">
        <v>84</v>
      </c>
      <c r="DY430" s="131" t="s">
        <v>295</v>
      </c>
      <c r="DZ430" s="131" t="s">
        <v>11680</v>
      </c>
      <c r="EA430" s="131" t="s">
        <v>86</v>
      </c>
      <c r="EB430" s="131" t="s">
        <v>11681</v>
      </c>
      <c r="EC430" s="131" t="s">
        <v>317</v>
      </c>
      <c r="ED430" s="131" t="s">
        <v>89</v>
      </c>
      <c r="EE430" s="131" t="s">
        <v>295</v>
      </c>
      <c r="EF430" s="131" t="s">
        <v>11682</v>
      </c>
      <c r="EG430" s="131" t="s">
        <v>2999</v>
      </c>
      <c r="EH430" s="131" t="s">
        <v>2264</v>
      </c>
      <c r="EI430" s="131" t="s">
        <v>11683</v>
      </c>
      <c r="EJ430" s="135" t="s">
        <v>11684</v>
      </c>
      <c r="EK430" s="135" t="s">
        <v>11685</v>
      </c>
      <c r="EL430" s="131" t="s">
        <v>295</v>
      </c>
      <c r="EM430" s="131" t="s">
        <v>295</v>
      </c>
      <c r="EN430" s="131" t="s">
        <v>295</v>
      </c>
    </row>
    <row r="431" spans="1:145" ht="18" thickTop="1" thickBot="1">
      <c r="A431" s="575">
        <f t="shared" si="22"/>
        <v>430</v>
      </c>
      <c r="B431" s="572" t="s">
        <v>129</v>
      </c>
      <c r="C431" s="600" t="s">
        <v>130</v>
      </c>
      <c r="D431" s="570" t="s">
        <v>13209</v>
      </c>
      <c r="E431" s="568" t="str">
        <f t="shared" si="20"/>
        <v>Not Placed</v>
      </c>
      <c r="F431" s="570" t="s">
        <v>12496</v>
      </c>
      <c r="G431" s="570" t="s">
        <v>135</v>
      </c>
      <c r="H431" s="131" t="str">
        <f>VLOOKUP(B431,INFT1!C:H,3,0)</f>
        <v>12th + Engineering without live KT</v>
      </c>
      <c r="I431" s="610">
        <v>36473</v>
      </c>
      <c r="J431" s="572">
        <v>20</v>
      </c>
      <c r="K431" s="611" t="s">
        <v>131</v>
      </c>
      <c r="L431" s="611" t="s">
        <v>73</v>
      </c>
      <c r="M431" s="611" t="s">
        <v>132</v>
      </c>
      <c r="N431" s="612" t="s">
        <v>128</v>
      </c>
      <c r="O431" s="612">
        <v>9869366800</v>
      </c>
      <c r="P431" s="612">
        <v>9820852061</v>
      </c>
      <c r="Q431" s="612" t="e">
        <f>VLOOKUP(B431,'TCS CON'!$D$1:$H$98,5,0)</f>
        <v>#N/A</v>
      </c>
      <c r="R431" s="612" t="e">
        <f>VLOOKUP(B431,LTI!$C$1:$H$46,6,0)</f>
        <v>#N/A</v>
      </c>
      <c r="S431" s="612" t="e">
        <f>VLOOKUP(B431,JARO!$E$2:$I$11,5,0)</f>
        <v>#N/A</v>
      </c>
      <c r="T431" s="612" t="e">
        <f>VLOOKUP(B431,Capgemini!$D$3:$H$78,5,0)</f>
        <v>#N/A</v>
      </c>
      <c r="U431" s="612" t="e">
        <f>VLOOKUP(B431,Carwale!$D$1:$H$4,5,0)</f>
        <v>#N/A</v>
      </c>
      <c r="V431" s="612" t="e">
        <f>VLOOKUP(B431,'Interactive Brokers'!E:I,5,0)</f>
        <v>#N/A</v>
      </c>
      <c r="W431" s="612" t="e">
        <f>VLOOKUP(B431,'REL Jio'!E:I,5,0)</f>
        <v>#N/A</v>
      </c>
      <c r="X431" s="612" t="e">
        <f>VLOOKUP(B431,'Sciative Sol'!E:I,5,0)</f>
        <v>#N/A</v>
      </c>
      <c r="Y431" s="612" t="e">
        <f>VLOOKUP(B431,'Hexaware Tech'!E:I,5,0)</f>
        <v>#N/A</v>
      </c>
      <c r="Z431" s="612" t="e">
        <f>VLOOKUP(B431,Axis!D:H,5,0)</f>
        <v>#N/A</v>
      </c>
      <c r="AA431" s="612" t="e">
        <f>VLOOKUP(B431,Ugam!$D$3:$H$26,5,0)</f>
        <v>#N/A</v>
      </c>
      <c r="AB431" s="612" t="e">
        <f>VLOOKUP(B431,Zeus!F:J,5,0)</f>
        <v>#N/A</v>
      </c>
      <c r="AC431" s="612" t="e">
        <f>VLOOKUP(B431,Montran!F:J,5,0)</f>
        <v>#N/A</v>
      </c>
      <c r="AD431" s="612" t="e">
        <f>VLOOKUP(B431,Endurance!H214:L214,5,0)</f>
        <v>#N/A</v>
      </c>
      <c r="AE431" s="612" t="e">
        <f>VLOOKUP(B431,'Swabhav Techlabs'!$F$1:$J$2,5,0)</f>
        <v>#N/A</v>
      </c>
      <c r="AF431" s="612" t="e">
        <f>VLOOKUP(B431,'Quality Kiosk'!$F$1:$J$18,5,0)</f>
        <v>#N/A</v>
      </c>
      <c r="AG431" s="612" t="e">
        <f>VLOOKUP(B431,'Lemon VB'!$F$1:$J$2,5,0)</f>
        <v>#N/A</v>
      </c>
      <c r="AH431" s="612" t="e">
        <f>VLOOKUP(B431,Gocomet!$E$1:$I$3,5,0)</f>
        <v>#N/A</v>
      </c>
      <c r="AI431" s="612" t="e">
        <f>VLOOKUP(B431,'Ingram Micro'!$E$1:$I$8,5,0)</f>
        <v>#N/A</v>
      </c>
      <c r="AJ431" s="612" t="e">
        <f>VLOOKUP(B431,'DePronto Infotech'!$E$1:$I$2,5,0)</f>
        <v>#N/A</v>
      </c>
      <c r="AK431" s="612" t="e">
        <f>VLOOKUP(B431,'Reliance Retail'!$E$1:$I$4,5,0)</f>
        <v>#N/A</v>
      </c>
      <c r="AL431" s="612" t="e">
        <f>VLOOKUP(B431,'Bright Champs'!$D$1:$H$13,5,0)</f>
        <v>#N/A</v>
      </c>
      <c r="AM431" s="612" t="e">
        <f>VLOOKUP(B431,Neosoft!$E$1:$I$12,5,0)</f>
        <v>#N/A</v>
      </c>
      <c r="AN431" s="612" t="e">
        <f>VLOOKUP(B431,Infosys!$E$1:$I$3,5,0)</f>
        <v>#N/A</v>
      </c>
      <c r="AO431" s="612" t="e">
        <f>VLOOKUP(B431,Cerelabs!$E$1:$I$5,5,0)</f>
        <v>#N/A</v>
      </c>
      <c r="AP431" s="612" t="e">
        <f>VLOOKUP(B431,'Neebal Technologies'!$D$1:$H$2,5,0)</f>
        <v>#N/A</v>
      </c>
      <c r="AQ431" s="612" t="e">
        <f>VLOOKUP(B431,'Vertiv Energy'!$D$1:$H$2,5,0)</f>
        <v>#N/A</v>
      </c>
      <c r="AR431" s="612" t="e">
        <f>VLOOKUP(B431,'Acidaes Solutions (CRMNEXT)'!$D$1:$H$3,5,0)</f>
        <v>#N/A</v>
      </c>
      <c r="AS431" s="612" t="e">
        <f>VLOOKUP(B431,Growisto!$D$1:$H$2,5,0)</f>
        <v>#N/A</v>
      </c>
      <c r="AT431" s="612" t="e">
        <f>VLOOKUP(B431,'9.9 Mediaworx - Digit'!$D$1:$H$2,5,0)</f>
        <v>#N/A</v>
      </c>
      <c r="AU431" s="612" t="e">
        <f>VLOOKUP(B431,'Vistaar systems Pvt Ltd'!$D$2:$H$3,5,0)</f>
        <v>#N/A</v>
      </c>
      <c r="AV431" s="612" t="e">
        <f>VLOOKUP(B431,'Course 5i'!$D$2:$H$11,5,0)</f>
        <v>#N/A</v>
      </c>
      <c r="AW431" s="612" t="e">
        <f>VLOOKUP(B431,'Radiant Appliances &amp; Electronic'!$D$1:$H$13,5,0)</f>
        <v>#N/A</v>
      </c>
      <c r="AX431" s="612" t="e">
        <f>VLOOKUP(B431,'Atos Global'!$D$3:$H$27,5,0)</f>
        <v>#N/A</v>
      </c>
      <c r="AY431" s="612" t="e">
        <f>VLOOKUP(B431,'Saama Technologies'!$D$1:$H$2,5,0)</f>
        <v>#N/A</v>
      </c>
      <c r="AZ431" s="612" t="e">
        <f>VLOOKUP(B431,'Multiplier Solutions'!$D$1:$H$2,5,0)</f>
        <v>#N/A</v>
      </c>
      <c r="BA431" s="612" t="e">
        <f>VLOOKUP(B431,GEP!$D$2:$H$5,5,0)</f>
        <v>#N/A</v>
      </c>
      <c r="BB431" s="612" t="e">
        <f>VLOOKUP(B431,Accenture!$D$1:$H$6,5,0)</f>
        <v>#N/A</v>
      </c>
      <c r="BC431" s="612" t="e">
        <f>VLOOKUP(B431,'Endurance International Group'!$D$1:$H$2,5,0)</f>
        <v>#N/A</v>
      </c>
      <c r="BD431" s="612" t="e">
        <f>VLOOKUP(B431,Newgen!$D$1:$H$2,5,0)</f>
        <v>#N/A</v>
      </c>
      <c r="BE431" s="612" t="e">
        <f>VLOOKUP(B431,'3D Incredible'!D431:H431,5,0)</f>
        <v>#N/A</v>
      </c>
      <c r="BF431" s="612" t="e">
        <f>VLOOKUP(B431,'Raja Software Labs'!$D$2:$H$2,5,0)</f>
        <v>#N/A</v>
      </c>
      <c r="BG431" s="612" t="e">
        <f>VLOOKUP(B431,Wipro!$D$1:$H$2,5,0)</f>
        <v>#N/A</v>
      </c>
      <c r="BH431" s="612" t="e">
        <f>VLOOKUP(B431,'Perch Technologies'!$D$2:$H$2,5,0)</f>
        <v>#N/A</v>
      </c>
      <c r="BI431" s="612" t="e">
        <f>VLOOKUP(B431,'Morning Star'!$D$1:$H$6,5,0)</f>
        <v>#N/A</v>
      </c>
      <c r="BJ431" s="612" t="e">
        <f>VLOOKUP(B431,Flexiloans!$D$1:$H$2,5,0)</f>
        <v>#N/A</v>
      </c>
      <c r="BK431" s="612" t="e">
        <f>VLOOKUP(B431,'Thirdware Solutions'!$D$1:$H$2,5,0)</f>
        <v>#N/A</v>
      </c>
      <c r="BL431" s="612" t="e">
        <f>VLOOKUP(B431,Tescom!$D$1:$H$8,5,0)</f>
        <v>#N/A</v>
      </c>
      <c r="BM431" s="612" t="e">
        <f>VLOOKUP(B431,'Cogno AI'!$D$1:$H$2,5,0)</f>
        <v>#N/A</v>
      </c>
      <c r="BN431" s="612" t="e">
        <f>VLOOKUP(B431,'ABM Knowledgeware'!$D$1:$H$2,5,0)</f>
        <v>#N/A</v>
      </c>
      <c r="BO431" s="612" t="e">
        <f>VLOOKUP(B431,'Concerto Software'!$D$1:$H$3,5,0)</f>
        <v>#N/A</v>
      </c>
      <c r="BP431" s="612" t="e">
        <f>VLOOKUP(B431,'My Captain'!$D$1:$H$4,5,0)</f>
        <v>#N/A</v>
      </c>
      <c r="BQ431" s="612" t="e">
        <f>VLOOKUP(B431,'Finoux Solutions'!$D$2:$H$4,5,0)</f>
        <v>#N/A</v>
      </c>
      <c r="BR431" s="612" t="e">
        <f>VLOOKUP(B431,'MITR Learning'!$D$1:$H$2,5,0)</f>
        <v>#N/A</v>
      </c>
      <c r="BS431" s="612" t="e">
        <f>VLOOKUP(B431,Nucsoft!$D$2:$H$6,5,0)</f>
        <v>#N/A</v>
      </c>
      <c r="BT431" s="612" t="e">
        <f>VLOOKUP(B431,'Paras Cadd'!$D$1:$H$2,5,0)</f>
        <v>#N/A</v>
      </c>
      <c r="BU431" s="612" t="e">
        <f>VLOOKUP(B431,'ICICI Securities'!$D$1:$H$2,5,0)</f>
        <v>#N/A</v>
      </c>
      <c r="BV431" s="612" t="e">
        <f>VLOOKUP(B431,'Citius Tech'!$D$2:$H$5,5,0)</f>
        <v>#N/A</v>
      </c>
      <c r="BW431" s="612" t="e">
        <f>VLOOKUP(B431,'Buzzy Brains'!$D$2:$H$2,5,0)</f>
        <v>#N/A</v>
      </c>
      <c r="BX431" s="612" t="e">
        <f>VLOOKUP(B431,'Decimal Point'!$D$2:$H$2,5,0)</f>
        <v>#N/A</v>
      </c>
      <c r="BY431" s="612" t="e">
        <f>VLOOKUP(B431,'Sankey Business Solutions'!$D$2:$H$3,5,0)</f>
        <v>#N/A</v>
      </c>
      <c r="BZ431" s="612" t="e">
        <f>VLOOKUP(B431,'Nangia &amp; Co LLP'!$D$2:$H$2,5,0)</f>
        <v>#N/A</v>
      </c>
      <c r="CA431" s="612" t="e">
        <f>VLOOKUP(B431,'FIS Solutions India Pvt Ltd'!$D$2:$H$2,5,0)</f>
        <v>#N/A</v>
      </c>
      <c r="CB431" s="612" t="e">
        <f>VLOOKUP(B431,'Delta Technology &amp; Management '!$D$2:$H$16,5,0)</f>
        <v>#N/A</v>
      </c>
      <c r="CC431" s="612" t="e">
        <f>VLOOKUP(B431,'Espoir Networks'!$D$3:$H$11,5,0)</f>
        <v>#N/A</v>
      </c>
      <c r="CD431" s="612" t="e">
        <f>VLOOKUP(B431,'Servosys Solution'!$D$3:$H$5,5,0)</f>
        <v>#N/A</v>
      </c>
      <c r="CE431" s="612" t="e">
        <f>VLOOKUP(B431,'Ribbon Communications'!$D$3:$H$4,5,0)</f>
        <v>#N/A</v>
      </c>
      <c r="CF431" s="612">
        <f t="shared" si="21"/>
        <v>0</v>
      </c>
      <c r="CG431" s="129" t="s">
        <v>133</v>
      </c>
      <c r="CH431" s="129">
        <v>990500439590</v>
      </c>
      <c r="CI431" s="129" t="s">
        <v>134</v>
      </c>
      <c r="CJ431" s="129" t="s">
        <v>11722</v>
      </c>
      <c r="CK431" s="132">
        <v>42917</v>
      </c>
      <c r="CL431" s="129">
        <v>2021</v>
      </c>
      <c r="CM431" s="128" t="s">
        <v>12056</v>
      </c>
      <c r="CN431" s="129">
        <v>447</v>
      </c>
      <c r="CO431" s="133">
        <v>89.4</v>
      </c>
      <c r="CP431" s="129">
        <v>2015</v>
      </c>
      <c r="CQ431" s="129" t="s">
        <v>79</v>
      </c>
      <c r="CR431" s="128" t="s">
        <v>12235</v>
      </c>
      <c r="CS431" s="129">
        <v>396</v>
      </c>
      <c r="CT431" s="133">
        <v>60.92</v>
      </c>
      <c r="CU431" s="129">
        <v>2017</v>
      </c>
      <c r="CV431" s="129" t="s">
        <v>79</v>
      </c>
      <c r="CW431" s="131" t="s">
        <v>81</v>
      </c>
      <c r="CX431" s="131" t="s">
        <v>81</v>
      </c>
      <c r="CY431" s="129" t="s">
        <v>81</v>
      </c>
      <c r="CZ431" s="129" t="s">
        <v>81</v>
      </c>
      <c r="DA431" s="129" t="s">
        <v>81</v>
      </c>
      <c r="DB431" s="129" t="s">
        <v>81</v>
      </c>
      <c r="DC431" s="129" t="s">
        <v>81</v>
      </c>
      <c r="DD431" s="129" t="s">
        <v>81</v>
      </c>
      <c r="DE431" s="129" t="s">
        <v>81</v>
      </c>
      <c r="DF431" s="129">
        <v>0</v>
      </c>
      <c r="DG431" s="224">
        <v>6.33</v>
      </c>
      <c r="DH431" s="224">
        <v>7.54</v>
      </c>
      <c r="DI431" s="224">
        <v>7.85</v>
      </c>
      <c r="DJ431" s="224">
        <v>7.65</v>
      </c>
      <c r="DK431" s="224">
        <v>7.58</v>
      </c>
      <c r="DL431" s="224"/>
      <c r="DM431" s="224">
        <v>36.950000000000003</v>
      </c>
      <c r="DN431" s="224">
        <v>7.39</v>
      </c>
      <c r="DO431" s="129"/>
      <c r="DP431" s="131" t="s">
        <v>138</v>
      </c>
      <c r="DQ431" s="129">
        <v>0</v>
      </c>
      <c r="DR431" s="129">
        <v>0</v>
      </c>
      <c r="DS431" s="129" t="s">
        <v>83</v>
      </c>
      <c r="DT431" s="129" t="s">
        <v>83</v>
      </c>
      <c r="DU431" s="129" t="s">
        <v>83</v>
      </c>
      <c r="DV431" s="129" t="s">
        <v>83</v>
      </c>
      <c r="DW431" s="131" t="s">
        <v>83</v>
      </c>
      <c r="DX431" s="131" t="s">
        <v>84</v>
      </c>
      <c r="DY431" s="131" t="s">
        <v>81</v>
      </c>
      <c r="DZ431" s="131" t="s">
        <v>139</v>
      </c>
      <c r="EA431" s="131" t="s">
        <v>140</v>
      </c>
      <c r="EB431" s="131" t="s">
        <v>141</v>
      </c>
      <c r="EC431" s="131" t="s">
        <v>142</v>
      </c>
      <c r="ED431" s="131" t="s">
        <v>89</v>
      </c>
      <c r="EE431" s="131" t="s">
        <v>143</v>
      </c>
      <c r="EF431" s="131" t="s">
        <v>144</v>
      </c>
      <c r="EG431" s="131" t="s">
        <v>145</v>
      </c>
      <c r="EH431" s="131" t="s">
        <v>146</v>
      </c>
      <c r="EI431" s="131" t="s">
        <v>147</v>
      </c>
      <c r="EJ431" s="135" t="s">
        <v>148</v>
      </c>
      <c r="EK431" s="135" t="s">
        <v>149</v>
      </c>
      <c r="EL431" s="135" t="s">
        <v>150</v>
      </c>
      <c r="EM431" s="135" t="s">
        <v>151</v>
      </c>
      <c r="EN431" s="131" t="s">
        <v>81</v>
      </c>
    </row>
    <row r="432" spans="1:145" ht="18" thickTop="1" thickBot="1">
      <c r="A432" s="575">
        <f t="shared" si="22"/>
        <v>431</v>
      </c>
      <c r="B432" s="572" t="s">
        <v>349</v>
      </c>
      <c r="C432" s="600" t="s">
        <v>350</v>
      </c>
      <c r="D432" s="570" t="s">
        <v>13209</v>
      </c>
      <c r="E432" s="568" t="str">
        <f t="shared" si="20"/>
        <v>Placed</v>
      </c>
      <c r="F432" s="570" t="s">
        <v>12496</v>
      </c>
      <c r="G432" s="570" t="s">
        <v>135</v>
      </c>
      <c r="H432" s="131" t="str">
        <f>VLOOKUP(B432,INFT1!C:H,3,0)</f>
        <v>12th + Engineering without live KT</v>
      </c>
      <c r="I432" s="610" t="s">
        <v>351</v>
      </c>
      <c r="J432" s="572">
        <v>20</v>
      </c>
      <c r="K432" s="611" t="s">
        <v>352</v>
      </c>
      <c r="L432" s="611" t="s">
        <v>353</v>
      </c>
      <c r="M432" s="611" t="s">
        <v>354</v>
      </c>
      <c r="N432" s="612" t="s">
        <v>348</v>
      </c>
      <c r="O432" s="612">
        <v>9969785636</v>
      </c>
      <c r="P432" s="612">
        <v>9082206153</v>
      </c>
      <c r="Q432" s="612" t="e">
        <f>VLOOKUP(B432,'TCS CON'!$D$1:$H$98,5,0)</f>
        <v>#N/A</v>
      </c>
      <c r="R432" s="612" t="e">
        <f>VLOOKUP(B432,LTI!$C$1:$H$46,6,0)</f>
        <v>#N/A</v>
      </c>
      <c r="S432" s="612" t="e">
        <f>VLOOKUP(B432,JARO!$E$2:$I$11,5,0)</f>
        <v>#N/A</v>
      </c>
      <c r="T432" s="612" t="e">
        <f>VLOOKUP(B432,Capgemini!$D$3:$H$78,5,0)</f>
        <v>#N/A</v>
      </c>
      <c r="U432" s="612" t="e">
        <f>VLOOKUP(B432,Carwale!$D$1:$H$4,5,0)</f>
        <v>#N/A</v>
      </c>
      <c r="V432" s="612" t="e">
        <f>VLOOKUP(B432,'Interactive Brokers'!E:I,5,0)</f>
        <v>#N/A</v>
      </c>
      <c r="W432" s="612" t="e">
        <f>VLOOKUP(B432,'REL Jio'!E:I,5,0)</f>
        <v>#N/A</v>
      </c>
      <c r="X432" s="612" t="e">
        <f>VLOOKUP(B432,'Sciative Sol'!E:I,5,0)</f>
        <v>#N/A</v>
      </c>
      <c r="Y432" s="612" t="e">
        <f>VLOOKUP(B432,'Hexaware Tech'!E:I,5,0)</f>
        <v>#N/A</v>
      </c>
      <c r="Z432" s="612" t="e">
        <f>VLOOKUP(B432,Axis!D:H,5,0)</f>
        <v>#N/A</v>
      </c>
      <c r="AA432" s="612" t="e">
        <f>VLOOKUP(B432,Ugam!$D$3:$H$26,5,0)</f>
        <v>#N/A</v>
      </c>
      <c r="AB432" s="612" t="e">
        <f>VLOOKUP(B432,Zeus!F:J,5,0)</f>
        <v>#N/A</v>
      </c>
      <c r="AC432" s="612" t="e">
        <f>VLOOKUP(B432,Montran!F:J,5,0)</f>
        <v>#N/A</v>
      </c>
      <c r="AD432" s="612" t="e">
        <f>VLOOKUP(B432,Endurance!H215:L215,5,0)</f>
        <v>#N/A</v>
      </c>
      <c r="AE432" s="612" t="e">
        <f>VLOOKUP(B432,'Swabhav Techlabs'!$F$1:$J$2,5,0)</f>
        <v>#N/A</v>
      </c>
      <c r="AF432" s="612">
        <f>VLOOKUP(B432,'Quality Kiosk'!$F$1:$J$18,5,0)</f>
        <v>300000</v>
      </c>
      <c r="AG432" s="612" t="e">
        <f>VLOOKUP(B432,'Lemon VB'!$F$1:$J$2,5,0)</f>
        <v>#N/A</v>
      </c>
      <c r="AH432" s="612" t="e">
        <f>VLOOKUP(B432,Gocomet!$E$1:$I$3,5,0)</f>
        <v>#N/A</v>
      </c>
      <c r="AI432" s="612" t="e">
        <f>VLOOKUP(B432,'Ingram Micro'!$E$1:$I$8,5,0)</f>
        <v>#N/A</v>
      </c>
      <c r="AJ432" s="612" t="e">
        <f>VLOOKUP(B432,'DePronto Infotech'!$E$1:$I$2,5,0)</f>
        <v>#N/A</v>
      </c>
      <c r="AK432" s="612" t="e">
        <f>VLOOKUP(B432,'Reliance Retail'!$E$1:$I$4,5,0)</f>
        <v>#N/A</v>
      </c>
      <c r="AL432" s="612" t="e">
        <f>VLOOKUP(B432,'Bright Champs'!$D$1:$H$13,5,0)</f>
        <v>#N/A</v>
      </c>
      <c r="AM432" s="612" t="e">
        <f>VLOOKUP(B432,Neosoft!$E$1:$I$12,5,0)</f>
        <v>#N/A</v>
      </c>
      <c r="AN432" s="612" t="e">
        <f>VLOOKUP(B432,Infosys!$E$1:$I$3,5,0)</f>
        <v>#N/A</v>
      </c>
      <c r="AO432" s="612" t="e">
        <f>VLOOKUP(B432,Cerelabs!$E$1:$I$5,5,0)</f>
        <v>#N/A</v>
      </c>
      <c r="AP432" s="612" t="e">
        <f>VLOOKUP(B432,'Neebal Technologies'!$D$1:$H$2,5,0)</f>
        <v>#N/A</v>
      </c>
      <c r="AQ432" s="612" t="e">
        <f>VLOOKUP(B432,'Vertiv Energy'!$D$1:$H$2,5,0)</f>
        <v>#N/A</v>
      </c>
      <c r="AR432" s="612" t="e">
        <f>VLOOKUP(B432,'Acidaes Solutions (CRMNEXT)'!$D$1:$H$3,5,0)</f>
        <v>#N/A</v>
      </c>
      <c r="AS432" s="612" t="e">
        <f>VLOOKUP(B432,Growisto!$D$1:$H$2,5,0)</f>
        <v>#N/A</v>
      </c>
      <c r="AT432" s="612" t="e">
        <f>VLOOKUP(B432,'9.9 Mediaworx - Digit'!$D$1:$H$2,5,0)</f>
        <v>#N/A</v>
      </c>
      <c r="AU432" s="612" t="e">
        <f>VLOOKUP(B432,'Vistaar systems Pvt Ltd'!$D$2:$H$3,5,0)</f>
        <v>#N/A</v>
      </c>
      <c r="AV432" s="612" t="e">
        <f>VLOOKUP(B432,'Course 5i'!$D$2:$H$11,5,0)</f>
        <v>#N/A</v>
      </c>
      <c r="AW432" s="612" t="e">
        <f>VLOOKUP(B432,'Radiant Appliances &amp; Electronic'!$D$1:$H$13,5,0)</f>
        <v>#N/A</v>
      </c>
      <c r="AX432" s="612" t="e">
        <f>VLOOKUP(B432,'Atos Global'!$D$3:$H$27,5,0)</f>
        <v>#N/A</v>
      </c>
      <c r="AY432" s="612" t="e">
        <f>VLOOKUP(B432,'Saama Technologies'!$D$1:$H$2,5,0)</f>
        <v>#N/A</v>
      </c>
      <c r="AZ432" s="612" t="e">
        <f>VLOOKUP(B432,'Multiplier Solutions'!$D$1:$H$2,5,0)</f>
        <v>#N/A</v>
      </c>
      <c r="BA432" s="612" t="e">
        <f>VLOOKUP(B432,GEP!$D$2:$H$5,5,0)</f>
        <v>#N/A</v>
      </c>
      <c r="BB432" s="612" t="e">
        <f>VLOOKUP(B432,Accenture!$D$1:$H$6,5,0)</f>
        <v>#N/A</v>
      </c>
      <c r="BC432" s="612" t="e">
        <f>VLOOKUP(B432,'Endurance International Group'!$D$1:$H$2,5,0)</f>
        <v>#N/A</v>
      </c>
      <c r="BD432" s="612" t="e">
        <f>VLOOKUP(B432,Newgen!$D$1:$H$2,5,0)</f>
        <v>#N/A</v>
      </c>
      <c r="BE432" s="612" t="e">
        <f>VLOOKUP(B432,'3D Incredible'!D432:H432,5,0)</f>
        <v>#N/A</v>
      </c>
      <c r="BF432" s="612" t="e">
        <f>VLOOKUP(B432,'Raja Software Labs'!$D$2:$H$2,5,0)</f>
        <v>#N/A</v>
      </c>
      <c r="BG432" s="612" t="e">
        <f>VLOOKUP(B432,Wipro!$D$1:$H$2,5,0)</f>
        <v>#N/A</v>
      </c>
      <c r="BH432" s="612" t="e">
        <f>VLOOKUP(B432,'Perch Technologies'!$D$2:$H$2,5,0)</f>
        <v>#N/A</v>
      </c>
      <c r="BI432" s="612" t="e">
        <f>VLOOKUP(B432,'Morning Star'!$D$1:$H$6,5,0)</f>
        <v>#N/A</v>
      </c>
      <c r="BJ432" s="612" t="e">
        <f>VLOOKUP(B432,Flexiloans!$D$1:$H$2,5,0)</f>
        <v>#N/A</v>
      </c>
      <c r="BK432" s="612" t="e">
        <f>VLOOKUP(B432,'Thirdware Solutions'!$D$1:$H$2,5,0)</f>
        <v>#N/A</v>
      </c>
      <c r="BL432" s="612" t="e">
        <f>VLOOKUP(B432,Tescom!$D$1:$H$8,5,0)</f>
        <v>#N/A</v>
      </c>
      <c r="BM432" s="612" t="e">
        <f>VLOOKUP(B432,'Cogno AI'!$D$1:$H$2,5,0)</f>
        <v>#N/A</v>
      </c>
      <c r="BN432" s="612" t="e">
        <f>VLOOKUP(B432,'ABM Knowledgeware'!$D$1:$H$2,5,0)</f>
        <v>#N/A</v>
      </c>
      <c r="BO432" s="612" t="e">
        <f>VLOOKUP(B432,'Concerto Software'!$D$1:$H$3,5,0)</f>
        <v>#N/A</v>
      </c>
      <c r="BP432" s="612" t="e">
        <f>VLOOKUP(B432,'My Captain'!$D$1:$H$4,5,0)</f>
        <v>#N/A</v>
      </c>
      <c r="BQ432" s="612" t="e">
        <f>VLOOKUP(B432,'Finoux Solutions'!$D$2:$H$4,5,0)</f>
        <v>#N/A</v>
      </c>
      <c r="BR432" s="612" t="e">
        <f>VLOOKUP(B432,'MITR Learning'!$D$1:$H$2,5,0)</f>
        <v>#N/A</v>
      </c>
      <c r="BS432" s="612" t="e">
        <f>VLOOKUP(B432,Nucsoft!$D$2:$H$6,5,0)</f>
        <v>#N/A</v>
      </c>
      <c r="BT432" s="612" t="e">
        <f>VLOOKUP(B432,'Paras Cadd'!$D$1:$H$2,5,0)</f>
        <v>#N/A</v>
      </c>
      <c r="BU432" s="612" t="e">
        <f>VLOOKUP(B432,'ICICI Securities'!$D$1:$H$2,5,0)</f>
        <v>#N/A</v>
      </c>
      <c r="BV432" s="612" t="e">
        <f>VLOOKUP(B432,'Citius Tech'!$D$2:$H$5,5,0)</f>
        <v>#N/A</v>
      </c>
      <c r="BW432" s="612" t="e">
        <f>VLOOKUP(B432,'Buzzy Brains'!$D$2:$H$2,5,0)</f>
        <v>#N/A</v>
      </c>
      <c r="BX432" s="612" t="e">
        <f>VLOOKUP(B432,'Decimal Point'!$D$2:$H$2,5,0)</f>
        <v>#N/A</v>
      </c>
      <c r="BY432" s="612" t="e">
        <f>VLOOKUP(B432,'Sankey Business Solutions'!$D$2:$H$3,5,0)</f>
        <v>#N/A</v>
      </c>
      <c r="BZ432" s="612" t="e">
        <f>VLOOKUP(B432,'Nangia &amp; Co LLP'!$D$2:$H$2,5,0)</f>
        <v>#N/A</v>
      </c>
      <c r="CA432" s="612" t="e">
        <f>VLOOKUP(B432,'FIS Solutions India Pvt Ltd'!$D$2:$H$2,5,0)</f>
        <v>#N/A</v>
      </c>
      <c r="CB432" s="612" t="e">
        <f>VLOOKUP(B432,'Delta Technology &amp; Management '!$D$2:$H$16,5,0)</f>
        <v>#N/A</v>
      </c>
      <c r="CC432" s="612" t="e">
        <f>VLOOKUP(B432,'Espoir Networks'!$D$3:$H$11,5,0)</f>
        <v>#N/A</v>
      </c>
      <c r="CD432" s="612" t="e">
        <f>VLOOKUP(B432,'Servosys Solution'!$D$3:$H$5,5,0)</f>
        <v>#N/A</v>
      </c>
      <c r="CE432" s="612" t="e">
        <f>VLOOKUP(B432,'Ribbon Communications'!$D$3:$H$4,5,0)</f>
        <v>#N/A</v>
      </c>
      <c r="CF432" s="612">
        <f t="shared" si="21"/>
        <v>1</v>
      </c>
      <c r="CG432" s="129" t="s">
        <v>355</v>
      </c>
      <c r="CH432" s="129">
        <v>783067103632</v>
      </c>
      <c r="CI432" s="129" t="s">
        <v>134</v>
      </c>
      <c r="CJ432" s="129" t="s">
        <v>11722</v>
      </c>
      <c r="CK432" s="132">
        <v>42917</v>
      </c>
      <c r="CL432" s="129">
        <v>2021</v>
      </c>
      <c r="CM432" s="128" t="s">
        <v>356</v>
      </c>
      <c r="CN432" s="129">
        <v>426</v>
      </c>
      <c r="CO432" s="133">
        <v>85.2</v>
      </c>
      <c r="CP432" s="129">
        <v>2015</v>
      </c>
      <c r="CQ432" s="129" t="s">
        <v>276</v>
      </c>
      <c r="CR432" s="128" t="s">
        <v>356</v>
      </c>
      <c r="CS432" s="129">
        <v>394</v>
      </c>
      <c r="CT432" s="133">
        <v>78.8</v>
      </c>
      <c r="CU432" s="129">
        <v>2017</v>
      </c>
      <c r="CV432" s="129" t="s">
        <v>276</v>
      </c>
      <c r="CW432" s="131" t="s">
        <v>81</v>
      </c>
      <c r="CX432" s="131" t="s">
        <v>81</v>
      </c>
      <c r="CY432" s="129" t="s">
        <v>81</v>
      </c>
      <c r="CZ432" s="129" t="s">
        <v>81</v>
      </c>
      <c r="DA432" s="129" t="s">
        <v>81</v>
      </c>
      <c r="DB432" s="129" t="s">
        <v>81</v>
      </c>
      <c r="DC432" s="129" t="s">
        <v>81</v>
      </c>
      <c r="DD432" s="129" t="s">
        <v>81</v>
      </c>
      <c r="DE432" s="129" t="s">
        <v>81</v>
      </c>
      <c r="DF432" s="129">
        <v>0</v>
      </c>
      <c r="DG432" s="224">
        <v>7.06</v>
      </c>
      <c r="DH432" s="224">
        <v>6.96</v>
      </c>
      <c r="DI432" s="224">
        <v>7.54</v>
      </c>
      <c r="DJ432" s="224">
        <v>7.62</v>
      </c>
      <c r="DK432" s="224">
        <v>7.08</v>
      </c>
      <c r="DL432" s="224">
        <v>9.26</v>
      </c>
      <c r="DM432" s="224">
        <v>45.52</v>
      </c>
      <c r="DN432" s="224">
        <v>7.58</v>
      </c>
      <c r="DO432" s="129"/>
      <c r="DP432" s="131" t="s">
        <v>82</v>
      </c>
      <c r="DQ432" s="129">
        <v>0</v>
      </c>
      <c r="DR432" s="129">
        <v>0</v>
      </c>
      <c r="DS432" s="129" t="s">
        <v>230</v>
      </c>
      <c r="DT432" s="129" t="s">
        <v>83</v>
      </c>
      <c r="DU432" s="129" t="s">
        <v>83</v>
      </c>
      <c r="DV432" s="129" t="s">
        <v>83</v>
      </c>
      <c r="DW432" s="131" t="s">
        <v>83</v>
      </c>
      <c r="DX432" s="131" t="s">
        <v>84</v>
      </c>
      <c r="DY432" s="131" t="s">
        <v>81</v>
      </c>
      <c r="DZ432" s="131" t="s">
        <v>357</v>
      </c>
      <c r="EA432" s="131" t="s">
        <v>358</v>
      </c>
      <c r="EB432" s="131" t="s">
        <v>359</v>
      </c>
      <c r="EC432" s="131" t="s">
        <v>118</v>
      </c>
      <c r="ED432" s="131" t="s">
        <v>89</v>
      </c>
      <c r="EE432" s="131" t="s">
        <v>360</v>
      </c>
      <c r="EF432" s="131" t="s">
        <v>361</v>
      </c>
      <c r="EG432" s="131" t="s">
        <v>362</v>
      </c>
      <c r="EH432" s="131" t="s">
        <v>362</v>
      </c>
      <c r="EI432" s="131" t="s">
        <v>363</v>
      </c>
      <c r="EJ432" s="135" t="s">
        <v>364</v>
      </c>
      <c r="EK432" s="135" t="s">
        <v>365</v>
      </c>
      <c r="EL432" s="135" t="s">
        <v>366</v>
      </c>
      <c r="EM432" s="135" t="s">
        <v>367</v>
      </c>
      <c r="EN432" s="131" t="s">
        <v>81</v>
      </c>
    </row>
    <row r="433" spans="1:144" ht="18" thickTop="1" thickBot="1">
      <c r="A433" s="575">
        <f t="shared" si="22"/>
        <v>432</v>
      </c>
      <c r="B433" s="572" t="s">
        <v>611</v>
      </c>
      <c r="C433" s="600" t="s">
        <v>612</v>
      </c>
      <c r="D433" s="570" t="s">
        <v>13209</v>
      </c>
      <c r="E433" s="568" t="str">
        <f t="shared" si="20"/>
        <v>Not Placed</v>
      </c>
      <c r="F433" s="570" t="s">
        <v>12496</v>
      </c>
      <c r="G433" s="570" t="s">
        <v>135</v>
      </c>
      <c r="H433" s="131" t="str">
        <f>VLOOKUP(B433,INFT1!C:H,3,0)</f>
        <v>12th + Engineering without live KT</v>
      </c>
      <c r="I433" s="610" t="s">
        <v>613</v>
      </c>
      <c r="J433" s="572">
        <v>21</v>
      </c>
      <c r="K433" s="611" t="s">
        <v>614</v>
      </c>
      <c r="L433" s="611" t="s">
        <v>73</v>
      </c>
      <c r="M433" s="611" t="s">
        <v>615</v>
      </c>
      <c r="N433" s="612" t="s">
        <v>610</v>
      </c>
      <c r="O433" s="612">
        <v>9594944069</v>
      </c>
      <c r="P433" s="612">
        <v>8422806497</v>
      </c>
      <c r="Q433" s="612" t="e">
        <f>VLOOKUP(B433,'TCS CON'!$D$1:$H$98,5,0)</f>
        <v>#N/A</v>
      </c>
      <c r="R433" s="612" t="e">
        <f>VLOOKUP(B433,LTI!$C$1:$H$46,6,0)</f>
        <v>#N/A</v>
      </c>
      <c r="S433" s="612" t="e">
        <f>VLOOKUP(B433,JARO!$E$2:$I$11,5,0)</f>
        <v>#N/A</v>
      </c>
      <c r="T433" s="612" t="e">
        <f>VLOOKUP(B433,Capgemini!$D$3:$H$78,5,0)</f>
        <v>#N/A</v>
      </c>
      <c r="U433" s="612" t="e">
        <f>VLOOKUP(B433,Carwale!$D$1:$H$4,5,0)</f>
        <v>#N/A</v>
      </c>
      <c r="V433" s="612" t="e">
        <f>VLOOKUP(B433,'Interactive Brokers'!E:I,5,0)</f>
        <v>#N/A</v>
      </c>
      <c r="W433" s="612" t="e">
        <f>VLOOKUP(B433,'REL Jio'!E:I,5,0)</f>
        <v>#N/A</v>
      </c>
      <c r="X433" s="612" t="e">
        <f>VLOOKUP(B433,'Sciative Sol'!E:I,5,0)</f>
        <v>#N/A</v>
      </c>
      <c r="Y433" s="612" t="e">
        <f>VLOOKUP(B433,'Hexaware Tech'!E:I,5,0)</f>
        <v>#N/A</v>
      </c>
      <c r="Z433" s="612" t="e">
        <f>VLOOKUP(B433,Axis!D:H,5,0)</f>
        <v>#N/A</v>
      </c>
      <c r="AA433" s="612" t="e">
        <f>VLOOKUP(B433,Ugam!$D$3:$H$26,5,0)</f>
        <v>#N/A</v>
      </c>
      <c r="AB433" s="612" t="e">
        <f>VLOOKUP(B433,Zeus!F:J,5,0)</f>
        <v>#N/A</v>
      </c>
      <c r="AC433" s="612" t="e">
        <f>VLOOKUP(B433,Montran!F:J,5,0)</f>
        <v>#N/A</v>
      </c>
      <c r="AD433" s="612" t="e">
        <f>VLOOKUP(B433,Endurance!H216:L216,5,0)</f>
        <v>#N/A</v>
      </c>
      <c r="AE433" s="612" t="e">
        <f>VLOOKUP(B433,'Swabhav Techlabs'!$F$1:$J$2,5,0)</f>
        <v>#N/A</v>
      </c>
      <c r="AF433" s="612" t="e">
        <f>VLOOKUP(B433,'Quality Kiosk'!$F$1:$J$18,5,0)</f>
        <v>#N/A</v>
      </c>
      <c r="AG433" s="612" t="e">
        <f>VLOOKUP(B433,'Lemon VB'!$F$1:$J$2,5,0)</f>
        <v>#N/A</v>
      </c>
      <c r="AH433" s="612" t="e">
        <f>VLOOKUP(B433,Gocomet!$E$1:$I$3,5,0)</f>
        <v>#N/A</v>
      </c>
      <c r="AI433" s="612" t="e">
        <f>VLOOKUP(B433,'Ingram Micro'!$E$1:$I$8,5,0)</f>
        <v>#N/A</v>
      </c>
      <c r="AJ433" s="612" t="e">
        <f>VLOOKUP(B433,'DePronto Infotech'!$E$1:$I$2,5,0)</f>
        <v>#N/A</v>
      </c>
      <c r="AK433" s="612" t="e">
        <f>VLOOKUP(B433,'Reliance Retail'!$E$1:$I$4,5,0)</f>
        <v>#N/A</v>
      </c>
      <c r="AL433" s="612" t="e">
        <f>VLOOKUP(B433,'Bright Champs'!$D$1:$H$13,5,0)</f>
        <v>#N/A</v>
      </c>
      <c r="AM433" s="612" t="e">
        <f>VLOOKUP(B433,Neosoft!$E$1:$I$12,5,0)</f>
        <v>#N/A</v>
      </c>
      <c r="AN433" s="612" t="e">
        <f>VLOOKUP(B433,Infosys!$E$1:$I$3,5,0)</f>
        <v>#N/A</v>
      </c>
      <c r="AO433" s="612" t="e">
        <f>VLOOKUP(B433,Cerelabs!$E$1:$I$5,5,0)</f>
        <v>#N/A</v>
      </c>
      <c r="AP433" s="612" t="e">
        <f>VLOOKUP(B433,'Neebal Technologies'!$D$1:$H$2,5,0)</f>
        <v>#N/A</v>
      </c>
      <c r="AQ433" s="612" t="e">
        <f>VLOOKUP(B433,'Vertiv Energy'!$D$1:$H$2,5,0)</f>
        <v>#N/A</v>
      </c>
      <c r="AR433" s="612" t="e">
        <f>VLOOKUP(B433,'Acidaes Solutions (CRMNEXT)'!$D$1:$H$3,5,0)</f>
        <v>#N/A</v>
      </c>
      <c r="AS433" s="612" t="e">
        <f>VLOOKUP(B433,Growisto!$D$1:$H$2,5,0)</f>
        <v>#N/A</v>
      </c>
      <c r="AT433" s="612" t="e">
        <f>VLOOKUP(B433,'9.9 Mediaworx - Digit'!$D$1:$H$2,5,0)</f>
        <v>#N/A</v>
      </c>
      <c r="AU433" s="612" t="e">
        <f>VLOOKUP(B433,'Vistaar systems Pvt Ltd'!$D$2:$H$3,5,0)</f>
        <v>#N/A</v>
      </c>
      <c r="AV433" s="612" t="e">
        <f>VLOOKUP(B433,'Course 5i'!$D$2:$H$11,5,0)</f>
        <v>#N/A</v>
      </c>
      <c r="AW433" s="612" t="e">
        <f>VLOOKUP(B433,'Radiant Appliances &amp; Electronic'!$D$1:$H$13,5,0)</f>
        <v>#N/A</v>
      </c>
      <c r="AX433" s="612" t="e">
        <f>VLOOKUP(B433,'Atos Global'!$D$3:$H$27,5,0)</f>
        <v>#N/A</v>
      </c>
      <c r="AY433" s="612" t="e">
        <f>VLOOKUP(B433,'Saama Technologies'!$D$1:$H$2,5,0)</f>
        <v>#N/A</v>
      </c>
      <c r="AZ433" s="612" t="e">
        <f>VLOOKUP(B433,'Multiplier Solutions'!$D$1:$H$2,5,0)</f>
        <v>#N/A</v>
      </c>
      <c r="BA433" s="612" t="e">
        <f>VLOOKUP(B433,GEP!$D$2:$H$5,5,0)</f>
        <v>#N/A</v>
      </c>
      <c r="BB433" s="612" t="e">
        <f>VLOOKUP(B433,Accenture!$D$1:$H$6,5,0)</f>
        <v>#N/A</v>
      </c>
      <c r="BC433" s="612" t="e">
        <f>VLOOKUP(B433,'Endurance International Group'!$D$1:$H$2,5,0)</f>
        <v>#N/A</v>
      </c>
      <c r="BD433" s="612" t="e">
        <f>VLOOKUP(B433,Newgen!$D$1:$H$2,5,0)</f>
        <v>#N/A</v>
      </c>
      <c r="BE433" s="612" t="e">
        <f>VLOOKUP(B433,'3D Incredible'!D433:H433,5,0)</f>
        <v>#N/A</v>
      </c>
      <c r="BF433" s="612" t="e">
        <f>VLOOKUP(B433,'Raja Software Labs'!$D$2:$H$2,5,0)</f>
        <v>#N/A</v>
      </c>
      <c r="BG433" s="612" t="e">
        <f>VLOOKUP(B433,Wipro!$D$1:$H$2,5,0)</f>
        <v>#N/A</v>
      </c>
      <c r="BH433" s="612" t="e">
        <f>VLOOKUP(B433,'Perch Technologies'!$D$2:$H$2,5,0)</f>
        <v>#N/A</v>
      </c>
      <c r="BI433" s="612" t="e">
        <f>VLOOKUP(B433,'Morning Star'!$D$1:$H$6,5,0)</f>
        <v>#N/A</v>
      </c>
      <c r="BJ433" s="612" t="e">
        <f>VLOOKUP(B433,Flexiloans!$D$1:$H$2,5,0)</f>
        <v>#N/A</v>
      </c>
      <c r="BK433" s="612" t="e">
        <f>VLOOKUP(B433,'Thirdware Solutions'!$D$1:$H$2,5,0)</f>
        <v>#N/A</v>
      </c>
      <c r="BL433" s="612" t="e">
        <f>VLOOKUP(B433,Tescom!$D$1:$H$8,5,0)</f>
        <v>#N/A</v>
      </c>
      <c r="BM433" s="612" t="e">
        <f>VLOOKUP(B433,'Cogno AI'!$D$1:$H$2,5,0)</f>
        <v>#N/A</v>
      </c>
      <c r="BN433" s="612" t="e">
        <f>VLOOKUP(B433,'ABM Knowledgeware'!$D$1:$H$2,5,0)</f>
        <v>#N/A</v>
      </c>
      <c r="BO433" s="612" t="e">
        <f>VLOOKUP(B433,'Concerto Software'!$D$1:$H$3,5,0)</f>
        <v>#N/A</v>
      </c>
      <c r="BP433" s="612" t="e">
        <f>VLOOKUP(B433,'My Captain'!$D$1:$H$4,5,0)</f>
        <v>#N/A</v>
      </c>
      <c r="BQ433" s="612" t="e">
        <f>VLOOKUP(B433,'Finoux Solutions'!$D$2:$H$4,5,0)</f>
        <v>#N/A</v>
      </c>
      <c r="BR433" s="612" t="e">
        <f>VLOOKUP(B433,'MITR Learning'!$D$1:$H$2,5,0)</f>
        <v>#N/A</v>
      </c>
      <c r="BS433" s="612" t="e">
        <f>VLOOKUP(B433,Nucsoft!$D$2:$H$6,5,0)</f>
        <v>#N/A</v>
      </c>
      <c r="BT433" s="612" t="e">
        <f>VLOOKUP(B433,'Paras Cadd'!$D$1:$H$2,5,0)</f>
        <v>#N/A</v>
      </c>
      <c r="BU433" s="612" t="e">
        <f>VLOOKUP(B433,'ICICI Securities'!$D$1:$H$2,5,0)</f>
        <v>#N/A</v>
      </c>
      <c r="BV433" s="612" t="e">
        <f>VLOOKUP(B433,'Citius Tech'!$D$2:$H$5,5,0)</f>
        <v>#N/A</v>
      </c>
      <c r="BW433" s="612" t="e">
        <f>VLOOKUP(B433,'Buzzy Brains'!$D$2:$H$2,5,0)</f>
        <v>#N/A</v>
      </c>
      <c r="BX433" s="612" t="e">
        <f>VLOOKUP(B433,'Decimal Point'!$D$2:$H$2,5,0)</f>
        <v>#N/A</v>
      </c>
      <c r="BY433" s="612" t="e">
        <f>VLOOKUP(B433,'Sankey Business Solutions'!$D$2:$H$3,5,0)</f>
        <v>#N/A</v>
      </c>
      <c r="BZ433" s="612" t="e">
        <f>VLOOKUP(B433,'Nangia &amp; Co LLP'!$D$2:$H$2,5,0)</f>
        <v>#N/A</v>
      </c>
      <c r="CA433" s="612" t="e">
        <f>VLOOKUP(B433,'FIS Solutions India Pvt Ltd'!$D$2:$H$2,5,0)</f>
        <v>#N/A</v>
      </c>
      <c r="CB433" s="612" t="e">
        <f>VLOOKUP(B433,'Delta Technology &amp; Management '!$D$2:$H$16,5,0)</f>
        <v>#N/A</v>
      </c>
      <c r="CC433" s="612" t="e">
        <f>VLOOKUP(B433,'Espoir Networks'!$D$3:$H$11,5,0)</f>
        <v>#N/A</v>
      </c>
      <c r="CD433" s="612" t="e">
        <f>VLOOKUP(B433,'Servosys Solution'!$D$3:$H$5,5,0)</f>
        <v>#N/A</v>
      </c>
      <c r="CE433" s="612" t="e">
        <f>VLOOKUP(B433,'Ribbon Communications'!$D$3:$H$4,5,0)</f>
        <v>#N/A</v>
      </c>
      <c r="CF433" s="612">
        <f t="shared" si="21"/>
        <v>0</v>
      </c>
      <c r="CG433" s="129" t="s">
        <v>616</v>
      </c>
      <c r="CH433" s="129">
        <v>534012013388</v>
      </c>
      <c r="CI433" s="129" t="s">
        <v>134</v>
      </c>
      <c r="CJ433" s="129" t="s">
        <v>11722</v>
      </c>
      <c r="CK433" s="132">
        <v>42917</v>
      </c>
      <c r="CL433" s="129">
        <v>2021</v>
      </c>
      <c r="CM433" s="128" t="s">
        <v>617</v>
      </c>
      <c r="CN433" s="129">
        <v>462</v>
      </c>
      <c r="CO433" s="133">
        <v>92.4</v>
      </c>
      <c r="CP433" s="129">
        <v>2015</v>
      </c>
      <c r="CQ433" s="129" t="s">
        <v>79</v>
      </c>
      <c r="CR433" s="128" t="s">
        <v>12163</v>
      </c>
      <c r="CS433" s="129">
        <v>456</v>
      </c>
      <c r="CT433" s="133">
        <v>70.150000000000006</v>
      </c>
      <c r="CU433" s="129">
        <v>2017</v>
      </c>
      <c r="CV433" s="129" t="s">
        <v>79</v>
      </c>
      <c r="CW433" s="131" t="s">
        <v>81</v>
      </c>
      <c r="CX433" s="131" t="s">
        <v>81</v>
      </c>
      <c r="CY433" s="129" t="s">
        <v>81</v>
      </c>
      <c r="CZ433" s="129" t="s">
        <v>81</v>
      </c>
      <c r="DA433" s="129" t="s">
        <v>81</v>
      </c>
      <c r="DB433" s="129" t="s">
        <v>81</v>
      </c>
      <c r="DC433" s="129" t="s">
        <v>81</v>
      </c>
      <c r="DD433" s="129" t="s">
        <v>81</v>
      </c>
      <c r="DE433" s="129" t="s">
        <v>81</v>
      </c>
      <c r="DF433" s="129">
        <v>0</v>
      </c>
      <c r="DG433" s="224">
        <v>6.52</v>
      </c>
      <c r="DH433" s="224">
        <v>7.17</v>
      </c>
      <c r="DI433" s="224">
        <v>7.92</v>
      </c>
      <c r="DJ433" s="224">
        <v>7.12</v>
      </c>
      <c r="DK433" s="224">
        <v>7.8</v>
      </c>
      <c r="DL433" s="224">
        <v>7.8</v>
      </c>
      <c r="DM433" s="224">
        <v>36.53</v>
      </c>
      <c r="DN433" s="224">
        <v>7.306</v>
      </c>
      <c r="DO433" s="129"/>
      <c r="DP433" s="131" t="s">
        <v>138</v>
      </c>
      <c r="DQ433" s="129">
        <v>0</v>
      </c>
      <c r="DR433" s="129">
        <v>0</v>
      </c>
      <c r="DS433" s="129" t="s">
        <v>83</v>
      </c>
      <c r="DT433" s="129" t="s">
        <v>83</v>
      </c>
      <c r="DU433" s="129" t="s">
        <v>83</v>
      </c>
      <c r="DV433" s="129" t="s">
        <v>83</v>
      </c>
      <c r="DW433" s="131" t="s">
        <v>83</v>
      </c>
      <c r="DX433" s="131" t="s">
        <v>84</v>
      </c>
      <c r="DY433" s="131" t="s">
        <v>81</v>
      </c>
      <c r="DZ433" s="131" t="s">
        <v>619</v>
      </c>
      <c r="EA433" s="131" t="s">
        <v>86</v>
      </c>
      <c r="EB433" s="131" t="s">
        <v>620</v>
      </c>
      <c r="EC433" s="131" t="s">
        <v>88</v>
      </c>
      <c r="ED433" s="131" t="s">
        <v>89</v>
      </c>
      <c r="EE433" s="131" t="s">
        <v>621</v>
      </c>
      <c r="EF433" s="131" t="s">
        <v>622</v>
      </c>
      <c r="EG433" s="131" t="s">
        <v>623</v>
      </c>
      <c r="EH433" s="131" t="s">
        <v>624</v>
      </c>
      <c r="EI433" s="131" t="s">
        <v>625</v>
      </c>
      <c r="EJ433" s="135" t="s">
        <v>626</v>
      </c>
      <c r="EK433" s="135" t="s">
        <v>627</v>
      </c>
      <c r="EL433" s="135" t="s">
        <v>628</v>
      </c>
      <c r="EM433" s="135" t="s">
        <v>629</v>
      </c>
      <c r="EN433" s="131" t="s">
        <v>81</v>
      </c>
    </row>
    <row r="434" spans="1:144" ht="18" thickTop="1" thickBot="1">
      <c r="A434" s="575">
        <f t="shared" si="22"/>
        <v>433</v>
      </c>
      <c r="B434" s="572" t="s">
        <v>667</v>
      </c>
      <c r="C434" s="600" t="s">
        <v>668</v>
      </c>
      <c r="D434" s="570" t="s">
        <v>13209</v>
      </c>
      <c r="E434" s="568" t="str">
        <f t="shared" si="20"/>
        <v>Placed</v>
      </c>
      <c r="F434" s="570" t="s">
        <v>12496</v>
      </c>
      <c r="G434" s="570" t="s">
        <v>135</v>
      </c>
      <c r="H434" s="131" t="str">
        <f>VLOOKUP(B434,INFT1!C:H,3,0)</f>
        <v>12th + Engineering without live KT</v>
      </c>
      <c r="I434" s="610" t="s">
        <v>669</v>
      </c>
      <c r="J434" s="572">
        <v>21</v>
      </c>
      <c r="K434" s="611" t="s">
        <v>670</v>
      </c>
      <c r="L434" s="611" t="s">
        <v>671</v>
      </c>
      <c r="M434" s="611" t="s">
        <v>672</v>
      </c>
      <c r="N434" s="612" t="s">
        <v>666</v>
      </c>
      <c r="O434" s="612">
        <v>9920217091</v>
      </c>
      <c r="P434" s="612">
        <v>8484994321</v>
      </c>
      <c r="Q434" s="612">
        <f>VLOOKUP(B434,'TCS CON'!$D$1:$H$98,5,0)</f>
        <v>336000</v>
      </c>
      <c r="R434" s="612">
        <f>VLOOKUP(B434,LTI!$C$1:$H$46,6,0)</f>
        <v>500000</v>
      </c>
      <c r="S434" s="612" t="e">
        <f>VLOOKUP(B434,JARO!$E$2:$I$11,5,0)</f>
        <v>#N/A</v>
      </c>
      <c r="T434" s="612" t="e">
        <f>VLOOKUP(B434,Capgemini!$D$3:$H$78,5,0)</f>
        <v>#N/A</v>
      </c>
      <c r="U434" s="612" t="e">
        <f>VLOOKUP(B434,Carwale!$D$1:$H$4,5,0)</f>
        <v>#N/A</v>
      </c>
      <c r="V434" s="612" t="e">
        <f>VLOOKUP(B434,'Interactive Brokers'!E:I,5,0)</f>
        <v>#N/A</v>
      </c>
      <c r="W434" s="612" t="e">
        <f>VLOOKUP(B434,'REL Jio'!E:I,5,0)</f>
        <v>#N/A</v>
      </c>
      <c r="X434" s="612" t="e">
        <f>VLOOKUP(B434,'Sciative Sol'!E:I,5,0)</f>
        <v>#N/A</v>
      </c>
      <c r="Y434" s="612" t="e">
        <f>VLOOKUP(B434,'Hexaware Tech'!E:I,5,0)</f>
        <v>#N/A</v>
      </c>
      <c r="Z434" s="612" t="e">
        <f>VLOOKUP(B434,Axis!D:H,5,0)</f>
        <v>#N/A</v>
      </c>
      <c r="AA434" s="612" t="e">
        <f>VLOOKUP(B434,Ugam!$D$3:$H$26,5,0)</f>
        <v>#N/A</v>
      </c>
      <c r="AB434" s="612" t="e">
        <f>VLOOKUP(B434,Zeus!F:J,5,0)</f>
        <v>#N/A</v>
      </c>
      <c r="AC434" s="612" t="e">
        <f>VLOOKUP(B434,Montran!F:J,5,0)</f>
        <v>#N/A</v>
      </c>
      <c r="AD434" s="612" t="e">
        <f>VLOOKUP(B434,Endurance!H217:L217,5,0)</f>
        <v>#N/A</v>
      </c>
      <c r="AE434" s="612" t="e">
        <f>VLOOKUP(B434,'Swabhav Techlabs'!$F$1:$J$2,5,0)</f>
        <v>#N/A</v>
      </c>
      <c r="AF434" s="612" t="e">
        <f>VLOOKUP(B434,'Quality Kiosk'!$F$1:$J$18,5,0)</f>
        <v>#N/A</v>
      </c>
      <c r="AG434" s="612" t="e">
        <f>VLOOKUP(B434,'Lemon VB'!$F$1:$J$2,5,0)</f>
        <v>#N/A</v>
      </c>
      <c r="AH434" s="612" t="e">
        <f>VLOOKUP(B434,Gocomet!$E$1:$I$3,5,0)</f>
        <v>#N/A</v>
      </c>
      <c r="AI434" s="612" t="e">
        <f>VLOOKUP(B434,'Ingram Micro'!$E$1:$I$8,5,0)</f>
        <v>#N/A</v>
      </c>
      <c r="AJ434" s="612" t="e">
        <f>VLOOKUP(B434,'DePronto Infotech'!$E$1:$I$2,5,0)</f>
        <v>#N/A</v>
      </c>
      <c r="AK434" s="612" t="e">
        <f>VLOOKUP(B434,'Reliance Retail'!$E$1:$I$4,5,0)</f>
        <v>#N/A</v>
      </c>
      <c r="AL434" s="612" t="e">
        <f>VLOOKUP(B434,'Bright Champs'!$D$1:$H$13,5,0)</f>
        <v>#N/A</v>
      </c>
      <c r="AM434" s="612" t="e">
        <f>VLOOKUP(B434,Neosoft!$E$1:$I$12,5,0)</f>
        <v>#N/A</v>
      </c>
      <c r="AN434" s="612" t="e">
        <f>VLOOKUP(B434,Infosys!$E$1:$I$3,5,0)</f>
        <v>#N/A</v>
      </c>
      <c r="AO434" s="612" t="e">
        <f>VLOOKUP(B434,Cerelabs!$E$1:$I$5,5,0)</f>
        <v>#N/A</v>
      </c>
      <c r="AP434" s="612" t="e">
        <f>VLOOKUP(B434,'Neebal Technologies'!$D$1:$H$2,5,0)</f>
        <v>#N/A</v>
      </c>
      <c r="AQ434" s="612" t="e">
        <f>VLOOKUP(B434,'Vertiv Energy'!$D$1:$H$2,5,0)</f>
        <v>#N/A</v>
      </c>
      <c r="AR434" s="612" t="e">
        <f>VLOOKUP(B434,'Acidaes Solutions (CRMNEXT)'!$D$1:$H$3,5,0)</f>
        <v>#N/A</v>
      </c>
      <c r="AS434" s="612" t="e">
        <f>VLOOKUP(B434,Growisto!$D$1:$H$2,5,0)</f>
        <v>#N/A</v>
      </c>
      <c r="AT434" s="612" t="e">
        <f>VLOOKUP(B434,'9.9 Mediaworx - Digit'!$D$1:$H$2,5,0)</f>
        <v>#N/A</v>
      </c>
      <c r="AU434" s="612" t="e">
        <f>VLOOKUP(B434,'Vistaar systems Pvt Ltd'!$D$2:$H$3,5,0)</f>
        <v>#N/A</v>
      </c>
      <c r="AV434" s="612" t="e">
        <f>VLOOKUP(B434,'Course 5i'!$D$2:$H$11,5,0)</f>
        <v>#N/A</v>
      </c>
      <c r="AW434" s="612" t="e">
        <f>VLOOKUP(B434,'Radiant Appliances &amp; Electronic'!$D$1:$H$13,5,0)</f>
        <v>#N/A</v>
      </c>
      <c r="AX434" s="612" t="e">
        <f>VLOOKUP(B434,'Atos Global'!$D$3:$H$27,5,0)</f>
        <v>#N/A</v>
      </c>
      <c r="AY434" s="612" t="e">
        <f>VLOOKUP(B434,'Saama Technologies'!$D$1:$H$2,5,0)</f>
        <v>#N/A</v>
      </c>
      <c r="AZ434" s="612" t="e">
        <f>VLOOKUP(B434,'Multiplier Solutions'!$D$1:$H$2,5,0)</f>
        <v>#N/A</v>
      </c>
      <c r="BA434" s="612" t="e">
        <f>VLOOKUP(B434,GEP!$D$2:$H$5,5,0)</f>
        <v>#N/A</v>
      </c>
      <c r="BB434" s="612" t="e">
        <f>VLOOKUP(B434,Accenture!$D$1:$H$6,5,0)</f>
        <v>#N/A</v>
      </c>
      <c r="BC434" s="612" t="e">
        <f>VLOOKUP(B434,'Endurance International Group'!$D$1:$H$2,5,0)</f>
        <v>#N/A</v>
      </c>
      <c r="BD434" s="612" t="e">
        <f>VLOOKUP(B434,Newgen!$D$1:$H$2,5,0)</f>
        <v>#N/A</v>
      </c>
      <c r="BE434" s="612" t="e">
        <f>VLOOKUP(B434,'3D Incredible'!D434:H434,5,0)</f>
        <v>#N/A</v>
      </c>
      <c r="BF434" s="612" t="e">
        <f>VLOOKUP(B434,'Raja Software Labs'!$D$2:$H$2,5,0)</f>
        <v>#N/A</v>
      </c>
      <c r="BG434" s="612" t="e">
        <f>VLOOKUP(B434,Wipro!$D$1:$H$2,5,0)</f>
        <v>#N/A</v>
      </c>
      <c r="BH434" s="612" t="e">
        <f>VLOOKUP(B434,'Perch Technologies'!$D$2:$H$2,5,0)</f>
        <v>#N/A</v>
      </c>
      <c r="BI434" s="612" t="e">
        <f>VLOOKUP(B434,'Morning Star'!$D$1:$H$6,5,0)</f>
        <v>#N/A</v>
      </c>
      <c r="BJ434" s="612" t="e">
        <f>VLOOKUP(B434,Flexiloans!$D$1:$H$2,5,0)</f>
        <v>#N/A</v>
      </c>
      <c r="BK434" s="612" t="e">
        <f>VLOOKUP(B434,'Thirdware Solutions'!$D$1:$H$2,5,0)</f>
        <v>#N/A</v>
      </c>
      <c r="BL434" s="612" t="e">
        <f>VLOOKUP(B434,Tescom!$D$1:$H$8,5,0)</f>
        <v>#N/A</v>
      </c>
      <c r="BM434" s="612" t="e">
        <f>VLOOKUP(B434,'Cogno AI'!$D$1:$H$2,5,0)</f>
        <v>#N/A</v>
      </c>
      <c r="BN434" s="612" t="e">
        <f>VLOOKUP(B434,'ABM Knowledgeware'!$D$1:$H$2,5,0)</f>
        <v>#N/A</v>
      </c>
      <c r="BO434" s="612" t="e">
        <f>VLOOKUP(B434,'Concerto Software'!$D$1:$H$3,5,0)</f>
        <v>#N/A</v>
      </c>
      <c r="BP434" s="612" t="e">
        <f>VLOOKUP(B434,'My Captain'!$D$1:$H$4,5,0)</f>
        <v>#N/A</v>
      </c>
      <c r="BQ434" s="612" t="e">
        <f>VLOOKUP(B434,'Finoux Solutions'!$D$2:$H$4,5,0)</f>
        <v>#N/A</v>
      </c>
      <c r="BR434" s="612" t="e">
        <f>VLOOKUP(B434,'MITR Learning'!$D$1:$H$2,5,0)</f>
        <v>#N/A</v>
      </c>
      <c r="BS434" s="612" t="e">
        <f>VLOOKUP(B434,Nucsoft!$D$2:$H$6,5,0)</f>
        <v>#N/A</v>
      </c>
      <c r="BT434" s="612" t="e">
        <f>VLOOKUP(B434,'Paras Cadd'!$D$1:$H$2,5,0)</f>
        <v>#N/A</v>
      </c>
      <c r="BU434" s="612" t="e">
        <f>VLOOKUP(B434,'ICICI Securities'!$D$1:$H$2,5,0)</f>
        <v>#N/A</v>
      </c>
      <c r="BV434" s="612" t="e">
        <f>VLOOKUP(B434,'Citius Tech'!$D$2:$H$5,5,0)</f>
        <v>#N/A</v>
      </c>
      <c r="BW434" s="612" t="e">
        <f>VLOOKUP(B434,'Buzzy Brains'!$D$2:$H$2,5,0)</f>
        <v>#N/A</v>
      </c>
      <c r="BX434" s="612" t="e">
        <f>VLOOKUP(B434,'Decimal Point'!$D$2:$H$2,5,0)</f>
        <v>#N/A</v>
      </c>
      <c r="BY434" s="612" t="e">
        <f>VLOOKUP(B434,'Sankey Business Solutions'!$D$2:$H$3,5,0)</f>
        <v>#N/A</v>
      </c>
      <c r="BZ434" s="612" t="e">
        <f>VLOOKUP(B434,'Nangia &amp; Co LLP'!$D$2:$H$2,5,0)</f>
        <v>#N/A</v>
      </c>
      <c r="CA434" s="612" t="e">
        <f>VLOOKUP(B434,'FIS Solutions India Pvt Ltd'!$D$2:$H$2,5,0)</f>
        <v>#N/A</v>
      </c>
      <c r="CB434" s="612" t="e">
        <f>VLOOKUP(B434,'Delta Technology &amp; Management '!$D$2:$H$16,5,0)</f>
        <v>#N/A</v>
      </c>
      <c r="CC434" s="612" t="e">
        <f>VLOOKUP(B434,'Espoir Networks'!$D$3:$H$11,5,0)</f>
        <v>#N/A</v>
      </c>
      <c r="CD434" s="612" t="e">
        <f>VLOOKUP(B434,'Servosys Solution'!$D$3:$H$5,5,0)</f>
        <v>#N/A</v>
      </c>
      <c r="CE434" s="612" t="e">
        <f>VLOOKUP(B434,'Ribbon Communications'!$D$3:$H$4,5,0)</f>
        <v>#N/A</v>
      </c>
      <c r="CF434" s="612">
        <f t="shared" si="21"/>
        <v>2</v>
      </c>
      <c r="CG434" s="129" t="s">
        <v>673</v>
      </c>
      <c r="CH434" s="129">
        <v>488221829530</v>
      </c>
      <c r="CI434" s="129" t="s">
        <v>674</v>
      </c>
      <c r="CJ434" s="129" t="s">
        <v>11722</v>
      </c>
      <c r="CK434" s="132">
        <v>42917</v>
      </c>
      <c r="CL434" s="129">
        <v>2021</v>
      </c>
      <c r="CM434" s="128" t="s">
        <v>675</v>
      </c>
      <c r="CN434" s="129">
        <v>471</v>
      </c>
      <c r="CO434" s="133">
        <v>94.2</v>
      </c>
      <c r="CP434" s="129">
        <v>2015</v>
      </c>
      <c r="CQ434" s="129" t="s">
        <v>79</v>
      </c>
      <c r="CR434" s="128" t="s">
        <v>676</v>
      </c>
      <c r="CS434" s="129">
        <v>543</v>
      </c>
      <c r="CT434" s="133">
        <v>83.54</v>
      </c>
      <c r="CU434" s="129">
        <v>2017</v>
      </c>
      <c r="CV434" s="129" t="s">
        <v>79</v>
      </c>
      <c r="CW434" s="131" t="s">
        <v>81</v>
      </c>
      <c r="CX434" s="131" t="s">
        <v>81</v>
      </c>
      <c r="CY434" s="129" t="s">
        <v>81</v>
      </c>
      <c r="CZ434" s="129" t="s">
        <v>81</v>
      </c>
      <c r="DA434" s="129" t="s">
        <v>81</v>
      </c>
      <c r="DB434" s="129" t="s">
        <v>81</v>
      </c>
      <c r="DC434" s="129" t="s">
        <v>81</v>
      </c>
      <c r="DD434" s="129" t="s">
        <v>81</v>
      </c>
      <c r="DE434" s="129" t="s">
        <v>81</v>
      </c>
      <c r="DF434" s="129">
        <v>0</v>
      </c>
      <c r="DG434" s="224">
        <v>9.15</v>
      </c>
      <c r="DH434" s="224">
        <v>9.15</v>
      </c>
      <c r="DI434" s="224">
        <v>9.69</v>
      </c>
      <c r="DJ434" s="224">
        <v>9.85</v>
      </c>
      <c r="DK434" s="224">
        <v>9.23</v>
      </c>
      <c r="DL434" s="224"/>
      <c r="DM434" s="224">
        <v>47.07</v>
      </c>
      <c r="DN434" s="224">
        <v>9.4139999999999997</v>
      </c>
      <c r="DO434" s="129"/>
      <c r="DP434" s="131" t="s">
        <v>138</v>
      </c>
      <c r="DQ434" s="129">
        <v>0</v>
      </c>
      <c r="DR434" s="129">
        <v>0</v>
      </c>
      <c r="DS434" s="129" t="s">
        <v>83</v>
      </c>
      <c r="DT434" s="129" t="s">
        <v>83</v>
      </c>
      <c r="DU434" s="129" t="s">
        <v>83</v>
      </c>
      <c r="DV434" s="129" t="s">
        <v>83</v>
      </c>
      <c r="DW434" s="131" t="s">
        <v>83</v>
      </c>
      <c r="DX434" s="131" t="s">
        <v>84</v>
      </c>
      <c r="DY434" s="131" t="s">
        <v>81</v>
      </c>
      <c r="DZ434" s="131" t="s">
        <v>677</v>
      </c>
      <c r="EA434" s="131" t="s">
        <v>678</v>
      </c>
      <c r="EB434" s="131" t="s">
        <v>679</v>
      </c>
      <c r="EC434" s="131" t="s">
        <v>317</v>
      </c>
      <c r="ED434" s="131" t="s">
        <v>89</v>
      </c>
      <c r="EE434" s="131" t="s">
        <v>680</v>
      </c>
      <c r="EF434" s="131" t="s">
        <v>681</v>
      </c>
      <c r="EG434" s="131" t="s">
        <v>682</v>
      </c>
      <c r="EH434" s="131" t="s">
        <v>683</v>
      </c>
      <c r="EI434" s="131" t="s">
        <v>684</v>
      </c>
      <c r="EJ434" s="135" t="s">
        <v>685</v>
      </c>
      <c r="EK434" s="135" t="s">
        <v>686</v>
      </c>
      <c r="EL434" s="135" t="s">
        <v>687</v>
      </c>
      <c r="EM434" s="135" t="s">
        <v>688</v>
      </c>
      <c r="EN434" s="131" t="s">
        <v>689</v>
      </c>
    </row>
    <row r="435" spans="1:144" ht="18" thickTop="1" thickBot="1">
      <c r="A435" s="575">
        <f t="shared" si="22"/>
        <v>434</v>
      </c>
      <c r="B435" s="572" t="s">
        <v>772</v>
      </c>
      <c r="C435" s="600" t="s">
        <v>11874</v>
      </c>
      <c r="D435" s="570" t="s">
        <v>13208</v>
      </c>
      <c r="E435" s="568" t="str">
        <f t="shared" si="20"/>
        <v>Not Placed</v>
      </c>
      <c r="F435" s="570" t="s">
        <v>12496</v>
      </c>
      <c r="G435" s="570" t="s">
        <v>135</v>
      </c>
      <c r="H435" s="131" t="str">
        <f>VLOOKUP(B435,INFT1!C:H,3,0)</f>
        <v>12th + Engineering without live KT</v>
      </c>
      <c r="I435" s="610" t="s">
        <v>774</v>
      </c>
      <c r="J435" s="572">
        <v>19</v>
      </c>
      <c r="K435" s="611" t="s">
        <v>775</v>
      </c>
      <c r="L435" s="611" t="s">
        <v>73</v>
      </c>
      <c r="M435" s="611" t="s">
        <v>776</v>
      </c>
      <c r="N435" s="612" t="s">
        <v>771</v>
      </c>
      <c r="O435" s="612">
        <v>8104677271</v>
      </c>
      <c r="P435" s="612">
        <v>9987715261</v>
      </c>
      <c r="Q435" s="612" t="e">
        <f>VLOOKUP(B435,'TCS CON'!$D$1:$H$98,5,0)</f>
        <v>#N/A</v>
      </c>
      <c r="R435" s="612" t="e">
        <f>VLOOKUP(B435,LTI!$C$1:$H$46,6,0)</f>
        <v>#N/A</v>
      </c>
      <c r="S435" s="612" t="e">
        <f>VLOOKUP(B435,JARO!$E$2:$I$11,5,0)</f>
        <v>#N/A</v>
      </c>
      <c r="T435" s="612" t="e">
        <f>VLOOKUP(B435,Capgemini!$D$3:$H$78,5,0)</f>
        <v>#N/A</v>
      </c>
      <c r="U435" s="612" t="e">
        <f>VLOOKUP(B435,Carwale!$D$1:$H$4,5,0)</f>
        <v>#N/A</v>
      </c>
      <c r="V435" s="612" t="e">
        <f>VLOOKUP(B435,'Interactive Brokers'!E:I,5,0)</f>
        <v>#N/A</v>
      </c>
      <c r="W435" s="612" t="e">
        <f>VLOOKUP(B435,'REL Jio'!E:I,5,0)</f>
        <v>#N/A</v>
      </c>
      <c r="X435" s="612" t="e">
        <f>VLOOKUP(B435,'Sciative Sol'!E:I,5,0)</f>
        <v>#N/A</v>
      </c>
      <c r="Y435" s="612" t="e">
        <f>VLOOKUP(B435,'Hexaware Tech'!E:I,5,0)</f>
        <v>#N/A</v>
      </c>
      <c r="Z435" s="612" t="e">
        <f>VLOOKUP(B435,Axis!D:H,5,0)</f>
        <v>#N/A</v>
      </c>
      <c r="AA435" s="612" t="e">
        <f>VLOOKUP(B435,Ugam!$D$3:$H$26,5,0)</f>
        <v>#N/A</v>
      </c>
      <c r="AB435" s="612" t="e">
        <f>VLOOKUP(B435,Zeus!F:J,5,0)</f>
        <v>#N/A</v>
      </c>
      <c r="AC435" s="612" t="e">
        <f>VLOOKUP(B435,Montran!F:J,5,0)</f>
        <v>#N/A</v>
      </c>
      <c r="AD435" s="612" t="e">
        <f>VLOOKUP(B435,Endurance!H218:L218,5,0)</f>
        <v>#N/A</v>
      </c>
      <c r="AE435" s="612" t="e">
        <f>VLOOKUP(B435,'Swabhav Techlabs'!$F$1:$J$2,5,0)</f>
        <v>#N/A</v>
      </c>
      <c r="AF435" s="612" t="e">
        <f>VLOOKUP(B435,'Quality Kiosk'!$F$1:$J$18,5,0)</f>
        <v>#N/A</v>
      </c>
      <c r="AG435" s="612" t="e">
        <f>VLOOKUP(B435,'Lemon VB'!$F$1:$J$2,5,0)</f>
        <v>#N/A</v>
      </c>
      <c r="AH435" s="612" t="e">
        <f>VLOOKUP(B435,Gocomet!$E$1:$I$3,5,0)</f>
        <v>#N/A</v>
      </c>
      <c r="AI435" s="612" t="e">
        <f>VLOOKUP(B435,'Ingram Micro'!$E$1:$I$8,5,0)</f>
        <v>#N/A</v>
      </c>
      <c r="AJ435" s="612" t="e">
        <f>VLOOKUP(B435,'DePronto Infotech'!$E$1:$I$2,5,0)</f>
        <v>#N/A</v>
      </c>
      <c r="AK435" s="612" t="e">
        <f>VLOOKUP(B435,'Reliance Retail'!$E$1:$I$4,5,0)</f>
        <v>#N/A</v>
      </c>
      <c r="AL435" s="612" t="e">
        <f>VLOOKUP(B435,'Bright Champs'!$D$1:$H$13,5,0)</f>
        <v>#N/A</v>
      </c>
      <c r="AM435" s="612" t="e">
        <f>VLOOKUP(B435,Neosoft!$E$1:$I$12,5,0)</f>
        <v>#N/A</v>
      </c>
      <c r="AN435" s="612" t="e">
        <f>VLOOKUP(B435,Infosys!$E$1:$I$3,5,0)</f>
        <v>#N/A</v>
      </c>
      <c r="AO435" s="612" t="e">
        <f>VLOOKUP(B435,Cerelabs!$E$1:$I$5,5,0)</f>
        <v>#N/A</v>
      </c>
      <c r="AP435" s="612" t="e">
        <f>VLOOKUP(B435,'Neebal Technologies'!$D$1:$H$2,5,0)</f>
        <v>#N/A</v>
      </c>
      <c r="AQ435" s="612" t="e">
        <f>VLOOKUP(B435,'Vertiv Energy'!$D$1:$H$2,5,0)</f>
        <v>#N/A</v>
      </c>
      <c r="AR435" s="612" t="e">
        <f>VLOOKUP(B435,'Acidaes Solutions (CRMNEXT)'!$D$1:$H$3,5,0)</f>
        <v>#N/A</v>
      </c>
      <c r="AS435" s="612" t="e">
        <f>VLOOKUP(B435,Growisto!$D$1:$H$2,5,0)</f>
        <v>#N/A</v>
      </c>
      <c r="AT435" s="612" t="e">
        <f>VLOOKUP(B435,'9.9 Mediaworx - Digit'!$D$1:$H$2,5,0)</f>
        <v>#N/A</v>
      </c>
      <c r="AU435" s="612" t="e">
        <f>VLOOKUP(B435,'Vistaar systems Pvt Ltd'!$D$2:$H$3,5,0)</f>
        <v>#N/A</v>
      </c>
      <c r="AV435" s="612" t="e">
        <f>VLOOKUP(B435,'Course 5i'!$D$2:$H$11,5,0)</f>
        <v>#N/A</v>
      </c>
      <c r="AW435" s="612" t="e">
        <f>VLOOKUP(B435,'Radiant Appliances &amp; Electronic'!$D$1:$H$13,5,0)</f>
        <v>#N/A</v>
      </c>
      <c r="AX435" s="612" t="e">
        <f>VLOOKUP(B435,'Atos Global'!$D$3:$H$27,5,0)</f>
        <v>#N/A</v>
      </c>
      <c r="AY435" s="612" t="e">
        <f>VLOOKUP(B435,'Saama Technologies'!$D$1:$H$2,5,0)</f>
        <v>#N/A</v>
      </c>
      <c r="AZ435" s="612" t="e">
        <f>VLOOKUP(B435,'Multiplier Solutions'!$D$1:$H$2,5,0)</f>
        <v>#N/A</v>
      </c>
      <c r="BA435" s="612" t="e">
        <f>VLOOKUP(B435,GEP!$D$2:$H$5,5,0)</f>
        <v>#N/A</v>
      </c>
      <c r="BB435" s="612" t="e">
        <f>VLOOKUP(B435,Accenture!$D$1:$H$6,5,0)</f>
        <v>#N/A</v>
      </c>
      <c r="BC435" s="612" t="e">
        <f>VLOOKUP(B435,'Endurance International Group'!$D$1:$H$2,5,0)</f>
        <v>#N/A</v>
      </c>
      <c r="BD435" s="612" t="e">
        <f>VLOOKUP(B435,Newgen!$D$1:$H$2,5,0)</f>
        <v>#N/A</v>
      </c>
      <c r="BE435" s="612" t="e">
        <f>VLOOKUP(B435,'3D Incredible'!D435:H435,5,0)</f>
        <v>#N/A</v>
      </c>
      <c r="BF435" s="612" t="e">
        <f>VLOOKUP(B435,'Raja Software Labs'!$D$2:$H$2,5,0)</f>
        <v>#N/A</v>
      </c>
      <c r="BG435" s="612" t="e">
        <f>VLOOKUP(B435,Wipro!$D$1:$H$2,5,0)</f>
        <v>#N/A</v>
      </c>
      <c r="BH435" s="612" t="e">
        <f>VLOOKUP(B435,'Perch Technologies'!$D$2:$H$2,5,0)</f>
        <v>#N/A</v>
      </c>
      <c r="BI435" s="612" t="e">
        <f>VLOOKUP(B435,'Morning Star'!$D$1:$H$6,5,0)</f>
        <v>#N/A</v>
      </c>
      <c r="BJ435" s="612" t="e">
        <f>VLOOKUP(B435,Flexiloans!$D$1:$H$2,5,0)</f>
        <v>#N/A</v>
      </c>
      <c r="BK435" s="612" t="e">
        <f>VLOOKUP(B435,'Thirdware Solutions'!$D$1:$H$2,5,0)</f>
        <v>#N/A</v>
      </c>
      <c r="BL435" s="612" t="e">
        <f>VLOOKUP(B435,Tescom!$D$1:$H$8,5,0)</f>
        <v>#N/A</v>
      </c>
      <c r="BM435" s="612" t="e">
        <f>VLOOKUP(B435,'Cogno AI'!$D$1:$H$2,5,0)</f>
        <v>#N/A</v>
      </c>
      <c r="BN435" s="612" t="e">
        <f>VLOOKUP(B435,'ABM Knowledgeware'!$D$1:$H$2,5,0)</f>
        <v>#N/A</v>
      </c>
      <c r="BO435" s="612" t="e">
        <f>VLOOKUP(B435,'Concerto Software'!$D$1:$H$3,5,0)</f>
        <v>#N/A</v>
      </c>
      <c r="BP435" s="612" t="e">
        <f>VLOOKUP(B435,'My Captain'!$D$1:$H$4,5,0)</f>
        <v>#N/A</v>
      </c>
      <c r="BQ435" s="612" t="e">
        <f>VLOOKUP(B435,'Finoux Solutions'!$D$2:$H$4,5,0)</f>
        <v>#N/A</v>
      </c>
      <c r="BR435" s="612" t="e">
        <f>VLOOKUP(B435,'MITR Learning'!$D$1:$H$2,5,0)</f>
        <v>#N/A</v>
      </c>
      <c r="BS435" s="612" t="e">
        <f>VLOOKUP(B435,Nucsoft!$D$2:$H$6,5,0)</f>
        <v>#N/A</v>
      </c>
      <c r="BT435" s="612" t="e">
        <f>VLOOKUP(B435,'Paras Cadd'!$D$1:$H$2,5,0)</f>
        <v>#N/A</v>
      </c>
      <c r="BU435" s="612" t="e">
        <f>VLOOKUP(B435,'ICICI Securities'!$D$1:$H$2,5,0)</f>
        <v>#N/A</v>
      </c>
      <c r="BV435" s="612" t="e">
        <f>VLOOKUP(B435,'Citius Tech'!$D$2:$H$5,5,0)</f>
        <v>#N/A</v>
      </c>
      <c r="BW435" s="612" t="e">
        <f>VLOOKUP(B435,'Buzzy Brains'!$D$2:$H$2,5,0)</f>
        <v>#N/A</v>
      </c>
      <c r="BX435" s="612" t="e">
        <f>VLOOKUP(B435,'Decimal Point'!$D$2:$H$2,5,0)</f>
        <v>#N/A</v>
      </c>
      <c r="BY435" s="612" t="e">
        <f>VLOOKUP(B435,'Sankey Business Solutions'!$D$2:$H$3,5,0)</f>
        <v>#N/A</v>
      </c>
      <c r="BZ435" s="612" t="e">
        <f>VLOOKUP(B435,'Nangia &amp; Co LLP'!$D$2:$H$2,5,0)</f>
        <v>#N/A</v>
      </c>
      <c r="CA435" s="612" t="e">
        <f>VLOOKUP(B435,'FIS Solutions India Pvt Ltd'!$D$2:$H$2,5,0)</f>
        <v>#N/A</v>
      </c>
      <c r="CB435" s="612" t="e">
        <f>VLOOKUP(B435,'Delta Technology &amp; Management '!$D$2:$H$16,5,0)</f>
        <v>#N/A</v>
      </c>
      <c r="CC435" s="612" t="e">
        <f>VLOOKUP(B435,'Espoir Networks'!$D$3:$H$11,5,0)</f>
        <v>#N/A</v>
      </c>
      <c r="CD435" s="612" t="e">
        <f>VLOOKUP(B435,'Servosys Solution'!$D$3:$H$5,5,0)</f>
        <v>#N/A</v>
      </c>
      <c r="CE435" s="612" t="e">
        <f>VLOOKUP(B435,'Ribbon Communications'!$D$3:$H$4,5,0)</f>
        <v>#N/A</v>
      </c>
      <c r="CF435" s="612">
        <f t="shared" si="21"/>
        <v>0</v>
      </c>
      <c r="CG435" s="129" t="s">
        <v>777</v>
      </c>
      <c r="CH435" s="129">
        <v>835726636017</v>
      </c>
      <c r="CI435" s="129" t="s">
        <v>134</v>
      </c>
      <c r="CJ435" s="129" t="s">
        <v>11722</v>
      </c>
      <c r="CK435" s="132">
        <v>42917</v>
      </c>
      <c r="CL435" s="129">
        <v>2021</v>
      </c>
      <c r="CM435" s="128" t="s">
        <v>12057</v>
      </c>
      <c r="CN435" s="129">
        <v>404</v>
      </c>
      <c r="CO435" s="133">
        <v>80.8</v>
      </c>
      <c r="CP435" s="129">
        <v>2015</v>
      </c>
      <c r="CQ435" s="129" t="s">
        <v>79</v>
      </c>
      <c r="CR435" s="128" t="s">
        <v>12236</v>
      </c>
      <c r="CS435" s="129">
        <v>380</v>
      </c>
      <c r="CT435" s="133">
        <v>58.46</v>
      </c>
      <c r="CU435" s="129">
        <v>2017</v>
      </c>
      <c r="CV435" s="129" t="s">
        <v>79</v>
      </c>
      <c r="CW435" s="131" t="s">
        <v>81</v>
      </c>
      <c r="CX435" s="131" t="s">
        <v>81</v>
      </c>
      <c r="CY435" s="129" t="s">
        <v>81</v>
      </c>
      <c r="CZ435" s="129" t="s">
        <v>81</v>
      </c>
      <c r="DA435" s="129" t="s">
        <v>81</v>
      </c>
      <c r="DB435" s="129" t="s">
        <v>81</v>
      </c>
      <c r="DC435" s="129" t="s">
        <v>81</v>
      </c>
      <c r="DD435" s="129" t="s">
        <v>81</v>
      </c>
      <c r="DE435" s="129" t="s">
        <v>81</v>
      </c>
      <c r="DF435" s="129">
        <v>0</v>
      </c>
      <c r="DG435" s="224">
        <v>6.56</v>
      </c>
      <c r="DH435" s="224">
        <v>7.07</v>
      </c>
      <c r="DI435" s="224">
        <v>7.38</v>
      </c>
      <c r="DJ435" s="224">
        <v>8.35</v>
      </c>
      <c r="DK435" s="224">
        <v>8.07</v>
      </c>
      <c r="DL435" s="224"/>
      <c r="DM435" s="224">
        <v>37.43</v>
      </c>
      <c r="DN435" s="224">
        <v>7.4859999999999998</v>
      </c>
      <c r="DO435" s="129"/>
      <c r="DP435" s="131" t="s">
        <v>138</v>
      </c>
      <c r="DQ435" s="129">
        <v>0</v>
      </c>
      <c r="DR435" s="129">
        <v>0</v>
      </c>
      <c r="DS435" s="129" t="s">
        <v>83</v>
      </c>
      <c r="DT435" s="129" t="s">
        <v>83</v>
      </c>
      <c r="DU435" s="129" t="s">
        <v>83</v>
      </c>
      <c r="DV435" s="129" t="s">
        <v>83</v>
      </c>
      <c r="DW435" s="131" t="s">
        <v>83</v>
      </c>
      <c r="DX435" s="131" t="s">
        <v>84</v>
      </c>
      <c r="DY435" s="131" t="s">
        <v>81</v>
      </c>
      <c r="DZ435" s="131" t="s">
        <v>780</v>
      </c>
      <c r="EA435" s="131" t="s">
        <v>781</v>
      </c>
      <c r="EB435" s="131" t="s">
        <v>782</v>
      </c>
      <c r="EC435" s="131" t="s">
        <v>783</v>
      </c>
      <c r="ED435" s="131" t="s">
        <v>89</v>
      </c>
      <c r="EE435" s="131" t="s">
        <v>81</v>
      </c>
      <c r="EF435" s="131" t="s">
        <v>784</v>
      </c>
      <c r="EG435" s="131" t="s">
        <v>785</v>
      </c>
      <c r="EH435" s="131" t="s">
        <v>786</v>
      </c>
      <c r="EI435" s="131" t="s">
        <v>605</v>
      </c>
      <c r="EJ435" s="135" t="s">
        <v>787</v>
      </c>
      <c r="EK435" s="135" t="s">
        <v>788</v>
      </c>
      <c r="EL435" s="135" t="s">
        <v>789</v>
      </c>
      <c r="EM435" s="135" t="s">
        <v>790</v>
      </c>
      <c r="EN435" s="131" t="s">
        <v>791</v>
      </c>
    </row>
    <row r="436" spans="1:144" ht="18" thickTop="1" thickBot="1">
      <c r="A436" s="575">
        <f t="shared" si="22"/>
        <v>435</v>
      </c>
      <c r="B436" s="572" t="s">
        <v>1057</v>
      </c>
      <c r="C436" s="600" t="s">
        <v>1058</v>
      </c>
      <c r="D436" s="570" t="s">
        <v>13209</v>
      </c>
      <c r="E436" s="568" t="str">
        <f t="shared" si="20"/>
        <v>Placed</v>
      </c>
      <c r="F436" s="570" t="s">
        <v>12496</v>
      </c>
      <c r="G436" s="570" t="s">
        <v>135</v>
      </c>
      <c r="H436" s="131" t="str">
        <f>VLOOKUP(B436,INFT1!C:H,3,0)</f>
        <v>12th + Engineering without live KT</v>
      </c>
      <c r="I436" s="610" t="s">
        <v>1059</v>
      </c>
      <c r="J436" s="572">
        <v>20</v>
      </c>
      <c r="K436" s="611" t="s">
        <v>1060</v>
      </c>
      <c r="L436" s="611" t="s">
        <v>73</v>
      </c>
      <c r="M436" s="611" t="s">
        <v>1061</v>
      </c>
      <c r="N436" s="612" t="s">
        <v>1056</v>
      </c>
      <c r="O436" s="612">
        <v>7045100409</v>
      </c>
      <c r="P436" s="612">
        <v>8369334943</v>
      </c>
      <c r="Q436" s="612" t="e">
        <f>VLOOKUP(B436,'TCS CON'!$D$1:$H$98,5,0)</f>
        <v>#N/A</v>
      </c>
      <c r="R436" s="612" t="e">
        <f>VLOOKUP(B436,LTI!$C$1:$H$46,6,0)</f>
        <v>#N/A</v>
      </c>
      <c r="S436" s="612" t="e">
        <f>VLOOKUP(B436,JARO!$E$2:$I$11,5,0)</f>
        <v>#N/A</v>
      </c>
      <c r="T436" s="612" t="e">
        <f>VLOOKUP(B436,Capgemini!$D$3:$H$78,5,0)</f>
        <v>#N/A</v>
      </c>
      <c r="U436" s="612" t="e">
        <f>VLOOKUP(B436,Carwale!$D$1:$H$4,5,0)</f>
        <v>#N/A</v>
      </c>
      <c r="V436" s="612" t="e">
        <f>VLOOKUP(B436,'Interactive Brokers'!E:I,5,0)</f>
        <v>#N/A</v>
      </c>
      <c r="W436" s="612" t="e">
        <f>VLOOKUP(B436,'REL Jio'!E:I,5,0)</f>
        <v>#N/A</v>
      </c>
      <c r="X436" s="612" t="e">
        <f>VLOOKUP(B436,'Sciative Sol'!E:I,5,0)</f>
        <v>#N/A</v>
      </c>
      <c r="Y436" s="612" t="e">
        <f>VLOOKUP(B436,'Hexaware Tech'!E:I,5,0)</f>
        <v>#N/A</v>
      </c>
      <c r="Z436" s="612">
        <f>VLOOKUP(B436,Axis!D:H,5,0)</f>
        <v>380000</v>
      </c>
      <c r="AA436" s="612" t="e">
        <f>VLOOKUP(B436,Ugam!$D$3:$H$26,5,0)</f>
        <v>#N/A</v>
      </c>
      <c r="AB436" s="612" t="e">
        <f>VLOOKUP(B436,Zeus!F:J,5,0)</f>
        <v>#N/A</v>
      </c>
      <c r="AC436" s="612" t="e">
        <f>VLOOKUP(B436,Montran!F:J,5,0)</f>
        <v>#N/A</v>
      </c>
      <c r="AD436" s="612" t="e">
        <f>VLOOKUP(B436,Endurance!H219:L219,5,0)</f>
        <v>#N/A</v>
      </c>
      <c r="AE436" s="612" t="e">
        <f>VLOOKUP(B436,'Swabhav Techlabs'!$F$1:$J$2,5,0)</f>
        <v>#N/A</v>
      </c>
      <c r="AF436" s="612" t="e">
        <f>VLOOKUP(B436,'Quality Kiosk'!$F$1:$J$18,5,0)</f>
        <v>#N/A</v>
      </c>
      <c r="AG436" s="612" t="e">
        <f>VLOOKUP(B436,'Lemon VB'!$F$1:$J$2,5,0)</f>
        <v>#N/A</v>
      </c>
      <c r="AH436" s="612" t="e">
        <f>VLOOKUP(B436,Gocomet!$E$1:$I$3,5,0)</f>
        <v>#N/A</v>
      </c>
      <c r="AI436" s="612" t="e">
        <f>VLOOKUP(B436,'Ingram Micro'!$E$1:$I$8,5,0)</f>
        <v>#N/A</v>
      </c>
      <c r="AJ436" s="612" t="e">
        <f>VLOOKUP(B436,'DePronto Infotech'!$E$1:$I$2,5,0)</f>
        <v>#N/A</v>
      </c>
      <c r="AK436" s="612" t="e">
        <f>VLOOKUP(B436,'Reliance Retail'!$E$1:$I$4,5,0)</f>
        <v>#N/A</v>
      </c>
      <c r="AL436" s="612" t="e">
        <f>VLOOKUP(B436,'Bright Champs'!$D$1:$H$13,5,0)</f>
        <v>#N/A</v>
      </c>
      <c r="AM436" s="612" t="e">
        <f>VLOOKUP(B436,Neosoft!$E$1:$I$12,5,0)</f>
        <v>#N/A</v>
      </c>
      <c r="AN436" s="612" t="e">
        <f>VLOOKUP(B436,Infosys!$E$1:$I$3,5,0)</f>
        <v>#N/A</v>
      </c>
      <c r="AO436" s="612" t="e">
        <f>VLOOKUP(B436,Cerelabs!$E$1:$I$5,5,0)</f>
        <v>#N/A</v>
      </c>
      <c r="AP436" s="612" t="e">
        <f>VLOOKUP(B436,'Neebal Technologies'!$D$1:$H$2,5,0)</f>
        <v>#N/A</v>
      </c>
      <c r="AQ436" s="612" t="e">
        <f>VLOOKUP(B436,'Vertiv Energy'!$D$1:$H$2,5,0)</f>
        <v>#N/A</v>
      </c>
      <c r="AR436" s="612" t="e">
        <f>VLOOKUP(B436,'Acidaes Solutions (CRMNEXT)'!$D$1:$H$3,5,0)</f>
        <v>#N/A</v>
      </c>
      <c r="AS436" s="612" t="e">
        <f>VLOOKUP(B436,Growisto!$D$1:$H$2,5,0)</f>
        <v>#N/A</v>
      </c>
      <c r="AT436" s="612" t="e">
        <f>VLOOKUP(B436,'9.9 Mediaworx - Digit'!$D$1:$H$2,5,0)</f>
        <v>#N/A</v>
      </c>
      <c r="AU436" s="612" t="e">
        <f>VLOOKUP(B436,'Vistaar systems Pvt Ltd'!$D$2:$H$3,5,0)</f>
        <v>#N/A</v>
      </c>
      <c r="AV436" s="612" t="e">
        <f>VLOOKUP(B436,'Course 5i'!$D$2:$H$11,5,0)</f>
        <v>#N/A</v>
      </c>
      <c r="AW436" s="612" t="e">
        <f>VLOOKUP(B436,'Radiant Appliances &amp; Electronic'!$D$1:$H$13,5,0)</f>
        <v>#N/A</v>
      </c>
      <c r="AX436" s="612" t="e">
        <f>VLOOKUP(B436,'Atos Global'!$D$3:$H$27,5,0)</f>
        <v>#N/A</v>
      </c>
      <c r="AY436" s="612" t="e">
        <f>VLOOKUP(B436,'Saama Technologies'!$D$1:$H$2,5,0)</f>
        <v>#N/A</v>
      </c>
      <c r="AZ436" s="612" t="e">
        <f>VLOOKUP(B436,'Multiplier Solutions'!$D$1:$H$2,5,0)</f>
        <v>#N/A</v>
      </c>
      <c r="BA436" s="612" t="e">
        <f>VLOOKUP(B436,GEP!$D$2:$H$5,5,0)</f>
        <v>#N/A</v>
      </c>
      <c r="BB436" s="612" t="e">
        <f>VLOOKUP(B436,Accenture!$D$1:$H$6,5,0)</f>
        <v>#N/A</v>
      </c>
      <c r="BC436" s="612" t="e">
        <f>VLOOKUP(B436,'Endurance International Group'!$D$1:$H$2,5,0)</f>
        <v>#N/A</v>
      </c>
      <c r="BD436" s="612" t="e">
        <f>VLOOKUP(B436,Newgen!$D$1:$H$2,5,0)</f>
        <v>#N/A</v>
      </c>
      <c r="BE436" s="612" t="e">
        <f>VLOOKUP(B436,'3D Incredible'!D436:H436,5,0)</f>
        <v>#N/A</v>
      </c>
      <c r="BF436" s="612" t="e">
        <f>VLOOKUP(B436,'Raja Software Labs'!$D$2:$H$2,5,0)</f>
        <v>#N/A</v>
      </c>
      <c r="BG436" s="612" t="e">
        <f>VLOOKUP(B436,Wipro!$D$1:$H$2,5,0)</f>
        <v>#N/A</v>
      </c>
      <c r="BH436" s="612" t="e">
        <f>VLOOKUP(B436,'Perch Technologies'!$D$2:$H$2,5,0)</f>
        <v>#N/A</v>
      </c>
      <c r="BI436" s="612" t="e">
        <f>VLOOKUP(B436,'Morning Star'!$D$1:$H$6,5,0)</f>
        <v>#N/A</v>
      </c>
      <c r="BJ436" s="612" t="e">
        <f>VLOOKUP(B436,Flexiloans!$D$1:$H$2,5,0)</f>
        <v>#N/A</v>
      </c>
      <c r="BK436" s="612" t="e">
        <f>VLOOKUP(B436,'Thirdware Solutions'!$D$1:$H$2,5,0)</f>
        <v>#N/A</v>
      </c>
      <c r="BL436" s="612" t="e">
        <f>VLOOKUP(B436,Tescom!$D$1:$H$8,5,0)</f>
        <v>#N/A</v>
      </c>
      <c r="BM436" s="612" t="e">
        <f>VLOOKUP(B436,'Cogno AI'!$D$1:$H$2,5,0)</f>
        <v>#N/A</v>
      </c>
      <c r="BN436" s="612" t="e">
        <f>VLOOKUP(B436,'ABM Knowledgeware'!$D$1:$H$2,5,0)</f>
        <v>#N/A</v>
      </c>
      <c r="BO436" s="612" t="e">
        <f>VLOOKUP(B436,'Concerto Software'!$D$1:$H$3,5,0)</f>
        <v>#N/A</v>
      </c>
      <c r="BP436" s="612" t="e">
        <f>VLOOKUP(B436,'My Captain'!$D$1:$H$4,5,0)</f>
        <v>#N/A</v>
      </c>
      <c r="BQ436" s="612" t="e">
        <f>VLOOKUP(B436,'Finoux Solutions'!$D$2:$H$4,5,0)</f>
        <v>#N/A</v>
      </c>
      <c r="BR436" s="612" t="e">
        <f>VLOOKUP(B436,'MITR Learning'!$D$1:$H$2,5,0)</f>
        <v>#N/A</v>
      </c>
      <c r="BS436" s="612" t="e">
        <f>VLOOKUP(B436,Nucsoft!$D$2:$H$6,5,0)</f>
        <v>#N/A</v>
      </c>
      <c r="BT436" s="612" t="e">
        <f>VLOOKUP(B436,'Paras Cadd'!$D$1:$H$2,5,0)</f>
        <v>#N/A</v>
      </c>
      <c r="BU436" s="612" t="e">
        <f>VLOOKUP(B436,'ICICI Securities'!$D$1:$H$2,5,0)</f>
        <v>#N/A</v>
      </c>
      <c r="BV436" s="612" t="e">
        <f>VLOOKUP(B436,'Citius Tech'!$D$2:$H$5,5,0)</f>
        <v>#N/A</v>
      </c>
      <c r="BW436" s="612" t="e">
        <f>VLOOKUP(B436,'Buzzy Brains'!$D$2:$H$2,5,0)</f>
        <v>#N/A</v>
      </c>
      <c r="BX436" s="612" t="e">
        <f>VLOOKUP(B436,'Decimal Point'!$D$2:$H$2,5,0)</f>
        <v>#N/A</v>
      </c>
      <c r="BY436" s="612" t="e">
        <f>VLOOKUP(B436,'Sankey Business Solutions'!$D$2:$H$3,5,0)</f>
        <v>#N/A</v>
      </c>
      <c r="BZ436" s="612" t="e">
        <f>VLOOKUP(B436,'Nangia &amp; Co LLP'!$D$2:$H$2,5,0)</f>
        <v>#N/A</v>
      </c>
      <c r="CA436" s="612" t="e">
        <f>VLOOKUP(B436,'FIS Solutions India Pvt Ltd'!$D$2:$H$2,5,0)</f>
        <v>#N/A</v>
      </c>
      <c r="CB436" s="612" t="e">
        <f>VLOOKUP(B436,'Delta Technology &amp; Management '!$D$2:$H$16,5,0)</f>
        <v>#N/A</v>
      </c>
      <c r="CC436" s="612" t="e">
        <f>VLOOKUP(B436,'Espoir Networks'!$D$3:$H$11,5,0)</f>
        <v>#N/A</v>
      </c>
      <c r="CD436" s="612" t="e">
        <f>VLOOKUP(B436,'Servosys Solution'!$D$3:$H$5,5,0)</f>
        <v>#N/A</v>
      </c>
      <c r="CE436" s="612" t="e">
        <f>VLOOKUP(B436,'Ribbon Communications'!$D$3:$H$4,5,0)</f>
        <v>#N/A</v>
      </c>
      <c r="CF436" s="612">
        <f t="shared" si="21"/>
        <v>1</v>
      </c>
      <c r="CG436" s="129" t="s">
        <v>1062</v>
      </c>
      <c r="CH436" s="129">
        <v>345453440914</v>
      </c>
      <c r="CI436" s="129" t="s">
        <v>134</v>
      </c>
      <c r="CJ436" s="129" t="s">
        <v>11722</v>
      </c>
      <c r="CK436" s="132">
        <v>42917</v>
      </c>
      <c r="CL436" s="129">
        <v>2021</v>
      </c>
      <c r="CM436" s="128" t="s">
        <v>1063</v>
      </c>
      <c r="CN436" s="129">
        <v>472</v>
      </c>
      <c r="CO436" s="133">
        <v>94.4</v>
      </c>
      <c r="CP436" s="129">
        <v>2015</v>
      </c>
      <c r="CQ436" s="129" t="s">
        <v>79</v>
      </c>
      <c r="CR436" s="128" t="s">
        <v>1064</v>
      </c>
      <c r="CS436" s="129">
        <v>581</v>
      </c>
      <c r="CT436" s="133">
        <v>89.38</v>
      </c>
      <c r="CU436" s="129">
        <v>2017</v>
      </c>
      <c r="CV436" s="129" t="s">
        <v>79</v>
      </c>
      <c r="CW436" s="131" t="s">
        <v>81</v>
      </c>
      <c r="CX436" s="131" t="s">
        <v>81</v>
      </c>
      <c r="CY436" s="129" t="s">
        <v>81</v>
      </c>
      <c r="CZ436" s="129" t="s">
        <v>81</v>
      </c>
      <c r="DA436" s="129" t="s">
        <v>81</v>
      </c>
      <c r="DB436" s="129" t="s">
        <v>81</v>
      </c>
      <c r="DC436" s="129" t="s">
        <v>81</v>
      </c>
      <c r="DD436" s="129" t="s">
        <v>81</v>
      </c>
      <c r="DE436" s="129" t="s">
        <v>81</v>
      </c>
      <c r="DF436" s="129">
        <v>0</v>
      </c>
      <c r="DG436" s="224">
        <v>9.09</v>
      </c>
      <c r="DH436" s="224">
        <v>8.11</v>
      </c>
      <c r="DI436" s="224">
        <v>8.1199999999999992</v>
      </c>
      <c r="DJ436" s="224">
        <v>8.26</v>
      </c>
      <c r="DK436" s="224">
        <v>8.07</v>
      </c>
      <c r="DL436" s="224"/>
      <c r="DM436" s="224">
        <v>41.65</v>
      </c>
      <c r="DN436" s="224">
        <v>8.33</v>
      </c>
      <c r="DO436" s="129"/>
      <c r="DP436" s="131" t="s">
        <v>138</v>
      </c>
      <c r="DQ436" s="129">
        <v>0</v>
      </c>
      <c r="DR436" s="129">
        <v>0</v>
      </c>
      <c r="DS436" s="129" t="s">
        <v>83</v>
      </c>
      <c r="DT436" s="129" t="s">
        <v>83</v>
      </c>
      <c r="DU436" s="129" t="s">
        <v>83</v>
      </c>
      <c r="DV436" s="129" t="s">
        <v>83</v>
      </c>
      <c r="DW436" s="131" t="s">
        <v>83</v>
      </c>
      <c r="DX436" s="131" t="s">
        <v>84</v>
      </c>
      <c r="DY436" s="131" t="s">
        <v>81</v>
      </c>
      <c r="DZ436" s="131" t="s">
        <v>1065</v>
      </c>
      <c r="EA436" s="131" t="s">
        <v>86</v>
      </c>
      <c r="EB436" s="131" t="s">
        <v>1066</v>
      </c>
      <c r="EC436" s="131" t="s">
        <v>88</v>
      </c>
      <c r="ED436" s="131" t="s">
        <v>89</v>
      </c>
      <c r="EE436" s="131" t="s">
        <v>81</v>
      </c>
      <c r="EF436" s="131" t="s">
        <v>1067</v>
      </c>
      <c r="EG436" s="131" t="s">
        <v>1068</v>
      </c>
      <c r="EH436" s="131" t="s">
        <v>1069</v>
      </c>
      <c r="EI436" s="131" t="s">
        <v>1070</v>
      </c>
      <c r="EJ436" s="135" t="s">
        <v>1071</v>
      </c>
      <c r="EK436" s="135" t="s">
        <v>1072</v>
      </c>
      <c r="EL436" s="135" t="s">
        <v>1073</v>
      </c>
      <c r="EM436" s="135" t="s">
        <v>1074</v>
      </c>
      <c r="EN436" s="131" t="s">
        <v>81</v>
      </c>
    </row>
    <row r="437" spans="1:144" ht="18" thickTop="1" thickBot="1">
      <c r="A437" s="575">
        <f t="shared" si="22"/>
        <v>436</v>
      </c>
      <c r="B437" s="572" t="s">
        <v>1217</v>
      </c>
      <c r="C437" s="600" t="s">
        <v>11875</v>
      </c>
      <c r="D437" s="570" t="s">
        <v>13209</v>
      </c>
      <c r="E437" s="568" t="str">
        <f t="shared" si="20"/>
        <v>Placed</v>
      </c>
      <c r="F437" s="570" t="s">
        <v>12496</v>
      </c>
      <c r="G437" s="570" t="s">
        <v>135</v>
      </c>
      <c r="H437" s="131" t="str">
        <f>VLOOKUP(B437,INFT1!C:H,3,0)</f>
        <v>12th + Engineering without live KT</v>
      </c>
      <c r="I437" s="610">
        <v>36527</v>
      </c>
      <c r="J437" s="572">
        <v>20</v>
      </c>
      <c r="K437" s="611" t="s">
        <v>1219</v>
      </c>
      <c r="L437" s="611" t="s">
        <v>73</v>
      </c>
      <c r="M437" s="611" t="s">
        <v>1220</v>
      </c>
      <c r="N437" s="612" t="s">
        <v>1216</v>
      </c>
      <c r="O437" s="612">
        <v>2223008921</v>
      </c>
      <c r="P437" s="612">
        <v>7738235125</v>
      </c>
      <c r="Q437" s="612">
        <f>VLOOKUP(B437,'TCS CON'!$D$1:$H$98,5,0)</f>
        <v>700000</v>
      </c>
      <c r="R437" s="612" t="e">
        <f>VLOOKUP(B437,LTI!$C$1:$H$46,6,0)</f>
        <v>#N/A</v>
      </c>
      <c r="S437" s="612" t="e">
        <f>VLOOKUP(B437,JARO!$E$2:$I$11,5,0)</f>
        <v>#N/A</v>
      </c>
      <c r="T437" s="612">
        <f>VLOOKUP(B437,Capgemini!$D$3:$H$78,5,0)</f>
        <v>380000</v>
      </c>
      <c r="U437" s="612" t="e">
        <f>VLOOKUP(B437,Carwale!$D$1:$H$4,5,0)</f>
        <v>#N/A</v>
      </c>
      <c r="V437" s="612" t="e">
        <f>VLOOKUP(B437,'Interactive Brokers'!E:I,5,0)</f>
        <v>#N/A</v>
      </c>
      <c r="W437" s="612" t="e">
        <f>VLOOKUP(B437,'REL Jio'!E:I,5,0)</f>
        <v>#N/A</v>
      </c>
      <c r="X437" s="612" t="e">
        <f>VLOOKUP(B437,'Sciative Sol'!E:I,5,0)</f>
        <v>#N/A</v>
      </c>
      <c r="Y437" s="612" t="e">
        <f>VLOOKUP(B437,'Hexaware Tech'!E:I,5,0)</f>
        <v>#N/A</v>
      </c>
      <c r="Z437" s="612" t="e">
        <f>VLOOKUP(B437,Axis!D:H,5,0)</f>
        <v>#N/A</v>
      </c>
      <c r="AA437" s="612" t="e">
        <f>VLOOKUP(B437,Ugam!$D$3:$H$26,5,0)</f>
        <v>#N/A</v>
      </c>
      <c r="AB437" s="612" t="e">
        <f>VLOOKUP(B437,Zeus!F:J,5,0)</f>
        <v>#N/A</v>
      </c>
      <c r="AC437" s="612" t="e">
        <f>VLOOKUP(B437,Montran!F:J,5,0)</f>
        <v>#N/A</v>
      </c>
      <c r="AD437" s="612" t="e">
        <f>VLOOKUP(B437,Endurance!H220:L220,5,0)</f>
        <v>#N/A</v>
      </c>
      <c r="AE437" s="612" t="e">
        <f>VLOOKUP(B437,'Swabhav Techlabs'!$F$1:$J$2,5,0)</f>
        <v>#N/A</v>
      </c>
      <c r="AF437" s="612" t="e">
        <f>VLOOKUP(B437,'Quality Kiosk'!$F$1:$J$18,5,0)</f>
        <v>#N/A</v>
      </c>
      <c r="AG437" s="612" t="e">
        <f>VLOOKUP(B437,'Lemon VB'!$F$1:$J$2,5,0)</f>
        <v>#N/A</v>
      </c>
      <c r="AH437" s="612" t="e">
        <f>VLOOKUP(B437,Gocomet!$E$1:$I$3,5,0)</f>
        <v>#N/A</v>
      </c>
      <c r="AI437" s="612" t="e">
        <f>VLOOKUP(B437,'Ingram Micro'!$E$1:$I$8,5,0)</f>
        <v>#N/A</v>
      </c>
      <c r="AJ437" s="612" t="e">
        <f>VLOOKUP(B437,'DePronto Infotech'!$E$1:$I$2,5,0)</f>
        <v>#N/A</v>
      </c>
      <c r="AK437" s="612" t="e">
        <f>VLOOKUP(B437,'Reliance Retail'!$E$1:$I$4,5,0)</f>
        <v>#N/A</v>
      </c>
      <c r="AL437" s="612" t="e">
        <f>VLOOKUP(B437,'Bright Champs'!$D$1:$H$13,5,0)</f>
        <v>#N/A</v>
      </c>
      <c r="AM437" s="612" t="e">
        <f>VLOOKUP(B437,Neosoft!$E$1:$I$12,5,0)</f>
        <v>#N/A</v>
      </c>
      <c r="AN437" s="612" t="e">
        <f>VLOOKUP(B437,Infosys!$E$1:$I$3,5,0)</f>
        <v>#N/A</v>
      </c>
      <c r="AO437" s="612" t="e">
        <f>VLOOKUP(B437,Cerelabs!$E$1:$I$5,5,0)</f>
        <v>#N/A</v>
      </c>
      <c r="AP437" s="612" t="e">
        <f>VLOOKUP(B437,'Neebal Technologies'!$D$1:$H$2,5,0)</f>
        <v>#N/A</v>
      </c>
      <c r="AQ437" s="612" t="e">
        <f>VLOOKUP(B437,'Vertiv Energy'!$D$1:$H$2,5,0)</f>
        <v>#N/A</v>
      </c>
      <c r="AR437" s="612" t="e">
        <f>VLOOKUP(B437,'Acidaes Solutions (CRMNEXT)'!$D$1:$H$3,5,0)</f>
        <v>#N/A</v>
      </c>
      <c r="AS437" s="612" t="e">
        <f>VLOOKUP(B437,Growisto!$D$1:$H$2,5,0)</f>
        <v>#N/A</v>
      </c>
      <c r="AT437" s="612" t="e">
        <f>VLOOKUP(B437,'9.9 Mediaworx - Digit'!$D$1:$H$2,5,0)</f>
        <v>#N/A</v>
      </c>
      <c r="AU437" s="612" t="e">
        <f>VLOOKUP(B437,'Vistaar systems Pvt Ltd'!$D$2:$H$3,5,0)</f>
        <v>#N/A</v>
      </c>
      <c r="AV437" s="612" t="e">
        <f>VLOOKUP(B437,'Course 5i'!$D$2:$H$11,5,0)</f>
        <v>#N/A</v>
      </c>
      <c r="AW437" s="612" t="e">
        <f>VLOOKUP(B437,'Radiant Appliances &amp; Electronic'!$D$1:$H$13,5,0)</f>
        <v>#N/A</v>
      </c>
      <c r="AX437" s="612" t="e">
        <f>VLOOKUP(B437,'Atos Global'!$D$3:$H$27,5,0)</f>
        <v>#N/A</v>
      </c>
      <c r="AY437" s="612" t="e">
        <f>VLOOKUP(B437,'Saama Technologies'!$D$1:$H$2,5,0)</f>
        <v>#N/A</v>
      </c>
      <c r="AZ437" s="612" t="e">
        <f>VLOOKUP(B437,'Multiplier Solutions'!$D$1:$H$2,5,0)</f>
        <v>#N/A</v>
      </c>
      <c r="BA437" s="612" t="e">
        <f>VLOOKUP(B437,GEP!$D$2:$H$5,5,0)</f>
        <v>#N/A</v>
      </c>
      <c r="BB437" s="612" t="e">
        <f>VLOOKUP(B437,Accenture!$D$1:$H$6,5,0)</f>
        <v>#N/A</v>
      </c>
      <c r="BC437" s="612" t="e">
        <f>VLOOKUP(B437,'Endurance International Group'!$D$1:$H$2,5,0)</f>
        <v>#N/A</v>
      </c>
      <c r="BD437" s="612" t="e">
        <f>VLOOKUP(B437,Newgen!$D$1:$H$2,5,0)</f>
        <v>#N/A</v>
      </c>
      <c r="BE437" s="612" t="e">
        <f>VLOOKUP(B437,'3D Incredible'!D437:H437,5,0)</f>
        <v>#N/A</v>
      </c>
      <c r="BF437" s="612" t="e">
        <f>VLOOKUP(B437,'Raja Software Labs'!$D$2:$H$2,5,0)</f>
        <v>#N/A</v>
      </c>
      <c r="BG437" s="612" t="e">
        <f>VLOOKUP(B437,Wipro!$D$1:$H$2,5,0)</f>
        <v>#N/A</v>
      </c>
      <c r="BH437" s="612" t="e">
        <f>VLOOKUP(B437,'Perch Technologies'!$D$2:$H$2,5,0)</f>
        <v>#N/A</v>
      </c>
      <c r="BI437" s="612" t="e">
        <f>VLOOKUP(B437,'Morning Star'!$D$1:$H$6,5,0)</f>
        <v>#N/A</v>
      </c>
      <c r="BJ437" s="612" t="e">
        <f>VLOOKUP(B437,Flexiloans!$D$1:$H$2,5,0)</f>
        <v>#N/A</v>
      </c>
      <c r="BK437" s="612" t="e">
        <f>VLOOKUP(B437,'Thirdware Solutions'!$D$1:$H$2,5,0)</f>
        <v>#N/A</v>
      </c>
      <c r="BL437" s="612" t="e">
        <f>VLOOKUP(B437,Tescom!$D$1:$H$8,5,0)</f>
        <v>#N/A</v>
      </c>
      <c r="BM437" s="612" t="e">
        <f>VLOOKUP(B437,'Cogno AI'!$D$1:$H$2,5,0)</f>
        <v>#N/A</v>
      </c>
      <c r="BN437" s="612" t="e">
        <f>VLOOKUP(B437,'ABM Knowledgeware'!$D$1:$H$2,5,0)</f>
        <v>#N/A</v>
      </c>
      <c r="BO437" s="612" t="e">
        <f>VLOOKUP(B437,'Concerto Software'!$D$1:$H$3,5,0)</f>
        <v>#N/A</v>
      </c>
      <c r="BP437" s="612" t="e">
        <f>VLOOKUP(B437,'My Captain'!$D$1:$H$4,5,0)</f>
        <v>#N/A</v>
      </c>
      <c r="BQ437" s="612" t="e">
        <f>VLOOKUP(B437,'Finoux Solutions'!$D$2:$H$4,5,0)</f>
        <v>#N/A</v>
      </c>
      <c r="BR437" s="612" t="e">
        <f>VLOOKUP(B437,'MITR Learning'!$D$1:$H$2,5,0)</f>
        <v>#N/A</v>
      </c>
      <c r="BS437" s="612" t="e">
        <f>VLOOKUP(B437,Nucsoft!$D$2:$H$6,5,0)</f>
        <v>#N/A</v>
      </c>
      <c r="BT437" s="612" t="e">
        <f>VLOOKUP(B437,'Paras Cadd'!$D$1:$H$2,5,0)</f>
        <v>#N/A</v>
      </c>
      <c r="BU437" s="612" t="e">
        <f>VLOOKUP(B437,'ICICI Securities'!$D$1:$H$2,5,0)</f>
        <v>#N/A</v>
      </c>
      <c r="BV437" s="612" t="e">
        <f>VLOOKUP(B437,'Citius Tech'!$D$2:$H$5,5,0)</f>
        <v>#N/A</v>
      </c>
      <c r="BW437" s="612" t="e">
        <f>VLOOKUP(B437,'Buzzy Brains'!$D$2:$H$2,5,0)</f>
        <v>#N/A</v>
      </c>
      <c r="BX437" s="612" t="e">
        <f>VLOOKUP(B437,'Decimal Point'!$D$2:$H$2,5,0)</f>
        <v>#N/A</v>
      </c>
      <c r="BY437" s="612" t="e">
        <f>VLOOKUP(B437,'Sankey Business Solutions'!$D$2:$H$3,5,0)</f>
        <v>#N/A</v>
      </c>
      <c r="BZ437" s="612" t="e">
        <f>VLOOKUP(B437,'Nangia &amp; Co LLP'!$D$2:$H$2,5,0)</f>
        <v>#N/A</v>
      </c>
      <c r="CA437" s="612" t="e">
        <f>VLOOKUP(B437,'FIS Solutions India Pvt Ltd'!$D$2:$H$2,5,0)</f>
        <v>#N/A</v>
      </c>
      <c r="CB437" s="612" t="e">
        <f>VLOOKUP(B437,'Delta Technology &amp; Management '!$D$2:$H$16,5,0)</f>
        <v>#N/A</v>
      </c>
      <c r="CC437" s="612" t="e">
        <f>VLOOKUP(B437,'Espoir Networks'!$D$3:$H$11,5,0)</f>
        <v>#N/A</v>
      </c>
      <c r="CD437" s="612" t="e">
        <f>VLOOKUP(B437,'Servosys Solution'!$D$3:$H$5,5,0)</f>
        <v>#N/A</v>
      </c>
      <c r="CE437" s="612" t="e">
        <f>VLOOKUP(B437,'Ribbon Communications'!$D$3:$H$4,5,0)</f>
        <v>#N/A</v>
      </c>
      <c r="CF437" s="612">
        <f t="shared" si="21"/>
        <v>2</v>
      </c>
      <c r="CG437" s="129" t="s">
        <v>81</v>
      </c>
      <c r="CH437" s="129">
        <v>275696519259</v>
      </c>
      <c r="CI437" s="129" t="s">
        <v>134</v>
      </c>
      <c r="CJ437" s="129" t="s">
        <v>11722</v>
      </c>
      <c r="CK437" s="132">
        <v>42917</v>
      </c>
      <c r="CL437" s="129">
        <v>2021</v>
      </c>
      <c r="CM437" s="128" t="s">
        <v>4002</v>
      </c>
      <c r="CN437" s="129">
        <v>447</v>
      </c>
      <c r="CO437" s="133">
        <v>89.4</v>
      </c>
      <c r="CP437" s="129">
        <v>2015</v>
      </c>
      <c r="CQ437" s="129" t="s">
        <v>79</v>
      </c>
      <c r="CR437" s="128" t="s">
        <v>12237</v>
      </c>
      <c r="CS437" s="129">
        <v>544</v>
      </c>
      <c r="CT437" s="133">
        <v>83.69</v>
      </c>
      <c r="CU437" s="129">
        <v>2017</v>
      </c>
      <c r="CV437" s="129" t="s">
        <v>79</v>
      </c>
      <c r="CW437" s="131" t="s">
        <v>81</v>
      </c>
      <c r="CX437" s="131" t="s">
        <v>81</v>
      </c>
      <c r="CY437" s="129" t="s">
        <v>81</v>
      </c>
      <c r="CZ437" s="129" t="s">
        <v>81</v>
      </c>
      <c r="DA437" s="129" t="s">
        <v>81</v>
      </c>
      <c r="DB437" s="129" t="s">
        <v>81</v>
      </c>
      <c r="DC437" s="129" t="s">
        <v>81</v>
      </c>
      <c r="DD437" s="129" t="s">
        <v>81</v>
      </c>
      <c r="DE437" s="129" t="s">
        <v>81</v>
      </c>
      <c r="DF437" s="129">
        <v>0</v>
      </c>
      <c r="DG437" s="224">
        <v>7.98</v>
      </c>
      <c r="DH437" s="224">
        <v>8.1300000000000008</v>
      </c>
      <c r="DI437" s="224">
        <v>8.35</v>
      </c>
      <c r="DJ437" s="224">
        <v>8.19</v>
      </c>
      <c r="DK437" s="224">
        <v>8.3000000000000007</v>
      </c>
      <c r="DL437" s="224">
        <v>9.84</v>
      </c>
      <c r="DM437" s="224">
        <v>50.79</v>
      </c>
      <c r="DN437" s="224">
        <v>8.4600000000000009</v>
      </c>
      <c r="DO437" s="129"/>
      <c r="DP437" s="131" t="s">
        <v>82</v>
      </c>
      <c r="DQ437" s="129">
        <v>0</v>
      </c>
      <c r="DR437" s="129">
        <v>0</v>
      </c>
      <c r="DS437" s="129" t="s">
        <v>83</v>
      </c>
      <c r="DT437" s="129" t="s">
        <v>83</v>
      </c>
      <c r="DU437" s="129" t="s">
        <v>83</v>
      </c>
      <c r="DV437" s="129" t="s">
        <v>83</v>
      </c>
      <c r="DW437" s="131" t="s">
        <v>83</v>
      </c>
      <c r="DX437" s="131" t="s">
        <v>84</v>
      </c>
      <c r="DY437" s="131" t="s">
        <v>81</v>
      </c>
      <c r="DZ437" s="131" t="s">
        <v>1223</v>
      </c>
      <c r="EA437" s="131" t="s">
        <v>781</v>
      </c>
      <c r="EB437" s="131" t="s">
        <v>1224</v>
      </c>
      <c r="EC437" s="131" t="s">
        <v>781</v>
      </c>
      <c r="ED437" s="131" t="s">
        <v>89</v>
      </c>
      <c r="EE437" s="131" t="s">
        <v>1225</v>
      </c>
      <c r="EF437" s="131" t="s">
        <v>1226</v>
      </c>
      <c r="EG437" s="131" t="s">
        <v>1227</v>
      </c>
      <c r="EH437" s="131" t="s">
        <v>1228</v>
      </c>
      <c r="EI437" s="131" t="s">
        <v>1229</v>
      </c>
      <c r="EJ437" s="135" t="s">
        <v>1230</v>
      </c>
      <c r="EK437" s="135" t="s">
        <v>1231</v>
      </c>
      <c r="EL437" s="131" t="s">
        <v>81</v>
      </c>
      <c r="EM437" s="135" t="s">
        <v>1232</v>
      </c>
      <c r="EN437" s="131" t="s">
        <v>81</v>
      </c>
    </row>
    <row r="438" spans="1:144" ht="18" thickTop="1" thickBot="1">
      <c r="A438" s="575">
        <f t="shared" si="22"/>
        <v>437</v>
      </c>
      <c r="B438" s="572" t="s">
        <v>1357</v>
      </c>
      <c r="C438" s="600" t="s">
        <v>1358</v>
      </c>
      <c r="D438" s="570" t="s">
        <v>13209</v>
      </c>
      <c r="E438" s="568" t="str">
        <f t="shared" si="20"/>
        <v>Not Placed</v>
      </c>
      <c r="F438" s="570" t="s">
        <v>12496</v>
      </c>
      <c r="G438" s="570" t="s">
        <v>135</v>
      </c>
      <c r="H438" s="131" t="str">
        <f>VLOOKUP(B438,INFT1!C:H,3,0)</f>
        <v>Diploma  + Direct Second Year Engineering without live KT</v>
      </c>
      <c r="I438" s="610" t="s">
        <v>1359</v>
      </c>
      <c r="J438" s="572">
        <v>20</v>
      </c>
      <c r="K438" s="611" t="s">
        <v>1360</v>
      </c>
      <c r="L438" s="611" t="s">
        <v>73</v>
      </c>
      <c r="M438" s="611" t="s">
        <v>1361</v>
      </c>
      <c r="N438" s="612" t="s">
        <v>1356</v>
      </c>
      <c r="O438" s="612">
        <v>9082510653</v>
      </c>
      <c r="P438" s="612">
        <v>8108653569</v>
      </c>
      <c r="Q438" s="612" t="e">
        <f>VLOOKUP(B438,'TCS CON'!$D$1:$H$98,5,0)</f>
        <v>#N/A</v>
      </c>
      <c r="R438" s="612" t="e">
        <f>VLOOKUP(B438,LTI!$C$1:$H$46,6,0)</f>
        <v>#N/A</v>
      </c>
      <c r="S438" s="612" t="e">
        <f>VLOOKUP(B438,JARO!$E$2:$I$11,5,0)</f>
        <v>#N/A</v>
      </c>
      <c r="T438" s="612" t="e">
        <f>VLOOKUP(B438,Capgemini!$D$3:$H$78,5,0)</f>
        <v>#N/A</v>
      </c>
      <c r="U438" s="612" t="e">
        <f>VLOOKUP(B438,Carwale!$D$1:$H$4,5,0)</f>
        <v>#N/A</v>
      </c>
      <c r="V438" s="612" t="e">
        <f>VLOOKUP(B438,'Interactive Brokers'!E:I,5,0)</f>
        <v>#N/A</v>
      </c>
      <c r="W438" s="612" t="e">
        <f>VLOOKUP(B438,'REL Jio'!E:I,5,0)</f>
        <v>#N/A</v>
      </c>
      <c r="X438" s="612" t="e">
        <f>VLOOKUP(B438,'Sciative Sol'!E:I,5,0)</f>
        <v>#N/A</v>
      </c>
      <c r="Y438" s="612" t="e">
        <f>VLOOKUP(B438,'Hexaware Tech'!E:I,5,0)</f>
        <v>#N/A</v>
      </c>
      <c r="Z438" s="612" t="e">
        <f>VLOOKUP(B438,Axis!D:H,5,0)</f>
        <v>#N/A</v>
      </c>
      <c r="AA438" s="612" t="e">
        <f>VLOOKUP(B438,Ugam!$D$3:$H$26,5,0)</f>
        <v>#N/A</v>
      </c>
      <c r="AB438" s="612" t="e">
        <f>VLOOKUP(B438,Zeus!F:J,5,0)</f>
        <v>#N/A</v>
      </c>
      <c r="AC438" s="612" t="e">
        <f>VLOOKUP(B438,Montran!F:J,5,0)</f>
        <v>#N/A</v>
      </c>
      <c r="AD438" s="612" t="e">
        <f>VLOOKUP(B438,Endurance!H221:L221,5,0)</f>
        <v>#N/A</v>
      </c>
      <c r="AE438" s="612" t="e">
        <f>VLOOKUP(B438,'Swabhav Techlabs'!$F$1:$J$2,5,0)</f>
        <v>#N/A</v>
      </c>
      <c r="AF438" s="612" t="e">
        <f>VLOOKUP(B438,'Quality Kiosk'!$F$1:$J$18,5,0)</f>
        <v>#N/A</v>
      </c>
      <c r="AG438" s="612" t="e">
        <f>VLOOKUP(B438,'Lemon VB'!$F$1:$J$2,5,0)</f>
        <v>#N/A</v>
      </c>
      <c r="AH438" s="612" t="e">
        <f>VLOOKUP(B438,Gocomet!$E$1:$I$3,5,0)</f>
        <v>#N/A</v>
      </c>
      <c r="AI438" s="612" t="e">
        <f>VLOOKUP(B438,'Ingram Micro'!$E$1:$I$8,5,0)</f>
        <v>#N/A</v>
      </c>
      <c r="AJ438" s="612" t="e">
        <f>VLOOKUP(B438,'DePronto Infotech'!$E$1:$I$2,5,0)</f>
        <v>#N/A</v>
      </c>
      <c r="AK438" s="612" t="e">
        <f>VLOOKUP(B438,'Reliance Retail'!$E$1:$I$4,5,0)</f>
        <v>#N/A</v>
      </c>
      <c r="AL438" s="612" t="e">
        <f>VLOOKUP(B438,'Bright Champs'!$D$1:$H$13,5,0)</f>
        <v>#N/A</v>
      </c>
      <c r="AM438" s="612" t="e">
        <f>VLOOKUP(B438,Neosoft!$E$1:$I$12,5,0)</f>
        <v>#N/A</v>
      </c>
      <c r="AN438" s="612" t="e">
        <f>VLOOKUP(B438,Infosys!$E$1:$I$3,5,0)</f>
        <v>#N/A</v>
      </c>
      <c r="AO438" s="612" t="e">
        <f>VLOOKUP(B438,Cerelabs!$E$1:$I$5,5,0)</f>
        <v>#N/A</v>
      </c>
      <c r="AP438" s="612" t="e">
        <f>VLOOKUP(B438,'Neebal Technologies'!$D$1:$H$2,5,0)</f>
        <v>#N/A</v>
      </c>
      <c r="AQ438" s="612" t="e">
        <f>VLOOKUP(B438,'Vertiv Energy'!$D$1:$H$2,5,0)</f>
        <v>#N/A</v>
      </c>
      <c r="AR438" s="612" t="e">
        <f>VLOOKUP(B438,'Acidaes Solutions (CRMNEXT)'!$D$1:$H$3,5,0)</f>
        <v>#N/A</v>
      </c>
      <c r="AS438" s="612" t="e">
        <f>VLOOKUP(B438,Growisto!$D$1:$H$2,5,0)</f>
        <v>#N/A</v>
      </c>
      <c r="AT438" s="612" t="e">
        <f>VLOOKUP(B438,'9.9 Mediaworx - Digit'!$D$1:$H$2,5,0)</f>
        <v>#N/A</v>
      </c>
      <c r="AU438" s="612" t="e">
        <f>VLOOKUP(B438,'Vistaar systems Pvt Ltd'!$D$2:$H$3,5,0)</f>
        <v>#N/A</v>
      </c>
      <c r="AV438" s="612" t="e">
        <f>VLOOKUP(B438,'Course 5i'!$D$2:$H$11,5,0)</f>
        <v>#N/A</v>
      </c>
      <c r="AW438" s="612" t="e">
        <f>VLOOKUP(B438,'Radiant Appliances &amp; Electronic'!$D$1:$H$13,5,0)</f>
        <v>#N/A</v>
      </c>
      <c r="AX438" s="612" t="e">
        <f>VLOOKUP(B438,'Atos Global'!$D$3:$H$27,5,0)</f>
        <v>#N/A</v>
      </c>
      <c r="AY438" s="612" t="e">
        <f>VLOOKUP(B438,'Saama Technologies'!$D$1:$H$2,5,0)</f>
        <v>#N/A</v>
      </c>
      <c r="AZ438" s="612" t="e">
        <f>VLOOKUP(B438,'Multiplier Solutions'!$D$1:$H$2,5,0)</f>
        <v>#N/A</v>
      </c>
      <c r="BA438" s="612" t="e">
        <f>VLOOKUP(B438,GEP!$D$2:$H$5,5,0)</f>
        <v>#N/A</v>
      </c>
      <c r="BB438" s="612" t="e">
        <f>VLOOKUP(B438,Accenture!$D$1:$H$6,5,0)</f>
        <v>#N/A</v>
      </c>
      <c r="BC438" s="612" t="e">
        <f>VLOOKUP(B438,'Endurance International Group'!$D$1:$H$2,5,0)</f>
        <v>#N/A</v>
      </c>
      <c r="BD438" s="612" t="e">
        <f>VLOOKUP(B438,Newgen!$D$1:$H$2,5,0)</f>
        <v>#N/A</v>
      </c>
      <c r="BE438" s="612" t="e">
        <f>VLOOKUP(B438,'3D Incredible'!D438:H438,5,0)</f>
        <v>#N/A</v>
      </c>
      <c r="BF438" s="612" t="e">
        <f>VLOOKUP(B438,'Raja Software Labs'!$D$2:$H$2,5,0)</f>
        <v>#N/A</v>
      </c>
      <c r="BG438" s="612" t="e">
        <f>VLOOKUP(B438,Wipro!$D$1:$H$2,5,0)</f>
        <v>#N/A</v>
      </c>
      <c r="BH438" s="612" t="e">
        <f>VLOOKUP(B438,'Perch Technologies'!$D$2:$H$2,5,0)</f>
        <v>#N/A</v>
      </c>
      <c r="BI438" s="612" t="e">
        <f>VLOOKUP(B438,'Morning Star'!$D$1:$H$6,5,0)</f>
        <v>#N/A</v>
      </c>
      <c r="BJ438" s="612" t="e">
        <f>VLOOKUP(B438,Flexiloans!$D$1:$H$2,5,0)</f>
        <v>#N/A</v>
      </c>
      <c r="BK438" s="612" t="e">
        <f>VLOOKUP(B438,'Thirdware Solutions'!$D$1:$H$2,5,0)</f>
        <v>#N/A</v>
      </c>
      <c r="BL438" s="612" t="e">
        <f>VLOOKUP(B438,Tescom!$D$1:$H$8,5,0)</f>
        <v>#N/A</v>
      </c>
      <c r="BM438" s="612" t="e">
        <f>VLOOKUP(B438,'Cogno AI'!$D$1:$H$2,5,0)</f>
        <v>#N/A</v>
      </c>
      <c r="BN438" s="612" t="e">
        <f>VLOOKUP(B438,'ABM Knowledgeware'!$D$1:$H$2,5,0)</f>
        <v>#N/A</v>
      </c>
      <c r="BO438" s="612" t="e">
        <f>VLOOKUP(B438,'Concerto Software'!$D$1:$H$3,5,0)</f>
        <v>#N/A</v>
      </c>
      <c r="BP438" s="612" t="e">
        <f>VLOOKUP(B438,'My Captain'!$D$1:$H$4,5,0)</f>
        <v>#N/A</v>
      </c>
      <c r="BQ438" s="612" t="e">
        <f>VLOOKUP(B438,'Finoux Solutions'!$D$2:$H$4,5,0)</f>
        <v>#N/A</v>
      </c>
      <c r="BR438" s="612" t="e">
        <f>VLOOKUP(B438,'MITR Learning'!$D$1:$H$2,5,0)</f>
        <v>#N/A</v>
      </c>
      <c r="BS438" s="612" t="e">
        <f>VLOOKUP(B438,Nucsoft!$D$2:$H$6,5,0)</f>
        <v>#N/A</v>
      </c>
      <c r="BT438" s="612" t="e">
        <f>VLOOKUP(B438,'Paras Cadd'!$D$1:$H$2,5,0)</f>
        <v>#N/A</v>
      </c>
      <c r="BU438" s="612" t="e">
        <f>VLOOKUP(B438,'ICICI Securities'!$D$1:$H$2,5,0)</f>
        <v>#N/A</v>
      </c>
      <c r="BV438" s="612" t="e">
        <f>VLOOKUP(B438,'Citius Tech'!$D$2:$H$5,5,0)</f>
        <v>#N/A</v>
      </c>
      <c r="BW438" s="612" t="e">
        <f>VLOOKUP(B438,'Buzzy Brains'!$D$2:$H$2,5,0)</f>
        <v>#N/A</v>
      </c>
      <c r="BX438" s="612" t="e">
        <f>VLOOKUP(B438,'Decimal Point'!$D$2:$H$2,5,0)</f>
        <v>#N/A</v>
      </c>
      <c r="BY438" s="612" t="e">
        <f>VLOOKUP(B438,'Sankey Business Solutions'!$D$2:$H$3,5,0)</f>
        <v>#N/A</v>
      </c>
      <c r="BZ438" s="612" t="e">
        <f>VLOOKUP(B438,'Nangia &amp; Co LLP'!$D$2:$H$2,5,0)</f>
        <v>#N/A</v>
      </c>
      <c r="CA438" s="612" t="e">
        <f>VLOOKUP(B438,'FIS Solutions India Pvt Ltd'!$D$2:$H$2,5,0)</f>
        <v>#N/A</v>
      </c>
      <c r="CB438" s="612" t="e">
        <f>VLOOKUP(B438,'Delta Technology &amp; Management '!$D$2:$H$16,5,0)</f>
        <v>#N/A</v>
      </c>
      <c r="CC438" s="612" t="e">
        <f>VLOOKUP(B438,'Espoir Networks'!$D$3:$H$11,5,0)</f>
        <v>#N/A</v>
      </c>
      <c r="CD438" s="612" t="e">
        <f>VLOOKUP(B438,'Servosys Solution'!$D$3:$H$5,5,0)</f>
        <v>#N/A</v>
      </c>
      <c r="CE438" s="612" t="e">
        <f>VLOOKUP(B438,'Ribbon Communications'!$D$3:$H$4,5,0)</f>
        <v>#N/A</v>
      </c>
      <c r="CF438" s="612">
        <f t="shared" si="21"/>
        <v>0</v>
      </c>
      <c r="CG438" s="129" t="s">
        <v>1362</v>
      </c>
      <c r="CH438" s="129">
        <v>255016351296</v>
      </c>
      <c r="CI438" s="129" t="s">
        <v>1363</v>
      </c>
      <c r="CJ438" s="129" t="s">
        <v>11723</v>
      </c>
      <c r="CK438" s="132">
        <v>43282</v>
      </c>
      <c r="CL438" s="129">
        <v>2021</v>
      </c>
      <c r="CM438" s="128" t="s">
        <v>1364</v>
      </c>
      <c r="CN438" s="129">
        <v>395</v>
      </c>
      <c r="CO438" s="133">
        <v>0.79</v>
      </c>
      <c r="CP438" s="129">
        <v>2015</v>
      </c>
      <c r="CQ438" s="129" t="s">
        <v>79</v>
      </c>
      <c r="CR438" s="128" t="s">
        <v>295</v>
      </c>
      <c r="CS438" s="129" t="s">
        <v>81</v>
      </c>
      <c r="CT438" s="133" t="s">
        <v>81</v>
      </c>
      <c r="CU438" s="129" t="s">
        <v>81</v>
      </c>
      <c r="CV438" s="129" t="s">
        <v>109</v>
      </c>
      <c r="CW438" s="131" t="s">
        <v>1365</v>
      </c>
      <c r="CX438" s="131" t="s">
        <v>1366</v>
      </c>
      <c r="CY438" s="129">
        <v>1393</v>
      </c>
      <c r="CZ438" s="136">
        <v>0.81940000000000002</v>
      </c>
      <c r="DA438" s="129">
        <v>2018</v>
      </c>
      <c r="DB438" s="129" t="s">
        <v>112</v>
      </c>
      <c r="DC438" s="129" t="s">
        <v>113</v>
      </c>
      <c r="DD438" s="136">
        <v>0.77510000000000001</v>
      </c>
      <c r="DE438" s="136">
        <v>0.77390000000000003</v>
      </c>
      <c r="DF438" s="129">
        <v>0</v>
      </c>
      <c r="DG438" s="224" t="s">
        <v>81</v>
      </c>
      <c r="DH438" s="224" t="s">
        <v>81</v>
      </c>
      <c r="DI438" s="224">
        <v>8.0399999999999991</v>
      </c>
      <c r="DJ438" s="224">
        <v>7.35</v>
      </c>
      <c r="DK438" s="224">
        <v>8.69</v>
      </c>
      <c r="DL438" s="224">
        <v>9.8000000000000007</v>
      </c>
      <c r="DM438" s="224">
        <v>33.880000000000003</v>
      </c>
      <c r="DN438" s="224">
        <v>8.4700000000000006</v>
      </c>
      <c r="DO438" s="129"/>
      <c r="DP438" s="131" t="s">
        <v>338</v>
      </c>
      <c r="DQ438" s="129">
        <v>0</v>
      </c>
      <c r="DR438" s="129">
        <v>0</v>
      </c>
      <c r="DS438" s="129" t="s">
        <v>83</v>
      </c>
      <c r="DT438" s="129" t="s">
        <v>83</v>
      </c>
      <c r="DU438" s="129" t="s">
        <v>83</v>
      </c>
      <c r="DV438" s="129" t="s">
        <v>83</v>
      </c>
      <c r="DW438" s="131" t="s">
        <v>83</v>
      </c>
      <c r="DX438" s="131" t="s">
        <v>84</v>
      </c>
      <c r="DY438" s="131" t="s">
        <v>81</v>
      </c>
      <c r="DZ438" s="131" t="s">
        <v>1367</v>
      </c>
      <c r="EA438" s="131" t="s">
        <v>86</v>
      </c>
      <c r="EB438" s="131" t="s">
        <v>1368</v>
      </c>
      <c r="EC438" s="131" t="s">
        <v>88</v>
      </c>
      <c r="ED438" s="131" t="s">
        <v>89</v>
      </c>
      <c r="EE438" s="131" t="s">
        <v>81</v>
      </c>
      <c r="EF438" s="131" t="s">
        <v>1369</v>
      </c>
      <c r="EG438" s="131" t="s">
        <v>1370</v>
      </c>
      <c r="EH438" s="131" t="s">
        <v>81</v>
      </c>
      <c r="EI438" s="131" t="s">
        <v>1371</v>
      </c>
      <c r="EJ438" s="135" t="s">
        <v>1372</v>
      </c>
      <c r="EK438" s="135" t="s">
        <v>1373</v>
      </c>
      <c r="EL438" s="135" t="s">
        <v>1374</v>
      </c>
      <c r="EM438" s="135" t="s">
        <v>1375</v>
      </c>
      <c r="EN438" s="131" t="s">
        <v>81</v>
      </c>
    </row>
    <row r="439" spans="1:144" ht="18" thickTop="1" thickBot="1">
      <c r="A439" s="575">
        <f t="shared" si="22"/>
        <v>438</v>
      </c>
      <c r="B439" s="572" t="s">
        <v>1398</v>
      </c>
      <c r="C439" s="600" t="s">
        <v>1399</v>
      </c>
      <c r="D439" s="570" t="s">
        <v>13209</v>
      </c>
      <c r="E439" s="568" t="str">
        <f t="shared" si="20"/>
        <v>Placed</v>
      </c>
      <c r="F439" s="570" t="s">
        <v>12496</v>
      </c>
      <c r="G439" s="570" t="s">
        <v>135</v>
      </c>
      <c r="H439" s="131" t="str">
        <f>VLOOKUP(B439,INFT1!C:H,3,0)</f>
        <v>12th + Engineering without live KT</v>
      </c>
      <c r="I439" s="610">
        <v>36530</v>
      </c>
      <c r="J439" s="572">
        <v>20</v>
      </c>
      <c r="K439" s="611" t="s">
        <v>1400</v>
      </c>
      <c r="L439" s="611" t="s">
        <v>73</v>
      </c>
      <c r="M439" s="611" t="s">
        <v>1401</v>
      </c>
      <c r="N439" s="612" t="s">
        <v>1397</v>
      </c>
      <c r="O439" s="612">
        <v>8097134753</v>
      </c>
      <c r="P439" s="612">
        <v>8169924556</v>
      </c>
      <c r="Q439" s="612">
        <f>VLOOKUP(B439,'TCS CON'!$D$1:$H$98,5,0)</f>
        <v>336000</v>
      </c>
      <c r="R439" s="612" t="e">
        <f>VLOOKUP(B439,LTI!$C$1:$H$46,6,0)</f>
        <v>#N/A</v>
      </c>
      <c r="S439" s="612" t="e">
        <f>VLOOKUP(B439,JARO!$E$2:$I$11,5,0)</f>
        <v>#N/A</v>
      </c>
      <c r="T439" s="612">
        <f>VLOOKUP(B439,Capgemini!$D$3:$H$78,5,0)</f>
        <v>380000</v>
      </c>
      <c r="U439" s="612" t="e">
        <f>VLOOKUP(B439,Carwale!$D$1:$H$4,5,0)</f>
        <v>#N/A</v>
      </c>
      <c r="V439" s="612" t="e">
        <f>VLOOKUP(B439,'Interactive Brokers'!E:I,5,0)</f>
        <v>#N/A</v>
      </c>
      <c r="W439" s="612" t="e">
        <f>VLOOKUP(B439,'REL Jio'!E:I,5,0)</f>
        <v>#N/A</v>
      </c>
      <c r="X439" s="612" t="e">
        <f>VLOOKUP(B439,'Sciative Sol'!E:I,5,0)</f>
        <v>#N/A</v>
      </c>
      <c r="Y439" s="612" t="e">
        <f>VLOOKUP(B439,'Hexaware Tech'!E:I,5,0)</f>
        <v>#N/A</v>
      </c>
      <c r="Z439" s="612" t="e">
        <f>VLOOKUP(B439,Axis!D:H,5,0)</f>
        <v>#N/A</v>
      </c>
      <c r="AA439" s="612" t="e">
        <f>VLOOKUP(B439,Ugam!$D$3:$H$26,5,0)</f>
        <v>#N/A</v>
      </c>
      <c r="AB439" s="612" t="e">
        <f>VLOOKUP(B439,Zeus!F:J,5,0)</f>
        <v>#N/A</v>
      </c>
      <c r="AC439" s="612" t="e">
        <f>VLOOKUP(B439,Montran!F:J,5,0)</f>
        <v>#N/A</v>
      </c>
      <c r="AD439" s="612" t="e">
        <f>VLOOKUP(B439,Endurance!H222:L222,5,0)</f>
        <v>#N/A</v>
      </c>
      <c r="AE439" s="612" t="e">
        <f>VLOOKUP(B439,'Swabhav Techlabs'!$F$1:$J$2,5,0)</f>
        <v>#N/A</v>
      </c>
      <c r="AF439" s="612" t="e">
        <f>VLOOKUP(B439,'Quality Kiosk'!$F$1:$J$18,5,0)</f>
        <v>#N/A</v>
      </c>
      <c r="AG439" s="612" t="e">
        <f>VLOOKUP(B439,'Lemon VB'!$F$1:$J$2,5,0)</f>
        <v>#N/A</v>
      </c>
      <c r="AH439" s="612" t="e">
        <f>VLOOKUP(B439,Gocomet!$E$1:$I$3,5,0)</f>
        <v>#N/A</v>
      </c>
      <c r="AI439" s="612" t="e">
        <f>VLOOKUP(B439,'Ingram Micro'!$E$1:$I$8,5,0)</f>
        <v>#N/A</v>
      </c>
      <c r="AJ439" s="612" t="e">
        <f>VLOOKUP(B439,'DePronto Infotech'!$E$1:$I$2,5,0)</f>
        <v>#N/A</v>
      </c>
      <c r="AK439" s="612" t="e">
        <f>VLOOKUP(B439,'Reliance Retail'!$E$1:$I$4,5,0)</f>
        <v>#N/A</v>
      </c>
      <c r="AL439" s="612" t="e">
        <f>VLOOKUP(B439,'Bright Champs'!$D$1:$H$13,5,0)</f>
        <v>#N/A</v>
      </c>
      <c r="AM439" s="612" t="e">
        <f>VLOOKUP(B439,Neosoft!$E$1:$I$12,5,0)</f>
        <v>#N/A</v>
      </c>
      <c r="AN439" s="612" t="e">
        <f>VLOOKUP(B439,Infosys!$E$1:$I$3,5,0)</f>
        <v>#N/A</v>
      </c>
      <c r="AO439" s="612" t="e">
        <f>VLOOKUP(B439,Cerelabs!$E$1:$I$5,5,0)</f>
        <v>#N/A</v>
      </c>
      <c r="AP439" s="612" t="e">
        <f>VLOOKUP(B439,'Neebal Technologies'!$D$1:$H$2,5,0)</f>
        <v>#N/A</v>
      </c>
      <c r="AQ439" s="612" t="e">
        <f>VLOOKUP(B439,'Vertiv Energy'!$D$1:$H$2,5,0)</f>
        <v>#N/A</v>
      </c>
      <c r="AR439" s="612" t="e">
        <f>VLOOKUP(B439,'Acidaes Solutions (CRMNEXT)'!$D$1:$H$3,5,0)</f>
        <v>#N/A</v>
      </c>
      <c r="AS439" s="612" t="e">
        <f>VLOOKUP(B439,Growisto!$D$1:$H$2,5,0)</f>
        <v>#N/A</v>
      </c>
      <c r="AT439" s="612" t="e">
        <f>VLOOKUP(B439,'9.9 Mediaworx - Digit'!$D$1:$H$2,5,0)</f>
        <v>#N/A</v>
      </c>
      <c r="AU439" s="612" t="e">
        <f>VLOOKUP(B439,'Vistaar systems Pvt Ltd'!$D$2:$H$3,5,0)</f>
        <v>#N/A</v>
      </c>
      <c r="AV439" s="612" t="e">
        <f>VLOOKUP(B439,'Course 5i'!$D$2:$H$11,5,0)</f>
        <v>#N/A</v>
      </c>
      <c r="AW439" s="612" t="e">
        <f>VLOOKUP(B439,'Radiant Appliances &amp; Electronic'!$D$1:$H$13,5,0)</f>
        <v>#N/A</v>
      </c>
      <c r="AX439" s="612" t="e">
        <f>VLOOKUP(B439,'Atos Global'!$D$3:$H$27,5,0)</f>
        <v>#N/A</v>
      </c>
      <c r="AY439" s="612" t="e">
        <f>VLOOKUP(B439,'Saama Technologies'!$D$1:$H$2,5,0)</f>
        <v>#N/A</v>
      </c>
      <c r="AZ439" s="612" t="e">
        <f>VLOOKUP(B439,'Multiplier Solutions'!$D$1:$H$2,5,0)</f>
        <v>#N/A</v>
      </c>
      <c r="BA439" s="612" t="e">
        <f>VLOOKUP(B439,GEP!$D$2:$H$5,5,0)</f>
        <v>#N/A</v>
      </c>
      <c r="BB439" s="612" t="e">
        <f>VLOOKUP(B439,Accenture!$D$1:$H$6,5,0)</f>
        <v>#N/A</v>
      </c>
      <c r="BC439" s="612" t="e">
        <f>VLOOKUP(B439,'Endurance International Group'!$D$1:$H$2,5,0)</f>
        <v>#N/A</v>
      </c>
      <c r="BD439" s="612" t="e">
        <f>VLOOKUP(B439,Newgen!$D$1:$H$2,5,0)</f>
        <v>#N/A</v>
      </c>
      <c r="BE439" s="612" t="e">
        <f>VLOOKUP(B439,'3D Incredible'!D439:H439,5,0)</f>
        <v>#N/A</v>
      </c>
      <c r="BF439" s="612" t="e">
        <f>VLOOKUP(B439,'Raja Software Labs'!$D$2:$H$2,5,0)</f>
        <v>#N/A</v>
      </c>
      <c r="BG439" s="612" t="e">
        <f>VLOOKUP(B439,Wipro!$D$1:$H$2,5,0)</f>
        <v>#N/A</v>
      </c>
      <c r="BH439" s="612" t="e">
        <f>VLOOKUP(B439,'Perch Technologies'!$D$2:$H$2,5,0)</f>
        <v>#N/A</v>
      </c>
      <c r="BI439" s="612" t="e">
        <f>VLOOKUP(B439,'Morning Star'!$D$1:$H$6,5,0)</f>
        <v>#N/A</v>
      </c>
      <c r="BJ439" s="612" t="e">
        <f>VLOOKUP(B439,Flexiloans!$D$1:$H$2,5,0)</f>
        <v>#N/A</v>
      </c>
      <c r="BK439" s="612" t="e">
        <f>VLOOKUP(B439,'Thirdware Solutions'!$D$1:$H$2,5,0)</f>
        <v>#N/A</v>
      </c>
      <c r="BL439" s="612" t="e">
        <f>VLOOKUP(B439,Tescom!$D$1:$H$8,5,0)</f>
        <v>#N/A</v>
      </c>
      <c r="BM439" s="612" t="e">
        <f>VLOOKUP(B439,'Cogno AI'!$D$1:$H$2,5,0)</f>
        <v>#N/A</v>
      </c>
      <c r="BN439" s="612" t="e">
        <f>VLOOKUP(B439,'ABM Knowledgeware'!$D$1:$H$2,5,0)</f>
        <v>#N/A</v>
      </c>
      <c r="BO439" s="612" t="e">
        <f>VLOOKUP(B439,'Concerto Software'!$D$1:$H$3,5,0)</f>
        <v>#N/A</v>
      </c>
      <c r="BP439" s="612" t="e">
        <f>VLOOKUP(B439,'My Captain'!$D$1:$H$4,5,0)</f>
        <v>#N/A</v>
      </c>
      <c r="BQ439" s="612" t="e">
        <f>VLOOKUP(B439,'Finoux Solutions'!$D$2:$H$4,5,0)</f>
        <v>#N/A</v>
      </c>
      <c r="BR439" s="612" t="e">
        <f>VLOOKUP(B439,'MITR Learning'!$D$1:$H$2,5,0)</f>
        <v>#N/A</v>
      </c>
      <c r="BS439" s="612" t="e">
        <f>VLOOKUP(B439,Nucsoft!$D$2:$H$6,5,0)</f>
        <v>#N/A</v>
      </c>
      <c r="BT439" s="612" t="e">
        <f>VLOOKUP(B439,'Paras Cadd'!$D$1:$H$2,5,0)</f>
        <v>#N/A</v>
      </c>
      <c r="BU439" s="612" t="e">
        <f>VLOOKUP(B439,'ICICI Securities'!$D$1:$H$2,5,0)</f>
        <v>#N/A</v>
      </c>
      <c r="BV439" s="612" t="e">
        <f>VLOOKUP(B439,'Citius Tech'!$D$2:$H$5,5,0)</f>
        <v>#N/A</v>
      </c>
      <c r="BW439" s="612" t="e">
        <f>VLOOKUP(B439,'Buzzy Brains'!$D$2:$H$2,5,0)</f>
        <v>#N/A</v>
      </c>
      <c r="BX439" s="612" t="e">
        <f>VLOOKUP(B439,'Decimal Point'!$D$2:$H$2,5,0)</f>
        <v>#N/A</v>
      </c>
      <c r="BY439" s="612" t="e">
        <f>VLOOKUP(B439,'Sankey Business Solutions'!$D$2:$H$3,5,0)</f>
        <v>#N/A</v>
      </c>
      <c r="BZ439" s="612" t="e">
        <f>VLOOKUP(B439,'Nangia &amp; Co LLP'!$D$2:$H$2,5,0)</f>
        <v>#N/A</v>
      </c>
      <c r="CA439" s="612" t="e">
        <f>VLOOKUP(B439,'FIS Solutions India Pvt Ltd'!$D$2:$H$2,5,0)</f>
        <v>#N/A</v>
      </c>
      <c r="CB439" s="612" t="e">
        <f>VLOOKUP(B439,'Delta Technology &amp; Management '!$D$2:$H$16,5,0)</f>
        <v>#N/A</v>
      </c>
      <c r="CC439" s="612" t="e">
        <f>VLOOKUP(B439,'Espoir Networks'!$D$3:$H$11,5,0)</f>
        <v>#N/A</v>
      </c>
      <c r="CD439" s="612" t="e">
        <f>VLOOKUP(B439,'Servosys Solution'!$D$3:$H$5,5,0)</f>
        <v>#N/A</v>
      </c>
      <c r="CE439" s="612" t="e">
        <f>VLOOKUP(B439,'Ribbon Communications'!$D$3:$H$4,5,0)</f>
        <v>#N/A</v>
      </c>
      <c r="CF439" s="612">
        <f t="shared" si="21"/>
        <v>2</v>
      </c>
      <c r="CG439" s="129" t="s">
        <v>1402</v>
      </c>
      <c r="CH439" s="129">
        <v>585662870931</v>
      </c>
      <c r="CI439" s="129" t="s">
        <v>134</v>
      </c>
      <c r="CJ439" s="129" t="s">
        <v>11722</v>
      </c>
      <c r="CK439" s="132">
        <v>42917</v>
      </c>
      <c r="CL439" s="129">
        <v>2021</v>
      </c>
      <c r="CM439" s="128" t="s">
        <v>1403</v>
      </c>
      <c r="CN439" s="129">
        <v>462</v>
      </c>
      <c r="CO439" s="133">
        <v>92.4</v>
      </c>
      <c r="CP439" s="129">
        <v>2015</v>
      </c>
      <c r="CQ439" s="129" t="s">
        <v>79</v>
      </c>
      <c r="CR439" s="128" t="s">
        <v>12238</v>
      </c>
      <c r="CS439" s="129">
        <v>543</v>
      </c>
      <c r="CT439" s="133">
        <v>83.54</v>
      </c>
      <c r="CU439" s="129">
        <v>2017</v>
      </c>
      <c r="CV439" s="129" t="s">
        <v>79</v>
      </c>
      <c r="CW439" s="131" t="s">
        <v>81</v>
      </c>
      <c r="CX439" s="131" t="s">
        <v>81</v>
      </c>
      <c r="CY439" s="129" t="s">
        <v>81</v>
      </c>
      <c r="CZ439" s="129" t="s">
        <v>81</v>
      </c>
      <c r="DA439" s="129" t="s">
        <v>81</v>
      </c>
      <c r="DB439" s="129" t="s">
        <v>81</v>
      </c>
      <c r="DC439" s="129" t="s">
        <v>81</v>
      </c>
      <c r="DD439" s="129" t="s">
        <v>81</v>
      </c>
      <c r="DE439" s="129" t="s">
        <v>81</v>
      </c>
      <c r="DF439" s="129">
        <v>0</v>
      </c>
      <c r="DG439" s="224">
        <v>8.15</v>
      </c>
      <c r="DH439" s="224">
        <v>9.4600000000000009</v>
      </c>
      <c r="DI439" s="224">
        <v>9.23</v>
      </c>
      <c r="DJ439" s="224">
        <v>8.92</v>
      </c>
      <c r="DK439" s="224">
        <v>8.8800000000000008</v>
      </c>
      <c r="DL439" s="224">
        <v>10</v>
      </c>
      <c r="DM439" s="224">
        <v>54.64</v>
      </c>
      <c r="DN439" s="224">
        <v>9.1199999999999992</v>
      </c>
      <c r="DO439" s="129"/>
      <c r="DP439" s="131" t="s">
        <v>82</v>
      </c>
      <c r="DQ439" s="129">
        <v>0</v>
      </c>
      <c r="DR439" s="129">
        <v>0</v>
      </c>
      <c r="DS439" s="129" t="s">
        <v>83</v>
      </c>
      <c r="DT439" s="129" t="s">
        <v>83</v>
      </c>
      <c r="DU439" s="129" t="s">
        <v>83</v>
      </c>
      <c r="DV439" s="129" t="s">
        <v>83</v>
      </c>
      <c r="DW439" s="131" t="s">
        <v>83</v>
      </c>
      <c r="DX439" s="131" t="s">
        <v>84</v>
      </c>
      <c r="DY439" s="131" t="s">
        <v>81</v>
      </c>
      <c r="DZ439" s="131" t="s">
        <v>1405</v>
      </c>
      <c r="EA439" s="131" t="s">
        <v>86</v>
      </c>
      <c r="EB439" s="131" t="s">
        <v>1406</v>
      </c>
      <c r="EC439" s="131" t="s">
        <v>88</v>
      </c>
      <c r="ED439" s="131" t="s">
        <v>89</v>
      </c>
      <c r="EE439" s="131" t="s">
        <v>1407</v>
      </c>
      <c r="EF439" s="131" t="s">
        <v>1408</v>
      </c>
      <c r="EG439" s="131" t="s">
        <v>1409</v>
      </c>
      <c r="EH439" s="131" t="s">
        <v>538</v>
      </c>
      <c r="EI439" s="131" t="s">
        <v>1410</v>
      </c>
      <c r="EJ439" s="135" t="s">
        <v>1411</v>
      </c>
      <c r="EK439" s="135" t="s">
        <v>1412</v>
      </c>
      <c r="EL439" s="135" t="s">
        <v>1413</v>
      </c>
      <c r="EM439" s="135" t="s">
        <v>1414</v>
      </c>
      <c r="EN439" s="131" t="s">
        <v>81</v>
      </c>
    </row>
    <row r="440" spans="1:144" ht="18" thickTop="1" thickBot="1">
      <c r="A440" s="575">
        <f t="shared" si="22"/>
        <v>439</v>
      </c>
      <c r="B440" s="572" t="s">
        <v>1416</v>
      </c>
      <c r="C440" s="600" t="s">
        <v>12349</v>
      </c>
      <c r="D440" s="570" t="s">
        <v>13209</v>
      </c>
      <c r="E440" s="568" t="str">
        <f t="shared" si="20"/>
        <v>Placed</v>
      </c>
      <c r="F440" s="570" t="s">
        <v>12496</v>
      </c>
      <c r="G440" s="570" t="s">
        <v>135</v>
      </c>
      <c r="H440" s="131" t="str">
        <f>VLOOKUP(B440,INFT1!C:H,3,0)</f>
        <v>12th + Engineering without live KT</v>
      </c>
      <c r="I440" s="610" t="s">
        <v>1418</v>
      </c>
      <c r="J440" s="572">
        <v>21</v>
      </c>
      <c r="K440" s="611" t="s">
        <v>1419</v>
      </c>
      <c r="L440" s="611" t="s">
        <v>1420</v>
      </c>
      <c r="M440" s="611" t="s">
        <v>1421</v>
      </c>
      <c r="N440" s="612" t="s">
        <v>1415</v>
      </c>
      <c r="O440" s="612">
        <v>8898108208</v>
      </c>
      <c r="P440" s="612">
        <v>917028319985</v>
      </c>
      <c r="Q440" s="612">
        <f>VLOOKUP(B440,'TCS CON'!$D$1:$H$98,5,0)</f>
        <v>336000</v>
      </c>
      <c r="R440" s="612">
        <f>VLOOKUP(B440,LTI!$C$1:$H$46,6,0)</f>
        <v>1000000</v>
      </c>
      <c r="S440" s="612" t="e">
        <f>VLOOKUP(B440,JARO!$E$2:$I$11,5,0)</f>
        <v>#N/A</v>
      </c>
      <c r="T440" s="612">
        <f>VLOOKUP(B440,Capgemini!$D$3:$H$78,5,0)</f>
        <v>380000</v>
      </c>
      <c r="U440" s="612" t="e">
        <f>VLOOKUP(B440,Carwale!$D$1:$H$4,5,0)</f>
        <v>#N/A</v>
      </c>
      <c r="V440" s="612" t="e">
        <f>VLOOKUP(B440,'Interactive Brokers'!E:I,5,0)</f>
        <v>#N/A</v>
      </c>
      <c r="W440" s="612" t="e">
        <f>VLOOKUP(B440,'REL Jio'!E:I,5,0)</f>
        <v>#N/A</v>
      </c>
      <c r="X440" s="612" t="e">
        <f>VLOOKUP(B440,'Sciative Sol'!E:I,5,0)</f>
        <v>#N/A</v>
      </c>
      <c r="Y440" s="612" t="e">
        <f>VLOOKUP(B440,'Hexaware Tech'!E:I,5,0)</f>
        <v>#N/A</v>
      </c>
      <c r="Z440" s="612" t="e">
        <f>VLOOKUP(B440,Axis!D:H,5,0)</f>
        <v>#N/A</v>
      </c>
      <c r="AA440" s="612" t="e">
        <f>VLOOKUP(B440,Ugam!$D$3:$H$26,5,0)</f>
        <v>#N/A</v>
      </c>
      <c r="AB440" s="612" t="e">
        <f>VLOOKUP(B440,Zeus!F:J,5,0)</f>
        <v>#N/A</v>
      </c>
      <c r="AC440" s="612" t="e">
        <f>VLOOKUP(B440,Montran!F:J,5,0)</f>
        <v>#N/A</v>
      </c>
      <c r="AD440" s="612" t="e">
        <f>VLOOKUP(B440,Endurance!H223:L223,5,0)</f>
        <v>#N/A</v>
      </c>
      <c r="AE440" s="612" t="e">
        <f>VLOOKUP(B440,'Swabhav Techlabs'!$F$1:$J$2,5,0)</f>
        <v>#N/A</v>
      </c>
      <c r="AF440" s="612" t="e">
        <f>VLOOKUP(B440,'Quality Kiosk'!$F$1:$J$18,5,0)</f>
        <v>#N/A</v>
      </c>
      <c r="AG440" s="612" t="e">
        <f>VLOOKUP(B440,'Lemon VB'!$F$1:$J$2,5,0)</f>
        <v>#N/A</v>
      </c>
      <c r="AH440" s="612" t="e">
        <f>VLOOKUP(B440,Gocomet!$E$1:$I$3,5,0)</f>
        <v>#N/A</v>
      </c>
      <c r="AI440" s="612" t="e">
        <f>VLOOKUP(B440,'Ingram Micro'!$E$1:$I$8,5,0)</f>
        <v>#N/A</v>
      </c>
      <c r="AJ440" s="612" t="e">
        <f>VLOOKUP(B440,'DePronto Infotech'!$E$1:$I$2,5,0)</f>
        <v>#N/A</v>
      </c>
      <c r="AK440" s="612" t="e">
        <f>VLOOKUP(B440,'Reliance Retail'!$E$1:$I$4,5,0)</f>
        <v>#N/A</v>
      </c>
      <c r="AL440" s="612" t="e">
        <f>VLOOKUP(B440,'Bright Champs'!$D$1:$H$13,5,0)</f>
        <v>#N/A</v>
      </c>
      <c r="AM440" s="612" t="e">
        <f>VLOOKUP(B440,Neosoft!$E$1:$I$12,5,0)</f>
        <v>#N/A</v>
      </c>
      <c r="AN440" s="612" t="e">
        <f>VLOOKUP(B440,Infosys!$E$1:$I$3,5,0)</f>
        <v>#N/A</v>
      </c>
      <c r="AO440" s="612" t="e">
        <f>VLOOKUP(B440,Cerelabs!$E$1:$I$5,5,0)</f>
        <v>#N/A</v>
      </c>
      <c r="AP440" s="612" t="e">
        <f>VLOOKUP(B440,'Neebal Technologies'!$D$1:$H$2,5,0)</f>
        <v>#N/A</v>
      </c>
      <c r="AQ440" s="612" t="e">
        <f>VLOOKUP(B440,'Vertiv Energy'!$D$1:$H$2,5,0)</f>
        <v>#N/A</v>
      </c>
      <c r="AR440" s="612" t="e">
        <f>VLOOKUP(B440,'Acidaes Solutions (CRMNEXT)'!$D$1:$H$3,5,0)</f>
        <v>#N/A</v>
      </c>
      <c r="AS440" s="612" t="e">
        <f>VLOOKUP(B440,Growisto!$D$1:$H$2,5,0)</f>
        <v>#N/A</v>
      </c>
      <c r="AT440" s="612" t="e">
        <f>VLOOKUP(B440,'9.9 Mediaworx - Digit'!$D$1:$H$2,5,0)</f>
        <v>#N/A</v>
      </c>
      <c r="AU440" s="612" t="e">
        <f>VLOOKUP(B440,'Vistaar systems Pvt Ltd'!$D$2:$H$3,5,0)</f>
        <v>#N/A</v>
      </c>
      <c r="AV440" s="612" t="e">
        <f>VLOOKUP(B440,'Course 5i'!$D$2:$H$11,5,0)</f>
        <v>#N/A</v>
      </c>
      <c r="AW440" s="612" t="e">
        <f>VLOOKUP(B440,'Radiant Appliances &amp; Electronic'!$D$1:$H$13,5,0)</f>
        <v>#N/A</v>
      </c>
      <c r="AX440" s="612" t="e">
        <f>VLOOKUP(B440,'Atos Global'!$D$3:$H$27,5,0)</f>
        <v>#N/A</v>
      </c>
      <c r="AY440" s="612" t="e">
        <f>VLOOKUP(B440,'Saama Technologies'!$D$1:$H$2,5,0)</f>
        <v>#N/A</v>
      </c>
      <c r="AZ440" s="612" t="e">
        <f>VLOOKUP(B440,'Multiplier Solutions'!$D$1:$H$2,5,0)</f>
        <v>#N/A</v>
      </c>
      <c r="BA440" s="612" t="e">
        <f>VLOOKUP(B440,GEP!$D$2:$H$5,5,0)</f>
        <v>#N/A</v>
      </c>
      <c r="BB440" s="612" t="e">
        <f>VLOOKUP(B440,Accenture!$D$1:$H$6,5,0)</f>
        <v>#N/A</v>
      </c>
      <c r="BC440" s="612" t="e">
        <f>VLOOKUP(B440,'Endurance International Group'!$D$1:$H$2,5,0)</f>
        <v>#N/A</v>
      </c>
      <c r="BD440" s="612" t="e">
        <f>VLOOKUP(B440,Newgen!$D$1:$H$2,5,0)</f>
        <v>#N/A</v>
      </c>
      <c r="BE440" s="612" t="e">
        <f>VLOOKUP(B440,'3D Incredible'!D440:H440,5,0)</f>
        <v>#N/A</v>
      </c>
      <c r="BF440" s="612" t="e">
        <f>VLOOKUP(B440,'Raja Software Labs'!$D$2:$H$2,5,0)</f>
        <v>#N/A</v>
      </c>
      <c r="BG440" s="612" t="e">
        <f>VLOOKUP(B440,Wipro!$D$1:$H$2,5,0)</f>
        <v>#N/A</v>
      </c>
      <c r="BH440" s="612" t="e">
        <f>VLOOKUP(B440,'Perch Technologies'!$D$2:$H$2,5,0)</f>
        <v>#N/A</v>
      </c>
      <c r="BI440" s="612" t="e">
        <f>VLOOKUP(B440,'Morning Star'!$D$1:$H$6,5,0)</f>
        <v>#N/A</v>
      </c>
      <c r="BJ440" s="612" t="e">
        <f>VLOOKUP(B440,Flexiloans!$D$1:$H$2,5,0)</f>
        <v>#N/A</v>
      </c>
      <c r="BK440" s="612" t="e">
        <f>VLOOKUP(B440,'Thirdware Solutions'!$D$1:$H$2,5,0)</f>
        <v>#N/A</v>
      </c>
      <c r="BL440" s="612" t="e">
        <f>VLOOKUP(B440,Tescom!$D$1:$H$8,5,0)</f>
        <v>#N/A</v>
      </c>
      <c r="BM440" s="612" t="e">
        <f>VLOOKUP(B440,'Cogno AI'!$D$1:$H$2,5,0)</f>
        <v>#N/A</v>
      </c>
      <c r="BN440" s="612" t="e">
        <f>VLOOKUP(B440,'ABM Knowledgeware'!$D$1:$H$2,5,0)</f>
        <v>#N/A</v>
      </c>
      <c r="BO440" s="612" t="e">
        <f>VLOOKUP(B440,'Concerto Software'!$D$1:$H$3,5,0)</f>
        <v>#N/A</v>
      </c>
      <c r="BP440" s="612" t="e">
        <f>VLOOKUP(B440,'My Captain'!$D$1:$H$4,5,0)</f>
        <v>#N/A</v>
      </c>
      <c r="BQ440" s="612" t="e">
        <f>VLOOKUP(B440,'Finoux Solutions'!$D$2:$H$4,5,0)</f>
        <v>#N/A</v>
      </c>
      <c r="BR440" s="612" t="e">
        <f>VLOOKUP(B440,'MITR Learning'!$D$1:$H$2,5,0)</f>
        <v>#N/A</v>
      </c>
      <c r="BS440" s="612" t="e">
        <f>VLOOKUP(B440,Nucsoft!$D$2:$H$6,5,0)</f>
        <v>#N/A</v>
      </c>
      <c r="BT440" s="612" t="e">
        <f>VLOOKUP(B440,'Paras Cadd'!$D$1:$H$2,5,0)</f>
        <v>#N/A</v>
      </c>
      <c r="BU440" s="612" t="e">
        <f>VLOOKUP(B440,'ICICI Securities'!$D$1:$H$2,5,0)</f>
        <v>#N/A</v>
      </c>
      <c r="BV440" s="612" t="e">
        <f>VLOOKUP(B440,'Citius Tech'!$D$2:$H$5,5,0)</f>
        <v>#N/A</v>
      </c>
      <c r="BW440" s="612" t="e">
        <f>VLOOKUP(B440,'Buzzy Brains'!$D$2:$H$2,5,0)</f>
        <v>#N/A</v>
      </c>
      <c r="BX440" s="612" t="e">
        <f>VLOOKUP(B440,'Decimal Point'!$D$2:$H$2,5,0)</f>
        <v>#N/A</v>
      </c>
      <c r="BY440" s="612" t="e">
        <f>VLOOKUP(B440,'Sankey Business Solutions'!$D$2:$H$3,5,0)</f>
        <v>#N/A</v>
      </c>
      <c r="BZ440" s="612" t="e">
        <f>VLOOKUP(B440,'Nangia &amp; Co LLP'!$D$2:$H$2,5,0)</f>
        <v>#N/A</v>
      </c>
      <c r="CA440" s="612" t="e">
        <f>VLOOKUP(B440,'FIS Solutions India Pvt Ltd'!$D$2:$H$2,5,0)</f>
        <v>#N/A</v>
      </c>
      <c r="CB440" s="612" t="e">
        <f>VLOOKUP(B440,'Delta Technology &amp; Management '!$D$2:$H$16,5,0)</f>
        <v>#N/A</v>
      </c>
      <c r="CC440" s="612" t="e">
        <f>VLOOKUP(B440,'Espoir Networks'!$D$3:$H$11,5,0)</f>
        <v>#N/A</v>
      </c>
      <c r="CD440" s="612" t="e">
        <f>VLOOKUP(B440,'Servosys Solution'!$D$3:$H$5,5,0)</f>
        <v>#N/A</v>
      </c>
      <c r="CE440" s="612" t="e">
        <f>VLOOKUP(B440,'Ribbon Communications'!$D$3:$H$4,5,0)</f>
        <v>#N/A</v>
      </c>
      <c r="CF440" s="612">
        <f t="shared" si="21"/>
        <v>3</v>
      </c>
      <c r="CG440" s="129" t="s">
        <v>1422</v>
      </c>
      <c r="CH440" s="129">
        <v>982639967768</v>
      </c>
      <c r="CI440" s="129" t="s">
        <v>134</v>
      </c>
      <c r="CJ440" s="129" t="s">
        <v>11722</v>
      </c>
      <c r="CK440" s="132">
        <v>42917</v>
      </c>
      <c r="CL440" s="129">
        <v>2021</v>
      </c>
      <c r="CM440" s="128" t="s">
        <v>1423</v>
      </c>
      <c r="CN440" s="129">
        <v>468</v>
      </c>
      <c r="CO440" s="133">
        <v>93.6</v>
      </c>
      <c r="CP440" s="129">
        <v>2015</v>
      </c>
      <c r="CQ440" s="129" t="s">
        <v>79</v>
      </c>
      <c r="CR440" s="128" t="s">
        <v>12239</v>
      </c>
      <c r="CS440" s="129">
        <v>451</v>
      </c>
      <c r="CT440" s="133">
        <v>69.38</v>
      </c>
      <c r="CU440" s="129">
        <v>2017</v>
      </c>
      <c r="CV440" s="129" t="s">
        <v>79</v>
      </c>
      <c r="CW440" s="131" t="s">
        <v>81</v>
      </c>
      <c r="CX440" s="131" t="s">
        <v>81</v>
      </c>
      <c r="CY440" s="129" t="s">
        <v>81</v>
      </c>
      <c r="CZ440" s="129" t="s">
        <v>81</v>
      </c>
      <c r="DA440" s="129" t="s">
        <v>81</v>
      </c>
      <c r="DB440" s="129" t="s">
        <v>81</v>
      </c>
      <c r="DC440" s="129" t="s">
        <v>81</v>
      </c>
      <c r="DD440" s="129" t="s">
        <v>81</v>
      </c>
      <c r="DE440" s="129" t="s">
        <v>81</v>
      </c>
      <c r="DF440" s="129">
        <v>0</v>
      </c>
      <c r="DG440" s="224">
        <v>7.65</v>
      </c>
      <c r="DH440" s="224">
        <v>8.74</v>
      </c>
      <c r="DI440" s="224">
        <v>9.85</v>
      </c>
      <c r="DJ440" s="224">
        <v>9.0399999999999991</v>
      </c>
      <c r="DK440" s="224">
        <v>9.35</v>
      </c>
      <c r="DL440" s="224">
        <v>10</v>
      </c>
      <c r="DM440" s="224">
        <v>54.63</v>
      </c>
      <c r="DN440" s="224">
        <v>9.11</v>
      </c>
      <c r="DO440" s="129"/>
      <c r="DP440" s="131" t="s">
        <v>82</v>
      </c>
      <c r="DQ440" s="129">
        <v>0</v>
      </c>
      <c r="DR440" s="129">
        <v>0</v>
      </c>
      <c r="DS440" s="129" t="s">
        <v>83</v>
      </c>
      <c r="DT440" s="129" t="s">
        <v>83</v>
      </c>
      <c r="DU440" s="129" t="s">
        <v>83</v>
      </c>
      <c r="DV440" s="129" t="s">
        <v>83</v>
      </c>
      <c r="DW440" s="131" t="s">
        <v>83</v>
      </c>
      <c r="DX440" s="131" t="s">
        <v>84</v>
      </c>
      <c r="DY440" s="131" t="s">
        <v>81</v>
      </c>
      <c r="DZ440" s="131" t="s">
        <v>1425</v>
      </c>
      <c r="EA440" s="131" t="s">
        <v>1426</v>
      </c>
      <c r="EB440" s="131" t="s">
        <v>1427</v>
      </c>
      <c r="EC440" s="131" t="s">
        <v>118</v>
      </c>
      <c r="ED440" s="131" t="s">
        <v>89</v>
      </c>
      <c r="EE440" s="131" t="s">
        <v>1428</v>
      </c>
      <c r="EF440" s="131" t="s">
        <v>1429</v>
      </c>
      <c r="EG440" s="131" t="s">
        <v>1430</v>
      </c>
      <c r="EH440" s="131" t="s">
        <v>1431</v>
      </c>
      <c r="EI440" s="131" t="s">
        <v>1432</v>
      </c>
      <c r="EJ440" s="135" t="s">
        <v>1433</v>
      </c>
      <c r="EK440" s="135" t="s">
        <v>1434</v>
      </c>
      <c r="EL440" s="135" t="s">
        <v>1435</v>
      </c>
      <c r="EM440" s="135" t="s">
        <v>1436</v>
      </c>
      <c r="EN440" s="131" t="s">
        <v>1437</v>
      </c>
    </row>
    <row r="441" spans="1:144" ht="18" thickTop="1" thickBot="1">
      <c r="A441" s="575">
        <f t="shared" si="22"/>
        <v>440</v>
      </c>
      <c r="B441" s="572" t="s">
        <v>1511</v>
      </c>
      <c r="C441" s="600" t="s">
        <v>13062</v>
      </c>
      <c r="D441" s="570" t="s">
        <v>13209</v>
      </c>
      <c r="E441" s="568" t="str">
        <f t="shared" si="20"/>
        <v>Placed</v>
      </c>
      <c r="F441" s="570" t="s">
        <v>12496</v>
      </c>
      <c r="G441" s="570" t="s">
        <v>135</v>
      </c>
      <c r="H441" s="131" t="str">
        <f>VLOOKUP(B441,INFT1!C:H,3,0)</f>
        <v>12th + Engineering without live KT</v>
      </c>
      <c r="I441" s="610" t="s">
        <v>1513</v>
      </c>
      <c r="J441" s="572">
        <v>20</v>
      </c>
      <c r="K441" s="611" t="s">
        <v>1514</v>
      </c>
      <c r="L441" s="611" t="s">
        <v>1515</v>
      </c>
      <c r="M441" s="611" t="s">
        <v>1516</v>
      </c>
      <c r="N441" s="612" t="s">
        <v>1510</v>
      </c>
      <c r="O441" s="612">
        <v>8580831417</v>
      </c>
      <c r="P441" s="612">
        <v>8580831417</v>
      </c>
      <c r="Q441" s="612">
        <f>VLOOKUP(B441,'TCS CON'!$D$1:$H$98,5,0)</f>
        <v>336000</v>
      </c>
      <c r="R441" s="612">
        <f>VLOOKUP(B441,LTI!$C$1:$H$46,6,0)</f>
        <v>500000</v>
      </c>
      <c r="S441" s="612" t="e">
        <f>VLOOKUP(B441,JARO!$E$2:$I$11,5,0)</f>
        <v>#N/A</v>
      </c>
      <c r="T441" s="612" t="e">
        <f>VLOOKUP(B441,Capgemini!$D$3:$H$78,5,0)</f>
        <v>#N/A</v>
      </c>
      <c r="U441" s="612" t="e">
        <f>VLOOKUP(B441,Carwale!$D$1:$H$4,5,0)</f>
        <v>#N/A</v>
      </c>
      <c r="V441" s="612" t="e">
        <f>VLOOKUP(B441,'Interactive Brokers'!E:I,5,0)</f>
        <v>#N/A</v>
      </c>
      <c r="W441" s="612" t="e">
        <f>VLOOKUP(B441,'REL Jio'!E:I,5,0)</f>
        <v>#N/A</v>
      </c>
      <c r="X441" s="612" t="e">
        <f>VLOOKUP(B441,'Sciative Sol'!E:I,5,0)</f>
        <v>#N/A</v>
      </c>
      <c r="Y441" s="612" t="e">
        <f>VLOOKUP(B441,'Hexaware Tech'!E:I,5,0)</f>
        <v>#N/A</v>
      </c>
      <c r="Z441" s="612" t="e">
        <f>VLOOKUP(B441,Axis!D:H,5,0)</f>
        <v>#N/A</v>
      </c>
      <c r="AA441" s="612" t="e">
        <f>VLOOKUP(B441,Ugam!$D$3:$H$26,5,0)</f>
        <v>#N/A</v>
      </c>
      <c r="AB441" s="612" t="e">
        <f>VLOOKUP(B441,Zeus!F:J,5,0)</f>
        <v>#N/A</v>
      </c>
      <c r="AC441" s="612" t="e">
        <f>VLOOKUP(B441,Montran!F:J,5,0)</f>
        <v>#N/A</v>
      </c>
      <c r="AD441" s="612" t="e">
        <f>VLOOKUP(B441,Endurance!H224:L224,5,0)</f>
        <v>#N/A</v>
      </c>
      <c r="AE441" s="612" t="e">
        <f>VLOOKUP(B441,'Swabhav Techlabs'!$F$1:$J$2,5,0)</f>
        <v>#N/A</v>
      </c>
      <c r="AF441" s="612" t="e">
        <f>VLOOKUP(B441,'Quality Kiosk'!$F$1:$J$18,5,0)</f>
        <v>#N/A</v>
      </c>
      <c r="AG441" s="612" t="e">
        <f>VLOOKUP(B441,'Lemon VB'!$F$1:$J$2,5,0)</f>
        <v>#N/A</v>
      </c>
      <c r="AH441" s="612" t="e">
        <f>VLOOKUP(B441,Gocomet!$E$1:$I$3,5,0)</f>
        <v>#N/A</v>
      </c>
      <c r="AI441" s="612" t="e">
        <f>VLOOKUP(B441,'Ingram Micro'!$E$1:$I$8,5,0)</f>
        <v>#N/A</v>
      </c>
      <c r="AJ441" s="612" t="e">
        <f>VLOOKUP(B441,'DePronto Infotech'!$E$1:$I$2,5,0)</f>
        <v>#N/A</v>
      </c>
      <c r="AK441" s="612" t="e">
        <f>VLOOKUP(B441,'Reliance Retail'!$E$1:$I$4,5,0)</f>
        <v>#N/A</v>
      </c>
      <c r="AL441" s="612" t="e">
        <f>VLOOKUP(B441,'Bright Champs'!$D$1:$H$13,5,0)</f>
        <v>#N/A</v>
      </c>
      <c r="AM441" s="612" t="e">
        <f>VLOOKUP(B441,Neosoft!$E$1:$I$12,5,0)</f>
        <v>#N/A</v>
      </c>
      <c r="AN441" s="612" t="e">
        <f>VLOOKUP(B441,Infosys!$E$1:$I$3,5,0)</f>
        <v>#N/A</v>
      </c>
      <c r="AO441" s="612" t="e">
        <f>VLOOKUP(B441,Cerelabs!$E$1:$I$5,5,0)</f>
        <v>#N/A</v>
      </c>
      <c r="AP441" s="612" t="e">
        <f>VLOOKUP(B441,'Neebal Technologies'!$D$1:$H$2,5,0)</f>
        <v>#N/A</v>
      </c>
      <c r="AQ441" s="612" t="e">
        <f>VLOOKUP(B441,'Vertiv Energy'!$D$1:$H$2,5,0)</f>
        <v>#N/A</v>
      </c>
      <c r="AR441" s="612" t="e">
        <f>VLOOKUP(B441,'Acidaes Solutions (CRMNEXT)'!$D$1:$H$3,5,0)</f>
        <v>#N/A</v>
      </c>
      <c r="AS441" s="612" t="e">
        <f>VLOOKUP(B441,Growisto!$D$1:$H$2,5,0)</f>
        <v>#N/A</v>
      </c>
      <c r="AT441" s="612" t="e">
        <f>VLOOKUP(B441,'9.9 Mediaworx - Digit'!$D$1:$H$2,5,0)</f>
        <v>#N/A</v>
      </c>
      <c r="AU441" s="612" t="e">
        <f>VLOOKUP(B441,'Vistaar systems Pvt Ltd'!$D$2:$H$3,5,0)</f>
        <v>#N/A</v>
      </c>
      <c r="AV441" s="612" t="e">
        <f>VLOOKUP(B441,'Course 5i'!$D$2:$H$11,5,0)</f>
        <v>#N/A</v>
      </c>
      <c r="AW441" s="612" t="e">
        <f>VLOOKUP(B441,'Radiant Appliances &amp; Electronic'!$D$1:$H$13,5,0)</f>
        <v>#N/A</v>
      </c>
      <c r="AX441" s="612" t="e">
        <f>VLOOKUP(B441,'Atos Global'!$D$3:$H$27,5,0)</f>
        <v>#N/A</v>
      </c>
      <c r="AY441" s="612" t="e">
        <f>VLOOKUP(B441,'Saama Technologies'!$D$1:$H$2,5,0)</f>
        <v>#N/A</v>
      </c>
      <c r="AZ441" s="612" t="e">
        <f>VLOOKUP(B441,'Multiplier Solutions'!$D$1:$H$2,5,0)</f>
        <v>#N/A</v>
      </c>
      <c r="BA441" s="612" t="e">
        <f>VLOOKUP(B441,GEP!$D$2:$H$5,5,0)</f>
        <v>#N/A</v>
      </c>
      <c r="BB441" s="612" t="e">
        <f>VLOOKUP(B441,Accenture!$D$1:$H$6,5,0)</f>
        <v>#N/A</v>
      </c>
      <c r="BC441" s="612" t="e">
        <f>VLOOKUP(B441,'Endurance International Group'!$D$1:$H$2,5,0)</f>
        <v>#N/A</v>
      </c>
      <c r="BD441" s="612" t="e">
        <f>VLOOKUP(B441,Newgen!$D$1:$H$2,5,0)</f>
        <v>#N/A</v>
      </c>
      <c r="BE441" s="612" t="e">
        <f>VLOOKUP(B441,'3D Incredible'!D441:H441,5,0)</f>
        <v>#N/A</v>
      </c>
      <c r="BF441" s="612" t="e">
        <f>VLOOKUP(B441,'Raja Software Labs'!$D$2:$H$2,5,0)</f>
        <v>#N/A</v>
      </c>
      <c r="BG441" s="612" t="e">
        <f>VLOOKUP(B441,Wipro!$D$1:$H$2,5,0)</f>
        <v>#N/A</v>
      </c>
      <c r="BH441" s="612" t="e">
        <f>VLOOKUP(B441,'Perch Technologies'!$D$2:$H$2,5,0)</f>
        <v>#N/A</v>
      </c>
      <c r="BI441" s="612" t="e">
        <f>VLOOKUP(B441,'Morning Star'!$D$1:$H$6,5,0)</f>
        <v>#N/A</v>
      </c>
      <c r="BJ441" s="612" t="e">
        <f>VLOOKUP(B441,Flexiloans!$D$1:$H$2,5,0)</f>
        <v>#N/A</v>
      </c>
      <c r="BK441" s="612" t="e">
        <f>VLOOKUP(B441,'Thirdware Solutions'!$D$1:$H$2,5,0)</f>
        <v>#N/A</v>
      </c>
      <c r="BL441" s="612" t="e">
        <f>VLOOKUP(B441,Tescom!$D$1:$H$8,5,0)</f>
        <v>#N/A</v>
      </c>
      <c r="BM441" s="612" t="e">
        <f>VLOOKUP(B441,'Cogno AI'!$D$1:$H$2,5,0)</f>
        <v>#N/A</v>
      </c>
      <c r="BN441" s="612" t="e">
        <f>VLOOKUP(B441,'ABM Knowledgeware'!$D$1:$H$2,5,0)</f>
        <v>#N/A</v>
      </c>
      <c r="BO441" s="612" t="e">
        <f>VLOOKUP(B441,'Concerto Software'!$D$1:$H$3,5,0)</f>
        <v>#N/A</v>
      </c>
      <c r="BP441" s="612" t="e">
        <f>VLOOKUP(B441,'My Captain'!$D$1:$H$4,5,0)</f>
        <v>#N/A</v>
      </c>
      <c r="BQ441" s="612" t="e">
        <f>VLOOKUP(B441,'Finoux Solutions'!$D$2:$H$4,5,0)</f>
        <v>#N/A</v>
      </c>
      <c r="BR441" s="612" t="e">
        <f>VLOOKUP(B441,'MITR Learning'!$D$1:$H$2,5,0)</f>
        <v>#N/A</v>
      </c>
      <c r="BS441" s="612" t="e">
        <f>VLOOKUP(B441,Nucsoft!$D$2:$H$6,5,0)</f>
        <v>#N/A</v>
      </c>
      <c r="BT441" s="612" t="e">
        <f>VLOOKUP(B441,'Paras Cadd'!$D$1:$H$2,5,0)</f>
        <v>#N/A</v>
      </c>
      <c r="BU441" s="612" t="e">
        <f>VLOOKUP(B441,'ICICI Securities'!$D$1:$H$2,5,0)</f>
        <v>#N/A</v>
      </c>
      <c r="BV441" s="612" t="e">
        <f>VLOOKUP(B441,'Citius Tech'!$D$2:$H$5,5,0)</f>
        <v>#N/A</v>
      </c>
      <c r="BW441" s="612" t="e">
        <f>VLOOKUP(B441,'Buzzy Brains'!$D$2:$H$2,5,0)</f>
        <v>#N/A</v>
      </c>
      <c r="BX441" s="612" t="e">
        <f>VLOOKUP(B441,'Decimal Point'!$D$2:$H$2,5,0)</f>
        <v>#N/A</v>
      </c>
      <c r="BY441" s="612" t="e">
        <f>VLOOKUP(B441,'Sankey Business Solutions'!$D$2:$H$3,5,0)</f>
        <v>#N/A</v>
      </c>
      <c r="BZ441" s="612" t="e">
        <f>VLOOKUP(B441,'Nangia &amp; Co LLP'!$D$2:$H$2,5,0)</f>
        <v>#N/A</v>
      </c>
      <c r="CA441" s="612" t="e">
        <f>VLOOKUP(B441,'FIS Solutions India Pvt Ltd'!$D$2:$H$2,5,0)</f>
        <v>#N/A</v>
      </c>
      <c r="CB441" s="612" t="e">
        <f>VLOOKUP(B441,'Delta Technology &amp; Management '!$D$2:$H$16,5,0)</f>
        <v>#N/A</v>
      </c>
      <c r="CC441" s="612" t="e">
        <f>VLOOKUP(B441,'Espoir Networks'!$D$3:$H$11,5,0)</f>
        <v>#N/A</v>
      </c>
      <c r="CD441" s="612" t="e">
        <f>VLOOKUP(B441,'Servosys Solution'!$D$3:$H$5,5,0)</f>
        <v>#N/A</v>
      </c>
      <c r="CE441" s="612" t="e">
        <f>VLOOKUP(B441,'Ribbon Communications'!$D$3:$H$4,5,0)</f>
        <v>#N/A</v>
      </c>
      <c r="CF441" s="612">
        <f t="shared" si="21"/>
        <v>2</v>
      </c>
      <c r="CG441" s="129" t="s">
        <v>1517</v>
      </c>
      <c r="CH441" s="129">
        <v>448008838564</v>
      </c>
      <c r="CI441" s="129" t="s">
        <v>1518</v>
      </c>
      <c r="CJ441" s="129" t="s">
        <v>11722</v>
      </c>
      <c r="CK441" s="132">
        <v>42917</v>
      </c>
      <c r="CL441" s="129">
        <v>2021</v>
      </c>
      <c r="CM441" s="128" t="s">
        <v>1519</v>
      </c>
      <c r="CN441" s="129">
        <v>469</v>
      </c>
      <c r="CO441" s="133">
        <v>93.8</v>
      </c>
      <c r="CP441" s="129">
        <v>2015</v>
      </c>
      <c r="CQ441" s="129" t="s">
        <v>276</v>
      </c>
      <c r="CR441" s="128" t="s">
        <v>12240</v>
      </c>
      <c r="CS441" s="129">
        <v>442</v>
      </c>
      <c r="CT441" s="133">
        <v>88.4</v>
      </c>
      <c r="CU441" s="129">
        <v>2017</v>
      </c>
      <c r="CV441" s="129" t="s">
        <v>276</v>
      </c>
      <c r="CW441" s="131" t="s">
        <v>81</v>
      </c>
      <c r="CX441" s="131" t="s">
        <v>81</v>
      </c>
      <c r="CY441" s="129" t="s">
        <v>81</v>
      </c>
      <c r="CZ441" s="129" t="s">
        <v>81</v>
      </c>
      <c r="DA441" s="129" t="s">
        <v>81</v>
      </c>
      <c r="DB441" s="129" t="s">
        <v>81</v>
      </c>
      <c r="DC441" s="129" t="s">
        <v>81</v>
      </c>
      <c r="DD441" s="129" t="s">
        <v>81</v>
      </c>
      <c r="DE441" s="129" t="s">
        <v>81</v>
      </c>
      <c r="DF441" s="129">
        <v>0</v>
      </c>
      <c r="DG441" s="224">
        <v>8.74</v>
      </c>
      <c r="DH441" s="224">
        <v>8.67</v>
      </c>
      <c r="DI441" s="224">
        <v>9.3800000000000008</v>
      </c>
      <c r="DJ441" s="224">
        <v>7.69</v>
      </c>
      <c r="DK441" s="224">
        <v>8.5299999999999994</v>
      </c>
      <c r="DL441" s="224">
        <v>8.84</v>
      </c>
      <c r="DM441" s="224">
        <v>51.85</v>
      </c>
      <c r="DN441" s="224">
        <v>8.64</v>
      </c>
      <c r="DO441" s="129"/>
      <c r="DP441" s="131" t="s">
        <v>82</v>
      </c>
      <c r="DQ441" s="129">
        <v>0</v>
      </c>
      <c r="DR441" s="129">
        <v>0</v>
      </c>
      <c r="DS441" s="129" t="s">
        <v>83</v>
      </c>
      <c r="DT441" s="129" t="s">
        <v>83</v>
      </c>
      <c r="DU441" s="129" t="s">
        <v>83</v>
      </c>
      <c r="DV441" s="129" t="s">
        <v>83</v>
      </c>
      <c r="DW441" s="131" t="s">
        <v>83</v>
      </c>
      <c r="DX441" s="131" t="s">
        <v>84</v>
      </c>
      <c r="DY441" s="131" t="s">
        <v>81</v>
      </c>
      <c r="DZ441" s="131" t="s">
        <v>1521</v>
      </c>
      <c r="EA441" s="131" t="s">
        <v>1522</v>
      </c>
      <c r="EB441" s="131" t="s">
        <v>1523</v>
      </c>
      <c r="EC441" s="131" t="s">
        <v>88</v>
      </c>
      <c r="ED441" s="131" t="s">
        <v>89</v>
      </c>
      <c r="EE441" s="131" t="s">
        <v>1524</v>
      </c>
      <c r="EF441" s="131" t="s">
        <v>1525</v>
      </c>
      <c r="EG441" s="131" t="s">
        <v>1526</v>
      </c>
      <c r="EH441" s="131" t="s">
        <v>1527</v>
      </c>
      <c r="EI441" s="131" t="s">
        <v>1528</v>
      </c>
      <c r="EJ441" s="135" t="s">
        <v>1529</v>
      </c>
      <c r="EK441" s="135" t="s">
        <v>1530</v>
      </c>
      <c r="EL441" s="135" t="s">
        <v>1531</v>
      </c>
      <c r="EM441" s="135" t="s">
        <v>1532</v>
      </c>
      <c r="EN441" s="131" t="s">
        <v>81</v>
      </c>
    </row>
    <row r="442" spans="1:144" ht="18" thickTop="1" thickBot="1">
      <c r="A442" s="575">
        <f t="shared" si="22"/>
        <v>441</v>
      </c>
      <c r="B442" s="572" t="s">
        <v>1741</v>
      </c>
      <c r="C442" s="600" t="s">
        <v>1742</v>
      </c>
      <c r="D442" s="570" t="s">
        <v>13208</v>
      </c>
      <c r="E442" s="568" t="str">
        <f t="shared" si="20"/>
        <v>Placed</v>
      </c>
      <c r="F442" s="570" t="s">
        <v>12496</v>
      </c>
      <c r="G442" s="570" t="s">
        <v>135</v>
      </c>
      <c r="H442" s="131" t="str">
        <f>VLOOKUP(B442,INFT1!C:H,3,0)</f>
        <v>Diploma  + Direct Second Year Engineering without live KT</v>
      </c>
      <c r="I442" s="610">
        <v>36470</v>
      </c>
      <c r="J442" s="572">
        <v>21</v>
      </c>
      <c r="K442" s="611" t="s">
        <v>1743</v>
      </c>
      <c r="L442" s="611" t="s">
        <v>1744</v>
      </c>
      <c r="M442" s="611" t="s">
        <v>1745</v>
      </c>
      <c r="N442" s="612" t="s">
        <v>1740</v>
      </c>
      <c r="O442" s="612">
        <v>7738770347</v>
      </c>
      <c r="P442" s="612">
        <v>8286798008</v>
      </c>
      <c r="Q442" s="612" t="e">
        <f>VLOOKUP(B442,'TCS CON'!$D$1:$H$98,5,0)</f>
        <v>#N/A</v>
      </c>
      <c r="R442" s="612" t="e">
        <f>VLOOKUP(B442,LTI!$C$1:$H$46,6,0)</f>
        <v>#N/A</v>
      </c>
      <c r="S442" s="612" t="e">
        <f>VLOOKUP(B442,JARO!$E$2:$I$11,5,0)</f>
        <v>#N/A</v>
      </c>
      <c r="T442" s="612" t="e">
        <f>VLOOKUP(B442,Capgemini!$D$3:$H$78,5,0)</f>
        <v>#N/A</v>
      </c>
      <c r="U442" s="612" t="e">
        <f>VLOOKUP(B442,Carwale!$D$1:$H$4,5,0)</f>
        <v>#N/A</v>
      </c>
      <c r="V442" s="612" t="e">
        <f>VLOOKUP(B442,'Interactive Brokers'!E:I,5,0)</f>
        <v>#N/A</v>
      </c>
      <c r="W442" s="612" t="e">
        <f>VLOOKUP(B442,'REL Jio'!E:I,5,0)</f>
        <v>#N/A</v>
      </c>
      <c r="X442" s="612" t="e">
        <f>VLOOKUP(B442,'Sciative Sol'!E:I,5,0)</f>
        <v>#N/A</v>
      </c>
      <c r="Y442" s="612" t="e">
        <f>VLOOKUP(B442,'Hexaware Tech'!E:I,5,0)</f>
        <v>#N/A</v>
      </c>
      <c r="Z442" s="612" t="e">
        <f>VLOOKUP(B442,Axis!D:H,5,0)</f>
        <v>#N/A</v>
      </c>
      <c r="AA442" s="612" t="e">
        <f>VLOOKUP(B442,Ugam!$D$3:$H$26,5,0)</f>
        <v>#N/A</v>
      </c>
      <c r="AB442" s="612" t="e">
        <f>VLOOKUP(B442,Zeus!F:J,5,0)</f>
        <v>#N/A</v>
      </c>
      <c r="AC442" s="612" t="e">
        <f>VLOOKUP(B442,Montran!F:J,5,0)</f>
        <v>#N/A</v>
      </c>
      <c r="AD442" s="612" t="e">
        <f>VLOOKUP(B442,Endurance!H225:L225,5,0)</f>
        <v>#N/A</v>
      </c>
      <c r="AE442" s="612" t="e">
        <f>VLOOKUP(B442,'Swabhav Techlabs'!$F$1:$J$2,5,0)</f>
        <v>#N/A</v>
      </c>
      <c r="AF442" s="612" t="e">
        <f>VLOOKUP(B442,'Quality Kiosk'!$F$1:$J$18,5,0)</f>
        <v>#N/A</v>
      </c>
      <c r="AG442" s="612" t="e">
        <f>VLOOKUP(B442,'Lemon VB'!$F$1:$J$2,5,0)</f>
        <v>#N/A</v>
      </c>
      <c r="AH442" s="612" t="e">
        <f>VLOOKUP(B442,Gocomet!$E$1:$I$3,5,0)</f>
        <v>#N/A</v>
      </c>
      <c r="AI442" s="612" t="e">
        <f>VLOOKUP(B442,'Ingram Micro'!$E$1:$I$8,5,0)</f>
        <v>#N/A</v>
      </c>
      <c r="AJ442" s="612" t="e">
        <f>VLOOKUP(B442,'DePronto Infotech'!$E$1:$I$2,5,0)</f>
        <v>#N/A</v>
      </c>
      <c r="AK442" s="612" t="e">
        <f>VLOOKUP(B442,'Reliance Retail'!$E$1:$I$4,5,0)</f>
        <v>#N/A</v>
      </c>
      <c r="AL442" s="612" t="e">
        <f>VLOOKUP(B442,'Bright Champs'!$D$1:$H$13,5,0)</f>
        <v>#N/A</v>
      </c>
      <c r="AM442" s="612" t="e">
        <f>VLOOKUP(B442,Neosoft!$E$1:$I$12,5,0)</f>
        <v>#N/A</v>
      </c>
      <c r="AN442" s="612" t="e">
        <f>VLOOKUP(B442,Infosys!$E$1:$I$3,5,0)</f>
        <v>#N/A</v>
      </c>
      <c r="AO442" s="612" t="e">
        <f>VLOOKUP(B442,Cerelabs!$E$1:$I$5,5,0)</f>
        <v>#N/A</v>
      </c>
      <c r="AP442" s="612" t="e">
        <f>VLOOKUP(B442,'Neebal Technologies'!$D$1:$H$2,5,0)</f>
        <v>#N/A</v>
      </c>
      <c r="AQ442" s="612" t="e">
        <f>VLOOKUP(B442,'Vertiv Energy'!$D$1:$H$2,5,0)</f>
        <v>#N/A</v>
      </c>
      <c r="AR442" s="612" t="e">
        <f>VLOOKUP(B442,'Acidaes Solutions (CRMNEXT)'!$D$1:$H$3,5,0)</f>
        <v>#N/A</v>
      </c>
      <c r="AS442" s="612" t="e">
        <f>VLOOKUP(B442,Growisto!$D$1:$H$2,5,0)</f>
        <v>#N/A</v>
      </c>
      <c r="AT442" s="612" t="e">
        <f>VLOOKUP(B442,'9.9 Mediaworx - Digit'!$D$1:$H$2,5,0)</f>
        <v>#N/A</v>
      </c>
      <c r="AU442" s="612" t="e">
        <f>VLOOKUP(B442,'Vistaar systems Pvt Ltd'!$D$2:$H$3,5,0)</f>
        <v>#N/A</v>
      </c>
      <c r="AV442" s="612" t="e">
        <f>VLOOKUP(B442,'Course 5i'!$D$2:$H$11,5,0)</f>
        <v>#N/A</v>
      </c>
      <c r="AW442" s="612" t="e">
        <f>VLOOKUP(B442,'Radiant Appliances &amp; Electronic'!$D$1:$H$13,5,0)</f>
        <v>#N/A</v>
      </c>
      <c r="AX442" s="612">
        <f>VLOOKUP(B442,'Atos Global'!$D$3:$H$27,5,0)</f>
        <v>310000</v>
      </c>
      <c r="AY442" s="612" t="e">
        <f>VLOOKUP(B442,'Saama Technologies'!$D$1:$H$2,5,0)</f>
        <v>#N/A</v>
      </c>
      <c r="AZ442" s="612" t="e">
        <f>VLOOKUP(B442,'Multiplier Solutions'!$D$1:$H$2,5,0)</f>
        <v>#N/A</v>
      </c>
      <c r="BA442" s="612" t="e">
        <f>VLOOKUP(B442,GEP!$D$2:$H$5,5,0)</f>
        <v>#N/A</v>
      </c>
      <c r="BB442" s="612" t="e">
        <f>VLOOKUP(B442,Accenture!$D$1:$H$6,5,0)</f>
        <v>#N/A</v>
      </c>
      <c r="BC442" s="612" t="e">
        <f>VLOOKUP(B442,'Endurance International Group'!$D$1:$H$2,5,0)</f>
        <v>#N/A</v>
      </c>
      <c r="BD442" s="612" t="e">
        <f>VLOOKUP(B442,Newgen!$D$1:$H$2,5,0)</f>
        <v>#N/A</v>
      </c>
      <c r="BE442" s="612" t="e">
        <f>VLOOKUP(B442,'3D Incredible'!D442:H442,5,0)</f>
        <v>#N/A</v>
      </c>
      <c r="BF442" s="612" t="e">
        <f>VLOOKUP(B442,'Raja Software Labs'!$D$2:$H$2,5,0)</f>
        <v>#N/A</v>
      </c>
      <c r="BG442" s="612" t="e">
        <f>VLOOKUP(B442,Wipro!$D$1:$H$2,5,0)</f>
        <v>#N/A</v>
      </c>
      <c r="BH442" s="612" t="e">
        <f>VLOOKUP(B442,'Perch Technologies'!$D$2:$H$2,5,0)</f>
        <v>#N/A</v>
      </c>
      <c r="BI442" s="612" t="e">
        <f>VLOOKUP(B442,'Morning Star'!$D$1:$H$6,5,0)</f>
        <v>#N/A</v>
      </c>
      <c r="BJ442" s="612" t="e">
        <f>VLOOKUP(B442,Flexiloans!$D$1:$H$2,5,0)</f>
        <v>#N/A</v>
      </c>
      <c r="BK442" s="612" t="e">
        <f>VLOOKUP(B442,'Thirdware Solutions'!$D$1:$H$2,5,0)</f>
        <v>#N/A</v>
      </c>
      <c r="BL442" s="612" t="e">
        <f>VLOOKUP(B442,Tescom!$D$1:$H$8,5,0)</f>
        <v>#N/A</v>
      </c>
      <c r="BM442" s="612" t="e">
        <f>VLOOKUP(B442,'Cogno AI'!$D$1:$H$2,5,0)</f>
        <v>#N/A</v>
      </c>
      <c r="BN442" s="612" t="e">
        <f>VLOOKUP(B442,'ABM Knowledgeware'!$D$1:$H$2,5,0)</f>
        <v>#N/A</v>
      </c>
      <c r="BO442" s="612" t="e">
        <f>VLOOKUP(B442,'Concerto Software'!$D$1:$H$3,5,0)</f>
        <v>#N/A</v>
      </c>
      <c r="BP442" s="612" t="e">
        <f>VLOOKUP(B442,'My Captain'!$D$1:$H$4,5,0)</f>
        <v>#N/A</v>
      </c>
      <c r="BQ442" s="612" t="e">
        <f>VLOOKUP(B442,'Finoux Solutions'!$D$2:$H$4,5,0)</f>
        <v>#N/A</v>
      </c>
      <c r="BR442" s="612" t="e">
        <f>VLOOKUP(B442,'MITR Learning'!$D$1:$H$2,5,0)</f>
        <v>#N/A</v>
      </c>
      <c r="BS442" s="612" t="e">
        <f>VLOOKUP(B442,Nucsoft!$D$2:$H$6,5,0)</f>
        <v>#N/A</v>
      </c>
      <c r="BT442" s="612" t="e">
        <f>VLOOKUP(B442,'Paras Cadd'!$D$1:$H$2,5,0)</f>
        <v>#N/A</v>
      </c>
      <c r="BU442" s="612" t="e">
        <f>VLOOKUP(B442,'ICICI Securities'!$D$1:$H$2,5,0)</f>
        <v>#N/A</v>
      </c>
      <c r="BV442" s="612" t="e">
        <f>VLOOKUP(B442,'Citius Tech'!$D$2:$H$5,5,0)</f>
        <v>#N/A</v>
      </c>
      <c r="BW442" s="612" t="e">
        <f>VLOOKUP(B442,'Buzzy Brains'!$D$2:$H$2,5,0)</f>
        <v>#N/A</v>
      </c>
      <c r="BX442" s="612" t="e">
        <f>VLOOKUP(B442,'Decimal Point'!$D$2:$H$2,5,0)</f>
        <v>#N/A</v>
      </c>
      <c r="BY442" s="612" t="e">
        <f>VLOOKUP(B442,'Sankey Business Solutions'!$D$2:$H$3,5,0)</f>
        <v>#N/A</v>
      </c>
      <c r="BZ442" s="612" t="e">
        <f>VLOOKUP(B442,'Nangia &amp; Co LLP'!$D$2:$H$2,5,0)</f>
        <v>#N/A</v>
      </c>
      <c r="CA442" s="612" t="e">
        <f>VLOOKUP(B442,'FIS Solutions India Pvt Ltd'!$D$2:$H$2,5,0)</f>
        <v>#N/A</v>
      </c>
      <c r="CB442" s="612" t="e">
        <f>VLOOKUP(B442,'Delta Technology &amp; Management '!$D$2:$H$16,5,0)</f>
        <v>#N/A</v>
      </c>
      <c r="CC442" s="612" t="e">
        <f>VLOOKUP(B442,'Espoir Networks'!$D$3:$H$11,5,0)</f>
        <v>#N/A</v>
      </c>
      <c r="CD442" s="612" t="e">
        <f>VLOOKUP(B442,'Servosys Solution'!$D$3:$H$5,5,0)</f>
        <v>#N/A</v>
      </c>
      <c r="CE442" s="612" t="e">
        <f>VLOOKUP(B442,'Ribbon Communications'!$D$3:$H$4,5,0)</f>
        <v>#N/A</v>
      </c>
      <c r="CF442" s="612">
        <f t="shared" si="21"/>
        <v>1</v>
      </c>
      <c r="CG442" s="129" t="s">
        <v>1746</v>
      </c>
      <c r="CH442" s="129">
        <v>880635577539</v>
      </c>
      <c r="CI442" s="129" t="s">
        <v>1747</v>
      </c>
      <c r="CJ442" s="129" t="s">
        <v>11723</v>
      </c>
      <c r="CK442" s="132">
        <v>43282</v>
      </c>
      <c r="CL442" s="129">
        <v>2021</v>
      </c>
      <c r="CM442" s="128" t="s">
        <v>1748</v>
      </c>
      <c r="CN442" s="129">
        <v>404</v>
      </c>
      <c r="CO442" s="133">
        <v>80.8</v>
      </c>
      <c r="CP442" s="129">
        <v>2015</v>
      </c>
      <c r="CQ442" s="129" t="s">
        <v>79</v>
      </c>
      <c r="CR442" s="128" t="s">
        <v>295</v>
      </c>
      <c r="CS442" s="129" t="s">
        <v>81</v>
      </c>
      <c r="CT442" s="133" t="s">
        <v>81</v>
      </c>
      <c r="CU442" s="129" t="s">
        <v>81</v>
      </c>
      <c r="CV442" s="129" t="s">
        <v>109</v>
      </c>
      <c r="CW442" s="131" t="s">
        <v>490</v>
      </c>
      <c r="CX442" s="131" t="s">
        <v>163</v>
      </c>
      <c r="CY442" s="129">
        <v>1362</v>
      </c>
      <c r="CZ442" s="129">
        <v>80.12</v>
      </c>
      <c r="DA442" s="129">
        <v>2018</v>
      </c>
      <c r="DB442" s="129" t="s">
        <v>112</v>
      </c>
      <c r="DC442" s="129" t="s">
        <v>113</v>
      </c>
      <c r="DD442" s="129">
        <v>75.02</v>
      </c>
      <c r="DE442" s="129">
        <v>75.489999999999995</v>
      </c>
      <c r="DF442" s="129">
        <v>0</v>
      </c>
      <c r="DG442" s="224" t="s">
        <v>81</v>
      </c>
      <c r="DH442" s="224" t="s">
        <v>81</v>
      </c>
      <c r="DI442" s="224">
        <v>7.15</v>
      </c>
      <c r="DJ442" s="224">
        <v>7.27</v>
      </c>
      <c r="DK442" s="224">
        <v>6.65</v>
      </c>
      <c r="DL442" s="224">
        <v>9.4600000000000009</v>
      </c>
      <c r="DM442" s="224">
        <v>30.53</v>
      </c>
      <c r="DN442" s="224">
        <v>7.63</v>
      </c>
      <c r="DO442" s="129"/>
      <c r="DP442" s="131" t="s">
        <v>338</v>
      </c>
      <c r="DQ442" s="129">
        <v>0</v>
      </c>
      <c r="DR442" s="129">
        <v>0</v>
      </c>
      <c r="DS442" s="129" t="s">
        <v>83</v>
      </c>
      <c r="DT442" s="129" t="s">
        <v>83</v>
      </c>
      <c r="DU442" s="129" t="s">
        <v>83</v>
      </c>
      <c r="DV442" s="129" t="s">
        <v>83</v>
      </c>
      <c r="DW442" s="131" t="s">
        <v>83</v>
      </c>
      <c r="DX442" s="131" t="s">
        <v>84</v>
      </c>
      <c r="DY442" s="131" t="s">
        <v>81</v>
      </c>
      <c r="DZ442" s="131" t="s">
        <v>1749</v>
      </c>
      <c r="EA442" s="131" t="s">
        <v>1750</v>
      </c>
      <c r="EB442" s="131" t="s">
        <v>1751</v>
      </c>
      <c r="EC442" s="131" t="s">
        <v>88</v>
      </c>
      <c r="ED442" s="131" t="s">
        <v>89</v>
      </c>
      <c r="EE442" s="131" t="s">
        <v>1752</v>
      </c>
      <c r="EF442" s="131" t="s">
        <v>1753</v>
      </c>
      <c r="EG442" s="131" t="s">
        <v>1754</v>
      </c>
      <c r="EH442" s="131" t="s">
        <v>1755</v>
      </c>
      <c r="EI442" s="131" t="s">
        <v>1756</v>
      </c>
      <c r="EJ442" s="135" t="s">
        <v>1757</v>
      </c>
      <c r="EK442" s="135" t="s">
        <v>1758</v>
      </c>
      <c r="EL442" s="135" t="s">
        <v>1759</v>
      </c>
      <c r="EM442" s="135" t="s">
        <v>1760</v>
      </c>
      <c r="EN442" s="131" t="s">
        <v>81</v>
      </c>
    </row>
    <row r="443" spans="1:144" ht="18" thickTop="1" thickBot="1">
      <c r="A443" s="575">
        <f t="shared" si="22"/>
        <v>442</v>
      </c>
      <c r="B443" s="572" t="s">
        <v>1762</v>
      </c>
      <c r="C443" s="600" t="s">
        <v>1763</v>
      </c>
      <c r="D443" s="570" t="s">
        <v>13209</v>
      </c>
      <c r="E443" s="568" t="str">
        <f t="shared" si="20"/>
        <v>Not Placed</v>
      </c>
      <c r="F443" s="570" t="s">
        <v>12496</v>
      </c>
      <c r="G443" s="570" t="s">
        <v>135</v>
      </c>
      <c r="H443" s="131" t="str">
        <f>VLOOKUP(B443,INFT1!C:H,3,0)</f>
        <v>12th + Engineering without live KT</v>
      </c>
      <c r="I443" s="610">
        <v>36651</v>
      </c>
      <c r="J443" s="572">
        <v>20</v>
      </c>
      <c r="K443" s="611" t="s">
        <v>1764</v>
      </c>
      <c r="L443" s="611" t="s">
        <v>591</v>
      </c>
      <c r="M443" s="611" t="s">
        <v>1765</v>
      </c>
      <c r="N443" s="612" t="s">
        <v>1761</v>
      </c>
      <c r="O443" s="612">
        <v>249362301</v>
      </c>
      <c r="P443" s="612">
        <v>8879963938</v>
      </c>
      <c r="Q443" s="612" t="e">
        <f>VLOOKUP(B443,'TCS CON'!$D$1:$H$98,5,0)</f>
        <v>#N/A</v>
      </c>
      <c r="R443" s="612" t="e">
        <f>VLOOKUP(B443,LTI!$C$1:$H$46,6,0)</f>
        <v>#N/A</v>
      </c>
      <c r="S443" s="612" t="e">
        <f>VLOOKUP(B443,JARO!$E$2:$I$11,5,0)</f>
        <v>#N/A</v>
      </c>
      <c r="T443" s="612" t="e">
        <f>VLOOKUP(B443,Capgemini!$D$3:$H$78,5,0)</f>
        <v>#N/A</v>
      </c>
      <c r="U443" s="612" t="e">
        <f>VLOOKUP(B443,Carwale!$D$1:$H$4,5,0)</f>
        <v>#N/A</v>
      </c>
      <c r="V443" s="612" t="e">
        <f>VLOOKUP(B443,'Interactive Brokers'!E:I,5,0)</f>
        <v>#N/A</v>
      </c>
      <c r="W443" s="612" t="e">
        <f>VLOOKUP(B443,'REL Jio'!E:I,5,0)</f>
        <v>#N/A</v>
      </c>
      <c r="X443" s="612" t="e">
        <f>VLOOKUP(B443,'Sciative Sol'!E:I,5,0)</f>
        <v>#N/A</v>
      </c>
      <c r="Y443" s="612" t="e">
        <f>VLOOKUP(B443,'Hexaware Tech'!E:I,5,0)</f>
        <v>#N/A</v>
      </c>
      <c r="Z443" s="612" t="e">
        <f>VLOOKUP(B443,Axis!D:H,5,0)</f>
        <v>#N/A</v>
      </c>
      <c r="AA443" s="612" t="e">
        <f>VLOOKUP(B443,Ugam!$D$3:$H$26,5,0)</f>
        <v>#N/A</v>
      </c>
      <c r="AB443" s="612" t="e">
        <f>VLOOKUP(B443,Zeus!F:J,5,0)</f>
        <v>#N/A</v>
      </c>
      <c r="AC443" s="612" t="e">
        <f>VLOOKUP(B443,Montran!F:J,5,0)</f>
        <v>#N/A</v>
      </c>
      <c r="AD443" s="612" t="e">
        <f>VLOOKUP(B443,Endurance!H226:L226,5,0)</f>
        <v>#N/A</v>
      </c>
      <c r="AE443" s="612" t="e">
        <f>VLOOKUP(B443,'Swabhav Techlabs'!$F$1:$J$2,5,0)</f>
        <v>#N/A</v>
      </c>
      <c r="AF443" s="612" t="e">
        <f>VLOOKUP(B443,'Quality Kiosk'!$F$1:$J$18,5,0)</f>
        <v>#N/A</v>
      </c>
      <c r="AG443" s="612" t="e">
        <f>VLOOKUP(B443,'Lemon VB'!$F$1:$J$2,5,0)</f>
        <v>#N/A</v>
      </c>
      <c r="AH443" s="612" t="e">
        <f>VLOOKUP(B443,Gocomet!$E$1:$I$3,5,0)</f>
        <v>#N/A</v>
      </c>
      <c r="AI443" s="612" t="e">
        <f>VLOOKUP(B443,'Ingram Micro'!$E$1:$I$8,5,0)</f>
        <v>#N/A</v>
      </c>
      <c r="AJ443" s="612" t="e">
        <f>VLOOKUP(B443,'DePronto Infotech'!$E$1:$I$2,5,0)</f>
        <v>#N/A</v>
      </c>
      <c r="AK443" s="612" t="e">
        <f>VLOOKUP(B443,'Reliance Retail'!$E$1:$I$4,5,0)</f>
        <v>#N/A</v>
      </c>
      <c r="AL443" s="612" t="e">
        <f>VLOOKUP(B443,'Bright Champs'!$D$1:$H$13,5,0)</f>
        <v>#N/A</v>
      </c>
      <c r="AM443" s="612" t="e">
        <f>VLOOKUP(B443,Neosoft!$E$1:$I$12,5,0)</f>
        <v>#N/A</v>
      </c>
      <c r="AN443" s="612" t="e">
        <f>VLOOKUP(B443,Infosys!$E$1:$I$3,5,0)</f>
        <v>#N/A</v>
      </c>
      <c r="AO443" s="612" t="e">
        <f>VLOOKUP(B443,Cerelabs!$E$1:$I$5,5,0)</f>
        <v>#N/A</v>
      </c>
      <c r="AP443" s="612" t="e">
        <f>VLOOKUP(B443,'Neebal Technologies'!$D$1:$H$2,5,0)</f>
        <v>#N/A</v>
      </c>
      <c r="AQ443" s="612" t="e">
        <f>VLOOKUP(B443,'Vertiv Energy'!$D$1:$H$2,5,0)</f>
        <v>#N/A</v>
      </c>
      <c r="AR443" s="612" t="e">
        <f>VLOOKUP(B443,'Acidaes Solutions (CRMNEXT)'!$D$1:$H$3,5,0)</f>
        <v>#N/A</v>
      </c>
      <c r="AS443" s="612" t="e">
        <f>VLOOKUP(B443,Growisto!$D$1:$H$2,5,0)</f>
        <v>#N/A</v>
      </c>
      <c r="AT443" s="612" t="e">
        <f>VLOOKUP(B443,'9.9 Mediaworx - Digit'!$D$1:$H$2,5,0)</f>
        <v>#N/A</v>
      </c>
      <c r="AU443" s="612" t="e">
        <f>VLOOKUP(B443,'Vistaar systems Pvt Ltd'!$D$2:$H$3,5,0)</f>
        <v>#N/A</v>
      </c>
      <c r="AV443" s="612" t="e">
        <f>VLOOKUP(B443,'Course 5i'!$D$2:$H$11,5,0)</f>
        <v>#N/A</v>
      </c>
      <c r="AW443" s="612" t="e">
        <f>VLOOKUP(B443,'Radiant Appliances &amp; Electronic'!$D$1:$H$13,5,0)</f>
        <v>#N/A</v>
      </c>
      <c r="AX443" s="612" t="e">
        <f>VLOOKUP(B443,'Atos Global'!$D$3:$H$27,5,0)</f>
        <v>#N/A</v>
      </c>
      <c r="AY443" s="612" t="e">
        <f>VLOOKUP(B443,'Saama Technologies'!$D$1:$H$2,5,0)</f>
        <v>#N/A</v>
      </c>
      <c r="AZ443" s="612" t="e">
        <f>VLOOKUP(B443,'Multiplier Solutions'!$D$1:$H$2,5,0)</f>
        <v>#N/A</v>
      </c>
      <c r="BA443" s="612" t="e">
        <f>VLOOKUP(B443,GEP!$D$2:$H$5,5,0)</f>
        <v>#N/A</v>
      </c>
      <c r="BB443" s="612" t="e">
        <f>VLOOKUP(B443,Accenture!$D$1:$H$6,5,0)</f>
        <v>#N/A</v>
      </c>
      <c r="BC443" s="612" t="e">
        <f>VLOOKUP(B443,'Endurance International Group'!$D$1:$H$2,5,0)</f>
        <v>#N/A</v>
      </c>
      <c r="BD443" s="612" t="e">
        <f>VLOOKUP(B443,Newgen!$D$1:$H$2,5,0)</f>
        <v>#N/A</v>
      </c>
      <c r="BE443" s="612" t="e">
        <f>VLOOKUP(B443,'3D Incredible'!D443:H443,5,0)</f>
        <v>#N/A</v>
      </c>
      <c r="BF443" s="612" t="e">
        <f>VLOOKUP(B443,'Raja Software Labs'!$D$2:$H$2,5,0)</f>
        <v>#N/A</v>
      </c>
      <c r="BG443" s="612" t="e">
        <f>VLOOKUP(B443,Wipro!$D$1:$H$2,5,0)</f>
        <v>#N/A</v>
      </c>
      <c r="BH443" s="612" t="e">
        <f>VLOOKUP(B443,'Perch Technologies'!$D$2:$H$2,5,0)</f>
        <v>#N/A</v>
      </c>
      <c r="BI443" s="612" t="e">
        <f>VLOOKUP(B443,'Morning Star'!$D$1:$H$6,5,0)</f>
        <v>#N/A</v>
      </c>
      <c r="BJ443" s="612" t="e">
        <f>VLOOKUP(B443,Flexiloans!$D$1:$H$2,5,0)</f>
        <v>#N/A</v>
      </c>
      <c r="BK443" s="612" t="e">
        <f>VLOOKUP(B443,'Thirdware Solutions'!$D$1:$H$2,5,0)</f>
        <v>#N/A</v>
      </c>
      <c r="BL443" s="612" t="e">
        <f>VLOOKUP(B443,Tescom!$D$1:$H$8,5,0)</f>
        <v>#N/A</v>
      </c>
      <c r="BM443" s="612" t="e">
        <f>VLOOKUP(B443,'Cogno AI'!$D$1:$H$2,5,0)</f>
        <v>#N/A</v>
      </c>
      <c r="BN443" s="612" t="e">
        <f>VLOOKUP(B443,'ABM Knowledgeware'!$D$1:$H$2,5,0)</f>
        <v>#N/A</v>
      </c>
      <c r="BO443" s="612" t="e">
        <f>VLOOKUP(B443,'Concerto Software'!$D$1:$H$3,5,0)</f>
        <v>#N/A</v>
      </c>
      <c r="BP443" s="612" t="e">
        <f>VLOOKUP(B443,'My Captain'!$D$1:$H$4,5,0)</f>
        <v>#N/A</v>
      </c>
      <c r="BQ443" s="612" t="e">
        <f>VLOOKUP(B443,'Finoux Solutions'!$D$2:$H$4,5,0)</f>
        <v>#N/A</v>
      </c>
      <c r="BR443" s="612" t="e">
        <f>VLOOKUP(B443,'MITR Learning'!$D$1:$H$2,5,0)</f>
        <v>#N/A</v>
      </c>
      <c r="BS443" s="612" t="e">
        <f>VLOOKUP(B443,Nucsoft!$D$2:$H$6,5,0)</f>
        <v>#N/A</v>
      </c>
      <c r="BT443" s="612" t="e">
        <f>VLOOKUP(B443,'Paras Cadd'!$D$1:$H$2,5,0)</f>
        <v>#N/A</v>
      </c>
      <c r="BU443" s="612" t="e">
        <f>VLOOKUP(B443,'ICICI Securities'!$D$1:$H$2,5,0)</f>
        <v>#N/A</v>
      </c>
      <c r="BV443" s="612" t="e">
        <f>VLOOKUP(B443,'Citius Tech'!$D$2:$H$5,5,0)</f>
        <v>#N/A</v>
      </c>
      <c r="BW443" s="612" t="e">
        <f>VLOOKUP(B443,'Buzzy Brains'!$D$2:$H$2,5,0)</f>
        <v>#N/A</v>
      </c>
      <c r="BX443" s="612" t="e">
        <f>VLOOKUP(B443,'Decimal Point'!$D$2:$H$2,5,0)</f>
        <v>#N/A</v>
      </c>
      <c r="BY443" s="612" t="e">
        <f>VLOOKUP(B443,'Sankey Business Solutions'!$D$2:$H$3,5,0)</f>
        <v>#N/A</v>
      </c>
      <c r="BZ443" s="612" t="e">
        <f>VLOOKUP(B443,'Nangia &amp; Co LLP'!$D$2:$H$2,5,0)</f>
        <v>#N/A</v>
      </c>
      <c r="CA443" s="612" t="e">
        <f>VLOOKUP(B443,'FIS Solutions India Pvt Ltd'!$D$2:$H$2,5,0)</f>
        <v>#N/A</v>
      </c>
      <c r="CB443" s="612" t="e">
        <f>VLOOKUP(B443,'Delta Technology &amp; Management '!$D$2:$H$16,5,0)</f>
        <v>#N/A</v>
      </c>
      <c r="CC443" s="612" t="e">
        <f>VLOOKUP(B443,'Espoir Networks'!$D$3:$H$11,5,0)</f>
        <v>#N/A</v>
      </c>
      <c r="CD443" s="612" t="e">
        <f>VLOOKUP(B443,'Servosys Solution'!$D$3:$H$5,5,0)</f>
        <v>#N/A</v>
      </c>
      <c r="CE443" s="612" t="e">
        <f>VLOOKUP(B443,'Ribbon Communications'!$D$3:$H$4,5,0)</f>
        <v>#N/A</v>
      </c>
      <c r="CF443" s="612">
        <f t="shared" si="21"/>
        <v>0</v>
      </c>
      <c r="CG443" s="129" t="s">
        <v>1766</v>
      </c>
      <c r="CH443" s="129" t="s">
        <v>1767</v>
      </c>
      <c r="CI443" s="129" t="s">
        <v>1768</v>
      </c>
      <c r="CJ443" s="129" t="s">
        <v>11722</v>
      </c>
      <c r="CK443" s="132">
        <v>42917</v>
      </c>
      <c r="CL443" s="129">
        <v>2021</v>
      </c>
      <c r="CM443" s="128" t="s">
        <v>12058</v>
      </c>
      <c r="CN443" s="129">
        <v>396</v>
      </c>
      <c r="CO443" s="133">
        <v>79.2</v>
      </c>
      <c r="CP443" s="129">
        <v>2015</v>
      </c>
      <c r="CQ443" s="129" t="s">
        <v>79</v>
      </c>
      <c r="CR443" s="128" t="s">
        <v>12241</v>
      </c>
      <c r="CS443" s="129">
        <v>429</v>
      </c>
      <c r="CT443" s="133">
        <v>66</v>
      </c>
      <c r="CU443" s="129">
        <v>2017</v>
      </c>
      <c r="CV443" s="129" t="s">
        <v>79</v>
      </c>
      <c r="CW443" s="131" t="s">
        <v>81</v>
      </c>
      <c r="CX443" s="131" t="s">
        <v>81</v>
      </c>
      <c r="CY443" s="129" t="s">
        <v>81</v>
      </c>
      <c r="CZ443" s="129" t="s">
        <v>81</v>
      </c>
      <c r="DA443" s="129" t="s">
        <v>81</v>
      </c>
      <c r="DB443" s="129" t="s">
        <v>81</v>
      </c>
      <c r="DC443" s="129" t="s">
        <v>81</v>
      </c>
      <c r="DD443" s="129" t="s">
        <v>81</v>
      </c>
      <c r="DE443" s="129" t="s">
        <v>81</v>
      </c>
      <c r="DF443" s="129">
        <v>0</v>
      </c>
      <c r="DG443" s="224">
        <v>6.27</v>
      </c>
      <c r="DH443" s="224">
        <v>6.37</v>
      </c>
      <c r="DI443" s="224">
        <v>6.62</v>
      </c>
      <c r="DJ443" s="224">
        <v>6.65</v>
      </c>
      <c r="DK443" s="224">
        <v>7</v>
      </c>
      <c r="DL443" s="224">
        <v>7.53</v>
      </c>
      <c r="DM443" s="224">
        <v>40.44</v>
      </c>
      <c r="DN443" s="224">
        <v>6.72</v>
      </c>
      <c r="DO443" s="129"/>
      <c r="DP443" s="131" t="s">
        <v>82</v>
      </c>
      <c r="DQ443" s="129">
        <v>0</v>
      </c>
      <c r="DR443" s="129">
        <v>1</v>
      </c>
      <c r="DS443" s="129" t="s">
        <v>83</v>
      </c>
      <c r="DT443" s="129" t="s">
        <v>83</v>
      </c>
      <c r="DU443" s="129" t="s">
        <v>83</v>
      </c>
      <c r="DV443" s="129" t="s">
        <v>83</v>
      </c>
      <c r="DW443" s="131" t="s">
        <v>83</v>
      </c>
      <c r="DX443" s="131" t="s">
        <v>84</v>
      </c>
      <c r="DY443" s="131" t="s">
        <v>81</v>
      </c>
      <c r="DZ443" s="131" t="s">
        <v>1771</v>
      </c>
      <c r="EA443" s="131" t="s">
        <v>1772</v>
      </c>
      <c r="EB443" s="131" t="s">
        <v>1773</v>
      </c>
      <c r="EC443" s="131" t="s">
        <v>1772</v>
      </c>
      <c r="ED443" s="131" t="s">
        <v>89</v>
      </c>
      <c r="EE443" s="131" t="s">
        <v>1774</v>
      </c>
      <c r="EF443" s="131" t="s">
        <v>1775</v>
      </c>
      <c r="EG443" s="131" t="s">
        <v>1776</v>
      </c>
      <c r="EH443" s="131" t="s">
        <v>1777</v>
      </c>
      <c r="EI443" s="131" t="s">
        <v>1778</v>
      </c>
      <c r="EJ443" s="135" t="s">
        <v>1779</v>
      </c>
      <c r="EK443" s="135" t="s">
        <v>1780</v>
      </c>
      <c r="EL443" s="135" t="s">
        <v>1781</v>
      </c>
      <c r="EM443" s="135" t="s">
        <v>1782</v>
      </c>
      <c r="EN443" s="131" t="s">
        <v>81</v>
      </c>
    </row>
    <row r="444" spans="1:144" ht="18" thickTop="1" thickBot="1">
      <c r="A444" s="575">
        <f t="shared" si="22"/>
        <v>443</v>
      </c>
      <c r="B444" s="572" t="s">
        <v>2100</v>
      </c>
      <c r="C444" s="600" t="s">
        <v>2101</v>
      </c>
      <c r="D444" s="570" t="s">
        <v>13209</v>
      </c>
      <c r="E444" s="568" t="str">
        <f t="shared" si="20"/>
        <v>Placed</v>
      </c>
      <c r="F444" s="570" t="s">
        <v>12496</v>
      </c>
      <c r="G444" s="570" t="s">
        <v>135</v>
      </c>
      <c r="H444" s="131" t="str">
        <f>VLOOKUP(B444,INFT1!C:H,3,0)</f>
        <v>12th + Engineering without live KT</v>
      </c>
      <c r="I444" s="610">
        <v>36770</v>
      </c>
      <c r="J444" s="572">
        <v>20</v>
      </c>
      <c r="K444" s="611" t="s">
        <v>2102</v>
      </c>
      <c r="L444" s="611" t="s">
        <v>2103</v>
      </c>
      <c r="M444" s="611" t="s">
        <v>2104</v>
      </c>
      <c r="N444" s="612" t="s">
        <v>2099</v>
      </c>
      <c r="O444" s="612">
        <v>9158663152</v>
      </c>
      <c r="P444" s="612">
        <v>8828720319</v>
      </c>
      <c r="Q444" s="612">
        <f>VLOOKUP(B444,'TCS CON'!$D$1:$H$98,5,0)</f>
        <v>336000</v>
      </c>
      <c r="R444" s="612">
        <f>VLOOKUP(B444,LTI!$C$1:$H$46,6,0)</f>
        <v>350000</v>
      </c>
      <c r="S444" s="612" t="e">
        <f>VLOOKUP(B444,JARO!$E$2:$I$11,5,0)</f>
        <v>#N/A</v>
      </c>
      <c r="T444" s="612" t="e">
        <f>VLOOKUP(B444,Capgemini!$D$3:$H$78,5,0)</f>
        <v>#N/A</v>
      </c>
      <c r="U444" s="612" t="e">
        <f>VLOOKUP(B444,Carwale!$D$1:$H$4,5,0)</f>
        <v>#N/A</v>
      </c>
      <c r="V444" s="612" t="e">
        <f>VLOOKUP(B444,'Interactive Brokers'!E:I,5,0)</f>
        <v>#N/A</v>
      </c>
      <c r="W444" s="612" t="e">
        <f>VLOOKUP(B444,'REL Jio'!E:I,5,0)</f>
        <v>#N/A</v>
      </c>
      <c r="X444" s="612" t="e">
        <f>VLOOKUP(B444,'Sciative Sol'!E:I,5,0)</f>
        <v>#N/A</v>
      </c>
      <c r="Y444" s="612" t="e">
        <f>VLOOKUP(B444,'Hexaware Tech'!E:I,5,0)</f>
        <v>#N/A</v>
      </c>
      <c r="Z444" s="612" t="e">
        <f>VLOOKUP(B444,Axis!D:H,5,0)</f>
        <v>#N/A</v>
      </c>
      <c r="AA444" s="612" t="e">
        <f>VLOOKUP(B444,Ugam!$D$3:$H$26,5,0)</f>
        <v>#N/A</v>
      </c>
      <c r="AB444" s="612" t="e">
        <f>VLOOKUP(B444,Zeus!F:J,5,0)</f>
        <v>#N/A</v>
      </c>
      <c r="AC444" s="612" t="e">
        <f>VLOOKUP(B444,Montran!F:J,5,0)</f>
        <v>#N/A</v>
      </c>
      <c r="AD444" s="612" t="e">
        <f>VLOOKUP(B444,Endurance!H227:L227,5,0)</f>
        <v>#N/A</v>
      </c>
      <c r="AE444" s="612" t="e">
        <f>VLOOKUP(B444,'Swabhav Techlabs'!$F$1:$J$2,5,0)</f>
        <v>#N/A</v>
      </c>
      <c r="AF444" s="612" t="e">
        <f>VLOOKUP(B444,'Quality Kiosk'!$F$1:$J$18,5,0)</f>
        <v>#N/A</v>
      </c>
      <c r="AG444" s="612" t="e">
        <f>VLOOKUP(B444,'Lemon VB'!$F$1:$J$2,5,0)</f>
        <v>#N/A</v>
      </c>
      <c r="AH444" s="612" t="e">
        <f>VLOOKUP(B444,Gocomet!$E$1:$I$3,5,0)</f>
        <v>#N/A</v>
      </c>
      <c r="AI444" s="612" t="e">
        <f>VLOOKUP(B444,'Ingram Micro'!$E$1:$I$8,5,0)</f>
        <v>#N/A</v>
      </c>
      <c r="AJ444" s="612" t="e">
        <f>VLOOKUP(B444,'DePronto Infotech'!$E$1:$I$2,5,0)</f>
        <v>#N/A</v>
      </c>
      <c r="AK444" s="612" t="e">
        <f>VLOOKUP(B444,'Reliance Retail'!$E$1:$I$4,5,0)</f>
        <v>#N/A</v>
      </c>
      <c r="AL444" s="612" t="e">
        <f>VLOOKUP(B444,'Bright Champs'!$D$1:$H$13,5,0)</f>
        <v>#N/A</v>
      </c>
      <c r="AM444" s="612" t="e">
        <f>VLOOKUP(B444,Neosoft!$E$1:$I$12,5,0)</f>
        <v>#N/A</v>
      </c>
      <c r="AN444" s="612" t="e">
        <f>VLOOKUP(B444,Infosys!$E$1:$I$3,5,0)</f>
        <v>#N/A</v>
      </c>
      <c r="AO444" s="612" t="e">
        <f>VLOOKUP(B444,Cerelabs!$E$1:$I$5,5,0)</f>
        <v>#N/A</v>
      </c>
      <c r="AP444" s="612" t="e">
        <f>VLOOKUP(B444,'Neebal Technologies'!$D$1:$H$2,5,0)</f>
        <v>#N/A</v>
      </c>
      <c r="AQ444" s="612" t="e">
        <f>VLOOKUP(B444,'Vertiv Energy'!$D$1:$H$2,5,0)</f>
        <v>#N/A</v>
      </c>
      <c r="AR444" s="612" t="e">
        <f>VLOOKUP(B444,'Acidaes Solutions (CRMNEXT)'!$D$1:$H$3,5,0)</f>
        <v>#N/A</v>
      </c>
      <c r="AS444" s="612" t="e">
        <f>VLOOKUP(B444,Growisto!$D$1:$H$2,5,0)</f>
        <v>#N/A</v>
      </c>
      <c r="AT444" s="612" t="e">
        <f>VLOOKUP(B444,'9.9 Mediaworx - Digit'!$D$1:$H$2,5,0)</f>
        <v>#N/A</v>
      </c>
      <c r="AU444" s="612" t="e">
        <f>VLOOKUP(B444,'Vistaar systems Pvt Ltd'!$D$2:$H$3,5,0)</f>
        <v>#N/A</v>
      </c>
      <c r="AV444" s="612" t="e">
        <f>VLOOKUP(B444,'Course 5i'!$D$2:$H$11,5,0)</f>
        <v>#N/A</v>
      </c>
      <c r="AW444" s="612" t="e">
        <f>VLOOKUP(B444,'Radiant Appliances &amp; Electronic'!$D$1:$H$13,5,0)</f>
        <v>#N/A</v>
      </c>
      <c r="AX444" s="612" t="e">
        <f>VLOOKUP(B444,'Atos Global'!$D$3:$H$27,5,0)</f>
        <v>#N/A</v>
      </c>
      <c r="AY444" s="612" t="e">
        <f>VLOOKUP(B444,'Saama Technologies'!$D$1:$H$2,5,0)</f>
        <v>#N/A</v>
      </c>
      <c r="AZ444" s="612" t="e">
        <f>VLOOKUP(B444,'Multiplier Solutions'!$D$1:$H$2,5,0)</f>
        <v>#N/A</v>
      </c>
      <c r="BA444" s="612" t="e">
        <f>VLOOKUP(B444,GEP!$D$2:$H$5,5,0)</f>
        <v>#N/A</v>
      </c>
      <c r="BB444" s="612" t="e">
        <f>VLOOKUP(B444,Accenture!$D$1:$H$6,5,0)</f>
        <v>#N/A</v>
      </c>
      <c r="BC444" s="612" t="e">
        <f>VLOOKUP(B444,'Endurance International Group'!$D$1:$H$2,5,0)</f>
        <v>#N/A</v>
      </c>
      <c r="BD444" s="612" t="e">
        <f>VLOOKUP(B444,Newgen!$D$1:$H$2,5,0)</f>
        <v>#N/A</v>
      </c>
      <c r="BE444" s="612" t="e">
        <f>VLOOKUP(B444,'3D Incredible'!D444:H444,5,0)</f>
        <v>#N/A</v>
      </c>
      <c r="BF444" s="612" t="e">
        <f>VLOOKUP(B444,'Raja Software Labs'!$D$2:$H$2,5,0)</f>
        <v>#N/A</v>
      </c>
      <c r="BG444" s="612" t="e">
        <f>VLOOKUP(B444,Wipro!$D$1:$H$2,5,0)</f>
        <v>#N/A</v>
      </c>
      <c r="BH444" s="612" t="e">
        <f>VLOOKUP(B444,'Perch Technologies'!$D$2:$H$2,5,0)</f>
        <v>#N/A</v>
      </c>
      <c r="BI444" s="612" t="e">
        <f>VLOOKUP(B444,'Morning Star'!$D$1:$H$6,5,0)</f>
        <v>#N/A</v>
      </c>
      <c r="BJ444" s="612" t="e">
        <f>VLOOKUP(B444,Flexiloans!$D$1:$H$2,5,0)</f>
        <v>#N/A</v>
      </c>
      <c r="BK444" s="612" t="e">
        <f>VLOOKUP(B444,'Thirdware Solutions'!$D$1:$H$2,5,0)</f>
        <v>#N/A</v>
      </c>
      <c r="BL444" s="612" t="e">
        <f>VLOOKUP(B444,Tescom!$D$1:$H$8,5,0)</f>
        <v>#N/A</v>
      </c>
      <c r="BM444" s="612" t="e">
        <f>VLOOKUP(B444,'Cogno AI'!$D$1:$H$2,5,0)</f>
        <v>#N/A</v>
      </c>
      <c r="BN444" s="612" t="e">
        <f>VLOOKUP(B444,'ABM Knowledgeware'!$D$1:$H$2,5,0)</f>
        <v>#N/A</v>
      </c>
      <c r="BO444" s="612" t="e">
        <f>VLOOKUP(B444,'Concerto Software'!$D$1:$H$3,5,0)</f>
        <v>#N/A</v>
      </c>
      <c r="BP444" s="612" t="e">
        <f>VLOOKUP(B444,'My Captain'!$D$1:$H$4,5,0)</f>
        <v>#N/A</v>
      </c>
      <c r="BQ444" s="612" t="e">
        <f>VLOOKUP(B444,'Finoux Solutions'!$D$2:$H$4,5,0)</f>
        <v>#N/A</v>
      </c>
      <c r="BR444" s="612" t="e">
        <f>VLOOKUP(B444,'MITR Learning'!$D$1:$H$2,5,0)</f>
        <v>#N/A</v>
      </c>
      <c r="BS444" s="612" t="e">
        <f>VLOOKUP(B444,Nucsoft!$D$2:$H$6,5,0)</f>
        <v>#N/A</v>
      </c>
      <c r="BT444" s="612" t="e">
        <f>VLOOKUP(B444,'Paras Cadd'!$D$1:$H$2,5,0)</f>
        <v>#N/A</v>
      </c>
      <c r="BU444" s="612" t="e">
        <f>VLOOKUP(B444,'ICICI Securities'!$D$1:$H$2,5,0)</f>
        <v>#N/A</v>
      </c>
      <c r="BV444" s="612" t="e">
        <f>VLOOKUP(B444,'Citius Tech'!$D$2:$H$5,5,0)</f>
        <v>#N/A</v>
      </c>
      <c r="BW444" s="612" t="e">
        <f>VLOOKUP(B444,'Buzzy Brains'!$D$2:$H$2,5,0)</f>
        <v>#N/A</v>
      </c>
      <c r="BX444" s="612" t="e">
        <f>VLOOKUP(B444,'Decimal Point'!$D$2:$H$2,5,0)</f>
        <v>#N/A</v>
      </c>
      <c r="BY444" s="612" t="e">
        <f>VLOOKUP(B444,'Sankey Business Solutions'!$D$2:$H$3,5,0)</f>
        <v>#N/A</v>
      </c>
      <c r="BZ444" s="612" t="e">
        <f>VLOOKUP(B444,'Nangia &amp; Co LLP'!$D$2:$H$2,5,0)</f>
        <v>#N/A</v>
      </c>
      <c r="CA444" s="612" t="e">
        <f>VLOOKUP(B444,'FIS Solutions India Pvt Ltd'!$D$2:$H$2,5,0)</f>
        <v>#N/A</v>
      </c>
      <c r="CB444" s="612" t="e">
        <f>VLOOKUP(B444,'Delta Technology &amp; Management '!$D$2:$H$16,5,0)</f>
        <v>#N/A</v>
      </c>
      <c r="CC444" s="612" t="e">
        <f>VLOOKUP(B444,'Espoir Networks'!$D$3:$H$11,5,0)</f>
        <v>#N/A</v>
      </c>
      <c r="CD444" s="612" t="e">
        <f>VLOOKUP(B444,'Servosys Solution'!$D$3:$H$5,5,0)</f>
        <v>#N/A</v>
      </c>
      <c r="CE444" s="612" t="e">
        <f>VLOOKUP(B444,'Ribbon Communications'!$D$3:$H$4,5,0)</f>
        <v>#N/A</v>
      </c>
      <c r="CF444" s="612">
        <f t="shared" si="21"/>
        <v>2</v>
      </c>
      <c r="CG444" s="129" t="s">
        <v>2105</v>
      </c>
      <c r="CH444" s="129">
        <v>396574430721</v>
      </c>
      <c r="CI444" s="129" t="s">
        <v>76</v>
      </c>
      <c r="CJ444" s="129" t="s">
        <v>11722</v>
      </c>
      <c r="CK444" s="132">
        <v>42917</v>
      </c>
      <c r="CL444" s="129">
        <v>2021</v>
      </c>
      <c r="CM444" s="128" t="s">
        <v>12059</v>
      </c>
      <c r="CN444" s="129">
        <v>455</v>
      </c>
      <c r="CO444" s="133">
        <v>91</v>
      </c>
      <c r="CP444" s="129">
        <v>2015</v>
      </c>
      <c r="CQ444" s="129" t="s">
        <v>79</v>
      </c>
      <c r="CR444" s="128" t="s">
        <v>12242</v>
      </c>
      <c r="CS444" s="129">
        <v>429</v>
      </c>
      <c r="CT444" s="133">
        <v>66</v>
      </c>
      <c r="CU444" s="129">
        <v>2017</v>
      </c>
      <c r="CV444" s="129" t="s">
        <v>79</v>
      </c>
      <c r="CW444" s="131" t="s">
        <v>81</v>
      </c>
      <c r="CX444" s="131" t="s">
        <v>81</v>
      </c>
      <c r="CY444" s="129" t="s">
        <v>81</v>
      </c>
      <c r="CZ444" s="129" t="s">
        <v>81</v>
      </c>
      <c r="DA444" s="129" t="s">
        <v>81</v>
      </c>
      <c r="DB444" s="129" t="s">
        <v>81</v>
      </c>
      <c r="DC444" s="129" t="s">
        <v>81</v>
      </c>
      <c r="DD444" s="129" t="s">
        <v>81</v>
      </c>
      <c r="DE444" s="129" t="s">
        <v>81</v>
      </c>
      <c r="DF444" s="129">
        <v>0</v>
      </c>
      <c r="DG444" s="224">
        <v>6.6</v>
      </c>
      <c r="DH444" s="224">
        <v>7.12</v>
      </c>
      <c r="DI444" s="224">
        <v>8.23</v>
      </c>
      <c r="DJ444" s="224">
        <v>8.26</v>
      </c>
      <c r="DK444" s="224">
        <v>7.69</v>
      </c>
      <c r="DL444" s="224">
        <v>8.5299999999999994</v>
      </c>
      <c r="DM444" s="224">
        <v>46.44</v>
      </c>
      <c r="DN444" s="224">
        <v>7.74</v>
      </c>
      <c r="DO444" s="129"/>
      <c r="DP444" s="131" t="s">
        <v>82</v>
      </c>
      <c r="DQ444" s="129">
        <v>0</v>
      </c>
      <c r="DR444" s="129">
        <v>0</v>
      </c>
      <c r="DS444" s="129" t="s">
        <v>83</v>
      </c>
      <c r="DT444" s="129" t="s">
        <v>83</v>
      </c>
      <c r="DU444" s="129" t="s">
        <v>83</v>
      </c>
      <c r="DV444" s="129" t="s">
        <v>83</v>
      </c>
      <c r="DW444" s="131" t="s">
        <v>83</v>
      </c>
      <c r="DX444" s="131" t="s">
        <v>84</v>
      </c>
      <c r="DY444" s="131" t="s">
        <v>81</v>
      </c>
      <c r="DZ444" s="131" t="s">
        <v>2108</v>
      </c>
      <c r="EA444" s="131" t="s">
        <v>599</v>
      </c>
      <c r="EB444" s="131" t="s">
        <v>2109</v>
      </c>
      <c r="EC444" s="131" t="s">
        <v>88</v>
      </c>
      <c r="ED444" s="131" t="s">
        <v>89</v>
      </c>
      <c r="EE444" s="131" t="s">
        <v>2110</v>
      </c>
      <c r="EF444" s="131" t="s">
        <v>2111</v>
      </c>
      <c r="EG444" s="131" t="s">
        <v>2112</v>
      </c>
      <c r="EH444" s="131" t="s">
        <v>2113</v>
      </c>
      <c r="EI444" s="131" t="s">
        <v>2114</v>
      </c>
      <c r="EJ444" s="135" t="s">
        <v>2115</v>
      </c>
      <c r="EK444" s="135" t="s">
        <v>2116</v>
      </c>
      <c r="EL444" s="135" t="s">
        <v>2117</v>
      </c>
      <c r="EM444" s="135" t="s">
        <v>2118</v>
      </c>
      <c r="EN444" s="131" t="s">
        <v>81</v>
      </c>
    </row>
    <row r="445" spans="1:144" ht="18" thickTop="1" thickBot="1">
      <c r="A445" s="575">
        <f t="shared" si="22"/>
        <v>444</v>
      </c>
      <c r="B445" s="572" t="s">
        <v>2182</v>
      </c>
      <c r="C445" s="600" t="s">
        <v>2183</v>
      </c>
      <c r="D445" s="570" t="s">
        <v>13209</v>
      </c>
      <c r="E445" s="568" t="str">
        <f t="shared" si="20"/>
        <v>Not Placed</v>
      </c>
      <c r="F445" s="570" t="s">
        <v>12496</v>
      </c>
      <c r="G445" s="570" t="s">
        <v>135</v>
      </c>
      <c r="H445" s="131" t="str">
        <f>VLOOKUP(B445,INFT1!C:H,3,0)</f>
        <v>Diploma  + Direct Second Year Engineering without live KT</v>
      </c>
      <c r="I445" s="610" t="s">
        <v>2184</v>
      </c>
      <c r="J445" s="572">
        <v>21</v>
      </c>
      <c r="K445" s="611" t="s">
        <v>2185</v>
      </c>
      <c r="L445" s="611" t="s">
        <v>73</v>
      </c>
      <c r="M445" s="611" t="s">
        <v>2186</v>
      </c>
      <c r="N445" s="612" t="s">
        <v>2181</v>
      </c>
      <c r="O445" s="612">
        <v>2224321681</v>
      </c>
      <c r="P445" s="612">
        <v>9920900892</v>
      </c>
      <c r="Q445" s="612" t="e">
        <f>VLOOKUP(B445,'TCS CON'!$D$1:$H$98,5,0)</f>
        <v>#N/A</v>
      </c>
      <c r="R445" s="612" t="e">
        <f>VLOOKUP(B445,LTI!$C$1:$H$46,6,0)</f>
        <v>#N/A</v>
      </c>
      <c r="S445" s="612" t="e">
        <f>VLOOKUP(B445,JARO!$E$2:$I$11,5,0)</f>
        <v>#N/A</v>
      </c>
      <c r="T445" s="612" t="e">
        <f>VLOOKUP(B445,Capgemini!$D$3:$H$78,5,0)</f>
        <v>#N/A</v>
      </c>
      <c r="U445" s="612" t="e">
        <f>VLOOKUP(B445,Carwale!$D$1:$H$4,5,0)</f>
        <v>#N/A</v>
      </c>
      <c r="V445" s="612" t="e">
        <f>VLOOKUP(B445,'Interactive Brokers'!E:I,5,0)</f>
        <v>#N/A</v>
      </c>
      <c r="W445" s="612" t="e">
        <f>VLOOKUP(B445,'REL Jio'!E:I,5,0)</f>
        <v>#N/A</v>
      </c>
      <c r="X445" s="612" t="e">
        <f>VLOOKUP(B445,'Sciative Sol'!E:I,5,0)</f>
        <v>#N/A</v>
      </c>
      <c r="Y445" s="612" t="e">
        <f>VLOOKUP(B445,'Hexaware Tech'!E:I,5,0)</f>
        <v>#N/A</v>
      </c>
      <c r="Z445" s="612" t="e">
        <f>VLOOKUP(B445,Axis!D:H,5,0)</f>
        <v>#N/A</v>
      </c>
      <c r="AA445" s="612" t="e">
        <f>VLOOKUP(B445,Ugam!$D$3:$H$26,5,0)</f>
        <v>#N/A</v>
      </c>
      <c r="AB445" s="612" t="e">
        <f>VLOOKUP(B445,Zeus!F:J,5,0)</f>
        <v>#N/A</v>
      </c>
      <c r="AC445" s="612" t="e">
        <f>VLOOKUP(B445,Montran!F:J,5,0)</f>
        <v>#N/A</v>
      </c>
      <c r="AD445" s="612" t="e">
        <f>VLOOKUP(B445,Endurance!H228:L228,5,0)</f>
        <v>#N/A</v>
      </c>
      <c r="AE445" s="612" t="e">
        <f>VLOOKUP(B445,'Swabhav Techlabs'!$F$1:$J$2,5,0)</f>
        <v>#N/A</v>
      </c>
      <c r="AF445" s="612" t="e">
        <f>VLOOKUP(B445,'Quality Kiosk'!$F$1:$J$18,5,0)</f>
        <v>#N/A</v>
      </c>
      <c r="AG445" s="612" t="e">
        <f>VLOOKUP(B445,'Lemon VB'!$F$1:$J$2,5,0)</f>
        <v>#N/A</v>
      </c>
      <c r="AH445" s="612" t="e">
        <f>VLOOKUP(B445,Gocomet!$E$1:$I$3,5,0)</f>
        <v>#N/A</v>
      </c>
      <c r="AI445" s="612" t="e">
        <f>VLOOKUP(B445,'Ingram Micro'!$E$1:$I$8,5,0)</f>
        <v>#N/A</v>
      </c>
      <c r="AJ445" s="612" t="e">
        <f>VLOOKUP(B445,'DePronto Infotech'!$E$1:$I$2,5,0)</f>
        <v>#N/A</v>
      </c>
      <c r="AK445" s="612" t="e">
        <f>VLOOKUP(B445,'Reliance Retail'!$E$1:$I$4,5,0)</f>
        <v>#N/A</v>
      </c>
      <c r="AL445" s="612" t="e">
        <f>VLOOKUP(B445,'Bright Champs'!$D$1:$H$13,5,0)</f>
        <v>#N/A</v>
      </c>
      <c r="AM445" s="612" t="e">
        <f>VLOOKUP(B445,Neosoft!$E$1:$I$12,5,0)</f>
        <v>#N/A</v>
      </c>
      <c r="AN445" s="612" t="e">
        <f>VLOOKUP(B445,Infosys!$E$1:$I$3,5,0)</f>
        <v>#N/A</v>
      </c>
      <c r="AO445" s="612" t="e">
        <f>VLOOKUP(B445,Cerelabs!$E$1:$I$5,5,0)</f>
        <v>#N/A</v>
      </c>
      <c r="AP445" s="612" t="e">
        <f>VLOOKUP(B445,'Neebal Technologies'!$D$1:$H$2,5,0)</f>
        <v>#N/A</v>
      </c>
      <c r="AQ445" s="612" t="e">
        <f>VLOOKUP(B445,'Vertiv Energy'!$D$1:$H$2,5,0)</f>
        <v>#N/A</v>
      </c>
      <c r="AR445" s="612" t="e">
        <f>VLOOKUP(B445,'Acidaes Solutions (CRMNEXT)'!$D$1:$H$3,5,0)</f>
        <v>#N/A</v>
      </c>
      <c r="AS445" s="612" t="e">
        <f>VLOOKUP(B445,Growisto!$D$1:$H$2,5,0)</f>
        <v>#N/A</v>
      </c>
      <c r="AT445" s="612" t="e">
        <f>VLOOKUP(B445,'9.9 Mediaworx - Digit'!$D$1:$H$2,5,0)</f>
        <v>#N/A</v>
      </c>
      <c r="AU445" s="612" t="e">
        <f>VLOOKUP(B445,'Vistaar systems Pvt Ltd'!$D$2:$H$3,5,0)</f>
        <v>#N/A</v>
      </c>
      <c r="AV445" s="612" t="e">
        <f>VLOOKUP(B445,'Course 5i'!$D$2:$H$11,5,0)</f>
        <v>#N/A</v>
      </c>
      <c r="AW445" s="612" t="e">
        <f>VLOOKUP(B445,'Radiant Appliances &amp; Electronic'!$D$1:$H$13,5,0)</f>
        <v>#N/A</v>
      </c>
      <c r="AX445" s="612" t="e">
        <f>VLOOKUP(B445,'Atos Global'!$D$3:$H$27,5,0)</f>
        <v>#N/A</v>
      </c>
      <c r="AY445" s="612" t="e">
        <f>VLOOKUP(B445,'Saama Technologies'!$D$1:$H$2,5,0)</f>
        <v>#N/A</v>
      </c>
      <c r="AZ445" s="612" t="e">
        <f>VLOOKUP(B445,'Multiplier Solutions'!$D$1:$H$2,5,0)</f>
        <v>#N/A</v>
      </c>
      <c r="BA445" s="612" t="e">
        <f>VLOOKUP(B445,GEP!$D$2:$H$5,5,0)</f>
        <v>#N/A</v>
      </c>
      <c r="BB445" s="612" t="e">
        <f>VLOOKUP(B445,Accenture!$D$1:$H$6,5,0)</f>
        <v>#N/A</v>
      </c>
      <c r="BC445" s="612" t="e">
        <f>VLOOKUP(B445,'Endurance International Group'!$D$1:$H$2,5,0)</f>
        <v>#N/A</v>
      </c>
      <c r="BD445" s="612" t="e">
        <f>VLOOKUP(B445,Newgen!$D$1:$H$2,5,0)</f>
        <v>#N/A</v>
      </c>
      <c r="BE445" s="612" t="e">
        <f>VLOOKUP(B445,'3D Incredible'!D445:H445,5,0)</f>
        <v>#N/A</v>
      </c>
      <c r="BF445" s="612" t="e">
        <f>VLOOKUP(B445,'Raja Software Labs'!$D$2:$H$2,5,0)</f>
        <v>#N/A</v>
      </c>
      <c r="BG445" s="612" t="e">
        <f>VLOOKUP(B445,Wipro!$D$1:$H$2,5,0)</f>
        <v>#N/A</v>
      </c>
      <c r="BH445" s="612" t="e">
        <f>VLOOKUP(B445,'Perch Technologies'!$D$2:$H$2,5,0)</f>
        <v>#N/A</v>
      </c>
      <c r="BI445" s="612" t="e">
        <f>VLOOKUP(B445,'Morning Star'!$D$1:$H$6,5,0)</f>
        <v>#N/A</v>
      </c>
      <c r="BJ445" s="612" t="e">
        <f>VLOOKUP(B445,Flexiloans!$D$1:$H$2,5,0)</f>
        <v>#N/A</v>
      </c>
      <c r="BK445" s="612" t="e">
        <f>VLOOKUP(B445,'Thirdware Solutions'!$D$1:$H$2,5,0)</f>
        <v>#N/A</v>
      </c>
      <c r="BL445" s="612" t="e">
        <f>VLOOKUP(B445,Tescom!$D$1:$H$8,5,0)</f>
        <v>#N/A</v>
      </c>
      <c r="BM445" s="612" t="e">
        <f>VLOOKUP(B445,'Cogno AI'!$D$1:$H$2,5,0)</f>
        <v>#N/A</v>
      </c>
      <c r="BN445" s="612" t="e">
        <f>VLOOKUP(B445,'ABM Knowledgeware'!$D$1:$H$2,5,0)</f>
        <v>#N/A</v>
      </c>
      <c r="BO445" s="612" t="e">
        <f>VLOOKUP(B445,'Concerto Software'!$D$1:$H$3,5,0)</f>
        <v>#N/A</v>
      </c>
      <c r="BP445" s="612" t="e">
        <f>VLOOKUP(B445,'My Captain'!$D$1:$H$4,5,0)</f>
        <v>#N/A</v>
      </c>
      <c r="BQ445" s="612" t="e">
        <f>VLOOKUP(B445,'Finoux Solutions'!$D$2:$H$4,5,0)</f>
        <v>#N/A</v>
      </c>
      <c r="BR445" s="612" t="e">
        <f>VLOOKUP(B445,'MITR Learning'!$D$1:$H$2,5,0)</f>
        <v>#N/A</v>
      </c>
      <c r="BS445" s="612" t="e">
        <f>VLOOKUP(B445,Nucsoft!$D$2:$H$6,5,0)</f>
        <v>#N/A</v>
      </c>
      <c r="BT445" s="612" t="e">
        <f>VLOOKUP(B445,'Paras Cadd'!$D$1:$H$2,5,0)</f>
        <v>#N/A</v>
      </c>
      <c r="BU445" s="612" t="e">
        <f>VLOOKUP(B445,'ICICI Securities'!$D$1:$H$2,5,0)</f>
        <v>#N/A</v>
      </c>
      <c r="BV445" s="612" t="e">
        <f>VLOOKUP(B445,'Citius Tech'!$D$2:$H$5,5,0)</f>
        <v>#N/A</v>
      </c>
      <c r="BW445" s="612" t="e">
        <f>VLOOKUP(B445,'Buzzy Brains'!$D$2:$H$2,5,0)</f>
        <v>#N/A</v>
      </c>
      <c r="BX445" s="612" t="e">
        <f>VLOOKUP(B445,'Decimal Point'!$D$2:$H$2,5,0)</f>
        <v>#N/A</v>
      </c>
      <c r="BY445" s="612" t="e">
        <f>VLOOKUP(B445,'Sankey Business Solutions'!$D$2:$H$3,5,0)</f>
        <v>#N/A</v>
      </c>
      <c r="BZ445" s="612" t="e">
        <f>VLOOKUP(B445,'Nangia &amp; Co LLP'!$D$2:$H$2,5,0)</f>
        <v>#N/A</v>
      </c>
      <c r="CA445" s="612" t="e">
        <f>VLOOKUP(B445,'FIS Solutions India Pvt Ltd'!$D$2:$H$2,5,0)</f>
        <v>#N/A</v>
      </c>
      <c r="CB445" s="612" t="e">
        <f>VLOOKUP(B445,'Delta Technology &amp; Management '!$D$2:$H$16,5,0)</f>
        <v>#N/A</v>
      </c>
      <c r="CC445" s="612" t="e">
        <f>VLOOKUP(B445,'Espoir Networks'!$D$3:$H$11,5,0)</f>
        <v>#N/A</v>
      </c>
      <c r="CD445" s="612" t="e">
        <f>VLOOKUP(B445,'Servosys Solution'!$D$3:$H$5,5,0)</f>
        <v>#N/A</v>
      </c>
      <c r="CE445" s="612" t="e">
        <f>VLOOKUP(B445,'Ribbon Communications'!$D$3:$H$4,5,0)</f>
        <v>#N/A</v>
      </c>
      <c r="CF445" s="612">
        <f t="shared" si="21"/>
        <v>0</v>
      </c>
      <c r="CG445" s="129" t="s">
        <v>244</v>
      </c>
      <c r="CH445" s="129">
        <v>468028222108</v>
      </c>
      <c r="CI445" s="129" t="s">
        <v>244</v>
      </c>
      <c r="CJ445" s="129" t="s">
        <v>11723</v>
      </c>
      <c r="CK445" s="132">
        <v>43282</v>
      </c>
      <c r="CL445" s="129">
        <v>2021</v>
      </c>
      <c r="CM445" s="128" t="s">
        <v>2187</v>
      </c>
      <c r="CN445" s="129">
        <v>373</v>
      </c>
      <c r="CO445" s="133">
        <v>74.599999999999994</v>
      </c>
      <c r="CP445" s="129">
        <v>2015</v>
      </c>
      <c r="CQ445" s="129" t="s">
        <v>79</v>
      </c>
      <c r="CR445" s="128" t="s">
        <v>295</v>
      </c>
      <c r="CS445" s="129" t="s">
        <v>81</v>
      </c>
      <c r="CT445" s="133" t="s">
        <v>81</v>
      </c>
      <c r="CU445" s="129" t="s">
        <v>81</v>
      </c>
      <c r="CV445" s="129" t="s">
        <v>109</v>
      </c>
      <c r="CW445" s="131" t="s">
        <v>490</v>
      </c>
      <c r="CX445" s="131" t="s">
        <v>336</v>
      </c>
      <c r="CY445" s="129">
        <v>1433</v>
      </c>
      <c r="CZ445" s="129">
        <v>84.29</v>
      </c>
      <c r="DA445" s="129">
        <v>2018</v>
      </c>
      <c r="DB445" s="129" t="s">
        <v>112</v>
      </c>
      <c r="DC445" s="129" t="s">
        <v>113</v>
      </c>
      <c r="DD445" s="129" t="s">
        <v>81</v>
      </c>
      <c r="DE445" s="129" t="s">
        <v>81</v>
      </c>
      <c r="DF445" s="129">
        <v>0</v>
      </c>
      <c r="DG445" s="224" t="s">
        <v>81</v>
      </c>
      <c r="DH445" s="224" t="s">
        <v>81</v>
      </c>
      <c r="DI445" s="224">
        <v>7.81</v>
      </c>
      <c r="DJ445" s="224">
        <v>8.1199999999999992</v>
      </c>
      <c r="DK445" s="224">
        <v>7.92</v>
      </c>
      <c r="DL445" s="224"/>
      <c r="DM445" s="224">
        <v>23.85</v>
      </c>
      <c r="DN445" s="224">
        <v>7.95</v>
      </c>
      <c r="DO445" s="129"/>
      <c r="DP445" s="131" t="s">
        <v>114</v>
      </c>
      <c r="DQ445" s="129">
        <v>0</v>
      </c>
      <c r="DR445" s="129">
        <v>0</v>
      </c>
      <c r="DS445" s="129" t="s">
        <v>83</v>
      </c>
      <c r="DT445" s="129" t="s">
        <v>83</v>
      </c>
      <c r="DU445" s="129" t="s">
        <v>83</v>
      </c>
      <c r="DV445" s="129" t="s">
        <v>83</v>
      </c>
      <c r="DW445" s="131" t="s">
        <v>83</v>
      </c>
      <c r="DX445" s="131" t="s">
        <v>84</v>
      </c>
      <c r="DY445" s="131" t="s">
        <v>81</v>
      </c>
      <c r="DZ445" s="131" t="s">
        <v>2188</v>
      </c>
      <c r="EA445" s="131" t="s">
        <v>2189</v>
      </c>
      <c r="EB445" s="131" t="s">
        <v>2190</v>
      </c>
      <c r="EC445" s="131" t="s">
        <v>118</v>
      </c>
      <c r="ED445" s="131" t="s">
        <v>89</v>
      </c>
      <c r="EE445" s="131" t="s">
        <v>81</v>
      </c>
      <c r="EF445" s="131" t="s">
        <v>2191</v>
      </c>
      <c r="EG445" s="131" t="s">
        <v>81</v>
      </c>
      <c r="EH445" s="131" t="s">
        <v>968</v>
      </c>
      <c r="EI445" s="131" t="s">
        <v>2192</v>
      </c>
      <c r="EJ445" s="135" t="s">
        <v>2193</v>
      </c>
      <c r="EK445" s="135" t="s">
        <v>2194</v>
      </c>
      <c r="EL445" s="135" t="s">
        <v>2195</v>
      </c>
      <c r="EM445" s="135" t="s">
        <v>2196</v>
      </c>
      <c r="EN445" s="131" t="s">
        <v>81</v>
      </c>
    </row>
    <row r="446" spans="1:144" ht="18" thickTop="1" thickBot="1">
      <c r="A446" s="575">
        <f t="shared" si="22"/>
        <v>445</v>
      </c>
      <c r="B446" s="572" t="s">
        <v>2331</v>
      </c>
      <c r="C446" s="600" t="s">
        <v>2332</v>
      </c>
      <c r="D446" s="570" t="s">
        <v>13208</v>
      </c>
      <c r="E446" s="568" t="str">
        <f t="shared" si="20"/>
        <v>Placed</v>
      </c>
      <c r="F446" s="570" t="s">
        <v>12496</v>
      </c>
      <c r="G446" s="570" t="s">
        <v>135</v>
      </c>
      <c r="H446" s="131" t="str">
        <f>VLOOKUP(B446,INFT1!C:H,3,0)</f>
        <v>12th + Engineering without live KT</v>
      </c>
      <c r="I446" s="610" t="s">
        <v>2333</v>
      </c>
      <c r="J446" s="572">
        <v>21</v>
      </c>
      <c r="K446" s="611" t="s">
        <v>2334</v>
      </c>
      <c r="L446" s="611" t="s">
        <v>73</v>
      </c>
      <c r="M446" s="611" t="s">
        <v>2335</v>
      </c>
      <c r="N446" s="612" t="s">
        <v>2330</v>
      </c>
      <c r="O446" s="612">
        <v>9765823997</v>
      </c>
      <c r="P446" s="612">
        <v>9326797162</v>
      </c>
      <c r="Q446" s="612" t="e">
        <f>VLOOKUP(B446,'TCS CON'!$D$1:$H$98,5,0)</f>
        <v>#N/A</v>
      </c>
      <c r="R446" s="612">
        <f>VLOOKUP(B446,LTI!$C$1:$H$46,6,0)</f>
        <v>350000</v>
      </c>
      <c r="S446" s="612" t="e">
        <f>VLOOKUP(B446,JARO!$E$2:$I$11,5,0)</f>
        <v>#N/A</v>
      </c>
      <c r="T446" s="612">
        <f>VLOOKUP(B446,Capgemini!$D$3:$H$78,5,0)</f>
        <v>380000</v>
      </c>
      <c r="U446" s="612" t="e">
        <f>VLOOKUP(B446,Carwale!$D$1:$H$4,5,0)</f>
        <v>#N/A</v>
      </c>
      <c r="V446" s="612" t="e">
        <f>VLOOKUP(B446,'Interactive Brokers'!E:I,5,0)</f>
        <v>#N/A</v>
      </c>
      <c r="W446" s="612" t="e">
        <f>VLOOKUP(B446,'REL Jio'!E:I,5,0)</f>
        <v>#N/A</v>
      </c>
      <c r="X446" s="612" t="e">
        <f>VLOOKUP(B446,'Sciative Sol'!E:I,5,0)</f>
        <v>#N/A</v>
      </c>
      <c r="Y446" s="612" t="e">
        <f>VLOOKUP(B446,'Hexaware Tech'!E:I,5,0)</f>
        <v>#N/A</v>
      </c>
      <c r="Z446" s="612" t="e">
        <f>VLOOKUP(B446,Axis!D:H,5,0)</f>
        <v>#N/A</v>
      </c>
      <c r="AA446" s="612" t="e">
        <f>VLOOKUP(B446,Ugam!$D$3:$H$26,5,0)</f>
        <v>#N/A</v>
      </c>
      <c r="AB446" s="612" t="e">
        <f>VLOOKUP(B446,Zeus!F:J,5,0)</f>
        <v>#N/A</v>
      </c>
      <c r="AC446" s="612" t="e">
        <f>VLOOKUP(B446,Montran!F:J,5,0)</f>
        <v>#N/A</v>
      </c>
      <c r="AD446" s="612" t="e">
        <f>VLOOKUP(B446,Endurance!H229:L229,5,0)</f>
        <v>#N/A</v>
      </c>
      <c r="AE446" s="612" t="e">
        <f>VLOOKUP(B446,'Swabhav Techlabs'!$F$1:$J$2,5,0)</f>
        <v>#N/A</v>
      </c>
      <c r="AF446" s="612" t="e">
        <f>VLOOKUP(B446,'Quality Kiosk'!$F$1:$J$18,5,0)</f>
        <v>#N/A</v>
      </c>
      <c r="AG446" s="612" t="e">
        <f>VLOOKUP(B446,'Lemon VB'!$F$1:$J$2,5,0)</f>
        <v>#N/A</v>
      </c>
      <c r="AH446" s="612" t="e">
        <f>VLOOKUP(B446,Gocomet!$E$1:$I$3,5,0)</f>
        <v>#N/A</v>
      </c>
      <c r="AI446" s="612" t="e">
        <f>VLOOKUP(B446,'Ingram Micro'!$E$1:$I$8,5,0)</f>
        <v>#N/A</v>
      </c>
      <c r="AJ446" s="612" t="e">
        <f>VLOOKUP(B446,'DePronto Infotech'!$E$1:$I$2,5,0)</f>
        <v>#N/A</v>
      </c>
      <c r="AK446" s="612" t="e">
        <f>VLOOKUP(B446,'Reliance Retail'!$E$1:$I$4,5,0)</f>
        <v>#N/A</v>
      </c>
      <c r="AL446" s="612" t="e">
        <f>VLOOKUP(B446,'Bright Champs'!$D$1:$H$13,5,0)</f>
        <v>#N/A</v>
      </c>
      <c r="AM446" s="612" t="e">
        <f>VLOOKUP(B446,Neosoft!$E$1:$I$12,5,0)</f>
        <v>#N/A</v>
      </c>
      <c r="AN446" s="612" t="e">
        <f>VLOOKUP(B446,Infosys!$E$1:$I$3,5,0)</f>
        <v>#N/A</v>
      </c>
      <c r="AO446" s="612" t="e">
        <f>VLOOKUP(B446,Cerelabs!$E$1:$I$5,5,0)</f>
        <v>#N/A</v>
      </c>
      <c r="AP446" s="612" t="e">
        <f>VLOOKUP(B446,'Neebal Technologies'!$D$1:$H$2,5,0)</f>
        <v>#N/A</v>
      </c>
      <c r="AQ446" s="612" t="e">
        <f>VLOOKUP(B446,'Vertiv Energy'!$D$1:$H$2,5,0)</f>
        <v>#N/A</v>
      </c>
      <c r="AR446" s="612" t="e">
        <f>VLOOKUP(B446,'Acidaes Solutions (CRMNEXT)'!$D$1:$H$3,5,0)</f>
        <v>#N/A</v>
      </c>
      <c r="AS446" s="612" t="e">
        <f>VLOOKUP(B446,Growisto!$D$1:$H$2,5,0)</f>
        <v>#N/A</v>
      </c>
      <c r="AT446" s="612" t="e">
        <f>VLOOKUP(B446,'9.9 Mediaworx - Digit'!$D$1:$H$2,5,0)</f>
        <v>#N/A</v>
      </c>
      <c r="AU446" s="612" t="e">
        <f>VLOOKUP(B446,'Vistaar systems Pvt Ltd'!$D$2:$H$3,5,0)</f>
        <v>#N/A</v>
      </c>
      <c r="AV446" s="612" t="e">
        <f>VLOOKUP(B446,'Course 5i'!$D$2:$H$11,5,0)</f>
        <v>#N/A</v>
      </c>
      <c r="AW446" s="612" t="e">
        <f>VLOOKUP(B446,'Radiant Appliances &amp; Electronic'!$D$1:$H$13,5,0)</f>
        <v>#N/A</v>
      </c>
      <c r="AX446" s="612" t="e">
        <f>VLOOKUP(B446,'Atos Global'!$D$3:$H$27,5,0)</f>
        <v>#N/A</v>
      </c>
      <c r="AY446" s="612" t="e">
        <f>VLOOKUP(B446,'Saama Technologies'!$D$1:$H$2,5,0)</f>
        <v>#N/A</v>
      </c>
      <c r="AZ446" s="612" t="e">
        <f>VLOOKUP(B446,'Multiplier Solutions'!$D$1:$H$2,5,0)</f>
        <v>#N/A</v>
      </c>
      <c r="BA446" s="612" t="e">
        <f>VLOOKUP(B446,GEP!$D$2:$H$5,5,0)</f>
        <v>#N/A</v>
      </c>
      <c r="BB446" s="612" t="e">
        <f>VLOOKUP(B446,Accenture!$D$1:$H$6,5,0)</f>
        <v>#N/A</v>
      </c>
      <c r="BC446" s="612" t="e">
        <f>VLOOKUP(B446,'Endurance International Group'!$D$1:$H$2,5,0)</f>
        <v>#N/A</v>
      </c>
      <c r="BD446" s="612" t="e">
        <f>VLOOKUP(B446,Newgen!$D$1:$H$2,5,0)</f>
        <v>#N/A</v>
      </c>
      <c r="BE446" s="612" t="e">
        <f>VLOOKUP(B446,'3D Incredible'!D446:H446,5,0)</f>
        <v>#N/A</v>
      </c>
      <c r="BF446" s="612" t="e">
        <f>VLOOKUP(B446,'Raja Software Labs'!$D$2:$H$2,5,0)</f>
        <v>#N/A</v>
      </c>
      <c r="BG446" s="612" t="e">
        <f>VLOOKUP(B446,Wipro!$D$1:$H$2,5,0)</f>
        <v>#N/A</v>
      </c>
      <c r="BH446" s="612" t="e">
        <f>VLOOKUP(B446,'Perch Technologies'!$D$2:$H$2,5,0)</f>
        <v>#N/A</v>
      </c>
      <c r="BI446" s="612" t="e">
        <f>VLOOKUP(B446,'Morning Star'!$D$1:$H$6,5,0)</f>
        <v>#N/A</v>
      </c>
      <c r="BJ446" s="612" t="e">
        <f>VLOOKUP(B446,Flexiloans!$D$1:$H$2,5,0)</f>
        <v>#N/A</v>
      </c>
      <c r="BK446" s="612" t="e">
        <f>VLOOKUP(B446,'Thirdware Solutions'!$D$1:$H$2,5,0)</f>
        <v>#N/A</v>
      </c>
      <c r="BL446" s="612" t="e">
        <f>VLOOKUP(B446,Tescom!$D$1:$H$8,5,0)</f>
        <v>#N/A</v>
      </c>
      <c r="BM446" s="612" t="e">
        <f>VLOOKUP(B446,'Cogno AI'!$D$1:$H$2,5,0)</f>
        <v>#N/A</v>
      </c>
      <c r="BN446" s="612" t="e">
        <f>VLOOKUP(B446,'ABM Knowledgeware'!$D$1:$H$2,5,0)</f>
        <v>#N/A</v>
      </c>
      <c r="BO446" s="612" t="e">
        <f>VLOOKUP(B446,'Concerto Software'!$D$1:$H$3,5,0)</f>
        <v>#N/A</v>
      </c>
      <c r="BP446" s="612" t="e">
        <f>VLOOKUP(B446,'My Captain'!$D$1:$H$4,5,0)</f>
        <v>#N/A</v>
      </c>
      <c r="BQ446" s="612" t="e">
        <f>VLOOKUP(B446,'Finoux Solutions'!$D$2:$H$4,5,0)</f>
        <v>#N/A</v>
      </c>
      <c r="BR446" s="612" t="e">
        <f>VLOOKUP(B446,'MITR Learning'!$D$1:$H$2,5,0)</f>
        <v>#N/A</v>
      </c>
      <c r="BS446" s="612" t="e">
        <f>VLOOKUP(B446,Nucsoft!$D$2:$H$6,5,0)</f>
        <v>#N/A</v>
      </c>
      <c r="BT446" s="612" t="e">
        <f>VLOOKUP(B446,'Paras Cadd'!$D$1:$H$2,5,0)</f>
        <v>#N/A</v>
      </c>
      <c r="BU446" s="612" t="e">
        <f>VLOOKUP(B446,'ICICI Securities'!$D$1:$H$2,5,0)</f>
        <v>#N/A</v>
      </c>
      <c r="BV446" s="612" t="e">
        <f>VLOOKUP(B446,'Citius Tech'!$D$2:$H$5,5,0)</f>
        <v>#N/A</v>
      </c>
      <c r="BW446" s="612" t="e">
        <f>VLOOKUP(B446,'Buzzy Brains'!$D$2:$H$2,5,0)</f>
        <v>#N/A</v>
      </c>
      <c r="BX446" s="612" t="e">
        <f>VLOOKUP(B446,'Decimal Point'!$D$2:$H$2,5,0)</f>
        <v>#N/A</v>
      </c>
      <c r="BY446" s="612" t="e">
        <f>VLOOKUP(B446,'Sankey Business Solutions'!$D$2:$H$3,5,0)</f>
        <v>#N/A</v>
      </c>
      <c r="BZ446" s="612" t="e">
        <f>VLOOKUP(B446,'Nangia &amp; Co LLP'!$D$2:$H$2,5,0)</f>
        <v>#N/A</v>
      </c>
      <c r="CA446" s="612" t="e">
        <f>VLOOKUP(B446,'FIS Solutions India Pvt Ltd'!$D$2:$H$2,5,0)</f>
        <v>#N/A</v>
      </c>
      <c r="CB446" s="612" t="e">
        <f>VLOOKUP(B446,'Delta Technology &amp; Management '!$D$2:$H$16,5,0)</f>
        <v>#N/A</v>
      </c>
      <c r="CC446" s="612" t="e">
        <f>VLOOKUP(B446,'Espoir Networks'!$D$3:$H$11,5,0)</f>
        <v>#N/A</v>
      </c>
      <c r="CD446" s="612" t="e">
        <f>VLOOKUP(B446,'Servosys Solution'!$D$3:$H$5,5,0)</f>
        <v>#N/A</v>
      </c>
      <c r="CE446" s="612" t="e">
        <f>VLOOKUP(B446,'Ribbon Communications'!$D$3:$H$4,5,0)</f>
        <v>#N/A</v>
      </c>
      <c r="CF446" s="612">
        <f t="shared" si="21"/>
        <v>2</v>
      </c>
      <c r="CG446" s="129" t="s">
        <v>2336</v>
      </c>
      <c r="CH446" s="129">
        <v>370699422448</v>
      </c>
      <c r="CI446" s="129" t="s">
        <v>2337</v>
      </c>
      <c r="CJ446" s="129" t="s">
        <v>11722</v>
      </c>
      <c r="CK446" s="132">
        <v>42917</v>
      </c>
      <c r="CL446" s="129">
        <v>2021</v>
      </c>
      <c r="CM446" s="128" t="s">
        <v>12060</v>
      </c>
      <c r="CN446" s="129">
        <v>449</v>
      </c>
      <c r="CO446" s="133">
        <v>89.8</v>
      </c>
      <c r="CP446" s="129">
        <v>2015</v>
      </c>
      <c r="CQ446" s="129" t="s">
        <v>276</v>
      </c>
      <c r="CR446" s="128" t="s">
        <v>12243</v>
      </c>
      <c r="CS446" s="129">
        <v>508</v>
      </c>
      <c r="CT446" s="133">
        <v>78.150000000000006</v>
      </c>
      <c r="CU446" s="129">
        <v>2017</v>
      </c>
      <c r="CV446" s="129" t="s">
        <v>79</v>
      </c>
      <c r="CW446" s="131" t="s">
        <v>81</v>
      </c>
      <c r="CX446" s="131" t="s">
        <v>81</v>
      </c>
      <c r="CY446" s="129" t="s">
        <v>81</v>
      </c>
      <c r="CZ446" s="129" t="s">
        <v>81</v>
      </c>
      <c r="DA446" s="129" t="s">
        <v>81</v>
      </c>
      <c r="DB446" s="129" t="s">
        <v>81</v>
      </c>
      <c r="DC446" s="129" t="s">
        <v>81</v>
      </c>
      <c r="DD446" s="129" t="s">
        <v>81</v>
      </c>
      <c r="DE446" s="129" t="s">
        <v>81</v>
      </c>
      <c r="DF446" s="129">
        <v>0</v>
      </c>
      <c r="DG446" s="224">
        <v>7.96</v>
      </c>
      <c r="DH446" s="224">
        <v>8.33</v>
      </c>
      <c r="DI446" s="224">
        <v>9.08</v>
      </c>
      <c r="DJ446" s="224">
        <v>8.8800000000000008</v>
      </c>
      <c r="DK446" s="224">
        <v>9.3800000000000008</v>
      </c>
      <c r="DL446" s="224">
        <v>10</v>
      </c>
      <c r="DM446" s="224">
        <v>53.63</v>
      </c>
      <c r="DN446" s="224">
        <v>8.93</v>
      </c>
      <c r="DO446" s="129"/>
      <c r="DP446" s="131" t="s">
        <v>82</v>
      </c>
      <c r="DQ446" s="129">
        <v>0</v>
      </c>
      <c r="DR446" s="129">
        <v>0</v>
      </c>
      <c r="DS446" s="129" t="s">
        <v>83</v>
      </c>
      <c r="DT446" s="129" t="s">
        <v>83</v>
      </c>
      <c r="DU446" s="129" t="s">
        <v>83</v>
      </c>
      <c r="DV446" s="129" t="s">
        <v>83</v>
      </c>
      <c r="DW446" s="131" t="s">
        <v>83</v>
      </c>
      <c r="DX446" s="131" t="s">
        <v>84</v>
      </c>
      <c r="DY446" s="131" t="s">
        <v>81</v>
      </c>
      <c r="DZ446" s="131" t="s">
        <v>2340</v>
      </c>
      <c r="EA446" s="131" t="s">
        <v>1652</v>
      </c>
      <c r="EB446" s="131" t="s">
        <v>2341</v>
      </c>
      <c r="EC446" s="131" t="s">
        <v>88</v>
      </c>
      <c r="ED446" s="131" t="s">
        <v>89</v>
      </c>
      <c r="EE446" s="131" t="s">
        <v>2342</v>
      </c>
      <c r="EF446" s="131" t="s">
        <v>2343</v>
      </c>
      <c r="EG446" s="131" t="s">
        <v>81</v>
      </c>
      <c r="EH446" s="131" t="s">
        <v>2344</v>
      </c>
      <c r="EI446" s="131" t="s">
        <v>2345</v>
      </c>
      <c r="EJ446" s="135" t="s">
        <v>2346</v>
      </c>
      <c r="EK446" s="135" t="s">
        <v>2347</v>
      </c>
      <c r="EL446" s="135" t="s">
        <v>2348</v>
      </c>
      <c r="EM446" s="135" t="s">
        <v>2349</v>
      </c>
      <c r="EN446" s="131" t="s">
        <v>81</v>
      </c>
    </row>
    <row r="447" spans="1:144" ht="18" thickTop="1" thickBot="1">
      <c r="A447" s="575">
        <f t="shared" si="22"/>
        <v>446</v>
      </c>
      <c r="B447" s="572" t="s">
        <v>2421</v>
      </c>
      <c r="C447" s="600" t="s">
        <v>2422</v>
      </c>
      <c r="D447" s="570" t="s">
        <v>13209</v>
      </c>
      <c r="E447" s="568" t="str">
        <f t="shared" si="20"/>
        <v>Not Placed</v>
      </c>
      <c r="F447" s="570" t="s">
        <v>12496</v>
      </c>
      <c r="G447" s="570" t="s">
        <v>135</v>
      </c>
      <c r="H447" s="131" t="str">
        <f>VLOOKUP(B447,INFT1!C:H,3,0)</f>
        <v>12th + Engineering with live KT</v>
      </c>
      <c r="I447" s="610" t="s">
        <v>2255</v>
      </c>
      <c r="J447" s="572">
        <v>21</v>
      </c>
      <c r="K447" s="611" t="s">
        <v>2423</v>
      </c>
      <c r="L447" s="611" t="s">
        <v>2424</v>
      </c>
      <c r="M447" s="611" t="s">
        <v>2425</v>
      </c>
      <c r="N447" s="612" t="s">
        <v>2420</v>
      </c>
      <c r="O447" s="612">
        <v>2226425206</v>
      </c>
      <c r="P447" s="612">
        <v>9619654268</v>
      </c>
      <c r="Q447" s="612" t="e">
        <f>VLOOKUP(B447,'TCS CON'!$D$1:$H$98,5,0)</f>
        <v>#N/A</v>
      </c>
      <c r="R447" s="612" t="e">
        <f>VLOOKUP(B447,LTI!$C$1:$H$46,6,0)</f>
        <v>#N/A</v>
      </c>
      <c r="S447" s="612" t="e">
        <f>VLOOKUP(B447,JARO!$E$2:$I$11,5,0)</f>
        <v>#N/A</v>
      </c>
      <c r="T447" s="612" t="e">
        <f>VLOOKUP(B447,Capgemini!$D$3:$H$78,5,0)</f>
        <v>#N/A</v>
      </c>
      <c r="U447" s="612" t="e">
        <f>VLOOKUP(B447,Carwale!$D$1:$H$4,5,0)</f>
        <v>#N/A</v>
      </c>
      <c r="V447" s="612" t="e">
        <f>VLOOKUP(B447,'Interactive Brokers'!E:I,5,0)</f>
        <v>#N/A</v>
      </c>
      <c r="W447" s="612" t="e">
        <f>VLOOKUP(B447,'REL Jio'!E:I,5,0)</f>
        <v>#N/A</v>
      </c>
      <c r="X447" s="612" t="e">
        <f>VLOOKUP(B447,'Sciative Sol'!E:I,5,0)</f>
        <v>#N/A</v>
      </c>
      <c r="Y447" s="612" t="e">
        <f>VLOOKUP(B447,'Hexaware Tech'!E:I,5,0)</f>
        <v>#N/A</v>
      </c>
      <c r="Z447" s="612" t="e">
        <f>VLOOKUP(B447,Axis!D:H,5,0)</f>
        <v>#N/A</v>
      </c>
      <c r="AA447" s="612" t="e">
        <f>VLOOKUP(B447,Ugam!$D$3:$H$26,5,0)</f>
        <v>#N/A</v>
      </c>
      <c r="AB447" s="612" t="e">
        <f>VLOOKUP(B447,Zeus!F:J,5,0)</f>
        <v>#N/A</v>
      </c>
      <c r="AC447" s="612" t="e">
        <f>VLOOKUP(B447,Montran!F:J,5,0)</f>
        <v>#N/A</v>
      </c>
      <c r="AD447" s="612" t="e">
        <f>VLOOKUP(B447,Endurance!H230:L230,5,0)</f>
        <v>#N/A</v>
      </c>
      <c r="AE447" s="612" t="e">
        <f>VLOOKUP(B447,'Swabhav Techlabs'!$F$1:$J$2,5,0)</f>
        <v>#N/A</v>
      </c>
      <c r="AF447" s="612" t="e">
        <f>VLOOKUP(B447,'Quality Kiosk'!$F$1:$J$18,5,0)</f>
        <v>#N/A</v>
      </c>
      <c r="AG447" s="612" t="e">
        <f>VLOOKUP(B447,'Lemon VB'!$F$1:$J$2,5,0)</f>
        <v>#N/A</v>
      </c>
      <c r="AH447" s="612" t="e">
        <f>VLOOKUP(B447,Gocomet!$E$1:$I$3,5,0)</f>
        <v>#N/A</v>
      </c>
      <c r="AI447" s="612" t="e">
        <f>VLOOKUP(B447,'Ingram Micro'!$E$1:$I$8,5,0)</f>
        <v>#N/A</v>
      </c>
      <c r="AJ447" s="612" t="e">
        <f>VLOOKUP(B447,'DePronto Infotech'!$E$1:$I$2,5,0)</f>
        <v>#N/A</v>
      </c>
      <c r="AK447" s="612" t="e">
        <f>VLOOKUP(B447,'Reliance Retail'!$E$1:$I$4,5,0)</f>
        <v>#N/A</v>
      </c>
      <c r="AL447" s="612" t="e">
        <f>VLOOKUP(B447,'Bright Champs'!$D$1:$H$13,5,0)</f>
        <v>#N/A</v>
      </c>
      <c r="AM447" s="612" t="e">
        <f>VLOOKUP(B447,Neosoft!$E$1:$I$12,5,0)</f>
        <v>#N/A</v>
      </c>
      <c r="AN447" s="612" t="e">
        <f>VLOOKUP(B447,Infosys!$E$1:$I$3,5,0)</f>
        <v>#N/A</v>
      </c>
      <c r="AO447" s="612" t="e">
        <f>VLOOKUP(B447,Cerelabs!$E$1:$I$5,5,0)</f>
        <v>#N/A</v>
      </c>
      <c r="AP447" s="612" t="e">
        <f>VLOOKUP(B447,'Neebal Technologies'!$D$1:$H$2,5,0)</f>
        <v>#N/A</v>
      </c>
      <c r="AQ447" s="612" t="e">
        <f>VLOOKUP(B447,'Vertiv Energy'!$D$1:$H$2,5,0)</f>
        <v>#N/A</v>
      </c>
      <c r="AR447" s="612" t="e">
        <f>VLOOKUP(B447,'Acidaes Solutions (CRMNEXT)'!$D$1:$H$3,5,0)</f>
        <v>#N/A</v>
      </c>
      <c r="AS447" s="612" t="e">
        <f>VLOOKUP(B447,Growisto!$D$1:$H$2,5,0)</f>
        <v>#N/A</v>
      </c>
      <c r="AT447" s="612" t="e">
        <f>VLOOKUP(B447,'9.9 Mediaworx - Digit'!$D$1:$H$2,5,0)</f>
        <v>#N/A</v>
      </c>
      <c r="AU447" s="612" t="e">
        <f>VLOOKUP(B447,'Vistaar systems Pvt Ltd'!$D$2:$H$3,5,0)</f>
        <v>#N/A</v>
      </c>
      <c r="AV447" s="612" t="e">
        <f>VLOOKUP(B447,'Course 5i'!$D$2:$H$11,5,0)</f>
        <v>#N/A</v>
      </c>
      <c r="AW447" s="612" t="e">
        <f>VLOOKUP(B447,'Radiant Appliances &amp; Electronic'!$D$1:$H$13,5,0)</f>
        <v>#N/A</v>
      </c>
      <c r="AX447" s="612" t="e">
        <f>VLOOKUP(B447,'Atos Global'!$D$3:$H$27,5,0)</f>
        <v>#N/A</v>
      </c>
      <c r="AY447" s="612" t="e">
        <f>VLOOKUP(B447,'Saama Technologies'!$D$1:$H$2,5,0)</f>
        <v>#N/A</v>
      </c>
      <c r="AZ447" s="612" t="e">
        <f>VLOOKUP(B447,'Multiplier Solutions'!$D$1:$H$2,5,0)</f>
        <v>#N/A</v>
      </c>
      <c r="BA447" s="612" t="e">
        <f>VLOOKUP(B447,GEP!$D$2:$H$5,5,0)</f>
        <v>#N/A</v>
      </c>
      <c r="BB447" s="612" t="e">
        <f>VLOOKUP(B447,Accenture!$D$1:$H$6,5,0)</f>
        <v>#N/A</v>
      </c>
      <c r="BC447" s="612" t="e">
        <f>VLOOKUP(B447,'Endurance International Group'!$D$1:$H$2,5,0)</f>
        <v>#N/A</v>
      </c>
      <c r="BD447" s="612" t="e">
        <f>VLOOKUP(B447,Newgen!$D$1:$H$2,5,0)</f>
        <v>#N/A</v>
      </c>
      <c r="BE447" s="612" t="e">
        <f>VLOOKUP(B447,'3D Incredible'!D447:H447,5,0)</f>
        <v>#N/A</v>
      </c>
      <c r="BF447" s="612" t="e">
        <f>VLOOKUP(B447,'Raja Software Labs'!$D$2:$H$2,5,0)</f>
        <v>#N/A</v>
      </c>
      <c r="BG447" s="612" t="e">
        <f>VLOOKUP(B447,Wipro!$D$1:$H$2,5,0)</f>
        <v>#N/A</v>
      </c>
      <c r="BH447" s="612" t="e">
        <f>VLOOKUP(B447,'Perch Technologies'!$D$2:$H$2,5,0)</f>
        <v>#N/A</v>
      </c>
      <c r="BI447" s="612" t="e">
        <f>VLOOKUP(B447,'Morning Star'!$D$1:$H$6,5,0)</f>
        <v>#N/A</v>
      </c>
      <c r="BJ447" s="612" t="e">
        <f>VLOOKUP(B447,Flexiloans!$D$1:$H$2,5,0)</f>
        <v>#N/A</v>
      </c>
      <c r="BK447" s="612" t="e">
        <f>VLOOKUP(B447,'Thirdware Solutions'!$D$1:$H$2,5,0)</f>
        <v>#N/A</v>
      </c>
      <c r="BL447" s="612" t="e">
        <f>VLOOKUP(B447,Tescom!$D$1:$H$8,5,0)</f>
        <v>#N/A</v>
      </c>
      <c r="BM447" s="612" t="e">
        <f>VLOOKUP(B447,'Cogno AI'!$D$1:$H$2,5,0)</f>
        <v>#N/A</v>
      </c>
      <c r="BN447" s="612" t="e">
        <f>VLOOKUP(B447,'ABM Knowledgeware'!$D$1:$H$2,5,0)</f>
        <v>#N/A</v>
      </c>
      <c r="BO447" s="612" t="e">
        <f>VLOOKUP(B447,'Concerto Software'!$D$1:$H$3,5,0)</f>
        <v>#N/A</v>
      </c>
      <c r="BP447" s="612" t="e">
        <f>VLOOKUP(B447,'My Captain'!$D$1:$H$4,5,0)</f>
        <v>#N/A</v>
      </c>
      <c r="BQ447" s="612" t="e">
        <f>VLOOKUP(B447,'Finoux Solutions'!$D$2:$H$4,5,0)</f>
        <v>#N/A</v>
      </c>
      <c r="BR447" s="612" t="e">
        <f>VLOOKUP(B447,'MITR Learning'!$D$1:$H$2,5,0)</f>
        <v>#N/A</v>
      </c>
      <c r="BS447" s="612" t="e">
        <f>VLOOKUP(B447,Nucsoft!$D$2:$H$6,5,0)</f>
        <v>#N/A</v>
      </c>
      <c r="BT447" s="612" t="e">
        <f>VLOOKUP(B447,'Paras Cadd'!$D$1:$H$2,5,0)</f>
        <v>#N/A</v>
      </c>
      <c r="BU447" s="612" t="e">
        <f>VLOOKUP(B447,'ICICI Securities'!$D$1:$H$2,5,0)</f>
        <v>#N/A</v>
      </c>
      <c r="BV447" s="612" t="e">
        <f>VLOOKUP(B447,'Citius Tech'!$D$2:$H$5,5,0)</f>
        <v>#N/A</v>
      </c>
      <c r="BW447" s="612" t="e">
        <f>VLOOKUP(B447,'Buzzy Brains'!$D$2:$H$2,5,0)</f>
        <v>#N/A</v>
      </c>
      <c r="BX447" s="612" t="e">
        <f>VLOOKUP(B447,'Decimal Point'!$D$2:$H$2,5,0)</f>
        <v>#N/A</v>
      </c>
      <c r="BY447" s="612" t="e">
        <f>VLOOKUP(B447,'Sankey Business Solutions'!$D$2:$H$3,5,0)</f>
        <v>#N/A</v>
      </c>
      <c r="BZ447" s="612" t="e">
        <f>VLOOKUP(B447,'Nangia &amp; Co LLP'!$D$2:$H$2,5,0)</f>
        <v>#N/A</v>
      </c>
      <c r="CA447" s="612" t="e">
        <f>VLOOKUP(B447,'FIS Solutions India Pvt Ltd'!$D$2:$H$2,5,0)</f>
        <v>#N/A</v>
      </c>
      <c r="CB447" s="612" t="e">
        <f>VLOOKUP(B447,'Delta Technology &amp; Management '!$D$2:$H$16,5,0)</f>
        <v>#N/A</v>
      </c>
      <c r="CC447" s="612" t="e">
        <f>VLOOKUP(B447,'Espoir Networks'!$D$3:$H$11,5,0)</f>
        <v>#N/A</v>
      </c>
      <c r="CD447" s="612" t="e">
        <f>VLOOKUP(B447,'Servosys Solution'!$D$3:$H$5,5,0)</f>
        <v>#N/A</v>
      </c>
      <c r="CE447" s="612" t="e">
        <f>VLOOKUP(B447,'Ribbon Communications'!$D$3:$H$4,5,0)</f>
        <v>#N/A</v>
      </c>
      <c r="CF447" s="612">
        <f t="shared" si="21"/>
        <v>0</v>
      </c>
      <c r="CG447" s="129" t="s">
        <v>2426</v>
      </c>
      <c r="CH447" s="129">
        <v>379894268698</v>
      </c>
      <c r="CI447" s="129" t="s">
        <v>134</v>
      </c>
      <c r="CJ447" s="129" t="s">
        <v>11721</v>
      </c>
      <c r="CK447" s="132">
        <v>42917</v>
      </c>
      <c r="CL447" s="129">
        <v>2021</v>
      </c>
      <c r="CM447" s="128" t="s">
        <v>12061</v>
      </c>
      <c r="CN447" s="129">
        <v>457</v>
      </c>
      <c r="CO447" s="133">
        <v>91.4</v>
      </c>
      <c r="CP447" s="129">
        <v>2015</v>
      </c>
      <c r="CQ447" s="129" t="s">
        <v>79</v>
      </c>
      <c r="CR447" s="128" t="s">
        <v>12244</v>
      </c>
      <c r="CS447" s="129">
        <v>424</v>
      </c>
      <c r="CT447" s="133">
        <v>65.23</v>
      </c>
      <c r="CU447" s="129">
        <v>2017</v>
      </c>
      <c r="CV447" s="129" t="s">
        <v>79</v>
      </c>
      <c r="CW447" s="131" t="s">
        <v>81</v>
      </c>
      <c r="CX447" s="131" t="s">
        <v>81</v>
      </c>
      <c r="CY447" s="129" t="s">
        <v>81</v>
      </c>
      <c r="CZ447" s="129" t="s">
        <v>81</v>
      </c>
      <c r="DA447" s="129" t="s">
        <v>81</v>
      </c>
      <c r="DB447" s="129" t="s">
        <v>81</v>
      </c>
      <c r="DC447" s="129" t="s">
        <v>81</v>
      </c>
      <c r="DD447" s="129" t="s">
        <v>81</v>
      </c>
      <c r="DE447" s="129" t="s">
        <v>81</v>
      </c>
      <c r="DF447" s="129">
        <v>0</v>
      </c>
      <c r="DG447" s="224">
        <v>6</v>
      </c>
      <c r="DH447" s="224">
        <v>6.53</v>
      </c>
      <c r="DI447" s="224">
        <v>7.23</v>
      </c>
      <c r="DJ447" s="224">
        <v>6.03</v>
      </c>
      <c r="DK447" s="224">
        <v>5.73</v>
      </c>
      <c r="DL447" s="224"/>
      <c r="DM447" s="224">
        <v>31.52</v>
      </c>
      <c r="DN447" s="224">
        <v>6.3</v>
      </c>
      <c r="DO447" s="129"/>
      <c r="DP447" s="131" t="s">
        <v>138</v>
      </c>
      <c r="DQ447" s="129">
        <v>1</v>
      </c>
      <c r="DR447" s="129">
        <v>2</v>
      </c>
      <c r="DS447" s="129" t="s">
        <v>83</v>
      </c>
      <c r="DT447" s="129" t="s">
        <v>83</v>
      </c>
      <c r="DU447" s="129" t="s">
        <v>83</v>
      </c>
      <c r="DV447" s="129" t="s">
        <v>83</v>
      </c>
      <c r="DW447" s="131" t="s">
        <v>83</v>
      </c>
      <c r="DX447" s="131" t="s">
        <v>84</v>
      </c>
      <c r="DY447" s="131" t="s">
        <v>81</v>
      </c>
      <c r="DZ447" s="131" t="s">
        <v>2429</v>
      </c>
      <c r="EA447" s="131" t="s">
        <v>358</v>
      </c>
      <c r="EB447" s="131" t="s">
        <v>2430</v>
      </c>
      <c r="EC447" s="131" t="s">
        <v>88</v>
      </c>
      <c r="ED447" s="131" t="s">
        <v>89</v>
      </c>
      <c r="EE447" s="131" t="s">
        <v>2431</v>
      </c>
      <c r="EF447" s="131" t="s">
        <v>2432</v>
      </c>
      <c r="EG447" s="131" t="s">
        <v>2433</v>
      </c>
      <c r="EH447" s="131" t="s">
        <v>2434</v>
      </c>
      <c r="EI447" s="131" t="s">
        <v>2435</v>
      </c>
      <c r="EJ447" s="135" t="s">
        <v>2436</v>
      </c>
      <c r="EK447" s="135" t="s">
        <v>2437</v>
      </c>
      <c r="EL447" s="135" t="s">
        <v>2438</v>
      </c>
      <c r="EM447" s="135" t="s">
        <v>2439</v>
      </c>
      <c r="EN447" s="131" t="s">
        <v>81</v>
      </c>
    </row>
    <row r="448" spans="1:144" ht="18" thickTop="1" thickBot="1">
      <c r="A448" s="575">
        <f t="shared" si="22"/>
        <v>447</v>
      </c>
      <c r="B448" s="572" t="s">
        <v>2521</v>
      </c>
      <c r="C448" s="600" t="s">
        <v>2522</v>
      </c>
      <c r="D448" s="570" t="s">
        <v>13209</v>
      </c>
      <c r="E448" s="568" t="str">
        <f t="shared" si="20"/>
        <v>Not Placed</v>
      </c>
      <c r="F448" s="570" t="s">
        <v>12496</v>
      </c>
      <c r="G448" s="570" t="s">
        <v>135</v>
      </c>
      <c r="H448" s="131" t="str">
        <f>VLOOKUP(B448,INFT1!C:H,3,0)</f>
        <v>12th + Engineering without live KT</v>
      </c>
      <c r="I448" s="610" t="s">
        <v>2523</v>
      </c>
      <c r="J448" s="572">
        <v>21</v>
      </c>
      <c r="K448" s="611" t="s">
        <v>2524</v>
      </c>
      <c r="L448" s="611" t="s">
        <v>2525</v>
      </c>
      <c r="M448" s="611" t="s">
        <v>2526</v>
      </c>
      <c r="N448" s="612" t="s">
        <v>2520</v>
      </c>
      <c r="O448" s="612">
        <v>9082375893</v>
      </c>
      <c r="P448" s="612">
        <v>9769086102</v>
      </c>
      <c r="Q448" s="612" t="e">
        <f>VLOOKUP(B448,'TCS CON'!$D$1:$H$98,5,0)</f>
        <v>#N/A</v>
      </c>
      <c r="R448" s="612" t="e">
        <f>VLOOKUP(B448,LTI!$C$1:$H$46,6,0)</f>
        <v>#N/A</v>
      </c>
      <c r="S448" s="612" t="e">
        <f>VLOOKUP(B448,JARO!$E$2:$I$11,5,0)</f>
        <v>#N/A</v>
      </c>
      <c r="T448" s="612" t="e">
        <f>VLOOKUP(B448,Capgemini!$D$3:$H$78,5,0)</f>
        <v>#N/A</v>
      </c>
      <c r="U448" s="612" t="e">
        <f>VLOOKUP(B448,Carwale!$D$1:$H$4,5,0)</f>
        <v>#N/A</v>
      </c>
      <c r="V448" s="612" t="e">
        <f>VLOOKUP(B448,'Interactive Brokers'!E:I,5,0)</f>
        <v>#N/A</v>
      </c>
      <c r="W448" s="612" t="e">
        <f>VLOOKUP(B448,'REL Jio'!E:I,5,0)</f>
        <v>#N/A</v>
      </c>
      <c r="X448" s="612" t="e">
        <f>VLOOKUP(B448,'Sciative Sol'!E:I,5,0)</f>
        <v>#N/A</v>
      </c>
      <c r="Y448" s="612" t="e">
        <f>VLOOKUP(B448,'Hexaware Tech'!E:I,5,0)</f>
        <v>#N/A</v>
      </c>
      <c r="Z448" s="612" t="e">
        <f>VLOOKUP(B448,Axis!D:H,5,0)</f>
        <v>#N/A</v>
      </c>
      <c r="AA448" s="612" t="e">
        <f>VLOOKUP(B448,Ugam!$D$3:$H$26,5,0)</f>
        <v>#N/A</v>
      </c>
      <c r="AB448" s="612" t="e">
        <f>VLOOKUP(B448,Zeus!F:J,5,0)</f>
        <v>#N/A</v>
      </c>
      <c r="AC448" s="612" t="e">
        <f>VLOOKUP(B448,Montran!F:J,5,0)</f>
        <v>#N/A</v>
      </c>
      <c r="AD448" s="612" t="e">
        <f>VLOOKUP(B448,Endurance!H231:L231,5,0)</f>
        <v>#N/A</v>
      </c>
      <c r="AE448" s="612" t="e">
        <f>VLOOKUP(B448,'Swabhav Techlabs'!$F$1:$J$2,5,0)</f>
        <v>#N/A</v>
      </c>
      <c r="AF448" s="612" t="e">
        <f>VLOOKUP(B448,'Quality Kiosk'!$F$1:$J$18,5,0)</f>
        <v>#N/A</v>
      </c>
      <c r="AG448" s="612" t="e">
        <f>VLOOKUP(B448,'Lemon VB'!$F$1:$J$2,5,0)</f>
        <v>#N/A</v>
      </c>
      <c r="AH448" s="612" t="e">
        <f>VLOOKUP(B448,Gocomet!$E$1:$I$3,5,0)</f>
        <v>#N/A</v>
      </c>
      <c r="AI448" s="612" t="e">
        <f>VLOOKUP(B448,'Ingram Micro'!$E$1:$I$8,5,0)</f>
        <v>#N/A</v>
      </c>
      <c r="AJ448" s="612" t="e">
        <f>VLOOKUP(B448,'DePronto Infotech'!$E$1:$I$2,5,0)</f>
        <v>#N/A</v>
      </c>
      <c r="AK448" s="612" t="e">
        <f>VLOOKUP(B448,'Reliance Retail'!$E$1:$I$4,5,0)</f>
        <v>#N/A</v>
      </c>
      <c r="AL448" s="612" t="e">
        <f>VLOOKUP(B448,'Bright Champs'!$D$1:$H$13,5,0)</f>
        <v>#N/A</v>
      </c>
      <c r="AM448" s="612" t="e">
        <f>VLOOKUP(B448,Neosoft!$E$1:$I$12,5,0)</f>
        <v>#N/A</v>
      </c>
      <c r="AN448" s="612" t="e">
        <f>VLOOKUP(B448,Infosys!$E$1:$I$3,5,0)</f>
        <v>#N/A</v>
      </c>
      <c r="AO448" s="612" t="e">
        <f>VLOOKUP(B448,Cerelabs!$E$1:$I$5,5,0)</f>
        <v>#N/A</v>
      </c>
      <c r="AP448" s="612" t="e">
        <f>VLOOKUP(B448,'Neebal Technologies'!$D$1:$H$2,5,0)</f>
        <v>#N/A</v>
      </c>
      <c r="AQ448" s="612" t="e">
        <f>VLOOKUP(B448,'Vertiv Energy'!$D$1:$H$2,5,0)</f>
        <v>#N/A</v>
      </c>
      <c r="AR448" s="612" t="e">
        <f>VLOOKUP(B448,'Acidaes Solutions (CRMNEXT)'!$D$1:$H$3,5,0)</f>
        <v>#N/A</v>
      </c>
      <c r="AS448" s="612" t="e">
        <f>VLOOKUP(B448,Growisto!$D$1:$H$2,5,0)</f>
        <v>#N/A</v>
      </c>
      <c r="AT448" s="612" t="e">
        <f>VLOOKUP(B448,'9.9 Mediaworx - Digit'!$D$1:$H$2,5,0)</f>
        <v>#N/A</v>
      </c>
      <c r="AU448" s="612" t="e">
        <f>VLOOKUP(B448,'Vistaar systems Pvt Ltd'!$D$2:$H$3,5,0)</f>
        <v>#N/A</v>
      </c>
      <c r="AV448" s="612" t="e">
        <f>VLOOKUP(B448,'Course 5i'!$D$2:$H$11,5,0)</f>
        <v>#N/A</v>
      </c>
      <c r="AW448" s="612" t="e">
        <f>VLOOKUP(B448,'Radiant Appliances &amp; Electronic'!$D$1:$H$13,5,0)</f>
        <v>#N/A</v>
      </c>
      <c r="AX448" s="612" t="e">
        <f>VLOOKUP(B448,'Atos Global'!$D$3:$H$27,5,0)</f>
        <v>#N/A</v>
      </c>
      <c r="AY448" s="612" t="e">
        <f>VLOOKUP(B448,'Saama Technologies'!$D$1:$H$2,5,0)</f>
        <v>#N/A</v>
      </c>
      <c r="AZ448" s="612" t="e">
        <f>VLOOKUP(B448,'Multiplier Solutions'!$D$1:$H$2,5,0)</f>
        <v>#N/A</v>
      </c>
      <c r="BA448" s="612" t="e">
        <f>VLOOKUP(B448,GEP!$D$2:$H$5,5,0)</f>
        <v>#N/A</v>
      </c>
      <c r="BB448" s="612" t="e">
        <f>VLOOKUP(B448,Accenture!$D$1:$H$6,5,0)</f>
        <v>#N/A</v>
      </c>
      <c r="BC448" s="612" t="e">
        <f>VLOOKUP(B448,'Endurance International Group'!$D$1:$H$2,5,0)</f>
        <v>#N/A</v>
      </c>
      <c r="BD448" s="612" t="e">
        <f>VLOOKUP(B448,Newgen!$D$1:$H$2,5,0)</f>
        <v>#N/A</v>
      </c>
      <c r="BE448" s="612" t="e">
        <f>VLOOKUP(B448,'3D Incredible'!D448:H448,5,0)</f>
        <v>#N/A</v>
      </c>
      <c r="BF448" s="612" t="e">
        <f>VLOOKUP(B448,'Raja Software Labs'!$D$2:$H$2,5,0)</f>
        <v>#N/A</v>
      </c>
      <c r="BG448" s="612" t="e">
        <f>VLOOKUP(B448,Wipro!$D$1:$H$2,5,0)</f>
        <v>#N/A</v>
      </c>
      <c r="BH448" s="612" t="e">
        <f>VLOOKUP(B448,'Perch Technologies'!$D$2:$H$2,5,0)</f>
        <v>#N/A</v>
      </c>
      <c r="BI448" s="612" t="e">
        <f>VLOOKUP(B448,'Morning Star'!$D$1:$H$6,5,0)</f>
        <v>#N/A</v>
      </c>
      <c r="BJ448" s="612" t="e">
        <f>VLOOKUP(B448,Flexiloans!$D$1:$H$2,5,0)</f>
        <v>#N/A</v>
      </c>
      <c r="BK448" s="612" t="e">
        <f>VLOOKUP(B448,'Thirdware Solutions'!$D$1:$H$2,5,0)</f>
        <v>#N/A</v>
      </c>
      <c r="BL448" s="612" t="e">
        <f>VLOOKUP(B448,Tescom!$D$1:$H$8,5,0)</f>
        <v>#N/A</v>
      </c>
      <c r="BM448" s="612" t="e">
        <f>VLOOKUP(B448,'Cogno AI'!$D$1:$H$2,5,0)</f>
        <v>#N/A</v>
      </c>
      <c r="BN448" s="612" t="e">
        <f>VLOOKUP(B448,'ABM Knowledgeware'!$D$1:$H$2,5,0)</f>
        <v>#N/A</v>
      </c>
      <c r="BO448" s="612" t="e">
        <f>VLOOKUP(B448,'Concerto Software'!$D$1:$H$3,5,0)</f>
        <v>#N/A</v>
      </c>
      <c r="BP448" s="612" t="e">
        <f>VLOOKUP(B448,'My Captain'!$D$1:$H$4,5,0)</f>
        <v>#N/A</v>
      </c>
      <c r="BQ448" s="612" t="e">
        <f>VLOOKUP(B448,'Finoux Solutions'!$D$2:$H$4,5,0)</f>
        <v>#N/A</v>
      </c>
      <c r="BR448" s="612" t="e">
        <f>VLOOKUP(B448,'MITR Learning'!$D$1:$H$2,5,0)</f>
        <v>#N/A</v>
      </c>
      <c r="BS448" s="612" t="e">
        <f>VLOOKUP(B448,Nucsoft!$D$2:$H$6,5,0)</f>
        <v>#N/A</v>
      </c>
      <c r="BT448" s="612" t="e">
        <f>VLOOKUP(B448,'Paras Cadd'!$D$1:$H$2,5,0)</f>
        <v>#N/A</v>
      </c>
      <c r="BU448" s="612" t="e">
        <f>VLOOKUP(B448,'ICICI Securities'!$D$1:$H$2,5,0)</f>
        <v>#N/A</v>
      </c>
      <c r="BV448" s="612" t="e">
        <f>VLOOKUP(B448,'Citius Tech'!$D$2:$H$5,5,0)</f>
        <v>#N/A</v>
      </c>
      <c r="BW448" s="612" t="e">
        <f>VLOOKUP(B448,'Buzzy Brains'!$D$2:$H$2,5,0)</f>
        <v>#N/A</v>
      </c>
      <c r="BX448" s="612" t="e">
        <f>VLOOKUP(B448,'Decimal Point'!$D$2:$H$2,5,0)</f>
        <v>#N/A</v>
      </c>
      <c r="BY448" s="612" t="e">
        <f>VLOOKUP(B448,'Sankey Business Solutions'!$D$2:$H$3,5,0)</f>
        <v>#N/A</v>
      </c>
      <c r="BZ448" s="612" t="e">
        <f>VLOOKUP(B448,'Nangia &amp; Co LLP'!$D$2:$H$2,5,0)</f>
        <v>#N/A</v>
      </c>
      <c r="CA448" s="612" t="e">
        <f>VLOOKUP(B448,'FIS Solutions India Pvt Ltd'!$D$2:$H$2,5,0)</f>
        <v>#N/A</v>
      </c>
      <c r="CB448" s="612" t="e">
        <f>VLOOKUP(B448,'Delta Technology &amp; Management '!$D$2:$H$16,5,0)</f>
        <v>#N/A</v>
      </c>
      <c r="CC448" s="612" t="e">
        <f>VLOOKUP(B448,'Espoir Networks'!$D$3:$H$11,5,0)</f>
        <v>#N/A</v>
      </c>
      <c r="CD448" s="612" t="e">
        <f>VLOOKUP(B448,'Servosys Solution'!$D$3:$H$5,5,0)</f>
        <v>#N/A</v>
      </c>
      <c r="CE448" s="612" t="e">
        <f>VLOOKUP(B448,'Ribbon Communications'!$D$3:$H$4,5,0)</f>
        <v>#N/A</v>
      </c>
      <c r="CF448" s="612">
        <f t="shared" si="21"/>
        <v>0</v>
      </c>
      <c r="CG448" s="129" t="s">
        <v>2527</v>
      </c>
      <c r="CH448" s="129">
        <v>921039139776</v>
      </c>
      <c r="CI448" s="129" t="s">
        <v>2528</v>
      </c>
      <c r="CJ448" s="129" t="s">
        <v>11722</v>
      </c>
      <c r="CK448" s="132">
        <v>42917</v>
      </c>
      <c r="CL448" s="129">
        <v>2021</v>
      </c>
      <c r="CM448" s="128" t="s">
        <v>12062</v>
      </c>
      <c r="CN448" s="129">
        <v>541</v>
      </c>
      <c r="CO448" s="133">
        <v>90.17</v>
      </c>
      <c r="CP448" s="129">
        <v>2015</v>
      </c>
      <c r="CQ448" s="129" t="s">
        <v>398</v>
      </c>
      <c r="CR448" s="128" t="s">
        <v>2530</v>
      </c>
      <c r="CS448" s="129">
        <v>452</v>
      </c>
      <c r="CT448" s="133">
        <v>69.540000000000006</v>
      </c>
      <c r="CU448" s="129">
        <v>2017</v>
      </c>
      <c r="CV448" s="129" t="s">
        <v>79</v>
      </c>
      <c r="CW448" s="131" t="s">
        <v>81</v>
      </c>
      <c r="CX448" s="131" t="s">
        <v>81</v>
      </c>
      <c r="CY448" s="129" t="s">
        <v>81</v>
      </c>
      <c r="CZ448" s="129" t="s">
        <v>81</v>
      </c>
      <c r="DA448" s="129" t="s">
        <v>81</v>
      </c>
      <c r="DB448" s="129" t="s">
        <v>81</v>
      </c>
      <c r="DC448" s="129" t="s">
        <v>81</v>
      </c>
      <c r="DD448" s="129" t="s">
        <v>81</v>
      </c>
      <c r="DE448" s="129" t="s">
        <v>81</v>
      </c>
      <c r="DF448" s="129">
        <v>0</v>
      </c>
      <c r="DG448" s="224">
        <v>6.11</v>
      </c>
      <c r="DH448" s="224">
        <v>6</v>
      </c>
      <c r="DI448" s="224">
        <v>5.88</v>
      </c>
      <c r="DJ448" s="224">
        <v>6.15</v>
      </c>
      <c r="DK448" s="224">
        <v>6.73</v>
      </c>
      <c r="DL448" s="224"/>
      <c r="DM448" s="224">
        <v>30.87</v>
      </c>
      <c r="DN448" s="224">
        <v>6.1740000000000004</v>
      </c>
      <c r="DO448" s="129"/>
      <c r="DP448" s="131" t="s">
        <v>138</v>
      </c>
      <c r="DQ448" s="129">
        <v>0</v>
      </c>
      <c r="DR448" s="129">
        <v>6</v>
      </c>
      <c r="DS448" s="129" t="s">
        <v>83</v>
      </c>
      <c r="DT448" s="129" t="s">
        <v>83</v>
      </c>
      <c r="DU448" s="129" t="s">
        <v>83</v>
      </c>
      <c r="DV448" s="129" t="s">
        <v>83</v>
      </c>
      <c r="DW448" s="131" t="s">
        <v>83</v>
      </c>
      <c r="DX448" s="131" t="s">
        <v>84</v>
      </c>
      <c r="DY448" s="131" t="s">
        <v>81</v>
      </c>
      <c r="DZ448" s="131" t="s">
        <v>2531</v>
      </c>
      <c r="EA448" s="131" t="s">
        <v>1831</v>
      </c>
      <c r="EB448" s="131" t="s">
        <v>2532</v>
      </c>
      <c r="EC448" s="131" t="s">
        <v>379</v>
      </c>
      <c r="ED448" s="131" t="s">
        <v>89</v>
      </c>
      <c r="EE448" s="131" t="s">
        <v>81</v>
      </c>
      <c r="EF448" s="131" t="s">
        <v>2533</v>
      </c>
      <c r="EG448" s="131" t="s">
        <v>81</v>
      </c>
      <c r="EH448" s="131" t="s">
        <v>81</v>
      </c>
      <c r="EI448" s="131" t="s">
        <v>2534</v>
      </c>
      <c r="EJ448" s="135" t="s">
        <v>2535</v>
      </c>
      <c r="EK448" s="135" t="s">
        <v>2536</v>
      </c>
      <c r="EL448" s="131" t="s">
        <v>2520</v>
      </c>
      <c r="EM448" s="135" t="s">
        <v>2537</v>
      </c>
      <c r="EN448" s="131" t="s">
        <v>81</v>
      </c>
    </row>
    <row r="449" spans="1:144" ht="18" thickTop="1" thickBot="1">
      <c r="A449" s="575">
        <f t="shared" si="22"/>
        <v>448</v>
      </c>
      <c r="B449" s="572" t="s">
        <v>2754</v>
      </c>
      <c r="C449" s="600" t="s">
        <v>2755</v>
      </c>
      <c r="D449" s="570" t="s">
        <v>13208</v>
      </c>
      <c r="E449" s="568" t="str">
        <f t="shared" si="20"/>
        <v>Not Placed</v>
      </c>
      <c r="F449" s="570" t="s">
        <v>12496</v>
      </c>
      <c r="G449" s="570" t="s">
        <v>135</v>
      </c>
      <c r="H449" s="131" t="str">
        <f>VLOOKUP(B449,INFT1!C:H,3,0)</f>
        <v>12th + Engineering without live KT</v>
      </c>
      <c r="I449" s="610">
        <v>36470</v>
      </c>
      <c r="J449" s="572">
        <v>21</v>
      </c>
      <c r="K449" s="611" t="s">
        <v>2756</v>
      </c>
      <c r="L449" s="611" t="s">
        <v>73</v>
      </c>
      <c r="M449" s="611" t="s">
        <v>2757</v>
      </c>
      <c r="N449" s="612" t="s">
        <v>2753</v>
      </c>
      <c r="O449" s="612">
        <v>9833406538</v>
      </c>
      <c r="P449" s="612">
        <v>8652654901</v>
      </c>
      <c r="Q449" s="612" t="e">
        <f>VLOOKUP(B449,'TCS CON'!$D$1:$H$98,5,0)</f>
        <v>#N/A</v>
      </c>
      <c r="R449" s="612" t="e">
        <f>VLOOKUP(B449,LTI!$C$1:$H$46,6,0)</f>
        <v>#N/A</v>
      </c>
      <c r="S449" s="612" t="e">
        <f>VLOOKUP(B449,JARO!$E$2:$I$11,5,0)</f>
        <v>#N/A</v>
      </c>
      <c r="T449" s="612" t="e">
        <f>VLOOKUP(B449,Capgemini!$D$3:$H$78,5,0)</f>
        <v>#N/A</v>
      </c>
      <c r="U449" s="612" t="e">
        <f>VLOOKUP(B449,Carwale!$D$1:$H$4,5,0)</f>
        <v>#N/A</v>
      </c>
      <c r="V449" s="612" t="e">
        <f>VLOOKUP(B449,'Interactive Brokers'!E:I,5,0)</f>
        <v>#N/A</v>
      </c>
      <c r="W449" s="612" t="e">
        <f>VLOOKUP(B449,'REL Jio'!E:I,5,0)</f>
        <v>#N/A</v>
      </c>
      <c r="X449" s="612" t="e">
        <f>VLOOKUP(B449,'Sciative Sol'!E:I,5,0)</f>
        <v>#N/A</v>
      </c>
      <c r="Y449" s="612" t="e">
        <f>VLOOKUP(B449,'Hexaware Tech'!E:I,5,0)</f>
        <v>#N/A</v>
      </c>
      <c r="Z449" s="612" t="e">
        <f>VLOOKUP(B449,Axis!D:H,5,0)</f>
        <v>#N/A</v>
      </c>
      <c r="AA449" s="612" t="e">
        <f>VLOOKUP(B449,Ugam!$D$3:$H$26,5,0)</f>
        <v>#N/A</v>
      </c>
      <c r="AB449" s="612" t="e">
        <f>VLOOKUP(B449,Zeus!F:J,5,0)</f>
        <v>#N/A</v>
      </c>
      <c r="AC449" s="612" t="e">
        <f>VLOOKUP(B449,Montran!F:J,5,0)</f>
        <v>#N/A</v>
      </c>
      <c r="AD449" s="612" t="e">
        <f>VLOOKUP(B449,Endurance!H232:L232,5,0)</f>
        <v>#N/A</v>
      </c>
      <c r="AE449" s="612" t="e">
        <f>VLOOKUP(B449,'Swabhav Techlabs'!$F$1:$J$2,5,0)</f>
        <v>#N/A</v>
      </c>
      <c r="AF449" s="612" t="e">
        <f>VLOOKUP(B449,'Quality Kiosk'!$F$1:$J$18,5,0)</f>
        <v>#N/A</v>
      </c>
      <c r="AG449" s="612" t="e">
        <f>VLOOKUP(B449,'Lemon VB'!$F$1:$J$2,5,0)</f>
        <v>#N/A</v>
      </c>
      <c r="AH449" s="612" t="e">
        <f>VLOOKUP(B449,Gocomet!$E$1:$I$3,5,0)</f>
        <v>#N/A</v>
      </c>
      <c r="AI449" s="612" t="e">
        <f>VLOOKUP(B449,'Ingram Micro'!$E$1:$I$8,5,0)</f>
        <v>#N/A</v>
      </c>
      <c r="AJ449" s="612" t="e">
        <f>VLOOKUP(B449,'DePronto Infotech'!$E$1:$I$2,5,0)</f>
        <v>#N/A</v>
      </c>
      <c r="AK449" s="612" t="e">
        <f>VLOOKUP(B449,'Reliance Retail'!$E$1:$I$4,5,0)</f>
        <v>#N/A</v>
      </c>
      <c r="AL449" s="612" t="e">
        <f>VLOOKUP(B449,'Bright Champs'!$D$1:$H$13,5,0)</f>
        <v>#N/A</v>
      </c>
      <c r="AM449" s="612" t="e">
        <f>VLOOKUP(B449,Neosoft!$E$1:$I$12,5,0)</f>
        <v>#N/A</v>
      </c>
      <c r="AN449" s="612" t="e">
        <f>VLOOKUP(B449,Infosys!$E$1:$I$3,5,0)</f>
        <v>#N/A</v>
      </c>
      <c r="AO449" s="612" t="e">
        <f>VLOOKUP(B449,Cerelabs!$E$1:$I$5,5,0)</f>
        <v>#N/A</v>
      </c>
      <c r="AP449" s="612" t="e">
        <f>VLOOKUP(B449,'Neebal Technologies'!$D$1:$H$2,5,0)</f>
        <v>#N/A</v>
      </c>
      <c r="AQ449" s="612" t="e">
        <f>VLOOKUP(B449,'Vertiv Energy'!$D$1:$H$2,5,0)</f>
        <v>#N/A</v>
      </c>
      <c r="AR449" s="612" t="e">
        <f>VLOOKUP(B449,'Acidaes Solutions (CRMNEXT)'!$D$1:$H$3,5,0)</f>
        <v>#N/A</v>
      </c>
      <c r="AS449" s="612" t="e">
        <f>VLOOKUP(B449,Growisto!$D$1:$H$2,5,0)</f>
        <v>#N/A</v>
      </c>
      <c r="AT449" s="612" t="e">
        <f>VLOOKUP(B449,'9.9 Mediaworx - Digit'!$D$1:$H$2,5,0)</f>
        <v>#N/A</v>
      </c>
      <c r="AU449" s="612" t="e">
        <f>VLOOKUP(B449,'Vistaar systems Pvt Ltd'!$D$2:$H$3,5,0)</f>
        <v>#N/A</v>
      </c>
      <c r="AV449" s="612" t="e">
        <f>VLOOKUP(B449,'Course 5i'!$D$2:$H$11,5,0)</f>
        <v>#N/A</v>
      </c>
      <c r="AW449" s="612" t="e">
        <f>VLOOKUP(B449,'Radiant Appliances &amp; Electronic'!$D$1:$H$13,5,0)</f>
        <v>#N/A</v>
      </c>
      <c r="AX449" s="612" t="e">
        <f>VLOOKUP(B449,'Atos Global'!$D$3:$H$27,5,0)</f>
        <v>#N/A</v>
      </c>
      <c r="AY449" s="612" t="e">
        <f>VLOOKUP(B449,'Saama Technologies'!$D$1:$H$2,5,0)</f>
        <v>#N/A</v>
      </c>
      <c r="AZ449" s="612" t="e">
        <f>VLOOKUP(B449,'Multiplier Solutions'!$D$1:$H$2,5,0)</f>
        <v>#N/A</v>
      </c>
      <c r="BA449" s="612" t="e">
        <f>VLOOKUP(B449,GEP!$D$2:$H$5,5,0)</f>
        <v>#N/A</v>
      </c>
      <c r="BB449" s="612" t="e">
        <f>VLOOKUP(B449,Accenture!$D$1:$H$6,5,0)</f>
        <v>#N/A</v>
      </c>
      <c r="BC449" s="612" t="e">
        <f>VLOOKUP(B449,'Endurance International Group'!$D$1:$H$2,5,0)</f>
        <v>#N/A</v>
      </c>
      <c r="BD449" s="612" t="e">
        <f>VLOOKUP(B449,Newgen!$D$1:$H$2,5,0)</f>
        <v>#N/A</v>
      </c>
      <c r="BE449" s="612" t="e">
        <f>VLOOKUP(B449,'3D Incredible'!D449:H449,5,0)</f>
        <v>#N/A</v>
      </c>
      <c r="BF449" s="612" t="e">
        <f>VLOOKUP(B449,'Raja Software Labs'!$D$2:$H$2,5,0)</f>
        <v>#N/A</v>
      </c>
      <c r="BG449" s="612" t="e">
        <f>VLOOKUP(B449,Wipro!$D$1:$H$2,5,0)</f>
        <v>#N/A</v>
      </c>
      <c r="BH449" s="612" t="e">
        <f>VLOOKUP(B449,'Perch Technologies'!$D$2:$H$2,5,0)</f>
        <v>#N/A</v>
      </c>
      <c r="BI449" s="612" t="e">
        <f>VLOOKUP(B449,'Morning Star'!$D$1:$H$6,5,0)</f>
        <v>#N/A</v>
      </c>
      <c r="BJ449" s="612" t="e">
        <f>VLOOKUP(B449,Flexiloans!$D$1:$H$2,5,0)</f>
        <v>#N/A</v>
      </c>
      <c r="BK449" s="612" t="e">
        <f>VLOOKUP(B449,'Thirdware Solutions'!$D$1:$H$2,5,0)</f>
        <v>#N/A</v>
      </c>
      <c r="BL449" s="612" t="e">
        <f>VLOOKUP(B449,Tescom!$D$1:$H$8,5,0)</f>
        <v>#N/A</v>
      </c>
      <c r="BM449" s="612" t="e">
        <f>VLOOKUP(B449,'Cogno AI'!$D$1:$H$2,5,0)</f>
        <v>#N/A</v>
      </c>
      <c r="BN449" s="612" t="e">
        <f>VLOOKUP(B449,'ABM Knowledgeware'!$D$1:$H$2,5,0)</f>
        <v>#N/A</v>
      </c>
      <c r="BO449" s="612" t="e">
        <f>VLOOKUP(B449,'Concerto Software'!$D$1:$H$3,5,0)</f>
        <v>#N/A</v>
      </c>
      <c r="BP449" s="612" t="e">
        <f>VLOOKUP(B449,'My Captain'!$D$1:$H$4,5,0)</f>
        <v>#N/A</v>
      </c>
      <c r="BQ449" s="612" t="e">
        <f>VLOOKUP(B449,'Finoux Solutions'!$D$2:$H$4,5,0)</f>
        <v>#N/A</v>
      </c>
      <c r="BR449" s="612" t="e">
        <f>VLOOKUP(B449,'MITR Learning'!$D$1:$H$2,5,0)</f>
        <v>#N/A</v>
      </c>
      <c r="BS449" s="612" t="e">
        <f>VLOOKUP(B449,Nucsoft!$D$2:$H$6,5,0)</f>
        <v>#N/A</v>
      </c>
      <c r="BT449" s="612" t="e">
        <f>VLOOKUP(B449,'Paras Cadd'!$D$1:$H$2,5,0)</f>
        <v>#N/A</v>
      </c>
      <c r="BU449" s="612" t="e">
        <f>VLOOKUP(B449,'ICICI Securities'!$D$1:$H$2,5,0)</f>
        <v>#N/A</v>
      </c>
      <c r="BV449" s="612" t="e">
        <f>VLOOKUP(B449,'Citius Tech'!$D$2:$H$5,5,0)</f>
        <v>#N/A</v>
      </c>
      <c r="BW449" s="612" t="e">
        <f>VLOOKUP(B449,'Buzzy Brains'!$D$2:$H$2,5,0)</f>
        <v>#N/A</v>
      </c>
      <c r="BX449" s="612" t="e">
        <f>VLOOKUP(B449,'Decimal Point'!$D$2:$H$2,5,0)</f>
        <v>#N/A</v>
      </c>
      <c r="BY449" s="612" t="e">
        <f>VLOOKUP(B449,'Sankey Business Solutions'!$D$2:$H$3,5,0)</f>
        <v>#N/A</v>
      </c>
      <c r="BZ449" s="612" t="e">
        <f>VLOOKUP(B449,'Nangia &amp; Co LLP'!$D$2:$H$2,5,0)</f>
        <v>#N/A</v>
      </c>
      <c r="CA449" s="612" t="e">
        <f>VLOOKUP(B449,'FIS Solutions India Pvt Ltd'!$D$2:$H$2,5,0)</f>
        <v>#N/A</v>
      </c>
      <c r="CB449" s="612" t="e">
        <f>VLOOKUP(B449,'Delta Technology &amp; Management '!$D$2:$H$16,5,0)</f>
        <v>#N/A</v>
      </c>
      <c r="CC449" s="612" t="e">
        <f>VLOOKUP(B449,'Espoir Networks'!$D$3:$H$11,5,0)</f>
        <v>#N/A</v>
      </c>
      <c r="CD449" s="612" t="e">
        <f>VLOOKUP(B449,'Servosys Solution'!$D$3:$H$5,5,0)</f>
        <v>#N/A</v>
      </c>
      <c r="CE449" s="612" t="e">
        <f>VLOOKUP(B449,'Ribbon Communications'!$D$3:$H$4,5,0)</f>
        <v>#N/A</v>
      </c>
      <c r="CF449" s="612">
        <f t="shared" si="21"/>
        <v>0</v>
      </c>
      <c r="CG449" s="129" t="s">
        <v>2758</v>
      </c>
      <c r="CH449" s="129" t="s">
        <v>2759</v>
      </c>
      <c r="CI449" s="129" t="s">
        <v>2760</v>
      </c>
      <c r="CJ449" s="129" t="s">
        <v>11722</v>
      </c>
      <c r="CK449" s="132">
        <v>42917</v>
      </c>
      <c r="CL449" s="129">
        <v>2021</v>
      </c>
      <c r="CM449" s="128" t="s">
        <v>2761</v>
      </c>
      <c r="CN449" s="129">
        <v>473</v>
      </c>
      <c r="CO449" s="133">
        <v>94.6</v>
      </c>
      <c r="CP449" s="129">
        <v>2015</v>
      </c>
      <c r="CQ449" s="129" t="s">
        <v>79</v>
      </c>
      <c r="CR449" s="128" t="s">
        <v>12151</v>
      </c>
      <c r="CS449" s="129">
        <v>507</v>
      </c>
      <c r="CT449" s="133">
        <v>78</v>
      </c>
      <c r="CU449" s="129">
        <v>2017</v>
      </c>
      <c r="CV449" s="129" t="s">
        <v>79</v>
      </c>
      <c r="CW449" s="131" t="s">
        <v>81</v>
      </c>
      <c r="CX449" s="131" t="s">
        <v>81</v>
      </c>
      <c r="CY449" s="129" t="s">
        <v>81</v>
      </c>
      <c r="CZ449" s="129" t="s">
        <v>81</v>
      </c>
      <c r="DA449" s="129" t="s">
        <v>81</v>
      </c>
      <c r="DB449" s="129" t="s">
        <v>81</v>
      </c>
      <c r="DC449" s="129" t="s">
        <v>81</v>
      </c>
      <c r="DD449" s="129" t="s">
        <v>81</v>
      </c>
      <c r="DE449" s="129" t="s">
        <v>81</v>
      </c>
      <c r="DF449" s="129">
        <v>0</v>
      </c>
      <c r="DG449" s="224">
        <v>7.41</v>
      </c>
      <c r="DH449" s="224">
        <v>8.1300000000000008</v>
      </c>
      <c r="DI449" s="224">
        <v>8.35</v>
      </c>
      <c r="DJ449" s="224">
        <v>8.5399999999999991</v>
      </c>
      <c r="DK449" s="224">
        <v>9.0299999999999994</v>
      </c>
      <c r="DL449" s="224">
        <v>9.92</v>
      </c>
      <c r="DM449" s="224">
        <v>51.39</v>
      </c>
      <c r="DN449" s="224">
        <v>8.56</v>
      </c>
      <c r="DO449" s="129"/>
      <c r="DP449" s="131" t="s">
        <v>82</v>
      </c>
      <c r="DQ449" s="129">
        <v>0</v>
      </c>
      <c r="DR449" s="129">
        <v>0</v>
      </c>
      <c r="DS449" s="129" t="s">
        <v>83</v>
      </c>
      <c r="DT449" s="129" t="s">
        <v>83</v>
      </c>
      <c r="DU449" s="129" t="s">
        <v>83</v>
      </c>
      <c r="DV449" s="129" t="s">
        <v>83</v>
      </c>
      <c r="DW449" s="131" t="s">
        <v>83</v>
      </c>
      <c r="DX449" s="131" t="s">
        <v>84</v>
      </c>
      <c r="DY449" s="131" t="s">
        <v>81</v>
      </c>
      <c r="DZ449" s="131" t="s">
        <v>2763</v>
      </c>
      <c r="EA449" s="131" t="s">
        <v>187</v>
      </c>
      <c r="EB449" s="131" t="s">
        <v>2764</v>
      </c>
      <c r="EC449" s="131" t="s">
        <v>2009</v>
      </c>
      <c r="ED449" s="131" t="s">
        <v>89</v>
      </c>
      <c r="EE449" s="131" t="s">
        <v>2765</v>
      </c>
      <c r="EF449" s="131" t="s">
        <v>2766</v>
      </c>
      <c r="EG449" s="131" t="s">
        <v>2767</v>
      </c>
      <c r="EH449" s="131" t="s">
        <v>2768</v>
      </c>
      <c r="EI449" s="131" t="s">
        <v>2769</v>
      </c>
      <c r="EJ449" s="135" t="s">
        <v>2770</v>
      </c>
      <c r="EK449" s="135" t="s">
        <v>2771</v>
      </c>
      <c r="EL449" s="135" t="s">
        <v>2772</v>
      </c>
      <c r="EM449" s="135" t="s">
        <v>2773</v>
      </c>
      <c r="EN449" s="131" t="s">
        <v>81</v>
      </c>
    </row>
    <row r="450" spans="1:144" ht="18" thickTop="1" thickBot="1">
      <c r="A450" s="575">
        <f t="shared" si="22"/>
        <v>449</v>
      </c>
      <c r="B450" s="572" t="s">
        <v>3506</v>
      </c>
      <c r="C450" s="600" t="s">
        <v>3507</v>
      </c>
      <c r="D450" s="570" t="s">
        <v>13208</v>
      </c>
      <c r="E450" s="568" t="str">
        <f t="shared" si="20"/>
        <v>Placed</v>
      </c>
      <c r="F450" s="570" t="s">
        <v>12496</v>
      </c>
      <c r="G450" s="570" t="s">
        <v>135</v>
      </c>
      <c r="H450" s="131" t="str">
        <f>VLOOKUP(B450,INFT1!C:H,3,0)</f>
        <v>12th + Engineering without live KT</v>
      </c>
      <c r="I450" s="610" t="s">
        <v>3508</v>
      </c>
      <c r="J450" s="572">
        <v>20</v>
      </c>
      <c r="K450" s="611" t="s">
        <v>3509</v>
      </c>
      <c r="L450" s="611" t="s">
        <v>73</v>
      </c>
      <c r="M450" s="611" t="s">
        <v>3510</v>
      </c>
      <c r="N450" s="612" t="s">
        <v>3505</v>
      </c>
      <c r="O450" s="612">
        <v>9892956074</v>
      </c>
      <c r="P450" s="612">
        <v>7738024057</v>
      </c>
      <c r="Q450" s="612">
        <f>VLOOKUP(B450,'TCS CON'!$D$1:$H$98,5,0)</f>
        <v>336000</v>
      </c>
      <c r="R450" s="612" t="e">
        <f>VLOOKUP(B450,LTI!$C$1:$H$46,6,0)</f>
        <v>#N/A</v>
      </c>
      <c r="S450" s="612" t="e">
        <f>VLOOKUP(B450,JARO!$E$2:$I$11,5,0)</f>
        <v>#N/A</v>
      </c>
      <c r="T450" s="612" t="e">
        <f>VLOOKUP(B450,Capgemini!$D$3:$H$78,5,0)</f>
        <v>#N/A</v>
      </c>
      <c r="U450" s="612" t="e">
        <f>VLOOKUP(B450,Carwale!$D$1:$H$4,5,0)</f>
        <v>#N/A</v>
      </c>
      <c r="V450" s="612" t="e">
        <f>VLOOKUP(B450,'Interactive Brokers'!E:I,5,0)</f>
        <v>#N/A</v>
      </c>
      <c r="W450" s="612" t="e">
        <f>VLOOKUP(B450,'REL Jio'!E:I,5,0)</f>
        <v>#N/A</v>
      </c>
      <c r="X450" s="612" t="e">
        <f>VLOOKUP(B450,'Sciative Sol'!E:I,5,0)</f>
        <v>#N/A</v>
      </c>
      <c r="Y450" s="612" t="e">
        <f>VLOOKUP(B450,'Hexaware Tech'!E:I,5,0)</f>
        <v>#N/A</v>
      </c>
      <c r="Z450" s="612" t="e">
        <f>VLOOKUP(B450,Axis!D:H,5,0)</f>
        <v>#N/A</v>
      </c>
      <c r="AA450" s="612" t="e">
        <f>VLOOKUP(B450,Ugam!$D$3:$H$26,5,0)</f>
        <v>#N/A</v>
      </c>
      <c r="AB450" s="612" t="e">
        <f>VLOOKUP(B450,Zeus!F:J,5,0)</f>
        <v>#N/A</v>
      </c>
      <c r="AC450" s="612" t="e">
        <f>VLOOKUP(B450,Montran!F:J,5,0)</f>
        <v>#N/A</v>
      </c>
      <c r="AD450" s="612" t="e">
        <f>VLOOKUP(B450,Endurance!H233:L233,5,0)</f>
        <v>#N/A</v>
      </c>
      <c r="AE450" s="612" t="e">
        <f>VLOOKUP(B450,'Swabhav Techlabs'!$F$1:$J$2,5,0)</f>
        <v>#N/A</v>
      </c>
      <c r="AF450" s="612" t="e">
        <f>VLOOKUP(B450,'Quality Kiosk'!$F$1:$J$18,5,0)</f>
        <v>#N/A</v>
      </c>
      <c r="AG450" s="612" t="e">
        <f>VLOOKUP(B450,'Lemon VB'!$F$1:$J$2,5,0)</f>
        <v>#N/A</v>
      </c>
      <c r="AH450" s="612" t="e">
        <f>VLOOKUP(B450,Gocomet!$E$1:$I$3,5,0)</f>
        <v>#N/A</v>
      </c>
      <c r="AI450" s="612" t="e">
        <f>VLOOKUP(B450,'Ingram Micro'!$E$1:$I$8,5,0)</f>
        <v>#N/A</v>
      </c>
      <c r="AJ450" s="612" t="e">
        <f>VLOOKUP(B450,'DePronto Infotech'!$E$1:$I$2,5,0)</f>
        <v>#N/A</v>
      </c>
      <c r="AK450" s="612" t="e">
        <f>VLOOKUP(B450,'Reliance Retail'!$E$1:$I$4,5,0)</f>
        <v>#N/A</v>
      </c>
      <c r="AL450" s="612" t="e">
        <f>VLOOKUP(B450,'Bright Champs'!$D$1:$H$13,5,0)</f>
        <v>#N/A</v>
      </c>
      <c r="AM450" s="612" t="e">
        <f>VLOOKUP(B450,Neosoft!$E$1:$I$12,5,0)</f>
        <v>#N/A</v>
      </c>
      <c r="AN450" s="612" t="e">
        <f>VLOOKUP(B450,Infosys!$E$1:$I$3,5,0)</f>
        <v>#N/A</v>
      </c>
      <c r="AO450" s="612" t="e">
        <f>VLOOKUP(B450,Cerelabs!$E$1:$I$5,5,0)</f>
        <v>#N/A</v>
      </c>
      <c r="AP450" s="612" t="e">
        <f>VLOOKUP(B450,'Neebal Technologies'!$D$1:$H$2,5,0)</f>
        <v>#N/A</v>
      </c>
      <c r="AQ450" s="612" t="e">
        <f>VLOOKUP(B450,'Vertiv Energy'!$D$1:$H$2,5,0)</f>
        <v>#N/A</v>
      </c>
      <c r="AR450" s="612" t="e">
        <f>VLOOKUP(B450,'Acidaes Solutions (CRMNEXT)'!$D$1:$H$3,5,0)</f>
        <v>#N/A</v>
      </c>
      <c r="AS450" s="612" t="e">
        <f>VLOOKUP(B450,Growisto!$D$1:$H$2,5,0)</f>
        <v>#N/A</v>
      </c>
      <c r="AT450" s="612" t="e">
        <f>VLOOKUP(B450,'9.9 Mediaworx - Digit'!$D$1:$H$2,5,0)</f>
        <v>#N/A</v>
      </c>
      <c r="AU450" s="612" t="e">
        <f>VLOOKUP(B450,'Vistaar systems Pvt Ltd'!$D$2:$H$3,5,0)</f>
        <v>#N/A</v>
      </c>
      <c r="AV450" s="612" t="e">
        <f>VLOOKUP(B450,'Course 5i'!$D$2:$H$11,5,0)</f>
        <v>#N/A</v>
      </c>
      <c r="AW450" s="612" t="e">
        <f>VLOOKUP(B450,'Radiant Appliances &amp; Electronic'!$D$1:$H$13,5,0)</f>
        <v>#N/A</v>
      </c>
      <c r="AX450" s="612" t="e">
        <f>VLOOKUP(B450,'Atos Global'!$D$3:$H$27,5,0)</f>
        <v>#N/A</v>
      </c>
      <c r="AY450" s="612" t="e">
        <f>VLOOKUP(B450,'Saama Technologies'!$D$1:$H$2,5,0)</f>
        <v>#N/A</v>
      </c>
      <c r="AZ450" s="612" t="e">
        <f>VLOOKUP(B450,'Multiplier Solutions'!$D$1:$H$2,5,0)</f>
        <v>#N/A</v>
      </c>
      <c r="BA450" s="612" t="e">
        <f>VLOOKUP(B450,GEP!$D$2:$H$5,5,0)</f>
        <v>#N/A</v>
      </c>
      <c r="BB450" s="612" t="e">
        <f>VLOOKUP(B450,Accenture!$D$1:$H$6,5,0)</f>
        <v>#N/A</v>
      </c>
      <c r="BC450" s="612" t="e">
        <f>VLOOKUP(B450,'Endurance International Group'!$D$1:$H$2,5,0)</f>
        <v>#N/A</v>
      </c>
      <c r="BD450" s="612" t="e">
        <f>VLOOKUP(B450,Newgen!$D$1:$H$2,5,0)</f>
        <v>#N/A</v>
      </c>
      <c r="BE450" s="612" t="e">
        <f>VLOOKUP(B450,'3D Incredible'!D450:H450,5,0)</f>
        <v>#N/A</v>
      </c>
      <c r="BF450" s="612" t="e">
        <f>VLOOKUP(B450,'Raja Software Labs'!$D$2:$H$2,5,0)</f>
        <v>#N/A</v>
      </c>
      <c r="BG450" s="612" t="e">
        <f>VLOOKUP(B450,Wipro!$D$1:$H$2,5,0)</f>
        <v>#N/A</v>
      </c>
      <c r="BH450" s="612" t="e">
        <f>VLOOKUP(B450,'Perch Technologies'!$D$2:$H$2,5,0)</f>
        <v>#N/A</v>
      </c>
      <c r="BI450" s="612" t="e">
        <f>VLOOKUP(B450,'Morning Star'!$D$1:$H$6,5,0)</f>
        <v>#N/A</v>
      </c>
      <c r="BJ450" s="612" t="e">
        <f>VLOOKUP(B450,Flexiloans!$D$1:$H$2,5,0)</f>
        <v>#N/A</v>
      </c>
      <c r="BK450" s="612" t="e">
        <f>VLOOKUP(B450,'Thirdware Solutions'!$D$1:$H$2,5,0)</f>
        <v>#N/A</v>
      </c>
      <c r="BL450" s="612" t="e">
        <f>VLOOKUP(B450,Tescom!$D$1:$H$8,5,0)</f>
        <v>#N/A</v>
      </c>
      <c r="BM450" s="612" t="e">
        <f>VLOOKUP(B450,'Cogno AI'!$D$1:$H$2,5,0)</f>
        <v>#N/A</v>
      </c>
      <c r="BN450" s="612" t="e">
        <f>VLOOKUP(B450,'ABM Knowledgeware'!$D$1:$H$2,5,0)</f>
        <v>#N/A</v>
      </c>
      <c r="BO450" s="612" t="e">
        <f>VLOOKUP(B450,'Concerto Software'!$D$1:$H$3,5,0)</f>
        <v>#N/A</v>
      </c>
      <c r="BP450" s="612" t="e">
        <f>VLOOKUP(B450,'My Captain'!$D$1:$H$4,5,0)</f>
        <v>#N/A</v>
      </c>
      <c r="BQ450" s="612" t="e">
        <f>VLOOKUP(B450,'Finoux Solutions'!$D$2:$H$4,5,0)</f>
        <v>#N/A</v>
      </c>
      <c r="BR450" s="612" t="e">
        <f>VLOOKUP(B450,'MITR Learning'!$D$1:$H$2,5,0)</f>
        <v>#N/A</v>
      </c>
      <c r="BS450" s="612" t="e">
        <f>VLOOKUP(B450,Nucsoft!$D$2:$H$6,5,0)</f>
        <v>#N/A</v>
      </c>
      <c r="BT450" s="612" t="e">
        <f>VLOOKUP(B450,'Paras Cadd'!$D$1:$H$2,5,0)</f>
        <v>#N/A</v>
      </c>
      <c r="BU450" s="612" t="e">
        <f>VLOOKUP(B450,'ICICI Securities'!$D$1:$H$2,5,0)</f>
        <v>#N/A</v>
      </c>
      <c r="BV450" s="612" t="e">
        <f>VLOOKUP(B450,'Citius Tech'!$D$2:$H$5,5,0)</f>
        <v>#N/A</v>
      </c>
      <c r="BW450" s="612" t="e">
        <f>VLOOKUP(B450,'Buzzy Brains'!$D$2:$H$2,5,0)</f>
        <v>#N/A</v>
      </c>
      <c r="BX450" s="612" t="e">
        <f>VLOOKUP(B450,'Decimal Point'!$D$2:$H$2,5,0)</f>
        <v>#N/A</v>
      </c>
      <c r="BY450" s="612" t="e">
        <f>VLOOKUP(B450,'Sankey Business Solutions'!$D$2:$H$3,5,0)</f>
        <v>#N/A</v>
      </c>
      <c r="BZ450" s="612" t="e">
        <f>VLOOKUP(B450,'Nangia &amp; Co LLP'!$D$2:$H$2,5,0)</f>
        <v>#N/A</v>
      </c>
      <c r="CA450" s="612" t="e">
        <f>VLOOKUP(B450,'FIS Solutions India Pvt Ltd'!$D$2:$H$2,5,0)</f>
        <v>#N/A</v>
      </c>
      <c r="CB450" s="612" t="e">
        <f>VLOOKUP(B450,'Delta Technology &amp; Management '!$D$2:$H$16,5,0)</f>
        <v>#N/A</v>
      </c>
      <c r="CC450" s="612" t="e">
        <f>VLOOKUP(B450,'Espoir Networks'!$D$3:$H$11,5,0)</f>
        <v>#N/A</v>
      </c>
      <c r="CD450" s="612" t="e">
        <f>VLOOKUP(B450,'Servosys Solution'!$D$3:$H$5,5,0)</f>
        <v>#N/A</v>
      </c>
      <c r="CE450" s="612" t="e">
        <f>VLOOKUP(B450,'Ribbon Communications'!$D$3:$H$4,5,0)</f>
        <v>#N/A</v>
      </c>
      <c r="CF450" s="612">
        <f t="shared" si="21"/>
        <v>1</v>
      </c>
      <c r="CG450" s="129" t="s">
        <v>3511</v>
      </c>
      <c r="CH450" s="129">
        <v>965683204347</v>
      </c>
      <c r="CI450" s="129" t="s">
        <v>3512</v>
      </c>
      <c r="CJ450" s="129" t="s">
        <v>11722</v>
      </c>
      <c r="CK450" s="132">
        <v>42917</v>
      </c>
      <c r="CL450" s="129">
        <v>2021</v>
      </c>
      <c r="CM450" s="128" t="s">
        <v>12063</v>
      </c>
      <c r="CN450" s="129">
        <v>432</v>
      </c>
      <c r="CO450" s="133">
        <v>86.4</v>
      </c>
      <c r="CP450" s="129">
        <v>2015</v>
      </c>
      <c r="CQ450" s="129" t="s">
        <v>79</v>
      </c>
      <c r="CR450" s="128" t="s">
        <v>3514</v>
      </c>
      <c r="CS450" s="129">
        <v>465</v>
      </c>
      <c r="CT450" s="133">
        <v>71.540000000000006</v>
      </c>
      <c r="CU450" s="129">
        <v>2017</v>
      </c>
      <c r="CV450" s="129" t="s">
        <v>79</v>
      </c>
      <c r="CW450" s="131" t="s">
        <v>81</v>
      </c>
      <c r="CX450" s="131" t="s">
        <v>81</v>
      </c>
      <c r="CY450" s="129" t="s">
        <v>81</v>
      </c>
      <c r="CZ450" s="129" t="s">
        <v>81</v>
      </c>
      <c r="DA450" s="129" t="s">
        <v>81</v>
      </c>
      <c r="DB450" s="129" t="s">
        <v>81</v>
      </c>
      <c r="DC450" s="129" t="s">
        <v>81</v>
      </c>
      <c r="DD450" s="129" t="s">
        <v>81</v>
      </c>
      <c r="DE450" s="129" t="s">
        <v>81</v>
      </c>
      <c r="DF450" s="129">
        <v>0</v>
      </c>
      <c r="DG450" s="224">
        <v>7.35</v>
      </c>
      <c r="DH450" s="224">
        <v>7.43</v>
      </c>
      <c r="DI450" s="224">
        <v>9.15</v>
      </c>
      <c r="DJ450" s="224">
        <v>7.73</v>
      </c>
      <c r="DK450" s="224">
        <v>8.8800000000000008</v>
      </c>
      <c r="DL450" s="224">
        <v>9.65</v>
      </c>
      <c r="DM450" s="224">
        <v>50.19</v>
      </c>
      <c r="DN450" s="224">
        <v>8.36</v>
      </c>
      <c r="DO450" s="129"/>
      <c r="DP450" s="131" t="s">
        <v>138</v>
      </c>
      <c r="DQ450" s="129">
        <v>0</v>
      </c>
      <c r="DR450" s="129">
        <v>0</v>
      </c>
      <c r="DS450" s="129" t="s">
        <v>83</v>
      </c>
      <c r="DT450" s="129" t="s">
        <v>83</v>
      </c>
      <c r="DU450" s="129" t="s">
        <v>83</v>
      </c>
      <c r="DV450" s="129" t="s">
        <v>83</v>
      </c>
      <c r="DW450" s="131" t="s">
        <v>83</v>
      </c>
      <c r="DX450" s="131" t="s">
        <v>84</v>
      </c>
      <c r="DY450" s="131" t="s">
        <v>81</v>
      </c>
      <c r="DZ450" s="131" t="s">
        <v>3515</v>
      </c>
      <c r="EA450" s="131" t="s">
        <v>448</v>
      </c>
      <c r="EB450" s="131" t="s">
        <v>3516</v>
      </c>
      <c r="EC450" s="131" t="s">
        <v>118</v>
      </c>
      <c r="ED450" s="131" t="s">
        <v>89</v>
      </c>
      <c r="EE450" s="131" t="s">
        <v>3517</v>
      </c>
      <c r="EF450" s="131" t="s">
        <v>3518</v>
      </c>
      <c r="EG450" s="131" t="s">
        <v>3519</v>
      </c>
      <c r="EH450" s="131" t="s">
        <v>3520</v>
      </c>
      <c r="EI450" s="131" t="s">
        <v>3521</v>
      </c>
      <c r="EJ450" s="135" t="s">
        <v>3522</v>
      </c>
      <c r="EK450" s="135" t="s">
        <v>3523</v>
      </c>
      <c r="EL450" s="135" t="s">
        <v>3524</v>
      </c>
      <c r="EM450" s="135" t="s">
        <v>3525</v>
      </c>
      <c r="EN450" s="131" t="s">
        <v>81</v>
      </c>
    </row>
    <row r="451" spans="1:144" ht="18" thickTop="1" thickBot="1">
      <c r="A451" s="575">
        <f t="shared" si="22"/>
        <v>450</v>
      </c>
      <c r="B451" s="572" t="s">
        <v>3569</v>
      </c>
      <c r="C451" s="600" t="s">
        <v>3570</v>
      </c>
      <c r="D451" s="570" t="s">
        <v>13209</v>
      </c>
      <c r="E451" s="568" t="str">
        <f t="shared" ref="E451:E514" si="23">IF(CF451&gt;0,"Placed","Not Placed")</f>
        <v>Not Placed</v>
      </c>
      <c r="F451" s="570" t="s">
        <v>12496</v>
      </c>
      <c r="G451" s="570" t="s">
        <v>135</v>
      </c>
      <c r="H451" s="131" t="str">
        <f>VLOOKUP(B451,INFT1!C:H,3,0)</f>
        <v>12th + Engineering without live KT</v>
      </c>
      <c r="I451" s="610" t="s">
        <v>3571</v>
      </c>
      <c r="J451" s="572">
        <v>21</v>
      </c>
      <c r="K451" s="611" t="s">
        <v>3572</v>
      </c>
      <c r="L451" s="611" t="s">
        <v>73</v>
      </c>
      <c r="M451" s="611" t="s">
        <v>3573</v>
      </c>
      <c r="N451" s="612" t="s">
        <v>3568</v>
      </c>
      <c r="O451" s="612">
        <v>9930263240</v>
      </c>
      <c r="P451" s="612">
        <v>9372417520</v>
      </c>
      <c r="Q451" s="612" t="e">
        <f>VLOOKUP(B451,'TCS CON'!$D$1:$H$98,5,0)</f>
        <v>#N/A</v>
      </c>
      <c r="R451" s="612" t="e">
        <f>VLOOKUP(B451,LTI!$C$1:$H$46,6,0)</f>
        <v>#N/A</v>
      </c>
      <c r="S451" s="612" t="e">
        <f>VLOOKUP(B451,JARO!$E$2:$I$11,5,0)</f>
        <v>#N/A</v>
      </c>
      <c r="T451" s="612" t="e">
        <f>VLOOKUP(B451,Capgemini!$D$3:$H$78,5,0)</f>
        <v>#N/A</v>
      </c>
      <c r="U451" s="612" t="e">
        <f>VLOOKUP(B451,Carwale!$D$1:$H$4,5,0)</f>
        <v>#N/A</v>
      </c>
      <c r="V451" s="612" t="e">
        <f>VLOOKUP(B451,'Interactive Brokers'!E:I,5,0)</f>
        <v>#N/A</v>
      </c>
      <c r="W451" s="612" t="e">
        <f>VLOOKUP(B451,'REL Jio'!E:I,5,0)</f>
        <v>#N/A</v>
      </c>
      <c r="X451" s="612" t="e">
        <f>VLOOKUP(B451,'Sciative Sol'!E:I,5,0)</f>
        <v>#N/A</v>
      </c>
      <c r="Y451" s="612" t="e">
        <f>VLOOKUP(B451,'Hexaware Tech'!E:I,5,0)</f>
        <v>#N/A</v>
      </c>
      <c r="Z451" s="612" t="e">
        <f>VLOOKUP(B451,Axis!D:H,5,0)</f>
        <v>#N/A</v>
      </c>
      <c r="AA451" s="612" t="e">
        <f>VLOOKUP(B451,Ugam!$D$3:$H$26,5,0)</f>
        <v>#N/A</v>
      </c>
      <c r="AB451" s="612" t="e">
        <f>VLOOKUP(B451,Zeus!F:J,5,0)</f>
        <v>#N/A</v>
      </c>
      <c r="AC451" s="612" t="e">
        <f>VLOOKUP(B451,Montran!F:J,5,0)</f>
        <v>#N/A</v>
      </c>
      <c r="AD451" s="612" t="e">
        <f>VLOOKUP(B451,Endurance!H234:L234,5,0)</f>
        <v>#N/A</v>
      </c>
      <c r="AE451" s="612" t="e">
        <f>VLOOKUP(B451,'Swabhav Techlabs'!$F$1:$J$2,5,0)</f>
        <v>#N/A</v>
      </c>
      <c r="AF451" s="612" t="e">
        <f>VLOOKUP(B451,'Quality Kiosk'!$F$1:$J$18,5,0)</f>
        <v>#N/A</v>
      </c>
      <c r="AG451" s="612" t="e">
        <f>VLOOKUP(B451,'Lemon VB'!$F$1:$J$2,5,0)</f>
        <v>#N/A</v>
      </c>
      <c r="AH451" s="612" t="e">
        <f>VLOOKUP(B451,Gocomet!$E$1:$I$3,5,0)</f>
        <v>#N/A</v>
      </c>
      <c r="AI451" s="612" t="e">
        <f>VLOOKUP(B451,'Ingram Micro'!$E$1:$I$8,5,0)</f>
        <v>#N/A</v>
      </c>
      <c r="AJ451" s="612" t="e">
        <f>VLOOKUP(B451,'DePronto Infotech'!$E$1:$I$2,5,0)</f>
        <v>#N/A</v>
      </c>
      <c r="AK451" s="612" t="e">
        <f>VLOOKUP(B451,'Reliance Retail'!$E$1:$I$4,5,0)</f>
        <v>#N/A</v>
      </c>
      <c r="AL451" s="612" t="e">
        <f>VLOOKUP(B451,'Bright Champs'!$D$1:$H$13,5,0)</f>
        <v>#N/A</v>
      </c>
      <c r="AM451" s="612" t="e">
        <f>VLOOKUP(B451,Neosoft!$E$1:$I$12,5,0)</f>
        <v>#N/A</v>
      </c>
      <c r="AN451" s="612" t="e">
        <f>VLOOKUP(B451,Infosys!$E$1:$I$3,5,0)</f>
        <v>#N/A</v>
      </c>
      <c r="AO451" s="612" t="e">
        <f>VLOOKUP(B451,Cerelabs!$E$1:$I$5,5,0)</f>
        <v>#N/A</v>
      </c>
      <c r="AP451" s="612" t="e">
        <f>VLOOKUP(B451,'Neebal Technologies'!$D$1:$H$2,5,0)</f>
        <v>#N/A</v>
      </c>
      <c r="AQ451" s="612" t="e">
        <f>VLOOKUP(B451,'Vertiv Energy'!$D$1:$H$2,5,0)</f>
        <v>#N/A</v>
      </c>
      <c r="AR451" s="612" t="e">
        <f>VLOOKUP(B451,'Acidaes Solutions (CRMNEXT)'!$D$1:$H$3,5,0)</f>
        <v>#N/A</v>
      </c>
      <c r="AS451" s="612" t="e">
        <f>VLOOKUP(B451,Growisto!$D$1:$H$2,5,0)</f>
        <v>#N/A</v>
      </c>
      <c r="AT451" s="612" t="e">
        <f>VLOOKUP(B451,'9.9 Mediaworx - Digit'!$D$1:$H$2,5,0)</f>
        <v>#N/A</v>
      </c>
      <c r="AU451" s="612" t="e">
        <f>VLOOKUP(B451,'Vistaar systems Pvt Ltd'!$D$2:$H$3,5,0)</f>
        <v>#N/A</v>
      </c>
      <c r="AV451" s="612" t="e">
        <f>VLOOKUP(B451,'Course 5i'!$D$2:$H$11,5,0)</f>
        <v>#N/A</v>
      </c>
      <c r="AW451" s="612" t="e">
        <f>VLOOKUP(B451,'Radiant Appliances &amp; Electronic'!$D$1:$H$13,5,0)</f>
        <v>#N/A</v>
      </c>
      <c r="AX451" s="612" t="e">
        <f>VLOOKUP(B451,'Atos Global'!$D$3:$H$27,5,0)</f>
        <v>#N/A</v>
      </c>
      <c r="AY451" s="612" t="e">
        <f>VLOOKUP(B451,'Saama Technologies'!$D$1:$H$2,5,0)</f>
        <v>#N/A</v>
      </c>
      <c r="AZ451" s="612" t="e">
        <f>VLOOKUP(B451,'Multiplier Solutions'!$D$1:$H$2,5,0)</f>
        <v>#N/A</v>
      </c>
      <c r="BA451" s="612" t="e">
        <f>VLOOKUP(B451,GEP!$D$2:$H$5,5,0)</f>
        <v>#N/A</v>
      </c>
      <c r="BB451" s="612" t="e">
        <f>VLOOKUP(B451,Accenture!$D$1:$H$6,5,0)</f>
        <v>#N/A</v>
      </c>
      <c r="BC451" s="612" t="e">
        <f>VLOOKUP(B451,'Endurance International Group'!$D$1:$H$2,5,0)</f>
        <v>#N/A</v>
      </c>
      <c r="BD451" s="612" t="e">
        <f>VLOOKUP(B451,Newgen!$D$1:$H$2,5,0)</f>
        <v>#N/A</v>
      </c>
      <c r="BE451" s="612" t="e">
        <f>VLOOKUP(B451,'3D Incredible'!D451:H451,5,0)</f>
        <v>#N/A</v>
      </c>
      <c r="BF451" s="612" t="e">
        <f>VLOOKUP(B451,'Raja Software Labs'!$D$2:$H$2,5,0)</f>
        <v>#N/A</v>
      </c>
      <c r="BG451" s="612" t="e">
        <f>VLOOKUP(B451,Wipro!$D$1:$H$2,5,0)</f>
        <v>#N/A</v>
      </c>
      <c r="BH451" s="612" t="e">
        <f>VLOOKUP(B451,'Perch Technologies'!$D$2:$H$2,5,0)</f>
        <v>#N/A</v>
      </c>
      <c r="BI451" s="612" t="e">
        <f>VLOOKUP(B451,'Morning Star'!$D$1:$H$6,5,0)</f>
        <v>#N/A</v>
      </c>
      <c r="BJ451" s="612" t="e">
        <f>VLOOKUP(B451,Flexiloans!$D$1:$H$2,5,0)</f>
        <v>#N/A</v>
      </c>
      <c r="BK451" s="612" t="e">
        <f>VLOOKUP(B451,'Thirdware Solutions'!$D$1:$H$2,5,0)</f>
        <v>#N/A</v>
      </c>
      <c r="BL451" s="612" t="e">
        <f>VLOOKUP(B451,Tescom!$D$1:$H$8,5,0)</f>
        <v>#N/A</v>
      </c>
      <c r="BM451" s="612" t="e">
        <f>VLOOKUP(B451,'Cogno AI'!$D$1:$H$2,5,0)</f>
        <v>#N/A</v>
      </c>
      <c r="BN451" s="612" t="e">
        <f>VLOOKUP(B451,'ABM Knowledgeware'!$D$1:$H$2,5,0)</f>
        <v>#N/A</v>
      </c>
      <c r="BO451" s="612" t="e">
        <f>VLOOKUP(B451,'Concerto Software'!$D$1:$H$3,5,0)</f>
        <v>#N/A</v>
      </c>
      <c r="BP451" s="612" t="e">
        <f>VLOOKUP(B451,'My Captain'!$D$1:$H$4,5,0)</f>
        <v>#N/A</v>
      </c>
      <c r="BQ451" s="612" t="e">
        <f>VLOOKUP(B451,'Finoux Solutions'!$D$2:$H$4,5,0)</f>
        <v>#N/A</v>
      </c>
      <c r="BR451" s="612" t="e">
        <f>VLOOKUP(B451,'MITR Learning'!$D$1:$H$2,5,0)</f>
        <v>#N/A</v>
      </c>
      <c r="BS451" s="612" t="e">
        <f>VLOOKUP(B451,Nucsoft!$D$2:$H$6,5,0)</f>
        <v>#N/A</v>
      </c>
      <c r="BT451" s="612" t="e">
        <f>VLOOKUP(B451,'Paras Cadd'!$D$1:$H$2,5,0)</f>
        <v>#N/A</v>
      </c>
      <c r="BU451" s="612" t="e">
        <f>VLOOKUP(B451,'ICICI Securities'!$D$1:$H$2,5,0)</f>
        <v>#N/A</v>
      </c>
      <c r="BV451" s="612" t="e">
        <f>VLOOKUP(B451,'Citius Tech'!$D$2:$H$5,5,0)</f>
        <v>#N/A</v>
      </c>
      <c r="BW451" s="612" t="e">
        <f>VLOOKUP(B451,'Buzzy Brains'!$D$2:$H$2,5,0)</f>
        <v>#N/A</v>
      </c>
      <c r="BX451" s="612" t="e">
        <f>VLOOKUP(B451,'Decimal Point'!$D$2:$H$2,5,0)</f>
        <v>#N/A</v>
      </c>
      <c r="BY451" s="612" t="e">
        <f>VLOOKUP(B451,'Sankey Business Solutions'!$D$2:$H$3,5,0)</f>
        <v>#N/A</v>
      </c>
      <c r="BZ451" s="612" t="e">
        <f>VLOOKUP(B451,'Nangia &amp; Co LLP'!$D$2:$H$2,5,0)</f>
        <v>#N/A</v>
      </c>
      <c r="CA451" s="612" t="e">
        <f>VLOOKUP(B451,'FIS Solutions India Pvt Ltd'!$D$2:$H$2,5,0)</f>
        <v>#N/A</v>
      </c>
      <c r="CB451" s="612" t="e">
        <f>VLOOKUP(B451,'Delta Technology &amp; Management '!$D$2:$H$16,5,0)</f>
        <v>#N/A</v>
      </c>
      <c r="CC451" s="612" t="e">
        <f>VLOOKUP(B451,'Espoir Networks'!$D$3:$H$11,5,0)</f>
        <v>#N/A</v>
      </c>
      <c r="CD451" s="612" t="e">
        <f>VLOOKUP(B451,'Servosys Solution'!$D$3:$H$5,5,0)</f>
        <v>#N/A</v>
      </c>
      <c r="CE451" s="612" t="e">
        <f>VLOOKUP(B451,'Ribbon Communications'!$D$3:$H$4,5,0)</f>
        <v>#N/A</v>
      </c>
      <c r="CF451" s="612">
        <f t="shared" ref="CF451:CF514" si="24">COUNT(Q451:CE451)</f>
        <v>0</v>
      </c>
      <c r="CG451" s="129" t="s">
        <v>3574</v>
      </c>
      <c r="CH451" s="129">
        <v>823982045524</v>
      </c>
      <c r="CI451" s="129" t="s">
        <v>3575</v>
      </c>
      <c r="CJ451" s="129" t="s">
        <v>11722</v>
      </c>
      <c r="CK451" s="132">
        <v>42917</v>
      </c>
      <c r="CL451" s="129">
        <v>2021</v>
      </c>
      <c r="CM451" s="128" t="s">
        <v>161</v>
      </c>
      <c r="CN451" s="129">
        <v>397</v>
      </c>
      <c r="CO451" s="133">
        <v>79.400000000000006</v>
      </c>
      <c r="CP451" s="129">
        <v>2015</v>
      </c>
      <c r="CQ451" s="129" t="s">
        <v>79</v>
      </c>
      <c r="CR451" s="128" t="s">
        <v>12119</v>
      </c>
      <c r="CS451" s="129">
        <v>435</v>
      </c>
      <c r="CT451" s="133">
        <v>66.92</v>
      </c>
      <c r="CU451" s="129">
        <v>2017</v>
      </c>
      <c r="CV451" s="129" t="s">
        <v>79</v>
      </c>
      <c r="CW451" s="131" t="s">
        <v>81</v>
      </c>
      <c r="CX451" s="131" t="s">
        <v>81</v>
      </c>
      <c r="CY451" s="129" t="s">
        <v>81</v>
      </c>
      <c r="CZ451" s="129" t="s">
        <v>81</v>
      </c>
      <c r="DA451" s="129" t="s">
        <v>81</v>
      </c>
      <c r="DB451" s="129" t="s">
        <v>81</v>
      </c>
      <c r="DC451" s="129" t="s">
        <v>81</v>
      </c>
      <c r="DD451" s="129" t="s">
        <v>81</v>
      </c>
      <c r="DE451" s="129" t="s">
        <v>81</v>
      </c>
      <c r="DF451" s="129">
        <v>0</v>
      </c>
      <c r="DG451" s="224">
        <v>6.52</v>
      </c>
      <c r="DH451" s="224">
        <v>7.52</v>
      </c>
      <c r="DI451" s="224">
        <v>7.38</v>
      </c>
      <c r="DJ451" s="224">
        <v>6.81</v>
      </c>
      <c r="DK451" s="224">
        <v>7.03</v>
      </c>
      <c r="DL451" s="224">
        <v>8.92</v>
      </c>
      <c r="DM451" s="224">
        <v>44.18</v>
      </c>
      <c r="DN451" s="224">
        <v>7.36</v>
      </c>
      <c r="DO451" s="129"/>
      <c r="DP451" s="131" t="s">
        <v>82</v>
      </c>
      <c r="DQ451" s="129">
        <v>0</v>
      </c>
      <c r="DR451" s="129">
        <v>0</v>
      </c>
      <c r="DS451" s="129" t="s">
        <v>83</v>
      </c>
      <c r="DT451" s="129" t="s">
        <v>83</v>
      </c>
      <c r="DU451" s="129" t="s">
        <v>83</v>
      </c>
      <c r="DV451" s="129" t="s">
        <v>83</v>
      </c>
      <c r="DW451" s="131" t="s">
        <v>83</v>
      </c>
      <c r="DX451" s="131" t="s">
        <v>84</v>
      </c>
      <c r="DY451" s="131" t="s">
        <v>81</v>
      </c>
      <c r="DZ451" s="131" t="s">
        <v>3578</v>
      </c>
      <c r="EA451" s="131" t="s">
        <v>3579</v>
      </c>
      <c r="EB451" s="131" t="s">
        <v>3580</v>
      </c>
      <c r="EC451" s="131" t="s">
        <v>86</v>
      </c>
      <c r="ED451" s="131" t="s">
        <v>89</v>
      </c>
      <c r="EE451" s="131" t="s">
        <v>3581</v>
      </c>
      <c r="EF451" s="131" t="s">
        <v>3582</v>
      </c>
      <c r="EG451" s="131" t="s">
        <v>295</v>
      </c>
      <c r="EH451" s="131" t="s">
        <v>3583</v>
      </c>
      <c r="EI451" s="131" t="s">
        <v>3584</v>
      </c>
      <c r="EJ451" s="135" t="s">
        <v>3585</v>
      </c>
      <c r="EK451" s="135" t="s">
        <v>3586</v>
      </c>
      <c r="EL451" s="135" t="s">
        <v>3587</v>
      </c>
      <c r="EM451" s="135" t="s">
        <v>3588</v>
      </c>
      <c r="EN451" s="131" t="s">
        <v>81</v>
      </c>
    </row>
    <row r="452" spans="1:144" ht="18" thickTop="1" thickBot="1">
      <c r="A452" s="575">
        <f t="shared" ref="A452:A515" si="25">1+A451</f>
        <v>451</v>
      </c>
      <c r="B452" s="572" t="s">
        <v>3590</v>
      </c>
      <c r="C452" s="600" t="s">
        <v>3591</v>
      </c>
      <c r="D452" s="570" t="s">
        <v>13209</v>
      </c>
      <c r="E452" s="568" t="str">
        <f t="shared" si="23"/>
        <v>Placed</v>
      </c>
      <c r="F452" s="570" t="s">
        <v>12496</v>
      </c>
      <c r="G452" s="570" t="s">
        <v>135</v>
      </c>
      <c r="H452" s="131" t="str">
        <f>VLOOKUP(B452,INFT1!C:H,3,0)</f>
        <v>12th + Engineering without live KT</v>
      </c>
      <c r="I452" s="610" t="s">
        <v>3592</v>
      </c>
      <c r="J452" s="572">
        <v>20</v>
      </c>
      <c r="K452" s="611" t="s">
        <v>3593</v>
      </c>
      <c r="L452" s="611" t="s">
        <v>3594</v>
      </c>
      <c r="M452" s="611" t="s">
        <v>3595</v>
      </c>
      <c r="N452" s="612" t="s">
        <v>3589</v>
      </c>
      <c r="O452" s="612">
        <v>8888682672</v>
      </c>
      <c r="P452" s="612">
        <v>8888682672</v>
      </c>
      <c r="Q452" s="612" t="e">
        <f>VLOOKUP(B452,'TCS CON'!$D$1:$H$98,5,0)</f>
        <v>#N/A</v>
      </c>
      <c r="R452" s="612" t="e">
        <f>VLOOKUP(B452,LTI!$C$1:$H$46,6,0)</f>
        <v>#N/A</v>
      </c>
      <c r="S452" s="612" t="e">
        <f>VLOOKUP(B452,JARO!$E$2:$I$11,5,0)</f>
        <v>#N/A</v>
      </c>
      <c r="T452" s="612">
        <f>VLOOKUP(B452,Capgemini!$D$3:$H$78,5,0)</f>
        <v>380000</v>
      </c>
      <c r="U452" s="612" t="e">
        <f>VLOOKUP(B452,Carwale!$D$1:$H$4,5,0)</f>
        <v>#N/A</v>
      </c>
      <c r="V452" s="612" t="e">
        <f>VLOOKUP(B452,'Interactive Brokers'!E:I,5,0)</f>
        <v>#N/A</v>
      </c>
      <c r="W452" s="612" t="e">
        <f>VLOOKUP(B452,'REL Jio'!E:I,5,0)</f>
        <v>#N/A</v>
      </c>
      <c r="X452" s="612" t="e">
        <f>VLOOKUP(B452,'Sciative Sol'!E:I,5,0)</f>
        <v>#N/A</v>
      </c>
      <c r="Y452" s="612" t="e">
        <f>VLOOKUP(B452,'Hexaware Tech'!E:I,5,0)</f>
        <v>#N/A</v>
      </c>
      <c r="Z452" s="612" t="e">
        <f>VLOOKUP(B452,Axis!D:H,5,0)</f>
        <v>#N/A</v>
      </c>
      <c r="AA452" s="612" t="e">
        <f>VLOOKUP(B452,Ugam!$D$3:$H$26,5,0)</f>
        <v>#N/A</v>
      </c>
      <c r="AB452" s="612" t="e">
        <f>VLOOKUP(B452,Zeus!F:J,5,0)</f>
        <v>#N/A</v>
      </c>
      <c r="AC452" s="612" t="e">
        <f>VLOOKUP(B452,Montran!F:J,5,0)</f>
        <v>#N/A</v>
      </c>
      <c r="AD452" s="612" t="e">
        <f>VLOOKUP(B452,Endurance!H235:L235,5,0)</f>
        <v>#N/A</v>
      </c>
      <c r="AE452" s="612" t="e">
        <f>VLOOKUP(B452,'Swabhav Techlabs'!$F$1:$J$2,5,0)</f>
        <v>#N/A</v>
      </c>
      <c r="AF452" s="612" t="e">
        <f>VLOOKUP(B452,'Quality Kiosk'!$F$1:$J$18,5,0)</f>
        <v>#N/A</v>
      </c>
      <c r="AG452" s="612" t="e">
        <f>VLOOKUP(B452,'Lemon VB'!$F$1:$J$2,5,0)</f>
        <v>#N/A</v>
      </c>
      <c r="AH452" s="612" t="e">
        <f>VLOOKUP(B452,Gocomet!$E$1:$I$3,5,0)</f>
        <v>#N/A</v>
      </c>
      <c r="AI452" s="612" t="e">
        <f>VLOOKUP(B452,'Ingram Micro'!$E$1:$I$8,5,0)</f>
        <v>#N/A</v>
      </c>
      <c r="AJ452" s="612" t="e">
        <f>VLOOKUP(B452,'DePronto Infotech'!$E$1:$I$2,5,0)</f>
        <v>#N/A</v>
      </c>
      <c r="AK452" s="612" t="e">
        <f>VLOOKUP(B452,'Reliance Retail'!$E$1:$I$4,5,0)</f>
        <v>#N/A</v>
      </c>
      <c r="AL452" s="612" t="e">
        <f>VLOOKUP(B452,'Bright Champs'!$D$1:$H$13,5,0)</f>
        <v>#N/A</v>
      </c>
      <c r="AM452" s="612" t="e">
        <f>VLOOKUP(B452,Neosoft!$E$1:$I$12,5,0)</f>
        <v>#N/A</v>
      </c>
      <c r="AN452" s="612" t="e">
        <f>VLOOKUP(B452,Infosys!$E$1:$I$3,5,0)</f>
        <v>#N/A</v>
      </c>
      <c r="AO452" s="612" t="e">
        <f>VLOOKUP(B452,Cerelabs!$E$1:$I$5,5,0)</f>
        <v>#N/A</v>
      </c>
      <c r="AP452" s="612" t="e">
        <f>VLOOKUP(B452,'Neebal Technologies'!$D$1:$H$2,5,0)</f>
        <v>#N/A</v>
      </c>
      <c r="AQ452" s="612" t="e">
        <f>VLOOKUP(B452,'Vertiv Energy'!$D$1:$H$2,5,0)</f>
        <v>#N/A</v>
      </c>
      <c r="AR452" s="612" t="e">
        <f>VLOOKUP(B452,'Acidaes Solutions (CRMNEXT)'!$D$1:$H$3,5,0)</f>
        <v>#N/A</v>
      </c>
      <c r="AS452" s="612" t="e">
        <f>VLOOKUP(B452,Growisto!$D$1:$H$2,5,0)</f>
        <v>#N/A</v>
      </c>
      <c r="AT452" s="612" t="e">
        <f>VLOOKUP(B452,'9.9 Mediaworx - Digit'!$D$1:$H$2,5,0)</f>
        <v>#N/A</v>
      </c>
      <c r="AU452" s="612" t="e">
        <f>VLOOKUP(B452,'Vistaar systems Pvt Ltd'!$D$2:$H$3,5,0)</f>
        <v>#N/A</v>
      </c>
      <c r="AV452" s="612" t="e">
        <f>VLOOKUP(B452,'Course 5i'!$D$2:$H$11,5,0)</f>
        <v>#N/A</v>
      </c>
      <c r="AW452" s="612" t="e">
        <f>VLOOKUP(B452,'Radiant Appliances &amp; Electronic'!$D$1:$H$13,5,0)</f>
        <v>#N/A</v>
      </c>
      <c r="AX452" s="612" t="e">
        <f>VLOOKUP(B452,'Atos Global'!$D$3:$H$27,5,0)</f>
        <v>#N/A</v>
      </c>
      <c r="AY452" s="612" t="e">
        <f>VLOOKUP(B452,'Saama Technologies'!$D$1:$H$2,5,0)</f>
        <v>#N/A</v>
      </c>
      <c r="AZ452" s="612" t="e">
        <f>VLOOKUP(B452,'Multiplier Solutions'!$D$1:$H$2,5,0)</f>
        <v>#N/A</v>
      </c>
      <c r="BA452" s="612" t="e">
        <f>VLOOKUP(B452,GEP!$D$2:$H$5,5,0)</f>
        <v>#N/A</v>
      </c>
      <c r="BB452" s="612" t="e">
        <f>VLOOKUP(B452,Accenture!$D$1:$H$6,5,0)</f>
        <v>#N/A</v>
      </c>
      <c r="BC452" s="612" t="e">
        <f>VLOOKUP(B452,'Endurance International Group'!$D$1:$H$2,5,0)</f>
        <v>#N/A</v>
      </c>
      <c r="BD452" s="612" t="e">
        <f>VLOOKUP(B452,Newgen!$D$1:$H$2,5,0)</f>
        <v>#N/A</v>
      </c>
      <c r="BE452" s="612" t="e">
        <f>VLOOKUP(B452,'3D Incredible'!D452:H452,5,0)</f>
        <v>#N/A</v>
      </c>
      <c r="BF452" s="612" t="e">
        <f>VLOOKUP(B452,'Raja Software Labs'!$D$2:$H$2,5,0)</f>
        <v>#N/A</v>
      </c>
      <c r="BG452" s="612" t="e">
        <f>VLOOKUP(B452,Wipro!$D$1:$H$2,5,0)</f>
        <v>#N/A</v>
      </c>
      <c r="BH452" s="612" t="e">
        <f>VLOOKUP(B452,'Perch Technologies'!$D$2:$H$2,5,0)</f>
        <v>#N/A</v>
      </c>
      <c r="BI452" s="612" t="e">
        <f>VLOOKUP(B452,'Morning Star'!$D$1:$H$6,5,0)</f>
        <v>#N/A</v>
      </c>
      <c r="BJ452" s="612" t="e">
        <f>VLOOKUP(B452,Flexiloans!$D$1:$H$2,5,0)</f>
        <v>#N/A</v>
      </c>
      <c r="BK452" s="612" t="e">
        <f>VLOOKUP(B452,'Thirdware Solutions'!$D$1:$H$2,5,0)</f>
        <v>#N/A</v>
      </c>
      <c r="BL452" s="612" t="e">
        <f>VLOOKUP(B452,Tescom!$D$1:$H$8,5,0)</f>
        <v>#N/A</v>
      </c>
      <c r="BM452" s="612" t="e">
        <f>VLOOKUP(B452,'Cogno AI'!$D$1:$H$2,5,0)</f>
        <v>#N/A</v>
      </c>
      <c r="BN452" s="612" t="e">
        <f>VLOOKUP(B452,'ABM Knowledgeware'!$D$1:$H$2,5,0)</f>
        <v>#N/A</v>
      </c>
      <c r="BO452" s="612" t="e">
        <f>VLOOKUP(B452,'Concerto Software'!$D$1:$H$3,5,0)</f>
        <v>#N/A</v>
      </c>
      <c r="BP452" s="612" t="e">
        <f>VLOOKUP(B452,'My Captain'!$D$1:$H$4,5,0)</f>
        <v>#N/A</v>
      </c>
      <c r="BQ452" s="612" t="e">
        <f>VLOOKUP(B452,'Finoux Solutions'!$D$2:$H$4,5,0)</f>
        <v>#N/A</v>
      </c>
      <c r="BR452" s="612" t="e">
        <f>VLOOKUP(B452,'MITR Learning'!$D$1:$H$2,5,0)</f>
        <v>#N/A</v>
      </c>
      <c r="BS452" s="612" t="e">
        <f>VLOOKUP(B452,Nucsoft!$D$2:$H$6,5,0)</f>
        <v>#N/A</v>
      </c>
      <c r="BT452" s="612" t="e">
        <f>VLOOKUP(B452,'Paras Cadd'!$D$1:$H$2,5,0)</f>
        <v>#N/A</v>
      </c>
      <c r="BU452" s="612" t="e">
        <f>VLOOKUP(B452,'ICICI Securities'!$D$1:$H$2,5,0)</f>
        <v>#N/A</v>
      </c>
      <c r="BV452" s="612" t="e">
        <f>VLOOKUP(B452,'Citius Tech'!$D$2:$H$5,5,0)</f>
        <v>#N/A</v>
      </c>
      <c r="BW452" s="612" t="e">
        <f>VLOOKUP(B452,'Buzzy Brains'!$D$2:$H$2,5,0)</f>
        <v>#N/A</v>
      </c>
      <c r="BX452" s="612" t="e">
        <f>VLOOKUP(B452,'Decimal Point'!$D$2:$H$2,5,0)</f>
        <v>#N/A</v>
      </c>
      <c r="BY452" s="612" t="e">
        <f>VLOOKUP(B452,'Sankey Business Solutions'!$D$2:$H$3,5,0)</f>
        <v>#N/A</v>
      </c>
      <c r="BZ452" s="612" t="e">
        <f>VLOOKUP(B452,'Nangia &amp; Co LLP'!$D$2:$H$2,5,0)</f>
        <v>#N/A</v>
      </c>
      <c r="CA452" s="612" t="e">
        <f>VLOOKUP(B452,'FIS Solutions India Pvt Ltd'!$D$2:$H$2,5,0)</f>
        <v>#N/A</v>
      </c>
      <c r="CB452" s="612" t="e">
        <f>VLOOKUP(B452,'Delta Technology &amp; Management '!$D$2:$H$16,5,0)</f>
        <v>#N/A</v>
      </c>
      <c r="CC452" s="612" t="e">
        <f>VLOOKUP(B452,'Espoir Networks'!$D$3:$H$11,5,0)</f>
        <v>#N/A</v>
      </c>
      <c r="CD452" s="612" t="e">
        <f>VLOOKUP(B452,'Servosys Solution'!$D$3:$H$5,5,0)</f>
        <v>#N/A</v>
      </c>
      <c r="CE452" s="612" t="e">
        <f>VLOOKUP(B452,'Ribbon Communications'!$D$3:$H$4,5,0)</f>
        <v>#N/A</v>
      </c>
      <c r="CF452" s="612">
        <f t="shared" si="24"/>
        <v>1</v>
      </c>
      <c r="CG452" s="129" t="s">
        <v>3596</v>
      </c>
      <c r="CH452" s="129">
        <v>403933399772</v>
      </c>
      <c r="CI452" s="129" t="s">
        <v>3597</v>
      </c>
      <c r="CJ452" s="129" t="s">
        <v>11722</v>
      </c>
      <c r="CK452" s="132">
        <v>42917</v>
      </c>
      <c r="CL452" s="129">
        <v>2021</v>
      </c>
      <c r="CM452" s="128" t="s">
        <v>3598</v>
      </c>
      <c r="CN452" s="129">
        <v>473</v>
      </c>
      <c r="CO452" s="133">
        <v>94.6</v>
      </c>
      <c r="CP452" s="129">
        <v>2015</v>
      </c>
      <c r="CQ452" s="129" t="s">
        <v>79</v>
      </c>
      <c r="CR452" s="128" t="s">
        <v>3599</v>
      </c>
      <c r="CS452" s="129">
        <v>492</v>
      </c>
      <c r="CT452" s="133">
        <v>75.69</v>
      </c>
      <c r="CU452" s="129">
        <v>2017</v>
      </c>
      <c r="CV452" s="129" t="s">
        <v>79</v>
      </c>
      <c r="CW452" s="131" t="s">
        <v>81</v>
      </c>
      <c r="CX452" s="131" t="s">
        <v>81</v>
      </c>
      <c r="CY452" s="129" t="s">
        <v>81</v>
      </c>
      <c r="CZ452" s="129" t="s">
        <v>81</v>
      </c>
      <c r="DA452" s="129" t="s">
        <v>81</v>
      </c>
      <c r="DB452" s="129" t="s">
        <v>81</v>
      </c>
      <c r="DC452" s="129" t="s">
        <v>81</v>
      </c>
      <c r="DD452" s="129" t="s">
        <v>81</v>
      </c>
      <c r="DE452" s="129" t="s">
        <v>81</v>
      </c>
      <c r="DF452" s="129">
        <v>0</v>
      </c>
      <c r="DG452" s="224">
        <v>8.48</v>
      </c>
      <c r="DH452" s="224">
        <v>8.26</v>
      </c>
      <c r="DI452" s="224">
        <v>9.19</v>
      </c>
      <c r="DJ452" s="224">
        <v>9</v>
      </c>
      <c r="DK452" s="224">
        <v>9.0299999999999994</v>
      </c>
      <c r="DL452" s="224"/>
      <c r="DM452" s="224">
        <v>43.96</v>
      </c>
      <c r="DN452" s="224">
        <v>8.7919999999999998</v>
      </c>
      <c r="DO452" s="129"/>
      <c r="DP452" s="131" t="s">
        <v>138</v>
      </c>
      <c r="DQ452" s="129">
        <v>0</v>
      </c>
      <c r="DR452" s="129">
        <v>0</v>
      </c>
      <c r="DS452" s="129" t="s">
        <v>83</v>
      </c>
      <c r="DT452" s="129" t="s">
        <v>83</v>
      </c>
      <c r="DU452" s="129" t="s">
        <v>83</v>
      </c>
      <c r="DV452" s="129" t="s">
        <v>83</v>
      </c>
      <c r="DW452" s="131" t="s">
        <v>83</v>
      </c>
      <c r="DX452" s="131" t="s">
        <v>84</v>
      </c>
      <c r="DY452" s="131" t="s">
        <v>81</v>
      </c>
      <c r="DZ452" s="131" t="s">
        <v>3600</v>
      </c>
      <c r="EA452" s="131" t="s">
        <v>1930</v>
      </c>
      <c r="EB452" s="131" t="s">
        <v>3601</v>
      </c>
      <c r="EC452" s="131" t="s">
        <v>88</v>
      </c>
      <c r="ED452" s="131" t="s">
        <v>89</v>
      </c>
      <c r="EE452" s="131" t="s">
        <v>3602</v>
      </c>
      <c r="EF452" s="131" t="s">
        <v>3603</v>
      </c>
      <c r="EG452" s="131" t="s">
        <v>3604</v>
      </c>
      <c r="EH452" s="131" t="s">
        <v>2814</v>
      </c>
      <c r="EI452" s="131" t="s">
        <v>3605</v>
      </c>
      <c r="EJ452" s="135" t="s">
        <v>3606</v>
      </c>
      <c r="EK452" s="135" t="s">
        <v>3607</v>
      </c>
      <c r="EL452" s="135" t="s">
        <v>3608</v>
      </c>
      <c r="EM452" s="135" t="s">
        <v>3609</v>
      </c>
      <c r="EN452" s="131" t="s">
        <v>81</v>
      </c>
    </row>
    <row r="453" spans="1:144" ht="18" thickTop="1" thickBot="1">
      <c r="A453" s="575">
        <f t="shared" si="25"/>
        <v>452</v>
      </c>
      <c r="B453" s="572" t="s">
        <v>3611</v>
      </c>
      <c r="C453" s="600" t="s">
        <v>11876</v>
      </c>
      <c r="D453" s="570" t="s">
        <v>13209</v>
      </c>
      <c r="E453" s="568" t="str">
        <f t="shared" si="23"/>
        <v>Placed</v>
      </c>
      <c r="F453" s="570" t="s">
        <v>12496</v>
      </c>
      <c r="G453" s="570" t="s">
        <v>135</v>
      </c>
      <c r="H453" s="131" t="str">
        <f>VLOOKUP(B453,INFT1!C:H,3,0)</f>
        <v>Diploma  + Direct Second Year Engineering without live KT</v>
      </c>
      <c r="I453" s="610" t="s">
        <v>3613</v>
      </c>
      <c r="J453" s="572">
        <v>20</v>
      </c>
      <c r="K453" s="611" t="s">
        <v>3614</v>
      </c>
      <c r="L453" s="611" t="s">
        <v>73</v>
      </c>
      <c r="M453" s="611" t="s">
        <v>3615</v>
      </c>
      <c r="N453" s="612" t="s">
        <v>3610</v>
      </c>
      <c r="O453" s="612">
        <v>9819903847</v>
      </c>
      <c r="P453" s="612">
        <v>8169551567</v>
      </c>
      <c r="Q453" s="612" t="e">
        <f>VLOOKUP(B453,'TCS CON'!$D$1:$H$98,5,0)</f>
        <v>#N/A</v>
      </c>
      <c r="R453" s="612" t="e">
        <f>VLOOKUP(B453,LTI!$C$1:$H$46,6,0)</f>
        <v>#N/A</v>
      </c>
      <c r="S453" s="612" t="e">
        <f>VLOOKUP(B453,JARO!$E$2:$I$11,5,0)</f>
        <v>#N/A</v>
      </c>
      <c r="T453" s="612" t="e">
        <f>VLOOKUP(B453,Capgemini!$D$3:$H$78,5,0)</f>
        <v>#N/A</v>
      </c>
      <c r="U453" s="612" t="e">
        <f>VLOOKUP(B453,Carwale!$D$1:$H$4,5,0)</f>
        <v>#N/A</v>
      </c>
      <c r="V453" s="612" t="e">
        <f>VLOOKUP(B453,'Interactive Brokers'!E:I,5,0)</f>
        <v>#N/A</v>
      </c>
      <c r="W453" s="612" t="e">
        <f>VLOOKUP(B453,'REL Jio'!E:I,5,0)</f>
        <v>#N/A</v>
      </c>
      <c r="X453" s="612" t="e">
        <f>VLOOKUP(B453,'Sciative Sol'!E:I,5,0)</f>
        <v>#N/A</v>
      </c>
      <c r="Y453" s="612" t="e">
        <f>VLOOKUP(B453,'Hexaware Tech'!E:I,5,0)</f>
        <v>#N/A</v>
      </c>
      <c r="Z453" s="612" t="e">
        <f>VLOOKUP(B453,Axis!D:H,5,0)</f>
        <v>#N/A</v>
      </c>
      <c r="AA453" s="612" t="e">
        <f>VLOOKUP(B453,Ugam!$D$3:$H$26,5,0)</f>
        <v>#N/A</v>
      </c>
      <c r="AB453" s="612" t="e">
        <f>VLOOKUP(B453,Zeus!F:J,5,0)</f>
        <v>#N/A</v>
      </c>
      <c r="AC453" s="612" t="e">
        <f>VLOOKUP(B453,Montran!F:J,5,0)</f>
        <v>#N/A</v>
      </c>
      <c r="AD453" s="612" t="e">
        <f>VLOOKUP(B453,Endurance!H236:L236,5,0)</f>
        <v>#N/A</v>
      </c>
      <c r="AE453" s="612" t="e">
        <f>VLOOKUP(B453,'Swabhav Techlabs'!$F$1:$J$2,5,0)</f>
        <v>#N/A</v>
      </c>
      <c r="AF453" s="612" t="e">
        <f>VLOOKUP(B453,'Quality Kiosk'!$F$1:$J$18,5,0)</f>
        <v>#N/A</v>
      </c>
      <c r="AG453" s="612" t="e">
        <f>VLOOKUP(B453,'Lemon VB'!$F$1:$J$2,5,0)</f>
        <v>#N/A</v>
      </c>
      <c r="AH453" s="612" t="e">
        <f>VLOOKUP(B453,Gocomet!$E$1:$I$3,5,0)</f>
        <v>#N/A</v>
      </c>
      <c r="AI453" s="612">
        <f>VLOOKUP(B453,'Ingram Micro'!$E$1:$I$8,5,0)</f>
        <v>400000</v>
      </c>
      <c r="AJ453" s="612" t="e">
        <f>VLOOKUP(B453,'DePronto Infotech'!$E$1:$I$2,5,0)</f>
        <v>#N/A</v>
      </c>
      <c r="AK453" s="612" t="e">
        <f>VLOOKUP(B453,'Reliance Retail'!$E$1:$I$4,5,0)</f>
        <v>#N/A</v>
      </c>
      <c r="AL453" s="612" t="e">
        <f>VLOOKUP(B453,'Bright Champs'!$D$1:$H$13,5,0)</f>
        <v>#N/A</v>
      </c>
      <c r="AM453" s="612" t="e">
        <f>VLOOKUP(B453,Neosoft!$E$1:$I$12,5,0)</f>
        <v>#N/A</v>
      </c>
      <c r="AN453" s="612" t="e">
        <f>VLOOKUP(B453,Infosys!$E$1:$I$3,5,0)</f>
        <v>#N/A</v>
      </c>
      <c r="AO453" s="612" t="e">
        <f>VLOOKUP(B453,Cerelabs!$E$1:$I$5,5,0)</f>
        <v>#N/A</v>
      </c>
      <c r="AP453" s="612" t="e">
        <f>VLOOKUP(B453,'Neebal Technologies'!$D$1:$H$2,5,0)</f>
        <v>#N/A</v>
      </c>
      <c r="AQ453" s="612" t="e">
        <f>VLOOKUP(B453,'Vertiv Energy'!$D$1:$H$2,5,0)</f>
        <v>#N/A</v>
      </c>
      <c r="AR453" s="612" t="e">
        <f>VLOOKUP(B453,'Acidaes Solutions (CRMNEXT)'!$D$1:$H$3,5,0)</f>
        <v>#N/A</v>
      </c>
      <c r="AS453" s="612" t="e">
        <f>VLOOKUP(B453,Growisto!$D$1:$H$2,5,0)</f>
        <v>#N/A</v>
      </c>
      <c r="AT453" s="612" t="e">
        <f>VLOOKUP(B453,'9.9 Mediaworx - Digit'!$D$1:$H$2,5,0)</f>
        <v>#N/A</v>
      </c>
      <c r="AU453" s="612" t="e">
        <f>VLOOKUP(B453,'Vistaar systems Pvt Ltd'!$D$2:$H$3,5,0)</f>
        <v>#N/A</v>
      </c>
      <c r="AV453" s="612" t="e">
        <f>VLOOKUP(B453,'Course 5i'!$D$2:$H$11,5,0)</f>
        <v>#N/A</v>
      </c>
      <c r="AW453" s="612" t="e">
        <f>VLOOKUP(B453,'Radiant Appliances &amp; Electronic'!$D$1:$H$13,5,0)</f>
        <v>#N/A</v>
      </c>
      <c r="AX453" s="612" t="e">
        <f>VLOOKUP(B453,'Atos Global'!$D$3:$H$27,5,0)</f>
        <v>#N/A</v>
      </c>
      <c r="AY453" s="612" t="e">
        <f>VLOOKUP(B453,'Saama Technologies'!$D$1:$H$2,5,0)</f>
        <v>#N/A</v>
      </c>
      <c r="AZ453" s="612" t="e">
        <f>VLOOKUP(B453,'Multiplier Solutions'!$D$1:$H$2,5,0)</f>
        <v>#N/A</v>
      </c>
      <c r="BA453" s="612" t="e">
        <f>VLOOKUP(B453,GEP!$D$2:$H$5,5,0)</f>
        <v>#N/A</v>
      </c>
      <c r="BB453" s="612" t="e">
        <f>VLOOKUP(B453,Accenture!$D$1:$H$6,5,0)</f>
        <v>#N/A</v>
      </c>
      <c r="BC453" s="612" t="e">
        <f>VLOOKUP(B453,'Endurance International Group'!$D$1:$H$2,5,0)</f>
        <v>#N/A</v>
      </c>
      <c r="BD453" s="612" t="e">
        <f>VLOOKUP(B453,Newgen!$D$1:$H$2,5,0)</f>
        <v>#N/A</v>
      </c>
      <c r="BE453" s="612" t="e">
        <f>VLOOKUP(B453,'3D Incredible'!D453:H453,5,0)</f>
        <v>#N/A</v>
      </c>
      <c r="BF453" s="612" t="e">
        <f>VLOOKUP(B453,'Raja Software Labs'!$D$2:$H$2,5,0)</f>
        <v>#N/A</v>
      </c>
      <c r="BG453" s="612" t="e">
        <f>VLOOKUP(B453,Wipro!$D$1:$H$2,5,0)</f>
        <v>#N/A</v>
      </c>
      <c r="BH453" s="612" t="e">
        <f>VLOOKUP(B453,'Perch Technologies'!$D$2:$H$2,5,0)</f>
        <v>#N/A</v>
      </c>
      <c r="BI453" s="612" t="e">
        <f>VLOOKUP(B453,'Morning Star'!$D$1:$H$6,5,0)</f>
        <v>#N/A</v>
      </c>
      <c r="BJ453" s="612" t="e">
        <f>VLOOKUP(B453,Flexiloans!$D$1:$H$2,5,0)</f>
        <v>#N/A</v>
      </c>
      <c r="BK453" s="612" t="e">
        <f>VLOOKUP(B453,'Thirdware Solutions'!$D$1:$H$2,5,0)</f>
        <v>#N/A</v>
      </c>
      <c r="BL453" s="612" t="e">
        <f>VLOOKUP(B453,Tescom!$D$1:$H$8,5,0)</f>
        <v>#N/A</v>
      </c>
      <c r="BM453" s="612" t="e">
        <f>VLOOKUP(B453,'Cogno AI'!$D$1:$H$2,5,0)</f>
        <v>#N/A</v>
      </c>
      <c r="BN453" s="612" t="e">
        <f>VLOOKUP(B453,'ABM Knowledgeware'!$D$1:$H$2,5,0)</f>
        <v>#N/A</v>
      </c>
      <c r="BO453" s="612" t="e">
        <f>VLOOKUP(B453,'Concerto Software'!$D$1:$H$3,5,0)</f>
        <v>#N/A</v>
      </c>
      <c r="BP453" s="612" t="e">
        <f>VLOOKUP(B453,'My Captain'!$D$1:$H$4,5,0)</f>
        <v>#N/A</v>
      </c>
      <c r="BQ453" s="612" t="e">
        <f>VLOOKUP(B453,'Finoux Solutions'!$D$2:$H$4,5,0)</f>
        <v>#N/A</v>
      </c>
      <c r="BR453" s="612" t="e">
        <f>VLOOKUP(B453,'MITR Learning'!$D$1:$H$2,5,0)</f>
        <v>#N/A</v>
      </c>
      <c r="BS453" s="612" t="e">
        <f>VLOOKUP(B453,Nucsoft!$D$2:$H$6,5,0)</f>
        <v>#N/A</v>
      </c>
      <c r="BT453" s="612" t="e">
        <f>VLOOKUP(B453,'Paras Cadd'!$D$1:$H$2,5,0)</f>
        <v>#N/A</v>
      </c>
      <c r="BU453" s="612" t="e">
        <f>VLOOKUP(B453,'ICICI Securities'!$D$1:$H$2,5,0)</f>
        <v>#N/A</v>
      </c>
      <c r="BV453" s="612" t="e">
        <f>VLOOKUP(B453,'Citius Tech'!$D$2:$H$5,5,0)</f>
        <v>#N/A</v>
      </c>
      <c r="BW453" s="612" t="e">
        <f>VLOOKUP(B453,'Buzzy Brains'!$D$2:$H$2,5,0)</f>
        <v>#N/A</v>
      </c>
      <c r="BX453" s="612" t="e">
        <f>VLOOKUP(B453,'Decimal Point'!$D$2:$H$2,5,0)</f>
        <v>#N/A</v>
      </c>
      <c r="BY453" s="612" t="e">
        <f>VLOOKUP(B453,'Sankey Business Solutions'!$D$2:$H$3,5,0)</f>
        <v>#N/A</v>
      </c>
      <c r="BZ453" s="612" t="e">
        <f>VLOOKUP(B453,'Nangia &amp; Co LLP'!$D$2:$H$2,5,0)</f>
        <v>#N/A</v>
      </c>
      <c r="CA453" s="612" t="e">
        <f>VLOOKUP(B453,'FIS Solutions India Pvt Ltd'!$D$2:$H$2,5,0)</f>
        <v>#N/A</v>
      </c>
      <c r="CB453" s="612" t="e">
        <f>VLOOKUP(B453,'Delta Technology &amp; Management '!$D$2:$H$16,5,0)</f>
        <v>#N/A</v>
      </c>
      <c r="CC453" s="612" t="e">
        <f>VLOOKUP(B453,'Espoir Networks'!$D$3:$H$11,5,0)</f>
        <v>#N/A</v>
      </c>
      <c r="CD453" s="612" t="e">
        <f>VLOOKUP(B453,'Servosys Solution'!$D$3:$H$5,5,0)</f>
        <v>#N/A</v>
      </c>
      <c r="CE453" s="612" t="e">
        <f>VLOOKUP(B453,'Ribbon Communications'!$D$3:$H$4,5,0)</f>
        <v>#N/A</v>
      </c>
      <c r="CF453" s="612">
        <f t="shared" si="24"/>
        <v>1</v>
      </c>
      <c r="CG453" s="129" t="s">
        <v>3616</v>
      </c>
      <c r="CH453" s="129">
        <v>678495312998</v>
      </c>
      <c r="CI453" s="129" t="s">
        <v>134</v>
      </c>
      <c r="CJ453" s="129" t="s">
        <v>11723</v>
      </c>
      <c r="CK453" s="132">
        <v>43282</v>
      </c>
      <c r="CL453" s="129">
        <v>2021</v>
      </c>
      <c r="CM453" s="128" t="s">
        <v>3617</v>
      </c>
      <c r="CN453" s="129">
        <v>395</v>
      </c>
      <c r="CO453" s="133">
        <v>79</v>
      </c>
      <c r="CP453" s="129">
        <v>2015</v>
      </c>
      <c r="CQ453" s="129" t="s">
        <v>79</v>
      </c>
      <c r="CR453" s="128" t="s">
        <v>295</v>
      </c>
      <c r="CS453" s="129" t="s">
        <v>81</v>
      </c>
      <c r="CT453" s="133" t="s">
        <v>81</v>
      </c>
      <c r="CU453" s="129" t="s">
        <v>81</v>
      </c>
      <c r="CV453" s="129" t="s">
        <v>109</v>
      </c>
      <c r="CW453" s="131" t="s">
        <v>490</v>
      </c>
      <c r="CX453" s="131" t="s">
        <v>3618</v>
      </c>
      <c r="CY453" s="129">
        <v>688</v>
      </c>
      <c r="CZ453" s="129">
        <v>86.53</v>
      </c>
      <c r="DA453" s="129">
        <v>2018</v>
      </c>
      <c r="DB453" s="129" t="s">
        <v>112</v>
      </c>
      <c r="DC453" s="129" t="s">
        <v>113</v>
      </c>
      <c r="DD453" s="129">
        <v>78.81</v>
      </c>
      <c r="DE453" s="129">
        <v>78.77</v>
      </c>
      <c r="DF453" s="129">
        <v>0</v>
      </c>
      <c r="DG453" s="224" t="s">
        <v>81</v>
      </c>
      <c r="DH453" s="224" t="s">
        <v>81</v>
      </c>
      <c r="DI453" s="224">
        <v>7.92</v>
      </c>
      <c r="DJ453" s="224">
        <v>8.23</v>
      </c>
      <c r="DK453" s="224">
        <v>9.15</v>
      </c>
      <c r="DL453" s="224">
        <v>10</v>
      </c>
      <c r="DM453" s="224">
        <v>35.299999999999997</v>
      </c>
      <c r="DN453" s="224">
        <v>8.82</v>
      </c>
      <c r="DO453" s="129"/>
      <c r="DP453" s="131" t="s">
        <v>114</v>
      </c>
      <c r="DQ453" s="129">
        <v>0</v>
      </c>
      <c r="DR453" s="129">
        <v>0</v>
      </c>
      <c r="DS453" s="129" t="s">
        <v>83</v>
      </c>
      <c r="DT453" s="129" t="s">
        <v>83</v>
      </c>
      <c r="DU453" s="129" t="s">
        <v>83</v>
      </c>
      <c r="DV453" s="129" t="s">
        <v>83</v>
      </c>
      <c r="DW453" s="131" t="s">
        <v>83</v>
      </c>
      <c r="DX453" s="131" t="s">
        <v>84</v>
      </c>
      <c r="DY453" s="131" t="s">
        <v>81</v>
      </c>
      <c r="DZ453" s="131" t="s">
        <v>3619</v>
      </c>
      <c r="EA453" s="131" t="s">
        <v>781</v>
      </c>
      <c r="EB453" s="131" t="s">
        <v>3620</v>
      </c>
      <c r="EC453" s="131" t="s">
        <v>88</v>
      </c>
      <c r="ED453" s="131" t="s">
        <v>89</v>
      </c>
      <c r="EE453" s="131" t="s">
        <v>3621</v>
      </c>
      <c r="EF453" s="131" t="s">
        <v>3622</v>
      </c>
      <c r="EG453" s="131" t="s">
        <v>3623</v>
      </c>
      <c r="EH453" s="131" t="s">
        <v>3624</v>
      </c>
      <c r="EI453" s="131" t="s">
        <v>3625</v>
      </c>
      <c r="EJ453" s="135" t="s">
        <v>3626</v>
      </c>
      <c r="EK453" s="135" t="s">
        <v>3627</v>
      </c>
      <c r="EL453" s="131" t="s">
        <v>81</v>
      </c>
      <c r="EM453" s="135" t="s">
        <v>3628</v>
      </c>
      <c r="EN453" s="131" t="s">
        <v>81</v>
      </c>
    </row>
    <row r="454" spans="1:144" ht="18" thickTop="1" thickBot="1">
      <c r="A454" s="575">
        <f t="shared" si="25"/>
        <v>453</v>
      </c>
      <c r="B454" s="572" t="s">
        <v>3630</v>
      </c>
      <c r="C454" s="600" t="s">
        <v>3631</v>
      </c>
      <c r="D454" s="570" t="s">
        <v>13209</v>
      </c>
      <c r="E454" s="568" t="str">
        <f t="shared" si="23"/>
        <v>Not Placed</v>
      </c>
      <c r="F454" s="570" t="s">
        <v>12496</v>
      </c>
      <c r="G454" s="570" t="s">
        <v>135</v>
      </c>
      <c r="H454" s="131" t="str">
        <f>VLOOKUP(B454,INFT1!C:H,3,0)</f>
        <v>Diploma  + Direct Second Year Engineering without live KT</v>
      </c>
      <c r="I454" s="610" t="s">
        <v>3632</v>
      </c>
      <c r="J454" s="572">
        <v>20</v>
      </c>
      <c r="K454" s="611" t="s">
        <v>3633</v>
      </c>
      <c r="L454" s="611" t="s">
        <v>3633</v>
      </c>
      <c r="M454" s="611" t="s">
        <v>3634</v>
      </c>
      <c r="N454" s="612" t="s">
        <v>3629</v>
      </c>
      <c r="O454" s="612">
        <v>9768717432</v>
      </c>
      <c r="P454" s="612">
        <v>7900090188</v>
      </c>
      <c r="Q454" s="612" t="e">
        <f>VLOOKUP(B454,'TCS CON'!$D$1:$H$98,5,0)</f>
        <v>#N/A</v>
      </c>
      <c r="R454" s="612" t="e">
        <f>VLOOKUP(B454,LTI!$C$1:$H$46,6,0)</f>
        <v>#N/A</v>
      </c>
      <c r="S454" s="612" t="e">
        <f>VLOOKUP(B454,JARO!$E$2:$I$11,5,0)</f>
        <v>#N/A</v>
      </c>
      <c r="T454" s="612" t="e">
        <f>VLOOKUP(B454,Capgemini!$D$3:$H$78,5,0)</f>
        <v>#N/A</v>
      </c>
      <c r="U454" s="612" t="e">
        <f>VLOOKUP(B454,Carwale!$D$1:$H$4,5,0)</f>
        <v>#N/A</v>
      </c>
      <c r="V454" s="612" t="e">
        <f>VLOOKUP(B454,'Interactive Brokers'!E:I,5,0)</f>
        <v>#N/A</v>
      </c>
      <c r="W454" s="612" t="e">
        <f>VLOOKUP(B454,'REL Jio'!E:I,5,0)</f>
        <v>#N/A</v>
      </c>
      <c r="X454" s="612" t="e">
        <f>VLOOKUP(B454,'Sciative Sol'!E:I,5,0)</f>
        <v>#N/A</v>
      </c>
      <c r="Y454" s="612" t="e">
        <f>VLOOKUP(B454,'Hexaware Tech'!E:I,5,0)</f>
        <v>#N/A</v>
      </c>
      <c r="Z454" s="612" t="e">
        <f>VLOOKUP(B454,Axis!D:H,5,0)</f>
        <v>#N/A</v>
      </c>
      <c r="AA454" s="612" t="e">
        <f>VLOOKUP(B454,Ugam!$D$3:$H$26,5,0)</f>
        <v>#N/A</v>
      </c>
      <c r="AB454" s="612" t="e">
        <f>VLOOKUP(B454,Zeus!F:J,5,0)</f>
        <v>#N/A</v>
      </c>
      <c r="AC454" s="612" t="e">
        <f>VLOOKUP(B454,Montran!F:J,5,0)</f>
        <v>#N/A</v>
      </c>
      <c r="AD454" s="612" t="e">
        <f>VLOOKUP(B454,Endurance!H237:L237,5,0)</f>
        <v>#N/A</v>
      </c>
      <c r="AE454" s="612" t="e">
        <f>VLOOKUP(B454,'Swabhav Techlabs'!$F$1:$J$2,5,0)</f>
        <v>#N/A</v>
      </c>
      <c r="AF454" s="612" t="e">
        <f>VLOOKUP(B454,'Quality Kiosk'!$F$1:$J$18,5,0)</f>
        <v>#N/A</v>
      </c>
      <c r="AG454" s="612" t="e">
        <f>VLOOKUP(B454,'Lemon VB'!$F$1:$J$2,5,0)</f>
        <v>#N/A</v>
      </c>
      <c r="AH454" s="612" t="e">
        <f>VLOOKUP(B454,Gocomet!$E$1:$I$3,5,0)</f>
        <v>#N/A</v>
      </c>
      <c r="AI454" s="612" t="e">
        <f>VLOOKUP(B454,'Ingram Micro'!$E$1:$I$8,5,0)</f>
        <v>#N/A</v>
      </c>
      <c r="AJ454" s="612" t="e">
        <f>VLOOKUP(B454,'DePronto Infotech'!$E$1:$I$2,5,0)</f>
        <v>#N/A</v>
      </c>
      <c r="AK454" s="612" t="e">
        <f>VLOOKUP(B454,'Reliance Retail'!$E$1:$I$4,5,0)</f>
        <v>#N/A</v>
      </c>
      <c r="AL454" s="612" t="e">
        <f>VLOOKUP(B454,'Bright Champs'!$D$1:$H$13,5,0)</f>
        <v>#N/A</v>
      </c>
      <c r="AM454" s="612" t="e">
        <f>VLOOKUP(B454,Neosoft!$E$1:$I$12,5,0)</f>
        <v>#N/A</v>
      </c>
      <c r="AN454" s="612" t="e">
        <f>VLOOKUP(B454,Infosys!$E$1:$I$3,5,0)</f>
        <v>#N/A</v>
      </c>
      <c r="AO454" s="612" t="e">
        <f>VLOOKUP(B454,Cerelabs!$E$1:$I$5,5,0)</f>
        <v>#N/A</v>
      </c>
      <c r="AP454" s="612" t="e">
        <f>VLOOKUP(B454,'Neebal Technologies'!$D$1:$H$2,5,0)</f>
        <v>#N/A</v>
      </c>
      <c r="AQ454" s="612" t="e">
        <f>VLOOKUP(B454,'Vertiv Energy'!$D$1:$H$2,5,0)</f>
        <v>#N/A</v>
      </c>
      <c r="AR454" s="612" t="e">
        <f>VLOOKUP(B454,'Acidaes Solutions (CRMNEXT)'!$D$1:$H$3,5,0)</f>
        <v>#N/A</v>
      </c>
      <c r="AS454" s="612" t="e">
        <f>VLOOKUP(B454,Growisto!$D$1:$H$2,5,0)</f>
        <v>#N/A</v>
      </c>
      <c r="AT454" s="612" t="e">
        <f>VLOOKUP(B454,'9.9 Mediaworx - Digit'!$D$1:$H$2,5,0)</f>
        <v>#N/A</v>
      </c>
      <c r="AU454" s="612" t="e">
        <f>VLOOKUP(B454,'Vistaar systems Pvt Ltd'!$D$2:$H$3,5,0)</f>
        <v>#N/A</v>
      </c>
      <c r="AV454" s="612" t="e">
        <f>VLOOKUP(B454,'Course 5i'!$D$2:$H$11,5,0)</f>
        <v>#N/A</v>
      </c>
      <c r="AW454" s="612" t="e">
        <f>VLOOKUP(B454,'Radiant Appliances &amp; Electronic'!$D$1:$H$13,5,0)</f>
        <v>#N/A</v>
      </c>
      <c r="AX454" s="612" t="e">
        <f>VLOOKUP(B454,'Atos Global'!$D$3:$H$27,5,0)</f>
        <v>#N/A</v>
      </c>
      <c r="AY454" s="612" t="e">
        <f>VLOOKUP(B454,'Saama Technologies'!$D$1:$H$2,5,0)</f>
        <v>#N/A</v>
      </c>
      <c r="AZ454" s="612" t="e">
        <f>VLOOKUP(B454,'Multiplier Solutions'!$D$1:$H$2,5,0)</f>
        <v>#N/A</v>
      </c>
      <c r="BA454" s="612" t="e">
        <f>VLOOKUP(B454,GEP!$D$2:$H$5,5,0)</f>
        <v>#N/A</v>
      </c>
      <c r="BB454" s="612" t="e">
        <f>VLOOKUP(B454,Accenture!$D$1:$H$6,5,0)</f>
        <v>#N/A</v>
      </c>
      <c r="BC454" s="612" t="e">
        <f>VLOOKUP(B454,'Endurance International Group'!$D$1:$H$2,5,0)</f>
        <v>#N/A</v>
      </c>
      <c r="BD454" s="612" t="e">
        <f>VLOOKUP(B454,Newgen!$D$1:$H$2,5,0)</f>
        <v>#N/A</v>
      </c>
      <c r="BE454" s="612" t="e">
        <f>VLOOKUP(B454,'3D Incredible'!D454:H454,5,0)</f>
        <v>#N/A</v>
      </c>
      <c r="BF454" s="612" t="e">
        <f>VLOOKUP(B454,'Raja Software Labs'!$D$2:$H$2,5,0)</f>
        <v>#N/A</v>
      </c>
      <c r="BG454" s="612" t="e">
        <f>VLOOKUP(B454,Wipro!$D$1:$H$2,5,0)</f>
        <v>#N/A</v>
      </c>
      <c r="BH454" s="612" t="e">
        <f>VLOOKUP(B454,'Perch Technologies'!$D$2:$H$2,5,0)</f>
        <v>#N/A</v>
      </c>
      <c r="BI454" s="612" t="e">
        <f>VLOOKUP(B454,'Morning Star'!$D$1:$H$6,5,0)</f>
        <v>#N/A</v>
      </c>
      <c r="BJ454" s="612" t="e">
        <f>VLOOKUP(B454,Flexiloans!$D$1:$H$2,5,0)</f>
        <v>#N/A</v>
      </c>
      <c r="BK454" s="612" t="e">
        <f>VLOOKUP(B454,'Thirdware Solutions'!$D$1:$H$2,5,0)</f>
        <v>#N/A</v>
      </c>
      <c r="BL454" s="612" t="e">
        <f>VLOOKUP(B454,Tescom!$D$1:$H$8,5,0)</f>
        <v>#N/A</v>
      </c>
      <c r="BM454" s="612" t="e">
        <f>VLOOKUP(B454,'Cogno AI'!$D$1:$H$2,5,0)</f>
        <v>#N/A</v>
      </c>
      <c r="BN454" s="612" t="e">
        <f>VLOOKUP(B454,'ABM Knowledgeware'!$D$1:$H$2,5,0)</f>
        <v>#N/A</v>
      </c>
      <c r="BO454" s="612" t="e">
        <f>VLOOKUP(B454,'Concerto Software'!$D$1:$H$3,5,0)</f>
        <v>#N/A</v>
      </c>
      <c r="BP454" s="612" t="e">
        <f>VLOOKUP(B454,'My Captain'!$D$1:$H$4,5,0)</f>
        <v>#N/A</v>
      </c>
      <c r="BQ454" s="612" t="e">
        <f>VLOOKUP(B454,'Finoux Solutions'!$D$2:$H$4,5,0)</f>
        <v>#N/A</v>
      </c>
      <c r="BR454" s="612" t="e">
        <f>VLOOKUP(B454,'MITR Learning'!$D$1:$H$2,5,0)</f>
        <v>#N/A</v>
      </c>
      <c r="BS454" s="612" t="e">
        <f>VLOOKUP(B454,Nucsoft!$D$2:$H$6,5,0)</f>
        <v>#N/A</v>
      </c>
      <c r="BT454" s="612" t="e">
        <f>VLOOKUP(B454,'Paras Cadd'!$D$1:$H$2,5,0)</f>
        <v>#N/A</v>
      </c>
      <c r="BU454" s="612" t="e">
        <f>VLOOKUP(B454,'ICICI Securities'!$D$1:$H$2,5,0)</f>
        <v>#N/A</v>
      </c>
      <c r="BV454" s="612" t="e">
        <f>VLOOKUP(B454,'Citius Tech'!$D$2:$H$5,5,0)</f>
        <v>#N/A</v>
      </c>
      <c r="BW454" s="612" t="e">
        <f>VLOOKUP(B454,'Buzzy Brains'!$D$2:$H$2,5,0)</f>
        <v>#N/A</v>
      </c>
      <c r="BX454" s="612" t="e">
        <f>VLOOKUP(B454,'Decimal Point'!$D$2:$H$2,5,0)</f>
        <v>#N/A</v>
      </c>
      <c r="BY454" s="612" t="e">
        <f>VLOOKUP(B454,'Sankey Business Solutions'!$D$2:$H$3,5,0)</f>
        <v>#N/A</v>
      </c>
      <c r="BZ454" s="612" t="e">
        <f>VLOOKUP(B454,'Nangia &amp; Co LLP'!$D$2:$H$2,5,0)</f>
        <v>#N/A</v>
      </c>
      <c r="CA454" s="612" t="e">
        <f>VLOOKUP(B454,'FIS Solutions India Pvt Ltd'!$D$2:$H$2,5,0)</f>
        <v>#N/A</v>
      </c>
      <c r="CB454" s="612" t="e">
        <f>VLOOKUP(B454,'Delta Technology &amp; Management '!$D$2:$H$16,5,0)</f>
        <v>#N/A</v>
      </c>
      <c r="CC454" s="612" t="e">
        <f>VLOOKUP(B454,'Espoir Networks'!$D$3:$H$11,5,0)</f>
        <v>#N/A</v>
      </c>
      <c r="CD454" s="612" t="e">
        <f>VLOOKUP(B454,'Servosys Solution'!$D$3:$H$5,5,0)</f>
        <v>#N/A</v>
      </c>
      <c r="CE454" s="612" t="e">
        <f>VLOOKUP(B454,'Ribbon Communications'!$D$3:$H$4,5,0)</f>
        <v>#N/A</v>
      </c>
      <c r="CF454" s="612">
        <f t="shared" si="24"/>
        <v>0</v>
      </c>
      <c r="CG454" s="129" t="s">
        <v>3635</v>
      </c>
      <c r="CH454" s="129">
        <v>376931141085</v>
      </c>
      <c r="CI454" s="129" t="s">
        <v>134</v>
      </c>
      <c r="CJ454" s="129" t="s">
        <v>11723</v>
      </c>
      <c r="CK454" s="132">
        <v>43282</v>
      </c>
      <c r="CL454" s="129">
        <v>2021</v>
      </c>
      <c r="CM454" s="128" t="s">
        <v>3636</v>
      </c>
      <c r="CN454" s="129">
        <v>392</v>
      </c>
      <c r="CO454" s="133">
        <v>0.78400000000000003</v>
      </c>
      <c r="CP454" s="129">
        <v>2015</v>
      </c>
      <c r="CQ454" s="129" t="s">
        <v>79</v>
      </c>
      <c r="CR454" s="128" t="s">
        <v>295</v>
      </c>
      <c r="CS454" s="129" t="s">
        <v>81</v>
      </c>
      <c r="CT454" s="133" t="s">
        <v>81</v>
      </c>
      <c r="CU454" s="129" t="s">
        <v>81</v>
      </c>
      <c r="CV454" s="129" t="s">
        <v>109</v>
      </c>
      <c r="CW454" s="131" t="s">
        <v>2721</v>
      </c>
      <c r="CX454" s="131" t="s">
        <v>229</v>
      </c>
      <c r="CY454" s="129">
        <v>973</v>
      </c>
      <c r="CZ454" s="136">
        <v>0.84609999999999996</v>
      </c>
      <c r="DA454" s="129">
        <v>2018</v>
      </c>
      <c r="DB454" s="129" t="s">
        <v>112</v>
      </c>
      <c r="DC454" s="129" t="s">
        <v>113</v>
      </c>
      <c r="DD454" s="129" t="s">
        <v>81</v>
      </c>
      <c r="DE454" s="129" t="s">
        <v>81</v>
      </c>
      <c r="DF454" s="129">
        <v>0</v>
      </c>
      <c r="DG454" s="224" t="s">
        <v>81</v>
      </c>
      <c r="DH454" s="224" t="s">
        <v>81</v>
      </c>
      <c r="DI454" s="224">
        <v>7.69</v>
      </c>
      <c r="DJ454" s="224">
        <v>7.81</v>
      </c>
      <c r="DK454" s="224">
        <v>7.24</v>
      </c>
      <c r="DL454" s="224"/>
      <c r="DM454" s="224">
        <v>22.74</v>
      </c>
      <c r="DN454" s="224">
        <v>7.58</v>
      </c>
      <c r="DO454" s="129"/>
      <c r="DP454" s="131" t="s">
        <v>114</v>
      </c>
      <c r="DQ454" s="129">
        <v>0</v>
      </c>
      <c r="DR454" s="129">
        <v>0</v>
      </c>
      <c r="DS454" s="129" t="s">
        <v>83</v>
      </c>
      <c r="DT454" s="129" t="s">
        <v>83</v>
      </c>
      <c r="DU454" s="129" t="s">
        <v>83</v>
      </c>
      <c r="DV454" s="129" t="s">
        <v>83</v>
      </c>
      <c r="DW454" s="131" t="s">
        <v>83</v>
      </c>
      <c r="DX454" s="131" t="s">
        <v>84</v>
      </c>
      <c r="DY454" s="131" t="s">
        <v>81</v>
      </c>
      <c r="DZ454" s="131" t="s">
        <v>3637</v>
      </c>
      <c r="EA454" s="131" t="s">
        <v>358</v>
      </c>
      <c r="EB454" s="131" t="s">
        <v>3638</v>
      </c>
      <c r="EC454" s="131" t="s">
        <v>118</v>
      </c>
      <c r="ED454" s="131" t="s">
        <v>89</v>
      </c>
      <c r="EE454" s="131" t="s">
        <v>3639</v>
      </c>
      <c r="EF454" s="131" t="s">
        <v>3640</v>
      </c>
      <c r="EG454" s="131" t="s">
        <v>3641</v>
      </c>
      <c r="EH454" s="131" t="s">
        <v>84</v>
      </c>
      <c r="EI454" s="131" t="s">
        <v>3642</v>
      </c>
      <c r="EJ454" s="135" t="s">
        <v>3643</v>
      </c>
      <c r="EK454" s="135" t="s">
        <v>3644</v>
      </c>
      <c r="EL454" s="135" t="s">
        <v>3645</v>
      </c>
      <c r="EM454" s="135" t="s">
        <v>3646</v>
      </c>
      <c r="EN454" s="131" t="s">
        <v>81</v>
      </c>
    </row>
    <row r="455" spans="1:144" ht="18" thickTop="1" thickBot="1">
      <c r="A455" s="575">
        <f t="shared" si="25"/>
        <v>454</v>
      </c>
      <c r="B455" s="572" t="s">
        <v>4014</v>
      </c>
      <c r="C455" s="600" t="s">
        <v>4015</v>
      </c>
      <c r="D455" s="570" t="s">
        <v>13209</v>
      </c>
      <c r="E455" s="568" t="str">
        <f t="shared" si="23"/>
        <v>Placed</v>
      </c>
      <c r="F455" s="570" t="s">
        <v>12496</v>
      </c>
      <c r="G455" s="570" t="s">
        <v>135</v>
      </c>
      <c r="H455" s="131" t="str">
        <f>VLOOKUP(B455,INFT1!C:H,3,0)</f>
        <v>Diploma  + Direct Second Year Engineering without live KT</v>
      </c>
      <c r="I455" s="610" t="s">
        <v>4016</v>
      </c>
      <c r="J455" s="572">
        <v>20</v>
      </c>
      <c r="K455" s="611" t="s">
        <v>4017</v>
      </c>
      <c r="L455" s="611" t="s">
        <v>73</v>
      </c>
      <c r="M455" s="611" t="s">
        <v>4018</v>
      </c>
      <c r="N455" s="612" t="s">
        <v>4013</v>
      </c>
      <c r="O455" s="612">
        <v>8108925993</v>
      </c>
      <c r="P455" s="612">
        <v>8779667995</v>
      </c>
      <c r="Q455" s="612" t="e">
        <f>VLOOKUP(B455,'TCS CON'!$D$1:$H$98,5,0)</f>
        <v>#N/A</v>
      </c>
      <c r="R455" s="612" t="e">
        <f>VLOOKUP(B455,LTI!$C$1:$H$46,6,0)</f>
        <v>#N/A</v>
      </c>
      <c r="S455" s="612" t="e">
        <f>VLOOKUP(B455,JARO!$E$2:$I$11,5,0)</f>
        <v>#N/A</v>
      </c>
      <c r="T455" s="612" t="e">
        <f>VLOOKUP(B455,Capgemini!$D$3:$H$78,5,0)</f>
        <v>#N/A</v>
      </c>
      <c r="U455" s="612" t="e">
        <f>VLOOKUP(B455,Carwale!$D$1:$H$4,5,0)</f>
        <v>#N/A</v>
      </c>
      <c r="V455" s="612" t="e">
        <f>VLOOKUP(B455,'Interactive Brokers'!E:I,5,0)</f>
        <v>#N/A</v>
      </c>
      <c r="W455" s="612" t="e">
        <f>VLOOKUP(B455,'REL Jio'!E:I,5,0)</f>
        <v>#N/A</v>
      </c>
      <c r="X455" s="612" t="e">
        <f>VLOOKUP(B455,'Sciative Sol'!E:I,5,0)</f>
        <v>#N/A</v>
      </c>
      <c r="Y455" s="612" t="e">
        <f>VLOOKUP(B455,'Hexaware Tech'!E:I,5,0)</f>
        <v>#N/A</v>
      </c>
      <c r="Z455" s="612" t="e">
        <f>VLOOKUP(B455,Axis!D:H,5,0)</f>
        <v>#N/A</v>
      </c>
      <c r="AA455" s="612" t="e">
        <f>VLOOKUP(B455,Ugam!$D$3:$H$26,5,0)</f>
        <v>#N/A</v>
      </c>
      <c r="AB455" s="612" t="e">
        <f>VLOOKUP(B455,Zeus!F:J,5,0)</f>
        <v>#N/A</v>
      </c>
      <c r="AC455" s="612" t="e">
        <f>VLOOKUP(B455,Montran!F:J,5,0)</f>
        <v>#N/A</v>
      </c>
      <c r="AD455" s="612" t="e">
        <f>VLOOKUP(B455,Endurance!H238:L238,5,0)</f>
        <v>#N/A</v>
      </c>
      <c r="AE455" s="612" t="e">
        <f>VLOOKUP(B455,'Swabhav Techlabs'!$F$1:$J$2,5,0)</f>
        <v>#N/A</v>
      </c>
      <c r="AF455" s="612" t="e">
        <f>VLOOKUP(B455,'Quality Kiosk'!$F$1:$J$18,5,0)</f>
        <v>#N/A</v>
      </c>
      <c r="AG455" s="612" t="e">
        <f>VLOOKUP(B455,'Lemon VB'!$F$1:$J$2,5,0)</f>
        <v>#N/A</v>
      </c>
      <c r="AH455" s="612" t="e">
        <f>VLOOKUP(B455,Gocomet!$E$1:$I$3,5,0)</f>
        <v>#N/A</v>
      </c>
      <c r="AI455" s="612" t="e">
        <f>VLOOKUP(B455,'Ingram Micro'!$E$1:$I$8,5,0)</f>
        <v>#N/A</v>
      </c>
      <c r="AJ455" s="612">
        <f>VLOOKUP(B455,'DePronto Infotech'!$E$1:$I$2,5,0)</f>
        <v>600000</v>
      </c>
      <c r="AK455" s="612" t="e">
        <f>VLOOKUP(B455,'Reliance Retail'!$E$1:$I$4,5,0)</f>
        <v>#N/A</v>
      </c>
      <c r="AL455" s="612" t="e">
        <f>VLOOKUP(B455,'Bright Champs'!$D$1:$H$13,5,0)</f>
        <v>#N/A</v>
      </c>
      <c r="AM455" s="612" t="e">
        <f>VLOOKUP(B455,Neosoft!$E$1:$I$12,5,0)</f>
        <v>#N/A</v>
      </c>
      <c r="AN455" s="612" t="e">
        <f>VLOOKUP(B455,Infosys!$E$1:$I$3,5,0)</f>
        <v>#N/A</v>
      </c>
      <c r="AO455" s="612" t="e">
        <f>VLOOKUP(B455,Cerelabs!$E$1:$I$5,5,0)</f>
        <v>#N/A</v>
      </c>
      <c r="AP455" s="612" t="e">
        <f>VLOOKUP(B455,'Neebal Technologies'!$D$1:$H$2,5,0)</f>
        <v>#N/A</v>
      </c>
      <c r="AQ455" s="612" t="e">
        <f>VLOOKUP(B455,'Vertiv Energy'!$D$1:$H$2,5,0)</f>
        <v>#N/A</v>
      </c>
      <c r="AR455" s="612" t="e">
        <f>VLOOKUP(B455,'Acidaes Solutions (CRMNEXT)'!$D$1:$H$3,5,0)</f>
        <v>#N/A</v>
      </c>
      <c r="AS455" s="612" t="e">
        <f>VLOOKUP(B455,Growisto!$D$1:$H$2,5,0)</f>
        <v>#N/A</v>
      </c>
      <c r="AT455" s="612" t="e">
        <f>VLOOKUP(B455,'9.9 Mediaworx - Digit'!$D$1:$H$2,5,0)</f>
        <v>#N/A</v>
      </c>
      <c r="AU455" s="612" t="e">
        <f>VLOOKUP(B455,'Vistaar systems Pvt Ltd'!$D$2:$H$3,5,0)</f>
        <v>#N/A</v>
      </c>
      <c r="AV455" s="612" t="e">
        <f>VLOOKUP(B455,'Course 5i'!$D$2:$H$11,5,0)</f>
        <v>#N/A</v>
      </c>
      <c r="AW455" s="612" t="e">
        <f>VLOOKUP(B455,'Radiant Appliances &amp; Electronic'!$D$1:$H$13,5,0)</f>
        <v>#N/A</v>
      </c>
      <c r="AX455" s="612" t="e">
        <f>VLOOKUP(B455,'Atos Global'!$D$3:$H$27,5,0)</f>
        <v>#N/A</v>
      </c>
      <c r="AY455" s="612" t="e">
        <f>VLOOKUP(B455,'Saama Technologies'!$D$1:$H$2,5,0)</f>
        <v>#N/A</v>
      </c>
      <c r="AZ455" s="612" t="e">
        <f>VLOOKUP(B455,'Multiplier Solutions'!$D$1:$H$2,5,0)</f>
        <v>#N/A</v>
      </c>
      <c r="BA455" s="612" t="e">
        <f>VLOOKUP(B455,GEP!$D$2:$H$5,5,0)</f>
        <v>#N/A</v>
      </c>
      <c r="BB455" s="612" t="e">
        <f>VLOOKUP(B455,Accenture!$D$1:$H$6,5,0)</f>
        <v>#N/A</v>
      </c>
      <c r="BC455" s="612" t="e">
        <f>VLOOKUP(B455,'Endurance International Group'!$D$1:$H$2,5,0)</f>
        <v>#N/A</v>
      </c>
      <c r="BD455" s="612" t="e">
        <f>VLOOKUP(B455,Newgen!$D$1:$H$2,5,0)</f>
        <v>#N/A</v>
      </c>
      <c r="BE455" s="612" t="e">
        <f>VLOOKUP(B455,'3D Incredible'!D455:H455,5,0)</f>
        <v>#N/A</v>
      </c>
      <c r="BF455" s="612" t="e">
        <f>VLOOKUP(B455,'Raja Software Labs'!$D$2:$H$2,5,0)</f>
        <v>#N/A</v>
      </c>
      <c r="BG455" s="612" t="e">
        <f>VLOOKUP(B455,Wipro!$D$1:$H$2,5,0)</f>
        <v>#N/A</v>
      </c>
      <c r="BH455" s="612" t="e">
        <f>VLOOKUP(B455,'Perch Technologies'!$D$2:$H$2,5,0)</f>
        <v>#N/A</v>
      </c>
      <c r="BI455" s="612" t="e">
        <f>VLOOKUP(B455,'Morning Star'!$D$1:$H$6,5,0)</f>
        <v>#N/A</v>
      </c>
      <c r="BJ455" s="612" t="e">
        <f>VLOOKUP(B455,Flexiloans!$D$1:$H$2,5,0)</f>
        <v>#N/A</v>
      </c>
      <c r="BK455" s="612" t="e">
        <f>VLOOKUP(B455,'Thirdware Solutions'!$D$1:$H$2,5,0)</f>
        <v>#N/A</v>
      </c>
      <c r="BL455" s="612" t="e">
        <f>VLOOKUP(B455,Tescom!$D$1:$H$8,5,0)</f>
        <v>#N/A</v>
      </c>
      <c r="BM455" s="612" t="e">
        <f>VLOOKUP(B455,'Cogno AI'!$D$1:$H$2,5,0)</f>
        <v>#N/A</v>
      </c>
      <c r="BN455" s="612" t="e">
        <f>VLOOKUP(B455,'ABM Knowledgeware'!$D$1:$H$2,5,0)</f>
        <v>#N/A</v>
      </c>
      <c r="BO455" s="612" t="e">
        <f>VLOOKUP(B455,'Concerto Software'!$D$1:$H$3,5,0)</f>
        <v>#N/A</v>
      </c>
      <c r="BP455" s="612" t="e">
        <f>VLOOKUP(B455,'My Captain'!$D$1:$H$4,5,0)</f>
        <v>#N/A</v>
      </c>
      <c r="BQ455" s="612" t="e">
        <f>VLOOKUP(B455,'Finoux Solutions'!$D$2:$H$4,5,0)</f>
        <v>#N/A</v>
      </c>
      <c r="BR455" s="612" t="e">
        <f>VLOOKUP(B455,'MITR Learning'!$D$1:$H$2,5,0)</f>
        <v>#N/A</v>
      </c>
      <c r="BS455" s="612" t="e">
        <f>VLOOKUP(B455,Nucsoft!$D$2:$H$6,5,0)</f>
        <v>#N/A</v>
      </c>
      <c r="BT455" s="612" t="e">
        <f>VLOOKUP(B455,'Paras Cadd'!$D$1:$H$2,5,0)</f>
        <v>#N/A</v>
      </c>
      <c r="BU455" s="612" t="e">
        <f>VLOOKUP(B455,'ICICI Securities'!$D$1:$H$2,5,0)</f>
        <v>#N/A</v>
      </c>
      <c r="BV455" s="612" t="e">
        <f>VLOOKUP(B455,'Citius Tech'!$D$2:$H$5,5,0)</f>
        <v>#N/A</v>
      </c>
      <c r="BW455" s="612" t="e">
        <f>VLOOKUP(B455,'Buzzy Brains'!$D$2:$H$2,5,0)</f>
        <v>#N/A</v>
      </c>
      <c r="BX455" s="612" t="e">
        <f>VLOOKUP(B455,'Decimal Point'!$D$2:$H$2,5,0)</f>
        <v>#N/A</v>
      </c>
      <c r="BY455" s="612" t="e">
        <f>VLOOKUP(B455,'Sankey Business Solutions'!$D$2:$H$3,5,0)</f>
        <v>#N/A</v>
      </c>
      <c r="BZ455" s="612" t="e">
        <f>VLOOKUP(B455,'Nangia &amp; Co LLP'!$D$2:$H$2,5,0)</f>
        <v>#N/A</v>
      </c>
      <c r="CA455" s="612" t="e">
        <f>VLOOKUP(B455,'FIS Solutions India Pvt Ltd'!$D$2:$H$2,5,0)</f>
        <v>#N/A</v>
      </c>
      <c r="CB455" s="612" t="e">
        <f>VLOOKUP(B455,'Delta Technology &amp; Management '!$D$2:$H$16,5,0)</f>
        <v>#N/A</v>
      </c>
      <c r="CC455" s="612" t="e">
        <f>VLOOKUP(B455,'Espoir Networks'!$D$3:$H$11,5,0)</f>
        <v>#N/A</v>
      </c>
      <c r="CD455" s="612" t="e">
        <f>VLOOKUP(B455,'Servosys Solution'!$D$3:$H$5,5,0)</f>
        <v>#N/A</v>
      </c>
      <c r="CE455" s="612" t="e">
        <f>VLOOKUP(B455,'Ribbon Communications'!$D$3:$H$4,5,0)</f>
        <v>#N/A</v>
      </c>
      <c r="CF455" s="612">
        <f t="shared" si="24"/>
        <v>1</v>
      </c>
      <c r="CG455" s="129" t="s">
        <v>134</v>
      </c>
      <c r="CH455" s="129">
        <v>393670245098</v>
      </c>
      <c r="CI455" s="129" t="s">
        <v>134</v>
      </c>
      <c r="CJ455" s="129" t="s">
        <v>11723</v>
      </c>
      <c r="CK455" s="132">
        <v>43282</v>
      </c>
      <c r="CL455" s="129">
        <v>2021</v>
      </c>
      <c r="CM455" s="128" t="s">
        <v>4019</v>
      </c>
      <c r="CN455" s="129">
        <v>414</v>
      </c>
      <c r="CO455" s="133">
        <v>82.8</v>
      </c>
      <c r="CP455" s="129">
        <v>2015</v>
      </c>
      <c r="CQ455" s="129" t="s">
        <v>79</v>
      </c>
      <c r="CR455" s="128" t="s">
        <v>295</v>
      </c>
      <c r="CS455" s="129" t="s">
        <v>81</v>
      </c>
      <c r="CT455" s="133" t="s">
        <v>81</v>
      </c>
      <c r="CU455" s="129" t="s">
        <v>81</v>
      </c>
      <c r="CV455" s="129" t="s">
        <v>109</v>
      </c>
      <c r="CW455" s="131" t="s">
        <v>1302</v>
      </c>
      <c r="CX455" s="131" t="s">
        <v>163</v>
      </c>
      <c r="CY455" s="129">
        <v>1348</v>
      </c>
      <c r="CZ455" s="129">
        <v>79.290000000000006</v>
      </c>
      <c r="DA455" s="129">
        <v>2018</v>
      </c>
      <c r="DB455" s="129" t="s">
        <v>112</v>
      </c>
      <c r="DC455" s="129" t="s">
        <v>113</v>
      </c>
      <c r="DD455" s="129">
        <v>73.84</v>
      </c>
      <c r="DE455" s="129">
        <v>73.849999999999994</v>
      </c>
      <c r="DF455" s="129">
        <v>0</v>
      </c>
      <c r="DG455" s="224" t="s">
        <v>81</v>
      </c>
      <c r="DH455" s="224" t="s">
        <v>81</v>
      </c>
      <c r="DI455" s="224">
        <v>8.73</v>
      </c>
      <c r="DJ455" s="224">
        <v>8.5399999999999991</v>
      </c>
      <c r="DK455" s="224">
        <v>9.0299999999999994</v>
      </c>
      <c r="DL455" s="224"/>
      <c r="DM455" s="224">
        <v>26.3</v>
      </c>
      <c r="DN455" s="224">
        <v>8.76</v>
      </c>
      <c r="DO455" s="129"/>
      <c r="DP455" s="131" t="s">
        <v>114</v>
      </c>
      <c r="DQ455" s="129">
        <v>0</v>
      </c>
      <c r="DR455" s="129">
        <v>0</v>
      </c>
      <c r="DS455" s="129" t="s">
        <v>83</v>
      </c>
      <c r="DT455" s="129" t="s">
        <v>83</v>
      </c>
      <c r="DU455" s="129" t="s">
        <v>83</v>
      </c>
      <c r="DV455" s="129" t="s">
        <v>83</v>
      </c>
      <c r="DW455" s="131" t="s">
        <v>83</v>
      </c>
      <c r="DX455" s="131" t="s">
        <v>84</v>
      </c>
      <c r="DY455" s="131" t="s">
        <v>81</v>
      </c>
      <c r="DZ455" s="131" t="s">
        <v>4020</v>
      </c>
      <c r="EA455" s="131" t="s">
        <v>448</v>
      </c>
      <c r="EB455" s="131" t="s">
        <v>4021</v>
      </c>
      <c r="EC455" s="131" t="s">
        <v>88</v>
      </c>
      <c r="ED455" s="131" t="s">
        <v>89</v>
      </c>
      <c r="EE455" s="131" t="s">
        <v>4022</v>
      </c>
      <c r="EF455" s="131" t="s">
        <v>4023</v>
      </c>
      <c r="EG455" s="131" t="s">
        <v>4024</v>
      </c>
      <c r="EH455" s="131" t="s">
        <v>4025</v>
      </c>
      <c r="EI455" s="131" t="s">
        <v>4026</v>
      </c>
      <c r="EJ455" s="135" t="s">
        <v>4027</v>
      </c>
      <c r="EK455" s="135" t="s">
        <v>4028</v>
      </c>
      <c r="EL455" s="135" t="s">
        <v>4029</v>
      </c>
      <c r="EM455" s="135" t="s">
        <v>4030</v>
      </c>
      <c r="EN455" s="131" t="s">
        <v>81</v>
      </c>
    </row>
    <row r="456" spans="1:144" ht="18" thickTop="1" thickBot="1">
      <c r="A456" s="575">
        <f t="shared" si="25"/>
        <v>455</v>
      </c>
      <c r="B456" s="572" t="s">
        <v>4294</v>
      </c>
      <c r="C456" s="600" t="s">
        <v>4295</v>
      </c>
      <c r="D456" s="570" t="s">
        <v>13209</v>
      </c>
      <c r="E456" s="568" t="str">
        <f t="shared" si="23"/>
        <v>Not Placed</v>
      </c>
      <c r="F456" s="570" t="s">
        <v>12496</v>
      </c>
      <c r="G456" s="570" t="s">
        <v>135</v>
      </c>
      <c r="H456" s="131" t="str">
        <f>VLOOKUP(B456,INFT1!C:H,3,0)</f>
        <v>12th + Engineering with live KT</v>
      </c>
      <c r="I456" s="610" t="s">
        <v>201</v>
      </c>
      <c r="J456" s="572">
        <v>20</v>
      </c>
      <c r="K456" s="611" t="s">
        <v>4296</v>
      </c>
      <c r="L456" s="611" t="s">
        <v>4296</v>
      </c>
      <c r="M456" s="611" t="s">
        <v>4297</v>
      </c>
      <c r="N456" s="612" t="s">
        <v>4293</v>
      </c>
      <c r="O456" s="612">
        <v>9930761199</v>
      </c>
      <c r="P456" s="612">
        <v>9664203948</v>
      </c>
      <c r="Q456" s="612" t="e">
        <f>VLOOKUP(B456,'TCS CON'!$D$1:$H$98,5,0)</f>
        <v>#N/A</v>
      </c>
      <c r="R456" s="612" t="e">
        <f>VLOOKUP(B456,LTI!$C$1:$H$46,6,0)</f>
        <v>#N/A</v>
      </c>
      <c r="S456" s="612" t="e">
        <f>VLOOKUP(B456,JARO!$E$2:$I$11,5,0)</f>
        <v>#N/A</v>
      </c>
      <c r="T456" s="612" t="e">
        <f>VLOOKUP(B456,Capgemini!$D$3:$H$78,5,0)</f>
        <v>#N/A</v>
      </c>
      <c r="U456" s="612" t="e">
        <f>VLOOKUP(B456,Carwale!$D$1:$H$4,5,0)</f>
        <v>#N/A</v>
      </c>
      <c r="V456" s="612" t="e">
        <f>VLOOKUP(B456,'Interactive Brokers'!E:I,5,0)</f>
        <v>#N/A</v>
      </c>
      <c r="W456" s="612" t="e">
        <f>VLOOKUP(B456,'REL Jio'!E:I,5,0)</f>
        <v>#N/A</v>
      </c>
      <c r="X456" s="612" t="e">
        <f>VLOOKUP(B456,'Sciative Sol'!E:I,5,0)</f>
        <v>#N/A</v>
      </c>
      <c r="Y456" s="612" t="e">
        <f>VLOOKUP(B456,'Hexaware Tech'!E:I,5,0)</f>
        <v>#N/A</v>
      </c>
      <c r="Z456" s="612" t="e">
        <f>VLOOKUP(B456,Axis!D:H,5,0)</f>
        <v>#N/A</v>
      </c>
      <c r="AA456" s="612" t="e">
        <f>VLOOKUP(B456,Ugam!$D$3:$H$26,5,0)</f>
        <v>#N/A</v>
      </c>
      <c r="AB456" s="612" t="e">
        <f>VLOOKUP(B456,Zeus!F:J,5,0)</f>
        <v>#N/A</v>
      </c>
      <c r="AC456" s="612" t="e">
        <f>VLOOKUP(B456,Montran!F:J,5,0)</f>
        <v>#N/A</v>
      </c>
      <c r="AD456" s="612" t="e">
        <f>VLOOKUP(B456,Endurance!H239:L239,5,0)</f>
        <v>#N/A</v>
      </c>
      <c r="AE456" s="612" t="e">
        <f>VLOOKUP(B456,'Swabhav Techlabs'!$F$1:$J$2,5,0)</f>
        <v>#N/A</v>
      </c>
      <c r="AF456" s="612" t="e">
        <f>VLOOKUP(B456,'Quality Kiosk'!$F$1:$J$18,5,0)</f>
        <v>#N/A</v>
      </c>
      <c r="AG456" s="612" t="e">
        <f>VLOOKUP(B456,'Lemon VB'!$F$1:$J$2,5,0)</f>
        <v>#N/A</v>
      </c>
      <c r="AH456" s="612" t="e">
        <f>VLOOKUP(B456,Gocomet!$E$1:$I$3,5,0)</f>
        <v>#N/A</v>
      </c>
      <c r="AI456" s="612" t="e">
        <f>VLOOKUP(B456,'Ingram Micro'!$E$1:$I$8,5,0)</f>
        <v>#N/A</v>
      </c>
      <c r="AJ456" s="612" t="e">
        <f>VLOOKUP(B456,'DePronto Infotech'!$E$1:$I$2,5,0)</f>
        <v>#N/A</v>
      </c>
      <c r="AK456" s="612" t="e">
        <f>VLOOKUP(B456,'Reliance Retail'!$E$1:$I$4,5,0)</f>
        <v>#N/A</v>
      </c>
      <c r="AL456" s="612" t="e">
        <f>VLOOKUP(B456,'Bright Champs'!$D$1:$H$13,5,0)</f>
        <v>#N/A</v>
      </c>
      <c r="AM456" s="612" t="e">
        <f>VLOOKUP(B456,Neosoft!$E$1:$I$12,5,0)</f>
        <v>#N/A</v>
      </c>
      <c r="AN456" s="612" t="e">
        <f>VLOOKUP(B456,Infosys!$E$1:$I$3,5,0)</f>
        <v>#N/A</v>
      </c>
      <c r="AO456" s="612" t="e">
        <f>VLOOKUP(B456,Cerelabs!$E$1:$I$5,5,0)</f>
        <v>#N/A</v>
      </c>
      <c r="AP456" s="612" t="e">
        <f>VLOOKUP(B456,'Neebal Technologies'!$D$1:$H$2,5,0)</f>
        <v>#N/A</v>
      </c>
      <c r="AQ456" s="612" t="e">
        <f>VLOOKUP(B456,'Vertiv Energy'!$D$1:$H$2,5,0)</f>
        <v>#N/A</v>
      </c>
      <c r="AR456" s="612" t="e">
        <f>VLOOKUP(B456,'Acidaes Solutions (CRMNEXT)'!$D$1:$H$3,5,0)</f>
        <v>#N/A</v>
      </c>
      <c r="AS456" s="612" t="e">
        <f>VLOOKUP(B456,Growisto!$D$1:$H$2,5,0)</f>
        <v>#N/A</v>
      </c>
      <c r="AT456" s="612" t="e">
        <f>VLOOKUP(B456,'9.9 Mediaworx - Digit'!$D$1:$H$2,5,0)</f>
        <v>#N/A</v>
      </c>
      <c r="AU456" s="612" t="e">
        <f>VLOOKUP(B456,'Vistaar systems Pvt Ltd'!$D$2:$H$3,5,0)</f>
        <v>#N/A</v>
      </c>
      <c r="AV456" s="612" t="e">
        <f>VLOOKUP(B456,'Course 5i'!$D$2:$H$11,5,0)</f>
        <v>#N/A</v>
      </c>
      <c r="AW456" s="612" t="e">
        <f>VLOOKUP(B456,'Radiant Appliances &amp; Electronic'!$D$1:$H$13,5,0)</f>
        <v>#N/A</v>
      </c>
      <c r="AX456" s="612" t="e">
        <f>VLOOKUP(B456,'Atos Global'!$D$3:$H$27,5,0)</f>
        <v>#N/A</v>
      </c>
      <c r="AY456" s="612" t="e">
        <f>VLOOKUP(B456,'Saama Technologies'!$D$1:$H$2,5,0)</f>
        <v>#N/A</v>
      </c>
      <c r="AZ456" s="612" t="e">
        <f>VLOOKUP(B456,'Multiplier Solutions'!$D$1:$H$2,5,0)</f>
        <v>#N/A</v>
      </c>
      <c r="BA456" s="612" t="e">
        <f>VLOOKUP(B456,GEP!$D$2:$H$5,5,0)</f>
        <v>#N/A</v>
      </c>
      <c r="BB456" s="612" t="e">
        <f>VLOOKUP(B456,Accenture!$D$1:$H$6,5,0)</f>
        <v>#N/A</v>
      </c>
      <c r="BC456" s="612" t="e">
        <f>VLOOKUP(B456,'Endurance International Group'!$D$1:$H$2,5,0)</f>
        <v>#N/A</v>
      </c>
      <c r="BD456" s="612" t="e">
        <f>VLOOKUP(B456,Newgen!$D$1:$H$2,5,0)</f>
        <v>#N/A</v>
      </c>
      <c r="BE456" s="612" t="e">
        <f>VLOOKUP(B456,'3D Incredible'!D456:H456,5,0)</f>
        <v>#N/A</v>
      </c>
      <c r="BF456" s="612" t="e">
        <f>VLOOKUP(B456,'Raja Software Labs'!$D$2:$H$2,5,0)</f>
        <v>#N/A</v>
      </c>
      <c r="BG456" s="612" t="e">
        <f>VLOOKUP(B456,Wipro!$D$1:$H$2,5,0)</f>
        <v>#N/A</v>
      </c>
      <c r="BH456" s="612" t="e">
        <f>VLOOKUP(B456,'Perch Technologies'!$D$2:$H$2,5,0)</f>
        <v>#N/A</v>
      </c>
      <c r="BI456" s="612" t="e">
        <f>VLOOKUP(B456,'Morning Star'!$D$1:$H$6,5,0)</f>
        <v>#N/A</v>
      </c>
      <c r="BJ456" s="612" t="e">
        <f>VLOOKUP(B456,Flexiloans!$D$1:$H$2,5,0)</f>
        <v>#N/A</v>
      </c>
      <c r="BK456" s="612" t="e">
        <f>VLOOKUP(B456,'Thirdware Solutions'!$D$1:$H$2,5,0)</f>
        <v>#N/A</v>
      </c>
      <c r="BL456" s="612" t="e">
        <f>VLOOKUP(B456,Tescom!$D$1:$H$8,5,0)</f>
        <v>#N/A</v>
      </c>
      <c r="BM456" s="612" t="e">
        <f>VLOOKUP(B456,'Cogno AI'!$D$1:$H$2,5,0)</f>
        <v>#N/A</v>
      </c>
      <c r="BN456" s="612" t="e">
        <f>VLOOKUP(B456,'ABM Knowledgeware'!$D$1:$H$2,5,0)</f>
        <v>#N/A</v>
      </c>
      <c r="BO456" s="612" t="e">
        <f>VLOOKUP(B456,'Concerto Software'!$D$1:$H$3,5,0)</f>
        <v>#N/A</v>
      </c>
      <c r="BP456" s="612" t="e">
        <f>VLOOKUP(B456,'My Captain'!$D$1:$H$4,5,0)</f>
        <v>#N/A</v>
      </c>
      <c r="BQ456" s="612" t="e">
        <f>VLOOKUP(B456,'Finoux Solutions'!$D$2:$H$4,5,0)</f>
        <v>#N/A</v>
      </c>
      <c r="BR456" s="612" t="e">
        <f>VLOOKUP(B456,'MITR Learning'!$D$1:$H$2,5,0)</f>
        <v>#N/A</v>
      </c>
      <c r="BS456" s="612" t="e">
        <f>VLOOKUP(B456,Nucsoft!$D$2:$H$6,5,0)</f>
        <v>#N/A</v>
      </c>
      <c r="BT456" s="612" t="e">
        <f>VLOOKUP(B456,'Paras Cadd'!$D$1:$H$2,5,0)</f>
        <v>#N/A</v>
      </c>
      <c r="BU456" s="612" t="e">
        <f>VLOOKUP(B456,'ICICI Securities'!$D$1:$H$2,5,0)</f>
        <v>#N/A</v>
      </c>
      <c r="BV456" s="612" t="e">
        <f>VLOOKUP(B456,'Citius Tech'!$D$2:$H$5,5,0)</f>
        <v>#N/A</v>
      </c>
      <c r="BW456" s="612" t="e">
        <f>VLOOKUP(B456,'Buzzy Brains'!$D$2:$H$2,5,0)</f>
        <v>#N/A</v>
      </c>
      <c r="BX456" s="612" t="e">
        <f>VLOOKUP(B456,'Decimal Point'!$D$2:$H$2,5,0)</f>
        <v>#N/A</v>
      </c>
      <c r="BY456" s="612" t="e">
        <f>VLOOKUP(B456,'Sankey Business Solutions'!$D$2:$H$3,5,0)</f>
        <v>#N/A</v>
      </c>
      <c r="BZ456" s="612" t="e">
        <f>VLOOKUP(B456,'Nangia &amp; Co LLP'!$D$2:$H$2,5,0)</f>
        <v>#N/A</v>
      </c>
      <c r="CA456" s="612" t="e">
        <f>VLOOKUP(B456,'FIS Solutions India Pvt Ltd'!$D$2:$H$2,5,0)</f>
        <v>#N/A</v>
      </c>
      <c r="CB456" s="612" t="e">
        <f>VLOOKUP(B456,'Delta Technology &amp; Management '!$D$2:$H$16,5,0)</f>
        <v>#N/A</v>
      </c>
      <c r="CC456" s="612" t="e">
        <f>VLOOKUP(B456,'Espoir Networks'!$D$3:$H$11,5,0)</f>
        <v>#N/A</v>
      </c>
      <c r="CD456" s="612" t="e">
        <f>VLOOKUP(B456,'Servosys Solution'!$D$3:$H$5,5,0)</f>
        <v>#N/A</v>
      </c>
      <c r="CE456" s="612" t="e">
        <f>VLOOKUP(B456,'Ribbon Communications'!$D$3:$H$4,5,0)</f>
        <v>#N/A</v>
      </c>
      <c r="CF456" s="612">
        <f t="shared" si="24"/>
        <v>0</v>
      </c>
      <c r="CG456" s="129" t="s">
        <v>4298</v>
      </c>
      <c r="CH456" s="129">
        <v>517107397624</v>
      </c>
      <c r="CI456" s="129" t="s">
        <v>4299</v>
      </c>
      <c r="CJ456" s="129" t="s">
        <v>11721</v>
      </c>
      <c r="CK456" s="132">
        <v>42917</v>
      </c>
      <c r="CL456" s="129">
        <v>2021</v>
      </c>
      <c r="CM456" s="128" t="s">
        <v>4300</v>
      </c>
      <c r="CN456" s="129">
        <v>432</v>
      </c>
      <c r="CO456" s="133">
        <v>86.4</v>
      </c>
      <c r="CP456" s="129">
        <v>2015</v>
      </c>
      <c r="CQ456" s="129" t="s">
        <v>79</v>
      </c>
      <c r="CR456" s="128" t="s">
        <v>9369</v>
      </c>
      <c r="CS456" s="129">
        <v>459</v>
      </c>
      <c r="CT456" s="133">
        <v>70.62</v>
      </c>
      <c r="CU456" s="129">
        <v>2017</v>
      </c>
      <c r="CV456" s="129" t="s">
        <v>79</v>
      </c>
      <c r="CW456" s="131" t="s">
        <v>81</v>
      </c>
      <c r="CX456" s="131" t="s">
        <v>81</v>
      </c>
      <c r="CY456" s="129" t="s">
        <v>81</v>
      </c>
      <c r="CZ456" s="129" t="s">
        <v>81</v>
      </c>
      <c r="DA456" s="129" t="s">
        <v>81</v>
      </c>
      <c r="DB456" s="129" t="s">
        <v>81</v>
      </c>
      <c r="DC456" s="129" t="s">
        <v>81</v>
      </c>
      <c r="DD456" s="129" t="s">
        <v>81</v>
      </c>
      <c r="DE456" s="129" t="s">
        <v>81</v>
      </c>
      <c r="DF456" s="129">
        <v>0</v>
      </c>
      <c r="DG456" s="224">
        <v>6.24</v>
      </c>
      <c r="DH456" s="224">
        <v>6.11</v>
      </c>
      <c r="DI456" s="224">
        <v>5.73</v>
      </c>
      <c r="DJ456" s="224">
        <v>5</v>
      </c>
      <c r="DK456" s="224">
        <v>5</v>
      </c>
      <c r="DL456" s="224"/>
      <c r="DM456" s="224">
        <v>28.08</v>
      </c>
      <c r="DN456" s="224">
        <v>5.6159999999999997</v>
      </c>
      <c r="DO456" s="129"/>
      <c r="DP456" s="131" t="s">
        <v>138</v>
      </c>
      <c r="DQ456" s="129">
        <v>1</v>
      </c>
      <c r="DR456" s="129">
        <v>5</v>
      </c>
      <c r="DS456" s="129" t="s">
        <v>83</v>
      </c>
      <c r="DT456" s="129" t="s">
        <v>83</v>
      </c>
      <c r="DU456" s="129" t="s">
        <v>83</v>
      </c>
      <c r="DV456" s="129" t="s">
        <v>83</v>
      </c>
      <c r="DW456" s="131" t="s">
        <v>83</v>
      </c>
      <c r="DX456" s="131" t="s">
        <v>84</v>
      </c>
      <c r="DY456" s="131" t="s">
        <v>81</v>
      </c>
      <c r="DZ456" s="131" t="s">
        <v>4301</v>
      </c>
      <c r="EA456" s="131" t="s">
        <v>86</v>
      </c>
      <c r="EB456" s="131" t="s">
        <v>4302</v>
      </c>
      <c r="EC456" s="131" t="s">
        <v>86</v>
      </c>
      <c r="ED456" s="131" t="s">
        <v>89</v>
      </c>
      <c r="EE456" s="131" t="s">
        <v>4303</v>
      </c>
      <c r="EF456" s="131" t="s">
        <v>4304</v>
      </c>
      <c r="EG456" s="131" t="s">
        <v>4305</v>
      </c>
      <c r="EH456" s="131" t="s">
        <v>4306</v>
      </c>
      <c r="EI456" s="131" t="s">
        <v>4307</v>
      </c>
      <c r="EJ456" s="135" t="s">
        <v>4308</v>
      </c>
      <c r="EK456" s="135" t="s">
        <v>4309</v>
      </c>
      <c r="EL456" s="135" t="s">
        <v>4310</v>
      </c>
      <c r="EM456" s="135" t="s">
        <v>4311</v>
      </c>
      <c r="EN456" s="131" t="s">
        <v>81</v>
      </c>
    </row>
    <row r="457" spans="1:144" ht="18" thickTop="1" thickBot="1">
      <c r="A457" s="575">
        <f t="shared" si="25"/>
        <v>456</v>
      </c>
      <c r="B457" s="572" t="s">
        <v>4509</v>
      </c>
      <c r="C457" s="600" t="s">
        <v>4510</v>
      </c>
      <c r="D457" s="570" t="s">
        <v>13209</v>
      </c>
      <c r="E457" s="568" t="str">
        <f t="shared" si="23"/>
        <v>Placed</v>
      </c>
      <c r="F457" s="570" t="s">
        <v>12496</v>
      </c>
      <c r="G457" s="570" t="s">
        <v>135</v>
      </c>
      <c r="H457" s="131" t="str">
        <f>VLOOKUP(B457,INFT1!C:H,3,0)</f>
        <v>12th + Engineering without live KT</v>
      </c>
      <c r="I457" s="610" t="s">
        <v>4511</v>
      </c>
      <c r="J457" s="572">
        <v>21</v>
      </c>
      <c r="K457" s="611" t="s">
        <v>4512</v>
      </c>
      <c r="L457" s="611" t="s">
        <v>591</v>
      </c>
      <c r="M457" s="611" t="s">
        <v>4513</v>
      </c>
      <c r="N457" s="612" t="s">
        <v>4508</v>
      </c>
      <c r="O457" s="612">
        <v>9664658093</v>
      </c>
      <c r="P457" s="612">
        <v>7302560603</v>
      </c>
      <c r="Q457" s="612" t="e">
        <f>VLOOKUP(B457,'TCS CON'!$D$1:$H$98,5,0)</f>
        <v>#N/A</v>
      </c>
      <c r="R457" s="612" t="e">
        <f>VLOOKUP(B457,LTI!$C$1:$H$46,6,0)</f>
        <v>#N/A</v>
      </c>
      <c r="S457" s="612" t="e">
        <f>VLOOKUP(B457,JARO!$E$2:$I$11,5,0)</f>
        <v>#N/A</v>
      </c>
      <c r="T457" s="612" t="e">
        <f>VLOOKUP(B457,Capgemini!$D$3:$H$78,5,0)</f>
        <v>#N/A</v>
      </c>
      <c r="U457" s="612" t="e">
        <f>VLOOKUP(B457,Carwale!$D$1:$H$4,5,0)</f>
        <v>#N/A</v>
      </c>
      <c r="V457" s="612" t="e">
        <f>VLOOKUP(B457,'Interactive Brokers'!E:I,5,0)</f>
        <v>#N/A</v>
      </c>
      <c r="W457" s="612" t="e">
        <f>VLOOKUP(B457,'REL Jio'!E:I,5,0)</f>
        <v>#N/A</v>
      </c>
      <c r="X457" s="612" t="e">
        <f>VLOOKUP(B457,'Sciative Sol'!E:I,5,0)</f>
        <v>#N/A</v>
      </c>
      <c r="Y457" s="612" t="e">
        <f>VLOOKUP(B457,'Hexaware Tech'!E:I,5,0)</f>
        <v>#N/A</v>
      </c>
      <c r="Z457" s="612" t="e">
        <f>VLOOKUP(B457,Axis!D:H,5,0)</f>
        <v>#N/A</v>
      </c>
      <c r="AA457" s="612" t="e">
        <f>VLOOKUP(B457,Ugam!$D$3:$H$26,5,0)</f>
        <v>#N/A</v>
      </c>
      <c r="AB457" s="612" t="e">
        <f>VLOOKUP(B457,Zeus!F:J,5,0)</f>
        <v>#N/A</v>
      </c>
      <c r="AC457" s="612" t="e">
        <f>VLOOKUP(B457,Montran!F:J,5,0)</f>
        <v>#N/A</v>
      </c>
      <c r="AD457" s="612" t="e">
        <f>VLOOKUP(B457,Endurance!H240:L240,5,0)</f>
        <v>#N/A</v>
      </c>
      <c r="AE457" s="612" t="e">
        <f>VLOOKUP(B457,'Swabhav Techlabs'!$F$1:$J$2,5,0)</f>
        <v>#N/A</v>
      </c>
      <c r="AF457" s="612" t="e">
        <f>VLOOKUP(B457,'Quality Kiosk'!$F$1:$J$18,5,0)</f>
        <v>#N/A</v>
      </c>
      <c r="AG457" s="612" t="e">
        <f>VLOOKUP(B457,'Lemon VB'!$F$1:$J$2,5,0)</f>
        <v>#N/A</v>
      </c>
      <c r="AH457" s="612" t="e">
        <f>VLOOKUP(B457,Gocomet!$E$1:$I$3,5,0)</f>
        <v>#N/A</v>
      </c>
      <c r="AI457" s="612" t="e">
        <f>VLOOKUP(B457,'Ingram Micro'!$E$1:$I$8,5,0)</f>
        <v>#N/A</v>
      </c>
      <c r="AJ457" s="612" t="e">
        <f>VLOOKUP(B457,'DePronto Infotech'!$E$1:$I$2,5,0)</f>
        <v>#N/A</v>
      </c>
      <c r="AK457" s="612" t="e">
        <f>VLOOKUP(B457,'Reliance Retail'!$E$1:$I$4,5,0)</f>
        <v>#N/A</v>
      </c>
      <c r="AL457" s="612" t="e">
        <f>VLOOKUP(B457,'Bright Champs'!$D$1:$H$13,5,0)</f>
        <v>#N/A</v>
      </c>
      <c r="AM457" s="612" t="e">
        <f>VLOOKUP(B457,Neosoft!$E$1:$I$12,5,0)</f>
        <v>#N/A</v>
      </c>
      <c r="AN457" s="612" t="e">
        <f>VLOOKUP(B457,Infosys!$E$1:$I$3,5,0)</f>
        <v>#N/A</v>
      </c>
      <c r="AO457" s="612" t="e">
        <f>VLOOKUP(B457,Cerelabs!$E$1:$I$5,5,0)</f>
        <v>#N/A</v>
      </c>
      <c r="AP457" s="612" t="e">
        <f>VLOOKUP(B457,'Neebal Technologies'!$D$1:$H$2,5,0)</f>
        <v>#N/A</v>
      </c>
      <c r="AQ457" s="612" t="e">
        <f>VLOOKUP(B457,'Vertiv Energy'!$D$1:$H$2,5,0)</f>
        <v>#N/A</v>
      </c>
      <c r="AR457" s="612" t="e">
        <f>VLOOKUP(B457,'Acidaes Solutions (CRMNEXT)'!$D$1:$H$3,5,0)</f>
        <v>#N/A</v>
      </c>
      <c r="AS457" s="612" t="e">
        <f>VLOOKUP(B457,Growisto!$D$1:$H$2,5,0)</f>
        <v>#N/A</v>
      </c>
      <c r="AT457" s="612" t="e">
        <f>VLOOKUP(B457,'9.9 Mediaworx - Digit'!$D$1:$H$2,5,0)</f>
        <v>#N/A</v>
      </c>
      <c r="AU457" s="612" t="e">
        <f>VLOOKUP(B457,'Vistaar systems Pvt Ltd'!$D$2:$H$3,5,0)</f>
        <v>#N/A</v>
      </c>
      <c r="AV457" s="612" t="e">
        <f>VLOOKUP(B457,'Course 5i'!$D$2:$H$11,5,0)</f>
        <v>#N/A</v>
      </c>
      <c r="AW457" s="612" t="e">
        <f>VLOOKUP(B457,'Radiant Appliances &amp; Electronic'!$D$1:$H$13,5,0)</f>
        <v>#N/A</v>
      </c>
      <c r="AX457" s="612" t="e">
        <f>VLOOKUP(B457,'Atos Global'!$D$3:$H$27,5,0)</f>
        <v>#N/A</v>
      </c>
      <c r="AY457" s="612" t="e">
        <f>VLOOKUP(B457,'Saama Technologies'!$D$1:$H$2,5,0)</f>
        <v>#N/A</v>
      </c>
      <c r="AZ457" s="612" t="e">
        <f>VLOOKUP(B457,'Multiplier Solutions'!$D$1:$H$2,5,0)</f>
        <v>#N/A</v>
      </c>
      <c r="BA457" s="612">
        <f>VLOOKUP(B457,GEP!$D$2:$H$5,5,0)</f>
        <v>500000</v>
      </c>
      <c r="BB457" s="612" t="e">
        <f>VLOOKUP(B457,Accenture!$D$1:$H$6,5,0)</f>
        <v>#N/A</v>
      </c>
      <c r="BC457" s="612" t="e">
        <f>VLOOKUP(B457,'Endurance International Group'!$D$1:$H$2,5,0)</f>
        <v>#N/A</v>
      </c>
      <c r="BD457" s="612" t="e">
        <f>VLOOKUP(B457,Newgen!$D$1:$H$2,5,0)</f>
        <v>#N/A</v>
      </c>
      <c r="BE457" s="612" t="e">
        <f>VLOOKUP(B457,'3D Incredible'!D457:H457,5,0)</f>
        <v>#N/A</v>
      </c>
      <c r="BF457" s="612" t="e">
        <f>VLOOKUP(B457,'Raja Software Labs'!$D$2:$H$2,5,0)</f>
        <v>#N/A</v>
      </c>
      <c r="BG457" s="612" t="e">
        <f>VLOOKUP(B457,Wipro!$D$1:$H$2,5,0)</f>
        <v>#N/A</v>
      </c>
      <c r="BH457" s="612" t="e">
        <f>VLOOKUP(B457,'Perch Technologies'!$D$2:$H$2,5,0)</f>
        <v>#N/A</v>
      </c>
      <c r="BI457" s="612" t="e">
        <f>VLOOKUP(B457,'Morning Star'!$D$1:$H$6,5,0)</f>
        <v>#N/A</v>
      </c>
      <c r="BJ457" s="612" t="e">
        <f>VLOOKUP(B457,Flexiloans!$D$1:$H$2,5,0)</f>
        <v>#N/A</v>
      </c>
      <c r="BK457" s="612" t="e">
        <f>VLOOKUP(B457,'Thirdware Solutions'!$D$1:$H$2,5,0)</f>
        <v>#N/A</v>
      </c>
      <c r="BL457" s="612" t="e">
        <f>VLOOKUP(B457,Tescom!$D$1:$H$8,5,0)</f>
        <v>#N/A</v>
      </c>
      <c r="BM457" s="612" t="e">
        <f>VLOOKUP(B457,'Cogno AI'!$D$1:$H$2,5,0)</f>
        <v>#N/A</v>
      </c>
      <c r="BN457" s="612" t="e">
        <f>VLOOKUP(B457,'ABM Knowledgeware'!$D$1:$H$2,5,0)</f>
        <v>#N/A</v>
      </c>
      <c r="BO457" s="612" t="e">
        <f>VLOOKUP(B457,'Concerto Software'!$D$1:$H$3,5,0)</f>
        <v>#N/A</v>
      </c>
      <c r="BP457" s="612" t="e">
        <f>VLOOKUP(B457,'My Captain'!$D$1:$H$4,5,0)</f>
        <v>#N/A</v>
      </c>
      <c r="BQ457" s="612" t="e">
        <f>VLOOKUP(B457,'Finoux Solutions'!$D$2:$H$4,5,0)</f>
        <v>#N/A</v>
      </c>
      <c r="BR457" s="612" t="e">
        <f>VLOOKUP(B457,'MITR Learning'!$D$1:$H$2,5,0)</f>
        <v>#N/A</v>
      </c>
      <c r="BS457" s="612" t="e">
        <f>VLOOKUP(B457,Nucsoft!$D$2:$H$6,5,0)</f>
        <v>#N/A</v>
      </c>
      <c r="BT457" s="612" t="e">
        <f>VLOOKUP(B457,'Paras Cadd'!$D$1:$H$2,5,0)</f>
        <v>#N/A</v>
      </c>
      <c r="BU457" s="612" t="e">
        <f>VLOOKUP(B457,'ICICI Securities'!$D$1:$H$2,5,0)</f>
        <v>#N/A</v>
      </c>
      <c r="BV457" s="612" t="e">
        <f>VLOOKUP(B457,'Citius Tech'!$D$2:$H$5,5,0)</f>
        <v>#N/A</v>
      </c>
      <c r="BW457" s="612" t="e">
        <f>VLOOKUP(B457,'Buzzy Brains'!$D$2:$H$2,5,0)</f>
        <v>#N/A</v>
      </c>
      <c r="BX457" s="612" t="e">
        <f>VLOOKUP(B457,'Decimal Point'!$D$2:$H$2,5,0)</f>
        <v>#N/A</v>
      </c>
      <c r="BY457" s="612" t="e">
        <f>VLOOKUP(B457,'Sankey Business Solutions'!$D$2:$H$3,5,0)</f>
        <v>#N/A</v>
      </c>
      <c r="BZ457" s="612" t="e">
        <f>VLOOKUP(B457,'Nangia &amp; Co LLP'!$D$2:$H$2,5,0)</f>
        <v>#N/A</v>
      </c>
      <c r="CA457" s="612" t="e">
        <f>VLOOKUP(B457,'FIS Solutions India Pvt Ltd'!$D$2:$H$2,5,0)</f>
        <v>#N/A</v>
      </c>
      <c r="CB457" s="612" t="e">
        <f>VLOOKUP(B457,'Delta Technology &amp; Management '!$D$2:$H$16,5,0)</f>
        <v>#N/A</v>
      </c>
      <c r="CC457" s="612" t="e">
        <f>VLOOKUP(B457,'Espoir Networks'!$D$3:$H$11,5,0)</f>
        <v>#N/A</v>
      </c>
      <c r="CD457" s="612" t="e">
        <f>VLOOKUP(B457,'Servosys Solution'!$D$3:$H$5,5,0)</f>
        <v>#N/A</v>
      </c>
      <c r="CE457" s="612" t="e">
        <f>VLOOKUP(B457,'Ribbon Communications'!$D$3:$H$4,5,0)</f>
        <v>#N/A</v>
      </c>
      <c r="CF457" s="612">
        <f t="shared" si="24"/>
        <v>1</v>
      </c>
      <c r="CG457" s="129" t="s">
        <v>4514</v>
      </c>
      <c r="CH457" s="129" t="s">
        <v>4515</v>
      </c>
      <c r="CI457" s="129" t="s">
        <v>4516</v>
      </c>
      <c r="CJ457" s="129" t="s">
        <v>11722</v>
      </c>
      <c r="CK457" s="132">
        <v>42917</v>
      </c>
      <c r="CL457" s="129">
        <v>2021</v>
      </c>
      <c r="CM457" s="128" t="s">
        <v>12064</v>
      </c>
      <c r="CN457" s="129">
        <v>444</v>
      </c>
      <c r="CO457" s="133">
        <v>88.8</v>
      </c>
      <c r="CP457" s="129">
        <v>2015</v>
      </c>
      <c r="CQ457" s="129" t="s">
        <v>79</v>
      </c>
      <c r="CR457" s="128" t="s">
        <v>12245</v>
      </c>
      <c r="CS457" s="129">
        <v>478</v>
      </c>
      <c r="CT457" s="133">
        <v>73.540000000000006</v>
      </c>
      <c r="CU457" s="129">
        <v>2017</v>
      </c>
      <c r="CV457" s="129" t="s">
        <v>79</v>
      </c>
      <c r="CW457" s="131" t="s">
        <v>81</v>
      </c>
      <c r="CX457" s="131" t="s">
        <v>81</v>
      </c>
      <c r="CY457" s="129" t="s">
        <v>81</v>
      </c>
      <c r="CZ457" s="129" t="s">
        <v>81</v>
      </c>
      <c r="DA457" s="129" t="s">
        <v>81</v>
      </c>
      <c r="DB457" s="129" t="s">
        <v>81</v>
      </c>
      <c r="DC457" s="129" t="s">
        <v>81</v>
      </c>
      <c r="DD457" s="129" t="s">
        <v>81</v>
      </c>
      <c r="DE457" s="129" t="s">
        <v>81</v>
      </c>
      <c r="DF457" s="129">
        <v>0</v>
      </c>
      <c r="DG457" s="224">
        <v>7.85</v>
      </c>
      <c r="DH457" s="224">
        <v>7.3</v>
      </c>
      <c r="DI457" s="224">
        <v>8.27</v>
      </c>
      <c r="DJ457" s="224">
        <v>8.8800000000000008</v>
      </c>
      <c r="DK457" s="224">
        <v>8.42</v>
      </c>
      <c r="DL457" s="224">
        <v>8.0299999999999994</v>
      </c>
      <c r="DM457" s="224">
        <v>8.1199999999999992</v>
      </c>
      <c r="DN457" s="224">
        <v>8.1199999999999992</v>
      </c>
      <c r="DO457" s="129"/>
      <c r="DP457" s="131" t="s">
        <v>82</v>
      </c>
      <c r="DQ457" s="129">
        <v>0</v>
      </c>
      <c r="DR457" s="129">
        <v>0</v>
      </c>
      <c r="DS457" s="129" t="s">
        <v>83</v>
      </c>
      <c r="DT457" s="129" t="s">
        <v>83</v>
      </c>
      <c r="DU457" s="129" t="s">
        <v>83</v>
      </c>
      <c r="DV457" s="129" t="s">
        <v>83</v>
      </c>
      <c r="DW457" s="131" t="s">
        <v>83</v>
      </c>
      <c r="DX457" s="131" t="s">
        <v>84</v>
      </c>
      <c r="DY457" s="131" t="s">
        <v>81</v>
      </c>
      <c r="DZ457" s="131" t="s">
        <v>4519</v>
      </c>
      <c r="EA457" s="131" t="s">
        <v>4520</v>
      </c>
      <c r="EB457" s="131" t="s">
        <v>4521</v>
      </c>
      <c r="EC457" s="131" t="s">
        <v>762</v>
      </c>
      <c r="ED457" s="131" t="s">
        <v>89</v>
      </c>
      <c r="EE457" s="131" t="s">
        <v>4522</v>
      </c>
      <c r="EF457" s="131" t="s">
        <v>4523</v>
      </c>
      <c r="EG457" s="131" t="s">
        <v>81</v>
      </c>
      <c r="EH457" s="131" t="s">
        <v>81</v>
      </c>
      <c r="EI457" s="131" t="s">
        <v>4524</v>
      </c>
      <c r="EJ457" s="135" t="s">
        <v>4525</v>
      </c>
      <c r="EK457" s="135" t="s">
        <v>4526</v>
      </c>
      <c r="EL457" s="135" t="s">
        <v>4527</v>
      </c>
      <c r="EM457" s="135" t="s">
        <v>4528</v>
      </c>
      <c r="EN457" s="131" t="s">
        <v>81</v>
      </c>
    </row>
    <row r="458" spans="1:144" ht="18" thickTop="1" thickBot="1">
      <c r="A458" s="575">
        <f t="shared" si="25"/>
        <v>457</v>
      </c>
      <c r="B458" s="572" t="s">
        <v>4643</v>
      </c>
      <c r="C458" s="600" t="s">
        <v>11877</v>
      </c>
      <c r="D458" s="570" t="s">
        <v>13209</v>
      </c>
      <c r="E458" s="568" t="str">
        <f t="shared" si="23"/>
        <v>Not Placed</v>
      </c>
      <c r="F458" s="570" t="s">
        <v>12496</v>
      </c>
      <c r="G458" s="570" t="s">
        <v>135</v>
      </c>
      <c r="H458" s="131" t="str">
        <f>VLOOKUP(B458,INFT1!C:H,3,0)</f>
        <v>12th + Engineering with live KT</v>
      </c>
      <c r="I458" s="610" t="s">
        <v>4645</v>
      </c>
      <c r="J458" s="572">
        <v>20</v>
      </c>
      <c r="K458" s="611" t="s">
        <v>4646</v>
      </c>
      <c r="L458" s="611" t="s">
        <v>73</v>
      </c>
      <c r="M458" s="611" t="s">
        <v>4647</v>
      </c>
      <c r="N458" s="612" t="s">
        <v>4642</v>
      </c>
      <c r="O458" s="612">
        <v>8291337268</v>
      </c>
      <c r="P458" s="612">
        <v>8291337268</v>
      </c>
      <c r="Q458" s="612" t="e">
        <f>VLOOKUP(B458,'TCS CON'!$D$1:$H$98,5,0)</f>
        <v>#N/A</v>
      </c>
      <c r="R458" s="612" t="e">
        <f>VLOOKUP(B458,LTI!$C$1:$H$46,6,0)</f>
        <v>#N/A</v>
      </c>
      <c r="S458" s="612" t="e">
        <f>VLOOKUP(B458,JARO!$E$2:$I$11,5,0)</f>
        <v>#N/A</v>
      </c>
      <c r="T458" s="612" t="e">
        <f>VLOOKUP(B458,Capgemini!$D$3:$H$78,5,0)</f>
        <v>#N/A</v>
      </c>
      <c r="U458" s="612" t="e">
        <f>VLOOKUP(B458,Carwale!$D$1:$H$4,5,0)</f>
        <v>#N/A</v>
      </c>
      <c r="V458" s="612" t="e">
        <f>VLOOKUP(B458,'Interactive Brokers'!E:I,5,0)</f>
        <v>#N/A</v>
      </c>
      <c r="W458" s="612" t="e">
        <f>VLOOKUP(B458,'REL Jio'!E:I,5,0)</f>
        <v>#N/A</v>
      </c>
      <c r="X458" s="612" t="e">
        <f>VLOOKUP(B458,'Sciative Sol'!E:I,5,0)</f>
        <v>#N/A</v>
      </c>
      <c r="Y458" s="612" t="e">
        <f>VLOOKUP(B458,'Hexaware Tech'!E:I,5,0)</f>
        <v>#N/A</v>
      </c>
      <c r="Z458" s="612" t="e">
        <f>VLOOKUP(B458,Axis!D:H,5,0)</f>
        <v>#N/A</v>
      </c>
      <c r="AA458" s="612" t="e">
        <f>VLOOKUP(B458,Ugam!$D$3:$H$26,5,0)</f>
        <v>#N/A</v>
      </c>
      <c r="AB458" s="612" t="e">
        <f>VLOOKUP(B458,Zeus!F:J,5,0)</f>
        <v>#N/A</v>
      </c>
      <c r="AC458" s="612" t="e">
        <f>VLOOKUP(B458,Montran!F:J,5,0)</f>
        <v>#N/A</v>
      </c>
      <c r="AD458" s="612" t="e">
        <f>VLOOKUP(B458,Endurance!H241:L241,5,0)</f>
        <v>#N/A</v>
      </c>
      <c r="AE458" s="612" t="e">
        <f>VLOOKUP(B458,'Swabhav Techlabs'!$F$1:$J$2,5,0)</f>
        <v>#N/A</v>
      </c>
      <c r="AF458" s="612" t="e">
        <f>VLOOKUP(B458,'Quality Kiosk'!$F$1:$J$18,5,0)</f>
        <v>#N/A</v>
      </c>
      <c r="AG458" s="612" t="e">
        <f>VLOOKUP(B458,'Lemon VB'!$F$1:$J$2,5,0)</f>
        <v>#N/A</v>
      </c>
      <c r="AH458" s="612" t="e">
        <f>VLOOKUP(B458,Gocomet!$E$1:$I$3,5,0)</f>
        <v>#N/A</v>
      </c>
      <c r="AI458" s="612" t="e">
        <f>VLOOKUP(B458,'Ingram Micro'!$E$1:$I$8,5,0)</f>
        <v>#N/A</v>
      </c>
      <c r="AJ458" s="612" t="e">
        <f>VLOOKUP(B458,'DePronto Infotech'!$E$1:$I$2,5,0)</f>
        <v>#N/A</v>
      </c>
      <c r="AK458" s="612" t="e">
        <f>VLOOKUP(B458,'Reliance Retail'!$E$1:$I$4,5,0)</f>
        <v>#N/A</v>
      </c>
      <c r="AL458" s="612" t="e">
        <f>VLOOKUP(B458,'Bright Champs'!$D$1:$H$13,5,0)</f>
        <v>#N/A</v>
      </c>
      <c r="AM458" s="612" t="e">
        <f>VLOOKUP(B458,Neosoft!$E$1:$I$12,5,0)</f>
        <v>#N/A</v>
      </c>
      <c r="AN458" s="612" t="e">
        <f>VLOOKUP(B458,Infosys!$E$1:$I$3,5,0)</f>
        <v>#N/A</v>
      </c>
      <c r="AO458" s="612" t="e">
        <f>VLOOKUP(B458,Cerelabs!$E$1:$I$5,5,0)</f>
        <v>#N/A</v>
      </c>
      <c r="AP458" s="612" t="e">
        <f>VLOOKUP(B458,'Neebal Technologies'!$D$1:$H$2,5,0)</f>
        <v>#N/A</v>
      </c>
      <c r="AQ458" s="612" t="e">
        <f>VLOOKUP(B458,'Vertiv Energy'!$D$1:$H$2,5,0)</f>
        <v>#N/A</v>
      </c>
      <c r="AR458" s="612" t="e">
        <f>VLOOKUP(B458,'Acidaes Solutions (CRMNEXT)'!$D$1:$H$3,5,0)</f>
        <v>#N/A</v>
      </c>
      <c r="AS458" s="612" t="e">
        <f>VLOOKUP(B458,Growisto!$D$1:$H$2,5,0)</f>
        <v>#N/A</v>
      </c>
      <c r="AT458" s="612" t="e">
        <f>VLOOKUP(B458,'9.9 Mediaworx - Digit'!$D$1:$H$2,5,0)</f>
        <v>#N/A</v>
      </c>
      <c r="AU458" s="612" t="e">
        <f>VLOOKUP(B458,'Vistaar systems Pvt Ltd'!$D$2:$H$3,5,0)</f>
        <v>#N/A</v>
      </c>
      <c r="AV458" s="612" t="e">
        <f>VLOOKUP(B458,'Course 5i'!$D$2:$H$11,5,0)</f>
        <v>#N/A</v>
      </c>
      <c r="AW458" s="612" t="e">
        <f>VLOOKUP(B458,'Radiant Appliances &amp; Electronic'!$D$1:$H$13,5,0)</f>
        <v>#N/A</v>
      </c>
      <c r="AX458" s="612" t="e">
        <f>VLOOKUP(B458,'Atos Global'!$D$3:$H$27,5,0)</f>
        <v>#N/A</v>
      </c>
      <c r="AY458" s="612" t="e">
        <f>VLOOKUP(B458,'Saama Technologies'!$D$1:$H$2,5,0)</f>
        <v>#N/A</v>
      </c>
      <c r="AZ458" s="612" t="e">
        <f>VLOOKUP(B458,'Multiplier Solutions'!$D$1:$H$2,5,0)</f>
        <v>#N/A</v>
      </c>
      <c r="BA458" s="612" t="e">
        <f>VLOOKUP(B458,GEP!$D$2:$H$5,5,0)</f>
        <v>#N/A</v>
      </c>
      <c r="BB458" s="612" t="e">
        <f>VLOOKUP(B458,Accenture!$D$1:$H$6,5,0)</f>
        <v>#N/A</v>
      </c>
      <c r="BC458" s="612" t="e">
        <f>VLOOKUP(B458,'Endurance International Group'!$D$1:$H$2,5,0)</f>
        <v>#N/A</v>
      </c>
      <c r="BD458" s="612" t="e">
        <f>VLOOKUP(B458,Newgen!$D$1:$H$2,5,0)</f>
        <v>#N/A</v>
      </c>
      <c r="BE458" s="612" t="e">
        <f>VLOOKUP(B458,'3D Incredible'!D458:H458,5,0)</f>
        <v>#N/A</v>
      </c>
      <c r="BF458" s="612" t="e">
        <f>VLOOKUP(B458,'Raja Software Labs'!$D$2:$H$2,5,0)</f>
        <v>#N/A</v>
      </c>
      <c r="BG458" s="612" t="e">
        <f>VLOOKUP(B458,Wipro!$D$1:$H$2,5,0)</f>
        <v>#N/A</v>
      </c>
      <c r="BH458" s="612" t="e">
        <f>VLOOKUP(B458,'Perch Technologies'!$D$2:$H$2,5,0)</f>
        <v>#N/A</v>
      </c>
      <c r="BI458" s="612" t="e">
        <f>VLOOKUP(B458,'Morning Star'!$D$1:$H$6,5,0)</f>
        <v>#N/A</v>
      </c>
      <c r="BJ458" s="612" t="e">
        <f>VLOOKUP(B458,Flexiloans!$D$1:$H$2,5,0)</f>
        <v>#N/A</v>
      </c>
      <c r="BK458" s="612" t="e">
        <f>VLOOKUP(B458,'Thirdware Solutions'!$D$1:$H$2,5,0)</f>
        <v>#N/A</v>
      </c>
      <c r="BL458" s="612" t="e">
        <f>VLOOKUP(B458,Tescom!$D$1:$H$8,5,0)</f>
        <v>#N/A</v>
      </c>
      <c r="BM458" s="612" t="e">
        <f>VLOOKUP(B458,'Cogno AI'!$D$1:$H$2,5,0)</f>
        <v>#N/A</v>
      </c>
      <c r="BN458" s="612" t="e">
        <f>VLOOKUP(B458,'ABM Knowledgeware'!$D$1:$H$2,5,0)</f>
        <v>#N/A</v>
      </c>
      <c r="BO458" s="612" t="e">
        <f>VLOOKUP(B458,'Concerto Software'!$D$1:$H$3,5,0)</f>
        <v>#N/A</v>
      </c>
      <c r="BP458" s="612" t="e">
        <f>VLOOKUP(B458,'My Captain'!$D$1:$H$4,5,0)</f>
        <v>#N/A</v>
      </c>
      <c r="BQ458" s="612" t="e">
        <f>VLOOKUP(B458,'Finoux Solutions'!$D$2:$H$4,5,0)</f>
        <v>#N/A</v>
      </c>
      <c r="BR458" s="612" t="e">
        <f>VLOOKUP(B458,'MITR Learning'!$D$1:$H$2,5,0)</f>
        <v>#N/A</v>
      </c>
      <c r="BS458" s="612" t="e">
        <f>VLOOKUP(B458,Nucsoft!$D$2:$H$6,5,0)</f>
        <v>#N/A</v>
      </c>
      <c r="BT458" s="612" t="e">
        <f>VLOOKUP(B458,'Paras Cadd'!$D$1:$H$2,5,0)</f>
        <v>#N/A</v>
      </c>
      <c r="BU458" s="612" t="e">
        <f>VLOOKUP(B458,'ICICI Securities'!$D$1:$H$2,5,0)</f>
        <v>#N/A</v>
      </c>
      <c r="BV458" s="612" t="e">
        <f>VLOOKUP(B458,'Citius Tech'!$D$2:$H$5,5,0)</f>
        <v>#N/A</v>
      </c>
      <c r="BW458" s="612" t="e">
        <f>VLOOKUP(B458,'Buzzy Brains'!$D$2:$H$2,5,0)</f>
        <v>#N/A</v>
      </c>
      <c r="BX458" s="612" t="e">
        <f>VLOOKUP(B458,'Decimal Point'!$D$2:$H$2,5,0)</f>
        <v>#N/A</v>
      </c>
      <c r="BY458" s="612" t="e">
        <f>VLOOKUP(B458,'Sankey Business Solutions'!$D$2:$H$3,5,0)</f>
        <v>#N/A</v>
      </c>
      <c r="BZ458" s="612" t="e">
        <f>VLOOKUP(B458,'Nangia &amp; Co LLP'!$D$2:$H$2,5,0)</f>
        <v>#N/A</v>
      </c>
      <c r="CA458" s="612" t="e">
        <f>VLOOKUP(B458,'FIS Solutions India Pvt Ltd'!$D$2:$H$2,5,0)</f>
        <v>#N/A</v>
      </c>
      <c r="CB458" s="612" t="e">
        <f>VLOOKUP(B458,'Delta Technology &amp; Management '!$D$2:$H$16,5,0)</f>
        <v>#N/A</v>
      </c>
      <c r="CC458" s="612" t="e">
        <f>VLOOKUP(B458,'Espoir Networks'!$D$3:$H$11,5,0)</f>
        <v>#N/A</v>
      </c>
      <c r="CD458" s="612" t="e">
        <f>VLOOKUP(B458,'Servosys Solution'!$D$3:$H$5,5,0)</f>
        <v>#N/A</v>
      </c>
      <c r="CE458" s="612" t="e">
        <f>VLOOKUP(B458,'Ribbon Communications'!$D$3:$H$4,5,0)</f>
        <v>#N/A</v>
      </c>
      <c r="CF458" s="612">
        <f t="shared" si="24"/>
        <v>0</v>
      </c>
      <c r="CG458" s="129" t="s">
        <v>4648</v>
      </c>
      <c r="CH458" s="129">
        <v>330277899801</v>
      </c>
      <c r="CI458" s="129" t="s">
        <v>134</v>
      </c>
      <c r="CJ458" s="129" t="s">
        <v>11721</v>
      </c>
      <c r="CK458" s="132">
        <v>42917</v>
      </c>
      <c r="CL458" s="129">
        <v>2021</v>
      </c>
      <c r="CM458" s="128" t="s">
        <v>4649</v>
      </c>
      <c r="CN458" s="129">
        <v>451</v>
      </c>
      <c r="CO458" s="133">
        <v>90.2</v>
      </c>
      <c r="CP458" s="129">
        <v>2015</v>
      </c>
      <c r="CQ458" s="129" t="s">
        <v>79</v>
      </c>
      <c r="CR458" s="128" t="s">
        <v>12246</v>
      </c>
      <c r="CS458" s="129">
        <v>524</v>
      </c>
      <c r="CT458" s="133">
        <v>80.62</v>
      </c>
      <c r="CU458" s="129">
        <v>2017</v>
      </c>
      <c r="CV458" s="129" t="s">
        <v>79</v>
      </c>
      <c r="CW458" s="131" t="s">
        <v>81</v>
      </c>
      <c r="CX458" s="131" t="s">
        <v>81</v>
      </c>
      <c r="CY458" s="129" t="s">
        <v>81</v>
      </c>
      <c r="CZ458" s="129" t="s">
        <v>81</v>
      </c>
      <c r="DA458" s="129" t="s">
        <v>81</v>
      </c>
      <c r="DB458" s="129" t="s">
        <v>81</v>
      </c>
      <c r="DC458" s="129" t="s">
        <v>81</v>
      </c>
      <c r="DD458" s="129" t="s">
        <v>81</v>
      </c>
      <c r="DE458" s="129" t="s">
        <v>81</v>
      </c>
      <c r="DF458" s="129">
        <v>0</v>
      </c>
      <c r="DG458" s="224">
        <v>7.61</v>
      </c>
      <c r="DH458" s="224">
        <v>7.44</v>
      </c>
      <c r="DI458" s="224">
        <v>7.54</v>
      </c>
      <c r="DJ458" s="224">
        <v>8.4600000000000009</v>
      </c>
      <c r="DK458" s="224">
        <v>0</v>
      </c>
      <c r="DL458" s="224"/>
      <c r="DM458" s="224">
        <v>31.05</v>
      </c>
      <c r="DN458" s="224">
        <v>6.21</v>
      </c>
      <c r="DO458" s="129"/>
      <c r="DP458" s="131" t="s">
        <v>138</v>
      </c>
      <c r="DQ458" s="129">
        <v>1</v>
      </c>
      <c r="DR458" s="129">
        <v>0</v>
      </c>
      <c r="DS458" s="129" t="s">
        <v>83</v>
      </c>
      <c r="DT458" s="129" t="s">
        <v>83</v>
      </c>
      <c r="DU458" s="129" t="s">
        <v>83</v>
      </c>
      <c r="DV458" s="129" t="s">
        <v>83</v>
      </c>
      <c r="DW458" s="131" t="s">
        <v>83</v>
      </c>
      <c r="DX458" s="131" t="s">
        <v>84</v>
      </c>
      <c r="DY458" s="131" t="s">
        <v>81</v>
      </c>
      <c r="DZ458" s="131" t="s">
        <v>4651</v>
      </c>
      <c r="EA458" s="131" t="s">
        <v>553</v>
      </c>
      <c r="EB458" s="131" t="s">
        <v>4652</v>
      </c>
      <c r="EC458" s="131" t="s">
        <v>824</v>
      </c>
      <c r="ED458" s="131" t="s">
        <v>89</v>
      </c>
      <c r="EE458" s="131" t="s">
        <v>4653</v>
      </c>
      <c r="EF458" s="131" t="s">
        <v>4654</v>
      </c>
      <c r="EG458" s="131" t="s">
        <v>4655</v>
      </c>
      <c r="EH458" s="131" t="s">
        <v>538</v>
      </c>
      <c r="EI458" s="131" t="s">
        <v>4656</v>
      </c>
      <c r="EJ458" s="135" t="s">
        <v>4657</v>
      </c>
      <c r="EK458" s="135" t="s">
        <v>4658</v>
      </c>
      <c r="EL458" s="135" t="s">
        <v>4659</v>
      </c>
      <c r="EM458" s="135" t="s">
        <v>4660</v>
      </c>
      <c r="EN458" s="131" t="s">
        <v>81</v>
      </c>
    </row>
    <row r="459" spans="1:144" ht="18" thickTop="1" thickBot="1">
      <c r="A459" s="575">
        <f t="shared" si="25"/>
        <v>458</v>
      </c>
      <c r="B459" s="572" t="s">
        <v>4680</v>
      </c>
      <c r="C459" s="600" t="s">
        <v>4681</v>
      </c>
      <c r="D459" s="570" t="s">
        <v>13208</v>
      </c>
      <c r="E459" s="568" t="str">
        <f t="shared" si="23"/>
        <v>Placed</v>
      </c>
      <c r="F459" s="570" t="s">
        <v>12496</v>
      </c>
      <c r="G459" s="570" t="s">
        <v>135</v>
      </c>
      <c r="H459" s="131" t="str">
        <f>VLOOKUP(B459,INFT1!C:H,3,0)</f>
        <v>Diploma  + Direct Second Year Engineering without live KT</v>
      </c>
      <c r="I459" s="610">
        <v>36495</v>
      </c>
      <c r="J459" s="572">
        <v>21</v>
      </c>
      <c r="K459" s="611" t="s">
        <v>4682</v>
      </c>
      <c r="L459" s="611" t="s">
        <v>73</v>
      </c>
      <c r="M459" s="611" t="s">
        <v>4683</v>
      </c>
      <c r="N459" s="612" t="s">
        <v>4679</v>
      </c>
      <c r="O459" s="612">
        <v>8983244598</v>
      </c>
      <c r="P459" s="612">
        <v>8983244598</v>
      </c>
      <c r="Q459" s="612" t="e">
        <f>VLOOKUP(B459,'TCS CON'!$D$1:$H$98,5,0)</f>
        <v>#N/A</v>
      </c>
      <c r="R459" s="612" t="e">
        <f>VLOOKUP(B459,LTI!$C$1:$H$46,6,0)</f>
        <v>#N/A</v>
      </c>
      <c r="S459" s="612" t="e">
        <f>VLOOKUP(B459,JARO!$E$2:$I$11,5,0)</f>
        <v>#N/A</v>
      </c>
      <c r="T459" s="612" t="e">
        <f>VLOOKUP(B459,Capgemini!$D$3:$H$78,5,0)</f>
        <v>#N/A</v>
      </c>
      <c r="U459" s="612" t="e">
        <f>VLOOKUP(B459,Carwale!$D$1:$H$4,5,0)</f>
        <v>#N/A</v>
      </c>
      <c r="V459" s="612" t="e">
        <f>VLOOKUP(B459,'Interactive Brokers'!E:I,5,0)</f>
        <v>#N/A</v>
      </c>
      <c r="W459" s="612" t="e">
        <f>VLOOKUP(B459,'REL Jio'!E:I,5,0)</f>
        <v>#N/A</v>
      </c>
      <c r="X459" s="612" t="e">
        <f>VLOOKUP(B459,'Sciative Sol'!E:I,5,0)</f>
        <v>#N/A</v>
      </c>
      <c r="Y459" s="612" t="e">
        <f>VLOOKUP(B459,'Hexaware Tech'!E:I,5,0)</f>
        <v>#N/A</v>
      </c>
      <c r="Z459" s="612">
        <f>VLOOKUP(B459,Axis!D:H,5,0)</f>
        <v>380000</v>
      </c>
      <c r="AA459" s="612" t="e">
        <f>VLOOKUP(B459,Ugam!$D$3:$H$26,5,0)</f>
        <v>#N/A</v>
      </c>
      <c r="AB459" s="612" t="e">
        <f>VLOOKUP(B459,Zeus!F:J,5,0)</f>
        <v>#N/A</v>
      </c>
      <c r="AC459" s="612" t="e">
        <f>VLOOKUP(B459,Montran!F:J,5,0)</f>
        <v>#N/A</v>
      </c>
      <c r="AD459" s="612" t="e">
        <f>VLOOKUP(B459,Endurance!H242:L242,5,0)</f>
        <v>#N/A</v>
      </c>
      <c r="AE459" s="612" t="e">
        <f>VLOOKUP(B459,'Swabhav Techlabs'!$F$1:$J$2,5,0)</f>
        <v>#N/A</v>
      </c>
      <c r="AF459" s="612" t="e">
        <f>VLOOKUP(B459,'Quality Kiosk'!$F$1:$J$18,5,0)</f>
        <v>#N/A</v>
      </c>
      <c r="AG459" s="612" t="e">
        <f>VLOOKUP(B459,'Lemon VB'!$F$1:$J$2,5,0)</f>
        <v>#N/A</v>
      </c>
      <c r="AH459" s="612" t="e">
        <f>VLOOKUP(B459,Gocomet!$E$1:$I$3,5,0)</f>
        <v>#N/A</v>
      </c>
      <c r="AI459" s="612" t="e">
        <f>VLOOKUP(B459,'Ingram Micro'!$E$1:$I$8,5,0)</f>
        <v>#N/A</v>
      </c>
      <c r="AJ459" s="612" t="e">
        <f>VLOOKUP(B459,'DePronto Infotech'!$E$1:$I$2,5,0)</f>
        <v>#N/A</v>
      </c>
      <c r="AK459" s="612" t="e">
        <f>VLOOKUP(B459,'Reliance Retail'!$E$1:$I$4,5,0)</f>
        <v>#N/A</v>
      </c>
      <c r="AL459" s="612" t="e">
        <f>VLOOKUP(B459,'Bright Champs'!$D$1:$H$13,5,0)</f>
        <v>#N/A</v>
      </c>
      <c r="AM459" s="612" t="e">
        <f>VLOOKUP(B459,Neosoft!$E$1:$I$12,5,0)</f>
        <v>#N/A</v>
      </c>
      <c r="AN459" s="612" t="e">
        <f>VLOOKUP(B459,Infosys!$E$1:$I$3,5,0)</f>
        <v>#N/A</v>
      </c>
      <c r="AO459" s="612" t="e">
        <f>VLOOKUP(B459,Cerelabs!$E$1:$I$5,5,0)</f>
        <v>#N/A</v>
      </c>
      <c r="AP459" s="612" t="e">
        <f>VLOOKUP(B459,'Neebal Technologies'!$D$1:$H$2,5,0)</f>
        <v>#N/A</v>
      </c>
      <c r="AQ459" s="612" t="e">
        <f>VLOOKUP(B459,'Vertiv Energy'!$D$1:$H$2,5,0)</f>
        <v>#N/A</v>
      </c>
      <c r="AR459" s="612" t="e">
        <f>VLOOKUP(B459,'Acidaes Solutions (CRMNEXT)'!$D$1:$H$3,5,0)</f>
        <v>#N/A</v>
      </c>
      <c r="AS459" s="612" t="e">
        <f>VLOOKUP(B459,Growisto!$D$1:$H$2,5,0)</f>
        <v>#N/A</v>
      </c>
      <c r="AT459" s="612" t="e">
        <f>VLOOKUP(B459,'9.9 Mediaworx - Digit'!$D$1:$H$2,5,0)</f>
        <v>#N/A</v>
      </c>
      <c r="AU459" s="612" t="e">
        <f>VLOOKUP(B459,'Vistaar systems Pvt Ltd'!$D$2:$H$3,5,0)</f>
        <v>#N/A</v>
      </c>
      <c r="AV459" s="612" t="e">
        <f>VLOOKUP(B459,'Course 5i'!$D$2:$H$11,5,0)</f>
        <v>#N/A</v>
      </c>
      <c r="AW459" s="612" t="e">
        <f>VLOOKUP(B459,'Radiant Appliances &amp; Electronic'!$D$1:$H$13,5,0)</f>
        <v>#N/A</v>
      </c>
      <c r="AX459" s="612" t="e">
        <f>VLOOKUP(B459,'Atos Global'!$D$3:$H$27,5,0)</f>
        <v>#N/A</v>
      </c>
      <c r="AY459" s="612" t="e">
        <f>VLOOKUP(B459,'Saama Technologies'!$D$1:$H$2,5,0)</f>
        <v>#N/A</v>
      </c>
      <c r="AZ459" s="612" t="e">
        <f>VLOOKUP(B459,'Multiplier Solutions'!$D$1:$H$2,5,0)</f>
        <v>#N/A</v>
      </c>
      <c r="BA459" s="612" t="e">
        <f>VLOOKUP(B459,GEP!$D$2:$H$5,5,0)</f>
        <v>#N/A</v>
      </c>
      <c r="BB459" s="612" t="e">
        <f>VLOOKUP(B459,Accenture!$D$1:$H$6,5,0)</f>
        <v>#N/A</v>
      </c>
      <c r="BC459" s="612" t="e">
        <f>VLOOKUP(B459,'Endurance International Group'!$D$1:$H$2,5,0)</f>
        <v>#N/A</v>
      </c>
      <c r="BD459" s="612" t="e">
        <f>VLOOKUP(B459,Newgen!$D$1:$H$2,5,0)</f>
        <v>#N/A</v>
      </c>
      <c r="BE459" s="612" t="e">
        <f>VLOOKUP(B459,'3D Incredible'!D459:H459,5,0)</f>
        <v>#N/A</v>
      </c>
      <c r="BF459" s="612" t="e">
        <f>VLOOKUP(B459,'Raja Software Labs'!$D$2:$H$2,5,0)</f>
        <v>#N/A</v>
      </c>
      <c r="BG459" s="612" t="e">
        <f>VLOOKUP(B459,Wipro!$D$1:$H$2,5,0)</f>
        <v>#N/A</v>
      </c>
      <c r="BH459" s="612" t="e">
        <f>VLOOKUP(B459,'Perch Technologies'!$D$2:$H$2,5,0)</f>
        <v>#N/A</v>
      </c>
      <c r="BI459" s="612" t="e">
        <f>VLOOKUP(B459,'Morning Star'!$D$1:$H$6,5,0)</f>
        <v>#N/A</v>
      </c>
      <c r="BJ459" s="612" t="e">
        <f>VLOOKUP(B459,Flexiloans!$D$1:$H$2,5,0)</f>
        <v>#N/A</v>
      </c>
      <c r="BK459" s="612" t="e">
        <f>VLOOKUP(B459,'Thirdware Solutions'!$D$1:$H$2,5,0)</f>
        <v>#N/A</v>
      </c>
      <c r="BL459" s="612" t="e">
        <f>VLOOKUP(B459,Tescom!$D$1:$H$8,5,0)</f>
        <v>#N/A</v>
      </c>
      <c r="BM459" s="612" t="e">
        <f>VLOOKUP(B459,'Cogno AI'!$D$1:$H$2,5,0)</f>
        <v>#N/A</v>
      </c>
      <c r="BN459" s="612" t="e">
        <f>VLOOKUP(B459,'ABM Knowledgeware'!$D$1:$H$2,5,0)</f>
        <v>#N/A</v>
      </c>
      <c r="BO459" s="612" t="e">
        <f>VLOOKUP(B459,'Concerto Software'!$D$1:$H$3,5,0)</f>
        <v>#N/A</v>
      </c>
      <c r="BP459" s="612" t="e">
        <f>VLOOKUP(B459,'My Captain'!$D$1:$H$4,5,0)</f>
        <v>#N/A</v>
      </c>
      <c r="BQ459" s="612" t="e">
        <f>VLOOKUP(B459,'Finoux Solutions'!$D$2:$H$4,5,0)</f>
        <v>#N/A</v>
      </c>
      <c r="BR459" s="612" t="e">
        <f>VLOOKUP(B459,'MITR Learning'!$D$1:$H$2,5,0)</f>
        <v>#N/A</v>
      </c>
      <c r="BS459" s="612" t="e">
        <f>VLOOKUP(B459,Nucsoft!$D$2:$H$6,5,0)</f>
        <v>#N/A</v>
      </c>
      <c r="BT459" s="612" t="e">
        <f>VLOOKUP(B459,'Paras Cadd'!$D$1:$H$2,5,0)</f>
        <v>#N/A</v>
      </c>
      <c r="BU459" s="612" t="e">
        <f>VLOOKUP(B459,'ICICI Securities'!$D$1:$H$2,5,0)</f>
        <v>#N/A</v>
      </c>
      <c r="BV459" s="612" t="e">
        <f>VLOOKUP(B459,'Citius Tech'!$D$2:$H$5,5,0)</f>
        <v>#N/A</v>
      </c>
      <c r="BW459" s="612" t="e">
        <f>VLOOKUP(B459,'Buzzy Brains'!$D$2:$H$2,5,0)</f>
        <v>#N/A</v>
      </c>
      <c r="BX459" s="612" t="e">
        <f>VLOOKUP(B459,'Decimal Point'!$D$2:$H$2,5,0)</f>
        <v>#N/A</v>
      </c>
      <c r="BY459" s="612" t="e">
        <f>VLOOKUP(B459,'Sankey Business Solutions'!$D$2:$H$3,5,0)</f>
        <v>#N/A</v>
      </c>
      <c r="BZ459" s="612" t="e">
        <f>VLOOKUP(B459,'Nangia &amp; Co LLP'!$D$2:$H$2,5,0)</f>
        <v>#N/A</v>
      </c>
      <c r="CA459" s="612" t="e">
        <f>VLOOKUP(B459,'FIS Solutions India Pvt Ltd'!$D$2:$H$2,5,0)</f>
        <v>#N/A</v>
      </c>
      <c r="CB459" s="612" t="e">
        <f>VLOOKUP(B459,'Delta Technology &amp; Management '!$D$2:$H$16,5,0)</f>
        <v>#N/A</v>
      </c>
      <c r="CC459" s="612" t="e">
        <f>VLOOKUP(B459,'Espoir Networks'!$D$3:$H$11,5,0)</f>
        <v>#N/A</v>
      </c>
      <c r="CD459" s="612" t="e">
        <f>VLOOKUP(B459,'Servosys Solution'!$D$3:$H$5,5,0)</f>
        <v>#N/A</v>
      </c>
      <c r="CE459" s="612" t="e">
        <f>VLOOKUP(B459,'Ribbon Communications'!$D$3:$H$4,5,0)</f>
        <v>#N/A</v>
      </c>
      <c r="CF459" s="612">
        <f t="shared" si="24"/>
        <v>1</v>
      </c>
      <c r="CG459" s="129" t="s">
        <v>4684</v>
      </c>
      <c r="CH459" s="129">
        <v>554816437093</v>
      </c>
      <c r="CI459" s="129" t="s">
        <v>134</v>
      </c>
      <c r="CJ459" s="129" t="s">
        <v>11723</v>
      </c>
      <c r="CK459" s="132">
        <v>43282</v>
      </c>
      <c r="CL459" s="129">
        <v>2021</v>
      </c>
      <c r="CM459" s="128" t="s">
        <v>4685</v>
      </c>
      <c r="CN459" s="129">
        <v>409</v>
      </c>
      <c r="CO459" s="133">
        <v>81.88</v>
      </c>
      <c r="CP459" s="129">
        <v>2015</v>
      </c>
      <c r="CQ459" s="129" t="s">
        <v>79</v>
      </c>
      <c r="CR459" s="128" t="s">
        <v>295</v>
      </c>
      <c r="CS459" s="129" t="s">
        <v>81</v>
      </c>
      <c r="CT459" s="133" t="s">
        <v>81</v>
      </c>
      <c r="CU459" s="129" t="s">
        <v>81</v>
      </c>
      <c r="CV459" s="129" t="s">
        <v>109</v>
      </c>
      <c r="CW459" s="131" t="s">
        <v>4686</v>
      </c>
      <c r="CX459" s="131" t="s">
        <v>336</v>
      </c>
      <c r="CY459" s="129">
        <v>671</v>
      </c>
      <c r="CZ459" s="129">
        <v>83.88</v>
      </c>
      <c r="DA459" s="129">
        <v>2018</v>
      </c>
      <c r="DB459" s="129" t="s">
        <v>112</v>
      </c>
      <c r="DC459" s="129" t="s">
        <v>113</v>
      </c>
      <c r="DD459" s="129">
        <v>84.29</v>
      </c>
      <c r="DE459" s="129">
        <v>84.29</v>
      </c>
      <c r="DF459" s="129">
        <v>0</v>
      </c>
      <c r="DG459" s="224" t="s">
        <v>81</v>
      </c>
      <c r="DH459" s="224" t="s">
        <v>81</v>
      </c>
      <c r="DI459" s="224">
        <v>8.9</v>
      </c>
      <c r="DJ459" s="224">
        <v>8.6999999999999993</v>
      </c>
      <c r="DK459" s="224">
        <v>8.6999999999999993</v>
      </c>
      <c r="DL459" s="224">
        <v>9.68</v>
      </c>
      <c r="DM459" s="224">
        <v>35.9</v>
      </c>
      <c r="DN459" s="224">
        <v>8.9700000000000006</v>
      </c>
      <c r="DO459" s="129"/>
      <c r="DP459" s="131" t="s">
        <v>338</v>
      </c>
      <c r="DQ459" s="129">
        <v>0</v>
      </c>
      <c r="DR459" s="129">
        <v>0</v>
      </c>
      <c r="DS459" s="129" t="s">
        <v>83</v>
      </c>
      <c r="DT459" s="129" t="s">
        <v>83</v>
      </c>
      <c r="DU459" s="129" t="s">
        <v>83</v>
      </c>
      <c r="DV459" s="129" t="s">
        <v>83</v>
      </c>
      <c r="DW459" s="131" t="s">
        <v>83</v>
      </c>
      <c r="DX459" s="131" t="s">
        <v>84</v>
      </c>
      <c r="DY459" s="131" t="s">
        <v>81</v>
      </c>
      <c r="DZ459" s="131" t="s">
        <v>4687</v>
      </c>
      <c r="EA459" s="131" t="s">
        <v>4688</v>
      </c>
      <c r="EB459" s="131" t="s">
        <v>4689</v>
      </c>
      <c r="EC459" s="131" t="s">
        <v>4690</v>
      </c>
      <c r="ED459" s="131" t="s">
        <v>89</v>
      </c>
      <c r="EE459" s="131" t="s">
        <v>4691</v>
      </c>
      <c r="EF459" s="131" t="s">
        <v>4692</v>
      </c>
      <c r="EG459" s="131" t="s">
        <v>4693</v>
      </c>
      <c r="EH459" s="131" t="s">
        <v>4694</v>
      </c>
      <c r="EI459" s="131" t="s">
        <v>4695</v>
      </c>
      <c r="EJ459" s="135" t="s">
        <v>4696</v>
      </c>
      <c r="EK459" s="135" t="s">
        <v>4697</v>
      </c>
      <c r="EL459" s="135" t="s">
        <v>4698</v>
      </c>
      <c r="EM459" s="135" t="s">
        <v>4699</v>
      </c>
      <c r="EN459" s="131" t="s">
        <v>81</v>
      </c>
    </row>
    <row r="460" spans="1:144" ht="18" thickTop="1" thickBot="1">
      <c r="A460" s="575">
        <f t="shared" si="25"/>
        <v>459</v>
      </c>
      <c r="B460" s="572" t="s">
        <v>4845</v>
      </c>
      <c r="C460" s="600" t="s">
        <v>4846</v>
      </c>
      <c r="D460" s="570" t="s">
        <v>13209</v>
      </c>
      <c r="E460" s="568" t="str">
        <f t="shared" si="23"/>
        <v>Placed</v>
      </c>
      <c r="F460" s="570" t="s">
        <v>12496</v>
      </c>
      <c r="G460" s="570" t="s">
        <v>135</v>
      </c>
      <c r="H460" s="131" t="str">
        <f>VLOOKUP(B460,INFT1!C:H,3,0)</f>
        <v>12th + Engineering without live KT</v>
      </c>
      <c r="I460" s="610">
        <v>36496</v>
      </c>
      <c r="J460" s="572">
        <v>21</v>
      </c>
      <c r="K460" s="611" t="s">
        <v>4847</v>
      </c>
      <c r="L460" s="611" t="s">
        <v>73</v>
      </c>
      <c r="M460" s="611" t="s">
        <v>4848</v>
      </c>
      <c r="N460" s="612" t="s">
        <v>4844</v>
      </c>
      <c r="O460" s="612">
        <v>9820016318</v>
      </c>
      <c r="P460" s="612">
        <v>9820016318</v>
      </c>
      <c r="Q460" s="612">
        <f>VLOOKUP(B460,'TCS CON'!$D$1:$H$98,5,0)</f>
        <v>336000</v>
      </c>
      <c r="R460" s="612">
        <f>VLOOKUP(B460,LTI!$C$1:$H$46,6,0)</f>
        <v>500000</v>
      </c>
      <c r="S460" s="612" t="e">
        <f>VLOOKUP(B460,JARO!$E$2:$I$11,5,0)</f>
        <v>#N/A</v>
      </c>
      <c r="T460" s="612">
        <f>VLOOKUP(B460,Capgemini!$D$3:$H$78,5,0)</f>
        <v>380000</v>
      </c>
      <c r="U460" s="612" t="e">
        <f>VLOOKUP(B460,Carwale!$D$1:$H$4,5,0)</f>
        <v>#N/A</v>
      </c>
      <c r="V460" s="612" t="e">
        <f>VLOOKUP(B460,'Interactive Brokers'!E:I,5,0)</f>
        <v>#N/A</v>
      </c>
      <c r="W460" s="612" t="e">
        <f>VLOOKUP(B460,'REL Jio'!E:I,5,0)</f>
        <v>#N/A</v>
      </c>
      <c r="X460" s="612" t="e">
        <f>VLOOKUP(B460,'Sciative Sol'!E:I,5,0)</f>
        <v>#N/A</v>
      </c>
      <c r="Y460" s="612" t="e">
        <f>VLOOKUP(B460,'Hexaware Tech'!E:I,5,0)</f>
        <v>#N/A</v>
      </c>
      <c r="Z460" s="612" t="e">
        <f>VLOOKUP(B460,Axis!D:H,5,0)</f>
        <v>#N/A</v>
      </c>
      <c r="AA460" s="612" t="e">
        <f>VLOOKUP(B460,Ugam!$D$3:$H$26,5,0)</f>
        <v>#N/A</v>
      </c>
      <c r="AB460" s="612" t="e">
        <f>VLOOKUP(B460,Zeus!F:J,5,0)</f>
        <v>#N/A</v>
      </c>
      <c r="AC460" s="612" t="e">
        <f>VLOOKUP(B460,Montran!F:J,5,0)</f>
        <v>#N/A</v>
      </c>
      <c r="AD460" s="612" t="e">
        <f>VLOOKUP(B460,Endurance!H243:L243,5,0)</f>
        <v>#N/A</v>
      </c>
      <c r="AE460" s="612" t="e">
        <f>VLOOKUP(B460,'Swabhav Techlabs'!$F$1:$J$2,5,0)</f>
        <v>#N/A</v>
      </c>
      <c r="AF460" s="612" t="e">
        <f>VLOOKUP(B460,'Quality Kiosk'!$F$1:$J$18,5,0)</f>
        <v>#N/A</v>
      </c>
      <c r="AG460" s="612" t="e">
        <f>VLOOKUP(B460,'Lemon VB'!$F$1:$J$2,5,0)</f>
        <v>#N/A</v>
      </c>
      <c r="AH460" s="612" t="e">
        <f>VLOOKUP(B460,Gocomet!$E$1:$I$3,5,0)</f>
        <v>#N/A</v>
      </c>
      <c r="AI460" s="612" t="e">
        <f>VLOOKUP(B460,'Ingram Micro'!$E$1:$I$8,5,0)</f>
        <v>#N/A</v>
      </c>
      <c r="AJ460" s="612" t="e">
        <f>VLOOKUP(B460,'DePronto Infotech'!$E$1:$I$2,5,0)</f>
        <v>#N/A</v>
      </c>
      <c r="AK460" s="612" t="e">
        <f>VLOOKUP(B460,'Reliance Retail'!$E$1:$I$4,5,0)</f>
        <v>#N/A</v>
      </c>
      <c r="AL460" s="612" t="e">
        <f>VLOOKUP(B460,'Bright Champs'!$D$1:$H$13,5,0)</f>
        <v>#N/A</v>
      </c>
      <c r="AM460" s="612" t="e">
        <f>VLOOKUP(B460,Neosoft!$E$1:$I$12,5,0)</f>
        <v>#N/A</v>
      </c>
      <c r="AN460" s="612" t="e">
        <f>VLOOKUP(B460,Infosys!$E$1:$I$3,5,0)</f>
        <v>#N/A</v>
      </c>
      <c r="AO460" s="612" t="e">
        <f>VLOOKUP(B460,Cerelabs!$E$1:$I$5,5,0)</f>
        <v>#N/A</v>
      </c>
      <c r="AP460" s="612" t="e">
        <f>VLOOKUP(B460,'Neebal Technologies'!$D$1:$H$2,5,0)</f>
        <v>#N/A</v>
      </c>
      <c r="AQ460" s="612" t="e">
        <f>VLOOKUP(B460,'Vertiv Energy'!$D$1:$H$2,5,0)</f>
        <v>#N/A</v>
      </c>
      <c r="AR460" s="612" t="e">
        <f>VLOOKUP(B460,'Acidaes Solutions (CRMNEXT)'!$D$1:$H$3,5,0)</f>
        <v>#N/A</v>
      </c>
      <c r="AS460" s="612" t="e">
        <f>VLOOKUP(B460,Growisto!$D$1:$H$2,5,0)</f>
        <v>#N/A</v>
      </c>
      <c r="AT460" s="612" t="e">
        <f>VLOOKUP(B460,'9.9 Mediaworx - Digit'!$D$1:$H$2,5,0)</f>
        <v>#N/A</v>
      </c>
      <c r="AU460" s="612" t="e">
        <f>VLOOKUP(B460,'Vistaar systems Pvt Ltd'!$D$2:$H$3,5,0)</f>
        <v>#N/A</v>
      </c>
      <c r="AV460" s="612" t="e">
        <f>VLOOKUP(B460,'Course 5i'!$D$2:$H$11,5,0)</f>
        <v>#N/A</v>
      </c>
      <c r="AW460" s="612" t="e">
        <f>VLOOKUP(B460,'Radiant Appliances &amp; Electronic'!$D$1:$H$13,5,0)</f>
        <v>#N/A</v>
      </c>
      <c r="AX460" s="612" t="e">
        <f>VLOOKUP(B460,'Atos Global'!$D$3:$H$27,5,0)</f>
        <v>#N/A</v>
      </c>
      <c r="AY460" s="612" t="e">
        <f>VLOOKUP(B460,'Saama Technologies'!$D$1:$H$2,5,0)</f>
        <v>#N/A</v>
      </c>
      <c r="AZ460" s="612" t="e">
        <f>VLOOKUP(B460,'Multiplier Solutions'!$D$1:$H$2,5,0)</f>
        <v>#N/A</v>
      </c>
      <c r="BA460" s="612" t="e">
        <f>VLOOKUP(B460,GEP!$D$2:$H$5,5,0)</f>
        <v>#N/A</v>
      </c>
      <c r="BB460" s="612" t="e">
        <f>VLOOKUP(B460,Accenture!$D$1:$H$6,5,0)</f>
        <v>#N/A</v>
      </c>
      <c r="BC460" s="612" t="e">
        <f>VLOOKUP(B460,'Endurance International Group'!$D$1:$H$2,5,0)</f>
        <v>#N/A</v>
      </c>
      <c r="BD460" s="612" t="e">
        <f>VLOOKUP(B460,Newgen!$D$1:$H$2,5,0)</f>
        <v>#N/A</v>
      </c>
      <c r="BE460" s="612" t="e">
        <f>VLOOKUP(B460,'3D Incredible'!D460:H460,5,0)</f>
        <v>#N/A</v>
      </c>
      <c r="BF460" s="612" t="e">
        <f>VLOOKUP(B460,'Raja Software Labs'!$D$2:$H$2,5,0)</f>
        <v>#N/A</v>
      </c>
      <c r="BG460" s="612" t="e">
        <f>VLOOKUP(B460,Wipro!$D$1:$H$2,5,0)</f>
        <v>#N/A</v>
      </c>
      <c r="BH460" s="612" t="e">
        <f>VLOOKUP(B460,'Perch Technologies'!$D$2:$H$2,5,0)</f>
        <v>#N/A</v>
      </c>
      <c r="BI460" s="612" t="e">
        <f>VLOOKUP(B460,'Morning Star'!$D$1:$H$6,5,0)</f>
        <v>#N/A</v>
      </c>
      <c r="BJ460" s="612" t="e">
        <f>VLOOKUP(B460,Flexiloans!$D$1:$H$2,5,0)</f>
        <v>#N/A</v>
      </c>
      <c r="BK460" s="612" t="e">
        <f>VLOOKUP(B460,'Thirdware Solutions'!$D$1:$H$2,5,0)</f>
        <v>#N/A</v>
      </c>
      <c r="BL460" s="612" t="e">
        <f>VLOOKUP(B460,Tescom!$D$1:$H$8,5,0)</f>
        <v>#N/A</v>
      </c>
      <c r="BM460" s="612" t="e">
        <f>VLOOKUP(B460,'Cogno AI'!$D$1:$H$2,5,0)</f>
        <v>#N/A</v>
      </c>
      <c r="BN460" s="612" t="e">
        <f>VLOOKUP(B460,'ABM Knowledgeware'!$D$1:$H$2,5,0)</f>
        <v>#N/A</v>
      </c>
      <c r="BO460" s="612" t="e">
        <f>VLOOKUP(B460,'Concerto Software'!$D$1:$H$3,5,0)</f>
        <v>#N/A</v>
      </c>
      <c r="BP460" s="612" t="e">
        <f>VLOOKUP(B460,'My Captain'!$D$1:$H$4,5,0)</f>
        <v>#N/A</v>
      </c>
      <c r="BQ460" s="612" t="e">
        <f>VLOOKUP(B460,'Finoux Solutions'!$D$2:$H$4,5,0)</f>
        <v>#N/A</v>
      </c>
      <c r="BR460" s="612" t="e">
        <f>VLOOKUP(B460,'MITR Learning'!$D$1:$H$2,5,0)</f>
        <v>#N/A</v>
      </c>
      <c r="BS460" s="612" t="e">
        <f>VLOOKUP(B460,Nucsoft!$D$2:$H$6,5,0)</f>
        <v>#N/A</v>
      </c>
      <c r="BT460" s="612" t="e">
        <f>VLOOKUP(B460,'Paras Cadd'!$D$1:$H$2,5,0)</f>
        <v>#N/A</v>
      </c>
      <c r="BU460" s="612" t="e">
        <f>VLOOKUP(B460,'ICICI Securities'!$D$1:$H$2,5,0)</f>
        <v>#N/A</v>
      </c>
      <c r="BV460" s="612" t="e">
        <f>VLOOKUP(B460,'Citius Tech'!$D$2:$H$5,5,0)</f>
        <v>#N/A</v>
      </c>
      <c r="BW460" s="612" t="e">
        <f>VLOOKUP(B460,'Buzzy Brains'!$D$2:$H$2,5,0)</f>
        <v>#N/A</v>
      </c>
      <c r="BX460" s="612" t="e">
        <f>VLOOKUP(B460,'Decimal Point'!$D$2:$H$2,5,0)</f>
        <v>#N/A</v>
      </c>
      <c r="BY460" s="612" t="e">
        <f>VLOOKUP(B460,'Sankey Business Solutions'!$D$2:$H$3,5,0)</f>
        <v>#N/A</v>
      </c>
      <c r="BZ460" s="612" t="e">
        <f>VLOOKUP(B460,'Nangia &amp; Co LLP'!$D$2:$H$2,5,0)</f>
        <v>#N/A</v>
      </c>
      <c r="CA460" s="612" t="e">
        <f>VLOOKUP(B460,'FIS Solutions India Pvt Ltd'!$D$2:$H$2,5,0)</f>
        <v>#N/A</v>
      </c>
      <c r="CB460" s="612" t="e">
        <f>VLOOKUP(B460,'Delta Technology &amp; Management '!$D$2:$H$16,5,0)</f>
        <v>#N/A</v>
      </c>
      <c r="CC460" s="612" t="e">
        <f>VLOOKUP(B460,'Espoir Networks'!$D$3:$H$11,5,0)</f>
        <v>#N/A</v>
      </c>
      <c r="CD460" s="612" t="e">
        <f>VLOOKUP(B460,'Servosys Solution'!$D$3:$H$5,5,0)</f>
        <v>#N/A</v>
      </c>
      <c r="CE460" s="612" t="e">
        <f>VLOOKUP(B460,'Ribbon Communications'!$D$3:$H$4,5,0)</f>
        <v>#N/A</v>
      </c>
      <c r="CF460" s="612">
        <f t="shared" si="24"/>
        <v>3</v>
      </c>
      <c r="CG460" s="129" t="s">
        <v>4849</v>
      </c>
      <c r="CH460" s="129">
        <v>645282813644</v>
      </c>
      <c r="CI460" s="129" t="s">
        <v>4850</v>
      </c>
      <c r="CJ460" s="129" t="s">
        <v>11722</v>
      </c>
      <c r="CK460" s="132">
        <v>42917</v>
      </c>
      <c r="CL460" s="129">
        <v>2021</v>
      </c>
      <c r="CM460" s="128" t="s">
        <v>4851</v>
      </c>
      <c r="CN460" s="129">
        <v>588</v>
      </c>
      <c r="CO460" s="133">
        <v>84</v>
      </c>
      <c r="CP460" s="129">
        <v>2015</v>
      </c>
      <c r="CQ460" s="129" t="s">
        <v>398</v>
      </c>
      <c r="CR460" s="128" t="s">
        <v>597</v>
      </c>
      <c r="CS460" s="129">
        <v>446</v>
      </c>
      <c r="CT460" s="133">
        <v>68.62</v>
      </c>
      <c r="CU460" s="129">
        <v>2017</v>
      </c>
      <c r="CV460" s="129" t="s">
        <v>79</v>
      </c>
      <c r="CW460" s="131" t="s">
        <v>81</v>
      </c>
      <c r="CX460" s="131" t="s">
        <v>81</v>
      </c>
      <c r="CY460" s="129" t="s">
        <v>81</v>
      </c>
      <c r="CZ460" s="129" t="s">
        <v>81</v>
      </c>
      <c r="DA460" s="129" t="s">
        <v>81</v>
      </c>
      <c r="DB460" s="129" t="s">
        <v>81</v>
      </c>
      <c r="DC460" s="129" t="s">
        <v>81</v>
      </c>
      <c r="DD460" s="129" t="s">
        <v>81</v>
      </c>
      <c r="DE460" s="129" t="s">
        <v>81</v>
      </c>
      <c r="DF460" s="129">
        <v>0</v>
      </c>
      <c r="DG460" s="224">
        <v>7.78</v>
      </c>
      <c r="DH460" s="224">
        <v>8.3000000000000007</v>
      </c>
      <c r="DI460" s="224">
        <v>8.1199999999999992</v>
      </c>
      <c r="DJ460" s="224">
        <v>7.81</v>
      </c>
      <c r="DK460" s="224">
        <v>8</v>
      </c>
      <c r="DL460" s="224">
        <v>8.31</v>
      </c>
      <c r="DM460" s="224">
        <v>48.32</v>
      </c>
      <c r="DN460" s="224">
        <v>8.0500000000000007</v>
      </c>
      <c r="DO460" s="129"/>
      <c r="DP460" s="131" t="s">
        <v>82</v>
      </c>
      <c r="DQ460" s="129">
        <v>0</v>
      </c>
      <c r="DR460" s="129">
        <v>1</v>
      </c>
      <c r="DS460" s="129" t="s">
        <v>83</v>
      </c>
      <c r="DT460" s="129" t="s">
        <v>83</v>
      </c>
      <c r="DU460" s="129" t="s">
        <v>83</v>
      </c>
      <c r="DV460" s="129" t="s">
        <v>83</v>
      </c>
      <c r="DW460" s="131" t="s">
        <v>83</v>
      </c>
      <c r="DX460" s="131" t="s">
        <v>84</v>
      </c>
      <c r="DY460" s="131" t="s">
        <v>81</v>
      </c>
      <c r="DZ460" s="131" t="s">
        <v>4852</v>
      </c>
      <c r="EA460" s="131" t="s">
        <v>187</v>
      </c>
      <c r="EB460" s="131" t="s">
        <v>4853</v>
      </c>
      <c r="EC460" s="131" t="s">
        <v>88</v>
      </c>
      <c r="ED460" s="131" t="s">
        <v>89</v>
      </c>
      <c r="EE460" s="131" t="s">
        <v>4854</v>
      </c>
      <c r="EF460" s="131" t="s">
        <v>4855</v>
      </c>
      <c r="EG460" s="131" t="s">
        <v>4856</v>
      </c>
      <c r="EH460" s="131" t="s">
        <v>81</v>
      </c>
      <c r="EI460" s="131" t="s">
        <v>4857</v>
      </c>
      <c r="EJ460" s="135" t="s">
        <v>4858</v>
      </c>
      <c r="EK460" s="135" t="s">
        <v>4859</v>
      </c>
      <c r="EL460" s="135" t="s">
        <v>4860</v>
      </c>
      <c r="EM460" s="135" t="s">
        <v>4861</v>
      </c>
      <c r="EN460" s="131" t="s">
        <v>81</v>
      </c>
    </row>
    <row r="461" spans="1:144" ht="18" thickTop="1" thickBot="1">
      <c r="A461" s="575">
        <f t="shared" si="25"/>
        <v>460</v>
      </c>
      <c r="B461" s="572" t="s">
        <v>5184</v>
      </c>
      <c r="C461" s="600" t="s">
        <v>5185</v>
      </c>
      <c r="D461" s="570" t="s">
        <v>13208</v>
      </c>
      <c r="E461" s="568" t="str">
        <f t="shared" si="23"/>
        <v>Not Placed</v>
      </c>
      <c r="F461" s="570" t="s">
        <v>12496</v>
      </c>
      <c r="G461" s="570" t="s">
        <v>135</v>
      </c>
      <c r="H461" s="131" t="str">
        <f>VLOOKUP(B461,INFT1!C:H,3,0)</f>
        <v>12th + Engineering with live KT</v>
      </c>
      <c r="I461" s="610" t="s">
        <v>5186</v>
      </c>
      <c r="J461" s="572">
        <v>22</v>
      </c>
      <c r="K461" s="611" t="s">
        <v>5187</v>
      </c>
      <c r="L461" s="611" t="s">
        <v>5188</v>
      </c>
      <c r="M461" s="611" t="s">
        <v>5189</v>
      </c>
      <c r="N461" s="612" t="s">
        <v>5183</v>
      </c>
      <c r="O461" s="612">
        <v>8108981584</v>
      </c>
      <c r="P461" s="612">
        <v>8108981584</v>
      </c>
      <c r="Q461" s="612" t="e">
        <f>VLOOKUP(B461,'TCS CON'!$D$1:$H$98,5,0)</f>
        <v>#N/A</v>
      </c>
      <c r="R461" s="612" t="e">
        <f>VLOOKUP(B461,LTI!$C$1:$H$46,6,0)</f>
        <v>#N/A</v>
      </c>
      <c r="S461" s="612" t="e">
        <f>VLOOKUP(B461,JARO!$E$2:$I$11,5,0)</f>
        <v>#N/A</v>
      </c>
      <c r="T461" s="612" t="e">
        <f>VLOOKUP(B461,Capgemini!$D$3:$H$78,5,0)</f>
        <v>#N/A</v>
      </c>
      <c r="U461" s="612" t="e">
        <f>VLOOKUP(B461,Carwale!$D$1:$H$4,5,0)</f>
        <v>#N/A</v>
      </c>
      <c r="V461" s="612" t="e">
        <f>VLOOKUP(B461,'Interactive Brokers'!E:I,5,0)</f>
        <v>#N/A</v>
      </c>
      <c r="W461" s="612" t="e">
        <f>VLOOKUP(B461,'REL Jio'!E:I,5,0)</f>
        <v>#N/A</v>
      </c>
      <c r="X461" s="612" t="e">
        <f>VLOOKUP(B461,'Sciative Sol'!E:I,5,0)</f>
        <v>#N/A</v>
      </c>
      <c r="Y461" s="612" t="e">
        <f>VLOOKUP(B461,'Hexaware Tech'!E:I,5,0)</f>
        <v>#N/A</v>
      </c>
      <c r="Z461" s="612" t="e">
        <f>VLOOKUP(B461,Axis!D:H,5,0)</f>
        <v>#N/A</v>
      </c>
      <c r="AA461" s="612" t="e">
        <f>VLOOKUP(B461,Ugam!$D$3:$H$26,5,0)</f>
        <v>#N/A</v>
      </c>
      <c r="AB461" s="612" t="e">
        <f>VLOOKUP(B461,Zeus!F:J,5,0)</f>
        <v>#N/A</v>
      </c>
      <c r="AC461" s="612" t="e">
        <f>VLOOKUP(B461,Montran!F:J,5,0)</f>
        <v>#N/A</v>
      </c>
      <c r="AD461" s="612" t="e">
        <f>VLOOKUP(B461,Endurance!H244:L244,5,0)</f>
        <v>#N/A</v>
      </c>
      <c r="AE461" s="612" t="e">
        <f>VLOOKUP(B461,'Swabhav Techlabs'!$F$1:$J$2,5,0)</f>
        <v>#N/A</v>
      </c>
      <c r="AF461" s="612" t="e">
        <f>VLOOKUP(B461,'Quality Kiosk'!$F$1:$J$18,5,0)</f>
        <v>#N/A</v>
      </c>
      <c r="AG461" s="612" t="e">
        <f>VLOOKUP(B461,'Lemon VB'!$F$1:$J$2,5,0)</f>
        <v>#N/A</v>
      </c>
      <c r="AH461" s="612" t="e">
        <f>VLOOKUP(B461,Gocomet!$E$1:$I$3,5,0)</f>
        <v>#N/A</v>
      </c>
      <c r="AI461" s="612" t="e">
        <f>VLOOKUP(B461,'Ingram Micro'!$E$1:$I$8,5,0)</f>
        <v>#N/A</v>
      </c>
      <c r="AJ461" s="612" t="e">
        <f>VLOOKUP(B461,'DePronto Infotech'!$E$1:$I$2,5,0)</f>
        <v>#N/A</v>
      </c>
      <c r="AK461" s="612" t="e">
        <f>VLOOKUP(B461,'Reliance Retail'!$E$1:$I$4,5,0)</f>
        <v>#N/A</v>
      </c>
      <c r="AL461" s="612" t="e">
        <f>VLOOKUP(B461,'Bright Champs'!$D$1:$H$13,5,0)</f>
        <v>#N/A</v>
      </c>
      <c r="AM461" s="612" t="e">
        <f>VLOOKUP(B461,Neosoft!$E$1:$I$12,5,0)</f>
        <v>#N/A</v>
      </c>
      <c r="AN461" s="612" t="e">
        <f>VLOOKUP(B461,Infosys!$E$1:$I$3,5,0)</f>
        <v>#N/A</v>
      </c>
      <c r="AO461" s="612" t="e">
        <f>VLOOKUP(B461,Cerelabs!$E$1:$I$5,5,0)</f>
        <v>#N/A</v>
      </c>
      <c r="AP461" s="612" t="e">
        <f>VLOOKUP(B461,'Neebal Technologies'!$D$1:$H$2,5,0)</f>
        <v>#N/A</v>
      </c>
      <c r="AQ461" s="612" t="e">
        <f>VLOOKUP(B461,'Vertiv Energy'!$D$1:$H$2,5,0)</f>
        <v>#N/A</v>
      </c>
      <c r="AR461" s="612" t="e">
        <f>VLOOKUP(B461,'Acidaes Solutions (CRMNEXT)'!$D$1:$H$3,5,0)</f>
        <v>#N/A</v>
      </c>
      <c r="AS461" s="612" t="e">
        <f>VLOOKUP(B461,Growisto!$D$1:$H$2,5,0)</f>
        <v>#N/A</v>
      </c>
      <c r="AT461" s="612" t="e">
        <f>VLOOKUP(B461,'9.9 Mediaworx - Digit'!$D$1:$H$2,5,0)</f>
        <v>#N/A</v>
      </c>
      <c r="AU461" s="612" t="e">
        <f>VLOOKUP(B461,'Vistaar systems Pvt Ltd'!$D$2:$H$3,5,0)</f>
        <v>#N/A</v>
      </c>
      <c r="AV461" s="612" t="e">
        <f>VLOOKUP(B461,'Course 5i'!$D$2:$H$11,5,0)</f>
        <v>#N/A</v>
      </c>
      <c r="AW461" s="612" t="e">
        <f>VLOOKUP(B461,'Radiant Appliances &amp; Electronic'!$D$1:$H$13,5,0)</f>
        <v>#N/A</v>
      </c>
      <c r="AX461" s="612" t="e">
        <f>VLOOKUP(B461,'Atos Global'!$D$3:$H$27,5,0)</f>
        <v>#N/A</v>
      </c>
      <c r="AY461" s="612" t="e">
        <f>VLOOKUP(B461,'Saama Technologies'!$D$1:$H$2,5,0)</f>
        <v>#N/A</v>
      </c>
      <c r="AZ461" s="612" t="e">
        <f>VLOOKUP(B461,'Multiplier Solutions'!$D$1:$H$2,5,0)</f>
        <v>#N/A</v>
      </c>
      <c r="BA461" s="612" t="e">
        <f>VLOOKUP(B461,GEP!$D$2:$H$5,5,0)</f>
        <v>#N/A</v>
      </c>
      <c r="BB461" s="612" t="e">
        <f>VLOOKUP(B461,Accenture!$D$1:$H$6,5,0)</f>
        <v>#N/A</v>
      </c>
      <c r="BC461" s="612" t="e">
        <f>VLOOKUP(B461,'Endurance International Group'!$D$1:$H$2,5,0)</f>
        <v>#N/A</v>
      </c>
      <c r="BD461" s="612" t="e">
        <f>VLOOKUP(B461,Newgen!$D$1:$H$2,5,0)</f>
        <v>#N/A</v>
      </c>
      <c r="BE461" s="612" t="e">
        <f>VLOOKUP(B461,'3D Incredible'!D461:H461,5,0)</f>
        <v>#N/A</v>
      </c>
      <c r="BF461" s="612" t="e">
        <f>VLOOKUP(B461,'Raja Software Labs'!$D$2:$H$2,5,0)</f>
        <v>#N/A</v>
      </c>
      <c r="BG461" s="612" t="e">
        <f>VLOOKUP(B461,Wipro!$D$1:$H$2,5,0)</f>
        <v>#N/A</v>
      </c>
      <c r="BH461" s="612" t="e">
        <f>VLOOKUP(B461,'Perch Technologies'!$D$2:$H$2,5,0)</f>
        <v>#N/A</v>
      </c>
      <c r="BI461" s="612" t="e">
        <f>VLOOKUP(B461,'Morning Star'!$D$1:$H$6,5,0)</f>
        <v>#N/A</v>
      </c>
      <c r="BJ461" s="612" t="e">
        <f>VLOOKUP(B461,Flexiloans!$D$1:$H$2,5,0)</f>
        <v>#N/A</v>
      </c>
      <c r="BK461" s="612" t="e">
        <f>VLOOKUP(B461,'Thirdware Solutions'!$D$1:$H$2,5,0)</f>
        <v>#N/A</v>
      </c>
      <c r="BL461" s="612" t="e">
        <f>VLOOKUP(B461,Tescom!$D$1:$H$8,5,0)</f>
        <v>#N/A</v>
      </c>
      <c r="BM461" s="612" t="e">
        <f>VLOOKUP(B461,'Cogno AI'!$D$1:$H$2,5,0)</f>
        <v>#N/A</v>
      </c>
      <c r="BN461" s="612" t="e">
        <f>VLOOKUP(B461,'ABM Knowledgeware'!$D$1:$H$2,5,0)</f>
        <v>#N/A</v>
      </c>
      <c r="BO461" s="612" t="e">
        <f>VLOOKUP(B461,'Concerto Software'!$D$1:$H$3,5,0)</f>
        <v>#N/A</v>
      </c>
      <c r="BP461" s="612" t="e">
        <f>VLOOKUP(B461,'My Captain'!$D$1:$H$4,5,0)</f>
        <v>#N/A</v>
      </c>
      <c r="BQ461" s="612" t="e">
        <f>VLOOKUP(B461,'Finoux Solutions'!$D$2:$H$4,5,0)</f>
        <v>#N/A</v>
      </c>
      <c r="BR461" s="612" t="e">
        <f>VLOOKUP(B461,'MITR Learning'!$D$1:$H$2,5,0)</f>
        <v>#N/A</v>
      </c>
      <c r="BS461" s="612" t="e">
        <f>VLOOKUP(B461,Nucsoft!$D$2:$H$6,5,0)</f>
        <v>#N/A</v>
      </c>
      <c r="BT461" s="612" t="e">
        <f>VLOOKUP(B461,'Paras Cadd'!$D$1:$H$2,5,0)</f>
        <v>#N/A</v>
      </c>
      <c r="BU461" s="612" t="e">
        <f>VLOOKUP(B461,'ICICI Securities'!$D$1:$H$2,5,0)</f>
        <v>#N/A</v>
      </c>
      <c r="BV461" s="612" t="e">
        <f>VLOOKUP(B461,'Citius Tech'!$D$2:$H$5,5,0)</f>
        <v>#N/A</v>
      </c>
      <c r="BW461" s="612" t="e">
        <f>VLOOKUP(B461,'Buzzy Brains'!$D$2:$H$2,5,0)</f>
        <v>#N/A</v>
      </c>
      <c r="BX461" s="612" t="e">
        <f>VLOOKUP(B461,'Decimal Point'!$D$2:$H$2,5,0)</f>
        <v>#N/A</v>
      </c>
      <c r="BY461" s="612" t="e">
        <f>VLOOKUP(B461,'Sankey Business Solutions'!$D$2:$H$3,5,0)</f>
        <v>#N/A</v>
      </c>
      <c r="BZ461" s="612" t="e">
        <f>VLOOKUP(B461,'Nangia &amp; Co LLP'!$D$2:$H$2,5,0)</f>
        <v>#N/A</v>
      </c>
      <c r="CA461" s="612" t="e">
        <f>VLOOKUP(B461,'FIS Solutions India Pvt Ltd'!$D$2:$H$2,5,0)</f>
        <v>#N/A</v>
      </c>
      <c r="CB461" s="612" t="e">
        <f>VLOOKUP(B461,'Delta Technology &amp; Management '!$D$2:$H$16,5,0)</f>
        <v>#N/A</v>
      </c>
      <c r="CC461" s="612" t="e">
        <f>VLOOKUP(B461,'Espoir Networks'!$D$3:$H$11,5,0)</f>
        <v>#N/A</v>
      </c>
      <c r="CD461" s="612" t="e">
        <f>VLOOKUP(B461,'Servosys Solution'!$D$3:$H$5,5,0)</f>
        <v>#N/A</v>
      </c>
      <c r="CE461" s="612" t="e">
        <f>VLOOKUP(B461,'Ribbon Communications'!$D$3:$H$4,5,0)</f>
        <v>#N/A</v>
      </c>
      <c r="CF461" s="612">
        <f t="shared" si="24"/>
        <v>0</v>
      </c>
      <c r="CG461" s="129" t="s">
        <v>5190</v>
      </c>
      <c r="CH461" s="129">
        <v>542025933706</v>
      </c>
      <c r="CI461" s="129" t="s">
        <v>134</v>
      </c>
      <c r="CJ461" s="129" t="s">
        <v>11721</v>
      </c>
      <c r="CK461" s="129">
        <v>2015</v>
      </c>
      <c r="CL461" s="129">
        <v>2021</v>
      </c>
      <c r="CM461" s="128" t="s">
        <v>5191</v>
      </c>
      <c r="CN461" s="129">
        <v>419</v>
      </c>
      <c r="CO461" s="133">
        <v>83.8</v>
      </c>
      <c r="CP461" s="129">
        <v>2013</v>
      </c>
      <c r="CQ461" s="129" t="s">
        <v>79</v>
      </c>
      <c r="CR461" s="128" t="s">
        <v>5192</v>
      </c>
      <c r="CS461" s="129">
        <v>377</v>
      </c>
      <c r="CT461" s="133">
        <v>58</v>
      </c>
      <c r="CU461" s="129">
        <v>2015</v>
      </c>
      <c r="CV461" s="129" t="s">
        <v>79</v>
      </c>
      <c r="CW461" s="131" t="s">
        <v>81</v>
      </c>
      <c r="CX461" s="131" t="s">
        <v>81</v>
      </c>
      <c r="CY461" s="129" t="s">
        <v>81</v>
      </c>
      <c r="CZ461" s="129" t="s">
        <v>81</v>
      </c>
      <c r="DA461" s="129" t="s">
        <v>81</v>
      </c>
      <c r="DB461" s="129" t="s">
        <v>81</v>
      </c>
      <c r="DC461" s="129" t="s">
        <v>81</v>
      </c>
      <c r="DD461" s="129" t="s">
        <v>81</v>
      </c>
      <c r="DE461" s="129" t="s">
        <v>81</v>
      </c>
      <c r="DF461" s="129">
        <v>0</v>
      </c>
      <c r="DG461" s="224">
        <v>5.69</v>
      </c>
      <c r="DH461" s="224">
        <v>5.39</v>
      </c>
      <c r="DI461" s="224">
        <v>5.4</v>
      </c>
      <c r="DJ461" s="224">
        <v>5.3</v>
      </c>
      <c r="DK461" s="224">
        <v>5.28</v>
      </c>
      <c r="DL461" s="224"/>
      <c r="DM461" s="224">
        <v>27.8</v>
      </c>
      <c r="DN461" s="224">
        <v>5.58</v>
      </c>
      <c r="DO461" s="129"/>
      <c r="DP461" s="131" t="s">
        <v>138</v>
      </c>
      <c r="DQ461" s="129">
        <v>1</v>
      </c>
      <c r="DR461" s="129">
        <v>12</v>
      </c>
      <c r="DS461" s="129" t="s">
        <v>83</v>
      </c>
      <c r="DT461" s="129" t="s">
        <v>83</v>
      </c>
      <c r="DU461" s="129" t="s">
        <v>83</v>
      </c>
      <c r="DV461" s="129" t="s">
        <v>83</v>
      </c>
      <c r="DW461" s="131" t="s">
        <v>255</v>
      </c>
      <c r="DX461" s="131" t="s">
        <v>84</v>
      </c>
      <c r="DY461" s="131" t="s">
        <v>81</v>
      </c>
      <c r="DZ461" s="131" t="s">
        <v>5193</v>
      </c>
      <c r="EA461" s="131" t="s">
        <v>86</v>
      </c>
      <c r="EB461" s="131" t="s">
        <v>5194</v>
      </c>
      <c r="EC461" s="131" t="s">
        <v>88</v>
      </c>
      <c r="ED461" s="131" t="s">
        <v>89</v>
      </c>
      <c r="EE461" s="131" t="s">
        <v>81</v>
      </c>
      <c r="EF461" s="131" t="s">
        <v>5195</v>
      </c>
      <c r="EG461" s="131" t="s">
        <v>5196</v>
      </c>
      <c r="EH461" s="131" t="s">
        <v>81</v>
      </c>
      <c r="EI461" s="131" t="s">
        <v>5197</v>
      </c>
      <c r="EJ461" s="135" t="s">
        <v>5198</v>
      </c>
      <c r="EK461" s="135" t="s">
        <v>5199</v>
      </c>
      <c r="EL461" s="135" t="s">
        <v>196</v>
      </c>
      <c r="EM461" s="135" t="s">
        <v>5200</v>
      </c>
      <c r="EN461" s="131" t="s">
        <v>81</v>
      </c>
    </row>
    <row r="462" spans="1:144" ht="18" thickTop="1" thickBot="1">
      <c r="A462" s="575">
        <f t="shared" si="25"/>
        <v>461</v>
      </c>
      <c r="B462" s="572" t="s">
        <v>5202</v>
      </c>
      <c r="C462" s="600" t="s">
        <v>11878</v>
      </c>
      <c r="D462" s="570" t="s">
        <v>13209</v>
      </c>
      <c r="E462" s="568" t="str">
        <f t="shared" si="23"/>
        <v>Not Placed</v>
      </c>
      <c r="F462" s="570" t="s">
        <v>12496</v>
      </c>
      <c r="G462" s="570" t="s">
        <v>135</v>
      </c>
      <c r="H462" s="131" t="str">
        <f>VLOOKUP(B462,INFT1!C:H,3,0)</f>
        <v>12th + Engineering with live KT</v>
      </c>
      <c r="I462" s="610" t="s">
        <v>1459</v>
      </c>
      <c r="J462" s="572">
        <v>20</v>
      </c>
      <c r="K462" s="611" t="s">
        <v>5204</v>
      </c>
      <c r="L462" s="611" t="s">
        <v>73</v>
      </c>
      <c r="M462" s="611" t="s">
        <v>5205</v>
      </c>
      <c r="N462" s="612" t="s">
        <v>5201</v>
      </c>
      <c r="O462" s="612">
        <v>2225476511</v>
      </c>
      <c r="P462" s="612">
        <v>9768340479</v>
      </c>
      <c r="Q462" s="612" t="e">
        <f>VLOOKUP(B462,'TCS CON'!$D$1:$H$98,5,0)</f>
        <v>#N/A</v>
      </c>
      <c r="R462" s="612" t="e">
        <f>VLOOKUP(B462,LTI!$C$1:$H$46,6,0)</f>
        <v>#N/A</v>
      </c>
      <c r="S462" s="612" t="e">
        <f>VLOOKUP(B462,JARO!$E$2:$I$11,5,0)</f>
        <v>#N/A</v>
      </c>
      <c r="T462" s="612" t="e">
        <f>VLOOKUP(B462,Capgemini!$D$3:$H$78,5,0)</f>
        <v>#N/A</v>
      </c>
      <c r="U462" s="612" t="e">
        <f>VLOOKUP(B462,Carwale!$D$1:$H$4,5,0)</f>
        <v>#N/A</v>
      </c>
      <c r="V462" s="612" t="e">
        <f>VLOOKUP(B462,'Interactive Brokers'!E:I,5,0)</f>
        <v>#N/A</v>
      </c>
      <c r="W462" s="612" t="e">
        <f>VLOOKUP(B462,'REL Jio'!E:I,5,0)</f>
        <v>#N/A</v>
      </c>
      <c r="X462" s="612" t="e">
        <f>VLOOKUP(B462,'Sciative Sol'!E:I,5,0)</f>
        <v>#N/A</v>
      </c>
      <c r="Y462" s="612" t="e">
        <f>VLOOKUP(B462,'Hexaware Tech'!E:I,5,0)</f>
        <v>#N/A</v>
      </c>
      <c r="Z462" s="612" t="e">
        <f>VLOOKUP(B462,Axis!D:H,5,0)</f>
        <v>#N/A</v>
      </c>
      <c r="AA462" s="612" t="e">
        <f>VLOOKUP(B462,Ugam!$D$3:$H$26,5,0)</f>
        <v>#N/A</v>
      </c>
      <c r="AB462" s="612" t="e">
        <f>VLOOKUP(B462,Zeus!F:J,5,0)</f>
        <v>#N/A</v>
      </c>
      <c r="AC462" s="612" t="e">
        <f>VLOOKUP(B462,Montran!F:J,5,0)</f>
        <v>#N/A</v>
      </c>
      <c r="AD462" s="612" t="e">
        <f>VLOOKUP(B462,Endurance!H245:L245,5,0)</f>
        <v>#N/A</v>
      </c>
      <c r="AE462" s="612" t="e">
        <f>VLOOKUP(B462,'Swabhav Techlabs'!$F$1:$J$2,5,0)</f>
        <v>#N/A</v>
      </c>
      <c r="AF462" s="612" t="e">
        <f>VLOOKUP(B462,'Quality Kiosk'!$F$1:$J$18,5,0)</f>
        <v>#N/A</v>
      </c>
      <c r="AG462" s="612" t="e">
        <f>VLOOKUP(B462,'Lemon VB'!$F$1:$J$2,5,0)</f>
        <v>#N/A</v>
      </c>
      <c r="AH462" s="612" t="e">
        <f>VLOOKUP(B462,Gocomet!$E$1:$I$3,5,0)</f>
        <v>#N/A</v>
      </c>
      <c r="AI462" s="612" t="e">
        <f>VLOOKUP(B462,'Ingram Micro'!$E$1:$I$8,5,0)</f>
        <v>#N/A</v>
      </c>
      <c r="AJ462" s="612" t="e">
        <f>VLOOKUP(B462,'DePronto Infotech'!$E$1:$I$2,5,0)</f>
        <v>#N/A</v>
      </c>
      <c r="AK462" s="612" t="e">
        <f>VLOOKUP(B462,'Reliance Retail'!$E$1:$I$4,5,0)</f>
        <v>#N/A</v>
      </c>
      <c r="AL462" s="612" t="e">
        <f>VLOOKUP(B462,'Bright Champs'!$D$1:$H$13,5,0)</f>
        <v>#N/A</v>
      </c>
      <c r="AM462" s="612" t="e">
        <f>VLOOKUP(B462,Neosoft!$E$1:$I$12,5,0)</f>
        <v>#N/A</v>
      </c>
      <c r="AN462" s="612" t="e">
        <f>VLOOKUP(B462,Infosys!$E$1:$I$3,5,0)</f>
        <v>#N/A</v>
      </c>
      <c r="AO462" s="612" t="e">
        <f>VLOOKUP(B462,Cerelabs!$E$1:$I$5,5,0)</f>
        <v>#N/A</v>
      </c>
      <c r="AP462" s="612" t="e">
        <f>VLOOKUP(B462,'Neebal Technologies'!$D$1:$H$2,5,0)</f>
        <v>#N/A</v>
      </c>
      <c r="AQ462" s="612" t="e">
        <f>VLOOKUP(B462,'Vertiv Energy'!$D$1:$H$2,5,0)</f>
        <v>#N/A</v>
      </c>
      <c r="AR462" s="612" t="e">
        <f>VLOOKUP(B462,'Acidaes Solutions (CRMNEXT)'!$D$1:$H$3,5,0)</f>
        <v>#N/A</v>
      </c>
      <c r="AS462" s="612" t="e">
        <f>VLOOKUP(B462,Growisto!$D$1:$H$2,5,0)</f>
        <v>#N/A</v>
      </c>
      <c r="AT462" s="612" t="e">
        <f>VLOOKUP(B462,'9.9 Mediaworx - Digit'!$D$1:$H$2,5,0)</f>
        <v>#N/A</v>
      </c>
      <c r="AU462" s="612" t="e">
        <f>VLOOKUP(B462,'Vistaar systems Pvt Ltd'!$D$2:$H$3,5,0)</f>
        <v>#N/A</v>
      </c>
      <c r="AV462" s="612" t="e">
        <f>VLOOKUP(B462,'Course 5i'!$D$2:$H$11,5,0)</f>
        <v>#N/A</v>
      </c>
      <c r="AW462" s="612" t="e">
        <f>VLOOKUP(B462,'Radiant Appliances &amp; Electronic'!$D$1:$H$13,5,0)</f>
        <v>#N/A</v>
      </c>
      <c r="AX462" s="612" t="e">
        <f>VLOOKUP(B462,'Atos Global'!$D$3:$H$27,5,0)</f>
        <v>#N/A</v>
      </c>
      <c r="AY462" s="612" t="e">
        <f>VLOOKUP(B462,'Saama Technologies'!$D$1:$H$2,5,0)</f>
        <v>#N/A</v>
      </c>
      <c r="AZ462" s="612" t="e">
        <f>VLOOKUP(B462,'Multiplier Solutions'!$D$1:$H$2,5,0)</f>
        <v>#N/A</v>
      </c>
      <c r="BA462" s="612" t="e">
        <f>VLOOKUP(B462,GEP!$D$2:$H$5,5,0)</f>
        <v>#N/A</v>
      </c>
      <c r="BB462" s="612" t="e">
        <f>VLOOKUP(B462,Accenture!$D$1:$H$6,5,0)</f>
        <v>#N/A</v>
      </c>
      <c r="BC462" s="612" t="e">
        <f>VLOOKUP(B462,'Endurance International Group'!$D$1:$H$2,5,0)</f>
        <v>#N/A</v>
      </c>
      <c r="BD462" s="612" t="e">
        <f>VLOOKUP(B462,Newgen!$D$1:$H$2,5,0)</f>
        <v>#N/A</v>
      </c>
      <c r="BE462" s="612" t="e">
        <f>VLOOKUP(B462,'3D Incredible'!D462:H462,5,0)</f>
        <v>#N/A</v>
      </c>
      <c r="BF462" s="612" t="e">
        <f>VLOOKUP(B462,'Raja Software Labs'!$D$2:$H$2,5,0)</f>
        <v>#N/A</v>
      </c>
      <c r="BG462" s="612" t="e">
        <f>VLOOKUP(B462,Wipro!$D$1:$H$2,5,0)</f>
        <v>#N/A</v>
      </c>
      <c r="BH462" s="612" t="e">
        <f>VLOOKUP(B462,'Perch Technologies'!$D$2:$H$2,5,0)</f>
        <v>#N/A</v>
      </c>
      <c r="BI462" s="612" t="e">
        <f>VLOOKUP(B462,'Morning Star'!$D$1:$H$6,5,0)</f>
        <v>#N/A</v>
      </c>
      <c r="BJ462" s="612" t="e">
        <f>VLOOKUP(B462,Flexiloans!$D$1:$H$2,5,0)</f>
        <v>#N/A</v>
      </c>
      <c r="BK462" s="612" t="e">
        <f>VLOOKUP(B462,'Thirdware Solutions'!$D$1:$H$2,5,0)</f>
        <v>#N/A</v>
      </c>
      <c r="BL462" s="612" t="e">
        <f>VLOOKUP(B462,Tescom!$D$1:$H$8,5,0)</f>
        <v>#N/A</v>
      </c>
      <c r="BM462" s="612" t="e">
        <f>VLOOKUP(B462,'Cogno AI'!$D$1:$H$2,5,0)</f>
        <v>#N/A</v>
      </c>
      <c r="BN462" s="612" t="e">
        <f>VLOOKUP(B462,'ABM Knowledgeware'!$D$1:$H$2,5,0)</f>
        <v>#N/A</v>
      </c>
      <c r="BO462" s="612" t="e">
        <f>VLOOKUP(B462,'Concerto Software'!$D$1:$H$3,5,0)</f>
        <v>#N/A</v>
      </c>
      <c r="BP462" s="612" t="e">
        <f>VLOOKUP(B462,'My Captain'!$D$1:$H$4,5,0)</f>
        <v>#N/A</v>
      </c>
      <c r="BQ462" s="612" t="e">
        <f>VLOOKUP(B462,'Finoux Solutions'!$D$2:$H$4,5,0)</f>
        <v>#N/A</v>
      </c>
      <c r="BR462" s="612" t="e">
        <f>VLOOKUP(B462,'MITR Learning'!$D$1:$H$2,5,0)</f>
        <v>#N/A</v>
      </c>
      <c r="BS462" s="612" t="e">
        <f>VLOOKUP(B462,Nucsoft!$D$2:$H$6,5,0)</f>
        <v>#N/A</v>
      </c>
      <c r="BT462" s="612" t="e">
        <f>VLOOKUP(B462,'Paras Cadd'!$D$1:$H$2,5,0)</f>
        <v>#N/A</v>
      </c>
      <c r="BU462" s="612" t="e">
        <f>VLOOKUP(B462,'ICICI Securities'!$D$1:$H$2,5,0)</f>
        <v>#N/A</v>
      </c>
      <c r="BV462" s="612" t="e">
        <f>VLOOKUP(B462,'Citius Tech'!$D$2:$H$5,5,0)</f>
        <v>#N/A</v>
      </c>
      <c r="BW462" s="612" t="e">
        <f>VLOOKUP(B462,'Buzzy Brains'!$D$2:$H$2,5,0)</f>
        <v>#N/A</v>
      </c>
      <c r="BX462" s="612" t="e">
        <f>VLOOKUP(B462,'Decimal Point'!$D$2:$H$2,5,0)</f>
        <v>#N/A</v>
      </c>
      <c r="BY462" s="612" t="e">
        <f>VLOOKUP(B462,'Sankey Business Solutions'!$D$2:$H$3,5,0)</f>
        <v>#N/A</v>
      </c>
      <c r="BZ462" s="612" t="e">
        <f>VLOOKUP(B462,'Nangia &amp; Co LLP'!$D$2:$H$2,5,0)</f>
        <v>#N/A</v>
      </c>
      <c r="CA462" s="612" t="e">
        <f>VLOOKUP(B462,'FIS Solutions India Pvt Ltd'!$D$2:$H$2,5,0)</f>
        <v>#N/A</v>
      </c>
      <c r="CB462" s="612" t="e">
        <f>VLOOKUP(B462,'Delta Technology &amp; Management '!$D$2:$H$16,5,0)</f>
        <v>#N/A</v>
      </c>
      <c r="CC462" s="612" t="e">
        <f>VLOOKUP(B462,'Espoir Networks'!$D$3:$H$11,5,0)</f>
        <v>#N/A</v>
      </c>
      <c r="CD462" s="612" t="e">
        <f>VLOOKUP(B462,'Servosys Solution'!$D$3:$H$5,5,0)</f>
        <v>#N/A</v>
      </c>
      <c r="CE462" s="612" t="e">
        <f>VLOOKUP(B462,'Ribbon Communications'!$D$3:$H$4,5,0)</f>
        <v>#N/A</v>
      </c>
      <c r="CF462" s="612">
        <f t="shared" si="24"/>
        <v>0</v>
      </c>
      <c r="CG462" s="129" t="s">
        <v>5206</v>
      </c>
      <c r="CH462" s="129">
        <v>909452182942</v>
      </c>
      <c r="CI462" s="129" t="s">
        <v>81</v>
      </c>
      <c r="CJ462" s="129" t="s">
        <v>11721</v>
      </c>
      <c r="CK462" s="132">
        <v>42917</v>
      </c>
      <c r="CL462" s="129">
        <v>2021</v>
      </c>
      <c r="CM462" s="128" t="s">
        <v>5207</v>
      </c>
      <c r="CN462" s="129">
        <v>469</v>
      </c>
      <c r="CO462" s="133">
        <v>93.8</v>
      </c>
      <c r="CP462" s="129">
        <v>2015</v>
      </c>
      <c r="CQ462" s="129" t="s">
        <v>79</v>
      </c>
      <c r="CR462" s="128" t="s">
        <v>5208</v>
      </c>
      <c r="CS462" s="129">
        <v>510</v>
      </c>
      <c r="CT462" s="133">
        <v>78.459999999999994</v>
      </c>
      <c r="CU462" s="129">
        <v>2017</v>
      </c>
      <c r="CV462" s="129" t="s">
        <v>79</v>
      </c>
      <c r="CW462" s="131" t="s">
        <v>81</v>
      </c>
      <c r="CX462" s="131" t="s">
        <v>81</v>
      </c>
      <c r="CY462" s="129" t="s">
        <v>81</v>
      </c>
      <c r="CZ462" s="129" t="s">
        <v>81</v>
      </c>
      <c r="DA462" s="129" t="s">
        <v>81</v>
      </c>
      <c r="DB462" s="129" t="s">
        <v>81</v>
      </c>
      <c r="DC462" s="129" t="s">
        <v>81</v>
      </c>
      <c r="DD462" s="129" t="s">
        <v>81</v>
      </c>
      <c r="DE462" s="129" t="s">
        <v>81</v>
      </c>
      <c r="DF462" s="129">
        <v>0</v>
      </c>
      <c r="DG462" s="224">
        <v>7.17</v>
      </c>
      <c r="DH462" s="224">
        <v>6.92</v>
      </c>
      <c r="DI462" s="224">
        <v>6.76</v>
      </c>
      <c r="DJ462" s="224">
        <v>6.46</v>
      </c>
      <c r="DK462" s="224">
        <v>5.69</v>
      </c>
      <c r="DL462" s="224"/>
      <c r="DM462" s="224">
        <v>33</v>
      </c>
      <c r="DN462" s="224">
        <v>6.6</v>
      </c>
      <c r="DO462" s="129"/>
      <c r="DP462" s="131" t="s">
        <v>138</v>
      </c>
      <c r="DQ462" s="129">
        <v>1</v>
      </c>
      <c r="DR462" s="129">
        <v>2</v>
      </c>
      <c r="DS462" s="129" t="s">
        <v>83</v>
      </c>
      <c r="DT462" s="129" t="s">
        <v>83</v>
      </c>
      <c r="DU462" s="129" t="s">
        <v>83</v>
      </c>
      <c r="DV462" s="129" t="s">
        <v>83</v>
      </c>
      <c r="DW462" s="131" t="s">
        <v>83</v>
      </c>
      <c r="DX462" s="131" t="s">
        <v>84</v>
      </c>
      <c r="DY462" s="131" t="s">
        <v>81</v>
      </c>
      <c r="DZ462" s="131" t="s">
        <v>5209</v>
      </c>
      <c r="EA462" s="131" t="s">
        <v>5210</v>
      </c>
      <c r="EB462" s="131" t="s">
        <v>5211</v>
      </c>
      <c r="EC462" s="131" t="s">
        <v>2914</v>
      </c>
      <c r="ED462" s="131" t="s">
        <v>89</v>
      </c>
      <c r="EE462" s="131" t="s">
        <v>5212</v>
      </c>
      <c r="EF462" s="131" t="s">
        <v>5213</v>
      </c>
      <c r="EG462" s="131" t="s">
        <v>5214</v>
      </c>
      <c r="EH462" s="131" t="s">
        <v>5215</v>
      </c>
      <c r="EI462" s="131" t="s">
        <v>5216</v>
      </c>
      <c r="EJ462" s="135" t="s">
        <v>5217</v>
      </c>
      <c r="EK462" s="135" t="s">
        <v>5218</v>
      </c>
      <c r="EL462" s="131" t="s">
        <v>5219</v>
      </c>
      <c r="EM462" s="131" t="s">
        <v>81</v>
      </c>
      <c r="EN462" s="131" t="s">
        <v>81</v>
      </c>
    </row>
    <row r="463" spans="1:144" ht="18" thickTop="1" thickBot="1">
      <c r="A463" s="575">
        <f t="shared" si="25"/>
        <v>462</v>
      </c>
      <c r="B463" s="572" t="s">
        <v>5241</v>
      </c>
      <c r="C463" s="600" t="s">
        <v>5242</v>
      </c>
      <c r="D463" s="570" t="s">
        <v>13208</v>
      </c>
      <c r="E463" s="568" t="str">
        <f t="shared" si="23"/>
        <v>Placed</v>
      </c>
      <c r="F463" s="570" t="s">
        <v>12496</v>
      </c>
      <c r="G463" s="570" t="s">
        <v>135</v>
      </c>
      <c r="H463" s="131" t="str">
        <f>VLOOKUP(B463,INFT1!C:H,3,0)</f>
        <v>12th + Engineering without live KT</v>
      </c>
      <c r="I463" s="610" t="s">
        <v>2255</v>
      </c>
      <c r="J463" s="572">
        <v>21</v>
      </c>
      <c r="K463" s="611" t="s">
        <v>5243</v>
      </c>
      <c r="L463" s="611" t="s">
        <v>73</v>
      </c>
      <c r="M463" s="611" t="s">
        <v>5244</v>
      </c>
      <c r="N463" s="612" t="s">
        <v>5240</v>
      </c>
      <c r="O463" s="612">
        <v>8104417515</v>
      </c>
      <c r="P463" s="612">
        <v>8275363354</v>
      </c>
      <c r="Q463" s="612" t="e">
        <f>VLOOKUP(B463,'TCS CON'!$D$1:$H$98,5,0)</f>
        <v>#N/A</v>
      </c>
      <c r="R463" s="612" t="e">
        <f>VLOOKUP(B463,LTI!$C$1:$H$46,6,0)</f>
        <v>#N/A</v>
      </c>
      <c r="S463" s="612" t="e">
        <f>VLOOKUP(B463,JARO!$E$2:$I$11,5,0)</f>
        <v>#N/A</v>
      </c>
      <c r="T463" s="612" t="e">
        <f>VLOOKUP(B463,Capgemini!$D$3:$H$78,5,0)</f>
        <v>#N/A</v>
      </c>
      <c r="U463" s="612" t="e">
        <f>VLOOKUP(B463,Carwale!$D$1:$H$4,5,0)</f>
        <v>#N/A</v>
      </c>
      <c r="V463" s="612" t="e">
        <f>VLOOKUP(B463,'Interactive Brokers'!E:I,5,0)</f>
        <v>#N/A</v>
      </c>
      <c r="W463" s="612" t="e">
        <f>VLOOKUP(B463,'REL Jio'!E:I,5,0)</f>
        <v>#N/A</v>
      </c>
      <c r="X463" s="612" t="e">
        <f>VLOOKUP(B463,'Sciative Sol'!E:I,5,0)</f>
        <v>#N/A</v>
      </c>
      <c r="Y463" s="612" t="e">
        <f>VLOOKUP(B463,'Hexaware Tech'!E:I,5,0)</f>
        <v>#N/A</v>
      </c>
      <c r="Z463" s="612" t="e">
        <f>VLOOKUP(B463,Axis!D:H,5,0)</f>
        <v>#N/A</v>
      </c>
      <c r="AA463" s="612" t="e">
        <f>VLOOKUP(B463,Ugam!$D$3:$H$26,5,0)</f>
        <v>#N/A</v>
      </c>
      <c r="AB463" s="612" t="e">
        <f>VLOOKUP(B463,Zeus!F:J,5,0)</f>
        <v>#N/A</v>
      </c>
      <c r="AC463" s="612" t="e">
        <f>VLOOKUP(B463,Montran!F:J,5,0)</f>
        <v>#N/A</v>
      </c>
      <c r="AD463" s="612" t="e">
        <f>VLOOKUP(B463,Endurance!H246:L246,5,0)</f>
        <v>#N/A</v>
      </c>
      <c r="AE463" s="612" t="e">
        <f>VLOOKUP(B463,'Swabhav Techlabs'!$F$1:$J$2,5,0)</f>
        <v>#N/A</v>
      </c>
      <c r="AF463" s="612" t="e">
        <f>VLOOKUP(B463,'Quality Kiosk'!$F$1:$J$18,5,0)</f>
        <v>#N/A</v>
      </c>
      <c r="AG463" s="612" t="e">
        <f>VLOOKUP(B463,'Lemon VB'!$F$1:$J$2,5,0)</f>
        <v>#N/A</v>
      </c>
      <c r="AH463" s="612" t="e">
        <f>VLOOKUP(B463,Gocomet!$E$1:$I$3,5,0)</f>
        <v>#N/A</v>
      </c>
      <c r="AI463" s="612" t="e">
        <f>VLOOKUP(B463,'Ingram Micro'!$E$1:$I$8,5,0)</f>
        <v>#N/A</v>
      </c>
      <c r="AJ463" s="612" t="e">
        <f>VLOOKUP(B463,'DePronto Infotech'!$E$1:$I$2,5,0)</f>
        <v>#N/A</v>
      </c>
      <c r="AK463" s="612" t="e">
        <f>VLOOKUP(B463,'Reliance Retail'!$E$1:$I$4,5,0)</f>
        <v>#N/A</v>
      </c>
      <c r="AL463" s="612" t="e">
        <f>VLOOKUP(B463,'Bright Champs'!$D$1:$H$13,5,0)</f>
        <v>#N/A</v>
      </c>
      <c r="AM463" s="612" t="e">
        <f>VLOOKUP(B463,Neosoft!$E$1:$I$12,5,0)</f>
        <v>#N/A</v>
      </c>
      <c r="AN463" s="612" t="e">
        <f>VLOOKUP(B463,Infosys!$E$1:$I$3,5,0)</f>
        <v>#N/A</v>
      </c>
      <c r="AO463" s="612" t="e">
        <f>VLOOKUP(B463,Cerelabs!$E$1:$I$5,5,0)</f>
        <v>#N/A</v>
      </c>
      <c r="AP463" s="612" t="e">
        <f>VLOOKUP(B463,'Neebal Technologies'!$D$1:$H$2,5,0)</f>
        <v>#N/A</v>
      </c>
      <c r="AQ463" s="612" t="e">
        <f>VLOOKUP(B463,'Vertiv Energy'!$D$1:$H$2,5,0)</f>
        <v>#N/A</v>
      </c>
      <c r="AR463" s="612" t="e">
        <f>VLOOKUP(B463,'Acidaes Solutions (CRMNEXT)'!$D$1:$H$3,5,0)</f>
        <v>#N/A</v>
      </c>
      <c r="AS463" s="612" t="e">
        <f>VLOOKUP(B463,Growisto!$D$1:$H$2,5,0)</f>
        <v>#N/A</v>
      </c>
      <c r="AT463" s="612" t="e">
        <f>VLOOKUP(B463,'9.9 Mediaworx - Digit'!$D$1:$H$2,5,0)</f>
        <v>#N/A</v>
      </c>
      <c r="AU463" s="612" t="e">
        <f>VLOOKUP(B463,'Vistaar systems Pvt Ltd'!$D$2:$H$3,5,0)</f>
        <v>#N/A</v>
      </c>
      <c r="AV463" s="612" t="e">
        <f>VLOOKUP(B463,'Course 5i'!$D$2:$H$11,5,0)</f>
        <v>#N/A</v>
      </c>
      <c r="AW463" s="612" t="e">
        <f>VLOOKUP(B463,'Radiant Appliances &amp; Electronic'!$D$1:$H$13,5,0)</f>
        <v>#N/A</v>
      </c>
      <c r="AX463" s="612" t="e">
        <f>VLOOKUP(B463,'Atos Global'!$D$3:$H$27,5,0)</f>
        <v>#N/A</v>
      </c>
      <c r="AY463" s="612" t="e">
        <f>VLOOKUP(B463,'Saama Technologies'!$D$1:$H$2,5,0)</f>
        <v>#N/A</v>
      </c>
      <c r="AZ463" s="612" t="e">
        <f>VLOOKUP(B463,'Multiplier Solutions'!$D$1:$H$2,5,0)</f>
        <v>#N/A</v>
      </c>
      <c r="BA463" s="612" t="e">
        <f>VLOOKUP(B463,GEP!$D$2:$H$5,5,0)</f>
        <v>#N/A</v>
      </c>
      <c r="BB463" s="612" t="e">
        <f>VLOOKUP(B463,Accenture!$D$1:$H$6,5,0)</f>
        <v>#N/A</v>
      </c>
      <c r="BC463" s="612" t="e">
        <f>VLOOKUP(B463,'Endurance International Group'!$D$1:$H$2,5,0)</f>
        <v>#N/A</v>
      </c>
      <c r="BD463" s="612" t="e">
        <f>VLOOKUP(B463,Newgen!$D$1:$H$2,5,0)</f>
        <v>#N/A</v>
      </c>
      <c r="BE463" s="612" t="e">
        <f>VLOOKUP(B463,'3D Incredible'!D463:H463,5,0)</f>
        <v>#N/A</v>
      </c>
      <c r="BF463" s="612" t="e">
        <f>VLOOKUP(B463,'Raja Software Labs'!$D$2:$H$2,5,0)</f>
        <v>#N/A</v>
      </c>
      <c r="BG463" s="612" t="e">
        <f>VLOOKUP(B463,Wipro!$D$1:$H$2,5,0)</f>
        <v>#N/A</v>
      </c>
      <c r="BH463" s="612" t="e">
        <f>VLOOKUP(B463,'Perch Technologies'!$D$2:$H$2,5,0)</f>
        <v>#N/A</v>
      </c>
      <c r="BI463" s="612" t="e">
        <f>VLOOKUP(B463,'Morning Star'!$D$1:$H$6,5,0)</f>
        <v>#N/A</v>
      </c>
      <c r="BJ463" s="612" t="e">
        <f>VLOOKUP(B463,Flexiloans!$D$1:$H$2,5,0)</f>
        <v>#N/A</v>
      </c>
      <c r="BK463" s="612" t="e">
        <f>VLOOKUP(B463,'Thirdware Solutions'!$D$1:$H$2,5,0)</f>
        <v>#N/A</v>
      </c>
      <c r="BL463" s="612" t="e">
        <f>VLOOKUP(B463,Tescom!$D$1:$H$8,5,0)</f>
        <v>#N/A</v>
      </c>
      <c r="BM463" s="612" t="e">
        <f>VLOOKUP(B463,'Cogno AI'!$D$1:$H$2,5,0)</f>
        <v>#N/A</v>
      </c>
      <c r="BN463" s="612" t="e">
        <f>VLOOKUP(B463,'ABM Knowledgeware'!$D$1:$H$2,5,0)</f>
        <v>#N/A</v>
      </c>
      <c r="BO463" s="612" t="e">
        <f>VLOOKUP(B463,'Concerto Software'!$D$1:$H$3,5,0)</f>
        <v>#N/A</v>
      </c>
      <c r="BP463" s="612" t="e">
        <f>VLOOKUP(B463,'My Captain'!$D$1:$H$4,5,0)</f>
        <v>#N/A</v>
      </c>
      <c r="BQ463" s="612" t="e">
        <f>VLOOKUP(B463,'Finoux Solutions'!$D$2:$H$4,5,0)</f>
        <v>#N/A</v>
      </c>
      <c r="BR463" s="612" t="e">
        <f>VLOOKUP(B463,'MITR Learning'!$D$1:$H$2,5,0)</f>
        <v>#N/A</v>
      </c>
      <c r="BS463" s="612" t="e">
        <f>VLOOKUP(B463,Nucsoft!$D$2:$H$6,5,0)</f>
        <v>#N/A</v>
      </c>
      <c r="BT463" s="612" t="e">
        <f>VLOOKUP(B463,'Paras Cadd'!$D$1:$H$2,5,0)</f>
        <v>#N/A</v>
      </c>
      <c r="BU463" s="612" t="e">
        <f>VLOOKUP(B463,'ICICI Securities'!$D$1:$H$2,5,0)</f>
        <v>#N/A</v>
      </c>
      <c r="BV463" s="612" t="e">
        <f>VLOOKUP(B463,'Citius Tech'!$D$2:$H$5,5,0)</f>
        <v>#N/A</v>
      </c>
      <c r="BW463" s="612" t="e">
        <f>VLOOKUP(B463,'Buzzy Brains'!$D$2:$H$2,5,0)</f>
        <v>#N/A</v>
      </c>
      <c r="BX463" s="612" t="e">
        <f>VLOOKUP(B463,'Decimal Point'!$D$2:$H$2,5,0)</f>
        <v>#N/A</v>
      </c>
      <c r="BY463" s="612" t="e">
        <f>VLOOKUP(B463,'Sankey Business Solutions'!$D$2:$H$3,5,0)</f>
        <v>#N/A</v>
      </c>
      <c r="BZ463" s="612" t="e">
        <f>VLOOKUP(B463,'Nangia &amp; Co LLP'!$D$2:$H$2,5,0)</f>
        <v>#N/A</v>
      </c>
      <c r="CA463" s="612" t="e">
        <f>VLOOKUP(B463,'FIS Solutions India Pvt Ltd'!$D$2:$H$2,5,0)</f>
        <v>#N/A</v>
      </c>
      <c r="CB463" s="612">
        <f>VLOOKUP(B463,'Delta Technology &amp; Management '!$D$2:$H$16,5,0)</f>
        <v>300000</v>
      </c>
      <c r="CC463" s="612" t="e">
        <f>VLOOKUP(B463,'Espoir Networks'!$D$3:$H$11,5,0)</f>
        <v>#N/A</v>
      </c>
      <c r="CD463" s="612" t="e">
        <f>VLOOKUP(B463,'Servosys Solution'!$D$3:$H$5,5,0)</f>
        <v>#N/A</v>
      </c>
      <c r="CE463" s="612" t="e">
        <f>VLOOKUP(B463,'Ribbon Communications'!$D$3:$H$4,5,0)</f>
        <v>#N/A</v>
      </c>
      <c r="CF463" s="612">
        <f t="shared" si="24"/>
        <v>1</v>
      </c>
      <c r="CG463" s="129" t="s">
        <v>5245</v>
      </c>
      <c r="CH463" s="129">
        <v>518218070481</v>
      </c>
      <c r="CI463" s="129" t="s">
        <v>134</v>
      </c>
      <c r="CJ463" s="129" t="s">
        <v>11722</v>
      </c>
      <c r="CK463" s="132">
        <v>42917</v>
      </c>
      <c r="CL463" s="129">
        <v>2021</v>
      </c>
      <c r="CM463" s="128" t="s">
        <v>5246</v>
      </c>
      <c r="CN463" s="129">
        <v>448</v>
      </c>
      <c r="CO463" s="133">
        <v>89.6</v>
      </c>
      <c r="CP463" s="129">
        <v>2015</v>
      </c>
      <c r="CQ463" s="129" t="s">
        <v>79</v>
      </c>
      <c r="CR463" s="128" t="s">
        <v>12247</v>
      </c>
      <c r="CS463" s="129">
        <v>462</v>
      </c>
      <c r="CT463" s="133">
        <v>71.08</v>
      </c>
      <c r="CU463" s="129">
        <v>2017</v>
      </c>
      <c r="CV463" s="129" t="s">
        <v>79</v>
      </c>
      <c r="CW463" s="131" t="s">
        <v>81</v>
      </c>
      <c r="CX463" s="131" t="s">
        <v>81</v>
      </c>
      <c r="CY463" s="129" t="s">
        <v>81</v>
      </c>
      <c r="CZ463" s="129" t="s">
        <v>81</v>
      </c>
      <c r="DA463" s="129" t="s">
        <v>81</v>
      </c>
      <c r="DB463" s="129" t="s">
        <v>81</v>
      </c>
      <c r="DC463" s="129" t="s">
        <v>81</v>
      </c>
      <c r="DD463" s="129" t="s">
        <v>81</v>
      </c>
      <c r="DE463" s="129" t="s">
        <v>81</v>
      </c>
      <c r="DF463" s="129">
        <v>0</v>
      </c>
      <c r="DG463" s="224">
        <v>7</v>
      </c>
      <c r="DH463" s="224">
        <v>8.0399999999999991</v>
      </c>
      <c r="DI463" s="224">
        <v>8.9600000000000009</v>
      </c>
      <c r="DJ463" s="224">
        <v>8</v>
      </c>
      <c r="DK463" s="224">
        <v>8.26</v>
      </c>
      <c r="DL463" s="224">
        <v>9.9600000000000009</v>
      </c>
      <c r="DM463" s="224">
        <v>50.22</v>
      </c>
      <c r="DN463" s="224">
        <v>8.3699999999999992</v>
      </c>
      <c r="DO463" s="129"/>
      <c r="DP463" s="131" t="s">
        <v>82</v>
      </c>
      <c r="DQ463" s="129">
        <v>0</v>
      </c>
      <c r="DR463" s="129">
        <v>0</v>
      </c>
      <c r="DS463" s="129" t="s">
        <v>83</v>
      </c>
      <c r="DT463" s="129" t="s">
        <v>83</v>
      </c>
      <c r="DU463" s="129" t="s">
        <v>83</v>
      </c>
      <c r="DV463" s="129" t="s">
        <v>83</v>
      </c>
      <c r="DW463" s="131" t="s">
        <v>83</v>
      </c>
      <c r="DX463" s="131" t="s">
        <v>84</v>
      </c>
      <c r="DY463" s="131" t="s">
        <v>81</v>
      </c>
      <c r="DZ463" s="131" t="s">
        <v>5248</v>
      </c>
      <c r="EA463" s="131" t="s">
        <v>86</v>
      </c>
      <c r="EB463" s="131" t="s">
        <v>5249</v>
      </c>
      <c r="EC463" s="131" t="s">
        <v>81</v>
      </c>
      <c r="ED463" s="131" t="s">
        <v>89</v>
      </c>
      <c r="EE463" s="131" t="s">
        <v>5250</v>
      </c>
      <c r="EF463" s="131" t="s">
        <v>5251</v>
      </c>
      <c r="EG463" s="131" t="s">
        <v>5252</v>
      </c>
      <c r="EH463" s="131" t="s">
        <v>2814</v>
      </c>
      <c r="EI463" s="131" t="s">
        <v>4151</v>
      </c>
      <c r="EJ463" s="135" t="s">
        <v>5253</v>
      </c>
      <c r="EK463" s="135" t="s">
        <v>5254</v>
      </c>
      <c r="EL463" s="135" t="s">
        <v>5255</v>
      </c>
      <c r="EM463" s="135" t="s">
        <v>5256</v>
      </c>
      <c r="EN463" s="131" t="s">
        <v>81</v>
      </c>
    </row>
    <row r="464" spans="1:144" ht="18" thickTop="1" thickBot="1">
      <c r="A464" s="575">
        <f t="shared" si="25"/>
        <v>463</v>
      </c>
      <c r="B464" s="572" t="s">
        <v>5295</v>
      </c>
      <c r="C464" s="600" t="s">
        <v>5296</v>
      </c>
      <c r="D464" s="570" t="s">
        <v>13208</v>
      </c>
      <c r="E464" s="568" t="str">
        <f t="shared" si="23"/>
        <v>Placed</v>
      </c>
      <c r="F464" s="570" t="s">
        <v>12496</v>
      </c>
      <c r="G464" s="570" t="s">
        <v>135</v>
      </c>
      <c r="H464" s="131" t="str">
        <f>VLOOKUP(B464,INFT1!C:H,3,0)</f>
        <v>12th + Engineering without live KT</v>
      </c>
      <c r="I464" s="610">
        <v>36414</v>
      </c>
      <c r="J464" s="572">
        <v>20</v>
      </c>
      <c r="K464" s="611" t="s">
        <v>5297</v>
      </c>
      <c r="L464" s="611" t="s">
        <v>5298</v>
      </c>
      <c r="M464" s="611" t="s">
        <v>5299</v>
      </c>
      <c r="N464" s="612" t="s">
        <v>5294</v>
      </c>
      <c r="O464" s="612">
        <v>8605829341</v>
      </c>
      <c r="P464" s="612">
        <v>9822952424</v>
      </c>
      <c r="Q464" s="612" t="e">
        <f>VLOOKUP(B464,'TCS CON'!$D$1:$H$98,5,0)</f>
        <v>#N/A</v>
      </c>
      <c r="R464" s="612" t="e">
        <f>VLOOKUP(B464,LTI!$C$1:$H$46,6,0)</f>
        <v>#N/A</v>
      </c>
      <c r="S464" s="612" t="e">
        <f>VLOOKUP(B464,JARO!$E$2:$I$11,5,0)</f>
        <v>#N/A</v>
      </c>
      <c r="T464" s="612">
        <f>VLOOKUP(B464,Capgemini!$D$3:$H$78,5,0)</f>
        <v>380000</v>
      </c>
      <c r="U464" s="612" t="e">
        <f>VLOOKUP(B464,Carwale!$D$1:$H$4,5,0)</f>
        <v>#N/A</v>
      </c>
      <c r="V464" s="612" t="e">
        <f>VLOOKUP(B464,'Interactive Brokers'!E:I,5,0)</f>
        <v>#N/A</v>
      </c>
      <c r="W464" s="612" t="e">
        <f>VLOOKUP(B464,'REL Jio'!E:I,5,0)</f>
        <v>#N/A</v>
      </c>
      <c r="X464" s="612" t="e">
        <f>VLOOKUP(B464,'Sciative Sol'!E:I,5,0)</f>
        <v>#N/A</v>
      </c>
      <c r="Y464" s="612">
        <f>VLOOKUP(B464,'Hexaware Tech'!E:I,5,0)</f>
        <v>350000</v>
      </c>
      <c r="Z464" s="612" t="e">
        <f>VLOOKUP(B464,Axis!D:H,5,0)</f>
        <v>#N/A</v>
      </c>
      <c r="AA464" s="612" t="e">
        <f>VLOOKUP(B464,Ugam!$D$3:$H$26,5,0)</f>
        <v>#N/A</v>
      </c>
      <c r="AB464" s="612" t="e">
        <f>VLOOKUP(B464,Zeus!F:J,5,0)</f>
        <v>#N/A</v>
      </c>
      <c r="AC464" s="612" t="e">
        <f>VLOOKUP(B464,Montran!F:J,5,0)</f>
        <v>#N/A</v>
      </c>
      <c r="AD464" s="612" t="e">
        <f>VLOOKUP(B464,Endurance!H247:L247,5,0)</f>
        <v>#N/A</v>
      </c>
      <c r="AE464" s="612" t="e">
        <f>VLOOKUP(B464,'Swabhav Techlabs'!$F$1:$J$2,5,0)</f>
        <v>#N/A</v>
      </c>
      <c r="AF464" s="612" t="e">
        <f>VLOOKUP(B464,'Quality Kiosk'!$F$1:$J$18,5,0)</f>
        <v>#N/A</v>
      </c>
      <c r="AG464" s="612" t="e">
        <f>VLOOKUP(B464,'Lemon VB'!$F$1:$J$2,5,0)</f>
        <v>#N/A</v>
      </c>
      <c r="AH464" s="612" t="e">
        <f>VLOOKUP(B464,Gocomet!$E$1:$I$3,5,0)</f>
        <v>#N/A</v>
      </c>
      <c r="AI464" s="612" t="e">
        <f>VLOOKUP(B464,'Ingram Micro'!$E$1:$I$8,5,0)</f>
        <v>#N/A</v>
      </c>
      <c r="AJ464" s="612" t="e">
        <f>VLOOKUP(B464,'DePronto Infotech'!$E$1:$I$2,5,0)</f>
        <v>#N/A</v>
      </c>
      <c r="AK464" s="612" t="e">
        <f>VLOOKUP(B464,'Reliance Retail'!$E$1:$I$4,5,0)</f>
        <v>#N/A</v>
      </c>
      <c r="AL464" s="612" t="e">
        <f>VLOOKUP(B464,'Bright Champs'!$D$1:$H$13,5,0)</f>
        <v>#N/A</v>
      </c>
      <c r="AM464" s="612" t="e">
        <f>VLOOKUP(B464,Neosoft!$E$1:$I$12,5,0)</f>
        <v>#N/A</v>
      </c>
      <c r="AN464" s="612" t="e">
        <f>VLOOKUP(B464,Infosys!$E$1:$I$3,5,0)</f>
        <v>#N/A</v>
      </c>
      <c r="AO464" s="612" t="e">
        <f>VLOOKUP(B464,Cerelabs!$E$1:$I$5,5,0)</f>
        <v>#N/A</v>
      </c>
      <c r="AP464" s="612" t="e">
        <f>VLOOKUP(B464,'Neebal Technologies'!$D$1:$H$2,5,0)</f>
        <v>#N/A</v>
      </c>
      <c r="AQ464" s="612" t="e">
        <f>VLOOKUP(B464,'Vertiv Energy'!$D$1:$H$2,5,0)</f>
        <v>#N/A</v>
      </c>
      <c r="AR464" s="612" t="e">
        <f>VLOOKUP(B464,'Acidaes Solutions (CRMNEXT)'!$D$1:$H$3,5,0)</f>
        <v>#N/A</v>
      </c>
      <c r="AS464" s="612" t="e">
        <f>VLOOKUP(B464,Growisto!$D$1:$H$2,5,0)</f>
        <v>#N/A</v>
      </c>
      <c r="AT464" s="612" t="e">
        <f>VLOOKUP(B464,'9.9 Mediaworx - Digit'!$D$1:$H$2,5,0)</f>
        <v>#N/A</v>
      </c>
      <c r="AU464" s="612" t="e">
        <f>VLOOKUP(B464,'Vistaar systems Pvt Ltd'!$D$2:$H$3,5,0)</f>
        <v>#N/A</v>
      </c>
      <c r="AV464" s="612" t="e">
        <f>VLOOKUP(B464,'Course 5i'!$D$2:$H$11,5,0)</f>
        <v>#N/A</v>
      </c>
      <c r="AW464" s="612" t="e">
        <f>VLOOKUP(B464,'Radiant Appliances &amp; Electronic'!$D$1:$H$13,5,0)</f>
        <v>#N/A</v>
      </c>
      <c r="AX464" s="612" t="e">
        <f>VLOOKUP(B464,'Atos Global'!$D$3:$H$27,5,0)</f>
        <v>#N/A</v>
      </c>
      <c r="AY464" s="612" t="e">
        <f>VLOOKUP(B464,'Saama Technologies'!$D$1:$H$2,5,0)</f>
        <v>#N/A</v>
      </c>
      <c r="AZ464" s="612" t="e">
        <f>VLOOKUP(B464,'Multiplier Solutions'!$D$1:$H$2,5,0)</f>
        <v>#N/A</v>
      </c>
      <c r="BA464" s="612" t="e">
        <f>VLOOKUP(B464,GEP!$D$2:$H$5,5,0)</f>
        <v>#N/A</v>
      </c>
      <c r="BB464" s="612" t="e">
        <f>VLOOKUP(B464,Accenture!$D$1:$H$6,5,0)</f>
        <v>#N/A</v>
      </c>
      <c r="BC464" s="612" t="e">
        <f>VLOOKUP(B464,'Endurance International Group'!$D$1:$H$2,5,0)</f>
        <v>#N/A</v>
      </c>
      <c r="BD464" s="612" t="e">
        <f>VLOOKUP(B464,Newgen!$D$1:$H$2,5,0)</f>
        <v>#N/A</v>
      </c>
      <c r="BE464" s="612" t="e">
        <f>VLOOKUP(B464,'3D Incredible'!D464:H464,5,0)</f>
        <v>#N/A</v>
      </c>
      <c r="BF464" s="612" t="e">
        <f>VLOOKUP(B464,'Raja Software Labs'!$D$2:$H$2,5,0)</f>
        <v>#N/A</v>
      </c>
      <c r="BG464" s="612" t="e">
        <f>VLOOKUP(B464,Wipro!$D$1:$H$2,5,0)</f>
        <v>#N/A</v>
      </c>
      <c r="BH464" s="612" t="e">
        <f>VLOOKUP(B464,'Perch Technologies'!$D$2:$H$2,5,0)</f>
        <v>#N/A</v>
      </c>
      <c r="BI464" s="612" t="e">
        <f>VLOOKUP(B464,'Morning Star'!$D$1:$H$6,5,0)</f>
        <v>#N/A</v>
      </c>
      <c r="BJ464" s="612" t="e">
        <f>VLOOKUP(B464,Flexiloans!$D$1:$H$2,5,0)</f>
        <v>#N/A</v>
      </c>
      <c r="BK464" s="612" t="e">
        <f>VLOOKUP(B464,'Thirdware Solutions'!$D$1:$H$2,5,0)</f>
        <v>#N/A</v>
      </c>
      <c r="BL464" s="612" t="e">
        <f>VLOOKUP(B464,Tescom!$D$1:$H$8,5,0)</f>
        <v>#N/A</v>
      </c>
      <c r="BM464" s="612" t="e">
        <f>VLOOKUP(B464,'Cogno AI'!$D$1:$H$2,5,0)</f>
        <v>#N/A</v>
      </c>
      <c r="BN464" s="612" t="e">
        <f>VLOOKUP(B464,'ABM Knowledgeware'!$D$1:$H$2,5,0)</f>
        <v>#N/A</v>
      </c>
      <c r="BO464" s="612" t="e">
        <f>VLOOKUP(B464,'Concerto Software'!$D$1:$H$3,5,0)</f>
        <v>#N/A</v>
      </c>
      <c r="BP464" s="612" t="e">
        <f>VLOOKUP(B464,'My Captain'!$D$1:$H$4,5,0)</f>
        <v>#N/A</v>
      </c>
      <c r="BQ464" s="612" t="e">
        <f>VLOOKUP(B464,'Finoux Solutions'!$D$2:$H$4,5,0)</f>
        <v>#N/A</v>
      </c>
      <c r="BR464" s="612" t="e">
        <f>VLOOKUP(B464,'MITR Learning'!$D$1:$H$2,5,0)</f>
        <v>#N/A</v>
      </c>
      <c r="BS464" s="612" t="e">
        <f>VLOOKUP(B464,Nucsoft!$D$2:$H$6,5,0)</f>
        <v>#N/A</v>
      </c>
      <c r="BT464" s="612" t="e">
        <f>VLOOKUP(B464,'Paras Cadd'!$D$1:$H$2,5,0)</f>
        <v>#N/A</v>
      </c>
      <c r="BU464" s="612" t="e">
        <f>VLOOKUP(B464,'ICICI Securities'!$D$1:$H$2,5,0)</f>
        <v>#N/A</v>
      </c>
      <c r="BV464" s="612" t="e">
        <f>VLOOKUP(B464,'Citius Tech'!$D$2:$H$5,5,0)</f>
        <v>#N/A</v>
      </c>
      <c r="BW464" s="612" t="e">
        <f>VLOOKUP(B464,'Buzzy Brains'!$D$2:$H$2,5,0)</f>
        <v>#N/A</v>
      </c>
      <c r="BX464" s="612" t="e">
        <f>VLOOKUP(B464,'Decimal Point'!$D$2:$H$2,5,0)</f>
        <v>#N/A</v>
      </c>
      <c r="BY464" s="612" t="e">
        <f>VLOOKUP(B464,'Sankey Business Solutions'!$D$2:$H$3,5,0)</f>
        <v>#N/A</v>
      </c>
      <c r="BZ464" s="612" t="e">
        <f>VLOOKUP(B464,'Nangia &amp; Co LLP'!$D$2:$H$2,5,0)</f>
        <v>#N/A</v>
      </c>
      <c r="CA464" s="612" t="e">
        <f>VLOOKUP(B464,'FIS Solutions India Pvt Ltd'!$D$2:$H$2,5,0)</f>
        <v>#N/A</v>
      </c>
      <c r="CB464" s="612" t="e">
        <f>VLOOKUP(B464,'Delta Technology &amp; Management '!$D$2:$H$16,5,0)</f>
        <v>#N/A</v>
      </c>
      <c r="CC464" s="612" t="e">
        <f>VLOOKUP(B464,'Espoir Networks'!$D$3:$H$11,5,0)</f>
        <v>#N/A</v>
      </c>
      <c r="CD464" s="612" t="e">
        <f>VLOOKUP(B464,'Servosys Solution'!$D$3:$H$5,5,0)</f>
        <v>#N/A</v>
      </c>
      <c r="CE464" s="612" t="e">
        <f>VLOOKUP(B464,'Ribbon Communications'!$D$3:$H$4,5,0)</f>
        <v>#N/A</v>
      </c>
      <c r="CF464" s="612">
        <f t="shared" si="24"/>
        <v>2</v>
      </c>
      <c r="CG464" s="129" t="s">
        <v>5300</v>
      </c>
      <c r="CH464" s="129">
        <v>991448710814</v>
      </c>
      <c r="CI464" s="129" t="s">
        <v>5301</v>
      </c>
      <c r="CJ464" s="129" t="s">
        <v>11722</v>
      </c>
      <c r="CK464" s="132">
        <v>42917</v>
      </c>
      <c r="CL464" s="129">
        <v>2021</v>
      </c>
      <c r="CM464" s="128" t="s">
        <v>5302</v>
      </c>
      <c r="CN464" s="129">
        <v>478</v>
      </c>
      <c r="CO464" s="133">
        <v>95.6</v>
      </c>
      <c r="CP464" s="129">
        <v>2015</v>
      </c>
      <c r="CQ464" s="129" t="s">
        <v>79</v>
      </c>
      <c r="CR464" s="128" t="s">
        <v>5303</v>
      </c>
      <c r="CS464" s="129">
        <v>562</v>
      </c>
      <c r="CT464" s="133">
        <v>86.46</v>
      </c>
      <c r="CU464" s="129">
        <v>2017</v>
      </c>
      <c r="CV464" s="129" t="s">
        <v>79</v>
      </c>
      <c r="CW464" s="131" t="s">
        <v>81</v>
      </c>
      <c r="CX464" s="131" t="s">
        <v>81</v>
      </c>
      <c r="CY464" s="129" t="s">
        <v>81</v>
      </c>
      <c r="CZ464" s="129" t="s">
        <v>81</v>
      </c>
      <c r="DA464" s="129" t="s">
        <v>81</v>
      </c>
      <c r="DB464" s="129" t="s">
        <v>81</v>
      </c>
      <c r="DC464" s="129" t="s">
        <v>81</v>
      </c>
      <c r="DD464" s="129" t="s">
        <v>81</v>
      </c>
      <c r="DE464" s="129" t="s">
        <v>81</v>
      </c>
      <c r="DF464" s="129">
        <v>0</v>
      </c>
      <c r="DG464" s="224">
        <v>8.07</v>
      </c>
      <c r="DH464" s="224">
        <v>8.6300000000000008</v>
      </c>
      <c r="DI464" s="224">
        <v>7.23</v>
      </c>
      <c r="DJ464" s="224">
        <v>8.8800000000000008</v>
      </c>
      <c r="DK464" s="224">
        <v>9.07</v>
      </c>
      <c r="DL464" s="224">
        <v>10</v>
      </c>
      <c r="DM464" s="224">
        <v>41.88</v>
      </c>
      <c r="DN464" s="224">
        <v>8.64</v>
      </c>
      <c r="DO464" s="129"/>
      <c r="DP464" s="131" t="s">
        <v>82</v>
      </c>
      <c r="DQ464" s="129">
        <v>0</v>
      </c>
      <c r="DR464" s="129">
        <v>0</v>
      </c>
      <c r="DS464" s="129" t="s">
        <v>83</v>
      </c>
      <c r="DT464" s="129" t="s">
        <v>83</v>
      </c>
      <c r="DU464" s="129" t="s">
        <v>83</v>
      </c>
      <c r="DV464" s="129" t="s">
        <v>83</v>
      </c>
      <c r="DW464" s="131" t="s">
        <v>83</v>
      </c>
      <c r="DX464" s="131" t="s">
        <v>84</v>
      </c>
      <c r="DY464" s="131" t="s">
        <v>81</v>
      </c>
      <c r="DZ464" s="131" t="s">
        <v>5304</v>
      </c>
      <c r="EA464" s="131" t="s">
        <v>187</v>
      </c>
      <c r="EB464" s="131" t="s">
        <v>5305</v>
      </c>
      <c r="EC464" s="131" t="s">
        <v>88</v>
      </c>
      <c r="ED464" s="131" t="s">
        <v>89</v>
      </c>
      <c r="EE464" s="131" t="s">
        <v>5306</v>
      </c>
      <c r="EF464" s="131" t="s">
        <v>5307</v>
      </c>
      <c r="EG464" s="131" t="s">
        <v>5308</v>
      </c>
      <c r="EH464" s="131" t="s">
        <v>5309</v>
      </c>
      <c r="EI464" s="131" t="s">
        <v>5310</v>
      </c>
      <c r="EJ464" s="135" t="s">
        <v>5311</v>
      </c>
      <c r="EK464" s="135" t="s">
        <v>5312</v>
      </c>
      <c r="EL464" s="135" t="s">
        <v>5313</v>
      </c>
      <c r="EM464" s="135" t="s">
        <v>5314</v>
      </c>
      <c r="EN464" s="131" t="s">
        <v>81</v>
      </c>
    </row>
    <row r="465" spans="1:145" ht="18" thickTop="1" thickBot="1">
      <c r="A465" s="575">
        <f t="shared" si="25"/>
        <v>464</v>
      </c>
      <c r="B465" s="572" t="s">
        <v>5589</v>
      </c>
      <c r="C465" s="600" t="s">
        <v>5590</v>
      </c>
      <c r="D465" s="570" t="s">
        <v>13208</v>
      </c>
      <c r="E465" s="568" t="str">
        <f t="shared" si="23"/>
        <v>Placed</v>
      </c>
      <c r="F465" s="570" t="s">
        <v>12496</v>
      </c>
      <c r="G465" s="570" t="s">
        <v>135</v>
      </c>
      <c r="H465" s="131" t="str">
        <f>VLOOKUP(B465,INFT1!C:H,3,0)</f>
        <v>12th + Engineering without live KT</v>
      </c>
      <c r="I465" s="610">
        <v>36708</v>
      </c>
      <c r="J465" s="572">
        <v>20</v>
      </c>
      <c r="K465" s="611" t="s">
        <v>5591</v>
      </c>
      <c r="L465" s="611" t="s">
        <v>73</v>
      </c>
      <c r="M465" s="611" t="s">
        <v>5592</v>
      </c>
      <c r="N465" s="612" t="s">
        <v>5588</v>
      </c>
      <c r="O465" s="612">
        <v>7045569136</v>
      </c>
      <c r="P465" s="612">
        <v>7045569136</v>
      </c>
      <c r="Q465" s="612">
        <f>VLOOKUP(B465,'TCS CON'!$D$1:$H$98,5,0)</f>
        <v>700000</v>
      </c>
      <c r="R465" s="612">
        <f>VLOOKUP(B465,LTI!$C$1:$H$46,6,0)</f>
        <v>500000</v>
      </c>
      <c r="S465" s="612" t="e">
        <f>VLOOKUP(B465,JARO!$E$2:$I$11,5,0)</f>
        <v>#N/A</v>
      </c>
      <c r="T465" s="612">
        <f>VLOOKUP(B465,Capgemini!$D$3:$H$78,5,0)</f>
        <v>380000</v>
      </c>
      <c r="U465" s="612" t="e">
        <f>VLOOKUP(B465,Carwale!$D$1:$H$4,5,0)</f>
        <v>#N/A</v>
      </c>
      <c r="V465" s="612" t="e">
        <f>VLOOKUP(B465,'Interactive Brokers'!E:I,5,0)</f>
        <v>#N/A</v>
      </c>
      <c r="W465" s="612" t="e">
        <f>VLOOKUP(B465,'REL Jio'!E:I,5,0)</f>
        <v>#N/A</v>
      </c>
      <c r="X465" s="612" t="e">
        <f>VLOOKUP(B465,'Sciative Sol'!E:I,5,0)</f>
        <v>#N/A</v>
      </c>
      <c r="Y465" s="612" t="e">
        <f>VLOOKUP(B465,'Hexaware Tech'!E:I,5,0)</f>
        <v>#N/A</v>
      </c>
      <c r="Z465" s="612" t="e">
        <f>VLOOKUP(B465,Axis!D:H,5,0)</f>
        <v>#N/A</v>
      </c>
      <c r="AA465" s="612" t="e">
        <f>VLOOKUP(B465,Ugam!$D$3:$H$26,5,0)</f>
        <v>#N/A</v>
      </c>
      <c r="AB465" s="612" t="e">
        <f>VLOOKUP(B465,Zeus!F:J,5,0)</f>
        <v>#N/A</v>
      </c>
      <c r="AC465" s="612" t="e">
        <f>VLOOKUP(B465,Montran!F:J,5,0)</f>
        <v>#N/A</v>
      </c>
      <c r="AD465" s="612" t="e">
        <f>VLOOKUP(B465,Endurance!H248:L248,5,0)</f>
        <v>#N/A</v>
      </c>
      <c r="AE465" s="612" t="e">
        <f>VLOOKUP(B465,'Swabhav Techlabs'!$F$1:$J$2,5,0)</f>
        <v>#N/A</v>
      </c>
      <c r="AF465" s="612" t="e">
        <f>VLOOKUP(B465,'Quality Kiosk'!$F$1:$J$18,5,0)</f>
        <v>#N/A</v>
      </c>
      <c r="AG465" s="612" t="e">
        <f>VLOOKUP(B465,'Lemon VB'!$F$1:$J$2,5,0)</f>
        <v>#N/A</v>
      </c>
      <c r="AH465" s="612" t="e">
        <f>VLOOKUP(B465,Gocomet!$E$1:$I$3,5,0)</f>
        <v>#N/A</v>
      </c>
      <c r="AI465" s="612" t="e">
        <f>VLOOKUP(B465,'Ingram Micro'!$E$1:$I$8,5,0)</f>
        <v>#N/A</v>
      </c>
      <c r="AJ465" s="612" t="e">
        <f>VLOOKUP(B465,'DePronto Infotech'!$E$1:$I$2,5,0)</f>
        <v>#N/A</v>
      </c>
      <c r="AK465" s="612" t="e">
        <f>VLOOKUP(B465,'Reliance Retail'!$E$1:$I$4,5,0)</f>
        <v>#N/A</v>
      </c>
      <c r="AL465" s="612" t="e">
        <f>VLOOKUP(B465,'Bright Champs'!$D$1:$H$13,5,0)</f>
        <v>#N/A</v>
      </c>
      <c r="AM465" s="612" t="e">
        <f>VLOOKUP(B465,Neosoft!$E$1:$I$12,5,0)</f>
        <v>#N/A</v>
      </c>
      <c r="AN465" s="612" t="e">
        <f>VLOOKUP(B465,Infosys!$E$1:$I$3,5,0)</f>
        <v>#N/A</v>
      </c>
      <c r="AO465" s="612" t="e">
        <f>VLOOKUP(B465,Cerelabs!$E$1:$I$5,5,0)</f>
        <v>#N/A</v>
      </c>
      <c r="AP465" s="612" t="e">
        <f>VLOOKUP(B465,'Neebal Technologies'!$D$1:$H$2,5,0)</f>
        <v>#N/A</v>
      </c>
      <c r="AQ465" s="612" t="e">
        <f>VLOOKUP(B465,'Vertiv Energy'!$D$1:$H$2,5,0)</f>
        <v>#N/A</v>
      </c>
      <c r="AR465" s="612" t="e">
        <f>VLOOKUP(B465,'Acidaes Solutions (CRMNEXT)'!$D$1:$H$3,5,0)</f>
        <v>#N/A</v>
      </c>
      <c r="AS465" s="612" t="e">
        <f>VLOOKUP(B465,Growisto!$D$1:$H$2,5,0)</f>
        <v>#N/A</v>
      </c>
      <c r="AT465" s="612" t="e">
        <f>VLOOKUP(B465,'9.9 Mediaworx - Digit'!$D$1:$H$2,5,0)</f>
        <v>#N/A</v>
      </c>
      <c r="AU465" s="612" t="e">
        <f>VLOOKUP(B465,'Vistaar systems Pvt Ltd'!$D$2:$H$3,5,0)</f>
        <v>#N/A</v>
      </c>
      <c r="AV465" s="612" t="e">
        <f>VLOOKUP(B465,'Course 5i'!$D$2:$H$11,5,0)</f>
        <v>#N/A</v>
      </c>
      <c r="AW465" s="612" t="e">
        <f>VLOOKUP(B465,'Radiant Appliances &amp; Electronic'!$D$1:$H$13,5,0)</f>
        <v>#N/A</v>
      </c>
      <c r="AX465" s="612" t="e">
        <f>VLOOKUP(B465,'Atos Global'!$D$3:$H$27,5,0)</f>
        <v>#N/A</v>
      </c>
      <c r="AY465" s="612" t="e">
        <f>VLOOKUP(B465,'Saama Technologies'!$D$1:$H$2,5,0)</f>
        <v>#N/A</v>
      </c>
      <c r="AZ465" s="612" t="e">
        <f>VLOOKUP(B465,'Multiplier Solutions'!$D$1:$H$2,5,0)</f>
        <v>#N/A</v>
      </c>
      <c r="BA465" s="612" t="e">
        <f>VLOOKUP(B465,GEP!$D$2:$H$5,5,0)</f>
        <v>#N/A</v>
      </c>
      <c r="BB465" s="612" t="e">
        <f>VLOOKUP(B465,Accenture!$D$1:$H$6,5,0)</f>
        <v>#N/A</v>
      </c>
      <c r="BC465" s="612" t="e">
        <f>VLOOKUP(B465,'Endurance International Group'!$D$1:$H$2,5,0)</f>
        <v>#N/A</v>
      </c>
      <c r="BD465" s="612" t="e">
        <f>VLOOKUP(B465,Newgen!$D$1:$H$2,5,0)</f>
        <v>#N/A</v>
      </c>
      <c r="BE465" s="612" t="e">
        <f>VLOOKUP(B465,'3D Incredible'!D465:H465,5,0)</f>
        <v>#N/A</v>
      </c>
      <c r="BF465" s="612" t="e">
        <f>VLOOKUP(B465,'Raja Software Labs'!$D$2:$H$2,5,0)</f>
        <v>#N/A</v>
      </c>
      <c r="BG465" s="612" t="e">
        <f>VLOOKUP(B465,Wipro!$D$1:$H$2,5,0)</f>
        <v>#N/A</v>
      </c>
      <c r="BH465" s="612" t="e">
        <f>VLOOKUP(B465,'Perch Technologies'!$D$2:$H$2,5,0)</f>
        <v>#N/A</v>
      </c>
      <c r="BI465" s="612" t="e">
        <f>VLOOKUP(B465,'Morning Star'!$D$1:$H$6,5,0)</f>
        <v>#N/A</v>
      </c>
      <c r="BJ465" s="612" t="e">
        <f>VLOOKUP(B465,Flexiloans!$D$1:$H$2,5,0)</f>
        <v>#N/A</v>
      </c>
      <c r="BK465" s="612" t="e">
        <f>VLOOKUP(B465,'Thirdware Solutions'!$D$1:$H$2,5,0)</f>
        <v>#N/A</v>
      </c>
      <c r="BL465" s="612" t="e">
        <f>VLOOKUP(B465,Tescom!$D$1:$H$8,5,0)</f>
        <v>#N/A</v>
      </c>
      <c r="BM465" s="612" t="e">
        <f>VLOOKUP(B465,'Cogno AI'!$D$1:$H$2,5,0)</f>
        <v>#N/A</v>
      </c>
      <c r="BN465" s="612" t="e">
        <f>VLOOKUP(B465,'ABM Knowledgeware'!$D$1:$H$2,5,0)</f>
        <v>#N/A</v>
      </c>
      <c r="BO465" s="612" t="e">
        <f>VLOOKUP(B465,'Concerto Software'!$D$1:$H$3,5,0)</f>
        <v>#N/A</v>
      </c>
      <c r="BP465" s="612" t="e">
        <f>VLOOKUP(B465,'My Captain'!$D$1:$H$4,5,0)</f>
        <v>#N/A</v>
      </c>
      <c r="BQ465" s="612" t="e">
        <f>VLOOKUP(B465,'Finoux Solutions'!$D$2:$H$4,5,0)</f>
        <v>#N/A</v>
      </c>
      <c r="BR465" s="612" t="e">
        <f>VLOOKUP(B465,'MITR Learning'!$D$1:$H$2,5,0)</f>
        <v>#N/A</v>
      </c>
      <c r="BS465" s="612" t="e">
        <f>VLOOKUP(B465,Nucsoft!$D$2:$H$6,5,0)</f>
        <v>#N/A</v>
      </c>
      <c r="BT465" s="612" t="e">
        <f>VLOOKUP(B465,'Paras Cadd'!$D$1:$H$2,5,0)</f>
        <v>#N/A</v>
      </c>
      <c r="BU465" s="612" t="e">
        <f>VLOOKUP(B465,'ICICI Securities'!$D$1:$H$2,5,0)</f>
        <v>#N/A</v>
      </c>
      <c r="BV465" s="612" t="e">
        <f>VLOOKUP(B465,'Citius Tech'!$D$2:$H$5,5,0)</f>
        <v>#N/A</v>
      </c>
      <c r="BW465" s="612" t="e">
        <f>VLOOKUP(B465,'Buzzy Brains'!$D$2:$H$2,5,0)</f>
        <v>#N/A</v>
      </c>
      <c r="BX465" s="612" t="e">
        <f>VLOOKUP(B465,'Decimal Point'!$D$2:$H$2,5,0)</f>
        <v>#N/A</v>
      </c>
      <c r="BY465" s="612" t="e">
        <f>VLOOKUP(B465,'Sankey Business Solutions'!$D$2:$H$3,5,0)</f>
        <v>#N/A</v>
      </c>
      <c r="BZ465" s="612" t="e">
        <f>VLOOKUP(B465,'Nangia &amp; Co LLP'!$D$2:$H$2,5,0)</f>
        <v>#N/A</v>
      </c>
      <c r="CA465" s="612" t="e">
        <f>VLOOKUP(B465,'FIS Solutions India Pvt Ltd'!$D$2:$H$2,5,0)</f>
        <v>#N/A</v>
      </c>
      <c r="CB465" s="612" t="e">
        <f>VLOOKUP(B465,'Delta Technology &amp; Management '!$D$2:$H$16,5,0)</f>
        <v>#N/A</v>
      </c>
      <c r="CC465" s="612" t="e">
        <f>VLOOKUP(B465,'Espoir Networks'!$D$3:$H$11,5,0)</f>
        <v>#N/A</v>
      </c>
      <c r="CD465" s="612" t="e">
        <f>VLOOKUP(B465,'Servosys Solution'!$D$3:$H$5,5,0)</f>
        <v>#N/A</v>
      </c>
      <c r="CE465" s="612" t="e">
        <f>VLOOKUP(B465,'Ribbon Communications'!$D$3:$H$4,5,0)</f>
        <v>#N/A</v>
      </c>
      <c r="CF465" s="612">
        <f t="shared" si="24"/>
        <v>3</v>
      </c>
      <c r="CG465" s="129" t="s">
        <v>5593</v>
      </c>
      <c r="CH465" s="129" t="s">
        <v>5594</v>
      </c>
      <c r="CI465" s="129" t="s">
        <v>134</v>
      </c>
      <c r="CJ465" s="129" t="s">
        <v>11722</v>
      </c>
      <c r="CK465" s="132">
        <v>42917</v>
      </c>
      <c r="CL465" s="129">
        <v>2021</v>
      </c>
      <c r="CM465" s="128" t="s">
        <v>5595</v>
      </c>
      <c r="CN465" s="129">
        <v>654</v>
      </c>
      <c r="CO465" s="133">
        <v>93.4</v>
      </c>
      <c r="CP465" s="129">
        <v>2015</v>
      </c>
      <c r="CQ465" s="129" t="s">
        <v>398</v>
      </c>
      <c r="CR465" s="128" t="s">
        <v>2664</v>
      </c>
      <c r="CS465" s="129">
        <v>539</v>
      </c>
      <c r="CT465" s="133">
        <v>82.92</v>
      </c>
      <c r="CU465" s="129">
        <v>2017</v>
      </c>
      <c r="CV465" s="129" t="s">
        <v>79</v>
      </c>
      <c r="CW465" s="131" t="s">
        <v>81</v>
      </c>
      <c r="CX465" s="131" t="s">
        <v>81</v>
      </c>
      <c r="CY465" s="129" t="s">
        <v>81</v>
      </c>
      <c r="CZ465" s="129" t="s">
        <v>81</v>
      </c>
      <c r="DA465" s="129" t="s">
        <v>81</v>
      </c>
      <c r="DB465" s="129" t="s">
        <v>81</v>
      </c>
      <c r="DC465" s="129" t="s">
        <v>81</v>
      </c>
      <c r="DD465" s="129" t="s">
        <v>81</v>
      </c>
      <c r="DE465" s="129" t="s">
        <v>81</v>
      </c>
      <c r="DF465" s="129">
        <v>0</v>
      </c>
      <c r="DG465" s="224">
        <v>7.91</v>
      </c>
      <c r="DH465" s="224">
        <v>9.44</v>
      </c>
      <c r="DI465" s="224">
        <v>9.5</v>
      </c>
      <c r="DJ465" s="224">
        <v>9.5399999999999991</v>
      </c>
      <c r="DK465" s="224">
        <v>9.07</v>
      </c>
      <c r="DL465" s="224">
        <v>9.9600000000000009</v>
      </c>
      <c r="DM465" s="224">
        <v>55.42</v>
      </c>
      <c r="DN465" s="224">
        <v>9.23</v>
      </c>
      <c r="DO465" s="129"/>
      <c r="DP465" s="131" t="s">
        <v>82</v>
      </c>
      <c r="DQ465" s="129">
        <v>0</v>
      </c>
      <c r="DR465" s="129">
        <v>0</v>
      </c>
      <c r="DS465" s="129" t="s">
        <v>83</v>
      </c>
      <c r="DT465" s="129" t="s">
        <v>83</v>
      </c>
      <c r="DU465" s="129" t="s">
        <v>83</v>
      </c>
      <c r="DV465" s="129" t="s">
        <v>83</v>
      </c>
      <c r="DW465" s="131" t="s">
        <v>83</v>
      </c>
      <c r="DX465" s="131" t="s">
        <v>84</v>
      </c>
      <c r="DY465" s="131" t="s">
        <v>81</v>
      </c>
      <c r="DZ465" s="131" t="s">
        <v>5596</v>
      </c>
      <c r="EA465" s="131" t="s">
        <v>5597</v>
      </c>
      <c r="EB465" s="131" t="s">
        <v>5598</v>
      </c>
      <c r="EC465" s="131" t="s">
        <v>379</v>
      </c>
      <c r="ED465" s="131" t="s">
        <v>89</v>
      </c>
      <c r="EE465" s="131" t="s">
        <v>81</v>
      </c>
      <c r="EF465" s="131" t="s">
        <v>5599</v>
      </c>
      <c r="EG465" s="131" t="s">
        <v>5600</v>
      </c>
      <c r="EH465" s="131" t="s">
        <v>81</v>
      </c>
      <c r="EI465" s="131" t="s">
        <v>5601</v>
      </c>
      <c r="EJ465" s="135" t="s">
        <v>5602</v>
      </c>
      <c r="EK465" s="135" t="s">
        <v>5603</v>
      </c>
      <c r="EL465" s="135" t="s">
        <v>5604</v>
      </c>
      <c r="EM465" s="135" t="s">
        <v>5605</v>
      </c>
      <c r="EN465" s="131" t="s">
        <v>81</v>
      </c>
    </row>
    <row r="466" spans="1:145" ht="18" thickTop="1" thickBot="1">
      <c r="A466" s="575">
        <f t="shared" si="25"/>
        <v>465</v>
      </c>
      <c r="B466" s="572" t="s">
        <v>5627</v>
      </c>
      <c r="C466" s="600" t="s">
        <v>5628</v>
      </c>
      <c r="D466" s="570" t="s">
        <v>13209</v>
      </c>
      <c r="E466" s="568" t="str">
        <f t="shared" si="23"/>
        <v>Placed</v>
      </c>
      <c r="F466" s="570" t="s">
        <v>12496</v>
      </c>
      <c r="G466" s="570" t="s">
        <v>135</v>
      </c>
      <c r="H466" s="131" t="str">
        <f>VLOOKUP(B466,INFT1!C:H,3,0)</f>
        <v>12th + Engineering without live KT</v>
      </c>
      <c r="I466" s="610" t="s">
        <v>5629</v>
      </c>
      <c r="J466" s="572">
        <v>22</v>
      </c>
      <c r="K466" s="611" t="s">
        <v>5630</v>
      </c>
      <c r="L466" s="611" t="s">
        <v>73</v>
      </c>
      <c r="M466" s="611" t="s">
        <v>5631</v>
      </c>
      <c r="N466" s="612" t="s">
        <v>5626</v>
      </c>
      <c r="O466" s="612">
        <v>2229670043</v>
      </c>
      <c r="P466" s="612">
        <v>7977877241</v>
      </c>
      <c r="Q466" s="612">
        <f>VLOOKUP(B466,'TCS CON'!$D$1:$H$98,5,0)</f>
        <v>700000</v>
      </c>
      <c r="R466" s="612">
        <f>VLOOKUP(B466,LTI!$C$1:$H$46,6,0)</f>
        <v>350000</v>
      </c>
      <c r="S466" s="612" t="e">
        <f>VLOOKUP(B466,JARO!$E$2:$I$11,5,0)</f>
        <v>#N/A</v>
      </c>
      <c r="T466" s="612" t="e">
        <f>VLOOKUP(B466,Capgemini!$D$3:$H$78,5,0)</f>
        <v>#N/A</v>
      </c>
      <c r="U466" s="612" t="e">
        <f>VLOOKUP(B466,Carwale!$D$1:$H$4,5,0)</f>
        <v>#N/A</v>
      </c>
      <c r="V466" s="612" t="e">
        <f>VLOOKUP(B466,'Interactive Brokers'!E:I,5,0)</f>
        <v>#N/A</v>
      </c>
      <c r="W466" s="612">
        <f>VLOOKUP(B466,'REL Jio'!E:I,5,0)</f>
        <v>350000</v>
      </c>
      <c r="X466" s="612" t="e">
        <f>VLOOKUP(B466,'Sciative Sol'!E:I,5,0)</f>
        <v>#N/A</v>
      </c>
      <c r="Y466" s="612" t="e">
        <f>VLOOKUP(B466,'Hexaware Tech'!E:I,5,0)</f>
        <v>#N/A</v>
      </c>
      <c r="Z466" s="612" t="e">
        <f>VLOOKUP(B466,Axis!D:H,5,0)</f>
        <v>#N/A</v>
      </c>
      <c r="AA466" s="612" t="e">
        <f>VLOOKUP(B466,Ugam!$D$3:$H$26,5,0)</f>
        <v>#N/A</v>
      </c>
      <c r="AB466" s="612" t="e">
        <f>VLOOKUP(B466,Zeus!F:J,5,0)</f>
        <v>#N/A</v>
      </c>
      <c r="AC466" s="612" t="e">
        <f>VLOOKUP(B466,Montran!F:J,5,0)</f>
        <v>#N/A</v>
      </c>
      <c r="AD466" s="612" t="e">
        <f>VLOOKUP(B466,Endurance!H249:L249,5,0)</f>
        <v>#N/A</v>
      </c>
      <c r="AE466" s="612" t="e">
        <f>VLOOKUP(B466,'Swabhav Techlabs'!$F$1:$J$2,5,0)</f>
        <v>#N/A</v>
      </c>
      <c r="AF466" s="612" t="e">
        <f>VLOOKUP(B466,'Quality Kiosk'!$F$1:$J$18,5,0)</f>
        <v>#N/A</v>
      </c>
      <c r="AG466" s="612" t="e">
        <f>VLOOKUP(B466,'Lemon VB'!$F$1:$J$2,5,0)</f>
        <v>#N/A</v>
      </c>
      <c r="AH466" s="612" t="e">
        <f>VLOOKUP(B466,Gocomet!$E$1:$I$3,5,0)</f>
        <v>#N/A</v>
      </c>
      <c r="AI466" s="612" t="e">
        <f>VLOOKUP(B466,'Ingram Micro'!$E$1:$I$8,5,0)</f>
        <v>#N/A</v>
      </c>
      <c r="AJ466" s="612" t="e">
        <f>VLOOKUP(B466,'DePronto Infotech'!$E$1:$I$2,5,0)</f>
        <v>#N/A</v>
      </c>
      <c r="AK466" s="612" t="e">
        <f>VLOOKUP(B466,'Reliance Retail'!$E$1:$I$4,5,0)</f>
        <v>#N/A</v>
      </c>
      <c r="AL466" s="612" t="e">
        <f>VLOOKUP(B466,'Bright Champs'!$D$1:$H$13,5,0)</f>
        <v>#N/A</v>
      </c>
      <c r="AM466" s="612" t="e">
        <f>VLOOKUP(B466,Neosoft!$E$1:$I$12,5,0)</f>
        <v>#N/A</v>
      </c>
      <c r="AN466" s="612" t="e">
        <f>VLOOKUP(B466,Infosys!$E$1:$I$3,5,0)</f>
        <v>#N/A</v>
      </c>
      <c r="AO466" s="612" t="e">
        <f>VLOOKUP(B466,Cerelabs!$E$1:$I$5,5,0)</f>
        <v>#N/A</v>
      </c>
      <c r="AP466" s="612" t="e">
        <f>VLOOKUP(B466,'Neebal Technologies'!$D$1:$H$2,5,0)</f>
        <v>#N/A</v>
      </c>
      <c r="AQ466" s="612" t="e">
        <f>VLOOKUP(B466,'Vertiv Energy'!$D$1:$H$2,5,0)</f>
        <v>#N/A</v>
      </c>
      <c r="AR466" s="612" t="e">
        <f>VLOOKUP(B466,'Acidaes Solutions (CRMNEXT)'!$D$1:$H$3,5,0)</f>
        <v>#N/A</v>
      </c>
      <c r="AS466" s="612" t="e">
        <f>VLOOKUP(B466,Growisto!$D$1:$H$2,5,0)</f>
        <v>#N/A</v>
      </c>
      <c r="AT466" s="612" t="e">
        <f>VLOOKUP(B466,'9.9 Mediaworx - Digit'!$D$1:$H$2,5,0)</f>
        <v>#N/A</v>
      </c>
      <c r="AU466" s="612" t="e">
        <f>VLOOKUP(B466,'Vistaar systems Pvt Ltd'!$D$2:$H$3,5,0)</f>
        <v>#N/A</v>
      </c>
      <c r="AV466" s="612" t="e">
        <f>VLOOKUP(B466,'Course 5i'!$D$2:$H$11,5,0)</f>
        <v>#N/A</v>
      </c>
      <c r="AW466" s="612" t="e">
        <f>VLOOKUP(B466,'Radiant Appliances &amp; Electronic'!$D$1:$H$13,5,0)</f>
        <v>#N/A</v>
      </c>
      <c r="AX466" s="612" t="e">
        <f>VLOOKUP(B466,'Atos Global'!$D$3:$H$27,5,0)</f>
        <v>#N/A</v>
      </c>
      <c r="AY466" s="612" t="e">
        <f>VLOOKUP(B466,'Saama Technologies'!$D$1:$H$2,5,0)</f>
        <v>#N/A</v>
      </c>
      <c r="AZ466" s="612" t="e">
        <f>VLOOKUP(B466,'Multiplier Solutions'!$D$1:$H$2,5,0)</f>
        <v>#N/A</v>
      </c>
      <c r="BA466" s="612" t="e">
        <f>VLOOKUP(B466,GEP!$D$2:$H$5,5,0)</f>
        <v>#N/A</v>
      </c>
      <c r="BB466" s="612" t="e">
        <f>VLOOKUP(B466,Accenture!$D$1:$H$6,5,0)</f>
        <v>#N/A</v>
      </c>
      <c r="BC466" s="612" t="e">
        <f>VLOOKUP(B466,'Endurance International Group'!$D$1:$H$2,5,0)</f>
        <v>#N/A</v>
      </c>
      <c r="BD466" s="612" t="e">
        <f>VLOOKUP(B466,Newgen!$D$1:$H$2,5,0)</f>
        <v>#N/A</v>
      </c>
      <c r="BE466" s="612" t="e">
        <f>VLOOKUP(B466,'3D Incredible'!D466:H466,5,0)</f>
        <v>#N/A</v>
      </c>
      <c r="BF466" s="612" t="e">
        <f>VLOOKUP(B466,'Raja Software Labs'!$D$2:$H$2,5,0)</f>
        <v>#N/A</v>
      </c>
      <c r="BG466" s="612" t="e">
        <f>VLOOKUP(B466,Wipro!$D$1:$H$2,5,0)</f>
        <v>#N/A</v>
      </c>
      <c r="BH466" s="612" t="e">
        <f>VLOOKUP(B466,'Perch Technologies'!$D$2:$H$2,5,0)</f>
        <v>#N/A</v>
      </c>
      <c r="BI466" s="612" t="e">
        <f>VLOOKUP(B466,'Morning Star'!$D$1:$H$6,5,0)</f>
        <v>#N/A</v>
      </c>
      <c r="BJ466" s="612" t="e">
        <f>VLOOKUP(B466,Flexiloans!$D$1:$H$2,5,0)</f>
        <v>#N/A</v>
      </c>
      <c r="BK466" s="612" t="e">
        <f>VLOOKUP(B466,'Thirdware Solutions'!$D$1:$H$2,5,0)</f>
        <v>#N/A</v>
      </c>
      <c r="BL466" s="612" t="e">
        <f>VLOOKUP(B466,Tescom!$D$1:$H$8,5,0)</f>
        <v>#N/A</v>
      </c>
      <c r="BM466" s="612" t="e">
        <f>VLOOKUP(B466,'Cogno AI'!$D$1:$H$2,5,0)</f>
        <v>#N/A</v>
      </c>
      <c r="BN466" s="612" t="e">
        <f>VLOOKUP(B466,'ABM Knowledgeware'!$D$1:$H$2,5,0)</f>
        <v>#N/A</v>
      </c>
      <c r="BO466" s="612" t="e">
        <f>VLOOKUP(B466,'Concerto Software'!$D$1:$H$3,5,0)</f>
        <v>#N/A</v>
      </c>
      <c r="BP466" s="612" t="e">
        <f>VLOOKUP(B466,'My Captain'!$D$1:$H$4,5,0)</f>
        <v>#N/A</v>
      </c>
      <c r="BQ466" s="612" t="e">
        <f>VLOOKUP(B466,'Finoux Solutions'!$D$2:$H$4,5,0)</f>
        <v>#N/A</v>
      </c>
      <c r="BR466" s="612" t="e">
        <f>VLOOKUP(B466,'MITR Learning'!$D$1:$H$2,5,0)</f>
        <v>#N/A</v>
      </c>
      <c r="BS466" s="612" t="e">
        <f>VLOOKUP(B466,Nucsoft!$D$2:$H$6,5,0)</f>
        <v>#N/A</v>
      </c>
      <c r="BT466" s="612" t="e">
        <f>VLOOKUP(B466,'Paras Cadd'!$D$1:$H$2,5,0)</f>
        <v>#N/A</v>
      </c>
      <c r="BU466" s="612" t="e">
        <f>VLOOKUP(B466,'ICICI Securities'!$D$1:$H$2,5,0)</f>
        <v>#N/A</v>
      </c>
      <c r="BV466" s="612" t="e">
        <f>VLOOKUP(B466,'Citius Tech'!$D$2:$H$5,5,0)</f>
        <v>#N/A</v>
      </c>
      <c r="BW466" s="612" t="e">
        <f>VLOOKUP(B466,'Buzzy Brains'!$D$2:$H$2,5,0)</f>
        <v>#N/A</v>
      </c>
      <c r="BX466" s="612" t="e">
        <f>VLOOKUP(B466,'Decimal Point'!$D$2:$H$2,5,0)</f>
        <v>#N/A</v>
      </c>
      <c r="BY466" s="612" t="e">
        <f>VLOOKUP(B466,'Sankey Business Solutions'!$D$2:$H$3,5,0)</f>
        <v>#N/A</v>
      </c>
      <c r="BZ466" s="612" t="e">
        <f>VLOOKUP(B466,'Nangia &amp; Co LLP'!$D$2:$H$2,5,0)</f>
        <v>#N/A</v>
      </c>
      <c r="CA466" s="612" t="e">
        <f>VLOOKUP(B466,'FIS Solutions India Pvt Ltd'!$D$2:$H$2,5,0)</f>
        <v>#N/A</v>
      </c>
      <c r="CB466" s="612" t="e">
        <f>VLOOKUP(B466,'Delta Technology &amp; Management '!$D$2:$H$16,5,0)</f>
        <v>#N/A</v>
      </c>
      <c r="CC466" s="612" t="e">
        <f>VLOOKUP(B466,'Espoir Networks'!$D$3:$H$11,5,0)</f>
        <v>#N/A</v>
      </c>
      <c r="CD466" s="612" t="e">
        <f>VLOOKUP(B466,'Servosys Solution'!$D$3:$H$5,5,0)</f>
        <v>#N/A</v>
      </c>
      <c r="CE466" s="612" t="e">
        <f>VLOOKUP(B466,'Ribbon Communications'!$D$3:$H$4,5,0)</f>
        <v>#N/A</v>
      </c>
      <c r="CF466" s="612">
        <f t="shared" si="24"/>
        <v>3</v>
      </c>
      <c r="CG466" s="129" t="s">
        <v>5632</v>
      </c>
      <c r="CH466" s="129">
        <v>903502304755</v>
      </c>
      <c r="CI466" s="129" t="s">
        <v>5633</v>
      </c>
      <c r="CJ466" s="129" t="s">
        <v>11722</v>
      </c>
      <c r="CK466" s="132">
        <v>42917</v>
      </c>
      <c r="CL466" s="129">
        <v>2021</v>
      </c>
      <c r="CM466" s="128" t="s">
        <v>5634</v>
      </c>
      <c r="CN466" s="129">
        <v>429</v>
      </c>
      <c r="CO466" s="133">
        <v>85.8</v>
      </c>
      <c r="CP466" s="129">
        <v>2014</v>
      </c>
      <c r="CQ466" s="129" t="s">
        <v>79</v>
      </c>
      <c r="CR466" s="128" t="s">
        <v>5635</v>
      </c>
      <c r="CS466" s="129">
        <v>527</v>
      </c>
      <c r="CT466" s="133">
        <v>81.08</v>
      </c>
      <c r="CU466" s="129">
        <v>2016</v>
      </c>
      <c r="CV466" s="129" t="s">
        <v>79</v>
      </c>
      <c r="CW466" s="131" t="s">
        <v>81</v>
      </c>
      <c r="CX466" s="131" t="s">
        <v>81</v>
      </c>
      <c r="CY466" s="129" t="s">
        <v>81</v>
      </c>
      <c r="CZ466" s="129" t="s">
        <v>81</v>
      </c>
      <c r="DA466" s="129" t="s">
        <v>81</v>
      </c>
      <c r="DB466" s="129" t="s">
        <v>81</v>
      </c>
      <c r="DC466" s="129" t="s">
        <v>81</v>
      </c>
      <c r="DD466" s="129" t="s">
        <v>81</v>
      </c>
      <c r="DE466" s="129" t="s">
        <v>81</v>
      </c>
      <c r="DF466" s="129">
        <v>0</v>
      </c>
      <c r="DG466" s="224">
        <v>8.76</v>
      </c>
      <c r="DH466" s="224">
        <v>9.3000000000000007</v>
      </c>
      <c r="DI466" s="224">
        <v>9.23</v>
      </c>
      <c r="DJ466" s="224">
        <v>9.6199999999999992</v>
      </c>
      <c r="DK466" s="224">
        <v>9.07</v>
      </c>
      <c r="DL466" s="224">
        <v>9.69</v>
      </c>
      <c r="DM466" s="224">
        <v>55.67</v>
      </c>
      <c r="DN466" s="224">
        <v>9.2799999999999994</v>
      </c>
      <c r="DO466" s="129"/>
      <c r="DP466" s="131" t="s">
        <v>82</v>
      </c>
      <c r="DQ466" s="129">
        <v>0</v>
      </c>
      <c r="DR466" s="129">
        <v>0</v>
      </c>
      <c r="DS466" s="129" t="s">
        <v>83</v>
      </c>
      <c r="DT466" s="129" t="s">
        <v>230</v>
      </c>
      <c r="DU466" s="129" t="s">
        <v>83</v>
      </c>
      <c r="DV466" s="129" t="s">
        <v>83</v>
      </c>
      <c r="DW466" s="131" t="s">
        <v>83</v>
      </c>
      <c r="DX466" s="131" t="s">
        <v>84</v>
      </c>
      <c r="DY466" s="131" t="s">
        <v>81</v>
      </c>
      <c r="DZ466" s="131" t="s">
        <v>5636</v>
      </c>
      <c r="EA466" s="131" t="s">
        <v>358</v>
      </c>
      <c r="EB466" s="131" t="s">
        <v>5637</v>
      </c>
      <c r="EC466" s="131" t="s">
        <v>826</v>
      </c>
      <c r="ED466" s="131" t="s">
        <v>89</v>
      </c>
      <c r="EE466" s="131" t="s">
        <v>5638</v>
      </c>
      <c r="EF466" s="131" t="s">
        <v>5639</v>
      </c>
      <c r="EG466" s="131" t="s">
        <v>5640</v>
      </c>
      <c r="EH466" s="131" t="s">
        <v>806</v>
      </c>
      <c r="EI466" s="131" t="s">
        <v>5641</v>
      </c>
      <c r="EJ466" s="135" t="s">
        <v>5642</v>
      </c>
      <c r="EK466" s="135" t="s">
        <v>5643</v>
      </c>
      <c r="EL466" s="131" t="s">
        <v>81</v>
      </c>
      <c r="EM466" s="135" t="s">
        <v>5644</v>
      </c>
      <c r="EN466" s="131" t="s">
        <v>81</v>
      </c>
    </row>
    <row r="467" spans="1:145" ht="18" thickTop="1" thickBot="1">
      <c r="A467" s="575">
        <f t="shared" si="25"/>
        <v>466</v>
      </c>
      <c r="B467" s="572" t="s">
        <v>5698</v>
      </c>
      <c r="C467" s="600" t="s">
        <v>5699</v>
      </c>
      <c r="D467" s="570" t="s">
        <v>13209</v>
      </c>
      <c r="E467" s="568" t="str">
        <f t="shared" si="23"/>
        <v>Placed</v>
      </c>
      <c r="F467" s="570" t="s">
        <v>12496</v>
      </c>
      <c r="G467" s="570" t="s">
        <v>135</v>
      </c>
      <c r="H467" s="131" t="str">
        <f>VLOOKUP(B467,INFT1!C:H,3,0)</f>
        <v>12th + Engineering without live KT</v>
      </c>
      <c r="I467" s="610">
        <v>36681</v>
      </c>
      <c r="J467" s="572">
        <v>20</v>
      </c>
      <c r="K467" s="611" t="s">
        <v>5700</v>
      </c>
      <c r="L467" s="611" t="s">
        <v>73</v>
      </c>
      <c r="M467" s="611" t="s">
        <v>5701</v>
      </c>
      <c r="N467" s="612" t="s">
        <v>5697</v>
      </c>
      <c r="O467" s="612">
        <v>9821570389</v>
      </c>
      <c r="P467" s="612">
        <v>9870457787</v>
      </c>
      <c r="Q467" s="612" t="e">
        <f>VLOOKUP(B467,'TCS CON'!$D$1:$H$98,5,0)</f>
        <v>#N/A</v>
      </c>
      <c r="R467" s="612" t="e">
        <f>VLOOKUP(B467,LTI!$C$1:$H$46,6,0)</f>
        <v>#N/A</v>
      </c>
      <c r="S467" s="612" t="e">
        <f>VLOOKUP(B467,JARO!$E$2:$I$11,5,0)</f>
        <v>#N/A</v>
      </c>
      <c r="T467" s="612" t="e">
        <f>VLOOKUP(B467,Capgemini!$D$3:$H$78,5,0)</f>
        <v>#N/A</v>
      </c>
      <c r="U467" s="612" t="e">
        <f>VLOOKUP(B467,Carwale!$D$1:$H$4,5,0)</f>
        <v>#N/A</v>
      </c>
      <c r="V467" s="612" t="e">
        <f>VLOOKUP(B467,'Interactive Brokers'!E:I,5,0)</f>
        <v>#N/A</v>
      </c>
      <c r="W467" s="612">
        <f>VLOOKUP(B467,'REL Jio'!E:I,5,0)</f>
        <v>350000</v>
      </c>
      <c r="X467" s="612" t="e">
        <f>VLOOKUP(B467,'Sciative Sol'!E:I,5,0)</f>
        <v>#N/A</v>
      </c>
      <c r="Y467" s="612" t="e">
        <f>VLOOKUP(B467,'Hexaware Tech'!E:I,5,0)</f>
        <v>#N/A</v>
      </c>
      <c r="Z467" s="612" t="e">
        <f>VLOOKUP(B467,Axis!D:H,5,0)</f>
        <v>#N/A</v>
      </c>
      <c r="AA467" s="612" t="e">
        <f>VLOOKUP(B467,Ugam!$D$3:$H$26,5,0)</f>
        <v>#N/A</v>
      </c>
      <c r="AB467" s="612" t="e">
        <f>VLOOKUP(B467,Zeus!F:J,5,0)</f>
        <v>#N/A</v>
      </c>
      <c r="AC467" s="612" t="e">
        <f>VLOOKUP(B467,Montran!F:J,5,0)</f>
        <v>#N/A</v>
      </c>
      <c r="AD467" s="612" t="e">
        <f>VLOOKUP(B467,Endurance!H250:L250,5,0)</f>
        <v>#N/A</v>
      </c>
      <c r="AE467" s="612" t="e">
        <f>VLOOKUP(B467,'Swabhav Techlabs'!$F$1:$J$2,5,0)</f>
        <v>#N/A</v>
      </c>
      <c r="AF467" s="612" t="e">
        <f>VLOOKUP(B467,'Quality Kiosk'!$F$1:$J$18,5,0)</f>
        <v>#N/A</v>
      </c>
      <c r="AG467" s="612" t="e">
        <f>VLOOKUP(B467,'Lemon VB'!$F$1:$J$2,5,0)</f>
        <v>#N/A</v>
      </c>
      <c r="AH467" s="612" t="e">
        <f>VLOOKUP(B467,Gocomet!$E$1:$I$3,5,0)</f>
        <v>#N/A</v>
      </c>
      <c r="AI467" s="612" t="e">
        <f>VLOOKUP(B467,'Ingram Micro'!$E$1:$I$8,5,0)</f>
        <v>#N/A</v>
      </c>
      <c r="AJ467" s="612" t="e">
        <f>VLOOKUP(B467,'DePronto Infotech'!$E$1:$I$2,5,0)</f>
        <v>#N/A</v>
      </c>
      <c r="AK467" s="612" t="e">
        <f>VLOOKUP(B467,'Reliance Retail'!$E$1:$I$4,5,0)</f>
        <v>#N/A</v>
      </c>
      <c r="AL467" s="612" t="e">
        <f>VLOOKUP(B467,'Bright Champs'!$D$1:$H$13,5,0)</f>
        <v>#N/A</v>
      </c>
      <c r="AM467" s="612" t="e">
        <f>VLOOKUP(B467,Neosoft!$E$1:$I$12,5,0)</f>
        <v>#N/A</v>
      </c>
      <c r="AN467" s="612" t="e">
        <f>VLOOKUP(B467,Infosys!$E$1:$I$3,5,0)</f>
        <v>#N/A</v>
      </c>
      <c r="AO467" s="612" t="e">
        <f>VLOOKUP(B467,Cerelabs!$E$1:$I$5,5,0)</f>
        <v>#N/A</v>
      </c>
      <c r="AP467" s="612" t="e">
        <f>VLOOKUP(B467,'Neebal Technologies'!$D$1:$H$2,5,0)</f>
        <v>#N/A</v>
      </c>
      <c r="AQ467" s="612" t="e">
        <f>VLOOKUP(B467,'Vertiv Energy'!$D$1:$H$2,5,0)</f>
        <v>#N/A</v>
      </c>
      <c r="AR467" s="612" t="e">
        <f>VLOOKUP(B467,'Acidaes Solutions (CRMNEXT)'!$D$1:$H$3,5,0)</f>
        <v>#N/A</v>
      </c>
      <c r="AS467" s="612" t="e">
        <f>VLOOKUP(B467,Growisto!$D$1:$H$2,5,0)</f>
        <v>#N/A</v>
      </c>
      <c r="AT467" s="612" t="e">
        <f>VLOOKUP(B467,'9.9 Mediaworx - Digit'!$D$1:$H$2,5,0)</f>
        <v>#N/A</v>
      </c>
      <c r="AU467" s="612" t="e">
        <f>VLOOKUP(B467,'Vistaar systems Pvt Ltd'!$D$2:$H$3,5,0)</f>
        <v>#N/A</v>
      </c>
      <c r="AV467" s="612" t="e">
        <f>VLOOKUP(B467,'Course 5i'!$D$2:$H$11,5,0)</f>
        <v>#N/A</v>
      </c>
      <c r="AW467" s="612" t="e">
        <f>VLOOKUP(B467,'Radiant Appliances &amp; Electronic'!$D$1:$H$13,5,0)</f>
        <v>#N/A</v>
      </c>
      <c r="AX467" s="612" t="e">
        <f>VLOOKUP(B467,'Atos Global'!$D$3:$H$27,5,0)</f>
        <v>#N/A</v>
      </c>
      <c r="AY467" s="612" t="e">
        <f>VLOOKUP(B467,'Saama Technologies'!$D$1:$H$2,5,0)</f>
        <v>#N/A</v>
      </c>
      <c r="AZ467" s="612" t="e">
        <f>VLOOKUP(B467,'Multiplier Solutions'!$D$1:$H$2,5,0)</f>
        <v>#N/A</v>
      </c>
      <c r="BA467" s="612" t="e">
        <f>VLOOKUP(B467,GEP!$D$2:$H$5,5,0)</f>
        <v>#N/A</v>
      </c>
      <c r="BB467" s="612" t="e">
        <f>VLOOKUP(B467,Accenture!$D$1:$H$6,5,0)</f>
        <v>#N/A</v>
      </c>
      <c r="BC467" s="612" t="e">
        <f>VLOOKUP(B467,'Endurance International Group'!$D$1:$H$2,5,0)</f>
        <v>#N/A</v>
      </c>
      <c r="BD467" s="612" t="e">
        <f>VLOOKUP(B467,Newgen!$D$1:$H$2,5,0)</f>
        <v>#N/A</v>
      </c>
      <c r="BE467" s="612" t="e">
        <f>VLOOKUP(B467,'3D Incredible'!D467:H467,5,0)</f>
        <v>#N/A</v>
      </c>
      <c r="BF467" s="612" t="e">
        <f>VLOOKUP(B467,'Raja Software Labs'!$D$2:$H$2,5,0)</f>
        <v>#N/A</v>
      </c>
      <c r="BG467" s="612" t="e">
        <f>VLOOKUP(B467,Wipro!$D$1:$H$2,5,0)</f>
        <v>#N/A</v>
      </c>
      <c r="BH467" s="612" t="e">
        <f>VLOOKUP(B467,'Perch Technologies'!$D$2:$H$2,5,0)</f>
        <v>#N/A</v>
      </c>
      <c r="BI467" s="612" t="e">
        <f>VLOOKUP(B467,'Morning Star'!$D$1:$H$6,5,0)</f>
        <v>#N/A</v>
      </c>
      <c r="BJ467" s="612" t="e">
        <f>VLOOKUP(B467,Flexiloans!$D$1:$H$2,5,0)</f>
        <v>#N/A</v>
      </c>
      <c r="BK467" s="612" t="e">
        <f>VLOOKUP(B467,'Thirdware Solutions'!$D$1:$H$2,5,0)</f>
        <v>#N/A</v>
      </c>
      <c r="BL467" s="612" t="e">
        <f>VLOOKUP(B467,Tescom!$D$1:$H$8,5,0)</f>
        <v>#N/A</v>
      </c>
      <c r="BM467" s="612" t="e">
        <f>VLOOKUP(B467,'Cogno AI'!$D$1:$H$2,5,0)</f>
        <v>#N/A</v>
      </c>
      <c r="BN467" s="612" t="e">
        <f>VLOOKUP(B467,'ABM Knowledgeware'!$D$1:$H$2,5,0)</f>
        <v>#N/A</v>
      </c>
      <c r="BO467" s="612" t="e">
        <f>VLOOKUP(B467,'Concerto Software'!$D$1:$H$3,5,0)</f>
        <v>#N/A</v>
      </c>
      <c r="BP467" s="612" t="e">
        <f>VLOOKUP(B467,'My Captain'!$D$1:$H$4,5,0)</f>
        <v>#N/A</v>
      </c>
      <c r="BQ467" s="612" t="e">
        <f>VLOOKUP(B467,'Finoux Solutions'!$D$2:$H$4,5,0)</f>
        <v>#N/A</v>
      </c>
      <c r="BR467" s="612" t="e">
        <f>VLOOKUP(B467,'MITR Learning'!$D$1:$H$2,5,0)</f>
        <v>#N/A</v>
      </c>
      <c r="BS467" s="612" t="e">
        <f>VLOOKUP(B467,Nucsoft!$D$2:$H$6,5,0)</f>
        <v>#N/A</v>
      </c>
      <c r="BT467" s="612" t="e">
        <f>VLOOKUP(B467,'Paras Cadd'!$D$1:$H$2,5,0)</f>
        <v>#N/A</v>
      </c>
      <c r="BU467" s="612" t="e">
        <f>VLOOKUP(B467,'ICICI Securities'!$D$1:$H$2,5,0)</f>
        <v>#N/A</v>
      </c>
      <c r="BV467" s="612" t="e">
        <f>VLOOKUP(B467,'Citius Tech'!$D$2:$H$5,5,0)</f>
        <v>#N/A</v>
      </c>
      <c r="BW467" s="612" t="e">
        <f>VLOOKUP(B467,'Buzzy Brains'!$D$2:$H$2,5,0)</f>
        <v>#N/A</v>
      </c>
      <c r="BX467" s="612" t="e">
        <f>VLOOKUP(B467,'Decimal Point'!$D$2:$H$2,5,0)</f>
        <v>#N/A</v>
      </c>
      <c r="BY467" s="612" t="e">
        <f>VLOOKUP(B467,'Sankey Business Solutions'!$D$2:$H$3,5,0)</f>
        <v>#N/A</v>
      </c>
      <c r="BZ467" s="612" t="e">
        <f>VLOOKUP(B467,'Nangia &amp; Co LLP'!$D$2:$H$2,5,0)</f>
        <v>#N/A</v>
      </c>
      <c r="CA467" s="612" t="e">
        <f>VLOOKUP(B467,'FIS Solutions India Pvt Ltd'!$D$2:$H$2,5,0)</f>
        <v>#N/A</v>
      </c>
      <c r="CB467" s="612" t="e">
        <f>VLOOKUP(B467,'Delta Technology &amp; Management '!$D$2:$H$16,5,0)</f>
        <v>#N/A</v>
      </c>
      <c r="CC467" s="612" t="e">
        <f>VLOOKUP(B467,'Espoir Networks'!$D$3:$H$11,5,0)</f>
        <v>#N/A</v>
      </c>
      <c r="CD467" s="612" t="e">
        <f>VLOOKUP(B467,'Servosys Solution'!$D$3:$H$5,5,0)</f>
        <v>#N/A</v>
      </c>
      <c r="CE467" s="612" t="e">
        <f>VLOOKUP(B467,'Ribbon Communications'!$D$3:$H$4,5,0)</f>
        <v>#N/A</v>
      </c>
      <c r="CF467" s="612">
        <f t="shared" si="24"/>
        <v>1</v>
      </c>
      <c r="CG467" s="129" t="s">
        <v>5702</v>
      </c>
      <c r="CH467" s="129">
        <v>536494432309</v>
      </c>
      <c r="CI467" s="129" t="s">
        <v>5703</v>
      </c>
      <c r="CJ467" s="129" t="s">
        <v>11722</v>
      </c>
      <c r="CK467" s="132">
        <v>42917</v>
      </c>
      <c r="CL467" s="129">
        <v>2021</v>
      </c>
      <c r="CM467" s="128" t="s">
        <v>5704</v>
      </c>
      <c r="CN467" s="129">
        <v>451</v>
      </c>
      <c r="CO467" s="133">
        <v>90.2</v>
      </c>
      <c r="CP467" s="129">
        <v>2015</v>
      </c>
      <c r="CQ467" s="129" t="s">
        <v>79</v>
      </c>
      <c r="CR467" s="128" t="s">
        <v>3535</v>
      </c>
      <c r="CS467" s="129">
        <v>545</v>
      </c>
      <c r="CT467" s="133">
        <v>83.85</v>
      </c>
      <c r="CU467" s="129">
        <v>2017</v>
      </c>
      <c r="CV467" s="129" t="s">
        <v>79</v>
      </c>
      <c r="CW467" s="131" t="s">
        <v>81</v>
      </c>
      <c r="CX467" s="131" t="s">
        <v>81</v>
      </c>
      <c r="CY467" s="129" t="s">
        <v>81</v>
      </c>
      <c r="CZ467" s="129" t="s">
        <v>81</v>
      </c>
      <c r="DA467" s="129" t="s">
        <v>81</v>
      </c>
      <c r="DB467" s="129" t="s">
        <v>81</v>
      </c>
      <c r="DC467" s="129" t="s">
        <v>81</v>
      </c>
      <c r="DD467" s="129" t="s">
        <v>81</v>
      </c>
      <c r="DE467" s="129" t="s">
        <v>81</v>
      </c>
      <c r="DF467" s="129">
        <v>0</v>
      </c>
      <c r="DG467" s="224">
        <v>8.59</v>
      </c>
      <c r="DH467" s="224">
        <v>8.56</v>
      </c>
      <c r="DI467" s="224">
        <v>9.23</v>
      </c>
      <c r="DJ467" s="224">
        <v>8.92</v>
      </c>
      <c r="DK467" s="224">
        <v>9.69</v>
      </c>
      <c r="DL467" s="224">
        <v>9.9600000000000009</v>
      </c>
      <c r="DM467" s="224">
        <v>54.91</v>
      </c>
      <c r="DN467" s="224">
        <v>9.15</v>
      </c>
      <c r="DO467" s="129"/>
      <c r="DP467" s="131" t="s">
        <v>82</v>
      </c>
      <c r="DQ467" s="129">
        <v>0</v>
      </c>
      <c r="DR467" s="129">
        <v>0</v>
      </c>
      <c r="DS467" s="129" t="s">
        <v>83</v>
      </c>
      <c r="DT467" s="129" t="s">
        <v>83</v>
      </c>
      <c r="DU467" s="129" t="s">
        <v>83</v>
      </c>
      <c r="DV467" s="129" t="s">
        <v>83</v>
      </c>
      <c r="DW467" s="131" t="s">
        <v>83</v>
      </c>
      <c r="DX467" s="131" t="s">
        <v>84</v>
      </c>
      <c r="DY467" s="131" t="s">
        <v>81</v>
      </c>
      <c r="DZ467" s="131" t="s">
        <v>5705</v>
      </c>
      <c r="EA467" s="131" t="s">
        <v>5706</v>
      </c>
      <c r="EB467" s="131" t="s">
        <v>5707</v>
      </c>
      <c r="EC467" s="131" t="s">
        <v>118</v>
      </c>
      <c r="ED467" s="131" t="s">
        <v>89</v>
      </c>
      <c r="EE467" s="131" t="s">
        <v>5708</v>
      </c>
      <c r="EF467" s="131" t="s">
        <v>5709</v>
      </c>
      <c r="EG467" s="131" t="s">
        <v>5710</v>
      </c>
      <c r="EH467" s="131" t="s">
        <v>5711</v>
      </c>
      <c r="EI467" s="131" t="s">
        <v>5712</v>
      </c>
      <c r="EJ467" s="135" t="s">
        <v>5713</v>
      </c>
      <c r="EK467" s="135" t="s">
        <v>5714</v>
      </c>
      <c r="EL467" s="135" t="s">
        <v>5715</v>
      </c>
      <c r="EM467" s="135" t="s">
        <v>5716</v>
      </c>
      <c r="EN467" s="131" t="s">
        <v>81</v>
      </c>
    </row>
    <row r="468" spans="1:145" ht="18" thickTop="1" thickBot="1">
      <c r="A468" s="575">
        <f t="shared" si="25"/>
        <v>467</v>
      </c>
      <c r="B468" s="572" t="s">
        <v>6767</v>
      </c>
      <c r="C468" s="600" t="s">
        <v>6768</v>
      </c>
      <c r="D468" s="570" t="s">
        <v>13209</v>
      </c>
      <c r="E468" s="568" t="str">
        <f t="shared" si="23"/>
        <v>Placed</v>
      </c>
      <c r="F468" s="570" t="s">
        <v>12496</v>
      </c>
      <c r="G468" s="570" t="s">
        <v>135</v>
      </c>
      <c r="H468" s="131" t="str">
        <f>VLOOKUP(B468,INFT1!C:H,3,0)</f>
        <v>12th + Engineering without live KT</v>
      </c>
      <c r="I468" s="610">
        <v>36383</v>
      </c>
      <c r="J468" s="572">
        <v>20</v>
      </c>
      <c r="K468" s="611" t="s">
        <v>6769</v>
      </c>
      <c r="L468" s="611" t="s">
        <v>73</v>
      </c>
      <c r="M468" s="611" t="s">
        <v>6770</v>
      </c>
      <c r="N468" s="612" t="s">
        <v>6766</v>
      </c>
      <c r="O468" s="612">
        <v>9821125222</v>
      </c>
      <c r="P468" s="612">
        <v>9833461991</v>
      </c>
      <c r="Q468" s="612">
        <f>VLOOKUP(B468,'TCS CON'!$D$1:$H$98,5,0)</f>
        <v>336000</v>
      </c>
      <c r="R468" s="612" t="e">
        <f>VLOOKUP(B468,LTI!$C$1:$H$46,6,0)</f>
        <v>#N/A</v>
      </c>
      <c r="S468" s="612" t="e">
        <f>VLOOKUP(B468,JARO!$E$2:$I$11,5,0)</f>
        <v>#N/A</v>
      </c>
      <c r="T468" s="612">
        <f>VLOOKUP(B468,Capgemini!$D$3:$H$78,5,0)</f>
        <v>380000</v>
      </c>
      <c r="U468" s="612" t="e">
        <f>VLOOKUP(B468,Carwale!$D$1:$H$4,5,0)</f>
        <v>#N/A</v>
      </c>
      <c r="V468" s="612" t="e">
        <f>VLOOKUP(B468,'Interactive Brokers'!E:I,5,0)</f>
        <v>#N/A</v>
      </c>
      <c r="W468" s="612" t="e">
        <f>VLOOKUP(B468,'REL Jio'!E:I,5,0)</f>
        <v>#N/A</v>
      </c>
      <c r="X468" s="612" t="e">
        <f>VLOOKUP(B468,'Sciative Sol'!E:I,5,0)</f>
        <v>#N/A</v>
      </c>
      <c r="Y468" s="612" t="e">
        <f>VLOOKUP(B468,'Hexaware Tech'!E:I,5,0)</f>
        <v>#N/A</v>
      </c>
      <c r="Z468" s="612" t="e">
        <f>VLOOKUP(B468,Axis!D:H,5,0)</f>
        <v>#N/A</v>
      </c>
      <c r="AA468" s="612" t="e">
        <f>VLOOKUP(B468,Ugam!$D$3:$H$26,5,0)</f>
        <v>#N/A</v>
      </c>
      <c r="AB468" s="612" t="e">
        <f>VLOOKUP(B468,Zeus!F:J,5,0)</f>
        <v>#N/A</v>
      </c>
      <c r="AC468" s="612" t="e">
        <f>VLOOKUP(B468,Montran!F:J,5,0)</f>
        <v>#N/A</v>
      </c>
      <c r="AD468" s="612" t="e">
        <f>VLOOKUP(B468,Endurance!H251:L251,5,0)</f>
        <v>#N/A</v>
      </c>
      <c r="AE468" s="612" t="e">
        <f>VLOOKUP(B468,'Swabhav Techlabs'!$F$1:$J$2,5,0)</f>
        <v>#N/A</v>
      </c>
      <c r="AF468" s="612" t="e">
        <f>VLOOKUP(B468,'Quality Kiosk'!$F$1:$J$18,5,0)</f>
        <v>#N/A</v>
      </c>
      <c r="AG468" s="612" t="e">
        <f>VLOOKUP(B468,'Lemon VB'!$F$1:$J$2,5,0)</f>
        <v>#N/A</v>
      </c>
      <c r="AH468" s="612" t="e">
        <f>VLOOKUP(B468,Gocomet!$E$1:$I$3,5,0)</f>
        <v>#N/A</v>
      </c>
      <c r="AI468" s="612" t="e">
        <f>VLOOKUP(B468,'Ingram Micro'!$E$1:$I$8,5,0)</f>
        <v>#N/A</v>
      </c>
      <c r="AJ468" s="612" t="e">
        <f>VLOOKUP(B468,'DePronto Infotech'!$E$1:$I$2,5,0)</f>
        <v>#N/A</v>
      </c>
      <c r="AK468" s="612" t="e">
        <f>VLOOKUP(B468,'Reliance Retail'!$E$1:$I$4,5,0)</f>
        <v>#N/A</v>
      </c>
      <c r="AL468" s="612" t="e">
        <f>VLOOKUP(B468,'Bright Champs'!$D$1:$H$13,5,0)</f>
        <v>#N/A</v>
      </c>
      <c r="AM468" s="612" t="e">
        <f>VLOOKUP(B468,Neosoft!$E$1:$I$12,5,0)</f>
        <v>#N/A</v>
      </c>
      <c r="AN468" s="612" t="e">
        <f>VLOOKUP(B468,Infosys!$E$1:$I$3,5,0)</f>
        <v>#N/A</v>
      </c>
      <c r="AO468" s="612" t="e">
        <f>VLOOKUP(B468,Cerelabs!$E$1:$I$5,5,0)</f>
        <v>#N/A</v>
      </c>
      <c r="AP468" s="612" t="e">
        <f>VLOOKUP(B468,'Neebal Technologies'!$D$1:$H$2,5,0)</f>
        <v>#N/A</v>
      </c>
      <c r="AQ468" s="612" t="e">
        <f>VLOOKUP(B468,'Vertiv Energy'!$D$1:$H$2,5,0)</f>
        <v>#N/A</v>
      </c>
      <c r="AR468" s="612" t="e">
        <f>VLOOKUP(B468,'Acidaes Solutions (CRMNEXT)'!$D$1:$H$3,5,0)</f>
        <v>#N/A</v>
      </c>
      <c r="AS468" s="612" t="e">
        <f>VLOOKUP(B468,Growisto!$D$1:$H$2,5,0)</f>
        <v>#N/A</v>
      </c>
      <c r="AT468" s="612" t="e">
        <f>VLOOKUP(B468,'9.9 Mediaworx - Digit'!$D$1:$H$2,5,0)</f>
        <v>#N/A</v>
      </c>
      <c r="AU468" s="612" t="e">
        <f>VLOOKUP(B468,'Vistaar systems Pvt Ltd'!$D$2:$H$3,5,0)</f>
        <v>#N/A</v>
      </c>
      <c r="AV468" s="612" t="e">
        <f>VLOOKUP(B468,'Course 5i'!$D$2:$H$11,5,0)</f>
        <v>#N/A</v>
      </c>
      <c r="AW468" s="612" t="e">
        <f>VLOOKUP(B468,'Radiant Appliances &amp; Electronic'!$D$1:$H$13,5,0)</f>
        <v>#N/A</v>
      </c>
      <c r="AX468" s="612" t="e">
        <f>VLOOKUP(B468,'Atos Global'!$D$3:$H$27,5,0)</f>
        <v>#N/A</v>
      </c>
      <c r="AY468" s="612" t="e">
        <f>VLOOKUP(B468,'Saama Technologies'!$D$1:$H$2,5,0)</f>
        <v>#N/A</v>
      </c>
      <c r="AZ468" s="612" t="e">
        <f>VLOOKUP(B468,'Multiplier Solutions'!$D$1:$H$2,5,0)</f>
        <v>#N/A</v>
      </c>
      <c r="BA468" s="612" t="e">
        <f>VLOOKUP(B468,GEP!$D$2:$H$5,5,0)</f>
        <v>#N/A</v>
      </c>
      <c r="BB468" s="612" t="e">
        <f>VLOOKUP(B468,Accenture!$D$1:$H$6,5,0)</f>
        <v>#N/A</v>
      </c>
      <c r="BC468" s="612" t="e">
        <f>VLOOKUP(B468,'Endurance International Group'!$D$1:$H$2,5,0)</f>
        <v>#N/A</v>
      </c>
      <c r="BD468" s="612" t="e">
        <f>VLOOKUP(B468,Newgen!$D$1:$H$2,5,0)</f>
        <v>#N/A</v>
      </c>
      <c r="BE468" s="612" t="e">
        <f>VLOOKUP(B468,'3D Incredible'!D468:H468,5,0)</f>
        <v>#N/A</v>
      </c>
      <c r="BF468" s="612" t="e">
        <f>VLOOKUP(B468,'Raja Software Labs'!$D$2:$H$2,5,0)</f>
        <v>#N/A</v>
      </c>
      <c r="BG468" s="612" t="e">
        <f>VLOOKUP(B468,Wipro!$D$1:$H$2,5,0)</f>
        <v>#N/A</v>
      </c>
      <c r="BH468" s="612" t="e">
        <f>VLOOKUP(B468,'Perch Technologies'!$D$2:$H$2,5,0)</f>
        <v>#N/A</v>
      </c>
      <c r="BI468" s="612" t="e">
        <f>VLOOKUP(B468,'Morning Star'!$D$1:$H$6,5,0)</f>
        <v>#N/A</v>
      </c>
      <c r="BJ468" s="612" t="e">
        <f>VLOOKUP(B468,Flexiloans!$D$1:$H$2,5,0)</f>
        <v>#N/A</v>
      </c>
      <c r="BK468" s="612" t="e">
        <f>VLOOKUP(B468,'Thirdware Solutions'!$D$1:$H$2,5,0)</f>
        <v>#N/A</v>
      </c>
      <c r="BL468" s="612" t="e">
        <f>VLOOKUP(B468,Tescom!$D$1:$H$8,5,0)</f>
        <v>#N/A</v>
      </c>
      <c r="BM468" s="612" t="e">
        <f>VLOOKUP(B468,'Cogno AI'!$D$1:$H$2,5,0)</f>
        <v>#N/A</v>
      </c>
      <c r="BN468" s="612" t="e">
        <f>VLOOKUP(B468,'ABM Knowledgeware'!$D$1:$H$2,5,0)</f>
        <v>#N/A</v>
      </c>
      <c r="BO468" s="612" t="e">
        <f>VLOOKUP(B468,'Concerto Software'!$D$1:$H$3,5,0)</f>
        <v>#N/A</v>
      </c>
      <c r="BP468" s="612" t="e">
        <f>VLOOKUP(B468,'My Captain'!$D$1:$H$4,5,0)</f>
        <v>#N/A</v>
      </c>
      <c r="BQ468" s="612" t="e">
        <f>VLOOKUP(B468,'Finoux Solutions'!$D$2:$H$4,5,0)</f>
        <v>#N/A</v>
      </c>
      <c r="BR468" s="612" t="e">
        <f>VLOOKUP(B468,'MITR Learning'!$D$1:$H$2,5,0)</f>
        <v>#N/A</v>
      </c>
      <c r="BS468" s="612" t="e">
        <f>VLOOKUP(B468,Nucsoft!$D$2:$H$6,5,0)</f>
        <v>#N/A</v>
      </c>
      <c r="BT468" s="612" t="e">
        <f>VLOOKUP(B468,'Paras Cadd'!$D$1:$H$2,5,0)</f>
        <v>#N/A</v>
      </c>
      <c r="BU468" s="612" t="e">
        <f>VLOOKUP(B468,'ICICI Securities'!$D$1:$H$2,5,0)</f>
        <v>#N/A</v>
      </c>
      <c r="BV468" s="612" t="e">
        <f>VLOOKUP(B468,'Citius Tech'!$D$2:$H$5,5,0)</f>
        <v>#N/A</v>
      </c>
      <c r="BW468" s="612" t="e">
        <f>VLOOKUP(B468,'Buzzy Brains'!$D$2:$H$2,5,0)</f>
        <v>#N/A</v>
      </c>
      <c r="BX468" s="612" t="e">
        <f>VLOOKUP(B468,'Decimal Point'!$D$2:$H$2,5,0)</f>
        <v>#N/A</v>
      </c>
      <c r="BY468" s="612" t="e">
        <f>VLOOKUP(B468,'Sankey Business Solutions'!$D$2:$H$3,5,0)</f>
        <v>#N/A</v>
      </c>
      <c r="BZ468" s="612" t="e">
        <f>VLOOKUP(B468,'Nangia &amp; Co LLP'!$D$2:$H$2,5,0)</f>
        <v>#N/A</v>
      </c>
      <c r="CA468" s="612" t="e">
        <f>VLOOKUP(B468,'FIS Solutions India Pvt Ltd'!$D$2:$H$2,5,0)</f>
        <v>#N/A</v>
      </c>
      <c r="CB468" s="612" t="e">
        <f>VLOOKUP(B468,'Delta Technology &amp; Management '!$D$2:$H$16,5,0)</f>
        <v>#N/A</v>
      </c>
      <c r="CC468" s="612" t="e">
        <f>VLOOKUP(B468,'Espoir Networks'!$D$3:$H$11,5,0)</f>
        <v>#N/A</v>
      </c>
      <c r="CD468" s="612" t="e">
        <f>VLOOKUP(B468,'Servosys Solution'!$D$3:$H$5,5,0)</f>
        <v>#N/A</v>
      </c>
      <c r="CE468" s="612" t="e">
        <f>VLOOKUP(B468,'Ribbon Communications'!$D$3:$H$4,5,0)</f>
        <v>#N/A</v>
      </c>
      <c r="CF468" s="612">
        <f t="shared" si="24"/>
        <v>2</v>
      </c>
      <c r="CG468" s="129" t="s">
        <v>6771</v>
      </c>
      <c r="CH468" s="129">
        <v>301048442590</v>
      </c>
      <c r="CI468" s="129" t="s">
        <v>6772</v>
      </c>
      <c r="CJ468" s="129" t="s">
        <v>11722</v>
      </c>
      <c r="CK468" s="132">
        <v>42917</v>
      </c>
      <c r="CL468" s="129">
        <v>2021</v>
      </c>
      <c r="CM468" s="128" t="s">
        <v>6773</v>
      </c>
      <c r="CN468" s="129">
        <v>426</v>
      </c>
      <c r="CO468" s="133">
        <v>85.2</v>
      </c>
      <c r="CP468" s="129">
        <v>2015</v>
      </c>
      <c r="CQ468" s="129" t="s">
        <v>79</v>
      </c>
      <c r="CR468" s="128" t="s">
        <v>6774</v>
      </c>
      <c r="CS468" s="129">
        <v>451</v>
      </c>
      <c r="CT468" s="133">
        <v>69.38</v>
      </c>
      <c r="CU468" s="129">
        <v>2017</v>
      </c>
      <c r="CV468" s="129" t="s">
        <v>79</v>
      </c>
      <c r="CW468" s="131" t="s">
        <v>81</v>
      </c>
      <c r="CX468" s="131" t="s">
        <v>81</v>
      </c>
      <c r="CY468" s="129" t="s">
        <v>81</v>
      </c>
      <c r="CZ468" s="129" t="s">
        <v>81</v>
      </c>
      <c r="DA468" s="129" t="s">
        <v>81</v>
      </c>
      <c r="DB468" s="129" t="s">
        <v>81</v>
      </c>
      <c r="DC468" s="129" t="s">
        <v>81</v>
      </c>
      <c r="DD468" s="129" t="s">
        <v>81</v>
      </c>
      <c r="DE468" s="129" t="s">
        <v>81</v>
      </c>
      <c r="DF468" s="129">
        <v>0</v>
      </c>
      <c r="DG468" s="224">
        <v>7.44</v>
      </c>
      <c r="DH468" s="224">
        <v>7.67</v>
      </c>
      <c r="DI468" s="224">
        <v>8.73</v>
      </c>
      <c r="DJ468" s="224">
        <v>8.08</v>
      </c>
      <c r="DK468" s="224">
        <v>8</v>
      </c>
      <c r="DL468" s="224">
        <v>9.5</v>
      </c>
      <c r="DM468" s="224">
        <v>49.42</v>
      </c>
      <c r="DN468" s="224">
        <v>8.2360000000000007</v>
      </c>
      <c r="DO468" s="129"/>
      <c r="DP468" s="131" t="s">
        <v>82</v>
      </c>
      <c r="DQ468" s="129">
        <v>0</v>
      </c>
      <c r="DR468" s="129">
        <v>1</v>
      </c>
      <c r="DS468" s="129" t="s">
        <v>83</v>
      </c>
      <c r="DT468" s="129" t="s">
        <v>83</v>
      </c>
      <c r="DU468" s="129" t="s">
        <v>83</v>
      </c>
      <c r="DV468" s="129" t="s">
        <v>83</v>
      </c>
      <c r="DW468" s="131" t="s">
        <v>83</v>
      </c>
      <c r="DX468" s="131" t="s">
        <v>84</v>
      </c>
      <c r="DY468" s="131" t="s">
        <v>81</v>
      </c>
      <c r="DZ468" s="131" t="s">
        <v>6775</v>
      </c>
      <c r="EA468" s="131" t="s">
        <v>81</v>
      </c>
      <c r="EB468" s="131" t="s">
        <v>6776</v>
      </c>
      <c r="EC468" s="131" t="s">
        <v>88</v>
      </c>
      <c r="ED468" s="131" t="s">
        <v>89</v>
      </c>
      <c r="EE468" s="131" t="s">
        <v>6777</v>
      </c>
      <c r="EF468" s="131" t="s">
        <v>6778</v>
      </c>
      <c r="EG468" s="131" t="s">
        <v>6779</v>
      </c>
      <c r="EH468" s="131" t="s">
        <v>6780</v>
      </c>
      <c r="EI468" s="131" t="s">
        <v>6781</v>
      </c>
      <c r="EJ468" s="135" t="s">
        <v>6782</v>
      </c>
      <c r="EK468" s="135" t="s">
        <v>6783</v>
      </c>
      <c r="EL468" s="135" t="s">
        <v>6784</v>
      </c>
      <c r="EM468" s="135" t="s">
        <v>6785</v>
      </c>
      <c r="EN468" s="131" t="s">
        <v>81</v>
      </c>
    </row>
    <row r="469" spans="1:145" ht="18" thickTop="1" thickBot="1">
      <c r="A469" s="575">
        <f t="shared" si="25"/>
        <v>468</v>
      </c>
      <c r="B469" s="572" t="s">
        <v>6913</v>
      </c>
      <c r="C469" s="600" t="s">
        <v>11879</v>
      </c>
      <c r="D469" s="570" t="s">
        <v>13208</v>
      </c>
      <c r="E469" s="568" t="str">
        <f t="shared" si="23"/>
        <v>Not Placed</v>
      </c>
      <c r="F469" s="570" t="s">
        <v>12496</v>
      </c>
      <c r="G469" s="570" t="s">
        <v>135</v>
      </c>
      <c r="H469" s="131" t="str">
        <f>VLOOKUP(B469,INFT1!C:H,3,0)</f>
        <v>12th + Engineering without live KT</v>
      </c>
      <c r="I469" s="610" t="s">
        <v>6915</v>
      </c>
      <c r="J469" s="572">
        <v>22</v>
      </c>
      <c r="K469" s="611" t="s">
        <v>6916</v>
      </c>
      <c r="L469" s="611" t="s">
        <v>73</v>
      </c>
      <c r="M469" s="611" t="s">
        <v>6917</v>
      </c>
      <c r="N469" s="612" t="s">
        <v>6912</v>
      </c>
      <c r="O469" s="612">
        <v>8080446652</v>
      </c>
      <c r="P469" s="612">
        <v>9096232544</v>
      </c>
      <c r="Q469" s="612" t="e">
        <f>VLOOKUP(B469,'TCS CON'!$D$1:$H$98,5,0)</f>
        <v>#N/A</v>
      </c>
      <c r="R469" s="612" t="e">
        <f>VLOOKUP(B469,LTI!$C$1:$H$46,6,0)</f>
        <v>#N/A</v>
      </c>
      <c r="S469" s="612" t="e">
        <f>VLOOKUP(B469,JARO!$E$2:$I$11,5,0)</f>
        <v>#N/A</v>
      </c>
      <c r="T469" s="612" t="e">
        <f>VLOOKUP(B469,Capgemini!$D$3:$H$78,5,0)</f>
        <v>#N/A</v>
      </c>
      <c r="U469" s="612" t="e">
        <f>VLOOKUP(B469,Carwale!$D$1:$H$4,5,0)</f>
        <v>#N/A</v>
      </c>
      <c r="V469" s="612" t="e">
        <f>VLOOKUP(B469,'Interactive Brokers'!E:I,5,0)</f>
        <v>#N/A</v>
      </c>
      <c r="W469" s="612" t="e">
        <f>VLOOKUP(B469,'REL Jio'!E:I,5,0)</f>
        <v>#N/A</v>
      </c>
      <c r="X469" s="612" t="e">
        <f>VLOOKUP(B469,'Sciative Sol'!E:I,5,0)</f>
        <v>#N/A</v>
      </c>
      <c r="Y469" s="612" t="e">
        <f>VLOOKUP(B469,'Hexaware Tech'!E:I,5,0)</f>
        <v>#N/A</v>
      </c>
      <c r="Z469" s="612" t="e">
        <f>VLOOKUP(B469,Axis!D:H,5,0)</f>
        <v>#N/A</v>
      </c>
      <c r="AA469" s="612" t="e">
        <f>VLOOKUP(B469,Ugam!$D$3:$H$26,5,0)</f>
        <v>#N/A</v>
      </c>
      <c r="AB469" s="612" t="e">
        <f>VLOOKUP(B469,Zeus!F:J,5,0)</f>
        <v>#N/A</v>
      </c>
      <c r="AC469" s="612" t="e">
        <f>VLOOKUP(B469,Montran!F:J,5,0)</f>
        <v>#N/A</v>
      </c>
      <c r="AD469" s="612" t="e">
        <f>VLOOKUP(B469,Endurance!H252:L252,5,0)</f>
        <v>#N/A</v>
      </c>
      <c r="AE469" s="612" t="e">
        <f>VLOOKUP(B469,'Swabhav Techlabs'!$F$1:$J$2,5,0)</f>
        <v>#N/A</v>
      </c>
      <c r="AF469" s="612" t="e">
        <f>VLOOKUP(B469,'Quality Kiosk'!$F$1:$J$18,5,0)</f>
        <v>#N/A</v>
      </c>
      <c r="AG469" s="612" t="e">
        <f>VLOOKUP(B469,'Lemon VB'!$F$1:$J$2,5,0)</f>
        <v>#N/A</v>
      </c>
      <c r="AH469" s="612" t="e">
        <f>VLOOKUP(B469,Gocomet!$E$1:$I$3,5,0)</f>
        <v>#N/A</v>
      </c>
      <c r="AI469" s="612" t="e">
        <f>VLOOKUP(B469,'Ingram Micro'!$E$1:$I$8,5,0)</f>
        <v>#N/A</v>
      </c>
      <c r="AJ469" s="612" t="e">
        <f>VLOOKUP(B469,'DePronto Infotech'!$E$1:$I$2,5,0)</f>
        <v>#N/A</v>
      </c>
      <c r="AK469" s="612" t="e">
        <f>VLOOKUP(B469,'Reliance Retail'!$E$1:$I$4,5,0)</f>
        <v>#N/A</v>
      </c>
      <c r="AL469" s="612" t="e">
        <f>VLOOKUP(B469,'Bright Champs'!$D$1:$H$13,5,0)</f>
        <v>#N/A</v>
      </c>
      <c r="AM469" s="612" t="e">
        <f>VLOOKUP(B469,Neosoft!$E$1:$I$12,5,0)</f>
        <v>#N/A</v>
      </c>
      <c r="AN469" s="612" t="e">
        <f>VLOOKUP(B469,Infosys!$E$1:$I$3,5,0)</f>
        <v>#N/A</v>
      </c>
      <c r="AO469" s="612" t="e">
        <f>VLOOKUP(B469,Cerelabs!$E$1:$I$5,5,0)</f>
        <v>#N/A</v>
      </c>
      <c r="AP469" s="612" t="e">
        <f>VLOOKUP(B469,'Neebal Technologies'!$D$1:$H$2,5,0)</f>
        <v>#N/A</v>
      </c>
      <c r="AQ469" s="612" t="e">
        <f>VLOOKUP(B469,'Vertiv Energy'!$D$1:$H$2,5,0)</f>
        <v>#N/A</v>
      </c>
      <c r="AR469" s="612" t="e">
        <f>VLOOKUP(B469,'Acidaes Solutions (CRMNEXT)'!$D$1:$H$3,5,0)</f>
        <v>#N/A</v>
      </c>
      <c r="AS469" s="612" t="e">
        <f>VLOOKUP(B469,Growisto!$D$1:$H$2,5,0)</f>
        <v>#N/A</v>
      </c>
      <c r="AT469" s="612" t="e">
        <f>VLOOKUP(B469,'9.9 Mediaworx - Digit'!$D$1:$H$2,5,0)</f>
        <v>#N/A</v>
      </c>
      <c r="AU469" s="612" t="e">
        <f>VLOOKUP(B469,'Vistaar systems Pvt Ltd'!$D$2:$H$3,5,0)</f>
        <v>#N/A</v>
      </c>
      <c r="AV469" s="612" t="e">
        <f>VLOOKUP(B469,'Course 5i'!$D$2:$H$11,5,0)</f>
        <v>#N/A</v>
      </c>
      <c r="AW469" s="612" t="e">
        <f>VLOOKUP(B469,'Radiant Appliances &amp; Electronic'!$D$1:$H$13,5,0)</f>
        <v>#N/A</v>
      </c>
      <c r="AX469" s="612" t="e">
        <f>VLOOKUP(B469,'Atos Global'!$D$3:$H$27,5,0)</f>
        <v>#N/A</v>
      </c>
      <c r="AY469" s="612" t="e">
        <f>VLOOKUP(B469,'Saama Technologies'!$D$1:$H$2,5,0)</f>
        <v>#N/A</v>
      </c>
      <c r="AZ469" s="612" t="e">
        <f>VLOOKUP(B469,'Multiplier Solutions'!$D$1:$H$2,5,0)</f>
        <v>#N/A</v>
      </c>
      <c r="BA469" s="612" t="e">
        <f>VLOOKUP(B469,GEP!$D$2:$H$5,5,0)</f>
        <v>#N/A</v>
      </c>
      <c r="BB469" s="612" t="e">
        <f>VLOOKUP(B469,Accenture!$D$1:$H$6,5,0)</f>
        <v>#N/A</v>
      </c>
      <c r="BC469" s="612" t="e">
        <f>VLOOKUP(B469,'Endurance International Group'!$D$1:$H$2,5,0)</f>
        <v>#N/A</v>
      </c>
      <c r="BD469" s="612" t="e">
        <f>VLOOKUP(B469,Newgen!$D$1:$H$2,5,0)</f>
        <v>#N/A</v>
      </c>
      <c r="BE469" s="612" t="e">
        <f>VLOOKUP(B469,'3D Incredible'!D469:H469,5,0)</f>
        <v>#N/A</v>
      </c>
      <c r="BF469" s="612" t="e">
        <f>VLOOKUP(B469,'Raja Software Labs'!$D$2:$H$2,5,0)</f>
        <v>#N/A</v>
      </c>
      <c r="BG469" s="612" t="e">
        <f>VLOOKUP(B469,Wipro!$D$1:$H$2,5,0)</f>
        <v>#N/A</v>
      </c>
      <c r="BH469" s="612" t="e">
        <f>VLOOKUP(B469,'Perch Technologies'!$D$2:$H$2,5,0)</f>
        <v>#N/A</v>
      </c>
      <c r="BI469" s="612" t="e">
        <f>VLOOKUP(B469,'Morning Star'!$D$1:$H$6,5,0)</f>
        <v>#N/A</v>
      </c>
      <c r="BJ469" s="612" t="e">
        <f>VLOOKUP(B469,Flexiloans!$D$1:$H$2,5,0)</f>
        <v>#N/A</v>
      </c>
      <c r="BK469" s="612" t="e">
        <f>VLOOKUP(B469,'Thirdware Solutions'!$D$1:$H$2,5,0)</f>
        <v>#N/A</v>
      </c>
      <c r="BL469" s="612" t="e">
        <f>VLOOKUP(B469,Tescom!$D$1:$H$8,5,0)</f>
        <v>#N/A</v>
      </c>
      <c r="BM469" s="612" t="e">
        <f>VLOOKUP(B469,'Cogno AI'!$D$1:$H$2,5,0)</f>
        <v>#N/A</v>
      </c>
      <c r="BN469" s="612" t="e">
        <f>VLOOKUP(B469,'ABM Knowledgeware'!$D$1:$H$2,5,0)</f>
        <v>#N/A</v>
      </c>
      <c r="BO469" s="612" t="e">
        <f>VLOOKUP(B469,'Concerto Software'!$D$1:$H$3,5,0)</f>
        <v>#N/A</v>
      </c>
      <c r="BP469" s="612" t="e">
        <f>VLOOKUP(B469,'My Captain'!$D$1:$H$4,5,0)</f>
        <v>#N/A</v>
      </c>
      <c r="BQ469" s="612" t="e">
        <f>VLOOKUP(B469,'Finoux Solutions'!$D$2:$H$4,5,0)</f>
        <v>#N/A</v>
      </c>
      <c r="BR469" s="612" t="e">
        <f>VLOOKUP(B469,'MITR Learning'!$D$1:$H$2,5,0)</f>
        <v>#N/A</v>
      </c>
      <c r="BS469" s="612" t="e">
        <f>VLOOKUP(B469,Nucsoft!$D$2:$H$6,5,0)</f>
        <v>#N/A</v>
      </c>
      <c r="BT469" s="612" t="e">
        <f>VLOOKUP(B469,'Paras Cadd'!$D$1:$H$2,5,0)</f>
        <v>#N/A</v>
      </c>
      <c r="BU469" s="612" t="e">
        <f>VLOOKUP(B469,'ICICI Securities'!$D$1:$H$2,5,0)</f>
        <v>#N/A</v>
      </c>
      <c r="BV469" s="612" t="e">
        <f>VLOOKUP(B469,'Citius Tech'!$D$2:$H$5,5,0)</f>
        <v>#N/A</v>
      </c>
      <c r="BW469" s="612" t="e">
        <f>VLOOKUP(B469,'Buzzy Brains'!$D$2:$H$2,5,0)</f>
        <v>#N/A</v>
      </c>
      <c r="BX469" s="612" t="e">
        <f>VLOOKUP(B469,'Decimal Point'!$D$2:$H$2,5,0)</f>
        <v>#N/A</v>
      </c>
      <c r="BY469" s="612" t="e">
        <f>VLOOKUP(B469,'Sankey Business Solutions'!$D$2:$H$3,5,0)</f>
        <v>#N/A</v>
      </c>
      <c r="BZ469" s="612" t="e">
        <f>VLOOKUP(B469,'Nangia &amp; Co LLP'!$D$2:$H$2,5,0)</f>
        <v>#N/A</v>
      </c>
      <c r="CA469" s="612" t="e">
        <f>VLOOKUP(B469,'FIS Solutions India Pvt Ltd'!$D$2:$H$2,5,0)</f>
        <v>#N/A</v>
      </c>
      <c r="CB469" s="612" t="e">
        <f>VLOOKUP(B469,'Delta Technology &amp; Management '!$D$2:$H$16,5,0)</f>
        <v>#N/A</v>
      </c>
      <c r="CC469" s="612" t="e">
        <f>VLOOKUP(B469,'Espoir Networks'!$D$3:$H$11,5,0)</f>
        <v>#N/A</v>
      </c>
      <c r="CD469" s="612" t="e">
        <f>VLOOKUP(B469,'Servosys Solution'!$D$3:$H$5,5,0)</f>
        <v>#N/A</v>
      </c>
      <c r="CE469" s="612" t="e">
        <f>VLOOKUP(B469,'Ribbon Communications'!$D$3:$H$4,5,0)</f>
        <v>#N/A</v>
      </c>
      <c r="CF469" s="612">
        <f t="shared" si="24"/>
        <v>0</v>
      </c>
      <c r="CG469" s="129" t="s">
        <v>6918</v>
      </c>
      <c r="CH469" s="129">
        <v>637155869373</v>
      </c>
      <c r="CI469" s="129" t="s">
        <v>882</v>
      </c>
      <c r="CJ469" s="129" t="s">
        <v>11722</v>
      </c>
      <c r="CK469" s="132">
        <v>42552</v>
      </c>
      <c r="CL469" s="129">
        <v>2021</v>
      </c>
      <c r="CM469" s="128" t="s">
        <v>6069</v>
      </c>
      <c r="CN469" s="129">
        <v>443</v>
      </c>
      <c r="CO469" s="133">
        <v>88.6</v>
      </c>
      <c r="CP469" s="129">
        <v>2014</v>
      </c>
      <c r="CQ469" s="129" t="s">
        <v>79</v>
      </c>
      <c r="CR469" s="128" t="s">
        <v>12248</v>
      </c>
      <c r="CS469" s="129">
        <v>418</v>
      </c>
      <c r="CT469" s="133">
        <v>64.31</v>
      </c>
      <c r="CU469" s="129">
        <v>2016</v>
      </c>
      <c r="CV469" s="129" t="s">
        <v>79</v>
      </c>
      <c r="CW469" s="131" t="s">
        <v>81</v>
      </c>
      <c r="CX469" s="131" t="s">
        <v>81</v>
      </c>
      <c r="CY469" s="129" t="s">
        <v>81</v>
      </c>
      <c r="CZ469" s="129" t="s">
        <v>81</v>
      </c>
      <c r="DA469" s="129" t="s">
        <v>81</v>
      </c>
      <c r="DB469" s="129" t="s">
        <v>81</v>
      </c>
      <c r="DC469" s="129" t="s">
        <v>81</v>
      </c>
      <c r="DD469" s="129" t="s">
        <v>81</v>
      </c>
      <c r="DE469" s="129" t="s">
        <v>81</v>
      </c>
      <c r="DF469" s="129">
        <v>0</v>
      </c>
      <c r="DG469" s="224">
        <v>6.04</v>
      </c>
      <c r="DH469" s="224">
        <v>6.76</v>
      </c>
      <c r="DI469" s="224">
        <v>5.77</v>
      </c>
      <c r="DJ469" s="224">
        <v>6.23</v>
      </c>
      <c r="DK469" s="224">
        <v>6.88</v>
      </c>
      <c r="DL469" s="224"/>
      <c r="DM469" s="224">
        <v>31.68</v>
      </c>
      <c r="DN469" s="224">
        <v>6.34</v>
      </c>
      <c r="DO469" s="129"/>
      <c r="DP469" s="131" t="s">
        <v>138</v>
      </c>
      <c r="DQ469" s="129">
        <v>0</v>
      </c>
      <c r="DR469" s="129">
        <v>3</v>
      </c>
      <c r="DS469" s="129" t="s">
        <v>83</v>
      </c>
      <c r="DT469" s="129" t="s">
        <v>83</v>
      </c>
      <c r="DU469" s="129" t="s">
        <v>83</v>
      </c>
      <c r="DV469" s="129" t="s">
        <v>83</v>
      </c>
      <c r="DW469" s="131" t="s">
        <v>230</v>
      </c>
      <c r="DX469" s="131" t="s">
        <v>84</v>
      </c>
      <c r="DY469" s="131" t="s">
        <v>81</v>
      </c>
      <c r="DZ469" s="131" t="s">
        <v>6920</v>
      </c>
      <c r="EA469" s="131" t="s">
        <v>81</v>
      </c>
      <c r="EB469" s="131" t="s">
        <v>6921</v>
      </c>
      <c r="EC469" s="131" t="s">
        <v>88</v>
      </c>
      <c r="ED469" s="131" t="s">
        <v>89</v>
      </c>
      <c r="EE469" s="131" t="s">
        <v>6922</v>
      </c>
      <c r="EF469" s="131" t="s">
        <v>6923</v>
      </c>
      <c r="EG469" s="131" t="s">
        <v>6924</v>
      </c>
      <c r="EH469" s="131" t="s">
        <v>6925</v>
      </c>
      <c r="EI469" s="131" t="s">
        <v>6926</v>
      </c>
      <c r="EJ469" s="135" t="s">
        <v>6927</v>
      </c>
      <c r="EK469" s="135" t="s">
        <v>6928</v>
      </c>
      <c r="EL469" s="135" t="s">
        <v>6929</v>
      </c>
      <c r="EM469" s="135" t="s">
        <v>6930</v>
      </c>
      <c r="EN469" s="131" t="s">
        <v>81</v>
      </c>
    </row>
    <row r="470" spans="1:145" s="32" customFormat="1" ht="18" thickTop="1" thickBot="1">
      <c r="A470" s="575">
        <f t="shared" si="25"/>
        <v>469</v>
      </c>
      <c r="B470" s="572" t="s">
        <v>6973</v>
      </c>
      <c r="C470" s="600" t="s">
        <v>6974</v>
      </c>
      <c r="D470" s="570" t="s">
        <v>13209</v>
      </c>
      <c r="E470" s="568" t="str">
        <f t="shared" si="23"/>
        <v>Placed</v>
      </c>
      <c r="F470" s="570" t="s">
        <v>12496</v>
      </c>
      <c r="G470" s="570" t="s">
        <v>135</v>
      </c>
      <c r="H470" s="164" t="str">
        <f>VLOOKUP(B470,INFT1!C:H,3,0)</f>
        <v>12th + Engineering without live KT</v>
      </c>
      <c r="I470" s="610" t="s">
        <v>6464</v>
      </c>
      <c r="J470" s="572">
        <v>21</v>
      </c>
      <c r="K470" s="611" t="s">
        <v>6975</v>
      </c>
      <c r="L470" s="611" t="s">
        <v>73</v>
      </c>
      <c r="M470" s="611" t="s">
        <v>6976</v>
      </c>
      <c r="N470" s="612" t="s">
        <v>6972</v>
      </c>
      <c r="O470" s="612">
        <v>9969348677</v>
      </c>
      <c r="P470" s="612">
        <v>9967861377</v>
      </c>
      <c r="Q470" s="612" t="e">
        <f>VLOOKUP(B470,'TCS CON'!$D$1:$H$98,5,0)</f>
        <v>#N/A</v>
      </c>
      <c r="R470" s="612">
        <f>VLOOKUP(B470,LTI!$C$1:$H$46,6,0)</f>
        <v>500000</v>
      </c>
      <c r="S470" s="612" t="e">
        <f>VLOOKUP(B470,JARO!$E$2:$I$11,5,0)</f>
        <v>#N/A</v>
      </c>
      <c r="T470" s="612">
        <f>VLOOKUP(B470,Capgemini!$D$3:$H$78,5,0)</f>
        <v>380000</v>
      </c>
      <c r="U470" s="612" t="e">
        <f>VLOOKUP(B470,Carwale!$D$1:$H$4,5,0)</f>
        <v>#N/A</v>
      </c>
      <c r="V470" s="612" t="e">
        <f>VLOOKUP(B470,'Interactive Brokers'!E:I,5,0)</f>
        <v>#N/A</v>
      </c>
      <c r="W470" s="612" t="e">
        <f>VLOOKUP(B470,'REL Jio'!E:I,5,0)</f>
        <v>#N/A</v>
      </c>
      <c r="X470" s="612" t="e">
        <f>VLOOKUP(B470,'Sciative Sol'!E:I,5,0)</f>
        <v>#N/A</v>
      </c>
      <c r="Y470" s="612" t="e">
        <f>VLOOKUP(B470,'Hexaware Tech'!E:I,5,0)</f>
        <v>#N/A</v>
      </c>
      <c r="Z470" s="612" t="e">
        <f>VLOOKUP(B470,Axis!D:H,5,0)</f>
        <v>#N/A</v>
      </c>
      <c r="AA470" s="612" t="e">
        <f>VLOOKUP(B470,Ugam!$D$3:$H$26,5,0)</f>
        <v>#N/A</v>
      </c>
      <c r="AB470" s="612" t="e">
        <f>VLOOKUP(B470,Zeus!F:J,5,0)</f>
        <v>#N/A</v>
      </c>
      <c r="AC470" s="612" t="e">
        <f>VLOOKUP(B470,Montran!F:J,5,0)</f>
        <v>#N/A</v>
      </c>
      <c r="AD470" s="612" t="e">
        <f>VLOOKUP(B470,Endurance!H253:L253,5,0)</f>
        <v>#N/A</v>
      </c>
      <c r="AE470" s="612" t="e">
        <f>VLOOKUP(B470,'Swabhav Techlabs'!$F$1:$J$2,5,0)</f>
        <v>#N/A</v>
      </c>
      <c r="AF470" s="612" t="e">
        <f>VLOOKUP(B470,'Quality Kiosk'!$F$1:$J$18,5,0)</f>
        <v>#N/A</v>
      </c>
      <c r="AG470" s="612" t="e">
        <f>VLOOKUP(B470,'Lemon VB'!$F$1:$J$2,5,0)</f>
        <v>#N/A</v>
      </c>
      <c r="AH470" s="612" t="e">
        <f>VLOOKUP(B470,Gocomet!$E$1:$I$3,5,0)</f>
        <v>#N/A</v>
      </c>
      <c r="AI470" s="612" t="e">
        <f>VLOOKUP(B470,'Ingram Micro'!$E$1:$I$8,5,0)</f>
        <v>#N/A</v>
      </c>
      <c r="AJ470" s="612" t="e">
        <f>VLOOKUP(B470,'DePronto Infotech'!$E$1:$I$2,5,0)</f>
        <v>#N/A</v>
      </c>
      <c r="AK470" s="612" t="e">
        <f>VLOOKUP(B470,'Reliance Retail'!$E$1:$I$4,5,0)</f>
        <v>#N/A</v>
      </c>
      <c r="AL470" s="612" t="e">
        <f>VLOOKUP(B470,'Bright Champs'!$D$1:$H$13,5,0)</f>
        <v>#N/A</v>
      </c>
      <c r="AM470" s="612" t="e">
        <f>VLOOKUP(B470,Neosoft!$E$1:$I$12,5,0)</f>
        <v>#N/A</v>
      </c>
      <c r="AN470" s="612" t="e">
        <f>VLOOKUP(B470,Infosys!$E$1:$I$3,5,0)</f>
        <v>#N/A</v>
      </c>
      <c r="AO470" s="612" t="e">
        <f>VLOOKUP(B470,Cerelabs!$E$1:$I$5,5,0)</f>
        <v>#N/A</v>
      </c>
      <c r="AP470" s="612" t="e">
        <f>VLOOKUP(B470,'Neebal Technologies'!$D$1:$H$2,5,0)</f>
        <v>#N/A</v>
      </c>
      <c r="AQ470" s="612" t="e">
        <f>VLOOKUP(B470,'Vertiv Energy'!$D$1:$H$2,5,0)</f>
        <v>#N/A</v>
      </c>
      <c r="AR470" s="612" t="e">
        <f>VLOOKUP(B470,'Acidaes Solutions (CRMNEXT)'!$D$1:$H$3,5,0)</f>
        <v>#N/A</v>
      </c>
      <c r="AS470" s="612" t="e">
        <f>VLOOKUP(B470,Growisto!$D$1:$H$2,5,0)</f>
        <v>#N/A</v>
      </c>
      <c r="AT470" s="612" t="e">
        <f>VLOOKUP(B470,'9.9 Mediaworx - Digit'!$D$1:$H$2,5,0)</f>
        <v>#N/A</v>
      </c>
      <c r="AU470" s="612" t="e">
        <f>VLOOKUP(B470,'Vistaar systems Pvt Ltd'!$D$2:$H$3,5,0)</f>
        <v>#N/A</v>
      </c>
      <c r="AV470" s="612" t="e">
        <f>VLOOKUP(B470,'Course 5i'!$D$2:$H$11,5,0)</f>
        <v>#N/A</v>
      </c>
      <c r="AW470" s="612" t="e">
        <f>VLOOKUP(B470,'Radiant Appliances &amp; Electronic'!$D$1:$H$13,5,0)</f>
        <v>#N/A</v>
      </c>
      <c r="AX470" s="612" t="e">
        <f>VLOOKUP(B470,'Atos Global'!$D$3:$H$27,5,0)</f>
        <v>#N/A</v>
      </c>
      <c r="AY470" s="612" t="e">
        <f>VLOOKUP(B470,'Saama Technologies'!$D$1:$H$2,5,0)</f>
        <v>#N/A</v>
      </c>
      <c r="AZ470" s="612" t="e">
        <f>VLOOKUP(B470,'Multiplier Solutions'!$D$1:$H$2,5,0)</f>
        <v>#N/A</v>
      </c>
      <c r="BA470" s="612" t="e">
        <f>VLOOKUP(B470,GEP!$D$2:$H$5,5,0)</f>
        <v>#N/A</v>
      </c>
      <c r="BB470" s="612" t="e">
        <f>VLOOKUP(B470,Accenture!$D$1:$H$6,5,0)</f>
        <v>#N/A</v>
      </c>
      <c r="BC470" s="612" t="e">
        <f>VLOOKUP(B470,'Endurance International Group'!$D$1:$H$2,5,0)</f>
        <v>#N/A</v>
      </c>
      <c r="BD470" s="612" t="e">
        <f>VLOOKUP(B470,Newgen!$D$1:$H$2,5,0)</f>
        <v>#N/A</v>
      </c>
      <c r="BE470" s="612" t="e">
        <f>VLOOKUP(B470,'3D Incredible'!D470:H470,5,0)</f>
        <v>#N/A</v>
      </c>
      <c r="BF470" s="612" t="e">
        <f>VLOOKUP(B470,'Raja Software Labs'!$D$2:$H$2,5,0)</f>
        <v>#N/A</v>
      </c>
      <c r="BG470" s="612" t="e">
        <f>VLOOKUP(B470,Wipro!$D$1:$H$2,5,0)</f>
        <v>#N/A</v>
      </c>
      <c r="BH470" s="612" t="e">
        <f>VLOOKUP(B470,'Perch Technologies'!$D$2:$H$2,5,0)</f>
        <v>#N/A</v>
      </c>
      <c r="BI470" s="612" t="e">
        <f>VLOOKUP(B470,'Morning Star'!$D$1:$H$6,5,0)</f>
        <v>#N/A</v>
      </c>
      <c r="BJ470" s="612" t="e">
        <f>VLOOKUP(B470,Flexiloans!$D$1:$H$2,5,0)</f>
        <v>#N/A</v>
      </c>
      <c r="BK470" s="612" t="e">
        <f>VLOOKUP(B470,'Thirdware Solutions'!$D$1:$H$2,5,0)</f>
        <v>#N/A</v>
      </c>
      <c r="BL470" s="612" t="e">
        <f>VLOOKUP(B470,Tescom!$D$1:$H$8,5,0)</f>
        <v>#N/A</v>
      </c>
      <c r="BM470" s="612" t="e">
        <f>VLOOKUP(B470,'Cogno AI'!$D$1:$H$2,5,0)</f>
        <v>#N/A</v>
      </c>
      <c r="BN470" s="612" t="e">
        <f>VLOOKUP(B470,'ABM Knowledgeware'!$D$1:$H$2,5,0)</f>
        <v>#N/A</v>
      </c>
      <c r="BO470" s="612" t="e">
        <f>VLOOKUP(B470,'Concerto Software'!$D$1:$H$3,5,0)</f>
        <v>#N/A</v>
      </c>
      <c r="BP470" s="612" t="e">
        <f>VLOOKUP(B470,'My Captain'!$D$1:$H$4,5,0)</f>
        <v>#N/A</v>
      </c>
      <c r="BQ470" s="612" t="e">
        <f>VLOOKUP(B470,'Finoux Solutions'!$D$2:$H$4,5,0)</f>
        <v>#N/A</v>
      </c>
      <c r="BR470" s="612" t="e">
        <f>VLOOKUP(B470,'MITR Learning'!$D$1:$H$2,5,0)</f>
        <v>#N/A</v>
      </c>
      <c r="BS470" s="612" t="e">
        <f>VLOOKUP(B470,Nucsoft!$D$2:$H$6,5,0)</f>
        <v>#N/A</v>
      </c>
      <c r="BT470" s="612" t="e">
        <f>VLOOKUP(B470,'Paras Cadd'!$D$1:$H$2,5,0)</f>
        <v>#N/A</v>
      </c>
      <c r="BU470" s="612" t="e">
        <f>VLOOKUP(B470,'ICICI Securities'!$D$1:$H$2,5,0)</f>
        <v>#N/A</v>
      </c>
      <c r="BV470" s="612" t="e">
        <f>VLOOKUP(B470,'Citius Tech'!$D$2:$H$5,5,0)</f>
        <v>#N/A</v>
      </c>
      <c r="BW470" s="612" t="e">
        <f>VLOOKUP(B470,'Buzzy Brains'!$D$2:$H$2,5,0)</f>
        <v>#N/A</v>
      </c>
      <c r="BX470" s="612" t="e">
        <f>VLOOKUP(B470,'Decimal Point'!$D$2:$H$2,5,0)</f>
        <v>#N/A</v>
      </c>
      <c r="BY470" s="612" t="e">
        <f>VLOOKUP(B470,'Sankey Business Solutions'!$D$2:$H$3,5,0)</f>
        <v>#N/A</v>
      </c>
      <c r="BZ470" s="612" t="e">
        <f>VLOOKUP(B470,'Nangia &amp; Co LLP'!$D$2:$H$2,5,0)</f>
        <v>#N/A</v>
      </c>
      <c r="CA470" s="612" t="e">
        <f>VLOOKUP(B470,'FIS Solutions India Pvt Ltd'!$D$2:$H$2,5,0)</f>
        <v>#N/A</v>
      </c>
      <c r="CB470" s="612" t="e">
        <f>VLOOKUP(B470,'Delta Technology &amp; Management '!$D$2:$H$16,5,0)</f>
        <v>#N/A</v>
      </c>
      <c r="CC470" s="612" t="e">
        <f>VLOOKUP(B470,'Espoir Networks'!$D$3:$H$11,5,0)</f>
        <v>#N/A</v>
      </c>
      <c r="CD470" s="612" t="e">
        <f>VLOOKUP(B470,'Servosys Solution'!$D$3:$H$5,5,0)</f>
        <v>#N/A</v>
      </c>
      <c r="CE470" s="612" t="e">
        <f>VLOOKUP(B470,'Ribbon Communications'!$D$3:$H$4,5,0)</f>
        <v>#N/A</v>
      </c>
      <c r="CF470" s="612">
        <f t="shared" si="24"/>
        <v>2</v>
      </c>
      <c r="CG470" s="140" t="s">
        <v>6977</v>
      </c>
      <c r="CH470" s="140">
        <v>981376713776</v>
      </c>
      <c r="CI470" s="140" t="s">
        <v>6978</v>
      </c>
      <c r="CJ470" s="129" t="s">
        <v>11722</v>
      </c>
      <c r="CK470" s="165">
        <v>42917</v>
      </c>
      <c r="CL470" s="140">
        <v>2021</v>
      </c>
      <c r="CM470" s="128" t="s">
        <v>4851</v>
      </c>
      <c r="CN470" s="140">
        <v>462</v>
      </c>
      <c r="CO470" s="166">
        <v>92.4</v>
      </c>
      <c r="CP470" s="140">
        <v>2015</v>
      </c>
      <c r="CQ470" s="140" t="s">
        <v>398</v>
      </c>
      <c r="CR470" s="128" t="s">
        <v>12234</v>
      </c>
      <c r="CS470" s="140">
        <v>606</v>
      </c>
      <c r="CT470" s="166">
        <v>93.23</v>
      </c>
      <c r="CU470" s="140">
        <v>2017</v>
      </c>
      <c r="CV470" s="140" t="s">
        <v>79</v>
      </c>
      <c r="CW470" s="164" t="s">
        <v>81</v>
      </c>
      <c r="CX470" s="164" t="s">
        <v>81</v>
      </c>
      <c r="CY470" s="140" t="s">
        <v>81</v>
      </c>
      <c r="CZ470" s="140" t="s">
        <v>81</v>
      </c>
      <c r="DA470" s="140" t="s">
        <v>81</v>
      </c>
      <c r="DB470" s="140" t="s">
        <v>81</v>
      </c>
      <c r="DC470" s="140" t="s">
        <v>81</v>
      </c>
      <c r="DD470" s="140" t="s">
        <v>81</v>
      </c>
      <c r="DE470" s="140" t="s">
        <v>81</v>
      </c>
      <c r="DF470" s="140">
        <v>0</v>
      </c>
      <c r="DG470" s="224">
        <v>9.33</v>
      </c>
      <c r="DH470" s="224">
        <v>9.85</v>
      </c>
      <c r="DI470" s="224">
        <v>9.85</v>
      </c>
      <c r="DJ470" s="224">
        <v>9.85</v>
      </c>
      <c r="DK470" s="224">
        <v>9.85</v>
      </c>
      <c r="DL470" s="224">
        <v>10</v>
      </c>
      <c r="DM470" s="224">
        <v>58.73</v>
      </c>
      <c r="DN470" s="224">
        <v>9.7799999999999994</v>
      </c>
      <c r="DO470" s="140"/>
      <c r="DP470" s="164" t="s">
        <v>82</v>
      </c>
      <c r="DQ470" s="140">
        <v>0</v>
      </c>
      <c r="DR470" s="140">
        <v>0</v>
      </c>
      <c r="DS470" s="140" t="s">
        <v>83</v>
      </c>
      <c r="DT470" s="140" t="s">
        <v>83</v>
      </c>
      <c r="DU470" s="140" t="s">
        <v>83</v>
      </c>
      <c r="DV470" s="140" t="s">
        <v>83</v>
      </c>
      <c r="DW470" s="164" t="s">
        <v>83</v>
      </c>
      <c r="DX470" s="164" t="s">
        <v>84</v>
      </c>
      <c r="DY470" s="164" t="s">
        <v>81</v>
      </c>
      <c r="DZ470" s="164" t="s">
        <v>6981</v>
      </c>
      <c r="EA470" s="164" t="s">
        <v>6982</v>
      </c>
      <c r="EB470" s="164" t="s">
        <v>6983</v>
      </c>
      <c r="EC470" s="164" t="s">
        <v>6982</v>
      </c>
      <c r="ED470" s="164" t="s">
        <v>89</v>
      </c>
      <c r="EE470" s="164" t="s">
        <v>6984</v>
      </c>
      <c r="EF470" s="164" t="s">
        <v>6985</v>
      </c>
      <c r="EG470" s="164" t="s">
        <v>6986</v>
      </c>
      <c r="EH470" s="164" t="s">
        <v>6987</v>
      </c>
      <c r="EI470" s="164" t="s">
        <v>6988</v>
      </c>
      <c r="EJ470" s="167" t="s">
        <v>6989</v>
      </c>
      <c r="EK470" s="167" t="s">
        <v>6990</v>
      </c>
      <c r="EL470" s="167" t="s">
        <v>6991</v>
      </c>
      <c r="EM470" s="167" t="s">
        <v>6992</v>
      </c>
      <c r="EN470" s="164" t="s">
        <v>81</v>
      </c>
      <c r="EO470"/>
    </row>
    <row r="471" spans="1:145" ht="18" thickTop="1" thickBot="1">
      <c r="A471" s="575">
        <f t="shared" si="25"/>
        <v>470</v>
      </c>
      <c r="B471" s="572" t="s">
        <v>6994</v>
      </c>
      <c r="C471" s="600" t="s">
        <v>6995</v>
      </c>
      <c r="D471" s="570" t="s">
        <v>13209</v>
      </c>
      <c r="E471" s="568" t="str">
        <f t="shared" si="23"/>
        <v>Placed</v>
      </c>
      <c r="F471" s="570" t="s">
        <v>12496</v>
      </c>
      <c r="G471" s="570" t="s">
        <v>135</v>
      </c>
      <c r="H471" s="131" t="str">
        <f>VLOOKUP(B471,INFT1!C:H,3,0)</f>
        <v>12th + Engineering without live KT</v>
      </c>
      <c r="I471" s="610">
        <v>36442</v>
      </c>
      <c r="J471" s="572">
        <v>20</v>
      </c>
      <c r="K471" s="611" t="s">
        <v>6996</v>
      </c>
      <c r="L471" s="611" t="s">
        <v>73</v>
      </c>
      <c r="M471" s="611" t="s">
        <v>6997</v>
      </c>
      <c r="N471" s="612" t="s">
        <v>6993</v>
      </c>
      <c r="O471" s="612">
        <v>9987282930</v>
      </c>
      <c r="P471" s="612">
        <v>9987282930</v>
      </c>
      <c r="Q471" s="612" t="e">
        <f>VLOOKUP(B471,'TCS CON'!$D$1:$H$98,5,0)</f>
        <v>#N/A</v>
      </c>
      <c r="R471" s="612" t="e">
        <f>VLOOKUP(B471,LTI!$C$1:$H$46,6,0)</f>
        <v>#N/A</v>
      </c>
      <c r="S471" s="612" t="e">
        <f>VLOOKUP(B471,JARO!$E$2:$I$11,5,0)</f>
        <v>#N/A</v>
      </c>
      <c r="T471" s="612" t="e">
        <f>VLOOKUP(B471,Capgemini!$D$3:$H$78,5,0)</f>
        <v>#N/A</v>
      </c>
      <c r="U471" s="612" t="e">
        <f>VLOOKUP(B471,Carwale!$D$1:$H$4,5,0)</f>
        <v>#N/A</v>
      </c>
      <c r="V471" s="612" t="e">
        <f>VLOOKUP(B471,'Interactive Brokers'!E:I,5,0)</f>
        <v>#N/A</v>
      </c>
      <c r="W471" s="612" t="e">
        <f>VLOOKUP(B471,'REL Jio'!E:I,5,0)</f>
        <v>#N/A</v>
      </c>
      <c r="X471" s="612" t="e">
        <f>VLOOKUP(B471,'Sciative Sol'!E:I,5,0)</f>
        <v>#N/A</v>
      </c>
      <c r="Y471" s="612" t="e">
        <f>VLOOKUP(B471,'Hexaware Tech'!E:I,5,0)</f>
        <v>#N/A</v>
      </c>
      <c r="Z471" s="612" t="e">
        <f>VLOOKUP(B471,Axis!D:H,5,0)</f>
        <v>#N/A</v>
      </c>
      <c r="AA471" s="612" t="e">
        <f>VLOOKUP(B471,Ugam!$D$3:$H$26,5,0)</f>
        <v>#N/A</v>
      </c>
      <c r="AB471" s="612" t="e">
        <f>VLOOKUP(B471,Zeus!F:J,5,0)</f>
        <v>#N/A</v>
      </c>
      <c r="AC471" s="612" t="e">
        <f>VLOOKUP(B471,Montran!F:J,5,0)</f>
        <v>#N/A</v>
      </c>
      <c r="AD471" s="612" t="e">
        <f>VLOOKUP(B471,Endurance!H254:L254,5,0)</f>
        <v>#N/A</v>
      </c>
      <c r="AE471" s="612" t="e">
        <f>VLOOKUP(B471,'Swabhav Techlabs'!$F$1:$J$2,5,0)</f>
        <v>#N/A</v>
      </c>
      <c r="AF471" s="612" t="e">
        <f>VLOOKUP(B471,'Quality Kiosk'!$F$1:$J$18,5,0)</f>
        <v>#N/A</v>
      </c>
      <c r="AG471" s="612" t="e">
        <f>VLOOKUP(B471,'Lemon VB'!$F$1:$J$2,5,0)</f>
        <v>#N/A</v>
      </c>
      <c r="AH471" s="612">
        <f>VLOOKUP(B471,Gocomet!$E$1:$I$3,5,0)</f>
        <v>400000</v>
      </c>
      <c r="AI471" s="612" t="e">
        <f>VLOOKUP(B471,'Ingram Micro'!$E$1:$I$8,5,0)</f>
        <v>#N/A</v>
      </c>
      <c r="AJ471" s="612" t="e">
        <f>VLOOKUP(B471,'DePronto Infotech'!$E$1:$I$2,5,0)</f>
        <v>#N/A</v>
      </c>
      <c r="AK471" s="612" t="e">
        <f>VLOOKUP(B471,'Reliance Retail'!$E$1:$I$4,5,0)</f>
        <v>#N/A</v>
      </c>
      <c r="AL471" s="612" t="e">
        <f>VLOOKUP(B471,'Bright Champs'!$D$1:$H$13,5,0)</f>
        <v>#N/A</v>
      </c>
      <c r="AM471" s="612" t="e">
        <f>VLOOKUP(B471,Neosoft!$E$1:$I$12,5,0)</f>
        <v>#N/A</v>
      </c>
      <c r="AN471" s="612" t="e">
        <f>VLOOKUP(B471,Infosys!$E$1:$I$3,5,0)</f>
        <v>#N/A</v>
      </c>
      <c r="AO471" s="612" t="e">
        <f>VLOOKUP(B471,Cerelabs!$E$1:$I$5,5,0)</f>
        <v>#N/A</v>
      </c>
      <c r="AP471" s="612" t="e">
        <f>VLOOKUP(B471,'Neebal Technologies'!$D$1:$H$2,5,0)</f>
        <v>#N/A</v>
      </c>
      <c r="AQ471" s="612" t="e">
        <f>VLOOKUP(B471,'Vertiv Energy'!$D$1:$H$2,5,0)</f>
        <v>#N/A</v>
      </c>
      <c r="AR471" s="612" t="e">
        <f>VLOOKUP(B471,'Acidaes Solutions (CRMNEXT)'!$D$1:$H$3,5,0)</f>
        <v>#N/A</v>
      </c>
      <c r="AS471" s="612" t="e">
        <f>VLOOKUP(B471,Growisto!$D$1:$H$2,5,0)</f>
        <v>#N/A</v>
      </c>
      <c r="AT471" s="612" t="e">
        <f>VLOOKUP(B471,'9.9 Mediaworx - Digit'!$D$1:$H$2,5,0)</f>
        <v>#N/A</v>
      </c>
      <c r="AU471" s="612" t="e">
        <f>VLOOKUP(B471,'Vistaar systems Pvt Ltd'!$D$2:$H$3,5,0)</f>
        <v>#N/A</v>
      </c>
      <c r="AV471" s="612" t="e">
        <f>VLOOKUP(B471,'Course 5i'!$D$2:$H$11,5,0)</f>
        <v>#N/A</v>
      </c>
      <c r="AW471" s="612" t="e">
        <f>VLOOKUP(B471,'Radiant Appliances &amp; Electronic'!$D$1:$H$13,5,0)</f>
        <v>#N/A</v>
      </c>
      <c r="AX471" s="612" t="e">
        <f>VLOOKUP(B471,'Atos Global'!$D$3:$H$27,5,0)</f>
        <v>#N/A</v>
      </c>
      <c r="AY471" s="612" t="e">
        <f>VLOOKUP(B471,'Saama Technologies'!$D$1:$H$2,5,0)</f>
        <v>#N/A</v>
      </c>
      <c r="AZ471" s="612" t="e">
        <f>VLOOKUP(B471,'Multiplier Solutions'!$D$1:$H$2,5,0)</f>
        <v>#N/A</v>
      </c>
      <c r="BA471" s="612" t="e">
        <f>VLOOKUP(B471,GEP!$D$2:$H$5,5,0)</f>
        <v>#N/A</v>
      </c>
      <c r="BB471" s="612" t="e">
        <f>VLOOKUP(B471,Accenture!$D$1:$H$6,5,0)</f>
        <v>#N/A</v>
      </c>
      <c r="BC471" s="612" t="e">
        <f>VLOOKUP(B471,'Endurance International Group'!$D$1:$H$2,5,0)</f>
        <v>#N/A</v>
      </c>
      <c r="BD471" s="612" t="e">
        <f>VLOOKUP(B471,Newgen!$D$1:$H$2,5,0)</f>
        <v>#N/A</v>
      </c>
      <c r="BE471" s="612" t="e">
        <f>VLOOKUP(B471,'3D Incredible'!D471:H471,5,0)</f>
        <v>#N/A</v>
      </c>
      <c r="BF471" s="612" t="e">
        <f>VLOOKUP(B471,'Raja Software Labs'!$D$2:$H$2,5,0)</f>
        <v>#N/A</v>
      </c>
      <c r="BG471" s="612" t="e">
        <f>VLOOKUP(B471,Wipro!$D$1:$H$2,5,0)</f>
        <v>#N/A</v>
      </c>
      <c r="BH471" s="612" t="e">
        <f>VLOOKUP(B471,'Perch Technologies'!$D$2:$H$2,5,0)</f>
        <v>#N/A</v>
      </c>
      <c r="BI471" s="612" t="e">
        <f>VLOOKUP(B471,'Morning Star'!$D$1:$H$6,5,0)</f>
        <v>#N/A</v>
      </c>
      <c r="BJ471" s="612" t="e">
        <f>VLOOKUP(B471,Flexiloans!$D$1:$H$2,5,0)</f>
        <v>#N/A</v>
      </c>
      <c r="BK471" s="612" t="e">
        <f>VLOOKUP(B471,'Thirdware Solutions'!$D$1:$H$2,5,0)</f>
        <v>#N/A</v>
      </c>
      <c r="BL471" s="612" t="e">
        <f>VLOOKUP(B471,Tescom!$D$1:$H$8,5,0)</f>
        <v>#N/A</v>
      </c>
      <c r="BM471" s="612" t="e">
        <f>VLOOKUP(B471,'Cogno AI'!$D$1:$H$2,5,0)</f>
        <v>#N/A</v>
      </c>
      <c r="BN471" s="612" t="e">
        <f>VLOOKUP(B471,'ABM Knowledgeware'!$D$1:$H$2,5,0)</f>
        <v>#N/A</v>
      </c>
      <c r="BO471" s="612" t="e">
        <f>VLOOKUP(B471,'Concerto Software'!$D$1:$H$3,5,0)</f>
        <v>#N/A</v>
      </c>
      <c r="BP471" s="612" t="e">
        <f>VLOOKUP(B471,'My Captain'!$D$1:$H$4,5,0)</f>
        <v>#N/A</v>
      </c>
      <c r="BQ471" s="612" t="e">
        <f>VLOOKUP(B471,'Finoux Solutions'!$D$2:$H$4,5,0)</f>
        <v>#N/A</v>
      </c>
      <c r="BR471" s="612" t="e">
        <f>VLOOKUP(B471,'MITR Learning'!$D$1:$H$2,5,0)</f>
        <v>#N/A</v>
      </c>
      <c r="BS471" s="612" t="e">
        <f>VLOOKUP(B471,Nucsoft!$D$2:$H$6,5,0)</f>
        <v>#N/A</v>
      </c>
      <c r="BT471" s="612" t="e">
        <f>VLOOKUP(B471,'Paras Cadd'!$D$1:$H$2,5,0)</f>
        <v>#N/A</v>
      </c>
      <c r="BU471" s="612" t="e">
        <f>VLOOKUP(B471,'ICICI Securities'!$D$1:$H$2,5,0)</f>
        <v>#N/A</v>
      </c>
      <c r="BV471" s="612" t="e">
        <f>VLOOKUP(B471,'Citius Tech'!$D$2:$H$5,5,0)</f>
        <v>#N/A</v>
      </c>
      <c r="BW471" s="612" t="e">
        <f>VLOOKUP(B471,'Buzzy Brains'!$D$2:$H$2,5,0)</f>
        <v>#N/A</v>
      </c>
      <c r="BX471" s="612" t="e">
        <f>VLOOKUP(B471,'Decimal Point'!$D$2:$H$2,5,0)</f>
        <v>#N/A</v>
      </c>
      <c r="BY471" s="612" t="e">
        <f>VLOOKUP(B471,'Sankey Business Solutions'!$D$2:$H$3,5,0)</f>
        <v>#N/A</v>
      </c>
      <c r="BZ471" s="612" t="e">
        <f>VLOOKUP(B471,'Nangia &amp; Co LLP'!$D$2:$H$2,5,0)</f>
        <v>#N/A</v>
      </c>
      <c r="CA471" s="612" t="e">
        <f>VLOOKUP(B471,'FIS Solutions India Pvt Ltd'!$D$2:$H$2,5,0)</f>
        <v>#N/A</v>
      </c>
      <c r="CB471" s="612" t="e">
        <f>VLOOKUP(B471,'Delta Technology &amp; Management '!$D$2:$H$16,5,0)</f>
        <v>#N/A</v>
      </c>
      <c r="CC471" s="612" t="e">
        <f>VLOOKUP(B471,'Espoir Networks'!$D$3:$H$11,5,0)</f>
        <v>#N/A</v>
      </c>
      <c r="CD471" s="612" t="e">
        <f>VLOOKUP(B471,'Servosys Solution'!$D$3:$H$5,5,0)</f>
        <v>#N/A</v>
      </c>
      <c r="CE471" s="612" t="e">
        <f>VLOOKUP(B471,'Ribbon Communications'!$D$3:$H$4,5,0)</f>
        <v>#N/A</v>
      </c>
      <c r="CF471" s="612">
        <f t="shared" si="24"/>
        <v>1</v>
      </c>
      <c r="CG471" s="129" t="s">
        <v>6998</v>
      </c>
      <c r="CH471" s="129">
        <v>463218274110</v>
      </c>
      <c r="CI471" s="129" t="s">
        <v>134</v>
      </c>
      <c r="CJ471" s="129" t="s">
        <v>11722</v>
      </c>
      <c r="CK471" s="132">
        <v>42917</v>
      </c>
      <c r="CL471" s="129">
        <v>2021</v>
      </c>
      <c r="CM471" s="128" t="s">
        <v>6999</v>
      </c>
      <c r="CN471" s="129">
        <v>388</v>
      </c>
      <c r="CO471" s="133">
        <v>77.599999999999994</v>
      </c>
      <c r="CP471" s="129">
        <v>2015</v>
      </c>
      <c r="CQ471" s="129" t="s">
        <v>79</v>
      </c>
      <c r="CR471" s="128" t="s">
        <v>12249</v>
      </c>
      <c r="CS471" s="129">
        <v>462</v>
      </c>
      <c r="CT471" s="133">
        <v>71.08</v>
      </c>
      <c r="CU471" s="129">
        <v>2017</v>
      </c>
      <c r="CV471" s="129" t="s">
        <v>79</v>
      </c>
      <c r="CW471" s="131" t="s">
        <v>81</v>
      </c>
      <c r="CX471" s="131" t="s">
        <v>81</v>
      </c>
      <c r="CY471" s="129" t="s">
        <v>81</v>
      </c>
      <c r="CZ471" s="129" t="s">
        <v>81</v>
      </c>
      <c r="DA471" s="129" t="s">
        <v>81</v>
      </c>
      <c r="DB471" s="129" t="s">
        <v>81</v>
      </c>
      <c r="DC471" s="129" t="s">
        <v>81</v>
      </c>
      <c r="DD471" s="129" t="s">
        <v>81</v>
      </c>
      <c r="DE471" s="129" t="s">
        <v>81</v>
      </c>
      <c r="DF471" s="129">
        <v>0</v>
      </c>
      <c r="DG471" s="224">
        <v>7.48</v>
      </c>
      <c r="DH471" s="224">
        <v>7.78</v>
      </c>
      <c r="DI471" s="224">
        <v>8.81</v>
      </c>
      <c r="DJ471" s="224">
        <v>8.27</v>
      </c>
      <c r="DK471" s="224">
        <v>7.69</v>
      </c>
      <c r="DL471" s="224">
        <v>8.84</v>
      </c>
      <c r="DM471" s="224">
        <v>48.87</v>
      </c>
      <c r="DN471" s="224">
        <v>8.14</v>
      </c>
      <c r="DO471" s="129"/>
      <c r="DP471" s="131" t="s">
        <v>82</v>
      </c>
      <c r="DQ471" s="129">
        <v>0</v>
      </c>
      <c r="DR471" s="129">
        <v>0</v>
      </c>
      <c r="DS471" s="129" t="s">
        <v>83</v>
      </c>
      <c r="DT471" s="129" t="s">
        <v>83</v>
      </c>
      <c r="DU471" s="129" t="s">
        <v>83</v>
      </c>
      <c r="DV471" s="129" t="s">
        <v>83</v>
      </c>
      <c r="DW471" s="131" t="s">
        <v>83</v>
      </c>
      <c r="DX471" s="131" t="s">
        <v>84</v>
      </c>
      <c r="DY471" s="131" t="s">
        <v>81</v>
      </c>
      <c r="DZ471" s="131" t="s">
        <v>7001</v>
      </c>
      <c r="EA471" s="131" t="s">
        <v>1652</v>
      </c>
      <c r="EB471" s="131" t="s">
        <v>7002</v>
      </c>
      <c r="EC471" s="131" t="s">
        <v>88</v>
      </c>
      <c r="ED471" s="131" t="s">
        <v>89</v>
      </c>
      <c r="EE471" s="131" t="s">
        <v>7003</v>
      </c>
      <c r="EF471" s="131" t="s">
        <v>7004</v>
      </c>
      <c r="EG471" s="131" t="s">
        <v>7005</v>
      </c>
      <c r="EH471" s="131" t="s">
        <v>538</v>
      </c>
      <c r="EI471" s="131" t="s">
        <v>1718</v>
      </c>
      <c r="EJ471" s="135" t="s">
        <v>7006</v>
      </c>
      <c r="EK471" s="135" t="s">
        <v>7007</v>
      </c>
      <c r="EL471" s="135" t="s">
        <v>7008</v>
      </c>
      <c r="EM471" s="135" t="s">
        <v>7009</v>
      </c>
      <c r="EN471" s="131" t="s">
        <v>81</v>
      </c>
    </row>
    <row r="472" spans="1:145" ht="18" thickTop="1" thickBot="1">
      <c r="A472" s="575">
        <f t="shared" si="25"/>
        <v>471</v>
      </c>
      <c r="B472" s="572" t="s">
        <v>7065</v>
      </c>
      <c r="C472" s="600" t="s">
        <v>7066</v>
      </c>
      <c r="D472" s="570" t="s">
        <v>13209</v>
      </c>
      <c r="E472" s="568" t="str">
        <f t="shared" si="23"/>
        <v>Not Placed</v>
      </c>
      <c r="F472" s="570" t="s">
        <v>12496</v>
      </c>
      <c r="G472" s="570" t="s">
        <v>135</v>
      </c>
      <c r="H472" s="131" t="str">
        <f>VLOOKUP(B472,INFT1!C:H,3,0)</f>
        <v>12th + Engineering without live KT</v>
      </c>
      <c r="I472" s="610" t="s">
        <v>7067</v>
      </c>
      <c r="J472" s="572">
        <v>21</v>
      </c>
      <c r="K472" s="611" t="s">
        <v>7068</v>
      </c>
      <c r="L472" s="611" t="s">
        <v>73</v>
      </c>
      <c r="M472" s="611" t="s">
        <v>7069</v>
      </c>
      <c r="N472" s="612" t="s">
        <v>7064</v>
      </c>
      <c r="O472" s="612">
        <v>24314176</v>
      </c>
      <c r="P472" s="612">
        <v>8652789354</v>
      </c>
      <c r="Q472" s="612" t="e">
        <f>VLOOKUP(B472,'TCS CON'!$D$1:$H$98,5,0)</f>
        <v>#N/A</v>
      </c>
      <c r="R472" s="612" t="e">
        <f>VLOOKUP(B472,LTI!$C$1:$H$46,6,0)</f>
        <v>#N/A</v>
      </c>
      <c r="S472" s="612" t="e">
        <f>VLOOKUP(B472,JARO!$E$2:$I$11,5,0)</f>
        <v>#N/A</v>
      </c>
      <c r="T472" s="612" t="e">
        <f>VLOOKUP(B472,Capgemini!$D$3:$H$78,5,0)</f>
        <v>#N/A</v>
      </c>
      <c r="U472" s="612" t="e">
        <f>VLOOKUP(B472,Carwale!$D$1:$H$4,5,0)</f>
        <v>#N/A</v>
      </c>
      <c r="V472" s="612" t="e">
        <f>VLOOKUP(B472,'Interactive Brokers'!E:I,5,0)</f>
        <v>#N/A</v>
      </c>
      <c r="W472" s="612" t="e">
        <f>VLOOKUP(B472,'REL Jio'!E:I,5,0)</f>
        <v>#N/A</v>
      </c>
      <c r="X472" s="612" t="e">
        <f>VLOOKUP(B472,'Sciative Sol'!E:I,5,0)</f>
        <v>#N/A</v>
      </c>
      <c r="Y472" s="612" t="e">
        <f>VLOOKUP(B472,'Hexaware Tech'!E:I,5,0)</f>
        <v>#N/A</v>
      </c>
      <c r="Z472" s="612" t="e">
        <f>VLOOKUP(B472,Axis!D:H,5,0)</f>
        <v>#N/A</v>
      </c>
      <c r="AA472" s="612" t="e">
        <f>VLOOKUP(B472,Ugam!$D$3:$H$26,5,0)</f>
        <v>#N/A</v>
      </c>
      <c r="AB472" s="612" t="e">
        <f>VLOOKUP(B472,Zeus!F:J,5,0)</f>
        <v>#N/A</v>
      </c>
      <c r="AC472" s="612" t="e">
        <f>VLOOKUP(B472,Montran!F:J,5,0)</f>
        <v>#N/A</v>
      </c>
      <c r="AD472" s="612" t="e">
        <f>VLOOKUP(B472,Endurance!H255:L255,5,0)</f>
        <v>#N/A</v>
      </c>
      <c r="AE472" s="612" t="e">
        <f>VLOOKUP(B472,'Swabhav Techlabs'!$F$1:$J$2,5,0)</f>
        <v>#N/A</v>
      </c>
      <c r="AF472" s="612" t="e">
        <f>VLOOKUP(B472,'Quality Kiosk'!$F$1:$J$18,5,0)</f>
        <v>#N/A</v>
      </c>
      <c r="AG472" s="612" t="e">
        <f>VLOOKUP(B472,'Lemon VB'!$F$1:$J$2,5,0)</f>
        <v>#N/A</v>
      </c>
      <c r="AH472" s="612" t="e">
        <f>VLOOKUP(B472,Gocomet!$E$1:$I$3,5,0)</f>
        <v>#N/A</v>
      </c>
      <c r="AI472" s="612" t="e">
        <f>VLOOKUP(B472,'Ingram Micro'!$E$1:$I$8,5,0)</f>
        <v>#N/A</v>
      </c>
      <c r="AJ472" s="612" t="e">
        <f>VLOOKUP(B472,'DePronto Infotech'!$E$1:$I$2,5,0)</f>
        <v>#N/A</v>
      </c>
      <c r="AK472" s="612" t="e">
        <f>VLOOKUP(B472,'Reliance Retail'!$E$1:$I$4,5,0)</f>
        <v>#N/A</v>
      </c>
      <c r="AL472" s="612" t="e">
        <f>VLOOKUP(B472,'Bright Champs'!$D$1:$H$13,5,0)</f>
        <v>#N/A</v>
      </c>
      <c r="AM472" s="612" t="e">
        <f>VLOOKUP(B472,Neosoft!$E$1:$I$12,5,0)</f>
        <v>#N/A</v>
      </c>
      <c r="AN472" s="612" t="e">
        <f>VLOOKUP(B472,Infosys!$E$1:$I$3,5,0)</f>
        <v>#N/A</v>
      </c>
      <c r="AO472" s="612" t="e">
        <f>VLOOKUP(B472,Cerelabs!$E$1:$I$5,5,0)</f>
        <v>#N/A</v>
      </c>
      <c r="AP472" s="612" t="e">
        <f>VLOOKUP(B472,'Neebal Technologies'!$D$1:$H$2,5,0)</f>
        <v>#N/A</v>
      </c>
      <c r="AQ472" s="612" t="e">
        <f>VLOOKUP(B472,'Vertiv Energy'!$D$1:$H$2,5,0)</f>
        <v>#N/A</v>
      </c>
      <c r="AR472" s="612" t="e">
        <f>VLOOKUP(B472,'Acidaes Solutions (CRMNEXT)'!$D$1:$H$3,5,0)</f>
        <v>#N/A</v>
      </c>
      <c r="AS472" s="612" t="e">
        <f>VLOOKUP(B472,Growisto!$D$1:$H$2,5,0)</f>
        <v>#N/A</v>
      </c>
      <c r="AT472" s="612" t="e">
        <f>VLOOKUP(B472,'9.9 Mediaworx - Digit'!$D$1:$H$2,5,0)</f>
        <v>#N/A</v>
      </c>
      <c r="AU472" s="612" t="e">
        <f>VLOOKUP(B472,'Vistaar systems Pvt Ltd'!$D$2:$H$3,5,0)</f>
        <v>#N/A</v>
      </c>
      <c r="AV472" s="612" t="e">
        <f>VLOOKUP(B472,'Course 5i'!$D$2:$H$11,5,0)</f>
        <v>#N/A</v>
      </c>
      <c r="AW472" s="612" t="e">
        <f>VLOOKUP(B472,'Radiant Appliances &amp; Electronic'!$D$1:$H$13,5,0)</f>
        <v>#N/A</v>
      </c>
      <c r="AX472" s="612" t="e">
        <f>VLOOKUP(B472,'Atos Global'!$D$3:$H$27,5,0)</f>
        <v>#N/A</v>
      </c>
      <c r="AY472" s="612" t="e">
        <f>VLOOKUP(B472,'Saama Technologies'!$D$1:$H$2,5,0)</f>
        <v>#N/A</v>
      </c>
      <c r="AZ472" s="612" t="e">
        <f>VLOOKUP(B472,'Multiplier Solutions'!$D$1:$H$2,5,0)</f>
        <v>#N/A</v>
      </c>
      <c r="BA472" s="612" t="e">
        <f>VLOOKUP(B472,GEP!$D$2:$H$5,5,0)</f>
        <v>#N/A</v>
      </c>
      <c r="BB472" s="612" t="e">
        <f>VLOOKUP(B472,Accenture!$D$1:$H$6,5,0)</f>
        <v>#N/A</v>
      </c>
      <c r="BC472" s="612" t="e">
        <f>VLOOKUP(B472,'Endurance International Group'!$D$1:$H$2,5,0)</f>
        <v>#N/A</v>
      </c>
      <c r="BD472" s="612" t="e">
        <f>VLOOKUP(B472,Newgen!$D$1:$H$2,5,0)</f>
        <v>#N/A</v>
      </c>
      <c r="BE472" s="612" t="e">
        <f>VLOOKUP(B472,'3D Incredible'!D472:H472,5,0)</f>
        <v>#N/A</v>
      </c>
      <c r="BF472" s="612" t="e">
        <f>VLOOKUP(B472,'Raja Software Labs'!$D$2:$H$2,5,0)</f>
        <v>#N/A</v>
      </c>
      <c r="BG472" s="612" t="e">
        <f>VLOOKUP(B472,Wipro!$D$1:$H$2,5,0)</f>
        <v>#N/A</v>
      </c>
      <c r="BH472" s="612" t="e">
        <f>VLOOKUP(B472,'Perch Technologies'!$D$2:$H$2,5,0)</f>
        <v>#N/A</v>
      </c>
      <c r="BI472" s="612" t="e">
        <f>VLOOKUP(B472,'Morning Star'!$D$1:$H$6,5,0)</f>
        <v>#N/A</v>
      </c>
      <c r="BJ472" s="612" t="e">
        <f>VLOOKUP(B472,Flexiloans!$D$1:$H$2,5,0)</f>
        <v>#N/A</v>
      </c>
      <c r="BK472" s="612" t="e">
        <f>VLOOKUP(B472,'Thirdware Solutions'!$D$1:$H$2,5,0)</f>
        <v>#N/A</v>
      </c>
      <c r="BL472" s="612" t="e">
        <f>VLOOKUP(B472,Tescom!$D$1:$H$8,5,0)</f>
        <v>#N/A</v>
      </c>
      <c r="BM472" s="612" t="e">
        <f>VLOOKUP(B472,'Cogno AI'!$D$1:$H$2,5,0)</f>
        <v>#N/A</v>
      </c>
      <c r="BN472" s="612" t="e">
        <f>VLOOKUP(B472,'ABM Knowledgeware'!$D$1:$H$2,5,0)</f>
        <v>#N/A</v>
      </c>
      <c r="BO472" s="612" t="e">
        <f>VLOOKUP(B472,'Concerto Software'!$D$1:$H$3,5,0)</f>
        <v>#N/A</v>
      </c>
      <c r="BP472" s="612" t="e">
        <f>VLOOKUP(B472,'My Captain'!$D$1:$H$4,5,0)</f>
        <v>#N/A</v>
      </c>
      <c r="BQ472" s="612" t="e">
        <f>VLOOKUP(B472,'Finoux Solutions'!$D$2:$H$4,5,0)</f>
        <v>#N/A</v>
      </c>
      <c r="BR472" s="612" t="e">
        <f>VLOOKUP(B472,'MITR Learning'!$D$1:$H$2,5,0)</f>
        <v>#N/A</v>
      </c>
      <c r="BS472" s="612" t="e">
        <f>VLOOKUP(B472,Nucsoft!$D$2:$H$6,5,0)</f>
        <v>#N/A</v>
      </c>
      <c r="BT472" s="612" t="e">
        <f>VLOOKUP(B472,'Paras Cadd'!$D$1:$H$2,5,0)</f>
        <v>#N/A</v>
      </c>
      <c r="BU472" s="612" t="e">
        <f>VLOOKUP(B472,'ICICI Securities'!$D$1:$H$2,5,0)</f>
        <v>#N/A</v>
      </c>
      <c r="BV472" s="612" t="e">
        <f>VLOOKUP(B472,'Citius Tech'!$D$2:$H$5,5,0)</f>
        <v>#N/A</v>
      </c>
      <c r="BW472" s="612" t="e">
        <f>VLOOKUP(B472,'Buzzy Brains'!$D$2:$H$2,5,0)</f>
        <v>#N/A</v>
      </c>
      <c r="BX472" s="612" t="e">
        <f>VLOOKUP(B472,'Decimal Point'!$D$2:$H$2,5,0)</f>
        <v>#N/A</v>
      </c>
      <c r="BY472" s="612" t="e">
        <f>VLOOKUP(B472,'Sankey Business Solutions'!$D$2:$H$3,5,0)</f>
        <v>#N/A</v>
      </c>
      <c r="BZ472" s="612" t="e">
        <f>VLOOKUP(B472,'Nangia &amp; Co LLP'!$D$2:$H$2,5,0)</f>
        <v>#N/A</v>
      </c>
      <c r="CA472" s="612" t="e">
        <f>VLOOKUP(B472,'FIS Solutions India Pvt Ltd'!$D$2:$H$2,5,0)</f>
        <v>#N/A</v>
      </c>
      <c r="CB472" s="612" t="e">
        <f>VLOOKUP(B472,'Delta Technology &amp; Management '!$D$2:$H$16,5,0)</f>
        <v>#N/A</v>
      </c>
      <c r="CC472" s="612" t="e">
        <f>VLOOKUP(B472,'Espoir Networks'!$D$3:$H$11,5,0)</f>
        <v>#N/A</v>
      </c>
      <c r="CD472" s="612" t="e">
        <f>VLOOKUP(B472,'Servosys Solution'!$D$3:$H$5,5,0)</f>
        <v>#N/A</v>
      </c>
      <c r="CE472" s="612" t="e">
        <f>VLOOKUP(B472,'Ribbon Communications'!$D$3:$H$4,5,0)</f>
        <v>#N/A</v>
      </c>
      <c r="CF472" s="612">
        <f t="shared" si="24"/>
        <v>0</v>
      </c>
      <c r="CG472" s="129" t="s">
        <v>7070</v>
      </c>
      <c r="CH472" s="129">
        <v>374279985444</v>
      </c>
      <c r="CI472" s="129" t="s">
        <v>7071</v>
      </c>
      <c r="CJ472" s="129" t="s">
        <v>11722</v>
      </c>
      <c r="CK472" s="132">
        <v>42917</v>
      </c>
      <c r="CL472" s="129">
        <v>2021</v>
      </c>
      <c r="CM472" s="128" t="s">
        <v>12065</v>
      </c>
      <c r="CN472" s="129">
        <v>436</v>
      </c>
      <c r="CO472" s="133">
        <v>87.2</v>
      </c>
      <c r="CP472" s="129">
        <v>2015</v>
      </c>
      <c r="CQ472" s="129" t="s">
        <v>79</v>
      </c>
      <c r="CR472" s="128" t="s">
        <v>7073</v>
      </c>
      <c r="CS472" s="129">
        <v>456</v>
      </c>
      <c r="CT472" s="133">
        <v>70.150000000000006</v>
      </c>
      <c r="CU472" s="129">
        <v>2017</v>
      </c>
      <c r="CV472" s="129" t="s">
        <v>79</v>
      </c>
      <c r="CW472" s="131" t="s">
        <v>81</v>
      </c>
      <c r="CX472" s="131" t="s">
        <v>81</v>
      </c>
      <c r="CY472" s="129" t="s">
        <v>81</v>
      </c>
      <c r="CZ472" s="129" t="s">
        <v>81</v>
      </c>
      <c r="DA472" s="129" t="s">
        <v>81</v>
      </c>
      <c r="DB472" s="129" t="s">
        <v>81</v>
      </c>
      <c r="DC472" s="129" t="s">
        <v>81</v>
      </c>
      <c r="DD472" s="129" t="s">
        <v>81</v>
      </c>
      <c r="DE472" s="129" t="s">
        <v>81</v>
      </c>
      <c r="DF472" s="129">
        <v>0</v>
      </c>
      <c r="DG472" s="224">
        <v>7</v>
      </c>
      <c r="DH472" s="224">
        <v>7.74</v>
      </c>
      <c r="DI472" s="224">
        <v>9.42</v>
      </c>
      <c r="DJ472" s="224">
        <v>8.6199999999999992</v>
      </c>
      <c r="DK472" s="224">
        <v>9.34</v>
      </c>
      <c r="DL472" s="224"/>
      <c r="DM472" s="224">
        <v>42.12</v>
      </c>
      <c r="DN472" s="224">
        <v>8.42</v>
      </c>
      <c r="DO472" s="129"/>
      <c r="DP472" s="131" t="s">
        <v>138</v>
      </c>
      <c r="DQ472" s="129">
        <v>0</v>
      </c>
      <c r="DR472" s="129">
        <v>0</v>
      </c>
      <c r="DS472" s="129" t="s">
        <v>83</v>
      </c>
      <c r="DT472" s="129" t="s">
        <v>83</v>
      </c>
      <c r="DU472" s="129" t="s">
        <v>83</v>
      </c>
      <c r="DV472" s="129" t="s">
        <v>83</v>
      </c>
      <c r="DW472" s="131" t="s">
        <v>83</v>
      </c>
      <c r="DX472" s="131" t="s">
        <v>84</v>
      </c>
      <c r="DY472" s="131" t="s">
        <v>81</v>
      </c>
      <c r="DZ472" s="131" t="s">
        <v>7074</v>
      </c>
      <c r="EA472" s="131" t="s">
        <v>86</v>
      </c>
      <c r="EB472" s="131" t="s">
        <v>7075</v>
      </c>
      <c r="EC472" s="131" t="s">
        <v>88</v>
      </c>
      <c r="ED472" s="131" t="s">
        <v>89</v>
      </c>
      <c r="EE472" s="131" t="s">
        <v>7076</v>
      </c>
      <c r="EF472" s="131" t="s">
        <v>7077</v>
      </c>
      <c r="EG472" s="131" t="s">
        <v>7078</v>
      </c>
      <c r="EH472" s="131" t="s">
        <v>7079</v>
      </c>
      <c r="EI472" s="131" t="s">
        <v>7080</v>
      </c>
      <c r="EJ472" s="135" t="s">
        <v>7081</v>
      </c>
      <c r="EK472" s="135" t="s">
        <v>7082</v>
      </c>
      <c r="EL472" s="135" t="s">
        <v>7083</v>
      </c>
      <c r="EM472" s="135" t="s">
        <v>7084</v>
      </c>
      <c r="EN472" s="131" t="s">
        <v>81</v>
      </c>
    </row>
    <row r="473" spans="1:145" ht="18" thickTop="1" thickBot="1">
      <c r="A473" s="575">
        <f t="shared" si="25"/>
        <v>472</v>
      </c>
      <c r="B473" s="572" t="s">
        <v>7181</v>
      </c>
      <c r="C473" s="600" t="s">
        <v>7182</v>
      </c>
      <c r="D473" s="570" t="s">
        <v>13209</v>
      </c>
      <c r="E473" s="568" t="str">
        <f t="shared" si="23"/>
        <v>Not Placed</v>
      </c>
      <c r="F473" s="570" t="s">
        <v>12496</v>
      </c>
      <c r="G473" s="570" t="s">
        <v>135</v>
      </c>
      <c r="H473" s="131" t="str">
        <f>VLOOKUP(B473,INFT1!C:H,3,0)</f>
        <v>12th + Engineering with live KT</v>
      </c>
      <c r="I473" s="610" t="s">
        <v>2947</v>
      </c>
      <c r="J473" s="572">
        <v>21</v>
      </c>
      <c r="K473" s="611" t="s">
        <v>7183</v>
      </c>
      <c r="L473" s="611" t="s">
        <v>7183</v>
      </c>
      <c r="M473" s="611" t="s">
        <v>7184</v>
      </c>
      <c r="N473" s="612" t="s">
        <v>7180</v>
      </c>
      <c r="O473" s="612">
        <v>8286106604</v>
      </c>
      <c r="P473" s="612">
        <v>8286106604</v>
      </c>
      <c r="Q473" s="612" t="e">
        <f>VLOOKUP(B473,'TCS CON'!$D$1:$H$98,5,0)</f>
        <v>#N/A</v>
      </c>
      <c r="R473" s="612" t="e">
        <f>VLOOKUP(B473,LTI!$C$1:$H$46,6,0)</f>
        <v>#N/A</v>
      </c>
      <c r="S473" s="612" t="e">
        <f>VLOOKUP(B473,JARO!$E$2:$I$11,5,0)</f>
        <v>#N/A</v>
      </c>
      <c r="T473" s="612" t="e">
        <f>VLOOKUP(B473,Capgemini!$D$3:$H$78,5,0)</f>
        <v>#N/A</v>
      </c>
      <c r="U473" s="612" t="e">
        <f>VLOOKUP(B473,Carwale!$D$1:$H$4,5,0)</f>
        <v>#N/A</v>
      </c>
      <c r="V473" s="612" t="e">
        <f>VLOOKUP(B473,'Interactive Brokers'!E:I,5,0)</f>
        <v>#N/A</v>
      </c>
      <c r="W473" s="612" t="e">
        <f>VLOOKUP(B473,'REL Jio'!E:I,5,0)</f>
        <v>#N/A</v>
      </c>
      <c r="X473" s="612" t="e">
        <f>VLOOKUP(B473,'Sciative Sol'!E:I,5,0)</f>
        <v>#N/A</v>
      </c>
      <c r="Y473" s="612" t="e">
        <f>VLOOKUP(B473,'Hexaware Tech'!E:I,5,0)</f>
        <v>#N/A</v>
      </c>
      <c r="Z473" s="612" t="e">
        <f>VLOOKUP(B473,Axis!D:H,5,0)</f>
        <v>#N/A</v>
      </c>
      <c r="AA473" s="612" t="e">
        <f>VLOOKUP(B473,Ugam!$D$3:$H$26,5,0)</f>
        <v>#N/A</v>
      </c>
      <c r="AB473" s="612" t="e">
        <f>VLOOKUP(B473,Zeus!F:J,5,0)</f>
        <v>#N/A</v>
      </c>
      <c r="AC473" s="612" t="e">
        <f>VLOOKUP(B473,Montran!F:J,5,0)</f>
        <v>#N/A</v>
      </c>
      <c r="AD473" s="612" t="e">
        <f>VLOOKUP(B473,Endurance!H256:L256,5,0)</f>
        <v>#N/A</v>
      </c>
      <c r="AE473" s="612" t="e">
        <f>VLOOKUP(B473,'Swabhav Techlabs'!$F$1:$J$2,5,0)</f>
        <v>#N/A</v>
      </c>
      <c r="AF473" s="612" t="e">
        <f>VLOOKUP(B473,'Quality Kiosk'!$F$1:$J$18,5,0)</f>
        <v>#N/A</v>
      </c>
      <c r="AG473" s="612" t="e">
        <f>VLOOKUP(B473,'Lemon VB'!$F$1:$J$2,5,0)</f>
        <v>#N/A</v>
      </c>
      <c r="AH473" s="612" t="e">
        <f>VLOOKUP(B473,Gocomet!$E$1:$I$3,5,0)</f>
        <v>#N/A</v>
      </c>
      <c r="AI473" s="612" t="e">
        <f>VLOOKUP(B473,'Ingram Micro'!$E$1:$I$8,5,0)</f>
        <v>#N/A</v>
      </c>
      <c r="AJ473" s="612" t="e">
        <f>VLOOKUP(B473,'DePronto Infotech'!$E$1:$I$2,5,0)</f>
        <v>#N/A</v>
      </c>
      <c r="AK473" s="612" t="e">
        <f>VLOOKUP(B473,'Reliance Retail'!$E$1:$I$4,5,0)</f>
        <v>#N/A</v>
      </c>
      <c r="AL473" s="612" t="e">
        <f>VLOOKUP(B473,'Bright Champs'!$D$1:$H$13,5,0)</f>
        <v>#N/A</v>
      </c>
      <c r="AM473" s="612" t="e">
        <f>VLOOKUP(B473,Neosoft!$E$1:$I$12,5,0)</f>
        <v>#N/A</v>
      </c>
      <c r="AN473" s="612" t="e">
        <f>VLOOKUP(B473,Infosys!$E$1:$I$3,5,0)</f>
        <v>#N/A</v>
      </c>
      <c r="AO473" s="612" t="e">
        <f>VLOOKUP(B473,Cerelabs!$E$1:$I$5,5,0)</f>
        <v>#N/A</v>
      </c>
      <c r="AP473" s="612" t="e">
        <f>VLOOKUP(B473,'Neebal Technologies'!$D$1:$H$2,5,0)</f>
        <v>#N/A</v>
      </c>
      <c r="AQ473" s="612" t="e">
        <f>VLOOKUP(B473,'Vertiv Energy'!$D$1:$H$2,5,0)</f>
        <v>#N/A</v>
      </c>
      <c r="AR473" s="612" t="e">
        <f>VLOOKUP(B473,'Acidaes Solutions (CRMNEXT)'!$D$1:$H$3,5,0)</f>
        <v>#N/A</v>
      </c>
      <c r="AS473" s="612" t="e">
        <f>VLOOKUP(B473,Growisto!$D$1:$H$2,5,0)</f>
        <v>#N/A</v>
      </c>
      <c r="AT473" s="612" t="e">
        <f>VLOOKUP(B473,'9.9 Mediaworx - Digit'!$D$1:$H$2,5,0)</f>
        <v>#N/A</v>
      </c>
      <c r="AU473" s="612" t="e">
        <f>VLOOKUP(B473,'Vistaar systems Pvt Ltd'!$D$2:$H$3,5,0)</f>
        <v>#N/A</v>
      </c>
      <c r="AV473" s="612" t="e">
        <f>VLOOKUP(B473,'Course 5i'!$D$2:$H$11,5,0)</f>
        <v>#N/A</v>
      </c>
      <c r="AW473" s="612" t="e">
        <f>VLOOKUP(B473,'Radiant Appliances &amp; Electronic'!$D$1:$H$13,5,0)</f>
        <v>#N/A</v>
      </c>
      <c r="AX473" s="612" t="e">
        <f>VLOOKUP(B473,'Atos Global'!$D$3:$H$27,5,0)</f>
        <v>#N/A</v>
      </c>
      <c r="AY473" s="612" t="e">
        <f>VLOOKUP(B473,'Saama Technologies'!$D$1:$H$2,5,0)</f>
        <v>#N/A</v>
      </c>
      <c r="AZ473" s="612" t="e">
        <f>VLOOKUP(B473,'Multiplier Solutions'!$D$1:$H$2,5,0)</f>
        <v>#N/A</v>
      </c>
      <c r="BA473" s="612" t="e">
        <f>VLOOKUP(B473,GEP!$D$2:$H$5,5,0)</f>
        <v>#N/A</v>
      </c>
      <c r="BB473" s="612" t="e">
        <f>VLOOKUP(B473,Accenture!$D$1:$H$6,5,0)</f>
        <v>#N/A</v>
      </c>
      <c r="BC473" s="612" t="e">
        <f>VLOOKUP(B473,'Endurance International Group'!$D$1:$H$2,5,0)</f>
        <v>#N/A</v>
      </c>
      <c r="BD473" s="612" t="e">
        <f>VLOOKUP(B473,Newgen!$D$1:$H$2,5,0)</f>
        <v>#N/A</v>
      </c>
      <c r="BE473" s="612" t="e">
        <f>VLOOKUP(B473,'3D Incredible'!D473:H473,5,0)</f>
        <v>#N/A</v>
      </c>
      <c r="BF473" s="612" t="e">
        <f>VLOOKUP(B473,'Raja Software Labs'!$D$2:$H$2,5,0)</f>
        <v>#N/A</v>
      </c>
      <c r="BG473" s="612" t="e">
        <f>VLOOKUP(B473,Wipro!$D$1:$H$2,5,0)</f>
        <v>#N/A</v>
      </c>
      <c r="BH473" s="612" t="e">
        <f>VLOOKUP(B473,'Perch Technologies'!$D$2:$H$2,5,0)</f>
        <v>#N/A</v>
      </c>
      <c r="BI473" s="612" t="e">
        <f>VLOOKUP(B473,'Morning Star'!$D$1:$H$6,5,0)</f>
        <v>#N/A</v>
      </c>
      <c r="BJ473" s="612" t="e">
        <f>VLOOKUP(B473,Flexiloans!$D$1:$H$2,5,0)</f>
        <v>#N/A</v>
      </c>
      <c r="BK473" s="612" t="e">
        <f>VLOOKUP(B473,'Thirdware Solutions'!$D$1:$H$2,5,0)</f>
        <v>#N/A</v>
      </c>
      <c r="BL473" s="612" t="e">
        <f>VLOOKUP(B473,Tescom!$D$1:$H$8,5,0)</f>
        <v>#N/A</v>
      </c>
      <c r="BM473" s="612" t="e">
        <f>VLOOKUP(B473,'Cogno AI'!$D$1:$H$2,5,0)</f>
        <v>#N/A</v>
      </c>
      <c r="BN473" s="612" t="e">
        <f>VLOOKUP(B473,'ABM Knowledgeware'!$D$1:$H$2,5,0)</f>
        <v>#N/A</v>
      </c>
      <c r="BO473" s="612" t="e">
        <f>VLOOKUP(B473,'Concerto Software'!$D$1:$H$3,5,0)</f>
        <v>#N/A</v>
      </c>
      <c r="BP473" s="612" t="e">
        <f>VLOOKUP(B473,'My Captain'!$D$1:$H$4,5,0)</f>
        <v>#N/A</v>
      </c>
      <c r="BQ473" s="612" t="e">
        <f>VLOOKUP(B473,'Finoux Solutions'!$D$2:$H$4,5,0)</f>
        <v>#N/A</v>
      </c>
      <c r="BR473" s="612" t="e">
        <f>VLOOKUP(B473,'MITR Learning'!$D$1:$H$2,5,0)</f>
        <v>#N/A</v>
      </c>
      <c r="BS473" s="612" t="e">
        <f>VLOOKUP(B473,Nucsoft!$D$2:$H$6,5,0)</f>
        <v>#N/A</v>
      </c>
      <c r="BT473" s="612" t="e">
        <f>VLOOKUP(B473,'Paras Cadd'!$D$1:$H$2,5,0)</f>
        <v>#N/A</v>
      </c>
      <c r="BU473" s="612" t="e">
        <f>VLOOKUP(B473,'ICICI Securities'!$D$1:$H$2,5,0)</f>
        <v>#N/A</v>
      </c>
      <c r="BV473" s="612" t="e">
        <f>VLOOKUP(B473,'Citius Tech'!$D$2:$H$5,5,0)</f>
        <v>#N/A</v>
      </c>
      <c r="BW473" s="612" t="e">
        <f>VLOOKUP(B473,'Buzzy Brains'!$D$2:$H$2,5,0)</f>
        <v>#N/A</v>
      </c>
      <c r="BX473" s="612" t="e">
        <f>VLOOKUP(B473,'Decimal Point'!$D$2:$H$2,5,0)</f>
        <v>#N/A</v>
      </c>
      <c r="BY473" s="612" t="e">
        <f>VLOOKUP(B473,'Sankey Business Solutions'!$D$2:$H$3,5,0)</f>
        <v>#N/A</v>
      </c>
      <c r="BZ473" s="612" t="e">
        <f>VLOOKUP(B473,'Nangia &amp; Co LLP'!$D$2:$H$2,5,0)</f>
        <v>#N/A</v>
      </c>
      <c r="CA473" s="612" t="e">
        <f>VLOOKUP(B473,'FIS Solutions India Pvt Ltd'!$D$2:$H$2,5,0)</f>
        <v>#N/A</v>
      </c>
      <c r="CB473" s="612" t="e">
        <f>VLOOKUP(B473,'Delta Technology &amp; Management '!$D$2:$H$16,5,0)</f>
        <v>#N/A</v>
      </c>
      <c r="CC473" s="612" t="e">
        <f>VLOOKUP(B473,'Espoir Networks'!$D$3:$H$11,5,0)</f>
        <v>#N/A</v>
      </c>
      <c r="CD473" s="612" t="e">
        <f>VLOOKUP(B473,'Servosys Solution'!$D$3:$H$5,5,0)</f>
        <v>#N/A</v>
      </c>
      <c r="CE473" s="612" t="e">
        <f>VLOOKUP(B473,'Ribbon Communications'!$D$3:$H$4,5,0)</f>
        <v>#N/A</v>
      </c>
      <c r="CF473" s="612">
        <f t="shared" si="24"/>
        <v>0</v>
      </c>
      <c r="CG473" s="129" t="s">
        <v>7185</v>
      </c>
      <c r="CH473" s="129">
        <v>867006277260</v>
      </c>
      <c r="CI473" s="129" t="s">
        <v>134</v>
      </c>
      <c r="CJ473" s="129" t="s">
        <v>11721</v>
      </c>
      <c r="CK473" s="132">
        <v>42917</v>
      </c>
      <c r="CL473" s="129">
        <v>2021</v>
      </c>
      <c r="CM473" s="128" t="s">
        <v>12066</v>
      </c>
      <c r="CN473" s="129">
        <v>398</v>
      </c>
      <c r="CO473" s="133">
        <v>79.599999999999994</v>
      </c>
      <c r="CP473" s="129">
        <v>2015</v>
      </c>
      <c r="CQ473" s="129" t="s">
        <v>79</v>
      </c>
      <c r="CR473" s="128" t="s">
        <v>12250</v>
      </c>
      <c r="CS473" s="129">
        <v>443</v>
      </c>
      <c r="CT473" s="133">
        <v>68.150000000000006</v>
      </c>
      <c r="CU473" s="129">
        <v>2017</v>
      </c>
      <c r="CV473" s="129" t="s">
        <v>79</v>
      </c>
      <c r="CW473" s="131" t="s">
        <v>81</v>
      </c>
      <c r="CX473" s="131" t="s">
        <v>81</v>
      </c>
      <c r="CY473" s="129" t="s">
        <v>81</v>
      </c>
      <c r="CZ473" s="129" t="s">
        <v>81</v>
      </c>
      <c r="DA473" s="129" t="s">
        <v>81</v>
      </c>
      <c r="DB473" s="129" t="s">
        <v>81</v>
      </c>
      <c r="DC473" s="129" t="s">
        <v>81</v>
      </c>
      <c r="DD473" s="129" t="s">
        <v>81</v>
      </c>
      <c r="DE473" s="129" t="s">
        <v>81</v>
      </c>
      <c r="DF473" s="129">
        <v>0</v>
      </c>
      <c r="DG473" s="224">
        <v>6.33</v>
      </c>
      <c r="DH473" s="224">
        <v>6.15</v>
      </c>
      <c r="DI473" s="224">
        <v>5.92</v>
      </c>
      <c r="DJ473" s="224">
        <v>5.3</v>
      </c>
      <c r="DK473" s="224">
        <v>5.29</v>
      </c>
      <c r="DL473" s="224"/>
      <c r="DM473" s="224">
        <v>28.99</v>
      </c>
      <c r="DN473" s="224">
        <v>5.7889999999999997</v>
      </c>
      <c r="DO473" s="129"/>
      <c r="DP473" s="131" t="s">
        <v>138</v>
      </c>
      <c r="DQ473" s="129">
        <v>1</v>
      </c>
      <c r="DR473" s="129">
        <v>0</v>
      </c>
      <c r="DS473" s="129" t="s">
        <v>83</v>
      </c>
      <c r="DT473" s="129" t="s">
        <v>83</v>
      </c>
      <c r="DU473" s="129" t="s">
        <v>83</v>
      </c>
      <c r="DV473" s="129" t="s">
        <v>83</v>
      </c>
      <c r="DW473" s="131" t="s">
        <v>83</v>
      </c>
      <c r="DX473" s="131" t="s">
        <v>84</v>
      </c>
      <c r="DY473" s="131" t="s">
        <v>81</v>
      </c>
      <c r="DZ473" s="131" t="s">
        <v>7188</v>
      </c>
      <c r="EA473" s="131" t="s">
        <v>1327</v>
      </c>
      <c r="EB473" s="131" t="s">
        <v>7189</v>
      </c>
      <c r="EC473" s="131" t="s">
        <v>88</v>
      </c>
      <c r="ED473" s="131" t="s">
        <v>89</v>
      </c>
      <c r="EE473" s="131" t="s">
        <v>81</v>
      </c>
      <c r="EF473" s="131" t="s">
        <v>7190</v>
      </c>
      <c r="EG473" s="131" t="s">
        <v>2999</v>
      </c>
      <c r="EH473" s="131" t="s">
        <v>538</v>
      </c>
      <c r="EI473" s="131" t="s">
        <v>1010</v>
      </c>
      <c r="EJ473" s="135" t="s">
        <v>7191</v>
      </c>
      <c r="EK473" s="135" t="s">
        <v>7192</v>
      </c>
      <c r="EL473" s="135" t="s">
        <v>7193</v>
      </c>
      <c r="EM473" s="135" t="s">
        <v>7194</v>
      </c>
      <c r="EN473" s="131" t="s">
        <v>81</v>
      </c>
    </row>
    <row r="474" spans="1:145" s="41" customFormat="1" ht="18" thickTop="1" thickBot="1">
      <c r="A474" s="575">
        <f t="shared" si="25"/>
        <v>473</v>
      </c>
      <c r="B474" s="572" t="s">
        <v>7643</v>
      </c>
      <c r="C474" s="603" t="s">
        <v>7644</v>
      </c>
      <c r="D474" s="571" t="s">
        <v>13209</v>
      </c>
      <c r="E474" s="568" t="str">
        <f t="shared" si="23"/>
        <v>Placed</v>
      </c>
      <c r="F474" s="570" t="s">
        <v>12496</v>
      </c>
      <c r="G474" s="571" t="s">
        <v>135</v>
      </c>
      <c r="H474" s="144" t="str">
        <f>VLOOKUP(B474,INFT1!C:H,3,0)</f>
        <v>12th + Engineering without live KT</v>
      </c>
      <c r="I474" s="610" t="s">
        <v>1706</v>
      </c>
      <c r="J474" s="572">
        <v>21</v>
      </c>
      <c r="K474" s="611" t="s">
        <v>7645</v>
      </c>
      <c r="L474" s="611" t="s">
        <v>73</v>
      </c>
      <c r="M474" s="611" t="s">
        <v>7646</v>
      </c>
      <c r="N474" s="612" t="s">
        <v>7642</v>
      </c>
      <c r="O474" s="612">
        <v>8850831538</v>
      </c>
      <c r="P474" s="612">
        <v>8828222502</v>
      </c>
      <c r="Q474" s="612">
        <f>VLOOKUP(B474,'TCS CON'!$D$1:$H$98,5,0)</f>
        <v>336000</v>
      </c>
      <c r="R474" s="612" t="e">
        <f>VLOOKUP(B474,LTI!$C$1:$H$46,6,0)</f>
        <v>#N/A</v>
      </c>
      <c r="S474" s="612" t="e">
        <f>VLOOKUP(B474,JARO!$E$2:$I$11,5,0)</f>
        <v>#N/A</v>
      </c>
      <c r="T474" s="612">
        <f>VLOOKUP(B474,Capgemini!$D$3:$H$78,5,0)</f>
        <v>380000</v>
      </c>
      <c r="U474" s="612" t="e">
        <f>VLOOKUP(B474,Carwale!$D$1:$H$4,5,0)</f>
        <v>#N/A</v>
      </c>
      <c r="V474" s="612" t="e">
        <f>VLOOKUP(B474,'Interactive Brokers'!E:I,5,0)</f>
        <v>#N/A</v>
      </c>
      <c r="W474" s="612" t="e">
        <f>VLOOKUP(B474,'REL Jio'!E:I,5,0)</f>
        <v>#N/A</v>
      </c>
      <c r="X474" s="612" t="e">
        <f>VLOOKUP(B474,'Sciative Sol'!E:I,5,0)</f>
        <v>#N/A</v>
      </c>
      <c r="Y474" s="612" t="e">
        <f>VLOOKUP(B474,'Hexaware Tech'!E:I,5,0)</f>
        <v>#N/A</v>
      </c>
      <c r="Z474" s="612" t="e">
        <f>VLOOKUP(B474,Axis!D:H,5,0)</f>
        <v>#N/A</v>
      </c>
      <c r="AA474" s="612" t="e">
        <f>VLOOKUP(B474,Ugam!$D$3:$H$26,5,0)</f>
        <v>#N/A</v>
      </c>
      <c r="AB474" s="612" t="e">
        <f>VLOOKUP(B474,Zeus!F:J,5,0)</f>
        <v>#N/A</v>
      </c>
      <c r="AC474" s="612" t="e">
        <f>VLOOKUP(B474,Montran!F:J,5,0)</f>
        <v>#N/A</v>
      </c>
      <c r="AD474" s="612" t="e">
        <f>VLOOKUP(B474,Endurance!H257:L257,5,0)</f>
        <v>#N/A</v>
      </c>
      <c r="AE474" s="612" t="e">
        <f>VLOOKUP(B474,'Swabhav Techlabs'!$F$1:$J$2,5,0)</f>
        <v>#N/A</v>
      </c>
      <c r="AF474" s="612" t="e">
        <f>VLOOKUP(B474,'Quality Kiosk'!$F$1:$J$18,5,0)</f>
        <v>#N/A</v>
      </c>
      <c r="AG474" s="612" t="e">
        <f>VLOOKUP(B474,'Lemon VB'!$F$1:$J$2,5,0)</f>
        <v>#N/A</v>
      </c>
      <c r="AH474" s="612" t="e">
        <f>VLOOKUP(B474,Gocomet!$E$1:$I$3,5,0)</f>
        <v>#N/A</v>
      </c>
      <c r="AI474" s="612" t="e">
        <f>VLOOKUP(B474,'Ingram Micro'!$E$1:$I$8,5,0)</f>
        <v>#N/A</v>
      </c>
      <c r="AJ474" s="612" t="e">
        <f>VLOOKUP(B474,'DePronto Infotech'!$E$1:$I$2,5,0)</f>
        <v>#N/A</v>
      </c>
      <c r="AK474" s="612" t="e">
        <f>VLOOKUP(B474,'Reliance Retail'!$E$1:$I$4,5,0)</f>
        <v>#N/A</v>
      </c>
      <c r="AL474" s="612" t="e">
        <f>VLOOKUP(B474,'Bright Champs'!$D$1:$H$13,5,0)</f>
        <v>#N/A</v>
      </c>
      <c r="AM474" s="612" t="e">
        <f>VLOOKUP(B474,Neosoft!$E$1:$I$12,5,0)</f>
        <v>#N/A</v>
      </c>
      <c r="AN474" s="612" t="e">
        <f>VLOOKUP(B474,Infosys!$E$1:$I$3,5,0)</f>
        <v>#N/A</v>
      </c>
      <c r="AO474" s="612" t="e">
        <f>VLOOKUP(B474,Cerelabs!$E$1:$I$5,5,0)</f>
        <v>#N/A</v>
      </c>
      <c r="AP474" s="612" t="e">
        <f>VLOOKUP(B474,'Neebal Technologies'!$D$1:$H$2,5,0)</f>
        <v>#N/A</v>
      </c>
      <c r="AQ474" s="612" t="e">
        <f>VLOOKUP(B474,'Vertiv Energy'!$D$1:$H$2,5,0)</f>
        <v>#N/A</v>
      </c>
      <c r="AR474" s="612" t="e">
        <f>VLOOKUP(B474,'Acidaes Solutions (CRMNEXT)'!$D$1:$H$3,5,0)</f>
        <v>#N/A</v>
      </c>
      <c r="AS474" s="612" t="e">
        <f>VLOOKUP(B474,Growisto!$D$1:$H$2,5,0)</f>
        <v>#N/A</v>
      </c>
      <c r="AT474" s="612" t="e">
        <f>VLOOKUP(B474,'9.9 Mediaworx - Digit'!$D$1:$H$2,5,0)</f>
        <v>#N/A</v>
      </c>
      <c r="AU474" s="612" t="e">
        <f>VLOOKUP(B474,'Vistaar systems Pvt Ltd'!$D$2:$H$3,5,0)</f>
        <v>#N/A</v>
      </c>
      <c r="AV474" s="612" t="e">
        <f>VLOOKUP(B474,'Course 5i'!$D$2:$H$11,5,0)</f>
        <v>#N/A</v>
      </c>
      <c r="AW474" s="612" t="e">
        <f>VLOOKUP(B474,'Radiant Appliances &amp; Electronic'!$D$1:$H$13,5,0)</f>
        <v>#N/A</v>
      </c>
      <c r="AX474" s="612" t="e">
        <f>VLOOKUP(B474,'Atos Global'!$D$3:$H$27,5,0)</f>
        <v>#N/A</v>
      </c>
      <c r="AY474" s="612" t="e">
        <f>VLOOKUP(B474,'Saama Technologies'!$D$1:$H$2,5,0)</f>
        <v>#N/A</v>
      </c>
      <c r="AZ474" s="612" t="e">
        <f>VLOOKUP(B474,'Multiplier Solutions'!$D$1:$H$2,5,0)</f>
        <v>#N/A</v>
      </c>
      <c r="BA474" s="612" t="e">
        <f>VLOOKUP(B474,GEP!$D$2:$H$5,5,0)</f>
        <v>#N/A</v>
      </c>
      <c r="BB474" s="612" t="e">
        <f>VLOOKUP(B474,Accenture!$D$1:$H$6,5,0)</f>
        <v>#N/A</v>
      </c>
      <c r="BC474" s="612" t="e">
        <f>VLOOKUP(B474,'Endurance International Group'!$D$1:$H$2,5,0)</f>
        <v>#N/A</v>
      </c>
      <c r="BD474" s="612" t="e">
        <f>VLOOKUP(B474,Newgen!$D$1:$H$2,5,0)</f>
        <v>#N/A</v>
      </c>
      <c r="BE474" s="612" t="e">
        <f>VLOOKUP(B474,'3D Incredible'!D474:H474,5,0)</f>
        <v>#N/A</v>
      </c>
      <c r="BF474" s="612" t="e">
        <f>VLOOKUP(B474,'Raja Software Labs'!$D$2:$H$2,5,0)</f>
        <v>#N/A</v>
      </c>
      <c r="BG474" s="612" t="e">
        <f>VLOOKUP(B474,Wipro!$D$1:$H$2,5,0)</f>
        <v>#N/A</v>
      </c>
      <c r="BH474" s="612" t="e">
        <f>VLOOKUP(B474,'Perch Technologies'!$D$2:$H$2,5,0)</f>
        <v>#N/A</v>
      </c>
      <c r="BI474" s="612" t="e">
        <f>VLOOKUP(B474,'Morning Star'!$D$1:$H$6,5,0)</f>
        <v>#N/A</v>
      </c>
      <c r="BJ474" s="612" t="e">
        <f>VLOOKUP(B474,Flexiloans!$D$1:$H$2,5,0)</f>
        <v>#N/A</v>
      </c>
      <c r="BK474" s="612" t="e">
        <f>VLOOKUP(B474,'Thirdware Solutions'!$D$1:$H$2,5,0)</f>
        <v>#N/A</v>
      </c>
      <c r="BL474" s="612" t="e">
        <f>VLOOKUP(B474,Tescom!$D$1:$H$8,5,0)</f>
        <v>#N/A</v>
      </c>
      <c r="BM474" s="612" t="e">
        <f>VLOOKUP(B474,'Cogno AI'!$D$1:$H$2,5,0)</f>
        <v>#N/A</v>
      </c>
      <c r="BN474" s="612" t="e">
        <f>VLOOKUP(B474,'ABM Knowledgeware'!$D$1:$H$2,5,0)</f>
        <v>#N/A</v>
      </c>
      <c r="BO474" s="612" t="e">
        <f>VLOOKUP(B474,'Concerto Software'!$D$1:$H$3,5,0)</f>
        <v>#N/A</v>
      </c>
      <c r="BP474" s="612" t="e">
        <f>VLOOKUP(B474,'My Captain'!$D$1:$H$4,5,0)</f>
        <v>#N/A</v>
      </c>
      <c r="BQ474" s="612" t="e">
        <f>VLOOKUP(B474,'Finoux Solutions'!$D$2:$H$4,5,0)</f>
        <v>#N/A</v>
      </c>
      <c r="BR474" s="612" t="e">
        <f>VLOOKUP(B474,'MITR Learning'!$D$1:$H$2,5,0)</f>
        <v>#N/A</v>
      </c>
      <c r="BS474" s="612" t="e">
        <f>VLOOKUP(B474,Nucsoft!$D$2:$H$6,5,0)</f>
        <v>#N/A</v>
      </c>
      <c r="BT474" s="612" t="e">
        <f>VLOOKUP(B474,'Paras Cadd'!$D$1:$H$2,5,0)</f>
        <v>#N/A</v>
      </c>
      <c r="BU474" s="612" t="e">
        <f>VLOOKUP(B474,'ICICI Securities'!$D$1:$H$2,5,0)</f>
        <v>#N/A</v>
      </c>
      <c r="BV474" s="612" t="e">
        <f>VLOOKUP(B474,'Citius Tech'!$D$2:$H$5,5,0)</f>
        <v>#N/A</v>
      </c>
      <c r="BW474" s="612" t="e">
        <f>VLOOKUP(B474,'Buzzy Brains'!$D$2:$H$2,5,0)</f>
        <v>#N/A</v>
      </c>
      <c r="BX474" s="612" t="e">
        <f>VLOOKUP(B474,'Decimal Point'!$D$2:$H$2,5,0)</f>
        <v>#N/A</v>
      </c>
      <c r="BY474" s="612" t="e">
        <f>VLOOKUP(B474,'Sankey Business Solutions'!$D$2:$H$3,5,0)</f>
        <v>#N/A</v>
      </c>
      <c r="BZ474" s="612" t="e">
        <f>VLOOKUP(B474,'Nangia &amp; Co LLP'!$D$2:$H$2,5,0)</f>
        <v>#N/A</v>
      </c>
      <c r="CA474" s="612" t="e">
        <f>VLOOKUP(B474,'FIS Solutions India Pvt Ltd'!$D$2:$H$2,5,0)</f>
        <v>#N/A</v>
      </c>
      <c r="CB474" s="612" t="e">
        <f>VLOOKUP(B474,'Delta Technology &amp; Management '!$D$2:$H$16,5,0)</f>
        <v>#N/A</v>
      </c>
      <c r="CC474" s="612" t="e">
        <f>VLOOKUP(B474,'Espoir Networks'!$D$3:$H$11,5,0)</f>
        <v>#N/A</v>
      </c>
      <c r="CD474" s="612" t="e">
        <f>VLOOKUP(B474,'Servosys Solution'!$D$3:$H$5,5,0)</f>
        <v>#N/A</v>
      </c>
      <c r="CE474" s="612" t="e">
        <f>VLOOKUP(B474,'Ribbon Communications'!$D$3:$H$4,5,0)</f>
        <v>#N/A</v>
      </c>
      <c r="CF474" s="612">
        <f t="shared" si="24"/>
        <v>2</v>
      </c>
      <c r="CG474" s="154" t="s">
        <v>7647</v>
      </c>
      <c r="CH474" s="154" t="s">
        <v>7648</v>
      </c>
      <c r="CI474" s="154" t="s">
        <v>7649</v>
      </c>
      <c r="CJ474" s="154" t="s">
        <v>11722</v>
      </c>
      <c r="CK474" s="155">
        <v>42917</v>
      </c>
      <c r="CL474" s="154">
        <v>2021</v>
      </c>
      <c r="CM474" s="146" t="s">
        <v>2952</v>
      </c>
      <c r="CN474" s="154">
        <v>480</v>
      </c>
      <c r="CO474" s="156">
        <v>96</v>
      </c>
      <c r="CP474" s="154">
        <v>2015</v>
      </c>
      <c r="CQ474" s="154" t="s">
        <v>79</v>
      </c>
      <c r="CR474" s="146" t="s">
        <v>7277</v>
      </c>
      <c r="CS474" s="154">
        <v>568</v>
      </c>
      <c r="CT474" s="156">
        <v>87.38</v>
      </c>
      <c r="CU474" s="154">
        <v>2017</v>
      </c>
      <c r="CV474" s="154" t="s">
        <v>79</v>
      </c>
      <c r="CW474" s="144" t="s">
        <v>81</v>
      </c>
      <c r="CX474" s="144" t="s">
        <v>81</v>
      </c>
      <c r="CY474" s="154" t="s">
        <v>81</v>
      </c>
      <c r="CZ474" s="154" t="s">
        <v>81</v>
      </c>
      <c r="DA474" s="154" t="s">
        <v>81</v>
      </c>
      <c r="DB474" s="154" t="s">
        <v>81</v>
      </c>
      <c r="DC474" s="154" t="s">
        <v>81</v>
      </c>
      <c r="DD474" s="154" t="s">
        <v>81</v>
      </c>
      <c r="DE474" s="154" t="s">
        <v>81</v>
      </c>
      <c r="DF474" s="154">
        <v>0</v>
      </c>
      <c r="DG474" s="224">
        <v>9.67</v>
      </c>
      <c r="DH474" s="224">
        <v>9.33</v>
      </c>
      <c r="DI474" s="224">
        <v>9.85</v>
      </c>
      <c r="DJ474" s="224">
        <v>9.69</v>
      </c>
      <c r="DK474" s="224">
        <v>9.69</v>
      </c>
      <c r="DL474" s="224">
        <v>10</v>
      </c>
      <c r="DM474" s="224">
        <v>58.23</v>
      </c>
      <c r="DN474" s="224">
        <v>9.6999999999999993</v>
      </c>
      <c r="DO474" s="154"/>
      <c r="DP474" s="144" t="s">
        <v>82</v>
      </c>
      <c r="DQ474" s="154">
        <v>0</v>
      </c>
      <c r="DR474" s="154">
        <v>0</v>
      </c>
      <c r="DS474" s="154" t="s">
        <v>83</v>
      </c>
      <c r="DT474" s="154" t="s">
        <v>83</v>
      </c>
      <c r="DU474" s="154" t="s">
        <v>83</v>
      </c>
      <c r="DV474" s="154" t="s">
        <v>83</v>
      </c>
      <c r="DW474" s="144" t="s">
        <v>83</v>
      </c>
      <c r="DX474" s="144" t="s">
        <v>84</v>
      </c>
      <c r="DY474" s="144" t="s">
        <v>81</v>
      </c>
      <c r="DZ474" s="144" t="s">
        <v>7650</v>
      </c>
      <c r="EA474" s="144" t="s">
        <v>7651</v>
      </c>
      <c r="EB474" s="144" t="s">
        <v>7652</v>
      </c>
      <c r="EC474" s="144" t="s">
        <v>86</v>
      </c>
      <c r="ED474" s="144" t="s">
        <v>89</v>
      </c>
      <c r="EE474" s="144" t="s">
        <v>7653</v>
      </c>
      <c r="EF474" s="144" t="s">
        <v>7654</v>
      </c>
      <c r="EG474" s="144" t="s">
        <v>7655</v>
      </c>
      <c r="EH474" s="144" t="s">
        <v>84</v>
      </c>
      <c r="EI474" s="144" t="s">
        <v>7656</v>
      </c>
      <c r="EJ474" s="158" t="s">
        <v>7657</v>
      </c>
      <c r="EK474" s="158" t="s">
        <v>7658</v>
      </c>
      <c r="EL474" s="158" t="s">
        <v>7659</v>
      </c>
      <c r="EM474" s="158" t="s">
        <v>7660</v>
      </c>
      <c r="EN474" s="144" t="s">
        <v>81</v>
      </c>
      <c r="EO474"/>
    </row>
    <row r="475" spans="1:145" ht="18" thickTop="1" thickBot="1">
      <c r="A475" s="575">
        <f t="shared" si="25"/>
        <v>474</v>
      </c>
      <c r="B475" s="572" t="s">
        <v>7737</v>
      </c>
      <c r="C475" s="600" t="s">
        <v>11880</v>
      </c>
      <c r="D475" s="570" t="s">
        <v>13209</v>
      </c>
      <c r="E475" s="568" t="str">
        <f t="shared" si="23"/>
        <v>Placed</v>
      </c>
      <c r="F475" s="570" t="s">
        <v>12496</v>
      </c>
      <c r="G475" s="570" t="s">
        <v>135</v>
      </c>
      <c r="H475" s="131" t="str">
        <f>VLOOKUP(B475,INFT1!C:H,3,0)</f>
        <v>12th + Engineering without live KT</v>
      </c>
      <c r="I475" s="610" t="s">
        <v>7739</v>
      </c>
      <c r="J475" s="572">
        <v>21</v>
      </c>
      <c r="K475" s="611" t="s">
        <v>7740</v>
      </c>
      <c r="L475" s="611" t="s">
        <v>73</v>
      </c>
      <c r="M475" s="611" t="s">
        <v>7741</v>
      </c>
      <c r="N475" s="612" t="s">
        <v>7742</v>
      </c>
      <c r="O475" s="612">
        <v>9819126385</v>
      </c>
      <c r="P475" s="612">
        <v>9167678065</v>
      </c>
      <c r="Q475" s="612" t="e">
        <f>VLOOKUP(B475,'TCS CON'!$D$1:$H$98,5,0)</f>
        <v>#N/A</v>
      </c>
      <c r="R475" s="612" t="e">
        <f>VLOOKUP(B475,LTI!$C$1:$H$46,6,0)</f>
        <v>#N/A</v>
      </c>
      <c r="S475" s="612" t="e">
        <f>VLOOKUP(B475,JARO!$E$2:$I$11,5,0)</f>
        <v>#N/A</v>
      </c>
      <c r="T475" s="612" t="e">
        <f>VLOOKUP(B475,Capgemini!$D$3:$H$78,5,0)</f>
        <v>#N/A</v>
      </c>
      <c r="U475" s="612" t="e">
        <f>VLOOKUP(B475,Carwale!$D$1:$H$4,5,0)</f>
        <v>#N/A</v>
      </c>
      <c r="V475" s="612" t="e">
        <f>VLOOKUP(B475,'Interactive Brokers'!E:I,5,0)</f>
        <v>#N/A</v>
      </c>
      <c r="W475" s="612" t="e">
        <f>VLOOKUP(B475,'REL Jio'!E:I,5,0)</f>
        <v>#N/A</v>
      </c>
      <c r="X475" s="612" t="e">
        <f>VLOOKUP(B475,'Sciative Sol'!E:I,5,0)</f>
        <v>#N/A</v>
      </c>
      <c r="Y475" s="612" t="e">
        <f>VLOOKUP(B475,'Hexaware Tech'!E:I,5,0)</f>
        <v>#N/A</v>
      </c>
      <c r="Z475" s="612" t="e">
        <f>VLOOKUP(B475,Axis!D:H,5,0)</f>
        <v>#N/A</v>
      </c>
      <c r="AA475" s="612">
        <f>VLOOKUP(B475,Ugam!$D$3:$H$26,5,0)</f>
        <v>250000</v>
      </c>
      <c r="AB475" s="612" t="e">
        <f>VLOOKUP(B475,Zeus!F:J,5,0)</f>
        <v>#N/A</v>
      </c>
      <c r="AC475" s="612" t="e">
        <f>VLOOKUP(B475,Montran!F:J,5,0)</f>
        <v>#N/A</v>
      </c>
      <c r="AD475" s="612" t="e">
        <f>VLOOKUP(B475,Endurance!H258:L258,5,0)</f>
        <v>#N/A</v>
      </c>
      <c r="AE475" s="612" t="e">
        <f>VLOOKUP(B475,'Swabhav Techlabs'!$F$1:$J$2,5,0)</f>
        <v>#N/A</v>
      </c>
      <c r="AF475" s="612" t="e">
        <f>VLOOKUP(B475,'Quality Kiosk'!$F$1:$J$18,5,0)</f>
        <v>#N/A</v>
      </c>
      <c r="AG475" s="612" t="e">
        <f>VLOOKUP(B475,'Lemon VB'!$F$1:$J$2,5,0)</f>
        <v>#N/A</v>
      </c>
      <c r="AH475" s="612" t="e">
        <f>VLOOKUP(B475,Gocomet!$E$1:$I$3,5,0)</f>
        <v>#N/A</v>
      </c>
      <c r="AI475" s="612" t="e">
        <f>VLOOKUP(B475,'Ingram Micro'!$E$1:$I$8,5,0)</f>
        <v>#N/A</v>
      </c>
      <c r="AJ475" s="612" t="e">
        <f>VLOOKUP(B475,'DePronto Infotech'!$E$1:$I$2,5,0)</f>
        <v>#N/A</v>
      </c>
      <c r="AK475" s="612" t="e">
        <f>VLOOKUP(B475,'Reliance Retail'!$E$1:$I$4,5,0)</f>
        <v>#N/A</v>
      </c>
      <c r="AL475" s="612" t="e">
        <f>VLOOKUP(B475,'Bright Champs'!$D$1:$H$13,5,0)</f>
        <v>#N/A</v>
      </c>
      <c r="AM475" s="612" t="e">
        <f>VLOOKUP(B475,Neosoft!$E$1:$I$12,5,0)</f>
        <v>#N/A</v>
      </c>
      <c r="AN475" s="612" t="e">
        <f>VLOOKUP(B475,Infosys!$E$1:$I$3,5,0)</f>
        <v>#N/A</v>
      </c>
      <c r="AO475" s="612" t="e">
        <f>VLOOKUP(B475,Cerelabs!$E$1:$I$5,5,0)</f>
        <v>#N/A</v>
      </c>
      <c r="AP475" s="612" t="e">
        <f>VLOOKUP(B475,'Neebal Technologies'!$D$1:$H$2,5,0)</f>
        <v>#N/A</v>
      </c>
      <c r="AQ475" s="612" t="e">
        <f>VLOOKUP(B475,'Vertiv Energy'!$D$1:$H$2,5,0)</f>
        <v>#N/A</v>
      </c>
      <c r="AR475" s="612" t="e">
        <f>VLOOKUP(B475,'Acidaes Solutions (CRMNEXT)'!$D$1:$H$3,5,0)</f>
        <v>#N/A</v>
      </c>
      <c r="AS475" s="612" t="e">
        <f>VLOOKUP(B475,Growisto!$D$1:$H$2,5,0)</f>
        <v>#N/A</v>
      </c>
      <c r="AT475" s="612" t="e">
        <f>VLOOKUP(B475,'9.9 Mediaworx - Digit'!$D$1:$H$2,5,0)</f>
        <v>#N/A</v>
      </c>
      <c r="AU475" s="612" t="e">
        <f>VLOOKUP(B475,'Vistaar systems Pvt Ltd'!$D$2:$H$3,5,0)</f>
        <v>#N/A</v>
      </c>
      <c r="AV475" s="612" t="e">
        <f>VLOOKUP(B475,'Course 5i'!$D$2:$H$11,5,0)</f>
        <v>#N/A</v>
      </c>
      <c r="AW475" s="612" t="e">
        <f>VLOOKUP(B475,'Radiant Appliances &amp; Electronic'!$D$1:$H$13,5,0)</f>
        <v>#N/A</v>
      </c>
      <c r="AX475" s="612" t="e">
        <f>VLOOKUP(B475,'Atos Global'!$D$3:$H$27,5,0)</f>
        <v>#N/A</v>
      </c>
      <c r="AY475" s="612" t="e">
        <f>VLOOKUP(B475,'Saama Technologies'!$D$1:$H$2,5,0)</f>
        <v>#N/A</v>
      </c>
      <c r="AZ475" s="612" t="e">
        <f>VLOOKUP(B475,'Multiplier Solutions'!$D$1:$H$2,5,0)</f>
        <v>#N/A</v>
      </c>
      <c r="BA475" s="612" t="e">
        <f>VLOOKUP(B475,GEP!$D$2:$H$5,5,0)</f>
        <v>#N/A</v>
      </c>
      <c r="BB475" s="612" t="e">
        <f>VLOOKUP(B475,Accenture!$D$1:$H$6,5,0)</f>
        <v>#N/A</v>
      </c>
      <c r="BC475" s="612" t="e">
        <f>VLOOKUP(B475,'Endurance International Group'!$D$1:$H$2,5,0)</f>
        <v>#N/A</v>
      </c>
      <c r="BD475" s="612" t="e">
        <f>VLOOKUP(B475,Newgen!$D$1:$H$2,5,0)</f>
        <v>#N/A</v>
      </c>
      <c r="BE475" s="612" t="e">
        <f>VLOOKUP(B475,'3D Incredible'!D475:H475,5,0)</f>
        <v>#N/A</v>
      </c>
      <c r="BF475" s="612" t="e">
        <f>VLOOKUP(B475,'Raja Software Labs'!$D$2:$H$2,5,0)</f>
        <v>#N/A</v>
      </c>
      <c r="BG475" s="612" t="e">
        <f>VLOOKUP(B475,Wipro!$D$1:$H$2,5,0)</f>
        <v>#N/A</v>
      </c>
      <c r="BH475" s="612" t="e">
        <f>VLOOKUP(B475,'Perch Technologies'!$D$2:$H$2,5,0)</f>
        <v>#N/A</v>
      </c>
      <c r="BI475" s="612" t="e">
        <f>VLOOKUP(B475,'Morning Star'!$D$1:$H$6,5,0)</f>
        <v>#N/A</v>
      </c>
      <c r="BJ475" s="612" t="e">
        <f>VLOOKUP(B475,Flexiloans!$D$1:$H$2,5,0)</f>
        <v>#N/A</v>
      </c>
      <c r="BK475" s="612" t="e">
        <f>VLOOKUP(B475,'Thirdware Solutions'!$D$1:$H$2,5,0)</f>
        <v>#N/A</v>
      </c>
      <c r="BL475" s="612" t="e">
        <f>VLOOKUP(B475,Tescom!$D$1:$H$8,5,0)</f>
        <v>#N/A</v>
      </c>
      <c r="BM475" s="612" t="e">
        <f>VLOOKUP(B475,'Cogno AI'!$D$1:$H$2,5,0)</f>
        <v>#N/A</v>
      </c>
      <c r="BN475" s="612" t="e">
        <f>VLOOKUP(B475,'ABM Knowledgeware'!$D$1:$H$2,5,0)</f>
        <v>#N/A</v>
      </c>
      <c r="BO475" s="612" t="e">
        <f>VLOOKUP(B475,'Concerto Software'!$D$1:$H$3,5,0)</f>
        <v>#N/A</v>
      </c>
      <c r="BP475" s="612" t="e">
        <f>VLOOKUP(B475,'My Captain'!$D$1:$H$4,5,0)</f>
        <v>#N/A</v>
      </c>
      <c r="BQ475" s="612" t="e">
        <f>VLOOKUP(B475,'Finoux Solutions'!$D$2:$H$4,5,0)</f>
        <v>#N/A</v>
      </c>
      <c r="BR475" s="612" t="e">
        <f>VLOOKUP(B475,'MITR Learning'!$D$1:$H$2,5,0)</f>
        <v>#N/A</v>
      </c>
      <c r="BS475" s="612" t="e">
        <f>VLOOKUP(B475,Nucsoft!$D$2:$H$6,5,0)</f>
        <v>#N/A</v>
      </c>
      <c r="BT475" s="612" t="e">
        <f>VLOOKUP(B475,'Paras Cadd'!$D$1:$H$2,5,0)</f>
        <v>#N/A</v>
      </c>
      <c r="BU475" s="612" t="e">
        <f>VLOOKUP(B475,'ICICI Securities'!$D$1:$H$2,5,0)</f>
        <v>#N/A</v>
      </c>
      <c r="BV475" s="612" t="e">
        <f>VLOOKUP(B475,'Citius Tech'!$D$2:$H$5,5,0)</f>
        <v>#N/A</v>
      </c>
      <c r="BW475" s="612" t="e">
        <f>VLOOKUP(B475,'Buzzy Brains'!$D$2:$H$2,5,0)</f>
        <v>#N/A</v>
      </c>
      <c r="BX475" s="612" t="e">
        <f>VLOOKUP(B475,'Decimal Point'!$D$2:$H$2,5,0)</f>
        <v>#N/A</v>
      </c>
      <c r="BY475" s="612" t="e">
        <f>VLOOKUP(B475,'Sankey Business Solutions'!$D$2:$H$3,5,0)</f>
        <v>#N/A</v>
      </c>
      <c r="BZ475" s="612" t="e">
        <f>VLOOKUP(B475,'Nangia &amp; Co LLP'!$D$2:$H$2,5,0)</f>
        <v>#N/A</v>
      </c>
      <c r="CA475" s="612" t="e">
        <f>VLOOKUP(B475,'FIS Solutions India Pvt Ltd'!$D$2:$H$2,5,0)</f>
        <v>#N/A</v>
      </c>
      <c r="CB475" s="612" t="e">
        <f>VLOOKUP(B475,'Delta Technology &amp; Management '!$D$2:$H$16,5,0)</f>
        <v>#N/A</v>
      </c>
      <c r="CC475" s="612" t="e">
        <f>VLOOKUP(B475,'Espoir Networks'!$D$3:$H$11,5,0)</f>
        <v>#N/A</v>
      </c>
      <c r="CD475" s="612" t="e">
        <f>VLOOKUP(B475,'Servosys Solution'!$D$3:$H$5,5,0)</f>
        <v>#N/A</v>
      </c>
      <c r="CE475" s="612" t="e">
        <f>VLOOKUP(B475,'Ribbon Communications'!$D$3:$H$4,5,0)</f>
        <v>#N/A</v>
      </c>
      <c r="CF475" s="612">
        <f t="shared" si="24"/>
        <v>1</v>
      </c>
      <c r="CG475" s="129" t="s">
        <v>7743</v>
      </c>
      <c r="CH475" s="129">
        <v>954985000818</v>
      </c>
      <c r="CI475" s="129" t="s">
        <v>7744</v>
      </c>
      <c r="CJ475" s="129" t="s">
        <v>11722</v>
      </c>
      <c r="CK475" s="132">
        <v>42917</v>
      </c>
      <c r="CL475" s="129">
        <v>2021</v>
      </c>
      <c r="CM475" s="128" t="s">
        <v>12067</v>
      </c>
      <c r="CN475" s="129">
        <v>421</v>
      </c>
      <c r="CO475" s="133">
        <v>84.2</v>
      </c>
      <c r="CP475" s="129">
        <v>2015</v>
      </c>
      <c r="CQ475" s="129" t="s">
        <v>79</v>
      </c>
      <c r="CR475" s="128" t="s">
        <v>5798</v>
      </c>
      <c r="CS475" s="129">
        <v>517</v>
      </c>
      <c r="CT475" s="133">
        <v>79.540000000000006</v>
      </c>
      <c r="CU475" s="129">
        <v>2017</v>
      </c>
      <c r="CV475" s="129" t="s">
        <v>79</v>
      </c>
      <c r="CW475" s="131" t="s">
        <v>81</v>
      </c>
      <c r="CX475" s="131" t="s">
        <v>81</v>
      </c>
      <c r="CY475" s="129" t="s">
        <v>81</v>
      </c>
      <c r="CZ475" s="129" t="s">
        <v>81</v>
      </c>
      <c r="DA475" s="129" t="s">
        <v>81</v>
      </c>
      <c r="DB475" s="129" t="s">
        <v>81</v>
      </c>
      <c r="DC475" s="129" t="s">
        <v>81</v>
      </c>
      <c r="DD475" s="129" t="s">
        <v>81</v>
      </c>
      <c r="DE475" s="129" t="s">
        <v>81</v>
      </c>
      <c r="DF475" s="129">
        <v>0</v>
      </c>
      <c r="DG475" s="224">
        <v>8.11</v>
      </c>
      <c r="DH475" s="224">
        <v>8.59</v>
      </c>
      <c r="DI475" s="224">
        <v>8.6199999999999992</v>
      </c>
      <c r="DJ475" s="224">
        <v>8.58</v>
      </c>
      <c r="DK475" s="224">
        <v>8.11</v>
      </c>
      <c r="DL475" s="224">
        <v>9.19</v>
      </c>
      <c r="DM475" s="224">
        <v>51.2</v>
      </c>
      <c r="DN475" s="224">
        <v>8.5299999999999994</v>
      </c>
      <c r="DO475" s="129"/>
      <c r="DP475" s="131" t="s">
        <v>82</v>
      </c>
      <c r="DQ475" s="129">
        <v>0</v>
      </c>
      <c r="DR475" s="129">
        <v>0</v>
      </c>
      <c r="DS475" s="129" t="s">
        <v>83</v>
      </c>
      <c r="DT475" s="129" t="s">
        <v>83</v>
      </c>
      <c r="DU475" s="129" t="s">
        <v>83</v>
      </c>
      <c r="DV475" s="129" t="s">
        <v>83</v>
      </c>
      <c r="DW475" s="131" t="s">
        <v>83</v>
      </c>
      <c r="DX475" s="131" t="s">
        <v>84</v>
      </c>
      <c r="DY475" s="131" t="s">
        <v>81</v>
      </c>
      <c r="DZ475" s="131" t="s">
        <v>7746</v>
      </c>
      <c r="EA475" s="131" t="s">
        <v>781</v>
      </c>
      <c r="EB475" s="131" t="s">
        <v>7747</v>
      </c>
      <c r="EC475" s="131" t="s">
        <v>781</v>
      </c>
      <c r="ED475" s="131" t="s">
        <v>89</v>
      </c>
      <c r="EE475" s="131" t="s">
        <v>7748</v>
      </c>
      <c r="EF475" s="131" t="s">
        <v>7749</v>
      </c>
      <c r="EG475" s="131" t="s">
        <v>81</v>
      </c>
      <c r="EH475" s="131" t="s">
        <v>7750</v>
      </c>
      <c r="EI475" s="131" t="s">
        <v>7751</v>
      </c>
      <c r="EJ475" s="135" t="s">
        <v>7752</v>
      </c>
      <c r="EK475" s="135" t="s">
        <v>7753</v>
      </c>
      <c r="EL475" s="135" t="s">
        <v>7754</v>
      </c>
      <c r="EM475" s="135" t="s">
        <v>7755</v>
      </c>
      <c r="EN475" s="131" t="s">
        <v>81</v>
      </c>
    </row>
    <row r="476" spans="1:145" ht="18" thickTop="1" thickBot="1">
      <c r="A476" s="575">
        <f t="shared" si="25"/>
        <v>475</v>
      </c>
      <c r="B476" s="572" t="s">
        <v>7984</v>
      </c>
      <c r="C476" s="600" t="s">
        <v>7985</v>
      </c>
      <c r="D476" s="570" t="s">
        <v>13208</v>
      </c>
      <c r="E476" s="568" t="str">
        <f t="shared" si="23"/>
        <v>Placed</v>
      </c>
      <c r="F476" s="570" t="s">
        <v>12496</v>
      </c>
      <c r="G476" s="570" t="s">
        <v>135</v>
      </c>
      <c r="H476" s="131" t="str">
        <f>VLOOKUP(B476,INFT1!C:H,3,0)</f>
        <v>12th + Engineering without live KT</v>
      </c>
      <c r="I476" s="610">
        <v>36321</v>
      </c>
      <c r="J476" s="572">
        <v>20</v>
      </c>
      <c r="K476" s="611" t="s">
        <v>7986</v>
      </c>
      <c r="L476" s="611" t="s">
        <v>73</v>
      </c>
      <c r="M476" s="611" t="s">
        <v>7987</v>
      </c>
      <c r="N476" s="612" t="s">
        <v>7983</v>
      </c>
      <c r="O476" s="612">
        <v>9969460200</v>
      </c>
      <c r="P476" s="612">
        <v>8976385041</v>
      </c>
      <c r="Q476" s="612">
        <f>VLOOKUP(B476,'TCS CON'!$D$1:$H$98,5,0)</f>
        <v>700000</v>
      </c>
      <c r="R476" s="612">
        <f>VLOOKUP(B476,LTI!$C$1:$H$46,6,0)</f>
        <v>500000</v>
      </c>
      <c r="S476" s="612" t="e">
        <f>VLOOKUP(B476,JARO!$E$2:$I$11,5,0)</f>
        <v>#N/A</v>
      </c>
      <c r="T476" s="612" t="e">
        <f>VLOOKUP(B476,Capgemini!$D$3:$H$78,5,0)</f>
        <v>#N/A</v>
      </c>
      <c r="U476" s="612" t="e">
        <f>VLOOKUP(B476,Carwale!$D$1:$H$4,5,0)</f>
        <v>#N/A</v>
      </c>
      <c r="V476" s="612" t="e">
        <f>VLOOKUP(B476,'Interactive Brokers'!E:I,5,0)</f>
        <v>#N/A</v>
      </c>
      <c r="W476" s="612">
        <f>VLOOKUP(B476,'REL Jio'!E:I,5,0)</f>
        <v>350000</v>
      </c>
      <c r="X476" s="612" t="e">
        <f>VLOOKUP(B476,'Sciative Sol'!E:I,5,0)</f>
        <v>#N/A</v>
      </c>
      <c r="Y476" s="612" t="e">
        <f>VLOOKUP(B476,'Hexaware Tech'!E:I,5,0)</f>
        <v>#N/A</v>
      </c>
      <c r="Z476" s="612" t="e">
        <f>VLOOKUP(B476,Axis!D:H,5,0)</f>
        <v>#N/A</v>
      </c>
      <c r="AA476" s="612" t="e">
        <f>VLOOKUP(B476,Ugam!$D$3:$H$26,5,0)</f>
        <v>#N/A</v>
      </c>
      <c r="AB476" s="612" t="e">
        <f>VLOOKUP(B476,Zeus!F:J,5,0)</f>
        <v>#N/A</v>
      </c>
      <c r="AC476" s="612" t="e">
        <f>VLOOKUP(B476,Montran!F:J,5,0)</f>
        <v>#N/A</v>
      </c>
      <c r="AD476" s="612" t="e">
        <f>VLOOKUP(B476,Endurance!H259:L259,5,0)</f>
        <v>#N/A</v>
      </c>
      <c r="AE476" s="612" t="e">
        <f>VLOOKUP(B476,'Swabhav Techlabs'!$F$1:$J$2,5,0)</f>
        <v>#N/A</v>
      </c>
      <c r="AF476" s="612" t="e">
        <f>VLOOKUP(B476,'Quality Kiosk'!$F$1:$J$18,5,0)</f>
        <v>#N/A</v>
      </c>
      <c r="AG476" s="612" t="e">
        <f>VLOOKUP(B476,'Lemon VB'!$F$1:$J$2,5,0)</f>
        <v>#N/A</v>
      </c>
      <c r="AH476" s="612" t="e">
        <f>VLOOKUP(B476,Gocomet!$E$1:$I$3,5,0)</f>
        <v>#N/A</v>
      </c>
      <c r="AI476" s="612" t="e">
        <f>VLOOKUP(B476,'Ingram Micro'!$E$1:$I$8,5,0)</f>
        <v>#N/A</v>
      </c>
      <c r="AJ476" s="612" t="e">
        <f>VLOOKUP(B476,'DePronto Infotech'!$E$1:$I$2,5,0)</f>
        <v>#N/A</v>
      </c>
      <c r="AK476" s="612" t="e">
        <f>VLOOKUP(B476,'Reliance Retail'!$E$1:$I$4,5,0)</f>
        <v>#N/A</v>
      </c>
      <c r="AL476" s="612" t="e">
        <f>VLOOKUP(B476,'Bright Champs'!$D$1:$H$13,5,0)</f>
        <v>#N/A</v>
      </c>
      <c r="AM476" s="612" t="e">
        <f>VLOOKUP(B476,Neosoft!$E$1:$I$12,5,0)</f>
        <v>#N/A</v>
      </c>
      <c r="AN476" s="612" t="e">
        <f>VLOOKUP(B476,Infosys!$E$1:$I$3,5,0)</f>
        <v>#N/A</v>
      </c>
      <c r="AO476" s="612" t="e">
        <f>VLOOKUP(B476,Cerelabs!$E$1:$I$5,5,0)</f>
        <v>#N/A</v>
      </c>
      <c r="AP476" s="612" t="e">
        <f>VLOOKUP(B476,'Neebal Technologies'!$D$1:$H$2,5,0)</f>
        <v>#N/A</v>
      </c>
      <c r="AQ476" s="612" t="e">
        <f>VLOOKUP(B476,'Vertiv Energy'!$D$1:$H$2,5,0)</f>
        <v>#N/A</v>
      </c>
      <c r="AR476" s="612" t="e">
        <f>VLOOKUP(B476,'Acidaes Solutions (CRMNEXT)'!$D$1:$H$3,5,0)</f>
        <v>#N/A</v>
      </c>
      <c r="AS476" s="612" t="e">
        <f>VLOOKUP(B476,Growisto!$D$1:$H$2,5,0)</f>
        <v>#N/A</v>
      </c>
      <c r="AT476" s="612" t="e">
        <f>VLOOKUP(B476,'9.9 Mediaworx - Digit'!$D$1:$H$2,5,0)</f>
        <v>#N/A</v>
      </c>
      <c r="AU476" s="612" t="e">
        <f>VLOOKUP(B476,'Vistaar systems Pvt Ltd'!$D$2:$H$3,5,0)</f>
        <v>#N/A</v>
      </c>
      <c r="AV476" s="612" t="e">
        <f>VLOOKUP(B476,'Course 5i'!$D$2:$H$11,5,0)</f>
        <v>#N/A</v>
      </c>
      <c r="AW476" s="612" t="e">
        <f>VLOOKUP(B476,'Radiant Appliances &amp; Electronic'!$D$1:$H$13,5,0)</f>
        <v>#N/A</v>
      </c>
      <c r="AX476" s="612" t="e">
        <f>VLOOKUP(B476,'Atos Global'!$D$3:$H$27,5,0)</f>
        <v>#N/A</v>
      </c>
      <c r="AY476" s="612" t="e">
        <f>VLOOKUP(B476,'Saama Technologies'!$D$1:$H$2,5,0)</f>
        <v>#N/A</v>
      </c>
      <c r="AZ476" s="612" t="e">
        <f>VLOOKUP(B476,'Multiplier Solutions'!$D$1:$H$2,5,0)</f>
        <v>#N/A</v>
      </c>
      <c r="BA476" s="612" t="e">
        <f>VLOOKUP(B476,GEP!$D$2:$H$5,5,0)</f>
        <v>#N/A</v>
      </c>
      <c r="BB476" s="612" t="e">
        <f>VLOOKUP(B476,Accenture!$D$1:$H$6,5,0)</f>
        <v>#N/A</v>
      </c>
      <c r="BC476" s="612" t="e">
        <f>VLOOKUP(B476,'Endurance International Group'!$D$1:$H$2,5,0)</f>
        <v>#N/A</v>
      </c>
      <c r="BD476" s="612" t="e">
        <f>VLOOKUP(B476,Newgen!$D$1:$H$2,5,0)</f>
        <v>#N/A</v>
      </c>
      <c r="BE476" s="612" t="e">
        <f>VLOOKUP(B476,'3D Incredible'!D476:H476,5,0)</f>
        <v>#N/A</v>
      </c>
      <c r="BF476" s="612" t="e">
        <f>VLOOKUP(B476,'Raja Software Labs'!$D$2:$H$2,5,0)</f>
        <v>#N/A</v>
      </c>
      <c r="BG476" s="612" t="e">
        <f>VLOOKUP(B476,Wipro!$D$1:$H$2,5,0)</f>
        <v>#N/A</v>
      </c>
      <c r="BH476" s="612" t="e">
        <f>VLOOKUP(B476,'Perch Technologies'!$D$2:$H$2,5,0)</f>
        <v>#N/A</v>
      </c>
      <c r="BI476" s="612" t="e">
        <f>VLOOKUP(B476,'Morning Star'!$D$1:$H$6,5,0)</f>
        <v>#N/A</v>
      </c>
      <c r="BJ476" s="612" t="e">
        <f>VLOOKUP(B476,Flexiloans!$D$1:$H$2,5,0)</f>
        <v>#N/A</v>
      </c>
      <c r="BK476" s="612" t="e">
        <f>VLOOKUP(B476,'Thirdware Solutions'!$D$1:$H$2,5,0)</f>
        <v>#N/A</v>
      </c>
      <c r="BL476" s="612" t="e">
        <f>VLOOKUP(B476,Tescom!$D$1:$H$8,5,0)</f>
        <v>#N/A</v>
      </c>
      <c r="BM476" s="612" t="e">
        <f>VLOOKUP(B476,'Cogno AI'!$D$1:$H$2,5,0)</f>
        <v>#N/A</v>
      </c>
      <c r="BN476" s="612" t="e">
        <f>VLOOKUP(B476,'ABM Knowledgeware'!$D$1:$H$2,5,0)</f>
        <v>#N/A</v>
      </c>
      <c r="BO476" s="612" t="e">
        <f>VLOOKUP(B476,'Concerto Software'!$D$1:$H$3,5,0)</f>
        <v>#N/A</v>
      </c>
      <c r="BP476" s="612" t="e">
        <f>VLOOKUP(B476,'My Captain'!$D$1:$H$4,5,0)</f>
        <v>#N/A</v>
      </c>
      <c r="BQ476" s="612" t="e">
        <f>VLOOKUP(B476,'Finoux Solutions'!$D$2:$H$4,5,0)</f>
        <v>#N/A</v>
      </c>
      <c r="BR476" s="612" t="e">
        <f>VLOOKUP(B476,'MITR Learning'!$D$1:$H$2,5,0)</f>
        <v>#N/A</v>
      </c>
      <c r="BS476" s="612" t="e">
        <f>VLOOKUP(B476,Nucsoft!$D$2:$H$6,5,0)</f>
        <v>#N/A</v>
      </c>
      <c r="BT476" s="612" t="e">
        <f>VLOOKUP(B476,'Paras Cadd'!$D$1:$H$2,5,0)</f>
        <v>#N/A</v>
      </c>
      <c r="BU476" s="612" t="e">
        <f>VLOOKUP(B476,'ICICI Securities'!$D$1:$H$2,5,0)</f>
        <v>#N/A</v>
      </c>
      <c r="BV476" s="612" t="e">
        <f>VLOOKUP(B476,'Citius Tech'!$D$2:$H$5,5,0)</f>
        <v>#N/A</v>
      </c>
      <c r="BW476" s="612" t="e">
        <f>VLOOKUP(B476,'Buzzy Brains'!$D$2:$H$2,5,0)</f>
        <v>#N/A</v>
      </c>
      <c r="BX476" s="612" t="e">
        <f>VLOOKUP(B476,'Decimal Point'!$D$2:$H$2,5,0)</f>
        <v>#N/A</v>
      </c>
      <c r="BY476" s="612" t="e">
        <f>VLOOKUP(B476,'Sankey Business Solutions'!$D$2:$H$3,5,0)</f>
        <v>#N/A</v>
      </c>
      <c r="BZ476" s="612" t="e">
        <f>VLOOKUP(B476,'Nangia &amp; Co LLP'!$D$2:$H$2,5,0)</f>
        <v>#N/A</v>
      </c>
      <c r="CA476" s="612" t="e">
        <f>VLOOKUP(B476,'FIS Solutions India Pvt Ltd'!$D$2:$H$2,5,0)</f>
        <v>#N/A</v>
      </c>
      <c r="CB476" s="612" t="e">
        <f>VLOOKUP(B476,'Delta Technology &amp; Management '!$D$2:$H$16,5,0)</f>
        <v>#N/A</v>
      </c>
      <c r="CC476" s="612" t="e">
        <f>VLOOKUP(B476,'Espoir Networks'!$D$3:$H$11,5,0)</f>
        <v>#N/A</v>
      </c>
      <c r="CD476" s="612" t="e">
        <f>VLOOKUP(B476,'Servosys Solution'!$D$3:$H$5,5,0)</f>
        <v>#N/A</v>
      </c>
      <c r="CE476" s="612" t="e">
        <f>VLOOKUP(B476,'Ribbon Communications'!$D$3:$H$4,5,0)</f>
        <v>#N/A</v>
      </c>
      <c r="CF476" s="612">
        <f t="shared" si="24"/>
        <v>3</v>
      </c>
      <c r="CG476" s="129" t="s">
        <v>7988</v>
      </c>
      <c r="CH476" s="129">
        <v>862397184704</v>
      </c>
      <c r="CI476" s="129" t="s">
        <v>134</v>
      </c>
      <c r="CJ476" s="129" t="s">
        <v>11722</v>
      </c>
      <c r="CK476" s="132">
        <v>42917</v>
      </c>
      <c r="CL476" s="129">
        <v>2021</v>
      </c>
      <c r="CM476" s="128" t="s">
        <v>4460</v>
      </c>
      <c r="CN476" s="129">
        <v>475</v>
      </c>
      <c r="CO476" s="133">
        <v>95</v>
      </c>
      <c r="CP476" s="129">
        <v>2015</v>
      </c>
      <c r="CQ476" s="129" t="s">
        <v>79</v>
      </c>
      <c r="CR476" s="128" t="s">
        <v>7989</v>
      </c>
      <c r="CS476" s="129">
        <v>599</v>
      </c>
      <c r="CT476" s="133">
        <v>92.15</v>
      </c>
      <c r="CU476" s="129">
        <v>2017</v>
      </c>
      <c r="CV476" s="129" t="s">
        <v>79</v>
      </c>
      <c r="CW476" s="131" t="s">
        <v>81</v>
      </c>
      <c r="CX476" s="131" t="s">
        <v>81</v>
      </c>
      <c r="CY476" s="129" t="s">
        <v>81</v>
      </c>
      <c r="CZ476" s="129" t="s">
        <v>81</v>
      </c>
      <c r="DA476" s="129" t="s">
        <v>81</v>
      </c>
      <c r="DB476" s="129" t="s">
        <v>81</v>
      </c>
      <c r="DC476" s="129" t="s">
        <v>81</v>
      </c>
      <c r="DD476" s="129" t="s">
        <v>81</v>
      </c>
      <c r="DE476" s="129" t="s">
        <v>81</v>
      </c>
      <c r="DF476" s="129">
        <v>0</v>
      </c>
      <c r="DG476" s="224">
        <v>9.11</v>
      </c>
      <c r="DH476" s="224">
        <v>9.44</v>
      </c>
      <c r="DI476" s="224">
        <v>9.5399999999999991</v>
      </c>
      <c r="DJ476" s="224">
        <v>9.35</v>
      </c>
      <c r="DK476" s="224">
        <v>9.3000000000000007</v>
      </c>
      <c r="DL476" s="224">
        <v>9.9600000000000009</v>
      </c>
      <c r="DM476" s="224">
        <v>56.76</v>
      </c>
      <c r="DN476" s="224">
        <v>9.4600000000000009</v>
      </c>
      <c r="DO476" s="129"/>
      <c r="DP476" s="131" t="s">
        <v>82</v>
      </c>
      <c r="DQ476" s="129">
        <v>0</v>
      </c>
      <c r="DR476" s="129">
        <v>0</v>
      </c>
      <c r="DS476" s="129" t="s">
        <v>83</v>
      </c>
      <c r="DT476" s="129" t="s">
        <v>83</v>
      </c>
      <c r="DU476" s="129" t="s">
        <v>83</v>
      </c>
      <c r="DV476" s="129" t="s">
        <v>83</v>
      </c>
      <c r="DW476" s="131" t="s">
        <v>83</v>
      </c>
      <c r="DX476" s="131" t="s">
        <v>84</v>
      </c>
      <c r="DY476" s="131" t="s">
        <v>81</v>
      </c>
      <c r="DZ476" s="131" t="s">
        <v>7990</v>
      </c>
      <c r="EA476" s="131" t="s">
        <v>7991</v>
      </c>
      <c r="EB476" s="131" t="s">
        <v>7992</v>
      </c>
      <c r="EC476" s="131" t="s">
        <v>3090</v>
      </c>
      <c r="ED476" s="131" t="s">
        <v>89</v>
      </c>
      <c r="EE476" s="131" t="s">
        <v>7993</v>
      </c>
      <c r="EF476" s="131" t="s">
        <v>7994</v>
      </c>
      <c r="EG476" s="131" t="s">
        <v>7995</v>
      </c>
      <c r="EH476" s="131" t="s">
        <v>7996</v>
      </c>
      <c r="EI476" s="131" t="s">
        <v>81</v>
      </c>
      <c r="EJ476" s="135" t="s">
        <v>7997</v>
      </c>
      <c r="EK476" s="135" t="s">
        <v>7998</v>
      </c>
      <c r="EL476" s="135" t="s">
        <v>7999</v>
      </c>
      <c r="EM476" s="135" t="s">
        <v>8000</v>
      </c>
      <c r="EN476" s="131" t="s">
        <v>81</v>
      </c>
    </row>
    <row r="477" spans="1:145" ht="18" thickTop="1" thickBot="1">
      <c r="A477" s="575">
        <f t="shared" si="25"/>
        <v>476</v>
      </c>
      <c r="B477" s="572" t="s">
        <v>8320</v>
      </c>
      <c r="C477" s="600" t="s">
        <v>8321</v>
      </c>
      <c r="D477" s="570" t="s">
        <v>13209</v>
      </c>
      <c r="E477" s="568" t="str">
        <f t="shared" si="23"/>
        <v>Placed</v>
      </c>
      <c r="F477" s="570" t="s">
        <v>12496</v>
      </c>
      <c r="G477" s="570" t="s">
        <v>135</v>
      </c>
      <c r="H477" s="131" t="str">
        <f>VLOOKUP(B477,INFT1!C:H,3,0)</f>
        <v>12th + Engineering without live KT</v>
      </c>
      <c r="I477" s="610">
        <v>36382</v>
      </c>
      <c r="J477" s="572">
        <v>21</v>
      </c>
      <c r="K477" s="611" t="s">
        <v>8322</v>
      </c>
      <c r="L477" s="611" t="s">
        <v>73</v>
      </c>
      <c r="M477" s="611" t="s">
        <v>8323</v>
      </c>
      <c r="N477" s="612" t="s">
        <v>8319</v>
      </c>
      <c r="O477" s="612">
        <v>9637487066</v>
      </c>
      <c r="P477" s="612">
        <v>9637487066</v>
      </c>
      <c r="Q477" s="612" t="e">
        <f>VLOOKUP(B477,'TCS CON'!$D$1:$H$98,5,0)</f>
        <v>#N/A</v>
      </c>
      <c r="R477" s="612" t="e">
        <f>VLOOKUP(B477,LTI!$C$1:$H$46,6,0)</f>
        <v>#N/A</v>
      </c>
      <c r="S477" s="612" t="e">
        <f>VLOOKUP(B477,JARO!$E$2:$I$11,5,0)</f>
        <v>#N/A</v>
      </c>
      <c r="T477" s="612">
        <f>VLOOKUP(B477,Capgemini!$D$3:$H$78,5,0)</f>
        <v>380000</v>
      </c>
      <c r="U477" s="612" t="e">
        <f>VLOOKUP(B477,Carwale!$D$1:$H$4,5,0)</f>
        <v>#N/A</v>
      </c>
      <c r="V477" s="612" t="e">
        <f>VLOOKUP(B477,'Interactive Brokers'!E:I,5,0)</f>
        <v>#N/A</v>
      </c>
      <c r="W477" s="612" t="e">
        <f>VLOOKUP(B477,'REL Jio'!E:I,5,0)</f>
        <v>#N/A</v>
      </c>
      <c r="X477" s="612" t="e">
        <f>VLOOKUP(B477,'Sciative Sol'!E:I,5,0)</f>
        <v>#N/A</v>
      </c>
      <c r="Y477" s="612" t="e">
        <f>VLOOKUP(B477,'Hexaware Tech'!E:I,5,0)</f>
        <v>#N/A</v>
      </c>
      <c r="Z477" s="612" t="e">
        <f>VLOOKUP(B477,Axis!D:H,5,0)</f>
        <v>#N/A</v>
      </c>
      <c r="AA477" s="612" t="e">
        <f>VLOOKUP(B477,Ugam!$D$3:$H$26,5,0)</f>
        <v>#N/A</v>
      </c>
      <c r="AB477" s="612" t="e">
        <f>VLOOKUP(B477,Zeus!F:J,5,0)</f>
        <v>#N/A</v>
      </c>
      <c r="AC477" s="612" t="e">
        <f>VLOOKUP(B477,Montran!F:J,5,0)</f>
        <v>#N/A</v>
      </c>
      <c r="AD477" s="612" t="e">
        <f>VLOOKUP(B477,Endurance!H260:L260,5,0)</f>
        <v>#N/A</v>
      </c>
      <c r="AE477" s="612" t="e">
        <f>VLOOKUP(B477,'Swabhav Techlabs'!$F$1:$J$2,5,0)</f>
        <v>#N/A</v>
      </c>
      <c r="AF477" s="612" t="e">
        <f>VLOOKUP(B477,'Quality Kiosk'!$F$1:$J$18,5,0)</f>
        <v>#N/A</v>
      </c>
      <c r="AG477" s="612" t="e">
        <f>VLOOKUP(B477,'Lemon VB'!$F$1:$J$2,5,0)</f>
        <v>#N/A</v>
      </c>
      <c r="AH477" s="612" t="e">
        <f>VLOOKUP(B477,Gocomet!$E$1:$I$3,5,0)</f>
        <v>#N/A</v>
      </c>
      <c r="AI477" s="612" t="e">
        <f>VLOOKUP(B477,'Ingram Micro'!$E$1:$I$8,5,0)</f>
        <v>#N/A</v>
      </c>
      <c r="AJ477" s="612" t="e">
        <f>VLOOKUP(B477,'DePronto Infotech'!$E$1:$I$2,5,0)</f>
        <v>#N/A</v>
      </c>
      <c r="AK477" s="612" t="e">
        <f>VLOOKUP(B477,'Reliance Retail'!$E$1:$I$4,5,0)</f>
        <v>#N/A</v>
      </c>
      <c r="AL477" s="612" t="e">
        <f>VLOOKUP(B477,'Bright Champs'!$D$1:$H$13,5,0)</f>
        <v>#N/A</v>
      </c>
      <c r="AM477" s="612" t="e">
        <f>VLOOKUP(B477,Neosoft!$E$1:$I$12,5,0)</f>
        <v>#N/A</v>
      </c>
      <c r="AN477" s="612" t="e">
        <f>VLOOKUP(B477,Infosys!$E$1:$I$3,5,0)</f>
        <v>#N/A</v>
      </c>
      <c r="AO477" s="612" t="e">
        <f>VLOOKUP(B477,Cerelabs!$E$1:$I$5,5,0)</f>
        <v>#N/A</v>
      </c>
      <c r="AP477" s="612" t="e">
        <f>VLOOKUP(B477,'Neebal Technologies'!$D$1:$H$2,5,0)</f>
        <v>#N/A</v>
      </c>
      <c r="AQ477" s="612" t="e">
        <f>VLOOKUP(B477,'Vertiv Energy'!$D$1:$H$2,5,0)</f>
        <v>#N/A</v>
      </c>
      <c r="AR477" s="612" t="e">
        <f>VLOOKUP(B477,'Acidaes Solutions (CRMNEXT)'!$D$1:$H$3,5,0)</f>
        <v>#N/A</v>
      </c>
      <c r="AS477" s="612" t="e">
        <f>VLOOKUP(B477,Growisto!$D$1:$H$2,5,0)</f>
        <v>#N/A</v>
      </c>
      <c r="AT477" s="612" t="e">
        <f>VLOOKUP(B477,'9.9 Mediaworx - Digit'!$D$1:$H$2,5,0)</f>
        <v>#N/A</v>
      </c>
      <c r="AU477" s="612" t="e">
        <f>VLOOKUP(B477,'Vistaar systems Pvt Ltd'!$D$2:$H$3,5,0)</f>
        <v>#N/A</v>
      </c>
      <c r="AV477" s="612" t="e">
        <f>VLOOKUP(B477,'Course 5i'!$D$2:$H$11,5,0)</f>
        <v>#N/A</v>
      </c>
      <c r="AW477" s="612" t="e">
        <f>VLOOKUP(B477,'Radiant Appliances &amp; Electronic'!$D$1:$H$13,5,0)</f>
        <v>#N/A</v>
      </c>
      <c r="AX477" s="612" t="e">
        <f>VLOOKUP(B477,'Atos Global'!$D$3:$H$27,5,0)</f>
        <v>#N/A</v>
      </c>
      <c r="AY477" s="612" t="e">
        <f>VLOOKUP(B477,'Saama Technologies'!$D$1:$H$2,5,0)</f>
        <v>#N/A</v>
      </c>
      <c r="AZ477" s="612" t="e">
        <f>VLOOKUP(B477,'Multiplier Solutions'!$D$1:$H$2,5,0)</f>
        <v>#N/A</v>
      </c>
      <c r="BA477" s="612" t="e">
        <f>VLOOKUP(B477,GEP!$D$2:$H$5,5,0)</f>
        <v>#N/A</v>
      </c>
      <c r="BB477" s="612" t="e">
        <f>VLOOKUP(B477,Accenture!$D$1:$H$6,5,0)</f>
        <v>#N/A</v>
      </c>
      <c r="BC477" s="612" t="e">
        <f>VLOOKUP(B477,'Endurance International Group'!$D$1:$H$2,5,0)</f>
        <v>#N/A</v>
      </c>
      <c r="BD477" s="612" t="e">
        <f>VLOOKUP(B477,Newgen!$D$1:$H$2,5,0)</f>
        <v>#N/A</v>
      </c>
      <c r="BE477" s="612" t="e">
        <f>VLOOKUP(B477,'3D Incredible'!D477:H477,5,0)</f>
        <v>#N/A</v>
      </c>
      <c r="BF477" s="612" t="e">
        <f>VLOOKUP(B477,'Raja Software Labs'!$D$2:$H$2,5,0)</f>
        <v>#N/A</v>
      </c>
      <c r="BG477" s="612" t="e">
        <f>VLOOKUP(B477,Wipro!$D$1:$H$2,5,0)</f>
        <v>#N/A</v>
      </c>
      <c r="BH477" s="612" t="e">
        <f>VLOOKUP(B477,'Perch Technologies'!$D$2:$H$2,5,0)</f>
        <v>#N/A</v>
      </c>
      <c r="BI477" s="612" t="e">
        <f>VLOOKUP(B477,'Morning Star'!$D$1:$H$6,5,0)</f>
        <v>#N/A</v>
      </c>
      <c r="BJ477" s="612" t="e">
        <f>VLOOKUP(B477,Flexiloans!$D$1:$H$2,5,0)</f>
        <v>#N/A</v>
      </c>
      <c r="BK477" s="612" t="e">
        <f>VLOOKUP(B477,'Thirdware Solutions'!$D$1:$H$2,5,0)</f>
        <v>#N/A</v>
      </c>
      <c r="BL477" s="612" t="e">
        <f>VLOOKUP(B477,Tescom!$D$1:$H$8,5,0)</f>
        <v>#N/A</v>
      </c>
      <c r="BM477" s="612" t="e">
        <f>VLOOKUP(B477,'Cogno AI'!$D$1:$H$2,5,0)</f>
        <v>#N/A</v>
      </c>
      <c r="BN477" s="612" t="e">
        <f>VLOOKUP(B477,'ABM Knowledgeware'!$D$1:$H$2,5,0)</f>
        <v>#N/A</v>
      </c>
      <c r="BO477" s="612" t="e">
        <f>VLOOKUP(B477,'Concerto Software'!$D$1:$H$3,5,0)</f>
        <v>#N/A</v>
      </c>
      <c r="BP477" s="612" t="e">
        <f>VLOOKUP(B477,'My Captain'!$D$1:$H$4,5,0)</f>
        <v>#N/A</v>
      </c>
      <c r="BQ477" s="612" t="e">
        <f>VLOOKUP(B477,'Finoux Solutions'!$D$2:$H$4,5,0)</f>
        <v>#N/A</v>
      </c>
      <c r="BR477" s="612" t="e">
        <f>VLOOKUP(B477,'MITR Learning'!$D$1:$H$2,5,0)</f>
        <v>#N/A</v>
      </c>
      <c r="BS477" s="612" t="e">
        <f>VLOOKUP(B477,Nucsoft!$D$2:$H$6,5,0)</f>
        <v>#N/A</v>
      </c>
      <c r="BT477" s="612" t="e">
        <f>VLOOKUP(B477,'Paras Cadd'!$D$1:$H$2,5,0)</f>
        <v>#N/A</v>
      </c>
      <c r="BU477" s="612" t="e">
        <f>VLOOKUP(B477,'ICICI Securities'!$D$1:$H$2,5,0)</f>
        <v>#N/A</v>
      </c>
      <c r="BV477" s="612" t="e">
        <f>VLOOKUP(B477,'Citius Tech'!$D$2:$H$5,5,0)</f>
        <v>#N/A</v>
      </c>
      <c r="BW477" s="612" t="e">
        <f>VLOOKUP(B477,'Buzzy Brains'!$D$2:$H$2,5,0)</f>
        <v>#N/A</v>
      </c>
      <c r="BX477" s="612" t="e">
        <f>VLOOKUP(B477,'Decimal Point'!$D$2:$H$2,5,0)</f>
        <v>#N/A</v>
      </c>
      <c r="BY477" s="612" t="e">
        <f>VLOOKUP(B477,'Sankey Business Solutions'!$D$2:$H$3,5,0)</f>
        <v>#N/A</v>
      </c>
      <c r="BZ477" s="612" t="e">
        <f>VLOOKUP(B477,'Nangia &amp; Co LLP'!$D$2:$H$2,5,0)</f>
        <v>#N/A</v>
      </c>
      <c r="CA477" s="612" t="e">
        <f>VLOOKUP(B477,'FIS Solutions India Pvt Ltd'!$D$2:$H$2,5,0)</f>
        <v>#N/A</v>
      </c>
      <c r="CB477" s="612" t="e">
        <f>VLOOKUP(B477,'Delta Technology &amp; Management '!$D$2:$H$16,5,0)</f>
        <v>#N/A</v>
      </c>
      <c r="CC477" s="612" t="e">
        <f>VLOOKUP(B477,'Espoir Networks'!$D$3:$H$11,5,0)</f>
        <v>#N/A</v>
      </c>
      <c r="CD477" s="612" t="e">
        <f>VLOOKUP(B477,'Servosys Solution'!$D$3:$H$5,5,0)</f>
        <v>#N/A</v>
      </c>
      <c r="CE477" s="612" t="e">
        <f>VLOOKUP(B477,'Ribbon Communications'!$D$3:$H$4,5,0)</f>
        <v>#N/A</v>
      </c>
      <c r="CF477" s="612">
        <f t="shared" si="24"/>
        <v>1</v>
      </c>
      <c r="CG477" s="129" t="s">
        <v>8324</v>
      </c>
      <c r="CH477" s="129" t="s">
        <v>8325</v>
      </c>
      <c r="CI477" s="129" t="s">
        <v>244</v>
      </c>
      <c r="CJ477" s="129" t="s">
        <v>11722</v>
      </c>
      <c r="CK477" s="132">
        <v>42917</v>
      </c>
      <c r="CL477" s="129">
        <v>2021</v>
      </c>
      <c r="CM477" s="128" t="s">
        <v>8326</v>
      </c>
      <c r="CN477" s="129">
        <v>476</v>
      </c>
      <c r="CO477" s="133">
        <v>95.2</v>
      </c>
      <c r="CP477" s="129">
        <v>2015</v>
      </c>
      <c r="CQ477" s="129" t="s">
        <v>79</v>
      </c>
      <c r="CR477" s="128" t="s">
        <v>12251</v>
      </c>
      <c r="CS477" s="129">
        <v>577</v>
      </c>
      <c r="CT477" s="133">
        <v>88.7</v>
      </c>
      <c r="CU477" s="129">
        <v>2017</v>
      </c>
      <c r="CV477" s="129" t="s">
        <v>79</v>
      </c>
      <c r="CW477" s="131" t="s">
        <v>81</v>
      </c>
      <c r="CX477" s="131" t="s">
        <v>81</v>
      </c>
      <c r="CY477" s="129" t="s">
        <v>81</v>
      </c>
      <c r="CZ477" s="129" t="s">
        <v>81</v>
      </c>
      <c r="DA477" s="129" t="s">
        <v>81</v>
      </c>
      <c r="DB477" s="129" t="s">
        <v>81</v>
      </c>
      <c r="DC477" s="129" t="s">
        <v>81</v>
      </c>
      <c r="DD477" s="129" t="s">
        <v>81</v>
      </c>
      <c r="DE477" s="129" t="s">
        <v>81</v>
      </c>
      <c r="DF477" s="129">
        <v>0</v>
      </c>
      <c r="DG477" s="224">
        <v>8.67</v>
      </c>
      <c r="DH477" s="224">
        <v>8.19</v>
      </c>
      <c r="DI477" s="224">
        <v>8.11</v>
      </c>
      <c r="DJ477" s="224">
        <v>8.85</v>
      </c>
      <c r="DK477" s="224">
        <v>8.64</v>
      </c>
      <c r="DL477" s="224">
        <v>10</v>
      </c>
      <c r="DM477" s="224">
        <v>52.46</v>
      </c>
      <c r="DN477" s="224">
        <v>8.75</v>
      </c>
      <c r="DO477" s="129"/>
      <c r="DP477" s="131" t="s">
        <v>82</v>
      </c>
      <c r="DQ477" s="129">
        <v>0</v>
      </c>
      <c r="DR477" s="129">
        <v>0</v>
      </c>
      <c r="DS477" s="129" t="s">
        <v>83</v>
      </c>
      <c r="DT477" s="129" t="s">
        <v>83</v>
      </c>
      <c r="DU477" s="129" t="s">
        <v>83</v>
      </c>
      <c r="DV477" s="129" t="s">
        <v>83</v>
      </c>
      <c r="DW477" s="131" t="s">
        <v>83</v>
      </c>
      <c r="DX477" s="131" t="s">
        <v>84</v>
      </c>
      <c r="DY477" s="131" t="s">
        <v>81</v>
      </c>
      <c r="DZ477" s="131" t="s">
        <v>8328</v>
      </c>
      <c r="EA477" s="131" t="s">
        <v>1447</v>
      </c>
      <c r="EB477" s="131" t="s">
        <v>8329</v>
      </c>
      <c r="EC477" s="131" t="s">
        <v>601</v>
      </c>
      <c r="ED477" s="131" t="s">
        <v>89</v>
      </c>
      <c r="EE477" s="131" t="s">
        <v>8330</v>
      </c>
      <c r="EF477" s="131" t="s">
        <v>8331</v>
      </c>
      <c r="EG477" s="131" t="s">
        <v>8332</v>
      </c>
      <c r="EH477" s="131" t="s">
        <v>8333</v>
      </c>
      <c r="EI477" s="131" t="s">
        <v>8334</v>
      </c>
      <c r="EJ477" s="135" t="s">
        <v>8335</v>
      </c>
      <c r="EK477" s="135" t="s">
        <v>8336</v>
      </c>
      <c r="EL477" s="135" t="s">
        <v>8337</v>
      </c>
      <c r="EM477" s="135" t="s">
        <v>8338</v>
      </c>
      <c r="EN477" s="131" t="s">
        <v>81</v>
      </c>
    </row>
    <row r="478" spans="1:145" ht="18" thickTop="1" thickBot="1">
      <c r="A478" s="575">
        <f t="shared" si="25"/>
        <v>477</v>
      </c>
      <c r="B478" s="572" t="s">
        <v>8389</v>
      </c>
      <c r="C478" s="600" t="s">
        <v>8390</v>
      </c>
      <c r="D478" s="570" t="s">
        <v>13209</v>
      </c>
      <c r="E478" s="568" t="str">
        <f t="shared" si="23"/>
        <v>Placed</v>
      </c>
      <c r="F478" s="570" t="s">
        <v>12496</v>
      </c>
      <c r="G478" s="570" t="s">
        <v>135</v>
      </c>
      <c r="H478" s="131" t="str">
        <f>VLOOKUP(B478,INFT1!C:H,3,0)</f>
        <v>12th + Engineering without live KT</v>
      </c>
      <c r="I478" s="610">
        <v>36225</v>
      </c>
      <c r="J478" s="572">
        <v>21</v>
      </c>
      <c r="K478" s="611" t="s">
        <v>8391</v>
      </c>
      <c r="L478" s="611" t="s">
        <v>73</v>
      </c>
      <c r="M478" s="611" t="s">
        <v>8392</v>
      </c>
      <c r="N478" s="612" t="s">
        <v>8388</v>
      </c>
      <c r="O478" s="612">
        <v>8928567939</v>
      </c>
      <c r="P478" s="612">
        <v>8424003238</v>
      </c>
      <c r="Q478" s="612" t="e">
        <f>VLOOKUP(B478,'TCS CON'!$D$1:$H$98,5,0)</f>
        <v>#N/A</v>
      </c>
      <c r="R478" s="612" t="e">
        <f>VLOOKUP(B478,LTI!$C$1:$H$46,6,0)</f>
        <v>#N/A</v>
      </c>
      <c r="S478" s="612" t="e">
        <f>VLOOKUP(B478,JARO!$E$2:$I$11,5,0)</f>
        <v>#N/A</v>
      </c>
      <c r="T478" s="612">
        <f>VLOOKUP(B478,Capgemini!$D$3:$H$78,5,0)</f>
        <v>380000</v>
      </c>
      <c r="U478" s="612" t="e">
        <f>VLOOKUP(B478,Carwale!$D$1:$H$4,5,0)</f>
        <v>#N/A</v>
      </c>
      <c r="V478" s="612" t="e">
        <f>VLOOKUP(B478,'Interactive Brokers'!E:I,5,0)</f>
        <v>#N/A</v>
      </c>
      <c r="W478" s="612" t="e">
        <f>VLOOKUP(B478,'REL Jio'!E:I,5,0)</f>
        <v>#N/A</v>
      </c>
      <c r="X478" s="612" t="e">
        <f>VLOOKUP(B478,'Sciative Sol'!E:I,5,0)</f>
        <v>#N/A</v>
      </c>
      <c r="Y478" s="612" t="e">
        <f>VLOOKUP(B478,'Hexaware Tech'!E:I,5,0)</f>
        <v>#N/A</v>
      </c>
      <c r="Z478" s="612" t="e">
        <f>VLOOKUP(B478,Axis!D:H,5,0)</f>
        <v>#N/A</v>
      </c>
      <c r="AA478" s="612" t="e">
        <f>VLOOKUP(B478,Ugam!$D$3:$H$26,5,0)</f>
        <v>#N/A</v>
      </c>
      <c r="AB478" s="612" t="e">
        <f>VLOOKUP(B478,Zeus!F:J,5,0)</f>
        <v>#N/A</v>
      </c>
      <c r="AC478" s="612" t="e">
        <f>VLOOKUP(B478,Montran!F:J,5,0)</f>
        <v>#N/A</v>
      </c>
      <c r="AD478" s="612" t="e">
        <f>VLOOKUP(B478,Endurance!H261:L261,5,0)</f>
        <v>#N/A</v>
      </c>
      <c r="AE478" s="612" t="e">
        <f>VLOOKUP(B478,'Swabhav Techlabs'!$F$1:$J$2,5,0)</f>
        <v>#N/A</v>
      </c>
      <c r="AF478" s="612" t="e">
        <f>VLOOKUP(B478,'Quality Kiosk'!$F$1:$J$18,5,0)</f>
        <v>#N/A</v>
      </c>
      <c r="AG478" s="612" t="e">
        <f>VLOOKUP(B478,'Lemon VB'!$F$1:$J$2,5,0)</f>
        <v>#N/A</v>
      </c>
      <c r="AH478" s="612" t="e">
        <f>VLOOKUP(B478,Gocomet!$E$1:$I$3,5,0)</f>
        <v>#N/A</v>
      </c>
      <c r="AI478" s="612" t="e">
        <f>VLOOKUP(B478,'Ingram Micro'!$E$1:$I$8,5,0)</f>
        <v>#N/A</v>
      </c>
      <c r="AJ478" s="612" t="e">
        <f>VLOOKUP(B478,'DePronto Infotech'!$E$1:$I$2,5,0)</f>
        <v>#N/A</v>
      </c>
      <c r="AK478" s="612" t="e">
        <f>VLOOKUP(B478,'Reliance Retail'!$E$1:$I$4,5,0)</f>
        <v>#N/A</v>
      </c>
      <c r="AL478" s="612" t="e">
        <f>VLOOKUP(B478,'Bright Champs'!$D$1:$H$13,5,0)</f>
        <v>#N/A</v>
      </c>
      <c r="AM478" s="612" t="e">
        <f>VLOOKUP(B478,Neosoft!$E$1:$I$12,5,0)</f>
        <v>#N/A</v>
      </c>
      <c r="AN478" s="612" t="e">
        <f>VLOOKUP(B478,Infosys!$E$1:$I$3,5,0)</f>
        <v>#N/A</v>
      </c>
      <c r="AO478" s="612" t="e">
        <f>VLOOKUP(B478,Cerelabs!$E$1:$I$5,5,0)</f>
        <v>#N/A</v>
      </c>
      <c r="AP478" s="612" t="e">
        <f>VLOOKUP(B478,'Neebal Technologies'!$D$1:$H$2,5,0)</f>
        <v>#N/A</v>
      </c>
      <c r="AQ478" s="612" t="e">
        <f>VLOOKUP(B478,'Vertiv Energy'!$D$1:$H$2,5,0)</f>
        <v>#N/A</v>
      </c>
      <c r="AR478" s="612" t="e">
        <f>VLOOKUP(B478,'Acidaes Solutions (CRMNEXT)'!$D$1:$H$3,5,0)</f>
        <v>#N/A</v>
      </c>
      <c r="AS478" s="612" t="e">
        <f>VLOOKUP(B478,Growisto!$D$1:$H$2,5,0)</f>
        <v>#N/A</v>
      </c>
      <c r="AT478" s="612" t="e">
        <f>VLOOKUP(B478,'9.9 Mediaworx - Digit'!$D$1:$H$2,5,0)</f>
        <v>#N/A</v>
      </c>
      <c r="AU478" s="612" t="e">
        <f>VLOOKUP(B478,'Vistaar systems Pvt Ltd'!$D$2:$H$3,5,0)</f>
        <v>#N/A</v>
      </c>
      <c r="AV478" s="612" t="e">
        <f>VLOOKUP(B478,'Course 5i'!$D$2:$H$11,5,0)</f>
        <v>#N/A</v>
      </c>
      <c r="AW478" s="612" t="e">
        <f>VLOOKUP(B478,'Radiant Appliances &amp; Electronic'!$D$1:$H$13,5,0)</f>
        <v>#N/A</v>
      </c>
      <c r="AX478" s="612" t="e">
        <f>VLOOKUP(B478,'Atos Global'!$D$3:$H$27,5,0)</f>
        <v>#N/A</v>
      </c>
      <c r="AY478" s="612" t="e">
        <f>VLOOKUP(B478,'Saama Technologies'!$D$1:$H$2,5,0)</f>
        <v>#N/A</v>
      </c>
      <c r="AZ478" s="612" t="e">
        <f>VLOOKUP(B478,'Multiplier Solutions'!$D$1:$H$2,5,0)</f>
        <v>#N/A</v>
      </c>
      <c r="BA478" s="612" t="e">
        <f>VLOOKUP(B478,GEP!$D$2:$H$5,5,0)</f>
        <v>#N/A</v>
      </c>
      <c r="BB478" s="612" t="e">
        <f>VLOOKUP(B478,Accenture!$D$1:$H$6,5,0)</f>
        <v>#N/A</v>
      </c>
      <c r="BC478" s="612" t="e">
        <f>VLOOKUP(B478,'Endurance International Group'!$D$1:$H$2,5,0)</f>
        <v>#N/A</v>
      </c>
      <c r="BD478" s="612" t="e">
        <f>VLOOKUP(B478,Newgen!$D$1:$H$2,5,0)</f>
        <v>#N/A</v>
      </c>
      <c r="BE478" s="612" t="e">
        <f>VLOOKUP(B478,'3D Incredible'!D478:H478,5,0)</f>
        <v>#N/A</v>
      </c>
      <c r="BF478" s="612" t="e">
        <f>VLOOKUP(B478,'Raja Software Labs'!$D$2:$H$2,5,0)</f>
        <v>#N/A</v>
      </c>
      <c r="BG478" s="612" t="e">
        <f>VLOOKUP(B478,Wipro!$D$1:$H$2,5,0)</f>
        <v>#N/A</v>
      </c>
      <c r="BH478" s="612" t="e">
        <f>VLOOKUP(B478,'Perch Technologies'!$D$2:$H$2,5,0)</f>
        <v>#N/A</v>
      </c>
      <c r="BI478" s="612" t="e">
        <f>VLOOKUP(B478,'Morning Star'!$D$1:$H$6,5,0)</f>
        <v>#N/A</v>
      </c>
      <c r="BJ478" s="612" t="e">
        <f>VLOOKUP(B478,Flexiloans!$D$1:$H$2,5,0)</f>
        <v>#N/A</v>
      </c>
      <c r="BK478" s="612" t="e">
        <f>VLOOKUP(B478,'Thirdware Solutions'!$D$1:$H$2,5,0)</f>
        <v>#N/A</v>
      </c>
      <c r="BL478" s="612" t="e">
        <f>VLOOKUP(B478,Tescom!$D$1:$H$8,5,0)</f>
        <v>#N/A</v>
      </c>
      <c r="BM478" s="612" t="e">
        <f>VLOOKUP(B478,'Cogno AI'!$D$1:$H$2,5,0)</f>
        <v>#N/A</v>
      </c>
      <c r="BN478" s="612" t="e">
        <f>VLOOKUP(B478,'ABM Knowledgeware'!$D$1:$H$2,5,0)</f>
        <v>#N/A</v>
      </c>
      <c r="BO478" s="612" t="e">
        <f>VLOOKUP(B478,'Concerto Software'!$D$1:$H$3,5,0)</f>
        <v>#N/A</v>
      </c>
      <c r="BP478" s="612" t="e">
        <f>VLOOKUP(B478,'My Captain'!$D$1:$H$4,5,0)</f>
        <v>#N/A</v>
      </c>
      <c r="BQ478" s="612" t="e">
        <f>VLOOKUP(B478,'Finoux Solutions'!$D$2:$H$4,5,0)</f>
        <v>#N/A</v>
      </c>
      <c r="BR478" s="612" t="e">
        <f>VLOOKUP(B478,'MITR Learning'!$D$1:$H$2,5,0)</f>
        <v>#N/A</v>
      </c>
      <c r="BS478" s="612" t="e">
        <f>VLOOKUP(B478,Nucsoft!$D$2:$H$6,5,0)</f>
        <v>#N/A</v>
      </c>
      <c r="BT478" s="612" t="e">
        <f>VLOOKUP(B478,'Paras Cadd'!$D$1:$H$2,5,0)</f>
        <v>#N/A</v>
      </c>
      <c r="BU478" s="612" t="e">
        <f>VLOOKUP(B478,'ICICI Securities'!$D$1:$H$2,5,0)</f>
        <v>#N/A</v>
      </c>
      <c r="BV478" s="612" t="e">
        <f>VLOOKUP(B478,'Citius Tech'!$D$2:$H$5,5,0)</f>
        <v>#N/A</v>
      </c>
      <c r="BW478" s="612" t="e">
        <f>VLOOKUP(B478,'Buzzy Brains'!$D$2:$H$2,5,0)</f>
        <v>#N/A</v>
      </c>
      <c r="BX478" s="612" t="e">
        <f>VLOOKUP(B478,'Decimal Point'!$D$2:$H$2,5,0)</f>
        <v>#N/A</v>
      </c>
      <c r="BY478" s="612" t="e">
        <f>VLOOKUP(B478,'Sankey Business Solutions'!$D$2:$H$3,5,0)</f>
        <v>#N/A</v>
      </c>
      <c r="BZ478" s="612" t="e">
        <f>VLOOKUP(B478,'Nangia &amp; Co LLP'!$D$2:$H$2,5,0)</f>
        <v>#N/A</v>
      </c>
      <c r="CA478" s="612" t="e">
        <f>VLOOKUP(B478,'FIS Solutions India Pvt Ltd'!$D$2:$H$2,5,0)</f>
        <v>#N/A</v>
      </c>
      <c r="CB478" s="612" t="e">
        <f>VLOOKUP(B478,'Delta Technology &amp; Management '!$D$2:$H$16,5,0)</f>
        <v>#N/A</v>
      </c>
      <c r="CC478" s="612" t="e">
        <f>VLOOKUP(B478,'Espoir Networks'!$D$3:$H$11,5,0)</f>
        <v>#N/A</v>
      </c>
      <c r="CD478" s="612" t="e">
        <f>VLOOKUP(B478,'Servosys Solution'!$D$3:$H$5,5,0)</f>
        <v>#N/A</v>
      </c>
      <c r="CE478" s="612" t="e">
        <f>VLOOKUP(B478,'Ribbon Communications'!$D$3:$H$4,5,0)</f>
        <v>#N/A</v>
      </c>
      <c r="CF478" s="612">
        <f t="shared" si="24"/>
        <v>1</v>
      </c>
      <c r="CG478" s="129" t="s">
        <v>134</v>
      </c>
      <c r="CH478" s="129">
        <v>545832348286</v>
      </c>
      <c r="CI478" s="129" t="s">
        <v>8393</v>
      </c>
      <c r="CJ478" s="129" t="s">
        <v>11722</v>
      </c>
      <c r="CK478" s="132">
        <v>42917</v>
      </c>
      <c r="CL478" s="129">
        <v>2021</v>
      </c>
      <c r="CM478" s="128" t="s">
        <v>5381</v>
      </c>
      <c r="CN478" s="129">
        <v>404</v>
      </c>
      <c r="CO478" s="133">
        <v>80.8</v>
      </c>
      <c r="CP478" s="129">
        <v>2015</v>
      </c>
      <c r="CQ478" s="129" t="s">
        <v>79</v>
      </c>
      <c r="CR478" s="128" t="s">
        <v>8394</v>
      </c>
      <c r="CS478" s="129">
        <v>453</v>
      </c>
      <c r="CT478" s="133">
        <v>69.69</v>
      </c>
      <c r="CU478" s="129">
        <v>2017</v>
      </c>
      <c r="CV478" s="129" t="s">
        <v>79</v>
      </c>
      <c r="CW478" s="131" t="s">
        <v>81</v>
      </c>
      <c r="CX478" s="131" t="s">
        <v>81</v>
      </c>
      <c r="CY478" s="129" t="s">
        <v>81</v>
      </c>
      <c r="CZ478" s="129" t="s">
        <v>81</v>
      </c>
      <c r="DA478" s="129" t="s">
        <v>81</v>
      </c>
      <c r="DB478" s="129" t="s">
        <v>81</v>
      </c>
      <c r="DC478" s="129" t="s">
        <v>81</v>
      </c>
      <c r="DD478" s="129" t="s">
        <v>81</v>
      </c>
      <c r="DE478" s="129" t="s">
        <v>81</v>
      </c>
      <c r="DF478" s="129">
        <v>0</v>
      </c>
      <c r="DG478" s="224">
        <v>6.15</v>
      </c>
      <c r="DH478" s="224">
        <v>7.57</v>
      </c>
      <c r="DI478" s="224">
        <v>6.96</v>
      </c>
      <c r="DJ478" s="224">
        <v>6.08</v>
      </c>
      <c r="DK478" s="224">
        <v>7.89</v>
      </c>
      <c r="DL478" s="224">
        <v>9.07</v>
      </c>
      <c r="DM478" s="224">
        <v>43.72</v>
      </c>
      <c r="DN478" s="224">
        <v>7.29</v>
      </c>
      <c r="DO478" s="129"/>
      <c r="DP478" s="131" t="s">
        <v>138</v>
      </c>
      <c r="DQ478" s="129">
        <v>0</v>
      </c>
      <c r="DR478" s="129">
        <v>1</v>
      </c>
      <c r="DS478" s="129" t="s">
        <v>83</v>
      </c>
      <c r="DT478" s="129" t="s">
        <v>83</v>
      </c>
      <c r="DU478" s="129" t="s">
        <v>83</v>
      </c>
      <c r="DV478" s="129" t="s">
        <v>83</v>
      </c>
      <c r="DW478" s="131" t="s">
        <v>83</v>
      </c>
      <c r="DX478" s="131" t="s">
        <v>84</v>
      </c>
      <c r="DY478" s="131" t="s">
        <v>81</v>
      </c>
      <c r="DZ478" s="131" t="s">
        <v>8395</v>
      </c>
      <c r="EA478" s="131" t="s">
        <v>86</v>
      </c>
      <c r="EB478" s="131" t="s">
        <v>8396</v>
      </c>
      <c r="EC478" s="131" t="s">
        <v>86</v>
      </c>
      <c r="ED478" s="131" t="s">
        <v>89</v>
      </c>
      <c r="EE478" s="131" t="s">
        <v>8397</v>
      </c>
      <c r="EF478" s="131" t="s">
        <v>8398</v>
      </c>
      <c r="EG478" s="131" t="s">
        <v>8399</v>
      </c>
      <c r="EH478" s="131" t="s">
        <v>8400</v>
      </c>
      <c r="EI478" s="131" t="s">
        <v>3280</v>
      </c>
      <c r="EJ478" s="135" t="s">
        <v>8401</v>
      </c>
      <c r="EK478" s="135" t="s">
        <v>8402</v>
      </c>
      <c r="EL478" s="135" t="s">
        <v>8403</v>
      </c>
      <c r="EM478" s="135" t="s">
        <v>8404</v>
      </c>
      <c r="EN478" s="131" t="s">
        <v>81</v>
      </c>
    </row>
    <row r="479" spans="1:145" ht="18" thickTop="1" thickBot="1">
      <c r="A479" s="575">
        <f t="shared" si="25"/>
        <v>478</v>
      </c>
      <c r="B479" s="572" t="s">
        <v>8568</v>
      </c>
      <c r="C479" s="600" t="s">
        <v>8569</v>
      </c>
      <c r="D479" s="570" t="s">
        <v>13209</v>
      </c>
      <c r="E479" s="568" t="str">
        <f t="shared" si="23"/>
        <v>Placed</v>
      </c>
      <c r="F479" s="570" t="s">
        <v>12496</v>
      </c>
      <c r="G479" s="570" t="s">
        <v>135</v>
      </c>
      <c r="H479" s="131" t="str">
        <f>VLOOKUP(B479,INFT1!C:H,3,0)</f>
        <v>12th + Engineering without live KT</v>
      </c>
      <c r="I479" s="610">
        <v>36770</v>
      </c>
      <c r="J479" s="572">
        <v>20</v>
      </c>
      <c r="K479" s="611" t="s">
        <v>8570</v>
      </c>
      <c r="L479" s="611" t="s">
        <v>73</v>
      </c>
      <c r="M479" s="611" t="s">
        <v>8571</v>
      </c>
      <c r="N479" s="612" t="s">
        <v>8567</v>
      </c>
      <c r="O479" s="612">
        <v>9987096670</v>
      </c>
      <c r="P479" s="612">
        <v>8879886304</v>
      </c>
      <c r="Q479" s="612">
        <f>VLOOKUP(B479,'TCS CON'!$D$1:$H$98,5,0)</f>
        <v>336000</v>
      </c>
      <c r="R479" s="612">
        <f>VLOOKUP(B479,LTI!$C$1:$H$46,6,0)</f>
        <v>500000</v>
      </c>
      <c r="S479" s="612" t="e">
        <f>VLOOKUP(B479,JARO!$E$2:$I$11,5,0)</f>
        <v>#N/A</v>
      </c>
      <c r="T479" s="612">
        <f>VLOOKUP(B479,Capgemini!$D$3:$H$78,5,0)</f>
        <v>380000</v>
      </c>
      <c r="U479" s="612" t="e">
        <f>VLOOKUP(B479,Carwale!$D$1:$H$4,5,0)</f>
        <v>#N/A</v>
      </c>
      <c r="V479" s="612" t="e">
        <f>VLOOKUP(B479,'Interactive Brokers'!E:I,5,0)</f>
        <v>#N/A</v>
      </c>
      <c r="W479" s="612" t="e">
        <f>VLOOKUP(B479,'REL Jio'!E:I,5,0)</f>
        <v>#N/A</v>
      </c>
      <c r="X479" s="612" t="e">
        <f>VLOOKUP(B479,'Sciative Sol'!E:I,5,0)</f>
        <v>#N/A</v>
      </c>
      <c r="Y479" s="612" t="e">
        <f>VLOOKUP(B479,'Hexaware Tech'!E:I,5,0)</f>
        <v>#N/A</v>
      </c>
      <c r="Z479" s="612" t="e">
        <f>VLOOKUP(B479,Axis!D:H,5,0)</f>
        <v>#N/A</v>
      </c>
      <c r="AA479" s="612" t="e">
        <f>VLOOKUP(B479,Ugam!$D$3:$H$26,5,0)</f>
        <v>#N/A</v>
      </c>
      <c r="AB479" s="612" t="e">
        <f>VLOOKUP(B479,Zeus!F:J,5,0)</f>
        <v>#N/A</v>
      </c>
      <c r="AC479" s="612" t="e">
        <f>VLOOKUP(B479,Montran!F:J,5,0)</f>
        <v>#N/A</v>
      </c>
      <c r="AD479" s="612" t="e">
        <f>VLOOKUP(B479,Endurance!H262:L262,5,0)</f>
        <v>#N/A</v>
      </c>
      <c r="AE479" s="612" t="e">
        <f>VLOOKUP(B479,'Swabhav Techlabs'!$F$1:$J$2,5,0)</f>
        <v>#N/A</v>
      </c>
      <c r="AF479" s="612" t="e">
        <f>VLOOKUP(B479,'Quality Kiosk'!$F$1:$J$18,5,0)</f>
        <v>#N/A</v>
      </c>
      <c r="AG479" s="612" t="e">
        <f>VLOOKUP(B479,'Lemon VB'!$F$1:$J$2,5,0)</f>
        <v>#N/A</v>
      </c>
      <c r="AH479" s="612" t="e">
        <f>VLOOKUP(B479,Gocomet!$E$1:$I$3,5,0)</f>
        <v>#N/A</v>
      </c>
      <c r="AI479" s="612" t="e">
        <f>VLOOKUP(B479,'Ingram Micro'!$E$1:$I$8,5,0)</f>
        <v>#N/A</v>
      </c>
      <c r="AJ479" s="612" t="e">
        <f>VLOOKUP(B479,'DePronto Infotech'!$E$1:$I$2,5,0)</f>
        <v>#N/A</v>
      </c>
      <c r="AK479" s="612" t="e">
        <f>VLOOKUP(B479,'Reliance Retail'!$E$1:$I$4,5,0)</f>
        <v>#N/A</v>
      </c>
      <c r="AL479" s="612" t="e">
        <f>VLOOKUP(B479,'Bright Champs'!$D$1:$H$13,5,0)</f>
        <v>#N/A</v>
      </c>
      <c r="AM479" s="612" t="e">
        <f>VLOOKUP(B479,Neosoft!$E$1:$I$12,5,0)</f>
        <v>#N/A</v>
      </c>
      <c r="AN479" s="612" t="e">
        <f>VLOOKUP(B479,Infosys!$E$1:$I$3,5,0)</f>
        <v>#N/A</v>
      </c>
      <c r="AO479" s="612" t="e">
        <f>VLOOKUP(B479,Cerelabs!$E$1:$I$5,5,0)</f>
        <v>#N/A</v>
      </c>
      <c r="AP479" s="612" t="e">
        <f>VLOOKUP(B479,'Neebal Technologies'!$D$1:$H$2,5,0)</f>
        <v>#N/A</v>
      </c>
      <c r="AQ479" s="612" t="e">
        <f>VLOOKUP(B479,'Vertiv Energy'!$D$1:$H$2,5,0)</f>
        <v>#N/A</v>
      </c>
      <c r="AR479" s="612" t="e">
        <f>VLOOKUP(B479,'Acidaes Solutions (CRMNEXT)'!$D$1:$H$3,5,0)</f>
        <v>#N/A</v>
      </c>
      <c r="AS479" s="612" t="e">
        <f>VLOOKUP(B479,Growisto!$D$1:$H$2,5,0)</f>
        <v>#N/A</v>
      </c>
      <c r="AT479" s="612" t="e">
        <f>VLOOKUP(B479,'9.9 Mediaworx - Digit'!$D$1:$H$2,5,0)</f>
        <v>#N/A</v>
      </c>
      <c r="AU479" s="612" t="e">
        <f>VLOOKUP(B479,'Vistaar systems Pvt Ltd'!$D$2:$H$3,5,0)</f>
        <v>#N/A</v>
      </c>
      <c r="AV479" s="612" t="e">
        <f>VLOOKUP(B479,'Course 5i'!$D$2:$H$11,5,0)</f>
        <v>#N/A</v>
      </c>
      <c r="AW479" s="612" t="e">
        <f>VLOOKUP(B479,'Radiant Appliances &amp; Electronic'!$D$1:$H$13,5,0)</f>
        <v>#N/A</v>
      </c>
      <c r="AX479" s="612" t="e">
        <f>VLOOKUP(B479,'Atos Global'!$D$3:$H$27,5,0)</f>
        <v>#N/A</v>
      </c>
      <c r="AY479" s="612" t="e">
        <f>VLOOKUP(B479,'Saama Technologies'!$D$1:$H$2,5,0)</f>
        <v>#N/A</v>
      </c>
      <c r="AZ479" s="612" t="e">
        <f>VLOOKUP(B479,'Multiplier Solutions'!$D$1:$H$2,5,0)</f>
        <v>#N/A</v>
      </c>
      <c r="BA479" s="612" t="e">
        <f>VLOOKUP(B479,GEP!$D$2:$H$5,5,0)</f>
        <v>#N/A</v>
      </c>
      <c r="BB479" s="612" t="e">
        <f>VLOOKUP(B479,Accenture!$D$1:$H$6,5,0)</f>
        <v>#N/A</v>
      </c>
      <c r="BC479" s="612" t="e">
        <f>VLOOKUP(B479,'Endurance International Group'!$D$1:$H$2,5,0)</f>
        <v>#N/A</v>
      </c>
      <c r="BD479" s="612" t="e">
        <f>VLOOKUP(B479,Newgen!$D$1:$H$2,5,0)</f>
        <v>#N/A</v>
      </c>
      <c r="BE479" s="612" t="e">
        <f>VLOOKUP(B479,'3D Incredible'!D479:H479,5,0)</f>
        <v>#N/A</v>
      </c>
      <c r="BF479" s="612" t="e">
        <f>VLOOKUP(B479,'Raja Software Labs'!$D$2:$H$2,5,0)</f>
        <v>#N/A</v>
      </c>
      <c r="BG479" s="612" t="e">
        <f>VLOOKUP(B479,Wipro!$D$1:$H$2,5,0)</f>
        <v>#N/A</v>
      </c>
      <c r="BH479" s="612" t="e">
        <f>VLOOKUP(B479,'Perch Technologies'!$D$2:$H$2,5,0)</f>
        <v>#N/A</v>
      </c>
      <c r="BI479" s="612" t="e">
        <f>VLOOKUP(B479,'Morning Star'!$D$1:$H$6,5,0)</f>
        <v>#N/A</v>
      </c>
      <c r="BJ479" s="612" t="e">
        <f>VLOOKUP(B479,Flexiloans!$D$1:$H$2,5,0)</f>
        <v>#N/A</v>
      </c>
      <c r="BK479" s="612" t="e">
        <f>VLOOKUP(B479,'Thirdware Solutions'!$D$1:$H$2,5,0)</f>
        <v>#N/A</v>
      </c>
      <c r="BL479" s="612" t="e">
        <f>VLOOKUP(B479,Tescom!$D$1:$H$8,5,0)</f>
        <v>#N/A</v>
      </c>
      <c r="BM479" s="612" t="e">
        <f>VLOOKUP(B479,'Cogno AI'!$D$1:$H$2,5,0)</f>
        <v>#N/A</v>
      </c>
      <c r="BN479" s="612" t="e">
        <f>VLOOKUP(B479,'ABM Knowledgeware'!$D$1:$H$2,5,0)</f>
        <v>#N/A</v>
      </c>
      <c r="BO479" s="612" t="e">
        <f>VLOOKUP(B479,'Concerto Software'!$D$1:$H$3,5,0)</f>
        <v>#N/A</v>
      </c>
      <c r="BP479" s="612" t="e">
        <f>VLOOKUP(B479,'My Captain'!$D$1:$H$4,5,0)</f>
        <v>#N/A</v>
      </c>
      <c r="BQ479" s="612" t="e">
        <f>VLOOKUP(B479,'Finoux Solutions'!$D$2:$H$4,5,0)</f>
        <v>#N/A</v>
      </c>
      <c r="BR479" s="612" t="e">
        <f>VLOOKUP(B479,'MITR Learning'!$D$1:$H$2,5,0)</f>
        <v>#N/A</v>
      </c>
      <c r="BS479" s="612" t="e">
        <f>VLOOKUP(B479,Nucsoft!$D$2:$H$6,5,0)</f>
        <v>#N/A</v>
      </c>
      <c r="BT479" s="612" t="e">
        <f>VLOOKUP(B479,'Paras Cadd'!$D$1:$H$2,5,0)</f>
        <v>#N/A</v>
      </c>
      <c r="BU479" s="612" t="e">
        <f>VLOOKUP(B479,'ICICI Securities'!$D$1:$H$2,5,0)</f>
        <v>#N/A</v>
      </c>
      <c r="BV479" s="612" t="e">
        <f>VLOOKUP(B479,'Citius Tech'!$D$2:$H$5,5,0)</f>
        <v>#N/A</v>
      </c>
      <c r="BW479" s="612" t="e">
        <f>VLOOKUP(B479,'Buzzy Brains'!$D$2:$H$2,5,0)</f>
        <v>#N/A</v>
      </c>
      <c r="BX479" s="612" t="e">
        <f>VLOOKUP(B479,'Decimal Point'!$D$2:$H$2,5,0)</f>
        <v>#N/A</v>
      </c>
      <c r="BY479" s="612" t="e">
        <f>VLOOKUP(B479,'Sankey Business Solutions'!$D$2:$H$3,5,0)</f>
        <v>#N/A</v>
      </c>
      <c r="BZ479" s="612" t="e">
        <f>VLOOKUP(B479,'Nangia &amp; Co LLP'!$D$2:$H$2,5,0)</f>
        <v>#N/A</v>
      </c>
      <c r="CA479" s="612" t="e">
        <f>VLOOKUP(B479,'FIS Solutions India Pvt Ltd'!$D$2:$H$2,5,0)</f>
        <v>#N/A</v>
      </c>
      <c r="CB479" s="612" t="e">
        <f>VLOOKUP(B479,'Delta Technology &amp; Management '!$D$2:$H$16,5,0)</f>
        <v>#N/A</v>
      </c>
      <c r="CC479" s="612" t="e">
        <f>VLOOKUP(B479,'Espoir Networks'!$D$3:$H$11,5,0)</f>
        <v>#N/A</v>
      </c>
      <c r="CD479" s="612" t="e">
        <f>VLOOKUP(B479,'Servosys Solution'!$D$3:$H$5,5,0)</f>
        <v>#N/A</v>
      </c>
      <c r="CE479" s="612" t="e">
        <f>VLOOKUP(B479,'Ribbon Communications'!$D$3:$H$4,5,0)</f>
        <v>#N/A</v>
      </c>
      <c r="CF479" s="612">
        <f t="shared" si="24"/>
        <v>3</v>
      </c>
      <c r="CG479" s="129" t="s">
        <v>8572</v>
      </c>
      <c r="CH479" s="129">
        <v>484537888266</v>
      </c>
      <c r="CI479" s="129" t="s">
        <v>8573</v>
      </c>
      <c r="CJ479" s="129" t="s">
        <v>11722</v>
      </c>
      <c r="CK479" s="132">
        <v>42917</v>
      </c>
      <c r="CL479" s="129">
        <v>2021</v>
      </c>
      <c r="CM479" s="128" t="s">
        <v>5381</v>
      </c>
      <c r="CN479" s="129">
        <v>440</v>
      </c>
      <c r="CO479" s="133">
        <v>88</v>
      </c>
      <c r="CP479" s="129">
        <v>2015</v>
      </c>
      <c r="CQ479" s="129" t="s">
        <v>79</v>
      </c>
      <c r="CR479" s="128" t="s">
        <v>12252</v>
      </c>
      <c r="CS479" s="129">
        <v>475</v>
      </c>
      <c r="CT479" s="133">
        <v>73.08</v>
      </c>
      <c r="CU479" s="129">
        <v>2017</v>
      </c>
      <c r="CV479" s="129" t="s">
        <v>79</v>
      </c>
      <c r="CW479" s="131" t="s">
        <v>81</v>
      </c>
      <c r="CX479" s="131" t="s">
        <v>81</v>
      </c>
      <c r="CY479" s="129" t="s">
        <v>81</v>
      </c>
      <c r="CZ479" s="129" t="s">
        <v>81</v>
      </c>
      <c r="DA479" s="129" t="s">
        <v>81</v>
      </c>
      <c r="DB479" s="129" t="s">
        <v>81</v>
      </c>
      <c r="DC479" s="129" t="s">
        <v>81</v>
      </c>
      <c r="DD479" s="129" t="s">
        <v>81</v>
      </c>
      <c r="DE479" s="129" t="s">
        <v>81</v>
      </c>
      <c r="DF479" s="129">
        <v>0</v>
      </c>
      <c r="DG479" s="224">
        <v>8.42</v>
      </c>
      <c r="DH479" s="224">
        <v>8.83</v>
      </c>
      <c r="DI479" s="224">
        <v>9</v>
      </c>
      <c r="DJ479" s="224">
        <v>8.42</v>
      </c>
      <c r="DK479" s="224">
        <v>8.3000000000000007</v>
      </c>
      <c r="DL479" s="224"/>
      <c r="DM479" s="224">
        <v>42.97</v>
      </c>
      <c r="DN479" s="224">
        <v>8.5939999999999994</v>
      </c>
      <c r="DO479" s="129"/>
      <c r="DP479" s="131" t="s">
        <v>138</v>
      </c>
      <c r="DQ479" s="129">
        <v>0</v>
      </c>
      <c r="DR479" s="129">
        <v>0</v>
      </c>
      <c r="DS479" s="129" t="s">
        <v>83</v>
      </c>
      <c r="DT479" s="129" t="s">
        <v>83</v>
      </c>
      <c r="DU479" s="129" t="s">
        <v>83</v>
      </c>
      <c r="DV479" s="129" t="s">
        <v>83</v>
      </c>
      <c r="DW479" s="131" t="s">
        <v>83</v>
      </c>
      <c r="DX479" s="131" t="s">
        <v>84</v>
      </c>
      <c r="DY479" s="131" t="s">
        <v>81</v>
      </c>
      <c r="DZ479" s="131" t="s">
        <v>8575</v>
      </c>
      <c r="EA479" s="131" t="s">
        <v>8576</v>
      </c>
      <c r="EB479" s="131" t="s">
        <v>8577</v>
      </c>
      <c r="EC479" s="131" t="s">
        <v>88</v>
      </c>
      <c r="ED479" s="131" t="s">
        <v>89</v>
      </c>
      <c r="EE479" s="131" t="s">
        <v>8578</v>
      </c>
      <c r="EF479" s="131" t="s">
        <v>8579</v>
      </c>
      <c r="EG479" s="131" t="s">
        <v>8580</v>
      </c>
      <c r="EH479" s="131" t="s">
        <v>81</v>
      </c>
      <c r="EI479" s="131" t="s">
        <v>8581</v>
      </c>
      <c r="EJ479" s="135" t="s">
        <v>8582</v>
      </c>
      <c r="EK479" s="135" t="s">
        <v>8583</v>
      </c>
      <c r="EL479" s="135" t="s">
        <v>8584</v>
      </c>
      <c r="EM479" s="135" t="s">
        <v>8585</v>
      </c>
      <c r="EN479" s="131" t="s">
        <v>81</v>
      </c>
    </row>
    <row r="480" spans="1:145" ht="18" thickTop="1" thickBot="1">
      <c r="A480" s="575">
        <f t="shared" si="25"/>
        <v>479</v>
      </c>
      <c r="B480" s="572" t="s">
        <v>8821</v>
      </c>
      <c r="C480" s="600" t="s">
        <v>8822</v>
      </c>
      <c r="D480" s="570" t="s">
        <v>13208</v>
      </c>
      <c r="E480" s="568" t="str">
        <f t="shared" si="23"/>
        <v>Not Placed</v>
      </c>
      <c r="F480" s="570" t="s">
        <v>12496</v>
      </c>
      <c r="G480" s="570" t="s">
        <v>135</v>
      </c>
      <c r="H480" s="131" t="str">
        <f>VLOOKUP(B480,INFT1!C:H,3,0)</f>
        <v>Diploma  + Direct Second Year Engineering without live KT</v>
      </c>
      <c r="I480" s="610" t="s">
        <v>8823</v>
      </c>
      <c r="J480" s="572">
        <v>21</v>
      </c>
      <c r="K480" s="611" t="s">
        <v>8824</v>
      </c>
      <c r="L480" s="611" t="s">
        <v>8825</v>
      </c>
      <c r="M480" s="611" t="s">
        <v>8826</v>
      </c>
      <c r="N480" s="612" t="s">
        <v>8820</v>
      </c>
      <c r="O480" s="612">
        <v>8976273361</v>
      </c>
      <c r="P480" s="612">
        <v>7304607151</v>
      </c>
      <c r="Q480" s="612" t="e">
        <f>VLOOKUP(B480,'TCS CON'!$D$1:$H$98,5,0)</f>
        <v>#N/A</v>
      </c>
      <c r="R480" s="612" t="e">
        <f>VLOOKUP(B480,LTI!$C$1:$H$46,6,0)</f>
        <v>#N/A</v>
      </c>
      <c r="S480" s="612" t="e">
        <f>VLOOKUP(B480,JARO!$E$2:$I$11,5,0)</f>
        <v>#N/A</v>
      </c>
      <c r="T480" s="612" t="e">
        <f>VLOOKUP(B480,Capgemini!$D$3:$H$78,5,0)</f>
        <v>#N/A</v>
      </c>
      <c r="U480" s="612" t="e">
        <f>VLOOKUP(B480,Carwale!$D$1:$H$4,5,0)</f>
        <v>#N/A</v>
      </c>
      <c r="V480" s="612" t="e">
        <f>VLOOKUP(B480,'Interactive Brokers'!E:I,5,0)</f>
        <v>#N/A</v>
      </c>
      <c r="W480" s="612" t="e">
        <f>VLOOKUP(B480,'REL Jio'!E:I,5,0)</f>
        <v>#N/A</v>
      </c>
      <c r="X480" s="612" t="e">
        <f>VLOOKUP(B480,'Sciative Sol'!E:I,5,0)</f>
        <v>#N/A</v>
      </c>
      <c r="Y480" s="612" t="e">
        <f>VLOOKUP(B480,'Hexaware Tech'!E:I,5,0)</f>
        <v>#N/A</v>
      </c>
      <c r="Z480" s="612" t="e">
        <f>VLOOKUP(B480,Axis!D:H,5,0)</f>
        <v>#N/A</v>
      </c>
      <c r="AA480" s="612" t="e">
        <f>VLOOKUP(B480,Ugam!$D$3:$H$26,5,0)</f>
        <v>#N/A</v>
      </c>
      <c r="AB480" s="612" t="e">
        <f>VLOOKUP(B480,Zeus!F:J,5,0)</f>
        <v>#N/A</v>
      </c>
      <c r="AC480" s="612" t="e">
        <f>VLOOKUP(B480,Montran!F:J,5,0)</f>
        <v>#N/A</v>
      </c>
      <c r="AD480" s="612" t="e">
        <f>VLOOKUP(B480,Endurance!H263:L263,5,0)</f>
        <v>#N/A</v>
      </c>
      <c r="AE480" s="612" t="e">
        <f>VLOOKUP(B480,'Swabhav Techlabs'!$F$1:$J$2,5,0)</f>
        <v>#N/A</v>
      </c>
      <c r="AF480" s="612" t="e">
        <f>VLOOKUP(B480,'Quality Kiosk'!$F$1:$J$18,5,0)</f>
        <v>#N/A</v>
      </c>
      <c r="AG480" s="612" t="e">
        <f>VLOOKUP(B480,'Lemon VB'!$F$1:$J$2,5,0)</f>
        <v>#N/A</v>
      </c>
      <c r="AH480" s="612" t="e">
        <f>VLOOKUP(B480,Gocomet!$E$1:$I$3,5,0)</f>
        <v>#N/A</v>
      </c>
      <c r="AI480" s="612" t="e">
        <f>VLOOKUP(B480,'Ingram Micro'!$E$1:$I$8,5,0)</f>
        <v>#N/A</v>
      </c>
      <c r="AJ480" s="612" t="e">
        <f>VLOOKUP(B480,'DePronto Infotech'!$E$1:$I$2,5,0)</f>
        <v>#N/A</v>
      </c>
      <c r="AK480" s="612" t="e">
        <f>VLOOKUP(B480,'Reliance Retail'!$E$1:$I$4,5,0)</f>
        <v>#N/A</v>
      </c>
      <c r="AL480" s="612" t="e">
        <f>VLOOKUP(B480,'Bright Champs'!$D$1:$H$13,5,0)</f>
        <v>#N/A</v>
      </c>
      <c r="AM480" s="612" t="e">
        <f>VLOOKUP(B480,Neosoft!$E$1:$I$12,5,0)</f>
        <v>#N/A</v>
      </c>
      <c r="AN480" s="612" t="e">
        <f>VLOOKUP(B480,Infosys!$E$1:$I$3,5,0)</f>
        <v>#N/A</v>
      </c>
      <c r="AO480" s="612" t="e">
        <f>VLOOKUP(B480,Cerelabs!$E$1:$I$5,5,0)</f>
        <v>#N/A</v>
      </c>
      <c r="AP480" s="612" t="e">
        <f>VLOOKUP(B480,'Neebal Technologies'!$D$1:$H$2,5,0)</f>
        <v>#N/A</v>
      </c>
      <c r="AQ480" s="612" t="e">
        <f>VLOOKUP(B480,'Vertiv Energy'!$D$1:$H$2,5,0)</f>
        <v>#N/A</v>
      </c>
      <c r="AR480" s="612" t="e">
        <f>VLOOKUP(B480,'Acidaes Solutions (CRMNEXT)'!$D$1:$H$3,5,0)</f>
        <v>#N/A</v>
      </c>
      <c r="AS480" s="612" t="e">
        <f>VLOOKUP(B480,Growisto!$D$1:$H$2,5,0)</f>
        <v>#N/A</v>
      </c>
      <c r="AT480" s="612" t="e">
        <f>VLOOKUP(B480,'9.9 Mediaworx - Digit'!$D$1:$H$2,5,0)</f>
        <v>#N/A</v>
      </c>
      <c r="AU480" s="612" t="e">
        <f>VLOOKUP(B480,'Vistaar systems Pvt Ltd'!$D$2:$H$3,5,0)</f>
        <v>#N/A</v>
      </c>
      <c r="AV480" s="612" t="e">
        <f>VLOOKUP(B480,'Course 5i'!$D$2:$H$11,5,0)</f>
        <v>#N/A</v>
      </c>
      <c r="AW480" s="612" t="e">
        <f>VLOOKUP(B480,'Radiant Appliances &amp; Electronic'!$D$1:$H$13,5,0)</f>
        <v>#N/A</v>
      </c>
      <c r="AX480" s="612" t="e">
        <f>VLOOKUP(B480,'Atos Global'!$D$3:$H$27,5,0)</f>
        <v>#N/A</v>
      </c>
      <c r="AY480" s="612" t="e">
        <f>VLOOKUP(B480,'Saama Technologies'!$D$1:$H$2,5,0)</f>
        <v>#N/A</v>
      </c>
      <c r="AZ480" s="612" t="e">
        <f>VLOOKUP(B480,'Multiplier Solutions'!$D$1:$H$2,5,0)</f>
        <v>#N/A</v>
      </c>
      <c r="BA480" s="612" t="e">
        <f>VLOOKUP(B480,GEP!$D$2:$H$5,5,0)</f>
        <v>#N/A</v>
      </c>
      <c r="BB480" s="612" t="e">
        <f>VLOOKUP(B480,Accenture!$D$1:$H$6,5,0)</f>
        <v>#N/A</v>
      </c>
      <c r="BC480" s="612" t="e">
        <f>VLOOKUP(B480,'Endurance International Group'!$D$1:$H$2,5,0)</f>
        <v>#N/A</v>
      </c>
      <c r="BD480" s="612" t="e">
        <f>VLOOKUP(B480,Newgen!$D$1:$H$2,5,0)</f>
        <v>#N/A</v>
      </c>
      <c r="BE480" s="612" t="e">
        <f>VLOOKUP(B480,'3D Incredible'!D480:H480,5,0)</f>
        <v>#N/A</v>
      </c>
      <c r="BF480" s="612" t="e">
        <f>VLOOKUP(B480,'Raja Software Labs'!$D$2:$H$2,5,0)</f>
        <v>#N/A</v>
      </c>
      <c r="BG480" s="612" t="e">
        <f>VLOOKUP(B480,Wipro!$D$1:$H$2,5,0)</f>
        <v>#N/A</v>
      </c>
      <c r="BH480" s="612" t="e">
        <f>VLOOKUP(B480,'Perch Technologies'!$D$2:$H$2,5,0)</f>
        <v>#N/A</v>
      </c>
      <c r="BI480" s="612" t="e">
        <f>VLOOKUP(B480,'Morning Star'!$D$1:$H$6,5,0)</f>
        <v>#N/A</v>
      </c>
      <c r="BJ480" s="612" t="e">
        <f>VLOOKUP(B480,Flexiloans!$D$1:$H$2,5,0)</f>
        <v>#N/A</v>
      </c>
      <c r="BK480" s="612" t="e">
        <f>VLOOKUP(B480,'Thirdware Solutions'!$D$1:$H$2,5,0)</f>
        <v>#N/A</v>
      </c>
      <c r="BL480" s="612" t="e">
        <f>VLOOKUP(B480,Tescom!$D$1:$H$8,5,0)</f>
        <v>#N/A</v>
      </c>
      <c r="BM480" s="612" t="e">
        <f>VLOOKUP(B480,'Cogno AI'!$D$1:$H$2,5,0)</f>
        <v>#N/A</v>
      </c>
      <c r="BN480" s="612" t="e">
        <f>VLOOKUP(B480,'ABM Knowledgeware'!$D$1:$H$2,5,0)</f>
        <v>#N/A</v>
      </c>
      <c r="BO480" s="612" t="e">
        <f>VLOOKUP(B480,'Concerto Software'!$D$1:$H$3,5,0)</f>
        <v>#N/A</v>
      </c>
      <c r="BP480" s="612" t="e">
        <f>VLOOKUP(B480,'My Captain'!$D$1:$H$4,5,0)</f>
        <v>#N/A</v>
      </c>
      <c r="BQ480" s="612" t="e">
        <f>VLOOKUP(B480,'Finoux Solutions'!$D$2:$H$4,5,0)</f>
        <v>#N/A</v>
      </c>
      <c r="BR480" s="612" t="e">
        <f>VLOOKUP(B480,'MITR Learning'!$D$1:$H$2,5,0)</f>
        <v>#N/A</v>
      </c>
      <c r="BS480" s="612" t="e">
        <f>VLOOKUP(B480,Nucsoft!$D$2:$H$6,5,0)</f>
        <v>#N/A</v>
      </c>
      <c r="BT480" s="612" t="e">
        <f>VLOOKUP(B480,'Paras Cadd'!$D$1:$H$2,5,0)</f>
        <v>#N/A</v>
      </c>
      <c r="BU480" s="612" t="e">
        <f>VLOOKUP(B480,'ICICI Securities'!$D$1:$H$2,5,0)</f>
        <v>#N/A</v>
      </c>
      <c r="BV480" s="612" t="e">
        <f>VLOOKUP(B480,'Citius Tech'!$D$2:$H$5,5,0)</f>
        <v>#N/A</v>
      </c>
      <c r="BW480" s="612" t="e">
        <f>VLOOKUP(B480,'Buzzy Brains'!$D$2:$H$2,5,0)</f>
        <v>#N/A</v>
      </c>
      <c r="BX480" s="612" t="e">
        <f>VLOOKUP(B480,'Decimal Point'!$D$2:$H$2,5,0)</f>
        <v>#N/A</v>
      </c>
      <c r="BY480" s="612" t="e">
        <f>VLOOKUP(B480,'Sankey Business Solutions'!$D$2:$H$3,5,0)</f>
        <v>#N/A</v>
      </c>
      <c r="BZ480" s="612" t="e">
        <f>VLOOKUP(B480,'Nangia &amp; Co LLP'!$D$2:$H$2,5,0)</f>
        <v>#N/A</v>
      </c>
      <c r="CA480" s="612" t="e">
        <f>VLOOKUP(B480,'FIS Solutions India Pvt Ltd'!$D$2:$H$2,5,0)</f>
        <v>#N/A</v>
      </c>
      <c r="CB480" s="612" t="e">
        <f>VLOOKUP(B480,'Delta Technology &amp; Management '!$D$2:$H$16,5,0)</f>
        <v>#N/A</v>
      </c>
      <c r="CC480" s="612" t="e">
        <f>VLOOKUP(B480,'Espoir Networks'!$D$3:$H$11,5,0)</f>
        <v>#N/A</v>
      </c>
      <c r="CD480" s="612" t="e">
        <f>VLOOKUP(B480,'Servosys Solution'!$D$3:$H$5,5,0)</f>
        <v>#N/A</v>
      </c>
      <c r="CE480" s="612" t="e">
        <f>VLOOKUP(B480,'Ribbon Communications'!$D$3:$H$4,5,0)</f>
        <v>#N/A</v>
      </c>
      <c r="CF480" s="612">
        <f t="shared" si="24"/>
        <v>0</v>
      </c>
      <c r="CG480" s="129" t="s">
        <v>8827</v>
      </c>
      <c r="CH480" s="129">
        <v>853252979637</v>
      </c>
      <c r="CI480" s="129" t="s">
        <v>8447</v>
      </c>
      <c r="CJ480" s="129" t="s">
        <v>11723</v>
      </c>
      <c r="CK480" s="132">
        <v>43282</v>
      </c>
      <c r="CL480" s="129">
        <v>2021</v>
      </c>
      <c r="CM480" s="128" t="s">
        <v>8828</v>
      </c>
      <c r="CN480" s="129">
        <v>449</v>
      </c>
      <c r="CO480" s="133">
        <v>89.8</v>
      </c>
      <c r="CP480" s="129">
        <v>2015</v>
      </c>
      <c r="CQ480" s="129" t="s">
        <v>79</v>
      </c>
      <c r="CR480" s="128" t="s">
        <v>295</v>
      </c>
      <c r="CS480" s="129" t="s">
        <v>81</v>
      </c>
      <c r="CT480" s="133" t="s">
        <v>81</v>
      </c>
      <c r="CU480" s="129" t="s">
        <v>81</v>
      </c>
      <c r="CV480" s="129" t="s">
        <v>109</v>
      </c>
      <c r="CW480" s="131" t="s">
        <v>8829</v>
      </c>
      <c r="CX480" s="131" t="s">
        <v>336</v>
      </c>
      <c r="CY480" s="129">
        <v>1347</v>
      </c>
      <c r="CZ480" s="129">
        <v>79.239999999999995</v>
      </c>
      <c r="DA480" s="129">
        <v>2018</v>
      </c>
      <c r="DB480" s="129" t="s">
        <v>112</v>
      </c>
      <c r="DC480" s="129" t="s">
        <v>113</v>
      </c>
      <c r="DD480" s="129">
        <v>73.569999999999993</v>
      </c>
      <c r="DE480" s="129">
        <v>73.47</v>
      </c>
      <c r="DF480" s="129">
        <v>0</v>
      </c>
      <c r="DG480" s="224" t="s">
        <v>81</v>
      </c>
      <c r="DH480" s="224" t="s">
        <v>81</v>
      </c>
      <c r="DI480" s="224">
        <v>8</v>
      </c>
      <c r="DJ480" s="224">
        <v>7.9</v>
      </c>
      <c r="DK480" s="224">
        <v>7.11</v>
      </c>
      <c r="DL480" s="224">
        <v>9.23</v>
      </c>
      <c r="DM480" s="224">
        <v>32.24</v>
      </c>
      <c r="DN480" s="224">
        <v>8.06</v>
      </c>
      <c r="DO480" s="129"/>
      <c r="DP480" s="131" t="s">
        <v>338</v>
      </c>
      <c r="DQ480" s="129">
        <v>0</v>
      </c>
      <c r="DR480" s="129">
        <v>1</v>
      </c>
      <c r="DS480" s="129" t="s">
        <v>83</v>
      </c>
      <c r="DT480" s="129" t="s">
        <v>83</v>
      </c>
      <c r="DU480" s="129" t="s">
        <v>83</v>
      </c>
      <c r="DV480" s="129" t="s">
        <v>83</v>
      </c>
      <c r="DW480" s="131" t="s">
        <v>83</v>
      </c>
      <c r="DX480" s="131" t="s">
        <v>84</v>
      </c>
      <c r="DY480" s="131" t="s">
        <v>81</v>
      </c>
      <c r="DZ480" s="131" t="s">
        <v>8830</v>
      </c>
      <c r="EA480" s="131" t="s">
        <v>1327</v>
      </c>
      <c r="EB480" s="131" t="s">
        <v>8831</v>
      </c>
      <c r="EC480" s="131" t="s">
        <v>601</v>
      </c>
      <c r="ED480" s="131" t="s">
        <v>89</v>
      </c>
      <c r="EE480" s="131" t="s">
        <v>8832</v>
      </c>
      <c r="EF480" s="131" t="s">
        <v>8833</v>
      </c>
      <c r="EG480" s="131" t="s">
        <v>1933</v>
      </c>
      <c r="EH480" s="131" t="s">
        <v>2609</v>
      </c>
      <c r="EI480" s="131" t="s">
        <v>8834</v>
      </c>
      <c r="EJ480" s="135" t="s">
        <v>8835</v>
      </c>
      <c r="EK480" s="135" t="s">
        <v>8836</v>
      </c>
      <c r="EL480" s="135" t="s">
        <v>8837</v>
      </c>
      <c r="EM480" s="135" t="s">
        <v>8838</v>
      </c>
      <c r="EN480" s="131" t="s">
        <v>81</v>
      </c>
    </row>
    <row r="481" spans="1:144" ht="18" thickTop="1" thickBot="1">
      <c r="A481" s="575">
        <f t="shared" si="25"/>
        <v>480</v>
      </c>
      <c r="B481" s="572" t="s">
        <v>8840</v>
      </c>
      <c r="C481" s="600" t="s">
        <v>11881</v>
      </c>
      <c r="D481" s="570" t="s">
        <v>13208</v>
      </c>
      <c r="E481" s="568" t="str">
        <f t="shared" si="23"/>
        <v>Placed</v>
      </c>
      <c r="F481" s="570" t="s">
        <v>12496</v>
      </c>
      <c r="G481" s="570" t="s">
        <v>135</v>
      </c>
      <c r="H481" s="131" t="str">
        <f>VLOOKUP(B481,INFT1!C:H,3,0)</f>
        <v>12th + Engineering without live KT</v>
      </c>
      <c r="I481" s="610" t="s">
        <v>2003</v>
      </c>
      <c r="J481" s="572">
        <v>20</v>
      </c>
      <c r="K481" s="611" t="s">
        <v>8842</v>
      </c>
      <c r="L481" s="611" t="s">
        <v>73</v>
      </c>
      <c r="M481" s="611" t="s">
        <v>8843</v>
      </c>
      <c r="N481" s="612" t="s">
        <v>8839</v>
      </c>
      <c r="O481" s="612">
        <v>9975794453</v>
      </c>
      <c r="P481" s="612">
        <v>9890774076</v>
      </c>
      <c r="Q481" s="612" t="e">
        <f>VLOOKUP(B481,'TCS CON'!$D$1:$H$98,5,0)</f>
        <v>#N/A</v>
      </c>
      <c r="R481" s="612">
        <f>VLOOKUP(B481,LTI!$C$1:$H$46,6,0)</f>
        <v>350000</v>
      </c>
      <c r="S481" s="612" t="e">
        <f>VLOOKUP(B481,JARO!$E$2:$I$11,5,0)</f>
        <v>#N/A</v>
      </c>
      <c r="T481" s="612">
        <f>VLOOKUP(B481,Capgemini!$D$3:$H$78,5,0)</f>
        <v>380000</v>
      </c>
      <c r="U481" s="612" t="e">
        <f>VLOOKUP(B481,Carwale!$D$1:$H$4,5,0)</f>
        <v>#N/A</v>
      </c>
      <c r="V481" s="612" t="e">
        <f>VLOOKUP(B481,'Interactive Brokers'!E:I,5,0)</f>
        <v>#N/A</v>
      </c>
      <c r="W481" s="612" t="e">
        <f>VLOOKUP(B481,'REL Jio'!E:I,5,0)</f>
        <v>#N/A</v>
      </c>
      <c r="X481" s="612" t="e">
        <f>VLOOKUP(B481,'Sciative Sol'!E:I,5,0)</f>
        <v>#N/A</v>
      </c>
      <c r="Y481" s="612" t="e">
        <f>VLOOKUP(B481,'Hexaware Tech'!E:I,5,0)</f>
        <v>#N/A</v>
      </c>
      <c r="Z481" s="612" t="e">
        <f>VLOOKUP(B481,Axis!D:H,5,0)</f>
        <v>#N/A</v>
      </c>
      <c r="AA481" s="612" t="e">
        <f>VLOOKUP(B481,Ugam!$D$3:$H$26,5,0)</f>
        <v>#N/A</v>
      </c>
      <c r="AB481" s="612" t="e">
        <f>VLOOKUP(B481,Zeus!F:J,5,0)</f>
        <v>#N/A</v>
      </c>
      <c r="AC481" s="612" t="e">
        <f>VLOOKUP(B481,Montran!F:J,5,0)</f>
        <v>#N/A</v>
      </c>
      <c r="AD481" s="612" t="e">
        <f>VLOOKUP(B481,Endurance!H264:L264,5,0)</f>
        <v>#N/A</v>
      </c>
      <c r="AE481" s="612" t="e">
        <f>VLOOKUP(B481,'Swabhav Techlabs'!$F$1:$J$2,5,0)</f>
        <v>#N/A</v>
      </c>
      <c r="AF481" s="612" t="e">
        <f>VLOOKUP(B481,'Quality Kiosk'!$F$1:$J$18,5,0)</f>
        <v>#N/A</v>
      </c>
      <c r="AG481" s="612" t="e">
        <f>VLOOKUP(B481,'Lemon VB'!$F$1:$J$2,5,0)</f>
        <v>#N/A</v>
      </c>
      <c r="AH481" s="612" t="e">
        <f>VLOOKUP(B481,Gocomet!$E$1:$I$3,5,0)</f>
        <v>#N/A</v>
      </c>
      <c r="AI481" s="612" t="e">
        <f>VLOOKUP(B481,'Ingram Micro'!$E$1:$I$8,5,0)</f>
        <v>#N/A</v>
      </c>
      <c r="AJ481" s="612" t="e">
        <f>VLOOKUP(B481,'DePronto Infotech'!$E$1:$I$2,5,0)</f>
        <v>#N/A</v>
      </c>
      <c r="AK481" s="612" t="e">
        <f>VLOOKUP(B481,'Reliance Retail'!$E$1:$I$4,5,0)</f>
        <v>#N/A</v>
      </c>
      <c r="AL481" s="612" t="e">
        <f>VLOOKUP(B481,'Bright Champs'!$D$1:$H$13,5,0)</f>
        <v>#N/A</v>
      </c>
      <c r="AM481" s="612" t="e">
        <f>VLOOKUP(B481,Neosoft!$E$1:$I$12,5,0)</f>
        <v>#N/A</v>
      </c>
      <c r="AN481" s="612" t="e">
        <f>VLOOKUP(B481,Infosys!$E$1:$I$3,5,0)</f>
        <v>#N/A</v>
      </c>
      <c r="AO481" s="612" t="e">
        <f>VLOOKUP(B481,Cerelabs!$E$1:$I$5,5,0)</f>
        <v>#N/A</v>
      </c>
      <c r="AP481" s="612" t="e">
        <f>VLOOKUP(B481,'Neebal Technologies'!$D$1:$H$2,5,0)</f>
        <v>#N/A</v>
      </c>
      <c r="AQ481" s="612" t="e">
        <f>VLOOKUP(B481,'Vertiv Energy'!$D$1:$H$2,5,0)</f>
        <v>#N/A</v>
      </c>
      <c r="AR481" s="612" t="e">
        <f>VLOOKUP(B481,'Acidaes Solutions (CRMNEXT)'!$D$1:$H$3,5,0)</f>
        <v>#N/A</v>
      </c>
      <c r="AS481" s="612" t="e">
        <f>VLOOKUP(B481,Growisto!$D$1:$H$2,5,0)</f>
        <v>#N/A</v>
      </c>
      <c r="AT481" s="612" t="e">
        <f>VLOOKUP(B481,'9.9 Mediaworx - Digit'!$D$1:$H$2,5,0)</f>
        <v>#N/A</v>
      </c>
      <c r="AU481" s="612" t="e">
        <f>VLOOKUP(B481,'Vistaar systems Pvt Ltd'!$D$2:$H$3,5,0)</f>
        <v>#N/A</v>
      </c>
      <c r="AV481" s="612" t="e">
        <f>VLOOKUP(B481,'Course 5i'!$D$2:$H$11,5,0)</f>
        <v>#N/A</v>
      </c>
      <c r="AW481" s="612" t="e">
        <f>VLOOKUP(B481,'Radiant Appliances &amp; Electronic'!$D$1:$H$13,5,0)</f>
        <v>#N/A</v>
      </c>
      <c r="AX481" s="612" t="e">
        <f>VLOOKUP(B481,'Atos Global'!$D$3:$H$27,5,0)</f>
        <v>#N/A</v>
      </c>
      <c r="AY481" s="612" t="e">
        <f>VLOOKUP(B481,'Saama Technologies'!$D$1:$H$2,5,0)</f>
        <v>#N/A</v>
      </c>
      <c r="AZ481" s="612" t="e">
        <f>VLOOKUP(B481,'Multiplier Solutions'!$D$1:$H$2,5,0)</f>
        <v>#N/A</v>
      </c>
      <c r="BA481" s="612" t="e">
        <f>VLOOKUP(B481,GEP!$D$2:$H$5,5,0)</f>
        <v>#N/A</v>
      </c>
      <c r="BB481" s="612" t="e">
        <f>VLOOKUP(B481,Accenture!$D$1:$H$6,5,0)</f>
        <v>#N/A</v>
      </c>
      <c r="BC481" s="612" t="e">
        <f>VLOOKUP(B481,'Endurance International Group'!$D$1:$H$2,5,0)</f>
        <v>#N/A</v>
      </c>
      <c r="BD481" s="612" t="e">
        <f>VLOOKUP(B481,Newgen!$D$1:$H$2,5,0)</f>
        <v>#N/A</v>
      </c>
      <c r="BE481" s="612" t="e">
        <f>VLOOKUP(B481,'3D Incredible'!D481:H481,5,0)</f>
        <v>#N/A</v>
      </c>
      <c r="BF481" s="612" t="e">
        <f>VLOOKUP(B481,'Raja Software Labs'!$D$2:$H$2,5,0)</f>
        <v>#N/A</v>
      </c>
      <c r="BG481" s="612" t="e">
        <f>VLOOKUP(B481,Wipro!$D$1:$H$2,5,0)</f>
        <v>#N/A</v>
      </c>
      <c r="BH481" s="612" t="e">
        <f>VLOOKUP(B481,'Perch Technologies'!$D$2:$H$2,5,0)</f>
        <v>#N/A</v>
      </c>
      <c r="BI481" s="612" t="e">
        <f>VLOOKUP(B481,'Morning Star'!$D$1:$H$6,5,0)</f>
        <v>#N/A</v>
      </c>
      <c r="BJ481" s="612" t="e">
        <f>VLOOKUP(B481,Flexiloans!$D$1:$H$2,5,0)</f>
        <v>#N/A</v>
      </c>
      <c r="BK481" s="612" t="e">
        <f>VLOOKUP(B481,'Thirdware Solutions'!$D$1:$H$2,5,0)</f>
        <v>#N/A</v>
      </c>
      <c r="BL481" s="612" t="e">
        <f>VLOOKUP(B481,Tescom!$D$1:$H$8,5,0)</f>
        <v>#N/A</v>
      </c>
      <c r="BM481" s="612" t="e">
        <f>VLOOKUP(B481,'Cogno AI'!$D$1:$H$2,5,0)</f>
        <v>#N/A</v>
      </c>
      <c r="BN481" s="612" t="e">
        <f>VLOOKUP(B481,'ABM Knowledgeware'!$D$1:$H$2,5,0)</f>
        <v>#N/A</v>
      </c>
      <c r="BO481" s="612" t="e">
        <f>VLOOKUP(B481,'Concerto Software'!$D$1:$H$3,5,0)</f>
        <v>#N/A</v>
      </c>
      <c r="BP481" s="612" t="e">
        <f>VLOOKUP(B481,'My Captain'!$D$1:$H$4,5,0)</f>
        <v>#N/A</v>
      </c>
      <c r="BQ481" s="612" t="e">
        <f>VLOOKUP(B481,'Finoux Solutions'!$D$2:$H$4,5,0)</f>
        <v>#N/A</v>
      </c>
      <c r="BR481" s="612" t="e">
        <f>VLOOKUP(B481,'MITR Learning'!$D$1:$H$2,5,0)</f>
        <v>#N/A</v>
      </c>
      <c r="BS481" s="612" t="e">
        <f>VLOOKUP(B481,Nucsoft!$D$2:$H$6,5,0)</f>
        <v>#N/A</v>
      </c>
      <c r="BT481" s="612" t="e">
        <f>VLOOKUP(B481,'Paras Cadd'!$D$1:$H$2,5,0)</f>
        <v>#N/A</v>
      </c>
      <c r="BU481" s="612" t="e">
        <f>VLOOKUP(B481,'ICICI Securities'!$D$1:$H$2,5,0)</f>
        <v>#N/A</v>
      </c>
      <c r="BV481" s="612" t="e">
        <f>VLOOKUP(B481,'Citius Tech'!$D$2:$H$5,5,0)</f>
        <v>#N/A</v>
      </c>
      <c r="BW481" s="612" t="e">
        <f>VLOOKUP(B481,'Buzzy Brains'!$D$2:$H$2,5,0)</f>
        <v>#N/A</v>
      </c>
      <c r="BX481" s="612" t="e">
        <f>VLOOKUP(B481,'Decimal Point'!$D$2:$H$2,5,0)</f>
        <v>#N/A</v>
      </c>
      <c r="BY481" s="612" t="e">
        <f>VLOOKUP(B481,'Sankey Business Solutions'!$D$2:$H$3,5,0)</f>
        <v>#N/A</v>
      </c>
      <c r="BZ481" s="612" t="e">
        <f>VLOOKUP(B481,'Nangia &amp; Co LLP'!$D$2:$H$2,5,0)</f>
        <v>#N/A</v>
      </c>
      <c r="CA481" s="612" t="e">
        <f>VLOOKUP(B481,'FIS Solutions India Pvt Ltd'!$D$2:$H$2,5,0)</f>
        <v>#N/A</v>
      </c>
      <c r="CB481" s="612" t="e">
        <f>VLOOKUP(B481,'Delta Technology &amp; Management '!$D$2:$H$16,5,0)</f>
        <v>#N/A</v>
      </c>
      <c r="CC481" s="612" t="e">
        <f>VLOOKUP(B481,'Espoir Networks'!$D$3:$H$11,5,0)</f>
        <v>#N/A</v>
      </c>
      <c r="CD481" s="612" t="e">
        <f>VLOOKUP(B481,'Servosys Solution'!$D$3:$H$5,5,0)</f>
        <v>#N/A</v>
      </c>
      <c r="CE481" s="612" t="e">
        <f>VLOOKUP(B481,'Ribbon Communications'!$D$3:$H$4,5,0)</f>
        <v>#N/A</v>
      </c>
      <c r="CF481" s="612">
        <f t="shared" si="24"/>
        <v>2</v>
      </c>
      <c r="CG481" s="129" t="s">
        <v>8844</v>
      </c>
      <c r="CH481" s="129">
        <v>205911331937</v>
      </c>
      <c r="CI481" s="129" t="s">
        <v>134</v>
      </c>
      <c r="CJ481" s="129" t="s">
        <v>11722</v>
      </c>
      <c r="CK481" s="132">
        <v>42917</v>
      </c>
      <c r="CL481" s="129">
        <v>2021</v>
      </c>
      <c r="CM481" s="128" t="s">
        <v>8845</v>
      </c>
      <c r="CN481" s="129">
        <v>462</v>
      </c>
      <c r="CO481" s="133">
        <v>92.4</v>
      </c>
      <c r="CP481" s="129">
        <v>2015</v>
      </c>
      <c r="CQ481" s="129" t="s">
        <v>79</v>
      </c>
      <c r="CR481" s="128" t="s">
        <v>12253</v>
      </c>
      <c r="CS481" s="129">
        <v>510</v>
      </c>
      <c r="CT481" s="133">
        <v>78.459999999999994</v>
      </c>
      <c r="CU481" s="129">
        <v>2017</v>
      </c>
      <c r="CV481" s="129" t="s">
        <v>79</v>
      </c>
      <c r="CW481" s="131" t="s">
        <v>81</v>
      </c>
      <c r="CX481" s="131" t="s">
        <v>81</v>
      </c>
      <c r="CY481" s="129" t="s">
        <v>81</v>
      </c>
      <c r="CZ481" s="129" t="s">
        <v>81</v>
      </c>
      <c r="DA481" s="129" t="s">
        <v>81</v>
      </c>
      <c r="DB481" s="129" t="s">
        <v>81</v>
      </c>
      <c r="DC481" s="129" t="s">
        <v>81</v>
      </c>
      <c r="DD481" s="129" t="s">
        <v>81</v>
      </c>
      <c r="DE481" s="129" t="s">
        <v>81</v>
      </c>
      <c r="DF481" s="129">
        <v>0</v>
      </c>
      <c r="DG481" s="224">
        <v>8.09</v>
      </c>
      <c r="DH481" s="224">
        <v>8.19</v>
      </c>
      <c r="DI481" s="224">
        <v>9</v>
      </c>
      <c r="DJ481" s="224">
        <v>7.38</v>
      </c>
      <c r="DK481" s="224">
        <v>8.76</v>
      </c>
      <c r="DL481" s="224">
        <v>10</v>
      </c>
      <c r="DM481" s="224">
        <v>51.42</v>
      </c>
      <c r="DN481" s="224">
        <v>8.57</v>
      </c>
      <c r="DO481" s="129"/>
      <c r="DP481" s="131" t="s">
        <v>82</v>
      </c>
      <c r="DQ481" s="129">
        <v>0</v>
      </c>
      <c r="DR481" s="129">
        <v>0</v>
      </c>
      <c r="DS481" s="129" t="s">
        <v>83</v>
      </c>
      <c r="DT481" s="129" t="s">
        <v>83</v>
      </c>
      <c r="DU481" s="129" t="s">
        <v>83</v>
      </c>
      <c r="DV481" s="129" t="s">
        <v>83</v>
      </c>
      <c r="DW481" s="131" t="s">
        <v>83</v>
      </c>
      <c r="DX481" s="131" t="s">
        <v>84</v>
      </c>
      <c r="DY481" s="131" t="s">
        <v>81</v>
      </c>
      <c r="DZ481" s="131" t="s">
        <v>8847</v>
      </c>
      <c r="EA481" s="131" t="s">
        <v>358</v>
      </c>
      <c r="EB481" s="131" t="s">
        <v>8848</v>
      </c>
      <c r="EC481" s="131" t="s">
        <v>826</v>
      </c>
      <c r="ED481" s="131" t="s">
        <v>89</v>
      </c>
      <c r="EE481" s="131" t="s">
        <v>8849</v>
      </c>
      <c r="EF481" s="131" t="s">
        <v>8850</v>
      </c>
      <c r="EG481" s="131" t="s">
        <v>8851</v>
      </c>
      <c r="EH481" s="131" t="s">
        <v>81</v>
      </c>
      <c r="EI481" s="131" t="s">
        <v>8852</v>
      </c>
      <c r="EJ481" s="135" t="s">
        <v>8853</v>
      </c>
      <c r="EK481" s="135" t="s">
        <v>8854</v>
      </c>
      <c r="EL481" s="135" t="s">
        <v>8855</v>
      </c>
      <c r="EM481" s="135" t="s">
        <v>8856</v>
      </c>
      <c r="EN481" s="131" t="s">
        <v>81</v>
      </c>
    </row>
    <row r="482" spans="1:144" ht="18" thickTop="1" thickBot="1">
      <c r="A482" s="575">
        <f t="shared" si="25"/>
        <v>481</v>
      </c>
      <c r="B482" s="572" t="s">
        <v>8957</v>
      </c>
      <c r="C482" s="600" t="s">
        <v>8958</v>
      </c>
      <c r="D482" s="570" t="s">
        <v>13208</v>
      </c>
      <c r="E482" s="568" t="str">
        <f t="shared" si="23"/>
        <v>Placed</v>
      </c>
      <c r="F482" s="570" t="s">
        <v>12496</v>
      </c>
      <c r="G482" s="570" t="s">
        <v>135</v>
      </c>
      <c r="H482" s="131" t="str">
        <f>VLOOKUP(B482,INFT1!C:H,3,0)</f>
        <v>12th + Engineering without live KT</v>
      </c>
      <c r="I482" s="610" t="s">
        <v>5434</v>
      </c>
      <c r="J482" s="572">
        <v>21</v>
      </c>
      <c r="K482" s="611" t="s">
        <v>8959</v>
      </c>
      <c r="L482" s="611" t="s">
        <v>8960</v>
      </c>
      <c r="M482" s="611" t="s">
        <v>8961</v>
      </c>
      <c r="N482" s="612" t="s">
        <v>8956</v>
      </c>
      <c r="O482" s="612">
        <v>9822273516</v>
      </c>
      <c r="P482" s="612">
        <v>8424808683</v>
      </c>
      <c r="Q482" s="612">
        <f>VLOOKUP(B482,'TCS CON'!$D$1:$H$98,5,0)</f>
        <v>700000</v>
      </c>
      <c r="R482" s="612">
        <f>VLOOKUP(B482,LTI!$C$1:$H$46,6,0)</f>
        <v>500000</v>
      </c>
      <c r="S482" s="612" t="e">
        <f>VLOOKUP(B482,JARO!$E$2:$I$11,5,0)</f>
        <v>#N/A</v>
      </c>
      <c r="T482" s="612">
        <f>VLOOKUP(B482,Capgemini!$D$3:$H$78,5,0)</f>
        <v>380000</v>
      </c>
      <c r="U482" s="612" t="e">
        <f>VLOOKUP(B482,Carwale!$D$1:$H$4,5,0)</f>
        <v>#N/A</v>
      </c>
      <c r="V482" s="612" t="e">
        <f>VLOOKUP(B482,'Interactive Brokers'!E:I,5,0)</f>
        <v>#N/A</v>
      </c>
      <c r="W482" s="612" t="e">
        <f>VLOOKUP(B482,'REL Jio'!E:I,5,0)</f>
        <v>#N/A</v>
      </c>
      <c r="X482" s="612" t="e">
        <f>VLOOKUP(B482,'Sciative Sol'!E:I,5,0)</f>
        <v>#N/A</v>
      </c>
      <c r="Y482" s="612" t="e">
        <f>VLOOKUP(B482,'Hexaware Tech'!E:I,5,0)</f>
        <v>#N/A</v>
      </c>
      <c r="Z482" s="612" t="e">
        <f>VLOOKUP(B482,Axis!D:H,5,0)</f>
        <v>#N/A</v>
      </c>
      <c r="AA482" s="612" t="e">
        <f>VLOOKUP(B482,Ugam!$D$3:$H$26,5,0)</f>
        <v>#N/A</v>
      </c>
      <c r="AB482" s="612" t="e">
        <f>VLOOKUP(B482,Zeus!F:J,5,0)</f>
        <v>#N/A</v>
      </c>
      <c r="AC482" s="612" t="e">
        <f>VLOOKUP(B482,Montran!F:J,5,0)</f>
        <v>#N/A</v>
      </c>
      <c r="AD482" s="612" t="e">
        <f>VLOOKUP(B482,Endurance!H265:L265,5,0)</f>
        <v>#N/A</v>
      </c>
      <c r="AE482" s="612" t="e">
        <f>VLOOKUP(B482,'Swabhav Techlabs'!$F$1:$J$2,5,0)</f>
        <v>#N/A</v>
      </c>
      <c r="AF482" s="612" t="e">
        <f>VLOOKUP(B482,'Quality Kiosk'!$F$1:$J$18,5,0)</f>
        <v>#N/A</v>
      </c>
      <c r="AG482" s="612" t="e">
        <f>VLOOKUP(B482,'Lemon VB'!$F$1:$J$2,5,0)</f>
        <v>#N/A</v>
      </c>
      <c r="AH482" s="612" t="e">
        <f>VLOOKUP(B482,Gocomet!$E$1:$I$3,5,0)</f>
        <v>#N/A</v>
      </c>
      <c r="AI482" s="612" t="e">
        <f>VLOOKUP(B482,'Ingram Micro'!$E$1:$I$8,5,0)</f>
        <v>#N/A</v>
      </c>
      <c r="AJ482" s="612" t="e">
        <f>VLOOKUP(B482,'DePronto Infotech'!$E$1:$I$2,5,0)</f>
        <v>#N/A</v>
      </c>
      <c r="AK482" s="612" t="e">
        <f>VLOOKUP(B482,'Reliance Retail'!$E$1:$I$4,5,0)</f>
        <v>#N/A</v>
      </c>
      <c r="AL482" s="612" t="e">
        <f>VLOOKUP(B482,'Bright Champs'!$D$1:$H$13,5,0)</f>
        <v>#N/A</v>
      </c>
      <c r="AM482" s="612" t="e">
        <f>VLOOKUP(B482,Neosoft!$E$1:$I$12,5,0)</f>
        <v>#N/A</v>
      </c>
      <c r="AN482" s="612" t="e">
        <f>VLOOKUP(B482,Infosys!$E$1:$I$3,5,0)</f>
        <v>#N/A</v>
      </c>
      <c r="AO482" s="612" t="e">
        <f>VLOOKUP(B482,Cerelabs!$E$1:$I$5,5,0)</f>
        <v>#N/A</v>
      </c>
      <c r="AP482" s="612" t="e">
        <f>VLOOKUP(B482,'Neebal Technologies'!$D$1:$H$2,5,0)</f>
        <v>#N/A</v>
      </c>
      <c r="AQ482" s="612" t="e">
        <f>VLOOKUP(B482,'Vertiv Energy'!$D$1:$H$2,5,0)</f>
        <v>#N/A</v>
      </c>
      <c r="AR482" s="612" t="e">
        <f>VLOOKUP(B482,'Acidaes Solutions (CRMNEXT)'!$D$1:$H$3,5,0)</f>
        <v>#N/A</v>
      </c>
      <c r="AS482" s="612" t="e">
        <f>VLOOKUP(B482,Growisto!$D$1:$H$2,5,0)</f>
        <v>#N/A</v>
      </c>
      <c r="AT482" s="612" t="e">
        <f>VLOOKUP(B482,'9.9 Mediaworx - Digit'!$D$1:$H$2,5,0)</f>
        <v>#N/A</v>
      </c>
      <c r="AU482" s="612" t="e">
        <f>VLOOKUP(B482,'Vistaar systems Pvt Ltd'!$D$2:$H$3,5,0)</f>
        <v>#N/A</v>
      </c>
      <c r="AV482" s="612" t="e">
        <f>VLOOKUP(B482,'Course 5i'!$D$2:$H$11,5,0)</f>
        <v>#N/A</v>
      </c>
      <c r="AW482" s="612" t="e">
        <f>VLOOKUP(B482,'Radiant Appliances &amp; Electronic'!$D$1:$H$13,5,0)</f>
        <v>#N/A</v>
      </c>
      <c r="AX482" s="612" t="e">
        <f>VLOOKUP(B482,'Atos Global'!$D$3:$H$27,5,0)</f>
        <v>#N/A</v>
      </c>
      <c r="AY482" s="612" t="e">
        <f>VLOOKUP(B482,'Saama Technologies'!$D$1:$H$2,5,0)</f>
        <v>#N/A</v>
      </c>
      <c r="AZ482" s="612" t="e">
        <f>VLOOKUP(B482,'Multiplier Solutions'!$D$1:$H$2,5,0)</f>
        <v>#N/A</v>
      </c>
      <c r="BA482" s="612" t="e">
        <f>VLOOKUP(B482,GEP!$D$2:$H$5,5,0)</f>
        <v>#N/A</v>
      </c>
      <c r="BB482" s="612" t="e">
        <f>VLOOKUP(B482,Accenture!$D$1:$H$6,5,0)</f>
        <v>#N/A</v>
      </c>
      <c r="BC482" s="612" t="e">
        <f>VLOOKUP(B482,'Endurance International Group'!$D$1:$H$2,5,0)</f>
        <v>#N/A</v>
      </c>
      <c r="BD482" s="612" t="e">
        <f>VLOOKUP(B482,Newgen!$D$1:$H$2,5,0)</f>
        <v>#N/A</v>
      </c>
      <c r="BE482" s="612" t="e">
        <f>VLOOKUP(B482,'3D Incredible'!D482:H482,5,0)</f>
        <v>#N/A</v>
      </c>
      <c r="BF482" s="612" t="e">
        <f>VLOOKUP(B482,'Raja Software Labs'!$D$2:$H$2,5,0)</f>
        <v>#N/A</v>
      </c>
      <c r="BG482" s="612" t="e">
        <f>VLOOKUP(B482,Wipro!$D$1:$H$2,5,0)</f>
        <v>#N/A</v>
      </c>
      <c r="BH482" s="612" t="e">
        <f>VLOOKUP(B482,'Perch Technologies'!$D$2:$H$2,5,0)</f>
        <v>#N/A</v>
      </c>
      <c r="BI482" s="612" t="e">
        <f>VLOOKUP(B482,'Morning Star'!$D$1:$H$6,5,0)</f>
        <v>#N/A</v>
      </c>
      <c r="BJ482" s="612" t="e">
        <f>VLOOKUP(B482,Flexiloans!$D$1:$H$2,5,0)</f>
        <v>#N/A</v>
      </c>
      <c r="BK482" s="612" t="e">
        <f>VLOOKUP(B482,'Thirdware Solutions'!$D$1:$H$2,5,0)</f>
        <v>#N/A</v>
      </c>
      <c r="BL482" s="612" t="e">
        <f>VLOOKUP(B482,Tescom!$D$1:$H$8,5,0)</f>
        <v>#N/A</v>
      </c>
      <c r="BM482" s="612" t="e">
        <f>VLOOKUP(B482,'Cogno AI'!$D$1:$H$2,5,0)</f>
        <v>#N/A</v>
      </c>
      <c r="BN482" s="612" t="e">
        <f>VLOOKUP(B482,'ABM Knowledgeware'!$D$1:$H$2,5,0)</f>
        <v>#N/A</v>
      </c>
      <c r="BO482" s="612" t="e">
        <f>VLOOKUP(B482,'Concerto Software'!$D$1:$H$3,5,0)</f>
        <v>#N/A</v>
      </c>
      <c r="BP482" s="612" t="e">
        <f>VLOOKUP(B482,'My Captain'!$D$1:$H$4,5,0)</f>
        <v>#N/A</v>
      </c>
      <c r="BQ482" s="612" t="e">
        <f>VLOOKUP(B482,'Finoux Solutions'!$D$2:$H$4,5,0)</f>
        <v>#N/A</v>
      </c>
      <c r="BR482" s="612" t="e">
        <f>VLOOKUP(B482,'MITR Learning'!$D$1:$H$2,5,0)</f>
        <v>#N/A</v>
      </c>
      <c r="BS482" s="612" t="e">
        <f>VLOOKUP(B482,Nucsoft!$D$2:$H$6,5,0)</f>
        <v>#N/A</v>
      </c>
      <c r="BT482" s="612" t="e">
        <f>VLOOKUP(B482,'Paras Cadd'!$D$1:$H$2,5,0)</f>
        <v>#N/A</v>
      </c>
      <c r="BU482" s="612" t="e">
        <f>VLOOKUP(B482,'ICICI Securities'!$D$1:$H$2,5,0)</f>
        <v>#N/A</v>
      </c>
      <c r="BV482" s="612" t="e">
        <f>VLOOKUP(B482,'Citius Tech'!$D$2:$H$5,5,0)</f>
        <v>#N/A</v>
      </c>
      <c r="BW482" s="612" t="e">
        <f>VLOOKUP(B482,'Buzzy Brains'!$D$2:$H$2,5,0)</f>
        <v>#N/A</v>
      </c>
      <c r="BX482" s="612" t="e">
        <f>VLOOKUP(B482,'Decimal Point'!$D$2:$H$2,5,0)</f>
        <v>#N/A</v>
      </c>
      <c r="BY482" s="612" t="e">
        <f>VLOOKUP(B482,'Sankey Business Solutions'!$D$2:$H$3,5,0)</f>
        <v>#N/A</v>
      </c>
      <c r="BZ482" s="612" t="e">
        <f>VLOOKUP(B482,'Nangia &amp; Co LLP'!$D$2:$H$2,5,0)</f>
        <v>#N/A</v>
      </c>
      <c r="CA482" s="612" t="e">
        <f>VLOOKUP(B482,'FIS Solutions India Pvt Ltd'!$D$2:$H$2,5,0)</f>
        <v>#N/A</v>
      </c>
      <c r="CB482" s="612" t="e">
        <f>VLOOKUP(B482,'Delta Technology &amp; Management '!$D$2:$H$16,5,0)</f>
        <v>#N/A</v>
      </c>
      <c r="CC482" s="612" t="e">
        <f>VLOOKUP(B482,'Espoir Networks'!$D$3:$H$11,5,0)</f>
        <v>#N/A</v>
      </c>
      <c r="CD482" s="612" t="e">
        <f>VLOOKUP(B482,'Servosys Solution'!$D$3:$H$5,5,0)</f>
        <v>#N/A</v>
      </c>
      <c r="CE482" s="612" t="e">
        <f>VLOOKUP(B482,'Ribbon Communications'!$D$3:$H$4,5,0)</f>
        <v>#N/A</v>
      </c>
      <c r="CF482" s="612">
        <f t="shared" si="24"/>
        <v>3</v>
      </c>
      <c r="CG482" s="129" t="s">
        <v>8962</v>
      </c>
      <c r="CH482" s="129" t="s">
        <v>8963</v>
      </c>
      <c r="CI482" s="129" t="s">
        <v>134</v>
      </c>
      <c r="CJ482" s="129" t="s">
        <v>11722</v>
      </c>
      <c r="CK482" s="132">
        <v>42917</v>
      </c>
      <c r="CL482" s="129">
        <v>2021</v>
      </c>
      <c r="CM482" s="128" t="s">
        <v>12068</v>
      </c>
      <c r="CN482" s="129">
        <v>472</v>
      </c>
      <c r="CO482" s="133">
        <v>94.4</v>
      </c>
      <c r="CP482" s="129">
        <v>2015</v>
      </c>
      <c r="CQ482" s="129" t="s">
        <v>79</v>
      </c>
      <c r="CR482" s="128" t="s">
        <v>12254</v>
      </c>
      <c r="CS482" s="129">
        <v>561</v>
      </c>
      <c r="CT482" s="133">
        <v>86.31</v>
      </c>
      <c r="CU482" s="129">
        <v>2017</v>
      </c>
      <c r="CV482" s="129" t="s">
        <v>79</v>
      </c>
      <c r="CW482" s="131" t="s">
        <v>81</v>
      </c>
      <c r="CX482" s="131" t="s">
        <v>81</v>
      </c>
      <c r="CY482" s="129" t="s">
        <v>295</v>
      </c>
      <c r="CZ482" s="129" t="s">
        <v>81</v>
      </c>
      <c r="DA482" s="129" t="s">
        <v>81</v>
      </c>
      <c r="DB482" s="129" t="s">
        <v>81</v>
      </c>
      <c r="DC482" s="129" t="s">
        <v>81</v>
      </c>
      <c r="DD482" s="129" t="s">
        <v>295</v>
      </c>
      <c r="DE482" s="129" t="s">
        <v>295</v>
      </c>
      <c r="DF482" s="129">
        <v>0</v>
      </c>
      <c r="DG482" s="224">
        <v>9.67</v>
      </c>
      <c r="DH482" s="224">
        <v>9.85</v>
      </c>
      <c r="DI482" s="224">
        <v>9.85</v>
      </c>
      <c r="DJ482" s="224">
        <v>9.69</v>
      </c>
      <c r="DK482" s="224">
        <v>9.5399999999999991</v>
      </c>
      <c r="DL482" s="224">
        <v>10</v>
      </c>
      <c r="DM482" s="224">
        <v>58.6</v>
      </c>
      <c r="DN482" s="224">
        <v>9.76</v>
      </c>
      <c r="DO482" s="129"/>
      <c r="DP482" s="131" t="s">
        <v>82</v>
      </c>
      <c r="DQ482" s="129">
        <v>0</v>
      </c>
      <c r="DR482" s="129">
        <v>0</v>
      </c>
      <c r="DS482" s="129" t="s">
        <v>83</v>
      </c>
      <c r="DT482" s="129" t="s">
        <v>83</v>
      </c>
      <c r="DU482" s="129" t="s">
        <v>83</v>
      </c>
      <c r="DV482" s="129" t="s">
        <v>83</v>
      </c>
      <c r="DW482" s="131" t="s">
        <v>83</v>
      </c>
      <c r="DX482" s="131" t="s">
        <v>84</v>
      </c>
      <c r="DY482" s="131" t="s">
        <v>81</v>
      </c>
      <c r="DZ482" s="131" t="s">
        <v>8966</v>
      </c>
      <c r="EA482" s="131" t="s">
        <v>5139</v>
      </c>
      <c r="EB482" s="131" t="s">
        <v>8967</v>
      </c>
      <c r="EC482" s="131" t="s">
        <v>5139</v>
      </c>
      <c r="ED482" s="131" t="s">
        <v>89</v>
      </c>
      <c r="EE482" s="131" t="s">
        <v>8968</v>
      </c>
      <c r="EF482" s="131" t="s">
        <v>8969</v>
      </c>
      <c r="EG482" s="131" t="s">
        <v>8970</v>
      </c>
      <c r="EH482" s="131" t="s">
        <v>81</v>
      </c>
      <c r="EI482" s="131" t="s">
        <v>605</v>
      </c>
      <c r="EJ482" s="135" t="s">
        <v>8971</v>
      </c>
      <c r="EK482" s="135" t="s">
        <v>8972</v>
      </c>
      <c r="EL482" s="135" t="s">
        <v>8973</v>
      </c>
      <c r="EM482" s="135" t="s">
        <v>8974</v>
      </c>
      <c r="EN482" s="131" t="s">
        <v>81</v>
      </c>
    </row>
    <row r="483" spans="1:144" ht="18" thickTop="1" thickBot="1">
      <c r="A483" s="575">
        <f t="shared" si="25"/>
        <v>482</v>
      </c>
      <c r="B483" s="572" t="s">
        <v>8996</v>
      </c>
      <c r="C483" s="600" t="s">
        <v>8997</v>
      </c>
      <c r="D483" s="570" t="s">
        <v>13209</v>
      </c>
      <c r="E483" s="568" t="str">
        <f t="shared" si="23"/>
        <v>Not Placed</v>
      </c>
      <c r="F483" s="570" t="s">
        <v>12496</v>
      </c>
      <c r="G483" s="570" t="s">
        <v>135</v>
      </c>
      <c r="H483" s="131" t="str">
        <f>VLOOKUP(B483,INFT1!C:H,3,0)</f>
        <v>12th + Engineering without live KT</v>
      </c>
      <c r="I483" s="610" t="s">
        <v>3006</v>
      </c>
      <c r="J483" s="572">
        <v>20</v>
      </c>
      <c r="K483" s="611" t="s">
        <v>8998</v>
      </c>
      <c r="L483" s="611" t="s">
        <v>591</v>
      </c>
      <c r="M483" s="611" t="s">
        <v>8999</v>
      </c>
      <c r="N483" s="612" t="s">
        <v>8995</v>
      </c>
      <c r="O483" s="612">
        <v>9757444797</v>
      </c>
      <c r="P483" s="612">
        <v>9029472180</v>
      </c>
      <c r="Q483" s="612" t="e">
        <f>VLOOKUP(B483,'TCS CON'!$D$1:$H$98,5,0)</f>
        <v>#N/A</v>
      </c>
      <c r="R483" s="612" t="e">
        <f>VLOOKUP(B483,LTI!$C$1:$H$46,6,0)</f>
        <v>#N/A</v>
      </c>
      <c r="S483" s="612" t="e">
        <f>VLOOKUP(B483,JARO!$E$2:$I$11,5,0)</f>
        <v>#N/A</v>
      </c>
      <c r="T483" s="612" t="e">
        <f>VLOOKUP(B483,Capgemini!$D$3:$H$78,5,0)</f>
        <v>#N/A</v>
      </c>
      <c r="U483" s="612" t="e">
        <f>VLOOKUP(B483,Carwale!$D$1:$H$4,5,0)</f>
        <v>#N/A</v>
      </c>
      <c r="V483" s="612" t="e">
        <f>VLOOKUP(B483,'Interactive Brokers'!E:I,5,0)</f>
        <v>#N/A</v>
      </c>
      <c r="W483" s="612" t="e">
        <f>VLOOKUP(B483,'REL Jio'!E:I,5,0)</f>
        <v>#N/A</v>
      </c>
      <c r="X483" s="612" t="e">
        <f>VLOOKUP(B483,'Sciative Sol'!E:I,5,0)</f>
        <v>#N/A</v>
      </c>
      <c r="Y483" s="612" t="e">
        <f>VLOOKUP(B483,'Hexaware Tech'!E:I,5,0)</f>
        <v>#N/A</v>
      </c>
      <c r="Z483" s="612" t="e">
        <f>VLOOKUP(B483,Axis!D:H,5,0)</f>
        <v>#N/A</v>
      </c>
      <c r="AA483" s="612" t="e">
        <f>VLOOKUP(B483,Ugam!$D$3:$H$26,5,0)</f>
        <v>#N/A</v>
      </c>
      <c r="AB483" s="612" t="e">
        <f>VLOOKUP(B483,Zeus!F:J,5,0)</f>
        <v>#N/A</v>
      </c>
      <c r="AC483" s="612" t="e">
        <f>VLOOKUP(B483,Montran!F:J,5,0)</f>
        <v>#N/A</v>
      </c>
      <c r="AD483" s="612" t="e">
        <f>VLOOKUP(B483,Endurance!H266:L266,5,0)</f>
        <v>#N/A</v>
      </c>
      <c r="AE483" s="612" t="e">
        <f>VLOOKUP(B483,'Swabhav Techlabs'!$F$1:$J$2,5,0)</f>
        <v>#N/A</v>
      </c>
      <c r="AF483" s="612" t="e">
        <f>VLOOKUP(B483,'Quality Kiosk'!$F$1:$J$18,5,0)</f>
        <v>#N/A</v>
      </c>
      <c r="AG483" s="612" t="e">
        <f>VLOOKUP(B483,'Lemon VB'!$F$1:$J$2,5,0)</f>
        <v>#N/A</v>
      </c>
      <c r="AH483" s="612" t="e">
        <f>VLOOKUP(B483,Gocomet!$E$1:$I$3,5,0)</f>
        <v>#N/A</v>
      </c>
      <c r="AI483" s="612" t="e">
        <f>VLOOKUP(B483,'Ingram Micro'!$E$1:$I$8,5,0)</f>
        <v>#N/A</v>
      </c>
      <c r="AJ483" s="612" t="e">
        <f>VLOOKUP(B483,'DePronto Infotech'!$E$1:$I$2,5,0)</f>
        <v>#N/A</v>
      </c>
      <c r="AK483" s="612" t="e">
        <f>VLOOKUP(B483,'Reliance Retail'!$E$1:$I$4,5,0)</f>
        <v>#N/A</v>
      </c>
      <c r="AL483" s="612" t="e">
        <f>VLOOKUP(B483,'Bright Champs'!$D$1:$H$13,5,0)</f>
        <v>#N/A</v>
      </c>
      <c r="AM483" s="612" t="e">
        <f>VLOOKUP(B483,Neosoft!$E$1:$I$12,5,0)</f>
        <v>#N/A</v>
      </c>
      <c r="AN483" s="612" t="e">
        <f>VLOOKUP(B483,Infosys!$E$1:$I$3,5,0)</f>
        <v>#N/A</v>
      </c>
      <c r="AO483" s="612" t="e">
        <f>VLOOKUP(B483,Cerelabs!$E$1:$I$5,5,0)</f>
        <v>#N/A</v>
      </c>
      <c r="AP483" s="612" t="e">
        <f>VLOOKUP(B483,'Neebal Technologies'!$D$1:$H$2,5,0)</f>
        <v>#N/A</v>
      </c>
      <c r="AQ483" s="612" t="e">
        <f>VLOOKUP(B483,'Vertiv Energy'!$D$1:$H$2,5,0)</f>
        <v>#N/A</v>
      </c>
      <c r="AR483" s="612" t="e">
        <f>VLOOKUP(B483,'Acidaes Solutions (CRMNEXT)'!$D$1:$H$3,5,0)</f>
        <v>#N/A</v>
      </c>
      <c r="AS483" s="612" t="e">
        <f>VLOOKUP(B483,Growisto!$D$1:$H$2,5,0)</f>
        <v>#N/A</v>
      </c>
      <c r="AT483" s="612" t="e">
        <f>VLOOKUP(B483,'9.9 Mediaworx - Digit'!$D$1:$H$2,5,0)</f>
        <v>#N/A</v>
      </c>
      <c r="AU483" s="612" t="e">
        <f>VLOOKUP(B483,'Vistaar systems Pvt Ltd'!$D$2:$H$3,5,0)</f>
        <v>#N/A</v>
      </c>
      <c r="AV483" s="612" t="e">
        <f>VLOOKUP(B483,'Course 5i'!$D$2:$H$11,5,0)</f>
        <v>#N/A</v>
      </c>
      <c r="AW483" s="612" t="e">
        <f>VLOOKUP(B483,'Radiant Appliances &amp; Electronic'!$D$1:$H$13,5,0)</f>
        <v>#N/A</v>
      </c>
      <c r="AX483" s="612" t="e">
        <f>VLOOKUP(B483,'Atos Global'!$D$3:$H$27,5,0)</f>
        <v>#N/A</v>
      </c>
      <c r="AY483" s="612" t="e">
        <f>VLOOKUP(B483,'Saama Technologies'!$D$1:$H$2,5,0)</f>
        <v>#N/A</v>
      </c>
      <c r="AZ483" s="612" t="e">
        <f>VLOOKUP(B483,'Multiplier Solutions'!$D$1:$H$2,5,0)</f>
        <v>#N/A</v>
      </c>
      <c r="BA483" s="612" t="e">
        <f>VLOOKUP(B483,GEP!$D$2:$H$5,5,0)</f>
        <v>#N/A</v>
      </c>
      <c r="BB483" s="612" t="e">
        <f>VLOOKUP(B483,Accenture!$D$1:$H$6,5,0)</f>
        <v>#N/A</v>
      </c>
      <c r="BC483" s="612" t="e">
        <f>VLOOKUP(B483,'Endurance International Group'!$D$1:$H$2,5,0)</f>
        <v>#N/A</v>
      </c>
      <c r="BD483" s="612" t="e">
        <f>VLOOKUP(B483,Newgen!$D$1:$H$2,5,0)</f>
        <v>#N/A</v>
      </c>
      <c r="BE483" s="612" t="e">
        <f>VLOOKUP(B483,'3D Incredible'!D483:H483,5,0)</f>
        <v>#N/A</v>
      </c>
      <c r="BF483" s="612" t="e">
        <f>VLOOKUP(B483,'Raja Software Labs'!$D$2:$H$2,5,0)</f>
        <v>#N/A</v>
      </c>
      <c r="BG483" s="612" t="e">
        <f>VLOOKUP(B483,Wipro!$D$1:$H$2,5,0)</f>
        <v>#N/A</v>
      </c>
      <c r="BH483" s="612" t="e">
        <f>VLOOKUP(B483,'Perch Technologies'!$D$2:$H$2,5,0)</f>
        <v>#N/A</v>
      </c>
      <c r="BI483" s="612" t="e">
        <f>VLOOKUP(B483,'Morning Star'!$D$1:$H$6,5,0)</f>
        <v>#N/A</v>
      </c>
      <c r="BJ483" s="612" t="e">
        <f>VLOOKUP(B483,Flexiloans!$D$1:$H$2,5,0)</f>
        <v>#N/A</v>
      </c>
      <c r="BK483" s="612" t="e">
        <f>VLOOKUP(B483,'Thirdware Solutions'!$D$1:$H$2,5,0)</f>
        <v>#N/A</v>
      </c>
      <c r="BL483" s="612" t="e">
        <f>VLOOKUP(B483,Tescom!$D$1:$H$8,5,0)</f>
        <v>#N/A</v>
      </c>
      <c r="BM483" s="612" t="e">
        <f>VLOOKUP(B483,'Cogno AI'!$D$1:$H$2,5,0)</f>
        <v>#N/A</v>
      </c>
      <c r="BN483" s="612" t="e">
        <f>VLOOKUP(B483,'ABM Knowledgeware'!$D$1:$H$2,5,0)</f>
        <v>#N/A</v>
      </c>
      <c r="BO483" s="612" t="e">
        <f>VLOOKUP(B483,'Concerto Software'!$D$1:$H$3,5,0)</f>
        <v>#N/A</v>
      </c>
      <c r="BP483" s="612" t="e">
        <f>VLOOKUP(B483,'My Captain'!$D$1:$H$4,5,0)</f>
        <v>#N/A</v>
      </c>
      <c r="BQ483" s="612" t="e">
        <f>VLOOKUP(B483,'Finoux Solutions'!$D$2:$H$4,5,0)</f>
        <v>#N/A</v>
      </c>
      <c r="BR483" s="612" t="e">
        <f>VLOOKUP(B483,'MITR Learning'!$D$1:$H$2,5,0)</f>
        <v>#N/A</v>
      </c>
      <c r="BS483" s="612" t="e">
        <f>VLOOKUP(B483,Nucsoft!$D$2:$H$6,5,0)</f>
        <v>#N/A</v>
      </c>
      <c r="BT483" s="612" t="e">
        <f>VLOOKUP(B483,'Paras Cadd'!$D$1:$H$2,5,0)</f>
        <v>#N/A</v>
      </c>
      <c r="BU483" s="612" t="e">
        <f>VLOOKUP(B483,'ICICI Securities'!$D$1:$H$2,5,0)</f>
        <v>#N/A</v>
      </c>
      <c r="BV483" s="612" t="e">
        <f>VLOOKUP(B483,'Citius Tech'!$D$2:$H$5,5,0)</f>
        <v>#N/A</v>
      </c>
      <c r="BW483" s="612" t="e">
        <f>VLOOKUP(B483,'Buzzy Brains'!$D$2:$H$2,5,0)</f>
        <v>#N/A</v>
      </c>
      <c r="BX483" s="612" t="e">
        <f>VLOOKUP(B483,'Decimal Point'!$D$2:$H$2,5,0)</f>
        <v>#N/A</v>
      </c>
      <c r="BY483" s="612" t="e">
        <f>VLOOKUP(B483,'Sankey Business Solutions'!$D$2:$H$3,5,0)</f>
        <v>#N/A</v>
      </c>
      <c r="BZ483" s="612" t="e">
        <f>VLOOKUP(B483,'Nangia &amp; Co LLP'!$D$2:$H$2,5,0)</f>
        <v>#N/A</v>
      </c>
      <c r="CA483" s="612" t="e">
        <f>VLOOKUP(B483,'FIS Solutions India Pvt Ltd'!$D$2:$H$2,5,0)</f>
        <v>#N/A</v>
      </c>
      <c r="CB483" s="612" t="e">
        <f>VLOOKUP(B483,'Delta Technology &amp; Management '!$D$2:$H$16,5,0)</f>
        <v>#N/A</v>
      </c>
      <c r="CC483" s="612" t="e">
        <f>VLOOKUP(B483,'Espoir Networks'!$D$3:$H$11,5,0)</f>
        <v>#N/A</v>
      </c>
      <c r="CD483" s="612" t="e">
        <f>VLOOKUP(B483,'Servosys Solution'!$D$3:$H$5,5,0)</f>
        <v>#N/A</v>
      </c>
      <c r="CE483" s="612" t="e">
        <f>VLOOKUP(B483,'Ribbon Communications'!$D$3:$H$4,5,0)</f>
        <v>#N/A</v>
      </c>
      <c r="CF483" s="612">
        <f t="shared" si="24"/>
        <v>0</v>
      </c>
      <c r="CG483" s="129" t="s">
        <v>9000</v>
      </c>
      <c r="CH483" s="129">
        <v>773775098912</v>
      </c>
      <c r="CI483" s="129" t="s">
        <v>883</v>
      </c>
      <c r="CJ483" s="129" t="s">
        <v>11722</v>
      </c>
      <c r="CK483" s="132">
        <v>42917</v>
      </c>
      <c r="CL483" s="129">
        <v>2021</v>
      </c>
      <c r="CM483" s="128" t="s">
        <v>9001</v>
      </c>
      <c r="CN483" s="129">
        <v>431</v>
      </c>
      <c r="CO483" s="133">
        <v>0.86199999999999999</v>
      </c>
      <c r="CP483" s="129">
        <v>2015</v>
      </c>
      <c r="CQ483" s="129" t="s">
        <v>276</v>
      </c>
      <c r="CR483" s="128" t="s">
        <v>12255</v>
      </c>
      <c r="CS483" s="129">
        <v>421</v>
      </c>
      <c r="CT483" s="133">
        <v>0.64700000000000002</v>
      </c>
      <c r="CU483" s="129">
        <v>2017</v>
      </c>
      <c r="CV483" s="129" t="s">
        <v>79</v>
      </c>
      <c r="CW483" s="131" t="s">
        <v>81</v>
      </c>
      <c r="CX483" s="131" t="s">
        <v>81</v>
      </c>
      <c r="CY483" s="129" t="s">
        <v>81</v>
      </c>
      <c r="CZ483" s="129" t="s">
        <v>81</v>
      </c>
      <c r="DA483" s="129" t="s">
        <v>81</v>
      </c>
      <c r="DB483" s="129" t="s">
        <v>5462</v>
      </c>
      <c r="DC483" s="129" t="s">
        <v>81</v>
      </c>
      <c r="DD483" s="129" t="s">
        <v>81</v>
      </c>
      <c r="DE483" s="129" t="s">
        <v>81</v>
      </c>
      <c r="DF483" s="129">
        <v>0</v>
      </c>
      <c r="DG483" s="224">
        <v>6.43</v>
      </c>
      <c r="DH483" s="224">
        <v>6.8</v>
      </c>
      <c r="DI483" s="224">
        <v>7.8</v>
      </c>
      <c r="DJ483" s="224">
        <v>8</v>
      </c>
      <c r="DK483" s="224">
        <v>6.8</v>
      </c>
      <c r="DL483" s="224"/>
      <c r="DM483" s="224">
        <v>7.2</v>
      </c>
      <c r="DN483" s="224">
        <v>7.2</v>
      </c>
      <c r="DO483" s="129"/>
      <c r="DP483" s="131" t="s">
        <v>138</v>
      </c>
      <c r="DQ483" s="129">
        <v>0</v>
      </c>
      <c r="DR483" s="129">
        <v>0</v>
      </c>
      <c r="DS483" s="129" t="s">
        <v>83</v>
      </c>
      <c r="DT483" s="129" t="s">
        <v>83</v>
      </c>
      <c r="DU483" s="129" t="s">
        <v>83</v>
      </c>
      <c r="DV483" s="129" t="s">
        <v>83</v>
      </c>
      <c r="DW483" s="131" t="s">
        <v>83</v>
      </c>
      <c r="DX483" s="131" t="s">
        <v>84</v>
      </c>
      <c r="DY483" s="131" t="s">
        <v>81</v>
      </c>
      <c r="DZ483" s="131" t="s">
        <v>9003</v>
      </c>
      <c r="EA483" s="131" t="s">
        <v>781</v>
      </c>
      <c r="EB483" s="131" t="s">
        <v>9004</v>
      </c>
      <c r="EC483" s="131" t="s">
        <v>9005</v>
      </c>
      <c r="ED483" s="131" t="s">
        <v>89</v>
      </c>
      <c r="EE483" s="131" t="s">
        <v>9006</v>
      </c>
      <c r="EF483" s="131" t="s">
        <v>9007</v>
      </c>
      <c r="EG483" s="131" t="s">
        <v>9008</v>
      </c>
      <c r="EH483" s="131" t="s">
        <v>9009</v>
      </c>
      <c r="EI483" s="131" t="s">
        <v>1009</v>
      </c>
      <c r="EJ483" s="135" t="s">
        <v>9010</v>
      </c>
      <c r="EK483" s="135" t="s">
        <v>9011</v>
      </c>
      <c r="EL483" s="135" t="s">
        <v>9012</v>
      </c>
      <c r="EM483" s="131" t="s">
        <v>81</v>
      </c>
      <c r="EN483" s="131" t="s">
        <v>81</v>
      </c>
    </row>
    <row r="484" spans="1:144" ht="18" thickTop="1" thickBot="1">
      <c r="A484" s="575">
        <f t="shared" si="25"/>
        <v>483</v>
      </c>
      <c r="B484" s="572" t="s">
        <v>9249</v>
      </c>
      <c r="C484" s="600" t="s">
        <v>9250</v>
      </c>
      <c r="D484" s="570" t="s">
        <v>13209</v>
      </c>
      <c r="E484" s="568" t="str">
        <f t="shared" si="23"/>
        <v>Not Placed</v>
      </c>
      <c r="F484" s="570" t="s">
        <v>12496</v>
      </c>
      <c r="G484" s="570" t="s">
        <v>135</v>
      </c>
      <c r="H484" s="131" t="str">
        <f>VLOOKUP(B484,INFT1!C:H,3,0)</f>
        <v>12th + Engineering with live KT</v>
      </c>
      <c r="I484" s="610" t="s">
        <v>7145</v>
      </c>
      <c r="J484" s="572">
        <v>20</v>
      </c>
      <c r="K484" s="611" t="s">
        <v>9251</v>
      </c>
      <c r="L484" s="611" t="s">
        <v>73</v>
      </c>
      <c r="M484" s="611" t="s">
        <v>9252</v>
      </c>
      <c r="N484" s="612" t="s">
        <v>9253</v>
      </c>
      <c r="O484" s="612">
        <v>9594932973</v>
      </c>
      <c r="P484" s="612">
        <v>8433532312</v>
      </c>
      <c r="Q484" s="612" t="e">
        <f>VLOOKUP(B484,'TCS CON'!$D$1:$H$98,5,0)</f>
        <v>#N/A</v>
      </c>
      <c r="R484" s="612" t="e">
        <f>VLOOKUP(B484,LTI!$C$1:$H$46,6,0)</f>
        <v>#N/A</v>
      </c>
      <c r="S484" s="612" t="e">
        <f>VLOOKUP(B484,JARO!$E$2:$I$11,5,0)</f>
        <v>#N/A</v>
      </c>
      <c r="T484" s="612" t="e">
        <f>VLOOKUP(B484,Capgemini!$D$3:$H$78,5,0)</f>
        <v>#N/A</v>
      </c>
      <c r="U484" s="612" t="e">
        <f>VLOOKUP(B484,Carwale!$D$1:$H$4,5,0)</f>
        <v>#N/A</v>
      </c>
      <c r="V484" s="612" t="e">
        <f>VLOOKUP(B484,'Interactive Brokers'!E:I,5,0)</f>
        <v>#N/A</v>
      </c>
      <c r="W484" s="612" t="e">
        <f>VLOOKUP(B484,'REL Jio'!E:I,5,0)</f>
        <v>#N/A</v>
      </c>
      <c r="X484" s="612" t="e">
        <f>VLOOKUP(B484,'Sciative Sol'!E:I,5,0)</f>
        <v>#N/A</v>
      </c>
      <c r="Y484" s="612" t="e">
        <f>VLOOKUP(B484,'Hexaware Tech'!E:I,5,0)</f>
        <v>#N/A</v>
      </c>
      <c r="Z484" s="612" t="e">
        <f>VLOOKUP(B484,Axis!D:H,5,0)</f>
        <v>#N/A</v>
      </c>
      <c r="AA484" s="612" t="e">
        <f>VLOOKUP(B484,Ugam!$D$3:$H$26,5,0)</f>
        <v>#N/A</v>
      </c>
      <c r="AB484" s="612" t="e">
        <f>VLOOKUP(B484,Zeus!F:J,5,0)</f>
        <v>#N/A</v>
      </c>
      <c r="AC484" s="612" t="e">
        <f>VLOOKUP(B484,Montran!F:J,5,0)</f>
        <v>#N/A</v>
      </c>
      <c r="AD484" s="612" t="e">
        <f>VLOOKUP(B484,Endurance!H267:L267,5,0)</f>
        <v>#N/A</v>
      </c>
      <c r="AE484" s="612" t="e">
        <f>VLOOKUP(B484,'Swabhav Techlabs'!$F$1:$J$2,5,0)</f>
        <v>#N/A</v>
      </c>
      <c r="AF484" s="612" t="e">
        <f>VLOOKUP(B484,'Quality Kiosk'!$F$1:$J$18,5,0)</f>
        <v>#N/A</v>
      </c>
      <c r="AG484" s="612" t="e">
        <f>VLOOKUP(B484,'Lemon VB'!$F$1:$J$2,5,0)</f>
        <v>#N/A</v>
      </c>
      <c r="AH484" s="612" t="e">
        <f>VLOOKUP(B484,Gocomet!$E$1:$I$3,5,0)</f>
        <v>#N/A</v>
      </c>
      <c r="AI484" s="612" t="e">
        <f>VLOOKUP(B484,'Ingram Micro'!$E$1:$I$8,5,0)</f>
        <v>#N/A</v>
      </c>
      <c r="AJ484" s="612" t="e">
        <f>VLOOKUP(B484,'DePronto Infotech'!$E$1:$I$2,5,0)</f>
        <v>#N/A</v>
      </c>
      <c r="AK484" s="612" t="e">
        <f>VLOOKUP(B484,'Reliance Retail'!$E$1:$I$4,5,0)</f>
        <v>#N/A</v>
      </c>
      <c r="AL484" s="612" t="e">
        <f>VLOOKUP(B484,'Bright Champs'!$D$1:$H$13,5,0)</f>
        <v>#N/A</v>
      </c>
      <c r="AM484" s="612" t="e">
        <f>VLOOKUP(B484,Neosoft!$E$1:$I$12,5,0)</f>
        <v>#N/A</v>
      </c>
      <c r="AN484" s="612" t="e">
        <f>VLOOKUP(B484,Infosys!$E$1:$I$3,5,0)</f>
        <v>#N/A</v>
      </c>
      <c r="AO484" s="612" t="e">
        <f>VLOOKUP(B484,Cerelabs!$E$1:$I$5,5,0)</f>
        <v>#N/A</v>
      </c>
      <c r="AP484" s="612" t="e">
        <f>VLOOKUP(B484,'Neebal Technologies'!$D$1:$H$2,5,0)</f>
        <v>#N/A</v>
      </c>
      <c r="AQ484" s="612" t="e">
        <f>VLOOKUP(B484,'Vertiv Energy'!$D$1:$H$2,5,0)</f>
        <v>#N/A</v>
      </c>
      <c r="AR484" s="612" t="e">
        <f>VLOOKUP(B484,'Acidaes Solutions (CRMNEXT)'!$D$1:$H$3,5,0)</f>
        <v>#N/A</v>
      </c>
      <c r="AS484" s="612" t="e">
        <f>VLOOKUP(B484,Growisto!$D$1:$H$2,5,0)</f>
        <v>#N/A</v>
      </c>
      <c r="AT484" s="612" t="e">
        <f>VLOOKUP(B484,'9.9 Mediaworx - Digit'!$D$1:$H$2,5,0)</f>
        <v>#N/A</v>
      </c>
      <c r="AU484" s="612" t="e">
        <f>VLOOKUP(B484,'Vistaar systems Pvt Ltd'!$D$2:$H$3,5,0)</f>
        <v>#N/A</v>
      </c>
      <c r="AV484" s="612" t="e">
        <f>VLOOKUP(B484,'Course 5i'!$D$2:$H$11,5,0)</f>
        <v>#N/A</v>
      </c>
      <c r="AW484" s="612" t="e">
        <f>VLOOKUP(B484,'Radiant Appliances &amp; Electronic'!$D$1:$H$13,5,0)</f>
        <v>#N/A</v>
      </c>
      <c r="AX484" s="612" t="e">
        <f>VLOOKUP(B484,'Atos Global'!$D$3:$H$27,5,0)</f>
        <v>#N/A</v>
      </c>
      <c r="AY484" s="612" t="e">
        <f>VLOOKUP(B484,'Saama Technologies'!$D$1:$H$2,5,0)</f>
        <v>#N/A</v>
      </c>
      <c r="AZ484" s="612" t="e">
        <f>VLOOKUP(B484,'Multiplier Solutions'!$D$1:$H$2,5,0)</f>
        <v>#N/A</v>
      </c>
      <c r="BA484" s="612" t="e">
        <f>VLOOKUP(B484,GEP!$D$2:$H$5,5,0)</f>
        <v>#N/A</v>
      </c>
      <c r="BB484" s="612" t="e">
        <f>VLOOKUP(B484,Accenture!$D$1:$H$6,5,0)</f>
        <v>#N/A</v>
      </c>
      <c r="BC484" s="612" t="e">
        <f>VLOOKUP(B484,'Endurance International Group'!$D$1:$H$2,5,0)</f>
        <v>#N/A</v>
      </c>
      <c r="BD484" s="612" t="e">
        <f>VLOOKUP(B484,Newgen!$D$1:$H$2,5,0)</f>
        <v>#N/A</v>
      </c>
      <c r="BE484" s="612" t="e">
        <f>VLOOKUP(B484,'3D Incredible'!D484:H484,5,0)</f>
        <v>#N/A</v>
      </c>
      <c r="BF484" s="612" t="e">
        <f>VLOOKUP(B484,'Raja Software Labs'!$D$2:$H$2,5,0)</f>
        <v>#N/A</v>
      </c>
      <c r="BG484" s="612" t="e">
        <f>VLOOKUP(B484,Wipro!$D$1:$H$2,5,0)</f>
        <v>#N/A</v>
      </c>
      <c r="BH484" s="612" t="e">
        <f>VLOOKUP(B484,'Perch Technologies'!$D$2:$H$2,5,0)</f>
        <v>#N/A</v>
      </c>
      <c r="BI484" s="612" t="e">
        <f>VLOOKUP(B484,'Morning Star'!$D$1:$H$6,5,0)</f>
        <v>#N/A</v>
      </c>
      <c r="BJ484" s="612" t="e">
        <f>VLOOKUP(B484,Flexiloans!$D$1:$H$2,5,0)</f>
        <v>#N/A</v>
      </c>
      <c r="BK484" s="612" t="e">
        <f>VLOOKUP(B484,'Thirdware Solutions'!$D$1:$H$2,5,0)</f>
        <v>#N/A</v>
      </c>
      <c r="BL484" s="612" t="e">
        <f>VLOOKUP(B484,Tescom!$D$1:$H$8,5,0)</f>
        <v>#N/A</v>
      </c>
      <c r="BM484" s="612" t="e">
        <f>VLOOKUP(B484,'Cogno AI'!$D$1:$H$2,5,0)</f>
        <v>#N/A</v>
      </c>
      <c r="BN484" s="612" t="e">
        <f>VLOOKUP(B484,'ABM Knowledgeware'!$D$1:$H$2,5,0)</f>
        <v>#N/A</v>
      </c>
      <c r="BO484" s="612" t="e">
        <f>VLOOKUP(B484,'Concerto Software'!$D$1:$H$3,5,0)</f>
        <v>#N/A</v>
      </c>
      <c r="BP484" s="612" t="e">
        <f>VLOOKUP(B484,'My Captain'!$D$1:$H$4,5,0)</f>
        <v>#N/A</v>
      </c>
      <c r="BQ484" s="612" t="e">
        <f>VLOOKUP(B484,'Finoux Solutions'!$D$2:$H$4,5,0)</f>
        <v>#N/A</v>
      </c>
      <c r="BR484" s="612" t="e">
        <f>VLOOKUP(B484,'MITR Learning'!$D$1:$H$2,5,0)</f>
        <v>#N/A</v>
      </c>
      <c r="BS484" s="612" t="e">
        <f>VLOOKUP(B484,Nucsoft!$D$2:$H$6,5,0)</f>
        <v>#N/A</v>
      </c>
      <c r="BT484" s="612" t="e">
        <f>VLOOKUP(B484,'Paras Cadd'!$D$1:$H$2,5,0)</f>
        <v>#N/A</v>
      </c>
      <c r="BU484" s="612" t="e">
        <f>VLOOKUP(B484,'ICICI Securities'!$D$1:$H$2,5,0)</f>
        <v>#N/A</v>
      </c>
      <c r="BV484" s="612" t="e">
        <f>VLOOKUP(B484,'Citius Tech'!$D$2:$H$5,5,0)</f>
        <v>#N/A</v>
      </c>
      <c r="BW484" s="612" t="e">
        <f>VLOOKUP(B484,'Buzzy Brains'!$D$2:$H$2,5,0)</f>
        <v>#N/A</v>
      </c>
      <c r="BX484" s="612" t="e">
        <f>VLOOKUP(B484,'Decimal Point'!$D$2:$H$2,5,0)</f>
        <v>#N/A</v>
      </c>
      <c r="BY484" s="612" t="e">
        <f>VLOOKUP(B484,'Sankey Business Solutions'!$D$2:$H$3,5,0)</f>
        <v>#N/A</v>
      </c>
      <c r="BZ484" s="612" t="e">
        <f>VLOOKUP(B484,'Nangia &amp; Co LLP'!$D$2:$H$2,5,0)</f>
        <v>#N/A</v>
      </c>
      <c r="CA484" s="612" t="e">
        <f>VLOOKUP(B484,'FIS Solutions India Pvt Ltd'!$D$2:$H$2,5,0)</f>
        <v>#N/A</v>
      </c>
      <c r="CB484" s="612" t="e">
        <f>VLOOKUP(B484,'Delta Technology &amp; Management '!$D$2:$H$16,5,0)</f>
        <v>#N/A</v>
      </c>
      <c r="CC484" s="612" t="e">
        <f>VLOOKUP(B484,'Espoir Networks'!$D$3:$H$11,5,0)</f>
        <v>#N/A</v>
      </c>
      <c r="CD484" s="612" t="e">
        <f>VLOOKUP(B484,'Servosys Solution'!$D$3:$H$5,5,0)</f>
        <v>#N/A</v>
      </c>
      <c r="CE484" s="612" t="e">
        <f>VLOOKUP(B484,'Ribbon Communications'!$D$3:$H$4,5,0)</f>
        <v>#N/A</v>
      </c>
      <c r="CF484" s="612">
        <f t="shared" si="24"/>
        <v>0</v>
      </c>
      <c r="CG484" s="129" t="s">
        <v>9254</v>
      </c>
      <c r="CH484" s="129">
        <v>936357106030</v>
      </c>
      <c r="CI484" s="129" t="s">
        <v>134</v>
      </c>
      <c r="CJ484" s="129" t="s">
        <v>11721</v>
      </c>
      <c r="CK484" s="132">
        <v>42917</v>
      </c>
      <c r="CL484" s="129">
        <v>2021</v>
      </c>
      <c r="CM484" s="128" t="s">
        <v>12069</v>
      </c>
      <c r="CN484" s="129">
        <v>425</v>
      </c>
      <c r="CO484" s="133">
        <v>85</v>
      </c>
      <c r="CP484" s="129">
        <v>2015</v>
      </c>
      <c r="CQ484" s="129" t="s">
        <v>79</v>
      </c>
      <c r="CR484" s="128" t="s">
        <v>12256</v>
      </c>
      <c r="CS484" s="129">
        <v>396</v>
      </c>
      <c r="CT484" s="133">
        <v>85</v>
      </c>
      <c r="CU484" s="129">
        <v>2017</v>
      </c>
      <c r="CV484" s="129" t="s">
        <v>79</v>
      </c>
      <c r="CW484" s="131" t="s">
        <v>81</v>
      </c>
      <c r="CX484" s="131" t="s">
        <v>81</v>
      </c>
      <c r="CY484" s="129" t="s">
        <v>81</v>
      </c>
      <c r="CZ484" s="129" t="s">
        <v>81</v>
      </c>
      <c r="DA484" s="129" t="s">
        <v>81</v>
      </c>
      <c r="DB484" s="129" t="s">
        <v>81</v>
      </c>
      <c r="DC484" s="129" t="s">
        <v>81</v>
      </c>
      <c r="DD484" s="129" t="s">
        <v>81</v>
      </c>
      <c r="DE484" s="129" t="s">
        <v>81</v>
      </c>
      <c r="DF484" s="129">
        <v>0</v>
      </c>
      <c r="DG484" s="224">
        <v>6</v>
      </c>
      <c r="DH484" s="224">
        <v>7.11</v>
      </c>
      <c r="DI484" s="224">
        <v>6.97</v>
      </c>
      <c r="DJ484" s="224">
        <v>6.14</v>
      </c>
      <c r="DK484" s="224">
        <v>0</v>
      </c>
      <c r="DL484" s="224"/>
      <c r="DM484" s="224">
        <v>26.22</v>
      </c>
      <c r="DN484" s="224">
        <v>5.2439999999999998</v>
      </c>
      <c r="DO484" s="129"/>
      <c r="DP484" s="131" t="s">
        <v>138</v>
      </c>
      <c r="DQ484" s="129">
        <v>1</v>
      </c>
      <c r="DR484" s="129">
        <v>3</v>
      </c>
      <c r="DS484" s="129" t="s">
        <v>83</v>
      </c>
      <c r="DT484" s="129" t="s">
        <v>83</v>
      </c>
      <c r="DU484" s="129" t="s">
        <v>83</v>
      </c>
      <c r="DV484" s="129" t="s">
        <v>83</v>
      </c>
      <c r="DW484" s="131" t="s">
        <v>83</v>
      </c>
      <c r="DX484" s="131" t="s">
        <v>84</v>
      </c>
      <c r="DY484" s="131" t="s">
        <v>81</v>
      </c>
      <c r="DZ484" s="131" t="s">
        <v>9257</v>
      </c>
      <c r="EA484" s="131" t="s">
        <v>4058</v>
      </c>
      <c r="EB484" s="131" t="s">
        <v>9258</v>
      </c>
      <c r="EC484" s="131" t="s">
        <v>88</v>
      </c>
      <c r="ED484" s="131" t="s">
        <v>89</v>
      </c>
      <c r="EE484" s="131" t="s">
        <v>9259</v>
      </c>
      <c r="EF484" s="131" t="s">
        <v>9260</v>
      </c>
      <c r="EG484" s="131" t="s">
        <v>9261</v>
      </c>
      <c r="EH484" s="131" t="s">
        <v>9262</v>
      </c>
      <c r="EI484" s="131" t="s">
        <v>806</v>
      </c>
      <c r="EJ484" s="135" t="s">
        <v>9263</v>
      </c>
      <c r="EK484" s="135" t="s">
        <v>9264</v>
      </c>
      <c r="EL484" s="135" t="s">
        <v>196</v>
      </c>
      <c r="EM484" s="135" t="s">
        <v>9265</v>
      </c>
      <c r="EN484" s="131" t="s">
        <v>81</v>
      </c>
    </row>
    <row r="485" spans="1:144" ht="18" thickTop="1" thickBot="1">
      <c r="A485" s="575">
        <f t="shared" si="25"/>
        <v>484</v>
      </c>
      <c r="B485" s="572" t="s">
        <v>9364</v>
      </c>
      <c r="C485" s="600" t="s">
        <v>11882</v>
      </c>
      <c r="D485" s="570" t="s">
        <v>13209</v>
      </c>
      <c r="E485" s="568" t="str">
        <f t="shared" si="23"/>
        <v>Placed</v>
      </c>
      <c r="F485" s="570" t="s">
        <v>12496</v>
      </c>
      <c r="G485" s="570" t="s">
        <v>135</v>
      </c>
      <c r="H485" s="131" t="str">
        <f>VLOOKUP(B485,INFT1!C:H,3,0)</f>
        <v>12th + Engineering without live KT</v>
      </c>
      <c r="I485" s="610" t="s">
        <v>9038</v>
      </c>
      <c r="J485" s="572">
        <v>20</v>
      </c>
      <c r="K485" s="611" t="s">
        <v>9366</v>
      </c>
      <c r="L485" s="611" t="s">
        <v>73</v>
      </c>
      <c r="M485" s="611" t="s">
        <v>9367</v>
      </c>
      <c r="N485" s="612" t="s">
        <v>9363</v>
      </c>
      <c r="O485" s="612">
        <v>9867421496</v>
      </c>
      <c r="P485" s="612">
        <v>8108832825</v>
      </c>
      <c r="Q485" s="612">
        <f>VLOOKUP(B485,'TCS CON'!$D$1:$H$98,5,0)</f>
        <v>336000</v>
      </c>
      <c r="R485" s="612" t="e">
        <f>VLOOKUP(B485,LTI!$C$1:$H$46,6,0)</f>
        <v>#N/A</v>
      </c>
      <c r="S485" s="612" t="e">
        <f>VLOOKUP(B485,JARO!$E$2:$I$11,5,0)</f>
        <v>#N/A</v>
      </c>
      <c r="T485" s="612" t="e">
        <f>VLOOKUP(B485,Capgemini!$D$3:$H$78,5,0)</f>
        <v>#N/A</v>
      </c>
      <c r="U485" s="612" t="e">
        <f>VLOOKUP(B485,Carwale!$D$1:$H$4,5,0)</f>
        <v>#N/A</v>
      </c>
      <c r="V485" s="612" t="e">
        <f>VLOOKUP(B485,'Interactive Brokers'!E:I,5,0)</f>
        <v>#N/A</v>
      </c>
      <c r="W485" s="612" t="e">
        <f>VLOOKUP(B485,'REL Jio'!E:I,5,0)</f>
        <v>#N/A</v>
      </c>
      <c r="X485" s="612" t="e">
        <f>VLOOKUP(B485,'Sciative Sol'!E:I,5,0)</f>
        <v>#N/A</v>
      </c>
      <c r="Y485" s="612" t="e">
        <f>VLOOKUP(B485,'Hexaware Tech'!E:I,5,0)</f>
        <v>#N/A</v>
      </c>
      <c r="Z485" s="612" t="e">
        <f>VLOOKUP(B485,Axis!D:H,5,0)</f>
        <v>#N/A</v>
      </c>
      <c r="AA485" s="612" t="e">
        <f>VLOOKUP(B485,Ugam!$D$3:$H$26,5,0)</f>
        <v>#N/A</v>
      </c>
      <c r="AB485" s="612" t="e">
        <f>VLOOKUP(B485,Zeus!F:J,5,0)</f>
        <v>#N/A</v>
      </c>
      <c r="AC485" s="612" t="e">
        <f>VLOOKUP(B485,Montran!F:J,5,0)</f>
        <v>#N/A</v>
      </c>
      <c r="AD485" s="612" t="e">
        <f>VLOOKUP(B485,Endurance!H268:L268,5,0)</f>
        <v>#N/A</v>
      </c>
      <c r="AE485" s="612" t="e">
        <f>VLOOKUP(B485,'Swabhav Techlabs'!$F$1:$J$2,5,0)</f>
        <v>#N/A</v>
      </c>
      <c r="AF485" s="612" t="e">
        <f>VLOOKUP(B485,'Quality Kiosk'!$F$1:$J$18,5,0)</f>
        <v>#N/A</v>
      </c>
      <c r="AG485" s="612">
        <f>VLOOKUP(B485,'Lemon VB'!$F$1:$J$2,5,0)</f>
        <v>775000</v>
      </c>
      <c r="AH485" s="612" t="e">
        <f>VLOOKUP(B485,Gocomet!$E$1:$I$3,5,0)</f>
        <v>#N/A</v>
      </c>
      <c r="AI485" s="612" t="e">
        <f>VLOOKUP(B485,'Ingram Micro'!$E$1:$I$8,5,0)</f>
        <v>#N/A</v>
      </c>
      <c r="AJ485" s="612" t="e">
        <f>VLOOKUP(B485,'DePronto Infotech'!$E$1:$I$2,5,0)</f>
        <v>#N/A</v>
      </c>
      <c r="AK485" s="612" t="e">
        <f>VLOOKUP(B485,'Reliance Retail'!$E$1:$I$4,5,0)</f>
        <v>#N/A</v>
      </c>
      <c r="AL485" s="612" t="e">
        <f>VLOOKUP(B485,'Bright Champs'!$D$1:$H$13,5,0)</f>
        <v>#N/A</v>
      </c>
      <c r="AM485" s="612" t="e">
        <f>VLOOKUP(B485,Neosoft!$E$1:$I$12,5,0)</f>
        <v>#N/A</v>
      </c>
      <c r="AN485" s="612" t="e">
        <f>VLOOKUP(B485,Infosys!$E$1:$I$3,5,0)</f>
        <v>#N/A</v>
      </c>
      <c r="AO485" s="612" t="e">
        <f>VLOOKUP(B485,Cerelabs!$E$1:$I$5,5,0)</f>
        <v>#N/A</v>
      </c>
      <c r="AP485" s="612" t="e">
        <f>VLOOKUP(B485,'Neebal Technologies'!$D$1:$H$2,5,0)</f>
        <v>#N/A</v>
      </c>
      <c r="AQ485" s="612" t="e">
        <f>VLOOKUP(B485,'Vertiv Energy'!$D$1:$H$2,5,0)</f>
        <v>#N/A</v>
      </c>
      <c r="AR485" s="612" t="e">
        <f>VLOOKUP(B485,'Acidaes Solutions (CRMNEXT)'!$D$1:$H$3,5,0)</f>
        <v>#N/A</v>
      </c>
      <c r="AS485" s="612" t="e">
        <f>VLOOKUP(B485,Growisto!$D$1:$H$2,5,0)</f>
        <v>#N/A</v>
      </c>
      <c r="AT485" s="612" t="e">
        <f>VLOOKUP(B485,'9.9 Mediaworx - Digit'!$D$1:$H$2,5,0)</f>
        <v>#N/A</v>
      </c>
      <c r="AU485" s="612" t="e">
        <f>VLOOKUP(B485,'Vistaar systems Pvt Ltd'!$D$2:$H$3,5,0)</f>
        <v>#N/A</v>
      </c>
      <c r="AV485" s="612" t="e">
        <f>VLOOKUP(B485,'Course 5i'!$D$2:$H$11,5,0)</f>
        <v>#N/A</v>
      </c>
      <c r="AW485" s="612" t="e">
        <f>VLOOKUP(B485,'Radiant Appliances &amp; Electronic'!$D$1:$H$13,5,0)</f>
        <v>#N/A</v>
      </c>
      <c r="AX485" s="612" t="e">
        <f>VLOOKUP(B485,'Atos Global'!$D$3:$H$27,5,0)</f>
        <v>#N/A</v>
      </c>
      <c r="AY485" s="612" t="e">
        <f>VLOOKUP(B485,'Saama Technologies'!$D$1:$H$2,5,0)</f>
        <v>#N/A</v>
      </c>
      <c r="AZ485" s="612" t="e">
        <f>VLOOKUP(B485,'Multiplier Solutions'!$D$1:$H$2,5,0)</f>
        <v>#N/A</v>
      </c>
      <c r="BA485" s="612" t="e">
        <f>VLOOKUP(B485,GEP!$D$2:$H$5,5,0)</f>
        <v>#N/A</v>
      </c>
      <c r="BB485" s="612" t="e">
        <f>VLOOKUP(B485,Accenture!$D$1:$H$6,5,0)</f>
        <v>#N/A</v>
      </c>
      <c r="BC485" s="612" t="e">
        <f>VLOOKUP(B485,'Endurance International Group'!$D$1:$H$2,5,0)</f>
        <v>#N/A</v>
      </c>
      <c r="BD485" s="612" t="e">
        <f>VLOOKUP(B485,Newgen!$D$1:$H$2,5,0)</f>
        <v>#N/A</v>
      </c>
      <c r="BE485" s="612" t="e">
        <f>VLOOKUP(B485,'3D Incredible'!D485:H485,5,0)</f>
        <v>#N/A</v>
      </c>
      <c r="BF485" s="612" t="e">
        <f>VLOOKUP(B485,'Raja Software Labs'!$D$2:$H$2,5,0)</f>
        <v>#N/A</v>
      </c>
      <c r="BG485" s="612" t="e">
        <f>VLOOKUP(B485,Wipro!$D$1:$H$2,5,0)</f>
        <v>#N/A</v>
      </c>
      <c r="BH485" s="612" t="e">
        <f>VLOOKUP(B485,'Perch Technologies'!$D$2:$H$2,5,0)</f>
        <v>#N/A</v>
      </c>
      <c r="BI485" s="612" t="e">
        <f>VLOOKUP(B485,'Morning Star'!$D$1:$H$6,5,0)</f>
        <v>#N/A</v>
      </c>
      <c r="BJ485" s="612" t="e">
        <f>VLOOKUP(B485,Flexiloans!$D$1:$H$2,5,0)</f>
        <v>#N/A</v>
      </c>
      <c r="BK485" s="612" t="e">
        <f>VLOOKUP(B485,'Thirdware Solutions'!$D$1:$H$2,5,0)</f>
        <v>#N/A</v>
      </c>
      <c r="BL485" s="612" t="e">
        <f>VLOOKUP(B485,Tescom!$D$1:$H$8,5,0)</f>
        <v>#N/A</v>
      </c>
      <c r="BM485" s="612" t="e">
        <f>VLOOKUP(B485,'Cogno AI'!$D$1:$H$2,5,0)</f>
        <v>#N/A</v>
      </c>
      <c r="BN485" s="612" t="e">
        <f>VLOOKUP(B485,'ABM Knowledgeware'!$D$1:$H$2,5,0)</f>
        <v>#N/A</v>
      </c>
      <c r="BO485" s="612" t="e">
        <f>VLOOKUP(B485,'Concerto Software'!$D$1:$H$3,5,0)</f>
        <v>#N/A</v>
      </c>
      <c r="BP485" s="612" t="e">
        <f>VLOOKUP(B485,'My Captain'!$D$1:$H$4,5,0)</f>
        <v>#N/A</v>
      </c>
      <c r="BQ485" s="612" t="e">
        <f>VLOOKUP(B485,'Finoux Solutions'!$D$2:$H$4,5,0)</f>
        <v>#N/A</v>
      </c>
      <c r="BR485" s="612" t="e">
        <f>VLOOKUP(B485,'MITR Learning'!$D$1:$H$2,5,0)</f>
        <v>#N/A</v>
      </c>
      <c r="BS485" s="612" t="e">
        <f>VLOOKUP(B485,Nucsoft!$D$2:$H$6,5,0)</f>
        <v>#N/A</v>
      </c>
      <c r="BT485" s="612" t="e">
        <f>VLOOKUP(B485,'Paras Cadd'!$D$1:$H$2,5,0)</f>
        <v>#N/A</v>
      </c>
      <c r="BU485" s="612" t="e">
        <f>VLOOKUP(B485,'ICICI Securities'!$D$1:$H$2,5,0)</f>
        <v>#N/A</v>
      </c>
      <c r="BV485" s="612" t="e">
        <f>VLOOKUP(B485,'Citius Tech'!$D$2:$H$5,5,0)</f>
        <v>#N/A</v>
      </c>
      <c r="BW485" s="612" t="e">
        <f>VLOOKUP(B485,'Buzzy Brains'!$D$2:$H$2,5,0)</f>
        <v>#N/A</v>
      </c>
      <c r="BX485" s="612" t="e">
        <f>VLOOKUP(B485,'Decimal Point'!$D$2:$H$2,5,0)</f>
        <v>#N/A</v>
      </c>
      <c r="BY485" s="612" t="e">
        <f>VLOOKUP(B485,'Sankey Business Solutions'!$D$2:$H$3,5,0)</f>
        <v>#N/A</v>
      </c>
      <c r="BZ485" s="612" t="e">
        <f>VLOOKUP(B485,'Nangia &amp; Co LLP'!$D$2:$H$2,5,0)</f>
        <v>#N/A</v>
      </c>
      <c r="CA485" s="612" t="e">
        <f>VLOOKUP(B485,'FIS Solutions India Pvt Ltd'!$D$2:$H$2,5,0)</f>
        <v>#N/A</v>
      </c>
      <c r="CB485" s="612" t="e">
        <f>VLOOKUP(B485,'Delta Technology &amp; Management '!$D$2:$H$16,5,0)</f>
        <v>#N/A</v>
      </c>
      <c r="CC485" s="612" t="e">
        <f>VLOOKUP(B485,'Espoir Networks'!$D$3:$H$11,5,0)</f>
        <v>#N/A</v>
      </c>
      <c r="CD485" s="612" t="e">
        <f>VLOOKUP(B485,'Servosys Solution'!$D$3:$H$5,5,0)</f>
        <v>#N/A</v>
      </c>
      <c r="CE485" s="612" t="e">
        <f>VLOOKUP(B485,'Ribbon Communications'!$D$3:$H$4,5,0)</f>
        <v>#N/A</v>
      </c>
      <c r="CF485" s="612">
        <f t="shared" si="24"/>
        <v>2</v>
      </c>
      <c r="CG485" s="129" t="s">
        <v>9368</v>
      </c>
      <c r="CH485" s="129">
        <v>798410853295</v>
      </c>
      <c r="CI485" s="129" t="s">
        <v>882</v>
      </c>
      <c r="CJ485" s="129" t="s">
        <v>11722</v>
      </c>
      <c r="CK485" s="132">
        <v>42917</v>
      </c>
      <c r="CL485" s="129">
        <v>2021</v>
      </c>
      <c r="CM485" s="128" t="s">
        <v>4038</v>
      </c>
      <c r="CN485" s="129">
        <v>465</v>
      </c>
      <c r="CO485" s="133">
        <v>93</v>
      </c>
      <c r="CP485" s="129">
        <v>2015</v>
      </c>
      <c r="CQ485" s="129" t="s">
        <v>79</v>
      </c>
      <c r="CR485" s="128" t="s">
        <v>9369</v>
      </c>
      <c r="CS485" s="129">
        <v>537</v>
      </c>
      <c r="CT485" s="133">
        <v>82.62</v>
      </c>
      <c r="CU485" s="129">
        <v>2017</v>
      </c>
      <c r="CV485" s="129" t="s">
        <v>79</v>
      </c>
      <c r="CW485" s="131" t="s">
        <v>81</v>
      </c>
      <c r="CX485" s="131" t="s">
        <v>81</v>
      </c>
      <c r="CY485" s="129" t="s">
        <v>81</v>
      </c>
      <c r="CZ485" s="129" t="s">
        <v>81</v>
      </c>
      <c r="DA485" s="129" t="s">
        <v>81</v>
      </c>
      <c r="DB485" s="129" t="s">
        <v>81</v>
      </c>
      <c r="DC485" s="129" t="s">
        <v>81</v>
      </c>
      <c r="DD485" s="129" t="s">
        <v>81</v>
      </c>
      <c r="DE485" s="129" t="s">
        <v>81</v>
      </c>
      <c r="DF485" s="129">
        <v>0</v>
      </c>
      <c r="DG485" s="224">
        <v>9</v>
      </c>
      <c r="DH485" s="224">
        <v>9</v>
      </c>
      <c r="DI485" s="224">
        <v>9.5399999999999991</v>
      </c>
      <c r="DJ485" s="224">
        <v>9.69</v>
      </c>
      <c r="DK485" s="224">
        <v>9.4600000000000009</v>
      </c>
      <c r="DL485" s="224">
        <v>10</v>
      </c>
      <c r="DM485" s="224">
        <v>56.69</v>
      </c>
      <c r="DN485" s="224">
        <v>9.4480000000000004</v>
      </c>
      <c r="DO485" s="129"/>
      <c r="DP485" s="131" t="s">
        <v>82</v>
      </c>
      <c r="DQ485" s="129">
        <v>0</v>
      </c>
      <c r="DR485" s="129">
        <v>0</v>
      </c>
      <c r="DS485" s="129" t="s">
        <v>83</v>
      </c>
      <c r="DT485" s="129" t="s">
        <v>83</v>
      </c>
      <c r="DU485" s="129" t="s">
        <v>83</v>
      </c>
      <c r="DV485" s="129" t="s">
        <v>83</v>
      </c>
      <c r="DW485" s="131" t="s">
        <v>83</v>
      </c>
      <c r="DX485" s="131" t="s">
        <v>84</v>
      </c>
      <c r="DY485" s="131" t="s">
        <v>81</v>
      </c>
      <c r="DZ485" s="131" t="s">
        <v>9370</v>
      </c>
      <c r="EA485" s="131" t="s">
        <v>86</v>
      </c>
      <c r="EB485" s="131" t="s">
        <v>9371</v>
      </c>
      <c r="EC485" s="131" t="s">
        <v>88</v>
      </c>
      <c r="ED485" s="131" t="s">
        <v>89</v>
      </c>
      <c r="EE485" s="131" t="s">
        <v>9372</v>
      </c>
      <c r="EF485" s="131" t="s">
        <v>9373</v>
      </c>
      <c r="EG485" s="131" t="s">
        <v>9374</v>
      </c>
      <c r="EH485" s="131" t="s">
        <v>9375</v>
      </c>
      <c r="EI485" s="131" t="s">
        <v>9376</v>
      </c>
      <c r="EJ485" s="135" t="s">
        <v>9377</v>
      </c>
      <c r="EK485" s="135" t="s">
        <v>9378</v>
      </c>
      <c r="EL485" s="135" t="s">
        <v>9379</v>
      </c>
      <c r="EM485" s="135" t="s">
        <v>9380</v>
      </c>
      <c r="EN485" s="131" t="s">
        <v>81</v>
      </c>
    </row>
    <row r="486" spans="1:144" ht="18" thickTop="1" thickBot="1">
      <c r="A486" s="575">
        <f t="shared" si="25"/>
        <v>485</v>
      </c>
      <c r="B486" s="572" t="s">
        <v>9416</v>
      </c>
      <c r="C486" s="600" t="s">
        <v>9417</v>
      </c>
      <c r="D486" s="570" t="s">
        <v>13209</v>
      </c>
      <c r="E486" s="568" t="str">
        <f t="shared" si="23"/>
        <v>Placed</v>
      </c>
      <c r="F486" s="570" t="s">
        <v>12496</v>
      </c>
      <c r="G486" s="570" t="s">
        <v>135</v>
      </c>
      <c r="H486" s="131" t="str">
        <f>VLOOKUP(B486,INFT1!C:H,3,0)</f>
        <v>12th + Engineering without live KT</v>
      </c>
      <c r="I486" s="610" t="s">
        <v>4511</v>
      </c>
      <c r="J486" s="572">
        <v>21</v>
      </c>
      <c r="K486" s="611" t="s">
        <v>9418</v>
      </c>
      <c r="L486" s="611" t="s">
        <v>73</v>
      </c>
      <c r="M486" s="611" t="s">
        <v>9419</v>
      </c>
      <c r="N486" s="612" t="s">
        <v>9415</v>
      </c>
      <c r="O486" s="612">
        <v>2512452598</v>
      </c>
      <c r="P486" s="612">
        <v>7715853391</v>
      </c>
      <c r="Q486" s="612">
        <f>VLOOKUP(B486,'TCS CON'!$D$1:$H$98,5,0)</f>
        <v>336000</v>
      </c>
      <c r="R486" s="612" t="e">
        <f>VLOOKUP(B486,LTI!$C$1:$H$46,6,0)</f>
        <v>#N/A</v>
      </c>
      <c r="S486" s="612" t="e">
        <f>VLOOKUP(B486,JARO!$E$2:$I$11,5,0)</f>
        <v>#N/A</v>
      </c>
      <c r="T486" s="612" t="e">
        <f>VLOOKUP(B486,Capgemini!$D$3:$H$78,5,0)</f>
        <v>#N/A</v>
      </c>
      <c r="U486" s="612" t="e">
        <f>VLOOKUP(B486,Carwale!$D$1:$H$4,5,0)</f>
        <v>#N/A</v>
      </c>
      <c r="V486" s="612" t="e">
        <f>VLOOKUP(B486,'Interactive Brokers'!E:I,5,0)</f>
        <v>#N/A</v>
      </c>
      <c r="W486" s="612" t="e">
        <f>VLOOKUP(B486,'REL Jio'!E:I,5,0)</f>
        <v>#N/A</v>
      </c>
      <c r="X486" s="612" t="e">
        <f>VLOOKUP(B486,'Sciative Sol'!E:I,5,0)</f>
        <v>#N/A</v>
      </c>
      <c r="Y486" s="612" t="e">
        <f>VLOOKUP(B486,'Hexaware Tech'!E:I,5,0)</f>
        <v>#N/A</v>
      </c>
      <c r="Z486" s="612" t="e">
        <f>VLOOKUP(B486,Axis!D:H,5,0)</f>
        <v>#N/A</v>
      </c>
      <c r="AA486" s="612" t="e">
        <f>VLOOKUP(B486,Ugam!$D$3:$H$26,5,0)</f>
        <v>#N/A</v>
      </c>
      <c r="AB486" s="612" t="e">
        <f>VLOOKUP(B486,Zeus!F:J,5,0)</f>
        <v>#N/A</v>
      </c>
      <c r="AC486" s="612" t="e">
        <f>VLOOKUP(B486,Montran!F:J,5,0)</f>
        <v>#N/A</v>
      </c>
      <c r="AD486" s="612" t="e">
        <f>VLOOKUP(B486,Endurance!H269:L269,5,0)</f>
        <v>#N/A</v>
      </c>
      <c r="AE486" s="612" t="e">
        <f>VLOOKUP(B486,'Swabhav Techlabs'!$F$1:$J$2,5,0)</f>
        <v>#N/A</v>
      </c>
      <c r="AF486" s="612" t="e">
        <f>VLOOKUP(B486,'Quality Kiosk'!$F$1:$J$18,5,0)</f>
        <v>#N/A</v>
      </c>
      <c r="AG486" s="612" t="e">
        <f>VLOOKUP(B486,'Lemon VB'!$F$1:$J$2,5,0)</f>
        <v>#N/A</v>
      </c>
      <c r="AH486" s="612" t="e">
        <f>VLOOKUP(B486,Gocomet!$E$1:$I$3,5,0)</f>
        <v>#N/A</v>
      </c>
      <c r="AI486" s="612" t="e">
        <f>VLOOKUP(B486,'Ingram Micro'!$E$1:$I$8,5,0)</f>
        <v>#N/A</v>
      </c>
      <c r="AJ486" s="612" t="e">
        <f>VLOOKUP(B486,'DePronto Infotech'!$E$1:$I$2,5,0)</f>
        <v>#N/A</v>
      </c>
      <c r="AK486" s="612" t="e">
        <f>VLOOKUP(B486,'Reliance Retail'!$E$1:$I$4,5,0)</f>
        <v>#N/A</v>
      </c>
      <c r="AL486" s="612" t="e">
        <f>VLOOKUP(B486,'Bright Champs'!$D$1:$H$13,5,0)</f>
        <v>#N/A</v>
      </c>
      <c r="AM486" s="612" t="e">
        <f>VLOOKUP(B486,Neosoft!$E$1:$I$12,5,0)</f>
        <v>#N/A</v>
      </c>
      <c r="AN486" s="612" t="e">
        <f>VLOOKUP(B486,Infosys!$E$1:$I$3,5,0)</f>
        <v>#N/A</v>
      </c>
      <c r="AO486" s="612" t="e">
        <f>VLOOKUP(B486,Cerelabs!$E$1:$I$5,5,0)</f>
        <v>#N/A</v>
      </c>
      <c r="AP486" s="612" t="e">
        <f>VLOOKUP(B486,'Neebal Technologies'!$D$1:$H$2,5,0)</f>
        <v>#N/A</v>
      </c>
      <c r="AQ486" s="612" t="e">
        <f>VLOOKUP(B486,'Vertiv Energy'!$D$1:$H$2,5,0)</f>
        <v>#N/A</v>
      </c>
      <c r="AR486" s="612" t="e">
        <f>VLOOKUP(B486,'Acidaes Solutions (CRMNEXT)'!$D$1:$H$3,5,0)</f>
        <v>#N/A</v>
      </c>
      <c r="AS486" s="612" t="e">
        <f>VLOOKUP(B486,Growisto!$D$1:$H$2,5,0)</f>
        <v>#N/A</v>
      </c>
      <c r="AT486" s="612" t="e">
        <f>VLOOKUP(B486,'9.9 Mediaworx - Digit'!$D$1:$H$2,5,0)</f>
        <v>#N/A</v>
      </c>
      <c r="AU486" s="612" t="e">
        <f>VLOOKUP(B486,'Vistaar systems Pvt Ltd'!$D$2:$H$3,5,0)</f>
        <v>#N/A</v>
      </c>
      <c r="AV486" s="612" t="e">
        <f>VLOOKUP(B486,'Course 5i'!$D$2:$H$11,5,0)</f>
        <v>#N/A</v>
      </c>
      <c r="AW486" s="612" t="e">
        <f>VLOOKUP(B486,'Radiant Appliances &amp; Electronic'!$D$1:$H$13,5,0)</f>
        <v>#N/A</v>
      </c>
      <c r="AX486" s="612" t="e">
        <f>VLOOKUP(B486,'Atos Global'!$D$3:$H$27,5,0)</f>
        <v>#N/A</v>
      </c>
      <c r="AY486" s="612" t="e">
        <f>VLOOKUP(B486,'Saama Technologies'!$D$1:$H$2,5,0)</f>
        <v>#N/A</v>
      </c>
      <c r="AZ486" s="612" t="e">
        <f>VLOOKUP(B486,'Multiplier Solutions'!$D$1:$H$2,5,0)</f>
        <v>#N/A</v>
      </c>
      <c r="BA486" s="612" t="e">
        <f>VLOOKUP(B486,GEP!$D$2:$H$5,5,0)</f>
        <v>#N/A</v>
      </c>
      <c r="BB486" s="612" t="e">
        <f>VLOOKUP(B486,Accenture!$D$1:$H$6,5,0)</f>
        <v>#N/A</v>
      </c>
      <c r="BC486" s="612" t="e">
        <f>VLOOKUP(B486,'Endurance International Group'!$D$1:$H$2,5,0)</f>
        <v>#N/A</v>
      </c>
      <c r="BD486" s="612" t="e">
        <f>VLOOKUP(B486,Newgen!$D$1:$H$2,5,0)</f>
        <v>#N/A</v>
      </c>
      <c r="BE486" s="612" t="e">
        <f>VLOOKUP(B486,'3D Incredible'!D486:H486,5,0)</f>
        <v>#N/A</v>
      </c>
      <c r="BF486" s="612" t="e">
        <f>VLOOKUP(B486,'Raja Software Labs'!$D$2:$H$2,5,0)</f>
        <v>#N/A</v>
      </c>
      <c r="BG486" s="612" t="e">
        <f>VLOOKUP(B486,Wipro!$D$1:$H$2,5,0)</f>
        <v>#N/A</v>
      </c>
      <c r="BH486" s="612" t="e">
        <f>VLOOKUP(B486,'Perch Technologies'!$D$2:$H$2,5,0)</f>
        <v>#N/A</v>
      </c>
      <c r="BI486" s="612" t="e">
        <f>VLOOKUP(B486,'Morning Star'!$D$1:$H$6,5,0)</f>
        <v>#N/A</v>
      </c>
      <c r="BJ486" s="612" t="e">
        <f>VLOOKUP(B486,Flexiloans!$D$1:$H$2,5,0)</f>
        <v>#N/A</v>
      </c>
      <c r="BK486" s="612" t="e">
        <f>VLOOKUP(B486,'Thirdware Solutions'!$D$1:$H$2,5,0)</f>
        <v>#N/A</v>
      </c>
      <c r="BL486" s="612" t="e">
        <f>VLOOKUP(B486,Tescom!$D$1:$H$8,5,0)</f>
        <v>#N/A</v>
      </c>
      <c r="BM486" s="612" t="e">
        <f>VLOOKUP(B486,'Cogno AI'!$D$1:$H$2,5,0)</f>
        <v>#N/A</v>
      </c>
      <c r="BN486" s="612" t="e">
        <f>VLOOKUP(B486,'ABM Knowledgeware'!$D$1:$H$2,5,0)</f>
        <v>#N/A</v>
      </c>
      <c r="BO486" s="612" t="e">
        <f>VLOOKUP(B486,'Concerto Software'!$D$1:$H$3,5,0)</f>
        <v>#N/A</v>
      </c>
      <c r="BP486" s="612" t="e">
        <f>VLOOKUP(B486,'My Captain'!$D$1:$H$4,5,0)</f>
        <v>#N/A</v>
      </c>
      <c r="BQ486" s="612" t="e">
        <f>VLOOKUP(B486,'Finoux Solutions'!$D$2:$H$4,5,0)</f>
        <v>#N/A</v>
      </c>
      <c r="BR486" s="612" t="e">
        <f>VLOOKUP(B486,'MITR Learning'!$D$1:$H$2,5,0)</f>
        <v>#N/A</v>
      </c>
      <c r="BS486" s="612" t="e">
        <f>VLOOKUP(B486,Nucsoft!$D$2:$H$6,5,0)</f>
        <v>#N/A</v>
      </c>
      <c r="BT486" s="612" t="e">
        <f>VLOOKUP(B486,'Paras Cadd'!$D$1:$H$2,5,0)</f>
        <v>#N/A</v>
      </c>
      <c r="BU486" s="612" t="e">
        <f>VLOOKUP(B486,'ICICI Securities'!$D$1:$H$2,5,0)</f>
        <v>#N/A</v>
      </c>
      <c r="BV486" s="612" t="e">
        <f>VLOOKUP(B486,'Citius Tech'!$D$2:$H$5,5,0)</f>
        <v>#N/A</v>
      </c>
      <c r="BW486" s="612" t="e">
        <f>VLOOKUP(B486,'Buzzy Brains'!$D$2:$H$2,5,0)</f>
        <v>#N/A</v>
      </c>
      <c r="BX486" s="612" t="e">
        <f>VLOOKUP(B486,'Decimal Point'!$D$2:$H$2,5,0)</f>
        <v>#N/A</v>
      </c>
      <c r="BY486" s="612" t="e">
        <f>VLOOKUP(B486,'Sankey Business Solutions'!$D$2:$H$3,5,0)</f>
        <v>#N/A</v>
      </c>
      <c r="BZ486" s="612" t="e">
        <f>VLOOKUP(B486,'Nangia &amp; Co LLP'!$D$2:$H$2,5,0)</f>
        <v>#N/A</v>
      </c>
      <c r="CA486" s="612" t="e">
        <f>VLOOKUP(B486,'FIS Solutions India Pvt Ltd'!$D$2:$H$2,5,0)</f>
        <v>#N/A</v>
      </c>
      <c r="CB486" s="612" t="e">
        <f>VLOOKUP(B486,'Delta Technology &amp; Management '!$D$2:$H$16,5,0)</f>
        <v>#N/A</v>
      </c>
      <c r="CC486" s="612" t="e">
        <f>VLOOKUP(B486,'Espoir Networks'!$D$3:$H$11,5,0)</f>
        <v>#N/A</v>
      </c>
      <c r="CD486" s="612" t="e">
        <f>VLOOKUP(B486,'Servosys Solution'!$D$3:$H$5,5,0)</f>
        <v>#N/A</v>
      </c>
      <c r="CE486" s="612" t="e">
        <f>VLOOKUP(B486,'Ribbon Communications'!$D$3:$H$4,5,0)</f>
        <v>#N/A</v>
      </c>
      <c r="CF486" s="612">
        <f t="shared" si="24"/>
        <v>1</v>
      </c>
      <c r="CG486" s="129" t="s">
        <v>9420</v>
      </c>
      <c r="CH486" s="129">
        <v>565701943697</v>
      </c>
      <c r="CI486" s="129" t="s">
        <v>81</v>
      </c>
      <c r="CJ486" s="129" t="s">
        <v>11722</v>
      </c>
      <c r="CK486" s="132">
        <v>42917</v>
      </c>
      <c r="CL486" s="129">
        <v>2021</v>
      </c>
      <c r="CM486" s="128" t="s">
        <v>9421</v>
      </c>
      <c r="CN486" s="129">
        <v>473</v>
      </c>
      <c r="CO486" s="133">
        <v>94.6</v>
      </c>
      <c r="CP486" s="129">
        <v>2015</v>
      </c>
      <c r="CQ486" s="129" t="s">
        <v>79</v>
      </c>
      <c r="CR486" s="128" t="s">
        <v>12257</v>
      </c>
      <c r="CS486" s="129">
        <v>604</v>
      </c>
      <c r="CT486" s="133">
        <v>92.92</v>
      </c>
      <c r="CU486" s="129">
        <v>2017</v>
      </c>
      <c r="CV486" s="129" t="s">
        <v>79</v>
      </c>
      <c r="CW486" s="131" t="s">
        <v>81</v>
      </c>
      <c r="CX486" s="131" t="s">
        <v>81</v>
      </c>
      <c r="CY486" s="129" t="s">
        <v>81</v>
      </c>
      <c r="CZ486" s="129" t="s">
        <v>81</v>
      </c>
      <c r="DA486" s="129" t="s">
        <v>81</v>
      </c>
      <c r="DB486" s="129" t="s">
        <v>81</v>
      </c>
      <c r="DC486" s="129" t="s">
        <v>81</v>
      </c>
      <c r="DD486" s="129" t="s">
        <v>81</v>
      </c>
      <c r="DE486" s="129" t="s">
        <v>81</v>
      </c>
      <c r="DF486" s="129">
        <v>0</v>
      </c>
      <c r="DG486" s="224">
        <v>9.76</v>
      </c>
      <c r="DH486" s="224">
        <v>9.65</v>
      </c>
      <c r="DI486" s="224">
        <v>9.69</v>
      </c>
      <c r="DJ486" s="224">
        <v>9.23</v>
      </c>
      <c r="DK486" s="224">
        <v>8.8800000000000008</v>
      </c>
      <c r="DL486" s="224">
        <v>10</v>
      </c>
      <c r="DM486" s="224">
        <v>57.21</v>
      </c>
      <c r="DN486" s="224">
        <v>9.5299999999999994</v>
      </c>
      <c r="DO486" s="129"/>
      <c r="DP486" s="131" t="s">
        <v>82</v>
      </c>
      <c r="DQ486" s="129">
        <v>0</v>
      </c>
      <c r="DR486" s="129">
        <v>0</v>
      </c>
      <c r="DS486" s="129" t="s">
        <v>83</v>
      </c>
      <c r="DT486" s="129" t="s">
        <v>83</v>
      </c>
      <c r="DU486" s="129" t="s">
        <v>83</v>
      </c>
      <c r="DV486" s="129" t="s">
        <v>83</v>
      </c>
      <c r="DW486" s="131" t="s">
        <v>83</v>
      </c>
      <c r="DX486" s="131" t="s">
        <v>84</v>
      </c>
      <c r="DY486" s="131" t="s">
        <v>81</v>
      </c>
      <c r="DZ486" s="131" t="s">
        <v>9423</v>
      </c>
      <c r="EA486" s="131" t="s">
        <v>9424</v>
      </c>
      <c r="EB486" s="131" t="s">
        <v>9425</v>
      </c>
      <c r="EC486" s="131" t="s">
        <v>88</v>
      </c>
      <c r="ED486" s="131" t="s">
        <v>89</v>
      </c>
      <c r="EE486" s="131" t="s">
        <v>9426</v>
      </c>
      <c r="EF486" s="131" t="s">
        <v>9427</v>
      </c>
      <c r="EG486" s="131" t="s">
        <v>81</v>
      </c>
      <c r="EH486" s="131" t="s">
        <v>81</v>
      </c>
      <c r="EI486" s="131" t="s">
        <v>9167</v>
      </c>
      <c r="EJ486" s="135" t="s">
        <v>9428</v>
      </c>
      <c r="EK486" s="135" t="s">
        <v>9429</v>
      </c>
      <c r="EL486" s="135" t="s">
        <v>9430</v>
      </c>
      <c r="EM486" s="135" t="s">
        <v>9431</v>
      </c>
      <c r="EN486" s="131" t="s">
        <v>81</v>
      </c>
    </row>
    <row r="487" spans="1:144" ht="18" thickTop="1" thickBot="1">
      <c r="A487" s="575">
        <f t="shared" si="25"/>
        <v>486</v>
      </c>
      <c r="B487" s="572" t="s">
        <v>9590</v>
      </c>
      <c r="C487" s="600" t="s">
        <v>9591</v>
      </c>
      <c r="D487" s="570" t="s">
        <v>13209</v>
      </c>
      <c r="E487" s="568" t="str">
        <f t="shared" si="23"/>
        <v>Not Placed</v>
      </c>
      <c r="F487" s="570" t="s">
        <v>12496</v>
      </c>
      <c r="G487" s="570" t="s">
        <v>135</v>
      </c>
      <c r="H487" s="131" t="str">
        <f>VLOOKUP(B487,INFT1!C:H,3,0)</f>
        <v>12th + Engineering without live KT</v>
      </c>
      <c r="I487" s="610" t="s">
        <v>6693</v>
      </c>
      <c r="J487" s="572">
        <v>21</v>
      </c>
      <c r="K487" s="611" t="s">
        <v>9592</v>
      </c>
      <c r="L487" s="611" t="s">
        <v>73</v>
      </c>
      <c r="M487" s="611" t="s">
        <v>9593</v>
      </c>
      <c r="N487" s="612" t="s">
        <v>9589</v>
      </c>
      <c r="O487" s="612">
        <v>8652363939</v>
      </c>
      <c r="P487" s="612">
        <v>9702566839</v>
      </c>
      <c r="Q487" s="612" t="e">
        <f>VLOOKUP(B487,'TCS CON'!$D$1:$H$98,5,0)</f>
        <v>#N/A</v>
      </c>
      <c r="R487" s="612" t="e">
        <f>VLOOKUP(B487,LTI!$C$1:$H$46,6,0)</f>
        <v>#N/A</v>
      </c>
      <c r="S487" s="612" t="e">
        <f>VLOOKUP(B487,JARO!$E$2:$I$11,5,0)</f>
        <v>#N/A</v>
      </c>
      <c r="T487" s="612" t="e">
        <f>VLOOKUP(B487,Capgemini!$D$3:$H$78,5,0)</f>
        <v>#N/A</v>
      </c>
      <c r="U487" s="612" t="e">
        <f>VLOOKUP(B487,Carwale!$D$1:$H$4,5,0)</f>
        <v>#N/A</v>
      </c>
      <c r="V487" s="612" t="e">
        <f>VLOOKUP(B487,'Interactive Brokers'!E:I,5,0)</f>
        <v>#N/A</v>
      </c>
      <c r="W487" s="612" t="e">
        <f>VLOOKUP(B487,'REL Jio'!E:I,5,0)</f>
        <v>#N/A</v>
      </c>
      <c r="X487" s="612" t="e">
        <f>VLOOKUP(B487,'Sciative Sol'!E:I,5,0)</f>
        <v>#N/A</v>
      </c>
      <c r="Y487" s="612" t="e">
        <f>VLOOKUP(B487,'Hexaware Tech'!E:I,5,0)</f>
        <v>#N/A</v>
      </c>
      <c r="Z487" s="612" t="e">
        <f>VLOOKUP(B487,Axis!D:H,5,0)</f>
        <v>#N/A</v>
      </c>
      <c r="AA487" s="612" t="e">
        <f>VLOOKUP(B487,Ugam!$D$3:$H$26,5,0)</f>
        <v>#N/A</v>
      </c>
      <c r="AB487" s="612" t="e">
        <f>VLOOKUP(B487,Zeus!F:J,5,0)</f>
        <v>#N/A</v>
      </c>
      <c r="AC487" s="612" t="e">
        <f>VLOOKUP(B487,Montran!F:J,5,0)</f>
        <v>#N/A</v>
      </c>
      <c r="AD487" s="612" t="e">
        <f>VLOOKUP(B487,Endurance!H270:L270,5,0)</f>
        <v>#N/A</v>
      </c>
      <c r="AE487" s="612" t="e">
        <f>VLOOKUP(B487,'Swabhav Techlabs'!$F$1:$J$2,5,0)</f>
        <v>#N/A</v>
      </c>
      <c r="AF487" s="612" t="e">
        <f>VLOOKUP(B487,'Quality Kiosk'!$F$1:$J$18,5,0)</f>
        <v>#N/A</v>
      </c>
      <c r="AG487" s="612" t="e">
        <f>VLOOKUP(B487,'Lemon VB'!$F$1:$J$2,5,0)</f>
        <v>#N/A</v>
      </c>
      <c r="AH487" s="612" t="e">
        <f>VLOOKUP(B487,Gocomet!$E$1:$I$3,5,0)</f>
        <v>#N/A</v>
      </c>
      <c r="AI487" s="612" t="e">
        <f>VLOOKUP(B487,'Ingram Micro'!$E$1:$I$8,5,0)</f>
        <v>#N/A</v>
      </c>
      <c r="AJ487" s="612" t="e">
        <f>VLOOKUP(B487,'DePronto Infotech'!$E$1:$I$2,5,0)</f>
        <v>#N/A</v>
      </c>
      <c r="AK487" s="612" t="e">
        <f>VLOOKUP(B487,'Reliance Retail'!$E$1:$I$4,5,0)</f>
        <v>#N/A</v>
      </c>
      <c r="AL487" s="612" t="e">
        <f>VLOOKUP(B487,'Bright Champs'!$D$1:$H$13,5,0)</f>
        <v>#N/A</v>
      </c>
      <c r="AM487" s="612" t="e">
        <f>VLOOKUP(B487,Neosoft!$E$1:$I$12,5,0)</f>
        <v>#N/A</v>
      </c>
      <c r="AN487" s="612" t="e">
        <f>VLOOKUP(B487,Infosys!$E$1:$I$3,5,0)</f>
        <v>#N/A</v>
      </c>
      <c r="AO487" s="612" t="e">
        <f>VLOOKUP(B487,Cerelabs!$E$1:$I$5,5,0)</f>
        <v>#N/A</v>
      </c>
      <c r="AP487" s="612" t="e">
        <f>VLOOKUP(B487,'Neebal Technologies'!$D$1:$H$2,5,0)</f>
        <v>#N/A</v>
      </c>
      <c r="AQ487" s="612" t="e">
        <f>VLOOKUP(B487,'Vertiv Energy'!$D$1:$H$2,5,0)</f>
        <v>#N/A</v>
      </c>
      <c r="AR487" s="612" t="e">
        <f>VLOOKUP(B487,'Acidaes Solutions (CRMNEXT)'!$D$1:$H$3,5,0)</f>
        <v>#N/A</v>
      </c>
      <c r="AS487" s="612" t="e">
        <f>VLOOKUP(B487,Growisto!$D$1:$H$2,5,0)</f>
        <v>#N/A</v>
      </c>
      <c r="AT487" s="612" t="e">
        <f>VLOOKUP(B487,'9.9 Mediaworx - Digit'!$D$1:$H$2,5,0)</f>
        <v>#N/A</v>
      </c>
      <c r="AU487" s="612" t="e">
        <f>VLOOKUP(B487,'Vistaar systems Pvt Ltd'!$D$2:$H$3,5,0)</f>
        <v>#N/A</v>
      </c>
      <c r="AV487" s="612" t="e">
        <f>VLOOKUP(B487,'Course 5i'!$D$2:$H$11,5,0)</f>
        <v>#N/A</v>
      </c>
      <c r="AW487" s="612" t="e">
        <f>VLOOKUP(B487,'Radiant Appliances &amp; Electronic'!$D$1:$H$13,5,0)</f>
        <v>#N/A</v>
      </c>
      <c r="AX487" s="612" t="e">
        <f>VLOOKUP(B487,'Atos Global'!$D$3:$H$27,5,0)</f>
        <v>#N/A</v>
      </c>
      <c r="AY487" s="612" t="e">
        <f>VLOOKUP(B487,'Saama Technologies'!$D$1:$H$2,5,0)</f>
        <v>#N/A</v>
      </c>
      <c r="AZ487" s="612" t="e">
        <f>VLOOKUP(B487,'Multiplier Solutions'!$D$1:$H$2,5,0)</f>
        <v>#N/A</v>
      </c>
      <c r="BA487" s="612" t="e">
        <f>VLOOKUP(B487,GEP!$D$2:$H$5,5,0)</f>
        <v>#N/A</v>
      </c>
      <c r="BB487" s="612" t="e">
        <f>VLOOKUP(B487,Accenture!$D$1:$H$6,5,0)</f>
        <v>#N/A</v>
      </c>
      <c r="BC487" s="612" t="e">
        <f>VLOOKUP(B487,'Endurance International Group'!$D$1:$H$2,5,0)</f>
        <v>#N/A</v>
      </c>
      <c r="BD487" s="612" t="e">
        <f>VLOOKUP(B487,Newgen!$D$1:$H$2,5,0)</f>
        <v>#N/A</v>
      </c>
      <c r="BE487" s="612" t="e">
        <f>VLOOKUP(B487,'3D Incredible'!D487:H487,5,0)</f>
        <v>#N/A</v>
      </c>
      <c r="BF487" s="612" t="e">
        <f>VLOOKUP(B487,'Raja Software Labs'!$D$2:$H$2,5,0)</f>
        <v>#N/A</v>
      </c>
      <c r="BG487" s="612" t="e">
        <f>VLOOKUP(B487,Wipro!$D$1:$H$2,5,0)</f>
        <v>#N/A</v>
      </c>
      <c r="BH487" s="612" t="e">
        <f>VLOOKUP(B487,'Perch Technologies'!$D$2:$H$2,5,0)</f>
        <v>#N/A</v>
      </c>
      <c r="BI487" s="612" t="e">
        <f>VLOOKUP(B487,'Morning Star'!$D$1:$H$6,5,0)</f>
        <v>#N/A</v>
      </c>
      <c r="BJ487" s="612" t="e">
        <f>VLOOKUP(B487,Flexiloans!$D$1:$H$2,5,0)</f>
        <v>#N/A</v>
      </c>
      <c r="BK487" s="612" t="e">
        <f>VLOOKUP(B487,'Thirdware Solutions'!$D$1:$H$2,5,0)</f>
        <v>#N/A</v>
      </c>
      <c r="BL487" s="612" t="e">
        <f>VLOOKUP(B487,Tescom!$D$1:$H$8,5,0)</f>
        <v>#N/A</v>
      </c>
      <c r="BM487" s="612" t="e">
        <f>VLOOKUP(B487,'Cogno AI'!$D$1:$H$2,5,0)</f>
        <v>#N/A</v>
      </c>
      <c r="BN487" s="612" t="e">
        <f>VLOOKUP(B487,'ABM Knowledgeware'!$D$1:$H$2,5,0)</f>
        <v>#N/A</v>
      </c>
      <c r="BO487" s="612" t="e">
        <f>VLOOKUP(B487,'Concerto Software'!$D$1:$H$3,5,0)</f>
        <v>#N/A</v>
      </c>
      <c r="BP487" s="612" t="e">
        <f>VLOOKUP(B487,'My Captain'!$D$1:$H$4,5,0)</f>
        <v>#N/A</v>
      </c>
      <c r="BQ487" s="612" t="e">
        <f>VLOOKUP(B487,'Finoux Solutions'!$D$2:$H$4,5,0)</f>
        <v>#N/A</v>
      </c>
      <c r="BR487" s="612" t="e">
        <f>VLOOKUP(B487,'MITR Learning'!$D$1:$H$2,5,0)</f>
        <v>#N/A</v>
      </c>
      <c r="BS487" s="612" t="e">
        <f>VLOOKUP(B487,Nucsoft!$D$2:$H$6,5,0)</f>
        <v>#N/A</v>
      </c>
      <c r="BT487" s="612" t="e">
        <f>VLOOKUP(B487,'Paras Cadd'!$D$1:$H$2,5,0)</f>
        <v>#N/A</v>
      </c>
      <c r="BU487" s="612" t="e">
        <f>VLOOKUP(B487,'ICICI Securities'!$D$1:$H$2,5,0)</f>
        <v>#N/A</v>
      </c>
      <c r="BV487" s="612" t="e">
        <f>VLOOKUP(B487,'Citius Tech'!$D$2:$H$5,5,0)</f>
        <v>#N/A</v>
      </c>
      <c r="BW487" s="612" t="e">
        <f>VLOOKUP(B487,'Buzzy Brains'!$D$2:$H$2,5,0)</f>
        <v>#N/A</v>
      </c>
      <c r="BX487" s="612" t="e">
        <f>VLOOKUP(B487,'Decimal Point'!$D$2:$H$2,5,0)</f>
        <v>#N/A</v>
      </c>
      <c r="BY487" s="612" t="e">
        <f>VLOOKUP(B487,'Sankey Business Solutions'!$D$2:$H$3,5,0)</f>
        <v>#N/A</v>
      </c>
      <c r="BZ487" s="612" t="e">
        <f>VLOOKUP(B487,'Nangia &amp; Co LLP'!$D$2:$H$2,5,0)</f>
        <v>#N/A</v>
      </c>
      <c r="CA487" s="612" t="e">
        <f>VLOOKUP(B487,'FIS Solutions India Pvt Ltd'!$D$2:$H$2,5,0)</f>
        <v>#N/A</v>
      </c>
      <c r="CB487" s="612" t="e">
        <f>VLOOKUP(B487,'Delta Technology &amp; Management '!$D$2:$H$16,5,0)</f>
        <v>#N/A</v>
      </c>
      <c r="CC487" s="612" t="e">
        <f>VLOOKUP(B487,'Espoir Networks'!$D$3:$H$11,5,0)</f>
        <v>#N/A</v>
      </c>
      <c r="CD487" s="612" t="e">
        <f>VLOOKUP(B487,'Servosys Solution'!$D$3:$H$5,5,0)</f>
        <v>#N/A</v>
      </c>
      <c r="CE487" s="612" t="e">
        <f>VLOOKUP(B487,'Ribbon Communications'!$D$3:$H$4,5,0)</f>
        <v>#N/A</v>
      </c>
      <c r="CF487" s="612">
        <f t="shared" si="24"/>
        <v>0</v>
      </c>
      <c r="CG487" s="129" t="s">
        <v>9594</v>
      </c>
      <c r="CH487" s="129" t="s">
        <v>9595</v>
      </c>
      <c r="CI487" s="129" t="s">
        <v>134</v>
      </c>
      <c r="CJ487" s="129" t="s">
        <v>11722</v>
      </c>
      <c r="CK487" s="132">
        <v>42917</v>
      </c>
      <c r="CL487" s="129">
        <v>2021</v>
      </c>
      <c r="CM487" s="128" t="s">
        <v>9596</v>
      </c>
      <c r="CN487" s="129">
        <v>454</v>
      </c>
      <c r="CO487" s="133">
        <v>90.8</v>
      </c>
      <c r="CP487" s="129">
        <v>2015</v>
      </c>
      <c r="CQ487" s="129" t="s">
        <v>79</v>
      </c>
      <c r="CR487" s="128" t="s">
        <v>12258</v>
      </c>
      <c r="CS487" s="129">
        <v>587</v>
      </c>
      <c r="CT487" s="133">
        <v>90.31</v>
      </c>
      <c r="CU487" s="129">
        <v>2017</v>
      </c>
      <c r="CV487" s="129" t="s">
        <v>79</v>
      </c>
      <c r="CW487" s="131" t="s">
        <v>81</v>
      </c>
      <c r="CX487" s="131" t="s">
        <v>81</v>
      </c>
      <c r="CY487" s="129" t="s">
        <v>81</v>
      </c>
      <c r="CZ487" s="129" t="s">
        <v>81</v>
      </c>
      <c r="DA487" s="129" t="s">
        <v>81</v>
      </c>
      <c r="DB487" s="129" t="s">
        <v>81</v>
      </c>
      <c r="DC487" s="129" t="s">
        <v>81</v>
      </c>
      <c r="DD487" s="129" t="s">
        <v>81</v>
      </c>
      <c r="DE487" s="129" t="s">
        <v>81</v>
      </c>
      <c r="DF487" s="129">
        <v>0</v>
      </c>
      <c r="DG487" s="224">
        <v>8.3000000000000007</v>
      </c>
      <c r="DH487" s="224">
        <v>8.59</v>
      </c>
      <c r="DI487" s="224">
        <v>9.69</v>
      </c>
      <c r="DJ487" s="224">
        <v>9.6199999999999992</v>
      </c>
      <c r="DK487" s="224">
        <v>8.76</v>
      </c>
      <c r="DL487" s="224">
        <v>10</v>
      </c>
      <c r="DM487" s="224">
        <v>54.96</v>
      </c>
      <c r="DN487" s="224">
        <v>9.16</v>
      </c>
      <c r="DO487" s="129"/>
      <c r="DP487" s="131" t="s">
        <v>82</v>
      </c>
      <c r="DQ487" s="129">
        <v>0</v>
      </c>
      <c r="DR487" s="129">
        <v>0</v>
      </c>
      <c r="DS487" s="129" t="s">
        <v>83</v>
      </c>
      <c r="DT487" s="129" t="s">
        <v>83</v>
      </c>
      <c r="DU487" s="129" t="s">
        <v>83</v>
      </c>
      <c r="DV487" s="129" t="s">
        <v>83</v>
      </c>
      <c r="DW487" s="131" t="s">
        <v>83</v>
      </c>
      <c r="DX487" s="131" t="s">
        <v>84</v>
      </c>
      <c r="DY487" s="131" t="s">
        <v>81</v>
      </c>
      <c r="DZ487" s="131" t="s">
        <v>9598</v>
      </c>
      <c r="EA487" s="131" t="s">
        <v>86</v>
      </c>
      <c r="EB487" s="131" t="s">
        <v>9599</v>
      </c>
      <c r="EC487" s="131" t="s">
        <v>88</v>
      </c>
      <c r="ED487" s="131" t="s">
        <v>89</v>
      </c>
      <c r="EE487" s="131" t="s">
        <v>9600</v>
      </c>
      <c r="EF487" s="131" t="s">
        <v>9601</v>
      </c>
      <c r="EG487" s="131" t="s">
        <v>9602</v>
      </c>
      <c r="EH487" s="131" t="s">
        <v>81</v>
      </c>
      <c r="EI487" s="131" t="s">
        <v>9603</v>
      </c>
      <c r="EJ487" s="135" t="s">
        <v>9604</v>
      </c>
      <c r="EK487" s="135" t="s">
        <v>9605</v>
      </c>
      <c r="EL487" s="135" t="s">
        <v>9606</v>
      </c>
      <c r="EM487" s="135" t="s">
        <v>9607</v>
      </c>
      <c r="EN487" s="131" t="s">
        <v>81</v>
      </c>
    </row>
    <row r="488" spans="1:144" ht="18" thickTop="1" thickBot="1">
      <c r="A488" s="575">
        <f t="shared" si="25"/>
        <v>487</v>
      </c>
      <c r="B488" s="572" t="s">
        <v>9645</v>
      </c>
      <c r="C488" s="600" t="s">
        <v>9646</v>
      </c>
      <c r="D488" s="570" t="s">
        <v>13209</v>
      </c>
      <c r="E488" s="568" t="str">
        <f t="shared" si="23"/>
        <v>Placed</v>
      </c>
      <c r="F488" s="570" t="s">
        <v>12496</v>
      </c>
      <c r="G488" s="570" t="s">
        <v>135</v>
      </c>
      <c r="H488" s="131" t="str">
        <f>VLOOKUP(B488,INFT1!C:H,3,0)</f>
        <v>Diploma  + Direct Second Year Engineering without live KT</v>
      </c>
      <c r="I488" s="610" t="s">
        <v>9647</v>
      </c>
      <c r="J488" s="572">
        <v>21</v>
      </c>
      <c r="K488" s="611" t="s">
        <v>9648</v>
      </c>
      <c r="L488" s="611" t="s">
        <v>73</v>
      </c>
      <c r="M488" s="611" t="s">
        <v>9649</v>
      </c>
      <c r="N488" s="612" t="s">
        <v>9644</v>
      </c>
      <c r="O488" s="612">
        <v>9323841859</v>
      </c>
      <c r="P488" s="612">
        <v>9082790591</v>
      </c>
      <c r="Q488" s="612" t="e">
        <f>VLOOKUP(B488,'TCS CON'!$D$1:$H$98,5,0)</f>
        <v>#N/A</v>
      </c>
      <c r="R488" s="612" t="e">
        <f>VLOOKUP(B488,LTI!$C$1:$H$46,6,0)</f>
        <v>#N/A</v>
      </c>
      <c r="S488" s="612" t="e">
        <f>VLOOKUP(B488,JARO!$E$2:$I$11,5,0)</f>
        <v>#N/A</v>
      </c>
      <c r="T488" s="612" t="e">
        <f>VLOOKUP(B488,Capgemini!$D$3:$H$78,5,0)</f>
        <v>#N/A</v>
      </c>
      <c r="U488" s="612" t="e">
        <f>VLOOKUP(B488,Carwale!$D$1:$H$4,5,0)</f>
        <v>#N/A</v>
      </c>
      <c r="V488" s="612" t="e">
        <f>VLOOKUP(B488,'Interactive Brokers'!E:I,5,0)</f>
        <v>#N/A</v>
      </c>
      <c r="W488" s="612" t="e">
        <f>VLOOKUP(B488,'REL Jio'!E:I,5,0)</f>
        <v>#N/A</v>
      </c>
      <c r="X488" s="612" t="e">
        <f>VLOOKUP(B488,'Sciative Sol'!E:I,5,0)</f>
        <v>#N/A</v>
      </c>
      <c r="Y488" s="612" t="e">
        <f>VLOOKUP(B488,'Hexaware Tech'!E:I,5,0)</f>
        <v>#N/A</v>
      </c>
      <c r="Z488" s="612" t="e">
        <f>VLOOKUP(B488,Axis!D:H,5,0)</f>
        <v>#N/A</v>
      </c>
      <c r="AA488" s="612" t="e">
        <f>VLOOKUP(B488,Ugam!$D$3:$H$26,5,0)</f>
        <v>#N/A</v>
      </c>
      <c r="AB488" s="612" t="e">
        <f>VLOOKUP(B488,Zeus!F:J,5,0)</f>
        <v>#N/A</v>
      </c>
      <c r="AC488" s="612" t="e">
        <f>VLOOKUP(B488,Montran!F:J,5,0)</f>
        <v>#N/A</v>
      </c>
      <c r="AD488" s="612" t="e">
        <f>VLOOKUP(B488,Endurance!H271:L271,5,0)</f>
        <v>#N/A</v>
      </c>
      <c r="AE488" s="612" t="e">
        <f>VLOOKUP(B488,'Swabhav Techlabs'!$F$1:$J$2,5,0)</f>
        <v>#N/A</v>
      </c>
      <c r="AF488" s="612" t="e">
        <f>VLOOKUP(B488,'Quality Kiosk'!$F$1:$J$18,5,0)</f>
        <v>#N/A</v>
      </c>
      <c r="AG488" s="612" t="e">
        <f>VLOOKUP(B488,'Lemon VB'!$F$1:$J$2,5,0)</f>
        <v>#N/A</v>
      </c>
      <c r="AH488" s="612" t="e">
        <f>VLOOKUP(B488,Gocomet!$E$1:$I$3,5,0)</f>
        <v>#N/A</v>
      </c>
      <c r="AI488" s="612" t="e">
        <f>VLOOKUP(B488,'Ingram Micro'!$E$1:$I$8,5,0)</f>
        <v>#N/A</v>
      </c>
      <c r="AJ488" s="612" t="e">
        <f>VLOOKUP(B488,'DePronto Infotech'!$E$1:$I$2,5,0)</f>
        <v>#N/A</v>
      </c>
      <c r="AK488" s="612" t="e">
        <f>VLOOKUP(B488,'Reliance Retail'!$E$1:$I$4,5,0)</f>
        <v>#N/A</v>
      </c>
      <c r="AL488" s="612" t="e">
        <f>VLOOKUP(B488,'Bright Champs'!$D$1:$H$13,5,0)</f>
        <v>#N/A</v>
      </c>
      <c r="AM488" s="612" t="e">
        <f>VLOOKUP(B488,Neosoft!$E$1:$I$12,5,0)</f>
        <v>#N/A</v>
      </c>
      <c r="AN488" s="612" t="e">
        <f>VLOOKUP(B488,Infosys!$E$1:$I$3,5,0)</f>
        <v>#N/A</v>
      </c>
      <c r="AO488" s="612" t="e">
        <f>VLOOKUP(B488,Cerelabs!$E$1:$I$5,5,0)</f>
        <v>#N/A</v>
      </c>
      <c r="AP488" s="612" t="e">
        <f>VLOOKUP(B488,'Neebal Technologies'!$D$1:$H$2,5,0)</f>
        <v>#N/A</v>
      </c>
      <c r="AQ488" s="612" t="e">
        <f>VLOOKUP(B488,'Vertiv Energy'!$D$1:$H$2,5,0)</f>
        <v>#N/A</v>
      </c>
      <c r="AR488" s="612" t="e">
        <f>VLOOKUP(B488,'Acidaes Solutions (CRMNEXT)'!$D$1:$H$3,5,0)</f>
        <v>#N/A</v>
      </c>
      <c r="AS488" s="612" t="e">
        <f>VLOOKUP(B488,Growisto!$D$1:$H$2,5,0)</f>
        <v>#N/A</v>
      </c>
      <c r="AT488" s="612" t="e">
        <f>VLOOKUP(B488,'9.9 Mediaworx - Digit'!$D$1:$H$2,5,0)</f>
        <v>#N/A</v>
      </c>
      <c r="AU488" s="612" t="e">
        <f>VLOOKUP(B488,'Vistaar systems Pvt Ltd'!$D$2:$H$3,5,0)</f>
        <v>#N/A</v>
      </c>
      <c r="AV488" s="612" t="e">
        <f>VLOOKUP(B488,'Course 5i'!$D$2:$H$11,5,0)</f>
        <v>#N/A</v>
      </c>
      <c r="AW488" s="612" t="e">
        <f>VLOOKUP(B488,'Radiant Appliances &amp; Electronic'!$D$1:$H$13,5,0)</f>
        <v>#N/A</v>
      </c>
      <c r="AX488" s="612" t="e">
        <f>VLOOKUP(B488,'Atos Global'!$D$3:$H$27,5,0)</f>
        <v>#N/A</v>
      </c>
      <c r="AY488" s="612" t="e">
        <f>VLOOKUP(B488,'Saama Technologies'!$D$1:$H$2,5,0)</f>
        <v>#N/A</v>
      </c>
      <c r="AZ488" s="612" t="e">
        <f>VLOOKUP(B488,'Multiplier Solutions'!$D$1:$H$2,5,0)</f>
        <v>#N/A</v>
      </c>
      <c r="BA488" s="612" t="e">
        <f>VLOOKUP(B488,GEP!$D$2:$H$5,5,0)</f>
        <v>#N/A</v>
      </c>
      <c r="BB488" s="612" t="e">
        <f>VLOOKUP(B488,Accenture!$D$1:$H$6,5,0)</f>
        <v>#N/A</v>
      </c>
      <c r="BC488" s="612" t="e">
        <f>VLOOKUP(B488,'Endurance International Group'!$D$1:$H$2,5,0)</f>
        <v>#N/A</v>
      </c>
      <c r="BD488" s="612" t="e">
        <f>VLOOKUP(B488,Newgen!$D$1:$H$2,5,0)</f>
        <v>#N/A</v>
      </c>
      <c r="BE488" s="612" t="e">
        <f>VLOOKUP(B488,'3D Incredible'!D488:H488,5,0)</f>
        <v>#N/A</v>
      </c>
      <c r="BF488" s="612" t="e">
        <f>VLOOKUP(B488,'Raja Software Labs'!$D$2:$H$2,5,0)</f>
        <v>#N/A</v>
      </c>
      <c r="BG488" s="612" t="e">
        <f>VLOOKUP(B488,Wipro!$D$1:$H$2,5,0)</f>
        <v>#N/A</v>
      </c>
      <c r="BH488" s="612" t="e">
        <f>VLOOKUP(B488,'Perch Technologies'!$D$2:$H$2,5,0)</f>
        <v>#N/A</v>
      </c>
      <c r="BI488" s="612" t="e">
        <f>VLOOKUP(B488,'Morning Star'!$D$1:$H$6,5,0)</f>
        <v>#N/A</v>
      </c>
      <c r="BJ488" s="612" t="e">
        <f>VLOOKUP(B488,Flexiloans!$D$1:$H$2,5,0)</f>
        <v>#N/A</v>
      </c>
      <c r="BK488" s="612" t="e">
        <f>VLOOKUP(B488,'Thirdware Solutions'!$D$1:$H$2,5,0)</f>
        <v>#N/A</v>
      </c>
      <c r="BL488" s="612" t="e">
        <f>VLOOKUP(B488,Tescom!$D$1:$H$8,5,0)</f>
        <v>#N/A</v>
      </c>
      <c r="BM488" s="612" t="e">
        <f>VLOOKUP(B488,'Cogno AI'!$D$1:$H$2,5,0)</f>
        <v>#N/A</v>
      </c>
      <c r="BN488" s="612" t="e">
        <f>VLOOKUP(B488,'ABM Knowledgeware'!$D$1:$H$2,5,0)</f>
        <v>#N/A</v>
      </c>
      <c r="BO488" s="612" t="e">
        <f>VLOOKUP(B488,'Concerto Software'!$D$1:$H$3,5,0)</f>
        <v>#N/A</v>
      </c>
      <c r="BP488" s="612" t="e">
        <f>VLOOKUP(B488,'My Captain'!$D$1:$H$4,5,0)</f>
        <v>#N/A</v>
      </c>
      <c r="BQ488" s="612" t="e">
        <f>VLOOKUP(B488,'Finoux Solutions'!$D$2:$H$4,5,0)</f>
        <v>#N/A</v>
      </c>
      <c r="BR488" s="612" t="e">
        <f>VLOOKUP(B488,'MITR Learning'!$D$1:$H$2,5,0)</f>
        <v>#N/A</v>
      </c>
      <c r="BS488" s="612" t="e">
        <f>VLOOKUP(B488,Nucsoft!$D$2:$H$6,5,0)</f>
        <v>#N/A</v>
      </c>
      <c r="BT488" s="612" t="e">
        <f>VLOOKUP(B488,'Paras Cadd'!$D$1:$H$2,5,0)</f>
        <v>#N/A</v>
      </c>
      <c r="BU488" s="612" t="e">
        <f>VLOOKUP(B488,'ICICI Securities'!$D$1:$H$2,5,0)</f>
        <v>#N/A</v>
      </c>
      <c r="BV488" s="612" t="e">
        <f>VLOOKUP(B488,'Citius Tech'!$D$2:$H$5,5,0)</f>
        <v>#N/A</v>
      </c>
      <c r="BW488" s="612" t="e">
        <f>VLOOKUP(B488,'Buzzy Brains'!$D$2:$H$2,5,0)</f>
        <v>#N/A</v>
      </c>
      <c r="BX488" s="612">
        <f>VLOOKUP(B488,'Decimal Point'!$D$2:$H$2,5,0)</f>
        <v>500000</v>
      </c>
      <c r="BY488" s="612" t="e">
        <f>VLOOKUP(B488,'Sankey Business Solutions'!$D$2:$H$3,5,0)</f>
        <v>#N/A</v>
      </c>
      <c r="BZ488" s="612" t="e">
        <f>VLOOKUP(B488,'Nangia &amp; Co LLP'!$D$2:$H$2,5,0)</f>
        <v>#N/A</v>
      </c>
      <c r="CA488" s="612" t="e">
        <f>VLOOKUP(B488,'FIS Solutions India Pvt Ltd'!$D$2:$H$2,5,0)</f>
        <v>#N/A</v>
      </c>
      <c r="CB488" s="612" t="e">
        <f>VLOOKUP(B488,'Delta Technology &amp; Management '!$D$2:$H$16,5,0)</f>
        <v>#N/A</v>
      </c>
      <c r="CC488" s="612" t="e">
        <f>VLOOKUP(B488,'Espoir Networks'!$D$3:$H$11,5,0)</f>
        <v>#N/A</v>
      </c>
      <c r="CD488" s="612" t="e">
        <f>VLOOKUP(B488,'Servosys Solution'!$D$3:$H$5,5,0)</f>
        <v>#N/A</v>
      </c>
      <c r="CE488" s="612" t="e">
        <f>VLOOKUP(B488,'Ribbon Communications'!$D$3:$H$4,5,0)</f>
        <v>#N/A</v>
      </c>
      <c r="CF488" s="612">
        <f t="shared" si="24"/>
        <v>1</v>
      </c>
      <c r="CG488" s="129" t="s">
        <v>9650</v>
      </c>
      <c r="CH488" s="129">
        <v>482273998170</v>
      </c>
      <c r="CI488" s="129" t="s">
        <v>9651</v>
      </c>
      <c r="CJ488" s="129" t="s">
        <v>11723</v>
      </c>
      <c r="CK488" s="132">
        <v>43282</v>
      </c>
      <c r="CL488" s="129">
        <v>2021</v>
      </c>
      <c r="CM488" s="128" t="s">
        <v>637</v>
      </c>
      <c r="CN488" s="129">
        <v>437</v>
      </c>
      <c r="CO488" s="133">
        <v>87.4</v>
      </c>
      <c r="CP488" s="129">
        <v>2015</v>
      </c>
      <c r="CQ488" s="129" t="s">
        <v>79</v>
      </c>
      <c r="CR488" s="128" t="s">
        <v>295</v>
      </c>
      <c r="CS488" s="129" t="s">
        <v>81</v>
      </c>
      <c r="CT488" s="133" t="s">
        <v>81</v>
      </c>
      <c r="CU488" s="129" t="s">
        <v>81</v>
      </c>
      <c r="CV488" s="129" t="s">
        <v>109</v>
      </c>
      <c r="CW488" s="131" t="s">
        <v>9652</v>
      </c>
      <c r="CX488" s="131" t="s">
        <v>163</v>
      </c>
      <c r="CY488" s="129">
        <v>1433</v>
      </c>
      <c r="CZ488" s="129">
        <v>84.29</v>
      </c>
      <c r="DA488" s="129">
        <v>2018</v>
      </c>
      <c r="DB488" s="129" t="s">
        <v>112</v>
      </c>
      <c r="DC488" s="129" t="s">
        <v>113</v>
      </c>
      <c r="DD488" s="129">
        <v>77.89</v>
      </c>
      <c r="DE488" s="129">
        <v>77.91</v>
      </c>
      <c r="DF488" s="129">
        <v>0</v>
      </c>
      <c r="DG488" s="224" t="s">
        <v>81</v>
      </c>
      <c r="DH488" s="224" t="s">
        <v>81</v>
      </c>
      <c r="DI488" s="224">
        <v>6.96</v>
      </c>
      <c r="DJ488" s="224">
        <v>7.04</v>
      </c>
      <c r="DK488" s="224">
        <v>8.4499999999999993</v>
      </c>
      <c r="DL488" s="224"/>
      <c r="DM488" s="224">
        <v>22.45</v>
      </c>
      <c r="DN488" s="224">
        <v>7.72</v>
      </c>
      <c r="DO488" s="129"/>
      <c r="DP488" s="131" t="s">
        <v>114</v>
      </c>
      <c r="DQ488" s="129">
        <v>0</v>
      </c>
      <c r="DR488" s="129">
        <v>0</v>
      </c>
      <c r="DS488" s="129" t="s">
        <v>83</v>
      </c>
      <c r="DT488" s="129" t="s">
        <v>83</v>
      </c>
      <c r="DU488" s="129" t="s">
        <v>83</v>
      </c>
      <c r="DV488" s="129" t="s">
        <v>83</v>
      </c>
      <c r="DW488" s="131" t="s">
        <v>83</v>
      </c>
      <c r="DX488" s="131" t="s">
        <v>84</v>
      </c>
      <c r="DY488" s="131" t="s">
        <v>81</v>
      </c>
      <c r="DZ488" s="131" t="s">
        <v>9653</v>
      </c>
      <c r="EA488" s="131" t="s">
        <v>9654</v>
      </c>
      <c r="EB488" s="131" t="s">
        <v>9655</v>
      </c>
      <c r="EC488" s="131" t="s">
        <v>762</v>
      </c>
      <c r="ED488" s="131" t="s">
        <v>89</v>
      </c>
      <c r="EE488" s="131" t="s">
        <v>9656</v>
      </c>
      <c r="EF488" s="131" t="s">
        <v>9657</v>
      </c>
      <c r="EG488" s="131" t="s">
        <v>9658</v>
      </c>
      <c r="EH488" s="131" t="s">
        <v>9659</v>
      </c>
      <c r="EI488" s="131" t="s">
        <v>9660</v>
      </c>
      <c r="EJ488" s="135" t="s">
        <v>9661</v>
      </c>
      <c r="EK488" s="135" t="s">
        <v>9662</v>
      </c>
      <c r="EL488" s="135" t="s">
        <v>9663</v>
      </c>
      <c r="EM488" s="135" t="s">
        <v>9664</v>
      </c>
      <c r="EN488" s="131" t="s">
        <v>81</v>
      </c>
    </row>
    <row r="489" spans="1:144" ht="18" thickTop="1" thickBot="1">
      <c r="A489" s="575">
        <f t="shared" si="25"/>
        <v>488</v>
      </c>
      <c r="B489" s="572" t="s">
        <v>9666</v>
      </c>
      <c r="C489" s="600" t="s">
        <v>9667</v>
      </c>
      <c r="D489" s="570" t="s">
        <v>13209</v>
      </c>
      <c r="E489" s="568" t="str">
        <f t="shared" si="23"/>
        <v>Placed</v>
      </c>
      <c r="F489" s="570" t="s">
        <v>12496</v>
      </c>
      <c r="G489" s="570" t="s">
        <v>135</v>
      </c>
      <c r="H489" s="131" t="str">
        <f>VLOOKUP(B489,INFT1!C:H,3,0)</f>
        <v>12th + Engineering without live KT</v>
      </c>
      <c r="I489" s="610" t="s">
        <v>9668</v>
      </c>
      <c r="J489" s="572">
        <v>20</v>
      </c>
      <c r="K489" s="611" t="s">
        <v>9669</v>
      </c>
      <c r="L489" s="611" t="s">
        <v>73</v>
      </c>
      <c r="M489" s="611" t="s">
        <v>9670</v>
      </c>
      <c r="N489" s="612" t="s">
        <v>9665</v>
      </c>
      <c r="O489" s="612">
        <v>9082913664</v>
      </c>
      <c r="P489" s="612">
        <v>9082475883</v>
      </c>
      <c r="Q489" s="612">
        <f>VLOOKUP(B489,'TCS CON'!$D$1:$H$98,5,0)</f>
        <v>336000</v>
      </c>
      <c r="R489" s="612" t="e">
        <f>VLOOKUP(B489,LTI!$C$1:$H$46,6,0)</f>
        <v>#N/A</v>
      </c>
      <c r="S489" s="612" t="e">
        <f>VLOOKUP(B489,JARO!$E$2:$I$11,5,0)</f>
        <v>#N/A</v>
      </c>
      <c r="T489" s="612" t="e">
        <f>VLOOKUP(B489,Capgemini!$D$3:$H$78,5,0)</f>
        <v>#N/A</v>
      </c>
      <c r="U489" s="612" t="e">
        <f>VLOOKUP(B489,Carwale!$D$1:$H$4,5,0)</f>
        <v>#N/A</v>
      </c>
      <c r="V489" s="612" t="e">
        <f>VLOOKUP(B489,'Interactive Brokers'!E:I,5,0)</f>
        <v>#N/A</v>
      </c>
      <c r="W489" s="612" t="e">
        <f>VLOOKUP(B489,'REL Jio'!E:I,5,0)</f>
        <v>#N/A</v>
      </c>
      <c r="X489" s="612" t="e">
        <f>VLOOKUP(B489,'Sciative Sol'!E:I,5,0)</f>
        <v>#N/A</v>
      </c>
      <c r="Y489" s="612" t="e">
        <f>VLOOKUP(B489,'Hexaware Tech'!E:I,5,0)</f>
        <v>#N/A</v>
      </c>
      <c r="Z489" s="612" t="e">
        <f>VLOOKUP(B489,Axis!D:H,5,0)</f>
        <v>#N/A</v>
      </c>
      <c r="AA489" s="612" t="e">
        <f>VLOOKUP(B489,Ugam!$D$3:$H$26,5,0)</f>
        <v>#N/A</v>
      </c>
      <c r="AB489" s="612" t="e">
        <f>VLOOKUP(B489,Zeus!F:J,5,0)</f>
        <v>#N/A</v>
      </c>
      <c r="AC489" s="612" t="e">
        <f>VLOOKUP(B489,Montran!F:J,5,0)</f>
        <v>#N/A</v>
      </c>
      <c r="AD489" s="612" t="e">
        <f>VLOOKUP(B489,Endurance!H272:L272,5,0)</f>
        <v>#N/A</v>
      </c>
      <c r="AE489" s="612" t="e">
        <f>VLOOKUP(B489,'Swabhav Techlabs'!$F$1:$J$2,5,0)</f>
        <v>#N/A</v>
      </c>
      <c r="AF489" s="612" t="e">
        <f>VLOOKUP(B489,'Quality Kiosk'!$F$1:$J$18,5,0)</f>
        <v>#N/A</v>
      </c>
      <c r="AG489" s="612" t="e">
        <f>VLOOKUP(B489,'Lemon VB'!$F$1:$J$2,5,0)</f>
        <v>#N/A</v>
      </c>
      <c r="AH489" s="612" t="e">
        <f>VLOOKUP(B489,Gocomet!$E$1:$I$3,5,0)</f>
        <v>#N/A</v>
      </c>
      <c r="AI489" s="612" t="e">
        <f>VLOOKUP(B489,'Ingram Micro'!$E$1:$I$8,5,0)</f>
        <v>#N/A</v>
      </c>
      <c r="AJ489" s="612" t="e">
        <f>VLOOKUP(B489,'DePronto Infotech'!$E$1:$I$2,5,0)</f>
        <v>#N/A</v>
      </c>
      <c r="AK489" s="612" t="e">
        <f>VLOOKUP(B489,'Reliance Retail'!$E$1:$I$4,5,0)</f>
        <v>#N/A</v>
      </c>
      <c r="AL489" s="612" t="e">
        <f>VLOOKUP(B489,'Bright Champs'!$D$1:$H$13,5,0)</f>
        <v>#N/A</v>
      </c>
      <c r="AM489" s="612" t="e">
        <f>VLOOKUP(B489,Neosoft!$E$1:$I$12,5,0)</f>
        <v>#N/A</v>
      </c>
      <c r="AN489" s="612" t="e">
        <f>VLOOKUP(B489,Infosys!$E$1:$I$3,5,0)</f>
        <v>#N/A</v>
      </c>
      <c r="AO489" s="612" t="e">
        <f>VLOOKUP(B489,Cerelabs!$E$1:$I$5,5,0)</f>
        <v>#N/A</v>
      </c>
      <c r="AP489" s="612" t="e">
        <f>VLOOKUP(B489,'Neebal Technologies'!$D$1:$H$2,5,0)</f>
        <v>#N/A</v>
      </c>
      <c r="AQ489" s="612" t="e">
        <f>VLOOKUP(B489,'Vertiv Energy'!$D$1:$H$2,5,0)</f>
        <v>#N/A</v>
      </c>
      <c r="AR489" s="612" t="e">
        <f>VLOOKUP(B489,'Acidaes Solutions (CRMNEXT)'!$D$1:$H$3,5,0)</f>
        <v>#N/A</v>
      </c>
      <c r="AS489" s="612" t="e">
        <f>VLOOKUP(B489,Growisto!$D$1:$H$2,5,0)</f>
        <v>#N/A</v>
      </c>
      <c r="AT489" s="612" t="e">
        <f>VLOOKUP(B489,'9.9 Mediaworx - Digit'!$D$1:$H$2,5,0)</f>
        <v>#N/A</v>
      </c>
      <c r="AU489" s="612" t="e">
        <f>VLOOKUP(B489,'Vistaar systems Pvt Ltd'!$D$2:$H$3,5,0)</f>
        <v>#N/A</v>
      </c>
      <c r="AV489" s="612" t="e">
        <f>VLOOKUP(B489,'Course 5i'!$D$2:$H$11,5,0)</f>
        <v>#N/A</v>
      </c>
      <c r="AW489" s="612" t="e">
        <f>VLOOKUP(B489,'Radiant Appliances &amp; Electronic'!$D$1:$H$13,5,0)</f>
        <v>#N/A</v>
      </c>
      <c r="AX489" s="612" t="e">
        <f>VLOOKUP(B489,'Atos Global'!$D$3:$H$27,5,0)</f>
        <v>#N/A</v>
      </c>
      <c r="AY489" s="612" t="e">
        <f>VLOOKUP(B489,'Saama Technologies'!$D$1:$H$2,5,0)</f>
        <v>#N/A</v>
      </c>
      <c r="AZ489" s="612" t="e">
        <f>VLOOKUP(B489,'Multiplier Solutions'!$D$1:$H$2,5,0)</f>
        <v>#N/A</v>
      </c>
      <c r="BA489" s="612" t="e">
        <f>VLOOKUP(B489,GEP!$D$2:$H$5,5,0)</f>
        <v>#N/A</v>
      </c>
      <c r="BB489" s="612" t="e">
        <f>VLOOKUP(B489,Accenture!$D$1:$H$6,5,0)</f>
        <v>#N/A</v>
      </c>
      <c r="BC489" s="612" t="e">
        <f>VLOOKUP(B489,'Endurance International Group'!$D$1:$H$2,5,0)</f>
        <v>#N/A</v>
      </c>
      <c r="BD489" s="612" t="e">
        <f>VLOOKUP(B489,Newgen!$D$1:$H$2,5,0)</f>
        <v>#N/A</v>
      </c>
      <c r="BE489" s="612" t="e">
        <f>VLOOKUP(B489,'3D Incredible'!D489:H489,5,0)</f>
        <v>#N/A</v>
      </c>
      <c r="BF489" s="612" t="e">
        <f>VLOOKUP(B489,'Raja Software Labs'!$D$2:$H$2,5,0)</f>
        <v>#N/A</v>
      </c>
      <c r="BG489" s="612" t="e">
        <f>VLOOKUP(B489,Wipro!$D$1:$H$2,5,0)</f>
        <v>#N/A</v>
      </c>
      <c r="BH489" s="612" t="e">
        <f>VLOOKUP(B489,'Perch Technologies'!$D$2:$H$2,5,0)</f>
        <v>#N/A</v>
      </c>
      <c r="BI489" s="612" t="e">
        <f>VLOOKUP(B489,'Morning Star'!$D$1:$H$6,5,0)</f>
        <v>#N/A</v>
      </c>
      <c r="BJ489" s="612" t="e">
        <f>VLOOKUP(B489,Flexiloans!$D$1:$H$2,5,0)</f>
        <v>#N/A</v>
      </c>
      <c r="BK489" s="612" t="e">
        <f>VLOOKUP(B489,'Thirdware Solutions'!$D$1:$H$2,5,0)</f>
        <v>#N/A</v>
      </c>
      <c r="BL489" s="612" t="e">
        <f>VLOOKUP(B489,Tescom!$D$1:$H$8,5,0)</f>
        <v>#N/A</v>
      </c>
      <c r="BM489" s="612" t="e">
        <f>VLOOKUP(B489,'Cogno AI'!$D$1:$H$2,5,0)</f>
        <v>#N/A</v>
      </c>
      <c r="BN489" s="612" t="e">
        <f>VLOOKUP(B489,'ABM Knowledgeware'!$D$1:$H$2,5,0)</f>
        <v>#N/A</v>
      </c>
      <c r="BO489" s="612" t="e">
        <f>VLOOKUP(B489,'Concerto Software'!$D$1:$H$3,5,0)</f>
        <v>#N/A</v>
      </c>
      <c r="BP489" s="612" t="e">
        <f>VLOOKUP(B489,'My Captain'!$D$1:$H$4,5,0)</f>
        <v>#N/A</v>
      </c>
      <c r="BQ489" s="612" t="e">
        <f>VLOOKUP(B489,'Finoux Solutions'!$D$2:$H$4,5,0)</f>
        <v>#N/A</v>
      </c>
      <c r="BR489" s="612" t="e">
        <f>VLOOKUP(B489,'MITR Learning'!$D$1:$H$2,5,0)</f>
        <v>#N/A</v>
      </c>
      <c r="BS489" s="612" t="e">
        <f>VLOOKUP(B489,Nucsoft!$D$2:$H$6,5,0)</f>
        <v>#N/A</v>
      </c>
      <c r="BT489" s="612" t="e">
        <f>VLOOKUP(B489,'Paras Cadd'!$D$1:$H$2,5,0)</f>
        <v>#N/A</v>
      </c>
      <c r="BU489" s="612" t="e">
        <f>VLOOKUP(B489,'ICICI Securities'!$D$1:$H$2,5,0)</f>
        <v>#N/A</v>
      </c>
      <c r="BV489" s="612" t="e">
        <f>VLOOKUP(B489,'Citius Tech'!$D$2:$H$5,5,0)</f>
        <v>#N/A</v>
      </c>
      <c r="BW489" s="612" t="e">
        <f>VLOOKUP(B489,'Buzzy Brains'!$D$2:$H$2,5,0)</f>
        <v>#N/A</v>
      </c>
      <c r="BX489" s="612" t="e">
        <f>VLOOKUP(B489,'Decimal Point'!$D$2:$H$2,5,0)</f>
        <v>#N/A</v>
      </c>
      <c r="BY489" s="612" t="e">
        <f>VLOOKUP(B489,'Sankey Business Solutions'!$D$2:$H$3,5,0)</f>
        <v>#N/A</v>
      </c>
      <c r="BZ489" s="612" t="e">
        <f>VLOOKUP(B489,'Nangia &amp; Co LLP'!$D$2:$H$2,5,0)</f>
        <v>#N/A</v>
      </c>
      <c r="CA489" s="612" t="e">
        <f>VLOOKUP(B489,'FIS Solutions India Pvt Ltd'!$D$2:$H$2,5,0)</f>
        <v>#N/A</v>
      </c>
      <c r="CB489" s="612" t="e">
        <f>VLOOKUP(B489,'Delta Technology &amp; Management '!$D$2:$H$16,5,0)</f>
        <v>#N/A</v>
      </c>
      <c r="CC489" s="612" t="e">
        <f>VLOOKUP(B489,'Espoir Networks'!$D$3:$H$11,5,0)</f>
        <v>#N/A</v>
      </c>
      <c r="CD489" s="612" t="e">
        <f>VLOOKUP(B489,'Servosys Solution'!$D$3:$H$5,5,0)</f>
        <v>#N/A</v>
      </c>
      <c r="CE489" s="612" t="e">
        <f>VLOOKUP(B489,'Ribbon Communications'!$D$3:$H$4,5,0)</f>
        <v>#N/A</v>
      </c>
      <c r="CF489" s="612">
        <f t="shared" si="24"/>
        <v>1</v>
      </c>
      <c r="CG489" s="129" t="s">
        <v>9671</v>
      </c>
      <c r="CH489" s="129">
        <v>228928006600</v>
      </c>
      <c r="CI489" s="129" t="s">
        <v>81</v>
      </c>
      <c r="CJ489" s="129" t="s">
        <v>11722</v>
      </c>
      <c r="CK489" s="132">
        <v>42917</v>
      </c>
      <c r="CL489" s="129">
        <v>2021</v>
      </c>
      <c r="CM489" s="128" t="s">
        <v>12070</v>
      </c>
      <c r="CN489" s="129">
        <v>468</v>
      </c>
      <c r="CO489" s="133">
        <v>93.6</v>
      </c>
      <c r="CP489" s="129">
        <v>2015</v>
      </c>
      <c r="CQ489" s="129" t="s">
        <v>79</v>
      </c>
      <c r="CR489" s="128" t="s">
        <v>12259</v>
      </c>
      <c r="CS489" s="129">
        <v>574</v>
      </c>
      <c r="CT489" s="133">
        <v>88.31</v>
      </c>
      <c r="CU489" s="129">
        <v>2017</v>
      </c>
      <c r="CV489" s="129" t="s">
        <v>79</v>
      </c>
      <c r="CW489" s="131" t="s">
        <v>81</v>
      </c>
      <c r="CX489" s="131" t="s">
        <v>81</v>
      </c>
      <c r="CY489" s="129" t="s">
        <v>81</v>
      </c>
      <c r="CZ489" s="129" t="s">
        <v>81</v>
      </c>
      <c r="DA489" s="129" t="s">
        <v>81</v>
      </c>
      <c r="DB489" s="129" t="s">
        <v>81</v>
      </c>
      <c r="DC489" s="129" t="s">
        <v>81</v>
      </c>
      <c r="DD489" s="129" t="s">
        <v>81</v>
      </c>
      <c r="DE489" s="129" t="s">
        <v>81</v>
      </c>
      <c r="DF489" s="129">
        <v>0</v>
      </c>
      <c r="DG489" s="224">
        <v>8.94</v>
      </c>
      <c r="DH489" s="224">
        <v>9.65</v>
      </c>
      <c r="DI489" s="224">
        <v>8.73</v>
      </c>
      <c r="DJ489" s="224">
        <v>9.15</v>
      </c>
      <c r="DK489" s="224">
        <v>8.69</v>
      </c>
      <c r="DL489" s="224">
        <v>9.84</v>
      </c>
      <c r="DM489" s="224">
        <v>55</v>
      </c>
      <c r="DN489" s="224">
        <v>9.16</v>
      </c>
      <c r="DO489" s="129"/>
      <c r="DP489" s="131" t="s">
        <v>82</v>
      </c>
      <c r="DQ489" s="129">
        <v>0</v>
      </c>
      <c r="DR489" s="129">
        <v>0</v>
      </c>
      <c r="DS489" s="129" t="s">
        <v>83</v>
      </c>
      <c r="DT489" s="129" t="s">
        <v>83</v>
      </c>
      <c r="DU489" s="129" t="s">
        <v>83</v>
      </c>
      <c r="DV489" s="129" t="s">
        <v>83</v>
      </c>
      <c r="DW489" s="131" t="s">
        <v>83</v>
      </c>
      <c r="DX489" s="131" t="s">
        <v>84</v>
      </c>
      <c r="DY489" s="131" t="s">
        <v>81</v>
      </c>
      <c r="DZ489" s="131" t="s">
        <v>9674</v>
      </c>
      <c r="EA489" s="131" t="s">
        <v>4058</v>
      </c>
      <c r="EB489" s="131" t="s">
        <v>9675</v>
      </c>
      <c r="EC489" s="131" t="s">
        <v>9676</v>
      </c>
      <c r="ED489" s="131" t="s">
        <v>89</v>
      </c>
      <c r="EE489" s="131" t="s">
        <v>9677</v>
      </c>
      <c r="EF489" s="131" t="s">
        <v>9678</v>
      </c>
      <c r="EG489" s="131" t="s">
        <v>9679</v>
      </c>
      <c r="EH489" s="131" t="s">
        <v>81</v>
      </c>
      <c r="EI489" s="131" t="s">
        <v>9680</v>
      </c>
      <c r="EJ489" s="135" t="s">
        <v>9681</v>
      </c>
      <c r="EK489" s="135" t="s">
        <v>9682</v>
      </c>
      <c r="EL489" s="135" t="s">
        <v>9683</v>
      </c>
      <c r="EM489" s="135" t="s">
        <v>9684</v>
      </c>
      <c r="EN489" s="131" t="s">
        <v>81</v>
      </c>
    </row>
    <row r="490" spans="1:144" ht="18" thickTop="1" thickBot="1">
      <c r="A490" s="575">
        <f t="shared" si="25"/>
        <v>489</v>
      </c>
      <c r="B490" s="572" t="s">
        <v>10263</v>
      </c>
      <c r="C490" s="600" t="s">
        <v>11883</v>
      </c>
      <c r="D490" s="570" t="s">
        <v>13209</v>
      </c>
      <c r="E490" s="568" t="str">
        <f t="shared" si="23"/>
        <v>Placed</v>
      </c>
      <c r="F490" s="570" t="s">
        <v>12496</v>
      </c>
      <c r="G490" s="570" t="s">
        <v>135</v>
      </c>
      <c r="H490" s="131" t="str">
        <f>VLOOKUP(B490,INFT1!C:H,3,0)</f>
        <v>12th + Engineering without live KT</v>
      </c>
      <c r="I490" s="610" t="s">
        <v>5567</v>
      </c>
      <c r="J490" s="572">
        <v>20</v>
      </c>
      <c r="K490" s="611" t="s">
        <v>10265</v>
      </c>
      <c r="L490" s="611" t="s">
        <v>73</v>
      </c>
      <c r="M490" s="611" t="s">
        <v>10266</v>
      </c>
      <c r="N490" s="612" t="s">
        <v>10267</v>
      </c>
      <c r="O490" s="612">
        <v>9869000646</v>
      </c>
      <c r="P490" s="612">
        <v>9769102762</v>
      </c>
      <c r="Q490" s="612" t="e">
        <f>VLOOKUP(B490,'TCS CON'!$D$1:$H$98,5,0)</f>
        <v>#N/A</v>
      </c>
      <c r="R490" s="612" t="e">
        <f>VLOOKUP(B490,LTI!$C$1:$H$46,6,0)</f>
        <v>#N/A</v>
      </c>
      <c r="S490" s="612" t="e">
        <f>VLOOKUP(B490,JARO!$E$2:$I$11,5,0)</f>
        <v>#N/A</v>
      </c>
      <c r="T490" s="612">
        <f>VLOOKUP(B490,Capgemini!$D$3:$H$78,5,0)</f>
        <v>380000</v>
      </c>
      <c r="U490" s="612" t="e">
        <f>VLOOKUP(B490,Carwale!$D$1:$H$4,5,0)</f>
        <v>#N/A</v>
      </c>
      <c r="V490" s="612" t="e">
        <f>VLOOKUP(B490,'Interactive Brokers'!E:I,5,0)</f>
        <v>#N/A</v>
      </c>
      <c r="W490" s="612" t="e">
        <f>VLOOKUP(B490,'REL Jio'!E:I,5,0)</f>
        <v>#N/A</v>
      </c>
      <c r="X490" s="612" t="e">
        <f>VLOOKUP(B490,'Sciative Sol'!E:I,5,0)</f>
        <v>#N/A</v>
      </c>
      <c r="Y490" s="612" t="e">
        <f>VLOOKUP(B490,'Hexaware Tech'!E:I,5,0)</f>
        <v>#N/A</v>
      </c>
      <c r="Z490" s="612" t="e">
        <f>VLOOKUP(B490,Axis!D:H,5,0)</f>
        <v>#N/A</v>
      </c>
      <c r="AA490" s="612" t="e">
        <f>VLOOKUP(B490,Ugam!$D$3:$H$26,5,0)</f>
        <v>#N/A</v>
      </c>
      <c r="AB490" s="612" t="e">
        <f>VLOOKUP(B490,Zeus!F:J,5,0)</f>
        <v>#N/A</v>
      </c>
      <c r="AC490" s="612" t="e">
        <f>VLOOKUP(B490,Montran!F:J,5,0)</f>
        <v>#N/A</v>
      </c>
      <c r="AD490" s="612" t="e">
        <f>VLOOKUP(B490,Endurance!H273:L273,5,0)</f>
        <v>#N/A</v>
      </c>
      <c r="AE490" s="612" t="e">
        <f>VLOOKUP(B490,'Swabhav Techlabs'!$F$1:$J$2,5,0)</f>
        <v>#N/A</v>
      </c>
      <c r="AF490" s="612" t="e">
        <f>VLOOKUP(B490,'Quality Kiosk'!$F$1:$J$18,5,0)</f>
        <v>#N/A</v>
      </c>
      <c r="AG490" s="612" t="e">
        <f>VLOOKUP(B490,'Lemon VB'!$F$1:$J$2,5,0)</f>
        <v>#N/A</v>
      </c>
      <c r="AH490" s="612" t="e">
        <f>VLOOKUP(B490,Gocomet!$E$1:$I$3,5,0)</f>
        <v>#N/A</v>
      </c>
      <c r="AI490" s="612" t="e">
        <f>VLOOKUP(B490,'Ingram Micro'!$E$1:$I$8,5,0)</f>
        <v>#N/A</v>
      </c>
      <c r="AJ490" s="612" t="e">
        <f>VLOOKUP(B490,'DePronto Infotech'!$E$1:$I$2,5,0)</f>
        <v>#N/A</v>
      </c>
      <c r="AK490" s="612" t="e">
        <f>VLOOKUP(B490,'Reliance Retail'!$E$1:$I$4,5,0)</f>
        <v>#N/A</v>
      </c>
      <c r="AL490" s="612" t="e">
        <f>VLOOKUP(B490,'Bright Champs'!$D$1:$H$13,5,0)</f>
        <v>#N/A</v>
      </c>
      <c r="AM490" s="612" t="e">
        <f>VLOOKUP(B490,Neosoft!$E$1:$I$12,5,0)</f>
        <v>#N/A</v>
      </c>
      <c r="AN490" s="612" t="e">
        <f>VLOOKUP(B490,Infosys!$E$1:$I$3,5,0)</f>
        <v>#N/A</v>
      </c>
      <c r="AO490" s="612" t="e">
        <f>VLOOKUP(B490,Cerelabs!$E$1:$I$5,5,0)</f>
        <v>#N/A</v>
      </c>
      <c r="AP490" s="612" t="e">
        <f>VLOOKUP(B490,'Neebal Technologies'!$D$1:$H$2,5,0)</f>
        <v>#N/A</v>
      </c>
      <c r="AQ490" s="612" t="e">
        <f>VLOOKUP(B490,'Vertiv Energy'!$D$1:$H$2,5,0)</f>
        <v>#N/A</v>
      </c>
      <c r="AR490" s="612" t="e">
        <f>VLOOKUP(B490,'Acidaes Solutions (CRMNEXT)'!$D$1:$H$3,5,0)</f>
        <v>#N/A</v>
      </c>
      <c r="AS490" s="612" t="e">
        <f>VLOOKUP(B490,Growisto!$D$1:$H$2,5,0)</f>
        <v>#N/A</v>
      </c>
      <c r="AT490" s="612" t="e">
        <f>VLOOKUP(B490,'9.9 Mediaworx - Digit'!$D$1:$H$2,5,0)</f>
        <v>#N/A</v>
      </c>
      <c r="AU490" s="612" t="e">
        <f>VLOOKUP(B490,'Vistaar systems Pvt Ltd'!$D$2:$H$3,5,0)</f>
        <v>#N/A</v>
      </c>
      <c r="AV490" s="612" t="e">
        <f>VLOOKUP(B490,'Course 5i'!$D$2:$H$11,5,0)</f>
        <v>#N/A</v>
      </c>
      <c r="AW490" s="612" t="e">
        <f>VLOOKUP(B490,'Radiant Appliances &amp; Electronic'!$D$1:$H$13,5,0)</f>
        <v>#N/A</v>
      </c>
      <c r="AX490" s="612" t="e">
        <f>VLOOKUP(B490,'Atos Global'!$D$3:$H$27,5,0)</f>
        <v>#N/A</v>
      </c>
      <c r="AY490" s="612" t="e">
        <f>VLOOKUP(B490,'Saama Technologies'!$D$1:$H$2,5,0)</f>
        <v>#N/A</v>
      </c>
      <c r="AZ490" s="612" t="e">
        <f>VLOOKUP(B490,'Multiplier Solutions'!$D$1:$H$2,5,0)</f>
        <v>#N/A</v>
      </c>
      <c r="BA490" s="612" t="e">
        <f>VLOOKUP(B490,GEP!$D$2:$H$5,5,0)</f>
        <v>#N/A</v>
      </c>
      <c r="BB490" s="612" t="e">
        <f>VLOOKUP(B490,Accenture!$D$1:$H$6,5,0)</f>
        <v>#N/A</v>
      </c>
      <c r="BC490" s="612" t="e">
        <f>VLOOKUP(B490,'Endurance International Group'!$D$1:$H$2,5,0)</f>
        <v>#N/A</v>
      </c>
      <c r="BD490" s="612" t="e">
        <f>VLOOKUP(B490,Newgen!$D$1:$H$2,5,0)</f>
        <v>#N/A</v>
      </c>
      <c r="BE490" s="612" t="e">
        <f>VLOOKUP(B490,'3D Incredible'!D490:H490,5,0)</f>
        <v>#N/A</v>
      </c>
      <c r="BF490" s="612" t="e">
        <f>VLOOKUP(B490,'Raja Software Labs'!$D$2:$H$2,5,0)</f>
        <v>#N/A</v>
      </c>
      <c r="BG490" s="612" t="e">
        <f>VLOOKUP(B490,Wipro!$D$1:$H$2,5,0)</f>
        <v>#N/A</v>
      </c>
      <c r="BH490" s="612" t="e">
        <f>VLOOKUP(B490,'Perch Technologies'!$D$2:$H$2,5,0)</f>
        <v>#N/A</v>
      </c>
      <c r="BI490" s="612" t="e">
        <f>VLOOKUP(B490,'Morning Star'!$D$1:$H$6,5,0)</f>
        <v>#N/A</v>
      </c>
      <c r="BJ490" s="612" t="e">
        <f>VLOOKUP(B490,Flexiloans!$D$1:$H$2,5,0)</f>
        <v>#N/A</v>
      </c>
      <c r="BK490" s="612" t="e">
        <f>VLOOKUP(B490,'Thirdware Solutions'!$D$1:$H$2,5,0)</f>
        <v>#N/A</v>
      </c>
      <c r="BL490" s="612" t="e">
        <f>VLOOKUP(B490,Tescom!$D$1:$H$8,5,0)</f>
        <v>#N/A</v>
      </c>
      <c r="BM490" s="612" t="e">
        <f>VLOOKUP(B490,'Cogno AI'!$D$1:$H$2,5,0)</f>
        <v>#N/A</v>
      </c>
      <c r="BN490" s="612" t="e">
        <f>VLOOKUP(B490,'ABM Knowledgeware'!$D$1:$H$2,5,0)</f>
        <v>#N/A</v>
      </c>
      <c r="BO490" s="612" t="e">
        <f>VLOOKUP(B490,'Concerto Software'!$D$1:$H$3,5,0)</f>
        <v>#N/A</v>
      </c>
      <c r="BP490" s="612" t="e">
        <f>VLOOKUP(B490,'My Captain'!$D$1:$H$4,5,0)</f>
        <v>#N/A</v>
      </c>
      <c r="BQ490" s="612" t="e">
        <f>VLOOKUP(B490,'Finoux Solutions'!$D$2:$H$4,5,0)</f>
        <v>#N/A</v>
      </c>
      <c r="BR490" s="612" t="e">
        <f>VLOOKUP(B490,'MITR Learning'!$D$1:$H$2,5,0)</f>
        <v>#N/A</v>
      </c>
      <c r="BS490" s="612" t="e">
        <f>VLOOKUP(B490,Nucsoft!$D$2:$H$6,5,0)</f>
        <v>#N/A</v>
      </c>
      <c r="BT490" s="612" t="e">
        <f>VLOOKUP(B490,'Paras Cadd'!$D$1:$H$2,5,0)</f>
        <v>#N/A</v>
      </c>
      <c r="BU490" s="612" t="e">
        <f>VLOOKUP(B490,'ICICI Securities'!$D$1:$H$2,5,0)</f>
        <v>#N/A</v>
      </c>
      <c r="BV490" s="612" t="e">
        <f>VLOOKUP(B490,'Citius Tech'!$D$2:$H$5,5,0)</f>
        <v>#N/A</v>
      </c>
      <c r="BW490" s="612" t="e">
        <f>VLOOKUP(B490,'Buzzy Brains'!$D$2:$H$2,5,0)</f>
        <v>#N/A</v>
      </c>
      <c r="BX490" s="612" t="e">
        <f>VLOOKUP(B490,'Decimal Point'!$D$2:$H$2,5,0)</f>
        <v>#N/A</v>
      </c>
      <c r="BY490" s="612" t="e">
        <f>VLOOKUP(B490,'Sankey Business Solutions'!$D$2:$H$3,5,0)</f>
        <v>#N/A</v>
      </c>
      <c r="BZ490" s="612" t="e">
        <f>VLOOKUP(B490,'Nangia &amp; Co LLP'!$D$2:$H$2,5,0)</f>
        <v>#N/A</v>
      </c>
      <c r="CA490" s="612" t="e">
        <f>VLOOKUP(B490,'FIS Solutions India Pvt Ltd'!$D$2:$H$2,5,0)</f>
        <v>#N/A</v>
      </c>
      <c r="CB490" s="612" t="e">
        <f>VLOOKUP(B490,'Delta Technology &amp; Management '!$D$2:$H$16,5,0)</f>
        <v>#N/A</v>
      </c>
      <c r="CC490" s="612" t="e">
        <f>VLOOKUP(B490,'Espoir Networks'!$D$3:$H$11,5,0)</f>
        <v>#N/A</v>
      </c>
      <c r="CD490" s="612" t="e">
        <f>VLOOKUP(B490,'Servosys Solution'!$D$3:$H$5,5,0)</f>
        <v>#N/A</v>
      </c>
      <c r="CE490" s="612" t="e">
        <f>VLOOKUP(B490,'Ribbon Communications'!$D$3:$H$4,5,0)</f>
        <v>#N/A</v>
      </c>
      <c r="CF490" s="612">
        <f t="shared" si="24"/>
        <v>1</v>
      </c>
      <c r="CG490" s="129" t="s">
        <v>10268</v>
      </c>
      <c r="CH490" s="129">
        <v>343390053213</v>
      </c>
      <c r="CI490" s="129" t="s">
        <v>10269</v>
      </c>
      <c r="CJ490" s="129" t="s">
        <v>11722</v>
      </c>
      <c r="CK490" s="132">
        <v>42917</v>
      </c>
      <c r="CL490" s="129">
        <v>2021</v>
      </c>
      <c r="CM490" s="128" t="s">
        <v>7148</v>
      </c>
      <c r="CN490" s="129">
        <v>453</v>
      </c>
      <c r="CO490" s="133">
        <v>90.6</v>
      </c>
      <c r="CP490" s="129">
        <v>2015</v>
      </c>
      <c r="CQ490" s="129" t="s">
        <v>79</v>
      </c>
      <c r="CR490" s="128" t="s">
        <v>10270</v>
      </c>
      <c r="CS490" s="129">
        <v>481</v>
      </c>
      <c r="CT490" s="133">
        <v>74</v>
      </c>
      <c r="CU490" s="129">
        <v>2017</v>
      </c>
      <c r="CV490" s="129" t="s">
        <v>79</v>
      </c>
      <c r="CW490" s="131" t="s">
        <v>81</v>
      </c>
      <c r="CX490" s="131" t="s">
        <v>81</v>
      </c>
      <c r="CY490" s="129" t="s">
        <v>81</v>
      </c>
      <c r="CZ490" s="129" t="s">
        <v>81</v>
      </c>
      <c r="DA490" s="129" t="s">
        <v>81</v>
      </c>
      <c r="DB490" s="129" t="s">
        <v>81</v>
      </c>
      <c r="DC490" s="129" t="s">
        <v>81</v>
      </c>
      <c r="DD490" s="129" t="s">
        <v>81</v>
      </c>
      <c r="DE490" s="129" t="s">
        <v>81</v>
      </c>
      <c r="DF490" s="129">
        <v>0</v>
      </c>
      <c r="DG490" s="224">
        <v>6.57</v>
      </c>
      <c r="DH490" s="224">
        <v>6.65</v>
      </c>
      <c r="DI490" s="224">
        <v>7.27</v>
      </c>
      <c r="DJ490" s="224">
        <v>6.54</v>
      </c>
      <c r="DK490" s="224">
        <v>6.58</v>
      </c>
      <c r="DL490" s="224">
        <v>8.4600000000000009</v>
      </c>
      <c r="DM490" s="224">
        <v>42.07</v>
      </c>
      <c r="DN490" s="224">
        <v>7.01</v>
      </c>
      <c r="DO490" s="129"/>
      <c r="DP490" s="131" t="s">
        <v>82</v>
      </c>
      <c r="DQ490" s="129">
        <v>0</v>
      </c>
      <c r="DR490" s="129">
        <v>0</v>
      </c>
      <c r="DS490" s="129" t="s">
        <v>83</v>
      </c>
      <c r="DT490" s="129" t="s">
        <v>83</v>
      </c>
      <c r="DU490" s="129" t="s">
        <v>83</v>
      </c>
      <c r="DV490" s="129" t="s">
        <v>83</v>
      </c>
      <c r="DW490" s="131" t="s">
        <v>83</v>
      </c>
      <c r="DX490" s="131" t="s">
        <v>84</v>
      </c>
      <c r="DY490" s="131" t="s">
        <v>81</v>
      </c>
      <c r="DZ490" s="131" t="s">
        <v>10271</v>
      </c>
      <c r="EA490" s="131" t="s">
        <v>86</v>
      </c>
      <c r="EB490" s="131" t="s">
        <v>10272</v>
      </c>
      <c r="EC490" s="131" t="s">
        <v>86</v>
      </c>
      <c r="ED490" s="131" t="s">
        <v>89</v>
      </c>
      <c r="EE490" s="131" t="s">
        <v>10273</v>
      </c>
      <c r="EF490" s="131" t="s">
        <v>10274</v>
      </c>
      <c r="EG490" s="131" t="s">
        <v>81</v>
      </c>
      <c r="EH490" s="131" t="s">
        <v>10275</v>
      </c>
      <c r="EI490" s="131" t="s">
        <v>10276</v>
      </c>
      <c r="EJ490" s="135" t="s">
        <v>10277</v>
      </c>
      <c r="EK490" s="135" t="s">
        <v>10278</v>
      </c>
      <c r="EL490" s="135" t="s">
        <v>10279</v>
      </c>
      <c r="EM490" s="135" t="s">
        <v>10280</v>
      </c>
      <c r="EN490" s="131" t="s">
        <v>81</v>
      </c>
    </row>
    <row r="491" spans="1:144" ht="18" thickTop="1" thickBot="1">
      <c r="A491" s="575">
        <f t="shared" si="25"/>
        <v>490</v>
      </c>
      <c r="B491" s="572" t="s">
        <v>10873</v>
      </c>
      <c r="C491" s="600" t="s">
        <v>10874</v>
      </c>
      <c r="D491" s="570" t="s">
        <v>13208</v>
      </c>
      <c r="E491" s="568" t="str">
        <f t="shared" si="23"/>
        <v>Placed</v>
      </c>
      <c r="F491" s="570" t="s">
        <v>12496</v>
      </c>
      <c r="G491" s="570" t="s">
        <v>135</v>
      </c>
      <c r="H491" s="131" t="str">
        <f>VLOOKUP(B491,INFT1!C:H,3,0)</f>
        <v>12th + Engineering without live KT</v>
      </c>
      <c r="I491" s="610">
        <v>36383</v>
      </c>
      <c r="J491" s="572">
        <v>21</v>
      </c>
      <c r="K491" s="611" t="s">
        <v>10875</v>
      </c>
      <c r="L491" s="611" t="s">
        <v>10875</v>
      </c>
      <c r="M491" s="611" t="s">
        <v>10876</v>
      </c>
      <c r="N491" s="612" t="s">
        <v>10872</v>
      </c>
      <c r="O491" s="612">
        <v>8097562168</v>
      </c>
      <c r="P491" s="612">
        <v>8097562168</v>
      </c>
      <c r="Q491" s="612" t="e">
        <f>VLOOKUP(B491,'TCS CON'!$D$1:$H$98,5,0)</f>
        <v>#N/A</v>
      </c>
      <c r="R491" s="612" t="e">
        <f>VLOOKUP(B491,LTI!$C$1:$H$46,6,0)</f>
        <v>#N/A</v>
      </c>
      <c r="S491" s="612" t="e">
        <f>VLOOKUP(B491,JARO!$E$2:$I$11,5,0)</f>
        <v>#N/A</v>
      </c>
      <c r="T491" s="612" t="e">
        <f>VLOOKUP(B491,Capgemini!$D$3:$H$78,5,0)</f>
        <v>#N/A</v>
      </c>
      <c r="U491" s="612" t="e">
        <f>VLOOKUP(B491,Carwale!$D$1:$H$4,5,0)</f>
        <v>#N/A</v>
      </c>
      <c r="V491" s="612" t="e">
        <f>VLOOKUP(B491,'Interactive Brokers'!E:I,5,0)</f>
        <v>#N/A</v>
      </c>
      <c r="W491" s="612" t="e">
        <f>VLOOKUP(B491,'REL Jio'!E:I,5,0)</f>
        <v>#N/A</v>
      </c>
      <c r="X491" s="612" t="e">
        <f>VLOOKUP(B491,'Sciative Sol'!E:I,5,0)</f>
        <v>#N/A</v>
      </c>
      <c r="Y491" s="612" t="e">
        <f>VLOOKUP(B491,'Hexaware Tech'!E:I,5,0)</f>
        <v>#N/A</v>
      </c>
      <c r="Z491" s="612" t="e">
        <f>VLOOKUP(B491,Axis!D:H,5,0)</f>
        <v>#N/A</v>
      </c>
      <c r="AA491" s="612" t="e">
        <f>VLOOKUP(B491,Ugam!$D$3:$H$26,5,0)</f>
        <v>#N/A</v>
      </c>
      <c r="AB491" s="612" t="e">
        <f>VLOOKUP(B491,Zeus!F:J,5,0)</f>
        <v>#N/A</v>
      </c>
      <c r="AC491" s="612" t="e">
        <f>VLOOKUP(B491,Montran!F:J,5,0)</f>
        <v>#N/A</v>
      </c>
      <c r="AD491" s="612" t="e">
        <f>VLOOKUP(B491,Endurance!H274:L274,5,0)</f>
        <v>#N/A</v>
      </c>
      <c r="AE491" s="612" t="e">
        <f>VLOOKUP(B491,'Swabhav Techlabs'!$F$1:$J$2,5,0)</f>
        <v>#N/A</v>
      </c>
      <c r="AF491" s="612" t="e">
        <f>VLOOKUP(B491,'Quality Kiosk'!$F$1:$J$18,5,0)</f>
        <v>#N/A</v>
      </c>
      <c r="AG491" s="612" t="e">
        <f>VLOOKUP(B491,'Lemon VB'!$F$1:$J$2,5,0)</f>
        <v>#N/A</v>
      </c>
      <c r="AH491" s="612" t="e">
        <f>VLOOKUP(B491,Gocomet!$E$1:$I$3,5,0)</f>
        <v>#N/A</v>
      </c>
      <c r="AI491" s="612" t="e">
        <f>VLOOKUP(B491,'Ingram Micro'!$E$1:$I$8,5,0)</f>
        <v>#N/A</v>
      </c>
      <c r="AJ491" s="612" t="e">
        <f>VLOOKUP(B491,'DePronto Infotech'!$E$1:$I$2,5,0)</f>
        <v>#N/A</v>
      </c>
      <c r="AK491" s="612" t="e">
        <f>VLOOKUP(B491,'Reliance Retail'!$E$1:$I$4,5,0)</f>
        <v>#N/A</v>
      </c>
      <c r="AL491" s="612" t="e">
        <f>VLOOKUP(B491,'Bright Champs'!$D$1:$H$13,5,0)</f>
        <v>#N/A</v>
      </c>
      <c r="AM491" s="612" t="e">
        <f>VLOOKUP(B491,Neosoft!$E$1:$I$12,5,0)</f>
        <v>#N/A</v>
      </c>
      <c r="AN491" s="612" t="e">
        <f>VLOOKUP(B491,Infosys!$E$1:$I$3,5,0)</f>
        <v>#N/A</v>
      </c>
      <c r="AO491" s="612" t="e">
        <f>VLOOKUP(B491,Cerelabs!$E$1:$I$5,5,0)</f>
        <v>#N/A</v>
      </c>
      <c r="AP491" s="612" t="e">
        <f>VLOOKUP(B491,'Neebal Technologies'!$D$1:$H$2,5,0)</f>
        <v>#N/A</v>
      </c>
      <c r="AQ491" s="612" t="e">
        <f>VLOOKUP(B491,'Vertiv Energy'!$D$1:$H$2,5,0)</f>
        <v>#N/A</v>
      </c>
      <c r="AR491" s="612" t="e">
        <f>VLOOKUP(B491,'Acidaes Solutions (CRMNEXT)'!$D$1:$H$3,5,0)</f>
        <v>#N/A</v>
      </c>
      <c r="AS491" s="612" t="e">
        <f>VLOOKUP(B491,Growisto!$D$1:$H$2,5,0)</f>
        <v>#N/A</v>
      </c>
      <c r="AT491" s="612" t="e">
        <f>VLOOKUP(B491,'9.9 Mediaworx - Digit'!$D$1:$H$2,5,0)</f>
        <v>#N/A</v>
      </c>
      <c r="AU491" s="612" t="e">
        <f>VLOOKUP(B491,'Vistaar systems Pvt Ltd'!$D$2:$H$3,5,0)</f>
        <v>#N/A</v>
      </c>
      <c r="AV491" s="612" t="e">
        <f>VLOOKUP(B491,'Course 5i'!$D$2:$H$11,5,0)</f>
        <v>#N/A</v>
      </c>
      <c r="AW491" s="612" t="e">
        <f>VLOOKUP(B491,'Radiant Appliances &amp; Electronic'!$D$1:$H$13,5,0)</f>
        <v>#N/A</v>
      </c>
      <c r="AX491" s="612" t="e">
        <f>VLOOKUP(B491,'Atos Global'!$D$3:$H$27,5,0)</f>
        <v>#N/A</v>
      </c>
      <c r="AY491" s="612" t="e">
        <f>VLOOKUP(B491,'Saama Technologies'!$D$1:$H$2,5,0)</f>
        <v>#N/A</v>
      </c>
      <c r="AZ491" s="612" t="e">
        <f>VLOOKUP(B491,'Multiplier Solutions'!$D$1:$H$2,5,0)</f>
        <v>#N/A</v>
      </c>
      <c r="BA491" s="612" t="e">
        <f>VLOOKUP(B491,GEP!$D$2:$H$5,5,0)</f>
        <v>#N/A</v>
      </c>
      <c r="BB491" s="612" t="e">
        <f>VLOOKUP(B491,Accenture!$D$1:$H$6,5,0)</f>
        <v>#N/A</v>
      </c>
      <c r="BC491" s="612" t="e">
        <f>VLOOKUP(B491,'Endurance International Group'!$D$1:$H$2,5,0)</f>
        <v>#N/A</v>
      </c>
      <c r="BD491" s="612" t="e">
        <f>VLOOKUP(B491,Newgen!$D$1:$H$2,5,0)</f>
        <v>#N/A</v>
      </c>
      <c r="BE491" s="612" t="e">
        <f>VLOOKUP(B491,'3D Incredible'!D491:H491,5,0)</f>
        <v>#N/A</v>
      </c>
      <c r="BF491" s="612" t="e">
        <f>VLOOKUP(B491,'Raja Software Labs'!$D$2:$H$2,5,0)</f>
        <v>#N/A</v>
      </c>
      <c r="BG491" s="612" t="e">
        <f>VLOOKUP(B491,Wipro!$D$1:$H$2,5,0)</f>
        <v>#N/A</v>
      </c>
      <c r="BH491" s="612" t="e">
        <f>VLOOKUP(B491,'Perch Technologies'!$D$2:$H$2,5,0)</f>
        <v>#N/A</v>
      </c>
      <c r="BI491" s="612" t="e">
        <f>VLOOKUP(B491,'Morning Star'!$D$1:$H$6,5,0)</f>
        <v>#N/A</v>
      </c>
      <c r="BJ491" s="612" t="e">
        <f>VLOOKUP(B491,Flexiloans!$D$1:$H$2,5,0)</f>
        <v>#N/A</v>
      </c>
      <c r="BK491" s="612" t="e">
        <f>VLOOKUP(B491,'Thirdware Solutions'!$D$1:$H$2,5,0)</f>
        <v>#N/A</v>
      </c>
      <c r="BL491" s="612" t="e">
        <f>VLOOKUP(B491,Tescom!$D$1:$H$8,5,0)</f>
        <v>#N/A</v>
      </c>
      <c r="BM491" s="612" t="e">
        <f>VLOOKUP(B491,'Cogno AI'!$D$1:$H$2,5,0)</f>
        <v>#N/A</v>
      </c>
      <c r="BN491" s="612" t="e">
        <f>VLOOKUP(B491,'ABM Knowledgeware'!$D$1:$H$2,5,0)</f>
        <v>#N/A</v>
      </c>
      <c r="BO491" s="612" t="e">
        <f>VLOOKUP(B491,'Concerto Software'!$D$1:$H$3,5,0)</f>
        <v>#N/A</v>
      </c>
      <c r="BP491" s="612" t="e">
        <f>VLOOKUP(B491,'My Captain'!$D$1:$H$4,5,0)</f>
        <v>#N/A</v>
      </c>
      <c r="BQ491" s="612" t="e">
        <f>VLOOKUP(B491,'Finoux Solutions'!$D$2:$H$4,5,0)</f>
        <v>#N/A</v>
      </c>
      <c r="BR491" s="612" t="e">
        <f>VLOOKUP(B491,'MITR Learning'!$D$1:$H$2,5,0)</f>
        <v>#N/A</v>
      </c>
      <c r="BS491" s="612" t="e">
        <f>VLOOKUP(B491,Nucsoft!$D$2:$H$6,5,0)</f>
        <v>#N/A</v>
      </c>
      <c r="BT491" s="612" t="e">
        <f>VLOOKUP(B491,'Paras Cadd'!$D$1:$H$2,5,0)</f>
        <v>#N/A</v>
      </c>
      <c r="BU491" s="612" t="e">
        <f>VLOOKUP(B491,'ICICI Securities'!$D$1:$H$2,5,0)</f>
        <v>#N/A</v>
      </c>
      <c r="BV491" s="612" t="e">
        <f>VLOOKUP(B491,'Citius Tech'!$D$2:$H$5,5,0)</f>
        <v>#N/A</v>
      </c>
      <c r="BW491" s="612" t="e">
        <f>VLOOKUP(B491,'Buzzy Brains'!$D$2:$H$2,5,0)</f>
        <v>#N/A</v>
      </c>
      <c r="BX491" s="612" t="e">
        <f>VLOOKUP(B491,'Decimal Point'!$D$2:$H$2,5,0)</f>
        <v>#N/A</v>
      </c>
      <c r="BY491" s="612" t="e">
        <f>VLOOKUP(B491,'Sankey Business Solutions'!$D$2:$H$3,5,0)</f>
        <v>#N/A</v>
      </c>
      <c r="BZ491" s="612" t="e">
        <f>VLOOKUP(B491,'Nangia &amp; Co LLP'!$D$2:$H$2,5,0)</f>
        <v>#N/A</v>
      </c>
      <c r="CA491" s="612" t="e">
        <f>VLOOKUP(B491,'FIS Solutions India Pvt Ltd'!$D$2:$H$2,5,0)</f>
        <v>#N/A</v>
      </c>
      <c r="CB491" s="612">
        <f>VLOOKUP(B491,'Delta Technology &amp; Management '!$D$2:$H$16,5,0)</f>
        <v>300000</v>
      </c>
      <c r="CC491" s="612" t="e">
        <f>VLOOKUP(B491,'Espoir Networks'!$D$3:$H$11,5,0)</f>
        <v>#N/A</v>
      </c>
      <c r="CD491" s="612" t="e">
        <f>VLOOKUP(B491,'Servosys Solution'!$D$3:$H$5,5,0)</f>
        <v>#N/A</v>
      </c>
      <c r="CE491" s="612" t="e">
        <f>VLOOKUP(B491,'Ribbon Communications'!$D$3:$H$4,5,0)</f>
        <v>#N/A</v>
      </c>
      <c r="CF491" s="612">
        <f t="shared" si="24"/>
        <v>1</v>
      </c>
      <c r="CG491" s="129" t="s">
        <v>10877</v>
      </c>
      <c r="CH491" s="129">
        <v>748149644437</v>
      </c>
      <c r="CI491" s="129" t="s">
        <v>10878</v>
      </c>
      <c r="CJ491" s="129" t="s">
        <v>11722</v>
      </c>
      <c r="CK491" s="132">
        <v>42917</v>
      </c>
      <c r="CL491" s="129">
        <v>2021</v>
      </c>
      <c r="CM491" s="128" t="s">
        <v>10879</v>
      </c>
      <c r="CN491" s="129">
        <v>457</v>
      </c>
      <c r="CO491" s="133">
        <v>91.4</v>
      </c>
      <c r="CP491" s="129">
        <v>2015</v>
      </c>
      <c r="CQ491" s="129" t="s">
        <v>79</v>
      </c>
      <c r="CR491" s="128" t="s">
        <v>10880</v>
      </c>
      <c r="CS491" s="129">
        <v>447</v>
      </c>
      <c r="CT491" s="133">
        <v>68.77</v>
      </c>
      <c r="CU491" s="129">
        <v>2017</v>
      </c>
      <c r="CV491" s="129" t="s">
        <v>79</v>
      </c>
      <c r="CW491" s="131" t="s">
        <v>81</v>
      </c>
      <c r="CX491" s="131" t="s">
        <v>81</v>
      </c>
      <c r="CY491" s="129" t="s">
        <v>81</v>
      </c>
      <c r="CZ491" s="129" t="s">
        <v>81</v>
      </c>
      <c r="DA491" s="129" t="s">
        <v>81</v>
      </c>
      <c r="DB491" s="129" t="s">
        <v>81</v>
      </c>
      <c r="DC491" s="129" t="s">
        <v>81</v>
      </c>
      <c r="DD491" s="129" t="s">
        <v>81</v>
      </c>
      <c r="DE491" s="129" t="s">
        <v>81</v>
      </c>
      <c r="DF491" s="129">
        <v>0</v>
      </c>
      <c r="DG491" s="224">
        <v>7.31</v>
      </c>
      <c r="DH491" s="224">
        <v>6.89</v>
      </c>
      <c r="DI491" s="224">
        <v>7.07</v>
      </c>
      <c r="DJ491" s="224">
        <v>6.35</v>
      </c>
      <c r="DK491" s="224">
        <v>6.65</v>
      </c>
      <c r="DL491" s="224">
        <v>9.5299999999999994</v>
      </c>
      <c r="DM491" s="224">
        <v>43.8</v>
      </c>
      <c r="DN491" s="224">
        <v>7.3</v>
      </c>
      <c r="DO491" s="129"/>
      <c r="DP491" s="131" t="s">
        <v>82</v>
      </c>
      <c r="DQ491" s="129">
        <v>0</v>
      </c>
      <c r="DR491" s="129">
        <v>1</v>
      </c>
      <c r="DS491" s="129" t="s">
        <v>83</v>
      </c>
      <c r="DT491" s="129" t="s">
        <v>83</v>
      </c>
      <c r="DU491" s="129" t="s">
        <v>83</v>
      </c>
      <c r="DV491" s="129" t="s">
        <v>83</v>
      </c>
      <c r="DW491" s="131" t="s">
        <v>83</v>
      </c>
      <c r="DX491" s="131" t="s">
        <v>84</v>
      </c>
      <c r="DY491" s="131" t="s">
        <v>81</v>
      </c>
      <c r="DZ491" s="131" t="s">
        <v>10881</v>
      </c>
      <c r="EA491" s="131" t="s">
        <v>448</v>
      </c>
      <c r="EB491" s="131" t="s">
        <v>10882</v>
      </c>
      <c r="EC491" s="131" t="s">
        <v>86</v>
      </c>
      <c r="ED491" s="131" t="s">
        <v>89</v>
      </c>
      <c r="EE491" s="131" t="s">
        <v>10883</v>
      </c>
      <c r="EF491" s="131" t="s">
        <v>10884</v>
      </c>
      <c r="EG491" s="131" t="s">
        <v>10885</v>
      </c>
      <c r="EH491" s="131" t="s">
        <v>10886</v>
      </c>
      <c r="EI491" s="131" t="s">
        <v>10887</v>
      </c>
      <c r="EJ491" s="135" t="s">
        <v>10888</v>
      </c>
      <c r="EK491" s="135" t="s">
        <v>10889</v>
      </c>
      <c r="EL491" s="135" t="s">
        <v>10890</v>
      </c>
      <c r="EM491" s="135" t="s">
        <v>10891</v>
      </c>
      <c r="EN491" s="131" t="s">
        <v>81</v>
      </c>
    </row>
    <row r="492" spans="1:144" ht="18" thickTop="1" thickBot="1">
      <c r="A492" s="575">
        <f t="shared" si="25"/>
        <v>491</v>
      </c>
      <c r="B492" s="572" t="s">
        <v>10931</v>
      </c>
      <c r="C492" s="600" t="s">
        <v>11884</v>
      </c>
      <c r="D492" s="570" t="s">
        <v>13208</v>
      </c>
      <c r="E492" s="568" t="str">
        <f t="shared" si="23"/>
        <v>Not Placed</v>
      </c>
      <c r="F492" s="570" t="s">
        <v>12496</v>
      </c>
      <c r="G492" s="570" t="s">
        <v>135</v>
      </c>
      <c r="H492" s="131" t="str">
        <f>VLOOKUP(B492,INFT1!C:H,3,0)</f>
        <v>Diploma  + Direct Second Year Engineering without live KT</v>
      </c>
      <c r="I492" s="610" t="s">
        <v>4629</v>
      </c>
      <c r="J492" s="572">
        <v>20</v>
      </c>
      <c r="K492" s="611" t="s">
        <v>10933</v>
      </c>
      <c r="L492" s="611" t="s">
        <v>10934</v>
      </c>
      <c r="M492" s="611" t="s">
        <v>10935</v>
      </c>
      <c r="N492" s="612" t="s">
        <v>10930</v>
      </c>
      <c r="O492" s="612">
        <v>9096316589</v>
      </c>
      <c r="P492" s="612">
        <v>9209815857</v>
      </c>
      <c r="Q492" s="612" t="e">
        <f>VLOOKUP(B492,'TCS CON'!$D$1:$H$98,5,0)</f>
        <v>#N/A</v>
      </c>
      <c r="R492" s="612" t="e">
        <f>VLOOKUP(B492,LTI!$C$1:$H$46,6,0)</f>
        <v>#N/A</v>
      </c>
      <c r="S492" s="612" t="e">
        <f>VLOOKUP(B492,JARO!$E$2:$I$11,5,0)</f>
        <v>#N/A</v>
      </c>
      <c r="T492" s="612" t="e">
        <f>VLOOKUP(B492,Capgemini!$D$3:$H$78,5,0)</f>
        <v>#N/A</v>
      </c>
      <c r="U492" s="612" t="e">
        <f>VLOOKUP(B492,Carwale!$D$1:$H$4,5,0)</f>
        <v>#N/A</v>
      </c>
      <c r="V492" s="612" t="e">
        <f>VLOOKUP(B492,'Interactive Brokers'!E:I,5,0)</f>
        <v>#N/A</v>
      </c>
      <c r="W492" s="612" t="e">
        <f>VLOOKUP(B492,'REL Jio'!E:I,5,0)</f>
        <v>#N/A</v>
      </c>
      <c r="X492" s="612" t="e">
        <f>VLOOKUP(B492,'Sciative Sol'!E:I,5,0)</f>
        <v>#N/A</v>
      </c>
      <c r="Y492" s="612" t="e">
        <f>VLOOKUP(B492,'Hexaware Tech'!E:I,5,0)</f>
        <v>#N/A</v>
      </c>
      <c r="Z492" s="612" t="e">
        <f>VLOOKUP(B492,Axis!D:H,5,0)</f>
        <v>#N/A</v>
      </c>
      <c r="AA492" s="612" t="e">
        <f>VLOOKUP(B492,Ugam!$D$3:$H$26,5,0)</f>
        <v>#N/A</v>
      </c>
      <c r="AB492" s="612" t="e">
        <f>VLOOKUP(B492,Zeus!F:J,5,0)</f>
        <v>#N/A</v>
      </c>
      <c r="AC492" s="612" t="e">
        <f>VLOOKUP(B492,Montran!F:J,5,0)</f>
        <v>#N/A</v>
      </c>
      <c r="AD492" s="612" t="e">
        <f>VLOOKUP(B492,Endurance!H275:L275,5,0)</f>
        <v>#N/A</v>
      </c>
      <c r="AE492" s="612" t="e">
        <f>VLOOKUP(B492,'Swabhav Techlabs'!$F$1:$J$2,5,0)</f>
        <v>#N/A</v>
      </c>
      <c r="AF492" s="612" t="e">
        <f>VLOOKUP(B492,'Quality Kiosk'!$F$1:$J$18,5,0)</f>
        <v>#N/A</v>
      </c>
      <c r="AG492" s="612" t="e">
        <f>VLOOKUP(B492,'Lemon VB'!$F$1:$J$2,5,0)</f>
        <v>#N/A</v>
      </c>
      <c r="AH492" s="612" t="e">
        <f>VLOOKUP(B492,Gocomet!$E$1:$I$3,5,0)</f>
        <v>#N/A</v>
      </c>
      <c r="AI492" s="612" t="e">
        <f>VLOOKUP(B492,'Ingram Micro'!$E$1:$I$8,5,0)</f>
        <v>#N/A</v>
      </c>
      <c r="AJ492" s="612" t="e">
        <f>VLOOKUP(B492,'DePronto Infotech'!$E$1:$I$2,5,0)</f>
        <v>#N/A</v>
      </c>
      <c r="AK492" s="612" t="e">
        <f>VLOOKUP(B492,'Reliance Retail'!$E$1:$I$4,5,0)</f>
        <v>#N/A</v>
      </c>
      <c r="AL492" s="612" t="e">
        <f>VLOOKUP(B492,'Bright Champs'!$D$1:$H$13,5,0)</f>
        <v>#N/A</v>
      </c>
      <c r="AM492" s="612" t="e">
        <f>VLOOKUP(B492,Neosoft!$E$1:$I$12,5,0)</f>
        <v>#N/A</v>
      </c>
      <c r="AN492" s="612" t="e">
        <f>VLOOKUP(B492,Infosys!$E$1:$I$3,5,0)</f>
        <v>#N/A</v>
      </c>
      <c r="AO492" s="612" t="e">
        <f>VLOOKUP(B492,Cerelabs!$E$1:$I$5,5,0)</f>
        <v>#N/A</v>
      </c>
      <c r="AP492" s="612" t="e">
        <f>VLOOKUP(B492,'Neebal Technologies'!$D$1:$H$2,5,0)</f>
        <v>#N/A</v>
      </c>
      <c r="AQ492" s="612" t="e">
        <f>VLOOKUP(B492,'Vertiv Energy'!$D$1:$H$2,5,0)</f>
        <v>#N/A</v>
      </c>
      <c r="AR492" s="612" t="e">
        <f>VLOOKUP(B492,'Acidaes Solutions (CRMNEXT)'!$D$1:$H$3,5,0)</f>
        <v>#N/A</v>
      </c>
      <c r="AS492" s="612" t="e">
        <f>VLOOKUP(B492,Growisto!$D$1:$H$2,5,0)</f>
        <v>#N/A</v>
      </c>
      <c r="AT492" s="612" t="e">
        <f>VLOOKUP(B492,'9.9 Mediaworx - Digit'!$D$1:$H$2,5,0)</f>
        <v>#N/A</v>
      </c>
      <c r="AU492" s="612" t="e">
        <f>VLOOKUP(B492,'Vistaar systems Pvt Ltd'!$D$2:$H$3,5,0)</f>
        <v>#N/A</v>
      </c>
      <c r="AV492" s="612" t="e">
        <f>VLOOKUP(B492,'Course 5i'!$D$2:$H$11,5,0)</f>
        <v>#N/A</v>
      </c>
      <c r="AW492" s="612" t="e">
        <f>VLOOKUP(B492,'Radiant Appliances &amp; Electronic'!$D$1:$H$13,5,0)</f>
        <v>#N/A</v>
      </c>
      <c r="AX492" s="612" t="e">
        <f>VLOOKUP(B492,'Atos Global'!$D$3:$H$27,5,0)</f>
        <v>#N/A</v>
      </c>
      <c r="AY492" s="612" t="e">
        <f>VLOOKUP(B492,'Saama Technologies'!$D$1:$H$2,5,0)</f>
        <v>#N/A</v>
      </c>
      <c r="AZ492" s="612" t="e">
        <f>VLOOKUP(B492,'Multiplier Solutions'!$D$1:$H$2,5,0)</f>
        <v>#N/A</v>
      </c>
      <c r="BA492" s="612" t="e">
        <f>VLOOKUP(B492,GEP!$D$2:$H$5,5,0)</f>
        <v>#N/A</v>
      </c>
      <c r="BB492" s="612" t="e">
        <f>VLOOKUP(B492,Accenture!$D$1:$H$6,5,0)</f>
        <v>#N/A</v>
      </c>
      <c r="BC492" s="612" t="e">
        <f>VLOOKUP(B492,'Endurance International Group'!$D$1:$H$2,5,0)</f>
        <v>#N/A</v>
      </c>
      <c r="BD492" s="612" t="e">
        <f>VLOOKUP(B492,Newgen!$D$1:$H$2,5,0)</f>
        <v>#N/A</v>
      </c>
      <c r="BE492" s="612" t="e">
        <f>VLOOKUP(B492,'3D Incredible'!D492:H492,5,0)</f>
        <v>#N/A</v>
      </c>
      <c r="BF492" s="612" t="e">
        <f>VLOOKUP(B492,'Raja Software Labs'!$D$2:$H$2,5,0)</f>
        <v>#N/A</v>
      </c>
      <c r="BG492" s="612" t="e">
        <f>VLOOKUP(B492,Wipro!$D$1:$H$2,5,0)</f>
        <v>#N/A</v>
      </c>
      <c r="BH492" s="612" t="e">
        <f>VLOOKUP(B492,'Perch Technologies'!$D$2:$H$2,5,0)</f>
        <v>#N/A</v>
      </c>
      <c r="BI492" s="612" t="e">
        <f>VLOOKUP(B492,'Morning Star'!$D$1:$H$6,5,0)</f>
        <v>#N/A</v>
      </c>
      <c r="BJ492" s="612" t="e">
        <f>VLOOKUP(B492,Flexiloans!$D$1:$H$2,5,0)</f>
        <v>#N/A</v>
      </c>
      <c r="BK492" s="612" t="e">
        <f>VLOOKUP(B492,'Thirdware Solutions'!$D$1:$H$2,5,0)</f>
        <v>#N/A</v>
      </c>
      <c r="BL492" s="612" t="e">
        <f>VLOOKUP(B492,Tescom!$D$1:$H$8,5,0)</f>
        <v>#N/A</v>
      </c>
      <c r="BM492" s="612" t="e">
        <f>VLOOKUP(B492,'Cogno AI'!$D$1:$H$2,5,0)</f>
        <v>#N/A</v>
      </c>
      <c r="BN492" s="612" t="e">
        <f>VLOOKUP(B492,'ABM Knowledgeware'!$D$1:$H$2,5,0)</f>
        <v>#N/A</v>
      </c>
      <c r="BO492" s="612" t="e">
        <f>VLOOKUP(B492,'Concerto Software'!$D$1:$H$3,5,0)</f>
        <v>#N/A</v>
      </c>
      <c r="BP492" s="612" t="e">
        <f>VLOOKUP(B492,'My Captain'!$D$1:$H$4,5,0)</f>
        <v>#N/A</v>
      </c>
      <c r="BQ492" s="612" t="e">
        <f>VLOOKUP(B492,'Finoux Solutions'!$D$2:$H$4,5,0)</f>
        <v>#N/A</v>
      </c>
      <c r="BR492" s="612" t="e">
        <f>VLOOKUP(B492,'MITR Learning'!$D$1:$H$2,5,0)</f>
        <v>#N/A</v>
      </c>
      <c r="BS492" s="612" t="e">
        <f>VLOOKUP(B492,Nucsoft!$D$2:$H$6,5,0)</f>
        <v>#N/A</v>
      </c>
      <c r="BT492" s="612" t="e">
        <f>VLOOKUP(B492,'Paras Cadd'!$D$1:$H$2,5,0)</f>
        <v>#N/A</v>
      </c>
      <c r="BU492" s="612" t="e">
        <f>VLOOKUP(B492,'ICICI Securities'!$D$1:$H$2,5,0)</f>
        <v>#N/A</v>
      </c>
      <c r="BV492" s="612" t="e">
        <f>VLOOKUP(B492,'Citius Tech'!$D$2:$H$5,5,0)</f>
        <v>#N/A</v>
      </c>
      <c r="BW492" s="612" t="e">
        <f>VLOOKUP(B492,'Buzzy Brains'!$D$2:$H$2,5,0)</f>
        <v>#N/A</v>
      </c>
      <c r="BX492" s="612" t="e">
        <f>VLOOKUP(B492,'Decimal Point'!$D$2:$H$2,5,0)</f>
        <v>#N/A</v>
      </c>
      <c r="BY492" s="612" t="e">
        <f>VLOOKUP(B492,'Sankey Business Solutions'!$D$2:$H$3,5,0)</f>
        <v>#N/A</v>
      </c>
      <c r="BZ492" s="612" t="e">
        <f>VLOOKUP(B492,'Nangia &amp; Co LLP'!$D$2:$H$2,5,0)</f>
        <v>#N/A</v>
      </c>
      <c r="CA492" s="612" t="e">
        <f>VLOOKUP(B492,'FIS Solutions India Pvt Ltd'!$D$2:$H$2,5,0)</f>
        <v>#N/A</v>
      </c>
      <c r="CB492" s="612" t="e">
        <f>VLOOKUP(B492,'Delta Technology &amp; Management '!$D$2:$H$16,5,0)</f>
        <v>#N/A</v>
      </c>
      <c r="CC492" s="612" t="e">
        <f>VLOOKUP(B492,'Espoir Networks'!$D$3:$H$11,5,0)</f>
        <v>#N/A</v>
      </c>
      <c r="CD492" s="612" t="e">
        <f>VLOOKUP(B492,'Servosys Solution'!$D$3:$H$5,5,0)</f>
        <v>#N/A</v>
      </c>
      <c r="CE492" s="612" t="e">
        <f>VLOOKUP(B492,'Ribbon Communications'!$D$3:$H$4,5,0)</f>
        <v>#N/A</v>
      </c>
      <c r="CF492" s="612">
        <f t="shared" si="24"/>
        <v>0</v>
      </c>
      <c r="CG492" s="129" t="s">
        <v>10936</v>
      </c>
      <c r="CH492" s="129">
        <v>947950447564</v>
      </c>
      <c r="CI492" s="129" t="s">
        <v>81</v>
      </c>
      <c r="CJ492" s="129" t="s">
        <v>11723</v>
      </c>
      <c r="CK492" s="132">
        <v>43282</v>
      </c>
      <c r="CL492" s="129">
        <v>2021</v>
      </c>
      <c r="CM492" s="128" t="s">
        <v>12071</v>
      </c>
      <c r="CN492" s="129">
        <v>409</v>
      </c>
      <c r="CO492" s="133">
        <v>81.8</v>
      </c>
      <c r="CP492" s="129">
        <v>2015</v>
      </c>
      <c r="CQ492" s="129" t="s">
        <v>79</v>
      </c>
      <c r="CR492" s="128" t="s">
        <v>295</v>
      </c>
      <c r="CS492" s="129" t="s">
        <v>81</v>
      </c>
      <c r="CT492" s="133" t="s">
        <v>81</v>
      </c>
      <c r="CU492" s="129" t="s">
        <v>81</v>
      </c>
      <c r="CV492" s="129" t="s">
        <v>109</v>
      </c>
      <c r="CW492" s="131" t="s">
        <v>10938</v>
      </c>
      <c r="CX492" s="131" t="s">
        <v>10939</v>
      </c>
      <c r="CY492" s="129">
        <v>775</v>
      </c>
      <c r="CZ492" s="129">
        <v>75.709999999999994</v>
      </c>
      <c r="DA492" s="129">
        <v>2018</v>
      </c>
      <c r="DB492" s="129" t="s">
        <v>112</v>
      </c>
      <c r="DC492" s="129" t="s">
        <v>113</v>
      </c>
      <c r="DD492" s="129">
        <v>75.709999999999994</v>
      </c>
      <c r="DE492" s="129">
        <v>75.709999999999994</v>
      </c>
      <c r="DF492" s="129">
        <v>0</v>
      </c>
      <c r="DG492" s="224" t="s">
        <v>81</v>
      </c>
      <c r="DH492" s="224" t="s">
        <v>81</v>
      </c>
      <c r="DI492" s="224">
        <v>8.6</v>
      </c>
      <c r="DJ492" s="224">
        <v>9.0399999999999991</v>
      </c>
      <c r="DK492" s="224">
        <v>9.0299999999999994</v>
      </c>
      <c r="DL492" s="224">
        <v>9.8000000000000007</v>
      </c>
      <c r="DM492" s="224">
        <v>9.1300000000000008</v>
      </c>
      <c r="DN492" s="224">
        <v>0.79559999999999997</v>
      </c>
      <c r="DO492" s="136"/>
      <c r="DP492" s="131" t="s">
        <v>338</v>
      </c>
      <c r="DQ492" s="129">
        <v>0</v>
      </c>
      <c r="DR492" s="129">
        <v>0</v>
      </c>
      <c r="DS492" s="129" t="s">
        <v>83</v>
      </c>
      <c r="DT492" s="129" t="s">
        <v>83</v>
      </c>
      <c r="DU492" s="129" t="s">
        <v>83</v>
      </c>
      <c r="DV492" s="129" t="s">
        <v>83</v>
      </c>
      <c r="DW492" s="131" t="s">
        <v>83</v>
      </c>
      <c r="DX492" s="131" t="s">
        <v>84</v>
      </c>
      <c r="DY492" s="131" t="s">
        <v>81</v>
      </c>
      <c r="DZ492" s="131" t="s">
        <v>10940</v>
      </c>
      <c r="EA492" s="131" t="s">
        <v>10941</v>
      </c>
      <c r="EB492" s="131" t="s">
        <v>10942</v>
      </c>
      <c r="EC492" s="131" t="s">
        <v>762</v>
      </c>
      <c r="ED492" s="131" t="s">
        <v>89</v>
      </c>
      <c r="EE492" s="131" t="s">
        <v>10943</v>
      </c>
      <c r="EF492" s="131" t="s">
        <v>10944</v>
      </c>
      <c r="EG492" s="131" t="s">
        <v>10945</v>
      </c>
      <c r="EH492" s="131" t="s">
        <v>10946</v>
      </c>
      <c r="EI492" s="131" t="s">
        <v>10947</v>
      </c>
      <c r="EJ492" s="135" t="s">
        <v>10948</v>
      </c>
      <c r="EK492" s="135" t="s">
        <v>10949</v>
      </c>
      <c r="EL492" s="135" t="s">
        <v>10950</v>
      </c>
      <c r="EM492" s="135" t="s">
        <v>10951</v>
      </c>
      <c r="EN492" s="131" t="s">
        <v>81</v>
      </c>
    </row>
    <row r="493" spans="1:144" ht="18" thickTop="1" thickBot="1">
      <c r="A493" s="575">
        <f t="shared" si="25"/>
        <v>492</v>
      </c>
      <c r="B493" s="572" t="s">
        <v>11127</v>
      </c>
      <c r="C493" s="600" t="s">
        <v>11885</v>
      </c>
      <c r="D493" s="570" t="s">
        <v>13208</v>
      </c>
      <c r="E493" s="568" t="str">
        <f t="shared" si="23"/>
        <v>Not Placed</v>
      </c>
      <c r="F493" s="570" t="s">
        <v>12496</v>
      </c>
      <c r="G493" s="570" t="s">
        <v>135</v>
      </c>
      <c r="H493" s="131" t="str">
        <f>VLOOKUP(B493,INFT1!C:H,3,0)</f>
        <v>12th + Engineering without live KT</v>
      </c>
      <c r="I493" s="610" t="s">
        <v>11129</v>
      </c>
      <c r="J493" s="572">
        <v>21</v>
      </c>
      <c r="K493" s="611" t="s">
        <v>11130</v>
      </c>
      <c r="L493" s="611" t="s">
        <v>3182</v>
      </c>
      <c r="M493" s="611" t="s">
        <v>11131</v>
      </c>
      <c r="N493" s="612" t="s">
        <v>11126</v>
      </c>
      <c r="O493" s="612">
        <v>9323733890</v>
      </c>
      <c r="P493" s="612">
        <v>9082423629</v>
      </c>
      <c r="Q493" s="612" t="e">
        <f>VLOOKUP(B493,'TCS CON'!$D$1:$H$98,5,0)</f>
        <v>#N/A</v>
      </c>
      <c r="R493" s="612" t="e">
        <f>VLOOKUP(B493,LTI!$C$1:$H$46,6,0)</f>
        <v>#N/A</v>
      </c>
      <c r="S493" s="612" t="e">
        <f>VLOOKUP(B493,JARO!$E$2:$I$11,5,0)</f>
        <v>#N/A</v>
      </c>
      <c r="T493" s="612" t="e">
        <f>VLOOKUP(B493,Capgemini!$D$3:$H$78,5,0)</f>
        <v>#N/A</v>
      </c>
      <c r="U493" s="612" t="e">
        <f>VLOOKUP(B493,Carwale!$D$1:$H$4,5,0)</f>
        <v>#N/A</v>
      </c>
      <c r="V493" s="612" t="e">
        <f>VLOOKUP(B493,'Interactive Brokers'!E:I,5,0)</f>
        <v>#N/A</v>
      </c>
      <c r="W493" s="612" t="e">
        <f>VLOOKUP(B493,'REL Jio'!E:I,5,0)</f>
        <v>#N/A</v>
      </c>
      <c r="X493" s="612" t="e">
        <f>VLOOKUP(B493,'Sciative Sol'!E:I,5,0)</f>
        <v>#N/A</v>
      </c>
      <c r="Y493" s="612" t="e">
        <f>VLOOKUP(B493,'Hexaware Tech'!E:I,5,0)</f>
        <v>#N/A</v>
      </c>
      <c r="Z493" s="612" t="e">
        <f>VLOOKUP(B493,Axis!D:H,5,0)</f>
        <v>#N/A</v>
      </c>
      <c r="AA493" s="612" t="e">
        <f>VLOOKUP(B493,Ugam!$D$3:$H$26,5,0)</f>
        <v>#N/A</v>
      </c>
      <c r="AB493" s="612" t="e">
        <f>VLOOKUP(B493,Zeus!F:J,5,0)</f>
        <v>#N/A</v>
      </c>
      <c r="AC493" s="612" t="e">
        <f>VLOOKUP(B493,Montran!F:J,5,0)</f>
        <v>#N/A</v>
      </c>
      <c r="AD493" s="612" t="e">
        <f>VLOOKUP(B493,Endurance!H276:L276,5,0)</f>
        <v>#N/A</v>
      </c>
      <c r="AE493" s="612" t="e">
        <f>VLOOKUP(B493,'Swabhav Techlabs'!$F$1:$J$2,5,0)</f>
        <v>#N/A</v>
      </c>
      <c r="AF493" s="612" t="e">
        <f>VLOOKUP(B493,'Quality Kiosk'!$F$1:$J$18,5,0)</f>
        <v>#N/A</v>
      </c>
      <c r="AG493" s="612" t="e">
        <f>VLOOKUP(B493,'Lemon VB'!$F$1:$J$2,5,0)</f>
        <v>#N/A</v>
      </c>
      <c r="AH493" s="612" t="e">
        <f>VLOOKUP(B493,Gocomet!$E$1:$I$3,5,0)</f>
        <v>#N/A</v>
      </c>
      <c r="AI493" s="612" t="e">
        <f>VLOOKUP(B493,'Ingram Micro'!$E$1:$I$8,5,0)</f>
        <v>#N/A</v>
      </c>
      <c r="AJ493" s="612" t="e">
        <f>VLOOKUP(B493,'DePronto Infotech'!$E$1:$I$2,5,0)</f>
        <v>#N/A</v>
      </c>
      <c r="AK493" s="612" t="e">
        <f>VLOOKUP(B493,'Reliance Retail'!$E$1:$I$4,5,0)</f>
        <v>#N/A</v>
      </c>
      <c r="AL493" s="612" t="e">
        <f>VLOOKUP(B493,'Bright Champs'!$D$1:$H$13,5,0)</f>
        <v>#N/A</v>
      </c>
      <c r="AM493" s="612" t="e">
        <f>VLOOKUP(B493,Neosoft!$E$1:$I$12,5,0)</f>
        <v>#N/A</v>
      </c>
      <c r="AN493" s="612" t="e">
        <f>VLOOKUP(B493,Infosys!$E$1:$I$3,5,0)</f>
        <v>#N/A</v>
      </c>
      <c r="AO493" s="612" t="e">
        <f>VLOOKUP(B493,Cerelabs!$E$1:$I$5,5,0)</f>
        <v>#N/A</v>
      </c>
      <c r="AP493" s="612" t="e">
        <f>VLOOKUP(B493,'Neebal Technologies'!$D$1:$H$2,5,0)</f>
        <v>#N/A</v>
      </c>
      <c r="AQ493" s="612" t="e">
        <f>VLOOKUP(B493,'Vertiv Energy'!$D$1:$H$2,5,0)</f>
        <v>#N/A</v>
      </c>
      <c r="AR493" s="612" t="e">
        <f>VLOOKUP(B493,'Acidaes Solutions (CRMNEXT)'!$D$1:$H$3,5,0)</f>
        <v>#N/A</v>
      </c>
      <c r="AS493" s="612" t="e">
        <f>VLOOKUP(B493,Growisto!$D$1:$H$2,5,0)</f>
        <v>#N/A</v>
      </c>
      <c r="AT493" s="612" t="e">
        <f>VLOOKUP(B493,'9.9 Mediaworx - Digit'!$D$1:$H$2,5,0)</f>
        <v>#N/A</v>
      </c>
      <c r="AU493" s="612" t="e">
        <f>VLOOKUP(B493,'Vistaar systems Pvt Ltd'!$D$2:$H$3,5,0)</f>
        <v>#N/A</v>
      </c>
      <c r="AV493" s="612" t="e">
        <f>VLOOKUP(B493,'Course 5i'!$D$2:$H$11,5,0)</f>
        <v>#N/A</v>
      </c>
      <c r="AW493" s="612" t="e">
        <f>VLOOKUP(B493,'Radiant Appliances &amp; Electronic'!$D$1:$H$13,5,0)</f>
        <v>#N/A</v>
      </c>
      <c r="AX493" s="612" t="e">
        <f>VLOOKUP(B493,'Atos Global'!$D$3:$H$27,5,0)</f>
        <v>#N/A</v>
      </c>
      <c r="AY493" s="612" t="e">
        <f>VLOOKUP(B493,'Saama Technologies'!$D$1:$H$2,5,0)</f>
        <v>#N/A</v>
      </c>
      <c r="AZ493" s="612" t="e">
        <f>VLOOKUP(B493,'Multiplier Solutions'!$D$1:$H$2,5,0)</f>
        <v>#N/A</v>
      </c>
      <c r="BA493" s="612" t="e">
        <f>VLOOKUP(B493,GEP!$D$2:$H$5,5,0)</f>
        <v>#N/A</v>
      </c>
      <c r="BB493" s="612" t="e">
        <f>VLOOKUP(B493,Accenture!$D$1:$H$6,5,0)</f>
        <v>#N/A</v>
      </c>
      <c r="BC493" s="612" t="e">
        <f>VLOOKUP(B493,'Endurance International Group'!$D$1:$H$2,5,0)</f>
        <v>#N/A</v>
      </c>
      <c r="BD493" s="612" t="e">
        <f>VLOOKUP(B493,Newgen!$D$1:$H$2,5,0)</f>
        <v>#N/A</v>
      </c>
      <c r="BE493" s="612" t="e">
        <f>VLOOKUP(B493,'3D Incredible'!D493:H493,5,0)</f>
        <v>#N/A</v>
      </c>
      <c r="BF493" s="612" t="e">
        <f>VLOOKUP(B493,'Raja Software Labs'!$D$2:$H$2,5,0)</f>
        <v>#N/A</v>
      </c>
      <c r="BG493" s="612" t="e">
        <f>VLOOKUP(B493,Wipro!$D$1:$H$2,5,0)</f>
        <v>#N/A</v>
      </c>
      <c r="BH493" s="612" t="e">
        <f>VLOOKUP(B493,'Perch Technologies'!$D$2:$H$2,5,0)</f>
        <v>#N/A</v>
      </c>
      <c r="BI493" s="612" t="e">
        <f>VLOOKUP(B493,'Morning Star'!$D$1:$H$6,5,0)</f>
        <v>#N/A</v>
      </c>
      <c r="BJ493" s="612" t="e">
        <f>VLOOKUP(B493,Flexiloans!$D$1:$H$2,5,0)</f>
        <v>#N/A</v>
      </c>
      <c r="BK493" s="612" t="e">
        <f>VLOOKUP(B493,'Thirdware Solutions'!$D$1:$H$2,5,0)</f>
        <v>#N/A</v>
      </c>
      <c r="BL493" s="612" t="e">
        <f>VLOOKUP(B493,Tescom!$D$1:$H$8,5,0)</f>
        <v>#N/A</v>
      </c>
      <c r="BM493" s="612" t="e">
        <f>VLOOKUP(B493,'Cogno AI'!$D$1:$H$2,5,0)</f>
        <v>#N/A</v>
      </c>
      <c r="BN493" s="612" t="e">
        <f>VLOOKUP(B493,'ABM Knowledgeware'!$D$1:$H$2,5,0)</f>
        <v>#N/A</v>
      </c>
      <c r="BO493" s="612" t="e">
        <f>VLOOKUP(B493,'Concerto Software'!$D$1:$H$3,5,0)</f>
        <v>#N/A</v>
      </c>
      <c r="BP493" s="612" t="e">
        <f>VLOOKUP(B493,'My Captain'!$D$1:$H$4,5,0)</f>
        <v>#N/A</v>
      </c>
      <c r="BQ493" s="612" t="e">
        <f>VLOOKUP(B493,'Finoux Solutions'!$D$2:$H$4,5,0)</f>
        <v>#N/A</v>
      </c>
      <c r="BR493" s="612" t="e">
        <f>VLOOKUP(B493,'MITR Learning'!$D$1:$H$2,5,0)</f>
        <v>#N/A</v>
      </c>
      <c r="BS493" s="612" t="e">
        <f>VLOOKUP(B493,Nucsoft!$D$2:$H$6,5,0)</f>
        <v>#N/A</v>
      </c>
      <c r="BT493" s="612" t="e">
        <f>VLOOKUP(B493,'Paras Cadd'!$D$1:$H$2,5,0)</f>
        <v>#N/A</v>
      </c>
      <c r="BU493" s="612" t="e">
        <f>VLOOKUP(B493,'ICICI Securities'!$D$1:$H$2,5,0)</f>
        <v>#N/A</v>
      </c>
      <c r="BV493" s="612" t="e">
        <f>VLOOKUP(B493,'Citius Tech'!$D$2:$H$5,5,0)</f>
        <v>#N/A</v>
      </c>
      <c r="BW493" s="612" t="e">
        <f>VLOOKUP(B493,'Buzzy Brains'!$D$2:$H$2,5,0)</f>
        <v>#N/A</v>
      </c>
      <c r="BX493" s="612" t="e">
        <f>VLOOKUP(B493,'Decimal Point'!$D$2:$H$2,5,0)</f>
        <v>#N/A</v>
      </c>
      <c r="BY493" s="612" t="e">
        <f>VLOOKUP(B493,'Sankey Business Solutions'!$D$2:$H$3,5,0)</f>
        <v>#N/A</v>
      </c>
      <c r="BZ493" s="612" t="e">
        <f>VLOOKUP(B493,'Nangia &amp; Co LLP'!$D$2:$H$2,5,0)</f>
        <v>#N/A</v>
      </c>
      <c r="CA493" s="612" t="e">
        <f>VLOOKUP(B493,'FIS Solutions India Pvt Ltd'!$D$2:$H$2,5,0)</f>
        <v>#N/A</v>
      </c>
      <c r="CB493" s="612" t="e">
        <f>VLOOKUP(B493,'Delta Technology &amp; Management '!$D$2:$H$16,5,0)</f>
        <v>#N/A</v>
      </c>
      <c r="CC493" s="612" t="e">
        <f>VLOOKUP(B493,'Espoir Networks'!$D$3:$H$11,5,0)</f>
        <v>#N/A</v>
      </c>
      <c r="CD493" s="612" t="e">
        <f>VLOOKUP(B493,'Servosys Solution'!$D$3:$H$5,5,0)</f>
        <v>#N/A</v>
      </c>
      <c r="CE493" s="612" t="e">
        <f>VLOOKUP(B493,'Ribbon Communications'!$D$3:$H$4,5,0)</f>
        <v>#N/A</v>
      </c>
      <c r="CF493" s="612">
        <f t="shared" si="24"/>
        <v>0</v>
      </c>
      <c r="CG493" s="129" t="s">
        <v>11132</v>
      </c>
      <c r="CH493" s="129">
        <v>916530969552</v>
      </c>
      <c r="CI493" s="129" t="s">
        <v>11133</v>
      </c>
      <c r="CJ493" s="129" t="s">
        <v>11722</v>
      </c>
      <c r="CK493" s="132">
        <v>42917</v>
      </c>
      <c r="CL493" s="129">
        <v>2021</v>
      </c>
      <c r="CM493" s="128" t="s">
        <v>12072</v>
      </c>
      <c r="CN493" s="129">
        <v>461</v>
      </c>
      <c r="CO493" s="133">
        <v>92.2</v>
      </c>
      <c r="CP493" s="129">
        <v>2015</v>
      </c>
      <c r="CQ493" s="129" t="s">
        <v>79</v>
      </c>
      <c r="CR493" s="128" t="s">
        <v>12198</v>
      </c>
      <c r="CS493" s="129">
        <v>503</v>
      </c>
      <c r="CT493" s="133">
        <v>77.38</v>
      </c>
      <c r="CU493" s="129">
        <v>2017</v>
      </c>
      <c r="CV493" s="129" t="s">
        <v>79</v>
      </c>
      <c r="CW493" s="131" t="s">
        <v>81</v>
      </c>
      <c r="CX493" s="131" t="s">
        <v>81</v>
      </c>
      <c r="CY493" s="129" t="s">
        <v>81</v>
      </c>
      <c r="CZ493" s="129" t="s">
        <v>81</v>
      </c>
      <c r="DA493" s="129" t="s">
        <v>81</v>
      </c>
      <c r="DB493" s="129" t="s">
        <v>81</v>
      </c>
      <c r="DC493" s="129" t="s">
        <v>81</v>
      </c>
      <c r="DD493" s="129" t="s">
        <v>81</v>
      </c>
      <c r="DE493" s="129" t="s">
        <v>81</v>
      </c>
      <c r="DF493" s="129">
        <v>0</v>
      </c>
      <c r="DG493" s="224">
        <v>7</v>
      </c>
      <c r="DH493" s="224">
        <v>7</v>
      </c>
      <c r="DI493" s="224">
        <v>6.15</v>
      </c>
      <c r="DJ493" s="224">
        <v>6.04</v>
      </c>
      <c r="DK493" s="224">
        <v>6.92</v>
      </c>
      <c r="DL493" s="224">
        <v>9.23</v>
      </c>
      <c r="DM493" s="224">
        <v>42.34</v>
      </c>
      <c r="DN493" s="224">
        <v>7.05</v>
      </c>
      <c r="DO493" s="129"/>
      <c r="DP493" s="131" t="s">
        <v>82</v>
      </c>
      <c r="DQ493" s="129">
        <v>0</v>
      </c>
      <c r="DR493" s="129">
        <v>0</v>
      </c>
      <c r="DS493" s="129" t="s">
        <v>83</v>
      </c>
      <c r="DT493" s="129" t="s">
        <v>83</v>
      </c>
      <c r="DU493" s="129" t="s">
        <v>83</v>
      </c>
      <c r="DV493" s="129" t="s">
        <v>83</v>
      </c>
      <c r="DW493" s="131" t="s">
        <v>83</v>
      </c>
      <c r="DX493" s="131" t="s">
        <v>84</v>
      </c>
      <c r="DY493" s="131" t="s">
        <v>81</v>
      </c>
      <c r="DZ493" s="131" t="s">
        <v>11136</v>
      </c>
      <c r="EA493" s="131" t="s">
        <v>11137</v>
      </c>
      <c r="EB493" s="131" t="s">
        <v>11138</v>
      </c>
      <c r="EC493" s="131" t="s">
        <v>762</v>
      </c>
      <c r="ED493" s="131" t="s">
        <v>89</v>
      </c>
      <c r="EE493" s="131" t="s">
        <v>11139</v>
      </c>
      <c r="EF493" s="131" t="s">
        <v>11140</v>
      </c>
      <c r="EG493" s="131" t="s">
        <v>2917</v>
      </c>
      <c r="EH493" s="131" t="s">
        <v>81</v>
      </c>
      <c r="EI493" s="131" t="s">
        <v>11141</v>
      </c>
      <c r="EJ493" s="135" t="s">
        <v>11142</v>
      </c>
      <c r="EK493" s="135" t="s">
        <v>11143</v>
      </c>
      <c r="EL493" s="135" t="s">
        <v>11144</v>
      </c>
      <c r="EM493" s="135" t="s">
        <v>11145</v>
      </c>
      <c r="EN493" s="131" t="s">
        <v>81</v>
      </c>
    </row>
    <row r="494" spans="1:144" ht="18" thickTop="1" thickBot="1">
      <c r="A494" s="575">
        <f t="shared" si="25"/>
        <v>493</v>
      </c>
      <c r="B494" s="572" t="s">
        <v>11264</v>
      </c>
      <c r="C494" s="600" t="s">
        <v>11886</v>
      </c>
      <c r="D494" s="570" t="s">
        <v>13209</v>
      </c>
      <c r="E494" s="568" t="str">
        <f t="shared" si="23"/>
        <v>Placed</v>
      </c>
      <c r="F494" s="570" t="s">
        <v>12496</v>
      </c>
      <c r="G494" s="570" t="s">
        <v>135</v>
      </c>
      <c r="H494" s="131" t="str">
        <f>VLOOKUP(B494,INFT1!C:H,3,0)</f>
        <v>Diploma  + Direct Second Year Engineering without live KT</v>
      </c>
      <c r="I494" s="610" t="s">
        <v>2003</v>
      </c>
      <c r="J494" s="572">
        <v>20</v>
      </c>
      <c r="K494" s="611" t="s">
        <v>11266</v>
      </c>
      <c r="L494" s="611" t="s">
        <v>73</v>
      </c>
      <c r="M494" s="611" t="s">
        <v>11267</v>
      </c>
      <c r="N494" s="612" t="s">
        <v>11263</v>
      </c>
      <c r="O494" s="612">
        <v>9930255882</v>
      </c>
      <c r="P494" s="612">
        <v>7700009043</v>
      </c>
      <c r="Q494" s="612" t="e">
        <f>VLOOKUP(B494,'TCS CON'!$D$1:$H$98,5,0)</f>
        <v>#N/A</v>
      </c>
      <c r="R494" s="612" t="e">
        <f>VLOOKUP(B494,LTI!$C$1:$H$46,6,0)</f>
        <v>#N/A</v>
      </c>
      <c r="S494" s="612" t="e">
        <f>VLOOKUP(B494,JARO!$E$2:$I$11,5,0)</f>
        <v>#N/A</v>
      </c>
      <c r="T494" s="612">
        <f>VLOOKUP(B494,Capgemini!$D$3:$H$78,5,0)</f>
        <v>380000</v>
      </c>
      <c r="U494" s="612" t="e">
        <f>VLOOKUP(B494,Carwale!$D$1:$H$4,5,0)</f>
        <v>#N/A</v>
      </c>
      <c r="V494" s="612" t="e">
        <f>VLOOKUP(B494,'Interactive Brokers'!E:I,5,0)</f>
        <v>#N/A</v>
      </c>
      <c r="W494" s="612" t="e">
        <f>VLOOKUP(B494,'REL Jio'!E:I,5,0)</f>
        <v>#N/A</v>
      </c>
      <c r="X494" s="612" t="e">
        <f>VLOOKUP(B494,'Sciative Sol'!E:I,5,0)</f>
        <v>#N/A</v>
      </c>
      <c r="Y494" s="612" t="e">
        <f>VLOOKUP(B494,'Hexaware Tech'!E:I,5,0)</f>
        <v>#N/A</v>
      </c>
      <c r="Z494" s="612" t="e">
        <f>VLOOKUP(B494,Axis!D:H,5,0)</f>
        <v>#N/A</v>
      </c>
      <c r="AA494" s="612" t="e">
        <f>VLOOKUP(B494,Ugam!$D$3:$H$26,5,0)</f>
        <v>#N/A</v>
      </c>
      <c r="AB494" s="612" t="e">
        <f>VLOOKUP(B494,Zeus!F:J,5,0)</f>
        <v>#N/A</v>
      </c>
      <c r="AC494" s="612" t="e">
        <f>VLOOKUP(B494,Montran!F:J,5,0)</f>
        <v>#N/A</v>
      </c>
      <c r="AD494" s="612" t="e">
        <f>VLOOKUP(B494,Endurance!H277:L277,5,0)</f>
        <v>#N/A</v>
      </c>
      <c r="AE494" s="612" t="e">
        <f>VLOOKUP(B494,'Swabhav Techlabs'!$F$1:$J$2,5,0)</f>
        <v>#N/A</v>
      </c>
      <c r="AF494" s="612" t="e">
        <f>VLOOKUP(B494,'Quality Kiosk'!$F$1:$J$18,5,0)</f>
        <v>#N/A</v>
      </c>
      <c r="AG494" s="612" t="e">
        <f>VLOOKUP(B494,'Lemon VB'!$F$1:$J$2,5,0)</f>
        <v>#N/A</v>
      </c>
      <c r="AH494" s="612" t="e">
        <f>VLOOKUP(B494,Gocomet!$E$1:$I$3,5,0)</f>
        <v>#N/A</v>
      </c>
      <c r="AI494" s="612" t="e">
        <f>VLOOKUP(B494,'Ingram Micro'!$E$1:$I$8,5,0)</f>
        <v>#N/A</v>
      </c>
      <c r="AJ494" s="612" t="e">
        <f>VLOOKUP(B494,'DePronto Infotech'!$E$1:$I$2,5,0)</f>
        <v>#N/A</v>
      </c>
      <c r="AK494" s="612" t="e">
        <f>VLOOKUP(B494,'Reliance Retail'!$E$1:$I$4,5,0)</f>
        <v>#N/A</v>
      </c>
      <c r="AL494" s="612" t="e">
        <f>VLOOKUP(B494,'Bright Champs'!$D$1:$H$13,5,0)</f>
        <v>#N/A</v>
      </c>
      <c r="AM494" s="612" t="e">
        <f>VLOOKUP(B494,Neosoft!$E$1:$I$12,5,0)</f>
        <v>#N/A</v>
      </c>
      <c r="AN494" s="612" t="e">
        <f>VLOOKUP(B494,Infosys!$E$1:$I$3,5,0)</f>
        <v>#N/A</v>
      </c>
      <c r="AO494" s="612" t="e">
        <f>VLOOKUP(B494,Cerelabs!$E$1:$I$5,5,0)</f>
        <v>#N/A</v>
      </c>
      <c r="AP494" s="612" t="e">
        <f>VLOOKUP(B494,'Neebal Technologies'!$D$1:$H$2,5,0)</f>
        <v>#N/A</v>
      </c>
      <c r="AQ494" s="612" t="e">
        <f>VLOOKUP(B494,'Vertiv Energy'!$D$1:$H$2,5,0)</f>
        <v>#N/A</v>
      </c>
      <c r="AR494" s="612" t="e">
        <f>VLOOKUP(B494,'Acidaes Solutions (CRMNEXT)'!$D$1:$H$3,5,0)</f>
        <v>#N/A</v>
      </c>
      <c r="AS494" s="612" t="e">
        <f>VLOOKUP(B494,Growisto!$D$1:$H$2,5,0)</f>
        <v>#N/A</v>
      </c>
      <c r="AT494" s="612" t="e">
        <f>VLOOKUP(B494,'9.9 Mediaworx - Digit'!$D$1:$H$2,5,0)</f>
        <v>#N/A</v>
      </c>
      <c r="AU494" s="612" t="e">
        <f>VLOOKUP(B494,'Vistaar systems Pvt Ltd'!$D$2:$H$3,5,0)</f>
        <v>#N/A</v>
      </c>
      <c r="AV494" s="612" t="e">
        <f>VLOOKUP(B494,'Course 5i'!$D$2:$H$11,5,0)</f>
        <v>#N/A</v>
      </c>
      <c r="AW494" s="612" t="e">
        <f>VLOOKUP(B494,'Radiant Appliances &amp; Electronic'!$D$1:$H$13,5,0)</f>
        <v>#N/A</v>
      </c>
      <c r="AX494" s="612" t="e">
        <f>VLOOKUP(B494,'Atos Global'!$D$3:$H$27,5,0)</f>
        <v>#N/A</v>
      </c>
      <c r="AY494" s="612" t="e">
        <f>VLOOKUP(B494,'Saama Technologies'!$D$1:$H$2,5,0)</f>
        <v>#N/A</v>
      </c>
      <c r="AZ494" s="612" t="e">
        <f>VLOOKUP(B494,'Multiplier Solutions'!$D$1:$H$2,5,0)</f>
        <v>#N/A</v>
      </c>
      <c r="BA494" s="612" t="e">
        <f>VLOOKUP(B494,GEP!$D$2:$H$5,5,0)</f>
        <v>#N/A</v>
      </c>
      <c r="BB494" s="612" t="e">
        <f>VLOOKUP(B494,Accenture!$D$1:$H$6,5,0)</f>
        <v>#N/A</v>
      </c>
      <c r="BC494" s="612" t="e">
        <f>VLOOKUP(B494,'Endurance International Group'!$D$1:$H$2,5,0)</f>
        <v>#N/A</v>
      </c>
      <c r="BD494" s="612" t="e">
        <f>VLOOKUP(B494,Newgen!$D$1:$H$2,5,0)</f>
        <v>#N/A</v>
      </c>
      <c r="BE494" s="612" t="e">
        <f>VLOOKUP(B494,'3D Incredible'!D494:H494,5,0)</f>
        <v>#N/A</v>
      </c>
      <c r="BF494" s="612" t="e">
        <f>VLOOKUP(B494,'Raja Software Labs'!$D$2:$H$2,5,0)</f>
        <v>#N/A</v>
      </c>
      <c r="BG494" s="612" t="e">
        <f>VLOOKUP(B494,Wipro!$D$1:$H$2,5,0)</f>
        <v>#N/A</v>
      </c>
      <c r="BH494" s="612" t="e">
        <f>VLOOKUP(B494,'Perch Technologies'!$D$2:$H$2,5,0)</f>
        <v>#N/A</v>
      </c>
      <c r="BI494" s="612" t="e">
        <f>VLOOKUP(B494,'Morning Star'!$D$1:$H$6,5,0)</f>
        <v>#N/A</v>
      </c>
      <c r="BJ494" s="612" t="e">
        <f>VLOOKUP(B494,Flexiloans!$D$1:$H$2,5,0)</f>
        <v>#N/A</v>
      </c>
      <c r="BK494" s="612" t="e">
        <f>VLOOKUP(B494,'Thirdware Solutions'!$D$1:$H$2,5,0)</f>
        <v>#N/A</v>
      </c>
      <c r="BL494" s="612" t="e">
        <f>VLOOKUP(B494,Tescom!$D$1:$H$8,5,0)</f>
        <v>#N/A</v>
      </c>
      <c r="BM494" s="612" t="e">
        <f>VLOOKUP(B494,'Cogno AI'!$D$1:$H$2,5,0)</f>
        <v>#N/A</v>
      </c>
      <c r="BN494" s="612" t="e">
        <f>VLOOKUP(B494,'ABM Knowledgeware'!$D$1:$H$2,5,0)</f>
        <v>#N/A</v>
      </c>
      <c r="BO494" s="612" t="e">
        <f>VLOOKUP(B494,'Concerto Software'!$D$1:$H$3,5,0)</f>
        <v>#N/A</v>
      </c>
      <c r="BP494" s="612" t="e">
        <f>VLOOKUP(B494,'My Captain'!$D$1:$H$4,5,0)</f>
        <v>#N/A</v>
      </c>
      <c r="BQ494" s="612" t="e">
        <f>VLOOKUP(B494,'Finoux Solutions'!$D$2:$H$4,5,0)</f>
        <v>#N/A</v>
      </c>
      <c r="BR494" s="612" t="e">
        <f>VLOOKUP(B494,'MITR Learning'!$D$1:$H$2,5,0)</f>
        <v>#N/A</v>
      </c>
      <c r="BS494" s="612" t="e">
        <f>VLOOKUP(B494,Nucsoft!$D$2:$H$6,5,0)</f>
        <v>#N/A</v>
      </c>
      <c r="BT494" s="612" t="e">
        <f>VLOOKUP(B494,'Paras Cadd'!$D$1:$H$2,5,0)</f>
        <v>#N/A</v>
      </c>
      <c r="BU494" s="612" t="e">
        <f>VLOOKUP(B494,'ICICI Securities'!$D$1:$H$2,5,0)</f>
        <v>#N/A</v>
      </c>
      <c r="BV494" s="612" t="e">
        <f>VLOOKUP(B494,'Citius Tech'!$D$2:$H$5,5,0)</f>
        <v>#N/A</v>
      </c>
      <c r="BW494" s="612" t="e">
        <f>VLOOKUP(B494,'Buzzy Brains'!$D$2:$H$2,5,0)</f>
        <v>#N/A</v>
      </c>
      <c r="BX494" s="612" t="e">
        <f>VLOOKUP(B494,'Decimal Point'!$D$2:$H$2,5,0)</f>
        <v>#N/A</v>
      </c>
      <c r="BY494" s="612" t="e">
        <f>VLOOKUP(B494,'Sankey Business Solutions'!$D$2:$H$3,5,0)</f>
        <v>#N/A</v>
      </c>
      <c r="BZ494" s="612" t="e">
        <f>VLOOKUP(B494,'Nangia &amp; Co LLP'!$D$2:$H$2,5,0)</f>
        <v>#N/A</v>
      </c>
      <c r="CA494" s="612" t="e">
        <f>VLOOKUP(B494,'FIS Solutions India Pvt Ltd'!$D$2:$H$2,5,0)</f>
        <v>#N/A</v>
      </c>
      <c r="CB494" s="612" t="e">
        <f>VLOOKUP(B494,'Delta Technology &amp; Management '!$D$2:$H$16,5,0)</f>
        <v>#N/A</v>
      </c>
      <c r="CC494" s="612" t="e">
        <f>VLOOKUP(B494,'Espoir Networks'!$D$3:$H$11,5,0)</f>
        <v>#N/A</v>
      </c>
      <c r="CD494" s="612" t="e">
        <f>VLOOKUP(B494,'Servosys Solution'!$D$3:$H$5,5,0)</f>
        <v>#N/A</v>
      </c>
      <c r="CE494" s="612" t="e">
        <f>VLOOKUP(B494,'Ribbon Communications'!$D$3:$H$4,5,0)</f>
        <v>#N/A</v>
      </c>
      <c r="CF494" s="612">
        <f t="shared" si="24"/>
        <v>1</v>
      </c>
      <c r="CG494" s="129" t="s">
        <v>11268</v>
      </c>
      <c r="CH494" s="129">
        <v>710271313782</v>
      </c>
      <c r="CI494" s="129" t="s">
        <v>134</v>
      </c>
      <c r="CJ494" s="129" t="s">
        <v>11723</v>
      </c>
      <c r="CK494" s="132">
        <v>43282</v>
      </c>
      <c r="CL494" s="129">
        <v>2021</v>
      </c>
      <c r="CM494" s="128" t="s">
        <v>12073</v>
      </c>
      <c r="CN494" s="129">
        <v>450</v>
      </c>
      <c r="CO494" s="133">
        <v>90</v>
      </c>
      <c r="CP494" s="129">
        <v>2015</v>
      </c>
      <c r="CQ494" s="129" t="s">
        <v>79</v>
      </c>
      <c r="CR494" s="128" t="s">
        <v>295</v>
      </c>
      <c r="CS494" s="129" t="s">
        <v>81</v>
      </c>
      <c r="CT494" s="133" t="s">
        <v>81</v>
      </c>
      <c r="CU494" s="129" t="s">
        <v>81</v>
      </c>
      <c r="CV494" s="129" t="s">
        <v>109</v>
      </c>
      <c r="CW494" s="131" t="s">
        <v>2721</v>
      </c>
      <c r="CX494" s="131" t="s">
        <v>2168</v>
      </c>
      <c r="CY494" s="129">
        <v>954</v>
      </c>
      <c r="CZ494" s="129">
        <v>82.96</v>
      </c>
      <c r="DA494" s="129">
        <v>2018</v>
      </c>
      <c r="DB494" s="129" t="s">
        <v>112</v>
      </c>
      <c r="DC494" s="129" t="s">
        <v>113</v>
      </c>
      <c r="DD494" s="129" t="s">
        <v>81</v>
      </c>
      <c r="DE494" s="129" t="s">
        <v>81</v>
      </c>
      <c r="DF494" s="129">
        <v>0</v>
      </c>
      <c r="DG494" s="224" t="s">
        <v>81</v>
      </c>
      <c r="DH494" s="224" t="s">
        <v>81</v>
      </c>
      <c r="DI494" s="224">
        <v>9.08</v>
      </c>
      <c r="DJ494" s="224">
        <v>8.92</v>
      </c>
      <c r="DK494" s="224">
        <v>8.76</v>
      </c>
      <c r="DL494" s="224"/>
      <c r="DM494" s="224">
        <v>26.76</v>
      </c>
      <c r="DN494" s="224">
        <v>8.92</v>
      </c>
      <c r="DO494" s="129"/>
      <c r="DP494" s="131" t="s">
        <v>114</v>
      </c>
      <c r="DQ494" s="129">
        <v>0</v>
      </c>
      <c r="DR494" s="129">
        <v>0</v>
      </c>
      <c r="DS494" s="129" t="s">
        <v>83</v>
      </c>
      <c r="DT494" s="129" t="s">
        <v>83</v>
      </c>
      <c r="DU494" s="129" t="s">
        <v>83</v>
      </c>
      <c r="DV494" s="129" t="s">
        <v>83</v>
      </c>
      <c r="DW494" s="131" t="s">
        <v>83</v>
      </c>
      <c r="DX494" s="131" t="s">
        <v>84</v>
      </c>
      <c r="DY494" s="131" t="s">
        <v>81</v>
      </c>
      <c r="DZ494" s="131" t="s">
        <v>11270</v>
      </c>
      <c r="EA494" s="131" t="s">
        <v>781</v>
      </c>
      <c r="EB494" s="131" t="s">
        <v>11271</v>
      </c>
      <c r="EC494" s="131" t="s">
        <v>2914</v>
      </c>
      <c r="ED494" s="131" t="s">
        <v>89</v>
      </c>
      <c r="EE494" s="131" t="s">
        <v>11272</v>
      </c>
      <c r="EF494" s="131" t="s">
        <v>11273</v>
      </c>
      <c r="EG494" s="131" t="s">
        <v>11274</v>
      </c>
      <c r="EH494" s="131" t="s">
        <v>11275</v>
      </c>
      <c r="EI494" s="131" t="s">
        <v>11276</v>
      </c>
      <c r="EJ494" s="135" t="s">
        <v>11277</v>
      </c>
      <c r="EK494" s="135" t="s">
        <v>11278</v>
      </c>
      <c r="EL494" s="135" t="s">
        <v>11279</v>
      </c>
      <c r="EM494" s="135" t="s">
        <v>11280</v>
      </c>
      <c r="EN494" s="188" t="s">
        <v>81</v>
      </c>
    </row>
    <row r="495" spans="1:144" ht="18" thickTop="1" thickBot="1">
      <c r="A495" s="575">
        <f t="shared" si="25"/>
        <v>494</v>
      </c>
      <c r="B495" s="572" t="s">
        <v>11321</v>
      </c>
      <c r="C495" s="600" t="s">
        <v>11322</v>
      </c>
      <c r="D495" s="570" t="s">
        <v>13208</v>
      </c>
      <c r="E495" s="568" t="str">
        <f t="shared" si="23"/>
        <v>Not Placed</v>
      </c>
      <c r="F495" s="570" t="s">
        <v>12496</v>
      </c>
      <c r="G495" s="570" t="s">
        <v>135</v>
      </c>
      <c r="H495" s="131" t="str">
        <f>VLOOKUP(B495,INFT1!C:H,3,0)</f>
        <v>Diploma  + Direct Second Year Engineering without live KT</v>
      </c>
      <c r="I495" s="610" t="s">
        <v>859</v>
      </c>
      <c r="J495" s="572">
        <v>20</v>
      </c>
      <c r="K495" s="611" t="s">
        <v>11323</v>
      </c>
      <c r="L495" s="611" t="s">
        <v>73</v>
      </c>
      <c r="M495" s="611" t="s">
        <v>11324</v>
      </c>
      <c r="N495" s="612" t="s">
        <v>11320</v>
      </c>
      <c r="O495" s="612">
        <v>9820448339</v>
      </c>
      <c r="P495" s="612">
        <v>9820448339</v>
      </c>
      <c r="Q495" s="612" t="e">
        <f>VLOOKUP(B495,'TCS CON'!$D$1:$H$98,5,0)</f>
        <v>#N/A</v>
      </c>
      <c r="R495" s="612" t="e">
        <f>VLOOKUP(B495,LTI!$C$1:$H$46,6,0)</f>
        <v>#N/A</v>
      </c>
      <c r="S495" s="612" t="e">
        <f>VLOOKUP(B495,JARO!$E$2:$I$11,5,0)</f>
        <v>#N/A</v>
      </c>
      <c r="T495" s="612" t="e">
        <f>VLOOKUP(B495,Capgemini!$D$3:$H$78,5,0)</f>
        <v>#N/A</v>
      </c>
      <c r="U495" s="612" t="e">
        <f>VLOOKUP(B495,Carwale!$D$1:$H$4,5,0)</f>
        <v>#N/A</v>
      </c>
      <c r="V495" s="612" t="e">
        <f>VLOOKUP(B495,'Interactive Brokers'!E:I,5,0)</f>
        <v>#N/A</v>
      </c>
      <c r="W495" s="612" t="e">
        <f>VLOOKUP(B495,'REL Jio'!E:I,5,0)</f>
        <v>#N/A</v>
      </c>
      <c r="X495" s="612" t="e">
        <f>VLOOKUP(B495,'Sciative Sol'!E:I,5,0)</f>
        <v>#N/A</v>
      </c>
      <c r="Y495" s="612" t="e">
        <f>VLOOKUP(B495,'Hexaware Tech'!E:I,5,0)</f>
        <v>#N/A</v>
      </c>
      <c r="Z495" s="612" t="e">
        <f>VLOOKUP(B495,Axis!D:H,5,0)</f>
        <v>#N/A</v>
      </c>
      <c r="AA495" s="612" t="e">
        <f>VLOOKUP(B495,Ugam!$D$3:$H$26,5,0)</f>
        <v>#N/A</v>
      </c>
      <c r="AB495" s="612" t="e">
        <f>VLOOKUP(B495,Zeus!F:J,5,0)</f>
        <v>#N/A</v>
      </c>
      <c r="AC495" s="612" t="e">
        <f>VLOOKUP(B495,Montran!F:J,5,0)</f>
        <v>#N/A</v>
      </c>
      <c r="AD495" s="612" t="e">
        <f>VLOOKUP(B495,Endurance!H278:L278,5,0)</f>
        <v>#N/A</v>
      </c>
      <c r="AE495" s="612" t="e">
        <f>VLOOKUP(B495,'Swabhav Techlabs'!$F$1:$J$2,5,0)</f>
        <v>#N/A</v>
      </c>
      <c r="AF495" s="612" t="e">
        <f>VLOOKUP(B495,'Quality Kiosk'!$F$1:$J$18,5,0)</f>
        <v>#N/A</v>
      </c>
      <c r="AG495" s="612" t="e">
        <f>VLOOKUP(B495,'Lemon VB'!$F$1:$J$2,5,0)</f>
        <v>#N/A</v>
      </c>
      <c r="AH495" s="612" t="e">
        <f>VLOOKUP(B495,Gocomet!$E$1:$I$3,5,0)</f>
        <v>#N/A</v>
      </c>
      <c r="AI495" s="612" t="e">
        <f>VLOOKUP(B495,'Ingram Micro'!$E$1:$I$8,5,0)</f>
        <v>#N/A</v>
      </c>
      <c r="AJ495" s="612" t="e">
        <f>VLOOKUP(B495,'DePronto Infotech'!$E$1:$I$2,5,0)</f>
        <v>#N/A</v>
      </c>
      <c r="AK495" s="612" t="e">
        <f>VLOOKUP(B495,'Reliance Retail'!$E$1:$I$4,5,0)</f>
        <v>#N/A</v>
      </c>
      <c r="AL495" s="612" t="e">
        <f>VLOOKUP(B495,'Bright Champs'!$D$1:$H$13,5,0)</f>
        <v>#N/A</v>
      </c>
      <c r="AM495" s="612" t="e">
        <f>VLOOKUP(B495,Neosoft!$E$1:$I$12,5,0)</f>
        <v>#N/A</v>
      </c>
      <c r="AN495" s="612" t="e">
        <f>VLOOKUP(B495,Infosys!$E$1:$I$3,5,0)</f>
        <v>#N/A</v>
      </c>
      <c r="AO495" s="612" t="e">
        <f>VLOOKUP(B495,Cerelabs!$E$1:$I$5,5,0)</f>
        <v>#N/A</v>
      </c>
      <c r="AP495" s="612" t="e">
        <f>VLOOKUP(B495,'Neebal Technologies'!$D$1:$H$2,5,0)</f>
        <v>#N/A</v>
      </c>
      <c r="AQ495" s="612" t="e">
        <f>VLOOKUP(B495,'Vertiv Energy'!$D$1:$H$2,5,0)</f>
        <v>#N/A</v>
      </c>
      <c r="AR495" s="612" t="e">
        <f>VLOOKUP(B495,'Acidaes Solutions (CRMNEXT)'!$D$1:$H$3,5,0)</f>
        <v>#N/A</v>
      </c>
      <c r="AS495" s="612" t="e">
        <f>VLOOKUP(B495,Growisto!$D$1:$H$2,5,0)</f>
        <v>#N/A</v>
      </c>
      <c r="AT495" s="612" t="e">
        <f>VLOOKUP(B495,'9.9 Mediaworx - Digit'!$D$1:$H$2,5,0)</f>
        <v>#N/A</v>
      </c>
      <c r="AU495" s="612" t="e">
        <f>VLOOKUP(B495,'Vistaar systems Pvt Ltd'!$D$2:$H$3,5,0)</f>
        <v>#N/A</v>
      </c>
      <c r="AV495" s="612" t="e">
        <f>VLOOKUP(B495,'Course 5i'!$D$2:$H$11,5,0)</f>
        <v>#N/A</v>
      </c>
      <c r="AW495" s="612" t="e">
        <f>VLOOKUP(B495,'Radiant Appliances &amp; Electronic'!$D$1:$H$13,5,0)</f>
        <v>#N/A</v>
      </c>
      <c r="AX495" s="612" t="e">
        <f>VLOOKUP(B495,'Atos Global'!$D$3:$H$27,5,0)</f>
        <v>#N/A</v>
      </c>
      <c r="AY495" s="612" t="e">
        <f>VLOOKUP(B495,'Saama Technologies'!$D$1:$H$2,5,0)</f>
        <v>#N/A</v>
      </c>
      <c r="AZ495" s="612" t="e">
        <f>VLOOKUP(B495,'Multiplier Solutions'!$D$1:$H$2,5,0)</f>
        <v>#N/A</v>
      </c>
      <c r="BA495" s="612" t="e">
        <f>VLOOKUP(B495,GEP!$D$2:$H$5,5,0)</f>
        <v>#N/A</v>
      </c>
      <c r="BB495" s="612" t="e">
        <f>VLOOKUP(B495,Accenture!$D$1:$H$6,5,0)</f>
        <v>#N/A</v>
      </c>
      <c r="BC495" s="612" t="e">
        <f>VLOOKUP(B495,'Endurance International Group'!$D$1:$H$2,5,0)</f>
        <v>#N/A</v>
      </c>
      <c r="BD495" s="612" t="e">
        <f>VLOOKUP(B495,Newgen!$D$1:$H$2,5,0)</f>
        <v>#N/A</v>
      </c>
      <c r="BE495" s="612" t="e">
        <f>VLOOKUP(B495,'3D Incredible'!D495:H495,5,0)</f>
        <v>#N/A</v>
      </c>
      <c r="BF495" s="612" t="e">
        <f>VLOOKUP(B495,'Raja Software Labs'!$D$2:$H$2,5,0)</f>
        <v>#N/A</v>
      </c>
      <c r="BG495" s="612" t="e">
        <f>VLOOKUP(B495,Wipro!$D$1:$H$2,5,0)</f>
        <v>#N/A</v>
      </c>
      <c r="BH495" s="612" t="e">
        <f>VLOOKUP(B495,'Perch Technologies'!$D$2:$H$2,5,0)</f>
        <v>#N/A</v>
      </c>
      <c r="BI495" s="612" t="e">
        <f>VLOOKUP(B495,'Morning Star'!$D$1:$H$6,5,0)</f>
        <v>#N/A</v>
      </c>
      <c r="BJ495" s="612" t="e">
        <f>VLOOKUP(B495,Flexiloans!$D$1:$H$2,5,0)</f>
        <v>#N/A</v>
      </c>
      <c r="BK495" s="612" t="e">
        <f>VLOOKUP(B495,'Thirdware Solutions'!$D$1:$H$2,5,0)</f>
        <v>#N/A</v>
      </c>
      <c r="BL495" s="612" t="e">
        <f>VLOOKUP(B495,Tescom!$D$1:$H$8,5,0)</f>
        <v>#N/A</v>
      </c>
      <c r="BM495" s="612" t="e">
        <f>VLOOKUP(B495,'Cogno AI'!$D$1:$H$2,5,0)</f>
        <v>#N/A</v>
      </c>
      <c r="BN495" s="612" t="e">
        <f>VLOOKUP(B495,'ABM Knowledgeware'!$D$1:$H$2,5,0)</f>
        <v>#N/A</v>
      </c>
      <c r="BO495" s="612" t="e">
        <f>VLOOKUP(B495,'Concerto Software'!$D$1:$H$3,5,0)</f>
        <v>#N/A</v>
      </c>
      <c r="BP495" s="612" t="e">
        <f>VLOOKUP(B495,'My Captain'!$D$1:$H$4,5,0)</f>
        <v>#N/A</v>
      </c>
      <c r="BQ495" s="612" t="e">
        <f>VLOOKUP(B495,'Finoux Solutions'!$D$2:$H$4,5,0)</f>
        <v>#N/A</v>
      </c>
      <c r="BR495" s="612" t="e">
        <f>VLOOKUP(B495,'MITR Learning'!$D$1:$H$2,5,0)</f>
        <v>#N/A</v>
      </c>
      <c r="BS495" s="612" t="e">
        <f>VLOOKUP(B495,Nucsoft!$D$2:$H$6,5,0)</f>
        <v>#N/A</v>
      </c>
      <c r="BT495" s="612" t="e">
        <f>VLOOKUP(B495,'Paras Cadd'!$D$1:$H$2,5,0)</f>
        <v>#N/A</v>
      </c>
      <c r="BU495" s="612" t="e">
        <f>VLOOKUP(B495,'ICICI Securities'!$D$1:$H$2,5,0)</f>
        <v>#N/A</v>
      </c>
      <c r="BV495" s="612" t="e">
        <f>VLOOKUP(B495,'Citius Tech'!$D$2:$H$5,5,0)</f>
        <v>#N/A</v>
      </c>
      <c r="BW495" s="612" t="e">
        <f>VLOOKUP(B495,'Buzzy Brains'!$D$2:$H$2,5,0)</f>
        <v>#N/A</v>
      </c>
      <c r="BX495" s="612" t="e">
        <f>VLOOKUP(B495,'Decimal Point'!$D$2:$H$2,5,0)</f>
        <v>#N/A</v>
      </c>
      <c r="BY495" s="612" t="e">
        <f>VLOOKUP(B495,'Sankey Business Solutions'!$D$2:$H$3,5,0)</f>
        <v>#N/A</v>
      </c>
      <c r="BZ495" s="612" t="e">
        <f>VLOOKUP(B495,'Nangia &amp; Co LLP'!$D$2:$H$2,5,0)</f>
        <v>#N/A</v>
      </c>
      <c r="CA495" s="612" t="e">
        <f>VLOOKUP(B495,'FIS Solutions India Pvt Ltd'!$D$2:$H$2,5,0)</f>
        <v>#N/A</v>
      </c>
      <c r="CB495" s="612" t="e">
        <f>VLOOKUP(B495,'Delta Technology &amp; Management '!$D$2:$H$16,5,0)</f>
        <v>#N/A</v>
      </c>
      <c r="CC495" s="612" t="e">
        <f>VLOOKUP(B495,'Espoir Networks'!$D$3:$H$11,5,0)</f>
        <v>#N/A</v>
      </c>
      <c r="CD495" s="612" t="e">
        <f>VLOOKUP(B495,'Servosys Solution'!$D$3:$H$5,5,0)</f>
        <v>#N/A</v>
      </c>
      <c r="CE495" s="612" t="e">
        <f>VLOOKUP(B495,'Ribbon Communications'!$D$3:$H$4,5,0)</f>
        <v>#N/A</v>
      </c>
      <c r="CF495" s="612">
        <f t="shared" si="24"/>
        <v>0</v>
      </c>
      <c r="CG495" s="129" t="s">
        <v>11325</v>
      </c>
      <c r="CH495" s="129">
        <v>293230492526</v>
      </c>
      <c r="CI495" s="129" t="s">
        <v>134</v>
      </c>
      <c r="CJ495" s="129" t="s">
        <v>11723</v>
      </c>
      <c r="CK495" s="132">
        <v>43282</v>
      </c>
      <c r="CL495" s="129">
        <v>2021</v>
      </c>
      <c r="CM495" s="128" t="s">
        <v>5459</v>
      </c>
      <c r="CN495" s="129">
        <v>423</v>
      </c>
      <c r="CO495" s="133">
        <v>84.6</v>
      </c>
      <c r="CP495" s="129">
        <v>2015</v>
      </c>
      <c r="CQ495" s="129" t="s">
        <v>79</v>
      </c>
      <c r="CR495" s="128" t="s">
        <v>295</v>
      </c>
      <c r="CS495" s="129" t="s">
        <v>81</v>
      </c>
      <c r="CT495" s="133" t="s">
        <v>81</v>
      </c>
      <c r="CU495" s="129" t="s">
        <v>81</v>
      </c>
      <c r="CV495" s="129" t="s">
        <v>109</v>
      </c>
      <c r="CW495" s="131" t="s">
        <v>1002</v>
      </c>
      <c r="CX495" s="131" t="s">
        <v>2279</v>
      </c>
      <c r="CY495" s="129">
        <v>968</v>
      </c>
      <c r="CZ495" s="129">
        <v>84.17</v>
      </c>
      <c r="DA495" s="129">
        <v>2018</v>
      </c>
      <c r="DB495" s="129" t="s">
        <v>112</v>
      </c>
      <c r="DC495" s="129" t="s">
        <v>113</v>
      </c>
      <c r="DD495" s="129">
        <v>73.3</v>
      </c>
      <c r="DE495" s="129">
        <v>74.19</v>
      </c>
      <c r="DF495" s="129">
        <v>0</v>
      </c>
      <c r="DG495" s="224" t="s">
        <v>81</v>
      </c>
      <c r="DH495" s="224" t="s">
        <v>81</v>
      </c>
      <c r="DI495" s="224">
        <v>8.3800000000000008</v>
      </c>
      <c r="DJ495" s="224">
        <v>7.42</v>
      </c>
      <c r="DK495" s="224">
        <v>8.42</v>
      </c>
      <c r="DL495" s="224"/>
      <c r="DM495" s="224">
        <v>24.22</v>
      </c>
      <c r="DN495" s="224">
        <v>8.07</v>
      </c>
      <c r="DO495" s="129"/>
      <c r="DP495" s="131" t="s">
        <v>114</v>
      </c>
      <c r="DQ495" s="129">
        <v>0</v>
      </c>
      <c r="DR495" s="129">
        <v>0</v>
      </c>
      <c r="DS495" s="129" t="s">
        <v>83</v>
      </c>
      <c r="DT495" s="129" t="s">
        <v>83</v>
      </c>
      <c r="DU495" s="129" t="s">
        <v>83</v>
      </c>
      <c r="DV495" s="129" t="s">
        <v>83</v>
      </c>
      <c r="DW495" s="131" t="s">
        <v>83</v>
      </c>
      <c r="DX495" s="131" t="s">
        <v>84</v>
      </c>
      <c r="DY495" s="131" t="s">
        <v>81</v>
      </c>
      <c r="DZ495" s="131" t="s">
        <v>11327</v>
      </c>
      <c r="EA495" s="131" t="s">
        <v>379</v>
      </c>
      <c r="EB495" s="131" t="s">
        <v>11328</v>
      </c>
      <c r="EC495" s="131" t="s">
        <v>3090</v>
      </c>
      <c r="ED495" s="131" t="s">
        <v>89</v>
      </c>
      <c r="EE495" s="131" t="s">
        <v>11329</v>
      </c>
      <c r="EF495" s="131" t="s">
        <v>11330</v>
      </c>
      <c r="EG495" s="131" t="s">
        <v>11331</v>
      </c>
      <c r="EH495" s="131" t="s">
        <v>11332</v>
      </c>
      <c r="EI495" s="131" t="s">
        <v>11333</v>
      </c>
      <c r="EJ495" s="135" t="s">
        <v>11334</v>
      </c>
      <c r="EK495" s="135" t="s">
        <v>11335</v>
      </c>
      <c r="EL495" s="135" t="s">
        <v>11336</v>
      </c>
      <c r="EM495" s="135" t="s">
        <v>11337</v>
      </c>
      <c r="EN495" s="131" t="s">
        <v>81</v>
      </c>
    </row>
    <row r="496" spans="1:144" ht="18" thickTop="1" thickBot="1">
      <c r="A496" s="575">
        <f t="shared" si="25"/>
        <v>495</v>
      </c>
      <c r="B496" s="572" t="s">
        <v>11555</v>
      </c>
      <c r="C496" s="600" t="s">
        <v>11556</v>
      </c>
      <c r="D496" s="570" t="s">
        <v>13209</v>
      </c>
      <c r="E496" s="568" t="str">
        <f t="shared" si="23"/>
        <v>Placed</v>
      </c>
      <c r="F496" s="570" t="s">
        <v>12496</v>
      </c>
      <c r="G496" s="570" t="s">
        <v>135</v>
      </c>
      <c r="H496" s="131" t="str">
        <f>VLOOKUP(B496,INFT1!C:H,3,0)</f>
        <v>Diploma  + Direct Second Year Engineering without live KT</v>
      </c>
      <c r="I496" s="610" t="s">
        <v>2235</v>
      </c>
      <c r="J496" s="572">
        <v>21</v>
      </c>
      <c r="K496" s="611" t="s">
        <v>11557</v>
      </c>
      <c r="L496" s="611" t="s">
        <v>11557</v>
      </c>
      <c r="M496" s="611" t="s">
        <v>11558</v>
      </c>
      <c r="N496" s="612" t="s">
        <v>11554</v>
      </c>
      <c r="O496" s="612">
        <v>9619519640</v>
      </c>
      <c r="P496" s="612">
        <v>9833692418</v>
      </c>
      <c r="Q496" s="612" t="e">
        <f>VLOOKUP(B496,'TCS CON'!$D$1:$H$98,5,0)</f>
        <v>#N/A</v>
      </c>
      <c r="R496" s="612" t="e">
        <f>VLOOKUP(B496,LTI!$C$1:$H$46,6,0)</f>
        <v>#N/A</v>
      </c>
      <c r="S496" s="612" t="e">
        <f>VLOOKUP(B496,JARO!$E$2:$I$11,5,0)</f>
        <v>#N/A</v>
      </c>
      <c r="T496" s="612" t="e">
        <f>VLOOKUP(B496,Capgemini!$D$3:$H$78,5,0)</f>
        <v>#N/A</v>
      </c>
      <c r="U496" s="612" t="e">
        <f>VLOOKUP(B496,Carwale!$D$1:$H$4,5,0)</f>
        <v>#N/A</v>
      </c>
      <c r="V496" s="612" t="e">
        <f>VLOOKUP(B496,'Interactive Brokers'!E:I,5,0)</f>
        <v>#N/A</v>
      </c>
      <c r="W496" s="612" t="e">
        <f>VLOOKUP(B496,'REL Jio'!E:I,5,0)</f>
        <v>#N/A</v>
      </c>
      <c r="X496" s="612" t="e">
        <f>VLOOKUP(B496,'Sciative Sol'!E:I,5,0)</f>
        <v>#N/A</v>
      </c>
      <c r="Y496" s="612" t="e">
        <f>VLOOKUP(B496,'Hexaware Tech'!E:I,5,0)</f>
        <v>#N/A</v>
      </c>
      <c r="Z496" s="612" t="e">
        <f>VLOOKUP(B496,Axis!D:H,5,0)</f>
        <v>#N/A</v>
      </c>
      <c r="AA496" s="612" t="e">
        <f>VLOOKUP(B496,Ugam!$D$3:$H$26,5,0)</f>
        <v>#N/A</v>
      </c>
      <c r="AB496" s="612" t="e">
        <f>VLOOKUP(B496,Zeus!F:J,5,0)</f>
        <v>#N/A</v>
      </c>
      <c r="AC496" s="612" t="e">
        <f>VLOOKUP(B496,Montran!F:J,5,0)</f>
        <v>#N/A</v>
      </c>
      <c r="AD496" s="612" t="e">
        <f>VLOOKUP(B496,Endurance!H279:L279,5,0)</f>
        <v>#N/A</v>
      </c>
      <c r="AE496" s="612" t="e">
        <f>VLOOKUP(B496,'Swabhav Techlabs'!$F$1:$J$2,5,0)</f>
        <v>#N/A</v>
      </c>
      <c r="AF496" s="612" t="e">
        <f>VLOOKUP(B496,'Quality Kiosk'!$F$1:$J$18,5,0)</f>
        <v>#N/A</v>
      </c>
      <c r="AG496" s="612" t="e">
        <f>VLOOKUP(B496,'Lemon VB'!$F$1:$J$2,5,0)</f>
        <v>#N/A</v>
      </c>
      <c r="AH496" s="612" t="e">
        <f>VLOOKUP(B496,Gocomet!$E$1:$I$3,5,0)</f>
        <v>#N/A</v>
      </c>
      <c r="AI496" s="612" t="e">
        <f>VLOOKUP(B496,'Ingram Micro'!$E$1:$I$8,5,0)</f>
        <v>#N/A</v>
      </c>
      <c r="AJ496" s="612" t="e">
        <f>VLOOKUP(B496,'DePronto Infotech'!$E$1:$I$2,5,0)</f>
        <v>#N/A</v>
      </c>
      <c r="AK496" s="612" t="e">
        <f>VLOOKUP(B496,'Reliance Retail'!$E$1:$I$4,5,0)</f>
        <v>#N/A</v>
      </c>
      <c r="AL496" s="612" t="e">
        <f>VLOOKUP(B496,'Bright Champs'!$D$1:$H$13,5,0)</f>
        <v>#N/A</v>
      </c>
      <c r="AM496" s="612" t="e">
        <f>VLOOKUP(B496,Neosoft!$E$1:$I$12,5,0)</f>
        <v>#N/A</v>
      </c>
      <c r="AN496" s="612" t="e">
        <f>VLOOKUP(B496,Infosys!$E$1:$I$3,5,0)</f>
        <v>#N/A</v>
      </c>
      <c r="AO496" s="612" t="e">
        <f>VLOOKUP(B496,Cerelabs!$E$1:$I$5,5,0)</f>
        <v>#N/A</v>
      </c>
      <c r="AP496" s="612" t="e">
        <f>VLOOKUP(B496,'Neebal Technologies'!$D$1:$H$2,5,0)</f>
        <v>#N/A</v>
      </c>
      <c r="AQ496" s="612" t="e">
        <f>VLOOKUP(B496,'Vertiv Energy'!$D$1:$H$2,5,0)</f>
        <v>#N/A</v>
      </c>
      <c r="AR496" s="612" t="e">
        <f>VLOOKUP(B496,'Acidaes Solutions (CRMNEXT)'!$D$1:$H$3,5,0)</f>
        <v>#N/A</v>
      </c>
      <c r="AS496" s="612" t="e">
        <f>VLOOKUP(B496,Growisto!$D$1:$H$2,5,0)</f>
        <v>#N/A</v>
      </c>
      <c r="AT496" s="612" t="e">
        <f>VLOOKUP(B496,'9.9 Mediaworx - Digit'!$D$1:$H$2,5,0)</f>
        <v>#N/A</v>
      </c>
      <c r="AU496" s="612" t="e">
        <f>VLOOKUP(B496,'Vistaar systems Pvt Ltd'!$D$2:$H$3,5,0)</f>
        <v>#N/A</v>
      </c>
      <c r="AV496" s="612" t="e">
        <f>VLOOKUP(B496,'Course 5i'!$D$2:$H$11,5,0)</f>
        <v>#N/A</v>
      </c>
      <c r="AW496" s="612" t="e">
        <f>VLOOKUP(B496,'Radiant Appliances &amp; Electronic'!$D$1:$H$13,5,0)</f>
        <v>#N/A</v>
      </c>
      <c r="AX496" s="612" t="e">
        <f>VLOOKUP(B496,'Atos Global'!$D$3:$H$27,5,0)</f>
        <v>#N/A</v>
      </c>
      <c r="AY496" s="612" t="e">
        <f>VLOOKUP(B496,'Saama Technologies'!$D$1:$H$2,5,0)</f>
        <v>#N/A</v>
      </c>
      <c r="AZ496" s="612" t="e">
        <f>VLOOKUP(B496,'Multiplier Solutions'!$D$1:$H$2,5,0)</f>
        <v>#N/A</v>
      </c>
      <c r="BA496" s="612" t="e">
        <f>VLOOKUP(B496,GEP!$D$2:$H$5,5,0)</f>
        <v>#N/A</v>
      </c>
      <c r="BB496" s="612" t="e">
        <f>VLOOKUP(B496,Accenture!$D$1:$H$6,5,0)</f>
        <v>#N/A</v>
      </c>
      <c r="BC496" s="612" t="e">
        <f>VLOOKUP(B496,'Endurance International Group'!$D$1:$H$2,5,0)</f>
        <v>#N/A</v>
      </c>
      <c r="BD496" s="612" t="e">
        <f>VLOOKUP(B496,Newgen!$D$1:$H$2,5,0)</f>
        <v>#N/A</v>
      </c>
      <c r="BE496" s="612" t="e">
        <f>VLOOKUP(B496,'3D Incredible'!D496:H496,5,0)</f>
        <v>#N/A</v>
      </c>
      <c r="BF496" s="612" t="e">
        <f>VLOOKUP(B496,'Raja Software Labs'!$D$2:$H$2,5,0)</f>
        <v>#N/A</v>
      </c>
      <c r="BG496" s="612" t="e">
        <f>VLOOKUP(B496,Wipro!$D$1:$H$2,5,0)</f>
        <v>#N/A</v>
      </c>
      <c r="BH496" s="612" t="e">
        <f>VLOOKUP(B496,'Perch Technologies'!$D$2:$H$2,5,0)</f>
        <v>#N/A</v>
      </c>
      <c r="BI496" s="612" t="e">
        <f>VLOOKUP(B496,'Morning Star'!$D$1:$H$6,5,0)</f>
        <v>#N/A</v>
      </c>
      <c r="BJ496" s="612" t="e">
        <f>VLOOKUP(B496,Flexiloans!$D$1:$H$2,5,0)</f>
        <v>#N/A</v>
      </c>
      <c r="BK496" s="612" t="e">
        <f>VLOOKUP(B496,'Thirdware Solutions'!$D$1:$H$2,5,0)</f>
        <v>#N/A</v>
      </c>
      <c r="BL496" s="612" t="e">
        <f>VLOOKUP(B496,Tescom!$D$1:$H$8,5,0)</f>
        <v>#N/A</v>
      </c>
      <c r="BM496" s="612" t="e">
        <f>VLOOKUP(B496,'Cogno AI'!$D$1:$H$2,5,0)</f>
        <v>#N/A</v>
      </c>
      <c r="BN496" s="612" t="e">
        <f>VLOOKUP(B496,'ABM Knowledgeware'!$D$1:$H$2,5,0)</f>
        <v>#N/A</v>
      </c>
      <c r="BO496" s="612" t="e">
        <f>VLOOKUP(B496,'Concerto Software'!$D$1:$H$3,5,0)</f>
        <v>#N/A</v>
      </c>
      <c r="BP496" s="612" t="e">
        <f>VLOOKUP(B496,'My Captain'!$D$1:$H$4,5,0)</f>
        <v>#N/A</v>
      </c>
      <c r="BQ496" s="612" t="e">
        <f>VLOOKUP(B496,'Finoux Solutions'!$D$2:$H$4,5,0)</f>
        <v>#N/A</v>
      </c>
      <c r="BR496" s="612" t="e">
        <f>VLOOKUP(B496,'MITR Learning'!$D$1:$H$2,5,0)</f>
        <v>#N/A</v>
      </c>
      <c r="BS496" s="612">
        <f>VLOOKUP(B496,Nucsoft!$D$2:$H$6,5,0)</f>
        <v>292500</v>
      </c>
      <c r="BT496" s="612" t="e">
        <f>VLOOKUP(B496,'Paras Cadd'!$D$1:$H$2,5,0)</f>
        <v>#N/A</v>
      </c>
      <c r="BU496" s="612" t="e">
        <f>VLOOKUP(B496,'ICICI Securities'!$D$1:$H$2,5,0)</f>
        <v>#N/A</v>
      </c>
      <c r="BV496" s="612" t="e">
        <f>VLOOKUP(B496,'Citius Tech'!$D$2:$H$5,5,0)</f>
        <v>#N/A</v>
      </c>
      <c r="BW496" s="612" t="e">
        <f>VLOOKUP(B496,'Buzzy Brains'!$D$2:$H$2,5,0)</f>
        <v>#N/A</v>
      </c>
      <c r="BX496" s="612" t="e">
        <f>VLOOKUP(B496,'Decimal Point'!$D$2:$H$2,5,0)</f>
        <v>#N/A</v>
      </c>
      <c r="BY496" s="612" t="e">
        <f>VLOOKUP(B496,'Sankey Business Solutions'!$D$2:$H$3,5,0)</f>
        <v>#N/A</v>
      </c>
      <c r="BZ496" s="612" t="e">
        <f>VLOOKUP(B496,'Nangia &amp; Co LLP'!$D$2:$H$2,5,0)</f>
        <v>#N/A</v>
      </c>
      <c r="CA496" s="612" t="e">
        <f>VLOOKUP(B496,'FIS Solutions India Pvt Ltd'!$D$2:$H$2,5,0)</f>
        <v>#N/A</v>
      </c>
      <c r="CB496" s="612" t="e">
        <f>VLOOKUP(B496,'Delta Technology &amp; Management '!$D$2:$H$16,5,0)</f>
        <v>#N/A</v>
      </c>
      <c r="CC496" s="612" t="e">
        <f>VLOOKUP(B496,'Espoir Networks'!$D$3:$H$11,5,0)</f>
        <v>#N/A</v>
      </c>
      <c r="CD496" s="612" t="e">
        <f>VLOOKUP(B496,'Servosys Solution'!$D$3:$H$5,5,0)</f>
        <v>#N/A</v>
      </c>
      <c r="CE496" s="612" t="e">
        <f>VLOOKUP(B496,'Ribbon Communications'!$D$3:$H$4,5,0)</f>
        <v>#N/A</v>
      </c>
      <c r="CF496" s="612">
        <f t="shared" si="24"/>
        <v>1</v>
      </c>
      <c r="CG496" s="129" t="s">
        <v>11559</v>
      </c>
      <c r="CH496" s="129" t="s">
        <v>11560</v>
      </c>
      <c r="CI496" s="129" t="s">
        <v>244</v>
      </c>
      <c r="CJ496" s="129" t="s">
        <v>11723</v>
      </c>
      <c r="CK496" s="132">
        <v>43282</v>
      </c>
      <c r="CL496" s="129">
        <v>2021</v>
      </c>
      <c r="CM496" s="128" t="s">
        <v>11561</v>
      </c>
      <c r="CN496" s="129">
        <v>350</v>
      </c>
      <c r="CO496" s="133">
        <v>70</v>
      </c>
      <c r="CP496" s="129">
        <v>2015</v>
      </c>
      <c r="CQ496" s="129" t="s">
        <v>79</v>
      </c>
      <c r="CR496" s="128" t="s">
        <v>295</v>
      </c>
      <c r="CS496" s="129" t="s">
        <v>245</v>
      </c>
      <c r="CT496" s="133" t="s">
        <v>245</v>
      </c>
      <c r="CU496" s="129" t="s">
        <v>245</v>
      </c>
      <c r="CV496" s="129" t="s">
        <v>109</v>
      </c>
      <c r="CW496" s="131" t="s">
        <v>490</v>
      </c>
      <c r="CX496" s="131" t="s">
        <v>3331</v>
      </c>
      <c r="CY496" s="129">
        <v>685</v>
      </c>
      <c r="CZ496" s="129">
        <v>85.63</v>
      </c>
      <c r="DA496" s="129">
        <v>2018</v>
      </c>
      <c r="DB496" s="129" t="s">
        <v>112</v>
      </c>
      <c r="DC496" s="129" t="s">
        <v>113</v>
      </c>
      <c r="DD496" s="129">
        <v>76</v>
      </c>
      <c r="DE496" s="129">
        <v>75.739999999999995</v>
      </c>
      <c r="DF496" s="129">
        <v>0</v>
      </c>
      <c r="DG496" s="224" t="s">
        <v>245</v>
      </c>
      <c r="DH496" s="224" t="s">
        <v>245</v>
      </c>
      <c r="DI496" s="224">
        <v>7.54</v>
      </c>
      <c r="DJ496" s="224">
        <v>8</v>
      </c>
      <c r="DK496" s="224">
        <v>7.94</v>
      </c>
      <c r="DL496" s="224"/>
      <c r="DM496" s="224">
        <v>23.48</v>
      </c>
      <c r="DN496" s="224">
        <v>7.82</v>
      </c>
      <c r="DO496" s="129"/>
      <c r="DP496" s="131" t="s">
        <v>114</v>
      </c>
      <c r="DQ496" s="129">
        <v>0</v>
      </c>
      <c r="DR496" s="129">
        <v>0</v>
      </c>
      <c r="DS496" s="129" t="s">
        <v>83</v>
      </c>
      <c r="DT496" s="129" t="s">
        <v>83</v>
      </c>
      <c r="DU496" s="129" t="s">
        <v>83</v>
      </c>
      <c r="DV496" s="129" t="s">
        <v>83</v>
      </c>
      <c r="DW496" s="131" t="s">
        <v>83</v>
      </c>
      <c r="DX496" s="131" t="s">
        <v>84</v>
      </c>
      <c r="DY496" s="131" t="s">
        <v>245</v>
      </c>
      <c r="DZ496" s="131" t="s">
        <v>11562</v>
      </c>
      <c r="EA496" s="131" t="s">
        <v>245</v>
      </c>
      <c r="EB496" s="131" t="s">
        <v>11563</v>
      </c>
      <c r="EC496" s="131" t="s">
        <v>11564</v>
      </c>
      <c r="ED496" s="131" t="s">
        <v>89</v>
      </c>
      <c r="EE496" s="131" t="s">
        <v>11565</v>
      </c>
      <c r="EF496" s="131" t="s">
        <v>11566</v>
      </c>
      <c r="EG496" s="131" t="s">
        <v>11567</v>
      </c>
      <c r="EH496" s="131" t="s">
        <v>11568</v>
      </c>
      <c r="EI496" s="131" t="s">
        <v>11569</v>
      </c>
      <c r="EJ496" s="135" t="s">
        <v>11570</v>
      </c>
      <c r="EK496" s="135" t="s">
        <v>11571</v>
      </c>
      <c r="EL496" s="135" t="s">
        <v>11572</v>
      </c>
      <c r="EM496" s="135" t="s">
        <v>11573</v>
      </c>
      <c r="EN496" s="131" t="s">
        <v>245</v>
      </c>
    </row>
    <row r="497" spans="1:144" ht="18" thickTop="1" thickBot="1">
      <c r="A497" s="575">
        <f t="shared" si="25"/>
        <v>496</v>
      </c>
      <c r="B497" s="572" t="s">
        <v>179</v>
      </c>
      <c r="C497" s="600" t="s">
        <v>180</v>
      </c>
      <c r="D497" s="570" t="s">
        <v>13208</v>
      </c>
      <c r="E497" s="568" t="str">
        <f t="shared" si="23"/>
        <v>Placed</v>
      </c>
      <c r="F497" s="570" t="s">
        <v>12496</v>
      </c>
      <c r="G497" s="570" t="s">
        <v>183</v>
      </c>
      <c r="H497" s="131" t="str">
        <f>VLOOKUP(B497,INFT2!C:E,3,0)</f>
        <v>12th + Engineering without live KT</v>
      </c>
      <c r="I497" s="610">
        <v>35926</v>
      </c>
      <c r="J497" s="572">
        <v>22</v>
      </c>
      <c r="K497" s="611" t="s">
        <v>181</v>
      </c>
      <c r="L497" s="611" t="s">
        <v>73</v>
      </c>
      <c r="M497" s="611" t="s">
        <v>182</v>
      </c>
      <c r="N497" s="612" t="s">
        <v>178</v>
      </c>
      <c r="O497" s="612">
        <v>8451938210</v>
      </c>
      <c r="P497" s="612">
        <v>9552084169</v>
      </c>
      <c r="Q497" s="612" t="e">
        <f>VLOOKUP(B497,'TCS CON'!$D$1:$H$98,5,0)</f>
        <v>#N/A</v>
      </c>
      <c r="R497" s="612" t="e">
        <f>VLOOKUP(B497,LTI!$C$1:$H$46,6,0)</f>
        <v>#N/A</v>
      </c>
      <c r="S497" s="612" t="e">
        <f>VLOOKUP(B497,JARO!$E$2:$I$11,5,0)</f>
        <v>#N/A</v>
      </c>
      <c r="T497" s="612" t="e">
        <f>VLOOKUP(B497,Capgemini!$D$3:$H$78,5,0)</f>
        <v>#N/A</v>
      </c>
      <c r="U497" s="612" t="e">
        <f>VLOOKUP(B497,Carwale!$D$1:$H$4,5,0)</f>
        <v>#N/A</v>
      </c>
      <c r="V497" s="612" t="e">
        <f>VLOOKUP(B497,'Interactive Brokers'!E:I,5,0)</f>
        <v>#N/A</v>
      </c>
      <c r="W497" s="612" t="e">
        <f>VLOOKUP(B497,'REL Jio'!E:I,5,0)</f>
        <v>#N/A</v>
      </c>
      <c r="X497" s="612" t="e">
        <f>VLOOKUP(B497,'Sciative Sol'!E:I,5,0)</f>
        <v>#N/A</v>
      </c>
      <c r="Y497" s="612" t="e">
        <f>VLOOKUP(B497,'Hexaware Tech'!E:I,5,0)</f>
        <v>#N/A</v>
      </c>
      <c r="Z497" s="612" t="e">
        <f>VLOOKUP(B497,Axis!D:H,5,0)</f>
        <v>#N/A</v>
      </c>
      <c r="AA497" s="612">
        <f>VLOOKUP(B497,Ugam!$D$3:$H$26,5,0)</f>
        <v>250000</v>
      </c>
      <c r="AB497" s="612" t="e">
        <f>VLOOKUP(B497,Zeus!F:J,5,0)</f>
        <v>#N/A</v>
      </c>
      <c r="AC497" s="612" t="e">
        <f>VLOOKUP(B497,Montran!F:J,5,0)</f>
        <v>#N/A</v>
      </c>
      <c r="AD497" s="612" t="e">
        <f>VLOOKUP(B497,Endurance!H280:L280,5,0)</f>
        <v>#N/A</v>
      </c>
      <c r="AE497" s="612" t="e">
        <f>VLOOKUP(B497,'Swabhav Techlabs'!$F$1:$J$2,5,0)</f>
        <v>#N/A</v>
      </c>
      <c r="AF497" s="612" t="e">
        <f>VLOOKUP(B497,'Quality Kiosk'!$F$1:$J$18,5,0)</f>
        <v>#N/A</v>
      </c>
      <c r="AG497" s="612" t="e">
        <f>VLOOKUP(B497,'Lemon VB'!$F$1:$J$2,5,0)</f>
        <v>#N/A</v>
      </c>
      <c r="AH497" s="612" t="e">
        <f>VLOOKUP(B497,Gocomet!$E$1:$I$3,5,0)</f>
        <v>#N/A</v>
      </c>
      <c r="AI497" s="612" t="e">
        <f>VLOOKUP(B497,'Ingram Micro'!$E$1:$I$8,5,0)</f>
        <v>#N/A</v>
      </c>
      <c r="AJ497" s="612" t="e">
        <f>VLOOKUP(B497,'DePronto Infotech'!$E$1:$I$2,5,0)</f>
        <v>#N/A</v>
      </c>
      <c r="AK497" s="612" t="e">
        <f>VLOOKUP(B497,'Reliance Retail'!$E$1:$I$4,5,0)</f>
        <v>#N/A</v>
      </c>
      <c r="AL497" s="612" t="e">
        <f>VLOOKUP(B497,'Bright Champs'!$D$1:$H$13,5,0)</f>
        <v>#N/A</v>
      </c>
      <c r="AM497" s="612" t="e">
        <f>VLOOKUP(B497,Neosoft!$E$1:$I$12,5,0)</f>
        <v>#N/A</v>
      </c>
      <c r="AN497" s="612" t="e">
        <f>VLOOKUP(B497,Infosys!$E$1:$I$3,5,0)</f>
        <v>#N/A</v>
      </c>
      <c r="AO497" s="612" t="e">
        <f>VLOOKUP(B497,Cerelabs!$E$1:$I$5,5,0)</f>
        <v>#N/A</v>
      </c>
      <c r="AP497" s="612" t="e">
        <f>VLOOKUP(B497,'Neebal Technologies'!$D$1:$H$2,5,0)</f>
        <v>#N/A</v>
      </c>
      <c r="AQ497" s="612" t="e">
        <f>VLOOKUP(B497,'Vertiv Energy'!$D$1:$H$2,5,0)</f>
        <v>#N/A</v>
      </c>
      <c r="AR497" s="612" t="e">
        <f>VLOOKUP(B497,'Acidaes Solutions (CRMNEXT)'!$D$1:$H$3,5,0)</f>
        <v>#N/A</v>
      </c>
      <c r="AS497" s="612" t="e">
        <f>VLOOKUP(B497,Growisto!$D$1:$H$2,5,0)</f>
        <v>#N/A</v>
      </c>
      <c r="AT497" s="612" t="e">
        <f>VLOOKUP(B497,'9.9 Mediaworx - Digit'!$D$1:$H$2,5,0)</f>
        <v>#N/A</v>
      </c>
      <c r="AU497" s="612" t="e">
        <f>VLOOKUP(B497,'Vistaar systems Pvt Ltd'!$D$2:$H$3,5,0)</f>
        <v>#N/A</v>
      </c>
      <c r="AV497" s="612" t="e">
        <f>VLOOKUP(B497,'Course 5i'!$D$2:$H$11,5,0)</f>
        <v>#N/A</v>
      </c>
      <c r="AW497" s="612" t="e">
        <f>VLOOKUP(B497,'Radiant Appliances &amp; Electronic'!$D$1:$H$13,5,0)</f>
        <v>#N/A</v>
      </c>
      <c r="AX497" s="612" t="e">
        <f>VLOOKUP(B497,'Atos Global'!$D$3:$H$27,5,0)</f>
        <v>#N/A</v>
      </c>
      <c r="AY497" s="612" t="e">
        <f>VLOOKUP(B497,'Saama Technologies'!$D$1:$H$2,5,0)</f>
        <v>#N/A</v>
      </c>
      <c r="AZ497" s="612" t="e">
        <f>VLOOKUP(B497,'Multiplier Solutions'!$D$1:$H$2,5,0)</f>
        <v>#N/A</v>
      </c>
      <c r="BA497" s="612" t="e">
        <f>VLOOKUP(B497,GEP!$D$2:$H$5,5,0)</f>
        <v>#N/A</v>
      </c>
      <c r="BB497" s="612" t="e">
        <f>VLOOKUP(B497,Accenture!$D$1:$H$6,5,0)</f>
        <v>#N/A</v>
      </c>
      <c r="BC497" s="612" t="e">
        <f>VLOOKUP(B497,'Endurance International Group'!$D$1:$H$2,5,0)</f>
        <v>#N/A</v>
      </c>
      <c r="BD497" s="612" t="e">
        <f>VLOOKUP(B497,Newgen!$D$1:$H$2,5,0)</f>
        <v>#N/A</v>
      </c>
      <c r="BE497" s="612" t="e">
        <f>VLOOKUP(B497,'3D Incredible'!D497:H497,5,0)</f>
        <v>#N/A</v>
      </c>
      <c r="BF497" s="612" t="e">
        <f>VLOOKUP(B497,'Raja Software Labs'!$D$2:$H$2,5,0)</f>
        <v>#N/A</v>
      </c>
      <c r="BG497" s="612" t="e">
        <f>VLOOKUP(B497,Wipro!$D$1:$H$2,5,0)</f>
        <v>#N/A</v>
      </c>
      <c r="BH497" s="612" t="e">
        <f>VLOOKUP(B497,'Perch Technologies'!$D$2:$H$2,5,0)</f>
        <v>#N/A</v>
      </c>
      <c r="BI497" s="612" t="e">
        <f>VLOOKUP(B497,'Morning Star'!$D$1:$H$6,5,0)</f>
        <v>#N/A</v>
      </c>
      <c r="BJ497" s="612" t="e">
        <f>VLOOKUP(B497,Flexiloans!$D$1:$H$2,5,0)</f>
        <v>#N/A</v>
      </c>
      <c r="BK497" s="612" t="e">
        <f>VLOOKUP(B497,'Thirdware Solutions'!$D$1:$H$2,5,0)</f>
        <v>#N/A</v>
      </c>
      <c r="BL497" s="612" t="e">
        <f>VLOOKUP(B497,Tescom!$D$1:$H$8,5,0)</f>
        <v>#N/A</v>
      </c>
      <c r="BM497" s="612" t="e">
        <f>VLOOKUP(B497,'Cogno AI'!$D$1:$H$2,5,0)</f>
        <v>#N/A</v>
      </c>
      <c r="BN497" s="612" t="e">
        <f>VLOOKUP(B497,'ABM Knowledgeware'!$D$1:$H$2,5,0)</f>
        <v>#N/A</v>
      </c>
      <c r="BO497" s="612" t="e">
        <f>VLOOKUP(B497,'Concerto Software'!$D$1:$H$3,5,0)</f>
        <v>#N/A</v>
      </c>
      <c r="BP497" s="612" t="e">
        <f>VLOOKUP(B497,'My Captain'!$D$1:$H$4,5,0)</f>
        <v>#N/A</v>
      </c>
      <c r="BQ497" s="612" t="e">
        <f>VLOOKUP(B497,'Finoux Solutions'!$D$2:$H$4,5,0)</f>
        <v>#N/A</v>
      </c>
      <c r="BR497" s="612" t="e">
        <f>VLOOKUP(B497,'MITR Learning'!$D$1:$H$2,5,0)</f>
        <v>#N/A</v>
      </c>
      <c r="BS497" s="612" t="e">
        <f>VLOOKUP(B497,Nucsoft!$D$2:$H$6,5,0)</f>
        <v>#N/A</v>
      </c>
      <c r="BT497" s="612" t="e">
        <f>VLOOKUP(B497,'Paras Cadd'!$D$1:$H$2,5,0)</f>
        <v>#N/A</v>
      </c>
      <c r="BU497" s="612" t="e">
        <f>VLOOKUP(B497,'ICICI Securities'!$D$1:$H$2,5,0)</f>
        <v>#N/A</v>
      </c>
      <c r="BV497" s="612" t="e">
        <f>VLOOKUP(B497,'Citius Tech'!$D$2:$H$5,5,0)</f>
        <v>#N/A</v>
      </c>
      <c r="BW497" s="612" t="e">
        <f>VLOOKUP(B497,'Buzzy Brains'!$D$2:$H$2,5,0)</f>
        <v>#N/A</v>
      </c>
      <c r="BX497" s="612" t="e">
        <f>VLOOKUP(B497,'Decimal Point'!$D$2:$H$2,5,0)</f>
        <v>#N/A</v>
      </c>
      <c r="BY497" s="612" t="e">
        <f>VLOOKUP(B497,'Sankey Business Solutions'!$D$2:$H$3,5,0)</f>
        <v>#N/A</v>
      </c>
      <c r="BZ497" s="612" t="e">
        <f>VLOOKUP(B497,'Nangia &amp; Co LLP'!$D$2:$H$2,5,0)</f>
        <v>#N/A</v>
      </c>
      <c r="CA497" s="612" t="e">
        <f>VLOOKUP(B497,'FIS Solutions India Pvt Ltd'!$D$2:$H$2,5,0)</f>
        <v>#N/A</v>
      </c>
      <c r="CB497" s="612" t="e">
        <f>VLOOKUP(B497,'Delta Technology &amp; Management '!$D$2:$H$16,5,0)</f>
        <v>#N/A</v>
      </c>
      <c r="CC497" s="612" t="e">
        <f>VLOOKUP(B497,'Espoir Networks'!$D$3:$H$11,5,0)</f>
        <v>#N/A</v>
      </c>
      <c r="CD497" s="612" t="e">
        <f>VLOOKUP(B497,'Servosys Solution'!$D$3:$H$5,5,0)</f>
        <v>#N/A</v>
      </c>
      <c r="CE497" s="612" t="e">
        <f>VLOOKUP(B497,'Ribbon Communications'!$D$3:$H$4,5,0)</f>
        <v>#N/A</v>
      </c>
      <c r="CF497" s="612">
        <f t="shared" si="24"/>
        <v>1</v>
      </c>
      <c r="CG497" s="129" t="s">
        <v>81</v>
      </c>
      <c r="CH497" s="129">
        <v>881355240283</v>
      </c>
      <c r="CI497" s="129" t="s">
        <v>81</v>
      </c>
      <c r="CJ497" s="129" t="s">
        <v>11726</v>
      </c>
      <c r="CK497" s="132">
        <v>42917</v>
      </c>
      <c r="CL497" s="129">
        <v>2021</v>
      </c>
      <c r="CM497" s="128" t="s">
        <v>12074</v>
      </c>
      <c r="CN497" s="129">
        <v>478</v>
      </c>
      <c r="CO497" s="133">
        <v>95.6</v>
      </c>
      <c r="CP497" s="129">
        <v>2015</v>
      </c>
      <c r="CQ497" s="129" t="s">
        <v>79</v>
      </c>
      <c r="CR497" s="128" t="s">
        <v>12260</v>
      </c>
      <c r="CS497" s="129">
        <v>488</v>
      </c>
      <c r="CT497" s="133">
        <v>75</v>
      </c>
      <c r="CU497" s="129">
        <v>2017</v>
      </c>
      <c r="CV497" s="129" t="s">
        <v>79</v>
      </c>
      <c r="CW497" s="131" t="s">
        <v>81</v>
      </c>
      <c r="CX497" s="131" t="s">
        <v>81</v>
      </c>
      <c r="CY497" s="129" t="s">
        <v>81</v>
      </c>
      <c r="CZ497" s="129" t="s">
        <v>81</v>
      </c>
      <c r="DA497" s="129" t="s">
        <v>81</v>
      </c>
      <c r="DB497" s="129" t="s">
        <v>81</v>
      </c>
      <c r="DC497" s="129" t="s">
        <v>81</v>
      </c>
      <c r="DD497" s="129" t="s">
        <v>81</v>
      </c>
      <c r="DE497" s="129" t="s">
        <v>81</v>
      </c>
      <c r="DF497" s="129">
        <v>0</v>
      </c>
      <c r="DG497" s="224">
        <v>7.11</v>
      </c>
      <c r="DH497" s="224">
        <v>7.3</v>
      </c>
      <c r="DI497" s="224">
        <v>7.5</v>
      </c>
      <c r="DJ497" s="224">
        <v>6.5</v>
      </c>
      <c r="DK497" s="224">
        <v>6.2</v>
      </c>
      <c r="DL497" s="224">
        <v>8.1</v>
      </c>
      <c r="DM497" s="224">
        <v>42.7</v>
      </c>
      <c r="DN497" s="224">
        <v>7.1</v>
      </c>
      <c r="DO497" s="129"/>
      <c r="DP497" s="131" t="s">
        <v>82</v>
      </c>
      <c r="DQ497" s="129">
        <v>0</v>
      </c>
      <c r="DR497" s="129">
        <v>2</v>
      </c>
      <c r="DS497" s="129" t="s">
        <v>83</v>
      </c>
      <c r="DT497" s="129" t="s">
        <v>83</v>
      </c>
      <c r="DU497" s="129" t="s">
        <v>83</v>
      </c>
      <c r="DV497" s="129" t="s">
        <v>83</v>
      </c>
      <c r="DW497" s="131" t="s">
        <v>83</v>
      </c>
      <c r="DX497" s="131" t="s">
        <v>84</v>
      </c>
      <c r="DY497" s="131" t="s">
        <v>81</v>
      </c>
      <c r="DZ497" s="131" t="s">
        <v>186</v>
      </c>
      <c r="EA497" s="131" t="s">
        <v>187</v>
      </c>
      <c r="EB497" s="131" t="s">
        <v>188</v>
      </c>
      <c r="EC497" s="131" t="s">
        <v>88</v>
      </c>
      <c r="ED497" s="131" t="s">
        <v>89</v>
      </c>
      <c r="EE497" s="131" t="s">
        <v>189</v>
      </c>
      <c r="EF497" s="131" t="s">
        <v>190</v>
      </c>
      <c r="EG497" s="131" t="s">
        <v>191</v>
      </c>
      <c r="EH497" s="131" t="s">
        <v>192</v>
      </c>
      <c r="EI497" s="131" t="s">
        <v>193</v>
      </c>
      <c r="EJ497" s="135" t="s">
        <v>194</v>
      </c>
      <c r="EK497" s="135" t="s">
        <v>195</v>
      </c>
      <c r="EL497" s="135" t="s">
        <v>196</v>
      </c>
      <c r="EM497" s="135" t="s">
        <v>197</v>
      </c>
      <c r="EN497" s="131" t="s">
        <v>81</v>
      </c>
    </row>
    <row r="498" spans="1:144" ht="18" thickTop="1" thickBot="1">
      <c r="A498" s="575">
        <f t="shared" si="25"/>
        <v>497</v>
      </c>
      <c r="B498" s="572" t="s">
        <v>247</v>
      </c>
      <c r="C498" s="600" t="s">
        <v>248</v>
      </c>
      <c r="D498" s="570" t="s">
        <v>13209</v>
      </c>
      <c r="E498" s="568" t="str">
        <f t="shared" si="23"/>
        <v>Not Placed</v>
      </c>
      <c r="F498" s="570" t="s">
        <v>12496</v>
      </c>
      <c r="G498" s="570" t="s">
        <v>183</v>
      </c>
      <c r="H498" s="131" t="str">
        <f>VLOOKUP(B498,INFT2!C:E,3,0)</f>
        <v>12th + Engineering with live KT</v>
      </c>
      <c r="I498" s="610" t="s">
        <v>249</v>
      </c>
      <c r="J498" s="572">
        <v>23</v>
      </c>
      <c r="K498" s="611" t="s">
        <v>250</v>
      </c>
      <c r="L498" s="611" t="s">
        <v>73</v>
      </c>
      <c r="M498" s="611" t="s">
        <v>251</v>
      </c>
      <c r="N498" s="612" t="s">
        <v>246</v>
      </c>
      <c r="O498" s="612">
        <v>2224365555</v>
      </c>
      <c r="P498" s="612">
        <v>9404413201</v>
      </c>
      <c r="Q498" s="612" t="e">
        <f>VLOOKUP(B498,'TCS CON'!$D$1:$H$98,5,0)</f>
        <v>#N/A</v>
      </c>
      <c r="R498" s="612" t="e">
        <f>VLOOKUP(B498,LTI!$C$1:$H$46,6,0)</f>
        <v>#N/A</v>
      </c>
      <c r="S498" s="612" t="e">
        <f>VLOOKUP(B498,JARO!$E$2:$I$11,5,0)</f>
        <v>#N/A</v>
      </c>
      <c r="T498" s="612" t="e">
        <f>VLOOKUP(B498,Capgemini!$D$3:$H$78,5,0)</f>
        <v>#N/A</v>
      </c>
      <c r="U498" s="612" t="e">
        <f>VLOOKUP(B498,Carwale!$D$1:$H$4,5,0)</f>
        <v>#N/A</v>
      </c>
      <c r="V498" s="612" t="e">
        <f>VLOOKUP(B498,'Interactive Brokers'!E:I,5,0)</f>
        <v>#N/A</v>
      </c>
      <c r="W498" s="612" t="e">
        <f>VLOOKUP(B498,'REL Jio'!E:I,5,0)</f>
        <v>#N/A</v>
      </c>
      <c r="X498" s="612" t="e">
        <f>VLOOKUP(B498,'Sciative Sol'!E:I,5,0)</f>
        <v>#N/A</v>
      </c>
      <c r="Y498" s="612" t="e">
        <f>VLOOKUP(B498,'Hexaware Tech'!E:I,5,0)</f>
        <v>#N/A</v>
      </c>
      <c r="Z498" s="612" t="e">
        <f>VLOOKUP(B498,Axis!D:H,5,0)</f>
        <v>#N/A</v>
      </c>
      <c r="AA498" s="612" t="e">
        <f>VLOOKUP(B498,Ugam!$D$3:$H$26,5,0)</f>
        <v>#N/A</v>
      </c>
      <c r="AB498" s="612" t="e">
        <f>VLOOKUP(B498,Zeus!F:J,5,0)</f>
        <v>#N/A</v>
      </c>
      <c r="AC498" s="612" t="e">
        <f>VLOOKUP(B498,Montran!F:J,5,0)</f>
        <v>#N/A</v>
      </c>
      <c r="AD498" s="612" t="e">
        <f>VLOOKUP(B498,Endurance!H281:L281,5,0)</f>
        <v>#N/A</v>
      </c>
      <c r="AE498" s="612" t="e">
        <f>VLOOKUP(B498,'Swabhav Techlabs'!$F$1:$J$2,5,0)</f>
        <v>#N/A</v>
      </c>
      <c r="AF498" s="612" t="e">
        <f>VLOOKUP(B498,'Quality Kiosk'!$F$1:$J$18,5,0)</f>
        <v>#N/A</v>
      </c>
      <c r="AG498" s="612" t="e">
        <f>VLOOKUP(B498,'Lemon VB'!$F$1:$J$2,5,0)</f>
        <v>#N/A</v>
      </c>
      <c r="AH498" s="612" t="e">
        <f>VLOOKUP(B498,Gocomet!$E$1:$I$3,5,0)</f>
        <v>#N/A</v>
      </c>
      <c r="AI498" s="612" t="e">
        <f>VLOOKUP(B498,'Ingram Micro'!$E$1:$I$8,5,0)</f>
        <v>#N/A</v>
      </c>
      <c r="AJ498" s="612" t="e">
        <f>VLOOKUP(B498,'DePronto Infotech'!$E$1:$I$2,5,0)</f>
        <v>#N/A</v>
      </c>
      <c r="AK498" s="612" t="e">
        <f>VLOOKUP(B498,'Reliance Retail'!$E$1:$I$4,5,0)</f>
        <v>#N/A</v>
      </c>
      <c r="AL498" s="612" t="e">
        <f>VLOOKUP(B498,'Bright Champs'!$D$1:$H$13,5,0)</f>
        <v>#N/A</v>
      </c>
      <c r="AM498" s="612" t="e">
        <f>VLOOKUP(B498,Neosoft!$E$1:$I$12,5,0)</f>
        <v>#N/A</v>
      </c>
      <c r="AN498" s="612" t="e">
        <f>VLOOKUP(B498,Infosys!$E$1:$I$3,5,0)</f>
        <v>#N/A</v>
      </c>
      <c r="AO498" s="612" t="e">
        <f>VLOOKUP(B498,Cerelabs!$E$1:$I$5,5,0)</f>
        <v>#N/A</v>
      </c>
      <c r="AP498" s="612" t="e">
        <f>VLOOKUP(B498,'Neebal Technologies'!$D$1:$H$2,5,0)</f>
        <v>#N/A</v>
      </c>
      <c r="AQ498" s="612" t="e">
        <f>VLOOKUP(B498,'Vertiv Energy'!$D$1:$H$2,5,0)</f>
        <v>#N/A</v>
      </c>
      <c r="AR498" s="612" t="e">
        <f>VLOOKUP(B498,'Acidaes Solutions (CRMNEXT)'!$D$1:$H$3,5,0)</f>
        <v>#N/A</v>
      </c>
      <c r="AS498" s="612" t="e">
        <f>VLOOKUP(B498,Growisto!$D$1:$H$2,5,0)</f>
        <v>#N/A</v>
      </c>
      <c r="AT498" s="612" t="e">
        <f>VLOOKUP(B498,'9.9 Mediaworx - Digit'!$D$1:$H$2,5,0)</f>
        <v>#N/A</v>
      </c>
      <c r="AU498" s="612" t="e">
        <f>VLOOKUP(B498,'Vistaar systems Pvt Ltd'!$D$2:$H$3,5,0)</f>
        <v>#N/A</v>
      </c>
      <c r="AV498" s="612" t="e">
        <f>VLOOKUP(B498,'Course 5i'!$D$2:$H$11,5,0)</f>
        <v>#N/A</v>
      </c>
      <c r="AW498" s="612" t="e">
        <f>VLOOKUP(B498,'Radiant Appliances &amp; Electronic'!$D$1:$H$13,5,0)</f>
        <v>#N/A</v>
      </c>
      <c r="AX498" s="612" t="e">
        <f>VLOOKUP(B498,'Atos Global'!$D$3:$H$27,5,0)</f>
        <v>#N/A</v>
      </c>
      <c r="AY498" s="612" t="e">
        <f>VLOOKUP(B498,'Saama Technologies'!$D$1:$H$2,5,0)</f>
        <v>#N/A</v>
      </c>
      <c r="AZ498" s="612" t="e">
        <f>VLOOKUP(B498,'Multiplier Solutions'!$D$1:$H$2,5,0)</f>
        <v>#N/A</v>
      </c>
      <c r="BA498" s="612" t="e">
        <f>VLOOKUP(B498,GEP!$D$2:$H$5,5,0)</f>
        <v>#N/A</v>
      </c>
      <c r="BB498" s="612" t="e">
        <f>VLOOKUP(B498,Accenture!$D$1:$H$6,5,0)</f>
        <v>#N/A</v>
      </c>
      <c r="BC498" s="612" t="e">
        <f>VLOOKUP(B498,'Endurance International Group'!$D$1:$H$2,5,0)</f>
        <v>#N/A</v>
      </c>
      <c r="BD498" s="612" t="e">
        <f>VLOOKUP(B498,Newgen!$D$1:$H$2,5,0)</f>
        <v>#N/A</v>
      </c>
      <c r="BE498" s="612" t="e">
        <f>VLOOKUP(B498,'3D Incredible'!D498:H498,5,0)</f>
        <v>#N/A</v>
      </c>
      <c r="BF498" s="612" t="e">
        <f>VLOOKUP(B498,'Raja Software Labs'!$D$2:$H$2,5,0)</f>
        <v>#N/A</v>
      </c>
      <c r="BG498" s="612" t="e">
        <f>VLOOKUP(B498,Wipro!$D$1:$H$2,5,0)</f>
        <v>#N/A</v>
      </c>
      <c r="BH498" s="612" t="e">
        <f>VLOOKUP(B498,'Perch Technologies'!$D$2:$H$2,5,0)</f>
        <v>#N/A</v>
      </c>
      <c r="BI498" s="612" t="e">
        <f>VLOOKUP(B498,'Morning Star'!$D$1:$H$6,5,0)</f>
        <v>#N/A</v>
      </c>
      <c r="BJ498" s="612" t="e">
        <f>VLOOKUP(B498,Flexiloans!$D$1:$H$2,5,0)</f>
        <v>#N/A</v>
      </c>
      <c r="BK498" s="612" t="e">
        <f>VLOOKUP(B498,'Thirdware Solutions'!$D$1:$H$2,5,0)</f>
        <v>#N/A</v>
      </c>
      <c r="BL498" s="612" t="e">
        <f>VLOOKUP(B498,Tescom!$D$1:$H$8,5,0)</f>
        <v>#N/A</v>
      </c>
      <c r="BM498" s="612" t="e">
        <f>VLOOKUP(B498,'Cogno AI'!$D$1:$H$2,5,0)</f>
        <v>#N/A</v>
      </c>
      <c r="BN498" s="612" t="e">
        <f>VLOOKUP(B498,'ABM Knowledgeware'!$D$1:$H$2,5,0)</f>
        <v>#N/A</v>
      </c>
      <c r="BO498" s="612" t="e">
        <f>VLOOKUP(B498,'Concerto Software'!$D$1:$H$3,5,0)</f>
        <v>#N/A</v>
      </c>
      <c r="BP498" s="612" t="e">
        <f>VLOOKUP(B498,'My Captain'!$D$1:$H$4,5,0)</f>
        <v>#N/A</v>
      </c>
      <c r="BQ498" s="612" t="e">
        <f>VLOOKUP(B498,'Finoux Solutions'!$D$2:$H$4,5,0)</f>
        <v>#N/A</v>
      </c>
      <c r="BR498" s="612" t="e">
        <f>VLOOKUP(B498,'MITR Learning'!$D$1:$H$2,5,0)</f>
        <v>#N/A</v>
      </c>
      <c r="BS498" s="612" t="e">
        <f>VLOOKUP(B498,Nucsoft!$D$2:$H$6,5,0)</f>
        <v>#N/A</v>
      </c>
      <c r="BT498" s="612" t="e">
        <f>VLOOKUP(B498,'Paras Cadd'!$D$1:$H$2,5,0)</f>
        <v>#N/A</v>
      </c>
      <c r="BU498" s="612" t="e">
        <f>VLOOKUP(B498,'ICICI Securities'!$D$1:$H$2,5,0)</f>
        <v>#N/A</v>
      </c>
      <c r="BV498" s="612" t="e">
        <f>VLOOKUP(B498,'Citius Tech'!$D$2:$H$5,5,0)</f>
        <v>#N/A</v>
      </c>
      <c r="BW498" s="612" t="e">
        <f>VLOOKUP(B498,'Buzzy Brains'!$D$2:$H$2,5,0)</f>
        <v>#N/A</v>
      </c>
      <c r="BX498" s="612" t="e">
        <f>VLOOKUP(B498,'Decimal Point'!$D$2:$H$2,5,0)</f>
        <v>#N/A</v>
      </c>
      <c r="BY498" s="612" t="e">
        <f>VLOOKUP(B498,'Sankey Business Solutions'!$D$2:$H$3,5,0)</f>
        <v>#N/A</v>
      </c>
      <c r="BZ498" s="612" t="e">
        <f>VLOOKUP(B498,'Nangia &amp; Co LLP'!$D$2:$H$2,5,0)</f>
        <v>#N/A</v>
      </c>
      <c r="CA498" s="612" t="e">
        <f>VLOOKUP(B498,'FIS Solutions India Pvt Ltd'!$D$2:$H$2,5,0)</f>
        <v>#N/A</v>
      </c>
      <c r="CB498" s="612" t="e">
        <f>VLOOKUP(B498,'Delta Technology &amp; Management '!$D$2:$H$16,5,0)</f>
        <v>#N/A</v>
      </c>
      <c r="CC498" s="612" t="e">
        <f>VLOOKUP(B498,'Espoir Networks'!$D$3:$H$11,5,0)</f>
        <v>#N/A</v>
      </c>
      <c r="CD498" s="612" t="e">
        <f>VLOOKUP(B498,'Servosys Solution'!$D$3:$H$5,5,0)</f>
        <v>#N/A</v>
      </c>
      <c r="CE498" s="612" t="e">
        <f>VLOOKUP(B498,'Ribbon Communications'!$D$3:$H$4,5,0)</f>
        <v>#N/A</v>
      </c>
      <c r="CF498" s="612">
        <f t="shared" si="24"/>
        <v>0</v>
      </c>
      <c r="CG498" s="129" t="s">
        <v>252</v>
      </c>
      <c r="CH498" s="129">
        <v>553276088179</v>
      </c>
      <c r="CI498" s="129" t="s">
        <v>134</v>
      </c>
      <c r="CJ498" s="129" t="s">
        <v>11725</v>
      </c>
      <c r="CK498" s="132">
        <v>44013</v>
      </c>
      <c r="CL498" s="129">
        <v>2021</v>
      </c>
      <c r="CM498" s="128" t="s">
        <v>253</v>
      </c>
      <c r="CN498" s="129">
        <v>383</v>
      </c>
      <c r="CO498" s="133">
        <v>0.69640000000000002</v>
      </c>
      <c r="CP498" s="129">
        <v>2012</v>
      </c>
      <c r="CQ498" s="129" t="s">
        <v>79</v>
      </c>
      <c r="CR498" s="128" t="s">
        <v>254</v>
      </c>
      <c r="CS498" s="129">
        <v>358</v>
      </c>
      <c r="CT498" s="133">
        <v>0.55079999999999996</v>
      </c>
      <c r="CU498" s="129">
        <v>2015</v>
      </c>
      <c r="CV498" s="129" t="s">
        <v>79</v>
      </c>
      <c r="CW498" s="131" t="s">
        <v>81</v>
      </c>
      <c r="CX498" s="131" t="s">
        <v>81</v>
      </c>
      <c r="CY498" s="129" t="s">
        <v>81</v>
      </c>
      <c r="CZ498" s="129" t="s">
        <v>81</v>
      </c>
      <c r="DA498" s="129" t="s">
        <v>81</v>
      </c>
      <c r="DB498" s="129" t="s">
        <v>81</v>
      </c>
      <c r="DC498" s="129" t="s">
        <v>81</v>
      </c>
      <c r="DD498" s="129" t="s">
        <v>81</v>
      </c>
      <c r="DE498" s="129" t="s">
        <v>81</v>
      </c>
      <c r="DF498" s="129">
        <v>0</v>
      </c>
      <c r="DG498" s="224">
        <v>5.07</v>
      </c>
      <c r="DH498" s="224">
        <v>5.78</v>
      </c>
      <c r="DI498" s="224">
        <v>4.62</v>
      </c>
      <c r="DJ498" s="224">
        <v>5.65</v>
      </c>
      <c r="DK498" s="224">
        <v>0</v>
      </c>
      <c r="DL498" s="224"/>
      <c r="DM498" s="224">
        <v>0</v>
      </c>
      <c r="DN498" s="224">
        <v>0</v>
      </c>
      <c r="DO498" s="129"/>
      <c r="DP498" s="131" t="s">
        <v>138</v>
      </c>
      <c r="DQ498" s="129">
        <v>1</v>
      </c>
      <c r="DR498" s="129">
        <v>49</v>
      </c>
      <c r="DS498" s="129" t="s">
        <v>83</v>
      </c>
      <c r="DT498" s="129" t="s">
        <v>230</v>
      </c>
      <c r="DU498" s="129" t="s">
        <v>83</v>
      </c>
      <c r="DV498" s="129" t="s">
        <v>83</v>
      </c>
      <c r="DW498" s="131" t="s">
        <v>255</v>
      </c>
      <c r="DX498" s="131" t="s">
        <v>84</v>
      </c>
      <c r="DY498" s="131" t="s">
        <v>81</v>
      </c>
      <c r="DZ498" s="131" t="s">
        <v>256</v>
      </c>
      <c r="EA498" s="131" t="s">
        <v>257</v>
      </c>
      <c r="EB498" s="131" t="s">
        <v>258</v>
      </c>
      <c r="EC498" s="131" t="s">
        <v>88</v>
      </c>
      <c r="ED498" s="131" t="s">
        <v>89</v>
      </c>
      <c r="EE498" s="131" t="s">
        <v>259</v>
      </c>
      <c r="EF498" s="131" t="s">
        <v>260</v>
      </c>
      <c r="EG498" s="131" t="s">
        <v>261</v>
      </c>
      <c r="EH498" s="131" t="s">
        <v>81</v>
      </c>
      <c r="EI498" s="131" t="s">
        <v>262</v>
      </c>
      <c r="EJ498" s="135" t="s">
        <v>263</v>
      </c>
      <c r="EK498" s="135" t="s">
        <v>264</v>
      </c>
      <c r="EL498" s="135" t="s">
        <v>265</v>
      </c>
      <c r="EM498" s="135" t="s">
        <v>266</v>
      </c>
      <c r="EN498" s="188" t="s">
        <v>81</v>
      </c>
    </row>
    <row r="499" spans="1:144" ht="18" thickTop="1" thickBot="1">
      <c r="A499" s="575">
        <f t="shared" si="25"/>
        <v>498</v>
      </c>
      <c r="B499" s="572" t="s">
        <v>369</v>
      </c>
      <c r="C499" s="600" t="s">
        <v>370</v>
      </c>
      <c r="D499" s="570" t="s">
        <v>13209</v>
      </c>
      <c r="E499" s="568" t="str">
        <f t="shared" si="23"/>
        <v>Placed</v>
      </c>
      <c r="F499" s="570" t="s">
        <v>12496</v>
      </c>
      <c r="G499" s="570" t="s">
        <v>183</v>
      </c>
      <c r="H499" s="131" t="str">
        <f>VLOOKUP(B499,INFT2!C:E,3,0)</f>
        <v>12th + Engineering with live KT</v>
      </c>
      <c r="I499" s="610">
        <v>36437</v>
      </c>
      <c r="J499" s="572">
        <v>21</v>
      </c>
      <c r="K499" s="611" t="s">
        <v>371</v>
      </c>
      <c r="L499" s="611" t="s">
        <v>73</v>
      </c>
      <c r="M499" s="611" t="s">
        <v>372</v>
      </c>
      <c r="N499" s="612" t="s">
        <v>368</v>
      </c>
      <c r="O499" s="612">
        <v>8828058350</v>
      </c>
      <c r="P499" s="612">
        <v>8828058350</v>
      </c>
      <c r="Q499" s="612" t="e">
        <f>VLOOKUP(B499,'TCS CON'!$D$1:$H$98,5,0)</f>
        <v>#N/A</v>
      </c>
      <c r="R499" s="612" t="e">
        <f>VLOOKUP(B499,LTI!$C$1:$H$46,6,0)</f>
        <v>#N/A</v>
      </c>
      <c r="S499" s="612" t="e">
        <f>VLOOKUP(B499,JARO!$E$2:$I$11,5,0)</f>
        <v>#N/A</v>
      </c>
      <c r="T499" s="612" t="e">
        <f>VLOOKUP(B499,Capgemini!$D$3:$H$78,5,0)</f>
        <v>#N/A</v>
      </c>
      <c r="U499" s="612" t="e">
        <f>VLOOKUP(B499,Carwale!$D$1:$H$4,5,0)</f>
        <v>#N/A</v>
      </c>
      <c r="V499" s="612" t="e">
        <f>VLOOKUP(B499,'Interactive Brokers'!E:I,5,0)</f>
        <v>#N/A</v>
      </c>
      <c r="W499" s="612" t="e">
        <f>VLOOKUP(B499,'REL Jio'!E:I,5,0)</f>
        <v>#N/A</v>
      </c>
      <c r="X499" s="612" t="e">
        <f>VLOOKUP(B499,'Sciative Sol'!E:I,5,0)</f>
        <v>#N/A</v>
      </c>
      <c r="Y499" s="612" t="e">
        <f>VLOOKUP(B499,'Hexaware Tech'!E:I,5,0)</f>
        <v>#N/A</v>
      </c>
      <c r="Z499" s="612" t="e">
        <f>VLOOKUP(B499,Axis!D:H,5,0)</f>
        <v>#N/A</v>
      </c>
      <c r="AA499" s="612">
        <f>VLOOKUP(B499,Ugam!$D$3:$H$26,5,0)</f>
        <v>250000</v>
      </c>
      <c r="AB499" s="612" t="e">
        <f>VLOOKUP(B499,Zeus!F:J,5,0)</f>
        <v>#N/A</v>
      </c>
      <c r="AC499" s="612" t="e">
        <f>VLOOKUP(B499,Montran!F:J,5,0)</f>
        <v>#N/A</v>
      </c>
      <c r="AD499" s="612" t="e">
        <f>VLOOKUP(B499,Endurance!H282:L282,5,0)</f>
        <v>#N/A</v>
      </c>
      <c r="AE499" s="612" t="e">
        <f>VLOOKUP(B499,'Swabhav Techlabs'!$F$1:$J$2,5,0)</f>
        <v>#N/A</v>
      </c>
      <c r="AF499" s="612" t="e">
        <f>VLOOKUP(B499,'Quality Kiosk'!$F$1:$J$18,5,0)</f>
        <v>#N/A</v>
      </c>
      <c r="AG499" s="612" t="e">
        <f>VLOOKUP(B499,'Lemon VB'!$F$1:$J$2,5,0)</f>
        <v>#N/A</v>
      </c>
      <c r="AH499" s="612" t="e">
        <f>VLOOKUP(B499,Gocomet!$E$1:$I$3,5,0)</f>
        <v>#N/A</v>
      </c>
      <c r="AI499" s="612" t="e">
        <f>VLOOKUP(B499,'Ingram Micro'!$E$1:$I$8,5,0)</f>
        <v>#N/A</v>
      </c>
      <c r="AJ499" s="612" t="e">
        <f>VLOOKUP(B499,'DePronto Infotech'!$E$1:$I$2,5,0)</f>
        <v>#N/A</v>
      </c>
      <c r="AK499" s="612" t="e">
        <f>VLOOKUP(B499,'Reliance Retail'!$E$1:$I$4,5,0)</f>
        <v>#N/A</v>
      </c>
      <c r="AL499" s="612" t="e">
        <f>VLOOKUP(B499,'Bright Champs'!$D$1:$H$13,5,0)</f>
        <v>#N/A</v>
      </c>
      <c r="AM499" s="612" t="e">
        <f>VLOOKUP(B499,Neosoft!$E$1:$I$12,5,0)</f>
        <v>#N/A</v>
      </c>
      <c r="AN499" s="612" t="e">
        <f>VLOOKUP(B499,Infosys!$E$1:$I$3,5,0)</f>
        <v>#N/A</v>
      </c>
      <c r="AO499" s="612" t="e">
        <f>VLOOKUP(B499,Cerelabs!$E$1:$I$5,5,0)</f>
        <v>#N/A</v>
      </c>
      <c r="AP499" s="612" t="e">
        <f>VLOOKUP(B499,'Neebal Technologies'!$D$1:$H$2,5,0)</f>
        <v>#N/A</v>
      </c>
      <c r="AQ499" s="612" t="e">
        <f>VLOOKUP(B499,'Vertiv Energy'!$D$1:$H$2,5,0)</f>
        <v>#N/A</v>
      </c>
      <c r="AR499" s="612" t="e">
        <f>VLOOKUP(B499,'Acidaes Solutions (CRMNEXT)'!$D$1:$H$3,5,0)</f>
        <v>#N/A</v>
      </c>
      <c r="AS499" s="612" t="e">
        <f>VLOOKUP(B499,Growisto!$D$1:$H$2,5,0)</f>
        <v>#N/A</v>
      </c>
      <c r="AT499" s="612" t="e">
        <f>VLOOKUP(B499,'9.9 Mediaworx - Digit'!$D$1:$H$2,5,0)</f>
        <v>#N/A</v>
      </c>
      <c r="AU499" s="612" t="e">
        <f>VLOOKUP(B499,'Vistaar systems Pvt Ltd'!$D$2:$H$3,5,0)</f>
        <v>#N/A</v>
      </c>
      <c r="AV499" s="612" t="e">
        <f>VLOOKUP(B499,'Course 5i'!$D$2:$H$11,5,0)</f>
        <v>#N/A</v>
      </c>
      <c r="AW499" s="612" t="e">
        <f>VLOOKUP(B499,'Radiant Appliances &amp; Electronic'!$D$1:$H$13,5,0)</f>
        <v>#N/A</v>
      </c>
      <c r="AX499" s="612" t="e">
        <f>VLOOKUP(B499,'Atos Global'!$D$3:$H$27,5,0)</f>
        <v>#N/A</v>
      </c>
      <c r="AY499" s="612" t="e">
        <f>VLOOKUP(B499,'Saama Technologies'!$D$1:$H$2,5,0)</f>
        <v>#N/A</v>
      </c>
      <c r="AZ499" s="612" t="e">
        <f>VLOOKUP(B499,'Multiplier Solutions'!$D$1:$H$2,5,0)</f>
        <v>#N/A</v>
      </c>
      <c r="BA499" s="612" t="e">
        <f>VLOOKUP(B499,GEP!$D$2:$H$5,5,0)</f>
        <v>#N/A</v>
      </c>
      <c r="BB499" s="612" t="e">
        <f>VLOOKUP(B499,Accenture!$D$1:$H$6,5,0)</f>
        <v>#N/A</v>
      </c>
      <c r="BC499" s="612" t="e">
        <f>VLOOKUP(B499,'Endurance International Group'!$D$1:$H$2,5,0)</f>
        <v>#N/A</v>
      </c>
      <c r="BD499" s="612" t="e">
        <f>VLOOKUP(B499,Newgen!$D$1:$H$2,5,0)</f>
        <v>#N/A</v>
      </c>
      <c r="BE499" s="612" t="e">
        <f>VLOOKUP(B499,'3D Incredible'!D499:H499,5,0)</f>
        <v>#N/A</v>
      </c>
      <c r="BF499" s="612" t="e">
        <f>VLOOKUP(B499,'Raja Software Labs'!$D$2:$H$2,5,0)</f>
        <v>#N/A</v>
      </c>
      <c r="BG499" s="612" t="e">
        <f>VLOOKUP(B499,Wipro!$D$1:$H$2,5,0)</f>
        <v>#N/A</v>
      </c>
      <c r="BH499" s="612" t="e">
        <f>VLOOKUP(B499,'Perch Technologies'!$D$2:$H$2,5,0)</f>
        <v>#N/A</v>
      </c>
      <c r="BI499" s="612" t="e">
        <f>VLOOKUP(B499,'Morning Star'!$D$1:$H$6,5,0)</f>
        <v>#N/A</v>
      </c>
      <c r="BJ499" s="612" t="e">
        <f>VLOOKUP(B499,Flexiloans!$D$1:$H$2,5,0)</f>
        <v>#N/A</v>
      </c>
      <c r="BK499" s="612" t="e">
        <f>VLOOKUP(B499,'Thirdware Solutions'!$D$1:$H$2,5,0)</f>
        <v>#N/A</v>
      </c>
      <c r="BL499" s="612" t="e">
        <f>VLOOKUP(B499,Tescom!$D$1:$H$8,5,0)</f>
        <v>#N/A</v>
      </c>
      <c r="BM499" s="612" t="e">
        <f>VLOOKUP(B499,'Cogno AI'!$D$1:$H$2,5,0)</f>
        <v>#N/A</v>
      </c>
      <c r="BN499" s="612" t="e">
        <f>VLOOKUP(B499,'ABM Knowledgeware'!$D$1:$H$2,5,0)</f>
        <v>#N/A</v>
      </c>
      <c r="BO499" s="612" t="e">
        <f>VLOOKUP(B499,'Concerto Software'!$D$1:$H$3,5,0)</f>
        <v>#N/A</v>
      </c>
      <c r="BP499" s="612" t="e">
        <f>VLOOKUP(B499,'My Captain'!$D$1:$H$4,5,0)</f>
        <v>#N/A</v>
      </c>
      <c r="BQ499" s="612" t="e">
        <f>VLOOKUP(B499,'Finoux Solutions'!$D$2:$H$4,5,0)</f>
        <v>#N/A</v>
      </c>
      <c r="BR499" s="612" t="e">
        <f>VLOOKUP(B499,'MITR Learning'!$D$1:$H$2,5,0)</f>
        <v>#N/A</v>
      </c>
      <c r="BS499" s="612" t="e">
        <f>VLOOKUP(B499,Nucsoft!$D$2:$H$6,5,0)</f>
        <v>#N/A</v>
      </c>
      <c r="BT499" s="612" t="e">
        <f>VLOOKUP(B499,'Paras Cadd'!$D$1:$H$2,5,0)</f>
        <v>#N/A</v>
      </c>
      <c r="BU499" s="612" t="e">
        <f>VLOOKUP(B499,'ICICI Securities'!$D$1:$H$2,5,0)</f>
        <v>#N/A</v>
      </c>
      <c r="BV499" s="612" t="e">
        <f>VLOOKUP(B499,'Citius Tech'!$D$2:$H$5,5,0)</f>
        <v>#N/A</v>
      </c>
      <c r="BW499" s="612" t="e">
        <f>VLOOKUP(B499,'Buzzy Brains'!$D$2:$H$2,5,0)</f>
        <v>#N/A</v>
      </c>
      <c r="BX499" s="612" t="e">
        <f>VLOOKUP(B499,'Decimal Point'!$D$2:$H$2,5,0)</f>
        <v>#N/A</v>
      </c>
      <c r="BY499" s="612" t="e">
        <f>VLOOKUP(B499,'Sankey Business Solutions'!$D$2:$H$3,5,0)</f>
        <v>#N/A</v>
      </c>
      <c r="BZ499" s="612" t="e">
        <f>VLOOKUP(B499,'Nangia &amp; Co LLP'!$D$2:$H$2,5,0)</f>
        <v>#N/A</v>
      </c>
      <c r="CA499" s="612" t="e">
        <f>VLOOKUP(B499,'FIS Solutions India Pvt Ltd'!$D$2:$H$2,5,0)</f>
        <v>#N/A</v>
      </c>
      <c r="CB499" s="612" t="e">
        <f>VLOOKUP(B499,'Delta Technology &amp; Management '!$D$2:$H$16,5,0)</f>
        <v>#N/A</v>
      </c>
      <c r="CC499" s="612" t="e">
        <f>VLOOKUP(B499,'Espoir Networks'!$D$3:$H$11,5,0)</f>
        <v>#N/A</v>
      </c>
      <c r="CD499" s="612" t="e">
        <f>VLOOKUP(B499,'Servosys Solution'!$D$3:$H$5,5,0)</f>
        <v>#N/A</v>
      </c>
      <c r="CE499" s="612" t="e">
        <f>VLOOKUP(B499,'Ribbon Communications'!$D$3:$H$4,5,0)</f>
        <v>#N/A</v>
      </c>
      <c r="CF499" s="612">
        <f t="shared" si="24"/>
        <v>1</v>
      </c>
      <c r="CG499" s="129" t="s">
        <v>373</v>
      </c>
      <c r="CH499" s="129">
        <v>873604972246</v>
      </c>
      <c r="CI499" s="129" t="s">
        <v>374</v>
      </c>
      <c r="CJ499" s="129" t="s">
        <v>11725</v>
      </c>
      <c r="CK499" s="132">
        <v>42917</v>
      </c>
      <c r="CL499" s="129">
        <v>2021</v>
      </c>
      <c r="CM499" s="128" t="s">
        <v>375</v>
      </c>
      <c r="CN499" s="129">
        <v>441</v>
      </c>
      <c r="CO499" s="133">
        <v>88.2</v>
      </c>
      <c r="CP499" s="129">
        <v>2015</v>
      </c>
      <c r="CQ499" s="129" t="s">
        <v>79</v>
      </c>
      <c r="CR499" s="128" t="s">
        <v>12261</v>
      </c>
      <c r="CS499" s="129">
        <v>466</v>
      </c>
      <c r="CT499" s="133">
        <v>71.69</v>
      </c>
      <c r="CU499" s="129">
        <v>2017</v>
      </c>
      <c r="CV499" s="129" t="s">
        <v>79</v>
      </c>
      <c r="CW499" s="131" t="s">
        <v>295</v>
      </c>
      <c r="CX499" s="131" t="s">
        <v>295</v>
      </c>
      <c r="CY499" s="129" t="s">
        <v>295</v>
      </c>
      <c r="CZ499" s="129" t="s">
        <v>295</v>
      </c>
      <c r="DA499" s="129" t="s">
        <v>295</v>
      </c>
      <c r="DB499" s="129" t="s">
        <v>81</v>
      </c>
      <c r="DC499" s="129" t="s">
        <v>81</v>
      </c>
      <c r="DD499" s="129" t="s">
        <v>295</v>
      </c>
      <c r="DE499" s="129" t="s">
        <v>295</v>
      </c>
      <c r="DF499" s="129">
        <v>0</v>
      </c>
      <c r="DG499" s="224">
        <v>6.56</v>
      </c>
      <c r="DH499" s="224">
        <v>7.93</v>
      </c>
      <c r="DI499" s="224">
        <v>7.31</v>
      </c>
      <c r="DJ499" s="224">
        <v>7.34</v>
      </c>
      <c r="DK499" s="224">
        <v>5.59</v>
      </c>
      <c r="DL499" s="224">
        <v>7.69</v>
      </c>
      <c r="DM499" s="224">
        <v>42.47</v>
      </c>
      <c r="DN499" s="224">
        <v>7.08</v>
      </c>
      <c r="DO499" s="129"/>
      <c r="DP499" s="131" t="s">
        <v>82</v>
      </c>
      <c r="DQ499" s="129">
        <v>1</v>
      </c>
      <c r="DR499" s="129">
        <v>0</v>
      </c>
      <c r="DS499" s="129" t="s">
        <v>83</v>
      </c>
      <c r="DT499" s="129" t="s">
        <v>83</v>
      </c>
      <c r="DU499" s="129" t="s">
        <v>83</v>
      </c>
      <c r="DV499" s="129" t="s">
        <v>83</v>
      </c>
      <c r="DW499" s="131" t="s">
        <v>83</v>
      </c>
      <c r="DX499" s="131" t="s">
        <v>84</v>
      </c>
      <c r="DY499" s="131" t="s">
        <v>295</v>
      </c>
      <c r="DZ499" s="131" t="s">
        <v>377</v>
      </c>
      <c r="EA499" s="131" t="s">
        <v>86</v>
      </c>
      <c r="EB499" s="131" t="s">
        <v>378</v>
      </c>
      <c r="EC499" s="131" t="s">
        <v>379</v>
      </c>
      <c r="ED499" s="131" t="s">
        <v>89</v>
      </c>
      <c r="EE499" s="131" t="s">
        <v>380</v>
      </c>
      <c r="EF499" s="131" t="s">
        <v>381</v>
      </c>
      <c r="EG499" s="131" t="s">
        <v>382</v>
      </c>
      <c r="EH499" s="131" t="s">
        <v>383</v>
      </c>
      <c r="EI499" s="131" t="s">
        <v>384</v>
      </c>
      <c r="EJ499" s="135" t="s">
        <v>385</v>
      </c>
      <c r="EK499" s="135" t="s">
        <v>386</v>
      </c>
      <c r="EL499" s="135" t="s">
        <v>387</v>
      </c>
      <c r="EM499" s="135" t="s">
        <v>388</v>
      </c>
      <c r="EN499" s="131" t="s">
        <v>295</v>
      </c>
    </row>
    <row r="500" spans="1:144" ht="18" thickTop="1" thickBot="1">
      <c r="A500" s="575">
        <f t="shared" si="25"/>
        <v>499</v>
      </c>
      <c r="B500" s="572" t="s">
        <v>437</v>
      </c>
      <c r="C500" s="600" t="s">
        <v>438</v>
      </c>
      <c r="D500" s="570" t="s">
        <v>13208</v>
      </c>
      <c r="E500" s="568" t="str">
        <f t="shared" si="23"/>
        <v>Placed</v>
      </c>
      <c r="F500" s="570" t="s">
        <v>12496</v>
      </c>
      <c r="G500" s="570" t="s">
        <v>183</v>
      </c>
      <c r="H500" s="131" t="str">
        <f>VLOOKUP(B500,INFT2!C:E,3,0)</f>
        <v>12th + Engineering without live KT</v>
      </c>
      <c r="I500" s="610">
        <v>36169</v>
      </c>
      <c r="J500" s="572">
        <v>21</v>
      </c>
      <c r="K500" s="611" t="s">
        <v>439</v>
      </c>
      <c r="L500" s="611" t="s">
        <v>440</v>
      </c>
      <c r="M500" s="611" t="s">
        <v>441</v>
      </c>
      <c r="N500" s="612" t="s">
        <v>436</v>
      </c>
      <c r="O500" s="612">
        <v>8856834510</v>
      </c>
      <c r="P500" s="612">
        <v>8329257617</v>
      </c>
      <c r="Q500" s="612">
        <f>VLOOKUP(B500,'TCS CON'!$D$1:$H$98,5,0)</f>
        <v>700000</v>
      </c>
      <c r="R500" s="612">
        <f>VLOOKUP(B500,LTI!$C$1:$H$46,6,0)</f>
        <v>350000</v>
      </c>
      <c r="S500" s="612" t="e">
        <f>VLOOKUP(B500,JARO!$E$2:$I$11,5,0)</f>
        <v>#N/A</v>
      </c>
      <c r="T500" s="612" t="e">
        <f>VLOOKUP(B500,Capgemini!$D$3:$H$78,5,0)</f>
        <v>#N/A</v>
      </c>
      <c r="U500" s="612" t="e">
        <f>VLOOKUP(B500,Carwale!$D$1:$H$4,5,0)</f>
        <v>#N/A</v>
      </c>
      <c r="V500" s="612" t="e">
        <f>VLOOKUP(B500,'Interactive Brokers'!E:I,5,0)</f>
        <v>#N/A</v>
      </c>
      <c r="W500" s="612">
        <f>VLOOKUP(B500,'REL Jio'!E:I,5,0)</f>
        <v>350000</v>
      </c>
      <c r="X500" s="612" t="e">
        <f>VLOOKUP(B500,'Sciative Sol'!E:I,5,0)</f>
        <v>#N/A</v>
      </c>
      <c r="Y500" s="612" t="e">
        <f>VLOOKUP(B500,'Hexaware Tech'!E:I,5,0)</f>
        <v>#N/A</v>
      </c>
      <c r="Z500" s="612" t="e">
        <f>VLOOKUP(B500,Axis!D:H,5,0)</f>
        <v>#N/A</v>
      </c>
      <c r="AA500" s="612" t="e">
        <f>VLOOKUP(B500,Ugam!$D$3:$H$26,5,0)</f>
        <v>#N/A</v>
      </c>
      <c r="AB500" s="612" t="e">
        <f>VLOOKUP(B500,Zeus!F:J,5,0)</f>
        <v>#N/A</v>
      </c>
      <c r="AC500" s="612" t="e">
        <f>VLOOKUP(B500,Montran!F:J,5,0)</f>
        <v>#N/A</v>
      </c>
      <c r="AD500" s="612" t="e">
        <f>VLOOKUP(B500,Endurance!H283:L283,5,0)</f>
        <v>#N/A</v>
      </c>
      <c r="AE500" s="612" t="e">
        <f>VLOOKUP(B500,'Swabhav Techlabs'!$F$1:$J$2,5,0)</f>
        <v>#N/A</v>
      </c>
      <c r="AF500" s="612" t="e">
        <f>VLOOKUP(B500,'Quality Kiosk'!$F$1:$J$18,5,0)</f>
        <v>#N/A</v>
      </c>
      <c r="AG500" s="612" t="e">
        <f>VLOOKUP(B500,'Lemon VB'!$F$1:$J$2,5,0)</f>
        <v>#N/A</v>
      </c>
      <c r="AH500" s="612" t="e">
        <f>VLOOKUP(B500,Gocomet!$E$1:$I$3,5,0)</f>
        <v>#N/A</v>
      </c>
      <c r="AI500" s="612" t="e">
        <f>VLOOKUP(B500,'Ingram Micro'!$E$1:$I$8,5,0)</f>
        <v>#N/A</v>
      </c>
      <c r="AJ500" s="612" t="e">
        <f>VLOOKUP(B500,'DePronto Infotech'!$E$1:$I$2,5,0)</f>
        <v>#N/A</v>
      </c>
      <c r="AK500" s="612" t="e">
        <f>VLOOKUP(B500,'Reliance Retail'!$E$1:$I$4,5,0)</f>
        <v>#N/A</v>
      </c>
      <c r="AL500" s="612" t="e">
        <f>VLOOKUP(B500,'Bright Champs'!$D$1:$H$13,5,0)</f>
        <v>#N/A</v>
      </c>
      <c r="AM500" s="612" t="e">
        <f>VLOOKUP(B500,Neosoft!$E$1:$I$12,5,0)</f>
        <v>#N/A</v>
      </c>
      <c r="AN500" s="612" t="e">
        <f>VLOOKUP(B500,Infosys!$E$1:$I$3,5,0)</f>
        <v>#N/A</v>
      </c>
      <c r="AO500" s="612" t="e">
        <f>VLOOKUP(B500,Cerelabs!$E$1:$I$5,5,0)</f>
        <v>#N/A</v>
      </c>
      <c r="AP500" s="612" t="e">
        <f>VLOOKUP(B500,'Neebal Technologies'!$D$1:$H$2,5,0)</f>
        <v>#N/A</v>
      </c>
      <c r="AQ500" s="612" t="e">
        <f>VLOOKUP(B500,'Vertiv Energy'!$D$1:$H$2,5,0)</f>
        <v>#N/A</v>
      </c>
      <c r="AR500" s="612" t="e">
        <f>VLOOKUP(B500,'Acidaes Solutions (CRMNEXT)'!$D$1:$H$3,5,0)</f>
        <v>#N/A</v>
      </c>
      <c r="AS500" s="612" t="e">
        <f>VLOOKUP(B500,Growisto!$D$1:$H$2,5,0)</f>
        <v>#N/A</v>
      </c>
      <c r="AT500" s="612" t="e">
        <f>VLOOKUP(B500,'9.9 Mediaworx - Digit'!$D$1:$H$2,5,0)</f>
        <v>#N/A</v>
      </c>
      <c r="AU500" s="612" t="e">
        <f>VLOOKUP(B500,'Vistaar systems Pvt Ltd'!$D$2:$H$3,5,0)</f>
        <v>#N/A</v>
      </c>
      <c r="AV500" s="612" t="e">
        <f>VLOOKUP(B500,'Course 5i'!$D$2:$H$11,5,0)</f>
        <v>#N/A</v>
      </c>
      <c r="AW500" s="612" t="e">
        <f>VLOOKUP(B500,'Radiant Appliances &amp; Electronic'!$D$1:$H$13,5,0)</f>
        <v>#N/A</v>
      </c>
      <c r="AX500" s="612" t="e">
        <f>VLOOKUP(B500,'Atos Global'!$D$3:$H$27,5,0)</f>
        <v>#N/A</v>
      </c>
      <c r="AY500" s="612" t="e">
        <f>VLOOKUP(B500,'Saama Technologies'!$D$1:$H$2,5,0)</f>
        <v>#N/A</v>
      </c>
      <c r="AZ500" s="612" t="e">
        <f>VLOOKUP(B500,'Multiplier Solutions'!$D$1:$H$2,5,0)</f>
        <v>#N/A</v>
      </c>
      <c r="BA500" s="612" t="e">
        <f>VLOOKUP(B500,GEP!$D$2:$H$5,5,0)</f>
        <v>#N/A</v>
      </c>
      <c r="BB500" s="612" t="e">
        <f>VLOOKUP(B500,Accenture!$D$1:$H$6,5,0)</f>
        <v>#N/A</v>
      </c>
      <c r="BC500" s="612" t="e">
        <f>VLOOKUP(B500,'Endurance International Group'!$D$1:$H$2,5,0)</f>
        <v>#N/A</v>
      </c>
      <c r="BD500" s="612" t="e">
        <f>VLOOKUP(B500,Newgen!$D$1:$H$2,5,0)</f>
        <v>#N/A</v>
      </c>
      <c r="BE500" s="612" t="e">
        <f>VLOOKUP(B500,'3D Incredible'!D500:H500,5,0)</f>
        <v>#N/A</v>
      </c>
      <c r="BF500" s="612" t="e">
        <f>VLOOKUP(B500,'Raja Software Labs'!$D$2:$H$2,5,0)</f>
        <v>#N/A</v>
      </c>
      <c r="BG500" s="612" t="e">
        <f>VLOOKUP(B500,Wipro!$D$1:$H$2,5,0)</f>
        <v>#N/A</v>
      </c>
      <c r="BH500" s="612" t="e">
        <f>VLOOKUP(B500,'Perch Technologies'!$D$2:$H$2,5,0)</f>
        <v>#N/A</v>
      </c>
      <c r="BI500" s="612" t="e">
        <f>VLOOKUP(B500,'Morning Star'!$D$1:$H$6,5,0)</f>
        <v>#N/A</v>
      </c>
      <c r="BJ500" s="612" t="e">
        <f>VLOOKUP(B500,Flexiloans!$D$1:$H$2,5,0)</f>
        <v>#N/A</v>
      </c>
      <c r="BK500" s="612" t="e">
        <f>VLOOKUP(B500,'Thirdware Solutions'!$D$1:$H$2,5,0)</f>
        <v>#N/A</v>
      </c>
      <c r="BL500" s="612" t="e">
        <f>VLOOKUP(B500,Tescom!$D$1:$H$8,5,0)</f>
        <v>#N/A</v>
      </c>
      <c r="BM500" s="612" t="e">
        <f>VLOOKUP(B500,'Cogno AI'!$D$1:$H$2,5,0)</f>
        <v>#N/A</v>
      </c>
      <c r="BN500" s="612" t="e">
        <f>VLOOKUP(B500,'ABM Knowledgeware'!$D$1:$H$2,5,0)</f>
        <v>#N/A</v>
      </c>
      <c r="BO500" s="612" t="e">
        <f>VLOOKUP(B500,'Concerto Software'!$D$1:$H$3,5,0)</f>
        <v>#N/A</v>
      </c>
      <c r="BP500" s="612" t="e">
        <f>VLOOKUP(B500,'My Captain'!$D$1:$H$4,5,0)</f>
        <v>#N/A</v>
      </c>
      <c r="BQ500" s="612" t="e">
        <f>VLOOKUP(B500,'Finoux Solutions'!$D$2:$H$4,5,0)</f>
        <v>#N/A</v>
      </c>
      <c r="BR500" s="612" t="e">
        <f>VLOOKUP(B500,'MITR Learning'!$D$1:$H$2,5,0)</f>
        <v>#N/A</v>
      </c>
      <c r="BS500" s="612" t="e">
        <f>VLOOKUP(B500,Nucsoft!$D$2:$H$6,5,0)</f>
        <v>#N/A</v>
      </c>
      <c r="BT500" s="612" t="e">
        <f>VLOOKUP(B500,'Paras Cadd'!$D$1:$H$2,5,0)</f>
        <v>#N/A</v>
      </c>
      <c r="BU500" s="612" t="e">
        <f>VLOOKUP(B500,'ICICI Securities'!$D$1:$H$2,5,0)</f>
        <v>#N/A</v>
      </c>
      <c r="BV500" s="612" t="e">
        <f>VLOOKUP(B500,'Citius Tech'!$D$2:$H$5,5,0)</f>
        <v>#N/A</v>
      </c>
      <c r="BW500" s="612" t="e">
        <f>VLOOKUP(B500,'Buzzy Brains'!$D$2:$H$2,5,0)</f>
        <v>#N/A</v>
      </c>
      <c r="BX500" s="612" t="e">
        <f>VLOOKUP(B500,'Decimal Point'!$D$2:$H$2,5,0)</f>
        <v>#N/A</v>
      </c>
      <c r="BY500" s="612" t="e">
        <f>VLOOKUP(B500,'Sankey Business Solutions'!$D$2:$H$3,5,0)</f>
        <v>#N/A</v>
      </c>
      <c r="BZ500" s="612" t="e">
        <f>VLOOKUP(B500,'Nangia &amp; Co LLP'!$D$2:$H$2,5,0)</f>
        <v>#N/A</v>
      </c>
      <c r="CA500" s="612" t="e">
        <f>VLOOKUP(B500,'FIS Solutions India Pvt Ltd'!$D$2:$H$2,5,0)</f>
        <v>#N/A</v>
      </c>
      <c r="CB500" s="612" t="e">
        <f>VLOOKUP(B500,'Delta Technology &amp; Management '!$D$2:$H$16,5,0)</f>
        <v>#N/A</v>
      </c>
      <c r="CC500" s="612" t="e">
        <f>VLOOKUP(B500,'Espoir Networks'!$D$3:$H$11,5,0)</f>
        <v>#N/A</v>
      </c>
      <c r="CD500" s="612" t="e">
        <f>VLOOKUP(B500,'Servosys Solution'!$D$3:$H$5,5,0)</f>
        <v>#N/A</v>
      </c>
      <c r="CE500" s="612" t="e">
        <f>VLOOKUP(B500,'Ribbon Communications'!$D$3:$H$4,5,0)</f>
        <v>#N/A</v>
      </c>
      <c r="CF500" s="612">
        <f t="shared" si="24"/>
        <v>3</v>
      </c>
      <c r="CG500" s="129" t="s">
        <v>442</v>
      </c>
      <c r="CH500" s="129">
        <v>707538836595</v>
      </c>
      <c r="CI500" s="129" t="s">
        <v>443</v>
      </c>
      <c r="CJ500" s="129" t="s">
        <v>11726</v>
      </c>
      <c r="CK500" s="132">
        <v>42917</v>
      </c>
      <c r="CL500" s="129">
        <v>2021</v>
      </c>
      <c r="CM500" s="128" t="s">
        <v>12075</v>
      </c>
      <c r="CN500" s="129">
        <v>418</v>
      </c>
      <c r="CO500" s="133">
        <v>83.6</v>
      </c>
      <c r="CP500" s="129">
        <v>2015</v>
      </c>
      <c r="CQ500" s="129" t="s">
        <v>276</v>
      </c>
      <c r="CR500" s="128" t="s">
        <v>445</v>
      </c>
      <c r="CS500" s="129">
        <v>973</v>
      </c>
      <c r="CT500" s="133">
        <v>97.3</v>
      </c>
      <c r="CU500" s="129">
        <v>2017</v>
      </c>
      <c r="CV500" s="129" t="s">
        <v>446</v>
      </c>
      <c r="CW500" s="131" t="s">
        <v>81</v>
      </c>
      <c r="CX500" s="131" t="s">
        <v>81</v>
      </c>
      <c r="CY500" s="129" t="s">
        <v>81</v>
      </c>
      <c r="CZ500" s="129" t="s">
        <v>81</v>
      </c>
      <c r="DA500" s="129" t="s">
        <v>81</v>
      </c>
      <c r="DB500" s="129" t="s">
        <v>81</v>
      </c>
      <c r="DC500" s="129" t="s">
        <v>81</v>
      </c>
      <c r="DD500" s="129" t="s">
        <v>81</v>
      </c>
      <c r="DE500" s="129" t="s">
        <v>81</v>
      </c>
      <c r="DF500" s="129">
        <v>0</v>
      </c>
      <c r="DG500" s="224">
        <v>9.3000000000000007</v>
      </c>
      <c r="DH500" s="224">
        <v>9.33</v>
      </c>
      <c r="DI500" s="224">
        <v>9.4600000000000009</v>
      </c>
      <c r="DJ500" s="224">
        <v>9.65</v>
      </c>
      <c r="DK500" s="224">
        <v>9.5299999999999994</v>
      </c>
      <c r="DL500" s="224">
        <v>10</v>
      </c>
      <c r="DM500" s="224">
        <v>57.27</v>
      </c>
      <c r="DN500" s="224">
        <v>9.5500000000000007</v>
      </c>
      <c r="DO500" s="129"/>
      <c r="DP500" s="131" t="s">
        <v>82</v>
      </c>
      <c r="DQ500" s="129">
        <v>0</v>
      </c>
      <c r="DR500" s="129">
        <v>0</v>
      </c>
      <c r="DS500" s="129" t="s">
        <v>83</v>
      </c>
      <c r="DT500" s="129" t="s">
        <v>83</v>
      </c>
      <c r="DU500" s="129" t="s">
        <v>83</v>
      </c>
      <c r="DV500" s="129" t="s">
        <v>83</v>
      </c>
      <c r="DW500" s="131" t="s">
        <v>83</v>
      </c>
      <c r="DX500" s="131" t="s">
        <v>84</v>
      </c>
      <c r="DY500" s="131" t="s">
        <v>81</v>
      </c>
      <c r="DZ500" s="131" t="s">
        <v>447</v>
      </c>
      <c r="EA500" s="131" t="s">
        <v>448</v>
      </c>
      <c r="EB500" s="131" t="s">
        <v>449</v>
      </c>
      <c r="EC500" s="131" t="s">
        <v>88</v>
      </c>
      <c r="ED500" s="131" t="s">
        <v>89</v>
      </c>
      <c r="EE500" s="131" t="s">
        <v>450</v>
      </c>
      <c r="EF500" s="131" t="s">
        <v>451</v>
      </c>
      <c r="EG500" s="131" t="s">
        <v>452</v>
      </c>
      <c r="EH500" s="131" t="s">
        <v>453</v>
      </c>
      <c r="EI500" s="131" t="s">
        <v>454</v>
      </c>
      <c r="EJ500" s="135" t="s">
        <v>455</v>
      </c>
      <c r="EK500" s="135" t="s">
        <v>456</v>
      </c>
      <c r="EL500" s="135" t="s">
        <v>457</v>
      </c>
      <c r="EM500" s="135" t="s">
        <v>458</v>
      </c>
      <c r="EN500" s="131" t="s">
        <v>81</v>
      </c>
    </row>
    <row r="501" spans="1:144" ht="18" thickTop="1" thickBot="1">
      <c r="A501" s="575">
        <f t="shared" si="25"/>
        <v>500</v>
      </c>
      <c r="B501" s="572" t="s">
        <v>460</v>
      </c>
      <c r="C501" s="600" t="s">
        <v>461</v>
      </c>
      <c r="D501" s="570" t="s">
        <v>13208</v>
      </c>
      <c r="E501" s="568" t="str">
        <f t="shared" si="23"/>
        <v>Placed</v>
      </c>
      <c r="F501" s="570" t="s">
        <v>12496</v>
      </c>
      <c r="G501" s="570" t="s">
        <v>183</v>
      </c>
      <c r="H501" s="131" t="str">
        <f>VLOOKUP(B501,INFT2!C:E,3,0)</f>
        <v>12th + Engineering without live KT</v>
      </c>
      <c r="I501" s="610" t="s">
        <v>462</v>
      </c>
      <c r="J501" s="572">
        <v>21</v>
      </c>
      <c r="K501" s="611" t="s">
        <v>463</v>
      </c>
      <c r="L501" s="611" t="s">
        <v>73</v>
      </c>
      <c r="M501" s="611" t="s">
        <v>464</v>
      </c>
      <c r="N501" s="612" t="s">
        <v>459</v>
      </c>
      <c r="O501" s="612">
        <v>7045660092</v>
      </c>
      <c r="P501" s="612">
        <v>7045660092</v>
      </c>
      <c r="Q501" s="612" t="e">
        <f>VLOOKUP(B501,'TCS CON'!$D$1:$H$98,5,0)</f>
        <v>#N/A</v>
      </c>
      <c r="R501" s="612" t="e">
        <f>VLOOKUP(B501,LTI!$C$1:$H$46,6,0)</f>
        <v>#N/A</v>
      </c>
      <c r="S501" s="612" t="e">
        <f>VLOOKUP(B501,JARO!$E$2:$I$11,5,0)</f>
        <v>#N/A</v>
      </c>
      <c r="T501" s="612" t="e">
        <f>VLOOKUP(B501,Capgemini!$D$3:$H$78,5,0)</f>
        <v>#N/A</v>
      </c>
      <c r="U501" s="612" t="e">
        <f>VLOOKUP(B501,Carwale!$D$1:$H$4,5,0)</f>
        <v>#N/A</v>
      </c>
      <c r="V501" s="612" t="e">
        <f>VLOOKUP(B501,'Interactive Brokers'!E:I,5,0)</f>
        <v>#N/A</v>
      </c>
      <c r="W501" s="612" t="e">
        <f>VLOOKUP(B501,'REL Jio'!E:I,5,0)</f>
        <v>#N/A</v>
      </c>
      <c r="X501" s="612" t="e">
        <f>VLOOKUP(B501,'Sciative Sol'!E:I,5,0)</f>
        <v>#N/A</v>
      </c>
      <c r="Y501" s="612" t="e">
        <f>VLOOKUP(B501,'Hexaware Tech'!E:I,5,0)</f>
        <v>#N/A</v>
      </c>
      <c r="Z501" s="612" t="e">
        <f>VLOOKUP(B501,Axis!D:H,5,0)</f>
        <v>#N/A</v>
      </c>
      <c r="AA501" s="612" t="e">
        <f>VLOOKUP(B501,Ugam!$D$3:$H$26,5,0)</f>
        <v>#N/A</v>
      </c>
      <c r="AB501" s="612" t="e">
        <f>VLOOKUP(B501,Zeus!F:J,5,0)</f>
        <v>#N/A</v>
      </c>
      <c r="AC501" s="612">
        <f>VLOOKUP(B501,Montran!F:J,5,0)</f>
        <v>350000</v>
      </c>
      <c r="AD501" s="612" t="e">
        <f>VLOOKUP(B501,Endurance!H284:L284,5,0)</f>
        <v>#N/A</v>
      </c>
      <c r="AE501" s="612" t="e">
        <f>VLOOKUP(B501,'Swabhav Techlabs'!$F$1:$J$2,5,0)</f>
        <v>#N/A</v>
      </c>
      <c r="AF501" s="612" t="e">
        <f>VLOOKUP(B501,'Quality Kiosk'!$F$1:$J$18,5,0)</f>
        <v>#N/A</v>
      </c>
      <c r="AG501" s="612" t="e">
        <f>VLOOKUP(B501,'Lemon VB'!$F$1:$J$2,5,0)</f>
        <v>#N/A</v>
      </c>
      <c r="AH501" s="612" t="e">
        <f>VLOOKUP(B501,Gocomet!$E$1:$I$3,5,0)</f>
        <v>#N/A</v>
      </c>
      <c r="AI501" s="612" t="e">
        <f>VLOOKUP(B501,'Ingram Micro'!$E$1:$I$8,5,0)</f>
        <v>#N/A</v>
      </c>
      <c r="AJ501" s="612" t="e">
        <f>VLOOKUP(B501,'DePronto Infotech'!$E$1:$I$2,5,0)</f>
        <v>#N/A</v>
      </c>
      <c r="AK501" s="612" t="e">
        <f>VLOOKUP(B501,'Reliance Retail'!$E$1:$I$4,5,0)</f>
        <v>#N/A</v>
      </c>
      <c r="AL501" s="612" t="e">
        <f>VLOOKUP(B501,'Bright Champs'!$D$1:$H$13,5,0)</f>
        <v>#N/A</v>
      </c>
      <c r="AM501" s="612" t="e">
        <f>VLOOKUP(B501,Neosoft!$E$1:$I$12,5,0)</f>
        <v>#N/A</v>
      </c>
      <c r="AN501" s="612" t="e">
        <f>VLOOKUP(B501,Infosys!$E$1:$I$3,5,0)</f>
        <v>#N/A</v>
      </c>
      <c r="AO501" s="612" t="e">
        <f>VLOOKUP(B501,Cerelabs!$E$1:$I$5,5,0)</f>
        <v>#N/A</v>
      </c>
      <c r="AP501" s="612" t="e">
        <f>VLOOKUP(B501,'Neebal Technologies'!$D$1:$H$2,5,0)</f>
        <v>#N/A</v>
      </c>
      <c r="AQ501" s="612" t="e">
        <f>VLOOKUP(B501,'Vertiv Energy'!$D$1:$H$2,5,0)</f>
        <v>#N/A</v>
      </c>
      <c r="AR501" s="612" t="e">
        <f>VLOOKUP(B501,'Acidaes Solutions (CRMNEXT)'!$D$1:$H$3,5,0)</f>
        <v>#N/A</v>
      </c>
      <c r="AS501" s="612" t="e">
        <f>VLOOKUP(B501,Growisto!$D$1:$H$2,5,0)</f>
        <v>#N/A</v>
      </c>
      <c r="AT501" s="612" t="e">
        <f>VLOOKUP(B501,'9.9 Mediaworx - Digit'!$D$1:$H$2,5,0)</f>
        <v>#N/A</v>
      </c>
      <c r="AU501" s="612" t="e">
        <f>VLOOKUP(B501,'Vistaar systems Pvt Ltd'!$D$2:$H$3,5,0)</f>
        <v>#N/A</v>
      </c>
      <c r="AV501" s="612" t="e">
        <f>VLOOKUP(B501,'Course 5i'!$D$2:$H$11,5,0)</f>
        <v>#N/A</v>
      </c>
      <c r="AW501" s="612" t="e">
        <f>VLOOKUP(B501,'Radiant Appliances &amp; Electronic'!$D$1:$H$13,5,0)</f>
        <v>#N/A</v>
      </c>
      <c r="AX501" s="612" t="e">
        <f>VLOOKUP(B501,'Atos Global'!$D$3:$H$27,5,0)</f>
        <v>#N/A</v>
      </c>
      <c r="AY501" s="612" t="e">
        <f>VLOOKUP(B501,'Saama Technologies'!$D$1:$H$2,5,0)</f>
        <v>#N/A</v>
      </c>
      <c r="AZ501" s="612" t="e">
        <f>VLOOKUP(B501,'Multiplier Solutions'!$D$1:$H$2,5,0)</f>
        <v>#N/A</v>
      </c>
      <c r="BA501" s="612" t="e">
        <f>VLOOKUP(B501,GEP!$D$2:$H$5,5,0)</f>
        <v>#N/A</v>
      </c>
      <c r="BB501" s="612" t="e">
        <f>VLOOKUP(B501,Accenture!$D$1:$H$6,5,0)</f>
        <v>#N/A</v>
      </c>
      <c r="BC501" s="612" t="e">
        <f>VLOOKUP(B501,'Endurance International Group'!$D$1:$H$2,5,0)</f>
        <v>#N/A</v>
      </c>
      <c r="BD501" s="612" t="e">
        <f>VLOOKUP(B501,Newgen!$D$1:$H$2,5,0)</f>
        <v>#N/A</v>
      </c>
      <c r="BE501" s="612" t="e">
        <f>VLOOKUP(B501,'3D Incredible'!D501:H501,5,0)</f>
        <v>#N/A</v>
      </c>
      <c r="BF501" s="612" t="e">
        <f>VLOOKUP(B501,'Raja Software Labs'!$D$2:$H$2,5,0)</f>
        <v>#N/A</v>
      </c>
      <c r="BG501" s="612" t="e">
        <f>VLOOKUP(B501,Wipro!$D$1:$H$2,5,0)</f>
        <v>#N/A</v>
      </c>
      <c r="BH501" s="612" t="e">
        <f>VLOOKUP(B501,'Perch Technologies'!$D$2:$H$2,5,0)</f>
        <v>#N/A</v>
      </c>
      <c r="BI501" s="612" t="e">
        <f>VLOOKUP(B501,'Morning Star'!$D$1:$H$6,5,0)</f>
        <v>#N/A</v>
      </c>
      <c r="BJ501" s="612" t="e">
        <f>VLOOKUP(B501,Flexiloans!$D$1:$H$2,5,0)</f>
        <v>#N/A</v>
      </c>
      <c r="BK501" s="612" t="e">
        <f>VLOOKUP(B501,'Thirdware Solutions'!$D$1:$H$2,5,0)</f>
        <v>#N/A</v>
      </c>
      <c r="BL501" s="612" t="e">
        <f>VLOOKUP(B501,Tescom!$D$1:$H$8,5,0)</f>
        <v>#N/A</v>
      </c>
      <c r="BM501" s="612" t="e">
        <f>VLOOKUP(B501,'Cogno AI'!$D$1:$H$2,5,0)</f>
        <v>#N/A</v>
      </c>
      <c r="BN501" s="612" t="e">
        <f>VLOOKUP(B501,'ABM Knowledgeware'!$D$1:$H$2,5,0)</f>
        <v>#N/A</v>
      </c>
      <c r="BO501" s="612" t="e">
        <f>VLOOKUP(B501,'Concerto Software'!$D$1:$H$3,5,0)</f>
        <v>#N/A</v>
      </c>
      <c r="BP501" s="612" t="e">
        <f>VLOOKUP(B501,'My Captain'!$D$1:$H$4,5,0)</f>
        <v>#N/A</v>
      </c>
      <c r="BQ501" s="612" t="e">
        <f>VLOOKUP(B501,'Finoux Solutions'!$D$2:$H$4,5,0)</f>
        <v>#N/A</v>
      </c>
      <c r="BR501" s="612" t="e">
        <f>VLOOKUP(B501,'MITR Learning'!$D$1:$H$2,5,0)</f>
        <v>#N/A</v>
      </c>
      <c r="BS501" s="612" t="e">
        <f>VLOOKUP(B501,Nucsoft!$D$2:$H$6,5,0)</f>
        <v>#N/A</v>
      </c>
      <c r="BT501" s="612" t="e">
        <f>VLOOKUP(B501,'Paras Cadd'!$D$1:$H$2,5,0)</f>
        <v>#N/A</v>
      </c>
      <c r="BU501" s="612" t="e">
        <f>VLOOKUP(B501,'ICICI Securities'!$D$1:$H$2,5,0)</f>
        <v>#N/A</v>
      </c>
      <c r="BV501" s="612" t="e">
        <f>VLOOKUP(B501,'Citius Tech'!$D$2:$H$5,5,0)</f>
        <v>#N/A</v>
      </c>
      <c r="BW501" s="612" t="e">
        <f>VLOOKUP(B501,'Buzzy Brains'!$D$2:$H$2,5,0)</f>
        <v>#N/A</v>
      </c>
      <c r="BX501" s="612" t="e">
        <f>VLOOKUP(B501,'Decimal Point'!$D$2:$H$2,5,0)</f>
        <v>#N/A</v>
      </c>
      <c r="BY501" s="612" t="e">
        <f>VLOOKUP(B501,'Sankey Business Solutions'!$D$2:$H$3,5,0)</f>
        <v>#N/A</v>
      </c>
      <c r="BZ501" s="612" t="e">
        <f>VLOOKUP(B501,'Nangia &amp; Co LLP'!$D$2:$H$2,5,0)</f>
        <v>#N/A</v>
      </c>
      <c r="CA501" s="612" t="e">
        <f>VLOOKUP(B501,'FIS Solutions India Pvt Ltd'!$D$2:$H$2,5,0)</f>
        <v>#N/A</v>
      </c>
      <c r="CB501" s="612" t="e">
        <f>VLOOKUP(B501,'Delta Technology &amp; Management '!$D$2:$H$16,5,0)</f>
        <v>#N/A</v>
      </c>
      <c r="CC501" s="612" t="e">
        <f>VLOOKUP(B501,'Espoir Networks'!$D$3:$H$11,5,0)</f>
        <v>#N/A</v>
      </c>
      <c r="CD501" s="612" t="e">
        <f>VLOOKUP(B501,'Servosys Solution'!$D$3:$H$5,5,0)</f>
        <v>#N/A</v>
      </c>
      <c r="CE501" s="612" t="e">
        <f>VLOOKUP(B501,'Ribbon Communications'!$D$3:$H$4,5,0)</f>
        <v>#N/A</v>
      </c>
      <c r="CF501" s="612">
        <f t="shared" si="24"/>
        <v>1</v>
      </c>
      <c r="CG501" s="129" t="s">
        <v>465</v>
      </c>
      <c r="CH501" s="129">
        <v>307325053486</v>
      </c>
      <c r="CI501" s="129" t="s">
        <v>134</v>
      </c>
      <c r="CJ501" s="129" t="s">
        <v>11726</v>
      </c>
      <c r="CK501" s="132">
        <v>42917</v>
      </c>
      <c r="CL501" s="129">
        <v>2021</v>
      </c>
      <c r="CM501" s="128" t="s">
        <v>12076</v>
      </c>
      <c r="CN501" s="129">
        <v>436</v>
      </c>
      <c r="CO501" s="133">
        <v>87.2</v>
      </c>
      <c r="CP501" s="129">
        <v>2015</v>
      </c>
      <c r="CQ501" s="129" t="s">
        <v>79</v>
      </c>
      <c r="CR501" s="128" t="s">
        <v>12173</v>
      </c>
      <c r="CS501" s="129">
        <v>441</v>
      </c>
      <c r="CT501" s="133">
        <v>67.849999999999994</v>
      </c>
      <c r="CU501" s="129">
        <v>2017</v>
      </c>
      <c r="CV501" s="129" t="s">
        <v>79</v>
      </c>
      <c r="CW501" s="131" t="s">
        <v>81</v>
      </c>
      <c r="CX501" s="131" t="s">
        <v>81</v>
      </c>
      <c r="CY501" s="129" t="s">
        <v>81</v>
      </c>
      <c r="CZ501" s="129" t="s">
        <v>81</v>
      </c>
      <c r="DA501" s="129" t="s">
        <v>81</v>
      </c>
      <c r="DB501" s="129" t="s">
        <v>81</v>
      </c>
      <c r="DC501" s="129" t="s">
        <v>81</v>
      </c>
      <c r="DD501" s="129" t="s">
        <v>81</v>
      </c>
      <c r="DE501" s="129" t="s">
        <v>81</v>
      </c>
      <c r="DF501" s="129">
        <v>0</v>
      </c>
      <c r="DG501" s="224">
        <v>6.59</v>
      </c>
      <c r="DH501" s="224">
        <v>6.78</v>
      </c>
      <c r="DI501" s="224">
        <v>6.92</v>
      </c>
      <c r="DJ501" s="224">
        <v>6.92</v>
      </c>
      <c r="DK501" s="224">
        <v>7.38</v>
      </c>
      <c r="DL501" s="224">
        <v>8.3000000000000007</v>
      </c>
      <c r="DM501" s="224">
        <v>42.89</v>
      </c>
      <c r="DN501" s="224">
        <v>7.15</v>
      </c>
      <c r="DO501" s="129"/>
      <c r="DP501" s="131" t="s">
        <v>82</v>
      </c>
      <c r="DQ501" s="129">
        <v>0</v>
      </c>
      <c r="DR501" s="129">
        <v>4</v>
      </c>
      <c r="DS501" s="129" t="s">
        <v>83</v>
      </c>
      <c r="DT501" s="129" t="s">
        <v>83</v>
      </c>
      <c r="DU501" s="129" t="s">
        <v>83</v>
      </c>
      <c r="DV501" s="129" t="s">
        <v>83</v>
      </c>
      <c r="DW501" s="131" t="s">
        <v>83</v>
      </c>
      <c r="DX501" s="131" t="s">
        <v>84</v>
      </c>
      <c r="DY501" s="131" t="s">
        <v>81</v>
      </c>
      <c r="DZ501" s="131" t="s">
        <v>468</v>
      </c>
      <c r="EA501" s="131" t="s">
        <v>469</v>
      </c>
      <c r="EB501" s="131" t="s">
        <v>470</v>
      </c>
      <c r="EC501" s="131" t="s">
        <v>471</v>
      </c>
      <c r="ED501" s="131" t="s">
        <v>89</v>
      </c>
      <c r="EE501" s="131" t="s">
        <v>472</v>
      </c>
      <c r="EF501" s="131" t="s">
        <v>473</v>
      </c>
      <c r="EG501" s="131" t="s">
        <v>474</v>
      </c>
      <c r="EH501" s="131" t="s">
        <v>475</v>
      </c>
      <c r="EI501" s="131" t="s">
        <v>476</v>
      </c>
      <c r="EJ501" s="135" t="s">
        <v>477</v>
      </c>
      <c r="EK501" s="135" t="s">
        <v>478</v>
      </c>
      <c r="EL501" s="135" t="s">
        <v>479</v>
      </c>
      <c r="EM501" s="135" t="s">
        <v>480</v>
      </c>
      <c r="EN501" s="131" t="s">
        <v>81</v>
      </c>
    </row>
    <row r="502" spans="1:144" ht="18" thickTop="1" thickBot="1">
      <c r="A502" s="575">
        <f t="shared" si="25"/>
        <v>501</v>
      </c>
      <c r="B502" s="572" t="s">
        <v>502</v>
      </c>
      <c r="C502" s="600" t="s">
        <v>503</v>
      </c>
      <c r="D502" s="570" t="s">
        <v>13208</v>
      </c>
      <c r="E502" s="568" t="str">
        <f t="shared" si="23"/>
        <v>Not Placed</v>
      </c>
      <c r="F502" s="570" t="s">
        <v>12496</v>
      </c>
      <c r="G502" s="570" t="s">
        <v>183</v>
      </c>
      <c r="H502" s="131" t="str">
        <f>VLOOKUP(B502,INFT2!C:E,3,0)</f>
        <v>12th + Engineering without live KT</v>
      </c>
      <c r="I502" s="610" t="s">
        <v>504</v>
      </c>
      <c r="J502" s="572">
        <v>20</v>
      </c>
      <c r="K502" s="611" t="s">
        <v>505</v>
      </c>
      <c r="L502" s="611" t="s">
        <v>73</v>
      </c>
      <c r="M502" s="611" t="s">
        <v>506</v>
      </c>
      <c r="N502" s="612" t="s">
        <v>507</v>
      </c>
      <c r="O502" s="612">
        <v>9820305629</v>
      </c>
      <c r="P502" s="612">
        <v>9820305629</v>
      </c>
      <c r="Q502" s="612" t="e">
        <f>VLOOKUP(B502,'TCS CON'!$D$1:$H$98,5,0)</f>
        <v>#N/A</v>
      </c>
      <c r="R502" s="612" t="e">
        <f>VLOOKUP(B502,LTI!$C$1:$H$46,6,0)</f>
        <v>#N/A</v>
      </c>
      <c r="S502" s="612" t="e">
        <f>VLOOKUP(B502,JARO!$E$2:$I$11,5,0)</f>
        <v>#N/A</v>
      </c>
      <c r="T502" s="612" t="e">
        <f>VLOOKUP(B502,Capgemini!$D$3:$H$78,5,0)</f>
        <v>#N/A</v>
      </c>
      <c r="U502" s="612" t="e">
        <f>VLOOKUP(B502,Carwale!$D$1:$H$4,5,0)</f>
        <v>#N/A</v>
      </c>
      <c r="V502" s="612" t="e">
        <f>VLOOKUP(B502,'Interactive Brokers'!E:I,5,0)</f>
        <v>#N/A</v>
      </c>
      <c r="W502" s="612" t="e">
        <f>VLOOKUP(B502,'REL Jio'!E:I,5,0)</f>
        <v>#N/A</v>
      </c>
      <c r="X502" s="612" t="e">
        <f>VLOOKUP(B502,'Sciative Sol'!E:I,5,0)</f>
        <v>#N/A</v>
      </c>
      <c r="Y502" s="612" t="e">
        <f>VLOOKUP(B502,'Hexaware Tech'!E:I,5,0)</f>
        <v>#N/A</v>
      </c>
      <c r="Z502" s="612" t="e">
        <f>VLOOKUP(B502,Axis!D:H,5,0)</f>
        <v>#N/A</v>
      </c>
      <c r="AA502" s="612" t="e">
        <f>VLOOKUP(B502,Ugam!$D$3:$H$26,5,0)</f>
        <v>#N/A</v>
      </c>
      <c r="AB502" s="612" t="e">
        <f>VLOOKUP(B502,Zeus!F:J,5,0)</f>
        <v>#N/A</v>
      </c>
      <c r="AC502" s="612" t="e">
        <f>VLOOKUP(B502,Montran!F:J,5,0)</f>
        <v>#N/A</v>
      </c>
      <c r="AD502" s="612" t="e">
        <f>VLOOKUP(B502,Endurance!H285:L285,5,0)</f>
        <v>#N/A</v>
      </c>
      <c r="AE502" s="612" t="e">
        <f>VLOOKUP(B502,'Swabhav Techlabs'!$F$1:$J$2,5,0)</f>
        <v>#N/A</v>
      </c>
      <c r="AF502" s="612" t="e">
        <f>VLOOKUP(B502,'Quality Kiosk'!$F$1:$J$18,5,0)</f>
        <v>#N/A</v>
      </c>
      <c r="AG502" s="612" t="e">
        <f>VLOOKUP(B502,'Lemon VB'!$F$1:$J$2,5,0)</f>
        <v>#N/A</v>
      </c>
      <c r="AH502" s="612" t="e">
        <f>VLOOKUP(B502,Gocomet!$E$1:$I$3,5,0)</f>
        <v>#N/A</v>
      </c>
      <c r="AI502" s="612" t="e">
        <f>VLOOKUP(B502,'Ingram Micro'!$E$1:$I$8,5,0)</f>
        <v>#N/A</v>
      </c>
      <c r="AJ502" s="612" t="e">
        <f>VLOOKUP(B502,'DePronto Infotech'!$E$1:$I$2,5,0)</f>
        <v>#N/A</v>
      </c>
      <c r="AK502" s="612" t="e">
        <f>VLOOKUP(B502,'Reliance Retail'!$E$1:$I$4,5,0)</f>
        <v>#N/A</v>
      </c>
      <c r="AL502" s="612" t="e">
        <f>VLOOKUP(B502,'Bright Champs'!$D$1:$H$13,5,0)</f>
        <v>#N/A</v>
      </c>
      <c r="AM502" s="612" t="e">
        <f>VLOOKUP(B502,Neosoft!$E$1:$I$12,5,0)</f>
        <v>#N/A</v>
      </c>
      <c r="AN502" s="612" t="e">
        <f>VLOOKUP(B502,Infosys!$E$1:$I$3,5,0)</f>
        <v>#N/A</v>
      </c>
      <c r="AO502" s="612" t="e">
        <f>VLOOKUP(B502,Cerelabs!$E$1:$I$5,5,0)</f>
        <v>#N/A</v>
      </c>
      <c r="AP502" s="612" t="e">
        <f>VLOOKUP(B502,'Neebal Technologies'!$D$1:$H$2,5,0)</f>
        <v>#N/A</v>
      </c>
      <c r="AQ502" s="612" t="e">
        <f>VLOOKUP(B502,'Vertiv Energy'!$D$1:$H$2,5,0)</f>
        <v>#N/A</v>
      </c>
      <c r="AR502" s="612" t="e">
        <f>VLOOKUP(B502,'Acidaes Solutions (CRMNEXT)'!$D$1:$H$3,5,0)</f>
        <v>#N/A</v>
      </c>
      <c r="AS502" s="612" t="e">
        <f>VLOOKUP(B502,Growisto!$D$1:$H$2,5,0)</f>
        <v>#N/A</v>
      </c>
      <c r="AT502" s="612" t="e">
        <f>VLOOKUP(B502,'9.9 Mediaworx - Digit'!$D$1:$H$2,5,0)</f>
        <v>#N/A</v>
      </c>
      <c r="AU502" s="612" t="e">
        <f>VLOOKUP(B502,'Vistaar systems Pvt Ltd'!$D$2:$H$3,5,0)</f>
        <v>#N/A</v>
      </c>
      <c r="AV502" s="612" t="e">
        <f>VLOOKUP(B502,'Course 5i'!$D$2:$H$11,5,0)</f>
        <v>#N/A</v>
      </c>
      <c r="AW502" s="612" t="e">
        <f>VLOOKUP(B502,'Radiant Appliances &amp; Electronic'!$D$1:$H$13,5,0)</f>
        <v>#N/A</v>
      </c>
      <c r="AX502" s="612" t="e">
        <f>VLOOKUP(B502,'Atos Global'!$D$3:$H$27,5,0)</f>
        <v>#N/A</v>
      </c>
      <c r="AY502" s="612" t="e">
        <f>VLOOKUP(B502,'Saama Technologies'!$D$1:$H$2,5,0)</f>
        <v>#N/A</v>
      </c>
      <c r="AZ502" s="612" t="e">
        <f>VLOOKUP(B502,'Multiplier Solutions'!$D$1:$H$2,5,0)</f>
        <v>#N/A</v>
      </c>
      <c r="BA502" s="612" t="e">
        <f>VLOOKUP(B502,GEP!$D$2:$H$5,5,0)</f>
        <v>#N/A</v>
      </c>
      <c r="BB502" s="612" t="e">
        <f>VLOOKUP(B502,Accenture!$D$1:$H$6,5,0)</f>
        <v>#N/A</v>
      </c>
      <c r="BC502" s="612" t="e">
        <f>VLOOKUP(B502,'Endurance International Group'!$D$1:$H$2,5,0)</f>
        <v>#N/A</v>
      </c>
      <c r="BD502" s="612" t="e">
        <f>VLOOKUP(B502,Newgen!$D$1:$H$2,5,0)</f>
        <v>#N/A</v>
      </c>
      <c r="BE502" s="612" t="e">
        <f>VLOOKUP(B502,'3D Incredible'!D502:H502,5,0)</f>
        <v>#N/A</v>
      </c>
      <c r="BF502" s="612" t="e">
        <f>VLOOKUP(B502,'Raja Software Labs'!$D$2:$H$2,5,0)</f>
        <v>#N/A</v>
      </c>
      <c r="BG502" s="612" t="e">
        <f>VLOOKUP(B502,Wipro!$D$1:$H$2,5,0)</f>
        <v>#N/A</v>
      </c>
      <c r="BH502" s="612" t="e">
        <f>VLOOKUP(B502,'Perch Technologies'!$D$2:$H$2,5,0)</f>
        <v>#N/A</v>
      </c>
      <c r="BI502" s="612" t="e">
        <f>VLOOKUP(B502,'Morning Star'!$D$1:$H$6,5,0)</f>
        <v>#N/A</v>
      </c>
      <c r="BJ502" s="612" t="e">
        <f>VLOOKUP(B502,Flexiloans!$D$1:$H$2,5,0)</f>
        <v>#N/A</v>
      </c>
      <c r="BK502" s="612" t="e">
        <f>VLOOKUP(B502,'Thirdware Solutions'!$D$1:$H$2,5,0)</f>
        <v>#N/A</v>
      </c>
      <c r="BL502" s="612" t="e">
        <f>VLOOKUP(B502,Tescom!$D$1:$H$8,5,0)</f>
        <v>#N/A</v>
      </c>
      <c r="BM502" s="612" t="e">
        <f>VLOOKUP(B502,'Cogno AI'!$D$1:$H$2,5,0)</f>
        <v>#N/A</v>
      </c>
      <c r="BN502" s="612" t="e">
        <f>VLOOKUP(B502,'ABM Knowledgeware'!$D$1:$H$2,5,0)</f>
        <v>#N/A</v>
      </c>
      <c r="BO502" s="612" t="e">
        <f>VLOOKUP(B502,'Concerto Software'!$D$1:$H$3,5,0)</f>
        <v>#N/A</v>
      </c>
      <c r="BP502" s="612" t="e">
        <f>VLOOKUP(B502,'My Captain'!$D$1:$H$4,5,0)</f>
        <v>#N/A</v>
      </c>
      <c r="BQ502" s="612" t="e">
        <f>VLOOKUP(B502,'Finoux Solutions'!$D$2:$H$4,5,0)</f>
        <v>#N/A</v>
      </c>
      <c r="BR502" s="612" t="e">
        <f>VLOOKUP(B502,'MITR Learning'!$D$1:$H$2,5,0)</f>
        <v>#N/A</v>
      </c>
      <c r="BS502" s="612" t="e">
        <f>VLOOKUP(B502,Nucsoft!$D$2:$H$6,5,0)</f>
        <v>#N/A</v>
      </c>
      <c r="BT502" s="612" t="e">
        <f>VLOOKUP(B502,'Paras Cadd'!$D$1:$H$2,5,0)</f>
        <v>#N/A</v>
      </c>
      <c r="BU502" s="612" t="e">
        <f>VLOOKUP(B502,'ICICI Securities'!$D$1:$H$2,5,0)</f>
        <v>#N/A</v>
      </c>
      <c r="BV502" s="612" t="e">
        <f>VLOOKUP(B502,'Citius Tech'!$D$2:$H$5,5,0)</f>
        <v>#N/A</v>
      </c>
      <c r="BW502" s="612" t="e">
        <f>VLOOKUP(B502,'Buzzy Brains'!$D$2:$H$2,5,0)</f>
        <v>#N/A</v>
      </c>
      <c r="BX502" s="612" t="e">
        <f>VLOOKUP(B502,'Decimal Point'!$D$2:$H$2,5,0)</f>
        <v>#N/A</v>
      </c>
      <c r="BY502" s="612" t="e">
        <f>VLOOKUP(B502,'Sankey Business Solutions'!$D$2:$H$3,5,0)</f>
        <v>#N/A</v>
      </c>
      <c r="BZ502" s="612" t="e">
        <f>VLOOKUP(B502,'Nangia &amp; Co LLP'!$D$2:$H$2,5,0)</f>
        <v>#N/A</v>
      </c>
      <c r="CA502" s="612" t="e">
        <f>VLOOKUP(B502,'FIS Solutions India Pvt Ltd'!$D$2:$H$2,5,0)</f>
        <v>#N/A</v>
      </c>
      <c r="CB502" s="612" t="e">
        <f>VLOOKUP(B502,'Delta Technology &amp; Management '!$D$2:$H$16,5,0)</f>
        <v>#N/A</v>
      </c>
      <c r="CC502" s="612" t="e">
        <f>VLOOKUP(B502,'Espoir Networks'!$D$3:$H$11,5,0)</f>
        <v>#N/A</v>
      </c>
      <c r="CD502" s="612" t="e">
        <f>VLOOKUP(B502,'Servosys Solution'!$D$3:$H$5,5,0)</f>
        <v>#N/A</v>
      </c>
      <c r="CE502" s="612" t="e">
        <f>VLOOKUP(B502,'Ribbon Communications'!$D$3:$H$4,5,0)</f>
        <v>#N/A</v>
      </c>
      <c r="CF502" s="612">
        <f t="shared" si="24"/>
        <v>0</v>
      </c>
      <c r="CG502" s="129" t="s">
        <v>508</v>
      </c>
      <c r="CH502" s="129">
        <v>566546632762</v>
      </c>
      <c r="CI502" s="129" t="s">
        <v>134</v>
      </c>
      <c r="CJ502" s="129" t="s">
        <v>11726</v>
      </c>
      <c r="CK502" s="132">
        <v>42917</v>
      </c>
      <c r="CL502" s="129">
        <v>2021</v>
      </c>
      <c r="CM502" s="128" t="s">
        <v>509</v>
      </c>
      <c r="CN502" s="129">
        <v>434</v>
      </c>
      <c r="CO502" s="133">
        <v>86.8</v>
      </c>
      <c r="CP502" s="129">
        <v>2015</v>
      </c>
      <c r="CQ502" s="129" t="s">
        <v>79</v>
      </c>
      <c r="CR502" s="128" t="s">
        <v>510</v>
      </c>
      <c r="CS502" s="129">
        <v>409</v>
      </c>
      <c r="CT502" s="133">
        <v>62.92</v>
      </c>
      <c r="CU502" s="129">
        <v>2017</v>
      </c>
      <c r="CV502" s="129" t="s">
        <v>79</v>
      </c>
      <c r="CW502" s="131" t="s">
        <v>81</v>
      </c>
      <c r="CX502" s="131" t="s">
        <v>81</v>
      </c>
      <c r="CY502" s="129" t="s">
        <v>81</v>
      </c>
      <c r="CZ502" s="129" t="s">
        <v>81</v>
      </c>
      <c r="DA502" s="129" t="s">
        <v>81</v>
      </c>
      <c r="DB502" s="129" t="s">
        <v>81</v>
      </c>
      <c r="DC502" s="129" t="s">
        <v>81</v>
      </c>
      <c r="DD502" s="129" t="s">
        <v>81</v>
      </c>
      <c r="DE502" s="129" t="s">
        <v>81</v>
      </c>
      <c r="DF502" s="129">
        <v>0</v>
      </c>
      <c r="DG502" s="224">
        <v>6.2</v>
      </c>
      <c r="DH502" s="224">
        <v>5.72</v>
      </c>
      <c r="DI502" s="224">
        <v>4.92</v>
      </c>
      <c r="DJ502" s="224">
        <v>6.12</v>
      </c>
      <c r="DK502" s="224">
        <v>6.47</v>
      </c>
      <c r="DL502" s="224"/>
      <c r="DM502" s="224">
        <v>29.43</v>
      </c>
      <c r="DN502" s="224">
        <v>5.9</v>
      </c>
      <c r="DO502" s="129"/>
      <c r="DP502" s="131" t="s">
        <v>138</v>
      </c>
      <c r="DQ502" s="129">
        <v>0</v>
      </c>
      <c r="DR502" s="129">
        <v>2</v>
      </c>
      <c r="DS502" s="129" t="s">
        <v>83</v>
      </c>
      <c r="DT502" s="129" t="s">
        <v>83</v>
      </c>
      <c r="DU502" s="129" t="s">
        <v>83</v>
      </c>
      <c r="DV502" s="129" t="s">
        <v>83</v>
      </c>
      <c r="DW502" s="131" t="s">
        <v>83</v>
      </c>
      <c r="DX502" s="131" t="s">
        <v>84</v>
      </c>
      <c r="DY502" s="131" t="s">
        <v>81</v>
      </c>
      <c r="DZ502" s="131" t="s">
        <v>511</v>
      </c>
      <c r="EA502" s="131" t="s">
        <v>86</v>
      </c>
      <c r="EB502" s="131" t="s">
        <v>512</v>
      </c>
      <c r="EC502" s="131" t="s">
        <v>88</v>
      </c>
      <c r="ED502" s="131" t="s">
        <v>89</v>
      </c>
      <c r="EE502" s="131" t="s">
        <v>513</v>
      </c>
      <c r="EF502" s="131" t="s">
        <v>514</v>
      </c>
      <c r="EG502" s="131" t="s">
        <v>515</v>
      </c>
      <c r="EH502" s="131" t="s">
        <v>516</v>
      </c>
      <c r="EI502" s="131" t="s">
        <v>517</v>
      </c>
      <c r="EJ502" s="135" t="s">
        <v>518</v>
      </c>
      <c r="EK502" s="135" t="s">
        <v>519</v>
      </c>
      <c r="EL502" s="135" t="s">
        <v>520</v>
      </c>
      <c r="EM502" s="131" t="s">
        <v>81</v>
      </c>
      <c r="EN502" s="131" t="s">
        <v>81</v>
      </c>
    </row>
    <row r="503" spans="1:144" ht="18" thickTop="1" thickBot="1">
      <c r="A503" s="575">
        <f t="shared" si="25"/>
        <v>502</v>
      </c>
      <c r="B503" s="572" t="s">
        <v>631</v>
      </c>
      <c r="C503" s="600" t="s">
        <v>632</v>
      </c>
      <c r="D503" s="570" t="s">
        <v>13209</v>
      </c>
      <c r="E503" s="568" t="str">
        <f t="shared" si="23"/>
        <v>Placed</v>
      </c>
      <c r="F503" s="570" t="s">
        <v>12496</v>
      </c>
      <c r="G503" s="570" t="s">
        <v>183</v>
      </c>
      <c r="H503" s="131" t="str">
        <f>VLOOKUP(B503,INFT2!C:E,3,0)</f>
        <v>12th + Engineering without live KT</v>
      </c>
      <c r="I503" s="610" t="s">
        <v>633</v>
      </c>
      <c r="J503" s="572">
        <v>20</v>
      </c>
      <c r="K503" s="611" t="s">
        <v>634</v>
      </c>
      <c r="L503" s="611" t="s">
        <v>73</v>
      </c>
      <c r="M503" s="611" t="s">
        <v>635</v>
      </c>
      <c r="N503" s="612" t="s">
        <v>630</v>
      </c>
      <c r="O503" s="612">
        <v>8356873647</v>
      </c>
      <c r="P503" s="612">
        <v>7208032334</v>
      </c>
      <c r="Q503" s="612" t="e">
        <f>VLOOKUP(B503,'TCS CON'!$D$1:$H$98,5,0)</f>
        <v>#N/A</v>
      </c>
      <c r="R503" s="612" t="e">
        <f>VLOOKUP(B503,LTI!$C$1:$H$46,6,0)</f>
        <v>#N/A</v>
      </c>
      <c r="S503" s="612" t="e">
        <f>VLOOKUP(B503,JARO!$E$2:$I$11,5,0)</f>
        <v>#N/A</v>
      </c>
      <c r="T503" s="612" t="e">
        <f>VLOOKUP(B503,Capgemini!$D$3:$H$78,5,0)</f>
        <v>#N/A</v>
      </c>
      <c r="U503" s="612" t="e">
        <f>VLOOKUP(B503,Carwale!$D$1:$H$4,5,0)</f>
        <v>#N/A</v>
      </c>
      <c r="V503" s="612" t="e">
        <f>VLOOKUP(B503,'Interactive Brokers'!E:I,5,0)</f>
        <v>#N/A</v>
      </c>
      <c r="W503" s="612" t="e">
        <f>VLOOKUP(B503,'REL Jio'!E:I,5,0)</f>
        <v>#N/A</v>
      </c>
      <c r="X503" s="612" t="e">
        <f>VLOOKUP(B503,'Sciative Sol'!E:I,5,0)</f>
        <v>#N/A</v>
      </c>
      <c r="Y503" s="612">
        <f>VLOOKUP(B503,'Hexaware Tech'!E:I,5,0)</f>
        <v>350000</v>
      </c>
      <c r="Z503" s="612" t="e">
        <f>VLOOKUP(B503,Axis!D:H,5,0)</f>
        <v>#N/A</v>
      </c>
      <c r="AA503" s="612" t="e">
        <f>VLOOKUP(B503,Ugam!$D$3:$H$26,5,0)</f>
        <v>#N/A</v>
      </c>
      <c r="AB503" s="612" t="e">
        <f>VLOOKUP(B503,Zeus!F:J,5,0)</f>
        <v>#N/A</v>
      </c>
      <c r="AC503" s="612" t="e">
        <f>VLOOKUP(B503,Montran!F:J,5,0)</f>
        <v>#N/A</v>
      </c>
      <c r="AD503" s="612" t="e">
        <f>VLOOKUP(B503,Endurance!H286:L286,5,0)</f>
        <v>#N/A</v>
      </c>
      <c r="AE503" s="612" t="e">
        <f>VLOOKUP(B503,'Swabhav Techlabs'!$F$1:$J$2,5,0)</f>
        <v>#N/A</v>
      </c>
      <c r="AF503" s="612" t="e">
        <f>VLOOKUP(B503,'Quality Kiosk'!$F$1:$J$18,5,0)</f>
        <v>#N/A</v>
      </c>
      <c r="AG503" s="612" t="e">
        <f>VLOOKUP(B503,'Lemon VB'!$F$1:$J$2,5,0)</f>
        <v>#N/A</v>
      </c>
      <c r="AH503" s="612" t="e">
        <f>VLOOKUP(B503,Gocomet!$E$1:$I$3,5,0)</f>
        <v>#N/A</v>
      </c>
      <c r="AI503" s="612" t="e">
        <f>VLOOKUP(B503,'Ingram Micro'!$E$1:$I$8,5,0)</f>
        <v>#N/A</v>
      </c>
      <c r="AJ503" s="612" t="e">
        <f>VLOOKUP(B503,'DePronto Infotech'!$E$1:$I$2,5,0)</f>
        <v>#N/A</v>
      </c>
      <c r="AK503" s="612" t="e">
        <f>VLOOKUP(B503,'Reliance Retail'!$E$1:$I$4,5,0)</f>
        <v>#N/A</v>
      </c>
      <c r="AL503" s="612" t="e">
        <f>VLOOKUP(B503,'Bright Champs'!$D$1:$H$13,5,0)</f>
        <v>#N/A</v>
      </c>
      <c r="AM503" s="612" t="e">
        <f>VLOOKUP(B503,Neosoft!$E$1:$I$12,5,0)</f>
        <v>#N/A</v>
      </c>
      <c r="AN503" s="612" t="e">
        <f>VLOOKUP(B503,Infosys!$E$1:$I$3,5,0)</f>
        <v>#N/A</v>
      </c>
      <c r="AO503" s="612" t="e">
        <f>VLOOKUP(B503,Cerelabs!$E$1:$I$5,5,0)</f>
        <v>#N/A</v>
      </c>
      <c r="AP503" s="612" t="e">
        <f>VLOOKUP(B503,'Neebal Technologies'!$D$1:$H$2,5,0)</f>
        <v>#N/A</v>
      </c>
      <c r="AQ503" s="612" t="e">
        <f>VLOOKUP(B503,'Vertiv Energy'!$D$1:$H$2,5,0)</f>
        <v>#N/A</v>
      </c>
      <c r="AR503" s="612" t="e">
        <f>VLOOKUP(B503,'Acidaes Solutions (CRMNEXT)'!$D$1:$H$3,5,0)</f>
        <v>#N/A</v>
      </c>
      <c r="AS503" s="612" t="e">
        <f>VLOOKUP(B503,Growisto!$D$1:$H$2,5,0)</f>
        <v>#N/A</v>
      </c>
      <c r="AT503" s="612" t="e">
        <f>VLOOKUP(B503,'9.9 Mediaworx - Digit'!$D$1:$H$2,5,0)</f>
        <v>#N/A</v>
      </c>
      <c r="AU503" s="612" t="e">
        <f>VLOOKUP(B503,'Vistaar systems Pvt Ltd'!$D$2:$H$3,5,0)</f>
        <v>#N/A</v>
      </c>
      <c r="AV503" s="612" t="e">
        <f>VLOOKUP(B503,'Course 5i'!$D$2:$H$11,5,0)</f>
        <v>#N/A</v>
      </c>
      <c r="AW503" s="612" t="e">
        <f>VLOOKUP(B503,'Radiant Appliances &amp; Electronic'!$D$1:$H$13,5,0)</f>
        <v>#N/A</v>
      </c>
      <c r="AX503" s="612" t="e">
        <f>VLOOKUP(B503,'Atos Global'!$D$3:$H$27,5,0)</f>
        <v>#N/A</v>
      </c>
      <c r="AY503" s="612" t="e">
        <f>VLOOKUP(B503,'Saama Technologies'!$D$1:$H$2,5,0)</f>
        <v>#N/A</v>
      </c>
      <c r="AZ503" s="612" t="e">
        <f>VLOOKUP(B503,'Multiplier Solutions'!$D$1:$H$2,5,0)</f>
        <v>#N/A</v>
      </c>
      <c r="BA503" s="612" t="e">
        <f>VLOOKUP(B503,GEP!$D$2:$H$5,5,0)</f>
        <v>#N/A</v>
      </c>
      <c r="BB503" s="612" t="e">
        <f>VLOOKUP(B503,Accenture!$D$1:$H$6,5,0)</f>
        <v>#N/A</v>
      </c>
      <c r="BC503" s="612" t="e">
        <f>VLOOKUP(B503,'Endurance International Group'!$D$1:$H$2,5,0)</f>
        <v>#N/A</v>
      </c>
      <c r="BD503" s="612" t="e">
        <f>VLOOKUP(B503,Newgen!$D$1:$H$2,5,0)</f>
        <v>#N/A</v>
      </c>
      <c r="BE503" s="612" t="e">
        <f>VLOOKUP(B503,'3D Incredible'!D503:H503,5,0)</f>
        <v>#N/A</v>
      </c>
      <c r="BF503" s="612" t="e">
        <f>VLOOKUP(B503,'Raja Software Labs'!$D$2:$H$2,5,0)</f>
        <v>#N/A</v>
      </c>
      <c r="BG503" s="612" t="e">
        <f>VLOOKUP(B503,Wipro!$D$1:$H$2,5,0)</f>
        <v>#N/A</v>
      </c>
      <c r="BH503" s="612" t="e">
        <f>VLOOKUP(B503,'Perch Technologies'!$D$2:$H$2,5,0)</f>
        <v>#N/A</v>
      </c>
      <c r="BI503" s="612" t="e">
        <f>VLOOKUP(B503,'Morning Star'!$D$1:$H$6,5,0)</f>
        <v>#N/A</v>
      </c>
      <c r="BJ503" s="612" t="e">
        <f>VLOOKUP(B503,Flexiloans!$D$1:$H$2,5,0)</f>
        <v>#N/A</v>
      </c>
      <c r="BK503" s="612" t="e">
        <f>VLOOKUP(B503,'Thirdware Solutions'!$D$1:$H$2,5,0)</f>
        <v>#N/A</v>
      </c>
      <c r="BL503" s="612" t="e">
        <f>VLOOKUP(B503,Tescom!$D$1:$H$8,5,0)</f>
        <v>#N/A</v>
      </c>
      <c r="BM503" s="612" t="e">
        <f>VLOOKUP(B503,'Cogno AI'!$D$1:$H$2,5,0)</f>
        <v>#N/A</v>
      </c>
      <c r="BN503" s="612" t="e">
        <f>VLOOKUP(B503,'ABM Knowledgeware'!$D$1:$H$2,5,0)</f>
        <v>#N/A</v>
      </c>
      <c r="BO503" s="612" t="e">
        <f>VLOOKUP(B503,'Concerto Software'!$D$1:$H$3,5,0)</f>
        <v>#N/A</v>
      </c>
      <c r="BP503" s="612" t="e">
        <f>VLOOKUP(B503,'My Captain'!$D$1:$H$4,5,0)</f>
        <v>#N/A</v>
      </c>
      <c r="BQ503" s="612" t="e">
        <f>VLOOKUP(B503,'Finoux Solutions'!$D$2:$H$4,5,0)</f>
        <v>#N/A</v>
      </c>
      <c r="BR503" s="612" t="e">
        <f>VLOOKUP(B503,'MITR Learning'!$D$1:$H$2,5,0)</f>
        <v>#N/A</v>
      </c>
      <c r="BS503" s="612" t="e">
        <f>VLOOKUP(B503,Nucsoft!$D$2:$H$6,5,0)</f>
        <v>#N/A</v>
      </c>
      <c r="BT503" s="612" t="e">
        <f>VLOOKUP(B503,'Paras Cadd'!$D$1:$H$2,5,0)</f>
        <v>#N/A</v>
      </c>
      <c r="BU503" s="612" t="e">
        <f>VLOOKUP(B503,'ICICI Securities'!$D$1:$H$2,5,0)</f>
        <v>#N/A</v>
      </c>
      <c r="BV503" s="612" t="e">
        <f>VLOOKUP(B503,'Citius Tech'!$D$2:$H$5,5,0)</f>
        <v>#N/A</v>
      </c>
      <c r="BW503" s="612" t="e">
        <f>VLOOKUP(B503,'Buzzy Brains'!$D$2:$H$2,5,0)</f>
        <v>#N/A</v>
      </c>
      <c r="BX503" s="612" t="e">
        <f>VLOOKUP(B503,'Decimal Point'!$D$2:$H$2,5,0)</f>
        <v>#N/A</v>
      </c>
      <c r="BY503" s="612" t="e">
        <f>VLOOKUP(B503,'Sankey Business Solutions'!$D$2:$H$3,5,0)</f>
        <v>#N/A</v>
      </c>
      <c r="BZ503" s="612" t="e">
        <f>VLOOKUP(B503,'Nangia &amp; Co LLP'!$D$2:$H$2,5,0)</f>
        <v>#N/A</v>
      </c>
      <c r="CA503" s="612" t="e">
        <f>VLOOKUP(B503,'FIS Solutions India Pvt Ltd'!$D$2:$H$2,5,0)</f>
        <v>#N/A</v>
      </c>
      <c r="CB503" s="612" t="e">
        <f>VLOOKUP(B503,'Delta Technology &amp; Management '!$D$2:$H$16,5,0)</f>
        <v>#N/A</v>
      </c>
      <c r="CC503" s="612" t="e">
        <f>VLOOKUP(B503,'Espoir Networks'!$D$3:$H$11,5,0)</f>
        <v>#N/A</v>
      </c>
      <c r="CD503" s="612" t="e">
        <f>VLOOKUP(B503,'Servosys Solution'!$D$3:$H$5,5,0)</f>
        <v>#N/A</v>
      </c>
      <c r="CE503" s="612" t="e">
        <f>VLOOKUP(B503,'Ribbon Communications'!$D$3:$H$4,5,0)</f>
        <v>#N/A</v>
      </c>
      <c r="CF503" s="612">
        <f t="shared" si="24"/>
        <v>1</v>
      </c>
      <c r="CG503" s="129" t="s">
        <v>636</v>
      </c>
      <c r="CH503" s="129">
        <v>413845462787</v>
      </c>
      <c r="CI503" s="129" t="s">
        <v>81</v>
      </c>
      <c r="CJ503" s="129" t="s">
        <v>11726</v>
      </c>
      <c r="CK503" s="132">
        <v>42917</v>
      </c>
      <c r="CL503" s="129">
        <v>2021</v>
      </c>
      <c r="CM503" s="128" t="s">
        <v>637</v>
      </c>
      <c r="CN503" s="129">
        <v>412</v>
      </c>
      <c r="CO503" s="133">
        <v>0.82399999999999995</v>
      </c>
      <c r="CP503" s="129">
        <v>2015</v>
      </c>
      <c r="CQ503" s="129" t="s">
        <v>79</v>
      </c>
      <c r="CR503" s="128" t="s">
        <v>638</v>
      </c>
      <c r="CS503" s="129">
        <v>469</v>
      </c>
      <c r="CT503" s="133">
        <v>0.72150000000000003</v>
      </c>
      <c r="CU503" s="129">
        <v>2017</v>
      </c>
      <c r="CV503" s="129" t="s">
        <v>79</v>
      </c>
      <c r="CW503" s="131" t="s">
        <v>81</v>
      </c>
      <c r="CX503" s="131" t="s">
        <v>81</v>
      </c>
      <c r="CY503" s="129" t="s">
        <v>81</v>
      </c>
      <c r="CZ503" s="129" t="s">
        <v>81</v>
      </c>
      <c r="DA503" s="129" t="s">
        <v>81</v>
      </c>
      <c r="DB503" s="129" t="s">
        <v>81</v>
      </c>
      <c r="DC503" s="129" t="s">
        <v>81</v>
      </c>
      <c r="DD503" s="129" t="s">
        <v>81</v>
      </c>
      <c r="DE503" s="129" t="s">
        <v>81</v>
      </c>
      <c r="DF503" s="129">
        <v>0</v>
      </c>
      <c r="DG503" s="224">
        <v>9.11</v>
      </c>
      <c r="DH503" s="224">
        <v>7.52</v>
      </c>
      <c r="DI503" s="224">
        <v>8.35</v>
      </c>
      <c r="DJ503" s="224">
        <v>7.85</v>
      </c>
      <c r="DK503" s="224">
        <v>8.84</v>
      </c>
      <c r="DL503" s="224">
        <v>9.92</v>
      </c>
      <c r="DM503" s="224">
        <v>51.59</v>
      </c>
      <c r="DN503" s="224">
        <v>8.59</v>
      </c>
      <c r="DO503" s="129"/>
      <c r="DP503" s="131" t="s">
        <v>82</v>
      </c>
      <c r="DQ503" s="129">
        <v>0</v>
      </c>
      <c r="DR503" s="129">
        <v>0</v>
      </c>
      <c r="DS503" s="129" t="s">
        <v>83</v>
      </c>
      <c r="DT503" s="129" t="s">
        <v>83</v>
      </c>
      <c r="DU503" s="129" t="s">
        <v>83</v>
      </c>
      <c r="DV503" s="129" t="s">
        <v>83</v>
      </c>
      <c r="DW503" s="131" t="s">
        <v>83</v>
      </c>
      <c r="DX503" s="131" t="s">
        <v>84</v>
      </c>
      <c r="DY503" s="131" t="s">
        <v>81</v>
      </c>
      <c r="DZ503" s="131" t="s">
        <v>639</v>
      </c>
      <c r="EA503" s="131" t="s">
        <v>86</v>
      </c>
      <c r="EB503" s="131" t="s">
        <v>640</v>
      </c>
      <c r="EC503" s="131" t="s">
        <v>88</v>
      </c>
      <c r="ED503" s="131" t="s">
        <v>89</v>
      </c>
      <c r="EE503" s="131" t="s">
        <v>641</v>
      </c>
      <c r="EF503" s="131" t="s">
        <v>642</v>
      </c>
      <c r="EG503" s="131" t="s">
        <v>643</v>
      </c>
      <c r="EH503" s="131" t="s">
        <v>644</v>
      </c>
      <c r="EI503" s="131" t="s">
        <v>645</v>
      </c>
      <c r="EJ503" s="135" t="s">
        <v>646</v>
      </c>
      <c r="EK503" s="135" t="s">
        <v>647</v>
      </c>
      <c r="EL503" s="135" t="s">
        <v>648</v>
      </c>
      <c r="EM503" s="135" t="s">
        <v>649</v>
      </c>
      <c r="EN503" s="131" t="s">
        <v>650</v>
      </c>
    </row>
    <row r="504" spans="1:144" ht="18" thickTop="1" thickBot="1">
      <c r="A504" s="575">
        <f t="shared" si="25"/>
        <v>503</v>
      </c>
      <c r="B504" s="572" t="s">
        <v>793</v>
      </c>
      <c r="C504" s="600" t="s">
        <v>794</v>
      </c>
      <c r="D504" s="570" t="s">
        <v>13209</v>
      </c>
      <c r="E504" s="568" t="str">
        <f t="shared" si="23"/>
        <v>Placed</v>
      </c>
      <c r="F504" s="570" t="s">
        <v>12496</v>
      </c>
      <c r="G504" s="570" t="s">
        <v>183</v>
      </c>
      <c r="H504" s="131" t="str">
        <f>VLOOKUP(B504,INFT2!C:E,3,0)</f>
        <v>12th + Engineering without live KT</v>
      </c>
      <c r="I504" s="610">
        <v>36442</v>
      </c>
      <c r="J504" s="572">
        <v>20</v>
      </c>
      <c r="K504" s="611" t="s">
        <v>795</v>
      </c>
      <c r="L504" s="611" t="s">
        <v>73</v>
      </c>
      <c r="M504" s="611" t="s">
        <v>796</v>
      </c>
      <c r="N504" s="612" t="s">
        <v>792</v>
      </c>
      <c r="O504" s="612">
        <v>8425967005</v>
      </c>
      <c r="P504" s="612">
        <v>8692803088</v>
      </c>
      <c r="Q504" s="612">
        <f>VLOOKUP(B504,'TCS CON'!$D$1:$H$98,5,0)</f>
        <v>336000</v>
      </c>
      <c r="R504" s="612" t="e">
        <f>VLOOKUP(B504,LTI!$C$1:$H$46,6,0)</f>
        <v>#N/A</v>
      </c>
      <c r="S504" s="612" t="e">
        <f>VLOOKUP(B504,JARO!$E$2:$I$11,5,0)</f>
        <v>#N/A</v>
      </c>
      <c r="T504" s="612" t="e">
        <f>VLOOKUP(B504,Capgemini!$D$3:$H$78,5,0)</f>
        <v>#N/A</v>
      </c>
      <c r="U504" s="612" t="e">
        <f>VLOOKUP(B504,Carwale!$D$1:$H$4,5,0)</f>
        <v>#N/A</v>
      </c>
      <c r="V504" s="612" t="e">
        <f>VLOOKUP(B504,'Interactive Brokers'!E:I,5,0)</f>
        <v>#N/A</v>
      </c>
      <c r="W504" s="612" t="e">
        <f>VLOOKUP(B504,'REL Jio'!E:I,5,0)</f>
        <v>#N/A</v>
      </c>
      <c r="X504" s="612" t="e">
        <f>VLOOKUP(B504,'Sciative Sol'!E:I,5,0)</f>
        <v>#N/A</v>
      </c>
      <c r="Y504" s="612" t="e">
        <f>VLOOKUP(B504,'Hexaware Tech'!E:I,5,0)</f>
        <v>#N/A</v>
      </c>
      <c r="Z504" s="612" t="e">
        <f>VLOOKUP(B504,Axis!D:H,5,0)</f>
        <v>#N/A</v>
      </c>
      <c r="AA504" s="612" t="e">
        <f>VLOOKUP(B504,Ugam!$D$3:$H$26,5,0)</f>
        <v>#N/A</v>
      </c>
      <c r="AB504" s="612" t="e">
        <f>VLOOKUP(B504,Zeus!F:J,5,0)</f>
        <v>#N/A</v>
      </c>
      <c r="AC504" s="612" t="e">
        <f>VLOOKUP(B504,Montran!F:J,5,0)</f>
        <v>#N/A</v>
      </c>
      <c r="AD504" s="612" t="e">
        <f>VLOOKUP(B504,Endurance!H287:L287,5,0)</f>
        <v>#N/A</v>
      </c>
      <c r="AE504" s="612" t="e">
        <f>VLOOKUP(B504,'Swabhav Techlabs'!$F$1:$J$2,5,0)</f>
        <v>#N/A</v>
      </c>
      <c r="AF504" s="612" t="e">
        <f>VLOOKUP(B504,'Quality Kiosk'!$F$1:$J$18,5,0)</f>
        <v>#N/A</v>
      </c>
      <c r="AG504" s="612" t="e">
        <f>VLOOKUP(B504,'Lemon VB'!$F$1:$J$2,5,0)</f>
        <v>#N/A</v>
      </c>
      <c r="AH504" s="612" t="e">
        <f>VLOOKUP(B504,Gocomet!$E$1:$I$3,5,0)</f>
        <v>#N/A</v>
      </c>
      <c r="AI504" s="612" t="e">
        <f>VLOOKUP(B504,'Ingram Micro'!$E$1:$I$8,5,0)</f>
        <v>#N/A</v>
      </c>
      <c r="AJ504" s="612" t="e">
        <f>VLOOKUP(B504,'DePronto Infotech'!$E$1:$I$2,5,0)</f>
        <v>#N/A</v>
      </c>
      <c r="AK504" s="612" t="e">
        <f>VLOOKUP(B504,'Reliance Retail'!$E$1:$I$4,5,0)</f>
        <v>#N/A</v>
      </c>
      <c r="AL504" s="612" t="e">
        <f>VLOOKUP(B504,'Bright Champs'!$D$1:$H$13,5,0)</f>
        <v>#N/A</v>
      </c>
      <c r="AM504" s="612" t="e">
        <f>VLOOKUP(B504,Neosoft!$E$1:$I$12,5,0)</f>
        <v>#N/A</v>
      </c>
      <c r="AN504" s="612" t="e">
        <f>VLOOKUP(B504,Infosys!$E$1:$I$3,5,0)</f>
        <v>#N/A</v>
      </c>
      <c r="AO504" s="612" t="e">
        <f>VLOOKUP(B504,Cerelabs!$E$1:$I$5,5,0)</f>
        <v>#N/A</v>
      </c>
      <c r="AP504" s="612" t="e">
        <f>VLOOKUP(B504,'Neebal Technologies'!$D$1:$H$2,5,0)</f>
        <v>#N/A</v>
      </c>
      <c r="AQ504" s="612" t="e">
        <f>VLOOKUP(B504,'Vertiv Energy'!$D$1:$H$2,5,0)</f>
        <v>#N/A</v>
      </c>
      <c r="AR504" s="612" t="e">
        <f>VLOOKUP(B504,'Acidaes Solutions (CRMNEXT)'!$D$1:$H$3,5,0)</f>
        <v>#N/A</v>
      </c>
      <c r="AS504" s="612" t="e">
        <f>VLOOKUP(B504,Growisto!$D$1:$H$2,5,0)</f>
        <v>#N/A</v>
      </c>
      <c r="AT504" s="612" t="e">
        <f>VLOOKUP(B504,'9.9 Mediaworx - Digit'!$D$1:$H$2,5,0)</f>
        <v>#N/A</v>
      </c>
      <c r="AU504" s="612" t="e">
        <f>VLOOKUP(B504,'Vistaar systems Pvt Ltd'!$D$2:$H$3,5,0)</f>
        <v>#N/A</v>
      </c>
      <c r="AV504" s="612" t="e">
        <f>VLOOKUP(B504,'Course 5i'!$D$2:$H$11,5,0)</f>
        <v>#N/A</v>
      </c>
      <c r="AW504" s="612" t="e">
        <f>VLOOKUP(B504,'Radiant Appliances &amp; Electronic'!$D$1:$H$13,5,0)</f>
        <v>#N/A</v>
      </c>
      <c r="AX504" s="612" t="e">
        <f>VLOOKUP(B504,'Atos Global'!$D$3:$H$27,5,0)</f>
        <v>#N/A</v>
      </c>
      <c r="AY504" s="612" t="e">
        <f>VLOOKUP(B504,'Saama Technologies'!$D$1:$H$2,5,0)</f>
        <v>#N/A</v>
      </c>
      <c r="AZ504" s="612" t="e">
        <f>VLOOKUP(B504,'Multiplier Solutions'!$D$1:$H$2,5,0)</f>
        <v>#N/A</v>
      </c>
      <c r="BA504" s="612" t="e">
        <f>VLOOKUP(B504,GEP!$D$2:$H$5,5,0)</f>
        <v>#N/A</v>
      </c>
      <c r="BB504" s="612" t="e">
        <f>VLOOKUP(B504,Accenture!$D$1:$H$6,5,0)</f>
        <v>#N/A</v>
      </c>
      <c r="BC504" s="612" t="e">
        <f>VLOOKUP(B504,'Endurance International Group'!$D$1:$H$2,5,0)</f>
        <v>#N/A</v>
      </c>
      <c r="BD504" s="612" t="e">
        <f>VLOOKUP(B504,Newgen!$D$1:$H$2,5,0)</f>
        <v>#N/A</v>
      </c>
      <c r="BE504" s="612" t="e">
        <f>VLOOKUP(B504,'3D Incredible'!D504:H504,5,0)</f>
        <v>#N/A</v>
      </c>
      <c r="BF504" s="612" t="e">
        <f>VLOOKUP(B504,'Raja Software Labs'!$D$2:$H$2,5,0)</f>
        <v>#N/A</v>
      </c>
      <c r="BG504" s="612" t="e">
        <f>VLOOKUP(B504,Wipro!$D$1:$H$2,5,0)</f>
        <v>#N/A</v>
      </c>
      <c r="BH504" s="612" t="e">
        <f>VLOOKUP(B504,'Perch Technologies'!$D$2:$H$2,5,0)</f>
        <v>#N/A</v>
      </c>
      <c r="BI504" s="612" t="e">
        <f>VLOOKUP(B504,'Morning Star'!$D$1:$H$6,5,0)</f>
        <v>#N/A</v>
      </c>
      <c r="BJ504" s="612" t="e">
        <f>VLOOKUP(B504,Flexiloans!$D$1:$H$2,5,0)</f>
        <v>#N/A</v>
      </c>
      <c r="BK504" s="612" t="e">
        <f>VLOOKUP(B504,'Thirdware Solutions'!$D$1:$H$2,5,0)</f>
        <v>#N/A</v>
      </c>
      <c r="BL504" s="612" t="e">
        <f>VLOOKUP(B504,Tescom!$D$1:$H$8,5,0)</f>
        <v>#N/A</v>
      </c>
      <c r="BM504" s="612" t="e">
        <f>VLOOKUP(B504,'Cogno AI'!$D$1:$H$2,5,0)</f>
        <v>#N/A</v>
      </c>
      <c r="BN504" s="612" t="e">
        <f>VLOOKUP(B504,'ABM Knowledgeware'!$D$1:$H$2,5,0)</f>
        <v>#N/A</v>
      </c>
      <c r="BO504" s="612" t="e">
        <f>VLOOKUP(B504,'Concerto Software'!$D$1:$H$3,5,0)</f>
        <v>#N/A</v>
      </c>
      <c r="BP504" s="612" t="e">
        <f>VLOOKUP(B504,'My Captain'!$D$1:$H$4,5,0)</f>
        <v>#N/A</v>
      </c>
      <c r="BQ504" s="612" t="e">
        <f>VLOOKUP(B504,'Finoux Solutions'!$D$2:$H$4,5,0)</f>
        <v>#N/A</v>
      </c>
      <c r="BR504" s="612" t="e">
        <f>VLOOKUP(B504,'MITR Learning'!$D$1:$H$2,5,0)</f>
        <v>#N/A</v>
      </c>
      <c r="BS504" s="612" t="e">
        <f>VLOOKUP(B504,Nucsoft!$D$2:$H$6,5,0)</f>
        <v>#N/A</v>
      </c>
      <c r="BT504" s="612" t="e">
        <f>VLOOKUP(B504,'Paras Cadd'!$D$1:$H$2,5,0)</f>
        <v>#N/A</v>
      </c>
      <c r="BU504" s="612" t="e">
        <f>VLOOKUP(B504,'ICICI Securities'!$D$1:$H$2,5,0)</f>
        <v>#N/A</v>
      </c>
      <c r="BV504" s="612" t="e">
        <f>VLOOKUP(B504,'Citius Tech'!$D$2:$H$5,5,0)</f>
        <v>#N/A</v>
      </c>
      <c r="BW504" s="612" t="e">
        <f>VLOOKUP(B504,'Buzzy Brains'!$D$2:$H$2,5,0)</f>
        <v>#N/A</v>
      </c>
      <c r="BX504" s="612" t="e">
        <f>VLOOKUP(B504,'Decimal Point'!$D$2:$H$2,5,0)</f>
        <v>#N/A</v>
      </c>
      <c r="BY504" s="612" t="e">
        <f>VLOOKUP(B504,'Sankey Business Solutions'!$D$2:$H$3,5,0)</f>
        <v>#N/A</v>
      </c>
      <c r="BZ504" s="612" t="e">
        <f>VLOOKUP(B504,'Nangia &amp; Co LLP'!$D$2:$H$2,5,0)</f>
        <v>#N/A</v>
      </c>
      <c r="CA504" s="612" t="e">
        <f>VLOOKUP(B504,'FIS Solutions India Pvt Ltd'!$D$2:$H$2,5,0)</f>
        <v>#N/A</v>
      </c>
      <c r="CB504" s="612" t="e">
        <f>VLOOKUP(B504,'Delta Technology &amp; Management '!$D$2:$H$16,5,0)</f>
        <v>#N/A</v>
      </c>
      <c r="CC504" s="612" t="e">
        <f>VLOOKUP(B504,'Espoir Networks'!$D$3:$H$11,5,0)</f>
        <v>#N/A</v>
      </c>
      <c r="CD504" s="612" t="e">
        <f>VLOOKUP(B504,'Servosys Solution'!$D$3:$H$5,5,0)</f>
        <v>#N/A</v>
      </c>
      <c r="CE504" s="612" t="e">
        <f>VLOOKUP(B504,'Ribbon Communications'!$D$3:$H$4,5,0)</f>
        <v>#N/A</v>
      </c>
      <c r="CF504" s="612">
        <f t="shared" si="24"/>
        <v>1</v>
      </c>
      <c r="CG504" s="129" t="s">
        <v>797</v>
      </c>
      <c r="CH504" s="129">
        <v>787511235432</v>
      </c>
      <c r="CI504" s="129" t="s">
        <v>674</v>
      </c>
      <c r="CJ504" s="129" t="s">
        <v>11726</v>
      </c>
      <c r="CK504" s="132">
        <v>42917</v>
      </c>
      <c r="CL504" s="129">
        <v>2021</v>
      </c>
      <c r="CM504" s="128" t="s">
        <v>798</v>
      </c>
      <c r="CN504" s="129">
        <v>461</v>
      </c>
      <c r="CO504" s="133">
        <v>92.2</v>
      </c>
      <c r="CP504" s="129">
        <v>2015</v>
      </c>
      <c r="CQ504" s="129" t="s">
        <v>79</v>
      </c>
      <c r="CR504" s="128" t="s">
        <v>12262</v>
      </c>
      <c r="CS504" s="129">
        <v>578</v>
      </c>
      <c r="CT504" s="133">
        <v>88.92</v>
      </c>
      <c r="CU504" s="129">
        <v>2017</v>
      </c>
      <c r="CV504" s="129" t="s">
        <v>79</v>
      </c>
      <c r="CW504" s="131" t="s">
        <v>81</v>
      </c>
      <c r="CX504" s="131" t="s">
        <v>81</v>
      </c>
      <c r="CY504" s="129" t="s">
        <v>81</v>
      </c>
      <c r="CZ504" s="129" t="s">
        <v>81</v>
      </c>
      <c r="DA504" s="129" t="s">
        <v>81</v>
      </c>
      <c r="DB504" s="129" t="s">
        <v>81</v>
      </c>
      <c r="DC504" s="129" t="s">
        <v>81</v>
      </c>
      <c r="DD504" s="129" t="s">
        <v>81</v>
      </c>
      <c r="DE504" s="129" t="s">
        <v>81</v>
      </c>
      <c r="DF504" s="129">
        <v>0</v>
      </c>
      <c r="DG504" s="224">
        <v>9.3000000000000007</v>
      </c>
      <c r="DH504" s="224">
        <v>8.19</v>
      </c>
      <c r="DI504" s="224">
        <v>9.27</v>
      </c>
      <c r="DJ504" s="224">
        <v>9.35</v>
      </c>
      <c r="DK504" s="224">
        <v>9.19</v>
      </c>
      <c r="DL504" s="224"/>
      <c r="DM504" s="224">
        <v>45.3</v>
      </c>
      <c r="DN504" s="224">
        <v>9.06</v>
      </c>
      <c r="DO504" s="129"/>
      <c r="DP504" s="131" t="s">
        <v>138</v>
      </c>
      <c r="DQ504" s="129">
        <v>0</v>
      </c>
      <c r="DR504" s="129">
        <v>0</v>
      </c>
      <c r="DS504" s="129" t="s">
        <v>83</v>
      </c>
      <c r="DT504" s="129" t="s">
        <v>83</v>
      </c>
      <c r="DU504" s="129" t="s">
        <v>83</v>
      </c>
      <c r="DV504" s="129" t="s">
        <v>83</v>
      </c>
      <c r="DW504" s="131" t="s">
        <v>83</v>
      </c>
      <c r="DX504" s="131" t="s">
        <v>84</v>
      </c>
      <c r="DY504" s="131" t="s">
        <v>81</v>
      </c>
      <c r="DZ504" s="131" t="s">
        <v>800</v>
      </c>
      <c r="EA504" s="131" t="s">
        <v>801</v>
      </c>
      <c r="EB504" s="131" t="s">
        <v>802</v>
      </c>
      <c r="EC504" s="131" t="s">
        <v>88</v>
      </c>
      <c r="ED504" s="131" t="s">
        <v>89</v>
      </c>
      <c r="EE504" s="131" t="s">
        <v>803</v>
      </c>
      <c r="EF504" s="131" t="s">
        <v>804</v>
      </c>
      <c r="EG504" s="131" t="s">
        <v>805</v>
      </c>
      <c r="EH504" s="131" t="s">
        <v>806</v>
      </c>
      <c r="EI504" s="131" t="s">
        <v>807</v>
      </c>
      <c r="EJ504" s="135" t="s">
        <v>808</v>
      </c>
      <c r="EK504" s="135" t="s">
        <v>809</v>
      </c>
      <c r="EL504" s="135" t="s">
        <v>810</v>
      </c>
      <c r="EM504" s="135" t="s">
        <v>811</v>
      </c>
      <c r="EN504" s="131" t="s">
        <v>81</v>
      </c>
    </row>
    <row r="505" spans="1:144" ht="18" thickTop="1" thickBot="1">
      <c r="A505" s="575">
        <f t="shared" si="25"/>
        <v>504</v>
      </c>
      <c r="B505" s="572" t="s">
        <v>1016</v>
      </c>
      <c r="C505" s="600" t="s">
        <v>11887</v>
      </c>
      <c r="D505" s="570" t="s">
        <v>13209</v>
      </c>
      <c r="E505" s="568" t="str">
        <f t="shared" si="23"/>
        <v>Placed</v>
      </c>
      <c r="F505" s="570" t="s">
        <v>12496</v>
      </c>
      <c r="G505" s="570" t="s">
        <v>183</v>
      </c>
      <c r="H505" s="131" t="str">
        <f>VLOOKUP(B505,INFT2!C:E,3,0)</f>
        <v>12th + Engineering without live KT</v>
      </c>
      <c r="I505" s="610" t="s">
        <v>1018</v>
      </c>
      <c r="J505" s="572">
        <v>21</v>
      </c>
      <c r="K505" s="611" t="s">
        <v>1019</v>
      </c>
      <c r="L505" s="611" t="s">
        <v>1020</v>
      </c>
      <c r="M505" s="611" t="s">
        <v>1021</v>
      </c>
      <c r="N505" s="612" t="s">
        <v>1015</v>
      </c>
      <c r="O505" s="612">
        <v>9082632511</v>
      </c>
      <c r="P505" s="612">
        <v>8976689033</v>
      </c>
      <c r="Q505" s="612" t="e">
        <f>VLOOKUP(B505,'TCS CON'!$D$1:$H$98,5,0)</f>
        <v>#N/A</v>
      </c>
      <c r="R505" s="612">
        <f>VLOOKUP(B505,LTI!$C$1:$H$46,6,0)</f>
        <v>350000</v>
      </c>
      <c r="S505" s="612" t="e">
        <f>VLOOKUP(B505,JARO!$E$2:$I$11,5,0)</f>
        <v>#N/A</v>
      </c>
      <c r="T505" s="612" t="e">
        <f>VLOOKUP(B505,Capgemini!$D$3:$H$78,5,0)</f>
        <v>#N/A</v>
      </c>
      <c r="U505" s="612" t="e">
        <f>VLOOKUP(B505,Carwale!$D$1:$H$4,5,0)</f>
        <v>#N/A</v>
      </c>
      <c r="V505" s="612" t="e">
        <f>VLOOKUP(B505,'Interactive Brokers'!E:I,5,0)</f>
        <v>#N/A</v>
      </c>
      <c r="W505" s="612" t="e">
        <f>VLOOKUP(B505,'REL Jio'!E:I,5,0)</f>
        <v>#N/A</v>
      </c>
      <c r="X505" s="612" t="e">
        <f>VLOOKUP(B505,'Sciative Sol'!E:I,5,0)</f>
        <v>#N/A</v>
      </c>
      <c r="Y505" s="612" t="e">
        <f>VLOOKUP(B505,'Hexaware Tech'!E:I,5,0)</f>
        <v>#N/A</v>
      </c>
      <c r="Z505" s="612" t="e">
        <f>VLOOKUP(B505,Axis!D:H,5,0)</f>
        <v>#N/A</v>
      </c>
      <c r="AA505" s="612" t="e">
        <f>VLOOKUP(B505,Ugam!$D$3:$H$26,5,0)</f>
        <v>#N/A</v>
      </c>
      <c r="AB505" s="612" t="e">
        <f>VLOOKUP(B505,Zeus!F:J,5,0)</f>
        <v>#N/A</v>
      </c>
      <c r="AC505" s="612" t="e">
        <f>VLOOKUP(B505,Montran!F:J,5,0)</f>
        <v>#N/A</v>
      </c>
      <c r="AD505" s="612" t="e">
        <f>VLOOKUP(B505,Endurance!H288:L288,5,0)</f>
        <v>#N/A</v>
      </c>
      <c r="AE505" s="612" t="e">
        <f>VLOOKUP(B505,'Swabhav Techlabs'!$F$1:$J$2,5,0)</f>
        <v>#N/A</v>
      </c>
      <c r="AF505" s="612" t="e">
        <f>VLOOKUP(B505,'Quality Kiosk'!$F$1:$J$18,5,0)</f>
        <v>#N/A</v>
      </c>
      <c r="AG505" s="612" t="e">
        <f>VLOOKUP(B505,'Lemon VB'!$F$1:$J$2,5,0)</f>
        <v>#N/A</v>
      </c>
      <c r="AH505" s="612" t="e">
        <f>VLOOKUP(B505,Gocomet!$E$1:$I$3,5,0)</f>
        <v>#N/A</v>
      </c>
      <c r="AI505" s="612" t="e">
        <f>VLOOKUP(B505,'Ingram Micro'!$E$1:$I$8,5,0)</f>
        <v>#N/A</v>
      </c>
      <c r="AJ505" s="612" t="e">
        <f>VLOOKUP(B505,'DePronto Infotech'!$E$1:$I$2,5,0)</f>
        <v>#N/A</v>
      </c>
      <c r="AK505" s="612" t="e">
        <f>VLOOKUP(B505,'Reliance Retail'!$E$1:$I$4,5,0)</f>
        <v>#N/A</v>
      </c>
      <c r="AL505" s="612" t="e">
        <f>VLOOKUP(B505,'Bright Champs'!$D$1:$H$13,5,0)</f>
        <v>#N/A</v>
      </c>
      <c r="AM505" s="612" t="e">
        <f>VLOOKUP(B505,Neosoft!$E$1:$I$12,5,0)</f>
        <v>#N/A</v>
      </c>
      <c r="AN505" s="612" t="e">
        <f>VLOOKUP(B505,Infosys!$E$1:$I$3,5,0)</f>
        <v>#N/A</v>
      </c>
      <c r="AO505" s="612" t="e">
        <f>VLOOKUP(B505,Cerelabs!$E$1:$I$5,5,0)</f>
        <v>#N/A</v>
      </c>
      <c r="AP505" s="612" t="e">
        <f>VLOOKUP(B505,'Neebal Technologies'!$D$1:$H$2,5,0)</f>
        <v>#N/A</v>
      </c>
      <c r="AQ505" s="612" t="e">
        <f>VLOOKUP(B505,'Vertiv Energy'!$D$1:$H$2,5,0)</f>
        <v>#N/A</v>
      </c>
      <c r="AR505" s="612" t="e">
        <f>VLOOKUP(B505,'Acidaes Solutions (CRMNEXT)'!$D$1:$H$3,5,0)</f>
        <v>#N/A</v>
      </c>
      <c r="AS505" s="612" t="e">
        <f>VLOOKUP(B505,Growisto!$D$1:$H$2,5,0)</f>
        <v>#N/A</v>
      </c>
      <c r="AT505" s="612" t="e">
        <f>VLOOKUP(B505,'9.9 Mediaworx - Digit'!$D$1:$H$2,5,0)</f>
        <v>#N/A</v>
      </c>
      <c r="AU505" s="612" t="e">
        <f>VLOOKUP(B505,'Vistaar systems Pvt Ltd'!$D$2:$H$3,5,0)</f>
        <v>#N/A</v>
      </c>
      <c r="AV505" s="612" t="e">
        <f>VLOOKUP(B505,'Course 5i'!$D$2:$H$11,5,0)</f>
        <v>#N/A</v>
      </c>
      <c r="AW505" s="612" t="e">
        <f>VLOOKUP(B505,'Radiant Appliances &amp; Electronic'!$D$1:$H$13,5,0)</f>
        <v>#N/A</v>
      </c>
      <c r="AX505" s="612" t="e">
        <f>VLOOKUP(B505,'Atos Global'!$D$3:$H$27,5,0)</f>
        <v>#N/A</v>
      </c>
      <c r="AY505" s="612" t="e">
        <f>VLOOKUP(B505,'Saama Technologies'!$D$1:$H$2,5,0)</f>
        <v>#N/A</v>
      </c>
      <c r="AZ505" s="612" t="e">
        <f>VLOOKUP(B505,'Multiplier Solutions'!$D$1:$H$2,5,0)</f>
        <v>#N/A</v>
      </c>
      <c r="BA505" s="612" t="e">
        <f>VLOOKUP(B505,GEP!$D$2:$H$5,5,0)</f>
        <v>#N/A</v>
      </c>
      <c r="BB505" s="612" t="e">
        <f>VLOOKUP(B505,Accenture!$D$1:$H$6,5,0)</f>
        <v>#N/A</v>
      </c>
      <c r="BC505" s="612" t="e">
        <f>VLOOKUP(B505,'Endurance International Group'!$D$1:$H$2,5,0)</f>
        <v>#N/A</v>
      </c>
      <c r="BD505" s="612" t="e">
        <f>VLOOKUP(B505,Newgen!$D$1:$H$2,5,0)</f>
        <v>#N/A</v>
      </c>
      <c r="BE505" s="612" t="e">
        <f>VLOOKUP(B505,'3D Incredible'!D505:H505,5,0)</f>
        <v>#N/A</v>
      </c>
      <c r="BF505" s="612" t="e">
        <f>VLOOKUP(B505,'Raja Software Labs'!$D$2:$H$2,5,0)</f>
        <v>#N/A</v>
      </c>
      <c r="BG505" s="612" t="e">
        <f>VLOOKUP(B505,Wipro!$D$1:$H$2,5,0)</f>
        <v>#N/A</v>
      </c>
      <c r="BH505" s="612" t="e">
        <f>VLOOKUP(B505,'Perch Technologies'!$D$2:$H$2,5,0)</f>
        <v>#N/A</v>
      </c>
      <c r="BI505" s="612" t="e">
        <f>VLOOKUP(B505,'Morning Star'!$D$1:$H$6,5,0)</f>
        <v>#N/A</v>
      </c>
      <c r="BJ505" s="612" t="e">
        <f>VLOOKUP(B505,Flexiloans!$D$1:$H$2,5,0)</f>
        <v>#N/A</v>
      </c>
      <c r="BK505" s="612" t="e">
        <f>VLOOKUP(B505,'Thirdware Solutions'!$D$1:$H$2,5,0)</f>
        <v>#N/A</v>
      </c>
      <c r="BL505" s="612" t="e">
        <f>VLOOKUP(B505,Tescom!$D$1:$H$8,5,0)</f>
        <v>#N/A</v>
      </c>
      <c r="BM505" s="612" t="e">
        <f>VLOOKUP(B505,'Cogno AI'!$D$1:$H$2,5,0)</f>
        <v>#N/A</v>
      </c>
      <c r="BN505" s="612" t="e">
        <f>VLOOKUP(B505,'ABM Knowledgeware'!$D$1:$H$2,5,0)</f>
        <v>#N/A</v>
      </c>
      <c r="BO505" s="612" t="e">
        <f>VLOOKUP(B505,'Concerto Software'!$D$1:$H$3,5,0)</f>
        <v>#N/A</v>
      </c>
      <c r="BP505" s="612" t="e">
        <f>VLOOKUP(B505,'My Captain'!$D$1:$H$4,5,0)</f>
        <v>#N/A</v>
      </c>
      <c r="BQ505" s="612" t="e">
        <f>VLOOKUP(B505,'Finoux Solutions'!$D$2:$H$4,5,0)</f>
        <v>#N/A</v>
      </c>
      <c r="BR505" s="612" t="e">
        <f>VLOOKUP(B505,'MITR Learning'!$D$1:$H$2,5,0)</f>
        <v>#N/A</v>
      </c>
      <c r="BS505" s="612" t="e">
        <f>VLOOKUP(B505,Nucsoft!$D$2:$H$6,5,0)</f>
        <v>#N/A</v>
      </c>
      <c r="BT505" s="612" t="e">
        <f>VLOOKUP(B505,'Paras Cadd'!$D$1:$H$2,5,0)</f>
        <v>#N/A</v>
      </c>
      <c r="BU505" s="612" t="e">
        <f>VLOOKUP(B505,'ICICI Securities'!$D$1:$H$2,5,0)</f>
        <v>#N/A</v>
      </c>
      <c r="BV505" s="612" t="e">
        <f>VLOOKUP(B505,'Citius Tech'!$D$2:$H$5,5,0)</f>
        <v>#N/A</v>
      </c>
      <c r="BW505" s="612" t="e">
        <f>VLOOKUP(B505,'Buzzy Brains'!$D$2:$H$2,5,0)</f>
        <v>#N/A</v>
      </c>
      <c r="BX505" s="612" t="e">
        <f>VLOOKUP(B505,'Decimal Point'!$D$2:$H$2,5,0)</f>
        <v>#N/A</v>
      </c>
      <c r="BY505" s="612" t="e">
        <f>VLOOKUP(B505,'Sankey Business Solutions'!$D$2:$H$3,5,0)</f>
        <v>#N/A</v>
      </c>
      <c r="BZ505" s="612" t="e">
        <f>VLOOKUP(B505,'Nangia &amp; Co LLP'!$D$2:$H$2,5,0)</f>
        <v>#N/A</v>
      </c>
      <c r="CA505" s="612" t="e">
        <f>VLOOKUP(B505,'FIS Solutions India Pvt Ltd'!$D$2:$H$2,5,0)</f>
        <v>#N/A</v>
      </c>
      <c r="CB505" s="612" t="e">
        <f>VLOOKUP(B505,'Delta Technology &amp; Management '!$D$2:$H$16,5,0)</f>
        <v>#N/A</v>
      </c>
      <c r="CC505" s="612" t="e">
        <f>VLOOKUP(B505,'Espoir Networks'!$D$3:$H$11,5,0)</f>
        <v>#N/A</v>
      </c>
      <c r="CD505" s="612" t="e">
        <f>VLOOKUP(B505,'Servosys Solution'!$D$3:$H$5,5,0)</f>
        <v>#N/A</v>
      </c>
      <c r="CE505" s="612" t="e">
        <f>VLOOKUP(B505,'Ribbon Communications'!$D$3:$H$4,5,0)</f>
        <v>#N/A</v>
      </c>
      <c r="CF505" s="612">
        <f t="shared" si="24"/>
        <v>1</v>
      </c>
      <c r="CG505" s="129" t="s">
        <v>1022</v>
      </c>
      <c r="CH505" s="129">
        <v>230069417588</v>
      </c>
      <c r="CI505" s="129" t="s">
        <v>134</v>
      </c>
      <c r="CJ505" s="129" t="s">
        <v>11726</v>
      </c>
      <c r="CK505" s="132">
        <v>42917</v>
      </c>
      <c r="CL505" s="129">
        <v>2021</v>
      </c>
      <c r="CM505" s="128" t="s">
        <v>12077</v>
      </c>
      <c r="CN505" s="129">
        <v>467</v>
      </c>
      <c r="CO505" s="133">
        <v>93.4</v>
      </c>
      <c r="CP505" s="129">
        <v>2015</v>
      </c>
      <c r="CQ505" s="129" t="s">
        <v>79</v>
      </c>
      <c r="CR505" s="128" t="s">
        <v>12263</v>
      </c>
      <c r="CS505" s="129">
        <v>539</v>
      </c>
      <c r="CT505" s="133">
        <v>82.92</v>
      </c>
      <c r="CU505" s="129">
        <v>2017</v>
      </c>
      <c r="CV505" s="129" t="s">
        <v>79</v>
      </c>
      <c r="CW505" s="131" t="s">
        <v>81</v>
      </c>
      <c r="CX505" s="131" t="s">
        <v>81</v>
      </c>
      <c r="CY505" s="129" t="s">
        <v>81</v>
      </c>
      <c r="CZ505" s="129" t="s">
        <v>81</v>
      </c>
      <c r="DA505" s="129" t="s">
        <v>81</v>
      </c>
      <c r="DB505" s="129" t="s">
        <v>81</v>
      </c>
      <c r="DC505" s="129" t="s">
        <v>81</v>
      </c>
      <c r="DD505" s="129" t="s">
        <v>81</v>
      </c>
      <c r="DE505" s="129" t="s">
        <v>81</v>
      </c>
      <c r="DF505" s="129">
        <v>0</v>
      </c>
      <c r="DG505" s="224">
        <v>7.54</v>
      </c>
      <c r="DH505" s="224">
        <v>7.41</v>
      </c>
      <c r="DI505" s="224">
        <v>7.46</v>
      </c>
      <c r="DJ505" s="224">
        <v>7.42</v>
      </c>
      <c r="DK505" s="224">
        <v>8.23</v>
      </c>
      <c r="DL505" s="224">
        <v>9.5</v>
      </c>
      <c r="DM505" s="224">
        <v>47.56</v>
      </c>
      <c r="DN505" s="224">
        <v>7.92</v>
      </c>
      <c r="DO505" s="129"/>
      <c r="DP505" s="131" t="s">
        <v>82</v>
      </c>
      <c r="DQ505" s="129">
        <v>0</v>
      </c>
      <c r="DR505" s="129">
        <v>0</v>
      </c>
      <c r="DS505" s="129" t="s">
        <v>83</v>
      </c>
      <c r="DT505" s="129" t="s">
        <v>83</v>
      </c>
      <c r="DU505" s="129" t="s">
        <v>83</v>
      </c>
      <c r="DV505" s="129" t="s">
        <v>83</v>
      </c>
      <c r="DW505" s="131" t="s">
        <v>83</v>
      </c>
      <c r="DX505" s="131" t="s">
        <v>84</v>
      </c>
      <c r="DY505" s="131" t="s">
        <v>81</v>
      </c>
      <c r="DZ505" s="131" t="s">
        <v>1025</v>
      </c>
      <c r="EA505" s="131" t="s">
        <v>86</v>
      </c>
      <c r="EB505" s="131" t="s">
        <v>1026</v>
      </c>
      <c r="EC505" s="131" t="s">
        <v>762</v>
      </c>
      <c r="ED505" s="131" t="s">
        <v>89</v>
      </c>
      <c r="EE505" s="131" t="s">
        <v>1027</v>
      </c>
      <c r="EF505" s="131" t="s">
        <v>1028</v>
      </c>
      <c r="EG505" s="131" t="s">
        <v>1029</v>
      </c>
      <c r="EH505" s="131" t="s">
        <v>1030</v>
      </c>
      <c r="EI505" s="131" t="s">
        <v>1031</v>
      </c>
      <c r="EJ505" s="135" t="s">
        <v>1032</v>
      </c>
      <c r="EK505" s="135" t="s">
        <v>1033</v>
      </c>
      <c r="EL505" s="135" t="s">
        <v>1034</v>
      </c>
      <c r="EM505" s="135" t="s">
        <v>1035</v>
      </c>
      <c r="EN505" s="131" t="s">
        <v>81</v>
      </c>
    </row>
    <row r="506" spans="1:144" ht="18" thickTop="1" thickBot="1">
      <c r="A506" s="575">
        <f t="shared" si="25"/>
        <v>505</v>
      </c>
      <c r="B506" s="572" t="s">
        <v>1037</v>
      </c>
      <c r="C506" s="600" t="s">
        <v>1038</v>
      </c>
      <c r="D506" s="570" t="s">
        <v>13209</v>
      </c>
      <c r="E506" s="568" t="str">
        <f t="shared" si="23"/>
        <v>Not Placed</v>
      </c>
      <c r="F506" s="570" t="s">
        <v>12496</v>
      </c>
      <c r="G506" s="570" t="s">
        <v>183</v>
      </c>
      <c r="H506" s="131" t="str">
        <f>VLOOKUP(B506,INFT2!C:E,3,0)</f>
        <v>12th + Engineering without live KT</v>
      </c>
      <c r="I506" s="610" t="s">
        <v>1039</v>
      </c>
      <c r="J506" s="572">
        <v>20</v>
      </c>
      <c r="K506" s="611" t="s">
        <v>1040</v>
      </c>
      <c r="L506" s="611" t="s">
        <v>73</v>
      </c>
      <c r="M506" s="611" t="s">
        <v>1041</v>
      </c>
      <c r="N506" s="612" t="s">
        <v>1036</v>
      </c>
      <c r="O506" s="612">
        <v>9029251494</v>
      </c>
      <c r="P506" s="612">
        <v>8433675225</v>
      </c>
      <c r="Q506" s="612" t="e">
        <f>VLOOKUP(B506,'TCS CON'!$D$1:$H$98,5,0)</f>
        <v>#N/A</v>
      </c>
      <c r="R506" s="612" t="e">
        <f>VLOOKUP(B506,LTI!$C$1:$H$46,6,0)</f>
        <v>#N/A</v>
      </c>
      <c r="S506" s="612" t="e">
        <f>VLOOKUP(B506,JARO!$E$2:$I$11,5,0)</f>
        <v>#N/A</v>
      </c>
      <c r="T506" s="612" t="e">
        <f>VLOOKUP(B506,Capgemini!$D$3:$H$78,5,0)</f>
        <v>#N/A</v>
      </c>
      <c r="U506" s="612" t="e">
        <f>VLOOKUP(B506,Carwale!$D$1:$H$4,5,0)</f>
        <v>#N/A</v>
      </c>
      <c r="V506" s="612" t="e">
        <f>VLOOKUP(B506,'Interactive Brokers'!E:I,5,0)</f>
        <v>#N/A</v>
      </c>
      <c r="W506" s="612" t="e">
        <f>VLOOKUP(B506,'REL Jio'!E:I,5,0)</f>
        <v>#N/A</v>
      </c>
      <c r="X506" s="612" t="e">
        <f>VLOOKUP(B506,'Sciative Sol'!E:I,5,0)</f>
        <v>#N/A</v>
      </c>
      <c r="Y506" s="612" t="e">
        <f>VLOOKUP(B506,'Hexaware Tech'!E:I,5,0)</f>
        <v>#N/A</v>
      </c>
      <c r="Z506" s="612" t="e">
        <f>VLOOKUP(B506,Axis!D:H,5,0)</f>
        <v>#N/A</v>
      </c>
      <c r="AA506" s="612" t="e">
        <f>VLOOKUP(B506,Ugam!$D$3:$H$26,5,0)</f>
        <v>#N/A</v>
      </c>
      <c r="AB506" s="612" t="e">
        <f>VLOOKUP(B506,Zeus!F:J,5,0)</f>
        <v>#N/A</v>
      </c>
      <c r="AC506" s="612" t="e">
        <f>VLOOKUP(B506,Montran!F:J,5,0)</f>
        <v>#N/A</v>
      </c>
      <c r="AD506" s="612" t="e">
        <f>VLOOKUP(B506,Endurance!H289:L289,5,0)</f>
        <v>#N/A</v>
      </c>
      <c r="AE506" s="612" t="e">
        <f>VLOOKUP(B506,'Swabhav Techlabs'!$F$1:$J$2,5,0)</f>
        <v>#N/A</v>
      </c>
      <c r="AF506" s="612" t="e">
        <f>VLOOKUP(B506,'Quality Kiosk'!$F$1:$J$18,5,0)</f>
        <v>#N/A</v>
      </c>
      <c r="AG506" s="612" t="e">
        <f>VLOOKUP(B506,'Lemon VB'!$F$1:$J$2,5,0)</f>
        <v>#N/A</v>
      </c>
      <c r="AH506" s="612" t="e">
        <f>VLOOKUP(B506,Gocomet!$E$1:$I$3,5,0)</f>
        <v>#N/A</v>
      </c>
      <c r="AI506" s="612" t="e">
        <f>VLOOKUP(B506,'Ingram Micro'!$E$1:$I$8,5,0)</f>
        <v>#N/A</v>
      </c>
      <c r="AJ506" s="612" t="e">
        <f>VLOOKUP(B506,'DePronto Infotech'!$E$1:$I$2,5,0)</f>
        <v>#N/A</v>
      </c>
      <c r="AK506" s="612" t="e">
        <f>VLOOKUP(B506,'Reliance Retail'!$E$1:$I$4,5,0)</f>
        <v>#N/A</v>
      </c>
      <c r="AL506" s="612" t="e">
        <f>VLOOKUP(B506,'Bright Champs'!$D$1:$H$13,5,0)</f>
        <v>#N/A</v>
      </c>
      <c r="AM506" s="612" t="e">
        <f>VLOOKUP(B506,Neosoft!$E$1:$I$12,5,0)</f>
        <v>#N/A</v>
      </c>
      <c r="AN506" s="612" t="e">
        <f>VLOOKUP(B506,Infosys!$E$1:$I$3,5,0)</f>
        <v>#N/A</v>
      </c>
      <c r="AO506" s="612" t="e">
        <f>VLOOKUP(B506,Cerelabs!$E$1:$I$5,5,0)</f>
        <v>#N/A</v>
      </c>
      <c r="AP506" s="612" t="e">
        <f>VLOOKUP(B506,'Neebal Technologies'!$D$1:$H$2,5,0)</f>
        <v>#N/A</v>
      </c>
      <c r="AQ506" s="612" t="e">
        <f>VLOOKUP(B506,'Vertiv Energy'!$D$1:$H$2,5,0)</f>
        <v>#N/A</v>
      </c>
      <c r="AR506" s="612" t="e">
        <f>VLOOKUP(B506,'Acidaes Solutions (CRMNEXT)'!$D$1:$H$3,5,0)</f>
        <v>#N/A</v>
      </c>
      <c r="AS506" s="612" t="e">
        <f>VLOOKUP(B506,Growisto!$D$1:$H$2,5,0)</f>
        <v>#N/A</v>
      </c>
      <c r="AT506" s="612" t="e">
        <f>VLOOKUP(B506,'9.9 Mediaworx - Digit'!$D$1:$H$2,5,0)</f>
        <v>#N/A</v>
      </c>
      <c r="AU506" s="612" t="e">
        <f>VLOOKUP(B506,'Vistaar systems Pvt Ltd'!$D$2:$H$3,5,0)</f>
        <v>#N/A</v>
      </c>
      <c r="AV506" s="612" t="e">
        <f>VLOOKUP(B506,'Course 5i'!$D$2:$H$11,5,0)</f>
        <v>#N/A</v>
      </c>
      <c r="AW506" s="612" t="e">
        <f>VLOOKUP(B506,'Radiant Appliances &amp; Electronic'!$D$1:$H$13,5,0)</f>
        <v>#N/A</v>
      </c>
      <c r="AX506" s="612" t="e">
        <f>VLOOKUP(B506,'Atos Global'!$D$3:$H$27,5,0)</f>
        <v>#N/A</v>
      </c>
      <c r="AY506" s="612" t="e">
        <f>VLOOKUP(B506,'Saama Technologies'!$D$1:$H$2,5,0)</f>
        <v>#N/A</v>
      </c>
      <c r="AZ506" s="612" t="e">
        <f>VLOOKUP(B506,'Multiplier Solutions'!$D$1:$H$2,5,0)</f>
        <v>#N/A</v>
      </c>
      <c r="BA506" s="612" t="e">
        <f>VLOOKUP(B506,GEP!$D$2:$H$5,5,0)</f>
        <v>#N/A</v>
      </c>
      <c r="BB506" s="612" t="e">
        <f>VLOOKUP(B506,Accenture!$D$1:$H$6,5,0)</f>
        <v>#N/A</v>
      </c>
      <c r="BC506" s="612" t="e">
        <f>VLOOKUP(B506,'Endurance International Group'!$D$1:$H$2,5,0)</f>
        <v>#N/A</v>
      </c>
      <c r="BD506" s="612" t="e">
        <f>VLOOKUP(B506,Newgen!$D$1:$H$2,5,0)</f>
        <v>#N/A</v>
      </c>
      <c r="BE506" s="612" t="e">
        <f>VLOOKUP(B506,'3D Incredible'!D506:H506,5,0)</f>
        <v>#N/A</v>
      </c>
      <c r="BF506" s="612" t="e">
        <f>VLOOKUP(B506,'Raja Software Labs'!$D$2:$H$2,5,0)</f>
        <v>#N/A</v>
      </c>
      <c r="BG506" s="612" t="e">
        <f>VLOOKUP(B506,Wipro!$D$1:$H$2,5,0)</f>
        <v>#N/A</v>
      </c>
      <c r="BH506" s="612" t="e">
        <f>VLOOKUP(B506,'Perch Technologies'!$D$2:$H$2,5,0)</f>
        <v>#N/A</v>
      </c>
      <c r="BI506" s="612" t="e">
        <f>VLOOKUP(B506,'Morning Star'!$D$1:$H$6,5,0)</f>
        <v>#N/A</v>
      </c>
      <c r="BJ506" s="612" t="e">
        <f>VLOOKUP(B506,Flexiloans!$D$1:$H$2,5,0)</f>
        <v>#N/A</v>
      </c>
      <c r="BK506" s="612" t="e">
        <f>VLOOKUP(B506,'Thirdware Solutions'!$D$1:$H$2,5,0)</f>
        <v>#N/A</v>
      </c>
      <c r="BL506" s="612" t="e">
        <f>VLOOKUP(B506,Tescom!$D$1:$H$8,5,0)</f>
        <v>#N/A</v>
      </c>
      <c r="BM506" s="612" t="e">
        <f>VLOOKUP(B506,'Cogno AI'!$D$1:$H$2,5,0)</f>
        <v>#N/A</v>
      </c>
      <c r="BN506" s="612" t="e">
        <f>VLOOKUP(B506,'ABM Knowledgeware'!$D$1:$H$2,5,0)</f>
        <v>#N/A</v>
      </c>
      <c r="BO506" s="612" t="e">
        <f>VLOOKUP(B506,'Concerto Software'!$D$1:$H$3,5,0)</f>
        <v>#N/A</v>
      </c>
      <c r="BP506" s="612" t="e">
        <f>VLOOKUP(B506,'My Captain'!$D$1:$H$4,5,0)</f>
        <v>#N/A</v>
      </c>
      <c r="BQ506" s="612" t="e">
        <f>VLOOKUP(B506,'Finoux Solutions'!$D$2:$H$4,5,0)</f>
        <v>#N/A</v>
      </c>
      <c r="BR506" s="612" t="e">
        <f>VLOOKUP(B506,'MITR Learning'!$D$1:$H$2,5,0)</f>
        <v>#N/A</v>
      </c>
      <c r="BS506" s="612" t="e">
        <f>VLOOKUP(B506,Nucsoft!$D$2:$H$6,5,0)</f>
        <v>#N/A</v>
      </c>
      <c r="BT506" s="612" t="e">
        <f>VLOOKUP(B506,'Paras Cadd'!$D$1:$H$2,5,0)</f>
        <v>#N/A</v>
      </c>
      <c r="BU506" s="612" t="e">
        <f>VLOOKUP(B506,'ICICI Securities'!$D$1:$H$2,5,0)</f>
        <v>#N/A</v>
      </c>
      <c r="BV506" s="612" t="e">
        <f>VLOOKUP(B506,'Citius Tech'!$D$2:$H$5,5,0)</f>
        <v>#N/A</v>
      </c>
      <c r="BW506" s="612" t="e">
        <f>VLOOKUP(B506,'Buzzy Brains'!$D$2:$H$2,5,0)</f>
        <v>#N/A</v>
      </c>
      <c r="BX506" s="612" t="e">
        <f>VLOOKUP(B506,'Decimal Point'!$D$2:$H$2,5,0)</f>
        <v>#N/A</v>
      </c>
      <c r="BY506" s="612" t="e">
        <f>VLOOKUP(B506,'Sankey Business Solutions'!$D$2:$H$3,5,0)</f>
        <v>#N/A</v>
      </c>
      <c r="BZ506" s="612" t="e">
        <f>VLOOKUP(B506,'Nangia &amp; Co LLP'!$D$2:$H$2,5,0)</f>
        <v>#N/A</v>
      </c>
      <c r="CA506" s="612" t="e">
        <f>VLOOKUP(B506,'FIS Solutions India Pvt Ltd'!$D$2:$H$2,5,0)</f>
        <v>#N/A</v>
      </c>
      <c r="CB506" s="612" t="e">
        <f>VLOOKUP(B506,'Delta Technology &amp; Management '!$D$2:$H$16,5,0)</f>
        <v>#N/A</v>
      </c>
      <c r="CC506" s="612" t="e">
        <f>VLOOKUP(B506,'Espoir Networks'!$D$3:$H$11,5,0)</f>
        <v>#N/A</v>
      </c>
      <c r="CD506" s="612" t="e">
        <f>VLOOKUP(B506,'Servosys Solution'!$D$3:$H$5,5,0)</f>
        <v>#N/A</v>
      </c>
      <c r="CE506" s="612" t="e">
        <f>VLOOKUP(B506,'Ribbon Communications'!$D$3:$H$4,5,0)</f>
        <v>#N/A</v>
      </c>
      <c r="CF506" s="612">
        <f t="shared" si="24"/>
        <v>0</v>
      </c>
      <c r="CG506" s="129" t="s">
        <v>1042</v>
      </c>
      <c r="CH506" s="129">
        <v>883728322755</v>
      </c>
      <c r="CI506" s="129" t="s">
        <v>1043</v>
      </c>
      <c r="CJ506" s="129" t="s">
        <v>11726</v>
      </c>
      <c r="CK506" s="132">
        <v>42917</v>
      </c>
      <c r="CL506" s="129">
        <v>2021</v>
      </c>
      <c r="CM506" s="128" t="s">
        <v>1044</v>
      </c>
      <c r="CN506" s="129">
        <v>354</v>
      </c>
      <c r="CO506" s="133">
        <v>70.8</v>
      </c>
      <c r="CP506" s="129">
        <v>2015</v>
      </c>
      <c r="CQ506" s="129" t="s">
        <v>79</v>
      </c>
      <c r="CR506" s="128" t="s">
        <v>1045</v>
      </c>
      <c r="CS506" s="129">
        <v>508</v>
      </c>
      <c r="CT506" s="133">
        <v>78.150000000000006</v>
      </c>
      <c r="CU506" s="129">
        <v>2017</v>
      </c>
      <c r="CV506" s="129" t="s">
        <v>79</v>
      </c>
      <c r="CW506" s="131" t="s">
        <v>81</v>
      </c>
      <c r="CX506" s="131" t="s">
        <v>81</v>
      </c>
      <c r="CY506" s="129" t="s">
        <v>81</v>
      </c>
      <c r="CZ506" s="129" t="s">
        <v>81</v>
      </c>
      <c r="DA506" s="129" t="s">
        <v>81</v>
      </c>
      <c r="DB506" s="129" t="s">
        <v>81</v>
      </c>
      <c r="DC506" s="129" t="s">
        <v>81</v>
      </c>
      <c r="DD506" s="129" t="s">
        <v>81</v>
      </c>
      <c r="DE506" s="129" t="s">
        <v>81</v>
      </c>
      <c r="DF506" s="129">
        <v>0</v>
      </c>
      <c r="DG506" s="224">
        <v>7.89</v>
      </c>
      <c r="DH506" s="224">
        <v>8.0399999999999991</v>
      </c>
      <c r="DI506" s="224">
        <v>8.19</v>
      </c>
      <c r="DJ506" s="224">
        <v>7.73</v>
      </c>
      <c r="DK506" s="224">
        <v>8.76</v>
      </c>
      <c r="DL506" s="224"/>
      <c r="DM506" s="224">
        <v>40.61</v>
      </c>
      <c r="DN506" s="224">
        <v>8.1219999999999999</v>
      </c>
      <c r="DO506" s="129"/>
      <c r="DP506" s="131" t="s">
        <v>138</v>
      </c>
      <c r="DQ506" s="129">
        <v>0</v>
      </c>
      <c r="DR506" s="129">
        <v>0</v>
      </c>
      <c r="DS506" s="129" t="s">
        <v>83</v>
      </c>
      <c r="DT506" s="129" t="s">
        <v>83</v>
      </c>
      <c r="DU506" s="129" t="s">
        <v>83</v>
      </c>
      <c r="DV506" s="129" t="s">
        <v>83</v>
      </c>
      <c r="DW506" s="131" t="s">
        <v>83</v>
      </c>
      <c r="DX506" s="131" t="s">
        <v>84</v>
      </c>
      <c r="DY506" s="131" t="s">
        <v>81</v>
      </c>
      <c r="DZ506" s="131" t="s">
        <v>1046</v>
      </c>
      <c r="EA506" s="131" t="s">
        <v>1047</v>
      </c>
      <c r="EB506" s="131" t="s">
        <v>1048</v>
      </c>
      <c r="EC506" s="131" t="s">
        <v>118</v>
      </c>
      <c r="ED506" s="131" t="s">
        <v>89</v>
      </c>
      <c r="EE506" s="131" t="s">
        <v>81</v>
      </c>
      <c r="EF506" s="131" t="s">
        <v>1049</v>
      </c>
      <c r="EG506" s="131" t="s">
        <v>1050</v>
      </c>
      <c r="EH506" s="131" t="s">
        <v>81</v>
      </c>
      <c r="EI506" s="131" t="s">
        <v>1051</v>
      </c>
      <c r="EJ506" s="135" t="s">
        <v>1052</v>
      </c>
      <c r="EK506" s="135" t="s">
        <v>1053</v>
      </c>
      <c r="EL506" s="135" t="s">
        <v>1054</v>
      </c>
      <c r="EM506" s="135" t="s">
        <v>1055</v>
      </c>
      <c r="EN506" s="131" t="s">
        <v>81</v>
      </c>
    </row>
    <row r="507" spans="1:144" ht="18" thickTop="1" thickBot="1">
      <c r="A507" s="575">
        <f t="shared" si="25"/>
        <v>506</v>
      </c>
      <c r="B507" s="572" t="s">
        <v>1377</v>
      </c>
      <c r="C507" s="600" t="s">
        <v>11888</v>
      </c>
      <c r="D507" s="570" t="s">
        <v>13209</v>
      </c>
      <c r="E507" s="568" t="str">
        <f t="shared" si="23"/>
        <v>Not Placed</v>
      </c>
      <c r="F507" s="570" t="s">
        <v>12496</v>
      </c>
      <c r="G507" s="570" t="s">
        <v>183</v>
      </c>
      <c r="H507" s="131" t="str">
        <f>VLOOKUP(B507,INFT2!C:E,3,0)</f>
        <v>12th + Engineering with live KT</v>
      </c>
      <c r="I507" s="610" t="s">
        <v>1379</v>
      </c>
      <c r="J507" s="572">
        <v>22</v>
      </c>
      <c r="K507" s="611" t="s">
        <v>1380</v>
      </c>
      <c r="L507" s="611" t="s">
        <v>1381</v>
      </c>
      <c r="M507" s="611" t="s">
        <v>1382</v>
      </c>
      <c r="N507" s="612" t="s">
        <v>1376</v>
      </c>
      <c r="O507" s="612">
        <v>9075657626</v>
      </c>
      <c r="P507" s="612">
        <v>9096696565</v>
      </c>
      <c r="Q507" s="612" t="e">
        <f>VLOOKUP(B507,'TCS CON'!$D$1:$H$98,5,0)</f>
        <v>#N/A</v>
      </c>
      <c r="R507" s="612" t="e">
        <f>VLOOKUP(B507,LTI!$C$1:$H$46,6,0)</f>
        <v>#N/A</v>
      </c>
      <c r="S507" s="612" t="e">
        <f>VLOOKUP(B507,JARO!$E$2:$I$11,5,0)</f>
        <v>#N/A</v>
      </c>
      <c r="T507" s="612" t="e">
        <f>VLOOKUP(B507,Capgemini!$D$3:$H$78,5,0)</f>
        <v>#N/A</v>
      </c>
      <c r="U507" s="612" t="e">
        <f>VLOOKUP(B507,Carwale!$D$1:$H$4,5,0)</f>
        <v>#N/A</v>
      </c>
      <c r="V507" s="612" t="e">
        <f>VLOOKUP(B507,'Interactive Brokers'!E:I,5,0)</f>
        <v>#N/A</v>
      </c>
      <c r="W507" s="612" t="e">
        <f>VLOOKUP(B507,'REL Jio'!E:I,5,0)</f>
        <v>#N/A</v>
      </c>
      <c r="X507" s="612" t="e">
        <f>VLOOKUP(B507,'Sciative Sol'!E:I,5,0)</f>
        <v>#N/A</v>
      </c>
      <c r="Y507" s="612" t="e">
        <f>VLOOKUP(B507,'Hexaware Tech'!E:I,5,0)</f>
        <v>#N/A</v>
      </c>
      <c r="Z507" s="612" t="e">
        <f>VLOOKUP(B507,Axis!D:H,5,0)</f>
        <v>#N/A</v>
      </c>
      <c r="AA507" s="612" t="e">
        <f>VLOOKUP(B507,Ugam!$D$3:$H$26,5,0)</f>
        <v>#N/A</v>
      </c>
      <c r="AB507" s="612" t="e">
        <f>VLOOKUP(B507,Zeus!F:J,5,0)</f>
        <v>#N/A</v>
      </c>
      <c r="AC507" s="612" t="e">
        <f>VLOOKUP(B507,Montran!F:J,5,0)</f>
        <v>#N/A</v>
      </c>
      <c r="AD507" s="612" t="e">
        <f>VLOOKUP(B507,Endurance!H290:L290,5,0)</f>
        <v>#N/A</v>
      </c>
      <c r="AE507" s="612" t="e">
        <f>VLOOKUP(B507,'Swabhav Techlabs'!$F$1:$J$2,5,0)</f>
        <v>#N/A</v>
      </c>
      <c r="AF507" s="612" t="e">
        <f>VLOOKUP(B507,'Quality Kiosk'!$F$1:$J$18,5,0)</f>
        <v>#N/A</v>
      </c>
      <c r="AG507" s="612" t="e">
        <f>VLOOKUP(B507,'Lemon VB'!$F$1:$J$2,5,0)</f>
        <v>#N/A</v>
      </c>
      <c r="AH507" s="612" t="e">
        <f>VLOOKUP(B507,Gocomet!$E$1:$I$3,5,0)</f>
        <v>#N/A</v>
      </c>
      <c r="AI507" s="612" t="e">
        <f>VLOOKUP(B507,'Ingram Micro'!$E$1:$I$8,5,0)</f>
        <v>#N/A</v>
      </c>
      <c r="AJ507" s="612" t="e">
        <f>VLOOKUP(B507,'DePronto Infotech'!$E$1:$I$2,5,0)</f>
        <v>#N/A</v>
      </c>
      <c r="AK507" s="612" t="e">
        <f>VLOOKUP(B507,'Reliance Retail'!$E$1:$I$4,5,0)</f>
        <v>#N/A</v>
      </c>
      <c r="AL507" s="612" t="e">
        <f>VLOOKUP(B507,'Bright Champs'!$D$1:$H$13,5,0)</f>
        <v>#N/A</v>
      </c>
      <c r="AM507" s="612" t="e">
        <f>VLOOKUP(B507,Neosoft!$E$1:$I$12,5,0)</f>
        <v>#N/A</v>
      </c>
      <c r="AN507" s="612" t="e">
        <f>VLOOKUP(B507,Infosys!$E$1:$I$3,5,0)</f>
        <v>#N/A</v>
      </c>
      <c r="AO507" s="612" t="e">
        <f>VLOOKUP(B507,Cerelabs!$E$1:$I$5,5,0)</f>
        <v>#N/A</v>
      </c>
      <c r="AP507" s="612" t="e">
        <f>VLOOKUP(B507,'Neebal Technologies'!$D$1:$H$2,5,0)</f>
        <v>#N/A</v>
      </c>
      <c r="AQ507" s="612" t="e">
        <f>VLOOKUP(B507,'Vertiv Energy'!$D$1:$H$2,5,0)</f>
        <v>#N/A</v>
      </c>
      <c r="AR507" s="612" t="e">
        <f>VLOOKUP(B507,'Acidaes Solutions (CRMNEXT)'!$D$1:$H$3,5,0)</f>
        <v>#N/A</v>
      </c>
      <c r="AS507" s="612" t="e">
        <f>VLOOKUP(B507,Growisto!$D$1:$H$2,5,0)</f>
        <v>#N/A</v>
      </c>
      <c r="AT507" s="612" t="e">
        <f>VLOOKUP(B507,'9.9 Mediaworx - Digit'!$D$1:$H$2,5,0)</f>
        <v>#N/A</v>
      </c>
      <c r="AU507" s="612" t="e">
        <f>VLOOKUP(B507,'Vistaar systems Pvt Ltd'!$D$2:$H$3,5,0)</f>
        <v>#N/A</v>
      </c>
      <c r="AV507" s="612" t="e">
        <f>VLOOKUP(B507,'Course 5i'!$D$2:$H$11,5,0)</f>
        <v>#N/A</v>
      </c>
      <c r="AW507" s="612" t="e">
        <f>VLOOKUP(B507,'Radiant Appliances &amp; Electronic'!$D$1:$H$13,5,0)</f>
        <v>#N/A</v>
      </c>
      <c r="AX507" s="612" t="e">
        <f>VLOOKUP(B507,'Atos Global'!$D$3:$H$27,5,0)</f>
        <v>#N/A</v>
      </c>
      <c r="AY507" s="612" t="e">
        <f>VLOOKUP(B507,'Saama Technologies'!$D$1:$H$2,5,0)</f>
        <v>#N/A</v>
      </c>
      <c r="AZ507" s="612" t="e">
        <f>VLOOKUP(B507,'Multiplier Solutions'!$D$1:$H$2,5,0)</f>
        <v>#N/A</v>
      </c>
      <c r="BA507" s="612" t="e">
        <f>VLOOKUP(B507,GEP!$D$2:$H$5,5,0)</f>
        <v>#N/A</v>
      </c>
      <c r="BB507" s="612" t="e">
        <f>VLOOKUP(B507,Accenture!$D$1:$H$6,5,0)</f>
        <v>#N/A</v>
      </c>
      <c r="BC507" s="612" t="e">
        <f>VLOOKUP(B507,'Endurance International Group'!$D$1:$H$2,5,0)</f>
        <v>#N/A</v>
      </c>
      <c r="BD507" s="612" t="e">
        <f>VLOOKUP(B507,Newgen!$D$1:$H$2,5,0)</f>
        <v>#N/A</v>
      </c>
      <c r="BE507" s="612" t="e">
        <f>VLOOKUP(B507,'3D Incredible'!D507:H507,5,0)</f>
        <v>#N/A</v>
      </c>
      <c r="BF507" s="612" t="e">
        <f>VLOOKUP(B507,'Raja Software Labs'!$D$2:$H$2,5,0)</f>
        <v>#N/A</v>
      </c>
      <c r="BG507" s="612" t="e">
        <f>VLOOKUP(B507,Wipro!$D$1:$H$2,5,0)</f>
        <v>#N/A</v>
      </c>
      <c r="BH507" s="612" t="e">
        <f>VLOOKUP(B507,'Perch Technologies'!$D$2:$H$2,5,0)</f>
        <v>#N/A</v>
      </c>
      <c r="BI507" s="612" t="e">
        <f>VLOOKUP(B507,'Morning Star'!$D$1:$H$6,5,0)</f>
        <v>#N/A</v>
      </c>
      <c r="BJ507" s="612" t="e">
        <f>VLOOKUP(B507,Flexiloans!$D$1:$H$2,5,0)</f>
        <v>#N/A</v>
      </c>
      <c r="BK507" s="612" t="e">
        <f>VLOOKUP(B507,'Thirdware Solutions'!$D$1:$H$2,5,0)</f>
        <v>#N/A</v>
      </c>
      <c r="BL507" s="612" t="e">
        <f>VLOOKUP(B507,Tescom!$D$1:$H$8,5,0)</f>
        <v>#N/A</v>
      </c>
      <c r="BM507" s="612" t="e">
        <f>VLOOKUP(B507,'Cogno AI'!$D$1:$H$2,5,0)</f>
        <v>#N/A</v>
      </c>
      <c r="BN507" s="612" t="e">
        <f>VLOOKUP(B507,'ABM Knowledgeware'!$D$1:$H$2,5,0)</f>
        <v>#N/A</v>
      </c>
      <c r="BO507" s="612" t="e">
        <f>VLOOKUP(B507,'Concerto Software'!$D$1:$H$3,5,0)</f>
        <v>#N/A</v>
      </c>
      <c r="BP507" s="612" t="e">
        <f>VLOOKUP(B507,'My Captain'!$D$1:$H$4,5,0)</f>
        <v>#N/A</v>
      </c>
      <c r="BQ507" s="612" t="e">
        <f>VLOOKUP(B507,'Finoux Solutions'!$D$2:$H$4,5,0)</f>
        <v>#N/A</v>
      </c>
      <c r="BR507" s="612" t="e">
        <f>VLOOKUP(B507,'MITR Learning'!$D$1:$H$2,5,0)</f>
        <v>#N/A</v>
      </c>
      <c r="BS507" s="612" t="e">
        <f>VLOOKUP(B507,Nucsoft!$D$2:$H$6,5,0)</f>
        <v>#N/A</v>
      </c>
      <c r="BT507" s="612" t="e">
        <f>VLOOKUP(B507,'Paras Cadd'!$D$1:$H$2,5,0)</f>
        <v>#N/A</v>
      </c>
      <c r="BU507" s="612" t="e">
        <f>VLOOKUP(B507,'ICICI Securities'!$D$1:$H$2,5,0)</f>
        <v>#N/A</v>
      </c>
      <c r="BV507" s="612" t="e">
        <f>VLOOKUP(B507,'Citius Tech'!$D$2:$H$5,5,0)</f>
        <v>#N/A</v>
      </c>
      <c r="BW507" s="612" t="e">
        <f>VLOOKUP(B507,'Buzzy Brains'!$D$2:$H$2,5,0)</f>
        <v>#N/A</v>
      </c>
      <c r="BX507" s="612" t="e">
        <f>VLOOKUP(B507,'Decimal Point'!$D$2:$H$2,5,0)</f>
        <v>#N/A</v>
      </c>
      <c r="BY507" s="612" t="e">
        <f>VLOOKUP(B507,'Sankey Business Solutions'!$D$2:$H$3,5,0)</f>
        <v>#N/A</v>
      </c>
      <c r="BZ507" s="612" t="e">
        <f>VLOOKUP(B507,'Nangia &amp; Co LLP'!$D$2:$H$2,5,0)</f>
        <v>#N/A</v>
      </c>
      <c r="CA507" s="612" t="e">
        <f>VLOOKUP(B507,'FIS Solutions India Pvt Ltd'!$D$2:$H$2,5,0)</f>
        <v>#N/A</v>
      </c>
      <c r="CB507" s="612" t="e">
        <f>VLOOKUP(B507,'Delta Technology &amp; Management '!$D$2:$H$16,5,0)</f>
        <v>#N/A</v>
      </c>
      <c r="CC507" s="612" t="e">
        <f>VLOOKUP(B507,'Espoir Networks'!$D$3:$H$11,5,0)</f>
        <v>#N/A</v>
      </c>
      <c r="CD507" s="612" t="e">
        <f>VLOOKUP(B507,'Servosys Solution'!$D$3:$H$5,5,0)</f>
        <v>#N/A</v>
      </c>
      <c r="CE507" s="612" t="e">
        <f>VLOOKUP(B507,'Ribbon Communications'!$D$3:$H$4,5,0)</f>
        <v>#N/A</v>
      </c>
      <c r="CF507" s="612">
        <f t="shared" si="24"/>
        <v>0</v>
      </c>
      <c r="CG507" s="129" t="s">
        <v>1383</v>
      </c>
      <c r="CH507" s="129">
        <v>429086062672</v>
      </c>
      <c r="CI507" s="129" t="s">
        <v>244</v>
      </c>
      <c r="CJ507" s="129" t="s">
        <v>11725</v>
      </c>
      <c r="CK507" s="132">
        <v>42917</v>
      </c>
      <c r="CL507" s="129">
        <v>2021</v>
      </c>
      <c r="CM507" s="128" t="s">
        <v>12078</v>
      </c>
      <c r="CN507" s="129">
        <v>457</v>
      </c>
      <c r="CO507" s="133">
        <v>91.4</v>
      </c>
      <c r="CP507" s="129">
        <v>2015</v>
      </c>
      <c r="CQ507" s="129" t="s">
        <v>79</v>
      </c>
      <c r="CR507" s="128" t="s">
        <v>1385</v>
      </c>
      <c r="CS507" s="129">
        <v>491</v>
      </c>
      <c r="CT507" s="133">
        <v>75.540000000000006</v>
      </c>
      <c r="CU507" s="129">
        <v>2017</v>
      </c>
      <c r="CV507" s="129" t="s">
        <v>79</v>
      </c>
      <c r="CW507" s="131" t="s">
        <v>245</v>
      </c>
      <c r="CX507" s="131" t="s">
        <v>245</v>
      </c>
      <c r="CY507" s="129" t="s">
        <v>245</v>
      </c>
      <c r="CZ507" s="129" t="s">
        <v>245</v>
      </c>
      <c r="DA507" s="129" t="s">
        <v>245</v>
      </c>
      <c r="DB507" s="129" t="s">
        <v>81</v>
      </c>
      <c r="DC507" s="129" t="s">
        <v>81</v>
      </c>
      <c r="DD507" s="129" t="s">
        <v>245</v>
      </c>
      <c r="DE507" s="129" t="s">
        <v>245</v>
      </c>
      <c r="DF507" s="129">
        <v>0</v>
      </c>
      <c r="DG507" s="224">
        <v>7.02</v>
      </c>
      <c r="DH507" s="224">
        <v>8</v>
      </c>
      <c r="DI507" s="224">
        <v>6.48</v>
      </c>
      <c r="DJ507" s="224">
        <v>0</v>
      </c>
      <c r="DK507" s="224">
        <v>0</v>
      </c>
      <c r="DL507" s="224"/>
      <c r="DM507" s="224">
        <v>0</v>
      </c>
      <c r="DN507" s="224">
        <v>0</v>
      </c>
      <c r="DO507" s="129"/>
      <c r="DP507" s="131" t="s">
        <v>138</v>
      </c>
      <c r="DQ507" s="129">
        <v>1</v>
      </c>
      <c r="DR507" s="129">
        <v>2</v>
      </c>
      <c r="DS507" s="129" t="s">
        <v>83</v>
      </c>
      <c r="DT507" s="129" t="s">
        <v>83</v>
      </c>
      <c r="DU507" s="129" t="s">
        <v>83</v>
      </c>
      <c r="DV507" s="129" t="s">
        <v>83</v>
      </c>
      <c r="DW507" s="131" t="s">
        <v>83</v>
      </c>
      <c r="DX507" s="131" t="s">
        <v>84</v>
      </c>
      <c r="DY507" s="131" t="s">
        <v>245</v>
      </c>
      <c r="DZ507" s="131" t="s">
        <v>1386</v>
      </c>
      <c r="EA507" s="131" t="s">
        <v>1387</v>
      </c>
      <c r="EB507" s="131" t="s">
        <v>1388</v>
      </c>
      <c r="EC507" s="131" t="s">
        <v>88</v>
      </c>
      <c r="ED507" s="131" t="s">
        <v>89</v>
      </c>
      <c r="EE507" s="131" t="s">
        <v>1389</v>
      </c>
      <c r="EF507" s="131" t="s">
        <v>1390</v>
      </c>
      <c r="EG507" s="131" t="s">
        <v>1391</v>
      </c>
      <c r="EH507" s="131" t="s">
        <v>1009</v>
      </c>
      <c r="EI507" s="131" t="s">
        <v>1392</v>
      </c>
      <c r="EJ507" s="135" t="s">
        <v>1393</v>
      </c>
      <c r="EK507" s="135" t="s">
        <v>1394</v>
      </c>
      <c r="EL507" s="135" t="s">
        <v>1395</v>
      </c>
      <c r="EM507" s="135" t="s">
        <v>1396</v>
      </c>
      <c r="EN507" s="131" t="s">
        <v>245</v>
      </c>
    </row>
    <row r="508" spans="1:144" ht="18" thickTop="1" thickBot="1">
      <c r="A508" s="575">
        <f t="shared" si="25"/>
        <v>507</v>
      </c>
      <c r="B508" s="572" t="s">
        <v>1599</v>
      </c>
      <c r="C508" s="600" t="s">
        <v>1600</v>
      </c>
      <c r="D508" s="570" t="s">
        <v>13209</v>
      </c>
      <c r="E508" s="568" t="str">
        <f t="shared" si="23"/>
        <v>Placed</v>
      </c>
      <c r="F508" s="570" t="s">
        <v>12496</v>
      </c>
      <c r="G508" s="570" t="s">
        <v>183</v>
      </c>
      <c r="H508" s="131" t="str">
        <f>VLOOKUP(B508,INFT2!C:E,3,0)</f>
        <v>12th + Engineering without live KT</v>
      </c>
      <c r="I508" s="610">
        <v>36496</v>
      </c>
      <c r="J508" s="572">
        <v>21</v>
      </c>
      <c r="K508" s="611" t="s">
        <v>1601</v>
      </c>
      <c r="L508" s="611" t="s">
        <v>73</v>
      </c>
      <c r="M508" s="611" t="s">
        <v>1602</v>
      </c>
      <c r="N508" s="612" t="s">
        <v>1598</v>
      </c>
      <c r="O508" s="612">
        <v>9822110297</v>
      </c>
      <c r="P508" s="612">
        <v>8080722782</v>
      </c>
      <c r="Q508" s="612">
        <f>VLOOKUP(B508,'TCS CON'!$D$1:$H$98,5,0)</f>
        <v>336000</v>
      </c>
      <c r="R508" s="612" t="e">
        <f>VLOOKUP(B508,LTI!$C$1:$H$46,6,0)</f>
        <v>#N/A</v>
      </c>
      <c r="S508" s="612" t="e">
        <f>VLOOKUP(B508,JARO!$E$2:$I$11,5,0)</f>
        <v>#N/A</v>
      </c>
      <c r="T508" s="612" t="e">
        <f>VLOOKUP(B508,Capgemini!$D$3:$H$78,5,0)</f>
        <v>#N/A</v>
      </c>
      <c r="U508" s="612" t="e">
        <f>VLOOKUP(B508,Carwale!$D$1:$H$4,5,0)</f>
        <v>#N/A</v>
      </c>
      <c r="V508" s="612" t="e">
        <f>VLOOKUP(B508,'Interactive Brokers'!E:I,5,0)</f>
        <v>#N/A</v>
      </c>
      <c r="W508" s="612" t="e">
        <f>VLOOKUP(B508,'REL Jio'!E:I,5,0)</f>
        <v>#N/A</v>
      </c>
      <c r="X508" s="612" t="e">
        <f>VLOOKUP(B508,'Sciative Sol'!E:I,5,0)</f>
        <v>#N/A</v>
      </c>
      <c r="Y508" s="612" t="e">
        <f>VLOOKUP(B508,'Hexaware Tech'!E:I,5,0)</f>
        <v>#N/A</v>
      </c>
      <c r="Z508" s="612" t="e">
        <f>VLOOKUP(B508,Axis!D:H,5,0)</f>
        <v>#N/A</v>
      </c>
      <c r="AA508" s="612" t="e">
        <f>VLOOKUP(B508,Ugam!$D$3:$H$26,5,0)</f>
        <v>#N/A</v>
      </c>
      <c r="AB508" s="612" t="e">
        <f>VLOOKUP(B508,Zeus!F:J,5,0)</f>
        <v>#N/A</v>
      </c>
      <c r="AC508" s="612" t="e">
        <f>VLOOKUP(B508,Montran!F:J,5,0)</f>
        <v>#N/A</v>
      </c>
      <c r="AD508" s="612" t="e">
        <f>VLOOKUP(B508,Endurance!H291:L291,5,0)</f>
        <v>#N/A</v>
      </c>
      <c r="AE508" s="612" t="e">
        <f>VLOOKUP(B508,'Swabhav Techlabs'!$F$1:$J$2,5,0)</f>
        <v>#N/A</v>
      </c>
      <c r="AF508" s="612" t="e">
        <f>VLOOKUP(B508,'Quality Kiosk'!$F$1:$J$18,5,0)</f>
        <v>#N/A</v>
      </c>
      <c r="AG508" s="612" t="e">
        <f>VLOOKUP(B508,'Lemon VB'!$F$1:$J$2,5,0)</f>
        <v>#N/A</v>
      </c>
      <c r="AH508" s="612" t="e">
        <f>VLOOKUP(B508,Gocomet!$E$1:$I$3,5,0)</f>
        <v>#N/A</v>
      </c>
      <c r="AI508" s="612" t="e">
        <f>VLOOKUP(B508,'Ingram Micro'!$E$1:$I$8,5,0)</f>
        <v>#N/A</v>
      </c>
      <c r="AJ508" s="612" t="e">
        <f>VLOOKUP(B508,'DePronto Infotech'!$E$1:$I$2,5,0)</f>
        <v>#N/A</v>
      </c>
      <c r="AK508" s="612" t="e">
        <f>VLOOKUP(B508,'Reliance Retail'!$E$1:$I$4,5,0)</f>
        <v>#N/A</v>
      </c>
      <c r="AL508" s="612" t="e">
        <f>VLOOKUP(B508,'Bright Champs'!$D$1:$H$13,5,0)</f>
        <v>#N/A</v>
      </c>
      <c r="AM508" s="612" t="e">
        <f>VLOOKUP(B508,Neosoft!$E$1:$I$12,5,0)</f>
        <v>#N/A</v>
      </c>
      <c r="AN508" s="612" t="e">
        <f>VLOOKUP(B508,Infosys!$E$1:$I$3,5,0)</f>
        <v>#N/A</v>
      </c>
      <c r="AO508" s="612" t="e">
        <f>VLOOKUP(B508,Cerelabs!$E$1:$I$5,5,0)</f>
        <v>#N/A</v>
      </c>
      <c r="AP508" s="612" t="e">
        <f>VLOOKUP(B508,'Neebal Technologies'!$D$1:$H$2,5,0)</f>
        <v>#N/A</v>
      </c>
      <c r="AQ508" s="612" t="e">
        <f>VLOOKUP(B508,'Vertiv Energy'!$D$1:$H$2,5,0)</f>
        <v>#N/A</v>
      </c>
      <c r="AR508" s="612" t="e">
        <f>VLOOKUP(B508,'Acidaes Solutions (CRMNEXT)'!$D$1:$H$3,5,0)</f>
        <v>#N/A</v>
      </c>
      <c r="AS508" s="612" t="e">
        <f>VLOOKUP(B508,Growisto!$D$1:$H$2,5,0)</f>
        <v>#N/A</v>
      </c>
      <c r="AT508" s="612" t="e">
        <f>VLOOKUP(B508,'9.9 Mediaworx - Digit'!$D$1:$H$2,5,0)</f>
        <v>#N/A</v>
      </c>
      <c r="AU508" s="612" t="e">
        <f>VLOOKUP(B508,'Vistaar systems Pvt Ltd'!$D$2:$H$3,5,0)</f>
        <v>#N/A</v>
      </c>
      <c r="AV508" s="612" t="e">
        <f>VLOOKUP(B508,'Course 5i'!$D$2:$H$11,5,0)</f>
        <v>#N/A</v>
      </c>
      <c r="AW508" s="612" t="e">
        <f>VLOOKUP(B508,'Radiant Appliances &amp; Electronic'!$D$1:$H$13,5,0)</f>
        <v>#N/A</v>
      </c>
      <c r="AX508" s="612" t="e">
        <f>VLOOKUP(B508,'Atos Global'!$D$3:$H$27,5,0)</f>
        <v>#N/A</v>
      </c>
      <c r="AY508" s="612" t="e">
        <f>VLOOKUP(B508,'Saama Technologies'!$D$1:$H$2,5,0)</f>
        <v>#N/A</v>
      </c>
      <c r="AZ508" s="612" t="e">
        <f>VLOOKUP(B508,'Multiplier Solutions'!$D$1:$H$2,5,0)</f>
        <v>#N/A</v>
      </c>
      <c r="BA508" s="612" t="e">
        <f>VLOOKUP(B508,GEP!$D$2:$H$5,5,0)</f>
        <v>#N/A</v>
      </c>
      <c r="BB508" s="612" t="e">
        <f>VLOOKUP(B508,Accenture!$D$1:$H$6,5,0)</f>
        <v>#N/A</v>
      </c>
      <c r="BC508" s="612" t="e">
        <f>VLOOKUP(B508,'Endurance International Group'!$D$1:$H$2,5,0)</f>
        <v>#N/A</v>
      </c>
      <c r="BD508" s="612" t="e">
        <f>VLOOKUP(B508,Newgen!$D$1:$H$2,5,0)</f>
        <v>#N/A</v>
      </c>
      <c r="BE508" s="612" t="e">
        <f>VLOOKUP(B508,'3D Incredible'!D508:H508,5,0)</f>
        <v>#N/A</v>
      </c>
      <c r="BF508" s="612" t="e">
        <f>VLOOKUP(B508,'Raja Software Labs'!$D$2:$H$2,5,0)</f>
        <v>#N/A</v>
      </c>
      <c r="BG508" s="612" t="e">
        <f>VLOOKUP(B508,Wipro!$D$1:$H$2,5,0)</f>
        <v>#N/A</v>
      </c>
      <c r="BH508" s="612" t="e">
        <f>VLOOKUP(B508,'Perch Technologies'!$D$2:$H$2,5,0)</f>
        <v>#N/A</v>
      </c>
      <c r="BI508" s="612" t="e">
        <f>VLOOKUP(B508,'Morning Star'!$D$1:$H$6,5,0)</f>
        <v>#N/A</v>
      </c>
      <c r="BJ508" s="612" t="e">
        <f>VLOOKUP(B508,Flexiloans!$D$1:$H$2,5,0)</f>
        <v>#N/A</v>
      </c>
      <c r="BK508" s="612" t="e">
        <f>VLOOKUP(B508,'Thirdware Solutions'!$D$1:$H$2,5,0)</f>
        <v>#N/A</v>
      </c>
      <c r="BL508" s="612" t="e">
        <f>VLOOKUP(B508,Tescom!$D$1:$H$8,5,0)</f>
        <v>#N/A</v>
      </c>
      <c r="BM508" s="612" t="e">
        <f>VLOOKUP(B508,'Cogno AI'!$D$1:$H$2,5,0)</f>
        <v>#N/A</v>
      </c>
      <c r="BN508" s="612" t="e">
        <f>VLOOKUP(B508,'ABM Knowledgeware'!$D$1:$H$2,5,0)</f>
        <v>#N/A</v>
      </c>
      <c r="BO508" s="612" t="e">
        <f>VLOOKUP(B508,'Concerto Software'!$D$1:$H$3,5,0)</f>
        <v>#N/A</v>
      </c>
      <c r="BP508" s="612" t="e">
        <f>VLOOKUP(B508,'My Captain'!$D$1:$H$4,5,0)</f>
        <v>#N/A</v>
      </c>
      <c r="BQ508" s="612" t="e">
        <f>VLOOKUP(B508,'Finoux Solutions'!$D$2:$H$4,5,0)</f>
        <v>#N/A</v>
      </c>
      <c r="BR508" s="612" t="e">
        <f>VLOOKUP(B508,'MITR Learning'!$D$1:$H$2,5,0)</f>
        <v>#N/A</v>
      </c>
      <c r="BS508" s="612" t="e">
        <f>VLOOKUP(B508,Nucsoft!$D$2:$H$6,5,0)</f>
        <v>#N/A</v>
      </c>
      <c r="BT508" s="612" t="e">
        <f>VLOOKUP(B508,'Paras Cadd'!$D$1:$H$2,5,0)</f>
        <v>#N/A</v>
      </c>
      <c r="BU508" s="612" t="e">
        <f>VLOOKUP(B508,'ICICI Securities'!$D$1:$H$2,5,0)</f>
        <v>#N/A</v>
      </c>
      <c r="BV508" s="612" t="e">
        <f>VLOOKUP(B508,'Citius Tech'!$D$2:$H$5,5,0)</f>
        <v>#N/A</v>
      </c>
      <c r="BW508" s="612" t="e">
        <f>VLOOKUP(B508,'Buzzy Brains'!$D$2:$H$2,5,0)</f>
        <v>#N/A</v>
      </c>
      <c r="BX508" s="612" t="e">
        <f>VLOOKUP(B508,'Decimal Point'!$D$2:$H$2,5,0)</f>
        <v>#N/A</v>
      </c>
      <c r="BY508" s="612" t="e">
        <f>VLOOKUP(B508,'Sankey Business Solutions'!$D$2:$H$3,5,0)</f>
        <v>#N/A</v>
      </c>
      <c r="BZ508" s="612" t="e">
        <f>VLOOKUP(B508,'Nangia &amp; Co LLP'!$D$2:$H$2,5,0)</f>
        <v>#N/A</v>
      </c>
      <c r="CA508" s="612" t="e">
        <f>VLOOKUP(B508,'FIS Solutions India Pvt Ltd'!$D$2:$H$2,5,0)</f>
        <v>#N/A</v>
      </c>
      <c r="CB508" s="612" t="e">
        <f>VLOOKUP(B508,'Delta Technology &amp; Management '!$D$2:$H$16,5,0)</f>
        <v>#N/A</v>
      </c>
      <c r="CC508" s="612" t="e">
        <f>VLOOKUP(B508,'Espoir Networks'!$D$3:$H$11,5,0)</f>
        <v>#N/A</v>
      </c>
      <c r="CD508" s="612" t="e">
        <f>VLOOKUP(B508,'Servosys Solution'!$D$3:$H$5,5,0)</f>
        <v>#N/A</v>
      </c>
      <c r="CE508" s="612" t="e">
        <f>VLOOKUP(B508,'Ribbon Communications'!$D$3:$H$4,5,0)</f>
        <v>#N/A</v>
      </c>
      <c r="CF508" s="612">
        <f t="shared" si="24"/>
        <v>1</v>
      </c>
      <c r="CG508" s="129" t="s">
        <v>1603</v>
      </c>
      <c r="CH508" s="129">
        <v>882574086114</v>
      </c>
      <c r="CI508" s="129" t="s">
        <v>1604</v>
      </c>
      <c r="CJ508" s="129" t="s">
        <v>11726</v>
      </c>
      <c r="CK508" s="132">
        <v>42917</v>
      </c>
      <c r="CL508" s="129">
        <v>2021</v>
      </c>
      <c r="CM508" s="128" t="s">
        <v>1605</v>
      </c>
      <c r="CN508" s="129">
        <v>459</v>
      </c>
      <c r="CO508" s="133">
        <v>91.8</v>
      </c>
      <c r="CP508" s="129">
        <v>2015</v>
      </c>
      <c r="CQ508" s="129" t="s">
        <v>79</v>
      </c>
      <c r="CR508" s="128" t="s">
        <v>1606</v>
      </c>
      <c r="CS508" s="129">
        <v>511</v>
      </c>
      <c r="CT508" s="133">
        <v>78.62</v>
      </c>
      <c r="CU508" s="129">
        <v>2017</v>
      </c>
      <c r="CV508" s="129" t="s">
        <v>79</v>
      </c>
      <c r="CW508" s="131" t="s">
        <v>81</v>
      </c>
      <c r="CX508" s="131" t="s">
        <v>81</v>
      </c>
      <c r="CY508" s="129" t="s">
        <v>81</v>
      </c>
      <c r="CZ508" s="129" t="s">
        <v>81</v>
      </c>
      <c r="DA508" s="129" t="s">
        <v>81</v>
      </c>
      <c r="DB508" s="129" t="s">
        <v>81</v>
      </c>
      <c r="DC508" s="129" t="s">
        <v>81</v>
      </c>
      <c r="DD508" s="129" t="s">
        <v>81</v>
      </c>
      <c r="DE508" s="129" t="s">
        <v>81</v>
      </c>
      <c r="DF508" s="129">
        <v>0</v>
      </c>
      <c r="DG508" s="224">
        <v>8.56</v>
      </c>
      <c r="DH508" s="224">
        <v>7</v>
      </c>
      <c r="DI508" s="224">
        <v>7.77</v>
      </c>
      <c r="DJ508" s="224">
        <v>7.65</v>
      </c>
      <c r="DK508" s="224">
        <v>7.96</v>
      </c>
      <c r="DL508" s="224">
        <v>9.15</v>
      </c>
      <c r="DM508" s="224">
        <v>48.09</v>
      </c>
      <c r="DN508" s="224">
        <v>8.0500000000000007</v>
      </c>
      <c r="DO508" s="129"/>
      <c r="DP508" s="131" t="s">
        <v>82</v>
      </c>
      <c r="DQ508" s="129">
        <v>0</v>
      </c>
      <c r="DR508" s="129">
        <v>0</v>
      </c>
      <c r="DS508" s="129" t="s">
        <v>83</v>
      </c>
      <c r="DT508" s="129" t="s">
        <v>83</v>
      </c>
      <c r="DU508" s="129" t="s">
        <v>83</v>
      </c>
      <c r="DV508" s="129" t="s">
        <v>83</v>
      </c>
      <c r="DW508" s="131" t="s">
        <v>83</v>
      </c>
      <c r="DX508" s="131" t="s">
        <v>84</v>
      </c>
      <c r="DY508" s="131" t="s">
        <v>81</v>
      </c>
      <c r="DZ508" s="131" t="s">
        <v>1607</v>
      </c>
      <c r="EA508" s="131" t="s">
        <v>1608</v>
      </c>
      <c r="EB508" s="131" t="s">
        <v>1609</v>
      </c>
      <c r="EC508" s="131" t="s">
        <v>88</v>
      </c>
      <c r="ED508" s="131" t="s">
        <v>89</v>
      </c>
      <c r="EE508" s="131" t="s">
        <v>1610</v>
      </c>
      <c r="EF508" s="131" t="s">
        <v>1611</v>
      </c>
      <c r="EG508" s="131" t="s">
        <v>1612</v>
      </c>
      <c r="EH508" s="131" t="s">
        <v>1613</v>
      </c>
      <c r="EI508" s="131" t="s">
        <v>81</v>
      </c>
      <c r="EJ508" s="135" t="s">
        <v>1614</v>
      </c>
      <c r="EK508" s="135" t="s">
        <v>1615</v>
      </c>
      <c r="EL508" s="135" t="s">
        <v>1616</v>
      </c>
      <c r="EM508" s="135" t="s">
        <v>1617</v>
      </c>
      <c r="EN508" s="131" t="s">
        <v>81</v>
      </c>
    </row>
    <row r="509" spans="1:144" ht="18" thickTop="1" thickBot="1">
      <c r="A509" s="575">
        <f t="shared" si="25"/>
        <v>508</v>
      </c>
      <c r="B509" s="572" t="s">
        <v>1619</v>
      </c>
      <c r="C509" s="600" t="s">
        <v>1620</v>
      </c>
      <c r="D509" s="570" t="s">
        <v>13208</v>
      </c>
      <c r="E509" s="568" t="str">
        <f t="shared" si="23"/>
        <v>Placed</v>
      </c>
      <c r="F509" s="570" t="s">
        <v>12496</v>
      </c>
      <c r="G509" s="570" t="s">
        <v>183</v>
      </c>
      <c r="H509" s="131" t="str">
        <f>VLOOKUP(B509,INFT2!C:E,3,0)</f>
        <v>Diploma  + Direct Second Year Engineering without live KT</v>
      </c>
      <c r="I509" s="610">
        <v>36049</v>
      </c>
      <c r="J509" s="572">
        <v>21</v>
      </c>
      <c r="K509" s="611" t="s">
        <v>1621</v>
      </c>
      <c r="L509" s="611" t="s">
        <v>73</v>
      </c>
      <c r="M509" s="611" t="s">
        <v>1622</v>
      </c>
      <c r="N509" s="612" t="s">
        <v>1618</v>
      </c>
      <c r="O509" s="612">
        <v>9867687781</v>
      </c>
      <c r="P509" s="612">
        <v>9821034281</v>
      </c>
      <c r="Q509" s="612" t="e">
        <f>VLOOKUP(B509,'TCS CON'!$D$1:$H$98,5,0)</f>
        <v>#N/A</v>
      </c>
      <c r="R509" s="612" t="e">
        <f>VLOOKUP(B509,LTI!$C$1:$H$46,6,0)</f>
        <v>#N/A</v>
      </c>
      <c r="S509" s="612" t="e">
        <f>VLOOKUP(B509,JARO!$E$2:$I$11,5,0)</f>
        <v>#N/A</v>
      </c>
      <c r="T509" s="612" t="e">
        <f>VLOOKUP(B509,Capgemini!$D$3:$H$78,5,0)</f>
        <v>#N/A</v>
      </c>
      <c r="U509" s="612" t="e">
        <f>VLOOKUP(B509,Carwale!$D$1:$H$4,5,0)</f>
        <v>#N/A</v>
      </c>
      <c r="V509" s="612" t="e">
        <f>VLOOKUP(B509,'Interactive Brokers'!E:I,5,0)</f>
        <v>#N/A</v>
      </c>
      <c r="W509" s="612" t="e">
        <f>VLOOKUP(B509,'REL Jio'!E:I,5,0)</f>
        <v>#N/A</v>
      </c>
      <c r="X509" s="612" t="e">
        <f>VLOOKUP(B509,'Sciative Sol'!E:I,5,0)</f>
        <v>#N/A</v>
      </c>
      <c r="Y509" s="612" t="e">
        <f>VLOOKUP(B509,'Hexaware Tech'!E:I,5,0)</f>
        <v>#N/A</v>
      </c>
      <c r="Z509" s="612" t="e">
        <f>VLOOKUP(B509,Axis!D:H,5,0)</f>
        <v>#N/A</v>
      </c>
      <c r="AA509" s="612" t="e">
        <f>VLOOKUP(B509,Ugam!$D$3:$H$26,5,0)</f>
        <v>#N/A</v>
      </c>
      <c r="AB509" s="612" t="e">
        <f>VLOOKUP(B509,Zeus!F:J,5,0)</f>
        <v>#N/A</v>
      </c>
      <c r="AC509" s="612" t="e">
        <f>VLOOKUP(B509,Montran!F:J,5,0)</f>
        <v>#N/A</v>
      </c>
      <c r="AD509" s="612" t="e">
        <f>VLOOKUP(B509,Endurance!H292:L292,5,0)</f>
        <v>#N/A</v>
      </c>
      <c r="AE509" s="612" t="e">
        <f>VLOOKUP(B509,'Swabhav Techlabs'!$F$1:$J$2,5,0)</f>
        <v>#N/A</v>
      </c>
      <c r="AF509" s="612">
        <f>VLOOKUP(B509,'Quality Kiosk'!$F$1:$J$18,5,0)</f>
        <v>225000</v>
      </c>
      <c r="AG509" s="612" t="e">
        <f>VLOOKUP(B509,'Lemon VB'!$F$1:$J$2,5,0)</f>
        <v>#N/A</v>
      </c>
      <c r="AH509" s="612" t="e">
        <f>VLOOKUP(B509,Gocomet!$E$1:$I$3,5,0)</f>
        <v>#N/A</v>
      </c>
      <c r="AI509" s="612" t="e">
        <f>VLOOKUP(B509,'Ingram Micro'!$E$1:$I$8,5,0)</f>
        <v>#N/A</v>
      </c>
      <c r="AJ509" s="612" t="e">
        <f>VLOOKUP(B509,'DePronto Infotech'!$E$1:$I$2,5,0)</f>
        <v>#N/A</v>
      </c>
      <c r="AK509" s="612" t="e">
        <f>VLOOKUP(B509,'Reliance Retail'!$E$1:$I$4,5,0)</f>
        <v>#N/A</v>
      </c>
      <c r="AL509" s="612" t="e">
        <f>VLOOKUP(B509,'Bright Champs'!$D$1:$H$13,5,0)</f>
        <v>#N/A</v>
      </c>
      <c r="AM509" s="612" t="e">
        <f>VLOOKUP(B509,Neosoft!$E$1:$I$12,5,0)</f>
        <v>#N/A</v>
      </c>
      <c r="AN509" s="612" t="e">
        <f>VLOOKUP(B509,Infosys!$E$1:$I$3,5,0)</f>
        <v>#N/A</v>
      </c>
      <c r="AO509" s="612" t="e">
        <f>VLOOKUP(B509,Cerelabs!$E$1:$I$5,5,0)</f>
        <v>#N/A</v>
      </c>
      <c r="AP509" s="612" t="e">
        <f>VLOOKUP(B509,'Neebal Technologies'!$D$1:$H$2,5,0)</f>
        <v>#N/A</v>
      </c>
      <c r="AQ509" s="612" t="e">
        <f>VLOOKUP(B509,'Vertiv Energy'!$D$1:$H$2,5,0)</f>
        <v>#N/A</v>
      </c>
      <c r="AR509" s="612" t="e">
        <f>VLOOKUP(B509,'Acidaes Solutions (CRMNEXT)'!$D$1:$H$3,5,0)</f>
        <v>#N/A</v>
      </c>
      <c r="AS509" s="612" t="e">
        <f>VLOOKUP(B509,Growisto!$D$1:$H$2,5,0)</f>
        <v>#N/A</v>
      </c>
      <c r="AT509" s="612" t="e">
        <f>VLOOKUP(B509,'9.9 Mediaworx - Digit'!$D$1:$H$2,5,0)</f>
        <v>#N/A</v>
      </c>
      <c r="AU509" s="612" t="e">
        <f>VLOOKUP(B509,'Vistaar systems Pvt Ltd'!$D$2:$H$3,5,0)</f>
        <v>#N/A</v>
      </c>
      <c r="AV509" s="612" t="e">
        <f>VLOOKUP(B509,'Course 5i'!$D$2:$H$11,5,0)</f>
        <v>#N/A</v>
      </c>
      <c r="AW509" s="612" t="e">
        <f>VLOOKUP(B509,'Radiant Appliances &amp; Electronic'!$D$1:$H$13,5,0)</f>
        <v>#N/A</v>
      </c>
      <c r="AX509" s="612" t="e">
        <f>VLOOKUP(B509,'Atos Global'!$D$3:$H$27,5,0)</f>
        <v>#N/A</v>
      </c>
      <c r="AY509" s="612" t="e">
        <f>VLOOKUP(B509,'Saama Technologies'!$D$1:$H$2,5,0)</f>
        <v>#N/A</v>
      </c>
      <c r="AZ509" s="612" t="e">
        <f>VLOOKUP(B509,'Multiplier Solutions'!$D$1:$H$2,5,0)</f>
        <v>#N/A</v>
      </c>
      <c r="BA509" s="612" t="e">
        <f>VLOOKUP(B509,GEP!$D$2:$H$5,5,0)</f>
        <v>#N/A</v>
      </c>
      <c r="BB509" s="612" t="e">
        <f>VLOOKUP(B509,Accenture!$D$1:$H$6,5,0)</f>
        <v>#N/A</v>
      </c>
      <c r="BC509" s="612" t="e">
        <f>VLOOKUP(B509,'Endurance International Group'!$D$1:$H$2,5,0)</f>
        <v>#N/A</v>
      </c>
      <c r="BD509" s="612" t="e">
        <f>VLOOKUP(B509,Newgen!$D$1:$H$2,5,0)</f>
        <v>#N/A</v>
      </c>
      <c r="BE509" s="612" t="e">
        <f>VLOOKUP(B509,'3D Incredible'!D509:H509,5,0)</f>
        <v>#N/A</v>
      </c>
      <c r="BF509" s="612" t="e">
        <f>VLOOKUP(B509,'Raja Software Labs'!$D$2:$H$2,5,0)</f>
        <v>#N/A</v>
      </c>
      <c r="BG509" s="612" t="e">
        <f>VLOOKUP(B509,Wipro!$D$1:$H$2,5,0)</f>
        <v>#N/A</v>
      </c>
      <c r="BH509" s="612" t="e">
        <f>VLOOKUP(B509,'Perch Technologies'!$D$2:$H$2,5,0)</f>
        <v>#N/A</v>
      </c>
      <c r="BI509" s="612" t="e">
        <f>VLOOKUP(B509,'Morning Star'!$D$1:$H$6,5,0)</f>
        <v>#N/A</v>
      </c>
      <c r="BJ509" s="612" t="e">
        <f>VLOOKUP(B509,Flexiloans!$D$1:$H$2,5,0)</f>
        <v>#N/A</v>
      </c>
      <c r="BK509" s="612" t="e">
        <f>VLOOKUP(B509,'Thirdware Solutions'!$D$1:$H$2,5,0)</f>
        <v>#N/A</v>
      </c>
      <c r="BL509" s="612" t="e">
        <f>VLOOKUP(B509,Tescom!$D$1:$H$8,5,0)</f>
        <v>#N/A</v>
      </c>
      <c r="BM509" s="612" t="e">
        <f>VLOOKUP(B509,'Cogno AI'!$D$1:$H$2,5,0)</f>
        <v>#N/A</v>
      </c>
      <c r="BN509" s="612" t="e">
        <f>VLOOKUP(B509,'ABM Knowledgeware'!$D$1:$H$2,5,0)</f>
        <v>#N/A</v>
      </c>
      <c r="BO509" s="612" t="e">
        <f>VLOOKUP(B509,'Concerto Software'!$D$1:$H$3,5,0)</f>
        <v>#N/A</v>
      </c>
      <c r="BP509" s="612" t="e">
        <f>VLOOKUP(B509,'My Captain'!$D$1:$H$4,5,0)</f>
        <v>#N/A</v>
      </c>
      <c r="BQ509" s="612">
        <f>VLOOKUP(B509,'Finoux Solutions'!$D$2:$H$4,5,0)</f>
        <v>160200</v>
      </c>
      <c r="BR509" s="612" t="e">
        <f>VLOOKUP(B509,'MITR Learning'!$D$1:$H$2,5,0)</f>
        <v>#N/A</v>
      </c>
      <c r="BS509" s="612">
        <f>VLOOKUP(B509,Nucsoft!$D$2:$H$6,5,0)</f>
        <v>292500</v>
      </c>
      <c r="BT509" s="612" t="e">
        <f>VLOOKUP(B509,'Paras Cadd'!$D$1:$H$2,5,0)</f>
        <v>#N/A</v>
      </c>
      <c r="BU509" s="612" t="e">
        <f>VLOOKUP(B509,'ICICI Securities'!$D$1:$H$2,5,0)</f>
        <v>#N/A</v>
      </c>
      <c r="BV509" s="612" t="e">
        <f>VLOOKUP(B509,'Citius Tech'!$D$2:$H$5,5,0)</f>
        <v>#N/A</v>
      </c>
      <c r="BW509" s="612" t="e">
        <f>VLOOKUP(B509,'Buzzy Brains'!$D$2:$H$2,5,0)</f>
        <v>#N/A</v>
      </c>
      <c r="BX509" s="612" t="e">
        <f>VLOOKUP(B509,'Decimal Point'!$D$2:$H$2,5,0)</f>
        <v>#N/A</v>
      </c>
      <c r="BY509" s="612" t="e">
        <f>VLOOKUP(B509,'Sankey Business Solutions'!$D$2:$H$3,5,0)</f>
        <v>#N/A</v>
      </c>
      <c r="BZ509" s="612" t="e">
        <f>VLOOKUP(B509,'Nangia &amp; Co LLP'!$D$2:$H$2,5,0)</f>
        <v>#N/A</v>
      </c>
      <c r="CA509" s="612" t="e">
        <f>VLOOKUP(B509,'FIS Solutions India Pvt Ltd'!$D$2:$H$2,5,0)</f>
        <v>#N/A</v>
      </c>
      <c r="CB509" s="612" t="e">
        <f>VLOOKUP(B509,'Delta Technology &amp; Management '!$D$2:$H$16,5,0)</f>
        <v>#N/A</v>
      </c>
      <c r="CC509" s="612" t="e">
        <f>VLOOKUP(B509,'Espoir Networks'!$D$3:$H$11,5,0)</f>
        <v>#N/A</v>
      </c>
      <c r="CD509" s="612" t="e">
        <f>VLOOKUP(B509,'Servosys Solution'!$D$3:$H$5,5,0)</f>
        <v>#N/A</v>
      </c>
      <c r="CE509" s="612" t="e">
        <f>VLOOKUP(B509,'Ribbon Communications'!$D$3:$H$4,5,0)</f>
        <v>#N/A</v>
      </c>
      <c r="CF509" s="612">
        <f t="shared" si="24"/>
        <v>3</v>
      </c>
      <c r="CG509" s="129" t="s">
        <v>1623</v>
      </c>
      <c r="CH509" s="129">
        <v>655198794763</v>
      </c>
      <c r="CI509" s="129" t="s">
        <v>81</v>
      </c>
      <c r="CJ509" s="129" t="s">
        <v>11727</v>
      </c>
      <c r="CK509" s="132">
        <v>43282</v>
      </c>
      <c r="CL509" s="129">
        <v>2021</v>
      </c>
      <c r="CM509" s="128" t="s">
        <v>1624</v>
      </c>
      <c r="CN509" s="129">
        <v>450</v>
      </c>
      <c r="CO509" s="133">
        <v>90</v>
      </c>
      <c r="CP509" s="129">
        <v>2014</v>
      </c>
      <c r="CQ509" s="129" t="s">
        <v>79</v>
      </c>
      <c r="CR509" s="128" t="s">
        <v>1625</v>
      </c>
      <c r="CS509" s="129">
        <v>407</v>
      </c>
      <c r="CT509" s="133">
        <v>62.62</v>
      </c>
      <c r="CU509" s="129">
        <v>2016</v>
      </c>
      <c r="CV509" s="129" t="s">
        <v>79</v>
      </c>
      <c r="CW509" s="131" t="s">
        <v>1626</v>
      </c>
      <c r="CX509" s="131" t="s">
        <v>1627</v>
      </c>
      <c r="CY509" s="129">
        <v>708</v>
      </c>
      <c r="CZ509" s="129">
        <v>88.5</v>
      </c>
      <c r="DA509" s="129">
        <v>2018</v>
      </c>
      <c r="DB509" s="129" t="s">
        <v>944</v>
      </c>
      <c r="DC509" s="129" t="s">
        <v>113</v>
      </c>
      <c r="DD509" s="129">
        <v>83.62</v>
      </c>
      <c r="DE509" s="129">
        <v>83.58</v>
      </c>
      <c r="DF509" s="129">
        <v>0</v>
      </c>
      <c r="DG509" s="224" t="s">
        <v>81</v>
      </c>
      <c r="DH509" s="224" t="s">
        <v>81</v>
      </c>
      <c r="DI509" s="224">
        <v>7.38</v>
      </c>
      <c r="DJ509" s="224">
        <v>7.35</v>
      </c>
      <c r="DK509" s="224">
        <v>8.5</v>
      </c>
      <c r="DL509" s="224">
        <v>9.69</v>
      </c>
      <c r="DM509" s="224">
        <v>32.92</v>
      </c>
      <c r="DN509" s="224">
        <v>8.23</v>
      </c>
      <c r="DO509" s="129"/>
      <c r="DP509" s="131" t="s">
        <v>338</v>
      </c>
      <c r="DQ509" s="129">
        <v>0</v>
      </c>
      <c r="DR509" s="129">
        <v>1</v>
      </c>
      <c r="DS509" s="129" t="s">
        <v>83</v>
      </c>
      <c r="DT509" s="129" t="s">
        <v>83</v>
      </c>
      <c r="DU509" s="129" t="s">
        <v>83</v>
      </c>
      <c r="DV509" s="129" t="s">
        <v>83</v>
      </c>
      <c r="DW509" s="131" t="s">
        <v>83</v>
      </c>
      <c r="DX509" s="131" t="s">
        <v>84</v>
      </c>
      <c r="DY509" s="131" t="s">
        <v>81</v>
      </c>
      <c r="DZ509" s="131" t="s">
        <v>1628</v>
      </c>
      <c r="EA509" s="131" t="s">
        <v>86</v>
      </c>
      <c r="EB509" s="131" t="s">
        <v>1629</v>
      </c>
      <c r="EC509" s="131" t="s">
        <v>88</v>
      </c>
      <c r="ED509" s="131" t="s">
        <v>89</v>
      </c>
      <c r="EE509" s="131" t="s">
        <v>1630</v>
      </c>
      <c r="EF509" s="131" t="s">
        <v>1631</v>
      </c>
      <c r="EG509" s="131" t="s">
        <v>1632</v>
      </c>
      <c r="EH509" s="131" t="s">
        <v>1633</v>
      </c>
      <c r="EI509" s="131" t="s">
        <v>1634</v>
      </c>
      <c r="EJ509" s="135" t="s">
        <v>1635</v>
      </c>
      <c r="EK509" s="135" t="s">
        <v>1636</v>
      </c>
      <c r="EL509" s="135" t="s">
        <v>1637</v>
      </c>
      <c r="EM509" s="135" t="s">
        <v>1638</v>
      </c>
      <c r="EN509" s="131" t="s">
        <v>81</v>
      </c>
    </row>
    <row r="510" spans="1:144" ht="18" thickTop="1" thickBot="1">
      <c r="A510" s="575">
        <f t="shared" si="25"/>
        <v>509</v>
      </c>
      <c r="B510" s="572" t="s">
        <v>1663</v>
      </c>
      <c r="C510" s="600" t="s">
        <v>13063</v>
      </c>
      <c r="D510" s="570" t="s">
        <v>13209</v>
      </c>
      <c r="E510" s="568" t="str">
        <f t="shared" si="23"/>
        <v>Not Placed</v>
      </c>
      <c r="F510" s="570" t="s">
        <v>12496</v>
      </c>
      <c r="G510" s="570" t="s">
        <v>183</v>
      </c>
      <c r="H510" s="131" t="str">
        <f>VLOOKUP(B510,INFT2!C:E,3,0)</f>
        <v>12th + Engineering without live KT</v>
      </c>
      <c r="I510" s="610" t="s">
        <v>1665</v>
      </c>
      <c r="J510" s="572">
        <v>21</v>
      </c>
      <c r="K510" s="611" t="s">
        <v>1666</v>
      </c>
      <c r="L510" s="611" t="s">
        <v>73</v>
      </c>
      <c r="M510" s="611" t="s">
        <v>1667</v>
      </c>
      <c r="N510" s="612" t="s">
        <v>1662</v>
      </c>
      <c r="O510" s="612">
        <v>8107536311</v>
      </c>
      <c r="P510" s="612">
        <v>8107536311</v>
      </c>
      <c r="Q510" s="612" t="e">
        <f>VLOOKUP(B510,'TCS CON'!$D$1:$H$98,5,0)</f>
        <v>#N/A</v>
      </c>
      <c r="R510" s="612" t="e">
        <f>VLOOKUP(B510,LTI!$C$1:$H$46,6,0)</f>
        <v>#N/A</v>
      </c>
      <c r="S510" s="612" t="e">
        <f>VLOOKUP(B510,JARO!$E$2:$I$11,5,0)</f>
        <v>#N/A</v>
      </c>
      <c r="T510" s="612" t="e">
        <f>VLOOKUP(B510,Capgemini!$D$3:$H$78,5,0)</f>
        <v>#N/A</v>
      </c>
      <c r="U510" s="612" t="e">
        <f>VLOOKUP(B510,Carwale!$D$1:$H$4,5,0)</f>
        <v>#N/A</v>
      </c>
      <c r="V510" s="612" t="e">
        <f>VLOOKUP(B510,'Interactive Brokers'!E:I,5,0)</f>
        <v>#N/A</v>
      </c>
      <c r="W510" s="612" t="e">
        <f>VLOOKUP(B510,'REL Jio'!E:I,5,0)</f>
        <v>#N/A</v>
      </c>
      <c r="X510" s="612" t="e">
        <f>VLOOKUP(B510,'Sciative Sol'!E:I,5,0)</f>
        <v>#N/A</v>
      </c>
      <c r="Y510" s="612" t="e">
        <f>VLOOKUP(B510,'Hexaware Tech'!E:I,5,0)</f>
        <v>#N/A</v>
      </c>
      <c r="Z510" s="612" t="e">
        <f>VLOOKUP(B510,Axis!D:H,5,0)</f>
        <v>#N/A</v>
      </c>
      <c r="AA510" s="612" t="e">
        <f>VLOOKUP(B510,Ugam!$D$3:$H$26,5,0)</f>
        <v>#N/A</v>
      </c>
      <c r="AB510" s="612" t="e">
        <f>VLOOKUP(B510,Zeus!F:J,5,0)</f>
        <v>#N/A</v>
      </c>
      <c r="AC510" s="612" t="e">
        <f>VLOOKUP(B510,Montran!F:J,5,0)</f>
        <v>#N/A</v>
      </c>
      <c r="AD510" s="612" t="e">
        <f>VLOOKUP(B510,Endurance!H293:L293,5,0)</f>
        <v>#N/A</v>
      </c>
      <c r="AE510" s="612" t="e">
        <f>VLOOKUP(B510,'Swabhav Techlabs'!$F$1:$J$2,5,0)</f>
        <v>#N/A</v>
      </c>
      <c r="AF510" s="612" t="e">
        <f>VLOOKUP(B510,'Quality Kiosk'!$F$1:$J$18,5,0)</f>
        <v>#N/A</v>
      </c>
      <c r="AG510" s="612" t="e">
        <f>VLOOKUP(B510,'Lemon VB'!$F$1:$J$2,5,0)</f>
        <v>#N/A</v>
      </c>
      <c r="AH510" s="612" t="e">
        <f>VLOOKUP(B510,Gocomet!$E$1:$I$3,5,0)</f>
        <v>#N/A</v>
      </c>
      <c r="AI510" s="612" t="e">
        <f>VLOOKUP(B510,'Ingram Micro'!$E$1:$I$8,5,0)</f>
        <v>#N/A</v>
      </c>
      <c r="AJ510" s="612" t="e">
        <f>VLOOKUP(B510,'DePronto Infotech'!$E$1:$I$2,5,0)</f>
        <v>#N/A</v>
      </c>
      <c r="AK510" s="612" t="e">
        <f>VLOOKUP(B510,'Reliance Retail'!$E$1:$I$4,5,0)</f>
        <v>#N/A</v>
      </c>
      <c r="AL510" s="612" t="e">
        <f>VLOOKUP(B510,'Bright Champs'!$D$1:$H$13,5,0)</f>
        <v>#N/A</v>
      </c>
      <c r="AM510" s="612" t="e">
        <f>VLOOKUP(B510,Neosoft!$E$1:$I$12,5,0)</f>
        <v>#N/A</v>
      </c>
      <c r="AN510" s="612" t="e">
        <f>VLOOKUP(B510,Infosys!$E$1:$I$3,5,0)</f>
        <v>#N/A</v>
      </c>
      <c r="AO510" s="612" t="e">
        <f>VLOOKUP(B510,Cerelabs!$E$1:$I$5,5,0)</f>
        <v>#N/A</v>
      </c>
      <c r="AP510" s="612" t="e">
        <f>VLOOKUP(B510,'Neebal Technologies'!$D$1:$H$2,5,0)</f>
        <v>#N/A</v>
      </c>
      <c r="AQ510" s="612" t="e">
        <f>VLOOKUP(B510,'Vertiv Energy'!$D$1:$H$2,5,0)</f>
        <v>#N/A</v>
      </c>
      <c r="AR510" s="612" t="e">
        <f>VLOOKUP(B510,'Acidaes Solutions (CRMNEXT)'!$D$1:$H$3,5,0)</f>
        <v>#N/A</v>
      </c>
      <c r="AS510" s="612" t="e">
        <f>VLOOKUP(B510,Growisto!$D$1:$H$2,5,0)</f>
        <v>#N/A</v>
      </c>
      <c r="AT510" s="612" t="e">
        <f>VLOOKUP(B510,'9.9 Mediaworx - Digit'!$D$1:$H$2,5,0)</f>
        <v>#N/A</v>
      </c>
      <c r="AU510" s="612" t="e">
        <f>VLOOKUP(B510,'Vistaar systems Pvt Ltd'!$D$2:$H$3,5,0)</f>
        <v>#N/A</v>
      </c>
      <c r="AV510" s="612" t="e">
        <f>VLOOKUP(B510,'Course 5i'!$D$2:$H$11,5,0)</f>
        <v>#N/A</v>
      </c>
      <c r="AW510" s="612" t="e">
        <f>VLOOKUP(B510,'Radiant Appliances &amp; Electronic'!$D$1:$H$13,5,0)</f>
        <v>#N/A</v>
      </c>
      <c r="AX510" s="612" t="e">
        <f>VLOOKUP(B510,'Atos Global'!$D$3:$H$27,5,0)</f>
        <v>#N/A</v>
      </c>
      <c r="AY510" s="612" t="e">
        <f>VLOOKUP(B510,'Saama Technologies'!$D$1:$H$2,5,0)</f>
        <v>#N/A</v>
      </c>
      <c r="AZ510" s="612" t="e">
        <f>VLOOKUP(B510,'Multiplier Solutions'!$D$1:$H$2,5,0)</f>
        <v>#N/A</v>
      </c>
      <c r="BA510" s="612" t="e">
        <f>VLOOKUP(B510,GEP!$D$2:$H$5,5,0)</f>
        <v>#N/A</v>
      </c>
      <c r="BB510" s="612" t="e">
        <f>VLOOKUP(B510,Accenture!$D$1:$H$6,5,0)</f>
        <v>#N/A</v>
      </c>
      <c r="BC510" s="612" t="e">
        <f>VLOOKUP(B510,'Endurance International Group'!$D$1:$H$2,5,0)</f>
        <v>#N/A</v>
      </c>
      <c r="BD510" s="612" t="e">
        <f>VLOOKUP(B510,Newgen!$D$1:$H$2,5,0)</f>
        <v>#N/A</v>
      </c>
      <c r="BE510" s="612" t="e">
        <f>VLOOKUP(B510,'3D Incredible'!D510:H510,5,0)</f>
        <v>#N/A</v>
      </c>
      <c r="BF510" s="612" t="e">
        <f>VLOOKUP(B510,'Raja Software Labs'!$D$2:$H$2,5,0)</f>
        <v>#N/A</v>
      </c>
      <c r="BG510" s="612" t="e">
        <f>VLOOKUP(B510,Wipro!$D$1:$H$2,5,0)</f>
        <v>#N/A</v>
      </c>
      <c r="BH510" s="612" t="e">
        <f>VLOOKUP(B510,'Perch Technologies'!$D$2:$H$2,5,0)</f>
        <v>#N/A</v>
      </c>
      <c r="BI510" s="612" t="e">
        <f>VLOOKUP(B510,'Morning Star'!$D$1:$H$6,5,0)</f>
        <v>#N/A</v>
      </c>
      <c r="BJ510" s="612" t="e">
        <f>VLOOKUP(B510,Flexiloans!$D$1:$H$2,5,0)</f>
        <v>#N/A</v>
      </c>
      <c r="BK510" s="612" t="e">
        <f>VLOOKUP(B510,'Thirdware Solutions'!$D$1:$H$2,5,0)</f>
        <v>#N/A</v>
      </c>
      <c r="BL510" s="612" t="e">
        <f>VLOOKUP(B510,Tescom!$D$1:$H$8,5,0)</f>
        <v>#N/A</v>
      </c>
      <c r="BM510" s="612" t="e">
        <f>VLOOKUP(B510,'Cogno AI'!$D$1:$H$2,5,0)</f>
        <v>#N/A</v>
      </c>
      <c r="BN510" s="612" t="e">
        <f>VLOOKUP(B510,'ABM Knowledgeware'!$D$1:$H$2,5,0)</f>
        <v>#N/A</v>
      </c>
      <c r="BO510" s="612" t="e">
        <f>VLOOKUP(B510,'Concerto Software'!$D$1:$H$3,5,0)</f>
        <v>#N/A</v>
      </c>
      <c r="BP510" s="612" t="e">
        <f>VLOOKUP(B510,'My Captain'!$D$1:$H$4,5,0)</f>
        <v>#N/A</v>
      </c>
      <c r="BQ510" s="612" t="e">
        <f>VLOOKUP(B510,'Finoux Solutions'!$D$2:$H$4,5,0)</f>
        <v>#N/A</v>
      </c>
      <c r="BR510" s="612" t="e">
        <f>VLOOKUP(B510,'MITR Learning'!$D$1:$H$2,5,0)</f>
        <v>#N/A</v>
      </c>
      <c r="BS510" s="612" t="e">
        <f>VLOOKUP(B510,Nucsoft!$D$2:$H$6,5,0)</f>
        <v>#N/A</v>
      </c>
      <c r="BT510" s="612" t="e">
        <f>VLOOKUP(B510,'Paras Cadd'!$D$1:$H$2,5,0)</f>
        <v>#N/A</v>
      </c>
      <c r="BU510" s="612" t="e">
        <f>VLOOKUP(B510,'ICICI Securities'!$D$1:$H$2,5,0)</f>
        <v>#N/A</v>
      </c>
      <c r="BV510" s="612" t="e">
        <f>VLOOKUP(B510,'Citius Tech'!$D$2:$H$5,5,0)</f>
        <v>#N/A</v>
      </c>
      <c r="BW510" s="612" t="e">
        <f>VLOOKUP(B510,'Buzzy Brains'!$D$2:$H$2,5,0)</f>
        <v>#N/A</v>
      </c>
      <c r="BX510" s="612" t="e">
        <f>VLOOKUP(B510,'Decimal Point'!$D$2:$H$2,5,0)</f>
        <v>#N/A</v>
      </c>
      <c r="BY510" s="612" t="e">
        <f>VLOOKUP(B510,'Sankey Business Solutions'!$D$2:$H$3,5,0)</f>
        <v>#N/A</v>
      </c>
      <c r="BZ510" s="612" t="e">
        <f>VLOOKUP(B510,'Nangia &amp; Co LLP'!$D$2:$H$2,5,0)</f>
        <v>#N/A</v>
      </c>
      <c r="CA510" s="612" t="e">
        <f>VLOOKUP(B510,'FIS Solutions India Pvt Ltd'!$D$2:$H$2,5,0)</f>
        <v>#N/A</v>
      </c>
      <c r="CB510" s="612" t="e">
        <f>VLOOKUP(B510,'Delta Technology &amp; Management '!$D$2:$H$16,5,0)</f>
        <v>#N/A</v>
      </c>
      <c r="CC510" s="612" t="e">
        <f>VLOOKUP(B510,'Espoir Networks'!$D$3:$H$11,5,0)</f>
        <v>#N/A</v>
      </c>
      <c r="CD510" s="612" t="e">
        <f>VLOOKUP(B510,'Servosys Solution'!$D$3:$H$5,5,0)</f>
        <v>#N/A</v>
      </c>
      <c r="CE510" s="612" t="e">
        <f>VLOOKUP(B510,'Ribbon Communications'!$D$3:$H$4,5,0)</f>
        <v>#N/A</v>
      </c>
      <c r="CF510" s="612">
        <f t="shared" si="24"/>
        <v>0</v>
      </c>
      <c r="CG510" s="129" t="s">
        <v>1668</v>
      </c>
      <c r="CH510" s="129">
        <v>387799867106</v>
      </c>
      <c r="CI510" s="129" t="s">
        <v>81</v>
      </c>
      <c r="CJ510" s="129" t="s">
        <v>11726</v>
      </c>
      <c r="CK510" s="132">
        <v>42917</v>
      </c>
      <c r="CL510" s="129">
        <v>2021</v>
      </c>
      <c r="CM510" s="128" t="s">
        <v>12079</v>
      </c>
      <c r="CN510" s="129">
        <v>475</v>
      </c>
      <c r="CO510" s="133">
        <v>95</v>
      </c>
      <c r="CP510" s="129">
        <v>2014</v>
      </c>
      <c r="CQ510" s="129" t="s">
        <v>276</v>
      </c>
      <c r="CR510" s="128" t="s">
        <v>12264</v>
      </c>
      <c r="CS510" s="129">
        <v>442</v>
      </c>
      <c r="CT510" s="133">
        <v>88.4</v>
      </c>
      <c r="CU510" s="129">
        <v>2016</v>
      </c>
      <c r="CV510" s="129" t="s">
        <v>276</v>
      </c>
      <c r="CW510" s="131" t="s">
        <v>81</v>
      </c>
      <c r="CX510" s="131" t="s">
        <v>81</v>
      </c>
      <c r="CY510" s="129" t="s">
        <v>81</v>
      </c>
      <c r="CZ510" s="129" t="s">
        <v>81</v>
      </c>
      <c r="DA510" s="129" t="s">
        <v>81</v>
      </c>
      <c r="DB510" s="129" t="s">
        <v>81</v>
      </c>
      <c r="DC510" s="129" t="s">
        <v>81</v>
      </c>
      <c r="DD510" s="129" t="s">
        <v>81</v>
      </c>
      <c r="DE510" s="129" t="s">
        <v>81</v>
      </c>
      <c r="DF510" s="129">
        <v>0</v>
      </c>
      <c r="DG510" s="224">
        <v>7.43</v>
      </c>
      <c r="DH510" s="224">
        <v>7.67</v>
      </c>
      <c r="DI510" s="224">
        <v>8.5</v>
      </c>
      <c r="DJ510" s="224">
        <v>7.11</v>
      </c>
      <c r="DK510" s="224">
        <v>8.84</v>
      </c>
      <c r="DL510" s="224"/>
      <c r="DM510" s="224">
        <v>39.520000000000003</v>
      </c>
      <c r="DN510" s="224">
        <v>7.9039999999999999</v>
      </c>
      <c r="DO510" s="129"/>
      <c r="DP510" s="131" t="s">
        <v>138</v>
      </c>
      <c r="DQ510" s="129">
        <v>0</v>
      </c>
      <c r="DR510" s="129">
        <v>1</v>
      </c>
      <c r="DS510" s="129" t="s">
        <v>83</v>
      </c>
      <c r="DT510" s="129" t="s">
        <v>230</v>
      </c>
      <c r="DU510" s="129" t="s">
        <v>83</v>
      </c>
      <c r="DV510" s="129" t="s">
        <v>83</v>
      </c>
      <c r="DW510" s="131" t="s">
        <v>83</v>
      </c>
      <c r="DX510" s="131" t="s">
        <v>84</v>
      </c>
      <c r="DY510" s="131" t="s">
        <v>81</v>
      </c>
      <c r="DZ510" s="131" t="s">
        <v>1671</v>
      </c>
      <c r="EA510" s="131" t="s">
        <v>1672</v>
      </c>
      <c r="EB510" s="131" t="s">
        <v>1673</v>
      </c>
      <c r="EC510" s="131" t="s">
        <v>88</v>
      </c>
      <c r="ED510" s="131" t="s">
        <v>89</v>
      </c>
      <c r="EE510" s="131" t="s">
        <v>81</v>
      </c>
      <c r="EF510" s="131" t="s">
        <v>1674</v>
      </c>
      <c r="EG510" s="131" t="s">
        <v>1675</v>
      </c>
      <c r="EH510" s="131" t="s">
        <v>1676</v>
      </c>
      <c r="EI510" s="131" t="s">
        <v>1677</v>
      </c>
      <c r="EJ510" s="135" t="s">
        <v>1678</v>
      </c>
      <c r="EK510" s="135" t="s">
        <v>1679</v>
      </c>
      <c r="EL510" s="135" t="s">
        <v>1680</v>
      </c>
      <c r="EM510" s="135" t="s">
        <v>1681</v>
      </c>
      <c r="EN510" s="131" t="s">
        <v>81</v>
      </c>
    </row>
    <row r="511" spans="1:144" ht="18" thickTop="1" thickBot="1">
      <c r="A511" s="575">
        <f t="shared" si="25"/>
        <v>510</v>
      </c>
      <c r="B511" s="572" t="s">
        <v>1978</v>
      </c>
      <c r="C511" s="600" t="s">
        <v>1979</v>
      </c>
      <c r="D511" s="570" t="s">
        <v>13209</v>
      </c>
      <c r="E511" s="568" t="str">
        <f t="shared" si="23"/>
        <v>Placed</v>
      </c>
      <c r="F511" s="570" t="s">
        <v>12496</v>
      </c>
      <c r="G511" s="570" t="s">
        <v>183</v>
      </c>
      <c r="H511" s="131" t="str">
        <f>VLOOKUP(B511,INFT2!C:E,3,0)</f>
        <v>12th + Engineering without live KT</v>
      </c>
      <c r="I511" s="610" t="s">
        <v>1980</v>
      </c>
      <c r="J511" s="572">
        <v>20</v>
      </c>
      <c r="K511" s="611" t="s">
        <v>1981</v>
      </c>
      <c r="L511" s="611" t="s">
        <v>1982</v>
      </c>
      <c r="M511" s="611" t="s">
        <v>1983</v>
      </c>
      <c r="N511" s="612" t="s">
        <v>1977</v>
      </c>
      <c r="O511" s="612">
        <v>9892182997</v>
      </c>
      <c r="P511" s="612">
        <v>8879621543</v>
      </c>
      <c r="Q511" s="612">
        <f>VLOOKUP(B511,'TCS CON'!$D$1:$H$98,5,0)</f>
        <v>336000</v>
      </c>
      <c r="R511" s="612" t="e">
        <f>VLOOKUP(B511,LTI!$C$1:$H$46,6,0)</f>
        <v>#N/A</v>
      </c>
      <c r="S511" s="612" t="e">
        <f>VLOOKUP(B511,JARO!$E$2:$I$11,5,0)</f>
        <v>#N/A</v>
      </c>
      <c r="T511" s="612" t="e">
        <f>VLOOKUP(B511,Capgemini!$D$3:$H$78,5,0)</f>
        <v>#N/A</v>
      </c>
      <c r="U511" s="612" t="e">
        <f>VLOOKUP(B511,Carwale!$D$1:$H$4,5,0)</f>
        <v>#N/A</v>
      </c>
      <c r="V511" s="612" t="e">
        <f>VLOOKUP(B511,'Interactive Brokers'!E:I,5,0)</f>
        <v>#N/A</v>
      </c>
      <c r="W511" s="612" t="e">
        <f>VLOOKUP(B511,'REL Jio'!E:I,5,0)</f>
        <v>#N/A</v>
      </c>
      <c r="X511" s="612" t="e">
        <f>VLOOKUP(B511,'Sciative Sol'!E:I,5,0)</f>
        <v>#N/A</v>
      </c>
      <c r="Y511" s="612" t="e">
        <f>VLOOKUP(B511,'Hexaware Tech'!E:I,5,0)</f>
        <v>#N/A</v>
      </c>
      <c r="Z511" s="612" t="e">
        <f>VLOOKUP(B511,Axis!D:H,5,0)</f>
        <v>#N/A</v>
      </c>
      <c r="AA511" s="612" t="e">
        <f>VLOOKUP(B511,Ugam!$D$3:$H$26,5,0)</f>
        <v>#N/A</v>
      </c>
      <c r="AB511" s="612">
        <f>VLOOKUP(B511,Zeus!F:J,5,0)</f>
        <v>575000</v>
      </c>
      <c r="AC511" s="612" t="e">
        <f>VLOOKUP(B511,Montran!F:J,5,0)</f>
        <v>#N/A</v>
      </c>
      <c r="AD511" s="612" t="e">
        <f>VLOOKUP(B511,Endurance!H294:L294,5,0)</f>
        <v>#N/A</v>
      </c>
      <c r="AE511" s="612" t="e">
        <f>VLOOKUP(B511,'Swabhav Techlabs'!$F$1:$J$2,5,0)</f>
        <v>#N/A</v>
      </c>
      <c r="AF511" s="612" t="e">
        <f>VLOOKUP(B511,'Quality Kiosk'!$F$1:$J$18,5,0)</f>
        <v>#N/A</v>
      </c>
      <c r="AG511" s="612" t="e">
        <f>VLOOKUP(B511,'Lemon VB'!$F$1:$J$2,5,0)</f>
        <v>#N/A</v>
      </c>
      <c r="AH511" s="612" t="e">
        <f>VLOOKUP(B511,Gocomet!$E$1:$I$3,5,0)</f>
        <v>#N/A</v>
      </c>
      <c r="AI511" s="612" t="e">
        <f>VLOOKUP(B511,'Ingram Micro'!$E$1:$I$8,5,0)</f>
        <v>#N/A</v>
      </c>
      <c r="AJ511" s="612" t="e">
        <f>VLOOKUP(B511,'DePronto Infotech'!$E$1:$I$2,5,0)</f>
        <v>#N/A</v>
      </c>
      <c r="AK511" s="612" t="e">
        <f>VLOOKUP(B511,'Reliance Retail'!$E$1:$I$4,5,0)</f>
        <v>#N/A</v>
      </c>
      <c r="AL511" s="612" t="e">
        <f>VLOOKUP(B511,'Bright Champs'!$D$1:$H$13,5,0)</f>
        <v>#N/A</v>
      </c>
      <c r="AM511" s="612" t="e">
        <f>VLOOKUP(B511,Neosoft!$E$1:$I$12,5,0)</f>
        <v>#N/A</v>
      </c>
      <c r="AN511" s="612" t="e">
        <f>VLOOKUP(B511,Infosys!$E$1:$I$3,5,0)</f>
        <v>#N/A</v>
      </c>
      <c r="AO511" s="612" t="e">
        <f>VLOOKUP(B511,Cerelabs!$E$1:$I$5,5,0)</f>
        <v>#N/A</v>
      </c>
      <c r="AP511" s="612" t="e">
        <f>VLOOKUP(B511,'Neebal Technologies'!$D$1:$H$2,5,0)</f>
        <v>#N/A</v>
      </c>
      <c r="AQ511" s="612" t="e">
        <f>VLOOKUP(B511,'Vertiv Energy'!$D$1:$H$2,5,0)</f>
        <v>#N/A</v>
      </c>
      <c r="AR511" s="612" t="e">
        <f>VLOOKUP(B511,'Acidaes Solutions (CRMNEXT)'!$D$1:$H$3,5,0)</f>
        <v>#N/A</v>
      </c>
      <c r="AS511" s="612" t="e">
        <f>VLOOKUP(B511,Growisto!$D$1:$H$2,5,0)</f>
        <v>#N/A</v>
      </c>
      <c r="AT511" s="612" t="e">
        <f>VLOOKUP(B511,'9.9 Mediaworx - Digit'!$D$1:$H$2,5,0)</f>
        <v>#N/A</v>
      </c>
      <c r="AU511" s="612" t="e">
        <f>VLOOKUP(B511,'Vistaar systems Pvt Ltd'!$D$2:$H$3,5,0)</f>
        <v>#N/A</v>
      </c>
      <c r="AV511" s="612" t="e">
        <f>VLOOKUP(B511,'Course 5i'!$D$2:$H$11,5,0)</f>
        <v>#N/A</v>
      </c>
      <c r="AW511" s="612" t="e">
        <f>VLOOKUP(B511,'Radiant Appliances &amp; Electronic'!$D$1:$H$13,5,0)</f>
        <v>#N/A</v>
      </c>
      <c r="AX511" s="612" t="e">
        <f>VLOOKUP(B511,'Atos Global'!$D$3:$H$27,5,0)</f>
        <v>#N/A</v>
      </c>
      <c r="AY511" s="612" t="e">
        <f>VLOOKUP(B511,'Saama Technologies'!$D$1:$H$2,5,0)</f>
        <v>#N/A</v>
      </c>
      <c r="AZ511" s="612" t="e">
        <f>VLOOKUP(B511,'Multiplier Solutions'!$D$1:$H$2,5,0)</f>
        <v>#N/A</v>
      </c>
      <c r="BA511" s="612" t="e">
        <f>VLOOKUP(B511,GEP!$D$2:$H$5,5,0)</f>
        <v>#N/A</v>
      </c>
      <c r="BB511" s="612" t="e">
        <f>VLOOKUP(B511,Accenture!$D$1:$H$6,5,0)</f>
        <v>#N/A</v>
      </c>
      <c r="BC511" s="612" t="e">
        <f>VLOOKUP(B511,'Endurance International Group'!$D$1:$H$2,5,0)</f>
        <v>#N/A</v>
      </c>
      <c r="BD511" s="612" t="e">
        <f>VLOOKUP(B511,Newgen!$D$1:$H$2,5,0)</f>
        <v>#N/A</v>
      </c>
      <c r="BE511" s="612" t="e">
        <f>VLOOKUP(B511,'3D Incredible'!D511:H511,5,0)</f>
        <v>#N/A</v>
      </c>
      <c r="BF511" s="612" t="e">
        <f>VLOOKUP(B511,'Raja Software Labs'!$D$2:$H$2,5,0)</f>
        <v>#N/A</v>
      </c>
      <c r="BG511" s="612" t="e">
        <f>VLOOKUP(B511,Wipro!$D$1:$H$2,5,0)</f>
        <v>#N/A</v>
      </c>
      <c r="BH511" s="612" t="e">
        <f>VLOOKUP(B511,'Perch Technologies'!$D$2:$H$2,5,0)</f>
        <v>#N/A</v>
      </c>
      <c r="BI511" s="612" t="e">
        <f>VLOOKUP(B511,'Morning Star'!$D$1:$H$6,5,0)</f>
        <v>#N/A</v>
      </c>
      <c r="BJ511" s="612" t="e">
        <f>VLOOKUP(B511,Flexiloans!$D$1:$H$2,5,0)</f>
        <v>#N/A</v>
      </c>
      <c r="BK511" s="612" t="e">
        <f>VLOOKUP(B511,'Thirdware Solutions'!$D$1:$H$2,5,0)</f>
        <v>#N/A</v>
      </c>
      <c r="BL511" s="612" t="e">
        <f>VLOOKUP(B511,Tescom!$D$1:$H$8,5,0)</f>
        <v>#N/A</v>
      </c>
      <c r="BM511" s="612" t="e">
        <f>VLOOKUP(B511,'Cogno AI'!$D$1:$H$2,5,0)</f>
        <v>#N/A</v>
      </c>
      <c r="BN511" s="612" t="e">
        <f>VLOOKUP(B511,'ABM Knowledgeware'!$D$1:$H$2,5,0)</f>
        <v>#N/A</v>
      </c>
      <c r="BO511" s="612" t="e">
        <f>VLOOKUP(B511,'Concerto Software'!$D$1:$H$3,5,0)</f>
        <v>#N/A</v>
      </c>
      <c r="BP511" s="612" t="e">
        <f>VLOOKUP(B511,'My Captain'!$D$1:$H$4,5,0)</f>
        <v>#N/A</v>
      </c>
      <c r="BQ511" s="612" t="e">
        <f>VLOOKUP(B511,'Finoux Solutions'!$D$2:$H$4,5,0)</f>
        <v>#N/A</v>
      </c>
      <c r="BR511" s="612" t="e">
        <f>VLOOKUP(B511,'MITR Learning'!$D$1:$H$2,5,0)</f>
        <v>#N/A</v>
      </c>
      <c r="BS511" s="612" t="e">
        <f>VLOOKUP(B511,Nucsoft!$D$2:$H$6,5,0)</f>
        <v>#N/A</v>
      </c>
      <c r="BT511" s="612" t="e">
        <f>VLOOKUP(B511,'Paras Cadd'!$D$1:$H$2,5,0)</f>
        <v>#N/A</v>
      </c>
      <c r="BU511" s="612" t="e">
        <f>VLOOKUP(B511,'ICICI Securities'!$D$1:$H$2,5,0)</f>
        <v>#N/A</v>
      </c>
      <c r="BV511" s="612" t="e">
        <f>VLOOKUP(B511,'Citius Tech'!$D$2:$H$5,5,0)</f>
        <v>#N/A</v>
      </c>
      <c r="BW511" s="612" t="e">
        <f>VLOOKUP(B511,'Buzzy Brains'!$D$2:$H$2,5,0)</f>
        <v>#N/A</v>
      </c>
      <c r="BX511" s="612" t="e">
        <f>VLOOKUP(B511,'Decimal Point'!$D$2:$H$2,5,0)</f>
        <v>#N/A</v>
      </c>
      <c r="BY511" s="612" t="e">
        <f>VLOOKUP(B511,'Sankey Business Solutions'!$D$2:$H$3,5,0)</f>
        <v>#N/A</v>
      </c>
      <c r="BZ511" s="612" t="e">
        <f>VLOOKUP(B511,'Nangia &amp; Co LLP'!$D$2:$H$2,5,0)</f>
        <v>#N/A</v>
      </c>
      <c r="CA511" s="612" t="e">
        <f>VLOOKUP(B511,'FIS Solutions India Pvt Ltd'!$D$2:$H$2,5,0)</f>
        <v>#N/A</v>
      </c>
      <c r="CB511" s="612" t="e">
        <f>VLOOKUP(B511,'Delta Technology &amp; Management '!$D$2:$H$16,5,0)</f>
        <v>#N/A</v>
      </c>
      <c r="CC511" s="612" t="e">
        <f>VLOOKUP(B511,'Espoir Networks'!$D$3:$H$11,5,0)</f>
        <v>#N/A</v>
      </c>
      <c r="CD511" s="612" t="e">
        <f>VLOOKUP(B511,'Servosys Solution'!$D$3:$H$5,5,0)</f>
        <v>#N/A</v>
      </c>
      <c r="CE511" s="612" t="e">
        <f>VLOOKUP(B511,'Ribbon Communications'!$D$3:$H$4,5,0)</f>
        <v>#N/A</v>
      </c>
      <c r="CF511" s="612">
        <f t="shared" si="24"/>
        <v>2</v>
      </c>
      <c r="CG511" s="129" t="s">
        <v>1984</v>
      </c>
      <c r="CH511" s="129">
        <v>470541439027</v>
      </c>
      <c r="CI511" s="129" t="s">
        <v>1985</v>
      </c>
      <c r="CJ511" s="129" t="s">
        <v>11726</v>
      </c>
      <c r="CK511" s="132">
        <v>42917</v>
      </c>
      <c r="CL511" s="129">
        <v>2021</v>
      </c>
      <c r="CM511" s="128" t="s">
        <v>1986</v>
      </c>
      <c r="CN511" s="129">
        <v>550</v>
      </c>
      <c r="CO511" s="133">
        <v>91.67</v>
      </c>
      <c r="CP511" s="129">
        <v>2015</v>
      </c>
      <c r="CQ511" s="129" t="s">
        <v>398</v>
      </c>
      <c r="CR511" s="128" t="s">
        <v>1987</v>
      </c>
      <c r="CS511" s="129">
        <v>449</v>
      </c>
      <c r="CT511" s="133">
        <v>69.08</v>
      </c>
      <c r="CU511" s="129">
        <v>2017</v>
      </c>
      <c r="CV511" s="129" t="s">
        <v>79</v>
      </c>
      <c r="CW511" s="131" t="s">
        <v>81</v>
      </c>
      <c r="CX511" s="131" t="s">
        <v>81</v>
      </c>
      <c r="CY511" s="129" t="s">
        <v>81</v>
      </c>
      <c r="CZ511" s="129" t="s">
        <v>81</v>
      </c>
      <c r="DA511" s="129" t="s">
        <v>81</v>
      </c>
      <c r="DB511" s="129" t="s">
        <v>81</v>
      </c>
      <c r="DC511" s="129" t="s">
        <v>81</v>
      </c>
      <c r="DD511" s="129" t="s">
        <v>81</v>
      </c>
      <c r="DE511" s="129" t="s">
        <v>81</v>
      </c>
      <c r="DF511" s="129">
        <v>0</v>
      </c>
      <c r="DG511" s="224">
        <v>7.19</v>
      </c>
      <c r="DH511" s="224">
        <v>8.26</v>
      </c>
      <c r="DI511" s="224">
        <v>8.42</v>
      </c>
      <c r="DJ511" s="224">
        <v>8</v>
      </c>
      <c r="DK511" s="224">
        <v>7.5</v>
      </c>
      <c r="DL511" s="224"/>
      <c r="DM511" s="224">
        <v>39.369999999999997</v>
      </c>
      <c r="DN511" s="224">
        <v>7.8739999999999997</v>
      </c>
      <c r="DO511" s="129"/>
      <c r="DP511" s="131" t="s">
        <v>138</v>
      </c>
      <c r="DQ511" s="129">
        <v>0</v>
      </c>
      <c r="DR511" s="129">
        <v>0</v>
      </c>
      <c r="DS511" s="129" t="s">
        <v>83</v>
      </c>
      <c r="DT511" s="129" t="s">
        <v>83</v>
      </c>
      <c r="DU511" s="129" t="s">
        <v>83</v>
      </c>
      <c r="DV511" s="129" t="s">
        <v>83</v>
      </c>
      <c r="DW511" s="131" t="s">
        <v>83</v>
      </c>
      <c r="DX511" s="131" t="s">
        <v>84</v>
      </c>
      <c r="DY511" s="131" t="s">
        <v>81</v>
      </c>
      <c r="DZ511" s="131" t="s">
        <v>1988</v>
      </c>
      <c r="EA511" s="131" t="s">
        <v>1989</v>
      </c>
      <c r="EB511" s="131" t="s">
        <v>1990</v>
      </c>
      <c r="EC511" s="131" t="s">
        <v>379</v>
      </c>
      <c r="ED511" s="131" t="s">
        <v>89</v>
      </c>
      <c r="EE511" s="131" t="s">
        <v>1991</v>
      </c>
      <c r="EF511" s="131" t="s">
        <v>1992</v>
      </c>
      <c r="EG511" s="131" t="s">
        <v>1993</v>
      </c>
      <c r="EH511" s="131" t="s">
        <v>1994</v>
      </c>
      <c r="EI511" s="131" t="s">
        <v>1995</v>
      </c>
      <c r="EJ511" s="135" t="s">
        <v>1996</v>
      </c>
      <c r="EK511" s="135" t="s">
        <v>1997</v>
      </c>
      <c r="EL511" s="135" t="s">
        <v>1998</v>
      </c>
      <c r="EM511" s="135" t="s">
        <v>1999</v>
      </c>
      <c r="EN511" s="131" t="s">
        <v>81</v>
      </c>
    </row>
    <row r="512" spans="1:144" ht="18" thickTop="1" thickBot="1">
      <c r="A512" s="575">
        <f t="shared" si="25"/>
        <v>511</v>
      </c>
      <c r="B512" s="572" t="s">
        <v>2060</v>
      </c>
      <c r="C512" s="600" t="s">
        <v>13064</v>
      </c>
      <c r="D512" s="570" t="s">
        <v>13208</v>
      </c>
      <c r="E512" s="568" t="str">
        <f t="shared" si="23"/>
        <v>Placed</v>
      </c>
      <c r="F512" s="570" t="s">
        <v>12496</v>
      </c>
      <c r="G512" s="570" t="s">
        <v>183</v>
      </c>
      <c r="H512" s="131" t="str">
        <f>VLOOKUP(B512,INFT2!C:E,3,0)</f>
        <v>12th + Engineering without live KT</v>
      </c>
      <c r="I512" s="610">
        <v>36258</v>
      </c>
      <c r="J512" s="572">
        <v>21</v>
      </c>
      <c r="K512" s="611" t="s">
        <v>2062</v>
      </c>
      <c r="L512" s="611" t="s">
        <v>2063</v>
      </c>
      <c r="M512" s="611" t="s">
        <v>2064</v>
      </c>
      <c r="N512" s="612" t="s">
        <v>2059</v>
      </c>
      <c r="O512" s="612">
        <v>7874663126</v>
      </c>
      <c r="P512" s="612">
        <v>7986318894</v>
      </c>
      <c r="Q512" s="612" t="e">
        <f>VLOOKUP(B512,'TCS CON'!$D$1:$H$98,5,0)</f>
        <v>#N/A</v>
      </c>
      <c r="R512" s="612">
        <f>VLOOKUP(B512,LTI!$C$1:$H$46,6,0)</f>
        <v>350000</v>
      </c>
      <c r="S512" s="612" t="e">
        <f>VLOOKUP(B512,JARO!$E$2:$I$11,5,0)</f>
        <v>#N/A</v>
      </c>
      <c r="T512" s="612" t="e">
        <f>VLOOKUP(B512,Capgemini!$D$3:$H$78,5,0)</f>
        <v>#N/A</v>
      </c>
      <c r="U512" s="612" t="e">
        <f>VLOOKUP(B512,Carwale!$D$1:$H$4,5,0)</f>
        <v>#N/A</v>
      </c>
      <c r="V512" s="612" t="e">
        <f>VLOOKUP(B512,'Interactive Brokers'!E:I,5,0)</f>
        <v>#N/A</v>
      </c>
      <c r="W512" s="612" t="e">
        <f>VLOOKUP(B512,'REL Jio'!E:I,5,0)</f>
        <v>#N/A</v>
      </c>
      <c r="X512" s="612" t="e">
        <f>VLOOKUP(B512,'Sciative Sol'!E:I,5,0)</f>
        <v>#N/A</v>
      </c>
      <c r="Y512" s="612" t="e">
        <f>VLOOKUP(B512,'Hexaware Tech'!E:I,5,0)</f>
        <v>#N/A</v>
      </c>
      <c r="Z512" s="612" t="e">
        <f>VLOOKUP(B512,Axis!D:H,5,0)</f>
        <v>#N/A</v>
      </c>
      <c r="AA512" s="612" t="e">
        <f>VLOOKUP(B512,Ugam!$D$3:$H$26,5,0)</f>
        <v>#N/A</v>
      </c>
      <c r="AB512" s="612" t="e">
        <f>VLOOKUP(B512,Zeus!F:J,5,0)</f>
        <v>#N/A</v>
      </c>
      <c r="AC512" s="612" t="e">
        <f>VLOOKUP(B512,Montran!F:J,5,0)</f>
        <v>#N/A</v>
      </c>
      <c r="AD512" s="612" t="e">
        <f>VLOOKUP(B512,Endurance!H295:L295,5,0)</f>
        <v>#N/A</v>
      </c>
      <c r="AE512" s="612" t="e">
        <f>VLOOKUP(B512,'Swabhav Techlabs'!$F$1:$J$2,5,0)</f>
        <v>#N/A</v>
      </c>
      <c r="AF512" s="612" t="e">
        <f>VLOOKUP(B512,'Quality Kiosk'!$F$1:$J$18,5,0)</f>
        <v>#N/A</v>
      </c>
      <c r="AG512" s="612" t="e">
        <f>VLOOKUP(B512,'Lemon VB'!$F$1:$J$2,5,0)</f>
        <v>#N/A</v>
      </c>
      <c r="AH512" s="612" t="e">
        <f>VLOOKUP(B512,Gocomet!$E$1:$I$3,5,0)</f>
        <v>#N/A</v>
      </c>
      <c r="AI512" s="612" t="e">
        <f>VLOOKUP(B512,'Ingram Micro'!$E$1:$I$8,5,0)</f>
        <v>#N/A</v>
      </c>
      <c r="AJ512" s="612" t="e">
        <f>VLOOKUP(B512,'DePronto Infotech'!$E$1:$I$2,5,0)</f>
        <v>#N/A</v>
      </c>
      <c r="AK512" s="612" t="e">
        <f>VLOOKUP(B512,'Reliance Retail'!$E$1:$I$4,5,0)</f>
        <v>#N/A</v>
      </c>
      <c r="AL512" s="612" t="e">
        <f>VLOOKUP(B512,'Bright Champs'!$D$1:$H$13,5,0)</f>
        <v>#N/A</v>
      </c>
      <c r="AM512" s="612" t="e">
        <f>VLOOKUP(B512,Neosoft!$E$1:$I$12,5,0)</f>
        <v>#N/A</v>
      </c>
      <c r="AN512" s="612" t="e">
        <f>VLOOKUP(B512,Infosys!$E$1:$I$3,5,0)</f>
        <v>#N/A</v>
      </c>
      <c r="AO512" s="612" t="e">
        <f>VLOOKUP(B512,Cerelabs!$E$1:$I$5,5,0)</f>
        <v>#N/A</v>
      </c>
      <c r="AP512" s="612" t="e">
        <f>VLOOKUP(B512,'Neebal Technologies'!$D$1:$H$2,5,0)</f>
        <v>#N/A</v>
      </c>
      <c r="AQ512" s="612" t="e">
        <f>VLOOKUP(B512,'Vertiv Energy'!$D$1:$H$2,5,0)</f>
        <v>#N/A</v>
      </c>
      <c r="AR512" s="612" t="e">
        <f>VLOOKUP(B512,'Acidaes Solutions (CRMNEXT)'!$D$1:$H$3,5,0)</f>
        <v>#N/A</v>
      </c>
      <c r="AS512" s="612" t="e">
        <f>VLOOKUP(B512,Growisto!$D$1:$H$2,5,0)</f>
        <v>#N/A</v>
      </c>
      <c r="AT512" s="612" t="e">
        <f>VLOOKUP(B512,'9.9 Mediaworx - Digit'!$D$1:$H$2,5,0)</f>
        <v>#N/A</v>
      </c>
      <c r="AU512" s="612" t="e">
        <f>VLOOKUP(B512,'Vistaar systems Pvt Ltd'!$D$2:$H$3,5,0)</f>
        <v>#N/A</v>
      </c>
      <c r="AV512" s="612" t="e">
        <f>VLOOKUP(B512,'Course 5i'!$D$2:$H$11,5,0)</f>
        <v>#N/A</v>
      </c>
      <c r="AW512" s="612" t="e">
        <f>VLOOKUP(B512,'Radiant Appliances &amp; Electronic'!$D$1:$H$13,5,0)</f>
        <v>#N/A</v>
      </c>
      <c r="AX512" s="612" t="e">
        <f>VLOOKUP(B512,'Atos Global'!$D$3:$H$27,5,0)</f>
        <v>#N/A</v>
      </c>
      <c r="AY512" s="612" t="e">
        <f>VLOOKUP(B512,'Saama Technologies'!$D$1:$H$2,5,0)</f>
        <v>#N/A</v>
      </c>
      <c r="AZ512" s="612" t="e">
        <f>VLOOKUP(B512,'Multiplier Solutions'!$D$1:$H$2,5,0)</f>
        <v>#N/A</v>
      </c>
      <c r="BA512" s="612" t="e">
        <f>VLOOKUP(B512,GEP!$D$2:$H$5,5,0)</f>
        <v>#N/A</v>
      </c>
      <c r="BB512" s="612" t="e">
        <f>VLOOKUP(B512,Accenture!$D$1:$H$6,5,0)</f>
        <v>#N/A</v>
      </c>
      <c r="BC512" s="612" t="e">
        <f>VLOOKUP(B512,'Endurance International Group'!$D$1:$H$2,5,0)</f>
        <v>#N/A</v>
      </c>
      <c r="BD512" s="612" t="e">
        <f>VLOOKUP(B512,Newgen!$D$1:$H$2,5,0)</f>
        <v>#N/A</v>
      </c>
      <c r="BE512" s="612" t="e">
        <f>VLOOKUP(B512,'3D Incredible'!D512:H512,5,0)</f>
        <v>#N/A</v>
      </c>
      <c r="BF512" s="612" t="e">
        <f>VLOOKUP(B512,'Raja Software Labs'!$D$2:$H$2,5,0)</f>
        <v>#N/A</v>
      </c>
      <c r="BG512" s="612" t="e">
        <f>VLOOKUP(B512,Wipro!$D$1:$H$2,5,0)</f>
        <v>#N/A</v>
      </c>
      <c r="BH512" s="612" t="e">
        <f>VLOOKUP(B512,'Perch Technologies'!$D$2:$H$2,5,0)</f>
        <v>#N/A</v>
      </c>
      <c r="BI512" s="612" t="e">
        <f>VLOOKUP(B512,'Morning Star'!$D$1:$H$6,5,0)</f>
        <v>#N/A</v>
      </c>
      <c r="BJ512" s="612" t="e">
        <f>VLOOKUP(B512,Flexiloans!$D$1:$H$2,5,0)</f>
        <v>#N/A</v>
      </c>
      <c r="BK512" s="612" t="e">
        <f>VLOOKUP(B512,'Thirdware Solutions'!$D$1:$H$2,5,0)</f>
        <v>#N/A</v>
      </c>
      <c r="BL512" s="612" t="e">
        <f>VLOOKUP(B512,Tescom!$D$1:$H$8,5,0)</f>
        <v>#N/A</v>
      </c>
      <c r="BM512" s="612" t="e">
        <f>VLOOKUP(B512,'Cogno AI'!$D$1:$H$2,5,0)</f>
        <v>#N/A</v>
      </c>
      <c r="BN512" s="612" t="e">
        <f>VLOOKUP(B512,'ABM Knowledgeware'!$D$1:$H$2,5,0)</f>
        <v>#N/A</v>
      </c>
      <c r="BO512" s="612" t="e">
        <f>VLOOKUP(B512,'Concerto Software'!$D$1:$H$3,5,0)</f>
        <v>#N/A</v>
      </c>
      <c r="BP512" s="612" t="e">
        <f>VLOOKUP(B512,'My Captain'!$D$1:$H$4,5,0)</f>
        <v>#N/A</v>
      </c>
      <c r="BQ512" s="612" t="e">
        <f>VLOOKUP(B512,'Finoux Solutions'!$D$2:$H$4,5,0)</f>
        <v>#N/A</v>
      </c>
      <c r="BR512" s="612" t="e">
        <f>VLOOKUP(B512,'MITR Learning'!$D$1:$H$2,5,0)</f>
        <v>#N/A</v>
      </c>
      <c r="BS512" s="612" t="e">
        <f>VLOOKUP(B512,Nucsoft!$D$2:$H$6,5,0)</f>
        <v>#N/A</v>
      </c>
      <c r="BT512" s="612" t="e">
        <f>VLOOKUP(B512,'Paras Cadd'!$D$1:$H$2,5,0)</f>
        <v>#N/A</v>
      </c>
      <c r="BU512" s="612" t="e">
        <f>VLOOKUP(B512,'ICICI Securities'!$D$1:$H$2,5,0)</f>
        <v>#N/A</v>
      </c>
      <c r="BV512" s="612" t="e">
        <f>VLOOKUP(B512,'Citius Tech'!$D$2:$H$5,5,0)</f>
        <v>#N/A</v>
      </c>
      <c r="BW512" s="612" t="e">
        <f>VLOOKUP(B512,'Buzzy Brains'!$D$2:$H$2,5,0)</f>
        <v>#N/A</v>
      </c>
      <c r="BX512" s="612" t="e">
        <f>VLOOKUP(B512,'Decimal Point'!$D$2:$H$2,5,0)</f>
        <v>#N/A</v>
      </c>
      <c r="BY512" s="612" t="e">
        <f>VLOOKUP(B512,'Sankey Business Solutions'!$D$2:$H$3,5,0)</f>
        <v>#N/A</v>
      </c>
      <c r="BZ512" s="612" t="e">
        <f>VLOOKUP(B512,'Nangia &amp; Co LLP'!$D$2:$H$2,5,0)</f>
        <v>#N/A</v>
      </c>
      <c r="CA512" s="612" t="e">
        <f>VLOOKUP(B512,'FIS Solutions India Pvt Ltd'!$D$2:$H$2,5,0)</f>
        <v>#N/A</v>
      </c>
      <c r="CB512" s="612" t="e">
        <f>VLOOKUP(B512,'Delta Technology &amp; Management '!$D$2:$H$16,5,0)</f>
        <v>#N/A</v>
      </c>
      <c r="CC512" s="612" t="e">
        <f>VLOOKUP(B512,'Espoir Networks'!$D$3:$H$11,5,0)</f>
        <v>#N/A</v>
      </c>
      <c r="CD512" s="612" t="e">
        <f>VLOOKUP(B512,'Servosys Solution'!$D$3:$H$5,5,0)</f>
        <v>#N/A</v>
      </c>
      <c r="CE512" s="612" t="e">
        <f>VLOOKUP(B512,'Ribbon Communications'!$D$3:$H$4,5,0)</f>
        <v>#N/A</v>
      </c>
      <c r="CF512" s="612">
        <f t="shared" si="24"/>
        <v>1</v>
      </c>
      <c r="CG512" s="129" t="s">
        <v>2065</v>
      </c>
      <c r="CH512" s="129">
        <v>858804817011</v>
      </c>
      <c r="CI512" s="129" t="s">
        <v>134</v>
      </c>
      <c r="CJ512" s="129" t="s">
        <v>11726</v>
      </c>
      <c r="CK512" s="132">
        <v>42917</v>
      </c>
      <c r="CL512" s="129">
        <v>2021</v>
      </c>
      <c r="CM512" s="128" t="s">
        <v>2066</v>
      </c>
      <c r="CN512" s="129">
        <v>409</v>
      </c>
      <c r="CO512" s="133">
        <v>0.81699999999999995</v>
      </c>
      <c r="CP512" s="129">
        <v>2015</v>
      </c>
      <c r="CQ512" s="129" t="s">
        <v>276</v>
      </c>
      <c r="CR512" s="128" t="s">
        <v>12265</v>
      </c>
      <c r="CS512" s="129">
        <v>426</v>
      </c>
      <c r="CT512" s="133">
        <v>0.85199999999999998</v>
      </c>
      <c r="CU512" s="129">
        <v>2017</v>
      </c>
      <c r="CV512" s="129" t="s">
        <v>276</v>
      </c>
      <c r="CW512" s="131" t="s">
        <v>81</v>
      </c>
      <c r="CX512" s="131" t="s">
        <v>81</v>
      </c>
      <c r="CY512" s="129" t="s">
        <v>81</v>
      </c>
      <c r="CZ512" s="129" t="s">
        <v>81</v>
      </c>
      <c r="DA512" s="129" t="s">
        <v>81</v>
      </c>
      <c r="DB512" s="129" t="s">
        <v>81</v>
      </c>
      <c r="DC512" s="129" t="s">
        <v>81</v>
      </c>
      <c r="DD512" s="129" t="s">
        <v>81</v>
      </c>
      <c r="DE512" s="129" t="s">
        <v>81</v>
      </c>
      <c r="DF512" s="129">
        <v>0</v>
      </c>
      <c r="DG512" s="224">
        <v>7.7</v>
      </c>
      <c r="DH512" s="224">
        <v>8.0399999999999991</v>
      </c>
      <c r="DI512" s="224">
        <v>8.4499999999999993</v>
      </c>
      <c r="DJ512" s="224">
        <v>8.65</v>
      </c>
      <c r="DK512" s="224">
        <v>9.3800000000000008</v>
      </c>
      <c r="DL512" s="224">
        <v>9.9600000000000009</v>
      </c>
      <c r="DM512" s="224">
        <v>52.18</v>
      </c>
      <c r="DN512" s="224">
        <v>8.69</v>
      </c>
      <c r="DO512" s="129"/>
      <c r="DP512" s="131" t="s">
        <v>82</v>
      </c>
      <c r="DQ512" s="129">
        <v>0</v>
      </c>
      <c r="DR512" s="129">
        <v>0</v>
      </c>
      <c r="DS512" s="129" t="s">
        <v>83</v>
      </c>
      <c r="DT512" s="129" t="s">
        <v>83</v>
      </c>
      <c r="DU512" s="129" t="s">
        <v>83</v>
      </c>
      <c r="DV512" s="129" t="s">
        <v>83</v>
      </c>
      <c r="DW512" s="131" t="s">
        <v>83</v>
      </c>
      <c r="DX512" s="131" t="s">
        <v>84</v>
      </c>
      <c r="DY512" s="131" t="s">
        <v>81</v>
      </c>
      <c r="DZ512" s="131" t="s">
        <v>2068</v>
      </c>
      <c r="EA512" s="131" t="s">
        <v>2069</v>
      </c>
      <c r="EB512" s="131" t="s">
        <v>2070</v>
      </c>
      <c r="EC512" s="131" t="s">
        <v>88</v>
      </c>
      <c r="ED512" s="131" t="s">
        <v>89</v>
      </c>
      <c r="EE512" s="131" t="s">
        <v>2071</v>
      </c>
      <c r="EF512" s="131" t="s">
        <v>2072</v>
      </c>
      <c r="EG512" s="131" t="s">
        <v>2073</v>
      </c>
      <c r="EH512" s="131" t="s">
        <v>2074</v>
      </c>
      <c r="EI512" s="131" t="s">
        <v>2075</v>
      </c>
      <c r="EJ512" s="135" t="s">
        <v>2076</v>
      </c>
      <c r="EK512" s="135" t="s">
        <v>2077</v>
      </c>
      <c r="EL512" s="135" t="s">
        <v>2078</v>
      </c>
      <c r="EM512" s="135" t="s">
        <v>2079</v>
      </c>
      <c r="EN512" s="131" t="s">
        <v>81</v>
      </c>
    </row>
    <row r="513" spans="1:144" ht="18" thickTop="1" thickBot="1">
      <c r="A513" s="575">
        <f t="shared" si="25"/>
        <v>512</v>
      </c>
      <c r="B513" s="572" t="s">
        <v>2386</v>
      </c>
      <c r="C513" s="600" t="s">
        <v>2387</v>
      </c>
      <c r="D513" s="570" t="s">
        <v>13209</v>
      </c>
      <c r="E513" s="568" t="str">
        <f t="shared" si="23"/>
        <v>Not Placed</v>
      </c>
      <c r="F513" s="570" t="s">
        <v>12496</v>
      </c>
      <c r="G513" s="570" t="s">
        <v>183</v>
      </c>
      <c r="H513" s="131" t="str">
        <f>VLOOKUP(B513,INFT2!C:E,3,0)</f>
        <v>Diploma  + Direct Second Year Engineering without live KT</v>
      </c>
      <c r="I513" s="610">
        <v>36040</v>
      </c>
      <c r="J513" s="572">
        <v>22</v>
      </c>
      <c r="K513" s="611" t="s">
        <v>2388</v>
      </c>
      <c r="L513" s="611" t="s">
        <v>2389</v>
      </c>
      <c r="M513" s="611" t="s">
        <v>2390</v>
      </c>
      <c r="N513" s="612" t="s">
        <v>2385</v>
      </c>
      <c r="O513" s="612">
        <v>9757353514</v>
      </c>
      <c r="P513" s="612">
        <v>8169473305</v>
      </c>
      <c r="Q513" s="612" t="e">
        <f>VLOOKUP(B513,'TCS CON'!$D$1:$H$98,5,0)</f>
        <v>#N/A</v>
      </c>
      <c r="R513" s="612" t="e">
        <f>VLOOKUP(B513,LTI!$C$1:$H$46,6,0)</f>
        <v>#N/A</v>
      </c>
      <c r="S513" s="612" t="e">
        <f>VLOOKUP(B513,JARO!$E$2:$I$11,5,0)</f>
        <v>#N/A</v>
      </c>
      <c r="T513" s="612" t="e">
        <f>VLOOKUP(B513,Capgemini!$D$3:$H$78,5,0)</f>
        <v>#N/A</v>
      </c>
      <c r="U513" s="612" t="e">
        <f>VLOOKUP(B513,Carwale!$D$1:$H$4,5,0)</f>
        <v>#N/A</v>
      </c>
      <c r="V513" s="612" t="e">
        <f>VLOOKUP(B513,'Interactive Brokers'!E:I,5,0)</f>
        <v>#N/A</v>
      </c>
      <c r="W513" s="612" t="e">
        <f>VLOOKUP(B513,'REL Jio'!E:I,5,0)</f>
        <v>#N/A</v>
      </c>
      <c r="X513" s="612" t="e">
        <f>VLOOKUP(B513,'Sciative Sol'!E:I,5,0)</f>
        <v>#N/A</v>
      </c>
      <c r="Y513" s="612" t="e">
        <f>VLOOKUP(B513,'Hexaware Tech'!E:I,5,0)</f>
        <v>#N/A</v>
      </c>
      <c r="Z513" s="612" t="e">
        <f>VLOOKUP(B513,Axis!D:H,5,0)</f>
        <v>#N/A</v>
      </c>
      <c r="AA513" s="612" t="e">
        <f>VLOOKUP(B513,Ugam!$D$3:$H$26,5,0)</f>
        <v>#N/A</v>
      </c>
      <c r="AB513" s="612" t="e">
        <f>VLOOKUP(B513,Zeus!F:J,5,0)</f>
        <v>#N/A</v>
      </c>
      <c r="AC513" s="612" t="e">
        <f>VLOOKUP(B513,Montran!F:J,5,0)</f>
        <v>#N/A</v>
      </c>
      <c r="AD513" s="612" t="e">
        <f>VLOOKUP(B513,Endurance!H296:L296,5,0)</f>
        <v>#N/A</v>
      </c>
      <c r="AE513" s="612" t="e">
        <f>VLOOKUP(B513,'Swabhav Techlabs'!$F$1:$J$2,5,0)</f>
        <v>#N/A</v>
      </c>
      <c r="AF513" s="612" t="e">
        <f>VLOOKUP(B513,'Quality Kiosk'!$F$1:$J$18,5,0)</f>
        <v>#N/A</v>
      </c>
      <c r="AG513" s="612" t="e">
        <f>VLOOKUP(B513,'Lemon VB'!$F$1:$J$2,5,0)</f>
        <v>#N/A</v>
      </c>
      <c r="AH513" s="612" t="e">
        <f>VLOOKUP(B513,Gocomet!$E$1:$I$3,5,0)</f>
        <v>#N/A</v>
      </c>
      <c r="AI513" s="612" t="e">
        <f>VLOOKUP(B513,'Ingram Micro'!$E$1:$I$8,5,0)</f>
        <v>#N/A</v>
      </c>
      <c r="AJ513" s="612" t="e">
        <f>VLOOKUP(B513,'DePronto Infotech'!$E$1:$I$2,5,0)</f>
        <v>#N/A</v>
      </c>
      <c r="AK513" s="612" t="e">
        <f>VLOOKUP(B513,'Reliance Retail'!$E$1:$I$4,5,0)</f>
        <v>#N/A</v>
      </c>
      <c r="AL513" s="612" t="e">
        <f>VLOOKUP(B513,'Bright Champs'!$D$1:$H$13,5,0)</f>
        <v>#N/A</v>
      </c>
      <c r="AM513" s="612" t="e">
        <f>VLOOKUP(B513,Neosoft!$E$1:$I$12,5,0)</f>
        <v>#N/A</v>
      </c>
      <c r="AN513" s="612" t="e">
        <f>VLOOKUP(B513,Infosys!$E$1:$I$3,5,0)</f>
        <v>#N/A</v>
      </c>
      <c r="AO513" s="612" t="e">
        <f>VLOOKUP(B513,Cerelabs!$E$1:$I$5,5,0)</f>
        <v>#N/A</v>
      </c>
      <c r="AP513" s="612" t="e">
        <f>VLOOKUP(B513,'Neebal Technologies'!$D$1:$H$2,5,0)</f>
        <v>#N/A</v>
      </c>
      <c r="AQ513" s="612" t="e">
        <f>VLOOKUP(B513,'Vertiv Energy'!$D$1:$H$2,5,0)</f>
        <v>#N/A</v>
      </c>
      <c r="AR513" s="612" t="e">
        <f>VLOOKUP(B513,'Acidaes Solutions (CRMNEXT)'!$D$1:$H$3,5,0)</f>
        <v>#N/A</v>
      </c>
      <c r="AS513" s="612" t="e">
        <f>VLOOKUP(B513,Growisto!$D$1:$H$2,5,0)</f>
        <v>#N/A</v>
      </c>
      <c r="AT513" s="612" t="e">
        <f>VLOOKUP(B513,'9.9 Mediaworx - Digit'!$D$1:$H$2,5,0)</f>
        <v>#N/A</v>
      </c>
      <c r="AU513" s="612" t="e">
        <f>VLOOKUP(B513,'Vistaar systems Pvt Ltd'!$D$2:$H$3,5,0)</f>
        <v>#N/A</v>
      </c>
      <c r="AV513" s="612" t="e">
        <f>VLOOKUP(B513,'Course 5i'!$D$2:$H$11,5,0)</f>
        <v>#N/A</v>
      </c>
      <c r="AW513" s="612" t="e">
        <f>VLOOKUP(B513,'Radiant Appliances &amp; Electronic'!$D$1:$H$13,5,0)</f>
        <v>#N/A</v>
      </c>
      <c r="AX513" s="612" t="e">
        <f>VLOOKUP(B513,'Atos Global'!$D$3:$H$27,5,0)</f>
        <v>#N/A</v>
      </c>
      <c r="AY513" s="612" t="e">
        <f>VLOOKUP(B513,'Saama Technologies'!$D$1:$H$2,5,0)</f>
        <v>#N/A</v>
      </c>
      <c r="AZ513" s="612" t="e">
        <f>VLOOKUP(B513,'Multiplier Solutions'!$D$1:$H$2,5,0)</f>
        <v>#N/A</v>
      </c>
      <c r="BA513" s="612" t="e">
        <f>VLOOKUP(B513,GEP!$D$2:$H$5,5,0)</f>
        <v>#N/A</v>
      </c>
      <c r="BB513" s="612" t="e">
        <f>VLOOKUP(B513,Accenture!$D$1:$H$6,5,0)</f>
        <v>#N/A</v>
      </c>
      <c r="BC513" s="612" t="e">
        <f>VLOOKUP(B513,'Endurance International Group'!$D$1:$H$2,5,0)</f>
        <v>#N/A</v>
      </c>
      <c r="BD513" s="612" t="e">
        <f>VLOOKUP(B513,Newgen!$D$1:$H$2,5,0)</f>
        <v>#N/A</v>
      </c>
      <c r="BE513" s="612" t="e">
        <f>VLOOKUP(B513,'3D Incredible'!D513:H513,5,0)</f>
        <v>#N/A</v>
      </c>
      <c r="BF513" s="612" t="e">
        <f>VLOOKUP(B513,'Raja Software Labs'!$D$2:$H$2,5,0)</f>
        <v>#N/A</v>
      </c>
      <c r="BG513" s="612" t="e">
        <f>VLOOKUP(B513,Wipro!$D$1:$H$2,5,0)</f>
        <v>#N/A</v>
      </c>
      <c r="BH513" s="612" t="e">
        <f>VLOOKUP(B513,'Perch Technologies'!$D$2:$H$2,5,0)</f>
        <v>#N/A</v>
      </c>
      <c r="BI513" s="612" t="e">
        <f>VLOOKUP(B513,'Morning Star'!$D$1:$H$6,5,0)</f>
        <v>#N/A</v>
      </c>
      <c r="BJ513" s="612" t="e">
        <f>VLOOKUP(B513,Flexiloans!$D$1:$H$2,5,0)</f>
        <v>#N/A</v>
      </c>
      <c r="BK513" s="612" t="e">
        <f>VLOOKUP(B513,'Thirdware Solutions'!$D$1:$H$2,5,0)</f>
        <v>#N/A</v>
      </c>
      <c r="BL513" s="612" t="e">
        <f>VLOOKUP(B513,Tescom!$D$1:$H$8,5,0)</f>
        <v>#N/A</v>
      </c>
      <c r="BM513" s="612" t="e">
        <f>VLOOKUP(B513,'Cogno AI'!$D$1:$H$2,5,0)</f>
        <v>#N/A</v>
      </c>
      <c r="BN513" s="612" t="e">
        <f>VLOOKUP(B513,'ABM Knowledgeware'!$D$1:$H$2,5,0)</f>
        <v>#N/A</v>
      </c>
      <c r="BO513" s="612" t="e">
        <f>VLOOKUP(B513,'Concerto Software'!$D$1:$H$3,5,0)</f>
        <v>#N/A</v>
      </c>
      <c r="BP513" s="612" t="e">
        <f>VLOOKUP(B513,'My Captain'!$D$1:$H$4,5,0)</f>
        <v>#N/A</v>
      </c>
      <c r="BQ513" s="612" t="e">
        <f>VLOOKUP(B513,'Finoux Solutions'!$D$2:$H$4,5,0)</f>
        <v>#N/A</v>
      </c>
      <c r="BR513" s="612" t="e">
        <f>VLOOKUP(B513,'MITR Learning'!$D$1:$H$2,5,0)</f>
        <v>#N/A</v>
      </c>
      <c r="BS513" s="612" t="e">
        <f>VLOOKUP(B513,Nucsoft!$D$2:$H$6,5,0)</f>
        <v>#N/A</v>
      </c>
      <c r="BT513" s="612" t="e">
        <f>VLOOKUP(B513,'Paras Cadd'!$D$1:$H$2,5,0)</f>
        <v>#N/A</v>
      </c>
      <c r="BU513" s="612" t="e">
        <f>VLOOKUP(B513,'ICICI Securities'!$D$1:$H$2,5,0)</f>
        <v>#N/A</v>
      </c>
      <c r="BV513" s="612" t="e">
        <f>VLOOKUP(B513,'Citius Tech'!$D$2:$H$5,5,0)</f>
        <v>#N/A</v>
      </c>
      <c r="BW513" s="612" t="e">
        <f>VLOOKUP(B513,'Buzzy Brains'!$D$2:$H$2,5,0)</f>
        <v>#N/A</v>
      </c>
      <c r="BX513" s="612" t="e">
        <f>VLOOKUP(B513,'Decimal Point'!$D$2:$H$2,5,0)</f>
        <v>#N/A</v>
      </c>
      <c r="BY513" s="612" t="e">
        <f>VLOOKUP(B513,'Sankey Business Solutions'!$D$2:$H$3,5,0)</f>
        <v>#N/A</v>
      </c>
      <c r="BZ513" s="612" t="e">
        <f>VLOOKUP(B513,'Nangia &amp; Co LLP'!$D$2:$H$2,5,0)</f>
        <v>#N/A</v>
      </c>
      <c r="CA513" s="612" t="e">
        <f>VLOOKUP(B513,'FIS Solutions India Pvt Ltd'!$D$2:$H$2,5,0)</f>
        <v>#N/A</v>
      </c>
      <c r="CB513" s="612" t="e">
        <f>VLOOKUP(B513,'Delta Technology &amp; Management '!$D$2:$H$16,5,0)</f>
        <v>#N/A</v>
      </c>
      <c r="CC513" s="612" t="e">
        <f>VLOOKUP(B513,'Espoir Networks'!$D$3:$H$11,5,0)</f>
        <v>#N/A</v>
      </c>
      <c r="CD513" s="612" t="e">
        <f>VLOOKUP(B513,'Servosys Solution'!$D$3:$H$5,5,0)</f>
        <v>#N/A</v>
      </c>
      <c r="CE513" s="612" t="e">
        <f>VLOOKUP(B513,'Ribbon Communications'!$D$3:$H$4,5,0)</f>
        <v>#N/A</v>
      </c>
      <c r="CF513" s="612">
        <f t="shared" si="24"/>
        <v>0</v>
      </c>
      <c r="CG513" s="129" t="s">
        <v>2391</v>
      </c>
      <c r="CH513" s="129">
        <v>290816097821</v>
      </c>
      <c r="CI513" s="129" t="s">
        <v>81</v>
      </c>
      <c r="CJ513" s="129" t="s">
        <v>11727</v>
      </c>
      <c r="CK513" s="132">
        <v>43282</v>
      </c>
      <c r="CL513" s="129">
        <v>2021</v>
      </c>
      <c r="CM513" s="128" t="s">
        <v>2392</v>
      </c>
      <c r="CN513" s="129">
        <v>423</v>
      </c>
      <c r="CO513" s="133">
        <v>84.6</v>
      </c>
      <c r="CP513" s="129">
        <v>2014</v>
      </c>
      <c r="CQ513" s="129" t="s">
        <v>79</v>
      </c>
      <c r="CR513" s="128" t="s">
        <v>1689</v>
      </c>
      <c r="CS513" s="129">
        <v>382</v>
      </c>
      <c r="CT513" s="133">
        <v>58.77</v>
      </c>
      <c r="CU513" s="129">
        <v>2016</v>
      </c>
      <c r="CV513" s="129" t="s">
        <v>79</v>
      </c>
      <c r="CW513" s="131" t="s">
        <v>1002</v>
      </c>
      <c r="CX513" s="131" t="s">
        <v>1002</v>
      </c>
      <c r="CY513" s="129">
        <v>865</v>
      </c>
      <c r="CZ513" s="129">
        <v>75.22</v>
      </c>
      <c r="DA513" s="129">
        <v>2018</v>
      </c>
      <c r="DB513" s="129" t="s">
        <v>944</v>
      </c>
      <c r="DC513" s="129" t="s">
        <v>113</v>
      </c>
      <c r="DD513" s="129">
        <v>67.900000000000006</v>
      </c>
      <c r="DE513" s="129">
        <v>68.92</v>
      </c>
      <c r="DF513" s="129">
        <v>0</v>
      </c>
      <c r="DG513" s="224" t="s">
        <v>81</v>
      </c>
      <c r="DH513" s="224" t="s">
        <v>81</v>
      </c>
      <c r="DI513" s="224">
        <v>7.04</v>
      </c>
      <c r="DJ513" s="224">
        <v>7.81</v>
      </c>
      <c r="DK513" s="224">
        <v>7.43</v>
      </c>
      <c r="DL513" s="224">
        <v>9.5399999999999991</v>
      </c>
      <c r="DM513" s="224">
        <v>31.82</v>
      </c>
      <c r="DN513" s="224">
        <v>7.95</v>
      </c>
      <c r="DO513" s="129"/>
      <c r="DP513" s="131" t="s">
        <v>338</v>
      </c>
      <c r="DQ513" s="129">
        <v>0</v>
      </c>
      <c r="DR513" s="129">
        <v>0</v>
      </c>
      <c r="DS513" s="129" t="s">
        <v>83</v>
      </c>
      <c r="DT513" s="129" t="s">
        <v>83</v>
      </c>
      <c r="DU513" s="129" t="s">
        <v>83</v>
      </c>
      <c r="DV513" s="129" t="s">
        <v>83</v>
      </c>
      <c r="DW513" s="131" t="s">
        <v>83</v>
      </c>
      <c r="DX513" s="131" t="s">
        <v>84</v>
      </c>
      <c r="DY513" s="131" t="s">
        <v>81</v>
      </c>
      <c r="DZ513" s="131" t="s">
        <v>2393</v>
      </c>
      <c r="EA513" s="131" t="s">
        <v>1327</v>
      </c>
      <c r="EB513" s="131" t="s">
        <v>2394</v>
      </c>
      <c r="EC513" s="131" t="s">
        <v>88</v>
      </c>
      <c r="ED513" s="131" t="s">
        <v>89</v>
      </c>
      <c r="EE513" s="131" t="s">
        <v>81</v>
      </c>
      <c r="EF513" s="131" t="s">
        <v>169</v>
      </c>
      <c r="EG513" s="131" t="s">
        <v>871</v>
      </c>
      <c r="EH513" s="131" t="s">
        <v>2395</v>
      </c>
      <c r="EI513" s="131" t="s">
        <v>497</v>
      </c>
      <c r="EJ513" s="135" t="s">
        <v>2396</v>
      </c>
      <c r="EK513" s="135" t="s">
        <v>2397</v>
      </c>
      <c r="EL513" s="135" t="s">
        <v>2398</v>
      </c>
      <c r="EM513" s="135" t="s">
        <v>2399</v>
      </c>
      <c r="EN513" s="131" t="s">
        <v>81</v>
      </c>
    </row>
    <row r="514" spans="1:144" ht="18" thickTop="1" thickBot="1">
      <c r="A514" s="575">
        <f t="shared" si="25"/>
        <v>513</v>
      </c>
      <c r="B514" s="572" t="s">
        <v>2637</v>
      </c>
      <c r="C514" s="600" t="s">
        <v>2638</v>
      </c>
      <c r="D514" s="570" t="s">
        <v>13209</v>
      </c>
      <c r="E514" s="568" t="str">
        <f t="shared" si="23"/>
        <v>Placed</v>
      </c>
      <c r="F514" s="570" t="s">
        <v>12496</v>
      </c>
      <c r="G514" s="570" t="s">
        <v>183</v>
      </c>
      <c r="H514" s="131" t="str">
        <f>VLOOKUP(B514,INFT2!C:E,3,0)</f>
        <v>12th + Engineering without live KT</v>
      </c>
      <c r="I514" s="610" t="s">
        <v>2639</v>
      </c>
      <c r="J514" s="572">
        <v>22</v>
      </c>
      <c r="K514" s="611" t="s">
        <v>2640</v>
      </c>
      <c r="L514" s="611" t="s">
        <v>2641</v>
      </c>
      <c r="M514" s="611" t="s">
        <v>2642</v>
      </c>
      <c r="N514" s="612" t="s">
        <v>2636</v>
      </c>
      <c r="O514" s="612">
        <v>7506385338</v>
      </c>
      <c r="P514" s="612">
        <v>7506385338</v>
      </c>
      <c r="Q514" s="612" t="e">
        <f>VLOOKUP(B514,'TCS CON'!$D$1:$H$98,5,0)</f>
        <v>#N/A</v>
      </c>
      <c r="R514" s="612">
        <f>VLOOKUP(B514,LTI!$C$1:$H$46,6,0)</f>
        <v>500000</v>
      </c>
      <c r="S514" s="612" t="e">
        <f>VLOOKUP(B514,JARO!$E$2:$I$11,5,0)</f>
        <v>#N/A</v>
      </c>
      <c r="T514" s="612" t="e">
        <f>VLOOKUP(B514,Capgemini!$D$3:$H$78,5,0)</f>
        <v>#N/A</v>
      </c>
      <c r="U514" s="612" t="e">
        <f>VLOOKUP(B514,Carwale!$D$1:$H$4,5,0)</f>
        <v>#N/A</v>
      </c>
      <c r="V514" s="612" t="e">
        <f>VLOOKUP(B514,'Interactive Brokers'!E:I,5,0)</f>
        <v>#N/A</v>
      </c>
      <c r="W514" s="612">
        <f>VLOOKUP(B514,'REL Jio'!E:I,5,0)</f>
        <v>350000</v>
      </c>
      <c r="X514" s="612" t="e">
        <f>VLOOKUP(B514,'Sciative Sol'!E:I,5,0)</f>
        <v>#N/A</v>
      </c>
      <c r="Y514" s="612" t="e">
        <f>VLOOKUP(B514,'Hexaware Tech'!E:I,5,0)</f>
        <v>#N/A</v>
      </c>
      <c r="Z514" s="612" t="e">
        <f>VLOOKUP(B514,Axis!D:H,5,0)</f>
        <v>#N/A</v>
      </c>
      <c r="AA514" s="612" t="e">
        <f>VLOOKUP(B514,Ugam!$D$3:$H$26,5,0)</f>
        <v>#N/A</v>
      </c>
      <c r="AB514" s="612" t="e">
        <f>VLOOKUP(B514,Zeus!F:J,5,0)</f>
        <v>#N/A</v>
      </c>
      <c r="AC514" s="612" t="e">
        <f>VLOOKUP(B514,Montran!F:J,5,0)</f>
        <v>#N/A</v>
      </c>
      <c r="AD514" s="612" t="e">
        <f>VLOOKUP(B514,Endurance!H297:L297,5,0)</f>
        <v>#N/A</v>
      </c>
      <c r="AE514" s="612" t="e">
        <f>VLOOKUP(B514,'Swabhav Techlabs'!$F$1:$J$2,5,0)</f>
        <v>#N/A</v>
      </c>
      <c r="AF514" s="612" t="e">
        <f>VLOOKUP(B514,'Quality Kiosk'!$F$1:$J$18,5,0)</f>
        <v>#N/A</v>
      </c>
      <c r="AG514" s="612" t="e">
        <f>VLOOKUP(B514,'Lemon VB'!$F$1:$J$2,5,0)</f>
        <v>#N/A</v>
      </c>
      <c r="AH514" s="612" t="e">
        <f>VLOOKUP(B514,Gocomet!$E$1:$I$3,5,0)</f>
        <v>#N/A</v>
      </c>
      <c r="AI514" s="612" t="e">
        <f>VLOOKUP(B514,'Ingram Micro'!$E$1:$I$8,5,0)</f>
        <v>#N/A</v>
      </c>
      <c r="AJ514" s="612" t="e">
        <f>VLOOKUP(B514,'DePronto Infotech'!$E$1:$I$2,5,0)</f>
        <v>#N/A</v>
      </c>
      <c r="AK514" s="612" t="e">
        <f>VLOOKUP(B514,'Reliance Retail'!$E$1:$I$4,5,0)</f>
        <v>#N/A</v>
      </c>
      <c r="AL514" s="612" t="e">
        <f>VLOOKUP(B514,'Bright Champs'!$D$1:$H$13,5,0)</f>
        <v>#N/A</v>
      </c>
      <c r="AM514" s="612" t="e">
        <f>VLOOKUP(B514,Neosoft!$E$1:$I$12,5,0)</f>
        <v>#N/A</v>
      </c>
      <c r="AN514" s="612" t="e">
        <f>VLOOKUP(B514,Infosys!$E$1:$I$3,5,0)</f>
        <v>#N/A</v>
      </c>
      <c r="AO514" s="612" t="e">
        <f>VLOOKUP(B514,Cerelabs!$E$1:$I$5,5,0)</f>
        <v>#N/A</v>
      </c>
      <c r="AP514" s="612" t="e">
        <f>VLOOKUP(B514,'Neebal Technologies'!$D$1:$H$2,5,0)</f>
        <v>#N/A</v>
      </c>
      <c r="AQ514" s="612" t="e">
        <f>VLOOKUP(B514,'Vertiv Energy'!$D$1:$H$2,5,0)</f>
        <v>#N/A</v>
      </c>
      <c r="AR514" s="612" t="e">
        <f>VLOOKUP(B514,'Acidaes Solutions (CRMNEXT)'!$D$1:$H$3,5,0)</f>
        <v>#N/A</v>
      </c>
      <c r="AS514" s="612" t="e">
        <f>VLOOKUP(B514,Growisto!$D$1:$H$2,5,0)</f>
        <v>#N/A</v>
      </c>
      <c r="AT514" s="612" t="e">
        <f>VLOOKUP(B514,'9.9 Mediaworx - Digit'!$D$1:$H$2,5,0)</f>
        <v>#N/A</v>
      </c>
      <c r="AU514" s="612" t="e">
        <f>VLOOKUP(B514,'Vistaar systems Pvt Ltd'!$D$2:$H$3,5,0)</f>
        <v>#N/A</v>
      </c>
      <c r="AV514" s="612" t="e">
        <f>VLOOKUP(B514,'Course 5i'!$D$2:$H$11,5,0)</f>
        <v>#N/A</v>
      </c>
      <c r="AW514" s="612" t="e">
        <f>VLOOKUP(B514,'Radiant Appliances &amp; Electronic'!$D$1:$H$13,5,0)</f>
        <v>#N/A</v>
      </c>
      <c r="AX514" s="612" t="e">
        <f>VLOOKUP(B514,'Atos Global'!$D$3:$H$27,5,0)</f>
        <v>#N/A</v>
      </c>
      <c r="AY514" s="612" t="e">
        <f>VLOOKUP(B514,'Saama Technologies'!$D$1:$H$2,5,0)</f>
        <v>#N/A</v>
      </c>
      <c r="AZ514" s="612" t="e">
        <f>VLOOKUP(B514,'Multiplier Solutions'!$D$1:$H$2,5,0)</f>
        <v>#N/A</v>
      </c>
      <c r="BA514" s="612" t="e">
        <f>VLOOKUP(B514,GEP!$D$2:$H$5,5,0)</f>
        <v>#N/A</v>
      </c>
      <c r="BB514" s="612" t="e">
        <f>VLOOKUP(B514,Accenture!$D$1:$H$6,5,0)</f>
        <v>#N/A</v>
      </c>
      <c r="BC514" s="612" t="e">
        <f>VLOOKUP(B514,'Endurance International Group'!$D$1:$H$2,5,0)</f>
        <v>#N/A</v>
      </c>
      <c r="BD514" s="612" t="e">
        <f>VLOOKUP(B514,Newgen!$D$1:$H$2,5,0)</f>
        <v>#N/A</v>
      </c>
      <c r="BE514" s="612" t="e">
        <f>VLOOKUP(B514,'3D Incredible'!D514:H514,5,0)</f>
        <v>#N/A</v>
      </c>
      <c r="BF514" s="612" t="e">
        <f>VLOOKUP(B514,'Raja Software Labs'!$D$2:$H$2,5,0)</f>
        <v>#N/A</v>
      </c>
      <c r="BG514" s="612" t="e">
        <f>VLOOKUP(B514,Wipro!$D$1:$H$2,5,0)</f>
        <v>#N/A</v>
      </c>
      <c r="BH514" s="612" t="e">
        <f>VLOOKUP(B514,'Perch Technologies'!$D$2:$H$2,5,0)</f>
        <v>#N/A</v>
      </c>
      <c r="BI514" s="612">
        <f>VLOOKUP(B514,'Morning Star'!$D$1:$H$6,5,0)</f>
        <v>650000</v>
      </c>
      <c r="BJ514" s="612" t="e">
        <f>VLOOKUP(B514,Flexiloans!$D$1:$H$2,5,0)</f>
        <v>#N/A</v>
      </c>
      <c r="BK514" s="612" t="e">
        <f>VLOOKUP(B514,'Thirdware Solutions'!$D$1:$H$2,5,0)</f>
        <v>#N/A</v>
      </c>
      <c r="BL514" s="612" t="e">
        <f>VLOOKUP(B514,Tescom!$D$1:$H$8,5,0)</f>
        <v>#N/A</v>
      </c>
      <c r="BM514" s="612" t="e">
        <f>VLOOKUP(B514,'Cogno AI'!$D$1:$H$2,5,0)</f>
        <v>#N/A</v>
      </c>
      <c r="BN514" s="612" t="e">
        <f>VLOOKUP(B514,'ABM Knowledgeware'!$D$1:$H$2,5,0)</f>
        <v>#N/A</v>
      </c>
      <c r="BO514" s="612" t="e">
        <f>VLOOKUP(B514,'Concerto Software'!$D$1:$H$3,5,0)</f>
        <v>#N/A</v>
      </c>
      <c r="BP514" s="612" t="e">
        <f>VLOOKUP(B514,'My Captain'!$D$1:$H$4,5,0)</f>
        <v>#N/A</v>
      </c>
      <c r="BQ514" s="612" t="e">
        <f>VLOOKUP(B514,'Finoux Solutions'!$D$2:$H$4,5,0)</f>
        <v>#N/A</v>
      </c>
      <c r="BR514" s="612" t="e">
        <f>VLOOKUP(B514,'MITR Learning'!$D$1:$H$2,5,0)</f>
        <v>#N/A</v>
      </c>
      <c r="BS514" s="612" t="e">
        <f>VLOOKUP(B514,Nucsoft!$D$2:$H$6,5,0)</f>
        <v>#N/A</v>
      </c>
      <c r="BT514" s="612" t="e">
        <f>VLOOKUP(B514,'Paras Cadd'!$D$1:$H$2,5,0)</f>
        <v>#N/A</v>
      </c>
      <c r="BU514" s="612" t="e">
        <f>VLOOKUP(B514,'ICICI Securities'!$D$1:$H$2,5,0)</f>
        <v>#N/A</v>
      </c>
      <c r="BV514" s="612" t="e">
        <f>VLOOKUP(B514,'Citius Tech'!$D$2:$H$5,5,0)</f>
        <v>#N/A</v>
      </c>
      <c r="BW514" s="612" t="e">
        <f>VLOOKUP(B514,'Buzzy Brains'!$D$2:$H$2,5,0)</f>
        <v>#N/A</v>
      </c>
      <c r="BX514" s="612" t="e">
        <f>VLOOKUP(B514,'Decimal Point'!$D$2:$H$2,5,0)</f>
        <v>#N/A</v>
      </c>
      <c r="BY514" s="612" t="e">
        <f>VLOOKUP(B514,'Sankey Business Solutions'!$D$2:$H$3,5,0)</f>
        <v>#N/A</v>
      </c>
      <c r="BZ514" s="612" t="e">
        <f>VLOOKUP(B514,'Nangia &amp; Co LLP'!$D$2:$H$2,5,0)</f>
        <v>#N/A</v>
      </c>
      <c r="CA514" s="612" t="e">
        <f>VLOOKUP(B514,'FIS Solutions India Pvt Ltd'!$D$2:$H$2,5,0)</f>
        <v>#N/A</v>
      </c>
      <c r="CB514" s="612" t="e">
        <f>VLOOKUP(B514,'Delta Technology &amp; Management '!$D$2:$H$16,5,0)</f>
        <v>#N/A</v>
      </c>
      <c r="CC514" s="612" t="e">
        <f>VLOOKUP(B514,'Espoir Networks'!$D$3:$H$11,5,0)</f>
        <v>#N/A</v>
      </c>
      <c r="CD514" s="612" t="e">
        <f>VLOOKUP(B514,'Servosys Solution'!$D$3:$H$5,5,0)</f>
        <v>#N/A</v>
      </c>
      <c r="CE514" s="612" t="e">
        <f>VLOOKUP(B514,'Ribbon Communications'!$D$3:$H$4,5,0)</f>
        <v>#N/A</v>
      </c>
      <c r="CF514" s="612">
        <f t="shared" si="24"/>
        <v>3</v>
      </c>
      <c r="CG514" s="129" t="s">
        <v>2643</v>
      </c>
      <c r="CH514" s="129">
        <v>266059944904</v>
      </c>
      <c r="CI514" s="129" t="s">
        <v>134</v>
      </c>
      <c r="CJ514" s="129" t="s">
        <v>11726</v>
      </c>
      <c r="CK514" s="132">
        <v>42917</v>
      </c>
      <c r="CL514" s="129">
        <v>2021</v>
      </c>
      <c r="CM514" s="128" t="s">
        <v>2644</v>
      </c>
      <c r="CN514" s="129">
        <v>390</v>
      </c>
      <c r="CO514" s="133">
        <v>77.900000000000006</v>
      </c>
      <c r="CP514" s="129">
        <v>2014</v>
      </c>
      <c r="CQ514" s="129" t="s">
        <v>276</v>
      </c>
      <c r="CR514" s="128" t="s">
        <v>2645</v>
      </c>
      <c r="CS514" s="129">
        <v>496</v>
      </c>
      <c r="CT514" s="133">
        <v>76.31</v>
      </c>
      <c r="CU514" s="129">
        <v>2017</v>
      </c>
      <c r="CV514" s="129" t="s">
        <v>79</v>
      </c>
      <c r="CW514" s="131" t="s">
        <v>81</v>
      </c>
      <c r="CX514" s="131" t="s">
        <v>81</v>
      </c>
      <c r="CY514" s="129" t="s">
        <v>81</v>
      </c>
      <c r="CZ514" s="129" t="s">
        <v>81</v>
      </c>
      <c r="DA514" s="129" t="s">
        <v>81</v>
      </c>
      <c r="DB514" s="129" t="s">
        <v>81</v>
      </c>
      <c r="DC514" s="129" t="s">
        <v>81</v>
      </c>
      <c r="DD514" s="129" t="s">
        <v>81</v>
      </c>
      <c r="DE514" s="129" t="s">
        <v>81</v>
      </c>
      <c r="DF514" s="129">
        <v>0</v>
      </c>
      <c r="DG514" s="224">
        <v>9.2799999999999994</v>
      </c>
      <c r="DH514" s="224">
        <v>8.6300000000000008</v>
      </c>
      <c r="DI514" s="224">
        <v>9</v>
      </c>
      <c r="DJ514" s="224">
        <v>9</v>
      </c>
      <c r="DK514" s="224">
        <v>9</v>
      </c>
      <c r="DL514" s="224">
        <v>9.85</v>
      </c>
      <c r="DM514" s="224">
        <v>54.76</v>
      </c>
      <c r="DN514" s="224">
        <v>9.1300000000000008</v>
      </c>
      <c r="DO514" s="129"/>
      <c r="DP514" s="131" t="s">
        <v>82</v>
      </c>
      <c r="DQ514" s="129">
        <v>0</v>
      </c>
      <c r="DR514" s="129">
        <v>0</v>
      </c>
      <c r="DS514" s="129" t="s">
        <v>83</v>
      </c>
      <c r="DT514" s="129" t="s">
        <v>230</v>
      </c>
      <c r="DU514" s="129" t="s">
        <v>83</v>
      </c>
      <c r="DV514" s="129" t="s">
        <v>83</v>
      </c>
      <c r="DW514" s="131" t="s">
        <v>83</v>
      </c>
      <c r="DX514" s="131" t="s">
        <v>84</v>
      </c>
      <c r="DY514" s="131" t="s">
        <v>81</v>
      </c>
      <c r="DZ514" s="131" t="s">
        <v>2646</v>
      </c>
      <c r="EA514" s="131" t="s">
        <v>86</v>
      </c>
      <c r="EB514" s="131" t="s">
        <v>2647</v>
      </c>
      <c r="EC514" s="131" t="s">
        <v>88</v>
      </c>
      <c r="ED514" s="131" t="s">
        <v>89</v>
      </c>
      <c r="EE514" s="131" t="s">
        <v>2648</v>
      </c>
      <c r="EF514" s="131" t="s">
        <v>2649</v>
      </c>
      <c r="EG514" s="131" t="s">
        <v>2650</v>
      </c>
      <c r="EH514" s="131" t="s">
        <v>538</v>
      </c>
      <c r="EI514" s="131" t="s">
        <v>2651</v>
      </c>
      <c r="EJ514" s="135" t="s">
        <v>2652</v>
      </c>
      <c r="EK514" s="135" t="s">
        <v>2653</v>
      </c>
      <c r="EL514" s="135" t="s">
        <v>2654</v>
      </c>
      <c r="EM514" s="135" t="s">
        <v>2655</v>
      </c>
      <c r="EN514" s="131" t="s">
        <v>81</v>
      </c>
    </row>
    <row r="515" spans="1:144" ht="18" thickTop="1" thickBot="1">
      <c r="A515" s="575">
        <f t="shared" si="25"/>
        <v>514</v>
      </c>
      <c r="B515" s="572" t="s">
        <v>2925</v>
      </c>
      <c r="C515" s="600" t="s">
        <v>11889</v>
      </c>
      <c r="D515" s="570" t="s">
        <v>13209</v>
      </c>
      <c r="E515" s="568" t="str">
        <f t="shared" ref="E515:E578" si="26">IF(CF515&gt;0,"Placed","Not Placed")</f>
        <v>Placed</v>
      </c>
      <c r="F515" s="570" t="s">
        <v>12496</v>
      </c>
      <c r="G515" s="570" t="s">
        <v>183</v>
      </c>
      <c r="H515" s="131" t="str">
        <f>VLOOKUP(B515,INFT2!C:E,3,0)</f>
        <v>12th + Engineering without live KT</v>
      </c>
      <c r="I515" s="610" t="s">
        <v>2927</v>
      </c>
      <c r="J515" s="572">
        <v>20</v>
      </c>
      <c r="K515" s="611" t="s">
        <v>2928</v>
      </c>
      <c r="L515" s="611" t="s">
        <v>73</v>
      </c>
      <c r="M515" s="611" t="s">
        <v>2929</v>
      </c>
      <c r="N515" s="612" t="s">
        <v>2924</v>
      </c>
      <c r="O515" s="612">
        <v>9594446743</v>
      </c>
      <c r="P515" s="612">
        <v>9082884857</v>
      </c>
      <c r="Q515" s="612" t="e">
        <f>VLOOKUP(B515,'TCS CON'!$D$1:$H$98,5,0)</f>
        <v>#N/A</v>
      </c>
      <c r="R515" s="612" t="e">
        <f>VLOOKUP(B515,LTI!$C$1:$H$46,6,0)</f>
        <v>#N/A</v>
      </c>
      <c r="S515" s="612" t="e">
        <f>VLOOKUP(B515,JARO!$E$2:$I$11,5,0)</f>
        <v>#N/A</v>
      </c>
      <c r="T515" s="612" t="e">
        <f>VLOOKUP(B515,Capgemini!$D$3:$H$78,5,0)</f>
        <v>#N/A</v>
      </c>
      <c r="U515" s="612" t="e">
        <f>VLOOKUP(B515,Carwale!$D$1:$H$4,5,0)</f>
        <v>#N/A</v>
      </c>
      <c r="V515" s="612" t="e">
        <f>VLOOKUP(B515,'Interactive Brokers'!E:I,5,0)</f>
        <v>#N/A</v>
      </c>
      <c r="W515" s="612" t="e">
        <f>VLOOKUP(B515,'REL Jio'!E:I,5,0)</f>
        <v>#N/A</v>
      </c>
      <c r="X515" s="612" t="e">
        <f>VLOOKUP(B515,'Sciative Sol'!E:I,5,0)</f>
        <v>#N/A</v>
      </c>
      <c r="Y515" s="612" t="e">
        <f>VLOOKUP(B515,'Hexaware Tech'!E:I,5,0)</f>
        <v>#N/A</v>
      </c>
      <c r="Z515" s="612" t="e">
        <f>VLOOKUP(B515,Axis!D:H,5,0)</f>
        <v>#N/A</v>
      </c>
      <c r="AA515" s="612" t="e">
        <f>VLOOKUP(B515,Ugam!$D$3:$H$26,5,0)</f>
        <v>#N/A</v>
      </c>
      <c r="AB515" s="612" t="e">
        <f>VLOOKUP(B515,Zeus!F:J,5,0)</f>
        <v>#N/A</v>
      </c>
      <c r="AC515" s="612" t="e">
        <f>VLOOKUP(B515,Montran!F:J,5,0)</f>
        <v>#N/A</v>
      </c>
      <c r="AD515" s="612" t="e">
        <f>VLOOKUP(B515,Endurance!H298:L298,5,0)</f>
        <v>#N/A</v>
      </c>
      <c r="AE515" s="612" t="e">
        <f>VLOOKUP(B515,'Swabhav Techlabs'!$F$1:$J$2,5,0)</f>
        <v>#N/A</v>
      </c>
      <c r="AF515" s="612" t="e">
        <f>VLOOKUP(B515,'Quality Kiosk'!$F$1:$J$18,5,0)</f>
        <v>#N/A</v>
      </c>
      <c r="AG515" s="612" t="e">
        <f>VLOOKUP(B515,'Lemon VB'!$F$1:$J$2,5,0)</f>
        <v>#N/A</v>
      </c>
      <c r="AH515" s="612" t="e">
        <f>VLOOKUP(B515,Gocomet!$E$1:$I$3,5,0)</f>
        <v>#N/A</v>
      </c>
      <c r="AI515" s="612" t="e">
        <f>VLOOKUP(B515,'Ingram Micro'!$E$1:$I$8,5,0)</f>
        <v>#N/A</v>
      </c>
      <c r="AJ515" s="612" t="e">
        <f>VLOOKUP(B515,'DePronto Infotech'!$E$1:$I$2,5,0)</f>
        <v>#N/A</v>
      </c>
      <c r="AK515" s="612" t="e">
        <f>VLOOKUP(B515,'Reliance Retail'!$E$1:$I$4,5,0)</f>
        <v>#N/A</v>
      </c>
      <c r="AL515" s="612" t="e">
        <f>VLOOKUP(B515,'Bright Champs'!$D$1:$H$13,5,0)</f>
        <v>#N/A</v>
      </c>
      <c r="AM515" s="612" t="e">
        <f>VLOOKUP(B515,Neosoft!$E$1:$I$12,5,0)</f>
        <v>#N/A</v>
      </c>
      <c r="AN515" s="612" t="e">
        <f>VLOOKUP(B515,Infosys!$E$1:$I$3,5,0)</f>
        <v>#N/A</v>
      </c>
      <c r="AO515" s="612" t="e">
        <f>VLOOKUP(B515,Cerelabs!$E$1:$I$5,5,0)</f>
        <v>#N/A</v>
      </c>
      <c r="AP515" s="612" t="e">
        <f>VLOOKUP(B515,'Neebal Technologies'!$D$1:$H$2,5,0)</f>
        <v>#N/A</v>
      </c>
      <c r="AQ515" s="612" t="e">
        <f>VLOOKUP(B515,'Vertiv Energy'!$D$1:$H$2,5,0)</f>
        <v>#N/A</v>
      </c>
      <c r="AR515" s="612" t="e">
        <f>VLOOKUP(B515,'Acidaes Solutions (CRMNEXT)'!$D$1:$H$3,5,0)</f>
        <v>#N/A</v>
      </c>
      <c r="AS515" s="612" t="e">
        <f>VLOOKUP(B515,Growisto!$D$1:$H$2,5,0)</f>
        <v>#N/A</v>
      </c>
      <c r="AT515" s="612" t="e">
        <f>VLOOKUP(B515,'9.9 Mediaworx - Digit'!$D$1:$H$2,5,0)</f>
        <v>#N/A</v>
      </c>
      <c r="AU515" s="612" t="e">
        <f>VLOOKUP(B515,'Vistaar systems Pvt Ltd'!$D$2:$H$3,5,0)</f>
        <v>#N/A</v>
      </c>
      <c r="AV515" s="612" t="e">
        <f>VLOOKUP(B515,'Course 5i'!$D$2:$H$11,5,0)</f>
        <v>#N/A</v>
      </c>
      <c r="AW515" s="612" t="e">
        <f>VLOOKUP(B515,'Radiant Appliances &amp; Electronic'!$D$1:$H$13,5,0)</f>
        <v>#N/A</v>
      </c>
      <c r="AX515" s="612" t="e">
        <f>VLOOKUP(B515,'Atos Global'!$D$3:$H$27,5,0)</f>
        <v>#N/A</v>
      </c>
      <c r="AY515" s="612" t="e">
        <f>VLOOKUP(B515,'Saama Technologies'!$D$1:$H$2,5,0)</f>
        <v>#N/A</v>
      </c>
      <c r="AZ515" s="612" t="e">
        <f>VLOOKUP(B515,'Multiplier Solutions'!$D$1:$H$2,5,0)</f>
        <v>#N/A</v>
      </c>
      <c r="BA515" s="612" t="e">
        <f>VLOOKUP(B515,GEP!$D$2:$H$5,5,0)</f>
        <v>#N/A</v>
      </c>
      <c r="BB515" s="612" t="e">
        <f>VLOOKUP(B515,Accenture!$D$1:$H$6,5,0)</f>
        <v>#N/A</v>
      </c>
      <c r="BC515" s="612" t="e">
        <f>VLOOKUP(B515,'Endurance International Group'!$D$1:$H$2,5,0)</f>
        <v>#N/A</v>
      </c>
      <c r="BD515" s="612" t="e">
        <f>VLOOKUP(B515,Newgen!$D$1:$H$2,5,0)</f>
        <v>#N/A</v>
      </c>
      <c r="BE515" s="612" t="e">
        <f>VLOOKUP(B515,'3D Incredible'!D515:H515,5,0)</f>
        <v>#N/A</v>
      </c>
      <c r="BF515" s="612" t="e">
        <f>VLOOKUP(B515,'Raja Software Labs'!$D$2:$H$2,5,0)</f>
        <v>#N/A</v>
      </c>
      <c r="BG515" s="612">
        <f>VLOOKUP(B515,Wipro!$D$1:$H$2,5,0)</f>
        <v>350004</v>
      </c>
      <c r="BH515" s="612" t="e">
        <f>VLOOKUP(B515,'Perch Technologies'!$D$2:$H$2,5,0)</f>
        <v>#N/A</v>
      </c>
      <c r="BI515" s="612" t="e">
        <f>VLOOKUP(B515,'Morning Star'!$D$1:$H$6,5,0)</f>
        <v>#N/A</v>
      </c>
      <c r="BJ515" s="612" t="e">
        <f>VLOOKUP(B515,Flexiloans!$D$1:$H$2,5,0)</f>
        <v>#N/A</v>
      </c>
      <c r="BK515" s="612" t="e">
        <f>VLOOKUP(B515,'Thirdware Solutions'!$D$1:$H$2,5,0)</f>
        <v>#N/A</v>
      </c>
      <c r="BL515" s="612" t="e">
        <f>VLOOKUP(B515,Tescom!$D$1:$H$8,5,0)</f>
        <v>#N/A</v>
      </c>
      <c r="BM515" s="612" t="e">
        <f>VLOOKUP(B515,'Cogno AI'!$D$1:$H$2,5,0)</f>
        <v>#N/A</v>
      </c>
      <c r="BN515" s="612" t="e">
        <f>VLOOKUP(B515,'ABM Knowledgeware'!$D$1:$H$2,5,0)</f>
        <v>#N/A</v>
      </c>
      <c r="BO515" s="612" t="e">
        <f>VLOOKUP(B515,'Concerto Software'!$D$1:$H$3,5,0)</f>
        <v>#N/A</v>
      </c>
      <c r="BP515" s="612" t="e">
        <f>VLOOKUP(B515,'My Captain'!$D$1:$H$4,5,0)</f>
        <v>#N/A</v>
      </c>
      <c r="BQ515" s="612" t="e">
        <f>VLOOKUP(B515,'Finoux Solutions'!$D$2:$H$4,5,0)</f>
        <v>#N/A</v>
      </c>
      <c r="BR515" s="612" t="e">
        <f>VLOOKUP(B515,'MITR Learning'!$D$1:$H$2,5,0)</f>
        <v>#N/A</v>
      </c>
      <c r="BS515" s="612" t="e">
        <f>VLOOKUP(B515,Nucsoft!$D$2:$H$6,5,0)</f>
        <v>#N/A</v>
      </c>
      <c r="BT515" s="612" t="e">
        <f>VLOOKUP(B515,'Paras Cadd'!$D$1:$H$2,5,0)</f>
        <v>#N/A</v>
      </c>
      <c r="BU515" s="612" t="e">
        <f>VLOOKUP(B515,'ICICI Securities'!$D$1:$H$2,5,0)</f>
        <v>#N/A</v>
      </c>
      <c r="BV515" s="612" t="e">
        <f>VLOOKUP(B515,'Citius Tech'!$D$2:$H$5,5,0)</f>
        <v>#N/A</v>
      </c>
      <c r="BW515" s="612" t="e">
        <f>VLOOKUP(B515,'Buzzy Brains'!$D$2:$H$2,5,0)</f>
        <v>#N/A</v>
      </c>
      <c r="BX515" s="612" t="e">
        <f>VLOOKUP(B515,'Decimal Point'!$D$2:$H$2,5,0)</f>
        <v>#N/A</v>
      </c>
      <c r="BY515" s="612" t="e">
        <f>VLOOKUP(B515,'Sankey Business Solutions'!$D$2:$H$3,5,0)</f>
        <v>#N/A</v>
      </c>
      <c r="BZ515" s="612" t="e">
        <f>VLOOKUP(B515,'Nangia &amp; Co LLP'!$D$2:$H$2,5,0)</f>
        <v>#N/A</v>
      </c>
      <c r="CA515" s="612" t="e">
        <f>VLOOKUP(B515,'FIS Solutions India Pvt Ltd'!$D$2:$H$2,5,0)</f>
        <v>#N/A</v>
      </c>
      <c r="CB515" s="612" t="e">
        <f>VLOOKUP(B515,'Delta Technology &amp; Management '!$D$2:$H$16,5,0)</f>
        <v>#N/A</v>
      </c>
      <c r="CC515" s="612" t="e">
        <f>VLOOKUP(B515,'Espoir Networks'!$D$3:$H$11,5,0)</f>
        <v>#N/A</v>
      </c>
      <c r="CD515" s="612" t="e">
        <f>VLOOKUP(B515,'Servosys Solution'!$D$3:$H$5,5,0)</f>
        <v>#N/A</v>
      </c>
      <c r="CE515" s="612" t="e">
        <f>VLOOKUP(B515,'Ribbon Communications'!$D$3:$H$4,5,0)</f>
        <v>#N/A</v>
      </c>
      <c r="CF515" s="612">
        <f t="shared" ref="CF515:CF578" si="27">COUNT(Q515:CE515)</f>
        <v>1</v>
      </c>
      <c r="CG515" s="129" t="s">
        <v>2930</v>
      </c>
      <c r="CH515" s="129">
        <v>584411862228</v>
      </c>
      <c r="CI515" s="129" t="s">
        <v>2931</v>
      </c>
      <c r="CJ515" s="129" t="s">
        <v>11726</v>
      </c>
      <c r="CK515" s="132">
        <v>42917</v>
      </c>
      <c r="CL515" s="129">
        <v>2021</v>
      </c>
      <c r="CM515" s="128" t="s">
        <v>12080</v>
      </c>
      <c r="CN515" s="129">
        <v>426</v>
      </c>
      <c r="CO515" s="133">
        <v>85.2</v>
      </c>
      <c r="CP515" s="129">
        <v>2015</v>
      </c>
      <c r="CQ515" s="129" t="s">
        <v>79</v>
      </c>
      <c r="CR515" s="128" t="s">
        <v>12266</v>
      </c>
      <c r="CS515" s="129">
        <v>480</v>
      </c>
      <c r="CT515" s="133">
        <v>73.849999999999994</v>
      </c>
      <c r="CU515" s="129">
        <v>2017</v>
      </c>
      <c r="CV515" s="129" t="s">
        <v>79</v>
      </c>
      <c r="CW515" s="131" t="s">
        <v>81</v>
      </c>
      <c r="CX515" s="131" t="s">
        <v>81</v>
      </c>
      <c r="CY515" s="129" t="s">
        <v>81</v>
      </c>
      <c r="CZ515" s="129" t="s">
        <v>81</v>
      </c>
      <c r="DA515" s="129" t="s">
        <v>81</v>
      </c>
      <c r="DB515" s="129" t="s">
        <v>81</v>
      </c>
      <c r="DC515" s="129" t="s">
        <v>81</v>
      </c>
      <c r="DD515" s="129" t="s">
        <v>81</v>
      </c>
      <c r="DE515" s="129" t="s">
        <v>81</v>
      </c>
      <c r="DF515" s="129">
        <v>0</v>
      </c>
      <c r="DG515" s="224">
        <v>7.06</v>
      </c>
      <c r="DH515" s="224">
        <v>6.3</v>
      </c>
      <c r="DI515" s="224">
        <v>7.58</v>
      </c>
      <c r="DJ515" s="224">
        <v>6.73</v>
      </c>
      <c r="DK515" s="224">
        <v>7.46</v>
      </c>
      <c r="DL515" s="224"/>
      <c r="DM515" s="224">
        <v>35.130000000000003</v>
      </c>
      <c r="DN515" s="224">
        <v>7.02</v>
      </c>
      <c r="DO515" s="129"/>
      <c r="DP515" s="131" t="s">
        <v>138</v>
      </c>
      <c r="DQ515" s="129">
        <v>0</v>
      </c>
      <c r="DR515" s="129">
        <v>0</v>
      </c>
      <c r="DS515" s="129" t="s">
        <v>83</v>
      </c>
      <c r="DT515" s="129" t="s">
        <v>83</v>
      </c>
      <c r="DU515" s="129" t="s">
        <v>83</v>
      </c>
      <c r="DV515" s="129" t="s">
        <v>83</v>
      </c>
      <c r="DW515" s="131" t="s">
        <v>83</v>
      </c>
      <c r="DX515" s="131" t="s">
        <v>84</v>
      </c>
      <c r="DY515" s="131" t="s">
        <v>81</v>
      </c>
      <c r="DZ515" s="131" t="s">
        <v>2934</v>
      </c>
      <c r="EA515" s="131" t="s">
        <v>2935</v>
      </c>
      <c r="EB515" s="131" t="s">
        <v>2936</v>
      </c>
      <c r="EC515" s="131" t="s">
        <v>88</v>
      </c>
      <c r="ED515" s="131" t="s">
        <v>89</v>
      </c>
      <c r="EE515" s="131" t="s">
        <v>2937</v>
      </c>
      <c r="EF515" s="131" t="s">
        <v>2938</v>
      </c>
      <c r="EG515" s="131" t="s">
        <v>1068</v>
      </c>
      <c r="EH515" s="131" t="s">
        <v>538</v>
      </c>
      <c r="EI515" s="131" t="s">
        <v>2939</v>
      </c>
      <c r="EJ515" s="135" t="s">
        <v>2940</v>
      </c>
      <c r="EK515" s="135" t="s">
        <v>2941</v>
      </c>
      <c r="EL515" s="135" t="s">
        <v>2942</v>
      </c>
      <c r="EM515" s="135" t="s">
        <v>2943</v>
      </c>
      <c r="EN515" s="131" t="s">
        <v>81</v>
      </c>
    </row>
    <row r="516" spans="1:144" ht="18" thickTop="1" thickBot="1">
      <c r="A516" s="575">
        <f t="shared" ref="A516:A579" si="28">1+A515</f>
        <v>515</v>
      </c>
      <c r="B516" s="572" t="s">
        <v>3384</v>
      </c>
      <c r="C516" s="600" t="s">
        <v>3385</v>
      </c>
      <c r="D516" s="570" t="s">
        <v>13209</v>
      </c>
      <c r="E516" s="568" t="str">
        <f t="shared" si="26"/>
        <v>Placed</v>
      </c>
      <c r="F516" s="570" t="s">
        <v>12496</v>
      </c>
      <c r="G516" s="570" t="s">
        <v>183</v>
      </c>
      <c r="H516" s="131" t="str">
        <f>VLOOKUP(B516,INFT2!C:E,3,0)</f>
        <v>12th + Engineering without live KT</v>
      </c>
      <c r="I516" s="610">
        <v>36774</v>
      </c>
      <c r="J516" s="572">
        <v>20</v>
      </c>
      <c r="K516" s="611" t="s">
        <v>3386</v>
      </c>
      <c r="L516" s="611" t="s">
        <v>3387</v>
      </c>
      <c r="M516" s="611" t="s">
        <v>3388</v>
      </c>
      <c r="N516" s="612" t="s">
        <v>3383</v>
      </c>
      <c r="O516" s="612">
        <v>8422832222</v>
      </c>
      <c r="P516" s="612">
        <v>8169311446</v>
      </c>
      <c r="Q516" s="612" t="e">
        <f>VLOOKUP(B516,'TCS CON'!$D$1:$H$98,5,0)</f>
        <v>#N/A</v>
      </c>
      <c r="R516" s="612" t="e">
        <f>VLOOKUP(B516,LTI!$C$1:$H$46,6,0)</f>
        <v>#N/A</v>
      </c>
      <c r="S516" s="612" t="e">
        <f>VLOOKUP(B516,JARO!$E$2:$I$11,5,0)</f>
        <v>#N/A</v>
      </c>
      <c r="T516" s="612" t="e">
        <f>VLOOKUP(B516,Capgemini!$D$3:$H$78,5,0)</f>
        <v>#N/A</v>
      </c>
      <c r="U516" s="612" t="e">
        <f>VLOOKUP(B516,Carwale!$D$1:$H$4,5,0)</f>
        <v>#N/A</v>
      </c>
      <c r="V516" s="612" t="e">
        <f>VLOOKUP(B516,'Interactive Brokers'!E:I,5,0)</f>
        <v>#N/A</v>
      </c>
      <c r="W516" s="612" t="e">
        <f>VLOOKUP(B516,'REL Jio'!E:I,5,0)</f>
        <v>#N/A</v>
      </c>
      <c r="X516" s="612" t="e">
        <f>VLOOKUP(B516,'Sciative Sol'!E:I,5,0)</f>
        <v>#N/A</v>
      </c>
      <c r="Y516" s="612" t="e">
        <f>VLOOKUP(B516,'Hexaware Tech'!E:I,5,0)</f>
        <v>#N/A</v>
      </c>
      <c r="Z516" s="612" t="e">
        <f>VLOOKUP(B516,Axis!D:H,5,0)</f>
        <v>#N/A</v>
      </c>
      <c r="AA516" s="612">
        <f>VLOOKUP(B516,Ugam!$D$3:$H$26,5,0)</f>
        <v>250000</v>
      </c>
      <c r="AB516" s="612" t="e">
        <f>VLOOKUP(B516,Zeus!F:J,5,0)</f>
        <v>#N/A</v>
      </c>
      <c r="AC516" s="612" t="e">
        <f>VLOOKUP(B516,Montran!F:J,5,0)</f>
        <v>#N/A</v>
      </c>
      <c r="AD516" s="612" t="e">
        <f>VLOOKUP(B516,Endurance!H299:L299,5,0)</f>
        <v>#N/A</v>
      </c>
      <c r="AE516" s="612" t="e">
        <f>VLOOKUP(B516,'Swabhav Techlabs'!$F$1:$J$2,5,0)</f>
        <v>#N/A</v>
      </c>
      <c r="AF516" s="612" t="e">
        <f>VLOOKUP(B516,'Quality Kiosk'!$F$1:$J$18,5,0)</f>
        <v>#N/A</v>
      </c>
      <c r="AG516" s="612" t="e">
        <f>VLOOKUP(B516,'Lemon VB'!$F$1:$J$2,5,0)</f>
        <v>#N/A</v>
      </c>
      <c r="AH516" s="612" t="e">
        <f>VLOOKUP(B516,Gocomet!$E$1:$I$3,5,0)</f>
        <v>#N/A</v>
      </c>
      <c r="AI516" s="612" t="e">
        <f>VLOOKUP(B516,'Ingram Micro'!$E$1:$I$8,5,0)</f>
        <v>#N/A</v>
      </c>
      <c r="AJ516" s="612" t="e">
        <f>VLOOKUP(B516,'DePronto Infotech'!$E$1:$I$2,5,0)</f>
        <v>#N/A</v>
      </c>
      <c r="AK516" s="612" t="e">
        <f>VLOOKUP(B516,'Reliance Retail'!$E$1:$I$4,5,0)</f>
        <v>#N/A</v>
      </c>
      <c r="AL516" s="612" t="e">
        <f>VLOOKUP(B516,'Bright Champs'!$D$1:$H$13,5,0)</f>
        <v>#N/A</v>
      </c>
      <c r="AM516" s="612" t="e">
        <f>VLOOKUP(B516,Neosoft!$E$1:$I$12,5,0)</f>
        <v>#N/A</v>
      </c>
      <c r="AN516" s="612" t="e">
        <f>VLOOKUP(B516,Infosys!$E$1:$I$3,5,0)</f>
        <v>#N/A</v>
      </c>
      <c r="AO516" s="612" t="e">
        <f>VLOOKUP(B516,Cerelabs!$E$1:$I$5,5,0)</f>
        <v>#N/A</v>
      </c>
      <c r="AP516" s="612" t="e">
        <f>VLOOKUP(B516,'Neebal Technologies'!$D$1:$H$2,5,0)</f>
        <v>#N/A</v>
      </c>
      <c r="AQ516" s="612" t="e">
        <f>VLOOKUP(B516,'Vertiv Energy'!$D$1:$H$2,5,0)</f>
        <v>#N/A</v>
      </c>
      <c r="AR516" s="612" t="e">
        <f>VLOOKUP(B516,'Acidaes Solutions (CRMNEXT)'!$D$1:$H$3,5,0)</f>
        <v>#N/A</v>
      </c>
      <c r="AS516" s="612" t="e">
        <f>VLOOKUP(B516,Growisto!$D$1:$H$2,5,0)</f>
        <v>#N/A</v>
      </c>
      <c r="AT516" s="612" t="e">
        <f>VLOOKUP(B516,'9.9 Mediaworx - Digit'!$D$1:$H$2,5,0)</f>
        <v>#N/A</v>
      </c>
      <c r="AU516" s="612" t="e">
        <f>VLOOKUP(B516,'Vistaar systems Pvt Ltd'!$D$2:$H$3,5,0)</f>
        <v>#N/A</v>
      </c>
      <c r="AV516" s="612" t="e">
        <f>VLOOKUP(B516,'Course 5i'!$D$2:$H$11,5,0)</f>
        <v>#N/A</v>
      </c>
      <c r="AW516" s="612" t="e">
        <f>VLOOKUP(B516,'Radiant Appliances &amp; Electronic'!$D$1:$H$13,5,0)</f>
        <v>#N/A</v>
      </c>
      <c r="AX516" s="612" t="e">
        <f>VLOOKUP(B516,'Atos Global'!$D$3:$H$27,5,0)</f>
        <v>#N/A</v>
      </c>
      <c r="AY516" s="612" t="e">
        <f>VLOOKUP(B516,'Saama Technologies'!$D$1:$H$2,5,0)</f>
        <v>#N/A</v>
      </c>
      <c r="AZ516" s="612" t="e">
        <f>VLOOKUP(B516,'Multiplier Solutions'!$D$1:$H$2,5,0)</f>
        <v>#N/A</v>
      </c>
      <c r="BA516" s="612" t="e">
        <f>VLOOKUP(B516,GEP!$D$2:$H$5,5,0)</f>
        <v>#N/A</v>
      </c>
      <c r="BB516" s="612" t="e">
        <f>VLOOKUP(B516,Accenture!$D$1:$H$6,5,0)</f>
        <v>#N/A</v>
      </c>
      <c r="BC516" s="612" t="e">
        <f>VLOOKUP(B516,'Endurance International Group'!$D$1:$H$2,5,0)</f>
        <v>#N/A</v>
      </c>
      <c r="BD516" s="612" t="e">
        <f>VLOOKUP(B516,Newgen!$D$1:$H$2,5,0)</f>
        <v>#N/A</v>
      </c>
      <c r="BE516" s="612" t="e">
        <f>VLOOKUP(B516,'3D Incredible'!D516:H516,5,0)</f>
        <v>#N/A</v>
      </c>
      <c r="BF516" s="612" t="e">
        <f>VLOOKUP(B516,'Raja Software Labs'!$D$2:$H$2,5,0)</f>
        <v>#N/A</v>
      </c>
      <c r="BG516" s="612" t="e">
        <f>VLOOKUP(B516,Wipro!$D$1:$H$2,5,0)</f>
        <v>#N/A</v>
      </c>
      <c r="BH516" s="612" t="e">
        <f>VLOOKUP(B516,'Perch Technologies'!$D$2:$H$2,5,0)</f>
        <v>#N/A</v>
      </c>
      <c r="BI516" s="612" t="e">
        <f>VLOOKUP(B516,'Morning Star'!$D$1:$H$6,5,0)</f>
        <v>#N/A</v>
      </c>
      <c r="BJ516" s="612" t="e">
        <f>VLOOKUP(B516,Flexiloans!$D$1:$H$2,5,0)</f>
        <v>#N/A</v>
      </c>
      <c r="BK516" s="612" t="e">
        <f>VLOOKUP(B516,'Thirdware Solutions'!$D$1:$H$2,5,0)</f>
        <v>#N/A</v>
      </c>
      <c r="BL516" s="612" t="e">
        <f>VLOOKUP(B516,Tescom!$D$1:$H$8,5,0)</f>
        <v>#N/A</v>
      </c>
      <c r="BM516" s="612" t="e">
        <f>VLOOKUP(B516,'Cogno AI'!$D$1:$H$2,5,0)</f>
        <v>#N/A</v>
      </c>
      <c r="BN516" s="612" t="e">
        <f>VLOOKUP(B516,'ABM Knowledgeware'!$D$1:$H$2,5,0)</f>
        <v>#N/A</v>
      </c>
      <c r="BO516" s="612" t="e">
        <f>VLOOKUP(B516,'Concerto Software'!$D$1:$H$3,5,0)</f>
        <v>#N/A</v>
      </c>
      <c r="BP516" s="612" t="e">
        <f>VLOOKUP(B516,'My Captain'!$D$1:$H$4,5,0)</f>
        <v>#N/A</v>
      </c>
      <c r="BQ516" s="612" t="e">
        <f>VLOOKUP(B516,'Finoux Solutions'!$D$2:$H$4,5,0)</f>
        <v>#N/A</v>
      </c>
      <c r="BR516" s="612">
        <f>VLOOKUP(B516,'MITR Learning'!$D$1:$H$2,5,0)</f>
        <v>360000</v>
      </c>
      <c r="BS516" s="612" t="e">
        <f>VLOOKUP(B516,Nucsoft!$D$2:$H$6,5,0)</f>
        <v>#N/A</v>
      </c>
      <c r="BT516" s="612" t="e">
        <f>VLOOKUP(B516,'Paras Cadd'!$D$1:$H$2,5,0)</f>
        <v>#N/A</v>
      </c>
      <c r="BU516" s="612" t="e">
        <f>VLOOKUP(B516,'ICICI Securities'!$D$1:$H$2,5,0)</f>
        <v>#N/A</v>
      </c>
      <c r="BV516" s="612" t="e">
        <f>VLOOKUP(B516,'Citius Tech'!$D$2:$H$5,5,0)</f>
        <v>#N/A</v>
      </c>
      <c r="BW516" s="612" t="e">
        <f>VLOOKUP(B516,'Buzzy Brains'!$D$2:$H$2,5,0)</f>
        <v>#N/A</v>
      </c>
      <c r="BX516" s="612" t="e">
        <f>VLOOKUP(B516,'Decimal Point'!$D$2:$H$2,5,0)</f>
        <v>#N/A</v>
      </c>
      <c r="BY516" s="612" t="e">
        <f>VLOOKUP(B516,'Sankey Business Solutions'!$D$2:$H$3,5,0)</f>
        <v>#N/A</v>
      </c>
      <c r="BZ516" s="612" t="e">
        <f>VLOOKUP(B516,'Nangia &amp; Co LLP'!$D$2:$H$2,5,0)</f>
        <v>#N/A</v>
      </c>
      <c r="CA516" s="612" t="e">
        <f>VLOOKUP(B516,'FIS Solutions India Pvt Ltd'!$D$2:$H$2,5,0)</f>
        <v>#N/A</v>
      </c>
      <c r="CB516" s="612" t="e">
        <f>VLOOKUP(B516,'Delta Technology &amp; Management '!$D$2:$H$16,5,0)</f>
        <v>#N/A</v>
      </c>
      <c r="CC516" s="612" t="e">
        <f>VLOOKUP(B516,'Espoir Networks'!$D$3:$H$11,5,0)</f>
        <v>#N/A</v>
      </c>
      <c r="CD516" s="612" t="e">
        <f>VLOOKUP(B516,'Servosys Solution'!$D$3:$H$5,5,0)</f>
        <v>#N/A</v>
      </c>
      <c r="CE516" s="612" t="e">
        <f>VLOOKUP(B516,'Ribbon Communications'!$D$3:$H$4,5,0)</f>
        <v>#N/A</v>
      </c>
      <c r="CF516" s="612">
        <f t="shared" si="27"/>
        <v>2</v>
      </c>
      <c r="CG516" s="129" t="s">
        <v>3389</v>
      </c>
      <c r="CH516" s="129">
        <v>308150894969</v>
      </c>
      <c r="CI516" s="129" t="s">
        <v>3390</v>
      </c>
      <c r="CJ516" s="129" t="s">
        <v>11726</v>
      </c>
      <c r="CK516" s="132">
        <v>42917</v>
      </c>
      <c r="CL516" s="129">
        <v>2021</v>
      </c>
      <c r="CM516" s="128" t="s">
        <v>12076</v>
      </c>
      <c r="CN516" s="129">
        <v>411</v>
      </c>
      <c r="CO516" s="133">
        <v>82.2</v>
      </c>
      <c r="CP516" s="129">
        <v>2015</v>
      </c>
      <c r="CQ516" s="129" t="s">
        <v>79</v>
      </c>
      <c r="CR516" s="128" t="s">
        <v>12195</v>
      </c>
      <c r="CS516" s="129">
        <v>467</v>
      </c>
      <c r="CT516" s="133">
        <v>71.84</v>
      </c>
      <c r="CU516" s="129">
        <v>2017</v>
      </c>
      <c r="CV516" s="129" t="s">
        <v>79</v>
      </c>
      <c r="CW516" s="131" t="s">
        <v>81</v>
      </c>
      <c r="CX516" s="131" t="s">
        <v>81</v>
      </c>
      <c r="CY516" s="129" t="s">
        <v>81</v>
      </c>
      <c r="CZ516" s="129" t="s">
        <v>81</v>
      </c>
      <c r="DA516" s="129" t="s">
        <v>81</v>
      </c>
      <c r="DB516" s="129" t="s">
        <v>81</v>
      </c>
      <c r="DC516" s="129" t="s">
        <v>81</v>
      </c>
      <c r="DD516" s="129" t="s">
        <v>81</v>
      </c>
      <c r="DE516" s="129" t="s">
        <v>81</v>
      </c>
      <c r="DF516" s="129">
        <v>0</v>
      </c>
      <c r="DG516" s="224">
        <v>6.5</v>
      </c>
      <c r="DH516" s="224">
        <v>6.57</v>
      </c>
      <c r="DI516" s="224">
        <v>8</v>
      </c>
      <c r="DJ516" s="224">
        <v>7</v>
      </c>
      <c r="DK516" s="224">
        <v>7.19</v>
      </c>
      <c r="DL516" s="224"/>
      <c r="DM516" s="224">
        <v>35.26</v>
      </c>
      <c r="DN516" s="224">
        <v>7.0519999999999996</v>
      </c>
      <c r="DO516" s="129"/>
      <c r="DP516" s="131" t="s">
        <v>138</v>
      </c>
      <c r="DQ516" s="129">
        <v>0</v>
      </c>
      <c r="DR516" s="129">
        <v>0</v>
      </c>
      <c r="DS516" s="129" t="s">
        <v>83</v>
      </c>
      <c r="DT516" s="129" t="s">
        <v>83</v>
      </c>
      <c r="DU516" s="129" t="s">
        <v>83</v>
      </c>
      <c r="DV516" s="129" t="s">
        <v>83</v>
      </c>
      <c r="DW516" s="131" t="s">
        <v>83</v>
      </c>
      <c r="DX516" s="131" t="s">
        <v>84</v>
      </c>
      <c r="DY516" s="131" t="s">
        <v>81</v>
      </c>
      <c r="DZ516" s="131" t="s">
        <v>3392</v>
      </c>
      <c r="EA516" s="131" t="s">
        <v>187</v>
      </c>
      <c r="EB516" s="131" t="s">
        <v>3393</v>
      </c>
      <c r="EC516" s="131" t="s">
        <v>88</v>
      </c>
      <c r="ED516" s="131" t="s">
        <v>89</v>
      </c>
      <c r="EE516" s="131" t="s">
        <v>3394</v>
      </c>
      <c r="EF516" s="131" t="s">
        <v>3395</v>
      </c>
      <c r="EG516" s="131" t="s">
        <v>3396</v>
      </c>
      <c r="EH516" s="131" t="s">
        <v>3397</v>
      </c>
      <c r="EI516" s="131" t="s">
        <v>3398</v>
      </c>
      <c r="EJ516" s="135" t="s">
        <v>3399</v>
      </c>
      <c r="EK516" s="135" t="s">
        <v>3400</v>
      </c>
      <c r="EL516" s="135" t="s">
        <v>3401</v>
      </c>
      <c r="EM516" s="135" t="s">
        <v>3402</v>
      </c>
      <c r="EN516" s="131" t="s">
        <v>81</v>
      </c>
    </row>
    <row r="517" spans="1:144" ht="18" thickTop="1" thickBot="1">
      <c r="A517" s="575">
        <f t="shared" si="28"/>
        <v>516</v>
      </c>
      <c r="B517" s="572" t="s">
        <v>3805</v>
      </c>
      <c r="C517" s="600" t="s">
        <v>11890</v>
      </c>
      <c r="D517" s="570" t="s">
        <v>13209</v>
      </c>
      <c r="E517" s="568" t="str">
        <f t="shared" si="26"/>
        <v>Placed</v>
      </c>
      <c r="F517" s="570" t="s">
        <v>12496</v>
      </c>
      <c r="G517" s="570" t="s">
        <v>183</v>
      </c>
      <c r="H517" s="131" t="str">
        <f>VLOOKUP(B517,INFT2!C:E,3,0)</f>
        <v>12th + Engineering without live KT</v>
      </c>
      <c r="I517" s="610">
        <v>36167</v>
      </c>
      <c r="J517" s="572">
        <v>21</v>
      </c>
      <c r="K517" s="611" t="s">
        <v>3807</v>
      </c>
      <c r="L517" s="611" t="s">
        <v>73</v>
      </c>
      <c r="M517" s="611" t="s">
        <v>3808</v>
      </c>
      <c r="N517" s="612" t="s">
        <v>3804</v>
      </c>
      <c r="O517" s="612">
        <v>25429195</v>
      </c>
      <c r="P517" s="612">
        <v>8879835499</v>
      </c>
      <c r="Q517" s="612" t="e">
        <f>VLOOKUP(B517,'TCS CON'!$D$1:$H$98,5,0)</f>
        <v>#N/A</v>
      </c>
      <c r="R517" s="612" t="e">
        <f>VLOOKUP(B517,LTI!$C$1:$H$46,6,0)</f>
        <v>#N/A</v>
      </c>
      <c r="S517" s="612" t="e">
        <f>VLOOKUP(B517,JARO!$E$2:$I$11,5,0)</f>
        <v>#N/A</v>
      </c>
      <c r="T517" s="612" t="e">
        <f>VLOOKUP(B517,Capgemini!$D$3:$H$78,5,0)</f>
        <v>#N/A</v>
      </c>
      <c r="U517" s="612" t="e">
        <f>VLOOKUP(B517,Carwale!$D$1:$H$4,5,0)</f>
        <v>#N/A</v>
      </c>
      <c r="V517" s="612" t="e">
        <f>VLOOKUP(B517,'Interactive Brokers'!E:I,5,0)</f>
        <v>#N/A</v>
      </c>
      <c r="W517" s="612">
        <f>VLOOKUP(B517,'REL Jio'!E:I,5,0)</f>
        <v>350000</v>
      </c>
      <c r="X517" s="612" t="e">
        <f>VLOOKUP(B517,'Sciative Sol'!E:I,5,0)</f>
        <v>#N/A</v>
      </c>
      <c r="Y517" s="612" t="e">
        <f>VLOOKUP(B517,'Hexaware Tech'!E:I,5,0)</f>
        <v>#N/A</v>
      </c>
      <c r="Z517" s="612" t="e">
        <f>VLOOKUP(B517,Axis!D:H,5,0)</f>
        <v>#N/A</v>
      </c>
      <c r="AA517" s="612" t="e">
        <f>VLOOKUP(B517,Ugam!$D$3:$H$26,5,0)</f>
        <v>#N/A</v>
      </c>
      <c r="AB517" s="612" t="e">
        <f>VLOOKUP(B517,Zeus!F:J,5,0)</f>
        <v>#N/A</v>
      </c>
      <c r="AC517" s="612" t="e">
        <f>VLOOKUP(B517,Montran!F:J,5,0)</f>
        <v>#N/A</v>
      </c>
      <c r="AD517" s="612" t="e">
        <f>VLOOKUP(B517,Endurance!H300:L300,5,0)</f>
        <v>#N/A</v>
      </c>
      <c r="AE517" s="612" t="e">
        <f>VLOOKUP(B517,'Swabhav Techlabs'!$F$1:$J$2,5,0)</f>
        <v>#N/A</v>
      </c>
      <c r="AF517" s="612" t="e">
        <f>VLOOKUP(B517,'Quality Kiosk'!$F$1:$J$18,5,0)</f>
        <v>#N/A</v>
      </c>
      <c r="AG517" s="612" t="e">
        <f>VLOOKUP(B517,'Lemon VB'!$F$1:$J$2,5,0)</f>
        <v>#N/A</v>
      </c>
      <c r="AH517" s="612" t="e">
        <f>VLOOKUP(B517,Gocomet!$E$1:$I$3,5,0)</f>
        <v>#N/A</v>
      </c>
      <c r="AI517" s="612" t="e">
        <f>VLOOKUP(B517,'Ingram Micro'!$E$1:$I$8,5,0)</f>
        <v>#N/A</v>
      </c>
      <c r="AJ517" s="612" t="e">
        <f>VLOOKUP(B517,'DePronto Infotech'!$E$1:$I$2,5,0)</f>
        <v>#N/A</v>
      </c>
      <c r="AK517" s="612" t="e">
        <f>VLOOKUP(B517,'Reliance Retail'!$E$1:$I$4,5,0)</f>
        <v>#N/A</v>
      </c>
      <c r="AL517" s="612" t="e">
        <f>VLOOKUP(B517,'Bright Champs'!$D$1:$H$13,5,0)</f>
        <v>#N/A</v>
      </c>
      <c r="AM517" s="612" t="e">
        <f>VLOOKUP(B517,Neosoft!$E$1:$I$12,5,0)</f>
        <v>#N/A</v>
      </c>
      <c r="AN517" s="612" t="e">
        <f>VLOOKUP(B517,Infosys!$E$1:$I$3,5,0)</f>
        <v>#N/A</v>
      </c>
      <c r="AO517" s="612" t="e">
        <f>VLOOKUP(B517,Cerelabs!$E$1:$I$5,5,0)</f>
        <v>#N/A</v>
      </c>
      <c r="AP517" s="612" t="e">
        <f>VLOOKUP(B517,'Neebal Technologies'!$D$1:$H$2,5,0)</f>
        <v>#N/A</v>
      </c>
      <c r="AQ517" s="612" t="e">
        <f>VLOOKUP(B517,'Vertiv Energy'!$D$1:$H$2,5,0)</f>
        <v>#N/A</v>
      </c>
      <c r="AR517" s="612" t="e">
        <f>VLOOKUP(B517,'Acidaes Solutions (CRMNEXT)'!$D$1:$H$3,5,0)</f>
        <v>#N/A</v>
      </c>
      <c r="AS517" s="612" t="e">
        <f>VLOOKUP(B517,Growisto!$D$1:$H$2,5,0)</f>
        <v>#N/A</v>
      </c>
      <c r="AT517" s="612" t="e">
        <f>VLOOKUP(B517,'9.9 Mediaworx - Digit'!$D$1:$H$2,5,0)</f>
        <v>#N/A</v>
      </c>
      <c r="AU517" s="612" t="e">
        <f>VLOOKUP(B517,'Vistaar systems Pvt Ltd'!$D$2:$H$3,5,0)</f>
        <v>#N/A</v>
      </c>
      <c r="AV517" s="612" t="e">
        <f>VLOOKUP(B517,'Course 5i'!$D$2:$H$11,5,0)</f>
        <v>#N/A</v>
      </c>
      <c r="AW517" s="612" t="e">
        <f>VLOOKUP(B517,'Radiant Appliances &amp; Electronic'!$D$1:$H$13,5,0)</f>
        <v>#N/A</v>
      </c>
      <c r="AX517" s="612" t="e">
        <f>VLOOKUP(B517,'Atos Global'!$D$3:$H$27,5,0)</f>
        <v>#N/A</v>
      </c>
      <c r="AY517" s="612" t="e">
        <f>VLOOKUP(B517,'Saama Technologies'!$D$1:$H$2,5,0)</f>
        <v>#N/A</v>
      </c>
      <c r="AZ517" s="612" t="e">
        <f>VLOOKUP(B517,'Multiplier Solutions'!$D$1:$H$2,5,0)</f>
        <v>#N/A</v>
      </c>
      <c r="BA517" s="612" t="e">
        <f>VLOOKUP(B517,GEP!$D$2:$H$5,5,0)</f>
        <v>#N/A</v>
      </c>
      <c r="BB517" s="612" t="e">
        <f>VLOOKUP(B517,Accenture!$D$1:$H$6,5,0)</f>
        <v>#N/A</v>
      </c>
      <c r="BC517" s="612" t="e">
        <f>VLOOKUP(B517,'Endurance International Group'!$D$1:$H$2,5,0)</f>
        <v>#N/A</v>
      </c>
      <c r="BD517" s="612" t="e">
        <f>VLOOKUP(B517,Newgen!$D$1:$H$2,5,0)</f>
        <v>#N/A</v>
      </c>
      <c r="BE517" s="612" t="e">
        <f>VLOOKUP(B517,'3D Incredible'!D517:H517,5,0)</f>
        <v>#N/A</v>
      </c>
      <c r="BF517" s="612" t="e">
        <f>VLOOKUP(B517,'Raja Software Labs'!$D$2:$H$2,5,0)</f>
        <v>#N/A</v>
      </c>
      <c r="BG517" s="612" t="e">
        <f>VLOOKUP(B517,Wipro!$D$1:$H$2,5,0)</f>
        <v>#N/A</v>
      </c>
      <c r="BH517" s="612" t="e">
        <f>VLOOKUP(B517,'Perch Technologies'!$D$2:$H$2,5,0)</f>
        <v>#N/A</v>
      </c>
      <c r="BI517" s="612" t="e">
        <f>VLOOKUP(B517,'Morning Star'!$D$1:$H$6,5,0)</f>
        <v>#N/A</v>
      </c>
      <c r="BJ517" s="612" t="e">
        <f>VLOOKUP(B517,Flexiloans!$D$1:$H$2,5,0)</f>
        <v>#N/A</v>
      </c>
      <c r="BK517" s="612" t="e">
        <f>VLOOKUP(B517,'Thirdware Solutions'!$D$1:$H$2,5,0)</f>
        <v>#N/A</v>
      </c>
      <c r="BL517" s="612" t="e">
        <f>VLOOKUP(B517,Tescom!$D$1:$H$8,5,0)</f>
        <v>#N/A</v>
      </c>
      <c r="BM517" s="612" t="e">
        <f>VLOOKUP(B517,'Cogno AI'!$D$1:$H$2,5,0)</f>
        <v>#N/A</v>
      </c>
      <c r="BN517" s="612" t="e">
        <f>VLOOKUP(B517,'ABM Knowledgeware'!$D$1:$H$2,5,0)</f>
        <v>#N/A</v>
      </c>
      <c r="BO517" s="612" t="e">
        <f>VLOOKUP(B517,'Concerto Software'!$D$1:$H$3,5,0)</f>
        <v>#N/A</v>
      </c>
      <c r="BP517" s="612" t="e">
        <f>VLOOKUP(B517,'My Captain'!$D$1:$H$4,5,0)</f>
        <v>#N/A</v>
      </c>
      <c r="BQ517" s="612" t="e">
        <f>VLOOKUP(B517,'Finoux Solutions'!$D$2:$H$4,5,0)</f>
        <v>#N/A</v>
      </c>
      <c r="BR517" s="612" t="e">
        <f>VLOOKUP(B517,'MITR Learning'!$D$1:$H$2,5,0)</f>
        <v>#N/A</v>
      </c>
      <c r="BS517" s="612" t="e">
        <f>VLOOKUP(B517,Nucsoft!$D$2:$H$6,5,0)</f>
        <v>#N/A</v>
      </c>
      <c r="BT517" s="612" t="e">
        <f>VLOOKUP(B517,'Paras Cadd'!$D$1:$H$2,5,0)</f>
        <v>#N/A</v>
      </c>
      <c r="BU517" s="612" t="e">
        <f>VLOOKUP(B517,'ICICI Securities'!$D$1:$H$2,5,0)</f>
        <v>#N/A</v>
      </c>
      <c r="BV517" s="612" t="e">
        <f>VLOOKUP(B517,'Citius Tech'!$D$2:$H$5,5,0)</f>
        <v>#N/A</v>
      </c>
      <c r="BW517" s="612" t="e">
        <f>VLOOKUP(B517,'Buzzy Brains'!$D$2:$H$2,5,0)</f>
        <v>#N/A</v>
      </c>
      <c r="BX517" s="612" t="e">
        <f>VLOOKUP(B517,'Decimal Point'!$D$2:$H$2,5,0)</f>
        <v>#N/A</v>
      </c>
      <c r="BY517" s="612" t="e">
        <f>VLOOKUP(B517,'Sankey Business Solutions'!$D$2:$H$3,5,0)</f>
        <v>#N/A</v>
      </c>
      <c r="BZ517" s="612" t="e">
        <f>VLOOKUP(B517,'Nangia &amp; Co LLP'!$D$2:$H$2,5,0)</f>
        <v>#N/A</v>
      </c>
      <c r="CA517" s="612" t="e">
        <f>VLOOKUP(B517,'FIS Solutions India Pvt Ltd'!$D$2:$H$2,5,0)</f>
        <v>#N/A</v>
      </c>
      <c r="CB517" s="612" t="e">
        <f>VLOOKUP(B517,'Delta Technology &amp; Management '!$D$2:$H$16,5,0)</f>
        <v>#N/A</v>
      </c>
      <c r="CC517" s="612" t="e">
        <f>VLOOKUP(B517,'Espoir Networks'!$D$3:$H$11,5,0)</f>
        <v>#N/A</v>
      </c>
      <c r="CD517" s="612" t="e">
        <f>VLOOKUP(B517,'Servosys Solution'!$D$3:$H$5,5,0)</f>
        <v>#N/A</v>
      </c>
      <c r="CE517" s="612" t="e">
        <f>VLOOKUP(B517,'Ribbon Communications'!$D$3:$H$4,5,0)</f>
        <v>#N/A</v>
      </c>
      <c r="CF517" s="612">
        <f t="shared" si="27"/>
        <v>1</v>
      </c>
      <c r="CG517" s="129" t="s">
        <v>3809</v>
      </c>
      <c r="CH517" s="129" t="s">
        <v>3810</v>
      </c>
      <c r="CI517" s="129" t="s">
        <v>134</v>
      </c>
      <c r="CJ517" s="129" t="s">
        <v>11726</v>
      </c>
      <c r="CK517" s="132">
        <v>42917</v>
      </c>
      <c r="CL517" s="129">
        <v>2021</v>
      </c>
      <c r="CM517" s="128" t="s">
        <v>12081</v>
      </c>
      <c r="CN517" s="129">
        <v>423</v>
      </c>
      <c r="CO517" s="133">
        <v>88.8</v>
      </c>
      <c r="CP517" s="129">
        <v>2015</v>
      </c>
      <c r="CQ517" s="129" t="s">
        <v>79</v>
      </c>
      <c r="CR517" s="128" t="s">
        <v>12267</v>
      </c>
      <c r="CS517" s="129">
        <v>453</v>
      </c>
      <c r="CT517" s="133">
        <v>86.77</v>
      </c>
      <c r="CU517" s="129">
        <v>2017</v>
      </c>
      <c r="CV517" s="129" t="s">
        <v>79</v>
      </c>
      <c r="CW517" s="131" t="s">
        <v>81</v>
      </c>
      <c r="CX517" s="131" t="s">
        <v>81</v>
      </c>
      <c r="CY517" s="129" t="s">
        <v>81</v>
      </c>
      <c r="CZ517" s="129" t="s">
        <v>81</v>
      </c>
      <c r="DA517" s="129" t="s">
        <v>81</v>
      </c>
      <c r="DB517" s="129" t="s">
        <v>81</v>
      </c>
      <c r="DC517" s="129" t="s">
        <v>81</v>
      </c>
      <c r="DD517" s="129" t="s">
        <v>81</v>
      </c>
      <c r="DE517" s="129" t="s">
        <v>81</v>
      </c>
      <c r="DF517" s="129">
        <v>0</v>
      </c>
      <c r="DG517" s="224">
        <v>8.31</v>
      </c>
      <c r="DH517" s="224">
        <v>8.24</v>
      </c>
      <c r="DI517" s="224">
        <v>8.15</v>
      </c>
      <c r="DJ517" s="224">
        <v>7.23</v>
      </c>
      <c r="DK517" s="224">
        <v>7.98</v>
      </c>
      <c r="DL517" s="224">
        <v>9.5</v>
      </c>
      <c r="DM517" s="224">
        <v>39.909999999999997</v>
      </c>
      <c r="DN517" s="224">
        <v>8.6999999999999993</v>
      </c>
      <c r="DO517" s="129"/>
      <c r="DP517" s="131" t="s">
        <v>82</v>
      </c>
      <c r="DQ517" s="129">
        <v>0</v>
      </c>
      <c r="DR517" s="129">
        <v>0</v>
      </c>
      <c r="DS517" s="129" t="s">
        <v>83</v>
      </c>
      <c r="DT517" s="129" t="s">
        <v>83</v>
      </c>
      <c r="DU517" s="129" t="s">
        <v>83</v>
      </c>
      <c r="DV517" s="129" t="s">
        <v>83</v>
      </c>
      <c r="DW517" s="131" t="s">
        <v>83</v>
      </c>
      <c r="DX517" s="131" t="s">
        <v>84</v>
      </c>
      <c r="DY517" s="131" t="s">
        <v>81</v>
      </c>
      <c r="DZ517" s="131" t="s">
        <v>3813</v>
      </c>
      <c r="EA517" s="131" t="s">
        <v>3814</v>
      </c>
      <c r="EB517" s="131" t="s">
        <v>3815</v>
      </c>
      <c r="EC517" s="131" t="s">
        <v>762</v>
      </c>
      <c r="ED517" s="131" t="s">
        <v>89</v>
      </c>
      <c r="EE517" s="131" t="s">
        <v>3816</v>
      </c>
      <c r="EF517" s="131" t="s">
        <v>3817</v>
      </c>
      <c r="EG517" s="131" t="s">
        <v>81</v>
      </c>
      <c r="EH517" s="131" t="s">
        <v>3818</v>
      </c>
      <c r="EI517" s="131" t="s">
        <v>3819</v>
      </c>
      <c r="EJ517" s="135" t="s">
        <v>3820</v>
      </c>
      <c r="EK517" s="135" t="s">
        <v>3821</v>
      </c>
      <c r="EL517" s="131" t="s">
        <v>81</v>
      </c>
      <c r="EM517" s="135" t="s">
        <v>3822</v>
      </c>
      <c r="EN517" s="131" t="s">
        <v>81</v>
      </c>
    </row>
    <row r="518" spans="1:144" ht="18" thickTop="1" thickBot="1">
      <c r="A518" s="575">
        <f t="shared" si="28"/>
        <v>517</v>
      </c>
      <c r="B518" s="572" t="s">
        <v>3882</v>
      </c>
      <c r="C518" s="600" t="s">
        <v>3883</v>
      </c>
      <c r="D518" s="570" t="s">
        <v>13209</v>
      </c>
      <c r="E518" s="568" t="str">
        <f t="shared" si="26"/>
        <v>Not Placed</v>
      </c>
      <c r="F518" s="570" t="s">
        <v>12496</v>
      </c>
      <c r="G518" s="570" t="s">
        <v>183</v>
      </c>
      <c r="H518" s="131" t="str">
        <f>VLOOKUP(B518,INFT2!C:E,3,0)</f>
        <v>12th + Engineering without live KT</v>
      </c>
      <c r="I518" s="610">
        <v>36472</v>
      </c>
      <c r="J518" s="572">
        <v>21</v>
      </c>
      <c r="K518" s="611" t="s">
        <v>3884</v>
      </c>
      <c r="L518" s="611" t="s">
        <v>73</v>
      </c>
      <c r="M518" s="611" t="s">
        <v>3885</v>
      </c>
      <c r="N518" s="612" t="s">
        <v>3881</v>
      </c>
      <c r="O518" s="612">
        <v>8939914899</v>
      </c>
      <c r="P518" s="612">
        <v>8939169699</v>
      </c>
      <c r="Q518" s="612" t="e">
        <f>VLOOKUP(B518,'TCS CON'!$D$1:$H$98,5,0)</f>
        <v>#N/A</v>
      </c>
      <c r="R518" s="612" t="e">
        <f>VLOOKUP(B518,LTI!$C$1:$H$46,6,0)</f>
        <v>#N/A</v>
      </c>
      <c r="S518" s="612" t="e">
        <f>VLOOKUP(B518,JARO!$E$2:$I$11,5,0)</f>
        <v>#N/A</v>
      </c>
      <c r="T518" s="612" t="e">
        <f>VLOOKUP(B518,Capgemini!$D$3:$H$78,5,0)</f>
        <v>#N/A</v>
      </c>
      <c r="U518" s="612" t="e">
        <f>VLOOKUP(B518,Carwale!$D$1:$H$4,5,0)</f>
        <v>#N/A</v>
      </c>
      <c r="V518" s="612" t="e">
        <f>VLOOKUP(B518,'Interactive Brokers'!E:I,5,0)</f>
        <v>#N/A</v>
      </c>
      <c r="W518" s="612" t="e">
        <f>VLOOKUP(B518,'REL Jio'!E:I,5,0)</f>
        <v>#N/A</v>
      </c>
      <c r="X518" s="612" t="e">
        <f>VLOOKUP(B518,'Sciative Sol'!E:I,5,0)</f>
        <v>#N/A</v>
      </c>
      <c r="Y518" s="612" t="e">
        <f>VLOOKUP(B518,'Hexaware Tech'!E:I,5,0)</f>
        <v>#N/A</v>
      </c>
      <c r="Z518" s="612" t="e">
        <f>VLOOKUP(B518,Axis!D:H,5,0)</f>
        <v>#N/A</v>
      </c>
      <c r="AA518" s="612" t="e">
        <f>VLOOKUP(B518,Ugam!$D$3:$H$26,5,0)</f>
        <v>#N/A</v>
      </c>
      <c r="AB518" s="612" t="e">
        <f>VLOOKUP(B518,Zeus!F:J,5,0)</f>
        <v>#N/A</v>
      </c>
      <c r="AC518" s="612" t="e">
        <f>VLOOKUP(B518,Montran!F:J,5,0)</f>
        <v>#N/A</v>
      </c>
      <c r="AD518" s="612" t="e">
        <f>VLOOKUP(B518,Endurance!H301:L301,5,0)</f>
        <v>#N/A</v>
      </c>
      <c r="AE518" s="612" t="e">
        <f>VLOOKUP(B518,'Swabhav Techlabs'!$F$1:$J$2,5,0)</f>
        <v>#N/A</v>
      </c>
      <c r="AF518" s="612" t="e">
        <f>VLOOKUP(B518,'Quality Kiosk'!$F$1:$J$18,5,0)</f>
        <v>#N/A</v>
      </c>
      <c r="AG518" s="612" t="e">
        <f>VLOOKUP(B518,'Lemon VB'!$F$1:$J$2,5,0)</f>
        <v>#N/A</v>
      </c>
      <c r="AH518" s="612" t="e">
        <f>VLOOKUP(B518,Gocomet!$E$1:$I$3,5,0)</f>
        <v>#N/A</v>
      </c>
      <c r="AI518" s="612" t="e">
        <f>VLOOKUP(B518,'Ingram Micro'!$E$1:$I$8,5,0)</f>
        <v>#N/A</v>
      </c>
      <c r="AJ518" s="612" t="e">
        <f>VLOOKUP(B518,'DePronto Infotech'!$E$1:$I$2,5,0)</f>
        <v>#N/A</v>
      </c>
      <c r="AK518" s="612" t="e">
        <f>VLOOKUP(B518,'Reliance Retail'!$E$1:$I$4,5,0)</f>
        <v>#N/A</v>
      </c>
      <c r="AL518" s="612" t="e">
        <f>VLOOKUP(B518,'Bright Champs'!$D$1:$H$13,5,0)</f>
        <v>#N/A</v>
      </c>
      <c r="AM518" s="612" t="e">
        <f>VLOOKUP(B518,Neosoft!$E$1:$I$12,5,0)</f>
        <v>#N/A</v>
      </c>
      <c r="AN518" s="612" t="e">
        <f>VLOOKUP(B518,Infosys!$E$1:$I$3,5,0)</f>
        <v>#N/A</v>
      </c>
      <c r="AO518" s="612" t="e">
        <f>VLOOKUP(B518,Cerelabs!$E$1:$I$5,5,0)</f>
        <v>#N/A</v>
      </c>
      <c r="AP518" s="612" t="e">
        <f>VLOOKUP(B518,'Neebal Technologies'!$D$1:$H$2,5,0)</f>
        <v>#N/A</v>
      </c>
      <c r="AQ518" s="612" t="e">
        <f>VLOOKUP(B518,'Vertiv Energy'!$D$1:$H$2,5,0)</f>
        <v>#N/A</v>
      </c>
      <c r="AR518" s="612" t="e">
        <f>VLOOKUP(B518,'Acidaes Solutions (CRMNEXT)'!$D$1:$H$3,5,0)</f>
        <v>#N/A</v>
      </c>
      <c r="AS518" s="612" t="e">
        <f>VLOOKUP(B518,Growisto!$D$1:$H$2,5,0)</f>
        <v>#N/A</v>
      </c>
      <c r="AT518" s="612" t="e">
        <f>VLOOKUP(B518,'9.9 Mediaworx - Digit'!$D$1:$H$2,5,0)</f>
        <v>#N/A</v>
      </c>
      <c r="AU518" s="612" t="e">
        <f>VLOOKUP(B518,'Vistaar systems Pvt Ltd'!$D$2:$H$3,5,0)</f>
        <v>#N/A</v>
      </c>
      <c r="AV518" s="612" t="e">
        <f>VLOOKUP(B518,'Course 5i'!$D$2:$H$11,5,0)</f>
        <v>#N/A</v>
      </c>
      <c r="AW518" s="612" t="e">
        <f>VLOOKUP(B518,'Radiant Appliances &amp; Electronic'!$D$1:$H$13,5,0)</f>
        <v>#N/A</v>
      </c>
      <c r="AX518" s="612" t="e">
        <f>VLOOKUP(B518,'Atos Global'!$D$3:$H$27,5,0)</f>
        <v>#N/A</v>
      </c>
      <c r="AY518" s="612" t="e">
        <f>VLOOKUP(B518,'Saama Technologies'!$D$1:$H$2,5,0)</f>
        <v>#N/A</v>
      </c>
      <c r="AZ518" s="612" t="e">
        <f>VLOOKUP(B518,'Multiplier Solutions'!$D$1:$H$2,5,0)</f>
        <v>#N/A</v>
      </c>
      <c r="BA518" s="612" t="e">
        <f>VLOOKUP(B518,GEP!$D$2:$H$5,5,0)</f>
        <v>#N/A</v>
      </c>
      <c r="BB518" s="612" t="e">
        <f>VLOOKUP(B518,Accenture!$D$1:$H$6,5,0)</f>
        <v>#N/A</v>
      </c>
      <c r="BC518" s="612" t="e">
        <f>VLOOKUP(B518,'Endurance International Group'!$D$1:$H$2,5,0)</f>
        <v>#N/A</v>
      </c>
      <c r="BD518" s="612" t="e">
        <f>VLOOKUP(B518,Newgen!$D$1:$H$2,5,0)</f>
        <v>#N/A</v>
      </c>
      <c r="BE518" s="612" t="e">
        <f>VLOOKUP(B518,'3D Incredible'!D518:H518,5,0)</f>
        <v>#N/A</v>
      </c>
      <c r="BF518" s="612" t="e">
        <f>VLOOKUP(B518,'Raja Software Labs'!$D$2:$H$2,5,0)</f>
        <v>#N/A</v>
      </c>
      <c r="BG518" s="612" t="e">
        <f>VLOOKUP(B518,Wipro!$D$1:$H$2,5,0)</f>
        <v>#N/A</v>
      </c>
      <c r="BH518" s="612" t="e">
        <f>VLOOKUP(B518,'Perch Technologies'!$D$2:$H$2,5,0)</f>
        <v>#N/A</v>
      </c>
      <c r="BI518" s="612" t="e">
        <f>VLOOKUP(B518,'Morning Star'!$D$1:$H$6,5,0)</f>
        <v>#N/A</v>
      </c>
      <c r="BJ518" s="612" t="e">
        <f>VLOOKUP(B518,Flexiloans!$D$1:$H$2,5,0)</f>
        <v>#N/A</v>
      </c>
      <c r="BK518" s="612" t="e">
        <f>VLOOKUP(B518,'Thirdware Solutions'!$D$1:$H$2,5,0)</f>
        <v>#N/A</v>
      </c>
      <c r="BL518" s="612" t="e">
        <f>VLOOKUP(B518,Tescom!$D$1:$H$8,5,0)</f>
        <v>#N/A</v>
      </c>
      <c r="BM518" s="612" t="e">
        <f>VLOOKUP(B518,'Cogno AI'!$D$1:$H$2,5,0)</f>
        <v>#N/A</v>
      </c>
      <c r="BN518" s="612" t="e">
        <f>VLOOKUP(B518,'ABM Knowledgeware'!$D$1:$H$2,5,0)</f>
        <v>#N/A</v>
      </c>
      <c r="BO518" s="612" t="e">
        <f>VLOOKUP(B518,'Concerto Software'!$D$1:$H$3,5,0)</f>
        <v>#N/A</v>
      </c>
      <c r="BP518" s="612" t="e">
        <f>VLOOKUP(B518,'My Captain'!$D$1:$H$4,5,0)</f>
        <v>#N/A</v>
      </c>
      <c r="BQ518" s="612" t="e">
        <f>VLOOKUP(B518,'Finoux Solutions'!$D$2:$H$4,5,0)</f>
        <v>#N/A</v>
      </c>
      <c r="BR518" s="612" t="e">
        <f>VLOOKUP(B518,'MITR Learning'!$D$1:$H$2,5,0)</f>
        <v>#N/A</v>
      </c>
      <c r="BS518" s="612" t="e">
        <f>VLOOKUP(B518,Nucsoft!$D$2:$H$6,5,0)</f>
        <v>#N/A</v>
      </c>
      <c r="BT518" s="612" t="e">
        <f>VLOOKUP(B518,'Paras Cadd'!$D$1:$H$2,5,0)</f>
        <v>#N/A</v>
      </c>
      <c r="BU518" s="612" t="e">
        <f>VLOOKUP(B518,'ICICI Securities'!$D$1:$H$2,5,0)</f>
        <v>#N/A</v>
      </c>
      <c r="BV518" s="612" t="e">
        <f>VLOOKUP(B518,'Citius Tech'!$D$2:$H$5,5,0)</f>
        <v>#N/A</v>
      </c>
      <c r="BW518" s="612" t="e">
        <f>VLOOKUP(B518,'Buzzy Brains'!$D$2:$H$2,5,0)</f>
        <v>#N/A</v>
      </c>
      <c r="BX518" s="612" t="e">
        <f>VLOOKUP(B518,'Decimal Point'!$D$2:$H$2,5,0)</f>
        <v>#N/A</v>
      </c>
      <c r="BY518" s="612" t="e">
        <f>VLOOKUP(B518,'Sankey Business Solutions'!$D$2:$H$3,5,0)</f>
        <v>#N/A</v>
      </c>
      <c r="BZ518" s="612" t="e">
        <f>VLOOKUP(B518,'Nangia &amp; Co LLP'!$D$2:$H$2,5,0)</f>
        <v>#N/A</v>
      </c>
      <c r="CA518" s="612" t="e">
        <f>VLOOKUP(B518,'FIS Solutions India Pvt Ltd'!$D$2:$H$2,5,0)</f>
        <v>#N/A</v>
      </c>
      <c r="CB518" s="612" t="e">
        <f>VLOOKUP(B518,'Delta Technology &amp; Management '!$D$2:$H$16,5,0)</f>
        <v>#N/A</v>
      </c>
      <c r="CC518" s="612" t="e">
        <f>VLOOKUP(B518,'Espoir Networks'!$D$3:$H$11,5,0)</f>
        <v>#N/A</v>
      </c>
      <c r="CD518" s="612" t="e">
        <f>VLOOKUP(B518,'Servosys Solution'!$D$3:$H$5,5,0)</f>
        <v>#N/A</v>
      </c>
      <c r="CE518" s="612" t="e">
        <f>VLOOKUP(B518,'Ribbon Communications'!$D$3:$H$4,5,0)</f>
        <v>#N/A</v>
      </c>
      <c r="CF518" s="612">
        <f t="shared" si="27"/>
        <v>0</v>
      </c>
      <c r="CG518" s="129" t="s">
        <v>3886</v>
      </c>
      <c r="CH518" s="129">
        <v>389153645212</v>
      </c>
      <c r="CI518" s="129" t="s">
        <v>3887</v>
      </c>
      <c r="CJ518" s="129" t="s">
        <v>11726</v>
      </c>
      <c r="CK518" s="132">
        <v>42917</v>
      </c>
      <c r="CL518" s="129">
        <v>2021</v>
      </c>
      <c r="CM518" s="128" t="s">
        <v>3888</v>
      </c>
      <c r="CN518" s="129">
        <v>455</v>
      </c>
      <c r="CO518" s="133">
        <v>91.6</v>
      </c>
      <c r="CP518" s="129">
        <v>2015</v>
      </c>
      <c r="CQ518" s="129" t="s">
        <v>276</v>
      </c>
      <c r="CR518" s="128" t="s">
        <v>3888</v>
      </c>
      <c r="CS518" s="129">
        <v>409</v>
      </c>
      <c r="CT518" s="133">
        <v>81.8</v>
      </c>
      <c r="CU518" s="129">
        <v>2017</v>
      </c>
      <c r="CV518" s="129" t="s">
        <v>276</v>
      </c>
      <c r="CW518" s="131" t="s">
        <v>81</v>
      </c>
      <c r="CX518" s="131" t="s">
        <v>81</v>
      </c>
      <c r="CY518" s="129" t="s">
        <v>81</v>
      </c>
      <c r="CZ518" s="129" t="s">
        <v>81</v>
      </c>
      <c r="DA518" s="129" t="s">
        <v>81</v>
      </c>
      <c r="DB518" s="129" t="s">
        <v>81</v>
      </c>
      <c r="DC518" s="129" t="s">
        <v>81</v>
      </c>
      <c r="DD518" s="129" t="s">
        <v>81</v>
      </c>
      <c r="DE518" s="129" t="s">
        <v>81</v>
      </c>
      <c r="DF518" s="129">
        <v>0</v>
      </c>
      <c r="DG518" s="224">
        <v>5.9</v>
      </c>
      <c r="DH518" s="224">
        <v>6.86</v>
      </c>
      <c r="DI518" s="224">
        <v>8.6</v>
      </c>
      <c r="DJ518" s="224">
        <v>6.8</v>
      </c>
      <c r="DK518" s="224">
        <v>6.2</v>
      </c>
      <c r="DL518" s="224"/>
      <c r="DM518" s="224">
        <v>6.9</v>
      </c>
      <c r="DN518" s="224">
        <v>6.9</v>
      </c>
      <c r="DO518" s="129"/>
      <c r="DP518" s="131" t="s">
        <v>138</v>
      </c>
      <c r="DQ518" s="129">
        <v>0</v>
      </c>
      <c r="DR518" s="129">
        <v>0</v>
      </c>
      <c r="DS518" s="129" t="s">
        <v>83</v>
      </c>
      <c r="DT518" s="129" t="s">
        <v>83</v>
      </c>
      <c r="DU518" s="129" t="s">
        <v>83</v>
      </c>
      <c r="DV518" s="129" t="s">
        <v>83</v>
      </c>
      <c r="DW518" s="131" t="s">
        <v>83</v>
      </c>
      <c r="DX518" s="131" t="s">
        <v>84</v>
      </c>
      <c r="DY518" s="131" t="s">
        <v>81</v>
      </c>
      <c r="DZ518" s="131" t="s">
        <v>3889</v>
      </c>
      <c r="EA518" s="131" t="s">
        <v>86</v>
      </c>
      <c r="EB518" s="131" t="s">
        <v>3890</v>
      </c>
      <c r="EC518" s="131" t="s">
        <v>3891</v>
      </c>
      <c r="ED518" s="131" t="s">
        <v>89</v>
      </c>
      <c r="EE518" s="131" t="s">
        <v>3892</v>
      </c>
      <c r="EF518" s="131" t="s">
        <v>3893</v>
      </c>
      <c r="EG518" s="131" t="s">
        <v>81</v>
      </c>
      <c r="EH518" s="131" t="s">
        <v>81</v>
      </c>
      <c r="EI518" s="131" t="s">
        <v>3894</v>
      </c>
      <c r="EJ518" s="135" t="s">
        <v>3895</v>
      </c>
      <c r="EK518" s="135" t="s">
        <v>3896</v>
      </c>
      <c r="EL518" s="131" t="s">
        <v>81</v>
      </c>
      <c r="EM518" s="131" t="s">
        <v>81</v>
      </c>
      <c r="EN518" s="131" t="s">
        <v>81</v>
      </c>
    </row>
    <row r="519" spans="1:144" ht="18" thickTop="1" thickBot="1">
      <c r="A519" s="575">
        <f t="shared" si="28"/>
        <v>518</v>
      </c>
      <c r="B519" s="572" t="s">
        <v>3940</v>
      </c>
      <c r="C519" s="600" t="s">
        <v>3941</v>
      </c>
      <c r="D519" s="570" t="s">
        <v>13208</v>
      </c>
      <c r="E519" s="568" t="str">
        <f t="shared" si="26"/>
        <v>Not Placed</v>
      </c>
      <c r="F519" s="570" t="s">
        <v>12496</v>
      </c>
      <c r="G519" s="570" t="s">
        <v>183</v>
      </c>
      <c r="H519" s="131" t="str">
        <f>VLOOKUP(B519,INFT2!C:E,3,0)</f>
        <v>12th + Engineering without live KT</v>
      </c>
      <c r="I519" s="610">
        <v>35683</v>
      </c>
      <c r="J519" s="572">
        <v>22</v>
      </c>
      <c r="K519" s="611" t="s">
        <v>3942</v>
      </c>
      <c r="L519" s="611" t="s">
        <v>3943</v>
      </c>
      <c r="M519" s="611" t="s">
        <v>3944</v>
      </c>
      <c r="N519" s="612" t="s">
        <v>3939</v>
      </c>
      <c r="O519" s="612">
        <v>7304023179</v>
      </c>
      <c r="P519" s="612">
        <v>7304023179</v>
      </c>
      <c r="Q519" s="612" t="e">
        <f>VLOOKUP(B519,'TCS CON'!$D$1:$H$98,5,0)</f>
        <v>#N/A</v>
      </c>
      <c r="R519" s="612" t="e">
        <f>VLOOKUP(B519,LTI!$C$1:$H$46,6,0)</f>
        <v>#N/A</v>
      </c>
      <c r="S519" s="612" t="e">
        <f>VLOOKUP(B519,JARO!$E$2:$I$11,5,0)</f>
        <v>#N/A</v>
      </c>
      <c r="T519" s="612" t="e">
        <f>VLOOKUP(B519,Capgemini!$D$3:$H$78,5,0)</f>
        <v>#N/A</v>
      </c>
      <c r="U519" s="612" t="e">
        <f>VLOOKUP(B519,Carwale!$D$1:$H$4,5,0)</f>
        <v>#N/A</v>
      </c>
      <c r="V519" s="612" t="e">
        <f>VLOOKUP(B519,'Interactive Brokers'!E:I,5,0)</f>
        <v>#N/A</v>
      </c>
      <c r="W519" s="612" t="e">
        <f>VLOOKUP(B519,'REL Jio'!E:I,5,0)</f>
        <v>#N/A</v>
      </c>
      <c r="X519" s="612" t="e">
        <f>VLOOKUP(B519,'Sciative Sol'!E:I,5,0)</f>
        <v>#N/A</v>
      </c>
      <c r="Y519" s="612" t="e">
        <f>VLOOKUP(B519,'Hexaware Tech'!E:I,5,0)</f>
        <v>#N/A</v>
      </c>
      <c r="Z519" s="612" t="e">
        <f>VLOOKUP(B519,Axis!D:H,5,0)</f>
        <v>#N/A</v>
      </c>
      <c r="AA519" s="612" t="e">
        <f>VLOOKUP(B519,Ugam!$D$3:$H$26,5,0)</f>
        <v>#N/A</v>
      </c>
      <c r="AB519" s="612" t="e">
        <f>VLOOKUP(B519,Zeus!F:J,5,0)</f>
        <v>#N/A</v>
      </c>
      <c r="AC519" s="612" t="e">
        <f>VLOOKUP(B519,Montran!F:J,5,0)</f>
        <v>#N/A</v>
      </c>
      <c r="AD519" s="612" t="e">
        <f>VLOOKUP(B519,Endurance!H302:L302,5,0)</f>
        <v>#N/A</v>
      </c>
      <c r="AE519" s="612" t="e">
        <f>VLOOKUP(B519,'Swabhav Techlabs'!$F$1:$J$2,5,0)</f>
        <v>#N/A</v>
      </c>
      <c r="AF519" s="612" t="e">
        <f>VLOOKUP(B519,'Quality Kiosk'!$F$1:$J$18,5,0)</f>
        <v>#N/A</v>
      </c>
      <c r="AG519" s="612" t="e">
        <f>VLOOKUP(B519,'Lemon VB'!$F$1:$J$2,5,0)</f>
        <v>#N/A</v>
      </c>
      <c r="AH519" s="612" t="e">
        <f>VLOOKUP(B519,Gocomet!$E$1:$I$3,5,0)</f>
        <v>#N/A</v>
      </c>
      <c r="AI519" s="612" t="e">
        <f>VLOOKUP(B519,'Ingram Micro'!$E$1:$I$8,5,0)</f>
        <v>#N/A</v>
      </c>
      <c r="AJ519" s="612" t="e">
        <f>VLOOKUP(B519,'DePronto Infotech'!$E$1:$I$2,5,0)</f>
        <v>#N/A</v>
      </c>
      <c r="AK519" s="612" t="e">
        <f>VLOOKUP(B519,'Reliance Retail'!$E$1:$I$4,5,0)</f>
        <v>#N/A</v>
      </c>
      <c r="AL519" s="612" t="e">
        <f>VLOOKUP(B519,'Bright Champs'!$D$1:$H$13,5,0)</f>
        <v>#N/A</v>
      </c>
      <c r="AM519" s="612" t="e">
        <f>VLOOKUP(B519,Neosoft!$E$1:$I$12,5,0)</f>
        <v>#N/A</v>
      </c>
      <c r="AN519" s="612" t="e">
        <f>VLOOKUP(B519,Infosys!$E$1:$I$3,5,0)</f>
        <v>#N/A</v>
      </c>
      <c r="AO519" s="612" t="e">
        <f>VLOOKUP(B519,Cerelabs!$E$1:$I$5,5,0)</f>
        <v>#N/A</v>
      </c>
      <c r="AP519" s="612" t="e">
        <f>VLOOKUP(B519,'Neebal Technologies'!$D$1:$H$2,5,0)</f>
        <v>#N/A</v>
      </c>
      <c r="AQ519" s="612" t="e">
        <f>VLOOKUP(B519,'Vertiv Energy'!$D$1:$H$2,5,0)</f>
        <v>#N/A</v>
      </c>
      <c r="AR519" s="612" t="e">
        <f>VLOOKUP(B519,'Acidaes Solutions (CRMNEXT)'!$D$1:$H$3,5,0)</f>
        <v>#N/A</v>
      </c>
      <c r="AS519" s="612" t="e">
        <f>VLOOKUP(B519,Growisto!$D$1:$H$2,5,0)</f>
        <v>#N/A</v>
      </c>
      <c r="AT519" s="612" t="e">
        <f>VLOOKUP(B519,'9.9 Mediaworx - Digit'!$D$1:$H$2,5,0)</f>
        <v>#N/A</v>
      </c>
      <c r="AU519" s="612" t="e">
        <f>VLOOKUP(B519,'Vistaar systems Pvt Ltd'!$D$2:$H$3,5,0)</f>
        <v>#N/A</v>
      </c>
      <c r="AV519" s="612" t="e">
        <f>VLOOKUP(B519,'Course 5i'!$D$2:$H$11,5,0)</f>
        <v>#N/A</v>
      </c>
      <c r="AW519" s="612" t="e">
        <f>VLOOKUP(B519,'Radiant Appliances &amp; Electronic'!$D$1:$H$13,5,0)</f>
        <v>#N/A</v>
      </c>
      <c r="AX519" s="612" t="e">
        <f>VLOOKUP(B519,'Atos Global'!$D$3:$H$27,5,0)</f>
        <v>#N/A</v>
      </c>
      <c r="AY519" s="612" t="e">
        <f>VLOOKUP(B519,'Saama Technologies'!$D$1:$H$2,5,0)</f>
        <v>#N/A</v>
      </c>
      <c r="AZ519" s="612" t="e">
        <f>VLOOKUP(B519,'Multiplier Solutions'!$D$1:$H$2,5,0)</f>
        <v>#N/A</v>
      </c>
      <c r="BA519" s="612" t="e">
        <f>VLOOKUP(B519,GEP!$D$2:$H$5,5,0)</f>
        <v>#N/A</v>
      </c>
      <c r="BB519" s="612" t="e">
        <f>VLOOKUP(B519,Accenture!$D$1:$H$6,5,0)</f>
        <v>#N/A</v>
      </c>
      <c r="BC519" s="612" t="e">
        <f>VLOOKUP(B519,'Endurance International Group'!$D$1:$H$2,5,0)</f>
        <v>#N/A</v>
      </c>
      <c r="BD519" s="612" t="e">
        <f>VLOOKUP(B519,Newgen!$D$1:$H$2,5,0)</f>
        <v>#N/A</v>
      </c>
      <c r="BE519" s="612" t="e">
        <f>VLOOKUP(B519,'3D Incredible'!D519:H519,5,0)</f>
        <v>#N/A</v>
      </c>
      <c r="BF519" s="612" t="e">
        <f>VLOOKUP(B519,'Raja Software Labs'!$D$2:$H$2,5,0)</f>
        <v>#N/A</v>
      </c>
      <c r="BG519" s="612" t="e">
        <f>VLOOKUP(B519,Wipro!$D$1:$H$2,5,0)</f>
        <v>#N/A</v>
      </c>
      <c r="BH519" s="612" t="e">
        <f>VLOOKUP(B519,'Perch Technologies'!$D$2:$H$2,5,0)</f>
        <v>#N/A</v>
      </c>
      <c r="BI519" s="612" t="e">
        <f>VLOOKUP(B519,'Morning Star'!$D$1:$H$6,5,0)</f>
        <v>#N/A</v>
      </c>
      <c r="BJ519" s="612" t="e">
        <f>VLOOKUP(B519,Flexiloans!$D$1:$H$2,5,0)</f>
        <v>#N/A</v>
      </c>
      <c r="BK519" s="612" t="e">
        <f>VLOOKUP(B519,'Thirdware Solutions'!$D$1:$H$2,5,0)</f>
        <v>#N/A</v>
      </c>
      <c r="BL519" s="612" t="e">
        <f>VLOOKUP(B519,Tescom!$D$1:$H$8,5,0)</f>
        <v>#N/A</v>
      </c>
      <c r="BM519" s="612" t="e">
        <f>VLOOKUP(B519,'Cogno AI'!$D$1:$H$2,5,0)</f>
        <v>#N/A</v>
      </c>
      <c r="BN519" s="612" t="e">
        <f>VLOOKUP(B519,'ABM Knowledgeware'!$D$1:$H$2,5,0)</f>
        <v>#N/A</v>
      </c>
      <c r="BO519" s="612" t="e">
        <f>VLOOKUP(B519,'Concerto Software'!$D$1:$H$3,5,0)</f>
        <v>#N/A</v>
      </c>
      <c r="BP519" s="612" t="e">
        <f>VLOOKUP(B519,'My Captain'!$D$1:$H$4,5,0)</f>
        <v>#N/A</v>
      </c>
      <c r="BQ519" s="612" t="e">
        <f>VLOOKUP(B519,'Finoux Solutions'!$D$2:$H$4,5,0)</f>
        <v>#N/A</v>
      </c>
      <c r="BR519" s="612" t="e">
        <f>VLOOKUP(B519,'MITR Learning'!$D$1:$H$2,5,0)</f>
        <v>#N/A</v>
      </c>
      <c r="BS519" s="612" t="e">
        <f>VLOOKUP(B519,Nucsoft!$D$2:$H$6,5,0)</f>
        <v>#N/A</v>
      </c>
      <c r="BT519" s="612" t="e">
        <f>VLOOKUP(B519,'Paras Cadd'!$D$1:$H$2,5,0)</f>
        <v>#N/A</v>
      </c>
      <c r="BU519" s="612" t="e">
        <f>VLOOKUP(B519,'ICICI Securities'!$D$1:$H$2,5,0)</f>
        <v>#N/A</v>
      </c>
      <c r="BV519" s="612" t="e">
        <f>VLOOKUP(B519,'Citius Tech'!$D$2:$H$5,5,0)</f>
        <v>#N/A</v>
      </c>
      <c r="BW519" s="612" t="e">
        <f>VLOOKUP(B519,'Buzzy Brains'!$D$2:$H$2,5,0)</f>
        <v>#N/A</v>
      </c>
      <c r="BX519" s="612" t="e">
        <f>VLOOKUP(B519,'Decimal Point'!$D$2:$H$2,5,0)</f>
        <v>#N/A</v>
      </c>
      <c r="BY519" s="612" t="e">
        <f>VLOOKUP(B519,'Sankey Business Solutions'!$D$2:$H$3,5,0)</f>
        <v>#N/A</v>
      </c>
      <c r="BZ519" s="612" t="e">
        <f>VLOOKUP(B519,'Nangia &amp; Co LLP'!$D$2:$H$2,5,0)</f>
        <v>#N/A</v>
      </c>
      <c r="CA519" s="612" t="e">
        <f>VLOOKUP(B519,'FIS Solutions India Pvt Ltd'!$D$2:$H$2,5,0)</f>
        <v>#N/A</v>
      </c>
      <c r="CB519" s="612" t="e">
        <f>VLOOKUP(B519,'Delta Technology &amp; Management '!$D$2:$H$16,5,0)</f>
        <v>#N/A</v>
      </c>
      <c r="CC519" s="612" t="e">
        <f>VLOOKUP(B519,'Espoir Networks'!$D$3:$H$11,5,0)</f>
        <v>#N/A</v>
      </c>
      <c r="CD519" s="612" t="e">
        <f>VLOOKUP(B519,'Servosys Solution'!$D$3:$H$5,5,0)</f>
        <v>#N/A</v>
      </c>
      <c r="CE519" s="612" t="e">
        <f>VLOOKUP(B519,'Ribbon Communications'!$D$3:$H$4,5,0)</f>
        <v>#N/A</v>
      </c>
      <c r="CF519" s="612">
        <f t="shared" si="27"/>
        <v>0</v>
      </c>
      <c r="CG519" s="129" t="s">
        <v>3945</v>
      </c>
      <c r="CH519" s="129">
        <v>638266043471</v>
      </c>
      <c r="CI519" s="129" t="s">
        <v>134</v>
      </c>
      <c r="CJ519" s="129" t="s">
        <v>11726</v>
      </c>
      <c r="CK519" s="132">
        <v>43282</v>
      </c>
      <c r="CL519" s="129">
        <v>2021</v>
      </c>
      <c r="CM519" s="128" t="s">
        <v>3946</v>
      </c>
      <c r="CN519" s="129">
        <v>417</v>
      </c>
      <c r="CO519" s="133">
        <v>83.4</v>
      </c>
      <c r="CP519" s="129">
        <v>2013</v>
      </c>
      <c r="CQ519" s="129" t="s">
        <v>79</v>
      </c>
      <c r="CR519" s="128" t="s">
        <v>295</v>
      </c>
      <c r="CS519" s="129" t="s">
        <v>81</v>
      </c>
      <c r="CT519" s="133" t="s">
        <v>81</v>
      </c>
      <c r="CU519" s="129" t="s">
        <v>81</v>
      </c>
      <c r="CV519" s="129" t="s">
        <v>109</v>
      </c>
      <c r="CW519" s="131" t="s">
        <v>3947</v>
      </c>
      <c r="CX519" s="131" t="s">
        <v>81</v>
      </c>
      <c r="CY519" s="129">
        <v>915</v>
      </c>
      <c r="CZ519" s="129">
        <v>79.569999999999993</v>
      </c>
      <c r="DA519" s="129">
        <v>2018</v>
      </c>
      <c r="DB519" s="129" t="s">
        <v>112</v>
      </c>
      <c r="DC519" s="129" t="s">
        <v>113</v>
      </c>
      <c r="DD519" s="129">
        <v>26.521699999999999</v>
      </c>
      <c r="DE519" s="129">
        <v>13.2616</v>
      </c>
      <c r="DF519" s="129">
        <v>7</v>
      </c>
      <c r="DG519" s="224" t="s">
        <v>81</v>
      </c>
      <c r="DH519" s="224" t="s">
        <v>81</v>
      </c>
      <c r="DI519" s="224">
        <v>7.81</v>
      </c>
      <c r="DJ519" s="224">
        <v>9.0399999999999991</v>
      </c>
      <c r="DK519" s="224">
        <v>8.8000000000000007</v>
      </c>
      <c r="DL519" s="224">
        <v>10</v>
      </c>
      <c r="DM519" s="224">
        <v>35.4</v>
      </c>
      <c r="DN519" s="224">
        <v>8.85</v>
      </c>
      <c r="DO519" s="129"/>
      <c r="DP519" s="131" t="s">
        <v>338</v>
      </c>
      <c r="DQ519" s="129">
        <v>0</v>
      </c>
      <c r="DR519" s="129">
        <v>0</v>
      </c>
      <c r="DS519" s="129" t="s">
        <v>83</v>
      </c>
      <c r="DT519" s="129" t="s">
        <v>83</v>
      </c>
      <c r="DU519" s="129" t="s">
        <v>83</v>
      </c>
      <c r="DV519" s="129" t="s">
        <v>255</v>
      </c>
      <c r="DW519" s="131" t="s">
        <v>83</v>
      </c>
      <c r="DX519" s="131" t="s">
        <v>84</v>
      </c>
      <c r="DY519" s="131" t="s">
        <v>81</v>
      </c>
      <c r="DZ519" s="131" t="s">
        <v>3948</v>
      </c>
      <c r="EA519" s="131" t="s">
        <v>2282</v>
      </c>
      <c r="EB519" s="131" t="s">
        <v>3949</v>
      </c>
      <c r="EC519" s="131" t="s">
        <v>88</v>
      </c>
      <c r="ED519" s="131" t="s">
        <v>89</v>
      </c>
      <c r="EE519" s="131" t="s">
        <v>81</v>
      </c>
      <c r="EF519" s="131" t="s">
        <v>3950</v>
      </c>
      <c r="EG519" s="131" t="s">
        <v>3951</v>
      </c>
      <c r="EH519" s="131" t="s">
        <v>84</v>
      </c>
      <c r="EI519" s="131" t="s">
        <v>3952</v>
      </c>
      <c r="EJ519" s="135" t="s">
        <v>3953</v>
      </c>
      <c r="EK519" s="135" t="s">
        <v>3954</v>
      </c>
      <c r="EL519" s="135" t="s">
        <v>3955</v>
      </c>
      <c r="EM519" s="135" t="s">
        <v>3956</v>
      </c>
      <c r="EN519" s="131" t="s">
        <v>81</v>
      </c>
    </row>
    <row r="520" spans="1:144" ht="18" thickTop="1" thickBot="1">
      <c r="A520" s="575">
        <f t="shared" si="28"/>
        <v>519</v>
      </c>
      <c r="B520" s="572" t="s">
        <v>4334</v>
      </c>
      <c r="C520" s="600" t="s">
        <v>11891</v>
      </c>
      <c r="D520" s="570" t="s">
        <v>13208</v>
      </c>
      <c r="E520" s="568" t="str">
        <f t="shared" si="26"/>
        <v>Placed</v>
      </c>
      <c r="F520" s="570" t="s">
        <v>12496</v>
      </c>
      <c r="G520" s="570" t="s">
        <v>183</v>
      </c>
      <c r="H520" s="131" t="str">
        <f>VLOOKUP(B520,INFT2!C:E,3,0)</f>
        <v>12th + Engineering without live KT</v>
      </c>
      <c r="I520" s="610" t="s">
        <v>713</v>
      </c>
      <c r="J520" s="572">
        <v>20</v>
      </c>
      <c r="K520" s="611" t="s">
        <v>4336</v>
      </c>
      <c r="L520" s="611" t="s">
        <v>73</v>
      </c>
      <c r="M520" s="611" t="s">
        <v>4337</v>
      </c>
      <c r="N520" s="612" t="s">
        <v>4333</v>
      </c>
      <c r="O520" s="612">
        <v>9820887628</v>
      </c>
      <c r="P520" s="612">
        <v>9819249512</v>
      </c>
      <c r="Q520" s="612" t="e">
        <f>VLOOKUP(B520,'TCS CON'!$D$1:$H$98,5,0)</f>
        <v>#N/A</v>
      </c>
      <c r="R520" s="612" t="e">
        <f>VLOOKUP(B520,LTI!$C$1:$H$46,6,0)</f>
        <v>#N/A</v>
      </c>
      <c r="S520" s="612" t="e">
        <f>VLOOKUP(B520,JARO!$E$2:$I$11,5,0)</f>
        <v>#N/A</v>
      </c>
      <c r="T520" s="612">
        <f>VLOOKUP(B520,Capgemini!$D$3:$H$78,5,0)</f>
        <v>380000</v>
      </c>
      <c r="U520" s="612" t="e">
        <f>VLOOKUP(B520,Carwale!$D$1:$H$4,5,0)</f>
        <v>#N/A</v>
      </c>
      <c r="V520" s="612" t="e">
        <f>VLOOKUP(B520,'Interactive Brokers'!E:I,5,0)</f>
        <v>#N/A</v>
      </c>
      <c r="W520" s="612" t="e">
        <f>VLOOKUP(B520,'REL Jio'!E:I,5,0)</f>
        <v>#N/A</v>
      </c>
      <c r="X520" s="612" t="e">
        <f>VLOOKUP(B520,'Sciative Sol'!E:I,5,0)</f>
        <v>#N/A</v>
      </c>
      <c r="Y520" s="612" t="e">
        <f>VLOOKUP(B520,'Hexaware Tech'!E:I,5,0)</f>
        <v>#N/A</v>
      </c>
      <c r="Z520" s="612" t="e">
        <f>VLOOKUP(B520,Axis!D:H,5,0)</f>
        <v>#N/A</v>
      </c>
      <c r="AA520" s="612" t="e">
        <f>VLOOKUP(B520,Ugam!$D$3:$H$26,5,0)</f>
        <v>#N/A</v>
      </c>
      <c r="AB520" s="612" t="e">
        <f>VLOOKUP(B520,Zeus!F:J,5,0)</f>
        <v>#N/A</v>
      </c>
      <c r="AC520" s="612" t="e">
        <f>VLOOKUP(B520,Montran!F:J,5,0)</f>
        <v>#N/A</v>
      </c>
      <c r="AD520" s="612" t="e">
        <f>VLOOKUP(B520,Endurance!H303:L303,5,0)</f>
        <v>#N/A</v>
      </c>
      <c r="AE520" s="612" t="e">
        <f>VLOOKUP(B520,'Swabhav Techlabs'!$F$1:$J$2,5,0)</f>
        <v>#N/A</v>
      </c>
      <c r="AF520" s="612" t="e">
        <f>VLOOKUP(B520,'Quality Kiosk'!$F$1:$J$18,5,0)</f>
        <v>#N/A</v>
      </c>
      <c r="AG520" s="612" t="e">
        <f>VLOOKUP(B520,'Lemon VB'!$F$1:$J$2,5,0)</f>
        <v>#N/A</v>
      </c>
      <c r="AH520" s="612" t="e">
        <f>VLOOKUP(B520,Gocomet!$E$1:$I$3,5,0)</f>
        <v>#N/A</v>
      </c>
      <c r="AI520" s="612" t="e">
        <f>VLOOKUP(B520,'Ingram Micro'!$E$1:$I$8,5,0)</f>
        <v>#N/A</v>
      </c>
      <c r="AJ520" s="612" t="e">
        <f>VLOOKUP(B520,'DePronto Infotech'!$E$1:$I$2,5,0)</f>
        <v>#N/A</v>
      </c>
      <c r="AK520" s="612" t="e">
        <f>VLOOKUP(B520,'Reliance Retail'!$E$1:$I$4,5,0)</f>
        <v>#N/A</v>
      </c>
      <c r="AL520" s="612" t="e">
        <f>VLOOKUP(B520,'Bright Champs'!$D$1:$H$13,5,0)</f>
        <v>#N/A</v>
      </c>
      <c r="AM520" s="612" t="e">
        <f>VLOOKUP(B520,Neosoft!$E$1:$I$12,5,0)</f>
        <v>#N/A</v>
      </c>
      <c r="AN520" s="612" t="e">
        <f>VLOOKUP(B520,Infosys!$E$1:$I$3,5,0)</f>
        <v>#N/A</v>
      </c>
      <c r="AO520" s="612" t="e">
        <f>VLOOKUP(B520,Cerelabs!$E$1:$I$5,5,0)</f>
        <v>#N/A</v>
      </c>
      <c r="AP520" s="612" t="e">
        <f>VLOOKUP(B520,'Neebal Technologies'!$D$1:$H$2,5,0)</f>
        <v>#N/A</v>
      </c>
      <c r="AQ520" s="612" t="e">
        <f>VLOOKUP(B520,'Vertiv Energy'!$D$1:$H$2,5,0)</f>
        <v>#N/A</v>
      </c>
      <c r="AR520" s="612" t="e">
        <f>VLOOKUP(B520,'Acidaes Solutions (CRMNEXT)'!$D$1:$H$3,5,0)</f>
        <v>#N/A</v>
      </c>
      <c r="AS520" s="612" t="e">
        <f>VLOOKUP(B520,Growisto!$D$1:$H$2,5,0)</f>
        <v>#N/A</v>
      </c>
      <c r="AT520" s="612" t="e">
        <f>VLOOKUP(B520,'9.9 Mediaworx - Digit'!$D$1:$H$2,5,0)</f>
        <v>#N/A</v>
      </c>
      <c r="AU520" s="612" t="e">
        <f>VLOOKUP(B520,'Vistaar systems Pvt Ltd'!$D$2:$H$3,5,0)</f>
        <v>#N/A</v>
      </c>
      <c r="AV520" s="612" t="e">
        <f>VLOOKUP(B520,'Course 5i'!$D$2:$H$11,5,0)</f>
        <v>#N/A</v>
      </c>
      <c r="AW520" s="612" t="e">
        <f>VLOOKUP(B520,'Radiant Appliances &amp; Electronic'!$D$1:$H$13,5,0)</f>
        <v>#N/A</v>
      </c>
      <c r="AX520" s="612" t="e">
        <f>VLOOKUP(B520,'Atos Global'!$D$3:$H$27,5,0)</f>
        <v>#N/A</v>
      </c>
      <c r="AY520" s="612" t="e">
        <f>VLOOKUP(B520,'Saama Technologies'!$D$1:$H$2,5,0)</f>
        <v>#N/A</v>
      </c>
      <c r="AZ520" s="612" t="e">
        <f>VLOOKUP(B520,'Multiplier Solutions'!$D$1:$H$2,5,0)</f>
        <v>#N/A</v>
      </c>
      <c r="BA520" s="612" t="e">
        <f>VLOOKUP(B520,GEP!$D$2:$H$5,5,0)</f>
        <v>#N/A</v>
      </c>
      <c r="BB520" s="612" t="e">
        <f>VLOOKUP(B520,Accenture!$D$1:$H$6,5,0)</f>
        <v>#N/A</v>
      </c>
      <c r="BC520" s="612" t="e">
        <f>VLOOKUP(B520,'Endurance International Group'!$D$1:$H$2,5,0)</f>
        <v>#N/A</v>
      </c>
      <c r="BD520" s="612" t="e">
        <f>VLOOKUP(B520,Newgen!$D$1:$H$2,5,0)</f>
        <v>#N/A</v>
      </c>
      <c r="BE520" s="612" t="e">
        <f>VLOOKUP(B520,'3D Incredible'!D520:H520,5,0)</f>
        <v>#N/A</v>
      </c>
      <c r="BF520" s="612" t="e">
        <f>VLOOKUP(B520,'Raja Software Labs'!$D$2:$H$2,5,0)</f>
        <v>#N/A</v>
      </c>
      <c r="BG520" s="612" t="e">
        <f>VLOOKUP(B520,Wipro!$D$1:$H$2,5,0)</f>
        <v>#N/A</v>
      </c>
      <c r="BH520" s="612" t="e">
        <f>VLOOKUP(B520,'Perch Technologies'!$D$2:$H$2,5,0)</f>
        <v>#N/A</v>
      </c>
      <c r="BI520" s="612" t="e">
        <f>VLOOKUP(B520,'Morning Star'!$D$1:$H$6,5,0)</f>
        <v>#N/A</v>
      </c>
      <c r="BJ520" s="612" t="e">
        <f>VLOOKUP(B520,Flexiloans!$D$1:$H$2,5,0)</f>
        <v>#N/A</v>
      </c>
      <c r="BK520" s="612" t="e">
        <f>VLOOKUP(B520,'Thirdware Solutions'!$D$1:$H$2,5,0)</f>
        <v>#N/A</v>
      </c>
      <c r="BL520" s="612" t="e">
        <f>VLOOKUP(B520,Tescom!$D$1:$H$8,5,0)</f>
        <v>#N/A</v>
      </c>
      <c r="BM520" s="612" t="e">
        <f>VLOOKUP(B520,'Cogno AI'!$D$1:$H$2,5,0)</f>
        <v>#N/A</v>
      </c>
      <c r="BN520" s="612" t="e">
        <f>VLOOKUP(B520,'ABM Knowledgeware'!$D$1:$H$2,5,0)</f>
        <v>#N/A</v>
      </c>
      <c r="BO520" s="612" t="e">
        <f>VLOOKUP(B520,'Concerto Software'!$D$1:$H$3,5,0)</f>
        <v>#N/A</v>
      </c>
      <c r="BP520" s="612" t="e">
        <f>VLOOKUP(B520,'My Captain'!$D$1:$H$4,5,0)</f>
        <v>#N/A</v>
      </c>
      <c r="BQ520" s="612" t="e">
        <f>VLOOKUP(B520,'Finoux Solutions'!$D$2:$H$4,5,0)</f>
        <v>#N/A</v>
      </c>
      <c r="BR520" s="612" t="e">
        <f>VLOOKUP(B520,'MITR Learning'!$D$1:$H$2,5,0)</f>
        <v>#N/A</v>
      </c>
      <c r="BS520" s="612" t="e">
        <f>VLOOKUP(B520,Nucsoft!$D$2:$H$6,5,0)</f>
        <v>#N/A</v>
      </c>
      <c r="BT520" s="612" t="e">
        <f>VLOOKUP(B520,'Paras Cadd'!$D$1:$H$2,5,0)</f>
        <v>#N/A</v>
      </c>
      <c r="BU520" s="612" t="e">
        <f>VLOOKUP(B520,'ICICI Securities'!$D$1:$H$2,5,0)</f>
        <v>#N/A</v>
      </c>
      <c r="BV520" s="612" t="e">
        <f>VLOOKUP(B520,'Citius Tech'!$D$2:$H$5,5,0)</f>
        <v>#N/A</v>
      </c>
      <c r="BW520" s="612" t="e">
        <f>VLOOKUP(B520,'Buzzy Brains'!$D$2:$H$2,5,0)</f>
        <v>#N/A</v>
      </c>
      <c r="BX520" s="612" t="e">
        <f>VLOOKUP(B520,'Decimal Point'!$D$2:$H$2,5,0)</f>
        <v>#N/A</v>
      </c>
      <c r="BY520" s="612" t="e">
        <f>VLOOKUP(B520,'Sankey Business Solutions'!$D$2:$H$3,5,0)</f>
        <v>#N/A</v>
      </c>
      <c r="BZ520" s="612" t="e">
        <f>VLOOKUP(B520,'Nangia &amp; Co LLP'!$D$2:$H$2,5,0)</f>
        <v>#N/A</v>
      </c>
      <c r="CA520" s="612" t="e">
        <f>VLOOKUP(B520,'FIS Solutions India Pvt Ltd'!$D$2:$H$2,5,0)</f>
        <v>#N/A</v>
      </c>
      <c r="CB520" s="612" t="e">
        <f>VLOOKUP(B520,'Delta Technology &amp; Management '!$D$2:$H$16,5,0)</f>
        <v>#N/A</v>
      </c>
      <c r="CC520" s="612" t="e">
        <f>VLOOKUP(B520,'Espoir Networks'!$D$3:$H$11,5,0)</f>
        <v>#N/A</v>
      </c>
      <c r="CD520" s="612" t="e">
        <f>VLOOKUP(B520,'Servosys Solution'!$D$3:$H$5,5,0)</f>
        <v>#N/A</v>
      </c>
      <c r="CE520" s="612" t="e">
        <f>VLOOKUP(B520,'Ribbon Communications'!$D$3:$H$4,5,0)</f>
        <v>#N/A</v>
      </c>
      <c r="CF520" s="612">
        <f t="shared" si="27"/>
        <v>1</v>
      </c>
      <c r="CG520" s="129" t="s">
        <v>4338</v>
      </c>
      <c r="CH520" s="129">
        <v>722492749271</v>
      </c>
      <c r="CI520" s="129" t="s">
        <v>134</v>
      </c>
      <c r="CJ520" s="129" t="s">
        <v>11726</v>
      </c>
      <c r="CK520" s="132">
        <v>42917</v>
      </c>
      <c r="CL520" s="129">
        <v>2021</v>
      </c>
      <c r="CM520" s="128" t="s">
        <v>5941</v>
      </c>
      <c r="CN520" s="129">
        <v>454</v>
      </c>
      <c r="CO520" s="133">
        <v>90.8</v>
      </c>
      <c r="CP520" s="129">
        <v>2015</v>
      </c>
      <c r="CQ520" s="129" t="s">
        <v>79</v>
      </c>
      <c r="CR520" s="128" t="s">
        <v>12268</v>
      </c>
      <c r="CS520" s="129">
        <v>524</v>
      </c>
      <c r="CT520" s="133">
        <v>80.62</v>
      </c>
      <c r="CU520" s="129">
        <v>2017</v>
      </c>
      <c r="CV520" s="129" t="s">
        <v>79</v>
      </c>
      <c r="CW520" s="131" t="s">
        <v>81</v>
      </c>
      <c r="CX520" s="131" t="s">
        <v>81</v>
      </c>
      <c r="CY520" s="129" t="s">
        <v>81</v>
      </c>
      <c r="CZ520" s="129" t="s">
        <v>81</v>
      </c>
      <c r="DA520" s="129" t="s">
        <v>81</v>
      </c>
      <c r="DB520" s="129" t="s">
        <v>81</v>
      </c>
      <c r="DC520" s="129" t="s">
        <v>81</v>
      </c>
      <c r="DD520" s="129" t="s">
        <v>81</v>
      </c>
      <c r="DE520" s="129" t="s">
        <v>81</v>
      </c>
      <c r="DF520" s="129">
        <v>0</v>
      </c>
      <c r="DG520" s="224">
        <v>9.09</v>
      </c>
      <c r="DH520" s="224">
        <v>8.89</v>
      </c>
      <c r="DI520" s="224">
        <v>9.42</v>
      </c>
      <c r="DJ520" s="224">
        <v>8.92</v>
      </c>
      <c r="DK520" s="224">
        <v>9.7799999999999994</v>
      </c>
      <c r="DL520" s="224">
        <v>10</v>
      </c>
      <c r="DM520" s="224">
        <v>56.1</v>
      </c>
      <c r="DN520" s="224">
        <v>9.35</v>
      </c>
      <c r="DO520" s="129"/>
      <c r="DP520" s="131" t="s">
        <v>82</v>
      </c>
      <c r="DQ520" s="129">
        <v>0</v>
      </c>
      <c r="DR520" s="129">
        <v>0</v>
      </c>
      <c r="DS520" s="129" t="s">
        <v>83</v>
      </c>
      <c r="DT520" s="129" t="s">
        <v>83</v>
      </c>
      <c r="DU520" s="129" t="s">
        <v>83</v>
      </c>
      <c r="DV520" s="129" t="s">
        <v>83</v>
      </c>
      <c r="DW520" s="131" t="s">
        <v>83</v>
      </c>
      <c r="DX520" s="131" t="s">
        <v>84</v>
      </c>
      <c r="DY520" s="131" t="s">
        <v>81</v>
      </c>
      <c r="DZ520" s="131" t="s">
        <v>4341</v>
      </c>
      <c r="EA520" s="131" t="s">
        <v>448</v>
      </c>
      <c r="EB520" s="131" t="s">
        <v>4342</v>
      </c>
      <c r="EC520" s="131" t="s">
        <v>88</v>
      </c>
      <c r="ED520" s="131" t="s">
        <v>89</v>
      </c>
      <c r="EE520" s="131" t="s">
        <v>4343</v>
      </c>
      <c r="EF520" s="131" t="s">
        <v>4344</v>
      </c>
      <c r="EG520" s="131" t="s">
        <v>4345</v>
      </c>
      <c r="EH520" s="131" t="s">
        <v>4346</v>
      </c>
      <c r="EI520" s="131" t="s">
        <v>4347</v>
      </c>
      <c r="EJ520" s="135" t="s">
        <v>4348</v>
      </c>
      <c r="EK520" s="135" t="s">
        <v>4349</v>
      </c>
      <c r="EL520" s="135" t="s">
        <v>4350</v>
      </c>
      <c r="EM520" s="135" t="s">
        <v>4351</v>
      </c>
      <c r="EN520" s="131" t="s">
        <v>81</v>
      </c>
    </row>
    <row r="521" spans="1:144" ht="18" thickTop="1" thickBot="1">
      <c r="A521" s="575">
        <f t="shared" si="28"/>
        <v>520</v>
      </c>
      <c r="B521" s="572" t="s">
        <v>4454</v>
      </c>
      <c r="C521" s="600" t="s">
        <v>4455</v>
      </c>
      <c r="D521" s="570" t="s">
        <v>13209</v>
      </c>
      <c r="E521" s="568" t="str">
        <f t="shared" si="26"/>
        <v>Placed</v>
      </c>
      <c r="F521" s="570" t="s">
        <v>12496</v>
      </c>
      <c r="G521" s="570" t="s">
        <v>183</v>
      </c>
      <c r="H521" s="131" t="str">
        <f>VLOOKUP(B521,INFT2!C:E,3,0)</f>
        <v>12th + Engineering without live KT</v>
      </c>
      <c r="I521" s="610" t="s">
        <v>4456</v>
      </c>
      <c r="J521" s="572">
        <v>20</v>
      </c>
      <c r="K521" s="611" t="s">
        <v>4457</v>
      </c>
      <c r="L521" s="611" t="s">
        <v>73</v>
      </c>
      <c r="M521" s="611" t="s">
        <v>4458</v>
      </c>
      <c r="N521" s="612" t="s">
        <v>4453</v>
      </c>
      <c r="O521" s="612">
        <v>9819231050</v>
      </c>
      <c r="P521" s="612">
        <v>8108219995</v>
      </c>
      <c r="Q521" s="612" t="e">
        <f>VLOOKUP(B521,'TCS CON'!$D$1:$H$98,5,0)</f>
        <v>#N/A</v>
      </c>
      <c r="R521" s="612" t="e">
        <f>VLOOKUP(B521,LTI!$C$1:$H$46,6,0)</f>
        <v>#N/A</v>
      </c>
      <c r="S521" s="612" t="e">
        <f>VLOOKUP(B521,JARO!$E$2:$I$11,5,0)</f>
        <v>#N/A</v>
      </c>
      <c r="T521" s="612">
        <f>VLOOKUP(B521,Capgemini!$D$3:$H$78,5,0)</f>
        <v>380000</v>
      </c>
      <c r="U521" s="612" t="e">
        <f>VLOOKUP(B521,Carwale!$D$1:$H$4,5,0)</f>
        <v>#N/A</v>
      </c>
      <c r="V521" s="612" t="e">
        <f>VLOOKUP(B521,'Interactive Brokers'!E:I,5,0)</f>
        <v>#N/A</v>
      </c>
      <c r="W521" s="612" t="e">
        <f>VLOOKUP(B521,'REL Jio'!E:I,5,0)</f>
        <v>#N/A</v>
      </c>
      <c r="X521" s="612" t="e">
        <f>VLOOKUP(B521,'Sciative Sol'!E:I,5,0)</f>
        <v>#N/A</v>
      </c>
      <c r="Y521" s="612" t="e">
        <f>VLOOKUP(B521,'Hexaware Tech'!E:I,5,0)</f>
        <v>#N/A</v>
      </c>
      <c r="Z521" s="612" t="e">
        <f>VLOOKUP(B521,Axis!D:H,5,0)</f>
        <v>#N/A</v>
      </c>
      <c r="AA521" s="612" t="e">
        <f>VLOOKUP(B521,Ugam!$D$3:$H$26,5,0)</f>
        <v>#N/A</v>
      </c>
      <c r="AB521" s="612" t="e">
        <f>VLOOKUP(B521,Zeus!F:J,5,0)</f>
        <v>#N/A</v>
      </c>
      <c r="AC521" s="612" t="e">
        <f>VLOOKUP(B521,Montran!F:J,5,0)</f>
        <v>#N/A</v>
      </c>
      <c r="AD521" s="612" t="e">
        <f>VLOOKUP(B521,Endurance!H304:L304,5,0)</f>
        <v>#N/A</v>
      </c>
      <c r="AE521" s="612" t="e">
        <f>VLOOKUP(B521,'Swabhav Techlabs'!$F$1:$J$2,5,0)</f>
        <v>#N/A</v>
      </c>
      <c r="AF521" s="612" t="e">
        <f>VLOOKUP(B521,'Quality Kiosk'!$F$1:$J$18,5,0)</f>
        <v>#N/A</v>
      </c>
      <c r="AG521" s="612" t="e">
        <f>VLOOKUP(B521,'Lemon VB'!$F$1:$J$2,5,0)</f>
        <v>#N/A</v>
      </c>
      <c r="AH521" s="612" t="e">
        <f>VLOOKUP(B521,Gocomet!$E$1:$I$3,5,0)</f>
        <v>#N/A</v>
      </c>
      <c r="AI521" s="612" t="e">
        <f>VLOOKUP(B521,'Ingram Micro'!$E$1:$I$8,5,0)</f>
        <v>#N/A</v>
      </c>
      <c r="AJ521" s="612" t="e">
        <f>VLOOKUP(B521,'DePronto Infotech'!$E$1:$I$2,5,0)</f>
        <v>#N/A</v>
      </c>
      <c r="AK521" s="612" t="e">
        <f>VLOOKUP(B521,'Reliance Retail'!$E$1:$I$4,5,0)</f>
        <v>#N/A</v>
      </c>
      <c r="AL521" s="612" t="e">
        <f>VLOOKUP(B521,'Bright Champs'!$D$1:$H$13,5,0)</f>
        <v>#N/A</v>
      </c>
      <c r="AM521" s="612" t="e">
        <f>VLOOKUP(B521,Neosoft!$E$1:$I$12,5,0)</f>
        <v>#N/A</v>
      </c>
      <c r="AN521" s="612" t="e">
        <f>VLOOKUP(B521,Infosys!$E$1:$I$3,5,0)</f>
        <v>#N/A</v>
      </c>
      <c r="AO521" s="612" t="e">
        <f>VLOOKUP(B521,Cerelabs!$E$1:$I$5,5,0)</f>
        <v>#N/A</v>
      </c>
      <c r="AP521" s="612" t="e">
        <f>VLOOKUP(B521,'Neebal Technologies'!$D$1:$H$2,5,0)</f>
        <v>#N/A</v>
      </c>
      <c r="AQ521" s="612" t="e">
        <f>VLOOKUP(B521,'Vertiv Energy'!$D$1:$H$2,5,0)</f>
        <v>#N/A</v>
      </c>
      <c r="AR521" s="612" t="e">
        <f>VLOOKUP(B521,'Acidaes Solutions (CRMNEXT)'!$D$1:$H$3,5,0)</f>
        <v>#N/A</v>
      </c>
      <c r="AS521" s="612" t="e">
        <f>VLOOKUP(B521,Growisto!$D$1:$H$2,5,0)</f>
        <v>#N/A</v>
      </c>
      <c r="AT521" s="612" t="e">
        <f>VLOOKUP(B521,'9.9 Mediaworx - Digit'!$D$1:$H$2,5,0)</f>
        <v>#N/A</v>
      </c>
      <c r="AU521" s="612" t="e">
        <f>VLOOKUP(B521,'Vistaar systems Pvt Ltd'!$D$2:$H$3,5,0)</f>
        <v>#N/A</v>
      </c>
      <c r="AV521" s="612" t="e">
        <f>VLOOKUP(B521,'Course 5i'!$D$2:$H$11,5,0)</f>
        <v>#N/A</v>
      </c>
      <c r="AW521" s="612" t="e">
        <f>VLOOKUP(B521,'Radiant Appliances &amp; Electronic'!$D$1:$H$13,5,0)</f>
        <v>#N/A</v>
      </c>
      <c r="AX521" s="612" t="e">
        <f>VLOOKUP(B521,'Atos Global'!$D$3:$H$27,5,0)</f>
        <v>#N/A</v>
      </c>
      <c r="AY521" s="612" t="e">
        <f>VLOOKUP(B521,'Saama Technologies'!$D$1:$H$2,5,0)</f>
        <v>#N/A</v>
      </c>
      <c r="AZ521" s="612" t="e">
        <f>VLOOKUP(B521,'Multiplier Solutions'!$D$1:$H$2,5,0)</f>
        <v>#N/A</v>
      </c>
      <c r="BA521" s="612" t="e">
        <f>VLOOKUP(B521,GEP!$D$2:$H$5,5,0)</f>
        <v>#N/A</v>
      </c>
      <c r="BB521" s="612" t="e">
        <f>VLOOKUP(B521,Accenture!$D$1:$H$6,5,0)</f>
        <v>#N/A</v>
      </c>
      <c r="BC521" s="612" t="e">
        <f>VLOOKUP(B521,'Endurance International Group'!$D$1:$H$2,5,0)</f>
        <v>#N/A</v>
      </c>
      <c r="BD521" s="612" t="e">
        <f>VLOOKUP(B521,Newgen!$D$1:$H$2,5,0)</f>
        <v>#N/A</v>
      </c>
      <c r="BE521" s="612" t="e">
        <f>VLOOKUP(B521,'3D Incredible'!D521:H521,5,0)</f>
        <v>#N/A</v>
      </c>
      <c r="BF521" s="612" t="e">
        <f>VLOOKUP(B521,'Raja Software Labs'!$D$2:$H$2,5,0)</f>
        <v>#N/A</v>
      </c>
      <c r="BG521" s="612" t="e">
        <f>VLOOKUP(B521,Wipro!$D$1:$H$2,5,0)</f>
        <v>#N/A</v>
      </c>
      <c r="BH521" s="612" t="e">
        <f>VLOOKUP(B521,'Perch Technologies'!$D$2:$H$2,5,0)</f>
        <v>#N/A</v>
      </c>
      <c r="BI521" s="612" t="e">
        <f>VLOOKUP(B521,'Morning Star'!$D$1:$H$6,5,0)</f>
        <v>#N/A</v>
      </c>
      <c r="BJ521" s="612" t="e">
        <f>VLOOKUP(B521,Flexiloans!$D$1:$H$2,5,0)</f>
        <v>#N/A</v>
      </c>
      <c r="BK521" s="612" t="e">
        <f>VLOOKUP(B521,'Thirdware Solutions'!$D$1:$H$2,5,0)</f>
        <v>#N/A</v>
      </c>
      <c r="BL521" s="612" t="e">
        <f>VLOOKUP(B521,Tescom!$D$1:$H$8,5,0)</f>
        <v>#N/A</v>
      </c>
      <c r="BM521" s="612" t="e">
        <f>VLOOKUP(B521,'Cogno AI'!$D$1:$H$2,5,0)</f>
        <v>#N/A</v>
      </c>
      <c r="BN521" s="612" t="e">
        <f>VLOOKUP(B521,'ABM Knowledgeware'!$D$1:$H$2,5,0)</f>
        <v>#N/A</v>
      </c>
      <c r="BO521" s="612" t="e">
        <f>VLOOKUP(B521,'Concerto Software'!$D$1:$H$3,5,0)</f>
        <v>#N/A</v>
      </c>
      <c r="BP521" s="612" t="e">
        <f>VLOOKUP(B521,'My Captain'!$D$1:$H$4,5,0)</f>
        <v>#N/A</v>
      </c>
      <c r="BQ521" s="612" t="e">
        <f>VLOOKUP(B521,'Finoux Solutions'!$D$2:$H$4,5,0)</f>
        <v>#N/A</v>
      </c>
      <c r="BR521" s="612" t="e">
        <f>VLOOKUP(B521,'MITR Learning'!$D$1:$H$2,5,0)</f>
        <v>#N/A</v>
      </c>
      <c r="BS521" s="612" t="e">
        <f>VLOOKUP(B521,Nucsoft!$D$2:$H$6,5,0)</f>
        <v>#N/A</v>
      </c>
      <c r="BT521" s="612" t="e">
        <f>VLOOKUP(B521,'Paras Cadd'!$D$1:$H$2,5,0)</f>
        <v>#N/A</v>
      </c>
      <c r="BU521" s="612" t="e">
        <f>VLOOKUP(B521,'ICICI Securities'!$D$1:$H$2,5,0)</f>
        <v>#N/A</v>
      </c>
      <c r="BV521" s="612" t="e">
        <f>VLOOKUP(B521,'Citius Tech'!$D$2:$H$5,5,0)</f>
        <v>#N/A</v>
      </c>
      <c r="BW521" s="612" t="e">
        <f>VLOOKUP(B521,'Buzzy Brains'!$D$2:$H$2,5,0)</f>
        <v>#N/A</v>
      </c>
      <c r="BX521" s="612" t="e">
        <f>VLOOKUP(B521,'Decimal Point'!$D$2:$H$2,5,0)</f>
        <v>#N/A</v>
      </c>
      <c r="BY521" s="612" t="e">
        <f>VLOOKUP(B521,'Sankey Business Solutions'!$D$2:$H$3,5,0)</f>
        <v>#N/A</v>
      </c>
      <c r="BZ521" s="612" t="e">
        <f>VLOOKUP(B521,'Nangia &amp; Co LLP'!$D$2:$H$2,5,0)</f>
        <v>#N/A</v>
      </c>
      <c r="CA521" s="612">
        <f>VLOOKUP(B521,'FIS Solutions India Pvt Ltd'!$D$2:$H$2,5,0)</f>
        <v>520000</v>
      </c>
      <c r="CB521" s="612" t="e">
        <f>VLOOKUP(B521,'Delta Technology &amp; Management '!$D$2:$H$16,5,0)</f>
        <v>#N/A</v>
      </c>
      <c r="CC521" s="612" t="e">
        <f>VLOOKUP(B521,'Espoir Networks'!$D$3:$H$11,5,0)</f>
        <v>#N/A</v>
      </c>
      <c r="CD521" s="612" t="e">
        <f>VLOOKUP(B521,'Servosys Solution'!$D$3:$H$5,5,0)</f>
        <v>#N/A</v>
      </c>
      <c r="CE521" s="612" t="e">
        <f>VLOOKUP(B521,'Ribbon Communications'!$D$3:$H$4,5,0)</f>
        <v>#N/A</v>
      </c>
      <c r="CF521" s="612">
        <f t="shared" si="27"/>
        <v>2</v>
      </c>
      <c r="CG521" s="129" t="s">
        <v>4459</v>
      </c>
      <c r="CH521" s="129">
        <v>798897919457</v>
      </c>
      <c r="CI521" s="129" t="s">
        <v>134</v>
      </c>
      <c r="CJ521" s="129" t="s">
        <v>11726</v>
      </c>
      <c r="CK521" s="132">
        <v>42917</v>
      </c>
      <c r="CL521" s="129">
        <v>2021</v>
      </c>
      <c r="CM521" s="128" t="s">
        <v>4460</v>
      </c>
      <c r="CN521" s="129">
        <v>415</v>
      </c>
      <c r="CO521" s="133">
        <v>83</v>
      </c>
      <c r="CP521" s="129">
        <v>2015</v>
      </c>
      <c r="CQ521" s="129" t="s">
        <v>79</v>
      </c>
      <c r="CR521" s="128" t="s">
        <v>4461</v>
      </c>
      <c r="CS521" s="129">
        <v>452</v>
      </c>
      <c r="CT521" s="133">
        <v>69.540000000000006</v>
      </c>
      <c r="CU521" s="129">
        <v>2017</v>
      </c>
      <c r="CV521" s="129" t="s">
        <v>79</v>
      </c>
      <c r="CW521" s="131" t="s">
        <v>81</v>
      </c>
      <c r="CX521" s="131" t="s">
        <v>81</v>
      </c>
      <c r="CY521" s="129" t="s">
        <v>81</v>
      </c>
      <c r="CZ521" s="129" t="s">
        <v>81</v>
      </c>
      <c r="DA521" s="129" t="s">
        <v>81</v>
      </c>
      <c r="DB521" s="129" t="s">
        <v>81</v>
      </c>
      <c r="DC521" s="129" t="s">
        <v>81</v>
      </c>
      <c r="DD521" s="129" t="s">
        <v>81</v>
      </c>
      <c r="DE521" s="129" t="s">
        <v>81</v>
      </c>
      <c r="DF521" s="129">
        <v>0</v>
      </c>
      <c r="DG521" s="224">
        <v>6.87</v>
      </c>
      <c r="DH521" s="224">
        <v>7.5</v>
      </c>
      <c r="DI521" s="224">
        <v>7.73</v>
      </c>
      <c r="DJ521" s="224">
        <v>6.53</v>
      </c>
      <c r="DK521" s="224">
        <v>7.1150000000000002</v>
      </c>
      <c r="DL521" s="224">
        <v>8.11</v>
      </c>
      <c r="DM521" s="224">
        <v>43.85</v>
      </c>
      <c r="DN521" s="224">
        <v>7.3</v>
      </c>
      <c r="DO521" s="129"/>
      <c r="DP521" s="131" t="s">
        <v>82</v>
      </c>
      <c r="DQ521" s="129">
        <v>0</v>
      </c>
      <c r="DR521" s="129">
        <v>0</v>
      </c>
      <c r="DS521" s="129" t="s">
        <v>83</v>
      </c>
      <c r="DT521" s="129" t="s">
        <v>83</v>
      </c>
      <c r="DU521" s="129" t="s">
        <v>83</v>
      </c>
      <c r="DV521" s="129" t="s">
        <v>83</v>
      </c>
      <c r="DW521" s="131" t="s">
        <v>83</v>
      </c>
      <c r="DX521" s="131" t="s">
        <v>84</v>
      </c>
      <c r="DY521" s="131" t="s">
        <v>81</v>
      </c>
      <c r="DZ521" s="131" t="s">
        <v>4462</v>
      </c>
      <c r="EA521" s="131" t="s">
        <v>358</v>
      </c>
      <c r="EB521" s="131" t="s">
        <v>4463</v>
      </c>
      <c r="EC521" s="131" t="s">
        <v>599</v>
      </c>
      <c r="ED521" s="131" t="s">
        <v>89</v>
      </c>
      <c r="EE521" s="131" t="s">
        <v>4464</v>
      </c>
      <c r="EF521" s="131" t="s">
        <v>4465</v>
      </c>
      <c r="EG521" s="131" t="s">
        <v>4466</v>
      </c>
      <c r="EH521" s="131" t="s">
        <v>4467</v>
      </c>
      <c r="EI521" s="131" t="s">
        <v>320</v>
      </c>
      <c r="EJ521" s="135" t="s">
        <v>4468</v>
      </c>
      <c r="EK521" s="135" t="s">
        <v>4469</v>
      </c>
      <c r="EL521" s="135" t="s">
        <v>4470</v>
      </c>
      <c r="EM521" s="135" t="s">
        <v>4471</v>
      </c>
      <c r="EN521" s="131" t="s">
        <v>81</v>
      </c>
    </row>
    <row r="522" spans="1:144" ht="18" thickTop="1" thickBot="1">
      <c r="A522" s="575">
        <f t="shared" si="28"/>
        <v>521</v>
      </c>
      <c r="B522" s="572" t="s">
        <v>4530</v>
      </c>
      <c r="C522" s="600" t="s">
        <v>4531</v>
      </c>
      <c r="D522" s="570" t="s">
        <v>13208</v>
      </c>
      <c r="E522" s="568" t="str">
        <f t="shared" si="26"/>
        <v>Placed</v>
      </c>
      <c r="F522" s="570" t="s">
        <v>12496</v>
      </c>
      <c r="G522" s="570" t="s">
        <v>183</v>
      </c>
      <c r="H522" s="131" t="str">
        <f>VLOOKUP(B522,INFT2!C:E,3,0)</f>
        <v>12th + Engineering without live KT</v>
      </c>
      <c r="I522" s="610" t="s">
        <v>4532</v>
      </c>
      <c r="J522" s="572">
        <v>20</v>
      </c>
      <c r="K522" s="611" t="s">
        <v>4533</v>
      </c>
      <c r="L522" s="611" t="s">
        <v>73</v>
      </c>
      <c r="M522" s="611" t="s">
        <v>4534</v>
      </c>
      <c r="N522" s="612" t="s">
        <v>4529</v>
      </c>
      <c r="O522" s="612">
        <v>9167748136</v>
      </c>
      <c r="P522" s="612">
        <v>7021510696</v>
      </c>
      <c r="Q522" s="612" t="e">
        <f>VLOOKUP(B522,'TCS CON'!$D$1:$H$98,5,0)</f>
        <v>#N/A</v>
      </c>
      <c r="R522" s="612" t="e">
        <f>VLOOKUP(B522,LTI!$C$1:$H$46,6,0)</f>
        <v>#N/A</v>
      </c>
      <c r="S522" s="612" t="e">
        <f>VLOOKUP(B522,JARO!$E$2:$I$11,5,0)</f>
        <v>#N/A</v>
      </c>
      <c r="T522" s="612" t="e">
        <f>VLOOKUP(B522,Capgemini!$D$3:$H$78,5,0)</f>
        <v>#N/A</v>
      </c>
      <c r="U522" s="612" t="e">
        <f>VLOOKUP(B522,Carwale!$D$1:$H$4,5,0)</f>
        <v>#N/A</v>
      </c>
      <c r="V522" s="612" t="e">
        <f>VLOOKUP(B522,'Interactive Brokers'!E:I,5,0)</f>
        <v>#N/A</v>
      </c>
      <c r="W522" s="612" t="e">
        <f>VLOOKUP(B522,'REL Jio'!E:I,5,0)</f>
        <v>#N/A</v>
      </c>
      <c r="X522" s="612" t="e">
        <f>VLOOKUP(B522,'Sciative Sol'!E:I,5,0)</f>
        <v>#N/A</v>
      </c>
      <c r="Y522" s="612" t="e">
        <f>VLOOKUP(B522,'Hexaware Tech'!E:I,5,0)</f>
        <v>#N/A</v>
      </c>
      <c r="Z522" s="612" t="e">
        <f>VLOOKUP(B522,Axis!D:H,5,0)</f>
        <v>#N/A</v>
      </c>
      <c r="AA522" s="612" t="e">
        <f>VLOOKUP(B522,Ugam!$D$3:$H$26,5,0)</f>
        <v>#N/A</v>
      </c>
      <c r="AB522" s="612" t="e">
        <f>VLOOKUP(B522,Zeus!F:J,5,0)</f>
        <v>#N/A</v>
      </c>
      <c r="AC522" s="612" t="e">
        <f>VLOOKUP(B522,Montran!F:J,5,0)</f>
        <v>#N/A</v>
      </c>
      <c r="AD522" s="612" t="e">
        <f>VLOOKUP(B522,Endurance!H305:L305,5,0)</f>
        <v>#N/A</v>
      </c>
      <c r="AE522" s="612" t="e">
        <f>VLOOKUP(B522,'Swabhav Techlabs'!$F$1:$J$2,5,0)</f>
        <v>#N/A</v>
      </c>
      <c r="AF522" s="612" t="e">
        <f>VLOOKUP(B522,'Quality Kiosk'!$F$1:$J$18,5,0)</f>
        <v>#N/A</v>
      </c>
      <c r="AG522" s="612" t="e">
        <f>VLOOKUP(B522,'Lemon VB'!$F$1:$J$2,5,0)</f>
        <v>#N/A</v>
      </c>
      <c r="AH522" s="612" t="e">
        <f>VLOOKUP(B522,Gocomet!$E$1:$I$3,5,0)</f>
        <v>#N/A</v>
      </c>
      <c r="AI522" s="612">
        <f>VLOOKUP(B522,'Ingram Micro'!$E$1:$I$8,5,0)</f>
        <v>400000</v>
      </c>
      <c r="AJ522" s="612" t="e">
        <f>VLOOKUP(B522,'DePronto Infotech'!$E$1:$I$2,5,0)</f>
        <v>#N/A</v>
      </c>
      <c r="AK522" s="612" t="e">
        <f>VLOOKUP(B522,'Reliance Retail'!$E$1:$I$4,5,0)</f>
        <v>#N/A</v>
      </c>
      <c r="AL522" s="612" t="e">
        <f>VLOOKUP(B522,'Bright Champs'!$D$1:$H$13,5,0)</f>
        <v>#N/A</v>
      </c>
      <c r="AM522" s="612">
        <f>VLOOKUP(B522,Neosoft!$E$1:$I$12,5,0)</f>
        <v>360000</v>
      </c>
      <c r="AN522" s="612" t="e">
        <f>VLOOKUP(B522,Infosys!$E$1:$I$3,5,0)</f>
        <v>#N/A</v>
      </c>
      <c r="AO522" s="612" t="e">
        <f>VLOOKUP(B522,Cerelabs!$E$1:$I$5,5,0)</f>
        <v>#N/A</v>
      </c>
      <c r="AP522" s="612" t="e">
        <f>VLOOKUP(B522,'Neebal Technologies'!$D$1:$H$2,5,0)</f>
        <v>#N/A</v>
      </c>
      <c r="AQ522" s="612" t="e">
        <f>VLOOKUP(B522,'Vertiv Energy'!$D$1:$H$2,5,0)</f>
        <v>#N/A</v>
      </c>
      <c r="AR522" s="612" t="e">
        <f>VLOOKUP(B522,'Acidaes Solutions (CRMNEXT)'!$D$1:$H$3,5,0)</f>
        <v>#N/A</v>
      </c>
      <c r="AS522" s="612" t="e">
        <f>VLOOKUP(B522,Growisto!$D$1:$H$2,5,0)</f>
        <v>#N/A</v>
      </c>
      <c r="AT522" s="612" t="e">
        <f>VLOOKUP(B522,'9.9 Mediaworx - Digit'!$D$1:$H$2,5,0)</f>
        <v>#N/A</v>
      </c>
      <c r="AU522" s="612" t="e">
        <f>VLOOKUP(B522,'Vistaar systems Pvt Ltd'!$D$2:$H$3,5,0)</f>
        <v>#N/A</v>
      </c>
      <c r="AV522" s="612" t="e">
        <f>VLOOKUP(B522,'Course 5i'!$D$2:$H$11,5,0)</f>
        <v>#N/A</v>
      </c>
      <c r="AW522" s="612" t="e">
        <f>VLOOKUP(B522,'Radiant Appliances &amp; Electronic'!$D$1:$H$13,5,0)</f>
        <v>#N/A</v>
      </c>
      <c r="AX522" s="612" t="e">
        <f>VLOOKUP(B522,'Atos Global'!$D$3:$H$27,5,0)</f>
        <v>#N/A</v>
      </c>
      <c r="AY522" s="612" t="e">
        <f>VLOOKUP(B522,'Saama Technologies'!$D$1:$H$2,5,0)</f>
        <v>#N/A</v>
      </c>
      <c r="AZ522" s="612" t="e">
        <f>VLOOKUP(B522,'Multiplier Solutions'!$D$1:$H$2,5,0)</f>
        <v>#N/A</v>
      </c>
      <c r="BA522" s="612" t="e">
        <f>VLOOKUP(B522,GEP!$D$2:$H$5,5,0)</f>
        <v>#N/A</v>
      </c>
      <c r="BB522" s="612" t="e">
        <f>VLOOKUP(B522,Accenture!$D$1:$H$6,5,0)</f>
        <v>#N/A</v>
      </c>
      <c r="BC522" s="612" t="e">
        <f>VLOOKUP(B522,'Endurance International Group'!$D$1:$H$2,5,0)</f>
        <v>#N/A</v>
      </c>
      <c r="BD522" s="612" t="e">
        <f>VLOOKUP(B522,Newgen!$D$1:$H$2,5,0)</f>
        <v>#N/A</v>
      </c>
      <c r="BE522" s="612" t="e">
        <f>VLOOKUP(B522,'3D Incredible'!D522:H522,5,0)</f>
        <v>#N/A</v>
      </c>
      <c r="BF522" s="612" t="e">
        <f>VLOOKUP(B522,'Raja Software Labs'!$D$2:$H$2,5,0)</f>
        <v>#N/A</v>
      </c>
      <c r="BG522" s="612" t="e">
        <f>VLOOKUP(B522,Wipro!$D$1:$H$2,5,0)</f>
        <v>#N/A</v>
      </c>
      <c r="BH522" s="612" t="e">
        <f>VLOOKUP(B522,'Perch Technologies'!$D$2:$H$2,5,0)</f>
        <v>#N/A</v>
      </c>
      <c r="BI522" s="612" t="e">
        <f>VLOOKUP(B522,'Morning Star'!$D$1:$H$6,5,0)</f>
        <v>#N/A</v>
      </c>
      <c r="BJ522" s="612" t="e">
        <f>VLOOKUP(B522,Flexiloans!$D$1:$H$2,5,0)</f>
        <v>#N/A</v>
      </c>
      <c r="BK522" s="612" t="e">
        <f>VLOOKUP(B522,'Thirdware Solutions'!$D$1:$H$2,5,0)</f>
        <v>#N/A</v>
      </c>
      <c r="BL522" s="612" t="e">
        <f>VLOOKUP(B522,Tescom!$D$1:$H$8,5,0)</f>
        <v>#N/A</v>
      </c>
      <c r="BM522" s="612" t="e">
        <f>VLOOKUP(B522,'Cogno AI'!$D$1:$H$2,5,0)</f>
        <v>#N/A</v>
      </c>
      <c r="BN522" s="612" t="e">
        <f>VLOOKUP(B522,'ABM Knowledgeware'!$D$1:$H$2,5,0)</f>
        <v>#N/A</v>
      </c>
      <c r="BO522" s="612" t="e">
        <f>VLOOKUP(B522,'Concerto Software'!$D$1:$H$3,5,0)</f>
        <v>#N/A</v>
      </c>
      <c r="BP522" s="612" t="e">
        <f>VLOOKUP(B522,'My Captain'!$D$1:$H$4,5,0)</f>
        <v>#N/A</v>
      </c>
      <c r="BQ522" s="612" t="e">
        <f>VLOOKUP(B522,'Finoux Solutions'!$D$2:$H$4,5,0)</f>
        <v>#N/A</v>
      </c>
      <c r="BR522" s="612" t="e">
        <f>VLOOKUP(B522,'MITR Learning'!$D$1:$H$2,5,0)</f>
        <v>#N/A</v>
      </c>
      <c r="BS522" s="612" t="e">
        <f>VLOOKUP(B522,Nucsoft!$D$2:$H$6,5,0)</f>
        <v>#N/A</v>
      </c>
      <c r="BT522" s="612" t="e">
        <f>VLOOKUP(B522,'Paras Cadd'!$D$1:$H$2,5,0)</f>
        <v>#N/A</v>
      </c>
      <c r="BU522" s="612" t="e">
        <f>VLOOKUP(B522,'ICICI Securities'!$D$1:$H$2,5,0)</f>
        <v>#N/A</v>
      </c>
      <c r="BV522" s="612" t="e">
        <f>VLOOKUP(B522,'Citius Tech'!$D$2:$H$5,5,0)</f>
        <v>#N/A</v>
      </c>
      <c r="BW522" s="612" t="e">
        <f>VLOOKUP(B522,'Buzzy Brains'!$D$2:$H$2,5,0)</f>
        <v>#N/A</v>
      </c>
      <c r="BX522" s="612" t="e">
        <f>VLOOKUP(B522,'Decimal Point'!$D$2:$H$2,5,0)</f>
        <v>#N/A</v>
      </c>
      <c r="BY522" s="612" t="e">
        <f>VLOOKUP(B522,'Sankey Business Solutions'!$D$2:$H$3,5,0)</f>
        <v>#N/A</v>
      </c>
      <c r="BZ522" s="612" t="e">
        <f>VLOOKUP(B522,'Nangia &amp; Co LLP'!$D$2:$H$2,5,0)</f>
        <v>#N/A</v>
      </c>
      <c r="CA522" s="612" t="e">
        <f>VLOOKUP(B522,'FIS Solutions India Pvt Ltd'!$D$2:$H$2,5,0)</f>
        <v>#N/A</v>
      </c>
      <c r="CB522" s="612" t="e">
        <f>VLOOKUP(B522,'Delta Technology &amp; Management '!$D$2:$H$16,5,0)</f>
        <v>#N/A</v>
      </c>
      <c r="CC522" s="612" t="e">
        <f>VLOOKUP(B522,'Espoir Networks'!$D$3:$H$11,5,0)</f>
        <v>#N/A</v>
      </c>
      <c r="CD522" s="612" t="e">
        <f>VLOOKUP(B522,'Servosys Solution'!$D$3:$H$5,5,0)</f>
        <v>#N/A</v>
      </c>
      <c r="CE522" s="612" t="e">
        <f>VLOOKUP(B522,'Ribbon Communications'!$D$3:$H$4,5,0)</f>
        <v>#N/A</v>
      </c>
      <c r="CF522" s="612">
        <f t="shared" si="27"/>
        <v>2</v>
      </c>
      <c r="CG522" s="129" t="s">
        <v>134</v>
      </c>
      <c r="CH522" s="129">
        <v>673873049670</v>
      </c>
      <c r="CI522" s="129" t="s">
        <v>81</v>
      </c>
      <c r="CJ522" s="129" t="s">
        <v>11726</v>
      </c>
      <c r="CK522" s="132">
        <v>42917</v>
      </c>
      <c r="CL522" s="129">
        <v>2021</v>
      </c>
      <c r="CM522" s="128" t="s">
        <v>4535</v>
      </c>
      <c r="CN522" s="129">
        <v>387</v>
      </c>
      <c r="CO522" s="133">
        <v>77.400000000000006</v>
      </c>
      <c r="CP522" s="129">
        <v>2015</v>
      </c>
      <c r="CQ522" s="129" t="s">
        <v>79</v>
      </c>
      <c r="CR522" s="128" t="s">
        <v>12119</v>
      </c>
      <c r="CS522" s="129">
        <v>423</v>
      </c>
      <c r="CT522" s="133">
        <v>65.08</v>
      </c>
      <c r="CU522" s="129">
        <v>2017</v>
      </c>
      <c r="CV522" s="129" t="s">
        <v>79</v>
      </c>
      <c r="CW522" s="131" t="s">
        <v>81</v>
      </c>
      <c r="CX522" s="131" t="s">
        <v>81</v>
      </c>
      <c r="CY522" s="129" t="s">
        <v>81</v>
      </c>
      <c r="CZ522" s="129" t="s">
        <v>81</v>
      </c>
      <c r="DA522" s="129" t="s">
        <v>81</v>
      </c>
      <c r="DB522" s="129" t="s">
        <v>81</v>
      </c>
      <c r="DC522" s="129" t="s">
        <v>81</v>
      </c>
      <c r="DD522" s="129" t="s">
        <v>81</v>
      </c>
      <c r="DE522" s="129" t="s">
        <v>81</v>
      </c>
      <c r="DF522" s="129">
        <v>0</v>
      </c>
      <c r="DG522" s="224">
        <v>6.61</v>
      </c>
      <c r="DH522" s="224">
        <v>7.48</v>
      </c>
      <c r="DI522" s="224">
        <v>7.88</v>
      </c>
      <c r="DJ522" s="224">
        <v>8.19</v>
      </c>
      <c r="DK522" s="224">
        <v>8.61</v>
      </c>
      <c r="DL522" s="224">
        <v>9.07</v>
      </c>
      <c r="DM522" s="224">
        <v>47.84</v>
      </c>
      <c r="DN522" s="224">
        <v>7.9729999999999999</v>
      </c>
      <c r="DO522" s="129"/>
      <c r="DP522" s="131" t="s">
        <v>82</v>
      </c>
      <c r="DQ522" s="129">
        <v>0</v>
      </c>
      <c r="DR522" s="129">
        <v>0</v>
      </c>
      <c r="DS522" s="129" t="s">
        <v>83</v>
      </c>
      <c r="DT522" s="129" t="s">
        <v>83</v>
      </c>
      <c r="DU522" s="129" t="s">
        <v>83</v>
      </c>
      <c r="DV522" s="129" t="s">
        <v>83</v>
      </c>
      <c r="DW522" s="131" t="s">
        <v>83</v>
      </c>
      <c r="DX522" s="131" t="s">
        <v>84</v>
      </c>
      <c r="DY522" s="131" t="s">
        <v>81</v>
      </c>
      <c r="DZ522" s="131" t="s">
        <v>4537</v>
      </c>
      <c r="EA522" s="131" t="s">
        <v>4538</v>
      </c>
      <c r="EB522" s="131" t="s">
        <v>4539</v>
      </c>
      <c r="EC522" s="131" t="s">
        <v>4540</v>
      </c>
      <c r="ED522" s="131" t="s">
        <v>89</v>
      </c>
      <c r="EE522" s="131" t="s">
        <v>4541</v>
      </c>
      <c r="EF522" s="131" t="s">
        <v>4542</v>
      </c>
      <c r="EG522" s="131" t="s">
        <v>4543</v>
      </c>
      <c r="EH522" s="131" t="s">
        <v>4544</v>
      </c>
      <c r="EI522" s="131" t="s">
        <v>81</v>
      </c>
      <c r="EJ522" s="135" t="s">
        <v>4545</v>
      </c>
      <c r="EK522" s="135" t="s">
        <v>4546</v>
      </c>
      <c r="EL522" s="131" t="s">
        <v>81</v>
      </c>
      <c r="EM522" s="135" t="s">
        <v>4547</v>
      </c>
      <c r="EN522" s="131" t="s">
        <v>81</v>
      </c>
    </row>
    <row r="523" spans="1:144" ht="18" thickTop="1" thickBot="1">
      <c r="A523" s="575">
        <f t="shared" si="28"/>
        <v>522</v>
      </c>
      <c r="B523" s="572" t="s">
        <v>4741</v>
      </c>
      <c r="C523" s="600" t="s">
        <v>4742</v>
      </c>
      <c r="D523" s="570" t="s">
        <v>13209</v>
      </c>
      <c r="E523" s="568" t="str">
        <f t="shared" si="26"/>
        <v>Not Placed</v>
      </c>
      <c r="F523" s="570" t="s">
        <v>12496</v>
      </c>
      <c r="G523" s="570" t="s">
        <v>183</v>
      </c>
      <c r="H523" s="131" t="str">
        <f>VLOOKUP(B523,INFT2!C:E,3,0)</f>
        <v>12th + Engineering with live KT</v>
      </c>
      <c r="I523" s="610">
        <v>34825</v>
      </c>
      <c r="J523" s="572">
        <v>25</v>
      </c>
      <c r="K523" s="611" t="s">
        <v>4743</v>
      </c>
      <c r="L523" s="611" t="s">
        <v>591</v>
      </c>
      <c r="M523" s="611" t="s">
        <v>4744</v>
      </c>
      <c r="N523" s="612" t="s">
        <v>4740</v>
      </c>
      <c r="O523" s="612">
        <v>918291557771</v>
      </c>
      <c r="P523" s="612">
        <v>918291557771</v>
      </c>
      <c r="Q523" s="612" t="e">
        <f>VLOOKUP(B523,'TCS CON'!$D$1:$H$98,5,0)</f>
        <v>#N/A</v>
      </c>
      <c r="R523" s="612" t="e">
        <f>VLOOKUP(B523,LTI!$C$1:$H$46,6,0)</f>
        <v>#N/A</v>
      </c>
      <c r="S523" s="612" t="e">
        <f>VLOOKUP(B523,JARO!$E$2:$I$11,5,0)</f>
        <v>#N/A</v>
      </c>
      <c r="T523" s="612" t="e">
        <f>VLOOKUP(B523,Capgemini!$D$3:$H$78,5,0)</f>
        <v>#N/A</v>
      </c>
      <c r="U523" s="612" t="e">
        <f>VLOOKUP(B523,Carwale!$D$1:$H$4,5,0)</f>
        <v>#N/A</v>
      </c>
      <c r="V523" s="612" t="e">
        <f>VLOOKUP(B523,'Interactive Brokers'!E:I,5,0)</f>
        <v>#N/A</v>
      </c>
      <c r="W523" s="612" t="e">
        <f>VLOOKUP(B523,'REL Jio'!E:I,5,0)</f>
        <v>#N/A</v>
      </c>
      <c r="X523" s="612" t="e">
        <f>VLOOKUP(B523,'Sciative Sol'!E:I,5,0)</f>
        <v>#N/A</v>
      </c>
      <c r="Y523" s="612" t="e">
        <f>VLOOKUP(B523,'Hexaware Tech'!E:I,5,0)</f>
        <v>#N/A</v>
      </c>
      <c r="Z523" s="612" t="e">
        <f>VLOOKUP(B523,Axis!D:H,5,0)</f>
        <v>#N/A</v>
      </c>
      <c r="AA523" s="612" t="e">
        <f>VLOOKUP(B523,Ugam!$D$3:$H$26,5,0)</f>
        <v>#N/A</v>
      </c>
      <c r="AB523" s="612" t="e">
        <f>VLOOKUP(B523,Zeus!F:J,5,0)</f>
        <v>#N/A</v>
      </c>
      <c r="AC523" s="612" t="e">
        <f>VLOOKUP(B523,Montran!F:J,5,0)</f>
        <v>#N/A</v>
      </c>
      <c r="AD523" s="612" t="e">
        <f>VLOOKUP(B523,Endurance!H306:L306,5,0)</f>
        <v>#N/A</v>
      </c>
      <c r="AE523" s="612" t="e">
        <f>VLOOKUP(B523,'Swabhav Techlabs'!$F$1:$J$2,5,0)</f>
        <v>#N/A</v>
      </c>
      <c r="AF523" s="612" t="e">
        <f>VLOOKUP(B523,'Quality Kiosk'!$F$1:$J$18,5,0)</f>
        <v>#N/A</v>
      </c>
      <c r="AG523" s="612" t="e">
        <f>VLOOKUP(B523,'Lemon VB'!$F$1:$J$2,5,0)</f>
        <v>#N/A</v>
      </c>
      <c r="AH523" s="612" t="e">
        <f>VLOOKUP(B523,Gocomet!$E$1:$I$3,5,0)</f>
        <v>#N/A</v>
      </c>
      <c r="AI523" s="612" t="e">
        <f>VLOOKUP(B523,'Ingram Micro'!$E$1:$I$8,5,0)</f>
        <v>#N/A</v>
      </c>
      <c r="AJ523" s="612" t="e">
        <f>VLOOKUP(B523,'DePronto Infotech'!$E$1:$I$2,5,0)</f>
        <v>#N/A</v>
      </c>
      <c r="AK523" s="612" t="e">
        <f>VLOOKUP(B523,'Reliance Retail'!$E$1:$I$4,5,0)</f>
        <v>#N/A</v>
      </c>
      <c r="AL523" s="612" t="e">
        <f>VLOOKUP(B523,'Bright Champs'!$D$1:$H$13,5,0)</f>
        <v>#N/A</v>
      </c>
      <c r="AM523" s="612" t="e">
        <f>VLOOKUP(B523,Neosoft!$E$1:$I$12,5,0)</f>
        <v>#N/A</v>
      </c>
      <c r="AN523" s="612" t="e">
        <f>VLOOKUP(B523,Infosys!$E$1:$I$3,5,0)</f>
        <v>#N/A</v>
      </c>
      <c r="AO523" s="612" t="e">
        <f>VLOOKUP(B523,Cerelabs!$E$1:$I$5,5,0)</f>
        <v>#N/A</v>
      </c>
      <c r="AP523" s="612" t="e">
        <f>VLOOKUP(B523,'Neebal Technologies'!$D$1:$H$2,5,0)</f>
        <v>#N/A</v>
      </c>
      <c r="AQ523" s="612" t="e">
        <f>VLOOKUP(B523,'Vertiv Energy'!$D$1:$H$2,5,0)</f>
        <v>#N/A</v>
      </c>
      <c r="AR523" s="612" t="e">
        <f>VLOOKUP(B523,'Acidaes Solutions (CRMNEXT)'!$D$1:$H$3,5,0)</f>
        <v>#N/A</v>
      </c>
      <c r="AS523" s="612" t="e">
        <f>VLOOKUP(B523,Growisto!$D$1:$H$2,5,0)</f>
        <v>#N/A</v>
      </c>
      <c r="AT523" s="612" t="e">
        <f>VLOOKUP(B523,'9.9 Mediaworx - Digit'!$D$1:$H$2,5,0)</f>
        <v>#N/A</v>
      </c>
      <c r="AU523" s="612" t="e">
        <f>VLOOKUP(B523,'Vistaar systems Pvt Ltd'!$D$2:$H$3,5,0)</f>
        <v>#N/A</v>
      </c>
      <c r="AV523" s="612" t="e">
        <f>VLOOKUP(B523,'Course 5i'!$D$2:$H$11,5,0)</f>
        <v>#N/A</v>
      </c>
      <c r="AW523" s="612" t="e">
        <f>VLOOKUP(B523,'Radiant Appliances &amp; Electronic'!$D$1:$H$13,5,0)</f>
        <v>#N/A</v>
      </c>
      <c r="AX523" s="612" t="e">
        <f>VLOOKUP(B523,'Atos Global'!$D$3:$H$27,5,0)</f>
        <v>#N/A</v>
      </c>
      <c r="AY523" s="612" t="e">
        <f>VLOOKUP(B523,'Saama Technologies'!$D$1:$H$2,5,0)</f>
        <v>#N/A</v>
      </c>
      <c r="AZ523" s="612" t="e">
        <f>VLOOKUP(B523,'Multiplier Solutions'!$D$1:$H$2,5,0)</f>
        <v>#N/A</v>
      </c>
      <c r="BA523" s="612" t="e">
        <f>VLOOKUP(B523,GEP!$D$2:$H$5,5,0)</f>
        <v>#N/A</v>
      </c>
      <c r="BB523" s="612" t="e">
        <f>VLOOKUP(B523,Accenture!$D$1:$H$6,5,0)</f>
        <v>#N/A</v>
      </c>
      <c r="BC523" s="612" t="e">
        <f>VLOOKUP(B523,'Endurance International Group'!$D$1:$H$2,5,0)</f>
        <v>#N/A</v>
      </c>
      <c r="BD523" s="612" t="e">
        <f>VLOOKUP(B523,Newgen!$D$1:$H$2,5,0)</f>
        <v>#N/A</v>
      </c>
      <c r="BE523" s="612" t="e">
        <f>VLOOKUP(B523,'3D Incredible'!D523:H523,5,0)</f>
        <v>#N/A</v>
      </c>
      <c r="BF523" s="612" t="e">
        <f>VLOOKUP(B523,'Raja Software Labs'!$D$2:$H$2,5,0)</f>
        <v>#N/A</v>
      </c>
      <c r="BG523" s="612" t="e">
        <f>VLOOKUP(B523,Wipro!$D$1:$H$2,5,0)</f>
        <v>#N/A</v>
      </c>
      <c r="BH523" s="612" t="e">
        <f>VLOOKUP(B523,'Perch Technologies'!$D$2:$H$2,5,0)</f>
        <v>#N/A</v>
      </c>
      <c r="BI523" s="612" t="e">
        <f>VLOOKUP(B523,'Morning Star'!$D$1:$H$6,5,0)</f>
        <v>#N/A</v>
      </c>
      <c r="BJ523" s="612" t="e">
        <f>VLOOKUP(B523,Flexiloans!$D$1:$H$2,5,0)</f>
        <v>#N/A</v>
      </c>
      <c r="BK523" s="612" t="e">
        <f>VLOOKUP(B523,'Thirdware Solutions'!$D$1:$H$2,5,0)</f>
        <v>#N/A</v>
      </c>
      <c r="BL523" s="612" t="e">
        <f>VLOOKUP(B523,Tescom!$D$1:$H$8,5,0)</f>
        <v>#N/A</v>
      </c>
      <c r="BM523" s="612" t="e">
        <f>VLOOKUP(B523,'Cogno AI'!$D$1:$H$2,5,0)</f>
        <v>#N/A</v>
      </c>
      <c r="BN523" s="612" t="e">
        <f>VLOOKUP(B523,'ABM Knowledgeware'!$D$1:$H$2,5,0)</f>
        <v>#N/A</v>
      </c>
      <c r="BO523" s="612" t="e">
        <f>VLOOKUP(B523,'Concerto Software'!$D$1:$H$3,5,0)</f>
        <v>#N/A</v>
      </c>
      <c r="BP523" s="612" t="e">
        <f>VLOOKUP(B523,'My Captain'!$D$1:$H$4,5,0)</f>
        <v>#N/A</v>
      </c>
      <c r="BQ523" s="612" t="e">
        <f>VLOOKUP(B523,'Finoux Solutions'!$D$2:$H$4,5,0)</f>
        <v>#N/A</v>
      </c>
      <c r="BR523" s="612" t="e">
        <f>VLOOKUP(B523,'MITR Learning'!$D$1:$H$2,5,0)</f>
        <v>#N/A</v>
      </c>
      <c r="BS523" s="612" t="e">
        <f>VLOOKUP(B523,Nucsoft!$D$2:$H$6,5,0)</f>
        <v>#N/A</v>
      </c>
      <c r="BT523" s="612" t="e">
        <f>VLOOKUP(B523,'Paras Cadd'!$D$1:$H$2,5,0)</f>
        <v>#N/A</v>
      </c>
      <c r="BU523" s="612" t="e">
        <f>VLOOKUP(B523,'ICICI Securities'!$D$1:$H$2,5,0)</f>
        <v>#N/A</v>
      </c>
      <c r="BV523" s="612" t="e">
        <f>VLOOKUP(B523,'Citius Tech'!$D$2:$H$5,5,0)</f>
        <v>#N/A</v>
      </c>
      <c r="BW523" s="612" t="e">
        <f>VLOOKUP(B523,'Buzzy Brains'!$D$2:$H$2,5,0)</f>
        <v>#N/A</v>
      </c>
      <c r="BX523" s="612" t="e">
        <f>VLOOKUP(B523,'Decimal Point'!$D$2:$H$2,5,0)</f>
        <v>#N/A</v>
      </c>
      <c r="BY523" s="612" t="e">
        <f>VLOOKUP(B523,'Sankey Business Solutions'!$D$2:$H$3,5,0)</f>
        <v>#N/A</v>
      </c>
      <c r="BZ523" s="612" t="e">
        <f>VLOOKUP(B523,'Nangia &amp; Co LLP'!$D$2:$H$2,5,0)</f>
        <v>#N/A</v>
      </c>
      <c r="CA523" s="612" t="e">
        <f>VLOOKUP(B523,'FIS Solutions India Pvt Ltd'!$D$2:$H$2,5,0)</f>
        <v>#N/A</v>
      </c>
      <c r="CB523" s="612" t="e">
        <f>VLOOKUP(B523,'Delta Technology &amp; Management '!$D$2:$H$16,5,0)</f>
        <v>#N/A</v>
      </c>
      <c r="CC523" s="612" t="e">
        <f>VLOOKUP(B523,'Espoir Networks'!$D$3:$H$11,5,0)</f>
        <v>#N/A</v>
      </c>
      <c r="CD523" s="612" t="e">
        <f>VLOOKUP(B523,'Servosys Solution'!$D$3:$H$5,5,0)</f>
        <v>#N/A</v>
      </c>
      <c r="CE523" s="612" t="e">
        <f>VLOOKUP(B523,'Ribbon Communications'!$D$3:$H$4,5,0)</f>
        <v>#N/A</v>
      </c>
      <c r="CF523" s="612">
        <f t="shared" si="27"/>
        <v>0</v>
      </c>
      <c r="CG523" s="129" t="s">
        <v>4745</v>
      </c>
      <c r="CH523" s="129">
        <v>428085319524</v>
      </c>
      <c r="CI523" s="129" t="s">
        <v>4746</v>
      </c>
      <c r="CJ523" s="129" t="s">
        <v>11725</v>
      </c>
      <c r="CK523" s="132">
        <v>41456</v>
      </c>
      <c r="CL523" s="129">
        <v>2021</v>
      </c>
      <c r="CM523" s="128" t="s">
        <v>12082</v>
      </c>
      <c r="CN523" s="129">
        <v>471</v>
      </c>
      <c r="CO523" s="133">
        <v>85.64</v>
      </c>
      <c r="CP523" s="129">
        <v>2011</v>
      </c>
      <c r="CQ523" s="129" t="s">
        <v>79</v>
      </c>
      <c r="CR523" s="128" t="s">
        <v>12269</v>
      </c>
      <c r="CS523" s="129">
        <v>344</v>
      </c>
      <c r="CT523" s="133">
        <v>57.33</v>
      </c>
      <c r="CU523" s="129">
        <v>2013</v>
      </c>
      <c r="CV523" s="129" t="s">
        <v>79</v>
      </c>
      <c r="CW523" s="131" t="s">
        <v>81</v>
      </c>
      <c r="CX523" s="131" t="s">
        <v>81</v>
      </c>
      <c r="CY523" s="129" t="s">
        <v>81</v>
      </c>
      <c r="CZ523" s="129" t="s">
        <v>81</v>
      </c>
      <c r="DA523" s="129" t="s">
        <v>81</v>
      </c>
      <c r="DB523" s="129" t="s">
        <v>81</v>
      </c>
      <c r="DC523" s="129" t="s">
        <v>81</v>
      </c>
      <c r="DD523" s="129" t="s">
        <v>81</v>
      </c>
      <c r="DE523" s="129" t="s">
        <v>81</v>
      </c>
      <c r="DF523" s="129">
        <v>0</v>
      </c>
      <c r="DG523" s="224">
        <v>5.42</v>
      </c>
      <c r="DH523" s="224">
        <v>5.22</v>
      </c>
      <c r="DI523" s="224">
        <v>4.8499999999999996</v>
      </c>
      <c r="DJ523" s="224">
        <v>4.8899999999999997</v>
      </c>
      <c r="DK523" s="224">
        <v>5.0999999999999996</v>
      </c>
      <c r="DL523" s="224">
        <v>6.26</v>
      </c>
      <c r="DM523" s="224">
        <v>25.48</v>
      </c>
      <c r="DN523" s="224">
        <v>5.09</v>
      </c>
      <c r="DO523" s="129"/>
      <c r="DP523" s="131" t="s">
        <v>138</v>
      </c>
      <c r="DQ523" s="129">
        <v>1</v>
      </c>
      <c r="DR523" s="129">
        <v>0</v>
      </c>
      <c r="DS523" s="129" t="s">
        <v>83</v>
      </c>
      <c r="DT523" s="129" t="s">
        <v>83</v>
      </c>
      <c r="DU523" s="129" t="s">
        <v>83</v>
      </c>
      <c r="DV523" s="129" t="s">
        <v>83</v>
      </c>
      <c r="DW523" s="131" t="s">
        <v>4749</v>
      </c>
      <c r="DX523" s="131" t="s">
        <v>84</v>
      </c>
      <c r="DY523" s="131" t="s">
        <v>81</v>
      </c>
      <c r="DZ523" s="131" t="s">
        <v>4750</v>
      </c>
      <c r="EA523" s="131" t="s">
        <v>4751</v>
      </c>
      <c r="EB523" s="131" t="s">
        <v>4752</v>
      </c>
      <c r="EC523" s="131" t="s">
        <v>4751</v>
      </c>
      <c r="ED523" s="131" t="s">
        <v>89</v>
      </c>
      <c r="EE523" s="131" t="s">
        <v>4753</v>
      </c>
      <c r="EF523" s="131" t="s">
        <v>4754</v>
      </c>
      <c r="EG523" s="131" t="s">
        <v>81</v>
      </c>
      <c r="EH523" s="131" t="s">
        <v>4755</v>
      </c>
      <c r="EI523" s="131" t="s">
        <v>4756</v>
      </c>
      <c r="EJ523" s="135" t="s">
        <v>4757</v>
      </c>
      <c r="EK523" s="135" t="s">
        <v>4758</v>
      </c>
      <c r="EL523" s="135" t="s">
        <v>4759</v>
      </c>
      <c r="EM523" s="135" t="s">
        <v>4760</v>
      </c>
      <c r="EN523" s="131" t="s">
        <v>4761</v>
      </c>
    </row>
    <row r="524" spans="1:144" ht="18" thickTop="1" thickBot="1">
      <c r="A524" s="575">
        <f t="shared" si="28"/>
        <v>523</v>
      </c>
      <c r="B524" s="572" t="s">
        <v>5355</v>
      </c>
      <c r="C524" s="600" t="s">
        <v>5356</v>
      </c>
      <c r="D524" s="570" t="s">
        <v>13209</v>
      </c>
      <c r="E524" s="568" t="str">
        <f t="shared" si="26"/>
        <v>Placed</v>
      </c>
      <c r="F524" s="570" t="s">
        <v>12496</v>
      </c>
      <c r="G524" s="570" t="s">
        <v>183</v>
      </c>
      <c r="H524" s="131" t="str">
        <f>VLOOKUP(B524,INFT2!C:E,3,0)</f>
        <v>12th + Engineering without live KT</v>
      </c>
      <c r="I524" s="610">
        <v>36353</v>
      </c>
      <c r="J524" s="572">
        <v>20</v>
      </c>
      <c r="K524" s="611" t="s">
        <v>5357</v>
      </c>
      <c r="L524" s="611" t="s">
        <v>5358</v>
      </c>
      <c r="M524" s="611" t="s">
        <v>5359</v>
      </c>
      <c r="N524" s="612" t="s">
        <v>5354</v>
      </c>
      <c r="O524" s="612">
        <v>9637472768</v>
      </c>
      <c r="P524" s="612">
        <v>9637472768</v>
      </c>
      <c r="Q524" s="612" t="e">
        <f>VLOOKUP(B524,'TCS CON'!$D$1:$H$98,5,0)</f>
        <v>#N/A</v>
      </c>
      <c r="R524" s="612" t="e">
        <f>VLOOKUP(B524,LTI!$C$1:$H$46,6,0)</f>
        <v>#N/A</v>
      </c>
      <c r="S524" s="612" t="e">
        <f>VLOOKUP(B524,JARO!$E$2:$I$11,5,0)</f>
        <v>#N/A</v>
      </c>
      <c r="T524" s="612" t="e">
        <f>VLOOKUP(B524,Capgemini!$D$3:$H$78,5,0)</f>
        <v>#N/A</v>
      </c>
      <c r="U524" s="612" t="e">
        <f>VLOOKUP(B524,Carwale!$D$1:$H$4,5,0)</f>
        <v>#N/A</v>
      </c>
      <c r="V524" s="612" t="e">
        <f>VLOOKUP(B524,'Interactive Brokers'!E:I,5,0)</f>
        <v>#N/A</v>
      </c>
      <c r="W524" s="612" t="e">
        <f>VLOOKUP(B524,'REL Jio'!E:I,5,0)</f>
        <v>#N/A</v>
      </c>
      <c r="X524" s="612" t="e">
        <f>VLOOKUP(B524,'Sciative Sol'!E:I,5,0)</f>
        <v>#N/A</v>
      </c>
      <c r="Y524" s="612" t="e">
        <f>VLOOKUP(B524,'Hexaware Tech'!E:I,5,0)</f>
        <v>#N/A</v>
      </c>
      <c r="Z524" s="612" t="e">
        <f>VLOOKUP(B524,Axis!D:H,5,0)</f>
        <v>#N/A</v>
      </c>
      <c r="AA524" s="612" t="e">
        <f>VLOOKUP(B524,Ugam!$D$3:$H$26,5,0)</f>
        <v>#N/A</v>
      </c>
      <c r="AB524" s="612" t="e">
        <f>VLOOKUP(B524,Zeus!F:J,5,0)</f>
        <v>#N/A</v>
      </c>
      <c r="AC524" s="612" t="e">
        <f>VLOOKUP(B524,Montran!F:J,5,0)</f>
        <v>#N/A</v>
      </c>
      <c r="AD524" s="612" t="e">
        <f>VLOOKUP(B524,Endurance!H307:L307,5,0)</f>
        <v>#N/A</v>
      </c>
      <c r="AE524" s="612" t="e">
        <f>VLOOKUP(B524,'Swabhav Techlabs'!$F$1:$J$2,5,0)</f>
        <v>#N/A</v>
      </c>
      <c r="AF524" s="612" t="e">
        <f>VLOOKUP(B524,'Quality Kiosk'!$F$1:$J$18,5,0)</f>
        <v>#N/A</v>
      </c>
      <c r="AG524" s="612" t="e">
        <f>VLOOKUP(B524,'Lemon VB'!$F$1:$J$2,5,0)</f>
        <v>#N/A</v>
      </c>
      <c r="AH524" s="612" t="e">
        <f>VLOOKUP(B524,Gocomet!$E$1:$I$3,5,0)</f>
        <v>#N/A</v>
      </c>
      <c r="AI524" s="612" t="e">
        <f>VLOOKUP(B524,'Ingram Micro'!$E$1:$I$8,5,0)</f>
        <v>#N/A</v>
      </c>
      <c r="AJ524" s="612" t="e">
        <f>VLOOKUP(B524,'DePronto Infotech'!$E$1:$I$2,5,0)</f>
        <v>#N/A</v>
      </c>
      <c r="AK524" s="612" t="e">
        <f>VLOOKUP(B524,'Reliance Retail'!$E$1:$I$4,5,0)</f>
        <v>#N/A</v>
      </c>
      <c r="AL524" s="612" t="e">
        <f>VLOOKUP(B524,'Bright Champs'!$D$1:$H$13,5,0)</f>
        <v>#N/A</v>
      </c>
      <c r="AM524" s="612" t="e">
        <f>VLOOKUP(B524,Neosoft!$E$1:$I$12,5,0)</f>
        <v>#N/A</v>
      </c>
      <c r="AN524" s="612" t="e">
        <f>VLOOKUP(B524,Infosys!$E$1:$I$3,5,0)</f>
        <v>#N/A</v>
      </c>
      <c r="AO524" s="612" t="e">
        <f>VLOOKUP(B524,Cerelabs!$E$1:$I$5,5,0)</f>
        <v>#N/A</v>
      </c>
      <c r="AP524" s="612" t="e">
        <f>VLOOKUP(B524,'Neebal Technologies'!$D$1:$H$2,5,0)</f>
        <v>#N/A</v>
      </c>
      <c r="AQ524" s="612" t="e">
        <f>VLOOKUP(B524,'Vertiv Energy'!$D$1:$H$2,5,0)</f>
        <v>#N/A</v>
      </c>
      <c r="AR524" s="612" t="e">
        <f>VLOOKUP(B524,'Acidaes Solutions (CRMNEXT)'!$D$1:$H$3,5,0)</f>
        <v>#N/A</v>
      </c>
      <c r="AS524" s="612" t="e">
        <f>VLOOKUP(B524,Growisto!$D$1:$H$2,5,0)</f>
        <v>#N/A</v>
      </c>
      <c r="AT524" s="612" t="e">
        <f>VLOOKUP(B524,'9.9 Mediaworx - Digit'!$D$1:$H$2,5,0)</f>
        <v>#N/A</v>
      </c>
      <c r="AU524" s="612" t="e">
        <f>VLOOKUP(B524,'Vistaar systems Pvt Ltd'!$D$2:$H$3,5,0)</f>
        <v>#N/A</v>
      </c>
      <c r="AV524" s="612" t="e">
        <f>VLOOKUP(B524,'Course 5i'!$D$2:$H$11,5,0)</f>
        <v>#N/A</v>
      </c>
      <c r="AW524" s="612" t="e">
        <f>VLOOKUP(B524,'Radiant Appliances &amp; Electronic'!$D$1:$H$13,5,0)</f>
        <v>#N/A</v>
      </c>
      <c r="AX524" s="612" t="e">
        <f>VLOOKUP(B524,'Atos Global'!$D$3:$H$27,5,0)</f>
        <v>#N/A</v>
      </c>
      <c r="AY524" s="612" t="e">
        <f>VLOOKUP(B524,'Saama Technologies'!$D$1:$H$2,5,0)</f>
        <v>#N/A</v>
      </c>
      <c r="AZ524" s="612" t="e">
        <f>VLOOKUP(B524,'Multiplier Solutions'!$D$1:$H$2,5,0)</f>
        <v>#N/A</v>
      </c>
      <c r="BA524" s="612" t="e">
        <f>VLOOKUP(B524,GEP!$D$2:$H$5,5,0)</f>
        <v>#N/A</v>
      </c>
      <c r="BB524" s="612" t="e">
        <f>VLOOKUP(B524,Accenture!$D$1:$H$6,5,0)</f>
        <v>#N/A</v>
      </c>
      <c r="BC524" s="612" t="e">
        <f>VLOOKUP(B524,'Endurance International Group'!$D$1:$H$2,5,0)</f>
        <v>#N/A</v>
      </c>
      <c r="BD524" s="612" t="e">
        <f>VLOOKUP(B524,Newgen!$D$1:$H$2,5,0)</f>
        <v>#N/A</v>
      </c>
      <c r="BE524" s="612" t="e">
        <f>VLOOKUP(B524,'3D Incredible'!D524:H524,5,0)</f>
        <v>#N/A</v>
      </c>
      <c r="BF524" s="612" t="e">
        <f>VLOOKUP(B524,'Raja Software Labs'!$D$2:$H$2,5,0)</f>
        <v>#N/A</v>
      </c>
      <c r="BG524" s="612" t="e">
        <f>VLOOKUP(B524,Wipro!$D$1:$H$2,5,0)</f>
        <v>#N/A</v>
      </c>
      <c r="BH524" s="612" t="e">
        <f>VLOOKUP(B524,'Perch Technologies'!$D$2:$H$2,5,0)</f>
        <v>#N/A</v>
      </c>
      <c r="BI524" s="612">
        <f>VLOOKUP(B524,'Morning Star'!$D$1:$H$6,5,0)</f>
        <v>650000</v>
      </c>
      <c r="BJ524" s="612" t="e">
        <f>VLOOKUP(B524,Flexiloans!$D$1:$H$2,5,0)</f>
        <v>#N/A</v>
      </c>
      <c r="BK524" s="612" t="e">
        <f>VLOOKUP(B524,'Thirdware Solutions'!$D$1:$H$2,5,0)</f>
        <v>#N/A</v>
      </c>
      <c r="BL524" s="612" t="e">
        <f>VLOOKUP(B524,Tescom!$D$1:$H$8,5,0)</f>
        <v>#N/A</v>
      </c>
      <c r="BM524" s="612" t="e">
        <f>VLOOKUP(B524,'Cogno AI'!$D$1:$H$2,5,0)</f>
        <v>#N/A</v>
      </c>
      <c r="BN524" s="612" t="e">
        <f>VLOOKUP(B524,'ABM Knowledgeware'!$D$1:$H$2,5,0)</f>
        <v>#N/A</v>
      </c>
      <c r="BO524" s="612" t="e">
        <f>VLOOKUP(B524,'Concerto Software'!$D$1:$H$3,5,0)</f>
        <v>#N/A</v>
      </c>
      <c r="BP524" s="612" t="e">
        <f>VLOOKUP(B524,'My Captain'!$D$1:$H$4,5,0)</f>
        <v>#N/A</v>
      </c>
      <c r="BQ524" s="612" t="e">
        <f>VLOOKUP(B524,'Finoux Solutions'!$D$2:$H$4,5,0)</f>
        <v>#N/A</v>
      </c>
      <c r="BR524" s="612" t="e">
        <f>VLOOKUP(B524,'MITR Learning'!$D$1:$H$2,5,0)</f>
        <v>#N/A</v>
      </c>
      <c r="BS524" s="612" t="e">
        <f>VLOOKUP(B524,Nucsoft!$D$2:$H$6,5,0)</f>
        <v>#N/A</v>
      </c>
      <c r="BT524" s="612" t="e">
        <f>VLOOKUP(B524,'Paras Cadd'!$D$1:$H$2,5,0)</f>
        <v>#N/A</v>
      </c>
      <c r="BU524" s="612" t="e">
        <f>VLOOKUP(B524,'ICICI Securities'!$D$1:$H$2,5,0)</f>
        <v>#N/A</v>
      </c>
      <c r="BV524" s="612" t="e">
        <f>VLOOKUP(B524,'Citius Tech'!$D$2:$H$5,5,0)</f>
        <v>#N/A</v>
      </c>
      <c r="BW524" s="612" t="e">
        <f>VLOOKUP(B524,'Buzzy Brains'!$D$2:$H$2,5,0)</f>
        <v>#N/A</v>
      </c>
      <c r="BX524" s="612" t="e">
        <f>VLOOKUP(B524,'Decimal Point'!$D$2:$H$2,5,0)</f>
        <v>#N/A</v>
      </c>
      <c r="BY524" s="612" t="e">
        <f>VLOOKUP(B524,'Sankey Business Solutions'!$D$2:$H$3,5,0)</f>
        <v>#N/A</v>
      </c>
      <c r="BZ524" s="612" t="e">
        <f>VLOOKUP(B524,'Nangia &amp; Co LLP'!$D$2:$H$2,5,0)</f>
        <v>#N/A</v>
      </c>
      <c r="CA524" s="612" t="e">
        <f>VLOOKUP(B524,'FIS Solutions India Pvt Ltd'!$D$2:$H$2,5,0)</f>
        <v>#N/A</v>
      </c>
      <c r="CB524" s="612" t="e">
        <f>VLOOKUP(B524,'Delta Technology &amp; Management '!$D$2:$H$16,5,0)</f>
        <v>#N/A</v>
      </c>
      <c r="CC524" s="612" t="e">
        <f>VLOOKUP(B524,'Espoir Networks'!$D$3:$H$11,5,0)</f>
        <v>#N/A</v>
      </c>
      <c r="CD524" s="612" t="e">
        <f>VLOOKUP(B524,'Servosys Solution'!$D$3:$H$5,5,0)</f>
        <v>#N/A</v>
      </c>
      <c r="CE524" s="612" t="e">
        <f>VLOOKUP(B524,'Ribbon Communications'!$D$3:$H$4,5,0)</f>
        <v>#N/A</v>
      </c>
      <c r="CF524" s="612">
        <f t="shared" si="27"/>
        <v>1</v>
      </c>
      <c r="CG524" s="129" t="s">
        <v>5360</v>
      </c>
      <c r="CH524" s="129">
        <v>854158497126</v>
      </c>
      <c r="CI524" s="129" t="s">
        <v>5361</v>
      </c>
      <c r="CJ524" s="129" t="s">
        <v>11726</v>
      </c>
      <c r="CK524" s="132">
        <v>42917</v>
      </c>
      <c r="CL524" s="129">
        <v>2021</v>
      </c>
      <c r="CM524" s="128" t="s">
        <v>5362</v>
      </c>
      <c r="CN524" s="129">
        <v>387</v>
      </c>
      <c r="CO524" s="133">
        <v>77.400000000000006</v>
      </c>
      <c r="CP524" s="129">
        <v>2015</v>
      </c>
      <c r="CQ524" s="129" t="s">
        <v>276</v>
      </c>
      <c r="CR524" s="128" t="s">
        <v>5363</v>
      </c>
      <c r="CS524" s="129">
        <v>443</v>
      </c>
      <c r="CT524" s="133">
        <v>68.150000000000006</v>
      </c>
      <c r="CU524" s="129">
        <v>2017</v>
      </c>
      <c r="CV524" s="129" t="s">
        <v>79</v>
      </c>
      <c r="CW524" s="131" t="s">
        <v>245</v>
      </c>
      <c r="CX524" s="131" t="s">
        <v>245</v>
      </c>
      <c r="CY524" s="129" t="s">
        <v>245</v>
      </c>
      <c r="CZ524" s="129" t="s">
        <v>245</v>
      </c>
      <c r="DA524" s="129" t="s">
        <v>245</v>
      </c>
      <c r="DB524" s="129" t="s">
        <v>81</v>
      </c>
      <c r="DC524" s="129" t="s">
        <v>81</v>
      </c>
      <c r="DD524" s="129" t="s">
        <v>245</v>
      </c>
      <c r="DE524" s="129" t="s">
        <v>245</v>
      </c>
      <c r="DF524" s="129">
        <v>0</v>
      </c>
      <c r="DG524" s="224">
        <v>7.5</v>
      </c>
      <c r="DH524" s="224">
        <v>6.81</v>
      </c>
      <c r="DI524" s="224">
        <v>6.96</v>
      </c>
      <c r="DJ524" s="224">
        <v>6.19</v>
      </c>
      <c r="DK524" s="224">
        <v>6.5</v>
      </c>
      <c r="DL524" s="224"/>
      <c r="DM524" s="224">
        <v>33.96</v>
      </c>
      <c r="DN524" s="224">
        <v>6.7919999999999998</v>
      </c>
      <c r="DO524" s="129"/>
      <c r="DP524" s="131" t="s">
        <v>138</v>
      </c>
      <c r="DQ524" s="129">
        <v>0</v>
      </c>
      <c r="DR524" s="129">
        <v>0</v>
      </c>
      <c r="DS524" s="129" t="s">
        <v>83</v>
      </c>
      <c r="DT524" s="129" t="s">
        <v>83</v>
      </c>
      <c r="DU524" s="129" t="s">
        <v>83</v>
      </c>
      <c r="DV524" s="129" t="s">
        <v>83</v>
      </c>
      <c r="DW524" s="131" t="s">
        <v>83</v>
      </c>
      <c r="DX524" s="131" t="s">
        <v>84</v>
      </c>
      <c r="DY524" s="131" t="s">
        <v>245</v>
      </c>
      <c r="DZ524" s="131" t="s">
        <v>5364</v>
      </c>
      <c r="EA524" s="131" t="s">
        <v>1793</v>
      </c>
      <c r="EB524" s="131" t="s">
        <v>5365</v>
      </c>
      <c r="EC524" s="131" t="s">
        <v>118</v>
      </c>
      <c r="ED524" s="131" t="s">
        <v>89</v>
      </c>
      <c r="EE524" s="131" t="s">
        <v>5366</v>
      </c>
      <c r="EF524" s="131" t="s">
        <v>5367</v>
      </c>
      <c r="EG524" s="131" t="s">
        <v>5368</v>
      </c>
      <c r="EH524" s="131" t="s">
        <v>5369</v>
      </c>
      <c r="EI524" s="131" t="s">
        <v>5370</v>
      </c>
      <c r="EJ524" s="135" t="s">
        <v>5371</v>
      </c>
      <c r="EK524" s="135" t="s">
        <v>5372</v>
      </c>
      <c r="EL524" s="135" t="s">
        <v>5373</v>
      </c>
      <c r="EM524" s="135" t="s">
        <v>5374</v>
      </c>
      <c r="EN524" s="131" t="s">
        <v>81</v>
      </c>
    </row>
    <row r="525" spans="1:144" ht="18" thickTop="1" thickBot="1">
      <c r="A525" s="575">
        <f t="shared" si="28"/>
        <v>524</v>
      </c>
      <c r="B525" s="572" t="s">
        <v>5933</v>
      </c>
      <c r="C525" s="600" t="s">
        <v>5934</v>
      </c>
      <c r="D525" s="570" t="s">
        <v>13208</v>
      </c>
      <c r="E525" s="568" t="str">
        <f t="shared" si="26"/>
        <v>Placed</v>
      </c>
      <c r="F525" s="570" t="s">
        <v>12496</v>
      </c>
      <c r="G525" s="570" t="s">
        <v>183</v>
      </c>
      <c r="H525" s="131" t="str">
        <f>VLOOKUP(B525,INFT2!C:E,3,0)</f>
        <v>12th + Engineering without live KT</v>
      </c>
      <c r="I525" s="610" t="s">
        <v>5935</v>
      </c>
      <c r="J525" s="572">
        <v>20</v>
      </c>
      <c r="K525" s="611" t="s">
        <v>5936</v>
      </c>
      <c r="L525" s="611" t="s">
        <v>73</v>
      </c>
      <c r="M525" s="611" t="s">
        <v>5937</v>
      </c>
      <c r="N525" s="612" t="s">
        <v>5932</v>
      </c>
      <c r="O525" s="612">
        <v>9619538510</v>
      </c>
      <c r="P525" s="612">
        <v>8779038609</v>
      </c>
      <c r="Q525" s="612" t="e">
        <f>VLOOKUP(B525,'TCS CON'!$D$1:$H$98,5,0)</f>
        <v>#N/A</v>
      </c>
      <c r="R525" s="612" t="e">
        <f>VLOOKUP(B525,LTI!$C$1:$H$46,6,0)</f>
        <v>#N/A</v>
      </c>
      <c r="S525" s="612" t="e">
        <f>VLOOKUP(B525,JARO!$E$2:$I$11,5,0)</f>
        <v>#N/A</v>
      </c>
      <c r="T525" s="612" t="e">
        <f>VLOOKUP(B525,Capgemini!$D$3:$H$78,5,0)</f>
        <v>#N/A</v>
      </c>
      <c r="U525" s="612" t="e">
        <f>VLOOKUP(B525,Carwale!$D$1:$H$4,5,0)</f>
        <v>#N/A</v>
      </c>
      <c r="V525" s="612" t="e">
        <f>VLOOKUP(B525,'Interactive Brokers'!E:I,5,0)</f>
        <v>#N/A</v>
      </c>
      <c r="W525" s="612" t="e">
        <f>VLOOKUP(B525,'REL Jio'!E:I,5,0)</f>
        <v>#N/A</v>
      </c>
      <c r="X525" s="612" t="e">
        <f>VLOOKUP(B525,'Sciative Sol'!E:I,5,0)</f>
        <v>#N/A</v>
      </c>
      <c r="Y525" s="612" t="e">
        <f>VLOOKUP(B525,'Hexaware Tech'!E:I,5,0)</f>
        <v>#N/A</v>
      </c>
      <c r="Z525" s="612" t="e">
        <f>VLOOKUP(B525,Axis!D:H,5,0)</f>
        <v>#N/A</v>
      </c>
      <c r="AA525" s="612" t="e">
        <f>VLOOKUP(B525,Ugam!$D$3:$H$26,5,0)</f>
        <v>#N/A</v>
      </c>
      <c r="AB525" s="612" t="e">
        <f>VLOOKUP(B525,Zeus!F:J,5,0)</f>
        <v>#N/A</v>
      </c>
      <c r="AC525" s="612">
        <f>VLOOKUP(B525,Montran!F:J,5,0)</f>
        <v>350000</v>
      </c>
      <c r="AD525" s="612" t="e">
        <f>VLOOKUP(B525,Endurance!H308:L308,5,0)</f>
        <v>#N/A</v>
      </c>
      <c r="AE525" s="612" t="e">
        <f>VLOOKUP(B525,'Swabhav Techlabs'!$F$1:$J$2,5,0)</f>
        <v>#N/A</v>
      </c>
      <c r="AF525" s="612" t="e">
        <f>VLOOKUP(B525,'Quality Kiosk'!$F$1:$J$18,5,0)</f>
        <v>#N/A</v>
      </c>
      <c r="AG525" s="612" t="e">
        <f>VLOOKUP(B525,'Lemon VB'!$F$1:$J$2,5,0)</f>
        <v>#N/A</v>
      </c>
      <c r="AH525" s="612" t="e">
        <f>VLOOKUP(B525,Gocomet!$E$1:$I$3,5,0)</f>
        <v>#N/A</v>
      </c>
      <c r="AI525" s="612" t="e">
        <f>VLOOKUP(B525,'Ingram Micro'!$E$1:$I$8,5,0)</f>
        <v>#N/A</v>
      </c>
      <c r="AJ525" s="612" t="e">
        <f>VLOOKUP(B525,'DePronto Infotech'!$E$1:$I$2,5,0)</f>
        <v>#N/A</v>
      </c>
      <c r="AK525" s="612" t="e">
        <f>VLOOKUP(B525,'Reliance Retail'!$E$1:$I$4,5,0)</f>
        <v>#N/A</v>
      </c>
      <c r="AL525" s="612" t="e">
        <f>VLOOKUP(B525,'Bright Champs'!$D$1:$H$13,5,0)</f>
        <v>#N/A</v>
      </c>
      <c r="AM525" s="612" t="e">
        <f>VLOOKUP(B525,Neosoft!$E$1:$I$12,5,0)</f>
        <v>#N/A</v>
      </c>
      <c r="AN525" s="612" t="e">
        <f>VLOOKUP(B525,Infosys!$E$1:$I$3,5,0)</f>
        <v>#N/A</v>
      </c>
      <c r="AO525" s="612" t="e">
        <f>VLOOKUP(B525,Cerelabs!$E$1:$I$5,5,0)</f>
        <v>#N/A</v>
      </c>
      <c r="AP525" s="612" t="e">
        <f>VLOOKUP(B525,'Neebal Technologies'!$D$1:$H$2,5,0)</f>
        <v>#N/A</v>
      </c>
      <c r="AQ525" s="612" t="e">
        <f>VLOOKUP(B525,'Vertiv Energy'!$D$1:$H$2,5,0)</f>
        <v>#N/A</v>
      </c>
      <c r="AR525" s="612" t="e">
        <f>VLOOKUP(B525,'Acidaes Solutions (CRMNEXT)'!$D$1:$H$3,5,0)</f>
        <v>#N/A</v>
      </c>
      <c r="AS525" s="612" t="e">
        <f>VLOOKUP(B525,Growisto!$D$1:$H$2,5,0)</f>
        <v>#N/A</v>
      </c>
      <c r="AT525" s="612" t="e">
        <f>VLOOKUP(B525,'9.9 Mediaworx - Digit'!$D$1:$H$2,5,0)</f>
        <v>#N/A</v>
      </c>
      <c r="AU525" s="612" t="e">
        <f>VLOOKUP(B525,'Vistaar systems Pvt Ltd'!$D$2:$H$3,5,0)</f>
        <v>#N/A</v>
      </c>
      <c r="AV525" s="612" t="e">
        <f>VLOOKUP(B525,'Course 5i'!$D$2:$H$11,5,0)</f>
        <v>#N/A</v>
      </c>
      <c r="AW525" s="612" t="e">
        <f>VLOOKUP(B525,'Radiant Appliances &amp; Electronic'!$D$1:$H$13,5,0)</f>
        <v>#N/A</v>
      </c>
      <c r="AX525" s="612" t="e">
        <f>VLOOKUP(B525,'Atos Global'!$D$3:$H$27,5,0)</f>
        <v>#N/A</v>
      </c>
      <c r="AY525" s="612" t="e">
        <f>VLOOKUP(B525,'Saama Technologies'!$D$1:$H$2,5,0)</f>
        <v>#N/A</v>
      </c>
      <c r="AZ525" s="612" t="e">
        <f>VLOOKUP(B525,'Multiplier Solutions'!$D$1:$H$2,5,0)</f>
        <v>#N/A</v>
      </c>
      <c r="BA525" s="612" t="e">
        <f>VLOOKUP(B525,GEP!$D$2:$H$5,5,0)</f>
        <v>#N/A</v>
      </c>
      <c r="BB525" s="612" t="e">
        <f>VLOOKUP(B525,Accenture!$D$1:$H$6,5,0)</f>
        <v>#N/A</v>
      </c>
      <c r="BC525" s="612" t="e">
        <f>VLOOKUP(B525,'Endurance International Group'!$D$1:$H$2,5,0)</f>
        <v>#N/A</v>
      </c>
      <c r="BD525" s="612" t="e">
        <f>VLOOKUP(B525,Newgen!$D$1:$H$2,5,0)</f>
        <v>#N/A</v>
      </c>
      <c r="BE525" s="612" t="e">
        <f>VLOOKUP(B525,'3D Incredible'!D525:H525,5,0)</f>
        <v>#N/A</v>
      </c>
      <c r="BF525" s="612" t="e">
        <f>VLOOKUP(B525,'Raja Software Labs'!$D$2:$H$2,5,0)</f>
        <v>#N/A</v>
      </c>
      <c r="BG525" s="612" t="e">
        <f>VLOOKUP(B525,Wipro!$D$1:$H$2,5,0)</f>
        <v>#N/A</v>
      </c>
      <c r="BH525" s="612" t="e">
        <f>VLOOKUP(B525,'Perch Technologies'!$D$2:$H$2,5,0)</f>
        <v>#N/A</v>
      </c>
      <c r="BI525" s="612" t="e">
        <f>VLOOKUP(B525,'Morning Star'!$D$1:$H$6,5,0)</f>
        <v>#N/A</v>
      </c>
      <c r="BJ525" s="612" t="e">
        <f>VLOOKUP(B525,Flexiloans!$D$1:$H$2,5,0)</f>
        <v>#N/A</v>
      </c>
      <c r="BK525" s="612" t="e">
        <f>VLOOKUP(B525,'Thirdware Solutions'!$D$1:$H$2,5,0)</f>
        <v>#N/A</v>
      </c>
      <c r="BL525" s="612" t="e">
        <f>VLOOKUP(B525,Tescom!$D$1:$H$8,5,0)</f>
        <v>#N/A</v>
      </c>
      <c r="BM525" s="612" t="e">
        <f>VLOOKUP(B525,'Cogno AI'!$D$1:$H$2,5,0)</f>
        <v>#N/A</v>
      </c>
      <c r="BN525" s="612" t="e">
        <f>VLOOKUP(B525,'ABM Knowledgeware'!$D$1:$H$2,5,0)</f>
        <v>#N/A</v>
      </c>
      <c r="BO525" s="612" t="e">
        <f>VLOOKUP(B525,'Concerto Software'!$D$1:$H$3,5,0)</f>
        <v>#N/A</v>
      </c>
      <c r="BP525" s="612" t="e">
        <f>VLOOKUP(B525,'My Captain'!$D$1:$H$4,5,0)</f>
        <v>#N/A</v>
      </c>
      <c r="BQ525" s="612" t="e">
        <f>VLOOKUP(B525,'Finoux Solutions'!$D$2:$H$4,5,0)</f>
        <v>#N/A</v>
      </c>
      <c r="BR525" s="612" t="e">
        <f>VLOOKUP(B525,'MITR Learning'!$D$1:$H$2,5,0)</f>
        <v>#N/A</v>
      </c>
      <c r="BS525" s="612" t="e">
        <f>VLOOKUP(B525,Nucsoft!$D$2:$H$6,5,0)</f>
        <v>#N/A</v>
      </c>
      <c r="BT525" s="612" t="e">
        <f>VLOOKUP(B525,'Paras Cadd'!$D$1:$H$2,5,0)</f>
        <v>#N/A</v>
      </c>
      <c r="BU525" s="612" t="e">
        <f>VLOOKUP(B525,'ICICI Securities'!$D$1:$H$2,5,0)</f>
        <v>#N/A</v>
      </c>
      <c r="BV525" s="612" t="e">
        <f>VLOOKUP(B525,'Citius Tech'!$D$2:$H$5,5,0)</f>
        <v>#N/A</v>
      </c>
      <c r="BW525" s="612" t="e">
        <f>VLOOKUP(B525,'Buzzy Brains'!$D$2:$H$2,5,0)</f>
        <v>#N/A</v>
      </c>
      <c r="BX525" s="612" t="e">
        <f>VLOOKUP(B525,'Decimal Point'!$D$2:$H$2,5,0)</f>
        <v>#N/A</v>
      </c>
      <c r="BY525" s="612" t="e">
        <f>VLOOKUP(B525,'Sankey Business Solutions'!$D$2:$H$3,5,0)</f>
        <v>#N/A</v>
      </c>
      <c r="BZ525" s="612" t="e">
        <f>VLOOKUP(B525,'Nangia &amp; Co LLP'!$D$2:$H$2,5,0)</f>
        <v>#N/A</v>
      </c>
      <c r="CA525" s="612" t="e">
        <f>VLOOKUP(B525,'FIS Solutions India Pvt Ltd'!$D$2:$H$2,5,0)</f>
        <v>#N/A</v>
      </c>
      <c r="CB525" s="612" t="e">
        <f>VLOOKUP(B525,'Delta Technology &amp; Management '!$D$2:$H$16,5,0)</f>
        <v>#N/A</v>
      </c>
      <c r="CC525" s="612" t="e">
        <f>VLOOKUP(B525,'Espoir Networks'!$D$3:$H$11,5,0)</f>
        <v>#N/A</v>
      </c>
      <c r="CD525" s="612" t="e">
        <f>VLOOKUP(B525,'Servosys Solution'!$D$3:$H$5,5,0)</f>
        <v>#N/A</v>
      </c>
      <c r="CE525" s="612" t="e">
        <f>VLOOKUP(B525,'Ribbon Communications'!$D$3:$H$4,5,0)</f>
        <v>#N/A</v>
      </c>
      <c r="CF525" s="612">
        <f t="shared" si="27"/>
        <v>1</v>
      </c>
      <c r="CG525" s="129" t="s">
        <v>5938</v>
      </c>
      <c r="CH525" s="129" t="s">
        <v>5939</v>
      </c>
      <c r="CI525" s="129" t="s">
        <v>5940</v>
      </c>
      <c r="CJ525" s="129" t="s">
        <v>11726</v>
      </c>
      <c r="CK525" s="132">
        <v>42917</v>
      </c>
      <c r="CL525" s="129">
        <v>2021</v>
      </c>
      <c r="CM525" s="128" t="s">
        <v>5941</v>
      </c>
      <c r="CN525" s="129">
        <v>456</v>
      </c>
      <c r="CO525" s="133">
        <v>91.2</v>
      </c>
      <c r="CP525" s="129">
        <v>2015</v>
      </c>
      <c r="CQ525" s="129" t="s">
        <v>79</v>
      </c>
      <c r="CR525" s="128" t="s">
        <v>12270</v>
      </c>
      <c r="CS525" s="129">
        <v>534</v>
      </c>
      <c r="CT525" s="133">
        <v>82.15</v>
      </c>
      <c r="CU525" s="129">
        <v>2017</v>
      </c>
      <c r="CV525" s="129" t="s">
        <v>79</v>
      </c>
      <c r="CW525" s="131" t="s">
        <v>81</v>
      </c>
      <c r="CX525" s="131" t="s">
        <v>81</v>
      </c>
      <c r="CY525" s="129" t="s">
        <v>81</v>
      </c>
      <c r="CZ525" s="129" t="s">
        <v>81</v>
      </c>
      <c r="DA525" s="129" t="s">
        <v>81</v>
      </c>
      <c r="DB525" s="129" t="s">
        <v>81</v>
      </c>
      <c r="DC525" s="129" t="s">
        <v>81</v>
      </c>
      <c r="DD525" s="129" t="s">
        <v>81</v>
      </c>
      <c r="DE525" s="129" t="s">
        <v>81</v>
      </c>
      <c r="DF525" s="129">
        <v>0</v>
      </c>
      <c r="DG525" s="224">
        <v>8.93</v>
      </c>
      <c r="DH525" s="224">
        <v>8.15</v>
      </c>
      <c r="DI525" s="224">
        <v>9</v>
      </c>
      <c r="DJ525" s="224">
        <v>9.5</v>
      </c>
      <c r="DK525" s="224">
        <v>8.6199999999999992</v>
      </c>
      <c r="DL525" s="224"/>
      <c r="DM525" s="224">
        <v>44.2</v>
      </c>
      <c r="DN525" s="224">
        <v>8.84</v>
      </c>
      <c r="DO525" s="129"/>
      <c r="DP525" s="131" t="s">
        <v>138</v>
      </c>
      <c r="DQ525" s="129">
        <v>0</v>
      </c>
      <c r="DR525" s="129">
        <v>0</v>
      </c>
      <c r="DS525" s="129" t="s">
        <v>230</v>
      </c>
      <c r="DT525" s="129" t="s">
        <v>83</v>
      </c>
      <c r="DU525" s="129" t="s">
        <v>83</v>
      </c>
      <c r="DV525" s="129" t="s">
        <v>83</v>
      </c>
      <c r="DW525" s="131" t="s">
        <v>83</v>
      </c>
      <c r="DX525" s="131" t="s">
        <v>84</v>
      </c>
      <c r="DY525" s="131" t="s">
        <v>81</v>
      </c>
      <c r="DZ525" s="131" t="s">
        <v>5943</v>
      </c>
      <c r="EA525" s="131" t="s">
        <v>1652</v>
      </c>
      <c r="EB525" s="131" t="s">
        <v>5944</v>
      </c>
      <c r="EC525" s="131" t="s">
        <v>379</v>
      </c>
      <c r="ED525" s="131" t="s">
        <v>89</v>
      </c>
      <c r="EE525" s="131" t="s">
        <v>5945</v>
      </c>
      <c r="EF525" s="131" t="s">
        <v>5946</v>
      </c>
      <c r="EG525" s="131" t="s">
        <v>5947</v>
      </c>
      <c r="EH525" s="131" t="s">
        <v>5948</v>
      </c>
      <c r="EI525" s="131" t="s">
        <v>5949</v>
      </c>
      <c r="EJ525" s="135" t="s">
        <v>5950</v>
      </c>
      <c r="EK525" s="135" t="s">
        <v>5951</v>
      </c>
      <c r="EL525" s="131" t="s">
        <v>81</v>
      </c>
      <c r="EM525" s="135" t="s">
        <v>5952</v>
      </c>
      <c r="EN525" s="131" t="s">
        <v>81</v>
      </c>
    </row>
    <row r="526" spans="1:144" ht="18" thickTop="1" thickBot="1">
      <c r="A526" s="575">
        <f t="shared" si="28"/>
        <v>525</v>
      </c>
      <c r="B526" s="572" t="s">
        <v>6295</v>
      </c>
      <c r="C526" s="600" t="s">
        <v>6296</v>
      </c>
      <c r="D526" s="570" t="s">
        <v>13209</v>
      </c>
      <c r="E526" s="568" t="str">
        <f t="shared" si="26"/>
        <v>Placed</v>
      </c>
      <c r="F526" s="570" t="s">
        <v>12496</v>
      </c>
      <c r="G526" s="570" t="s">
        <v>183</v>
      </c>
      <c r="H526" s="131" t="str">
        <f>VLOOKUP(B526,INFT2!C:E,3,0)</f>
        <v>12th + Engineering without live KT</v>
      </c>
      <c r="I526" s="610" t="s">
        <v>2597</v>
      </c>
      <c r="J526" s="572">
        <v>21</v>
      </c>
      <c r="K526" s="611" t="s">
        <v>6297</v>
      </c>
      <c r="L526" s="611" t="s">
        <v>73</v>
      </c>
      <c r="M526" s="611" t="s">
        <v>6298</v>
      </c>
      <c r="N526" s="612" t="s">
        <v>6294</v>
      </c>
      <c r="O526" s="612">
        <v>7208013501</v>
      </c>
      <c r="P526" s="612">
        <v>8767417721</v>
      </c>
      <c r="Q526" s="612" t="e">
        <f>VLOOKUP(B526,'TCS CON'!$D$1:$H$98,5,0)</f>
        <v>#N/A</v>
      </c>
      <c r="R526" s="612" t="e">
        <f>VLOOKUP(B526,LTI!$C$1:$H$46,6,0)</f>
        <v>#N/A</v>
      </c>
      <c r="S526" s="612" t="e">
        <f>VLOOKUP(B526,JARO!$E$2:$I$11,5,0)</f>
        <v>#N/A</v>
      </c>
      <c r="T526" s="612" t="e">
        <f>VLOOKUP(B526,Capgemini!$D$3:$H$78,5,0)</f>
        <v>#N/A</v>
      </c>
      <c r="U526" s="612" t="e">
        <f>VLOOKUP(B526,Carwale!$D$1:$H$4,5,0)</f>
        <v>#N/A</v>
      </c>
      <c r="V526" s="612" t="e">
        <f>VLOOKUP(B526,'Interactive Brokers'!E:I,5,0)</f>
        <v>#N/A</v>
      </c>
      <c r="W526" s="612" t="e">
        <f>VLOOKUP(B526,'REL Jio'!E:I,5,0)</f>
        <v>#N/A</v>
      </c>
      <c r="X526" s="612" t="e">
        <f>VLOOKUP(B526,'Sciative Sol'!E:I,5,0)</f>
        <v>#N/A</v>
      </c>
      <c r="Y526" s="612">
        <f>VLOOKUP(B526,'Hexaware Tech'!E:I,5,0)</f>
        <v>350000</v>
      </c>
      <c r="Z526" s="612" t="e">
        <f>VLOOKUP(B526,Axis!D:H,5,0)</f>
        <v>#N/A</v>
      </c>
      <c r="AA526" s="612" t="e">
        <f>VLOOKUP(B526,Ugam!$D$3:$H$26,5,0)</f>
        <v>#N/A</v>
      </c>
      <c r="AB526" s="612" t="e">
        <f>VLOOKUP(B526,Zeus!F:J,5,0)</f>
        <v>#N/A</v>
      </c>
      <c r="AC526" s="612" t="e">
        <f>VLOOKUP(B526,Montran!F:J,5,0)</f>
        <v>#N/A</v>
      </c>
      <c r="AD526" s="612" t="e">
        <f>VLOOKUP(B526,Endurance!H309:L309,5,0)</f>
        <v>#N/A</v>
      </c>
      <c r="AE526" s="612" t="e">
        <f>VLOOKUP(B526,'Swabhav Techlabs'!$F$1:$J$2,5,0)</f>
        <v>#N/A</v>
      </c>
      <c r="AF526" s="612" t="e">
        <f>VLOOKUP(B526,'Quality Kiosk'!$F$1:$J$18,5,0)</f>
        <v>#N/A</v>
      </c>
      <c r="AG526" s="612" t="e">
        <f>VLOOKUP(B526,'Lemon VB'!$F$1:$J$2,5,0)</f>
        <v>#N/A</v>
      </c>
      <c r="AH526" s="612" t="e">
        <f>VLOOKUP(B526,Gocomet!$E$1:$I$3,5,0)</f>
        <v>#N/A</v>
      </c>
      <c r="AI526" s="612" t="e">
        <f>VLOOKUP(B526,'Ingram Micro'!$E$1:$I$8,5,0)</f>
        <v>#N/A</v>
      </c>
      <c r="AJ526" s="612" t="e">
        <f>VLOOKUP(B526,'DePronto Infotech'!$E$1:$I$2,5,0)</f>
        <v>#N/A</v>
      </c>
      <c r="AK526" s="612" t="e">
        <f>VLOOKUP(B526,'Reliance Retail'!$E$1:$I$4,5,0)</f>
        <v>#N/A</v>
      </c>
      <c r="AL526" s="612" t="e">
        <f>VLOOKUP(B526,'Bright Champs'!$D$1:$H$13,5,0)</f>
        <v>#N/A</v>
      </c>
      <c r="AM526" s="612" t="e">
        <f>VLOOKUP(B526,Neosoft!$E$1:$I$12,5,0)</f>
        <v>#N/A</v>
      </c>
      <c r="AN526" s="612" t="e">
        <f>VLOOKUP(B526,Infosys!$E$1:$I$3,5,0)</f>
        <v>#N/A</v>
      </c>
      <c r="AO526" s="612" t="e">
        <f>VLOOKUP(B526,Cerelabs!$E$1:$I$5,5,0)</f>
        <v>#N/A</v>
      </c>
      <c r="AP526" s="612" t="e">
        <f>VLOOKUP(B526,'Neebal Technologies'!$D$1:$H$2,5,0)</f>
        <v>#N/A</v>
      </c>
      <c r="AQ526" s="612" t="e">
        <f>VLOOKUP(B526,'Vertiv Energy'!$D$1:$H$2,5,0)</f>
        <v>#N/A</v>
      </c>
      <c r="AR526" s="612" t="e">
        <f>VLOOKUP(B526,'Acidaes Solutions (CRMNEXT)'!$D$1:$H$3,5,0)</f>
        <v>#N/A</v>
      </c>
      <c r="AS526" s="612" t="e">
        <f>VLOOKUP(B526,Growisto!$D$1:$H$2,5,0)</f>
        <v>#N/A</v>
      </c>
      <c r="AT526" s="612" t="e">
        <f>VLOOKUP(B526,'9.9 Mediaworx - Digit'!$D$1:$H$2,5,0)</f>
        <v>#N/A</v>
      </c>
      <c r="AU526" s="612" t="e">
        <f>VLOOKUP(B526,'Vistaar systems Pvt Ltd'!$D$2:$H$3,5,0)</f>
        <v>#N/A</v>
      </c>
      <c r="AV526" s="612" t="e">
        <f>VLOOKUP(B526,'Course 5i'!$D$2:$H$11,5,0)</f>
        <v>#N/A</v>
      </c>
      <c r="AW526" s="612" t="e">
        <f>VLOOKUP(B526,'Radiant Appliances &amp; Electronic'!$D$1:$H$13,5,0)</f>
        <v>#N/A</v>
      </c>
      <c r="AX526" s="612">
        <f>VLOOKUP(B526,'Atos Global'!$D$3:$H$27,5,0)</f>
        <v>310000</v>
      </c>
      <c r="AY526" s="612" t="e">
        <f>VLOOKUP(B526,'Saama Technologies'!$D$1:$H$2,5,0)</f>
        <v>#N/A</v>
      </c>
      <c r="AZ526" s="612" t="e">
        <f>VLOOKUP(B526,'Multiplier Solutions'!$D$1:$H$2,5,0)</f>
        <v>#N/A</v>
      </c>
      <c r="BA526" s="612" t="e">
        <f>VLOOKUP(B526,GEP!$D$2:$H$5,5,0)</f>
        <v>#N/A</v>
      </c>
      <c r="BB526" s="612">
        <f>VLOOKUP(B526,Accenture!$D$1:$H$6,5,0)</f>
        <v>650000</v>
      </c>
      <c r="BC526" s="612" t="e">
        <f>VLOOKUP(B526,'Endurance International Group'!$D$1:$H$2,5,0)</f>
        <v>#N/A</v>
      </c>
      <c r="BD526" s="612" t="e">
        <f>VLOOKUP(B526,Newgen!$D$1:$H$2,5,0)</f>
        <v>#N/A</v>
      </c>
      <c r="BE526" s="612" t="e">
        <f>VLOOKUP(B526,'3D Incredible'!D526:H526,5,0)</f>
        <v>#N/A</v>
      </c>
      <c r="BF526" s="612" t="e">
        <f>VLOOKUP(B526,'Raja Software Labs'!$D$2:$H$2,5,0)</f>
        <v>#N/A</v>
      </c>
      <c r="BG526" s="612" t="e">
        <f>VLOOKUP(B526,Wipro!$D$1:$H$2,5,0)</f>
        <v>#N/A</v>
      </c>
      <c r="BH526" s="612" t="e">
        <f>VLOOKUP(B526,'Perch Technologies'!$D$2:$H$2,5,0)</f>
        <v>#N/A</v>
      </c>
      <c r="BI526" s="612" t="e">
        <f>VLOOKUP(B526,'Morning Star'!$D$1:$H$6,5,0)</f>
        <v>#N/A</v>
      </c>
      <c r="BJ526" s="612" t="e">
        <f>VLOOKUP(B526,Flexiloans!$D$1:$H$2,5,0)</f>
        <v>#N/A</v>
      </c>
      <c r="BK526" s="612" t="e">
        <f>VLOOKUP(B526,'Thirdware Solutions'!$D$1:$H$2,5,0)</f>
        <v>#N/A</v>
      </c>
      <c r="BL526" s="612" t="e">
        <f>VLOOKUP(B526,Tescom!$D$1:$H$8,5,0)</f>
        <v>#N/A</v>
      </c>
      <c r="BM526" s="612" t="e">
        <f>VLOOKUP(B526,'Cogno AI'!$D$1:$H$2,5,0)</f>
        <v>#N/A</v>
      </c>
      <c r="BN526" s="612" t="e">
        <f>VLOOKUP(B526,'ABM Knowledgeware'!$D$1:$H$2,5,0)</f>
        <v>#N/A</v>
      </c>
      <c r="BO526" s="612" t="e">
        <f>VLOOKUP(B526,'Concerto Software'!$D$1:$H$3,5,0)</f>
        <v>#N/A</v>
      </c>
      <c r="BP526" s="612" t="e">
        <f>VLOOKUP(B526,'My Captain'!$D$1:$H$4,5,0)</f>
        <v>#N/A</v>
      </c>
      <c r="BQ526" s="612" t="e">
        <f>VLOOKUP(B526,'Finoux Solutions'!$D$2:$H$4,5,0)</f>
        <v>#N/A</v>
      </c>
      <c r="BR526" s="612" t="e">
        <f>VLOOKUP(B526,'MITR Learning'!$D$1:$H$2,5,0)</f>
        <v>#N/A</v>
      </c>
      <c r="BS526" s="612" t="e">
        <f>VLOOKUP(B526,Nucsoft!$D$2:$H$6,5,0)</f>
        <v>#N/A</v>
      </c>
      <c r="BT526" s="612" t="e">
        <f>VLOOKUP(B526,'Paras Cadd'!$D$1:$H$2,5,0)</f>
        <v>#N/A</v>
      </c>
      <c r="BU526" s="612" t="e">
        <f>VLOOKUP(B526,'ICICI Securities'!$D$1:$H$2,5,0)</f>
        <v>#N/A</v>
      </c>
      <c r="BV526" s="612" t="e">
        <f>VLOOKUP(B526,'Citius Tech'!$D$2:$H$5,5,0)</f>
        <v>#N/A</v>
      </c>
      <c r="BW526" s="612" t="e">
        <f>VLOOKUP(B526,'Buzzy Brains'!$D$2:$H$2,5,0)</f>
        <v>#N/A</v>
      </c>
      <c r="BX526" s="612" t="e">
        <f>VLOOKUP(B526,'Decimal Point'!$D$2:$H$2,5,0)</f>
        <v>#N/A</v>
      </c>
      <c r="BY526" s="612" t="e">
        <f>VLOOKUP(B526,'Sankey Business Solutions'!$D$2:$H$3,5,0)</f>
        <v>#N/A</v>
      </c>
      <c r="BZ526" s="612" t="e">
        <f>VLOOKUP(B526,'Nangia &amp; Co LLP'!$D$2:$H$2,5,0)</f>
        <v>#N/A</v>
      </c>
      <c r="CA526" s="612" t="e">
        <f>VLOOKUP(B526,'FIS Solutions India Pvt Ltd'!$D$2:$H$2,5,0)</f>
        <v>#N/A</v>
      </c>
      <c r="CB526" s="612" t="e">
        <f>VLOOKUP(B526,'Delta Technology &amp; Management '!$D$2:$H$16,5,0)</f>
        <v>#N/A</v>
      </c>
      <c r="CC526" s="612" t="e">
        <f>VLOOKUP(B526,'Espoir Networks'!$D$3:$H$11,5,0)</f>
        <v>#N/A</v>
      </c>
      <c r="CD526" s="612" t="e">
        <f>VLOOKUP(B526,'Servosys Solution'!$D$3:$H$5,5,0)</f>
        <v>#N/A</v>
      </c>
      <c r="CE526" s="612" t="e">
        <f>VLOOKUP(B526,'Ribbon Communications'!$D$3:$H$4,5,0)</f>
        <v>#N/A</v>
      </c>
      <c r="CF526" s="612">
        <f t="shared" si="27"/>
        <v>3</v>
      </c>
      <c r="CG526" s="129" t="s">
        <v>6299</v>
      </c>
      <c r="CH526" s="129">
        <v>925483258620</v>
      </c>
      <c r="CI526" s="129" t="s">
        <v>6300</v>
      </c>
      <c r="CJ526" s="129" t="s">
        <v>11726</v>
      </c>
      <c r="CK526" s="132">
        <v>42917</v>
      </c>
      <c r="CL526" s="129">
        <v>2021</v>
      </c>
      <c r="CM526" s="128" t="s">
        <v>6301</v>
      </c>
      <c r="CN526" s="129">
        <v>525</v>
      </c>
      <c r="CO526" s="133">
        <v>87.5</v>
      </c>
      <c r="CP526" s="129">
        <v>2015</v>
      </c>
      <c r="CQ526" s="129" t="s">
        <v>398</v>
      </c>
      <c r="CR526" s="128" t="s">
        <v>6302</v>
      </c>
      <c r="CS526" s="129">
        <v>441</v>
      </c>
      <c r="CT526" s="133">
        <v>67.849999999999994</v>
      </c>
      <c r="CU526" s="129" t="s">
        <v>81</v>
      </c>
      <c r="CV526" s="129" t="s">
        <v>79</v>
      </c>
      <c r="CW526" s="131" t="s">
        <v>81</v>
      </c>
      <c r="CX526" s="131" t="s">
        <v>81</v>
      </c>
      <c r="CY526" s="129" t="s">
        <v>81</v>
      </c>
      <c r="CZ526" s="129" t="s">
        <v>81</v>
      </c>
      <c r="DA526" s="129" t="s">
        <v>81</v>
      </c>
      <c r="DB526" s="129" t="s">
        <v>81</v>
      </c>
      <c r="DC526" s="129" t="s">
        <v>81</v>
      </c>
      <c r="DD526" s="129" t="s">
        <v>4688</v>
      </c>
      <c r="DE526" s="129" t="s">
        <v>81</v>
      </c>
      <c r="DF526" s="129">
        <v>0</v>
      </c>
      <c r="DG526" s="224">
        <v>6.78</v>
      </c>
      <c r="DH526" s="224">
        <v>6.22</v>
      </c>
      <c r="DI526" s="224">
        <v>7.19</v>
      </c>
      <c r="DJ526" s="224">
        <v>5.46</v>
      </c>
      <c r="DK526" s="224">
        <v>6.42</v>
      </c>
      <c r="DL526" s="224">
        <v>7.81</v>
      </c>
      <c r="DM526" s="224">
        <v>39.880000000000003</v>
      </c>
      <c r="DN526" s="224">
        <v>6.65</v>
      </c>
      <c r="DO526" s="129"/>
      <c r="DP526" s="131" t="s">
        <v>82</v>
      </c>
      <c r="DQ526" s="129">
        <v>0</v>
      </c>
      <c r="DR526" s="129">
        <v>1</v>
      </c>
      <c r="DS526" s="129" t="s">
        <v>83</v>
      </c>
      <c r="DT526" s="129" t="s">
        <v>83</v>
      </c>
      <c r="DU526" s="129" t="s">
        <v>83</v>
      </c>
      <c r="DV526" s="129" t="s">
        <v>83</v>
      </c>
      <c r="DW526" s="131" t="s">
        <v>83</v>
      </c>
      <c r="DX526" s="131" t="s">
        <v>84</v>
      </c>
      <c r="DY526" s="131" t="s">
        <v>81</v>
      </c>
      <c r="DZ526" s="131" t="s">
        <v>6303</v>
      </c>
      <c r="EA526" s="131" t="s">
        <v>86</v>
      </c>
      <c r="EB526" s="131" t="s">
        <v>6304</v>
      </c>
      <c r="EC526" s="131" t="s">
        <v>4540</v>
      </c>
      <c r="ED526" s="131" t="s">
        <v>89</v>
      </c>
      <c r="EE526" s="131" t="s">
        <v>6305</v>
      </c>
      <c r="EF526" s="131" t="s">
        <v>6306</v>
      </c>
      <c r="EG526" s="131" t="s">
        <v>6307</v>
      </c>
      <c r="EH526" s="131" t="s">
        <v>6308</v>
      </c>
      <c r="EI526" s="131" t="s">
        <v>320</v>
      </c>
      <c r="EJ526" s="135" t="s">
        <v>6309</v>
      </c>
      <c r="EK526" s="135" t="s">
        <v>6310</v>
      </c>
      <c r="EL526" s="135" t="s">
        <v>6311</v>
      </c>
      <c r="EM526" s="135" t="s">
        <v>6312</v>
      </c>
      <c r="EN526" s="131" t="s">
        <v>81</v>
      </c>
    </row>
    <row r="527" spans="1:144" ht="18" thickTop="1" thickBot="1">
      <c r="A527" s="575">
        <f t="shared" si="28"/>
        <v>526</v>
      </c>
      <c r="B527" s="572" t="s">
        <v>6427</v>
      </c>
      <c r="C527" s="600" t="s">
        <v>6428</v>
      </c>
      <c r="D527" s="570" t="s">
        <v>13209</v>
      </c>
      <c r="E527" s="568" t="str">
        <f t="shared" si="26"/>
        <v>Placed</v>
      </c>
      <c r="F527" s="570" t="s">
        <v>12496</v>
      </c>
      <c r="G527" s="570" t="s">
        <v>183</v>
      </c>
      <c r="H527" s="131" t="str">
        <f>VLOOKUP(B527,INFT2!C:E,3,0)</f>
        <v>12th + Engineering without live KT</v>
      </c>
      <c r="I527" s="610" t="s">
        <v>6429</v>
      </c>
      <c r="J527" s="572">
        <v>21</v>
      </c>
      <c r="K527" s="611" t="s">
        <v>6430</v>
      </c>
      <c r="L527" s="611" t="s">
        <v>73</v>
      </c>
      <c r="M527" s="611" t="s">
        <v>6431</v>
      </c>
      <c r="N527" s="612" t="s">
        <v>6426</v>
      </c>
      <c r="O527" s="612">
        <v>9967294966</v>
      </c>
      <c r="P527" s="612">
        <v>7977845789</v>
      </c>
      <c r="Q527" s="612">
        <f>VLOOKUP(B527,'TCS CON'!$D$1:$H$98,5,0)</f>
        <v>336000</v>
      </c>
      <c r="R527" s="612" t="e">
        <f>VLOOKUP(B527,LTI!$C$1:$H$46,6,0)</f>
        <v>#N/A</v>
      </c>
      <c r="S527" s="612" t="e">
        <f>VLOOKUP(B527,JARO!$E$2:$I$11,5,0)</f>
        <v>#N/A</v>
      </c>
      <c r="T527" s="612" t="e">
        <f>VLOOKUP(B527,Capgemini!$D$3:$H$78,5,0)</f>
        <v>#N/A</v>
      </c>
      <c r="U527" s="612" t="e">
        <f>VLOOKUP(B527,Carwale!$D$1:$H$4,5,0)</f>
        <v>#N/A</v>
      </c>
      <c r="V527" s="612" t="e">
        <f>VLOOKUP(B527,'Interactive Brokers'!E:I,5,0)</f>
        <v>#N/A</v>
      </c>
      <c r="W527" s="612" t="e">
        <f>VLOOKUP(B527,'REL Jio'!E:I,5,0)</f>
        <v>#N/A</v>
      </c>
      <c r="X527" s="612" t="e">
        <f>VLOOKUP(B527,'Sciative Sol'!E:I,5,0)</f>
        <v>#N/A</v>
      </c>
      <c r="Y527" s="612" t="e">
        <f>VLOOKUP(B527,'Hexaware Tech'!E:I,5,0)</f>
        <v>#N/A</v>
      </c>
      <c r="Z527" s="612" t="e">
        <f>VLOOKUP(B527,Axis!D:H,5,0)</f>
        <v>#N/A</v>
      </c>
      <c r="AA527" s="612" t="e">
        <f>VLOOKUP(B527,Ugam!$D$3:$H$26,5,0)</f>
        <v>#N/A</v>
      </c>
      <c r="AB527" s="612" t="e">
        <f>VLOOKUP(B527,Zeus!F:J,5,0)</f>
        <v>#N/A</v>
      </c>
      <c r="AC527" s="612" t="e">
        <f>VLOOKUP(B527,Montran!F:J,5,0)</f>
        <v>#N/A</v>
      </c>
      <c r="AD527" s="612" t="e">
        <f>VLOOKUP(B527,Endurance!H310:L310,5,0)</f>
        <v>#N/A</v>
      </c>
      <c r="AE527" s="612" t="e">
        <f>VLOOKUP(B527,'Swabhav Techlabs'!$F$1:$J$2,5,0)</f>
        <v>#N/A</v>
      </c>
      <c r="AF527" s="612" t="e">
        <f>VLOOKUP(B527,'Quality Kiosk'!$F$1:$J$18,5,0)</f>
        <v>#N/A</v>
      </c>
      <c r="AG527" s="612" t="e">
        <f>VLOOKUP(B527,'Lemon VB'!$F$1:$J$2,5,0)</f>
        <v>#N/A</v>
      </c>
      <c r="AH527" s="612" t="e">
        <f>VLOOKUP(B527,Gocomet!$E$1:$I$3,5,0)</f>
        <v>#N/A</v>
      </c>
      <c r="AI527" s="612" t="e">
        <f>VLOOKUP(B527,'Ingram Micro'!$E$1:$I$8,5,0)</f>
        <v>#N/A</v>
      </c>
      <c r="AJ527" s="612" t="e">
        <f>VLOOKUP(B527,'DePronto Infotech'!$E$1:$I$2,5,0)</f>
        <v>#N/A</v>
      </c>
      <c r="AK527" s="612" t="e">
        <f>VLOOKUP(B527,'Reliance Retail'!$E$1:$I$4,5,0)</f>
        <v>#N/A</v>
      </c>
      <c r="AL527" s="612" t="e">
        <f>VLOOKUP(B527,'Bright Champs'!$D$1:$H$13,5,0)</f>
        <v>#N/A</v>
      </c>
      <c r="AM527" s="612" t="e">
        <f>VLOOKUP(B527,Neosoft!$E$1:$I$12,5,0)</f>
        <v>#N/A</v>
      </c>
      <c r="AN527" s="612" t="e">
        <f>VLOOKUP(B527,Infosys!$E$1:$I$3,5,0)</f>
        <v>#N/A</v>
      </c>
      <c r="AO527" s="612" t="e">
        <f>VLOOKUP(B527,Cerelabs!$E$1:$I$5,5,0)</f>
        <v>#N/A</v>
      </c>
      <c r="AP527" s="612" t="e">
        <f>VLOOKUP(B527,'Neebal Technologies'!$D$1:$H$2,5,0)</f>
        <v>#N/A</v>
      </c>
      <c r="AQ527" s="612" t="e">
        <f>VLOOKUP(B527,'Vertiv Energy'!$D$1:$H$2,5,0)</f>
        <v>#N/A</v>
      </c>
      <c r="AR527" s="612" t="e">
        <f>VLOOKUP(B527,'Acidaes Solutions (CRMNEXT)'!$D$1:$H$3,5,0)</f>
        <v>#N/A</v>
      </c>
      <c r="AS527" s="612" t="e">
        <f>VLOOKUP(B527,Growisto!$D$1:$H$2,5,0)</f>
        <v>#N/A</v>
      </c>
      <c r="AT527" s="612" t="e">
        <f>VLOOKUP(B527,'9.9 Mediaworx - Digit'!$D$1:$H$2,5,0)</f>
        <v>#N/A</v>
      </c>
      <c r="AU527" s="612" t="e">
        <f>VLOOKUP(B527,'Vistaar systems Pvt Ltd'!$D$2:$H$3,5,0)</f>
        <v>#N/A</v>
      </c>
      <c r="AV527" s="612" t="e">
        <f>VLOOKUP(B527,'Course 5i'!$D$2:$H$11,5,0)</f>
        <v>#N/A</v>
      </c>
      <c r="AW527" s="612" t="e">
        <f>VLOOKUP(B527,'Radiant Appliances &amp; Electronic'!$D$1:$H$13,5,0)</f>
        <v>#N/A</v>
      </c>
      <c r="AX527" s="612" t="e">
        <f>VLOOKUP(B527,'Atos Global'!$D$3:$H$27,5,0)</f>
        <v>#N/A</v>
      </c>
      <c r="AY527" s="612" t="e">
        <f>VLOOKUP(B527,'Saama Technologies'!$D$1:$H$2,5,0)</f>
        <v>#N/A</v>
      </c>
      <c r="AZ527" s="612" t="e">
        <f>VLOOKUP(B527,'Multiplier Solutions'!$D$1:$H$2,5,0)</f>
        <v>#N/A</v>
      </c>
      <c r="BA527" s="612" t="e">
        <f>VLOOKUP(B527,GEP!$D$2:$H$5,5,0)</f>
        <v>#N/A</v>
      </c>
      <c r="BB527" s="612" t="e">
        <f>VLOOKUP(B527,Accenture!$D$1:$H$6,5,0)</f>
        <v>#N/A</v>
      </c>
      <c r="BC527" s="612" t="e">
        <f>VLOOKUP(B527,'Endurance International Group'!$D$1:$H$2,5,0)</f>
        <v>#N/A</v>
      </c>
      <c r="BD527" s="612" t="e">
        <f>VLOOKUP(B527,Newgen!$D$1:$H$2,5,0)</f>
        <v>#N/A</v>
      </c>
      <c r="BE527" s="612" t="e">
        <f>VLOOKUP(B527,'3D Incredible'!D527:H527,5,0)</f>
        <v>#N/A</v>
      </c>
      <c r="BF527" s="612" t="e">
        <f>VLOOKUP(B527,'Raja Software Labs'!$D$2:$H$2,5,0)</f>
        <v>#N/A</v>
      </c>
      <c r="BG527" s="612" t="e">
        <f>VLOOKUP(B527,Wipro!$D$1:$H$2,5,0)</f>
        <v>#N/A</v>
      </c>
      <c r="BH527" s="612" t="e">
        <f>VLOOKUP(B527,'Perch Technologies'!$D$2:$H$2,5,0)</f>
        <v>#N/A</v>
      </c>
      <c r="BI527" s="612" t="e">
        <f>VLOOKUP(B527,'Morning Star'!$D$1:$H$6,5,0)</f>
        <v>#N/A</v>
      </c>
      <c r="BJ527" s="612" t="e">
        <f>VLOOKUP(B527,Flexiloans!$D$1:$H$2,5,0)</f>
        <v>#N/A</v>
      </c>
      <c r="BK527" s="612" t="e">
        <f>VLOOKUP(B527,'Thirdware Solutions'!$D$1:$H$2,5,0)</f>
        <v>#N/A</v>
      </c>
      <c r="BL527" s="612" t="e">
        <f>VLOOKUP(B527,Tescom!$D$1:$H$8,5,0)</f>
        <v>#N/A</v>
      </c>
      <c r="BM527" s="612" t="e">
        <f>VLOOKUP(B527,'Cogno AI'!$D$1:$H$2,5,0)</f>
        <v>#N/A</v>
      </c>
      <c r="BN527" s="612" t="e">
        <f>VLOOKUP(B527,'ABM Knowledgeware'!$D$1:$H$2,5,0)</f>
        <v>#N/A</v>
      </c>
      <c r="BO527" s="612" t="e">
        <f>VLOOKUP(B527,'Concerto Software'!$D$1:$H$3,5,0)</f>
        <v>#N/A</v>
      </c>
      <c r="BP527" s="612" t="e">
        <f>VLOOKUP(B527,'My Captain'!$D$1:$H$4,5,0)</f>
        <v>#N/A</v>
      </c>
      <c r="BQ527" s="612" t="e">
        <f>VLOOKUP(B527,'Finoux Solutions'!$D$2:$H$4,5,0)</f>
        <v>#N/A</v>
      </c>
      <c r="BR527" s="612" t="e">
        <f>VLOOKUP(B527,'MITR Learning'!$D$1:$H$2,5,0)</f>
        <v>#N/A</v>
      </c>
      <c r="BS527" s="612" t="e">
        <f>VLOOKUP(B527,Nucsoft!$D$2:$H$6,5,0)</f>
        <v>#N/A</v>
      </c>
      <c r="BT527" s="612" t="e">
        <f>VLOOKUP(B527,'Paras Cadd'!$D$1:$H$2,5,0)</f>
        <v>#N/A</v>
      </c>
      <c r="BU527" s="612" t="e">
        <f>VLOOKUP(B527,'ICICI Securities'!$D$1:$H$2,5,0)</f>
        <v>#N/A</v>
      </c>
      <c r="BV527" s="612" t="e">
        <f>VLOOKUP(B527,'Citius Tech'!$D$2:$H$5,5,0)</f>
        <v>#N/A</v>
      </c>
      <c r="BW527" s="612" t="e">
        <f>VLOOKUP(B527,'Buzzy Brains'!$D$2:$H$2,5,0)</f>
        <v>#N/A</v>
      </c>
      <c r="BX527" s="612" t="e">
        <f>VLOOKUP(B527,'Decimal Point'!$D$2:$H$2,5,0)</f>
        <v>#N/A</v>
      </c>
      <c r="BY527" s="612" t="e">
        <f>VLOOKUP(B527,'Sankey Business Solutions'!$D$2:$H$3,5,0)</f>
        <v>#N/A</v>
      </c>
      <c r="BZ527" s="612" t="e">
        <f>VLOOKUP(B527,'Nangia &amp; Co LLP'!$D$2:$H$2,5,0)</f>
        <v>#N/A</v>
      </c>
      <c r="CA527" s="612" t="e">
        <f>VLOOKUP(B527,'FIS Solutions India Pvt Ltd'!$D$2:$H$2,5,0)</f>
        <v>#N/A</v>
      </c>
      <c r="CB527" s="612" t="e">
        <f>VLOOKUP(B527,'Delta Technology &amp; Management '!$D$2:$H$16,5,0)</f>
        <v>#N/A</v>
      </c>
      <c r="CC527" s="612" t="e">
        <f>VLOOKUP(B527,'Espoir Networks'!$D$3:$H$11,5,0)</f>
        <v>#N/A</v>
      </c>
      <c r="CD527" s="612" t="e">
        <f>VLOOKUP(B527,'Servosys Solution'!$D$3:$H$5,5,0)</f>
        <v>#N/A</v>
      </c>
      <c r="CE527" s="612" t="e">
        <f>VLOOKUP(B527,'Ribbon Communications'!$D$3:$H$4,5,0)</f>
        <v>#N/A</v>
      </c>
      <c r="CF527" s="612">
        <f t="shared" si="27"/>
        <v>1</v>
      </c>
      <c r="CG527" s="129" t="s">
        <v>883</v>
      </c>
      <c r="CH527" s="129">
        <v>525266844962</v>
      </c>
      <c r="CI527" s="129" t="s">
        <v>6432</v>
      </c>
      <c r="CJ527" s="129" t="s">
        <v>11726</v>
      </c>
      <c r="CK527" s="132">
        <v>42917</v>
      </c>
      <c r="CL527" s="129">
        <v>2021</v>
      </c>
      <c r="CM527" s="128" t="s">
        <v>4851</v>
      </c>
      <c r="CN527" s="129">
        <v>465</v>
      </c>
      <c r="CO527" s="133">
        <v>93</v>
      </c>
      <c r="CP527" s="129">
        <v>2015</v>
      </c>
      <c r="CQ527" s="129" t="s">
        <v>398</v>
      </c>
      <c r="CR527" s="128" t="s">
        <v>3535</v>
      </c>
      <c r="CS527" s="129">
        <v>476</v>
      </c>
      <c r="CT527" s="133">
        <v>73.23</v>
      </c>
      <c r="CU527" s="129">
        <v>2017</v>
      </c>
      <c r="CV527" s="129" t="s">
        <v>79</v>
      </c>
      <c r="CW527" s="131" t="s">
        <v>81</v>
      </c>
      <c r="CX527" s="131" t="s">
        <v>81</v>
      </c>
      <c r="CY527" s="129" t="s">
        <v>81</v>
      </c>
      <c r="CZ527" s="129" t="s">
        <v>81</v>
      </c>
      <c r="DA527" s="129" t="s">
        <v>81</v>
      </c>
      <c r="DB527" s="129" t="s">
        <v>81</v>
      </c>
      <c r="DC527" s="129" t="s">
        <v>81</v>
      </c>
      <c r="DD527" s="129" t="s">
        <v>81</v>
      </c>
      <c r="DE527" s="129" t="s">
        <v>81</v>
      </c>
      <c r="DF527" s="129">
        <v>0</v>
      </c>
      <c r="DG527" s="224">
        <v>7.89</v>
      </c>
      <c r="DH527" s="224">
        <v>6.75</v>
      </c>
      <c r="DI527" s="224">
        <v>7.88</v>
      </c>
      <c r="DJ527" s="224">
        <v>7.11</v>
      </c>
      <c r="DK527" s="224">
        <v>7.23</v>
      </c>
      <c r="DL527" s="224">
        <v>9.0399999999999991</v>
      </c>
      <c r="DM527" s="224">
        <v>36.86</v>
      </c>
      <c r="DN527" s="224">
        <v>7.65</v>
      </c>
      <c r="DO527" s="129"/>
      <c r="DP527" s="131" t="s">
        <v>82</v>
      </c>
      <c r="DQ527" s="129">
        <v>0</v>
      </c>
      <c r="DR527" s="129">
        <v>0</v>
      </c>
      <c r="DS527" s="129" t="s">
        <v>83</v>
      </c>
      <c r="DT527" s="129" t="s">
        <v>83</v>
      </c>
      <c r="DU527" s="129" t="s">
        <v>83</v>
      </c>
      <c r="DV527" s="129" t="s">
        <v>83</v>
      </c>
      <c r="DW527" s="131" t="s">
        <v>83</v>
      </c>
      <c r="DX527" s="131" t="s">
        <v>84</v>
      </c>
      <c r="DY527" s="131" t="s">
        <v>81</v>
      </c>
      <c r="DZ527" s="131" t="s">
        <v>6433</v>
      </c>
      <c r="EA527" s="131" t="s">
        <v>6434</v>
      </c>
      <c r="EB527" s="131" t="s">
        <v>6435</v>
      </c>
      <c r="EC527" s="131" t="s">
        <v>88</v>
      </c>
      <c r="ED527" s="131" t="s">
        <v>89</v>
      </c>
      <c r="EE527" s="131" t="s">
        <v>6436</v>
      </c>
      <c r="EF527" s="131" t="s">
        <v>6437</v>
      </c>
      <c r="EG527" s="131" t="s">
        <v>883</v>
      </c>
      <c r="EH527" s="131" t="s">
        <v>6438</v>
      </c>
      <c r="EI527" s="131" t="s">
        <v>6439</v>
      </c>
      <c r="EJ527" s="135" t="s">
        <v>6440</v>
      </c>
      <c r="EK527" s="135" t="s">
        <v>6441</v>
      </c>
      <c r="EL527" s="135" t="s">
        <v>6442</v>
      </c>
      <c r="EM527" s="135" t="s">
        <v>6443</v>
      </c>
      <c r="EN527" s="131" t="s">
        <v>6444</v>
      </c>
    </row>
    <row r="528" spans="1:144" ht="18" thickTop="1" thickBot="1">
      <c r="A528" s="575">
        <f t="shared" si="28"/>
        <v>527</v>
      </c>
      <c r="B528" s="572" t="s">
        <v>6483</v>
      </c>
      <c r="C528" s="600" t="s">
        <v>11892</v>
      </c>
      <c r="D528" s="570" t="s">
        <v>13209</v>
      </c>
      <c r="E528" s="568" t="str">
        <f t="shared" si="26"/>
        <v>Not Placed</v>
      </c>
      <c r="F528" s="570" t="s">
        <v>12496</v>
      </c>
      <c r="G528" s="570" t="s">
        <v>183</v>
      </c>
      <c r="H528" s="131" t="str">
        <f>VLOOKUP(B528,INFT2!C:E,3,0)</f>
        <v>Diploma  + Direct Second Year Engineering without live KT</v>
      </c>
      <c r="I528" s="610">
        <v>36261</v>
      </c>
      <c r="J528" s="572">
        <v>21</v>
      </c>
      <c r="K528" s="611" t="s">
        <v>6485</v>
      </c>
      <c r="L528" s="611" t="s">
        <v>591</v>
      </c>
      <c r="M528" s="611" t="s">
        <v>6486</v>
      </c>
      <c r="N528" s="612" t="s">
        <v>6482</v>
      </c>
      <c r="O528" s="612">
        <v>9987297424</v>
      </c>
      <c r="P528" s="612">
        <v>9987297424</v>
      </c>
      <c r="Q528" s="612" t="e">
        <f>VLOOKUP(B528,'TCS CON'!$D$1:$H$98,5,0)</f>
        <v>#N/A</v>
      </c>
      <c r="R528" s="612" t="e">
        <f>VLOOKUP(B528,LTI!$C$1:$H$46,6,0)</f>
        <v>#N/A</v>
      </c>
      <c r="S528" s="612" t="e">
        <f>VLOOKUP(B528,JARO!$E$2:$I$11,5,0)</f>
        <v>#N/A</v>
      </c>
      <c r="T528" s="612" t="e">
        <f>VLOOKUP(B528,Capgemini!$D$3:$H$78,5,0)</f>
        <v>#N/A</v>
      </c>
      <c r="U528" s="612" t="e">
        <f>VLOOKUP(B528,Carwale!$D$1:$H$4,5,0)</f>
        <v>#N/A</v>
      </c>
      <c r="V528" s="612" t="e">
        <f>VLOOKUP(B528,'Interactive Brokers'!E:I,5,0)</f>
        <v>#N/A</v>
      </c>
      <c r="W528" s="612" t="e">
        <f>VLOOKUP(B528,'REL Jio'!E:I,5,0)</f>
        <v>#N/A</v>
      </c>
      <c r="X528" s="612" t="e">
        <f>VLOOKUP(B528,'Sciative Sol'!E:I,5,0)</f>
        <v>#N/A</v>
      </c>
      <c r="Y528" s="612" t="e">
        <f>VLOOKUP(B528,'Hexaware Tech'!E:I,5,0)</f>
        <v>#N/A</v>
      </c>
      <c r="Z528" s="612" t="e">
        <f>VLOOKUP(B528,Axis!D:H,5,0)</f>
        <v>#N/A</v>
      </c>
      <c r="AA528" s="612" t="e">
        <f>VLOOKUP(B528,Ugam!$D$3:$H$26,5,0)</f>
        <v>#N/A</v>
      </c>
      <c r="AB528" s="612" t="e">
        <f>VLOOKUP(B528,Zeus!F:J,5,0)</f>
        <v>#N/A</v>
      </c>
      <c r="AC528" s="612" t="e">
        <f>VLOOKUP(B528,Montran!F:J,5,0)</f>
        <v>#N/A</v>
      </c>
      <c r="AD528" s="612" t="e">
        <f>VLOOKUP(B528,Endurance!H311:L311,5,0)</f>
        <v>#N/A</v>
      </c>
      <c r="AE528" s="612" t="e">
        <f>VLOOKUP(B528,'Swabhav Techlabs'!$F$1:$J$2,5,0)</f>
        <v>#N/A</v>
      </c>
      <c r="AF528" s="612" t="e">
        <f>VLOOKUP(B528,'Quality Kiosk'!$F$1:$J$18,5,0)</f>
        <v>#N/A</v>
      </c>
      <c r="AG528" s="612" t="e">
        <f>VLOOKUP(B528,'Lemon VB'!$F$1:$J$2,5,0)</f>
        <v>#N/A</v>
      </c>
      <c r="AH528" s="612" t="e">
        <f>VLOOKUP(B528,Gocomet!$E$1:$I$3,5,0)</f>
        <v>#N/A</v>
      </c>
      <c r="AI528" s="612" t="e">
        <f>VLOOKUP(B528,'Ingram Micro'!$E$1:$I$8,5,0)</f>
        <v>#N/A</v>
      </c>
      <c r="AJ528" s="612" t="e">
        <f>VLOOKUP(B528,'DePronto Infotech'!$E$1:$I$2,5,0)</f>
        <v>#N/A</v>
      </c>
      <c r="AK528" s="612" t="e">
        <f>VLOOKUP(B528,'Reliance Retail'!$E$1:$I$4,5,0)</f>
        <v>#N/A</v>
      </c>
      <c r="AL528" s="612" t="e">
        <f>VLOOKUP(B528,'Bright Champs'!$D$1:$H$13,5,0)</f>
        <v>#N/A</v>
      </c>
      <c r="AM528" s="612" t="e">
        <f>VLOOKUP(B528,Neosoft!$E$1:$I$12,5,0)</f>
        <v>#N/A</v>
      </c>
      <c r="AN528" s="612" t="e">
        <f>VLOOKUP(B528,Infosys!$E$1:$I$3,5,0)</f>
        <v>#N/A</v>
      </c>
      <c r="AO528" s="612" t="e">
        <f>VLOOKUP(B528,Cerelabs!$E$1:$I$5,5,0)</f>
        <v>#N/A</v>
      </c>
      <c r="AP528" s="612" t="e">
        <f>VLOOKUP(B528,'Neebal Technologies'!$D$1:$H$2,5,0)</f>
        <v>#N/A</v>
      </c>
      <c r="AQ528" s="612" t="e">
        <f>VLOOKUP(B528,'Vertiv Energy'!$D$1:$H$2,5,0)</f>
        <v>#N/A</v>
      </c>
      <c r="AR528" s="612" t="e">
        <f>VLOOKUP(B528,'Acidaes Solutions (CRMNEXT)'!$D$1:$H$3,5,0)</f>
        <v>#N/A</v>
      </c>
      <c r="AS528" s="612" t="e">
        <f>VLOOKUP(B528,Growisto!$D$1:$H$2,5,0)</f>
        <v>#N/A</v>
      </c>
      <c r="AT528" s="612" t="e">
        <f>VLOOKUP(B528,'9.9 Mediaworx - Digit'!$D$1:$H$2,5,0)</f>
        <v>#N/A</v>
      </c>
      <c r="AU528" s="612" t="e">
        <f>VLOOKUP(B528,'Vistaar systems Pvt Ltd'!$D$2:$H$3,5,0)</f>
        <v>#N/A</v>
      </c>
      <c r="AV528" s="612" t="e">
        <f>VLOOKUP(B528,'Course 5i'!$D$2:$H$11,5,0)</f>
        <v>#N/A</v>
      </c>
      <c r="AW528" s="612" t="e">
        <f>VLOOKUP(B528,'Radiant Appliances &amp; Electronic'!$D$1:$H$13,5,0)</f>
        <v>#N/A</v>
      </c>
      <c r="AX528" s="612" t="e">
        <f>VLOOKUP(B528,'Atos Global'!$D$3:$H$27,5,0)</f>
        <v>#N/A</v>
      </c>
      <c r="AY528" s="612" t="e">
        <f>VLOOKUP(B528,'Saama Technologies'!$D$1:$H$2,5,0)</f>
        <v>#N/A</v>
      </c>
      <c r="AZ528" s="612" t="e">
        <f>VLOOKUP(B528,'Multiplier Solutions'!$D$1:$H$2,5,0)</f>
        <v>#N/A</v>
      </c>
      <c r="BA528" s="612" t="e">
        <f>VLOOKUP(B528,GEP!$D$2:$H$5,5,0)</f>
        <v>#N/A</v>
      </c>
      <c r="BB528" s="612" t="e">
        <f>VLOOKUP(B528,Accenture!$D$1:$H$6,5,0)</f>
        <v>#N/A</v>
      </c>
      <c r="BC528" s="612" t="e">
        <f>VLOOKUP(B528,'Endurance International Group'!$D$1:$H$2,5,0)</f>
        <v>#N/A</v>
      </c>
      <c r="BD528" s="612" t="e">
        <f>VLOOKUP(B528,Newgen!$D$1:$H$2,5,0)</f>
        <v>#N/A</v>
      </c>
      <c r="BE528" s="612" t="e">
        <f>VLOOKUP(B528,'3D Incredible'!D528:H528,5,0)</f>
        <v>#N/A</v>
      </c>
      <c r="BF528" s="612" t="e">
        <f>VLOOKUP(B528,'Raja Software Labs'!$D$2:$H$2,5,0)</f>
        <v>#N/A</v>
      </c>
      <c r="BG528" s="612" t="e">
        <f>VLOOKUP(B528,Wipro!$D$1:$H$2,5,0)</f>
        <v>#N/A</v>
      </c>
      <c r="BH528" s="612" t="e">
        <f>VLOOKUP(B528,'Perch Technologies'!$D$2:$H$2,5,0)</f>
        <v>#N/A</v>
      </c>
      <c r="BI528" s="612" t="e">
        <f>VLOOKUP(B528,'Morning Star'!$D$1:$H$6,5,0)</f>
        <v>#N/A</v>
      </c>
      <c r="BJ528" s="612" t="e">
        <f>VLOOKUP(B528,Flexiloans!$D$1:$H$2,5,0)</f>
        <v>#N/A</v>
      </c>
      <c r="BK528" s="612" t="e">
        <f>VLOOKUP(B528,'Thirdware Solutions'!$D$1:$H$2,5,0)</f>
        <v>#N/A</v>
      </c>
      <c r="BL528" s="612" t="e">
        <f>VLOOKUP(B528,Tescom!$D$1:$H$8,5,0)</f>
        <v>#N/A</v>
      </c>
      <c r="BM528" s="612" t="e">
        <f>VLOOKUP(B528,'Cogno AI'!$D$1:$H$2,5,0)</f>
        <v>#N/A</v>
      </c>
      <c r="BN528" s="612" t="e">
        <f>VLOOKUP(B528,'ABM Knowledgeware'!$D$1:$H$2,5,0)</f>
        <v>#N/A</v>
      </c>
      <c r="BO528" s="612" t="e">
        <f>VLOOKUP(B528,'Concerto Software'!$D$1:$H$3,5,0)</f>
        <v>#N/A</v>
      </c>
      <c r="BP528" s="612" t="e">
        <f>VLOOKUP(B528,'My Captain'!$D$1:$H$4,5,0)</f>
        <v>#N/A</v>
      </c>
      <c r="BQ528" s="612" t="e">
        <f>VLOOKUP(B528,'Finoux Solutions'!$D$2:$H$4,5,0)</f>
        <v>#N/A</v>
      </c>
      <c r="BR528" s="612" t="e">
        <f>VLOOKUP(B528,'MITR Learning'!$D$1:$H$2,5,0)</f>
        <v>#N/A</v>
      </c>
      <c r="BS528" s="612" t="e">
        <f>VLOOKUP(B528,Nucsoft!$D$2:$H$6,5,0)</f>
        <v>#N/A</v>
      </c>
      <c r="BT528" s="612" t="e">
        <f>VLOOKUP(B528,'Paras Cadd'!$D$1:$H$2,5,0)</f>
        <v>#N/A</v>
      </c>
      <c r="BU528" s="612" t="e">
        <f>VLOOKUP(B528,'ICICI Securities'!$D$1:$H$2,5,0)</f>
        <v>#N/A</v>
      </c>
      <c r="BV528" s="612" t="e">
        <f>VLOOKUP(B528,'Citius Tech'!$D$2:$H$5,5,0)</f>
        <v>#N/A</v>
      </c>
      <c r="BW528" s="612" t="e">
        <f>VLOOKUP(B528,'Buzzy Brains'!$D$2:$H$2,5,0)</f>
        <v>#N/A</v>
      </c>
      <c r="BX528" s="612" t="e">
        <f>VLOOKUP(B528,'Decimal Point'!$D$2:$H$2,5,0)</f>
        <v>#N/A</v>
      </c>
      <c r="BY528" s="612" t="e">
        <f>VLOOKUP(B528,'Sankey Business Solutions'!$D$2:$H$3,5,0)</f>
        <v>#N/A</v>
      </c>
      <c r="BZ528" s="612" t="e">
        <f>VLOOKUP(B528,'Nangia &amp; Co LLP'!$D$2:$H$2,5,0)</f>
        <v>#N/A</v>
      </c>
      <c r="CA528" s="612" t="e">
        <f>VLOOKUP(B528,'FIS Solutions India Pvt Ltd'!$D$2:$H$2,5,0)</f>
        <v>#N/A</v>
      </c>
      <c r="CB528" s="612" t="e">
        <f>VLOOKUP(B528,'Delta Technology &amp; Management '!$D$2:$H$16,5,0)</f>
        <v>#N/A</v>
      </c>
      <c r="CC528" s="612" t="e">
        <f>VLOOKUP(B528,'Espoir Networks'!$D$3:$H$11,5,0)</f>
        <v>#N/A</v>
      </c>
      <c r="CD528" s="612" t="e">
        <f>VLOOKUP(B528,'Servosys Solution'!$D$3:$H$5,5,0)</f>
        <v>#N/A</v>
      </c>
      <c r="CE528" s="612" t="e">
        <f>VLOOKUP(B528,'Ribbon Communications'!$D$3:$H$4,5,0)</f>
        <v>#N/A</v>
      </c>
      <c r="CF528" s="612">
        <f t="shared" si="27"/>
        <v>0</v>
      </c>
      <c r="CG528" s="129" t="s">
        <v>244</v>
      </c>
      <c r="CH528" s="129">
        <v>350159399140</v>
      </c>
      <c r="CI528" s="129" t="s">
        <v>244</v>
      </c>
      <c r="CJ528" s="129" t="s">
        <v>11727</v>
      </c>
      <c r="CK528" s="132">
        <v>43282</v>
      </c>
      <c r="CL528" s="129">
        <v>2021</v>
      </c>
      <c r="CM528" s="128" t="s">
        <v>12083</v>
      </c>
      <c r="CN528" s="129">
        <v>358</v>
      </c>
      <c r="CO528" s="133">
        <v>71</v>
      </c>
      <c r="CP528" s="129">
        <v>2015</v>
      </c>
      <c r="CQ528" s="129" t="s">
        <v>79</v>
      </c>
      <c r="CR528" s="128" t="s">
        <v>6488</v>
      </c>
      <c r="CS528" s="129" t="s">
        <v>81</v>
      </c>
      <c r="CT528" s="133" t="s">
        <v>81</v>
      </c>
      <c r="CU528" s="129" t="s">
        <v>81</v>
      </c>
      <c r="CV528" s="129" t="s">
        <v>109</v>
      </c>
      <c r="CW528" s="131" t="s">
        <v>6489</v>
      </c>
      <c r="CX528" s="131" t="s">
        <v>336</v>
      </c>
      <c r="CY528" s="129">
        <v>716</v>
      </c>
      <c r="CZ528" s="129">
        <v>80</v>
      </c>
      <c r="DA528" s="129">
        <v>2018</v>
      </c>
      <c r="DB528" s="129" t="s">
        <v>112</v>
      </c>
      <c r="DC528" s="129" t="s">
        <v>113</v>
      </c>
      <c r="DD528" s="129">
        <v>716</v>
      </c>
      <c r="DE528" s="129">
        <v>80</v>
      </c>
      <c r="DF528" s="129">
        <v>0</v>
      </c>
      <c r="DG528" s="224" t="s">
        <v>81</v>
      </c>
      <c r="DH528" s="224" t="s">
        <v>81</v>
      </c>
      <c r="DI528" s="224">
        <v>6.9</v>
      </c>
      <c r="DJ528" s="224">
        <v>6.8</v>
      </c>
      <c r="DK528" s="224">
        <v>6.9</v>
      </c>
      <c r="DL528" s="224"/>
      <c r="DM528" s="224">
        <v>20.6</v>
      </c>
      <c r="DN528" s="224">
        <v>6.8</v>
      </c>
      <c r="DO528" s="129"/>
      <c r="DP528" s="131" t="s">
        <v>114</v>
      </c>
      <c r="DQ528" s="129">
        <v>0</v>
      </c>
      <c r="DR528" s="129">
        <v>0</v>
      </c>
      <c r="DS528" s="129" t="s">
        <v>83</v>
      </c>
      <c r="DT528" s="129" t="s">
        <v>83</v>
      </c>
      <c r="DU528" s="129" t="s">
        <v>83</v>
      </c>
      <c r="DV528" s="129" t="s">
        <v>83</v>
      </c>
      <c r="DW528" s="131" t="s">
        <v>83</v>
      </c>
      <c r="DX528" s="131" t="s">
        <v>84</v>
      </c>
      <c r="DY528" s="131" t="s">
        <v>81</v>
      </c>
      <c r="DZ528" s="131" t="s">
        <v>6490</v>
      </c>
      <c r="EA528" s="131" t="s">
        <v>1005</v>
      </c>
      <c r="EB528" s="131" t="s">
        <v>6491</v>
      </c>
      <c r="EC528" s="131" t="s">
        <v>601</v>
      </c>
      <c r="ED528" s="131" t="s">
        <v>89</v>
      </c>
      <c r="EE528" s="131" t="s">
        <v>6492</v>
      </c>
      <c r="EF528" s="131" t="s">
        <v>6493</v>
      </c>
      <c r="EG528" s="131" t="s">
        <v>81</v>
      </c>
      <c r="EH528" s="131" t="s">
        <v>908</v>
      </c>
      <c r="EI528" s="131" t="s">
        <v>81</v>
      </c>
      <c r="EJ528" s="135" t="s">
        <v>6494</v>
      </c>
      <c r="EK528" s="135" t="s">
        <v>6495</v>
      </c>
      <c r="EL528" s="135" t="s">
        <v>6496</v>
      </c>
      <c r="EM528" s="131" t="s">
        <v>81</v>
      </c>
      <c r="EN528" s="131" t="s">
        <v>81</v>
      </c>
    </row>
    <row r="529" spans="1:144" ht="18" thickTop="1" thickBot="1">
      <c r="A529" s="575">
        <f t="shared" si="28"/>
        <v>528</v>
      </c>
      <c r="B529" s="572" t="s">
        <v>6542</v>
      </c>
      <c r="C529" s="600" t="s">
        <v>11893</v>
      </c>
      <c r="D529" s="570" t="s">
        <v>13208</v>
      </c>
      <c r="E529" s="568" t="str">
        <f t="shared" si="26"/>
        <v>Placed</v>
      </c>
      <c r="F529" s="570" t="s">
        <v>12496</v>
      </c>
      <c r="G529" s="570" t="s">
        <v>183</v>
      </c>
      <c r="H529" s="131" t="str">
        <f>VLOOKUP(B529,INFT2!C:E,3,0)</f>
        <v>12th + Engineering without live KT</v>
      </c>
      <c r="I529" s="610" t="s">
        <v>6544</v>
      </c>
      <c r="J529" s="572">
        <v>21</v>
      </c>
      <c r="K529" s="611" t="s">
        <v>6545</v>
      </c>
      <c r="L529" s="611" t="s">
        <v>73</v>
      </c>
      <c r="M529" s="611" t="s">
        <v>6546</v>
      </c>
      <c r="N529" s="612" t="s">
        <v>6541</v>
      </c>
      <c r="O529" s="612">
        <v>8655697562</v>
      </c>
      <c r="P529" s="612">
        <v>8850198873</v>
      </c>
      <c r="Q529" s="612" t="e">
        <f>VLOOKUP(B529,'TCS CON'!$D$1:$H$98,5,0)</f>
        <v>#N/A</v>
      </c>
      <c r="R529" s="612" t="e">
        <f>VLOOKUP(B529,LTI!$C$1:$H$46,6,0)</f>
        <v>#N/A</v>
      </c>
      <c r="S529" s="612">
        <f>VLOOKUP(B529,JARO!$E$2:$I$11,5,0)</f>
        <v>660000</v>
      </c>
      <c r="T529" s="612">
        <f>VLOOKUP(B529,Capgemini!$D$3:$H$78,5,0)</f>
        <v>380000</v>
      </c>
      <c r="U529" s="612" t="e">
        <f>VLOOKUP(B529,Carwale!$D$1:$H$4,5,0)</f>
        <v>#N/A</v>
      </c>
      <c r="V529" s="612" t="e">
        <f>VLOOKUP(B529,'Interactive Brokers'!E:I,5,0)</f>
        <v>#N/A</v>
      </c>
      <c r="W529" s="612" t="e">
        <f>VLOOKUP(B529,'REL Jio'!E:I,5,0)</f>
        <v>#N/A</v>
      </c>
      <c r="X529" s="612" t="e">
        <f>VLOOKUP(B529,'Sciative Sol'!E:I,5,0)</f>
        <v>#N/A</v>
      </c>
      <c r="Y529" s="612" t="e">
        <f>VLOOKUP(B529,'Hexaware Tech'!E:I,5,0)</f>
        <v>#N/A</v>
      </c>
      <c r="Z529" s="612" t="e">
        <f>VLOOKUP(B529,Axis!D:H,5,0)</f>
        <v>#N/A</v>
      </c>
      <c r="AA529" s="612" t="e">
        <f>VLOOKUP(B529,Ugam!$D$3:$H$26,5,0)</f>
        <v>#N/A</v>
      </c>
      <c r="AB529" s="612" t="e">
        <f>VLOOKUP(B529,Zeus!F:J,5,0)</f>
        <v>#N/A</v>
      </c>
      <c r="AC529" s="612" t="e">
        <f>VLOOKUP(B529,Montran!F:J,5,0)</f>
        <v>#N/A</v>
      </c>
      <c r="AD529" s="612" t="e">
        <f>VLOOKUP(B529,Endurance!H312:L312,5,0)</f>
        <v>#N/A</v>
      </c>
      <c r="AE529" s="612" t="e">
        <f>VLOOKUP(B529,'Swabhav Techlabs'!$F$1:$J$2,5,0)</f>
        <v>#N/A</v>
      </c>
      <c r="AF529" s="612" t="e">
        <f>VLOOKUP(B529,'Quality Kiosk'!$F$1:$J$18,5,0)</f>
        <v>#N/A</v>
      </c>
      <c r="AG529" s="612" t="e">
        <f>VLOOKUP(B529,'Lemon VB'!$F$1:$J$2,5,0)</f>
        <v>#N/A</v>
      </c>
      <c r="AH529" s="612" t="e">
        <f>VLOOKUP(B529,Gocomet!$E$1:$I$3,5,0)</f>
        <v>#N/A</v>
      </c>
      <c r="AI529" s="612" t="e">
        <f>VLOOKUP(B529,'Ingram Micro'!$E$1:$I$8,5,0)</f>
        <v>#N/A</v>
      </c>
      <c r="AJ529" s="612" t="e">
        <f>VLOOKUP(B529,'DePronto Infotech'!$E$1:$I$2,5,0)</f>
        <v>#N/A</v>
      </c>
      <c r="AK529" s="612" t="e">
        <f>VLOOKUP(B529,'Reliance Retail'!$E$1:$I$4,5,0)</f>
        <v>#N/A</v>
      </c>
      <c r="AL529" s="612" t="e">
        <f>VLOOKUP(B529,'Bright Champs'!$D$1:$H$13,5,0)</f>
        <v>#N/A</v>
      </c>
      <c r="AM529" s="612" t="e">
        <f>VLOOKUP(B529,Neosoft!$E$1:$I$12,5,0)</f>
        <v>#N/A</v>
      </c>
      <c r="AN529" s="612" t="e">
        <f>VLOOKUP(B529,Infosys!$E$1:$I$3,5,0)</f>
        <v>#N/A</v>
      </c>
      <c r="AO529" s="612" t="e">
        <f>VLOOKUP(B529,Cerelabs!$E$1:$I$5,5,0)</f>
        <v>#N/A</v>
      </c>
      <c r="AP529" s="612" t="e">
        <f>VLOOKUP(B529,'Neebal Technologies'!$D$1:$H$2,5,0)</f>
        <v>#N/A</v>
      </c>
      <c r="AQ529" s="612" t="e">
        <f>VLOOKUP(B529,'Vertiv Energy'!$D$1:$H$2,5,0)</f>
        <v>#N/A</v>
      </c>
      <c r="AR529" s="612" t="e">
        <f>VLOOKUP(B529,'Acidaes Solutions (CRMNEXT)'!$D$1:$H$3,5,0)</f>
        <v>#N/A</v>
      </c>
      <c r="AS529" s="612" t="e">
        <f>VLOOKUP(B529,Growisto!$D$1:$H$2,5,0)</f>
        <v>#N/A</v>
      </c>
      <c r="AT529" s="612" t="e">
        <f>VLOOKUP(B529,'9.9 Mediaworx - Digit'!$D$1:$H$2,5,0)</f>
        <v>#N/A</v>
      </c>
      <c r="AU529" s="612" t="e">
        <f>VLOOKUP(B529,'Vistaar systems Pvt Ltd'!$D$2:$H$3,5,0)</f>
        <v>#N/A</v>
      </c>
      <c r="AV529" s="612" t="e">
        <f>VLOOKUP(B529,'Course 5i'!$D$2:$H$11,5,0)</f>
        <v>#N/A</v>
      </c>
      <c r="AW529" s="612" t="e">
        <f>VLOOKUP(B529,'Radiant Appliances &amp; Electronic'!$D$1:$H$13,5,0)</f>
        <v>#N/A</v>
      </c>
      <c r="AX529" s="612" t="e">
        <f>VLOOKUP(B529,'Atos Global'!$D$3:$H$27,5,0)</f>
        <v>#N/A</v>
      </c>
      <c r="AY529" s="612" t="e">
        <f>VLOOKUP(B529,'Saama Technologies'!$D$1:$H$2,5,0)</f>
        <v>#N/A</v>
      </c>
      <c r="AZ529" s="612" t="e">
        <f>VLOOKUP(B529,'Multiplier Solutions'!$D$1:$H$2,5,0)</f>
        <v>#N/A</v>
      </c>
      <c r="BA529" s="612" t="e">
        <f>VLOOKUP(B529,GEP!$D$2:$H$5,5,0)</f>
        <v>#N/A</v>
      </c>
      <c r="BB529" s="612" t="e">
        <f>VLOOKUP(B529,Accenture!$D$1:$H$6,5,0)</f>
        <v>#N/A</v>
      </c>
      <c r="BC529" s="612" t="e">
        <f>VLOOKUP(B529,'Endurance International Group'!$D$1:$H$2,5,0)</f>
        <v>#N/A</v>
      </c>
      <c r="BD529" s="612" t="e">
        <f>VLOOKUP(B529,Newgen!$D$1:$H$2,5,0)</f>
        <v>#N/A</v>
      </c>
      <c r="BE529" s="612" t="e">
        <f>VLOOKUP(B529,'3D Incredible'!D529:H529,5,0)</f>
        <v>#N/A</v>
      </c>
      <c r="BF529" s="612" t="e">
        <f>VLOOKUP(B529,'Raja Software Labs'!$D$2:$H$2,5,0)</f>
        <v>#N/A</v>
      </c>
      <c r="BG529" s="612" t="e">
        <f>VLOOKUP(B529,Wipro!$D$1:$H$2,5,0)</f>
        <v>#N/A</v>
      </c>
      <c r="BH529" s="612" t="e">
        <f>VLOOKUP(B529,'Perch Technologies'!$D$2:$H$2,5,0)</f>
        <v>#N/A</v>
      </c>
      <c r="BI529" s="612" t="e">
        <f>VLOOKUP(B529,'Morning Star'!$D$1:$H$6,5,0)</f>
        <v>#N/A</v>
      </c>
      <c r="BJ529" s="612" t="e">
        <f>VLOOKUP(B529,Flexiloans!$D$1:$H$2,5,0)</f>
        <v>#N/A</v>
      </c>
      <c r="BK529" s="612" t="e">
        <f>VLOOKUP(B529,'Thirdware Solutions'!$D$1:$H$2,5,0)</f>
        <v>#N/A</v>
      </c>
      <c r="BL529" s="612" t="e">
        <f>VLOOKUP(B529,Tescom!$D$1:$H$8,5,0)</f>
        <v>#N/A</v>
      </c>
      <c r="BM529" s="612" t="e">
        <f>VLOOKUP(B529,'Cogno AI'!$D$1:$H$2,5,0)</f>
        <v>#N/A</v>
      </c>
      <c r="BN529" s="612" t="e">
        <f>VLOOKUP(B529,'ABM Knowledgeware'!$D$1:$H$2,5,0)</f>
        <v>#N/A</v>
      </c>
      <c r="BO529" s="612" t="e">
        <f>VLOOKUP(B529,'Concerto Software'!$D$1:$H$3,5,0)</f>
        <v>#N/A</v>
      </c>
      <c r="BP529" s="612" t="e">
        <f>VLOOKUP(B529,'My Captain'!$D$1:$H$4,5,0)</f>
        <v>#N/A</v>
      </c>
      <c r="BQ529" s="612" t="e">
        <f>VLOOKUP(B529,'Finoux Solutions'!$D$2:$H$4,5,0)</f>
        <v>#N/A</v>
      </c>
      <c r="BR529" s="612" t="e">
        <f>VLOOKUP(B529,'MITR Learning'!$D$1:$H$2,5,0)</f>
        <v>#N/A</v>
      </c>
      <c r="BS529" s="612" t="e">
        <f>VLOOKUP(B529,Nucsoft!$D$2:$H$6,5,0)</f>
        <v>#N/A</v>
      </c>
      <c r="BT529" s="612" t="e">
        <f>VLOOKUP(B529,'Paras Cadd'!$D$1:$H$2,5,0)</f>
        <v>#N/A</v>
      </c>
      <c r="BU529" s="612" t="e">
        <f>VLOOKUP(B529,'ICICI Securities'!$D$1:$H$2,5,0)</f>
        <v>#N/A</v>
      </c>
      <c r="BV529" s="612" t="e">
        <f>VLOOKUP(B529,'Citius Tech'!$D$2:$H$5,5,0)</f>
        <v>#N/A</v>
      </c>
      <c r="BW529" s="612" t="e">
        <f>VLOOKUP(B529,'Buzzy Brains'!$D$2:$H$2,5,0)</f>
        <v>#N/A</v>
      </c>
      <c r="BX529" s="612" t="e">
        <f>VLOOKUP(B529,'Decimal Point'!$D$2:$H$2,5,0)</f>
        <v>#N/A</v>
      </c>
      <c r="BY529" s="612" t="e">
        <f>VLOOKUP(B529,'Sankey Business Solutions'!$D$2:$H$3,5,0)</f>
        <v>#N/A</v>
      </c>
      <c r="BZ529" s="612" t="e">
        <f>VLOOKUP(B529,'Nangia &amp; Co LLP'!$D$2:$H$2,5,0)</f>
        <v>#N/A</v>
      </c>
      <c r="CA529" s="612" t="e">
        <f>VLOOKUP(B529,'FIS Solutions India Pvt Ltd'!$D$2:$H$2,5,0)</f>
        <v>#N/A</v>
      </c>
      <c r="CB529" s="612" t="e">
        <f>VLOOKUP(B529,'Delta Technology &amp; Management '!$D$2:$H$16,5,0)</f>
        <v>#N/A</v>
      </c>
      <c r="CC529" s="612" t="e">
        <f>VLOOKUP(B529,'Espoir Networks'!$D$3:$H$11,5,0)</f>
        <v>#N/A</v>
      </c>
      <c r="CD529" s="612" t="e">
        <f>VLOOKUP(B529,'Servosys Solution'!$D$3:$H$5,5,0)</f>
        <v>#N/A</v>
      </c>
      <c r="CE529" s="612" t="e">
        <f>VLOOKUP(B529,'Ribbon Communications'!$D$3:$H$4,5,0)</f>
        <v>#N/A</v>
      </c>
      <c r="CF529" s="612">
        <f t="shared" si="27"/>
        <v>2</v>
      </c>
      <c r="CG529" s="129" t="s">
        <v>6547</v>
      </c>
      <c r="CH529" s="129">
        <v>480664905136</v>
      </c>
      <c r="CI529" s="129" t="s">
        <v>134</v>
      </c>
      <c r="CJ529" s="129" t="s">
        <v>11726</v>
      </c>
      <c r="CK529" s="132">
        <v>42917</v>
      </c>
      <c r="CL529" s="129">
        <v>2021</v>
      </c>
      <c r="CM529" s="128" t="s">
        <v>6548</v>
      </c>
      <c r="CN529" s="129">
        <v>444</v>
      </c>
      <c r="CO529" s="133">
        <v>88.88</v>
      </c>
      <c r="CP529" s="129">
        <v>2015</v>
      </c>
      <c r="CQ529" s="129" t="s">
        <v>79</v>
      </c>
      <c r="CR529" s="128" t="s">
        <v>12271</v>
      </c>
      <c r="CS529" s="129">
        <v>516</v>
      </c>
      <c r="CT529" s="133">
        <v>79.38</v>
      </c>
      <c r="CU529" s="129">
        <v>2017</v>
      </c>
      <c r="CV529" s="129" t="s">
        <v>79</v>
      </c>
      <c r="CW529" s="131" t="s">
        <v>81</v>
      </c>
      <c r="CX529" s="131" t="s">
        <v>81</v>
      </c>
      <c r="CY529" s="129" t="s">
        <v>81</v>
      </c>
      <c r="CZ529" s="129" t="s">
        <v>81</v>
      </c>
      <c r="DA529" s="129" t="s">
        <v>81</v>
      </c>
      <c r="DB529" s="129" t="s">
        <v>81</v>
      </c>
      <c r="DC529" s="129" t="s">
        <v>81</v>
      </c>
      <c r="DD529" s="129" t="s">
        <v>81</v>
      </c>
      <c r="DE529" s="129" t="s">
        <v>81</v>
      </c>
      <c r="DF529" s="129">
        <v>0</v>
      </c>
      <c r="DG529" s="224">
        <v>9.35</v>
      </c>
      <c r="DH529" s="224">
        <v>8.0399999999999991</v>
      </c>
      <c r="DI529" s="224">
        <v>8.15</v>
      </c>
      <c r="DJ529" s="224">
        <v>8.8800000000000008</v>
      </c>
      <c r="DK529" s="224">
        <v>8.65</v>
      </c>
      <c r="DL529" s="224">
        <v>10</v>
      </c>
      <c r="DM529" s="224">
        <v>53.07</v>
      </c>
      <c r="DN529" s="224">
        <v>8.85</v>
      </c>
      <c r="DO529" s="129"/>
      <c r="DP529" s="131" t="s">
        <v>82</v>
      </c>
      <c r="DQ529" s="129">
        <v>0</v>
      </c>
      <c r="DR529" s="129">
        <v>0</v>
      </c>
      <c r="DS529" s="129" t="s">
        <v>83</v>
      </c>
      <c r="DT529" s="129" t="s">
        <v>83</v>
      </c>
      <c r="DU529" s="129" t="s">
        <v>83</v>
      </c>
      <c r="DV529" s="129" t="s">
        <v>83</v>
      </c>
      <c r="DW529" s="131" t="s">
        <v>83</v>
      </c>
      <c r="DX529" s="131" t="s">
        <v>84</v>
      </c>
      <c r="DY529" s="131" t="s">
        <v>81</v>
      </c>
      <c r="DZ529" s="131" t="s">
        <v>6550</v>
      </c>
      <c r="EA529" s="131" t="s">
        <v>2666</v>
      </c>
      <c r="EB529" s="131" t="s">
        <v>6551</v>
      </c>
      <c r="EC529" s="131" t="s">
        <v>88</v>
      </c>
      <c r="ED529" s="131" t="s">
        <v>89</v>
      </c>
      <c r="EE529" s="131" t="s">
        <v>81</v>
      </c>
      <c r="EF529" s="131" t="s">
        <v>6552</v>
      </c>
      <c r="EG529" s="131" t="s">
        <v>6553</v>
      </c>
      <c r="EH529" s="131" t="s">
        <v>6554</v>
      </c>
      <c r="EI529" s="131" t="s">
        <v>6555</v>
      </c>
      <c r="EJ529" s="135" t="s">
        <v>6556</v>
      </c>
      <c r="EK529" s="135" t="s">
        <v>6557</v>
      </c>
      <c r="EL529" s="135" t="s">
        <v>6558</v>
      </c>
      <c r="EM529" s="135" t="s">
        <v>6559</v>
      </c>
      <c r="EN529" s="131" t="s">
        <v>81</v>
      </c>
    </row>
    <row r="530" spans="1:144" ht="18" thickTop="1" thickBot="1">
      <c r="A530" s="575">
        <f t="shared" si="28"/>
        <v>529</v>
      </c>
      <c r="B530" s="572" t="s">
        <v>6843</v>
      </c>
      <c r="C530" s="600" t="s">
        <v>6844</v>
      </c>
      <c r="D530" s="570" t="s">
        <v>13208</v>
      </c>
      <c r="E530" s="568" t="str">
        <f t="shared" si="26"/>
        <v>Placed</v>
      </c>
      <c r="F530" s="570" t="s">
        <v>12496</v>
      </c>
      <c r="G530" s="570" t="s">
        <v>183</v>
      </c>
      <c r="H530" s="131" t="str">
        <f>VLOOKUP(B530,INFT2!C:E,3,0)</f>
        <v>Diploma  + Direct Second Year Engineering without live KT</v>
      </c>
      <c r="I530" s="610">
        <v>36504</v>
      </c>
      <c r="J530" s="572">
        <v>20</v>
      </c>
      <c r="K530" s="611" t="s">
        <v>6845</v>
      </c>
      <c r="L530" s="611" t="s">
        <v>1825</v>
      </c>
      <c r="M530" s="611" t="s">
        <v>6846</v>
      </c>
      <c r="N530" s="612" t="s">
        <v>6842</v>
      </c>
      <c r="O530" s="612">
        <v>7666447901</v>
      </c>
      <c r="P530" s="612">
        <v>8329544733</v>
      </c>
      <c r="Q530" s="612" t="e">
        <f>VLOOKUP(B530,'TCS CON'!$D$1:$H$98,5,0)</f>
        <v>#N/A</v>
      </c>
      <c r="R530" s="612" t="e">
        <f>VLOOKUP(B530,LTI!$C$1:$H$46,6,0)</f>
        <v>#N/A</v>
      </c>
      <c r="S530" s="612" t="e">
        <f>VLOOKUP(B530,JARO!$E$2:$I$11,5,0)</f>
        <v>#N/A</v>
      </c>
      <c r="T530" s="612" t="e">
        <f>VLOOKUP(B530,Capgemini!$D$3:$H$78,5,0)</f>
        <v>#N/A</v>
      </c>
      <c r="U530" s="612" t="e">
        <f>VLOOKUP(B530,Carwale!$D$1:$H$4,5,0)</f>
        <v>#N/A</v>
      </c>
      <c r="V530" s="612" t="e">
        <f>VLOOKUP(B530,'Interactive Brokers'!E:I,5,0)</f>
        <v>#N/A</v>
      </c>
      <c r="W530" s="612" t="e">
        <f>VLOOKUP(B530,'REL Jio'!E:I,5,0)</f>
        <v>#N/A</v>
      </c>
      <c r="X530" s="612" t="e">
        <f>VLOOKUP(B530,'Sciative Sol'!E:I,5,0)</f>
        <v>#N/A</v>
      </c>
      <c r="Y530" s="612" t="e">
        <f>VLOOKUP(B530,'Hexaware Tech'!E:I,5,0)</f>
        <v>#N/A</v>
      </c>
      <c r="Z530" s="612" t="e">
        <f>VLOOKUP(B530,Axis!D:H,5,0)</f>
        <v>#N/A</v>
      </c>
      <c r="AA530" s="612" t="e">
        <f>VLOOKUP(B530,Ugam!$D$3:$H$26,5,0)</f>
        <v>#N/A</v>
      </c>
      <c r="AB530" s="612" t="e">
        <f>VLOOKUP(B530,Zeus!F:J,5,0)</f>
        <v>#N/A</v>
      </c>
      <c r="AC530" s="612">
        <f>VLOOKUP(B530,Montran!F:J,5,0)</f>
        <v>350000</v>
      </c>
      <c r="AD530" s="612" t="e">
        <f>VLOOKUP(B530,Endurance!H313:L313,5,0)</f>
        <v>#N/A</v>
      </c>
      <c r="AE530" s="612" t="e">
        <f>VLOOKUP(B530,'Swabhav Techlabs'!$F$1:$J$2,5,0)</f>
        <v>#N/A</v>
      </c>
      <c r="AF530" s="612" t="e">
        <f>VLOOKUP(B530,'Quality Kiosk'!$F$1:$J$18,5,0)</f>
        <v>#N/A</v>
      </c>
      <c r="AG530" s="612" t="e">
        <f>VLOOKUP(B530,'Lemon VB'!$F$1:$J$2,5,0)</f>
        <v>#N/A</v>
      </c>
      <c r="AH530" s="612" t="e">
        <f>VLOOKUP(B530,Gocomet!$E$1:$I$3,5,0)</f>
        <v>#N/A</v>
      </c>
      <c r="AI530" s="612" t="e">
        <f>VLOOKUP(B530,'Ingram Micro'!$E$1:$I$8,5,0)</f>
        <v>#N/A</v>
      </c>
      <c r="AJ530" s="612" t="e">
        <f>VLOOKUP(B530,'DePronto Infotech'!$E$1:$I$2,5,0)</f>
        <v>#N/A</v>
      </c>
      <c r="AK530" s="612" t="e">
        <f>VLOOKUP(B530,'Reliance Retail'!$E$1:$I$4,5,0)</f>
        <v>#N/A</v>
      </c>
      <c r="AL530" s="612" t="e">
        <f>VLOOKUP(B530,'Bright Champs'!$D$1:$H$13,5,0)</f>
        <v>#N/A</v>
      </c>
      <c r="AM530" s="612" t="e">
        <f>VLOOKUP(B530,Neosoft!$E$1:$I$12,5,0)</f>
        <v>#N/A</v>
      </c>
      <c r="AN530" s="612" t="e">
        <f>VLOOKUP(B530,Infosys!$E$1:$I$3,5,0)</f>
        <v>#N/A</v>
      </c>
      <c r="AO530" s="612" t="e">
        <f>VLOOKUP(B530,Cerelabs!$E$1:$I$5,5,0)</f>
        <v>#N/A</v>
      </c>
      <c r="AP530" s="612" t="e">
        <f>VLOOKUP(B530,'Neebal Technologies'!$D$1:$H$2,5,0)</f>
        <v>#N/A</v>
      </c>
      <c r="AQ530" s="612" t="e">
        <f>VLOOKUP(B530,'Vertiv Energy'!$D$1:$H$2,5,0)</f>
        <v>#N/A</v>
      </c>
      <c r="AR530" s="612" t="e">
        <f>VLOOKUP(B530,'Acidaes Solutions (CRMNEXT)'!$D$1:$H$3,5,0)</f>
        <v>#N/A</v>
      </c>
      <c r="AS530" s="612" t="e">
        <f>VLOOKUP(B530,Growisto!$D$1:$H$2,5,0)</f>
        <v>#N/A</v>
      </c>
      <c r="AT530" s="612" t="e">
        <f>VLOOKUP(B530,'9.9 Mediaworx - Digit'!$D$1:$H$2,5,0)</f>
        <v>#N/A</v>
      </c>
      <c r="AU530" s="612" t="e">
        <f>VLOOKUP(B530,'Vistaar systems Pvt Ltd'!$D$2:$H$3,5,0)</f>
        <v>#N/A</v>
      </c>
      <c r="AV530" s="612" t="e">
        <f>VLOOKUP(B530,'Course 5i'!$D$2:$H$11,5,0)</f>
        <v>#N/A</v>
      </c>
      <c r="AW530" s="612" t="e">
        <f>VLOOKUP(B530,'Radiant Appliances &amp; Electronic'!$D$1:$H$13,5,0)</f>
        <v>#N/A</v>
      </c>
      <c r="AX530" s="612" t="e">
        <f>VLOOKUP(B530,'Atos Global'!$D$3:$H$27,5,0)</f>
        <v>#N/A</v>
      </c>
      <c r="AY530" s="612" t="e">
        <f>VLOOKUP(B530,'Saama Technologies'!$D$1:$H$2,5,0)</f>
        <v>#N/A</v>
      </c>
      <c r="AZ530" s="612" t="e">
        <f>VLOOKUP(B530,'Multiplier Solutions'!$D$1:$H$2,5,0)</f>
        <v>#N/A</v>
      </c>
      <c r="BA530" s="612" t="e">
        <f>VLOOKUP(B530,GEP!$D$2:$H$5,5,0)</f>
        <v>#N/A</v>
      </c>
      <c r="BB530" s="612" t="e">
        <f>VLOOKUP(B530,Accenture!$D$1:$H$6,5,0)</f>
        <v>#N/A</v>
      </c>
      <c r="BC530" s="612" t="e">
        <f>VLOOKUP(B530,'Endurance International Group'!$D$1:$H$2,5,0)</f>
        <v>#N/A</v>
      </c>
      <c r="BD530" s="612" t="e">
        <f>VLOOKUP(B530,Newgen!$D$1:$H$2,5,0)</f>
        <v>#N/A</v>
      </c>
      <c r="BE530" s="612" t="e">
        <f>VLOOKUP(B530,'3D Incredible'!D530:H530,5,0)</f>
        <v>#N/A</v>
      </c>
      <c r="BF530" s="612" t="e">
        <f>VLOOKUP(B530,'Raja Software Labs'!$D$2:$H$2,5,0)</f>
        <v>#N/A</v>
      </c>
      <c r="BG530" s="612" t="e">
        <f>VLOOKUP(B530,Wipro!$D$1:$H$2,5,0)</f>
        <v>#N/A</v>
      </c>
      <c r="BH530" s="612" t="e">
        <f>VLOOKUP(B530,'Perch Technologies'!$D$2:$H$2,5,0)</f>
        <v>#N/A</v>
      </c>
      <c r="BI530" s="612" t="e">
        <f>VLOOKUP(B530,'Morning Star'!$D$1:$H$6,5,0)</f>
        <v>#N/A</v>
      </c>
      <c r="BJ530" s="612" t="e">
        <f>VLOOKUP(B530,Flexiloans!$D$1:$H$2,5,0)</f>
        <v>#N/A</v>
      </c>
      <c r="BK530" s="612" t="e">
        <f>VLOOKUP(B530,'Thirdware Solutions'!$D$1:$H$2,5,0)</f>
        <v>#N/A</v>
      </c>
      <c r="BL530" s="612" t="e">
        <f>VLOOKUP(B530,Tescom!$D$1:$H$8,5,0)</f>
        <v>#N/A</v>
      </c>
      <c r="BM530" s="612" t="e">
        <f>VLOOKUP(B530,'Cogno AI'!$D$1:$H$2,5,0)</f>
        <v>#N/A</v>
      </c>
      <c r="BN530" s="612" t="e">
        <f>VLOOKUP(B530,'ABM Knowledgeware'!$D$1:$H$2,5,0)</f>
        <v>#N/A</v>
      </c>
      <c r="BO530" s="612" t="e">
        <f>VLOOKUP(B530,'Concerto Software'!$D$1:$H$3,5,0)</f>
        <v>#N/A</v>
      </c>
      <c r="BP530" s="612" t="e">
        <f>VLOOKUP(B530,'My Captain'!$D$1:$H$4,5,0)</f>
        <v>#N/A</v>
      </c>
      <c r="BQ530" s="612" t="e">
        <f>VLOOKUP(B530,'Finoux Solutions'!$D$2:$H$4,5,0)</f>
        <v>#N/A</v>
      </c>
      <c r="BR530" s="612" t="e">
        <f>VLOOKUP(B530,'MITR Learning'!$D$1:$H$2,5,0)</f>
        <v>#N/A</v>
      </c>
      <c r="BS530" s="612" t="e">
        <f>VLOOKUP(B530,Nucsoft!$D$2:$H$6,5,0)</f>
        <v>#N/A</v>
      </c>
      <c r="BT530" s="612" t="e">
        <f>VLOOKUP(B530,'Paras Cadd'!$D$1:$H$2,5,0)</f>
        <v>#N/A</v>
      </c>
      <c r="BU530" s="612" t="e">
        <f>VLOOKUP(B530,'ICICI Securities'!$D$1:$H$2,5,0)</f>
        <v>#N/A</v>
      </c>
      <c r="BV530" s="612" t="e">
        <f>VLOOKUP(B530,'Citius Tech'!$D$2:$H$5,5,0)</f>
        <v>#N/A</v>
      </c>
      <c r="BW530" s="612" t="e">
        <f>VLOOKUP(B530,'Buzzy Brains'!$D$2:$H$2,5,0)</f>
        <v>#N/A</v>
      </c>
      <c r="BX530" s="612" t="e">
        <f>VLOOKUP(B530,'Decimal Point'!$D$2:$H$2,5,0)</f>
        <v>#N/A</v>
      </c>
      <c r="BY530" s="612" t="e">
        <f>VLOOKUP(B530,'Sankey Business Solutions'!$D$2:$H$3,5,0)</f>
        <v>#N/A</v>
      </c>
      <c r="BZ530" s="612" t="e">
        <f>VLOOKUP(B530,'Nangia &amp; Co LLP'!$D$2:$H$2,5,0)</f>
        <v>#N/A</v>
      </c>
      <c r="CA530" s="612" t="e">
        <f>VLOOKUP(B530,'FIS Solutions India Pvt Ltd'!$D$2:$H$2,5,0)</f>
        <v>#N/A</v>
      </c>
      <c r="CB530" s="612" t="e">
        <f>VLOOKUP(B530,'Delta Technology &amp; Management '!$D$2:$H$16,5,0)</f>
        <v>#N/A</v>
      </c>
      <c r="CC530" s="612" t="e">
        <f>VLOOKUP(B530,'Espoir Networks'!$D$3:$H$11,5,0)</f>
        <v>#N/A</v>
      </c>
      <c r="CD530" s="612" t="e">
        <f>VLOOKUP(B530,'Servosys Solution'!$D$3:$H$5,5,0)</f>
        <v>#N/A</v>
      </c>
      <c r="CE530" s="612" t="e">
        <f>VLOOKUP(B530,'Ribbon Communications'!$D$3:$H$4,5,0)</f>
        <v>#N/A</v>
      </c>
      <c r="CF530" s="612">
        <f t="shared" si="27"/>
        <v>1</v>
      </c>
      <c r="CG530" s="129" t="s">
        <v>6847</v>
      </c>
      <c r="CH530" s="129">
        <v>933064225494</v>
      </c>
      <c r="CI530" s="129" t="s">
        <v>134</v>
      </c>
      <c r="CJ530" s="129" t="s">
        <v>11727</v>
      </c>
      <c r="CK530" s="132">
        <v>43282</v>
      </c>
      <c r="CL530" s="129">
        <v>2021</v>
      </c>
      <c r="CM530" s="128" t="s">
        <v>6848</v>
      </c>
      <c r="CN530" s="129">
        <v>398</v>
      </c>
      <c r="CO530" s="133">
        <v>79.599999999999994</v>
      </c>
      <c r="CP530" s="129">
        <v>2015</v>
      </c>
      <c r="CQ530" s="129" t="s">
        <v>79</v>
      </c>
      <c r="CR530" s="128" t="s">
        <v>295</v>
      </c>
      <c r="CS530" s="129" t="s">
        <v>81</v>
      </c>
      <c r="CT530" s="133" t="s">
        <v>81</v>
      </c>
      <c r="CU530" s="129" t="s">
        <v>81</v>
      </c>
      <c r="CV530" s="129" t="s">
        <v>109</v>
      </c>
      <c r="CW530" s="131" t="s">
        <v>6849</v>
      </c>
      <c r="CX530" s="131" t="s">
        <v>163</v>
      </c>
      <c r="CY530" s="129">
        <v>679</v>
      </c>
      <c r="CZ530" s="129">
        <v>84.88</v>
      </c>
      <c r="DA530" s="129">
        <v>2018</v>
      </c>
      <c r="DB530" s="129" t="s">
        <v>112</v>
      </c>
      <c r="DC530" s="129" t="s">
        <v>113</v>
      </c>
      <c r="DD530" s="129">
        <v>1364</v>
      </c>
      <c r="DE530" s="129">
        <v>80.239999999999995</v>
      </c>
      <c r="DF530" s="129">
        <v>2</v>
      </c>
      <c r="DG530" s="224" t="s">
        <v>81</v>
      </c>
      <c r="DH530" s="224" t="s">
        <v>81</v>
      </c>
      <c r="DI530" s="224">
        <v>8</v>
      </c>
      <c r="DJ530" s="224">
        <v>7.35</v>
      </c>
      <c r="DK530" s="224">
        <v>8.7690000000000001</v>
      </c>
      <c r="DL530" s="224">
        <v>10</v>
      </c>
      <c r="DM530" s="224">
        <v>34.119</v>
      </c>
      <c r="DN530" s="224">
        <v>8.5289999999999999</v>
      </c>
      <c r="DO530" s="129"/>
      <c r="DP530" s="131" t="s">
        <v>338</v>
      </c>
      <c r="DQ530" s="129">
        <v>0</v>
      </c>
      <c r="DR530" s="129">
        <v>0</v>
      </c>
      <c r="DS530" s="129" t="s">
        <v>83</v>
      </c>
      <c r="DT530" s="129" t="s">
        <v>83</v>
      </c>
      <c r="DU530" s="129" t="s">
        <v>83</v>
      </c>
      <c r="DV530" s="129" t="s">
        <v>83</v>
      </c>
      <c r="DW530" s="131" t="s">
        <v>83</v>
      </c>
      <c r="DX530" s="131" t="s">
        <v>84</v>
      </c>
      <c r="DY530" s="131" t="s">
        <v>81</v>
      </c>
      <c r="DZ530" s="131" t="s">
        <v>6850</v>
      </c>
      <c r="EA530" s="131" t="s">
        <v>86</v>
      </c>
      <c r="EB530" s="131" t="s">
        <v>6851</v>
      </c>
      <c r="EC530" s="131" t="s">
        <v>88</v>
      </c>
      <c r="ED530" s="131" t="s">
        <v>89</v>
      </c>
      <c r="EE530" s="131" t="s">
        <v>6852</v>
      </c>
      <c r="EF530" s="131" t="s">
        <v>6853</v>
      </c>
      <c r="EG530" s="131" t="s">
        <v>6854</v>
      </c>
      <c r="EH530" s="131" t="s">
        <v>6855</v>
      </c>
      <c r="EI530" s="131" t="s">
        <v>6856</v>
      </c>
      <c r="EJ530" s="135" t="s">
        <v>6857</v>
      </c>
      <c r="EK530" s="135" t="s">
        <v>6858</v>
      </c>
      <c r="EL530" s="131" t="s">
        <v>245</v>
      </c>
      <c r="EM530" s="135" t="s">
        <v>6859</v>
      </c>
      <c r="EN530" s="131" t="s">
        <v>245</v>
      </c>
    </row>
    <row r="531" spans="1:144" ht="18" thickTop="1" thickBot="1">
      <c r="A531" s="575">
        <f t="shared" si="28"/>
        <v>530</v>
      </c>
      <c r="B531" s="572" t="s">
        <v>7011</v>
      </c>
      <c r="C531" s="600" t="s">
        <v>7012</v>
      </c>
      <c r="D531" s="570" t="s">
        <v>13209</v>
      </c>
      <c r="E531" s="568" t="str">
        <f t="shared" si="26"/>
        <v>Placed</v>
      </c>
      <c r="F531" s="570" t="s">
        <v>12496</v>
      </c>
      <c r="G531" s="570" t="s">
        <v>183</v>
      </c>
      <c r="H531" s="131" t="str">
        <f>VLOOKUP(B531,INFT2!C:E,3,0)</f>
        <v>12th + Engineering without live KT</v>
      </c>
      <c r="I531" s="610" t="s">
        <v>7013</v>
      </c>
      <c r="J531" s="572">
        <v>20</v>
      </c>
      <c r="K531" s="611" t="s">
        <v>7014</v>
      </c>
      <c r="L531" s="611" t="s">
        <v>73</v>
      </c>
      <c r="M531" s="611" t="s">
        <v>7015</v>
      </c>
      <c r="N531" s="612" t="s">
        <v>7010</v>
      </c>
      <c r="O531" s="612">
        <v>0</v>
      </c>
      <c r="P531" s="612">
        <v>8108817100</v>
      </c>
      <c r="Q531" s="612" t="e">
        <f>VLOOKUP(B531,'TCS CON'!$D$1:$H$98,5,0)</f>
        <v>#N/A</v>
      </c>
      <c r="R531" s="612" t="e">
        <f>VLOOKUP(B531,LTI!$C$1:$H$46,6,0)</f>
        <v>#N/A</v>
      </c>
      <c r="S531" s="612" t="e">
        <f>VLOOKUP(B531,JARO!$E$2:$I$11,5,0)</f>
        <v>#N/A</v>
      </c>
      <c r="T531" s="612" t="e">
        <f>VLOOKUP(B531,Capgemini!$D$3:$H$78,5,0)</f>
        <v>#N/A</v>
      </c>
      <c r="U531" s="612" t="e">
        <f>VLOOKUP(B531,Carwale!$D$1:$H$4,5,0)</f>
        <v>#N/A</v>
      </c>
      <c r="V531" s="612" t="e">
        <f>VLOOKUP(B531,'Interactive Brokers'!E:I,5,0)</f>
        <v>#N/A</v>
      </c>
      <c r="W531" s="612" t="e">
        <f>VLOOKUP(B531,'REL Jio'!E:I,5,0)</f>
        <v>#N/A</v>
      </c>
      <c r="X531" s="612">
        <f>VLOOKUP(B531,'Sciative Sol'!E:I,5,0)</f>
        <v>500000</v>
      </c>
      <c r="Y531" s="612" t="e">
        <f>VLOOKUP(B531,'Hexaware Tech'!E:I,5,0)</f>
        <v>#N/A</v>
      </c>
      <c r="Z531" s="612" t="e">
        <f>VLOOKUP(B531,Axis!D:H,5,0)</f>
        <v>#N/A</v>
      </c>
      <c r="AA531" s="612" t="e">
        <f>VLOOKUP(B531,Ugam!$D$3:$H$26,5,0)</f>
        <v>#N/A</v>
      </c>
      <c r="AB531" s="612" t="e">
        <f>VLOOKUP(B531,Zeus!F:J,5,0)</f>
        <v>#N/A</v>
      </c>
      <c r="AC531" s="612" t="e">
        <f>VLOOKUP(B531,Montran!F:J,5,0)</f>
        <v>#N/A</v>
      </c>
      <c r="AD531" s="612" t="e">
        <f>VLOOKUP(B531,Endurance!H314:L314,5,0)</f>
        <v>#N/A</v>
      </c>
      <c r="AE531" s="612" t="e">
        <f>VLOOKUP(B531,'Swabhav Techlabs'!$F$1:$J$2,5,0)</f>
        <v>#N/A</v>
      </c>
      <c r="AF531" s="612" t="e">
        <f>VLOOKUP(B531,'Quality Kiosk'!$F$1:$J$18,5,0)</f>
        <v>#N/A</v>
      </c>
      <c r="AG531" s="612" t="e">
        <f>VLOOKUP(B531,'Lemon VB'!$F$1:$J$2,5,0)</f>
        <v>#N/A</v>
      </c>
      <c r="AH531" s="612" t="e">
        <f>VLOOKUP(B531,Gocomet!$E$1:$I$3,5,0)</f>
        <v>#N/A</v>
      </c>
      <c r="AI531" s="612" t="e">
        <f>VLOOKUP(B531,'Ingram Micro'!$E$1:$I$8,5,0)</f>
        <v>#N/A</v>
      </c>
      <c r="AJ531" s="612" t="e">
        <f>VLOOKUP(B531,'DePronto Infotech'!$E$1:$I$2,5,0)</f>
        <v>#N/A</v>
      </c>
      <c r="AK531" s="612" t="e">
        <f>VLOOKUP(B531,'Reliance Retail'!$E$1:$I$4,5,0)</f>
        <v>#N/A</v>
      </c>
      <c r="AL531" s="612" t="e">
        <f>VLOOKUP(B531,'Bright Champs'!$D$1:$H$13,5,0)</f>
        <v>#N/A</v>
      </c>
      <c r="AM531" s="612" t="e">
        <f>VLOOKUP(B531,Neosoft!$E$1:$I$12,5,0)</f>
        <v>#N/A</v>
      </c>
      <c r="AN531" s="612" t="e">
        <f>VLOOKUP(B531,Infosys!$E$1:$I$3,5,0)</f>
        <v>#N/A</v>
      </c>
      <c r="AO531" s="612" t="e">
        <f>VLOOKUP(B531,Cerelabs!$E$1:$I$5,5,0)</f>
        <v>#N/A</v>
      </c>
      <c r="AP531" s="612" t="e">
        <f>VLOOKUP(B531,'Neebal Technologies'!$D$1:$H$2,5,0)</f>
        <v>#N/A</v>
      </c>
      <c r="AQ531" s="612" t="e">
        <f>VLOOKUP(B531,'Vertiv Energy'!$D$1:$H$2,5,0)</f>
        <v>#N/A</v>
      </c>
      <c r="AR531" s="612" t="e">
        <f>VLOOKUP(B531,'Acidaes Solutions (CRMNEXT)'!$D$1:$H$3,5,0)</f>
        <v>#N/A</v>
      </c>
      <c r="AS531" s="612" t="e">
        <f>VLOOKUP(B531,Growisto!$D$1:$H$2,5,0)</f>
        <v>#N/A</v>
      </c>
      <c r="AT531" s="612" t="e">
        <f>VLOOKUP(B531,'9.9 Mediaworx - Digit'!$D$1:$H$2,5,0)</f>
        <v>#N/A</v>
      </c>
      <c r="AU531" s="612" t="e">
        <f>VLOOKUP(B531,'Vistaar systems Pvt Ltd'!$D$2:$H$3,5,0)</f>
        <v>#N/A</v>
      </c>
      <c r="AV531" s="612" t="e">
        <f>VLOOKUP(B531,'Course 5i'!$D$2:$H$11,5,0)</f>
        <v>#N/A</v>
      </c>
      <c r="AW531" s="612" t="e">
        <f>VLOOKUP(B531,'Radiant Appliances &amp; Electronic'!$D$1:$H$13,5,0)</f>
        <v>#N/A</v>
      </c>
      <c r="AX531" s="612" t="e">
        <f>VLOOKUP(B531,'Atos Global'!$D$3:$H$27,5,0)</f>
        <v>#N/A</v>
      </c>
      <c r="AY531" s="612" t="e">
        <f>VLOOKUP(B531,'Saama Technologies'!$D$1:$H$2,5,0)</f>
        <v>#N/A</v>
      </c>
      <c r="AZ531" s="612" t="e">
        <f>VLOOKUP(B531,'Multiplier Solutions'!$D$1:$H$2,5,0)</f>
        <v>#N/A</v>
      </c>
      <c r="BA531" s="612" t="e">
        <f>VLOOKUP(B531,GEP!$D$2:$H$5,5,0)</f>
        <v>#N/A</v>
      </c>
      <c r="BB531" s="612" t="e">
        <f>VLOOKUP(B531,Accenture!$D$1:$H$6,5,0)</f>
        <v>#N/A</v>
      </c>
      <c r="BC531" s="612" t="e">
        <f>VLOOKUP(B531,'Endurance International Group'!$D$1:$H$2,5,0)</f>
        <v>#N/A</v>
      </c>
      <c r="BD531" s="612" t="e">
        <f>VLOOKUP(B531,Newgen!$D$1:$H$2,5,0)</f>
        <v>#N/A</v>
      </c>
      <c r="BE531" s="612" t="e">
        <f>VLOOKUP(B531,'3D Incredible'!D531:H531,5,0)</f>
        <v>#N/A</v>
      </c>
      <c r="BF531" s="612" t="e">
        <f>VLOOKUP(B531,'Raja Software Labs'!$D$2:$H$2,5,0)</f>
        <v>#N/A</v>
      </c>
      <c r="BG531" s="612" t="e">
        <f>VLOOKUP(B531,Wipro!$D$1:$H$2,5,0)</f>
        <v>#N/A</v>
      </c>
      <c r="BH531" s="612" t="e">
        <f>VLOOKUP(B531,'Perch Technologies'!$D$2:$H$2,5,0)</f>
        <v>#N/A</v>
      </c>
      <c r="BI531" s="612" t="e">
        <f>VLOOKUP(B531,'Morning Star'!$D$1:$H$6,5,0)</f>
        <v>#N/A</v>
      </c>
      <c r="BJ531" s="612" t="e">
        <f>VLOOKUP(B531,Flexiloans!$D$1:$H$2,5,0)</f>
        <v>#N/A</v>
      </c>
      <c r="BK531" s="612" t="e">
        <f>VLOOKUP(B531,'Thirdware Solutions'!$D$1:$H$2,5,0)</f>
        <v>#N/A</v>
      </c>
      <c r="BL531" s="612" t="e">
        <f>VLOOKUP(B531,Tescom!$D$1:$H$8,5,0)</f>
        <v>#N/A</v>
      </c>
      <c r="BM531" s="612" t="e">
        <f>VLOOKUP(B531,'Cogno AI'!$D$1:$H$2,5,0)</f>
        <v>#N/A</v>
      </c>
      <c r="BN531" s="612" t="e">
        <f>VLOOKUP(B531,'ABM Knowledgeware'!$D$1:$H$2,5,0)</f>
        <v>#N/A</v>
      </c>
      <c r="BO531" s="612" t="e">
        <f>VLOOKUP(B531,'Concerto Software'!$D$1:$H$3,5,0)</f>
        <v>#N/A</v>
      </c>
      <c r="BP531" s="612" t="e">
        <f>VLOOKUP(B531,'My Captain'!$D$1:$H$4,5,0)</f>
        <v>#N/A</v>
      </c>
      <c r="BQ531" s="612" t="e">
        <f>VLOOKUP(B531,'Finoux Solutions'!$D$2:$H$4,5,0)</f>
        <v>#N/A</v>
      </c>
      <c r="BR531" s="612" t="e">
        <f>VLOOKUP(B531,'MITR Learning'!$D$1:$H$2,5,0)</f>
        <v>#N/A</v>
      </c>
      <c r="BS531" s="612" t="e">
        <f>VLOOKUP(B531,Nucsoft!$D$2:$H$6,5,0)</f>
        <v>#N/A</v>
      </c>
      <c r="BT531" s="612" t="e">
        <f>VLOOKUP(B531,'Paras Cadd'!$D$1:$H$2,5,0)</f>
        <v>#N/A</v>
      </c>
      <c r="BU531" s="612" t="e">
        <f>VLOOKUP(B531,'ICICI Securities'!$D$1:$H$2,5,0)</f>
        <v>#N/A</v>
      </c>
      <c r="BV531" s="612" t="e">
        <f>VLOOKUP(B531,'Citius Tech'!$D$2:$H$5,5,0)</f>
        <v>#N/A</v>
      </c>
      <c r="BW531" s="612" t="e">
        <f>VLOOKUP(B531,'Buzzy Brains'!$D$2:$H$2,5,0)</f>
        <v>#N/A</v>
      </c>
      <c r="BX531" s="612" t="e">
        <f>VLOOKUP(B531,'Decimal Point'!$D$2:$H$2,5,0)</f>
        <v>#N/A</v>
      </c>
      <c r="BY531" s="612" t="e">
        <f>VLOOKUP(B531,'Sankey Business Solutions'!$D$2:$H$3,5,0)</f>
        <v>#N/A</v>
      </c>
      <c r="BZ531" s="612" t="e">
        <f>VLOOKUP(B531,'Nangia &amp; Co LLP'!$D$2:$H$2,5,0)</f>
        <v>#N/A</v>
      </c>
      <c r="CA531" s="612" t="e">
        <f>VLOOKUP(B531,'FIS Solutions India Pvt Ltd'!$D$2:$H$2,5,0)</f>
        <v>#N/A</v>
      </c>
      <c r="CB531" s="612" t="e">
        <f>VLOOKUP(B531,'Delta Technology &amp; Management '!$D$2:$H$16,5,0)</f>
        <v>#N/A</v>
      </c>
      <c r="CC531" s="612" t="e">
        <f>VLOOKUP(B531,'Espoir Networks'!$D$3:$H$11,5,0)</f>
        <v>#N/A</v>
      </c>
      <c r="CD531" s="612" t="e">
        <f>VLOOKUP(B531,'Servosys Solution'!$D$3:$H$5,5,0)</f>
        <v>#N/A</v>
      </c>
      <c r="CE531" s="612" t="e">
        <f>VLOOKUP(B531,'Ribbon Communications'!$D$3:$H$4,5,0)</f>
        <v>#N/A</v>
      </c>
      <c r="CF531" s="612">
        <f t="shared" si="27"/>
        <v>1</v>
      </c>
      <c r="CG531" s="129" t="s">
        <v>134</v>
      </c>
      <c r="CH531" s="129" t="s">
        <v>7016</v>
      </c>
      <c r="CI531" s="129" t="s">
        <v>7017</v>
      </c>
      <c r="CJ531" s="129" t="s">
        <v>11726</v>
      </c>
      <c r="CK531" s="132">
        <v>42917</v>
      </c>
      <c r="CL531" s="129">
        <v>2021</v>
      </c>
      <c r="CM531" s="128" t="s">
        <v>4222</v>
      </c>
      <c r="CN531" s="129">
        <v>472</v>
      </c>
      <c r="CO531" s="133">
        <v>94.4</v>
      </c>
      <c r="CP531" s="129">
        <v>2015</v>
      </c>
      <c r="CQ531" s="129" t="s">
        <v>79</v>
      </c>
      <c r="CR531" s="128" t="s">
        <v>11384</v>
      </c>
      <c r="CS531" s="129">
        <v>538</v>
      </c>
      <c r="CT531" s="133">
        <v>82.77</v>
      </c>
      <c r="CU531" s="129">
        <v>2017</v>
      </c>
      <c r="CV531" s="129" t="s">
        <v>79</v>
      </c>
      <c r="CW531" s="131" t="s">
        <v>81</v>
      </c>
      <c r="CX531" s="131" t="s">
        <v>81</v>
      </c>
      <c r="CY531" s="129" t="s">
        <v>81</v>
      </c>
      <c r="CZ531" s="129" t="s">
        <v>81</v>
      </c>
      <c r="DA531" s="129" t="s">
        <v>81</v>
      </c>
      <c r="DB531" s="129" t="s">
        <v>81</v>
      </c>
      <c r="DC531" s="129" t="s">
        <v>81</v>
      </c>
      <c r="DD531" s="129" t="s">
        <v>81</v>
      </c>
      <c r="DE531" s="129" t="s">
        <v>81</v>
      </c>
      <c r="DF531" s="129">
        <v>0</v>
      </c>
      <c r="DG531" s="224">
        <v>9.3000000000000007</v>
      </c>
      <c r="DH531" s="224">
        <v>8.74</v>
      </c>
      <c r="DI531" s="224">
        <v>9</v>
      </c>
      <c r="DJ531" s="224">
        <v>8.92</v>
      </c>
      <c r="DK531" s="224">
        <v>9.07</v>
      </c>
      <c r="DL531" s="224"/>
      <c r="DM531" s="224">
        <v>45.03</v>
      </c>
      <c r="DN531" s="224">
        <v>9</v>
      </c>
      <c r="DO531" s="129"/>
      <c r="DP531" s="131" t="s">
        <v>138</v>
      </c>
      <c r="DQ531" s="129">
        <v>0</v>
      </c>
      <c r="DR531" s="129">
        <v>0</v>
      </c>
      <c r="DS531" s="129" t="s">
        <v>83</v>
      </c>
      <c r="DT531" s="129" t="s">
        <v>83</v>
      </c>
      <c r="DU531" s="129" t="s">
        <v>83</v>
      </c>
      <c r="DV531" s="129" t="s">
        <v>83</v>
      </c>
      <c r="DW531" s="131" t="s">
        <v>83</v>
      </c>
      <c r="DX531" s="131" t="s">
        <v>84</v>
      </c>
      <c r="DY531" s="131" t="s">
        <v>81</v>
      </c>
      <c r="DZ531" s="131" t="s">
        <v>7019</v>
      </c>
      <c r="EA531" s="131" t="s">
        <v>187</v>
      </c>
      <c r="EB531" s="131" t="s">
        <v>7020</v>
      </c>
      <c r="EC531" s="131" t="s">
        <v>88</v>
      </c>
      <c r="ED531" s="131" t="s">
        <v>89</v>
      </c>
      <c r="EE531" s="131" t="s">
        <v>7021</v>
      </c>
      <c r="EF531" s="131" t="s">
        <v>7022</v>
      </c>
      <c r="EG531" s="131" t="s">
        <v>7023</v>
      </c>
      <c r="EH531" s="131" t="s">
        <v>538</v>
      </c>
      <c r="EI531" s="131" t="s">
        <v>1972</v>
      </c>
      <c r="EJ531" s="135" t="s">
        <v>7024</v>
      </c>
      <c r="EK531" s="135" t="s">
        <v>7025</v>
      </c>
      <c r="EL531" s="135" t="s">
        <v>7026</v>
      </c>
      <c r="EM531" s="135" t="s">
        <v>7027</v>
      </c>
      <c r="EN531" s="131" t="s">
        <v>81</v>
      </c>
    </row>
    <row r="532" spans="1:144" ht="18" thickTop="1" thickBot="1">
      <c r="A532" s="575">
        <f t="shared" si="28"/>
        <v>531</v>
      </c>
      <c r="B532" s="572" t="s">
        <v>7196</v>
      </c>
      <c r="C532" s="600" t="s">
        <v>11894</v>
      </c>
      <c r="D532" s="570" t="s">
        <v>13209</v>
      </c>
      <c r="E532" s="568" t="str">
        <f t="shared" si="26"/>
        <v>Placed</v>
      </c>
      <c r="F532" s="570" t="s">
        <v>12496</v>
      </c>
      <c r="G532" s="570" t="s">
        <v>183</v>
      </c>
      <c r="H532" s="131" t="str">
        <f>VLOOKUP(B532,INFT2!C:E,3,0)</f>
        <v>12th + Engineering without live KT</v>
      </c>
      <c r="I532" s="610">
        <v>35856</v>
      </c>
      <c r="J532" s="572">
        <v>22</v>
      </c>
      <c r="K532" s="611" t="s">
        <v>7198</v>
      </c>
      <c r="L532" s="611" t="s">
        <v>7199</v>
      </c>
      <c r="M532" s="611" t="s">
        <v>7200</v>
      </c>
      <c r="N532" s="612" t="s">
        <v>7195</v>
      </c>
      <c r="O532" s="612">
        <v>9004467352</v>
      </c>
      <c r="P532" s="612">
        <v>9004467352</v>
      </c>
      <c r="Q532" s="612" t="e">
        <f>VLOOKUP(B532,'TCS CON'!$D$1:$H$98,5,0)</f>
        <v>#N/A</v>
      </c>
      <c r="R532" s="612" t="e">
        <f>VLOOKUP(B532,LTI!$C$1:$H$46,6,0)</f>
        <v>#N/A</v>
      </c>
      <c r="S532" s="612" t="e">
        <f>VLOOKUP(B532,JARO!$E$2:$I$11,5,0)</f>
        <v>#N/A</v>
      </c>
      <c r="T532" s="612" t="e">
        <f>VLOOKUP(B532,Capgemini!$D$3:$H$78,5,0)</f>
        <v>#N/A</v>
      </c>
      <c r="U532" s="612" t="e">
        <f>VLOOKUP(B532,Carwale!$D$1:$H$4,5,0)</f>
        <v>#N/A</v>
      </c>
      <c r="V532" s="612" t="e">
        <f>VLOOKUP(B532,'Interactive Brokers'!E:I,5,0)</f>
        <v>#N/A</v>
      </c>
      <c r="W532" s="612" t="e">
        <f>VLOOKUP(B532,'REL Jio'!E:I,5,0)</f>
        <v>#N/A</v>
      </c>
      <c r="X532" s="612" t="e">
        <f>VLOOKUP(B532,'Sciative Sol'!E:I,5,0)</f>
        <v>#N/A</v>
      </c>
      <c r="Y532" s="612">
        <f>VLOOKUP(B532,'Hexaware Tech'!E:I,5,0)</f>
        <v>350000</v>
      </c>
      <c r="Z532" s="612" t="e">
        <f>VLOOKUP(B532,Axis!D:H,5,0)</f>
        <v>#N/A</v>
      </c>
      <c r="AA532" s="612" t="e">
        <f>VLOOKUP(B532,Ugam!$D$3:$H$26,5,0)</f>
        <v>#N/A</v>
      </c>
      <c r="AB532" s="612" t="e">
        <f>VLOOKUP(B532,Zeus!F:J,5,0)</f>
        <v>#N/A</v>
      </c>
      <c r="AC532" s="612" t="e">
        <f>VLOOKUP(B532,Montran!F:J,5,0)</f>
        <v>#N/A</v>
      </c>
      <c r="AD532" s="612" t="e">
        <f>VLOOKUP(B532,Endurance!H315:L315,5,0)</f>
        <v>#N/A</v>
      </c>
      <c r="AE532" s="612" t="e">
        <f>VLOOKUP(B532,'Swabhav Techlabs'!$F$1:$J$2,5,0)</f>
        <v>#N/A</v>
      </c>
      <c r="AF532" s="612" t="e">
        <f>VLOOKUP(B532,'Quality Kiosk'!$F$1:$J$18,5,0)</f>
        <v>#N/A</v>
      </c>
      <c r="AG532" s="612" t="e">
        <f>VLOOKUP(B532,'Lemon VB'!$F$1:$J$2,5,0)</f>
        <v>#N/A</v>
      </c>
      <c r="AH532" s="612" t="e">
        <f>VLOOKUP(B532,Gocomet!$E$1:$I$3,5,0)</f>
        <v>#N/A</v>
      </c>
      <c r="AI532" s="612" t="e">
        <f>VLOOKUP(B532,'Ingram Micro'!$E$1:$I$8,5,0)</f>
        <v>#N/A</v>
      </c>
      <c r="AJ532" s="612" t="e">
        <f>VLOOKUP(B532,'DePronto Infotech'!$E$1:$I$2,5,0)</f>
        <v>#N/A</v>
      </c>
      <c r="AK532" s="612" t="e">
        <f>VLOOKUP(B532,'Reliance Retail'!$E$1:$I$4,5,0)</f>
        <v>#N/A</v>
      </c>
      <c r="AL532" s="612" t="e">
        <f>VLOOKUP(B532,'Bright Champs'!$D$1:$H$13,5,0)</f>
        <v>#N/A</v>
      </c>
      <c r="AM532" s="612">
        <f>VLOOKUP(B532,Neosoft!$E$1:$I$12,5,0)</f>
        <v>360000</v>
      </c>
      <c r="AN532" s="612" t="e">
        <f>VLOOKUP(B532,Infosys!$E$1:$I$3,5,0)</f>
        <v>#N/A</v>
      </c>
      <c r="AO532" s="612" t="e">
        <f>VLOOKUP(B532,Cerelabs!$E$1:$I$5,5,0)</f>
        <v>#N/A</v>
      </c>
      <c r="AP532" s="612" t="e">
        <f>VLOOKUP(B532,'Neebal Technologies'!$D$1:$H$2,5,0)</f>
        <v>#N/A</v>
      </c>
      <c r="AQ532" s="612" t="e">
        <f>VLOOKUP(B532,'Vertiv Energy'!$D$1:$H$2,5,0)</f>
        <v>#N/A</v>
      </c>
      <c r="AR532" s="612" t="e">
        <f>VLOOKUP(B532,'Acidaes Solutions (CRMNEXT)'!$D$1:$H$3,5,0)</f>
        <v>#N/A</v>
      </c>
      <c r="AS532" s="612" t="e">
        <f>VLOOKUP(B532,Growisto!$D$1:$H$2,5,0)</f>
        <v>#N/A</v>
      </c>
      <c r="AT532" s="612" t="e">
        <f>VLOOKUP(B532,'9.9 Mediaworx - Digit'!$D$1:$H$2,5,0)</f>
        <v>#N/A</v>
      </c>
      <c r="AU532" s="612" t="e">
        <f>VLOOKUP(B532,'Vistaar systems Pvt Ltd'!$D$2:$H$3,5,0)</f>
        <v>#N/A</v>
      </c>
      <c r="AV532" s="612" t="e">
        <f>VLOOKUP(B532,'Course 5i'!$D$2:$H$11,5,0)</f>
        <v>#N/A</v>
      </c>
      <c r="AW532" s="612" t="e">
        <f>VLOOKUP(B532,'Radiant Appliances &amp; Electronic'!$D$1:$H$13,5,0)</f>
        <v>#N/A</v>
      </c>
      <c r="AX532" s="612" t="e">
        <f>VLOOKUP(B532,'Atos Global'!$D$3:$H$27,5,0)</f>
        <v>#N/A</v>
      </c>
      <c r="AY532" s="612" t="e">
        <f>VLOOKUP(B532,'Saama Technologies'!$D$1:$H$2,5,0)</f>
        <v>#N/A</v>
      </c>
      <c r="AZ532" s="612" t="e">
        <f>VLOOKUP(B532,'Multiplier Solutions'!$D$1:$H$2,5,0)</f>
        <v>#N/A</v>
      </c>
      <c r="BA532" s="612" t="e">
        <f>VLOOKUP(B532,GEP!$D$2:$H$5,5,0)</f>
        <v>#N/A</v>
      </c>
      <c r="BB532" s="612" t="e">
        <f>VLOOKUP(B532,Accenture!$D$1:$H$6,5,0)</f>
        <v>#N/A</v>
      </c>
      <c r="BC532" s="612" t="e">
        <f>VLOOKUP(B532,'Endurance International Group'!$D$1:$H$2,5,0)</f>
        <v>#N/A</v>
      </c>
      <c r="BD532" s="612" t="e">
        <f>VLOOKUP(B532,Newgen!$D$1:$H$2,5,0)</f>
        <v>#N/A</v>
      </c>
      <c r="BE532" s="612" t="e">
        <f>VLOOKUP(B532,'3D Incredible'!D532:H532,5,0)</f>
        <v>#N/A</v>
      </c>
      <c r="BF532" s="612" t="e">
        <f>VLOOKUP(B532,'Raja Software Labs'!$D$2:$H$2,5,0)</f>
        <v>#N/A</v>
      </c>
      <c r="BG532" s="612" t="e">
        <f>VLOOKUP(B532,Wipro!$D$1:$H$2,5,0)</f>
        <v>#N/A</v>
      </c>
      <c r="BH532" s="612" t="e">
        <f>VLOOKUP(B532,'Perch Technologies'!$D$2:$H$2,5,0)</f>
        <v>#N/A</v>
      </c>
      <c r="BI532" s="612" t="e">
        <f>VLOOKUP(B532,'Morning Star'!$D$1:$H$6,5,0)</f>
        <v>#N/A</v>
      </c>
      <c r="BJ532" s="612" t="e">
        <f>VLOOKUP(B532,Flexiloans!$D$1:$H$2,5,0)</f>
        <v>#N/A</v>
      </c>
      <c r="BK532" s="612" t="e">
        <f>VLOOKUP(B532,'Thirdware Solutions'!$D$1:$H$2,5,0)</f>
        <v>#N/A</v>
      </c>
      <c r="BL532" s="612" t="e">
        <f>VLOOKUP(B532,Tescom!$D$1:$H$8,5,0)</f>
        <v>#N/A</v>
      </c>
      <c r="BM532" s="612" t="e">
        <f>VLOOKUP(B532,'Cogno AI'!$D$1:$H$2,5,0)</f>
        <v>#N/A</v>
      </c>
      <c r="BN532" s="612" t="e">
        <f>VLOOKUP(B532,'ABM Knowledgeware'!$D$1:$H$2,5,0)</f>
        <v>#N/A</v>
      </c>
      <c r="BO532" s="612" t="e">
        <f>VLOOKUP(B532,'Concerto Software'!$D$1:$H$3,5,0)</f>
        <v>#N/A</v>
      </c>
      <c r="BP532" s="612" t="e">
        <f>VLOOKUP(B532,'My Captain'!$D$1:$H$4,5,0)</f>
        <v>#N/A</v>
      </c>
      <c r="BQ532" s="612" t="e">
        <f>VLOOKUP(B532,'Finoux Solutions'!$D$2:$H$4,5,0)</f>
        <v>#N/A</v>
      </c>
      <c r="BR532" s="612" t="e">
        <f>VLOOKUP(B532,'MITR Learning'!$D$1:$H$2,5,0)</f>
        <v>#N/A</v>
      </c>
      <c r="BS532" s="612" t="e">
        <f>VLOOKUP(B532,Nucsoft!$D$2:$H$6,5,0)</f>
        <v>#N/A</v>
      </c>
      <c r="BT532" s="612" t="e">
        <f>VLOOKUP(B532,'Paras Cadd'!$D$1:$H$2,5,0)</f>
        <v>#N/A</v>
      </c>
      <c r="BU532" s="612" t="e">
        <f>VLOOKUP(B532,'ICICI Securities'!$D$1:$H$2,5,0)</f>
        <v>#N/A</v>
      </c>
      <c r="BV532" s="612" t="e">
        <f>VLOOKUP(B532,'Citius Tech'!$D$2:$H$5,5,0)</f>
        <v>#N/A</v>
      </c>
      <c r="BW532" s="612" t="e">
        <f>VLOOKUP(B532,'Buzzy Brains'!$D$2:$H$2,5,0)</f>
        <v>#N/A</v>
      </c>
      <c r="BX532" s="612" t="e">
        <f>VLOOKUP(B532,'Decimal Point'!$D$2:$H$2,5,0)</f>
        <v>#N/A</v>
      </c>
      <c r="BY532" s="612" t="e">
        <f>VLOOKUP(B532,'Sankey Business Solutions'!$D$2:$H$3,5,0)</f>
        <v>#N/A</v>
      </c>
      <c r="BZ532" s="612" t="e">
        <f>VLOOKUP(B532,'Nangia &amp; Co LLP'!$D$2:$H$2,5,0)</f>
        <v>#N/A</v>
      </c>
      <c r="CA532" s="612" t="e">
        <f>VLOOKUP(B532,'FIS Solutions India Pvt Ltd'!$D$2:$H$2,5,0)</f>
        <v>#N/A</v>
      </c>
      <c r="CB532" s="612" t="e">
        <f>VLOOKUP(B532,'Delta Technology &amp; Management '!$D$2:$H$16,5,0)</f>
        <v>#N/A</v>
      </c>
      <c r="CC532" s="612" t="e">
        <f>VLOOKUP(B532,'Espoir Networks'!$D$3:$H$11,5,0)</f>
        <v>#N/A</v>
      </c>
      <c r="CD532" s="612" t="e">
        <f>VLOOKUP(B532,'Servosys Solution'!$D$3:$H$5,5,0)</f>
        <v>#N/A</v>
      </c>
      <c r="CE532" s="612" t="e">
        <f>VLOOKUP(B532,'Ribbon Communications'!$D$3:$H$4,5,0)</f>
        <v>#N/A</v>
      </c>
      <c r="CF532" s="612">
        <f t="shared" si="27"/>
        <v>2</v>
      </c>
      <c r="CG532" s="129" t="s">
        <v>7201</v>
      </c>
      <c r="CH532" s="129">
        <v>636114466458</v>
      </c>
      <c r="CI532" s="129" t="s">
        <v>81</v>
      </c>
      <c r="CJ532" s="129" t="s">
        <v>11726</v>
      </c>
      <c r="CK532" s="132">
        <v>42917</v>
      </c>
      <c r="CL532" s="129">
        <v>2021</v>
      </c>
      <c r="CM532" s="128" t="s">
        <v>7202</v>
      </c>
      <c r="CN532" s="129">
        <v>536</v>
      </c>
      <c r="CO532" s="133">
        <v>89.3</v>
      </c>
      <c r="CP532" s="129">
        <v>2014</v>
      </c>
      <c r="CQ532" s="129" t="s">
        <v>276</v>
      </c>
      <c r="CR532" s="128" t="s">
        <v>7202</v>
      </c>
      <c r="CS532" s="129">
        <v>444</v>
      </c>
      <c r="CT532" s="133">
        <v>88.8</v>
      </c>
      <c r="CU532" s="129">
        <v>2016</v>
      </c>
      <c r="CV532" s="129" t="s">
        <v>276</v>
      </c>
      <c r="CW532" s="131" t="s">
        <v>81</v>
      </c>
      <c r="CX532" s="131" t="s">
        <v>81</v>
      </c>
      <c r="CY532" s="129" t="s">
        <v>81</v>
      </c>
      <c r="CZ532" s="129" t="s">
        <v>81</v>
      </c>
      <c r="DA532" s="129" t="s">
        <v>81</v>
      </c>
      <c r="DB532" s="129" t="s">
        <v>81</v>
      </c>
      <c r="DC532" s="129" t="s">
        <v>81</v>
      </c>
      <c r="DD532" s="129" t="s">
        <v>81</v>
      </c>
      <c r="DE532" s="129" t="s">
        <v>81</v>
      </c>
      <c r="DF532" s="129">
        <v>0</v>
      </c>
      <c r="DG532" s="224">
        <v>9.24</v>
      </c>
      <c r="DH532" s="224">
        <v>7.88</v>
      </c>
      <c r="DI532" s="224">
        <v>8.07</v>
      </c>
      <c r="DJ532" s="224">
        <v>7.96</v>
      </c>
      <c r="DK532" s="224">
        <v>8.11</v>
      </c>
      <c r="DL532" s="224">
        <v>9.5</v>
      </c>
      <c r="DM532" s="224">
        <v>50.76</v>
      </c>
      <c r="DN532" s="224">
        <v>8.5</v>
      </c>
      <c r="DO532" s="129"/>
      <c r="DP532" s="131" t="s">
        <v>138</v>
      </c>
      <c r="DQ532" s="129">
        <v>0</v>
      </c>
      <c r="DR532" s="129">
        <v>0</v>
      </c>
      <c r="DS532" s="129" t="s">
        <v>83</v>
      </c>
      <c r="DT532" s="129" t="s">
        <v>230</v>
      </c>
      <c r="DU532" s="129" t="s">
        <v>83</v>
      </c>
      <c r="DV532" s="129" t="s">
        <v>83</v>
      </c>
      <c r="DW532" s="131" t="s">
        <v>83</v>
      </c>
      <c r="DX532" s="131" t="s">
        <v>84</v>
      </c>
      <c r="DY532" s="131" t="s">
        <v>81</v>
      </c>
      <c r="DZ532" s="131" t="s">
        <v>7203</v>
      </c>
      <c r="EA532" s="131" t="s">
        <v>187</v>
      </c>
      <c r="EB532" s="131" t="s">
        <v>7204</v>
      </c>
      <c r="EC532" s="131" t="s">
        <v>88</v>
      </c>
      <c r="ED532" s="131" t="s">
        <v>89</v>
      </c>
      <c r="EE532" s="131" t="s">
        <v>7205</v>
      </c>
      <c r="EF532" s="131" t="s">
        <v>7206</v>
      </c>
      <c r="EG532" s="131" t="s">
        <v>7207</v>
      </c>
      <c r="EH532" s="131" t="s">
        <v>538</v>
      </c>
      <c r="EI532" s="131" t="s">
        <v>7208</v>
      </c>
      <c r="EJ532" s="135" t="s">
        <v>7209</v>
      </c>
      <c r="EK532" s="135" t="s">
        <v>7210</v>
      </c>
      <c r="EL532" s="135" t="s">
        <v>7211</v>
      </c>
      <c r="EM532" s="135" t="s">
        <v>7212</v>
      </c>
      <c r="EN532" s="131" t="s">
        <v>81</v>
      </c>
    </row>
    <row r="533" spans="1:144" ht="18" thickTop="1" thickBot="1">
      <c r="A533" s="575">
        <f t="shared" si="28"/>
        <v>532</v>
      </c>
      <c r="B533" s="572" t="s">
        <v>7388</v>
      </c>
      <c r="C533" s="600" t="s">
        <v>7389</v>
      </c>
      <c r="D533" s="570" t="s">
        <v>13208</v>
      </c>
      <c r="E533" s="568" t="str">
        <f t="shared" si="26"/>
        <v>Placed</v>
      </c>
      <c r="F533" s="570" t="s">
        <v>12496</v>
      </c>
      <c r="G533" s="570" t="s">
        <v>183</v>
      </c>
      <c r="H533" s="131" t="str">
        <f>VLOOKUP(B533,INFT2!C:E,3,0)</f>
        <v>12th + Engineering without live KT</v>
      </c>
      <c r="I533" s="610" t="s">
        <v>7329</v>
      </c>
      <c r="J533" s="572">
        <v>21</v>
      </c>
      <c r="K533" s="611" t="s">
        <v>7390</v>
      </c>
      <c r="L533" s="611" t="s">
        <v>73</v>
      </c>
      <c r="M533" s="611" t="s">
        <v>7391</v>
      </c>
      <c r="N533" s="612" t="s">
        <v>7387</v>
      </c>
      <c r="O533" s="612">
        <v>9867860369</v>
      </c>
      <c r="P533" s="612">
        <v>9004361032</v>
      </c>
      <c r="Q533" s="612">
        <f>VLOOKUP(B533,'TCS CON'!$D$1:$H$98,5,0)</f>
        <v>336000</v>
      </c>
      <c r="R533" s="612" t="e">
        <f>VLOOKUP(B533,LTI!$C$1:$H$46,6,0)</f>
        <v>#N/A</v>
      </c>
      <c r="S533" s="612" t="e">
        <f>VLOOKUP(B533,JARO!$E$2:$I$11,5,0)</f>
        <v>#N/A</v>
      </c>
      <c r="T533" s="612" t="e">
        <f>VLOOKUP(B533,Capgemini!$D$3:$H$78,5,0)</f>
        <v>#N/A</v>
      </c>
      <c r="U533" s="612" t="e">
        <f>VLOOKUP(B533,Carwale!$D$1:$H$4,5,0)</f>
        <v>#N/A</v>
      </c>
      <c r="V533" s="612" t="e">
        <f>VLOOKUP(B533,'Interactive Brokers'!E:I,5,0)</f>
        <v>#N/A</v>
      </c>
      <c r="W533" s="612" t="e">
        <f>VLOOKUP(B533,'REL Jio'!E:I,5,0)</f>
        <v>#N/A</v>
      </c>
      <c r="X533" s="612" t="e">
        <f>VLOOKUP(B533,'Sciative Sol'!E:I,5,0)</f>
        <v>#N/A</v>
      </c>
      <c r="Y533" s="612" t="e">
        <f>VLOOKUP(B533,'Hexaware Tech'!E:I,5,0)</f>
        <v>#N/A</v>
      </c>
      <c r="Z533" s="612" t="e">
        <f>VLOOKUP(B533,Axis!D:H,5,0)</f>
        <v>#N/A</v>
      </c>
      <c r="AA533" s="612" t="e">
        <f>VLOOKUP(B533,Ugam!$D$3:$H$26,5,0)</f>
        <v>#N/A</v>
      </c>
      <c r="AB533" s="612" t="e">
        <f>VLOOKUP(B533,Zeus!F:J,5,0)</f>
        <v>#N/A</v>
      </c>
      <c r="AC533" s="612" t="e">
        <f>VLOOKUP(B533,Montran!F:J,5,0)</f>
        <v>#N/A</v>
      </c>
      <c r="AD533" s="612" t="e">
        <f>VLOOKUP(B533,Endurance!H316:L316,5,0)</f>
        <v>#N/A</v>
      </c>
      <c r="AE533" s="612" t="e">
        <f>VLOOKUP(B533,'Swabhav Techlabs'!$F$1:$J$2,5,0)</f>
        <v>#N/A</v>
      </c>
      <c r="AF533" s="612" t="e">
        <f>VLOOKUP(B533,'Quality Kiosk'!$F$1:$J$18,5,0)</f>
        <v>#N/A</v>
      </c>
      <c r="AG533" s="612" t="e">
        <f>VLOOKUP(B533,'Lemon VB'!$F$1:$J$2,5,0)</f>
        <v>#N/A</v>
      </c>
      <c r="AH533" s="612" t="e">
        <f>VLOOKUP(B533,Gocomet!$E$1:$I$3,5,0)</f>
        <v>#N/A</v>
      </c>
      <c r="AI533" s="612" t="e">
        <f>VLOOKUP(B533,'Ingram Micro'!$E$1:$I$8,5,0)</f>
        <v>#N/A</v>
      </c>
      <c r="AJ533" s="612" t="e">
        <f>VLOOKUP(B533,'DePronto Infotech'!$E$1:$I$2,5,0)</f>
        <v>#N/A</v>
      </c>
      <c r="AK533" s="612" t="e">
        <f>VLOOKUP(B533,'Reliance Retail'!$E$1:$I$4,5,0)</f>
        <v>#N/A</v>
      </c>
      <c r="AL533" s="612" t="e">
        <f>VLOOKUP(B533,'Bright Champs'!$D$1:$H$13,5,0)</f>
        <v>#N/A</v>
      </c>
      <c r="AM533" s="612" t="e">
        <f>VLOOKUP(B533,Neosoft!$E$1:$I$12,5,0)</f>
        <v>#N/A</v>
      </c>
      <c r="AN533" s="612" t="e">
        <f>VLOOKUP(B533,Infosys!$E$1:$I$3,5,0)</f>
        <v>#N/A</v>
      </c>
      <c r="AO533" s="612" t="e">
        <f>VLOOKUP(B533,Cerelabs!$E$1:$I$5,5,0)</f>
        <v>#N/A</v>
      </c>
      <c r="AP533" s="612" t="e">
        <f>VLOOKUP(B533,'Neebal Technologies'!$D$1:$H$2,5,0)</f>
        <v>#N/A</v>
      </c>
      <c r="AQ533" s="612" t="e">
        <f>VLOOKUP(B533,'Vertiv Energy'!$D$1:$H$2,5,0)</f>
        <v>#N/A</v>
      </c>
      <c r="AR533" s="612" t="e">
        <f>VLOOKUP(B533,'Acidaes Solutions (CRMNEXT)'!$D$1:$H$3,5,0)</f>
        <v>#N/A</v>
      </c>
      <c r="AS533" s="612" t="e">
        <f>VLOOKUP(B533,Growisto!$D$1:$H$2,5,0)</f>
        <v>#N/A</v>
      </c>
      <c r="AT533" s="612" t="e">
        <f>VLOOKUP(B533,'9.9 Mediaworx - Digit'!$D$1:$H$2,5,0)</f>
        <v>#N/A</v>
      </c>
      <c r="AU533" s="612" t="e">
        <f>VLOOKUP(B533,'Vistaar systems Pvt Ltd'!$D$2:$H$3,5,0)</f>
        <v>#N/A</v>
      </c>
      <c r="AV533" s="612" t="e">
        <f>VLOOKUP(B533,'Course 5i'!$D$2:$H$11,5,0)</f>
        <v>#N/A</v>
      </c>
      <c r="AW533" s="612" t="e">
        <f>VLOOKUP(B533,'Radiant Appliances &amp; Electronic'!$D$1:$H$13,5,0)</f>
        <v>#N/A</v>
      </c>
      <c r="AX533" s="612" t="e">
        <f>VLOOKUP(B533,'Atos Global'!$D$3:$H$27,5,0)</f>
        <v>#N/A</v>
      </c>
      <c r="AY533" s="612" t="e">
        <f>VLOOKUP(B533,'Saama Technologies'!$D$1:$H$2,5,0)</f>
        <v>#N/A</v>
      </c>
      <c r="AZ533" s="612" t="e">
        <f>VLOOKUP(B533,'Multiplier Solutions'!$D$1:$H$2,5,0)</f>
        <v>#N/A</v>
      </c>
      <c r="BA533" s="612" t="e">
        <f>VLOOKUP(B533,GEP!$D$2:$H$5,5,0)</f>
        <v>#N/A</v>
      </c>
      <c r="BB533" s="612" t="e">
        <f>VLOOKUP(B533,Accenture!$D$1:$H$6,5,0)</f>
        <v>#N/A</v>
      </c>
      <c r="BC533" s="612" t="e">
        <f>VLOOKUP(B533,'Endurance International Group'!$D$1:$H$2,5,0)</f>
        <v>#N/A</v>
      </c>
      <c r="BD533" s="612" t="e">
        <f>VLOOKUP(B533,Newgen!$D$1:$H$2,5,0)</f>
        <v>#N/A</v>
      </c>
      <c r="BE533" s="612" t="e">
        <f>VLOOKUP(B533,'3D Incredible'!D533:H533,5,0)</f>
        <v>#N/A</v>
      </c>
      <c r="BF533" s="612" t="e">
        <f>VLOOKUP(B533,'Raja Software Labs'!$D$2:$H$2,5,0)</f>
        <v>#N/A</v>
      </c>
      <c r="BG533" s="612" t="e">
        <f>VLOOKUP(B533,Wipro!$D$1:$H$2,5,0)</f>
        <v>#N/A</v>
      </c>
      <c r="BH533" s="612" t="e">
        <f>VLOOKUP(B533,'Perch Technologies'!$D$2:$H$2,5,0)</f>
        <v>#N/A</v>
      </c>
      <c r="BI533" s="612" t="e">
        <f>VLOOKUP(B533,'Morning Star'!$D$1:$H$6,5,0)</f>
        <v>#N/A</v>
      </c>
      <c r="BJ533" s="612" t="e">
        <f>VLOOKUP(B533,Flexiloans!$D$1:$H$2,5,0)</f>
        <v>#N/A</v>
      </c>
      <c r="BK533" s="612" t="e">
        <f>VLOOKUP(B533,'Thirdware Solutions'!$D$1:$H$2,5,0)</f>
        <v>#N/A</v>
      </c>
      <c r="BL533" s="612" t="e">
        <f>VLOOKUP(B533,Tescom!$D$1:$H$8,5,0)</f>
        <v>#N/A</v>
      </c>
      <c r="BM533" s="612" t="e">
        <f>VLOOKUP(B533,'Cogno AI'!$D$1:$H$2,5,0)</f>
        <v>#N/A</v>
      </c>
      <c r="BN533" s="612" t="e">
        <f>VLOOKUP(B533,'ABM Knowledgeware'!$D$1:$H$2,5,0)</f>
        <v>#N/A</v>
      </c>
      <c r="BO533" s="612" t="e">
        <f>VLOOKUP(B533,'Concerto Software'!$D$1:$H$3,5,0)</f>
        <v>#N/A</v>
      </c>
      <c r="BP533" s="612" t="e">
        <f>VLOOKUP(B533,'My Captain'!$D$1:$H$4,5,0)</f>
        <v>#N/A</v>
      </c>
      <c r="BQ533" s="612" t="e">
        <f>VLOOKUP(B533,'Finoux Solutions'!$D$2:$H$4,5,0)</f>
        <v>#N/A</v>
      </c>
      <c r="BR533" s="612" t="e">
        <f>VLOOKUP(B533,'MITR Learning'!$D$1:$H$2,5,0)</f>
        <v>#N/A</v>
      </c>
      <c r="BS533" s="612" t="e">
        <f>VLOOKUP(B533,Nucsoft!$D$2:$H$6,5,0)</f>
        <v>#N/A</v>
      </c>
      <c r="BT533" s="612" t="e">
        <f>VLOOKUP(B533,'Paras Cadd'!$D$1:$H$2,5,0)</f>
        <v>#N/A</v>
      </c>
      <c r="BU533" s="612" t="e">
        <f>VLOOKUP(B533,'ICICI Securities'!$D$1:$H$2,5,0)</f>
        <v>#N/A</v>
      </c>
      <c r="BV533" s="612" t="e">
        <f>VLOOKUP(B533,'Citius Tech'!$D$2:$H$5,5,0)</f>
        <v>#N/A</v>
      </c>
      <c r="BW533" s="612" t="e">
        <f>VLOOKUP(B533,'Buzzy Brains'!$D$2:$H$2,5,0)</f>
        <v>#N/A</v>
      </c>
      <c r="BX533" s="612" t="e">
        <f>VLOOKUP(B533,'Decimal Point'!$D$2:$H$2,5,0)</f>
        <v>#N/A</v>
      </c>
      <c r="BY533" s="612" t="e">
        <f>VLOOKUP(B533,'Sankey Business Solutions'!$D$2:$H$3,5,0)</f>
        <v>#N/A</v>
      </c>
      <c r="BZ533" s="612" t="e">
        <f>VLOOKUP(B533,'Nangia &amp; Co LLP'!$D$2:$H$2,5,0)</f>
        <v>#N/A</v>
      </c>
      <c r="CA533" s="612" t="e">
        <f>VLOOKUP(B533,'FIS Solutions India Pvt Ltd'!$D$2:$H$2,5,0)</f>
        <v>#N/A</v>
      </c>
      <c r="CB533" s="612" t="e">
        <f>VLOOKUP(B533,'Delta Technology &amp; Management '!$D$2:$H$16,5,0)</f>
        <v>#N/A</v>
      </c>
      <c r="CC533" s="612" t="e">
        <f>VLOOKUP(B533,'Espoir Networks'!$D$3:$H$11,5,0)</f>
        <v>#N/A</v>
      </c>
      <c r="CD533" s="612" t="e">
        <f>VLOOKUP(B533,'Servosys Solution'!$D$3:$H$5,5,0)</f>
        <v>#N/A</v>
      </c>
      <c r="CE533" s="612" t="e">
        <f>VLOOKUP(B533,'Ribbon Communications'!$D$3:$H$4,5,0)</f>
        <v>#N/A</v>
      </c>
      <c r="CF533" s="612">
        <f t="shared" si="27"/>
        <v>1</v>
      </c>
      <c r="CG533" s="129" t="s">
        <v>7392</v>
      </c>
      <c r="CH533" s="129">
        <v>501240280053</v>
      </c>
      <c r="CI533" s="129" t="s">
        <v>134</v>
      </c>
      <c r="CJ533" s="129" t="s">
        <v>11726</v>
      </c>
      <c r="CK533" s="132">
        <v>42917</v>
      </c>
      <c r="CL533" s="129">
        <v>2021</v>
      </c>
      <c r="CM533" s="128" t="s">
        <v>7393</v>
      </c>
      <c r="CN533" s="129">
        <v>365</v>
      </c>
      <c r="CO533" s="133">
        <v>73</v>
      </c>
      <c r="CP533" s="129">
        <v>2015</v>
      </c>
      <c r="CQ533" s="129" t="s">
        <v>276</v>
      </c>
      <c r="CR533" s="128" t="s">
        <v>7393</v>
      </c>
      <c r="CS533" s="129">
        <v>340</v>
      </c>
      <c r="CT533" s="133">
        <v>68</v>
      </c>
      <c r="CU533" s="129">
        <v>2017</v>
      </c>
      <c r="CV533" s="129" t="s">
        <v>276</v>
      </c>
      <c r="CW533" s="131" t="s">
        <v>81</v>
      </c>
      <c r="CX533" s="131" t="s">
        <v>81</v>
      </c>
      <c r="CY533" s="129" t="s">
        <v>81</v>
      </c>
      <c r="CZ533" s="129" t="s">
        <v>81</v>
      </c>
      <c r="DA533" s="129" t="s">
        <v>81</v>
      </c>
      <c r="DB533" s="129" t="s">
        <v>81</v>
      </c>
      <c r="DC533" s="129" t="s">
        <v>81</v>
      </c>
      <c r="DD533" s="129" t="s">
        <v>81</v>
      </c>
      <c r="DE533" s="129" t="s">
        <v>81</v>
      </c>
      <c r="DF533" s="129">
        <v>0</v>
      </c>
      <c r="DG533" s="224">
        <v>7.74</v>
      </c>
      <c r="DH533" s="224">
        <v>8.07</v>
      </c>
      <c r="DI533" s="224">
        <v>9.15</v>
      </c>
      <c r="DJ533" s="224">
        <v>7.92</v>
      </c>
      <c r="DK533" s="224">
        <v>8.65</v>
      </c>
      <c r="DL533" s="224">
        <v>10</v>
      </c>
      <c r="DM533" s="224">
        <v>51.53</v>
      </c>
      <c r="DN533" s="224">
        <v>8.58</v>
      </c>
      <c r="DO533" s="129"/>
      <c r="DP533" s="131" t="s">
        <v>82</v>
      </c>
      <c r="DQ533" s="129">
        <v>0</v>
      </c>
      <c r="DR533" s="129">
        <v>0</v>
      </c>
      <c r="DS533" s="129" t="s">
        <v>83</v>
      </c>
      <c r="DT533" s="129" t="s">
        <v>83</v>
      </c>
      <c r="DU533" s="129" t="s">
        <v>83</v>
      </c>
      <c r="DV533" s="129" t="s">
        <v>83</v>
      </c>
      <c r="DW533" s="131" t="s">
        <v>83</v>
      </c>
      <c r="DX533" s="131" t="s">
        <v>84</v>
      </c>
      <c r="DY533" s="131" t="s">
        <v>81</v>
      </c>
      <c r="DZ533" s="131" t="s">
        <v>7394</v>
      </c>
      <c r="EA533" s="131" t="s">
        <v>7395</v>
      </c>
      <c r="EB533" s="131" t="s">
        <v>7396</v>
      </c>
      <c r="EC533" s="131" t="s">
        <v>88</v>
      </c>
      <c r="ED533" s="131" t="s">
        <v>89</v>
      </c>
      <c r="EE533" s="131" t="s">
        <v>7397</v>
      </c>
      <c r="EF533" s="131" t="s">
        <v>7398</v>
      </c>
      <c r="EG533" s="131" t="s">
        <v>7399</v>
      </c>
      <c r="EH533" s="131" t="s">
        <v>7400</v>
      </c>
      <c r="EI533" s="131" t="s">
        <v>7401</v>
      </c>
      <c r="EJ533" s="135" t="s">
        <v>7402</v>
      </c>
      <c r="EK533" s="135" t="s">
        <v>7403</v>
      </c>
      <c r="EL533" s="135" t="s">
        <v>7404</v>
      </c>
      <c r="EM533" s="135" t="s">
        <v>7405</v>
      </c>
      <c r="EN533" s="131" t="s">
        <v>81</v>
      </c>
    </row>
    <row r="534" spans="1:144" ht="18" thickTop="1" thickBot="1">
      <c r="A534" s="575">
        <f t="shared" si="28"/>
        <v>533</v>
      </c>
      <c r="B534" s="572" t="s">
        <v>7510</v>
      </c>
      <c r="C534" s="600" t="s">
        <v>7511</v>
      </c>
      <c r="D534" s="570" t="s">
        <v>13208</v>
      </c>
      <c r="E534" s="568" t="str">
        <f t="shared" si="26"/>
        <v>Not Placed</v>
      </c>
      <c r="F534" s="570" t="s">
        <v>12496</v>
      </c>
      <c r="G534" s="570" t="s">
        <v>183</v>
      </c>
      <c r="H534" s="131" t="str">
        <f>VLOOKUP(B534,INFT2!C:E,3,0)</f>
        <v>12th + Engineering without live KT</v>
      </c>
      <c r="I534" s="610">
        <v>36592</v>
      </c>
      <c r="J534" s="572">
        <v>20</v>
      </c>
      <c r="K534" s="611" t="s">
        <v>7512</v>
      </c>
      <c r="L534" s="611" t="s">
        <v>73</v>
      </c>
      <c r="M534" s="611" t="s">
        <v>7513</v>
      </c>
      <c r="N534" s="612" t="s">
        <v>7509</v>
      </c>
      <c r="O534" s="612">
        <v>9137570571</v>
      </c>
      <c r="P534" s="612">
        <v>9137570571</v>
      </c>
      <c r="Q534" s="612" t="e">
        <f>VLOOKUP(B534,'TCS CON'!$D$1:$H$98,5,0)</f>
        <v>#N/A</v>
      </c>
      <c r="R534" s="612" t="e">
        <f>VLOOKUP(B534,LTI!$C$1:$H$46,6,0)</f>
        <v>#N/A</v>
      </c>
      <c r="S534" s="612" t="e">
        <f>VLOOKUP(B534,JARO!$E$2:$I$11,5,0)</f>
        <v>#N/A</v>
      </c>
      <c r="T534" s="612" t="e">
        <f>VLOOKUP(B534,Capgemini!$D$3:$H$78,5,0)</f>
        <v>#N/A</v>
      </c>
      <c r="U534" s="612" t="e">
        <f>VLOOKUP(B534,Carwale!$D$1:$H$4,5,0)</f>
        <v>#N/A</v>
      </c>
      <c r="V534" s="612" t="e">
        <f>VLOOKUP(B534,'Interactive Brokers'!E:I,5,0)</f>
        <v>#N/A</v>
      </c>
      <c r="W534" s="612" t="e">
        <f>VLOOKUP(B534,'REL Jio'!E:I,5,0)</f>
        <v>#N/A</v>
      </c>
      <c r="X534" s="612" t="e">
        <f>VLOOKUP(B534,'Sciative Sol'!E:I,5,0)</f>
        <v>#N/A</v>
      </c>
      <c r="Y534" s="612" t="e">
        <f>VLOOKUP(B534,'Hexaware Tech'!E:I,5,0)</f>
        <v>#N/A</v>
      </c>
      <c r="Z534" s="612" t="e">
        <f>VLOOKUP(B534,Axis!D:H,5,0)</f>
        <v>#N/A</v>
      </c>
      <c r="AA534" s="612" t="e">
        <f>VLOOKUP(B534,Ugam!$D$3:$H$26,5,0)</f>
        <v>#N/A</v>
      </c>
      <c r="AB534" s="612" t="e">
        <f>VLOOKUP(B534,Zeus!F:J,5,0)</f>
        <v>#N/A</v>
      </c>
      <c r="AC534" s="612" t="e">
        <f>VLOOKUP(B534,Montran!F:J,5,0)</f>
        <v>#N/A</v>
      </c>
      <c r="AD534" s="612" t="e">
        <f>VLOOKUP(B534,Endurance!H317:L317,5,0)</f>
        <v>#N/A</v>
      </c>
      <c r="AE534" s="612" t="e">
        <f>VLOOKUP(B534,'Swabhav Techlabs'!$F$1:$J$2,5,0)</f>
        <v>#N/A</v>
      </c>
      <c r="AF534" s="612" t="e">
        <f>VLOOKUP(B534,'Quality Kiosk'!$F$1:$J$18,5,0)</f>
        <v>#N/A</v>
      </c>
      <c r="AG534" s="612" t="e">
        <f>VLOOKUP(B534,'Lemon VB'!$F$1:$J$2,5,0)</f>
        <v>#N/A</v>
      </c>
      <c r="AH534" s="612" t="e">
        <f>VLOOKUP(B534,Gocomet!$E$1:$I$3,5,0)</f>
        <v>#N/A</v>
      </c>
      <c r="AI534" s="612" t="e">
        <f>VLOOKUP(B534,'Ingram Micro'!$E$1:$I$8,5,0)</f>
        <v>#N/A</v>
      </c>
      <c r="AJ534" s="612" t="e">
        <f>VLOOKUP(B534,'DePronto Infotech'!$E$1:$I$2,5,0)</f>
        <v>#N/A</v>
      </c>
      <c r="AK534" s="612" t="e">
        <f>VLOOKUP(B534,'Reliance Retail'!$E$1:$I$4,5,0)</f>
        <v>#N/A</v>
      </c>
      <c r="AL534" s="612" t="e">
        <f>VLOOKUP(B534,'Bright Champs'!$D$1:$H$13,5,0)</f>
        <v>#N/A</v>
      </c>
      <c r="AM534" s="612" t="e">
        <f>VLOOKUP(B534,Neosoft!$E$1:$I$12,5,0)</f>
        <v>#N/A</v>
      </c>
      <c r="AN534" s="612" t="e">
        <f>VLOOKUP(B534,Infosys!$E$1:$I$3,5,0)</f>
        <v>#N/A</v>
      </c>
      <c r="AO534" s="612" t="e">
        <f>VLOOKUP(B534,Cerelabs!$E$1:$I$5,5,0)</f>
        <v>#N/A</v>
      </c>
      <c r="AP534" s="612" t="e">
        <f>VLOOKUP(B534,'Neebal Technologies'!$D$1:$H$2,5,0)</f>
        <v>#N/A</v>
      </c>
      <c r="AQ534" s="612" t="e">
        <f>VLOOKUP(B534,'Vertiv Energy'!$D$1:$H$2,5,0)</f>
        <v>#N/A</v>
      </c>
      <c r="AR534" s="612" t="e">
        <f>VLOOKUP(B534,'Acidaes Solutions (CRMNEXT)'!$D$1:$H$3,5,0)</f>
        <v>#N/A</v>
      </c>
      <c r="AS534" s="612" t="e">
        <f>VLOOKUP(B534,Growisto!$D$1:$H$2,5,0)</f>
        <v>#N/A</v>
      </c>
      <c r="AT534" s="612" t="e">
        <f>VLOOKUP(B534,'9.9 Mediaworx - Digit'!$D$1:$H$2,5,0)</f>
        <v>#N/A</v>
      </c>
      <c r="AU534" s="612" t="e">
        <f>VLOOKUP(B534,'Vistaar systems Pvt Ltd'!$D$2:$H$3,5,0)</f>
        <v>#N/A</v>
      </c>
      <c r="AV534" s="612" t="e">
        <f>VLOOKUP(B534,'Course 5i'!$D$2:$H$11,5,0)</f>
        <v>#N/A</v>
      </c>
      <c r="AW534" s="612" t="e">
        <f>VLOOKUP(B534,'Radiant Appliances &amp; Electronic'!$D$1:$H$13,5,0)</f>
        <v>#N/A</v>
      </c>
      <c r="AX534" s="612" t="e">
        <f>VLOOKUP(B534,'Atos Global'!$D$3:$H$27,5,0)</f>
        <v>#N/A</v>
      </c>
      <c r="AY534" s="612" t="e">
        <f>VLOOKUP(B534,'Saama Technologies'!$D$1:$H$2,5,0)</f>
        <v>#N/A</v>
      </c>
      <c r="AZ534" s="612" t="e">
        <f>VLOOKUP(B534,'Multiplier Solutions'!$D$1:$H$2,5,0)</f>
        <v>#N/A</v>
      </c>
      <c r="BA534" s="612" t="e">
        <f>VLOOKUP(B534,GEP!$D$2:$H$5,5,0)</f>
        <v>#N/A</v>
      </c>
      <c r="BB534" s="612" t="e">
        <f>VLOOKUP(B534,Accenture!$D$1:$H$6,5,0)</f>
        <v>#N/A</v>
      </c>
      <c r="BC534" s="612" t="e">
        <f>VLOOKUP(B534,'Endurance International Group'!$D$1:$H$2,5,0)</f>
        <v>#N/A</v>
      </c>
      <c r="BD534" s="612" t="e">
        <f>VLOOKUP(B534,Newgen!$D$1:$H$2,5,0)</f>
        <v>#N/A</v>
      </c>
      <c r="BE534" s="612" t="e">
        <f>VLOOKUP(B534,'3D Incredible'!D534:H534,5,0)</f>
        <v>#N/A</v>
      </c>
      <c r="BF534" s="612" t="e">
        <f>VLOOKUP(B534,'Raja Software Labs'!$D$2:$H$2,5,0)</f>
        <v>#N/A</v>
      </c>
      <c r="BG534" s="612" t="e">
        <f>VLOOKUP(B534,Wipro!$D$1:$H$2,5,0)</f>
        <v>#N/A</v>
      </c>
      <c r="BH534" s="612" t="e">
        <f>VLOOKUP(B534,'Perch Technologies'!$D$2:$H$2,5,0)</f>
        <v>#N/A</v>
      </c>
      <c r="BI534" s="612" t="e">
        <f>VLOOKUP(B534,'Morning Star'!$D$1:$H$6,5,0)</f>
        <v>#N/A</v>
      </c>
      <c r="BJ534" s="612" t="e">
        <f>VLOOKUP(B534,Flexiloans!$D$1:$H$2,5,0)</f>
        <v>#N/A</v>
      </c>
      <c r="BK534" s="612" t="e">
        <f>VLOOKUP(B534,'Thirdware Solutions'!$D$1:$H$2,5,0)</f>
        <v>#N/A</v>
      </c>
      <c r="BL534" s="612" t="e">
        <f>VLOOKUP(B534,Tescom!$D$1:$H$8,5,0)</f>
        <v>#N/A</v>
      </c>
      <c r="BM534" s="612" t="e">
        <f>VLOOKUP(B534,'Cogno AI'!$D$1:$H$2,5,0)</f>
        <v>#N/A</v>
      </c>
      <c r="BN534" s="612" t="e">
        <f>VLOOKUP(B534,'ABM Knowledgeware'!$D$1:$H$2,5,0)</f>
        <v>#N/A</v>
      </c>
      <c r="BO534" s="612" t="e">
        <f>VLOOKUP(B534,'Concerto Software'!$D$1:$H$3,5,0)</f>
        <v>#N/A</v>
      </c>
      <c r="BP534" s="612" t="e">
        <f>VLOOKUP(B534,'My Captain'!$D$1:$H$4,5,0)</f>
        <v>#N/A</v>
      </c>
      <c r="BQ534" s="612" t="e">
        <f>VLOOKUP(B534,'Finoux Solutions'!$D$2:$H$4,5,0)</f>
        <v>#N/A</v>
      </c>
      <c r="BR534" s="612" t="e">
        <f>VLOOKUP(B534,'MITR Learning'!$D$1:$H$2,5,0)</f>
        <v>#N/A</v>
      </c>
      <c r="BS534" s="612" t="e">
        <f>VLOOKUP(B534,Nucsoft!$D$2:$H$6,5,0)</f>
        <v>#N/A</v>
      </c>
      <c r="BT534" s="612" t="e">
        <f>VLOOKUP(B534,'Paras Cadd'!$D$1:$H$2,5,0)</f>
        <v>#N/A</v>
      </c>
      <c r="BU534" s="612" t="e">
        <f>VLOOKUP(B534,'ICICI Securities'!$D$1:$H$2,5,0)</f>
        <v>#N/A</v>
      </c>
      <c r="BV534" s="612" t="e">
        <f>VLOOKUP(B534,'Citius Tech'!$D$2:$H$5,5,0)</f>
        <v>#N/A</v>
      </c>
      <c r="BW534" s="612" t="e">
        <f>VLOOKUP(B534,'Buzzy Brains'!$D$2:$H$2,5,0)</f>
        <v>#N/A</v>
      </c>
      <c r="BX534" s="612" t="e">
        <f>VLOOKUP(B534,'Decimal Point'!$D$2:$H$2,5,0)</f>
        <v>#N/A</v>
      </c>
      <c r="BY534" s="612" t="e">
        <f>VLOOKUP(B534,'Sankey Business Solutions'!$D$2:$H$3,5,0)</f>
        <v>#N/A</v>
      </c>
      <c r="BZ534" s="612" t="e">
        <f>VLOOKUP(B534,'Nangia &amp; Co LLP'!$D$2:$H$2,5,0)</f>
        <v>#N/A</v>
      </c>
      <c r="CA534" s="612" t="e">
        <f>VLOOKUP(B534,'FIS Solutions India Pvt Ltd'!$D$2:$H$2,5,0)</f>
        <v>#N/A</v>
      </c>
      <c r="CB534" s="612" t="e">
        <f>VLOOKUP(B534,'Delta Technology &amp; Management '!$D$2:$H$16,5,0)</f>
        <v>#N/A</v>
      </c>
      <c r="CC534" s="612" t="e">
        <f>VLOOKUP(B534,'Espoir Networks'!$D$3:$H$11,5,0)</f>
        <v>#N/A</v>
      </c>
      <c r="CD534" s="612" t="e">
        <f>VLOOKUP(B534,'Servosys Solution'!$D$3:$H$5,5,0)</f>
        <v>#N/A</v>
      </c>
      <c r="CE534" s="612" t="e">
        <f>VLOOKUP(B534,'Ribbon Communications'!$D$3:$H$4,5,0)</f>
        <v>#N/A</v>
      </c>
      <c r="CF534" s="612">
        <f t="shared" si="27"/>
        <v>0</v>
      </c>
      <c r="CG534" s="129" t="s">
        <v>134</v>
      </c>
      <c r="CH534" s="129">
        <v>859331261858</v>
      </c>
      <c r="CI534" s="129" t="s">
        <v>134</v>
      </c>
      <c r="CJ534" s="129" t="s">
        <v>11726</v>
      </c>
      <c r="CK534" s="132">
        <v>42917</v>
      </c>
      <c r="CL534" s="129">
        <v>2021</v>
      </c>
      <c r="CM534" s="128" t="s">
        <v>7514</v>
      </c>
      <c r="CN534" s="129">
        <v>432</v>
      </c>
      <c r="CO534" s="133">
        <v>86.4</v>
      </c>
      <c r="CP534" s="129">
        <v>2015</v>
      </c>
      <c r="CQ534" s="129" t="s">
        <v>79</v>
      </c>
      <c r="CR534" s="128" t="s">
        <v>12272</v>
      </c>
      <c r="CS534" s="129">
        <v>426</v>
      </c>
      <c r="CT534" s="133">
        <v>65.540000000000006</v>
      </c>
      <c r="CU534" s="129">
        <v>2017</v>
      </c>
      <c r="CV534" s="129" t="s">
        <v>79</v>
      </c>
      <c r="CW534" s="131" t="s">
        <v>81</v>
      </c>
      <c r="CX534" s="131" t="s">
        <v>81</v>
      </c>
      <c r="CY534" s="129" t="s">
        <v>81</v>
      </c>
      <c r="CZ534" s="129" t="s">
        <v>81</v>
      </c>
      <c r="DA534" s="129" t="s">
        <v>81</v>
      </c>
      <c r="DB534" s="129" t="s">
        <v>81</v>
      </c>
      <c r="DC534" s="129" t="s">
        <v>81</v>
      </c>
      <c r="DD534" s="129" t="s">
        <v>81</v>
      </c>
      <c r="DE534" s="129" t="s">
        <v>81</v>
      </c>
      <c r="DF534" s="129">
        <v>0</v>
      </c>
      <c r="DG534" s="224">
        <v>5.82</v>
      </c>
      <c r="DH534" s="224">
        <v>6.06</v>
      </c>
      <c r="DI534" s="224">
        <v>6.02</v>
      </c>
      <c r="DJ534" s="224">
        <v>6.69</v>
      </c>
      <c r="DK534" s="224">
        <v>6.89</v>
      </c>
      <c r="DL534" s="224">
        <v>8.57</v>
      </c>
      <c r="DM534" s="224">
        <v>40.049999999999997</v>
      </c>
      <c r="DN534" s="224">
        <v>6.6749999999999998</v>
      </c>
      <c r="DO534" s="129"/>
      <c r="DP534" s="131" t="s">
        <v>82</v>
      </c>
      <c r="DQ534" s="129">
        <v>0</v>
      </c>
      <c r="DR534" s="129">
        <v>3</v>
      </c>
      <c r="DS534" s="129" t="s">
        <v>83</v>
      </c>
      <c r="DT534" s="129" t="s">
        <v>83</v>
      </c>
      <c r="DU534" s="129" t="s">
        <v>83</v>
      </c>
      <c r="DV534" s="129" t="s">
        <v>83</v>
      </c>
      <c r="DW534" s="131" t="s">
        <v>83</v>
      </c>
      <c r="DX534" s="131" t="s">
        <v>84</v>
      </c>
      <c r="DY534" s="131" t="s">
        <v>81</v>
      </c>
      <c r="DZ534" s="131" t="s">
        <v>7516</v>
      </c>
      <c r="EA534" s="131" t="s">
        <v>86</v>
      </c>
      <c r="EB534" s="131" t="s">
        <v>7517</v>
      </c>
      <c r="EC534" s="131" t="s">
        <v>88</v>
      </c>
      <c r="ED534" s="131" t="s">
        <v>89</v>
      </c>
      <c r="EE534" s="131" t="s">
        <v>81</v>
      </c>
      <c r="EF534" s="131" t="s">
        <v>7518</v>
      </c>
      <c r="EG534" s="131" t="s">
        <v>7519</v>
      </c>
      <c r="EH534" s="131" t="s">
        <v>2264</v>
      </c>
      <c r="EI534" s="131" t="s">
        <v>7520</v>
      </c>
      <c r="EJ534" s="135" t="s">
        <v>7521</v>
      </c>
      <c r="EK534" s="135" t="s">
        <v>7522</v>
      </c>
      <c r="EL534" s="135" t="s">
        <v>7523</v>
      </c>
      <c r="EM534" s="135" t="s">
        <v>7524</v>
      </c>
      <c r="EN534" s="131" t="s">
        <v>81</v>
      </c>
    </row>
    <row r="535" spans="1:144" ht="27" thickTop="1" thickBot="1">
      <c r="A535" s="572">
        <f t="shared" si="28"/>
        <v>534</v>
      </c>
      <c r="B535" s="572" t="s">
        <v>7564</v>
      </c>
      <c r="C535" s="600" t="s">
        <v>11895</v>
      </c>
      <c r="D535" s="570" t="s">
        <v>13209</v>
      </c>
      <c r="E535" s="568" t="str">
        <f t="shared" si="26"/>
        <v>Placed</v>
      </c>
      <c r="F535" s="570" t="s">
        <v>12496</v>
      </c>
      <c r="G535" s="570" t="s">
        <v>183</v>
      </c>
      <c r="H535" s="131" t="str">
        <f>VLOOKUP(B535,INFT2!C:E,3,0)</f>
        <v>12th + Engineering with live KT</v>
      </c>
      <c r="I535" s="610" t="s">
        <v>7457</v>
      </c>
      <c r="J535" s="572">
        <v>21</v>
      </c>
      <c r="K535" s="611" t="s">
        <v>7566</v>
      </c>
      <c r="L535" s="611" t="s">
        <v>7566</v>
      </c>
      <c r="M535" s="613" t="s">
        <v>7567</v>
      </c>
      <c r="N535" s="612" t="s">
        <v>7568</v>
      </c>
      <c r="O535" s="612">
        <v>8169423033</v>
      </c>
      <c r="P535" s="612">
        <v>8169423033</v>
      </c>
      <c r="Q535" s="612" t="e">
        <f>VLOOKUP(B535,'TCS CON'!$D$1:$H$98,5,0)</f>
        <v>#N/A</v>
      </c>
      <c r="R535" s="612" t="e">
        <f>VLOOKUP(B535,LTI!$C$1:$H$46,6,0)</f>
        <v>#N/A</v>
      </c>
      <c r="S535" s="612" t="e">
        <f>VLOOKUP(B535,JARO!$E$2:$I$11,5,0)</f>
        <v>#N/A</v>
      </c>
      <c r="T535" s="612" t="e">
        <f>VLOOKUP(B535,Capgemini!$D$3:$H$78,5,0)</f>
        <v>#N/A</v>
      </c>
      <c r="U535" s="612" t="e">
        <f>VLOOKUP(B535,Carwale!$D$1:$H$4,5,0)</f>
        <v>#N/A</v>
      </c>
      <c r="V535" s="612" t="e">
        <f>VLOOKUP(B535,'Interactive Brokers'!E:I,5,0)</f>
        <v>#N/A</v>
      </c>
      <c r="W535" s="612" t="e">
        <f>VLOOKUP(B535,'REL Jio'!E:I,5,0)</f>
        <v>#N/A</v>
      </c>
      <c r="X535" s="612" t="e">
        <f>VLOOKUP(B535,'Sciative Sol'!E:I,5,0)</f>
        <v>#N/A</v>
      </c>
      <c r="Y535" s="612" t="e">
        <f>VLOOKUP(B535,'Hexaware Tech'!E:I,5,0)</f>
        <v>#N/A</v>
      </c>
      <c r="Z535" s="612" t="e">
        <f>VLOOKUP(B535,Axis!D:H,5,0)</f>
        <v>#N/A</v>
      </c>
      <c r="AA535" s="612" t="e">
        <f>VLOOKUP(B535,Ugam!$D$3:$H$26,5,0)</f>
        <v>#N/A</v>
      </c>
      <c r="AB535" s="612" t="e">
        <f>VLOOKUP(B535,Zeus!F:J,5,0)</f>
        <v>#N/A</v>
      </c>
      <c r="AC535" s="612" t="e">
        <f>VLOOKUP(B535,Montran!F:J,5,0)</f>
        <v>#N/A</v>
      </c>
      <c r="AD535" s="612" t="e">
        <f>VLOOKUP(B535,Endurance!H318:L318,5,0)</f>
        <v>#N/A</v>
      </c>
      <c r="AE535" s="612" t="e">
        <f>VLOOKUP(B535,'Swabhav Techlabs'!$F$1:$J$2,5,0)</f>
        <v>#N/A</v>
      </c>
      <c r="AF535" s="612" t="e">
        <f>VLOOKUP(B535,'Quality Kiosk'!$F$1:$J$18,5,0)</f>
        <v>#N/A</v>
      </c>
      <c r="AG535" s="612" t="e">
        <f>VLOOKUP(B535,'Lemon VB'!$F$1:$J$2,5,0)</f>
        <v>#N/A</v>
      </c>
      <c r="AH535" s="612" t="e">
        <f>VLOOKUP(B535,Gocomet!$E$1:$I$3,5,0)</f>
        <v>#N/A</v>
      </c>
      <c r="AI535" s="612" t="e">
        <f>VLOOKUP(B535,'Ingram Micro'!$E$1:$I$8,5,0)</f>
        <v>#N/A</v>
      </c>
      <c r="AJ535" s="612" t="e">
        <f>VLOOKUP(B535,'DePronto Infotech'!$E$1:$I$2,5,0)</f>
        <v>#N/A</v>
      </c>
      <c r="AK535" s="612" t="e">
        <f>VLOOKUP(B535,'Reliance Retail'!$E$1:$I$4,5,0)</f>
        <v>#N/A</v>
      </c>
      <c r="AL535" s="612" t="e">
        <f>VLOOKUP(B535,'Bright Champs'!$D$1:$H$13,5,0)</f>
        <v>#N/A</v>
      </c>
      <c r="AM535" s="612" t="e">
        <f>VLOOKUP(B535,Neosoft!$E$1:$I$12,5,0)</f>
        <v>#N/A</v>
      </c>
      <c r="AN535" s="612" t="e">
        <f>VLOOKUP(B535,Infosys!$E$1:$I$3,5,0)</f>
        <v>#N/A</v>
      </c>
      <c r="AO535" s="612" t="e">
        <f>VLOOKUP(B535,Cerelabs!$E$1:$I$5,5,0)</f>
        <v>#N/A</v>
      </c>
      <c r="AP535" s="612" t="e">
        <f>VLOOKUP(B535,'Neebal Technologies'!$D$1:$H$2,5,0)</f>
        <v>#N/A</v>
      </c>
      <c r="AQ535" s="612" t="e">
        <f>VLOOKUP(B535,'Vertiv Energy'!$D$1:$H$2,5,0)</f>
        <v>#N/A</v>
      </c>
      <c r="AR535" s="612" t="e">
        <f>VLOOKUP(B535,'Acidaes Solutions (CRMNEXT)'!$D$1:$H$3,5,0)</f>
        <v>#N/A</v>
      </c>
      <c r="AS535" s="612" t="e">
        <f>VLOOKUP(B535,Growisto!$D$1:$H$2,5,0)</f>
        <v>#N/A</v>
      </c>
      <c r="AT535" s="612" t="e">
        <f>VLOOKUP(B535,'9.9 Mediaworx - Digit'!$D$1:$H$2,5,0)</f>
        <v>#N/A</v>
      </c>
      <c r="AU535" s="612" t="e">
        <f>VLOOKUP(B535,'Vistaar systems Pvt Ltd'!$D$2:$H$3,5,0)</f>
        <v>#N/A</v>
      </c>
      <c r="AV535" s="612" t="e">
        <f>VLOOKUP(B535,'Course 5i'!$D$2:$H$11,5,0)</f>
        <v>#N/A</v>
      </c>
      <c r="AW535" s="612" t="e">
        <f>VLOOKUP(B535,'Radiant Appliances &amp; Electronic'!$D$1:$H$13,5,0)</f>
        <v>#N/A</v>
      </c>
      <c r="AX535" s="612" t="e">
        <f>VLOOKUP(B535,'Atos Global'!$D$3:$H$27,5,0)</f>
        <v>#N/A</v>
      </c>
      <c r="AY535" s="612" t="e">
        <f>VLOOKUP(B535,'Saama Technologies'!$D$1:$H$2,5,0)</f>
        <v>#N/A</v>
      </c>
      <c r="AZ535" s="612" t="e">
        <f>VLOOKUP(B535,'Multiplier Solutions'!$D$1:$H$2,5,0)</f>
        <v>#N/A</v>
      </c>
      <c r="BA535" s="612" t="e">
        <f>VLOOKUP(B535,GEP!$D$2:$H$5,5,0)</f>
        <v>#N/A</v>
      </c>
      <c r="BB535" s="612" t="e">
        <f>VLOOKUP(B535,Accenture!$D$1:$H$6,5,0)</f>
        <v>#N/A</v>
      </c>
      <c r="BC535" s="612" t="e">
        <f>VLOOKUP(B535,'Endurance International Group'!$D$1:$H$2,5,0)</f>
        <v>#N/A</v>
      </c>
      <c r="BD535" s="612" t="e">
        <f>VLOOKUP(B535,Newgen!$D$1:$H$2,5,0)</f>
        <v>#N/A</v>
      </c>
      <c r="BE535" s="612" t="e">
        <f>VLOOKUP(B535,'3D Incredible'!D535:H535,5,0)</f>
        <v>#N/A</v>
      </c>
      <c r="BF535" s="612" t="e">
        <f>VLOOKUP(B535,'Raja Software Labs'!$D$2:$H$2,5,0)</f>
        <v>#N/A</v>
      </c>
      <c r="BG535" s="612" t="e">
        <f>VLOOKUP(B535,Wipro!$D$1:$H$2,5,0)</f>
        <v>#N/A</v>
      </c>
      <c r="BH535" s="612" t="e">
        <f>VLOOKUP(B535,'Perch Technologies'!$D$2:$H$2,5,0)</f>
        <v>#N/A</v>
      </c>
      <c r="BI535" s="612" t="e">
        <f>VLOOKUP(B535,'Morning Star'!$D$1:$H$6,5,0)</f>
        <v>#N/A</v>
      </c>
      <c r="BJ535" s="612" t="e">
        <f>VLOOKUP(B535,Flexiloans!$D$1:$H$2,5,0)</f>
        <v>#N/A</v>
      </c>
      <c r="BK535" s="612" t="e">
        <f>VLOOKUP(B535,'Thirdware Solutions'!$D$1:$H$2,5,0)</f>
        <v>#N/A</v>
      </c>
      <c r="BL535" s="612" t="e">
        <f>VLOOKUP(B535,Tescom!$D$1:$H$8,5,0)</f>
        <v>#N/A</v>
      </c>
      <c r="BM535" s="612" t="e">
        <f>VLOOKUP(B535,'Cogno AI'!$D$1:$H$2,5,0)</f>
        <v>#N/A</v>
      </c>
      <c r="BN535" s="612" t="e">
        <f>VLOOKUP(B535,'ABM Knowledgeware'!$D$1:$H$2,5,0)</f>
        <v>#N/A</v>
      </c>
      <c r="BO535" s="612" t="e">
        <f>VLOOKUP(B535,'Concerto Software'!$D$1:$H$3,5,0)</f>
        <v>#N/A</v>
      </c>
      <c r="BP535" s="612" t="e">
        <f>VLOOKUP(B535,'My Captain'!$D$1:$H$4,5,0)</f>
        <v>#N/A</v>
      </c>
      <c r="BQ535" s="612" t="e">
        <f>VLOOKUP(B535,'Finoux Solutions'!$D$2:$H$4,5,0)</f>
        <v>#N/A</v>
      </c>
      <c r="BR535" s="612" t="e">
        <f>VLOOKUP(B535,'MITR Learning'!$D$1:$H$2,5,0)</f>
        <v>#N/A</v>
      </c>
      <c r="BS535" s="612" t="e">
        <f>VLOOKUP(B535,Nucsoft!$D$2:$H$6,5,0)</f>
        <v>#N/A</v>
      </c>
      <c r="BT535" s="612" t="e">
        <f>VLOOKUP(B535,'Paras Cadd'!$D$1:$H$2,5,0)</f>
        <v>#N/A</v>
      </c>
      <c r="BU535" s="612" t="e">
        <f>VLOOKUP(B535,'ICICI Securities'!$D$1:$H$2,5,0)</f>
        <v>#N/A</v>
      </c>
      <c r="BV535" s="612" t="e">
        <f>VLOOKUP(B535,'Citius Tech'!$D$2:$H$5,5,0)</f>
        <v>#N/A</v>
      </c>
      <c r="BW535" s="612" t="e">
        <f>VLOOKUP(B535,'Buzzy Brains'!$D$2:$H$2,5,0)</f>
        <v>#N/A</v>
      </c>
      <c r="BX535" s="612" t="e">
        <f>VLOOKUP(B535,'Decimal Point'!$D$2:$H$2,5,0)</f>
        <v>#N/A</v>
      </c>
      <c r="BY535" s="612" t="e">
        <f>VLOOKUP(B535,'Sankey Business Solutions'!$D$2:$H$3,5,0)</f>
        <v>#N/A</v>
      </c>
      <c r="BZ535" s="612" t="e">
        <f>VLOOKUP(B535,'Nangia &amp; Co LLP'!$D$2:$H$2,5,0)</f>
        <v>#N/A</v>
      </c>
      <c r="CA535" s="612" t="e">
        <f>VLOOKUP(B535,'FIS Solutions India Pvt Ltd'!$D$2:$H$2,5,0)</f>
        <v>#N/A</v>
      </c>
      <c r="CB535" s="612" t="e">
        <f>VLOOKUP(B535,'Delta Technology &amp; Management '!$D$2:$H$16,5,0)</f>
        <v>#N/A</v>
      </c>
      <c r="CC535" s="612">
        <f>VLOOKUP(B535,'Espoir Networks'!$D$3:$H$11,5,0)</f>
        <v>408000</v>
      </c>
      <c r="CD535" s="612" t="e">
        <f>VLOOKUP(B535,'Servosys Solution'!$D$3:$H$5,5,0)</f>
        <v>#N/A</v>
      </c>
      <c r="CE535" s="612" t="e">
        <f>VLOOKUP(B535,'Ribbon Communications'!$D$3:$H$4,5,0)</f>
        <v>#N/A</v>
      </c>
      <c r="CF535" s="612">
        <f t="shared" si="27"/>
        <v>1</v>
      </c>
      <c r="CG535" s="129" t="s">
        <v>7569</v>
      </c>
      <c r="CH535" s="129">
        <v>757079903427</v>
      </c>
      <c r="CI535" s="129" t="s">
        <v>1869</v>
      </c>
      <c r="CJ535" s="129" t="s">
        <v>11725</v>
      </c>
      <c r="CK535" s="132">
        <v>42917</v>
      </c>
      <c r="CL535" s="129">
        <v>2021</v>
      </c>
      <c r="CM535" s="128" t="s">
        <v>12084</v>
      </c>
      <c r="CN535" s="129">
        <v>446</v>
      </c>
      <c r="CO535" s="133">
        <v>89.2</v>
      </c>
      <c r="CP535" s="129">
        <v>2014</v>
      </c>
      <c r="CQ535" s="129" t="s">
        <v>79</v>
      </c>
      <c r="CR535" s="128" t="s">
        <v>12273</v>
      </c>
      <c r="CS535" s="129">
        <v>496</v>
      </c>
      <c r="CT535" s="133">
        <v>76.3</v>
      </c>
      <c r="CU535" s="129">
        <v>2016</v>
      </c>
      <c r="CV535" s="129" t="s">
        <v>79</v>
      </c>
      <c r="CW535" s="131" t="s">
        <v>81</v>
      </c>
      <c r="CX535" s="131" t="s">
        <v>81</v>
      </c>
      <c r="CY535" s="129" t="s">
        <v>81</v>
      </c>
      <c r="CZ535" s="129" t="s">
        <v>81</v>
      </c>
      <c r="DA535" s="129" t="s">
        <v>81</v>
      </c>
      <c r="DB535" s="129" t="s">
        <v>81</v>
      </c>
      <c r="DC535" s="129" t="s">
        <v>81</v>
      </c>
      <c r="DD535" s="129" t="s">
        <v>81</v>
      </c>
      <c r="DE535" s="129" t="s">
        <v>81</v>
      </c>
      <c r="DF535" s="129">
        <v>0</v>
      </c>
      <c r="DG535" s="224">
        <v>6.8</v>
      </c>
      <c r="DH535" s="224">
        <v>7.3</v>
      </c>
      <c r="DI535" s="224">
        <v>6.3</v>
      </c>
      <c r="DJ535" s="224">
        <v>6.2</v>
      </c>
      <c r="DK535" s="224">
        <v>0</v>
      </c>
      <c r="DL535" s="224"/>
      <c r="DM535" s="224">
        <v>26.6</v>
      </c>
      <c r="DN535" s="224">
        <v>6.65</v>
      </c>
      <c r="DO535" s="129"/>
      <c r="DP535" s="131" t="s">
        <v>138</v>
      </c>
      <c r="DQ535" s="129">
        <v>1</v>
      </c>
      <c r="DR535" s="129">
        <v>5</v>
      </c>
      <c r="DS535" s="129" t="s">
        <v>83</v>
      </c>
      <c r="DT535" s="129" t="s">
        <v>230</v>
      </c>
      <c r="DU535" s="129" t="s">
        <v>83</v>
      </c>
      <c r="DV535" s="129" t="s">
        <v>83</v>
      </c>
      <c r="DW535" s="131" t="s">
        <v>83</v>
      </c>
      <c r="DX535" s="131" t="s">
        <v>84</v>
      </c>
      <c r="DY535" s="131" t="s">
        <v>81</v>
      </c>
      <c r="DZ535" s="131" t="s">
        <v>7572</v>
      </c>
      <c r="EA535" s="131" t="s">
        <v>7573</v>
      </c>
      <c r="EB535" s="131" t="s">
        <v>7574</v>
      </c>
      <c r="EC535" s="131" t="s">
        <v>762</v>
      </c>
      <c r="ED535" s="131" t="s">
        <v>89</v>
      </c>
      <c r="EE535" s="131" t="s">
        <v>7575</v>
      </c>
      <c r="EF535" s="131" t="s">
        <v>7576</v>
      </c>
      <c r="EG535" s="131" t="s">
        <v>7577</v>
      </c>
      <c r="EH535" s="131" t="s">
        <v>2264</v>
      </c>
      <c r="EI535" s="131" t="s">
        <v>7578</v>
      </c>
      <c r="EJ535" s="135" t="s">
        <v>7579</v>
      </c>
      <c r="EK535" s="135" t="s">
        <v>7580</v>
      </c>
      <c r="EL535" s="135" t="s">
        <v>7581</v>
      </c>
      <c r="EM535" s="135" t="s">
        <v>7582</v>
      </c>
      <c r="EN535" s="170" t="s">
        <v>13088</v>
      </c>
    </row>
    <row r="536" spans="1:144" ht="18" thickTop="1" thickBot="1">
      <c r="A536" s="575">
        <f t="shared" si="28"/>
        <v>535</v>
      </c>
      <c r="B536" s="572" t="s">
        <v>7585</v>
      </c>
      <c r="C536" s="600" t="s">
        <v>7586</v>
      </c>
      <c r="D536" s="570" t="s">
        <v>13208</v>
      </c>
      <c r="E536" s="568" t="str">
        <f t="shared" si="26"/>
        <v>Placed</v>
      </c>
      <c r="F536" s="570" t="s">
        <v>12496</v>
      </c>
      <c r="G536" s="570" t="s">
        <v>183</v>
      </c>
      <c r="H536" s="131" t="str">
        <f>VLOOKUP(B536,INFT2!C:E,3,0)</f>
        <v>Diploma  + Direct Second Year Engineering without live KT</v>
      </c>
      <c r="I536" s="610" t="s">
        <v>7587</v>
      </c>
      <c r="J536" s="572">
        <v>20</v>
      </c>
      <c r="K536" s="611" t="s">
        <v>7588</v>
      </c>
      <c r="L536" s="611" t="s">
        <v>591</v>
      </c>
      <c r="M536" s="611" t="s">
        <v>7589</v>
      </c>
      <c r="N536" s="612" t="s">
        <v>7584</v>
      </c>
      <c r="O536" s="612">
        <v>9867094827</v>
      </c>
      <c r="P536" s="612">
        <v>9892768581</v>
      </c>
      <c r="Q536" s="612" t="e">
        <f>VLOOKUP(B536,'TCS CON'!$D$1:$H$98,5,0)</f>
        <v>#N/A</v>
      </c>
      <c r="R536" s="612" t="e">
        <f>VLOOKUP(B536,LTI!$C$1:$H$46,6,0)</f>
        <v>#N/A</v>
      </c>
      <c r="S536" s="612" t="e">
        <f>VLOOKUP(B536,JARO!$E$2:$I$11,5,0)</f>
        <v>#N/A</v>
      </c>
      <c r="T536" s="612">
        <f>VLOOKUP(B536,Capgemini!$D$3:$H$78,5,0)</f>
        <v>380000</v>
      </c>
      <c r="U536" s="612" t="e">
        <f>VLOOKUP(B536,Carwale!$D$1:$H$4,5,0)</f>
        <v>#N/A</v>
      </c>
      <c r="V536" s="612" t="e">
        <f>VLOOKUP(B536,'Interactive Brokers'!E:I,5,0)</f>
        <v>#N/A</v>
      </c>
      <c r="W536" s="612" t="e">
        <f>VLOOKUP(B536,'REL Jio'!E:I,5,0)</f>
        <v>#N/A</v>
      </c>
      <c r="X536" s="612" t="e">
        <f>VLOOKUP(B536,'Sciative Sol'!E:I,5,0)</f>
        <v>#N/A</v>
      </c>
      <c r="Y536" s="612" t="e">
        <f>VLOOKUP(B536,'Hexaware Tech'!E:I,5,0)</f>
        <v>#N/A</v>
      </c>
      <c r="Z536" s="612" t="e">
        <f>VLOOKUP(B536,Axis!D:H,5,0)</f>
        <v>#N/A</v>
      </c>
      <c r="AA536" s="612" t="e">
        <f>VLOOKUP(B536,Ugam!$D$3:$H$26,5,0)</f>
        <v>#N/A</v>
      </c>
      <c r="AB536" s="612" t="e">
        <f>VLOOKUP(B536,Zeus!F:J,5,0)</f>
        <v>#N/A</v>
      </c>
      <c r="AC536" s="612" t="e">
        <f>VLOOKUP(B536,Montran!F:J,5,0)</f>
        <v>#N/A</v>
      </c>
      <c r="AD536" s="612" t="e">
        <f>VLOOKUP(B536,Endurance!H319:L319,5,0)</f>
        <v>#N/A</v>
      </c>
      <c r="AE536" s="612" t="e">
        <f>VLOOKUP(B536,'Swabhav Techlabs'!$F$1:$J$2,5,0)</f>
        <v>#N/A</v>
      </c>
      <c r="AF536" s="612" t="e">
        <f>VLOOKUP(B536,'Quality Kiosk'!$F$1:$J$18,5,0)</f>
        <v>#N/A</v>
      </c>
      <c r="AG536" s="612" t="e">
        <f>VLOOKUP(B536,'Lemon VB'!$F$1:$J$2,5,0)</f>
        <v>#N/A</v>
      </c>
      <c r="AH536" s="612" t="e">
        <f>VLOOKUP(B536,Gocomet!$E$1:$I$3,5,0)</f>
        <v>#N/A</v>
      </c>
      <c r="AI536" s="612" t="e">
        <f>VLOOKUP(B536,'Ingram Micro'!$E$1:$I$8,5,0)</f>
        <v>#N/A</v>
      </c>
      <c r="AJ536" s="612" t="e">
        <f>VLOOKUP(B536,'DePronto Infotech'!$E$1:$I$2,5,0)</f>
        <v>#N/A</v>
      </c>
      <c r="AK536" s="612" t="e">
        <f>VLOOKUP(B536,'Reliance Retail'!$E$1:$I$4,5,0)</f>
        <v>#N/A</v>
      </c>
      <c r="AL536" s="612" t="e">
        <f>VLOOKUP(B536,'Bright Champs'!$D$1:$H$13,5,0)</f>
        <v>#N/A</v>
      </c>
      <c r="AM536" s="612" t="e">
        <f>VLOOKUP(B536,Neosoft!$E$1:$I$12,5,0)</f>
        <v>#N/A</v>
      </c>
      <c r="AN536" s="612" t="e">
        <f>VLOOKUP(B536,Infosys!$E$1:$I$3,5,0)</f>
        <v>#N/A</v>
      </c>
      <c r="AO536" s="612" t="e">
        <f>VLOOKUP(B536,Cerelabs!$E$1:$I$5,5,0)</f>
        <v>#N/A</v>
      </c>
      <c r="AP536" s="612" t="e">
        <f>VLOOKUP(B536,'Neebal Technologies'!$D$1:$H$2,5,0)</f>
        <v>#N/A</v>
      </c>
      <c r="AQ536" s="612" t="e">
        <f>VLOOKUP(B536,'Vertiv Energy'!$D$1:$H$2,5,0)</f>
        <v>#N/A</v>
      </c>
      <c r="AR536" s="612" t="e">
        <f>VLOOKUP(B536,'Acidaes Solutions (CRMNEXT)'!$D$1:$H$3,5,0)</f>
        <v>#N/A</v>
      </c>
      <c r="AS536" s="612" t="e">
        <f>VLOOKUP(B536,Growisto!$D$1:$H$2,5,0)</f>
        <v>#N/A</v>
      </c>
      <c r="AT536" s="612" t="e">
        <f>VLOOKUP(B536,'9.9 Mediaworx - Digit'!$D$1:$H$2,5,0)</f>
        <v>#N/A</v>
      </c>
      <c r="AU536" s="612" t="e">
        <f>VLOOKUP(B536,'Vistaar systems Pvt Ltd'!$D$2:$H$3,5,0)</f>
        <v>#N/A</v>
      </c>
      <c r="AV536" s="612" t="e">
        <f>VLOOKUP(B536,'Course 5i'!$D$2:$H$11,5,0)</f>
        <v>#N/A</v>
      </c>
      <c r="AW536" s="612" t="e">
        <f>VLOOKUP(B536,'Radiant Appliances &amp; Electronic'!$D$1:$H$13,5,0)</f>
        <v>#N/A</v>
      </c>
      <c r="AX536" s="612" t="e">
        <f>VLOOKUP(B536,'Atos Global'!$D$3:$H$27,5,0)</f>
        <v>#N/A</v>
      </c>
      <c r="AY536" s="612" t="e">
        <f>VLOOKUP(B536,'Saama Technologies'!$D$1:$H$2,5,0)</f>
        <v>#N/A</v>
      </c>
      <c r="AZ536" s="612" t="e">
        <f>VLOOKUP(B536,'Multiplier Solutions'!$D$1:$H$2,5,0)</f>
        <v>#N/A</v>
      </c>
      <c r="BA536" s="612" t="e">
        <f>VLOOKUP(B536,GEP!$D$2:$H$5,5,0)</f>
        <v>#N/A</v>
      </c>
      <c r="BB536" s="612" t="e">
        <f>VLOOKUP(B536,Accenture!$D$1:$H$6,5,0)</f>
        <v>#N/A</v>
      </c>
      <c r="BC536" s="612" t="e">
        <f>VLOOKUP(B536,'Endurance International Group'!$D$1:$H$2,5,0)</f>
        <v>#N/A</v>
      </c>
      <c r="BD536" s="612" t="e">
        <f>VLOOKUP(B536,Newgen!$D$1:$H$2,5,0)</f>
        <v>#N/A</v>
      </c>
      <c r="BE536" s="612" t="e">
        <f>VLOOKUP(B536,'3D Incredible'!D536:H536,5,0)</f>
        <v>#N/A</v>
      </c>
      <c r="BF536" s="612" t="e">
        <f>VLOOKUP(B536,'Raja Software Labs'!$D$2:$H$2,5,0)</f>
        <v>#N/A</v>
      </c>
      <c r="BG536" s="612" t="e">
        <f>VLOOKUP(B536,Wipro!$D$1:$H$2,5,0)</f>
        <v>#N/A</v>
      </c>
      <c r="BH536" s="612" t="e">
        <f>VLOOKUP(B536,'Perch Technologies'!$D$2:$H$2,5,0)</f>
        <v>#N/A</v>
      </c>
      <c r="BI536" s="612" t="e">
        <f>VLOOKUP(B536,'Morning Star'!$D$1:$H$6,5,0)</f>
        <v>#N/A</v>
      </c>
      <c r="BJ536" s="612" t="e">
        <f>VLOOKUP(B536,Flexiloans!$D$1:$H$2,5,0)</f>
        <v>#N/A</v>
      </c>
      <c r="BK536" s="612" t="e">
        <f>VLOOKUP(B536,'Thirdware Solutions'!$D$1:$H$2,5,0)</f>
        <v>#N/A</v>
      </c>
      <c r="BL536" s="612" t="e">
        <f>VLOOKUP(B536,Tescom!$D$1:$H$8,5,0)</f>
        <v>#N/A</v>
      </c>
      <c r="BM536" s="612" t="e">
        <f>VLOOKUP(B536,'Cogno AI'!$D$1:$H$2,5,0)</f>
        <v>#N/A</v>
      </c>
      <c r="BN536" s="612" t="e">
        <f>VLOOKUP(B536,'ABM Knowledgeware'!$D$1:$H$2,5,0)</f>
        <v>#N/A</v>
      </c>
      <c r="BO536" s="612" t="e">
        <f>VLOOKUP(B536,'Concerto Software'!$D$1:$H$3,5,0)</f>
        <v>#N/A</v>
      </c>
      <c r="BP536" s="612" t="e">
        <f>VLOOKUP(B536,'My Captain'!$D$1:$H$4,5,0)</f>
        <v>#N/A</v>
      </c>
      <c r="BQ536" s="612" t="e">
        <f>VLOOKUP(B536,'Finoux Solutions'!$D$2:$H$4,5,0)</f>
        <v>#N/A</v>
      </c>
      <c r="BR536" s="612" t="e">
        <f>VLOOKUP(B536,'MITR Learning'!$D$1:$H$2,5,0)</f>
        <v>#N/A</v>
      </c>
      <c r="BS536" s="612" t="e">
        <f>VLOOKUP(B536,Nucsoft!$D$2:$H$6,5,0)</f>
        <v>#N/A</v>
      </c>
      <c r="BT536" s="612" t="e">
        <f>VLOOKUP(B536,'Paras Cadd'!$D$1:$H$2,5,0)</f>
        <v>#N/A</v>
      </c>
      <c r="BU536" s="612" t="e">
        <f>VLOOKUP(B536,'ICICI Securities'!$D$1:$H$2,5,0)</f>
        <v>#N/A</v>
      </c>
      <c r="BV536" s="612" t="e">
        <f>VLOOKUP(B536,'Citius Tech'!$D$2:$H$5,5,0)</f>
        <v>#N/A</v>
      </c>
      <c r="BW536" s="612" t="e">
        <f>VLOOKUP(B536,'Buzzy Brains'!$D$2:$H$2,5,0)</f>
        <v>#N/A</v>
      </c>
      <c r="BX536" s="612" t="e">
        <f>VLOOKUP(B536,'Decimal Point'!$D$2:$H$2,5,0)</f>
        <v>#N/A</v>
      </c>
      <c r="BY536" s="612" t="e">
        <f>VLOOKUP(B536,'Sankey Business Solutions'!$D$2:$H$3,5,0)</f>
        <v>#N/A</v>
      </c>
      <c r="BZ536" s="612" t="e">
        <f>VLOOKUP(B536,'Nangia &amp; Co LLP'!$D$2:$H$2,5,0)</f>
        <v>#N/A</v>
      </c>
      <c r="CA536" s="612" t="e">
        <f>VLOOKUP(B536,'FIS Solutions India Pvt Ltd'!$D$2:$H$2,5,0)</f>
        <v>#N/A</v>
      </c>
      <c r="CB536" s="612" t="e">
        <f>VLOOKUP(B536,'Delta Technology &amp; Management '!$D$2:$H$16,5,0)</f>
        <v>#N/A</v>
      </c>
      <c r="CC536" s="612" t="e">
        <f>VLOOKUP(B536,'Espoir Networks'!$D$3:$H$11,5,0)</f>
        <v>#N/A</v>
      </c>
      <c r="CD536" s="612" t="e">
        <f>VLOOKUP(B536,'Servosys Solution'!$D$3:$H$5,5,0)</f>
        <v>#N/A</v>
      </c>
      <c r="CE536" s="612" t="e">
        <f>VLOOKUP(B536,'Ribbon Communications'!$D$3:$H$4,5,0)</f>
        <v>#N/A</v>
      </c>
      <c r="CF536" s="612">
        <f t="shared" si="27"/>
        <v>1</v>
      </c>
      <c r="CG536" s="129" t="s">
        <v>7590</v>
      </c>
      <c r="CH536" s="129">
        <v>501487290141</v>
      </c>
      <c r="CI536" s="129" t="s">
        <v>81</v>
      </c>
      <c r="CJ536" s="129" t="s">
        <v>11727</v>
      </c>
      <c r="CK536" s="132">
        <v>43282</v>
      </c>
      <c r="CL536" s="129">
        <v>2021</v>
      </c>
      <c r="CM536" s="128" t="s">
        <v>7591</v>
      </c>
      <c r="CN536" s="129">
        <v>420</v>
      </c>
      <c r="CO536" s="133">
        <v>84</v>
      </c>
      <c r="CP536" s="129">
        <v>2015</v>
      </c>
      <c r="CQ536" s="129" t="s">
        <v>79</v>
      </c>
      <c r="CR536" s="128" t="s">
        <v>295</v>
      </c>
      <c r="CS536" s="129" t="s">
        <v>81</v>
      </c>
      <c r="CT536" s="133" t="s">
        <v>81</v>
      </c>
      <c r="CU536" s="129" t="s">
        <v>81</v>
      </c>
      <c r="CV536" s="129" t="s">
        <v>109</v>
      </c>
      <c r="CW536" s="131" t="s">
        <v>7592</v>
      </c>
      <c r="CX536" s="131" t="s">
        <v>163</v>
      </c>
      <c r="CY536" s="129">
        <v>1504</v>
      </c>
      <c r="CZ536" s="129">
        <v>88.47</v>
      </c>
      <c r="DA536" s="129">
        <v>2018</v>
      </c>
      <c r="DB536" s="129" t="s">
        <v>112</v>
      </c>
      <c r="DC536" s="129" t="s">
        <v>113</v>
      </c>
      <c r="DD536" s="129">
        <v>85.38</v>
      </c>
      <c r="DE536" s="129">
        <v>85.06</v>
      </c>
      <c r="DF536" s="129">
        <v>0</v>
      </c>
      <c r="DG536" s="224" t="s">
        <v>81</v>
      </c>
      <c r="DH536" s="224" t="s">
        <v>81</v>
      </c>
      <c r="DI536" s="224">
        <v>9.5399999999999991</v>
      </c>
      <c r="DJ536" s="224">
        <v>9.5399999999999991</v>
      </c>
      <c r="DK536" s="224">
        <v>9.5399999999999991</v>
      </c>
      <c r="DL536" s="224">
        <v>10</v>
      </c>
      <c r="DM536" s="224">
        <v>38.619999999999997</v>
      </c>
      <c r="DN536" s="224">
        <v>9.6549999999999994</v>
      </c>
      <c r="DO536" s="129"/>
      <c r="DP536" s="131" t="s">
        <v>338</v>
      </c>
      <c r="DQ536" s="129">
        <v>0</v>
      </c>
      <c r="DR536" s="129">
        <v>0</v>
      </c>
      <c r="DS536" s="129" t="s">
        <v>83</v>
      </c>
      <c r="DT536" s="129" t="s">
        <v>83</v>
      </c>
      <c r="DU536" s="129" t="s">
        <v>83</v>
      </c>
      <c r="DV536" s="129" t="s">
        <v>83</v>
      </c>
      <c r="DW536" s="131" t="s">
        <v>83</v>
      </c>
      <c r="DX536" s="131" t="s">
        <v>84</v>
      </c>
      <c r="DY536" s="131" t="s">
        <v>81</v>
      </c>
      <c r="DZ536" s="131" t="s">
        <v>7593</v>
      </c>
      <c r="EA536" s="131" t="s">
        <v>7594</v>
      </c>
      <c r="EB536" s="131" t="s">
        <v>7595</v>
      </c>
      <c r="EC536" s="131" t="s">
        <v>167</v>
      </c>
      <c r="ED536" s="131" t="s">
        <v>89</v>
      </c>
      <c r="EE536" s="131" t="s">
        <v>7596</v>
      </c>
      <c r="EF536" s="131" t="s">
        <v>7597</v>
      </c>
      <c r="EG536" s="131" t="s">
        <v>7598</v>
      </c>
      <c r="EH536" s="131" t="s">
        <v>81</v>
      </c>
      <c r="EI536" s="131" t="s">
        <v>7599</v>
      </c>
      <c r="EJ536" s="135" t="s">
        <v>7600</v>
      </c>
      <c r="EK536" s="135" t="s">
        <v>7601</v>
      </c>
      <c r="EL536" s="135" t="s">
        <v>7602</v>
      </c>
      <c r="EM536" s="135" t="s">
        <v>7603</v>
      </c>
      <c r="EN536" s="131" t="s">
        <v>81</v>
      </c>
    </row>
    <row r="537" spans="1:144" ht="18" thickTop="1" thickBot="1">
      <c r="A537" s="575">
        <f t="shared" si="28"/>
        <v>536</v>
      </c>
      <c r="B537" s="572" t="s">
        <v>7662</v>
      </c>
      <c r="C537" s="600" t="s">
        <v>7663</v>
      </c>
      <c r="D537" s="570" t="s">
        <v>13209</v>
      </c>
      <c r="E537" s="568" t="str">
        <f t="shared" si="26"/>
        <v>Placed</v>
      </c>
      <c r="F537" s="570" t="s">
        <v>12496</v>
      </c>
      <c r="G537" s="570" t="s">
        <v>183</v>
      </c>
      <c r="H537" s="131" t="str">
        <f>VLOOKUP(B537,INFT2!C:E,3,0)</f>
        <v>Diploma  + Direct Second Year Engineering with live KT</v>
      </c>
      <c r="I537" s="610" t="s">
        <v>7664</v>
      </c>
      <c r="J537" s="572">
        <v>24</v>
      </c>
      <c r="K537" s="611" t="s">
        <v>7665</v>
      </c>
      <c r="L537" s="611" t="s">
        <v>7665</v>
      </c>
      <c r="M537" s="611" t="s">
        <v>7666</v>
      </c>
      <c r="N537" s="612" t="s">
        <v>7661</v>
      </c>
      <c r="O537" s="612">
        <v>8425075290</v>
      </c>
      <c r="P537" s="612">
        <v>7506074980</v>
      </c>
      <c r="Q537" s="612" t="e">
        <f>VLOOKUP(B537,'TCS CON'!$D$1:$H$98,5,0)</f>
        <v>#N/A</v>
      </c>
      <c r="R537" s="612" t="e">
        <f>VLOOKUP(B537,LTI!$C$1:$H$46,6,0)</f>
        <v>#N/A</v>
      </c>
      <c r="S537" s="612" t="e">
        <f>VLOOKUP(B537,JARO!$E$2:$I$11,5,0)</f>
        <v>#N/A</v>
      </c>
      <c r="T537" s="612" t="e">
        <f>VLOOKUP(B537,Capgemini!$D$3:$H$78,5,0)</f>
        <v>#N/A</v>
      </c>
      <c r="U537" s="612" t="e">
        <f>VLOOKUP(B537,Carwale!$D$1:$H$4,5,0)</f>
        <v>#N/A</v>
      </c>
      <c r="V537" s="612" t="e">
        <f>VLOOKUP(B537,'Interactive Brokers'!E:I,5,0)</f>
        <v>#N/A</v>
      </c>
      <c r="W537" s="612" t="e">
        <f>VLOOKUP(B537,'REL Jio'!E:I,5,0)</f>
        <v>#N/A</v>
      </c>
      <c r="X537" s="612" t="e">
        <f>VLOOKUP(B537,'Sciative Sol'!E:I,5,0)</f>
        <v>#N/A</v>
      </c>
      <c r="Y537" s="612" t="e">
        <f>VLOOKUP(B537,'Hexaware Tech'!E:I,5,0)</f>
        <v>#N/A</v>
      </c>
      <c r="Z537" s="612" t="e">
        <f>VLOOKUP(B537,Axis!D:H,5,0)</f>
        <v>#N/A</v>
      </c>
      <c r="AA537" s="612">
        <f>VLOOKUP(B537,Ugam!$D$3:$H$26,5,0)</f>
        <v>250000</v>
      </c>
      <c r="AB537" s="612" t="e">
        <f>VLOOKUP(B537,Zeus!F:J,5,0)</f>
        <v>#N/A</v>
      </c>
      <c r="AC537" s="612" t="e">
        <f>VLOOKUP(B537,Montran!F:J,5,0)</f>
        <v>#N/A</v>
      </c>
      <c r="AD537" s="612" t="e">
        <f>VLOOKUP(B537,Endurance!H320:L320,5,0)</f>
        <v>#N/A</v>
      </c>
      <c r="AE537" s="612" t="e">
        <f>VLOOKUP(B537,'Swabhav Techlabs'!$F$1:$J$2,5,0)</f>
        <v>#N/A</v>
      </c>
      <c r="AF537" s="612" t="e">
        <f>VLOOKUP(B537,'Quality Kiosk'!$F$1:$J$18,5,0)</f>
        <v>#N/A</v>
      </c>
      <c r="AG537" s="612" t="e">
        <f>VLOOKUP(B537,'Lemon VB'!$F$1:$J$2,5,0)</f>
        <v>#N/A</v>
      </c>
      <c r="AH537" s="612" t="e">
        <f>VLOOKUP(B537,Gocomet!$E$1:$I$3,5,0)</f>
        <v>#N/A</v>
      </c>
      <c r="AI537" s="612" t="e">
        <f>VLOOKUP(B537,'Ingram Micro'!$E$1:$I$8,5,0)</f>
        <v>#N/A</v>
      </c>
      <c r="AJ537" s="612" t="e">
        <f>VLOOKUP(B537,'DePronto Infotech'!$E$1:$I$2,5,0)</f>
        <v>#N/A</v>
      </c>
      <c r="AK537" s="612" t="e">
        <f>VLOOKUP(B537,'Reliance Retail'!$E$1:$I$4,5,0)</f>
        <v>#N/A</v>
      </c>
      <c r="AL537" s="612" t="e">
        <f>VLOOKUP(B537,'Bright Champs'!$D$1:$H$13,5,0)</f>
        <v>#N/A</v>
      </c>
      <c r="AM537" s="612" t="e">
        <f>VLOOKUP(B537,Neosoft!$E$1:$I$12,5,0)</f>
        <v>#N/A</v>
      </c>
      <c r="AN537" s="612" t="e">
        <f>VLOOKUP(B537,Infosys!$E$1:$I$3,5,0)</f>
        <v>#N/A</v>
      </c>
      <c r="AO537" s="612" t="e">
        <f>VLOOKUP(B537,Cerelabs!$E$1:$I$5,5,0)</f>
        <v>#N/A</v>
      </c>
      <c r="AP537" s="612" t="e">
        <f>VLOOKUP(B537,'Neebal Technologies'!$D$1:$H$2,5,0)</f>
        <v>#N/A</v>
      </c>
      <c r="AQ537" s="612" t="e">
        <f>VLOOKUP(B537,'Vertiv Energy'!$D$1:$H$2,5,0)</f>
        <v>#N/A</v>
      </c>
      <c r="AR537" s="612" t="e">
        <f>VLOOKUP(B537,'Acidaes Solutions (CRMNEXT)'!$D$1:$H$3,5,0)</f>
        <v>#N/A</v>
      </c>
      <c r="AS537" s="612" t="e">
        <f>VLOOKUP(B537,Growisto!$D$1:$H$2,5,0)</f>
        <v>#N/A</v>
      </c>
      <c r="AT537" s="612" t="e">
        <f>VLOOKUP(B537,'9.9 Mediaworx - Digit'!$D$1:$H$2,5,0)</f>
        <v>#N/A</v>
      </c>
      <c r="AU537" s="612" t="e">
        <f>VLOOKUP(B537,'Vistaar systems Pvt Ltd'!$D$2:$H$3,5,0)</f>
        <v>#N/A</v>
      </c>
      <c r="AV537" s="612" t="e">
        <f>VLOOKUP(B537,'Course 5i'!$D$2:$H$11,5,0)</f>
        <v>#N/A</v>
      </c>
      <c r="AW537" s="612" t="e">
        <f>VLOOKUP(B537,'Radiant Appliances &amp; Electronic'!$D$1:$H$13,5,0)</f>
        <v>#N/A</v>
      </c>
      <c r="AX537" s="612" t="e">
        <f>VLOOKUP(B537,'Atos Global'!$D$3:$H$27,5,0)</f>
        <v>#N/A</v>
      </c>
      <c r="AY537" s="612" t="e">
        <f>VLOOKUP(B537,'Saama Technologies'!$D$1:$H$2,5,0)</f>
        <v>#N/A</v>
      </c>
      <c r="AZ537" s="612" t="e">
        <f>VLOOKUP(B537,'Multiplier Solutions'!$D$1:$H$2,5,0)</f>
        <v>#N/A</v>
      </c>
      <c r="BA537" s="612" t="e">
        <f>VLOOKUP(B537,GEP!$D$2:$H$5,5,0)</f>
        <v>#N/A</v>
      </c>
      <c r="BB537" s="612" t="e">
        <f>VLOOKUP(B537,Accenture!$D$1:$H$6,5,0)</f>
        <v>#N/A</v>
      </c>
      <c r="BC537" s="612" t="e">
        <f>VLOOKUP(B537,'Endurance International Group'!$D$1:$H$2,5,0)</f>
        <v>#N/A</v>
      </c>
      <c r="BD537" s="612" t="e">
        <f>VLOOKUP(B537,Newgen!$D$1:$H$2,5,0)</f>
        <v>#N/A</v>
      </c>
      <c r="BE537" s="612" t="e">
        <f>VLOOKUP(B537,'3D Incredible'!D537:H537,5,0)</f>
        <v>#N/A</v>
      </c>
      <c r="BF537" s="612" t="e">
        <f>VLOOKUP(B537,'Raja Software Labs'!$D$2:$H$2,5,0)</f>
        <v>#N/A</v>
      </c>
      <c r="BG537" s="612" t="e">
        <f>VLOOKUP(B537,Wipro!$D$1:$H$2,5,0)</f>
        <v>#N/A</v>
      </c>
      <c r="BH537" s="612" t="e">
        <f>VLOOKUP(B537,'Perch Technologies'!$D$2:$H$2,5,0)</f>
        <v>#N/A</v>
      </c>
      <c r="BI537" s="612">
        <f>VLOOKUP(B537,'Morning Star'!$D$1:$H$6,5,0)</f>
        <v>650000</v>
      </c>
      <c r="BJ537" s="612" t="e">
        <f>VLOOKUP(B537,Flexiloans!$D$1:$H$2,5,0)</f>
        <v>#N/A</v>
      </c>
      <c r="BK537" s="612" t="e">
        <f>VLOOKUP(B537,'Thirdware Solutions'!$D$1:$H$2,5,0)</f>
        <v>#N/A</v>
      </c>
      <c r="BL537" s="612" t="e">
        <f>VLOOKUP(B537,Tescom!$D$1:$H$8,5,0)</f>
        <v>#N/A</v>
      </c>
      <c r="BM537" s="612" t="e">
        <f>VLOOKUP(B537,'Cogno AI'!$D$1:$H$2,5,0)</f>
        <v>#N/A</v>
      </c>
      <c r="BN537" s="612" t="e">
        <f>VLOOKUP(B537,'ABM Knowledgeware'!$D$1:$H$2,5,0)</f>
        <v>#N/A</v>
      </c>
      <c r="BO537" s="612" t="e">
        <f>VLOOKUP(B537,'Concerto Software'!$D$1:$H$3,5,0)</f>
        <v>#N/A</v>
      </c>
      <c r="BP537" s="612" t="e">
        <f>VLOOKUP(B537,'My Captain'!$D$1:$H$4,5,0)</f>
        <v>#N/A</v>
      </c>
      <c r="BQ537" s="612" t="e">
        <f>VLOOKUP(B537,'Finoux Solutions'!$D$2:$H$4,5,0)</f>
        <v>#N/A</v>
      </c>
      <c r="BR537" s="612" t="e">
        <f>VLOOKUP(B537,'MITR Learning'!$D$1:$H$2,5,0)</f>
        <v>#N/A</v>
      </c>
      <c r="BS537" s="612" t="e">
        <f>VLOOKUP(B537,Nucsoft!$D$2:$H$6,5,0)</f>
        <v>#N/A</v>
      </c>
      <c r="BT537" s="612" t="e">
        <f>VLOOKUP(B537,'Paras Cadd'!$D$1:$H$2,5,0)</f>
        <v>#N/A</v>
      </c>
      <c r="BU537" s="612" t="e">
        <f>VLOOKUP(B537,'ICICI Securities'!$D$1:$H$2,5,0)</f>
        <v>#N/A</v>
      </c>
      <c r="BV537" s="612" t="e">
        <f>VLOOKUP(B537,'Citius Tech'!$D$2:$H$5,5,0)</f>
        <v>#N/A</v>
      </c>
      <c r="BW537" s="612" t="e">
        <f>VLOOKUP(B537,'Buzzy Brains'!$D$2:$H$2,5,0)</f>
        <v>#N/A</v>
      </c>
      <c r="BX537" s="612" t="e">
        <f>VLOOKUP(B537,'Decimal Point'!$D$2:$H$2,5,0)</f>
        <v>#N/A</v>
      </c>
      <c r="BY537" s="612" t="e">
        <f>VLOOKUP(B537,'Sankey Business Solutions'!$D$2:$H$3,5,0)</f>
        <v>#N/A</v>
      </c>
      <c r="BZ537" s="612" t="e">
        <f>VLOOKUP(B537,'Nangia &amp; Co LLP'!$D$2:$H$2,5,0)</f>
        <v>#N/A</v>
      </c>
      <c r="CA537" s="612" t="e">
        <f>VLOOKUP(B537,'FIS Solutions India Pvt Ltd'!$D$2:$H$2,5,0)</f>
        <v>#N/A</v>
      </c>
      <c r="CB537" s="612" t="e">
        <f>VLOOKUP(B537,'Delta Technology &amp; Management '!$D$2:$H$16,5,0)</f>
        <v>#N/A</v>
      </c>
      <c r="CC537" s="612" t="e">
        <f>VLOOKUP(B537,'Espoir Networks'!$D$3:$H$11,5,0)</f>
        <v>#N/A</v>
      </c>
      <c r="CD537" s="612" t="e">
        <f>VLOOKUP(B537,'Servosys Solution'!$D$3:$H$5,5,0)</f>
        <v>#N/A</v>
      </c>
      <c r="CE537" s="612" t="e">
        <f>VLOOKUP(B537,'Ribbon Communications'!$D$3:$H$4,5,0)</f>
        <v>#N/A</v>
      </c>
      <c r="CF537" s="612">
        <f t="shared" si="27"/>
        <v>2</v>
      </c>
      <c r="CG537" s="129" t="s">
        <v>7667</v>
      </c>
      <c r="CH537" s="129">
        <v>8798</v>
      </c>
      <c r="CI537" s="129" t="s">
        <v>134</v>
      </c>
      <c r="CJ537" s="129" t="s">
        <v>11728</v>
      </c>
      <c r="CK537" s="132">
        <v>43282</v>
      </c>
      <c r="CL537" s="129">
        <v>2021</v>
      </c>
      <c r="CM537" s="128" t="s">
        <v>7668</v>
      </c>
      <c r="CN537" s="129">
        <v>433</v>
      </c>
      <c r="CO537" s="133">
        <v>78.73</v>
      </c>
      <c r="CP537" s="129">
        <v>2012</v>
      </c>
      <c r="CQ537" s="129" t="s">
        <v>79</v>
      </c>
      <c r="CR537" s="128" t="s">
        <v>7669</v>
      </c>
      <c r="CS537" s="129">
        <v>318</v>
      </c>
      <c r="CT537" s="133" t="s">
        <v>81</v>
      </c>
      <c r="CU537" s="129">
        <v>2015</v>
      </c>
      <c r="CV537" s="129" t="s">
        <v>79</v>
      </c>
      <c r="CW537" s="131" t="s">
        <v>7670</v>
      </c>
      <c r="CX537" s="131" t="s">
        <v>7671</v>
      </c>
      <c r="CY537" s="129">
        <v>1322</v>
      </c>
      <c r="CZ537" s="129">
        <v>77.760000000000005</v>
      </c>
      <c r="DA537" s="129">
        <v>2018</v>
      </c>
      <c r="DB537" s="129" t="s">
        <v>112</v>
      </c>
      <c r="DC537" s="129" t="s">
        <v>113</v>
      </c>
      <c r="DD537" s="129">
        <v>71.69</v>
      </c>
      <c r="DE537" s="129">
        <v>72</v>
      </c>
      <c r="DF537" s="129">
        <v>1</v>
      </c>
      <c r="DG537" s="224" t="s">
        <v>81</v>
      </c>
      <c r="DH537" s="224" t="s">
        <v>81</v>
      </c>
      <c r="DI537" s="224">
        <v>6.57</v>
      </c>
      <c r="DJ537" s="224">
        <v>7.61</v>
      </c>
      <c r="DK537" s="224">
        <v>6.03</v>
      </c>
      <c r="DL537" s="224">
        <v>7.57</v>
      </c>
      <c r="DM537" s="224">
        <v>27.78</v>
      </c>
      <c r="DN537" s="224">
        <v>6.94</v>
      </c>
      <c r="DO537" s="129"/>
      <c r="DP537" s="131" t="s">
        <v>338</v>
      </c>
      <c r="DQ537" s="129">
        <v>1</v>
      </c>
      <c r="DR537" s="129">
        <v>1</v>
      </c>
      <c r="DS537" s="129" t="s">
        <v>83</v>
      </c>
      <c r="DT537" s="129" t="s">
        <v>83</v>
      </c>
      <c r="DU537" s="129" t="s">
        <v>83</v>
      </c>
      <c r="DV537" s="129" t="s">
        <v>83</v>
      </c>
      <c r="DW537" s="131" t="s">
        <v>83</v>
      </c>
      <c r="DX537" s="131" t="s">
        <v>84</v>
      </c>
      <c r="DY537" s="131" t="s">
        <v>81</v>
      </c>
      <c r="DZ537" s="131" t="s">
        <v>7672</v>
      </c>
      <c r="EA537" s="131" t="s">
        <v>187</v>
      </c>
      <c r="EB537" s="131" t="s">
        <v>7673</v>
      </c>
      <c r="EC537" s="131" t="s">
        <v>88</v>
      </c>
      <c r="ED537" s="131" t="s">
        <v>89</v>
      </c>
      <c r="EE537" s="131" t="s">
        <v>81</v>
      </c>
      <c r="EF537" s="131" t="s">
        <v>7674</v>
      </c>
      <c r="EG537" s="131" t="s">
        <v>7675</v>
      </c>
      <c r="EH537" s="131" t="s">
        <v>7676</v>
      </c>
      <c r="EI537" s="131" t="s">
        <v>7677</v>
      </c>
      <c r="EJ537" s="135" t="s">
        <v>7678</v>
      </c>
      <c r="EK537" s="135" t="s">
        <v>7679</v>
      </c>
      <c r="EL537" s="131" t="s">
        <v>7680</v>
      </c>
      <c r="EM537" s="135" t="s">
        <v>7681</v>
      </c>
      <c r="EN537" s="131" t="s">
        <v>81</v>
      </c>
    </row>
    <row r="538" spans="1:144" ht="18" thickTop="1" thickBot="1">
      <c r="A538" s="575">
        <f t="shared" si="28"/>
        <v>537</v>
      </c>
      <c r="B538" s="572" t="s">
        <v>7851</v>
      </c>
      <c r="C538" s="600" t="s">
        <v>7852</v>
      </c>
      <c r="D538" s="570" t="s">
        <v>13208</v>
      </c>
      <c r="E538" s="568" t="str">
        <f t="shared" si="26"/>
        <v>Placed</v>
      </c>
      <c r="F538" s="570" t="s">
        <v>12496</v>
      </c>
      <c r="G538" s="570" t="s">
        <v>183</v>
      </c>
      <c r="H538" s="131" t="str">
        <f>VLOOKUP(B538,INFT2!C:E,3,0)</f>
        <v>Diploma  + Direct Second Year Engineering with live KT</v>
      </c>
      <c r="I538" s="610" t="s">
        <v>7292</v>
      </c>
      <c r="J538" s="572">
        <v>20</v>
      </c>
      <c r="K538" s="611" t="s">
        <v>7853</v>
      </c>
      <c r="L538" s="611" t="s">
        <v>73</v>
      </c>
      <c r="M538" s="611" t="s">
        <v>7854</v>
      </c>
      <c r="N538" s="612" t="s">
        <v>7850</v>
      </c>
      <c r="O538" s="612">
        <v>9819855904</v>
      </c>
      <c r="P538" s="612">
        <v>8452975792</v>
      </c>
      <c r="Q538" s="612" t="e">
        <f>VLOOKUP(B538,'TCS CON'!$D$1:$H$98,5,0)</f>
        <v>#N/A</v>
      </c>
      <c r="R538" s="612" t="e">
        <f>VLOOKUP(B538,LTI!$C$1:$H$46,6,0)</f>
        <v>#N/A</v>
      </c>
      <c r="S538" s="612" t="e">
        <f>VLOOKUP(B538,JARO!$E$2:$I$11,5,0)</f>
        <v>#N/A</v>
      </c>
      <c r="T538" s="612" t="e">
        <f>VLOOKUP(B538,Capgemini!$D$3:$H$78,5,0)</f>
        <v>#N/A</v>
      </c>
      <c r="U538" s="612" t="e">
        <f>VLOOKUP(B538,Carwale!$D$1:$H$4,5,0)</f>
        <v>#N/A</v>
      </c>
      <c r="V538" s="612" t="e">
        <f>VLOOKUP(B538,'Interactive Brokers'!E:I,5,0)</f>
        <v>#N/A</v>
      </c>
      <c r="W538" s="612" t="e">
        <f>VLOOKUP(B538,'REL Jio'!E:I,5,0)</f>
        <v>#N/A</v>
      </c>
      <c r="X538" s="612" t="e">
        <f>VLOOKUP(B538,'Sciative Sol'!E:I,5,0)</f>
        <v>#N/A</v>
      </c>
      <c r="Y538" s="612" t="e">
        <f>VLOOKUP(B538,'Hexaware Tech'!E:I,5,0)</f>
        <v>#N/A</v>
      </c>
      <c r="Z538" s="612" t="e">
        <f>VLOOKUP(B538,Axis!D:H,5,0)</f>
        <v>#N/A</v>
      </c>
      <c r="AA538" s="612" t="e">
        <f>VLOOKUP(B538,Ugam!$D$3:$H$26,5,0)</f>
        <v>#N/A</v>
      </c>
      <c r="AB538" s="612" t="e">
        <f>VLOOKUP(B538,Zeus!F:J,5,0)</f>
        <v>#N/A</v>
      </c>
      <c r="AC538" s="612" t="e">
        <f>VLOOKUP(B538,Montran!F:J,5,0)</f>
        <v>#N/A</v>
      </c>
      <c r="AD538" s="612" t="e">
        <f>VLOOKUP(B538,Endurance!H321:L321,5,0)</f>
        <v>#N/A</v>
      </c>
      <c r="AE538" s="612" t="e">
        <f>VLOOKUP(B538,'Swabhav Techlabs'!$F$1:$J$2,5,0)</f>
        <v>#N/A</v>
      </c>
      <c r="AF538" s="612" t="e">
        <f>VLOOKUP(B538,'Quality Kiosk'!$F$1:$J$18,5,0)</f>
        <v>#N/A</v>
      </c>
      <c r="AG538" s="612" t="e">
        <f>VLOOKUP(B538,'Lemon VB'!$F$1:$J$2,5,0)</f>
        <v>#N/A</v>
      </c>
      <c r="AH538" s="612" t="e">
        <f>VLOOKUP(B538,Gocomet!$E$1:$I$3,5,0)</f>
        <v>#N/A</v>
      </c>
      <c r="AI538" s="612" t="e">
        <f>VLOOKUP(B538,'Ingram Micro'!$E$1:$I$8,5,0)</f>
        <v>#N/A</v>
      </c>
      <c r="AJ538" s="612" t="e">
        <f>VLOOKUP(B538,'DePronto Infotech'!$E$1:$I$2,5,0)</f>
        <v>#N/A</v>
      </c>
      <c r="AK538" s="612" t="e">
        <f>VLOOKUP(B538,'Reliance Retail'!$E$1:$I$4,5,0)</f>
        <v>#N/A</v>
      </c>
      <c r="AL538" s="612" t="e">
        <f>VLOOKUP(B538,'Bright Champs'!$D$1:$H$13,5,0)</f>
        <v>#N/A</v>
      </c>
      <c r="AM538" s="612" t="e">
        <f>VLOOKUP(B538,Neosoft!$E$1:$I$12,5,0)</f>
        <v>#N/A</v>
      </c>
      <c r="AN538" s="612" t="e">
        <f>VLOOKUP(B538,Infosys!$E$1:$I$3,5,0)</f>
        <v>#N/A</v>
      </c>
      <c r="AO538" s="612" t="e">
        <f>VLOOKUP(B538,Cerelabs!$E$1:$I$5,5,0)</f>
        <v>#N/A</v>
      </c>
      <c r="AP538" s="612" t="e">
        <f>VLOOKUP(B538,'Neebal Technologies'!$D$1:$H$2,5,0)</f>
        <v>#N/A</v>
      </c>
      <c r="AQ538" s="612" t="e">
        <f>VLOOKUP(B538,'Vertiv Energy'!$D$1:$H$2,5,0)</f>
        <v>#N/A</v>
      </c>
      <c r="AR538" s="612" t="e">
        <f>VLOOKUP(B538,'Acidaes Solutions (CRMNEXT)'!$D$1:$H$3,5,0)</f>
        <v>#N/A</v>
      </c>
      <c r="AS538" s="612" t="e">
        <f>VLOOKUP(B538,Growisto!$D$1:$H$2,5,0)</f>
        <v>#N/A</v>
      </c>
      <c r="AT538" s="612" t="e">
        <f>VLOOKUP(B538,'9.9 Mediaworx - Digit'!$D$1:$H$2,5,0)</f>
        <v>#N/A</v>
      </c>
      <c r="AU538" s="612" t="e">
        <f>VLOOKUP(B538,'Vistaar systems Pvt Ltd'!$D$2:$H$3,5,0)</f>
        <v>#N/A</v>
      </c>
      <c r="AV538" s="612" t="e">
        <f>VLOOKUP(B538,'Course 5i'!$D$2:$H$11,5,0)</f>
        <v>#N/A</v>
      </c>
      <c r="AW538" s="612" t="e">
        <f>VLOOKUP(B538,'Radiant Appliances &amp; Electronic'!$D$1:$H$13,5,0)</f>
        <v>#N/A</v>
      </c>
      <c r="AX538" s="612" t="e">
        <f>VLOOKUP(B538,'Atos Global'!$D$3:$H$27,5,0)</f>
        <v>#N/A</v>
      </c>
      <c r="AY538" s="612" t="e">
        <f>VLOOKUP(B538,'Saama Technologies'!$D$1:$H$2,5,0)</f>
        <v>#N/A</v>
      </c>
      <c r="AZ538" s="612" t="e">
        <f>VLOOKUP(B538,'Multiplier Solutions'!$D$1:$H$2,5,0)</f>
        <v>#N/A</v>
      </c>
      <c r="BA538" s="612">
        <f>VLOOKUP(B538,GEP!$D$2:$H$5,5,0)</f>
        <v>500000</v>
      </c>
      <c r="BB538" s="612" t="e">
        <f>VLOOKUP(B538,Accenture!$D$1:$H$6,5,0)</f>
        <v>#N/A</v>
      </c>
      <c r="BC538" s="612" t="e">
        <f>VLOOKUP(B538,'Endurance International Group'!$D$1:$H$2,5,0)</f>
        <v>#N/A</v>
      </c>
      <c r="BD538" s="612" t="e">
        <f>VLOOKUP(B538,Newgen!$D$1:$H$2,5,0)</f>
        <v>#N/A</v>
      </c>
      <c r="BE538" s="612" t="e">
        <f>VLOOKUP(B538,'3D Incredible'!D538:H538,5,0)</f>
        <v>#N/A</v>
      </c>
      <c r="BF538" s="612" t="e">
        <f>VLOOKUP(B538,'Raja Software Labs'!$D$2:$H$2,5,0)</f>
        <v>#N/A</v>
      </c>
      <c r="BG538" s="612" t="e">
        <f>VLOOKUP(B538,Wipro!$D$1:$H$2,5,0)</f>
        <v>#N/A</v>
      </c>
      <c r="BH538" s="612" t="e">
        <f>VLOOKUP(B538,'Perch Technologies'!$D$2:$H$2,5,0)</f>
        <v>#N/A</v>
      </c>
      <c r="BI538" s="612" t="e">
        <f>VLOOKUP(B538,'Morning Star'!$D$1:$H$6,5,0)</f>
        <v>#N/A</v>
      </c>
      <c r="BJ538" s="612" t="e">
        <f>VLOOKUP(B538,Flexiloans!$D$1:$H$2,5,0)</f>
        <v>#N/A</v>
      </c>
      <c r="BK538" s="612" t="e">
        <f>VLOOKUP(B538,'Thirdware Solutions'!$D$1:$H$2,5,0)</f>
        <v>#N/A</v>
      </c>
      <c r="BL538" s="612" t="e">
        <f>VLOOKUP(B538,Tescom!$D$1:$H$8,5,0)</f>
        <v>#N/A</v>
      </c>
      <c r="BM538" s="612" t="e">
        <f>VLOOKUP(B538,'Cogno AI'!$D$1:$H$2,5,0)</f>
        <v>#N/A</v>
      </c>
      <c r="BN538" s="612" t="e">
        <f>VLOOKUP(B538,'ABM Knowledgeware'!$D$1:$H$2,5,0)</f>
        <v>#N/A</v>
      </c>
      <c r="BO538" s="612" t="e">
        <f>VLOOKUP(B538,'Concerto Software'!$D$1:$H$3,5,0)</f>
        <v>#N/A</v>
      </c>
      <c r="BP538" s="612" t="e">
        <f>VLOOKUP(B538,'My Captain'!$D$1:$H$4,5,0)</f>
        <v>#N/A</v>
      </c>
      <c r="BQ538" s="612" t="e">
        <f>VLOOKUP(B538,'Finoux Solutions'!$D$2:$H$4,5,0)</f>
        <v>#N/A</v>
      </c>
      <c r="BR538" s="612" t="e">
        <f>VLOOKUP(B538,'MITR Learning'!$D$1:$H$2,5,0)</f>
        <v>#N/A</v>
      </c>
      <c r="BS538" s="612" t="e">
        <f>VLOOKUP(B538,Nucsoft!$D$2:$H$6,5,0)</f>
        <v>#N/A</v>
      </c>
      <c r="BT538" s="612" t="e">
        <f>VLOOKUP(B538,'Paras Cadd'!$D$1:$H$2,5,0)</f>
        <v>#N/A</v>
      </c>
      <c r="BU538" s="612" t="e">
        <f>VLOOKUP(B538,'ICICI Securities'!$D$1:$H$2,5,0)</f>
        <v>#N/A</v>
      </c>
      <c r="BV538" s="612" t="e">
        <f>VLOOKUP(B538,'Citius Tech'!$D$2:$H$5,5,0)</f>
        <v>#N/A</v>
      </c>
      <c r="BW538" s="612" t="e">
        <f>VLOOKUP(B538,'Buzzy Brains'!$D$2:$H$2,5,0)</f>
        <v>#N/A</v>
      </c>
      <c r="BX538" s="612" t="e">
        <f>VLOOKUP(B538,'Decimal Point'!$D$2:$H$2,5,0)</f>
        <v>#N/A</v>
      </c>
      <c r="BY538" s="612" t="e">
        <f>VLOOKUP(B538,'Sankey Business Solutions'!$D$2:$H$3,5,0)</f>
        <v>#N/A</v>
      </c>
      <c r="BZ538" s="612" t="e">
        <f>VLOOKUP(B538,'Nangia &amp; Co LLP'!$D$2:$H$2,5,0)</f>
        <v>#N/A</v>
      </c>
      <c r="CA538" s="612" t="e">
        <f>VLOOKUP(B538,'FIS Solutions India Pvt Ltd'!$D$2:$H$2,5,0)</f>
        <v>#N/A</v>
      </c>
      <c r="CB538" s="612" t="e">
        <f>VLOOKUP(B538,'Delta Technology &amp; Management '!$D$2:$H$16,5,0)</f>
        <v>#N/A</v>
      </c>
      <c r="CC538" s="612" t="e">
        <f>VLOOKUP(B538,'Espoir Networks'!$D$3:$H$11,5,0)</f>
        <v>#N/A</v>
      </c>
      <c r="CD538" s="612" t="e">
        <f>VLOOKUP(B538,'Servosys Solution'!$D$3:$H$5,5,0)</f>
        <v>#N/A</v>
      </c>
      <c r="CE538" s="612" t="e">
        <f>VLOOKUP(B538,'Ribbon Communications'!$D$3:$H$4,5,0)</f>
        <v>#N/A</v>
      </c>
      <c r="CF538" s="612">
        <f t="shared" si="27"/>
        <v>1</v>
      </c>
      <c r="CG538" s="129" t="s">
        <v>7855</v>
      </c>
      <c r="CH538" s="129">
        <v>381643555998</v>
      </c>
      <c r="CI538" s="129" t="s">
        <v>7856</v>
      </c>
      <c r="CJ538" s="129" t="s">
        <v>11728</v>
      </c>
      <c r="CK538" s="132">
        <v>43282</v>
      </c>
      <c r="CL538" s="129">
        <v>2021</v>
      </c>
      <c r="CM538" s="128" t="s">
        <v>6999</v>
      </c>
      <c r="CN538" s="129">
        <v>380</v>
      </c>
      <c r="CO538" s="133">
        <v>76</v>
      </c>
      <c r="CP538" s="129">
        <v>2015</v>
      </c>
      <c r="CQ538" s="129" t="s">
        <v>79</v>
      </c>
      <c r="CR538" s="128" t="s">
        <v>295</v>
      </c>
      <c r="CS538" s="129" t="s">
        <v>81</v>
      </c>
      <c r="CT538" s="133" t="s">
        <v>81</v>
      </c>
      <c r="CU538" s="129" t="s">
        <v>81</v>
      </c>
      <c r="CV538" s="129" t="s">
        <v>109</v>
      </c>
      <c r="CW538" s="131" t="s">
        <v>490</v>
      </c>
      <c r="CX538" s="131" t="s">
        <v>336</v>
      </c>
      <c r="CY538" s="129">
        <v>1302</v>
      </c>
      <c r="CZ538" s="129">
        <v>76.59</v>
      </c>
      <c r="DA538" s="129">
        <v>2018</v>
      </c>
      <c r="DB538" s="129" t="s">
        <v>112</v>
      </c>
      <c r="DC538" s="129" t="s">
        <v>113</v>
      </c>
      <c r="DD538" s="129">
        <v>70.08</v>
      </c>
      <c r="DE538" s="129">
        <v>70.05</v>
      </c>
      <c r="DF538" s="129">
        <v>3</v>
      </c>
      <c r="DG538" s="224" t="s">
        <v>81</v>
      </c>
      <c r="DH538" s="224" t="s">
        <v>81</v>
      </c>
      <c r="DI538" s="224">
        <v>0</v>
      </c>
      <c r="DJ538" s="224">
        <v>8.0399999999999991</v>
      </c>
      <c r="DK538" s="224">
        <v>7.27</v>
      </c>
      <c r="DL538" s="224"/>
      <c r="DM538" s="224">
        <v>15.31</v>
      </c>
      <c r="DN538" s="224">
        <v>7.6550000000000002</v>
      </c>
      <c r="DO538" s="129"/>
      <c r="DP538" s="131" t="s">
        <v>114</v>
      </c>
      <c r="DQ538" s="129">
        <v>1</v>
      </c>
      <c r="DR538" s="129">
        <v>0</v>
      </c>
      <c r="DS538" s="129" t="s">
        <v>83</v>
      </c>
      <c r="DT538" s="129" t="s">
        <v>83</v>
      </c>
      <c r="DU538" s="129" t="s">
        <v>83</v>
      </c>
      <c r="DV538" s="129" t="s">
        <v>83</v>
      </c>
      <c r="DW538" s="131" t="s">
        <v>83</v>
      </c>
      <c r="DX538" s="131" t="s">
        <v>84</v>
      </c>
      <c r="DY538" s="131" t="s">
        <v>81</v>
      </c>
      <c r="DZ538" s="131" t="s">
        <v>7857</v>
      </c>
      <c r="EA538" s="131" t="s">
        <v>86</v>
      </c>
      <c r="EB538" s="131" t="s">
        <v>7858</v>
      </c>
      <c r="EC538" s="131" t="s">
        <v>317</v>
      </c>
      <c r="ED538" s="131" t="s">
        <v>89</v>
      </c>
      <c r="EE538" s="131" t="s">
        <v>7859</v>
      </c>
      <c r="EF538" s="131" t="s">
        <v>7860</v>
      </c>
      <c r="EG538" s="131" t="s">
        <v>7861</v>
      </c>
      <c r="EH538" s="131" t="s">
        <v>538</v>
      </c>
      <c r="EI538" s="131" t="s">
        <v>7862</v>
      </c>
      <c r="EJ538" s="135" t="s">
        <v>7863</v>
      </c>
      <c r="EK538" s="135" t="s">
        <v>7864</v>
      </c>
      <c r="EL538" s="135" t="s">
        <v>7865</v>
      </c>
      <c r="EM538" s="135" t="s">
        <v>7866</v>
      </c>
      <c r="EN538" s="131" t="s">
        <v>81</v>
      </c>
    </row>
    <row r="539" spans="1:144" ht="18" thickTop="1" thickBot="1">
      <c r="A539" s="575">
        <f t="shared" si="28"/>
        <v>538</v>
      </c>
      <c r="B539" s="572" t="s">
        <v>7886</v>
      </c>
      <c r="C539" s="600" t="s">
        <v>11896</v>
      </c>
      <c r="D539" s="570" t="s">
        <v>13208</v>
      </c>
      <c r="E539" s="568" t="str">
        <f t="shared" si="26"/>
        <v>Not Placed</v>
      </c>
      <c r="F539" s="570" t="s">
        <v>12496</v>
      </c>
      <c r="G539" s="570" t="s">
        <v>183</v>
      </c>
      <c r="H539" s="131" t="str">
        <f>VLOOKUP(B539,INFT2!C:E,3,0)</f>
        <v>Diploma  + Direct Second Year Engineering without live KT</v>
      </c>
      <c r="I539" s="610" t="s">
        <v>2003</v>
      </c>
      <c r="J539" s="572">
        <v>21</v>
      </c>
      <c r="K539" s="611" t="s">
        <v>7888</v>
      </c>
      <c r="L539" s="611" t="s">
        <v>7889</v>
      </c>
      <c r="M539" s="611" t="s">
        <v>7890</v>
      </c>
      <c r="N539" s="612" t="s">
        <v>7885</v>
      </c>
      <c r="O539" s="612">
        <v>9820987102</v>
      </c>
      <c r="P539" s="612">
        <v>9969102166</v>
      </c>
      <c r="Q539" s="612" t="e">
        <f>VLOOKUP(B539,'TCS CON'!$D$1:$H$98,5,0)</f>
        <v>#N/A</v>
      </c>
      <c r="R539" s="612" t="e">
        <f>VLOOKUP(B539,LTI!$C$1:$H$46,6,0)</f>
        <v>#N/A</v>
      </c>
      <c r="S539" s="612" t="e">
        <f>VLOOKUP(B539,JARO!$E$2:$I$11,5,0)</f>
        <v>#N/A</v>
      </c>
      <c r="T539" s="612" t="e">
        <f>VLOOKUP(B539,Capgemini!$D$3:$H$78,5,0)</f>
        <v>#N/A</v>
      </c>
      <c r="U539" s="612" t="e">
        <f>VLOOKUP(B539,Carwale!$D$1:$H$4,5,0)</f>
        <v>#N/A</v>
      </c>
      <c r="V539" s="612" t="e">
        <f>VLOOKUP(B539,'Interactive Brokers'!E:I,5,0)</f>
        <v>#N/A</v>
      </c>
      <c r="W539" s="612" t="e">
        <f>VLOOKUP(B539,'REL Jio'!E:I,5,0)</f>
        <v>#N/A</v>
      </c>
      <c r="X539" s="612" t="e">
        <f>VLOOKUP(B539,'Sciative Sol'!E:I,5,0)</f>
        <v>#N/A</v>
      </c>
      <c r="Y539" s="612" t="e">
        <f>VLOOKUP(B539,'Hexaware Tech'!E:I,5,0)</f>
        <v>#N/A</v>
      </c>
      <c r="Z539" s="612" t="e">
        <f>VLOOKUP(B539,Axis!D:H,5,0)</f>
        <v>#N/A</v>
      </c>
      <c r="AA539" s="612" t="e">
        <f>VLOOKUP(B539,Ugam!$D$3:$H$26,5,0)</f>
        <v>#N/A</v>
      </c>
      <c r="AB539" s="612" t="e">
        <f>VLOOKUP(B539,Zeus!F:J,5,0)</f>
        <v>#N/A</v>
      </c>
      <c r="AC539" s="612" t="e">
        <f>VLOOKUP(B539,Montran!F:J,5,0)</f>
        <v>#N/A</v>
      </c>
      <c r="AD539" s="612" t="e">
        <f>VLOOKUP(B539,Endurance!H322:L322,5,0)</f>
        <v>#N/A</v>
      </c>
      <c r="AE539" s="612" t="e">
        <f>VLOOKUP(B539,'Swabhav Techlabs'!$F$1:$J$2,5,0)</f>
        <v>#N/A</v>
      </c>
      <c r="AF539" s="612" t="e">
        <f>VLOOKUP(B539,'Quality Kiosk'!$F$1:$J$18,5,0)</f>
        <v>#N/A</v>
      </c>
      <c r="AG539" s="612" t="e">
        <f>VLOOKUP(B539,'Lemon VB'!$F$1:$J$2,5,0)</f>
        <v>#N/A</v>
      </c>
      <c r="AH539" s="612" t="e">
        <f>VLOOKUP(B539,Gocomet!$E$1:$I$3,5,0)</f>
        <v>#N/A</v>
      </c>
      <c r="AI539" s="612" t="e">
        <f>VLOOKUP(B539,'Ingram Micro'!$E$1:$I$8,5,0)</f>
        <v>#N/A</v>
      </c>
      <c r="AJ539" s="612" t="e">
        <f>VLOOKUP(B539,'DePronto Infotech'!$E$1:$I$2,5,0)</f>
        <v>#N/A</v>
      </c>
      <c r="AK539" s="612" t="e">
        <f>VLOOKUP(B539,'Reliance Retail'!$E$1:$I$4,5,0)</f>
        <v>#N/A</v>
      </c>
      <c r="AL539" s="612" t="e">
        <f>VLOOKUP(B539,'Bright Champs'!$D$1:$H$13,5,0)</f>
        <v>#N/A</v>
      </c>
      <c r="AM539" s="612" t="e">
        <f>VLOOKUP(B539,Neosoft!$E$1:$I$12,5,0)</f>
        <v>#N/A</v>
      </c>
      <c r="AN539" s="612" t="e">
        <f>VLOOKUP(B539,Infosys!$E$1:$I$3,5,0)</f>
        <v>#N/A</v>
      </c>
      <c r="AO539" s="612" t="e">
        <f>VLOOKUP(B539,Cerelabs!$E$1:$I$5,5,0)</f>
        <v>#N/A</v>
      </c>
      <c r="AP539" s="612" t="e">
        <f>VLOOKUP(B539,'Neebal Technologies'!$D$1:$H$2,5,0)</f>
        <v>#N/A</v>
      </c>
      <c r="AQ539" s="612" t="e">
        <f>VLOOKUP(B539,'Vertiv Energy'!$D$1:$H$2,5,0)</f>
        <v>#N/A</v>
      </c>
      <c r="AR539" s="612" t="e">
        <f>VLOOKUP(B539,'Acidaes Solutions (CRMNEXT)'!$D$1:$H$3,5,0)</f>
        <v>#N/A</v>
      </c>
      <c r="AS539" s="612" t="e">
        <f>VLOOKUP(B539,Growisto!$D$1:$H$2,5,0)</f>
        <v>#N/A</v>
      </c>
      <c r="AT539" s="612" t="e">
        <f>VLOOKUP(B539,'9.9 Mediaworx - Digit'!$D$1:$H$2,5,0)</f>
        <v>#N/A</v>
      </c>
      <c r="AU539" s="612" t="e">
        <f>VLOOKUP(B539,'Vistaar systems Pvt Ltd'!$D$2:$H$3,5,0)</f>
        <v>#N/A</v>
      </c>
      <c r="AV539" s="612" t="e">
        <f>VLOOKUP(B539,'Course 5i'!$D$2:$H$11,5,0)</f>
        <v>#N/A</v>
      </c>
      <c r="AW539" s="612" t="e">
        <f>VLOOKUP(B539,'Radiant Appliances &amp; Electronic'!$D$1:$H$13,5,0)</f>
        <v>#N/A</v>
      </c>
      <c r="AX539" s="612" t="e">
        <f>VLOOKUP(B539,'Atos Global'!$D$3:$H$27,5,0)</f>
        <v>#N/A</v>
      </c>
      <c r="AY539" s="612" t="e">
        <f>VLOOKUP(B539,'Saama Technologies'!$D$1:$H$2,5,0)</f>
        <v>#N/A</v>
      </c>
      <c r="AZ539" s="612" t="e">
        <f>VLOOKUP(B539,'Multiplier Solutions'!$D$1:$H$2,5,0)</f>
        <v>#N/A</v>
      </c>
      <c r="BA539" s="612" t="e">
        <f>VLOOKUP(B539,GEP!$D$2:$H$5,5,0)</f>
        <v>#N/A</v>
      </c>
      <c r="BB539" s="612" t="e">
        <f>VLOOKUP(B539,Accenture!$D$1:$H$6,5,0)</f>
        <v>#N/A</v>
      </c>
      <c r="BC539" s="612" t="e">
        <f>VLOOKUP(B539,'Endurance International Group'!$D$1:$H$2,5,0)</f>
        <v>#N/A</v>
      </c>
      <c r="BD539" s="612" t="e">
        <f>VLOOKUP(B539,Newgen!$D$1:$H$2,5,0)</f>
        <v>#N/A</v>
      </c>
      <c r="BE539" s="612" t="e">
        <f>VLOOKUP(B539,'3D Incredible'!D539:H539,5,0)</f>
        <v>#N/A</v>
      </c>
      <c r="BF539" s="612" t="e">
        <f>VLOOKUP(B539,'Raja Software Labs'!$D$2:$H$2,5,0)</f>
        <v>#N/A</v>
      </c>
      <c r="BG539" s="612" t="e">
        <f>VLOOKUP(B539,Wipro!$D$1:$H$2,5,0)</f>
        <v>#N/A</v>
      </c>
      <c r="BH539" s="612" t="e">
        <f>VLOOKUP(B539,'Perch Technologies'!$D$2:$H$2,5,0)</f>
        <v>#N/A</v>
      </c>
      <c r="BI539" s="612" t="e">
        <f>VLOOKUP(B539,'Morning Star'!$D$1:$H$6,5,0)</f>
        <v>#N/A</v>
      </c>
      <c r="BJ539" s="612" t="e">
        <f>VLOOKUP(B539,Flexiloans!$D$1:$H$2,5,0)</f>
        <v>#N/A</v>
      </c>
      <c r="BK539" s="612" t="e">
        <f>VLOOKUP(B539,'Thirdware Solutions'!$D$1:$H$2,5,0)</f>
        <v>#N/A</v>
      </c>
      <c r="BL539" s="612" t="e">
        <f>VLOOKUP(B539,Tescom!$D$1:$H$8,5,0)</f>
        <v>#N/A</v>
      </c>
      <c r="BM539" s="612" t="e">
        <f>VLOOKUP(B539,'Cogno AI'!$D$1:$H$2,5,0)</f>
        <v>#N/A</v>
      </c>
      <c r="BN539" s="612" t="e">
        <f>VLOOKUP(B539,'ABM Knowledgeware'!$D$1:$H$2,5,0)</f>
        <v>#N/A</v>
      </c>
      <c r="BO539" s="612" t="e">
        <f>VLOOKUP(B539,'Concerto Software'!$D$1:$H$3,5,0)</f>
        <v>#N/A</v>
      </c>
      <c r="BP539" s="612" t="e">
        <f>VLOOKUP(B539,'My Captain'!$D$1:$H$4,5,0)</f>
        <v>#N/A</v>
      </c>
      <c r="BQ539" s="612" t="e">
        <f>VLOOKUP(B539,'Finoux Solutions'!$D$2:$H$4,5,0)</f>
        <v>#N/A</v>
      </c>
      <c r="BR539" s="612" t="e">
        <f>VLOOKUP(B539,'MITR Learning'!$D$1:$H$2,5,0)</f>
        <v>#N/A</v>
      </c>
      <c r="BS539" s="612" t="e">
        <f>VLOOKUP(B539,Nucsoft!$D$2:$H$6,5,0)</f>
        <v>#N/A</v>
      </c>
      <c r="BT539" s="612" t="e">
        <f>VLOOKUP(B539,'Paras Cadd'!$D$1:$H$2,5,0)</f>
        <v>#N/A</v>
      </c>
      <c r="BU539" s="612" t="e">
        <f>VLOOKUP(B539,'ICICI Securities'!$D$1:$H$2,5,0)</f>
        <v>#N/A</v>
      </c>
      <c r="BV539" s="612" t="e">
        <f>VLOOKUP(B539,'Citius Tech'!$D$2:$H$5,5,0)</f>
        <v>#N/A</v>
      </c>
      <c r="BW539" s="612" t="e">
        <f>VLOOKUP(B539,'Buzzy Brains'!$D$2:$H$2,5,0)</f>
        <v>#N/A</v>
      </c>
      <c r="BX539" s="612" t="e">
        <f>VLOOKUP(B539,'Decimal Point'!$D$2:$H$2,5,0)</f>
        <v>#N/A</v>
      </c>
      <c r="BY539" s="612" t="e">
        <f>VLOOKUP(B539,'Sankey Business Solutions'!$D$2:$H$3,5,0)</f>
        <v>#N/A</v>
      </c>
      <c r="BZ539" s="612" t="e">
        <f>VLOOKUP(B539,'Nangia &amp; Co LLP'!$D$2:$H$2,5,0)</f>
        <v>#N/A</v>
      </c>
      <c r="CA539" s="612" t="e">
        <f>VLOOKUP(B539,'FIS Solutions India Pvt Ltd'!$D$2:$H$2,5,0)</f>
        <v>#N/A</v>
      </c>
      <c r="CB539" s="612" t="e">
        <f>VLOOKUP(B539,'Delta Technology &amp; Management '!$D$2:$H$16,5,0)</f>
        <v>#N/A</v>
      </c>
      <c r="CC539" s="612" t="e">
        <f>VLOOKUP(B539,'Espoir Networks'!$D$3:$H$11,5,0)</f>
        <v>#N/A</v>
      </c>
      <c r="CD539" s="612" t="e">
        <f>VLOOKUP(B539,'Servosys Solution'!$D$3:$H$5,5,0)</f>
        <v>#N/A</v>
      </c>
      <c r="CE539" s="612" t="e">
        <f>VLOOKUP(B539,'Ribbon Communications'!$D$3:$H$4,5,0)</f>
        <v>#N/A</v>
      </c>
      <c r="CF539" s="612">
        <f t="shared" si="27"/>
        <v>0</v>
      </c>
      <c r="CG539" s="129" t="s">
        <v>7891</v>
      </c>
      <c r="CH539" s="129">
        <v>700837380377</v>
      </c>
      <c r="CI539" s="129" t="s">
        <v>134</v>
      </c>
      <c r="CJ539" s="129" t="s">
        <v>11727</v>
      </c>
      <c r="CK539" s="132">
        <v>43282</v>
      </c>
      <c r="CL539" s="129">
        <v>2021</v>
      </c>
      <c r="CM539" s="128" t="s">
        <v>7892</v>
      </c>
      <c r="CN539" s="129">
        <v>423</v>
      </c>
      <c r="CO539" s="133">
        <v>0.84599999999999997</v>
      </c>
      <c r="CP539" s="129">
        <v>2015</v>
      </c>
      <c r="CQ539" s="129" t="s">
        <v>79</v>
      </c>
      <c r="CR539" s="128" t="s">
        <v>295</v>
      </c>
      <c r="CS539" s="129" t="s">
        <v>81</v>
      </c>
      <c r="CT539" s="133" t="s">
        <v>81</v>
      </c>
      <c r="CU539" s="129" t="s">
        <v>81</v>
      </c>
      <c r="CV539" s="129" t="s">
        <v>109</v>
      </c>
      <c r="CW539" s="131" t="s">
        <v>1543</v>
      </c>
      <c r="CX539" s="131" t="s">
        <v>1543</v>
      </c>
      <c r="CY539" s="129">
        <v>953</v>
      </c>
      <c r="CZ539" s="136">
        <v>0.82869999999999999</v>
      </c>
      <c r="DA539" s="129">
        <v>2018</v>
      </c>
      <c r="DB539" s="129" t="s">
        <v>112</v>
      </c>
      <c r="DC539" s="129" t="s">
        <v>113</v>
      </c>
      <c r="DD539" s="129" t="s">
        <v>81</v>
      </c>
      <c r="DE539" s="129" t="s">
        <v>81</v>
      </c>
      <c r="DF539" s="129">
        <v>7</v>
      </c>
      <c r="DG539" s="224" t="s">
        <v>81</v>
      </c>
      <c r="DH539" s="224" t="s">
        <v>81</v>
      </c>
      <c r="DI539" s="224">
        <v>7.08</v>
      </c>
      <c r="DJ539" s="224">
        <v>7.35</v>
      </c>
      <c r="DK539" s="224">
        <v>7.5</v>
      </c>
      <c r="DL539" s="224"/>
      <c r="DM539" s="224">
        <v>21.93</v>
      </c>
      <c r="DN539" s="224">
        <v>7.31</v>
      </c>
      <c r="DO539" s="129"/>
      <c r="DP539" s="131" t="s">
        <v>114</v>
      </c>
      <c r="DQ539" s="129">
        <v>0</v>
      </c>
      <c r="DR539" s="129">
        <v>0</v>
      </c>
      <c r="DS539" s="129" t="s">
        <v>83</v>
      </c>
      <c r="DT539" s="129" t="s">
        <v>83</v>
      </c>
      <c r="DU539" s="129" t="s">
        <v>83</v>
      </c>
      <c r="DV539" s="129" t="s">
        <v>83</v>
      </c>
      <c r="DW539" s="131" t="s">
        <v>83</v>
      </c>
      <c r="DX539" s="131" t="s">
        <v>84</v>
      </c>
      <c r="DY539" s="131" t="s">
        <v>81</v>
      </c>
      <c r="DZ539" s="131" t="s">
        <v>7893</v>
      </c>
      <c r="EA539" s="131" t="s">
        <v>7894</v>
      </c>
      <c r="EB539" s="131" t="s">
        <v>7895</v>
      </c>
      <c r="EC539" s="131" t="s">
        <v>826</v>
      </c>
      <c r="ED539" s="131" t="s">
        <v>89</v>
      </c>
      <c r="EE539" s="131" t="s">
        <v>7896</v>
      </c>
      <c r="EF539" s="131" t="s">
        <v>7897</v>
      </c>
      <c r="EG539" s="131" t="s">
        <v>7898</v>
      </c>
      <c r="EH539" s="131" t="s">
        <v>7899</v>
      </c>
      <c r="EI539" s="131" t="s">
        <v>7900</v>
      </c>
      <c r="EJ539" s="135" t="s">
        <v>7901</v>
      </c>
      <c r="EK539" s="135" t="s">
        <v>7902</v>
      </c>
      <c r="EL539" s="135" t="s">
        <v>7903</v>
      </c>
      <c r="EM539" s="135" t="s">
        <v>7904</v>
      </c>
      <c r="EN539" s="131" t="s">
        <v>81</v>
      </c>
    </row>
    <row r="540" spans="1:144" ht="18" thickTop="1" thickBot="1">
      <c r="A540" s="575">
        <f t="shared" si="28"/>
        <v>539</v>
      </c>
      <c r="B540" s="572" t="s">
        <v>7926</v>
      </c>
      <c r="C540" s="600" t="s">
        <v>7927</v>
      </c>
      <c r="D540" s="570" t="s">
        <v>13208</v>
      </c>
      <c r="E540" s="568" t="str">
        <f t="shared" si="26"/>
        <v>Placed</v>
      </c>
      <c r="F540" s="570" t="s">
        <v>12496</v>
      </c>
      <c r="G540" s="570" t="s">
        <v>183</v>
      </c>
      <c r="H540" s="131" t="str">
        <f>VLOOKUP(B540,INFT2!C:E,3,0)</f>
        <v>12th + Engineering without live KT</v>
      </c>
      <c r="I540" s="610" t="s">
        <v>7928</v>
      </c>
      <c r="J540" s="572">
        <v>21</v>
      </c>
      <c r="K540" s="611" t="s">
        <v>7929</v>
      </c>
      <c r="L540" s="611" t="s">
        <v>591</v>
      </c>
      <c r="M540" s="611" t="s">
        <v>7925</v>
      </c>
      <c r="N540" s="612" t="s">
        <v>7925</v>
      </c>
      <c r="O540" s="612">
        <v>8424021998</v>
      </c>
      <c r="P540" s="612">
        <v>8424021998</v>
      </c>
      <c r="Q540" s="612" t="e">
        <f>VLOOKUP(B540,'TCS CON'!$D$1:$H$98,5,0)</f>
        <v>#N/A</v>
      </c>
      <c r="R540" s="612" t="e">
        <f>VLOOKUP(B540,LTI!$C$1:$H$46,6,0)</f>
        <v>#N/A</v>
      </c>
      <c r="S540" s="612" t="e">
        <f>VLOOKUP(B540,JARO!$E$2:$I$11,5,0)</f>
        <v>#N/A</v>
      </c>
      <c r="T540" s="612" t="e">
        <f>VLOOKUP(B540,Capgemini!$D$3:$H$78,5,0)</f>
        <v>#N/A</v>
      </c>
      <c r="U540" s="612" t="e">
        <f>VLOOKUP(B540,Carwale!$D$1:$H$4,5,0)</f>
        <v>#N/A</v>
      </c>
      <c r="V540" s="612" t="e">
        <f>VLOOKUP(B540,'Interactive Brokers'!E:I,5,0)</f>
        <v>#N/A</v>
      </c>
      <c r="W540" s="612" t="e">
        <f>VLOOKUP(B540,'REL Jio'!E:I,5,0)</f>
        <v>#N/A</v>
      </c>
      <c r="X540" s="612" t="e">
        <f>VLOOKUP(B540,'Sciative Sol'!E:I,5,0)</f>
        <v>#N/A</v>
      </c>
      <c r="Y540" s="612" t="e">
        <f>VLOOKUP(B540,'Hexaware Tech'!E:I,5,0)</f>
        <v>#N/A</v>
      </c>
      <c r="Z540" s="612" t="e">
        <f>VLOOKUP(B540,Axis!D:H,5,0)</f>
        <v>#N/A</v>
      </c>
      <c r="AA540" s="612" t="e">
        <f>VLOOKUP(B540,Ugam!$D$3:$H$26,5,0)</f>
        <v>#N/A</v>
      </c>
      <c r="AB540" s="612" t="e">
        <f>VLOOKUP(B540,Zeus!F:J,5,0)</f>
        <v>#N/A</v>
      </c>
      <c r="AC540" s="612" t="e">
        <f>VLOOKUP(B540,Montran!F:J,5,0)</f>
        <v>#N/A</v>
      </c>
      <c r="AD540" s="612" t="e">
        <f>VLOOKUP(B540,Endurance!H323:L323,5,0)</f>
        <v>#N/A</v>
      </c>
      <c r="AE540" s="612" t="e">
        <f>VLOOKUP(B540,'Swabhav Techlabs'!$F$1:$J$2,5,0)</f>
        <v>#N/A</v>
      </c>
      <c r="AF540" s="612" t="e">
        <f>VLOOKUP(B540,'Quality Kiosk'!$F$1:$J$18,5,0)</f>
        <v>#N/A</v>
      </c>
      <c r="AG540" s="612" t="e">
        <f>VLOOKUP(B540,'Lemon VB'!$F$1:$J$2,5,0)</f>
        <v>#N/A</v>
      </c>
      <c r="AH540" s="612" t="e">
        <f>VLOOKUP(B540,Gocomet!$E$1:$I$3,5,0)</f>
        <v>#N/A</v>
      </c>
      <c r="AI540" s="612" t="e">
        <f>VLOOKUP(B540,'Ingram Micro'!$E$1:$I$8,5,0)</f>
        <v>#N/A</v>
      </c>
      <c r="AJ540" s="612" t="e">
        <f>VLOOKUP(B540,'DePronto Infotech'!$E$1:$I$2,5,0)</f>
        <v>#N/A</v>
      </c>
      <c r="AK540" s="612" t="e">
        <f>VLOOKUP(B540,'Reliance Retail'!$E$1:$I$4,5,0)</f>
        <v>#N/A</v>
      </c>
      <c r="AL540" s="612" t="e">
        <f>VLOOKUP(B540,'Bright Champs'!$D$1:$H$13,5,0)</f>
        <v>#N/A</v>
      </c>
      <c r="AM540" s="612">
        <f>VLOOKUP(B540,Neosoft!$E$1:$I$12,5,0)</f>
        <v>360000</v>
      </c>
      <c r="AN540" s="612" t="e">
        <f>VLOOKUP(B540,Infosys!$E$1:$I$3,5,0)</f>
        <v>#N/A</v>
      </c>
      <c r="AO540" s="612" t="e">
        <f>VLOOKUP(B540,Cerelabs!$E$1:$I$5,5,0)</f>
        <v>#N/A</v>
      </c>
      <c r="AP540" s="612" t="e">
        <f>VLOOKUP(B540,'Neebal Technologies'!$D$1:$H$2,5,0)</f>
        <v>#N/A</v>
      </c>
      <c r="AQ540" s="612" t="e">
        <f>VLOOKUP(B540,'Vertiv Energy'!$D$1:$H$2,5,0)</f>
        <v>#N/A</v>
      </c>
      <c r="AR540" s="612" t="e">
        <f>VLOOKUP(B540,'Acidaes Solutions (CRMNEXT)'!$D$1:$H$3,5,0)</f>
        <v>#N/A</v>
      </c>
      <c r="AS540" s="612" t="e">
        <f>VLOOKUP(B540,Growisto!$D$1:$H$2,5,0)</f>
        <v>#N/A</v>
      </c>
      <c r="AT540" s="612" t="e">
        <f>VLOOKUP(B540,'9.9 Mediaworx - Digit'!$D$1:$H$2,5,0)</f>
        <v>#N/A</v>
      </c>
      <c r="AU540" s="612" t="e">
        <f>VLOOKUP(B540,'Vistaar systems Pvt Ltd'!$D$2:$H$3,5,0)</f>
        <v>#N/A</v>
      </c>
      <c r="AV540" s="612" t="e">
        <f>VLOOKUP(B540,'Course 5i'!$D$2:$H$11,5,0)</f>
        <v>#N/A</v>
      </c>
      <c r="AW540" s="612" t="e">
        <f>VLOOKUP(B540,'Radiant Appliances &amp; Electronic'!$D$1:$H$13,5,0)</f>
        <v>#N/A</v>
      </c>
      <c r="AX540" s="612" t="e">
        <f>VLOOKUP(B540,'Atos Global'!$D$3:$H$27,5,0)</f>
        <v>#N/A</v>
      </c>
      <c r="AY540" s="612" t="e">
        <f>VLOOKUP(B540,'Saama Technologies'!$D$1:$H$2,5,0)</f>
        <v>#N/A</v>
      </c>
      <c r="AZ540" s="612" t="e">
        <f>VLOOKUP(B540,'Multiplier Solutions'!$D$1:$H$2,5,0)</f>
        <v>#N/A</v>
      </c>
      <c r="BA540" s="612" t="e">
        <f>VLOOKUP(B540,GEP!$D$2:$H$5,5,0)</f>
        <v>#N/A</v>
      </c>
      <c r="BB540" s="612" t="e">
        <f>VLOOKUP(B540,Accenture!$D$1:$H$6,5,0)</f>
        <v>#N/A</v>
      </c>
      <c r="BC540" s="612" t="e">
        <f>VLOOKUP(B540,'Endurance International Group'!$D$1:$H$2,5,0)</f>
        <v>#N/A</v>
      </c>
      <c r="BD540" s="612" t="e">
        <f>VLOOKUP(B540,Newgen!$D$1:$H$2,5,0)</f>
        <v>#N/A</v>
      </c>
      <c r="BE540" s="612" t="e">
        <f>VLOOKUP(B540,'3D Incredible'!D540:H540,5,0)</f>
        <v>#N/A</v>
      </c>
      <c r="BF540" s="612" t="e">
        <f>VLOOKUP(B540,'Raja Software Labs'!$D$2:$H$2,5,0)</f>
        <v>#N/A</v>
      </c>
      <c r="BG540" s="612" t="e">
        <f>VLOOKUP(B540,Wipro!$D$1:$H$2,5,0)</f>
        <v>#N/A</v>
      </c>
      <c r="BH540" s="612" t="e">
        <f>VLOOKUP(B540,'Perch Technologies'!$D$2:$H$2,5,0)</f>
        <v>#N/A</v>
      </c>
      <c r="BI540" s="612" t="e">
        <f>VLOOKUP(B540,'Morning Star'!$D$1:$H$6,5,0)</f>
        <v>#N/A</v>
      </c>
      <c r="BJ540" s="612" t="e">
        <f>VLOOKUP(B540,Flexiloans!$D$1:$H$2,5,0)</f>
        <v>#N/A</v>
      </c>
      <c r="BK540" s="612" t="e">
        <f>VLOOKUP(B540,'Thirdware Solutions'!$D$1:$H$2,5,0)</f>
        <v>#N/A</v>
      </c>
      <c r="BL540" s="612" t="e">
        <f>VLOOKUP(B540,Tescom!$D$1:$H$8,5,0)</f>
        <v>#N/A</v>
      </c>
      <c r="BM540" s="612" t="e">
        <f>VLOOKUP(B540,'Cogno AI'!$D$1:$H$2,5,0)</f>
        <v>#N/A</v>
      </c>
      <c r="BN540" s="612" t="e">
        <f>VLOOKUP(B540,'ABM Knowledgeware'!$D$1:$H$2,5,0)</f>
        <v>#N/A</v>
      </c>
      <c r="BO540" s="612" t="e">
        <f>VLOOKUP(B540,'Concerto Software'!$D$1:$H$3,5,0)</f>
        <v>#N/A</v>
      </c>
      <c r="BP540" s="612" t="e">
        <f>VLOOKUP(B540,'My Captain'!$D$1:$H$4,5,0)</f>
        <v>#N/A</v>
      </c>
      <c r="BQ540" s="612" t="e">
        <f>VLOOKUP(B540,'Finoux Solutions'!$D$2:$H$4,5,0)</f>
        <v>#N/A</v>
      </c>
      <c r="BR540" s="612" t="e">
        <f>VLOOKUP(B540,'MITR Learning'!$D$1:$H$2,5,0)</f>
        <v>#N/A</v>
      </c>
      <c r="BS540" s="612" t="e">
        <f>VLOOKUP(B540,Nucsoft!$D$2:$H$6,5,0)</f>
        <v>#N/A</v>
      </c>
      <c r="BT540" s="612" t="e">
        <f>VLOOKUP(B540,'Paras Cadd'!$D$1:$H$2,5,0)</f>
        <v>#N/A</v>
      </c>
      <c r="BU540" s="612" t="e">
        <f>VLOOKUP(B540,'ICICI Securities'!$D$1:$H$2,5,0)</f>
        <v>#N/A</v>
      </c>
      <c r="BV540" s="612" t="e">
        <f>VLOOKUP(B540,'Citius Tech'!$D$2:$H$5,5,0)</f>
        <v>#N/A</v>
      </c>
      <c r="BW540" s="612" t="e">
        <f>VLOOKUP(B540,'Buzzy Brains'!$D$2:$H$2,5,0)</f>
        <v>#N/A</v>
      </c>
      <c r="BX540" s="612" t="e">
        <f>VLOOKUP(B540,'Decimal Point'!$D$2:$H$2,5,0)</f>
        <v>#N/A</v>
      </c>
      <c r="BY540" s="612" t="e">
        <f>VLOOKUP(B540,'Sankey Business Solutions'!$D$2:$H$3,5,0)</f>
        <v>#N/A</v>
      </c>
      <c r="BZ540" s="612" t="e">
        <f>VLOOKUP(B540,'Nangia &amp; Co LLP'!$D$2:$H$2,5,0)</f>
        <v>#N/A</v>
      </c>
      <c r="CA540" s="612" t="e">
        <f>VLOOKUP(B540,'FIS Solutions India Pvt Ltd'!$D$2:$H$2,5,0)</f>
        <v>#N/A</v>
      </c>
      <c r="CB540" s="612" t="e">
        <f>VLOOKUP(B540,'Delta Technology &amp; Management '!$D$2:$H$16,5,0)</f>
        <v>#N/A</v>
      </c>
      <c r="CC540" s="612" t="e">
        <f>VLOOKUP(B540,'Espoir Networks'!$D$3:$H$11,5,0)</f>
        <v>#N/A</v>
      </c>
      <c r="CD540" s="612" t="e">
        <f>VLOOKUP(B540,'Servosys Solution'!$D$3:$H$5,5,0)</f>
        <v>#N/A</v>
      </c>
      <c r="CE540" s="612" t="e">
        <f>VLOOKUP(B540,'Ribbon Communications'!$D$3:$H$4,5,0)</f>
        <v>#N/A</v>
      </c>
      <c r="CF540" s="612">
        <f t="shared" si="27"/>
        <v>1</v>
      </c>
      <c r="CG540" s="129" t="s">
        <v>7930</v>
      </c>
      <c r="CH540" s="129">
        <v>912912579925</v>
      </c>
      <c r="CI540" s="129" t="s">
        <v>1985</v>
      </c>
      <c r="CJ540" s="129" t="s">
        <v>11726</v>
      </c>
      <c r="CK540" s="132">
        <v>42917</v>
      </c>
      <c r="CL540" s="129">
        <v>2021</v>
      </c>
      <c r="CM540" s="128" t="s">
        <v>12085</v>
      </c>
      <c r="CN540" s="129">
        <v>446</v>
      </c>
      <c r="CO540" s="133">
        <v>89.2</v>
      </c>
      <c r="CP540" s="129">
        <v>2014</v>
      </c>
      <c r="CQ540" s="129" t="s">
        <v>79</v>
      </c>
      <c r="CR540" s="128" t="s">
        <v>12274</v>
      </c>
      <c r="CS540" s="129">
        <v>400</v>
      </c>
      <c r="CT540" s="133">
        <v>61.54</v>
      </c>
      <c r="CU540" s="129">
        <v>2016</v>
      </c>
      <c r="CV540" s="129" t="s">
        <v>79</v>
      </c>
      <c r="CW540" s="131" t="s">
        <v>81</v>
      </c>
      <c r="CX540" s="131" t="s">
        <v>81</v>
      </c>
      <c r="CY540" s="129" t="s">
        <v>81</v>
      </c>
      <c r="CZ540" s="129" t="s">
        <v>81</v>
      </c>
      <c r="DA540" s="129" t="s">
        <v>81</v>
      </c>
      <c r="DB540" s="129" t="s">
        <v>81</v>
      </c>
      <c r="DC540" s="129" t="s">
        <v>81</v>
      </c>
      <c r="DD540" s="129" t="s">
        <v>81</v>
      </c>
      <c r="DE540" s="129" t="s">
        <v>81</v>
      </c>
      <c r="DF540" s="129">
        <v>0</v>
      </c>
      <c r="DG540" s="224">
        <v>6.52</v>
      </c>
      <c r="DH540" s="224">
        <v>6.85</v>
      </c>
      <c r="DI540" s="224">
        <v>7</v>
      </c>
      <c r="DJ540" s="224">
        <v>7.54</v>
      </c>
      <c r="DK540" s="224">
        <v>8.8800000000000008</v>
      </c>
      <c r="DL540" s="224"/>
      <c r="DM540" s="224">
        <v>36.81</v>
      </c>
      <c r="DN540" s="224">
        <v>7.3620000000000001</v>
      </c>
      <c r="DO540" s="129"/>
      <c r="DP540" s="131" t="s">
        <v>138</v>
      </c>
      <c r="DQ540" s="129">
        <v>0</v>
      </c>
      <c r="DR540" s="129">
        <v>2</v>
      </c>
      <c r="DS540" s="129" t="s">
        <v>83</v>
      </c>
      <c r="DT540" s="129" t="s">
        <v>230</v>
      </c>
      <c r="DU540" s="129" t="s">
        <v>83</v>
      </c>
      <c r="DV540" s="129" t="s">
        <v>83</v>
      </c>
      <c r="DW540" s="131" t="s">
        <v>83</v>
      </c>
      <c r="DX540" s="131" t="s">
        <v>84</v>
      </c>
      <c r="DY540" s="131" t="s">
        <v>81</v>
      </c>
      <c r="DZ540" s="131" t="s">
        <v>7933</v>
      </c>
      <c r="EA540" s="131" t="s">
        <v>7934</v>
      </c>
      <c r="EB540" s="131" t="s">
        <v>7935</v>
      </c>
      <c r="EC540" s="131" t="s">
        <v>781</v>
      </c>
      <c r="ED540" s="131" t="s">
        <v>89</v>
      </c>
      <c r="EE540" s="131" t="s">
        <v>7936</v>
      </c>
      <c r="EF540" s="131" t="s">
        <v>7937</v>
      </c>
      <c r="EG540" s="131" t="s">
        <v>7938</v>
      </c>
      <c r="EH540" s="131" t="s">
        <v>7939</v>
      </c>
      <c r="EI540" s="131" t="s">
        <v>7940</v>
      </c>
      <c r="EJ540" s="135" t="s">
        <v>7941</v>
      </c>
      <c r="EK540" s="135" t="s">
        <v>7942</v>
      </c>
      <c r="EL540" s="131" t="s">
        <v>81</v>
      </c>
      <c r="EM540" s="135" t="s">
        <v>7943</v>
      </c>
      <c r="EN540" s="131" t="s">
        <v>81</v>
      </c>
    </row>
    <row r="541" spans="1:144" ht="18" thickTop="1" thickBot="1">
      <c r="A541" s="575">
        <f t="shared" si="28"/>
        <v>540</v>
      </c>
      <c r="B541" s="572" t="s">
        <v>8102</v>
      </c>
      <c r="C541" s="600" t="s">
        <v>8103</v>
      </c>
      <c r="D541" s="570" t="s">
        <v>13209</v>
      </c>
      <c r="E541" s="568" t="str">
        <f t="shared" si="26"/>
        <v>Placed</v>
      </c>
      <c r="F541" s="570" t="s">
        <v>12496</v>
      </c>
      <c r="G541" s="570" t="s">
        <v>183</v>
      </c>
      <c r="H541" s="131" t="str">
        <f>VLOOKUP(B541,INFT2!C:E,3,0)</f>
        <v>12th + Engineering without live KT</v>
      </c>
      <c r="I541" s="610">
        <v>36740</v>
      </c>
      <c r="J541" s="572">
        <v>20</v>
      </c>
      <c r="K541" s="611" t="s">
        <v>8104</v>
      </c>
      <c r="L541" s="611" t="s">
        <v>73</v>
      </c>
      <c r="M541" s="611" t="s">
        <v>8105</v>
      </c>
      <c r="N541" s="612" t="s">
        <v>8101</v>
      </c>
      <c r="O541" s="612">
        <v>2647456</v>
      </c>
      <c r="P541" s="612">
        <v>8655500265</v>
      </c>
      <c r="Q541" s="612" t="e">
        <f>VLOOKUP(B541,'TCS CON'!$D$1:$H$98,5,0)</f>
        <v>#N/A</v>
      </c>
      <c r="R541" s="612" t="e">
        <f>VLOOKUP(B541,LTI!$C$1:$H$46,6,0)</f>
        <v>#N/A</v>
      </c>
      <c r="S541" s="612" t="e">
        <f>VLOOKUP(B541,JARO!$E$2:$I$11,5,0)</f>
        <v>#N/A</v>
      </c>
      <c r="T541" s="612">
        <f>VLOOKUP(B541,Capgemini!$D$3:$H$78,5,0)</f>
        <v>380000</v>
      </c>
      <c r="U541" s="612" t="e">
        <f>VLOOKUP(B541,Carwale!$D$1:$H$4,5,0)</f>
        <v>#N/A</v>
      </c>
      <c r="V541" s="612" t="e">
        <f>VLOOKUP(B541,'Interactive Brokers'!E:I,5,0)</f>
        <v>#N/A</v>
      </c>
      <c r="W541" s="612" t="e">
        <f>VLOOKUP(B541,'REL Jio'!E:I,5,0)</f>
        <v>#N/A</v>
      </c>
      <c r="X541" s="612" t="e">
        <f>VLOOKUP(B541,'Sciative Sol'!E:I,5,0)</f>
        <v>#N/A</v>
      </c>
      <c r="Y541" s="612" t="e">
        <f>VLOOKUP(B541,'Hexaware Tech'!E:I,5,0)</f>
        <v>#N/A</v>
      </c>
      <c r="Z541" s="612" t="e">
        <f>VLOOKUP(B541,Axis!D:H,5,0)</f>
        <v>#N/A</v>
      </c>
      <c r="AA541" s="612" t="e">
        <f>VLOOKUP(B541,Ugam!$D$3:$H$26,5,0)</f>
        <v>#N/A</v>
      </c>
      <c r="AB541" s="612" t="e">
        <f>VLOOKUP(B541,Zeus!F:J,5,0)</f>
        <v>#N/A</v>
      </c>
      <c r="AC541" s="612" t="e">
        <f>VLOOKUP(B541,Montran!F:J,5,0)</f>
        <v>#N/A</v>
      </c>
      <c r="AD541" s="612" t="e">
        <f>VLOOKUP(B541,Endurance!H324:L324,5,0)</f>
        <v>#N/A</v>
      </c>
      <c r="AE541" s="612" t="e">
        <f>VLOOKUP(B541,'Swabhav Techlabs'!$F$1:$J$2,5,0)</f>
        <v>#N/A</v>
      </c>
      <c r="AF541" s="612" t="e">
        <f>VLOOKUP(B541,'Quality Kiosk'!$F$1:$J$18,5,0)</f>
        <v>#N/A</v>
      </c>
      <c r="AG541" s="612" t="e">
        <f>VLOOKUP(B541,'Lemon VB'!$F$1:$J$2,5,0)</f>
        <v>#N/A</v>
      </c>
      <c r="AH541" s="612" t="e">
        <f>VLOOKUP(B541,Gocomet!$E$1:$I$3,5,0)</f>
        <v>#N/A</v>
      </c>
      <c r="AI541" s="612" t="e">
        <f>VLOOKUP(B541,'Ingram Micro'!$E$1:$I$8,5,0)</f>
        <v>#N/A</v>
      </c>
      <c r="AJ541" s="612" t="e">
        <f>VLOOKUP(B541,'DePronto Infotech'!$E$1:$I$2,5,0)</f>
        <v>#N/A</v>
      </c>
      <c r="AK541" s="612" t="e">
        <f>VLOOKUP(B541,'Reliance Retail'!$E$1:$I$4,5,0)</f>
        <v>#N/A</v>
      </c>
      <c r="AL541" s="612" t="e">
        <f>VLOOKUP(B541,'Bright Champs'!$D$1:$H$13,5,0)</f>
        <v>#N/A</v>
      </c>
      <c r="AM541" s="612" t="e">
        <f>VLOOKUP(B541,Neosoft!$E$1:$I$12,5,0)</f>
        <v>#N/A</v>
      </c>
      <c r="AN541" s="612" t="e">
        <f>VLOOKUP(B541,Infosys!$E$1:$I$3,5,0)</f>
        <v>#N/A</v>
      </c>
      <c r="AO541" s="612" t="e">
        <f>VLOOKUP(B541,Cerelabs!$E$1:$I$5,5,0)</f>
        <v>#N/A</v>
      </c>
      <c r="AP541" s="612" t="e">
        <f>VLOOKUP(B541,'Neebal Technologies'!$D$1:$H$2,5,0)</f>
        <v>#N/A</v>
      </c>
      <c r="AQ541" s="612" t="e">
        <f>VLOOKUP(B541,'Vertiv Energy'!$D$1:$H$2,5,0)</f>
        <v>#N/A</v>
      </c>
      <c r="AR541" s="612" t="e">
        <f>VLOOKUP(B541,'Acidaes Solutions (CRMNEXT)'!$D$1:$H$3,5,0)</f>
        <v>#N/A</v>
      </c>
      <c r="AS541" s="612" t="e">
        <f>VLOOKUP(B541,Growisto!$D$1:$H$2,5,0)</f>
        <v>#N/A</v>
      </c>
      <c r="AT541" s="612" t="e">
        <f>VLOOKUP(B541,'9.9 Mediaworx - Digit'!$D$1:$H$2,5,0)</f>
        <v>#N/A</v>
      </c>
      <c r="AU541" s="612" t="e">
        <f>VLOOKUP(B541,'Vistaar systems Pvt Ltd'!$D$2:$H$3,5,0)</f>
        <v>#N/A</v>
      </c>
      <c r="AV541" s="612" t="e">
        <f>VLOOKUP(B541,'Course 5i'!$D$2:$H$11,5,0)</f>
        <v>#N/A</v>
      </c>
      <c r="AW541" s="612" t="e">
        <f>VLOOKUP(B541,'Radiant Appliances &amp; Electronic'!$D$1:$H$13,5,0)</f>
        <v>#N/A</v>
      </c>
      <c r="AX541" s="612" t="e">
        <f>VLOOKUP(B541,'Atos Global'!$D$3:$H$27,5,0)</f>
        <v>#N/A</v>
      </c>
      <c r="AY541" s="612" t="e">
        <f>VLOOKUP(B541,'Saama Technologies'!$D$1:$H$2,5,0)</f>
        <v>#N/A</v>
      </c>
      <c r="AZ541" s="612" t="e">
        <f>VLOOKUP(B541,'Multiplier Solutions'!$D$1:$H$2,5,0)</f>
        <v>#N/A</v>
      </c>
      <c r="BA541" s="612" t="e">
        <f>VLOOKUP(B541,GEP!$D$2:$H$5,5,0)</f>
        <v>#N/A</v>
      </c>
      <c r="BB541" s="612" t="e">
        <f>VLOOKUP(B541,Accenture!$D$1:$H$6,5,0)</f>
        <v>#N/A</v>
      </c>
      <c r="BC541" s="612" t="e">
        <f>VLOOKUP(B541,'Endurance International Group'!$D$1:$H$2,5,0)</f>
        <v>#N/A</v>
      </c>
      <c r="BD541" s="612" t="e">
        <f>VLOOKUP(B541,Newgen!$D$1:$H$2,5,0)</f>
        <v>#N/A</v>
      </c>
      <c r="BE541" s="612" t="e">
        <f>VLOOKUP(B541,'3D Incredible'!D541:H541,5,0)</f>
        <v>#N/A</v>
      </c>
      <c r="BF541" s="612" t="e">
        <f>VLOOKUP(B541,'Raja Software Labs'!$D$2:$H$2,5,0)</f>
        <v>#N/A</v>
      </c>
      <c r="BG541" s="612" t="e">
        <f>VLOOKUP(B541,Wipro!$D$1:$H$2,5,0)</f>
        <v>#N/A</v>
      </c>
      <c r="BH541" s="612" t="e">
        <f>VLOOKUP(B541,'Perch Technologies'!$D$2:$H$2,5,0)</f>
        <v>#N/A</v>
      </c>
      <c r="BI541" s="612" t="e">
        <f>VLOOKUP(B541,'Morning Star'!$D$1:$H$6,5,0)</f>
        <v>#N/A</v>
      </c>
      <c r="BJ541" s="612" t="e">
        <f>VLOOKUP(B541,Flexiloans!$D$1:$H$2,5,0)</f>
        <v>#N/A</v>
      </c>
      <c r="BK541" s="612" t="e">
        <f>VLOOKUP(B541,'Thirdware Solutions'!$D$1:$H$2,5,0)</f>
        <v>#N/A</v>
      </c>
      <c r="BL541" s="612" t="e">
        <f>VLOOKUP(B541,Tescom!$D$1:$H$8,5,0)</f>
        <v>#N/A</v>
      </c>
      <c r="BM541" s="612" t="e">
        <f>VLOOKUP(B541,'Cogno AI'!$D$1:$H$2,5,0)</f>
        <v>#N/A</v>
      </c>
      <c r="BN541" s="612" t="e">
        <f>VLOOKUP(B541,'ABM Knowledgeware'!$D$1:$H$2,5,0)</f>
        <v>#N/A</v>
      </c>
      <c r="BO541" s="612" t="e">
        <f>VLOOKUP(B541,'Concerto Software'!$D$1:$H$3,5,0)</f>
        <v>#N/A</v>
      </c>
      <c r="BP541" s="612" t="e">
        <f>VLOOKUP(B541,'My Captain'!$D$1:$H$4,5,0)</f>
        <v>#N/A</v>
      </c>
      <c r="BQ541" s="612" t="e">
        <f>VLOOKUP(B541,'Finoux Solutions'!$D$2:$H$4,5,0)</f>
        <v>#N/A</v>
      </c>
      <c r="BR541" s="612" t="e">
        <f>VLOOKUP(B541,'MITR Learning'!$D$1:$H$2,5,0)</f>
        <v>#N/A</v>
      </c>
      <c r="BS541" s="612" t="e">
        <f>VLOOKUP(B541,Nucsoft!$D$2:$H$6,5,0)</f>
        <v>#N/A</v>
      </c>
      <c r="BT541" s="612" t="e">
        <f>VLOOKUP(B541,'Paras Cadd'!$D$1:$H$2,5,0)</f>
        <v>#N/A</v>
      </c>
      <c r="BU541" s="612" t="e">
        <f>VLOOKUP(B541,'ICICI Securities'!$D$1:$H$2,5,0)</f>
        <v>#N/A</v>
      </c>
      <c r="BV541" s="612" t="e">
        <f>VLOOKUP(B541,'Citius Tech'!$D$2:$H$5,5,0)</f>
        <v>#N/A</v>
      </c>
      <c r="BW541" s="612" t="e">
        <f>VLOOKUP(B541,'Buzzy Brains'!$D$2:$H$2,5,0)</f>
        <v>#N/A</v>
      </c>
      <c r="BX541" s="612" t="e">
        <f>VLOOKUP(B541,'Decimal Point'!$D$2:$H$2,5,0)</f>
        <v>#N/A</v>
      </c>
      <c r="BY541" s="612" t="e">
        <f>VLOOKUP(B541,'Sankey Business Solutions'!$D$2:$H$3,5,0)</f>
        <v>#N/A</v>
      </c>
      <c r="BZ541" s="612" t="e">
        <f>VLOOKUP(B541,'Nangia &amp; Co LLP'!$D$2:$H$2,5,0)</f>
        <v>#N/A</v>
      </c>
      <c r="CA541" s="612" t="e">
        <f>VLOOKUP(B541,'FIS Solutions India Pvt Ltd'!$D$2:$H$2,5,0)</f>
        <v>#N/A</v>
      </c>
      <c r="CB541" s="612" t="e">
        <f>VLOOKUP(B541,'Delta Technology &amp; Management '!$D$2:$H$16,5,0)</f>
        <v>#N/A</v>
      </c>
      <c r="CC541" s="612" t="e">
        <f>VLOOKUP(B541,'Espoir Networks'!$D$3:$H$11,5,0)</f>
        <v>#N/A</v>
      </c>
      <c r="CD541" s="612" t="e">
        <f>VLOOKUP(B541,'Servosys Solution'!$D$3:$H$5,5,0)</f>
        <v>#N/A</v>
      </c>
      <c r="CE541" s="612" t="e">
        <f>VLOOKUP(B541,'Ribbon Communications'!$D$3:$H$4,5,0)</f>
        <v>#N/A</v>
      </c>
      <c r="CF541" s="612">
        <f t="shared" si="27"/>
        <v>1</v>
      </c>
      <c r="CG541" s="129" t="s">
        <v>8106</v>
      </c>
      <c r="CH541" s="129" t="s">
        <v>883</v>
      </c>
      <c r="CI541" s="129" t="s">
        <v>8107</v>
      </c>
      <c r="CJ541" s="129" t="s">
        <v>11726</v>
      </c>
      <c r="CK541" s="132">
        <v>42917</v>
      </c>
      <c r="CL541" s="129">
        <v>2021</v>
      </c>
      <c r="CM541" s="128" t="s">
        <v>4460</v>
      </c>
      <c r="CN541" s="129">
        <v>460</v>
      </c>
      <c r="CO541" s="133">
        <v>92</v>
      </c>
      <c r="CP541" s="129">
        <v>2015</v>
      </c>
      <c r="CQ541" s="129" t="s">
        <v>79</v>
      </c>
      <c r="CR541" s="128" t="s">
        <v>12275</v>
      </c>
      <c r="CS541" s="129">
        <v>567</v>
      </c>
      <c r="CT541" s="133">
        <v>87.23</v>
      </c>
      <c r="CU541" s="129">
        <v>2017</v>
      </c>
      <c r="CV541" s="129" t="s">
        <v>79</v>
      </c>
      <c r="CW541" s="131" t="s">
        <v>81</v>
      </c>
      <c r="CX541" s="131" t="s">
        <v>81</v>
      </c>
      <c r="CY541" s="129" t="s">
        <v>81</v>
      </c>
      <c r="CZ541" s="129" t="s">
        <v>81</v>
      </c>
      <c r="DA541" s="129" t="s">
        <v>81</v>
      </c>
      <c r="DB541" s="129" t="s">
        <v>81</v>
      </c>
      <c r="DC541" s="129" t="s">
        <v>81</v>
      </c>
      <c r="DD541" s="129" t="s">
        <v>81</v>
      </c>
      <c r="DE541" s="129" t="s">
        <v>81</v>
      </c>
      <c r="DF541" s="129">
        <v>0</v>
      </c>
      <c r="DG541" s="224">
        <v>9.07</v>
      </c>
      <c r="DH541" s="224">
        <v>8.76</v>
      </c>
      <c r="DI541" s="224">
        <v>8.9600000000000009</v>
      </c>
      <c r="DJ541" s="224">
        <v>8.1199999999999992</v>
      </c>
      <c r="DK541" s="224">
        <v>8.92</v>
      </c>
      <c r="DL541" s="224"/>
      <c r="DM541" s="224">
        <v>43.83</v>
      </c>
      <c r="DN541" s="224">
        <v>8.77</v>
      </c>
      <c r="DO541" s="129"/>
      <c r="DP541" s="131" t="s">
        <v>138</v>
      </c>
      <c r="DQ541" s="129">
        <v>0</v>
      </c>
      <c r="DR541" s="129">
        <v>0</v>
      </c>
      <c r="DS541" s="129" t="s">
        <v>83</v>
      </c>
      <c r="DT541" s="129" t="s">
        <v>83</v>
      </c>
      <c r="DU541" s="129" t="s">
        <v>83</v>
      </c>
      <c r="DV541" s="129" t="s">
        <v>83</v>
      </c>
      <c r="DW541" s="131" t="s">
        <v>83</v>
      </c>
      <c r="DX541" s="131" t="s">
        <v>84</v>
      </c>
      <c r="DY541" s="131" t="s">
        <v>81</v>
      </c>
      <c r="DZ541" s="131" t="s">
        <v>8109</v>
      </c>
      <c r="EA541" s="131" t="s">
        <v>8110</v>
      </c>
      <c r="EB541" s="131" t="s">
        <v>8111</v>
      </c>
      <c r="EC541" s="131" t="s">
        <v>8112</v>
      </c>
      <c r="ED541" s="131" t="s">
        <v>89</v>
      </c>
      <c r="EE541" s="131" t="s">
        <v>8113</v>
      </c>
      <c r="EF541" s="131" t="s">
        <v>8114</v>
      </c>
      <c r="EG541" s="131" t="s">
        <v>8115</v>
      </c>
      <c r="EH541" s="131" t="s">
        <v>8116</v>
      </c>
      <c r="EI541" s="131" t="s">
        <v>8117</v>
      </c>
      <c r="EJ541" s="135" t="s">
        <v>8118</v>
      </c>
      <c r="EK541" s="135" t="s">
        <v>8119</v>
      </c>
      <c r="EL541" s="135" t="s">
        <v>8120</v>
      </c>
      <c r="EM541" s="135" t="s">
        <v>8121</v>
      </c>
      <c r="EN541" s="131" t="s">
        <v>81</v>
      </c>
    </row>
    <row r="542" spans="1:144" ht="18" thickTop="1" thickBot="1">
      <c r="A542" s="575">
        <f t="shared" si="28"/>
        <v>541</v>
      </c>
      <c r="B542" s="572" t="s">
        <v>8144</v>
      </c>
      <c r="C542" s="600" t="s">
        <v>11897</v>
      </c>
      <c r="D542" s="570" t="s">
        <v>13209</v>
      </c>
      <c r="E542" s="568" t="str">
        <f t="shared" si="26"/>
        <v>Placed</v>
      </c>
      <c r="F542" s="570" t="s">
        <v>12496</v>
      </c>
      <c r="G542" s="570" t="s">
        <v>183</v>
      </c>
      <c r="H542" s="131" t="str">
        <f>VLOOKUP(B542,INFT2!C:E,3,0)</f>
        <v>12th + Engineering with live KT</v>
      </c>
      <c r="I542" s="610">
        <v>36224</v>
      </c>
      <c r="J542" s="572">
        <v>21</v>
      </c>
      <c r="K542" s="611" t="s">
        <v>8146</v>
      </c>
      <c r="L542" s="611" t="s">
        <v>73</v>
      </c>
      <c r="M542" s="611" t="s">
        <v>8147</v>
      </c>
      <c r="N542" s="612" t="s">
        <v>8143</v>
      </c>
      <c r="O542" s="612">
        <v>9324511236</v>
      </c>
      <c r="P542" s="612">
        <v>9594028582</v>
      </c>
      <c r="Q542" s="612" t="e">
        <f>VLOOKUP(B542,'TCS CON'!$D$1:$H$98,5,0)</f>
        <v>#N/A</v>
      </c>
      <c r="R542" s="612" t="e">
        <f>VLOOKUP(B542,LTI!$C$1:$H$46,6,0)</f>
        <v>#N/A</v>
      </c>
      <c r="S542" s="612" t="e">
        <f>VLOOKUP(B542,JARO!$E$2:$I$11,5,0)</f>
        <v>#N/A</v>
      </c>
      <c r="T542" s="612" t="e">
        <f>VLOOKUP(B542,Capgemini!$D$3:$H$78,5,0)</f>
        <v>#N/A</v>
      </c>
      <c r="U542" s="612" t="e">
        <f>VLOOKUP(B542,Carwale!$D$1:$H$4,5,0)</f>
        <v>#N/A</v>
      </c>
      <c r="V542" s="612" t="e">
        <f>VLOOKUP(B542,'Interactive Brokers'!E:I,5,0)</f>
        <v>#N/A</v>
      </c>
      <c r="W542" s="612" t="e">
        <f>VLOOKUP(B542,'REL Jio'!E:I,5,0)</f>
        <v>#N/A</v>
      </c>
      <c r="X542" s="612" t="e">
        <f>VLOOKUP(B542,'Sciative Sol'!E:I,5,0)</f>
        <v>#N/A</v>
      </c>
      <c r="Y542" s="612" t="e">
        <f>VLOOKUP(B542,'Hexaware Tech'!E:I,5,0)</f>
        <v>#N/A</v>
      </c>
      <c r="Z542" s="612" t="e">
        <f>VLOOKUP(B542,Axis!D:H,5,0)</f>
        <v>#N/A</v>
      </c>
      <c r="AA542" s="612">
        <f>VLOOKUP(B542,Ugam!$D$3:$H$26,5,0)</f>
        <v>250000</v>
      </c>
      <c r="AB542" s="612" t="e">
        <f>VLOOKUP(B542,Zeus!F:J,5,0)</f>
        <v>#N/A</v>
      </c>
      <c r="AC542" s="612" t="e">
        <f>VLOOKUP(B542,Montran!F:J,5,0)</f>
        <v>#N/A</v>
      </c>
      <c r="AD542" s="612" t="e">
        <f>VLOOKUP(B542,Endurance!H325:L325,5,0)</f>
        <v>#N/A</v>
      </c>
      <c r="AE542" s="612" t="e">
        <f>VLOOKUP(B542,'Swabhav Techlabs'!$F$1:$J$2,5,0)</f>
        <v>#N/A</v>
      </c>
      <c r="AF542" s="612" t="e">
        <f>VLOOKUP(B542,'Quality Kiosk'!$F$1:$J$18,5,0)</f>
        <v>#N/A</v>
      </c>
      <c r="AG542" s="612" t="e">
        <f>VLOOKUP(B542,'Lemon VB'!$F$1:$J$2,5,0)</f>
        <v>#N/A</v>
      </c>
      <c r="AH542" s="612" t="e">
        <f>VLOOKUP(B542,Gocomet!$E$1:$I$3,5,0)</f>
        <v>#N/A</v>
      </c>
      <c r="AI542" s="612" t="e">
        <f>VLOOKUP(B542,'Ingram Micro'!$E$1:$I$8,5,0)</f>
        <v>#N/A</v>
      </c>
      <c r="AJ542" s="612" t="e">
        <f>VLOOKUP(B542,'DePronto Infotech'!$E$1:$I$2,5,0)</f>
        <v>#N/A</v>
      </c>
      <c r="AK542" s="612" t="e">
        <f>VLOOKUP(B542,'Reliance Retail'!$E$1:$I$4,5,0)</f>
        <v>#N/A</v>
      </c>
      <c r="AL542" s="612" t="e">
        <f>VLOOKUP(B542,'Bright Champs'!$D$1:$H$13,5,0)</f>
        <v>#N/A</v>
      </c>
      <c r="AM542" s="612" t="e">
        <f>VLOOKUP(B542,Neosoft!$E$1:$I$12,5,0)</f>
        <v>#N/A</v>
      </c>
      <c r="AN542" s="612" t="e">
        <f>VLOOKUP(B542,Infosys!$E$1:$I$3,5,0)</f>
        <v>#N/A</v>
      </c>
      <c r="AO542" s="612" t="e">
        <f>VLOOKUP(B542,Cerelabs!$E$1:$I$5,5,0)</f>
        <v>#N/A</v>
      </c>
      <c r="AP542" s="612" t="e">
        <f>VLOOKUP(B542,'Neebal Technologies'!$D$1:$H$2,5,0)</f>
        <v>#N/A</v>
      </c>
      <c r="AQ542" s="612" t="e">
        <f>VLOOKUP(B542,'Vertiv Energy'!$D$1:$H$2,5,0)</f>
        <v>#N/A</v>
      </c>
      <c r="AR542" s="612" t="e">
        <f>VLOOKUP(B542,'Acidaes Solutions (CRMNEXT)'!$D$1:$H$3,5,0)</f>
        <v>#N/A</v>
      </c>
      <c r="AS542" s="612" t="e">
        <f>VLOOKUP(B542,Growisto!$D$1:$H$2,5,0)</f>
        <v>#N/A</v>
      </c>
      <c r="AT542" s="612" t="e">
        <f>VLOOKUP(B542,'9.9 Mediaworx - Digit'!$D$1:$H$2,5,0)</f>
        <v>#N/A</v>
      </c>
      <c r="AU542" s="612" t="e">
        <f>VLOOKUP(B542,'Vistaar systems Pvt Ltd'!$D$2:$H$3,5,0)</f>
        <v>#N/A</v>
      </c>
      <c r="AV542" s="612" t="e">
        <f>VLOOKUP(B542,'Course 5i'!$D$2:$H$11,5,0)</f>
        <v>#N/A</v>
      </c>
      <c r="AW542" s="612" t="e">
        <f>VLOOKUP(B542,'Radiant Appliances &amp; Electronic'!$D$1:$H$13,5,0)</f>
        <v>#N/A</v>
      </c>
      <c r="AX542" s="612" t="e">
        <f>VLOOKUP(B542,'Atos Global'!$D$3:$H$27,5,0)</f>
        <v>#N/A</v>
      </c>
      <c r="AY542" s="612" t="e">
        <f>VLOOKUP(B542,'Saama Technologies'!$D$1:$H$2,5,0)</f>
        <v>#N/A</v>
      </c>
      <c r="AZ542" s="612" t="e">
        <f>VLOOKUP(B542,'Multiplier Solutions'!$D$1:$H$2,5,0)</f>
        <v>#N/A</v>
      </c>
      <c r="BA542" s="612" t="e">
        <f>VLOOKUP(B542,GEP!$D$2:$H$5,5,0)</f>
        <v>#N/A</v>
      </c>
      <c r="BB542" s="612" t="e">
        <f>VLOOKUP(B542,Accenture!$D$1:$H$6,5,0)</f>
        <v>#N/A</v>
      </c>
      <c r="BC542" s="612" t="e">
        <f>VLOOKUP(B542,'Endurance International Group'!$D$1:$H$2,5,0)</f>
        <v>#N/A</v>
      </c>
      <c r="BD542" s="612" t="e">
        <f>VLOOKUP(B542,Newgen!$D$1:$H$2,5,0)</f>
        <v>#N/A</v>
      </c>
      <c r="BE542" s="612" t="e">
        <f>VLOOKUP(B542,'3D Incredible'!D542:H542,5,0)</f>
        <v>#N/A</v>
      </c>
      <c r="BF542" s="612" t="e">
        <f>VLOOKUP(B542,'Raja Software Labs'!$D$2:$H$2,5,0)</f>
        <v>#N/A</v>
      </c>
      <c r="BG542" s="612" t="e">
        <f>VLOOKUP(B542,Wipro!$D$1:$H$2,5,0)</f>
        <v>#N/A</v>
      </c>
      <c r="BH542" s="612" t="e">
        <f>VLOOKUP(B542,'Perch Technologies'!$D$2:$H$2,5,0)</f>
        <v>#N/A</v>
      </c>
      <c r="BI542" s="612" t="e">
        <f>VLOOKUP(B542,'Morning Star'!$D$1:$H$6,5,0)</f>
        <v>#N/A</v>
      </c>
      <c r="BJ542" s="612" t="e">
        <f>VLOOKUP(B542,Flexiloans!$D$1:$H$2,5,0)</f>
        <v>#N/A</v>
      </c>
      <c r="BK542" s="612" t="e">
        <f>VLOOKUP(B542,'Thirdware Solutions'!$D$1:$H$2,5,0)</f>
        <v>#N/A</v>
      </c>
      <c r="BL542" s="612" t="e">
        <f>VLOOKUP(B542,Tescom!$D$1:$H$8,5,0)</f>
        <v>#N/A</v>
      </c>
      <c r="BM542" s="612" t="e">
        <f>VLOOKUP(B542,'Cogno AI'!$D$1:$H$2,5,0)</f>
        <v>#N/A</v>
      </c>
      <c r="BN542" s="612" t="e">
        <f>VLOOKUP(B542,'ABM Knowledgeware'!$D$1:$H$2,5,0)</f>
        <v>#N/A</v>
      </c>
      <c r="BO542" s="612" t="e">
        <f>VLOOKUP(B542,'Concerto Software'!$D$1:$H$3,5,0)</f>
        <v>#N/A</v>
      </c>
      <c r="BP542" s="612" t="e">
        <f>VLOOKUP(B542,'My Captain'!$D$1:$H$4,5,0)</f>
        <v>#N/A</v>
      </c>
      <c r="BQ542" s="612" t="e">
        <f>VLOOKUP(B542,'Finoux Solutions'!$D$2:$H$4,5,0)</f>
        <v>#N/A</v>
      </c>
      <c r="BR542" s="612" t="e">
        <f>VLOOKUP(B542,'MITR Learning'!$D$1:$H$2,5,0)</f>
        <v>#N/A</v>
      </c>
      <c r="BS542" s="612" t="e">
        <f>VLOOKUP(B542,Nucsoft!$D$2:$H$6,5,0)</f>
        <v>#N/A</v>
      </c>
      <c r="BT542" s="612" t="e">
        <f>VLOOKUP(B542,'Paras Cadd'!$D$1:$H$2,5,0)</f>
        <v>#N/A</v>
      </c>
      <c r="BU542" s="612" t="e">
        <f>VLOOKUP(B542,'ICICI Securities'!$D$1:$H$2,5,0)</f>
        <v>#N/A</v>
      </c>
      <c r="BV542" s="612" t="e">
        <f>VLOOKUP(B542,'Citius Tech'!$D$2:$H$5,5,0)</f>
        <v>#N/A</v>
      </c>
      <c r="BW542" s="612" t="e">
        <f>VLOOKUP(B542,'Buzzy Brains'!$D$2:$H$2,5,0)</f>
        <v>#N/A</v>
      </c>
      <c r="BX542" s="612" t="e">
        <f>VLOOKUP(B542,'Decimal Point'!$D$2:$H$2,5,0)</f>
        <v>#N/A</v>
      </c>
      <c r="BY542" s="612" t="e">
        <f>VLOOKUP(B542,'Sankey Business Solutions'!$D$2:$H$3,5,0)</f>
        <v>#N/A</v>
      </c>
      <c r="BZ542" s="612" t="e">
        <f>VLOOKUP(B542,'Nangia &amp; Co LLP'!$D$2:$H$2,5,0)</f>
        <v>#N/A</v>
      </c>
      <c r="CA542" s="612" t="e">
        <f>VLOOKUP(B542,'FIS Solutions India Pvt Ltd'!$D$2:$H$2,5,0)</f>
        <v>#N/A</v>
      </c>
      <c r="CB542" s="612" t="e">
        <f>VLOOKUP(B542,'Delta Technology &amp; Management '!$D$2:$H$16,5,0)</f>
        <v>#N/A</v>
      </c>
      <c r="CC542" s="612" t="e">
        <f>VLOOKUP(B542,'Espoir Networks'!$D$3:$H$11,5,0)</f>
        <v>#N/A</v>
      </c>
      <c r="CD542" s="612" t="e">
        <f>VLOOKUP(B542,'Servosys Solution'!$D$3:$H$5,5,0)</f>
        <v>#N/A</v>
      </c>
      <c r="CE542" s="612" t="e">
        <f>VLOOKUP(B542,'Ribbon Communications'!$D$3:$H$4,5,0)</f>
        <v>#N/A</v>
      </c>
      <c r="CF542" s="612">
        <f t="shared" si="27"/>
        <v>1</v>
      </c>
      <c r="CG542" s="129" t="s">
        <v>8148</v>
      </c>
      <c r="CH542" s="129" t="s">
        <v>8149</v>
      </c>
      <c r="CI542" s="129" t="s">
        <v>134</v>
      </c>
      <c r="CJ542" s="129" t="s">
        <v>11725</v>
      </c>
      <c r="CK542" s="132">
        <v>42917</v>
      </c>
      <c r="CL542" s="129">
        <v>2021</v>
      </c>
      <c r="CM542" s="128" t="s">
        <v>12086</v>
      </c>
      <c r="CN542" s="129">
        <v>402</v>
      </c>
      <c r="CO542" s="133">
        <v>80.400000000000006</v>
      </c>
      <c r="CP542" s="129">
        <v>2015</v>
      </c>
      <c r="CQ542" s="129" t="s">
        <v>79</v>
      </c>
      <c r="CR542" s="128" t="s">
        <v>12276</v>
      </c>
      <c r="CS542" s="129">
        <v>427</v>
      </c>
      <c r="CT542" s="133">
        <v>65.69</v>
      </c>
      <c r="CU542" s="129">
        <v>2017</v>
      </c>
      <c r="CV542" s="129" t="s">
        <v>79</v>
      </c>
      <c r="CW542" s="131" t="s">
        <v>81</v>
      </c>
      <c r="CX542" s="131" t="s">
        <v>81</v>
      </c>
      <c r="CY542" s="129" t="s">
        <v>81</v>
      </c>
      <c r="CZ542" s="129" t="s">
        <v>81</v>
      </c>
      <c r="DA542" s="129" t="s">
        <v>81</v>
      </c>
      <c r="DB542" s="129" t="s">
        <v>81</v>
      </c>
      <c r="DC542" s="129" t="s">
        <v>81</v>
      </c>
      <c r="DD542" s="129" t="s">
        <v>81</v>
      </c>
      <c r="DE542" s="129" t="s">
        <v>81</v>
      </c>
      <c r="DF542" s="129">
        <v>0</v>
      </c>
      <c r="DG542" s="224">
        <v>6.26</v>
      </c>
      <c r="DH542" s="224">
        <v>6.89</v>
      </c>
      <c r="DI542" s="224">
        <v>7.04</v>
      </c>
      <c r="DJ542" s="224">
        <v>6.65</v>
      </c>
      <c r="DK542" s="224">
        <v>6</v>
      </c>
      <c r="DL542" s="224">
        <v>7.89</v>
      </c>
      <c r="DM542" s="224">
        <v>40.729999999999997</v>
      </c>
      <c r="DN542" s="224">
        <v>6.79</v>
      </c>
      <c r="DO542" s="129"/>
      <c r="DP542" s="131" t="s">
        <v>82</v>
      </c>
      <c r="DQ542" s="129">
        <v>1</v>
      </c>
      <c r="DR542" s="129">
        <v>0</v>
      </c>
      <c r="DS542" s="129" t="s">
        <v>83</v>
      </c>
      <c r="DT542" s="129" t="s">
        <v>83</v>
      </c>
      <c r="DU542" s="129" t="s">
        <v>83</v>
      </c>
      <c r="DV542" s="129" t="s">
        <v>83</v>
      </c>
      <c r="DW542" s="131" t="s">
        <v>83</v>
      </c>
      <c r="DX542" s="131" t="s">
        <v>84</v>
      </c>
      <c r="DY542" s="131" t="s">
        <v>81</v>
      </c>
      <c r="DZ542" s="131" t="s">
        <v>8152</v>
      </c>
      <c r="EA542" s="131" t="s">
        <v>8153</v>
      </c>
      <c r="EB542" s="131" t="s">
        <v>8154</v>
      </c>
      <c r="EC542" s="131" t="s">
        <v>88</v>
      </c>
      <c r="ED542" s="131" t="s">
        <v>89</v>
      </c>
      <c r="EE542" s="131" t="s">
        <v>81</v>
      </c>
      <c r="EF542" s="131" t="s">
        <v>4775</v>
      </c>
      <c r="EG542" s="131" t="s">
        <v>8155</v>
      </c>
      <c r="EH542" s="131" t="s">
        <v>1009</v>
      </c>
      <c r="EI542" s="131" t="s">
        <v>8156</v>
      </c>
      <c r="EJ542" s="135" t="s">
        <v>8157</v>
      </c>
      <c r="EK542" s="135" t="s">
        <v>8158</v>
      </c>
      <c r="EL542" s="135" t="s">
        <v>8159</v>
      </c>
      <c r="EM542" s="135" t="s">
        <v>8160</v>
      </c>
      <c r="EN542" s="131" t="s">
        <v>81</v>
      </c>
    </row>
    <row r="543" spans="1:144" ht="18" thickTop="1" thickBot="1">
      <c r="A543" s="575">
        <f t="shared" si="28"/>
        <v>542</v>
      </c>
      <c r="B543" s="572" t="s">
        <v>8198</v>
      </c>
      <c r="C543" s="600" t="s">
        <v>8199</v>
      </c>
      <c r="D543" s="570" t="s">
        <v>13209</v>
      </c>
      <c r="E543" s="568" t="str">
        <f t="shared" si="26"/>
        <v>Placed</v>
      </c>
      <c r="F543" s="570" t="s">
        <v>12496</v>
      </c>
      <c r="G543" s="570" t="s">
        <v>183</v>
      </c>
      <c r="H543" s="131" t="str">
        <f>VLOOKUP(B543,INFT2!C:E,3,0)</f>
        <v>12th + Engineering without live KT</v>
      </c>
      <c r="I543" s="610" t="s">
        <v>2597</v>
      </c>
      <c r="J543" s="572">
        <v>20</v>
      </c>
      <c r="K543" s="611" t="s">
        <v>8200</v>
      </c>
      <c r="L543" s="611" t="s">
        <v>73</v>
      </c>
      <c r="M543" s="611" t="s">
        <v>8201</v>
      </c>
      <c r="N543" s="612" t="s">
        <v>8202</v>
      </c>
      <c r="O543" s="612">
        <v>9757430424</v>
      </c>
      <c r="P543" s="612">
        <v>8850530257</v>
      </c>
      <c r="Q543" s="612">
        <f>VLOOKUP(B543,'TCS CON'!$D$1:$H$98,5,0)</f>
        <v>336000</v>
      </c>
      <c r="R543" s="612" t="e">
        <f>VLOOKUP(B543,LTI!$C$1:$H$46,6,0)</f>
        <v>#N/A</v>
      </c>
      <c r="S543" s="612" t="e">
        <f>VLOOKUP(B543,JARO!$E$2:$I$11,5,0)</f>
        <v>#N/A</v>
      </c>
      <c r="T543" s="612" t="e">
        <f>VLOOKUP(B543,Capgemini!$D$3:$H$78,5,0)</f>
        <v>#N/A</v>
      </c>
      <c r="U543" s="612" t="e">
        <f>VLOOKUP(B543,Carwale!$D$1:$H$4,5,0)</f>
        <v>#N/A</v>
      </c>
      <c r="V543" s="612" t="e">
        <f>VLOOKUP(B543,'Interactive Brokers'!E:I,5,0)</f>
        <v>#N/A</v>
      </c>
      <c r="W543" s="612" t="e">
        <f>VLOOKUP(B543,'REL Jio'!E:I,5,0)</f>
        <v>#N/A</v>
      </c>
      <c r="X543" s="612" t="e">
        <f>VLOOKUP(B543,'Sciative Sol'!E:I,5,0)</f>
        <v>#N/A</v>
      </c>
      <c r="Y543" s="612" t="e">
        <f>VLOOKUP(B543,'Hexaware Tech'!E:I,5,0)</f>
        <v>#N/A</v>
      </c>
      <c r="Z543" s="612">
        <f>VLOOKUP(B543,Axis!D:H,5,0)</f>
        <v>380000</v>
      </c>
      <c r="AA543" s="612" t="e">
        <f>VLOOKUP(B543,Ugam!$D$3:$H$26,5,0)</f>
        <v>#N/A</v>
      </c>
      <c r="AB543" s="612" t="e">
        <f>VLOOKUP(B543,Zeus!F:J,5,0)</f>
        <v>#N/A</v>
      </c>
      <c r="AC543" s="612" t="e">
        <f>VLOOKUP(B543,Montran!F:J,5,0)</f>
        <v>#N/A</v>
      </c>
      <c r="AD543" s="612" t="e">
        <f>VLOOKUP(B543,Endurance!H326:L326,5,0)</f>
        <v>#N/A</v>
      </c>
      <c r="AE543" s="612" t="e">
        <f>VLOOKUP(B543,'Swabhav Techlabs'!$F$1:$J$2,5,0)</f>
        <v>#N/A</v>
      </c>
      <c r="AF543" s="612" t="e">
        <f>VLOOKUP(B543,'Quality Kiosk'!$F$1:$J$18,5,0)</f>
        <v>#N/A</v>
      </c>
      <c r="AG543" s="612" t="e">
        <f>VLOOKUP(B543,'Lemon VB'!$F$1:$J$2,5,0)</f>
        <v>#N/A</v>
      </c>
      <c r="AH543" s="612" t="e">
        <f>VLOOKUP(B543,Gocomet!$E$1:$I$3,5,0)</f>
        <v>#N/A</v>
      </c>
      <c r="AI543" s="612" t="e">
        <f>VLOOKUP(B543,'Ingram Micro'!$E$1:$I$8,5,0)</f>
        <v>#N/A</v>
      </c>
      <c r="AJ543" s="612" t="e">
        <f>VLOOKUP(B543,'DePronto Infotech'!$E$1:$I$2,5,0)</f>
        <v>#N/A</v>
      </c>
      <c r="AK543" s="612" t="e">
        <f>VLOOKUP(B543,'Reliance Retail'!$E$1:$I$4,5,0)</f>
        <v>#N/A</v>
      </c>
      <c r="AL543" s="612" t="e">
        <f>VLOOKUP(B543,'Bright Champs'!$D$1:$H$13,5,0)</f>
        <v>#N/A</v>
      </c>
      <c r="AM543" s="612" t="e">
        <f>VLOOKUP(B543,Neosoft!$E$1:$I$12,5,0)</f>
        <v>#N/A</v>
      </c>
      <c r="AN543" s="612" t="e">
        <f>VLOOKUP(B543,Infosys!$E$1:$I$3,5,0)</f>
        <v>#N/A</v>
      </c>
      <c r="AO543" s="612" t="e">
        <f>VLOOKUP(B543,Cerelabs!$E$1:$I$5,5,0)</f>
        <v>#N/A</v>
      </c>
      <c r="AP543" s="612" t="e">
        <f>VLOOKUP(B543,'Neebal Technologies'!$D$1:$H$2,5,0)</f>
        <v>#N/A</v>
      </c>
      <c r="AQ543" s="612" t="e">
        <f>VLOOKUP(B543,'Vertiv Energy'!$D$1:$H$2,5,0)</f>
        <v>#N/A</v>
      </c>
      <c r="AR543" s="612" t="e">
        <f>VLOOKUP(B543,'Acidaes Solutions (CRMNEXT)'!$D$1:$H$3,5,0)</f>
        <v>#N/A</v>
      </c>
      <c r="AS543" s="612" t="e">
        <f>VLOOKUP(B543,Growisto!$D$1:$H$2,5,0)</f>
        <v>#N/A</v>
      </c>
      <c r="AT543" s="612" t="e">
        <f>VLOOKUP(B543,'9.9 Mediaworx - Digit'!$D$1:$H$2,5,0)</f>
        <v>#N/A</v>
      </c>
      <c r="AU543" s="612" t="e">
        <f>VLOOKUP(B543,'Vistaar systems Pvt Ltd'!$D$2:$H$3,5,0)</f>
        <v>#N/A</v>
      </c>
      <c r="AV543" s="612" t="e">
        <f>VLOOKUP(B543,'Course 5i'!$D$2:$H$11,5,0)</f>
        <v>#N/A</v>
      </c>
      <c r="AW543" s="612" t="e">
        <f>VLOOKUP(B543,'Radiant Appliances &amp; Electronic'!$D$1:$H$13,5,0)</f>
        <v>#N/A</v>
      </c>
      <c r="AX543" s="612" t="e">
        <f>VLOOKUP(B543,'Atos Global'!$D$3:$H$27,5,0)</f>
        <v>#N/A</v>
      </c>
      <c r="AY543" s="612" t="e">
        <f>VLOOKUP(B543,'Saama Technologies'!$D$1:$H$2,5,0)</f>
        <v>#N/A</v>
      </c>
      <c r="AZ543" s="612" t="e">
        <f>VLOOKUP(B543,'Multiplier Solutions'!$D$1:$H$2,5,0)</f>
        <v>#N/A</v>
      </c>
      <c r="BA543" s="612" t="e">
        <f>VLOOKUP(B543,GEP!$D$2:$H$5,5,0)</f>
        <v>#N/A</v>
      </c>
      <c r="BB543" s="612" t="e">
        <f>VLOOKUP(B543,Accenture!$D$1:$H$6,5,0)</f>
        <v>#N/A</v>
      </c>
      <c r="BC543" s="612" t="e">
        <f>VLOOKUP(B543,'Endurance International Group'!$D$1:$H$2,5,0)</f>
        <v>#N/A</v>
      </c>
      <c r="BD543" s="612" t="e">
        <f>VLOOKUP(B543,Newgen!$D$1:$H$2,5,0)</f>
        <v>#N/A</v>
      </c>
      <c r="BE543" s="612" t="e">
        <f>VLOOKUP(B543,'3D Incredible'!D543:H543,5,0)</f>
        <v>#N/A</v>
      </c>
      <c r="BF543" s="612" t="e">
        <f>VLOOKUP(B543,'Raja Software Labs'!$D$2:$H$2,5,0)</f>
        <v>#N/A</v>
      </c>
      <c r="BG543" s="612" t="e">
        <f>VLOOKUP(B543,Wipro!$D$1:$H$2,5,0)</f>
        <v>#N/A</v>
      </c>
      <c r="BH543" s="612" t="e">
        <f>VLOOKUP(B543,'Perch Technologies'!$D$2:$H$2,5,0)</f>
        <v>#N/A</v>
      </c>
      <c r="BI543" s="612" t="e">
        <f>VLOOKUP(B543,'Morning Star'!$D$1:$H$6,5,0)</f>
        <v>#N/A</v>
      </c>
      <c r="BJ543" s="612" t="e">
        <f>VLOOKUP(B543,Flexiloans!$D$1:$H$2,5,0)</f>
        <v>#N/A</v>
      </c>
      <c r="BK543" s="612" t="e">
        <f>VLOOKUP(B543,'Thirdware Solutions'!$D$1:$H$2,5,0)</f>
        <v>#N/A</v>
      </c>
      <c r="BL543" s="612" t="e">
        <f>VLOOKUP(B543,Tescom!$D$1:$H$8,5,0)</f>
        <v>#N/A</v>
      </c>
      <c r="BM543" s="612" t="e">
        <f>VLOOKUP(B543,'Cogno AI'!$D$1:$H$2,5,0)</f>
        <v>#N/A</v>
      </c>
      <c r="BN543" s="612" t="e">
        <f>VLOOKUP(B543,'ABM Knowledgeware'!$D$1:$H$2,5,0)</f>
        <v>#N/A</v>
      </c>
      <c r="BO543" s="612" t="e">
        <f>VLOOKUP(B543,'Concerto Software'!$D$1:$H$3,5,0)</f>
        <v>#N/A</v>
      </c>
      <c r="BP543" s="612" t="e">
        <f>VLOOKUP(B543,'My Captain'!$D$1:$H$4,5,0)</f>
        <v>#N/A</v>
      </c>
      <c r="BQ543" s="612" t="e">
        <f>VLOOKUP(B543,'Finoux Solutions'!$D$2:$H$4,5,0)</f>
        <v>#N/A</v>
      </c>
      <c r="BR543" s="612" t="e">
        <f>VLOOKUP(B543,'MITR Learning'!$D$1:$H$2,5,0)</f>
        <v>#N/A</v>
      </c>
      <c r="BS543" s="612" t="e">
        <f>VLOOKUP(B543,Nucsoft!$D$2:$H$6,5,0)</f>
        <v>#N/A</v>
      </c>
      <c r="BT543" s="612" t="e">
        <f>VLOOKUP(B543,'Paras Cadd'!$D$1:$H$2,5,0)</f>
        <v>#N/A</v>
      </c>
      <c r="BU543" s="612" t="e">
        <f>VLOOKUP(B543,'ICICI Securities'!$D$1:$H$2,5,0)</f>
        <v>#N/A</v>
      </c>
      <c r="BV543" s="612" t="e">
        <f>VLOOKUP(B543,'Citius Tech'!$D$2:$H$5,5,0)</f>
        <v>#N/A</v>
      </c>
      <c r="BW543" s="612" t="e">
        <f>VLOOKUP(B543,'Buzzy Brains'!$D$2:$H$2,5,0)</f>
        <v>#N/A</v>
      </c>
      <c r="BX543" s="612" t="e">
        <f>VLOOKUP(B543,'Decimal Point'!$D$2:$H$2,5,0)</f>
        <v>#N/A</v>
      </c>
      <c r="BY543" s="612" t="e">
        <f>VLOOKUP(B543,'Sankey Business Solutions'!$D$2:$H$3,5,0)</f>
        <v>#N/A</v>
      </c>
      <c r="BZ543" s="612" t="e">
        <f>VLOOKUP(B543,'Nangia &amp; Co LLP'!$D$2:$H$2,5,0)</f>
        <v>#N/A</v>
      </c>
      <c r="CA543" s="612" t="e">
        <f>VLOOKUP(B543,'FIS Solutions India Pvt Ltd'!$D$2:$H$2,5,0)</f>
        <v>#N/A</v>
      </c>
      <c r="CB543" s="612" t="e">
        <f>VLOOKUP(B543,'Delta Technology &amp; Management '!$D$2:$H$16,5,0)</f>
        <v>#N/A</v>
      </c>
      <c r="CC543" s="612" t="e">
        <f>VLOOKUP(B543,'Espoir Networks'!$D$3:$H$11,5,0)</f>
        <v>#N/A</v>
      </c>
      <c r="CD543" s="612" t="e">
        <f>VLOOKUP(B543,'Servosys Solution'!$D$3:$H$5,5,0)</f>
        <v>#N/A</v>
      </c>
      <c r="CE543" s="612" t="e">
        <f>VLOOKUP(B543,'Ribbon Communications'!$D$3:$H$4,5,0)</f>
        <v>#N/A</v>
      </c>
      <c r="CF543" s="612">
        <f t="shared" si="27"/>
        <v>2</v>
      </c>
      <c r="CG543" s="129" t="s">
        <v>8203</v>
      </c>
      <c r="CH543" s="129">
        <v>938378191310</v>
      </c>
      <c r="CI543" s="129" t="s">
        <v>8204</v>
      </c>
      <c r="CJ543" s="129" t="s">
        <v>11726</v>
      </c>
      <c r="CK543" s="132">
        <v>42917</v>
      </c>
      <c r="CL543" s="129">
        <v>2021</v>
      </c>
      <c r="CM543" s="128" t="s">
        <v>4851</v>
      </c>
      <c r="CN543" s="129">
        <v>589</v>
      </c>
      <c r="CO543" s="133">
        <v>84.14</v>
      </c>
      <c r="CP543" s="129">
        <v>2015</v>
      </c>
      <c r="CQ543" s="129" t="s">
        <v>398</v>
      </c>
      <c r="CR543" s="128" t="s">
        <v>9369</v>
      </c>
      <c r="CS543" s="129">
        <v>517</v>
      </c>
      <c r="CT543" s="133">
        <v>79.540000000000006</v>
      </c>
      <c r="CU543" s="129">
        <v>2017</v>
      </c>
      <c r="CV543" s="129" t="s">
        <v>79</v>
      </c>
      <c r="CW543" s="131" t="s">
        <v>81</v>
      </c>
      <c r="CX543" s="131" t="s">
        <v>81</v>
      </c>
      <c r="CY543" s="129" t="s">
        <v>81</v>
      </c>
      <c r="CZ543" s="129" t="s">
        <v>81</v>
      </c>
      <c r="DA543" s="129" t="s">
        <v>81</v>
      </c>
      <c r="DB543" s="129" t="s">
        <v>81</v>
      </c>
      <c r="DC543" s="129" t="s">
        <v>81</v>
      </c>
      <c r="DD543" s="129" t="s">
        <v>81</v>
      </c>
      <c r="DE543" s="129" t="s">
        <v>81</v>
      </c>
      <c r="DF543" s="129">
        <v>0</v>
      </c>
      <c r="DG543" s="224">
        <v>8.26</v>
      </c>
      <c r="DH543" s="224">
        <v>8.19</v>
      </c>
      <c r="DI543" s="224">
        <v>7.62</v>
      </c>
      <c r="DJ543" s="224">
        <v>6.92</v>
      </c>
      <c r="DK543" s="224">
        <v>8</v>
      </c>
      <c r="DL543" s="224">
        <v>9.5</v>
      </c>
      <c r="DM543" s="224">
        <v>48.49</v>
      </c>
      <c r="DN543" s="224">
        <v>8.08</v>
      </c>
      <c r="DO543" s="129"/>
      <c r="DP543" s="131" t="s">
        <v>82</v>
      </c>
      <c r="DQ543" s="129">
        <v>0</v>
      </c>
      <c r="DR543" s="129">
        <v>0</v>
      </c>
      <c r="DS543" s="129" t="s">
        <v>83</v>
      </c>
      <c r="DT543" s="129" t="s">
        <v>83</v>
      </c>
      <c r="DU543" s="129" t="s">
        <v>83</v>
      </c>
      <c r="DV543" s="129" t="s">
        <v>83</v>
      </c>
      <c r="DW543" s="131" t="s">
        <v>83</v>
      </c>
      <c r="DX543" s="131" t="s">
        <v>84</v>
      </c>
      <c r="DY543" s="131" t="s">
        <v>81</v>
      </c>
      <c r="DZ543" s="131" t="s">
        <v>8205</v>
      </c>
      <c r="EA543" s="131" t="s">
        <v>86</v>
      </c>
      <c r="EB543" s="131" t="s">
        <v>8206</v>
      </c>
      <c r="EC543" s="131" t="s">
        <v>826</v>
      </c>
      <c r="ED543" s="131" t="s">
        <v>89</v>
      </c>
      <c r="EE543" s="131" t="s">
        <v>8207</v>
      </c>
      <c r="EF543" s="131" t="s">
        <v>8208</v>
      </c>
      <c r="EG543" s="131" t="s">
        <v>81</v>
      </c>
      <c r="EH543" s="131" t="s">
        <v>81</v>
      </c>
      <c r="EI543" s="131" t="s">
        <v>8209</v>
      </c>
      <c r="EJ543" s="135" t="s">
        <v>8210</v>
      </c>
      <c r="EK543" s="135" t="s">
        <v>8211</v>
      </c>
      <c r="EL543" s="135" t="s">
        <v>8212</v>
      </c>
      <c r="EM543" s="135" t="s">
        <v>8213</v>
      </c>
      <c r="EN543" s="131" t="s">
        <v>81</v>
      </c>
    </row>
    <row r="544" spans="1:144" ht="18" thickTop="1" thickBot="1">
      <c r="A544" s="575">
        <f t="shared" si="28"/>
        <v>543</v>
      </c>
      <c r="B544" s="572" t="s">
        <v>8238</v>
      </c>
      <c r="C544" s="600" t="s">
        <v>11898</v>
      </c>
      <c r="D544" s="570" t="s">
        <v>13208</v>
      </c>
      <c r="E544" s="568" t="str">
        <f t="shared" si="26"/>
        <v>Placed</v>
      </c>
      <c r="F544" s="570" t="s">
        <v>12496</v>
      </c>
      <c r="G544" s="570" t="s">
        <v>183</v>
      </c>
      <c r="H544" s="131" t="str">
        <f>VLOOKUP(B544,INFT2!C:E,3,0)</f>
        <v>12th + Engineering without live KT</v>
      </c>
      <c r="I544" s="610">
        <v>36312</v>
      </c>
      <c r="J544" s="572">
        <v>21</v>
      </c>
      <c r="K544" s="611" t="s">
        <v>8240</v>
      </c>
      <c r="L544" s="611" t="s">
        <v>73</v>
      </c>
      <c r="M544" s="611" t="s">
        <v>8241</v>
      </c>
      <c r="N544" s="612" t="s">
        <v>8237</v>
      </c>
      <c r="O544" s="612">
        <v>9920730254</v>
      </c>
      <c r="P544" s="612">
        <v>9967985926</v>
      </c>
      <c r="Q544" s="612" t="e">
        <f>VLOOKUP(B544,'TCS CON'!$D$1:$H$98,5,0)</f>
        <v>#N/A</v>
      </c>
      <c r="R544" s="612" t="e">
        <f>VLOOKUP(B544,LTI!$C$1:$H$46,6,0)</f>
        <v>#N/A</v>
      </c>
      <c r="S544" s="612" t="e">
        <f>VLOOKUP(B544,JARO!$E$2:$I$11,5,0)</f>
        <v>#N/A</v>
      </c>
      <c r="T544" s="612" t="e">
        <f>VLOOKUP(B544,Capgemini!$D$3:$H$78,5,0)</f>
        <v>#N/A</v>
      </c>
      <c r="U544" s="612" t="e">
        <f>VLOOKUP(B544,Carwale!$D$1:$H$4,5,0)</f>
        <v>#N/A</v>
      </c>
      <c r="V544" s="612" t="e">
        <f>VLOOKUP(B544,'Interactive Brokers'!E:I,5,0)</f>
        <v>#N/A</v>
      </c>
      <c r="W544" s="612" t="e">
        <f>VLOOKUP(B544,'REL Jio'!E:I,5,0)</f>
        <v>#N/A</v>
      </c>
      <c r="X544" s="612" t="e">
        <f>VLOOKUP(B544,'Sciative Sol'!E:I,5,0)</f>
        <v>#N/A</v>
      </c>
      <c r="Y544" s="612" t="e">
        <f>VLOOKUP(B544,'Hexaware Tech'!E:I,5,0)</f>
        <v>#N/A</v>
      </c>
      <c r="Z544" s="612" t="e">
        <f>VLOOKUP(B544,Axis!D:H,5,0)</f>
        <v>#N/A</v>
      </c>
      <c r="AA544" s="612" t="e">
        <f>VLOOKUP(B544,Ugam!$D$3:$H$26,5,0)</f>
        <v>#N/A</v>
      </c>
      <c r="AB544" s="612" t="e">
        <f>VLOOKUP(B544,Zeus!F:J,5,0)</f>
        <v>#N/A</v>
      </c>
      <c r="AC544" s="612" t="e">
        <f>VLOOKUP(B544,Montran!F:J,5,0)</f>
        <v>#N/A</v>
      </c>
      <c r="AD544" s="612" t="e">
        <f>VLOOKUP(B544,Endurance!H327:L327,5,0)</f>
        <v>#N/A</v>
      </c>
      <c r="AE544" s="612" t="e">
        <f>VLOOKUP(B544,'Swabhav Techlabs'!$F$1:$J$2,5,0)</f>
        <v>#N/A</v>
      </c>
      <c r="AF544" s="612">
        <f>VLOOKUP(B544,'Quality Kiosk'!$F$1:$J$18,5,0)</f>
        <v>300000</v>
      </c>
      <c r="AG544" s="612" t="e">
        <f>VLOOKUP(B544,'Lemon VB'!$F$1:$J$2,5,0)</f>
        <v>#N/A</v>
      </c>
      <c r="AH544" s="612" t="e">
        <f>VLOOKUP(B544,Gocomet!$E$1:$I$3,5,0)</f>
        <v>#N/A</v>
      </c>
      <c r="AI544" s="612" t="e">
        <f>VLOOKUP(B544,'Ingram Micro'!$E$1:$I$8,5,0)</f>
        <v>#N/A</v>
      </c>
      <c r="AJ544" s="612" t="e">
        <f>VLOOKUP(B544,'DePronto Infotech'!$E$1:$I$2,5,0)</f>
        <v>#N/A</v>
      </c>
      <c r="AK544" s="612" t="e">
        <f>VLOOKUP(B544,'Reliance Retail'!$E$1:$I$4,5,0)</f>
        <v>#N/A</v>
      </c>
      <c r="AL544" s="612" t="e">
        <f>VLOOKUP(B544,'Bright Champs'!$D$1:$H$13,5,0)</f>
        <v>#N/A</v>
      </c>
      <c r="AM544" s="612" t="e">
        <f>VLOOKUP(B544,Neosoft!$E$1:$I$12,5,0)</f>
        <v>#N/A</v>
      </c>
      <c r="AN544" s="612" t="e">
        <f>VLOOKUP(B544,Infosys!$E$1:$I$3,5,0)</f>
        <v>#N/A</v>
      </c>
      <c r="AO544" s="612" t="e">
        <f>VLOOKUP(B544,Cerelabs!$E$1:$I$5,5,0)</f>
        <v>#N/A</v>
      </c>
      <c r="AP544" s="612" t="e">
        <f>VLOOKUP(B544,'Neebal Technologies'!$D$1:$H$2,5,0)</f>
        <v>#N/A</v>
      </c>
      <c r="AQ544" s="612" t="e">
        <f>VLOOKUP(B544,'Vertiv Energy'!$D$1:$H$2,5,0)</f>
        <v>#N/A</v>
      </c>
      <c r="AR544" s="612" t="e">
        <f>VLOOKUP(B544,'Acidaes Solutions (CRMNEXT)'!$D$1:$H$3,5,0)</f>
        <v>#N/A</v>
      </c>
      <c r="AS544" s="612" t="e">
        <f>VLOOKUP(B544,Growisto!$D$1:$H$2,5,0)</f>
        <v>#N/A</v>
      </c>
      <c r="AT544" s="612" t="e">
        <f>VLOOKUP(B544,'9.9 Mediaworx - Digit'!$D$1:$H$2,5,0)</f>
        <v>#N/A</v>
      </c>
      <c r="AU544" s="612" t="e">
        <f>VLOOKUP(B544,'Vistaar systems Pvt Ltd'!$D$2:$H$3,5,0)</f>
        <v>#N/A</v>
      </c>
      <c r="AV544" s="612" t="e">
        <f>VLOOKUP(B544,'Course 5i'!$D$2:$H$11,5,0)</f>
        <v>#N/A</v>
      </c>
      <c r="AW544" s="612" t="e">
        <f>VLOOKUP(B544,'Radiant Appliances &amp; Electronic'!$D$1:$H$13,5,0)</f>
        <v>#N/A</v>
      </c>
      <c r="AX544" s="612" t="e">
        <f>VLOOKUP(B544,'Atos Global'!$D$3:$H$27,5,0)</f>
        <v>#N/A</v>
      </c>
      <c r="AY544" s="612" t="e">
        <f>VLOOKUP(B544,'Saama Technologies'!$D$1:$H$2,5,0)</f>
        <v>#N/A</v>
      </c>
      <c r="AZ544" s="612" t="e">
        <f>VLOOKUP(B544,'Multiplier Solutions'!$D$1:$H$2,5,0)</f>
        <v>#N/A</v>
      </c>
      <c r="BA544" s="612" t="e">
        <f>VLOOKUP(B544,GEP!$D$2:$H$5,5,0)</f>
        <v>#N/A</v>
      </c>
      <c r="BB544" s="612" t="e">
        <f>VLOOKUP(B544,Accenture!$D$1:$H$6,5,0)</f>
        <v>#N/A</v>
      </c>
      <c r="BC544" s="612" t="e">
        <f>VLOOKUP(B544,'Endurance International Group'!$D$1:$H$2,5,0)</f>
        <v>#N/A</v>
      </c>
      <c r="BD544" s="612" t="e">
        <f>VLOOKUP(B544,Newgen!$D$1:$H$2,5,0)</f>
        <v>#N/A</v>
      </c>
      <c r="BE544" s="612" t="e">
        <f>VLOOKUP(B544,'3D Incredible'!D544:H544,5,0)</f>
        <v>#N/A</v>
      </c>
      <c r="BF544" s="612" t="e">
        <f>VLOOKUP(B544,'Raja Software Labs'!$D$2:$H$2,5,0)</f>
        <v>#N/A</v>
      </c>
      <c r="BG544" s="612" t="e">
        <f>VLOOKUP(B544,Wipro!$D$1:$H$2,5,0)</f>
        <v>#N/A</v>
      </c>
      <c r="BH544" s="612" t="e">
        <f>VLOOKUP(B544,'Perch Technologies'!$D$2:$H$2,5,0)</f>
        <v>#N/A</v>
      </c>
      <c r="BI544" s="612" t="e">
        <f>VLOOKUP(B544,'Morning Star'!$D$1:$H$6,5,0)</f>
        <v>#N/A</v>
      </c>
      <c r="BJ544" s="612" t="e">
        <f>VLOOKUP(B544,Flexiloans!$D$1:$H$2,5,0)</f>
        <v>#N/A</v>
      </c>
      <c r="BK544" s="612" t="e">
        <f>VLOOKUP(B544,'Thirdware Solutions'!$D$1:$H$2,5,0)</f>
        <v>#N/A</v>
      </c>
      <c r="BL544" s="612" t="e">
        <f>VLOOKUP(B544,Tescom!$D$1:$H$8,5,0)</f>
        <v>#N/A</v>
      </c>
      <c r="BM544" s="612" t="e">
        <f>VLOOKUP(B544,'Cogno AI'!$D$1:$H$2,5,0)</f>
        <v>#N/A</v>
      </c>
      <c r="BN544" s="612" t="e">
        <f>VLOOKUP(B544,'ABM Knowledgeware'!$D$1:$H$2,5,0)</f>
        <v>#N/A</v>
      </c>
      <c r="BO544" s="612" t="e">
        <f>VLOOKUP(B544,'Concerto Software'!$D$1:$H$3,5,0)</f>
        <v>#N/A</v>
      </c>
      <c r="BP544" s="612" t="e">
        <f>VLOOKUP(B544,'My Captain'!$D$1:$H$4,5,0)</f>
        <v>#N/A</v>
      </c>
      <c r="BQ544" s="612" t="e">
        <f>VLOOKUP(B544,'Finoux Solutions'!$D$2:$H$4,5,0)</f>
        <v>#N/A</v>
      </c>
      <c r="BR544" s="612" t="e">
        <f>VLOOKUP(B544,'MITR Learning'!$D$1:$H$2,5,0)</f>
        <v>#N/A</v>
      </c>
      <c r="BS544" s="612" t="e">
        <f>VLOOKUP(B544,Nucsoft!$D$2:$H$6,5,0)</f>
        <v>#N/A</v>
      </c>
      <c r="BT544" s="612" t="e">
        <f>VLOOKUP(B544,'Paras Cadd'!$D$1:$H$2,5,0)</f>
        <v>#N/A</v>
      </c>
      <c r="BU544" s="612" t="e">
        <f>VLOOKUP(B544,'ICICI Securities'!$D$1:$H$2,5,0)</f>
        <v>#N/A</v>
      </c>
      <c r="BV544" s="612" t="e">
        <f>VLOOKUP(B544,'Citius Tech'!$D$2:$H$5,5,0)</f>
        <v>#N/A</v>
      </c>
      <c r="BW544" s="612" t="e">
        <f>VLOOKUP(B544,'Buzzy Brains'!$D$2:$H$2,5,0)</f>
        <v>#N/A</v>
      </c>
      <c r="BX544" s="612" t="e">
        <f>VLOOKUP(B544,'Decimal Point'!$D$2:$H$2,5,0)</f>
        <v>#N/A</v>
      </c>
      <c r="BY544" s="612" t="e">
        <f>VLOOKUP(B544,'Sankey Business Solutions'!$D$2:$H$3,5,0)</f>
        <v>#N/A</v>
      </c>
      <c r="BZ544" s="612" t="e">
        <f>VLOOKUP(B544,'Nangia &amp; Co LLP'!$D$2:$H$2,5,0)</f>
        <v>#N/A</v>
      </c>
      <c r="CA544" s="612" t="e">
        <f>VLOOKUP(B544,'FIS Solutions India Pvt Ltd'!$D$2:$H$2,5,0)</f>
        <v>#N/A</v>
      </c>
      <c r="CB544" s="612" t="e">
        <f>VLOOKUP(B544,'Delta Technology &amp; Management '!$D$2:$H$16,5,0)</f>
        <v>#N/A</v>
      </c>
      <c r="CC544" s="612" t="e">
        <f>VLOOKUP(B544,'Espoir Networks'!$D$3:$H$11,5,0)</f>
        <v>#N/A</v>
      </c>
      <c r="CD544" s="612" t="e">
        <f>VLOOKUP(B544,'Servosys Solution'!$D$3:$H$5,5,0)</f>
        <v>#N/A</v>
      </c>
      <c r="CE544" s="612" t="e">
        <f>VLOOKUP(B544,'Ribbon Communications'!$D$3:$H$4,5,0)</f>
        <v>#N/A</v>
      </c>
      <c r="CF544" s="612">
        <f t="shared" si="27"/>
        <v>1</v>
      </c>
      <c r="CG544" s="129" t="s">
        <v>8242</v>
      </c>
      <c r="CH544" s="129">
        <v>966016408402</v>
      </c>
      <c r="CI544" s="129" t="s">
        <v>134</v>
      </c>
      <c r="CJ544" s="129" t="s">
        <v>11726</v>
      </c>
      <c r="CK544" s="132">
        <v>42917</v>
      </c>
      <c r="CL544" s="129">
        <v>2021</v>
      </c>
      <c r="CM544" s="128" t="s">
        <v>8243</v>
      </c>
      <c r="CN544" s="129">
        <v>432</v>
      </c>
      <c r="CO544" s="133">
        <v>86.4</v>
      </c>
      <c r="CP544" s="129">
        <v>2015</v>
      </c>
      <c r="CQ544" s="129" t="s">
        <v>79</v>
      </c>
      <c r="CR544" s="128" t="s">
        <v>8244</v>
      </c>
      <c r="CS544" s="129">
        <v>495</v>
      </c>
      <c r="CT544" s="133">
        <v>76.150000000000006</v>
      </c>
      <c r="CU544" s="129">
        <v>2017</v>
      </c>
      <c r="CV544" s="129" t="s">
        <v>79</v>
      </c>
      <c r="CW544" s="131" t="s">
        <v>81</v>
      </c>
      <c r="CX544" s="131" t="s">
        <v>81</v>
      </c>
      <c r="CY544" s="129" t="s">
        <v>81</v>
      </c>
      <c r="CZ544" s="129" t="s">
        <v>81</v>
      </c>
      <c r="DA544" s="129" t="s">
        <v>81</v>
      </c>
      <c r="DB544" s="129" t="s">
        <v>81</v>
      </c>
      <c r="DC544" s="129" t="s">
        <v>81</v>
      </c>
      <c r="DD544" s="129" t="s">
        <v>81</v>
      </c>
      <c r="DE544" s="129" t="s">
        <v>81</v>
      </c>
      <c r="DF544" s="129">
        <v>0</v>
      </c>
      <c r="DG544" s="224">
        <v>7.37</v>
      </c>
      <c r="DH544" s="224">
        <v>7.89</v>
      </c>
      <c r="DI544" s="224">
        <v>8.6199999999999992</v>
      </c>
      <c r="DJ544" s="224">
        <v>7.54</v>
      </c>
      <c r="DK544" s="224">
        <v>9.2100000000000009</v>
      </c>
      <c r="DL544" s="224"/>
      <c r="DM544" s="224">
        <v>40.630000000000003</v>
      </c>
      <c r="DN544" s="224">
        <v>8.1300000000000008</v>
      </c>
      <c r="DO544" s="129"/>
      <c r="DP544" s="131" t="s">
        <v>138</v>
      </c>
      <c r="DQ544" s="129">
        <v>0</v>
      </c>
      <c r="DR544" s="129">
        <v>0</v>
      </c>
      <c r="DS544" s="129" t="s">
        <v>83</v>
      </c>
      <c r="DT544" s="129" t="s">
        <v>83</v>
      </c>
      <c r="DU544" s="129" t="s">
        <v>83</v>
      </c>
      <c r="DV544" s="129" t="s">
        <v>83</v>
      </c>
      <c r="DW544" s="131" t="s">
        <v>83</v>
      </c>
      <c r="DX544" s="131" t="s">
        <v>84</v>
      </c>
      <c r="DY544" s="131" t="s">
        <v>81</v>
      </c>
      <c r="DZ544" s="131" t="s">
        <v>8245</v>
      </c>
      <c r="EA544" s="131" t="s">
        <v>8246</v>
      </c>
      <c r="EB544" s="131" t="s">
        <v>8247</v>
      </c>
      <c r="EC544" s="131" t="s">
        <v>2172</v>
      </c>
      <c r="ED544" s="131" t="s">
        <v>89</v>
      </c>
      <c r="EE544" s="131" t="s">
        <v>8248</v>
      </c>
      <c r="EF544" s="131" t="s">
        <v>8249</v>
      </c>
      <c r="EG544" s="131" t="s">
        <v>8250</v>
      </c>
      <c r="EH544" s="131" t="s">
        <v>8251</v>
      </c>
      <c r="EI544" s="131" t="s">
        <v>8252</v>
      </c>
      <c r="EJ544" s="135" t="s">
        <v>8253</v>
      </c>
      <c r="EK544" s="135" t="s">
        <v>8254</v>
      </c>
      <c r="EL544" s="135" t="s">
        <v>8255</v>
      </c>
      <c r="EM544" s="135" t="s">
        <v>8256</v>
      </c>
      <c r="EN544" s="131" t="s">
        <v>81</v>
      </c>
    </row>
    <row r="545" spans="1:144" ht="18" thickTop="1" thickBot="1">
      <c r="A545" s="575">
        <f t="shared" si="28"/>
        <v>544</v>
      </c>
      <c r="B545" s="572" t="s">
        <v>8623</v>
      </c>
      <c r="C545" s="600" t="s">
        <v>8624</v>
      </c>
      <c r="D545" s="570" t="s">
        <v>13209</v>
      </c>
      <c r="E545" s="568" t="str">
        <f t="shared" si="26"/>
        <v>Placed</v>
      </c>
      <c r="F545" s="570" t="s">
        <v>12496</v>
      </c>
      <c r="G545" s="570" t="s">
        <v>183</v>
      </c>
      <c r="H545" s="131" t="str">
        <f>VLOOKUP(B545,INFT2!C:E,3,0)</f>
        <v>12th + Engineering without live KT</v>
      </c>
      <c r="I545" s="610">
        <v>36414</v>
      </c>
      <c r="J545" s="572">
        <v>20</v>
      </c>
      <c r="K545" s="611" t="s">
        <v>8625</v>
      </c>
      <c r="L545" s="611" t="s">
        <v>73</v>
      </c>
      <c r="M545" s="611" t="s">
        <v>8626</v>
      </c>
      <c r="N545" s="612" t="s">
        <v>8622</v>
      </c>
      <c r="O545" s="612">
        <v>9867992413</v>
      </c>
      <c r="P545" s="612">
        <v>9867992413</v>
      </c>
      <c r="Q545" s="612" t="e">
        <f>VLOOKUP(B545,'TCS CON'!$D$1:$H$98,5,0)</f>
        <v>#N/A</v>
      </c>
      <c r="R545" s="612">
        <f>VLOOKUP(B545,LTI!$C$1:$H$46,6,0)</f>
        <v>500000</v>
      </c>
      <c r="S545" s="612" t="e">
        <f>VLOOKUP(B545,JARO!$E$2:$I$11,5,0)</f>
        <v>#N/A</v>
      </c>
      <c r="T545" s="612">
        <f>VLOOKUP(B545,Capgemini!$D$3:$H$78,5,0)</f>
        <v>380000</v>
      </c>
      <c r="U545" s="612" t="e">
        <f>VLOOKUP(B545,Carwale!$D$1:$H$4,5,0)</f>
        <v>#N/A</v>
      </c>
      <c r="V545" s="612" t="e">
        <f>VLOOKUP(B545,'Interactive Brokers'!E:I,5,0)</f>
        <v>#N/A</v>
      </c>
      <c r="W545" s="612" t="e">
        <f>VLOOKUP(B545,'REL Jio'!E:I,5,0)</f>
        <v>#N/A</v>
      </c>
      <c r="X545" s="612" t="e">
        <f>VLOOKUP(B545,'Sciative Sol'!E:I,5,0)</f>
        <v>#N/A</v>
      </c>
      <c r="Y545" s="612" t="e">
        <f>VLOOKUP(B545,'Hexaware Tech'!E:I,5,0)</f>
        <v>#N/A</v>
      </c>
      <c r="Z545" s="612" t="e">
        <f>VLOOKUP(B545,Axis!D:H,5,0)</f>
        <v>#N/A</v>
      </c>
      <c r="AA545" s="612" t="e">
        <f>VLOOKUP(B545,Ugam!$D$3:$H$26,5,0)</f>
        <v>#N/A</v>
      </c>
      <c r="AB545" s="612" t="e">
        <f>VLOOKUP(B545,Zeus!F:J,5,0)</f>
        <v>#N/A</v>
      </c>
      <c r="AC545" s="612" t="e">
        <f>VLOOKUP(B545,Montran!F:J,5,0)</f>
        <v>#N/A</v>
      </c>
      <c r="AD545" s="612" t="e">
        <f>VLOOKUP(B545,Endurance!H328:L328,5,0)</f>
        <v>#N/A</v>
      </c>
      <c r="AE545" s="612" t="e">
        <f>VLOOKUP(B545,'Swabhav Techlabs'!$F$1:$J$2,5,0)</f>
        <v>#N/A</v>
      </c>
      <c r="AF545" s="612" t="e">
        <f>VLOOKUP(B545,'Quality Kiosk'!$F$1:$J$18,5,0)</f>
        <v>#N/A</v>
      </c>
      <c r="AG545" s="612" t="e">
        <f>VLOOKUP(B545,'Lemon VB'!$F$1:$J$2,5,0)</f>
        <v>#N/A</v>
      </c>
      <c r="AH545" s="612" t="e">
        <f>VLOOKUP(B545,Gocomet!$E$1:$I$3,5,0)</f>
        <v>#N/A</v>
      </c>
      <c r="AI545" s="612" t="e">
        <f>VLOOKUP(B545,'Ingram Micro'!$E$1:$I$8,5,0)</f>
        <v>#N/A</v>
      </c>
      <c r="AJ545" s="612" t="e">
        <f>VLOOKUP(B545,'DePronto Infotech'!$E$1:$I$2,5,0)</f>
        <v>#N/A</v>
      </c>
      <c r="AK545" s="612" t="e">
        <f>VLOOKUP(B545,'Reliance Retail'!$E$1:$I$4,5,0)</f>
        <v>#N/A</v>
      </c>
      <c r="AL545" s="612" t="e">
        <f>VLOOKUP(B545,'Bright Champs'!$D$1:$H$13,5,0)</f>
        <v>#N/A</v>
      </c>
      <c r="AM545" s="612" t="e">
        <f>VLOOKUP(B545,Neosoft!$E$1:$I$12,5,0)</f>
        <v>#N/A</v>
      </c>
      <c r="AN545" s="612" t="e">
        <f>VLOOKUP(B545,Infosys!$E$1:$I$3,5,0)</f>
        <v>#N/A</v>
      </c>
      <c r="AO545" s="612" t="e">
        <f>VLOOKUP(B545,Cerelabs!$E$1:$I$5,5,0)</f>
        <v>#N/A</v>
      </c>
      <c r="AP545" s="612" t="e">
        <f>VLOOKUP(B545,'Neebal Technologies'!$D$1:$H$2,5,0)</f>
        <v>#N/A</v>
      </c>
      <c r="AQ545" s="612" t="e">
        <f>VLOOKUP(B545,'Vertiv Energy'!$D$1:$H$2,5,0)</f>
        <v>#N/A</v>
      </c>
      <c r="AR545" s="612" t="e">
        <f>VLOOKUP(B545,'Acidaes Solutions (CRMNEXT)'!$D$1:$H$3,5,0)</f>
        <v>#N/A</v>
      </c>
      <c r="AS545" s="612" t="e">
        <f>VLOOKUP(B545,Growisto!$D$1:$H$2,5,0)</f>
        <v>#N/A</v>
      </c>
      <c r="AT545" s="612" t="e">
        <f>VLOOKUP(B545,'9.9 Mediaworx - Digit'!$D$1:$H$2,5,0)</f>
        <v>#N/A</v>
      </c>
      <c r="AU545" s="612" t="e">
        <f>VLOOKUP(B545,'Vistaar systems Pvt Ltd'!$D$2:$H$3,5,0)</f>
        <v>#N/A</v>
      </c>
      <c r="AV545" s="612" t="e">
        <f>VLOOKUP(B545,'Course 5i'!$D$2:$H$11,5,0)</f>
        <v>#N/A</v>
      </c>
      <c r="AW545" s="612" t="e">
        <f>VLOOKUP(B545,'Radiant Appliances &amp; Electronic'!$D$1:$H$13,5,0)</f>
        <v>#N/A</v>
      </c>
      <c r="AX545" s="612" t="e">
        <f>VLOOKUP(B545,'Atos Global'!$D$3:$H$27,5,0)</f>
        <v>#N/A</v>
      </c>
      <c r="AY545" s="612" t="e">
        <f>VLOOKUP(B545,'Saama Technologies'!$D$1:$H$2,5,0)</f>
        <v>#N/A</v>
      </c>
      <c r="AZ545" s="612" t="e">
        <f>VLOOKUP(B545,'Multiplier Solutions'!$D$1:$H$2,5,0)</f>
        <v>#N/A</v>
      </c>
      <c r="BA545" s="612" t="e">
        <f>VLOOKUP(B545,GEP!$D$2:$H$5,5,0)</f>
        <v>#N/A</v>
      </c>
      <c r="BB545" s="612" t="e">
        <f>VLOOKUP(B545,Accenture!$D$1:$H$6,5,0)</f>
        <v>#N/A</v>
      </c>
      <c r="BC545" s="612" t="e">
        <f>VLOOKUP(B545,'Endurance International Group'!$D$1:$H$2,5,0)</f>
        <v>#N/A</v>
      </c>
      <c r="BD545" s="612" t="e">
        <f>VLOOKUP(B545,Newgen!$D$1:$H$2,5,0)</f>
        <v>#N/A</v>
      </c>
      <c r="BE545" s="612" t="e">
        <f>VLOOKUP(B545,'3D Incredible'!D545:H545,5,0)</f>
        <v>#N/A</v>
      </c>
      <c r="BF545" s="612" t="e">
        <f>VLOOKUP(B545,'Raja Software Labs'!$D$2:$H$2,5,0)</f>
        <v>#N/A</v>
      </c>
      <c r="BG545" s="612" t="e">
        <f>VLOOKUP(B545,Wipro!$D$1:$H$2,5,0)</f>
        <v>#N/A</v>
      </c>
      <c r="BH545" s="612" t="e">
        <f>VLOOKUP(B545,'Perch Technologies'!$D$2:$H$2,5,0)</f>
        <v>#N/A</v>
      </c>
      <c r="BI545" s="612" t="e">
        <f>VLOOKUP(B545,'Morning Star'!$D$1:$H$6,5,0)</f>
        <v>#N/A</v>
      </c>
      <c r="BJ545" s="612" t="e">
        <f>VLOOKUP(B545,Flexiloans!$D$1:$H$2,5,0)</f>
        <v>#N/A</v>
      </c>
      <c r="BK545" s="612" t="e">
        <f>VLOOKUP(B545,'Thirdware Solutions'!$D$1:$H$2,5,0)</f>
        <v>#N/A</v>
      </c>
      <c r="BL545" s="612" t="e">
        <f>VLOOKUP(B545,Tescom!$D$1:$H$8,5,0)</f>
        <v>#N/A</v>
      </c>
      <c r="BM545" s="612" t="e">
        <f>VLOOKUP(B545,'Cogno AI'!$D$1:$H$2,5,0)</f>
        <v>#N/A</v>
      </c>
      <c r="BN545" s="612" t="e">
        <f>VLOOKUP(B545,'ABM Knowledgeware'!$D$1:$H$2,5,0)</f>
        <v>#N/A</v>
      </c>
      <c r="BO545" s="612" t="e">
        <f>VLOOKUP(B545,'Concerto Software'!$D$1:$H$3,5,0)</f>
        <v>#N/A</v>
      </c>
      <c r="BP545" s="612" t="e">
        <f>VLOOKUP(B545,'My Captain'!$D$1:$H$4,5,0)</f>
        <v>#N/A</v>
      </c>
      <c r="BQ545" s="612" t="e">
        <f>VLOOKUP(B545,'Finoux Solutions'!$D$2:$H$4,5,0)</f>
        <v>#N/A</v>
      </c>
      <c r="BR545" s="612" t="e">
        <f>VLOOKUP(B545,'MITR Learning'!$D$1:$H$2,5,0)</f>
        <v>#N/A</v>
      </c>
      <c r="BS545" s="612" t="e">
        <f>VLOOKUP(B545,Nucsoft!$D$2:$H$6,5,0)</f>
        <v>#N/A</v>
      </c>
      <c r="BT545" s="612" t="e">
        <f>VLOOKUP(B545,'Paras Cadd'!$D$1:$H$2,5,0)</f>
        <v>#N/A</v>
      </c>
      <c r="BU545" s="612" t="e">
        <f>VLOOKUP(B545,'ICICI Securities'!$D$1:$H$2,5,0)</f>
        <v>#N/A</v>
      </c>
      <c r="BV545" s="612" t="e">
        <f>VLOOKUP(B545,'Citius Tech'!$D$2:$H$5,5,0)</f>
        <v>#N/A</v>
      </c>
      <c r="BW545" s="612" t="e">
        <f>VLOOKUP(B545,'Buzzy Brains'!$D$2:$H$2,5,0)</f>
        <v>#N/A</v>
      </c>
      <c r="BX545" s="612" t="e">
        <f>VLOOKUP(B545,'Decimal Point'!$D$2:$H$2,5,0)</f>
        <v>#N/A</v>
      </c>
      <c r="BY545" s="612" t="e">
        <f>VLOOKUP(B545,'Sankey Business Solutions'!$D$2:$H$3,5,0)</f>
        <v>#N/A</v>
      </c>
      <c r="BZ545" s="612" t="e">
        <f>VLOOKUP(B545,'Nangia &amp; Co LLP'!$D$2:$H$2,5,0)</f>
        <v>#N/A</v>
      </c>
      <c r="CA545" s="612" t="e">
        <f>VLOOKUP(B545,'FIS Solutions India Pvt Ltd'!$D$2:$H$2,5,0)</f>
        <v>#N/A</v>
      </c>
      <c r="CB545" s="612" t="e">
        <f>VLOOKUP(B545,'Delta Technology &amp; Management '!$D$2:$H$16,5,0)</f>
        <v>#N/A</v>
      </c>
      <c r="CC545" s="612" t="e">
        <f>VLOOKUP(B545,'Espoir Networks'!$D$3:$H$11,5,0)</f>
        <v>#N/A</v>
      </c>
      <c r="CD545" s="612" t="e">
        <f>VLOOKUP(B545,'Servosys Solution'!$D$3:$H$5,5,0)</f>
        <v>#N/A</v>
      </c>
      <c r="CE545" s="612" t="e">
        <f>VLOOKUP(B545,'Ribbon Communications'!$D$3:$H$4,5,0)</f>
        <v>#N/A</v>
      </c>
      <c r="CF545" s="612">
        <f t="shared" si="27"/>
        <v>2</v>
      </c>
      <c r="CG545" s="129" t="s">
        <v>8627</v>
      </c>
      <c r="CH545" s="129">
        <v>844079586942</v>
      </c>
      <c r="CI545" s="129" t="s">
        <v>8628</v>
      </c>
      <c r="CJ545" s="129" t="s">
        <v>11726</v>
      </c>
      <c r="CK545" s="132">
        <v>42917</v>
      </c>
      <c r="CL545" s="129">
        <v>2021</v>
      </c>
      <c r="CM545" s="128" t="s">
        <v>8629</v>
      </c>
      <c r="CN545" s="129">
        <v>548</v>
      </c>
      <c r="CO545" s="133">
        <v>91.33</v>
      </c>
      <c r="CP545" s="129">
        <v>2015</v>
      </c>
      <c r="CQ545" s="129" t="s">
        <v>398</v>
      </c>
      <c r="CR545" s="128" t="s">
        <v>3535</v>
      </c>
      <c r="CS545" s="129">
        <v>571</v>
      </c>
      <c r="CT545" s="133">
        <v>87.85</v>
      </c>
      <c r="CU545" s="129">
        <v>2017</v>
      </c>
      <c r="CV545" s="129" t="s">
        <v>79</v>
      </c>
      <c r="CW545" s="131" t="s">
        <v>81</v>
      </c>
      <c r="CX545" s="131" t="s">
        <v>81</v>
      </c>
      <c r="CY545" s="129" t="s">
        <v>81</v>
      </c>
      <c r="CZ545" s="129" t="s">
        <v>81</v>
      </c>
      <c r="DA545" s="129" t="s">
        <v>81</v>
      </c>
      <c r="DB545" s="129" t="s">
        <v>81</v>
      </c>
      <c r="DC545" s="129" t="s">
        <v>81</v>
      </c>
      <c r="DD545" s="129" t="s">
        <v>81</v>
      </c>
      <c r="DE545" s="129" t="s">
        <v>81</v>
      </c>
      <c r="DF545" s="129">
        <v>0</v>
      </c>
      <c r="DG545" s="224">
        <v>8.31</v>
      </c>
      <c r="DH545" s="224">
        <v>7.89</v>
      </c>
      <c r="DI545" s="224">
        <v>9.35</v>
      </c>
      <c r="DJ545" s="224">
        <v>9.42</v>
      </c>
      <c r="DK545" s="224">
        <v>9.35</v>
      </c>
      <c r="DL545" s="224">
        <v>10</v>
      </c>
      <c r="DM545" s="224">
        <v>44.32</v>
      </c>
      <c r="DN545" s="224">
        <v>8.86</v>
      </c>
      <c r="DO545" s="129"/>
      <c r="DP545" s="131" t="s">
        <v>82</v>
      </c>
      <c r="DQ545" s="129">
        <v>0</v>
      </c>
      <c r="DR545" s="129">
        <v>0</v>
      </c>
      <c r="DS545" s="129" t="s">
        <v>83</v>
      </c>
      <c r="DT545" s="129" t="s">
        <v>83</v>
      </c>
      <c r="DU545" s="129" t="s">
        <v>83</v>
      </c>
      <c r="DV545" s="129" t="s">
        <v>83</v>
      </c>
      <c r="DW545" s="131" t="s">
        <v>83</v>
      </c>
      <c r="DX545" s="131" t="s">
        <v>84</v>
      </c>
      <c r="DY545" s="131" t="s">
        <v>81</v>
      </c>
      <c r="DZ545" s="131" t="s">
        <v>8630</v>
      </c>
      <c r="EA545" s="131" t="s">
        <v>8631</v>
      </c>
      <c r="EB545" s="131" t="s">
        <v>8632</v>
      </c>
      <c r="EC545" s="131" t="s">
        <v>8633</v>
      </c>
      <c r="ED545" s="131" t="s">
        <v>89</v>
      </c>
      <c r="EE545" s="131" t="s">
        <v>8634</v>
      </c>
      <c r="EF545" s="131" t="s">
        <v>8635</v>
      </c>
      <c r="EG545" s="131" t="s">
        <v>8636</v>
      </c>
      <c r="EH545" s="131" t="s">
        <v>8637</v>
      </c>
      <c r="EI545" s="131" t="s">
        <v>8637</v>
      </c>
      <c r="EJ545" s="135" t="s">
        <v>8638</v>
      </c>
      <c r="EK545" s="135" t="s">
        <v>8639</v>
      </c>
      <c r="EL545" s="135" t="s">
        <v>8640</v>
      </c>
      <c r="EM545" s="135" t="s">
        <v>8641</v>
      </c>
      <c r="EN545" s="131" t="s">
        <v>81</v>
      </c>
    </row>
    <row r="546" spans="1:144" ht="18" thickTop="1" thickBot="1">
      <c r="A546" s="575">
        <f t="shared" si="28"/>
        <v>545</v>
      </c>
      <c r="B546" s="572" t="s">
        <v>8642</v>
      </c>
      <c r="C546" s="600" t="s">
        <v>11899</v>
      </c>
      <c r="D546" s="570" t="s">
        <v>13209</v>
      </c>
      <c r="E546" s="568" t="str">
        <f t="shared" si="26"/>
        <v>Not Placed</v>
      </c>
      <c r="F546" s="570" t="s">
        <v>12496</v>
      </c>
      <c r="G546" s="570" t="s">
        <v>183</v>
      </c>
      <c r="H546" s="131" t="str">
        <f>VLOOKUP(B546,INFT2!C:E,3,0)</f>
        <v>12th + Engineering without live KT</v>
      </c>
      <c r="I546" s="610" t="s">
        <v>8644</v>
      </c>
      <c r="J546" s="572">
        <v>21</v>
      </c>
      <c r="K546" s="611" t="s">
        <v>8645</v>
      </c>
      <c r="L546" s="611" t="s">
        <v>73</v>
      </c>
      <c r="M546" s="611" t="s">
        <v>8646</v>
      </c>
      <c r="N546" s="612" t="s">
        <v>8647</v>
      </c>
      <c r="O546" s="612">
        <v>0</v>
      </c>
      <c r="P546" s="612">
        <v>7718075659</v>
      </c>
      <c r="Q546" s="612" t="e">
        <f>VLOOKUP(B546,'TCS CON'!$D$1:$H$98,5,0)</f>
        <v>#N/A</v>
      </c>
      <c r="R546" s="612" t="e">
        <f>VLOOKUP(B546,LTI!$C$1:$H$46,6,0)</f>
        <v>#N/A</v>
      </c>
      <c r="S546" s="612" t="e">
        <f>VLOOKUP(B546,JARO!$E$2:$I$11,5,0)</f>
        <v>#N/A</v>
      </c>
      <c r="T546" s="612" t="e">
        <f>VLOOKUP(B546,Capgemini!$D$3:$H$78,5,0)</f>
        <v>#N/A</v>
      </c>
      <c r="U546" s="612" t="e">
        <f>VLOOKUP(B546,Carwale!$D$1:$H$4,5,0)</f>
        <v>#N/A</v>
      </c>
      <c r="V546" s="612" t="e">
        <f>VLOOKUP(B546,'Interactive Brokers'!E:I,5,0)</f>
        <v>#N/A</v>
      </c>
      <c r="W546" s="612" t="e">
        <f>VLOOKUP(B546,'REL Jio'!E:I,5,0)</f>
        <v>#N/A</v>
      </c>
      <c r="X546" s="612" t="e">
        <f>VLOOKUP(B546,'Sciative Sol'!E:I,5,0)</f>
        <v>#N/A</v>
      </c>
      <c r="Y546" s="612" t="e">
        <f>VLOOKUP(B546,'Hexaware Tech'!E:I,5,0)</f>
        <v>#N/A</v>
      </c>
      <c r="Z546" s="612" t="e">
        <f>VLOOKUP(B546,Axis!D:H,5,0)</f>
        <v>#N/A</v>
      </c>
      <c r="AA546" s="612" t="e">
        <f>VLOOKUP(B546,Ugam!$D$3:$H$26,5,0)</f>
        <v>#N/A</v>
      </c>
      <c r="AB546" s="612" t="e">
        <f>VLOOKUP(B546,Zeus!F:J,5,0)</f>
        <v>#N/A</v>
      </c>
      <c r="AC546" s="612" t="e">
        <f>VLOOKUP(B546,Montran!F:J,5,0)</f>
        <v>#N/A</v>
      </c>
      <c r="AD546" s="612" t="e">
        <f>VLOOKUP(B546,Endurance!H329:L329,5,0)</f>
        <v>#N/A</v>
      </c>
      <c r="AE546" s="612" t="e">
        <f>VLOOKUP(B546,'Swabhav Techlabs'!$F$1:$J$2,5,0)</f>
        <v>#N/A</v>
      </c>
      <c r="AF546" s="612" t="e">
        <f>VLOOKUP(B546,'Quality Kiosk'!$F$1:$J$18,5,0)</f>
        <v>#N/A</v>
      </c>
      <c r="AG546" s="612" t="e">
        <f>VLOOKUP(B546,'Lemon VB'!$F$1:$J$2,5,0)</f>
        <v>#N/A</v>
      </c>
      <c r="AH546" s="612" t="e">
        <f>VLOOKUP(B546,Gocomet!$E$1:$I$3,5,0)</f>
        <v>#N/A</v>
      </c>
      <c r="AI546" s="612" t="e">
        <f>VLOOKUP(B546,'Ingram Micro'!$E$1:$I$8,5,0)</f>
        <v>#N/A</v>
      </c>
      <c r="AJ546" s="612" t="e">
        <f>VLOOKUP(B546,'DePronto Infotech'!$E$1:$I$2,5,0)</f>
        <v>#N/A</v>
      </c>
      <c r="AK546" s="612" t="e">
        <f>VLOOKUP(B546,'Reliance Retail'!$E$1:$I$4,5,0)</f>
        <v>#N/A</v>
      </c>
      <c r="AL546" s="612" t="e">
        <f>VLOOKUP(B546,'Bright Champs'!$D$1:$H$13,5,0)</f>
        <v>#N/A</v>
      </c>
      <c r="AM546" s="612" t="e">
        <f>VLOOKUP(B546,Neosoft!$E$1:$I$12,5,0)</f>
        <v>#N/A</v>
      </c>
      <c r="AN546" s="612" t="e">
        <f>VLOOKUP(B546,Infosys!$E$1:$I$3,5,0)</f>
        <v>#N/A</v>
      </c>
      <c r="AO546" s="612" t="e">
        <f>VLOOKUP(B546,Cerelabs!$E$1:$I$5,5,0)</f>
        <v>#N/A</v>
      </c>
      <c r="AP546" s="612" t="e">
        <f>VLOOKUP(B546,'Neebal Technologies'!$D$1:$H$2,5,0)</f>
        <v>#N/A</v>
      </c>
      <c r="AQ546" s="612" t="e">
        <f>VLOOKUP(B546,'Vertiv Energy'!$D$1:$H$2,5,0)</f>
        <v>#N/A</v>
      </c>
      <c r="AR546" s="612" t="e">
        <f>VLOOKUP(B546,'Acidaes Solutions (CRMNEXT)'!$D$1:$H$3,5,0)</f>
        <v>#N/A</v>
      </c>
      <c r="AS546" s="612" t="e">
        <f>VLOOKUP(B546,Growisto!$D$1:$H$2,5,0)</f>
        <v>#N/A</v>
      </c>
      <c r="AT546" s="612" t="e">
        <f>VLOOKUP(B546,'9.9 Mediaworx - Digit'!$D$1:$H$2,5,0)</f>
        <v>#N/A</v>
      </c>
      <c r="AU546" s="612" t="e">
        <f>VLOOKUP(B546,'Vistaar systems Pvt Ltd'!$D$2:$H$3,5,0)</f>
        <v>#N/A</v>
      </c>
      <c r="AV546" s="612" t="e">
        <f>VLOOKUP(B546,'Course 5i'!$D$2:$H$11,5,0)</f>
        <v>#N/A</v>
      </c>
      <c r="AW546" s="612" t="e">
        <f>VLOOKUP(B546,'Radiant Appliances &amp; Electronic'!$D$1:$H$13,5,0)</f>
        <v>#N/A</v>
      </c>
      <c r="AX546" s="612" t="e">
        <f>VLOOKUP(B546,'Atos Global'!$D$3:$H$27,5,0)</f>
        <v>#N/A</v>
      </c>
      <c r="AY546" s="612" t="e">
        <f>VLOOKUP(B546,'Saama Technologies'!$D$1:$H$2,5,0)</f>
        <v>#N/A</v>
      </c>
      <c r="AZ546" s="612" t="e">
        <f>VLOOKUP(B546,'Multiplier Solutions'!$D$1:$H$2,5,0)</f>
        <v>#N/A</v>
      </c>
      <c r="BA546" s="612" t="e">
        <f>VLOOKUP(B546,GEP!$D$2:$H$5,5,0)</f>
        <v>#N/A</v>
      </c>
      <c r="BB546" s="612" t="e">
        <f>VLOOKUP(B546,Accenture!$D$1:$H$6,5,0)</f>
        <v>#N/A</v>
      </c>
      <c r="BC546" s="612" t="e">
        <f>VLOOKUP(B546,'Endurance International Group'!$D$1:$H$2,5,0)</f>
        <v>#N/A</v>
      </c>
      <c r="BD546" s="612" t="e">
        <f>VLOOKUP(B546,Newgen!$D$1:$H$2,5,0)</f>
        <v>#N/A</v>
      </c>
      <c r="BE546" s="612" t="e">
        <f>VLOOKUP(B546,'3D Incredible'!D546:H546,5,0)</f>
        <v>#N/A</v>
      </c>
      <c r="BF546" s="612" t="e">
        <f>VLOOKUP(B546,'Raja Software Labs'!$D$2:$H$2,5,0)</f>
        <v>#N/A</v>
      </c>
      <c r="BG546" s="612" t="e">
        <f>VLOOKUP(B546,Wipro!$D$1:$H$2,5,0)</f>
        <v>#N/A</v>
      </c>
      <c r="BH546" s="612" t="e">
        <f>VLOOKUP(B546,'Perch Technologies'!$D$2:$H$2,5,0)</f>
        <v>#N/A</v>
      </c>
      <c r="BI546" s="612" t="e">
        <f>VLOOKUP(B546,'Morning Star'!$D$1:$H$6,5,0)</f>
        <v>#N/A</v>
      </c>
      <c r="BJ546" s="612" t="e">
        <f>VLOOKUP(B546,Flexiloans!$D$1:$H$2,5,0)</f>
        <v>#N/A</v>
      </c>
      <c r="BK546" s="612" t="e">
        <f>VLOOKUP(B546,'Thirdware Solutions'!$D$1:$H$2,5,0)</f>
        <v>#N/A</v>
      </c>
      <c r="BL546" s="612" t="e">
        <f>VLOOKUP(B546,Tescom!$D$1:$H$8,5,0)</f>
        <v>#N/A</v>
      </c>
      <c r="BM546" s="612" t="e">
        <f>VLOOKUP(B546,'Cogno AI'!$D$1:$H$2,5,0)</f>
        <v>#N/A</v>
      </c>
      <c r="BN546" s="612" t="e">
        <f>VLOOKUP(B546,'ABM Knowledgeware'!$D$1:$H$2,5,0)</f>
        <v>#N/A</v>
      </c>
      <c r="BO546" s="612" t="e">
        <f>VLOOKUP(B546,'Concerto Software'!$D$1:$H$3,5,0)</f>
        <v>#N/A</v>
      </c>
      <c r="BP546" s="612" t="e">
        <f>VLOOKUP(B546,'My Captain'!$D$1:$H$4,5,0)</f>
        <v>#N/A</v>
      </c>
      <c r="BQ546" s="612" t="e">
        <f>VLOOKUP(B546,'Finoux Solutions'!$D$2:$H$4,5,0)</f>
        <v>#N/A</v>
      </c>
      <c r="BR546" s="612" t="e">
        <f>VLOOKUP(B546,'MITR Learning'!$D$1:$H$2,5,0)</f>
        <v>#N/A</v>
      </c>
      <c r="BS546" s="612" t="e">
        <f>VLOOKUP(B546,Nucsoft!$D$2:$H$6,5,0)</f>
        <v>#N/A</v>
      </c>
      <c r="BT546" s="612" t="e">
        <f>VLOOKUP(B546,'Paras Cadd'!$D$1:$H$2,5,0)</f>
        <v>#N/A</v>
      </c>
      <c r="BU546" s="612" t="e">
        <f>VLOOKUP(B546,'ICICI Securities'!$D$1:$H$2,5,0)</f>
        <v>#N/A</v>
      </c>
      <c r="BV546" s="612" t="e">
        <f>VLOOKUP(B546,'Citius Tech'!$D$2:$H$5,5,0)</f>
        <v>#N/A</v>
      </c>
      <c r="BW546" s="612" t="e">
        <f>VLOOKUP(B546,'Buzzy Brains'!$D$2:$H$2,5,0)</f>
        <v>#N/A</v>
      </c>
      <c r="BX546" s="612" t="e">
        <f>VLOOKUP(B546,'Decimal Point'!$D$2:$H$2,5,0)</f>
        <v>#N/A</v>
      </c>
      <c r="BY546" s="612" t="e">
        <f>VLOOKUP(B546,'Sankey Business Solutions'!$D$2:$H$3,5,0)</f>
        <v>#N/A</v>
      </c>
      <c r="BZ546" s="612" t="e">
        <f>VLOOKUP(B546,'Nangia &amp; Co LLP'!$D$2:$H$2,5,0)</f>
        <v>#N/A</v>
      </c>
      <c r="CA546" s="612" t="e">
        <f>VLOOKUP(B546,'FIS Solutions India Pvt Ltd'!$D$2:$H$2,5,0)</f>
        <v>#N/A</v>
      </c>
      <c r="CB546" s="612" t="e">
        <f>VLOOKUP(B546,'Delta Technology &amp; Management '!$D$2:$H$16,5,0)</f>
        <v>#N/A</v>
      </c>
      <c r="CC546" s="612" t="e">
        <f>VLOOKUP(B546,'Espoir Networks'!$D$3:$H$11,5,0)</f>
        <v>#N/A</v>
      </c>
      <c r="CD546" s="612" t="e">
        <f>VLOOKUP(B546,'Servosys Solution'!$D$3:$H$5,5,0)</f>
        <v>#N/A</v>
      </c>
      <c r="CE546" s="612" t="e">
        <f>VLOOKUP(B546,'Ribbon Communications'!$D$3:$H$4,5,0)</f>
        <v>#N/A</v>
      </c>
      <c r="CF546" s="612">
        <f t="shared" si="27"/>
        <v>0</v>
      </c>
      <c r="CG546" s="129" t="s">
        <v>295</v>
      </c>
      <c r="CH546" s="129">
        <v>425154989373</v>
      </c>
      <c r="CI546" s="129" t="s">
        <v>295</v>
      </c>
      <c r="CJ546" s="129" t="s">
        <v>11726</v>
      </c>
      <c r="CK546" s="132">
        <v>42917</v>
      </c>
      <c r="CL546" s="129">
        <v>2021</v>
      </c>
      <c r="CM546" s="128" t="s">
        <v>10360</v>
      </c>
      <c r="CN546" s="129">
        <v>412</v>
      </c>
      <c r="CO546" s="133">
        <v>82.4</v>
      </c>
      <c r="CP546" s="129">
        <v>2015</v>
      </c>
      <c r="CQ546" s="129" t="s">
        <v>79</v>
      </c>
      <c r="CR546" s="128" t="s">
        <v>12277</v>
      </c>
      <c r="CS546" s="129">
        <v>404</v>
      </c>
      <c r="CT546" s="133">
        <v>62.15</v>
      </c>
      <c r="CU546" s="129">
        <v>2017</v>
      </c>
      <c r="CV546" s="129" t="s">
        <v>79</v>
      </c>
      <c r="CW546" s="131" t="s">
        <v>295</v>
      </c>
      <c r="CX546" s="131" t="s">
        <v>295</v>
      </c>
      <c r="CY546" s="129" t="s">
        <v>295</v>
      </c>
      <c r="CZ546" s="129" t="s">
        <v>295</v>
      </c>
      <c r="DA546" s="129" t="s">
        <v>295</v>
      </c>
      <c r="DB546" s="129" t="s">
        <v>81</v>
      </c>
      <c r="DC546" s="129" t="s">
        <v>81</v>
      </c>
      <c r="DD546" s="129" t="s">
        <v>295</v>
      </c>
      <c r="DE546" s="129" t="s">
        <v>295</v>
      </c>
      <c r="DF546" s="129">
        <v>0</v>
      </c>
      <c r="DG546" s="224">
        <v>6.28</v>
      </c>
      <c r="DH546" s="224">
        <v>6.02</v>
      </c>
      <c r="DI546" s="224">
        <v>7.27</v>
      </c>
      <c r="DJ546" s="224">
        <v>6.69</v>
      </c>
      <c r="DK546" s="224">
        <v>6.23</v>
      </c>
      <c r="DL546" s="224"/>
      <c r="DM546" s="224">
        <v>32.5</v>
      </c>
      <c r="DN546" s="224">
        <v>6.5</v>
      </c>
      <c r="DO546" s="129"/>
      <c r="DP546" s="131" t="s">
        <v>138</v>
      </c>
      <c r="DQ546" s="129">
        <v>0</v>
      </c>
      <c r="DR546" s="129">
        <v>0</v>
      </c>
      <c r="DS546" s="129" t="s">
        <v>83</v>
      </c>
      <c r="DT546" s="129" t="s">
        <v>83</v>
      </c>
      <c r="DU546" s="129" t="s">
        <v>83</v>
      </c>
      <c r="DV546" s="129" t="s">
        <v>83</v>
      </c>
      <c r="DW546" s="131" t="s">
        <v>83</v>
      </c>
      <c r="DX546" s="131" t="s">
        <v>84</v>
      </c>
      <c r="DY546" s="131" t="s">
        <v>295</v>
      </c>
      <c r="DZ546" s="131" t="s">
        <v>8650</v>
      </c>
      <c r="EA546" s="131" t="s">
        <v>86</v>
      </c>
      <c r="EB546" s="131" t="s">
        <v>8651</v>
      </c>
      <c r="EC546" s="131" t="s">
        <v>8652</v>
      </c>
      <c r="ED546" s="131" t="s">
        <v>89</v>
      </c>
      <c r="EE546" s="131" t="s">
        <v>295</v>
      </c>
      <c r="EF546" s="131" t="s">
        <v>8653</v>
      </c>
      <c r="EG546" s="131" t="s">
        <v>2999</v>
      </c>
      <c r="EH546" s="131" t="s">
        <v>538</v>
      </c>
      <c r="EI546" s="131" t="s">
        <v>8654</v>
      </c>
      <c r="EJ546" s="135" t="s">
        <v>8655</v>
      </c>
      <c r="EK546" s="135" t="s">
        <v>8656</v>
      </c>
      <c r="EL546" s="135" t="s">
        <v>8657</v>
      </c>
      <c r="EM546" s="131" t="s">
        <v>134</v>
      </c>
      <c r="EN546" s="131" t="s">
        <v>295</v>
      </c>
    </row>
    <row r="547" spans="1:144" ht="18" thickTop="1" thickBot="1">
      <c r="A547" s="575">
        <f t="shared" si="28"/>
        <v>546</v>
      </c>
      <c r="B547" s="572" t="s">
        <v>8739</v>
      </c>
      <c r="C547" s="600" t="s">
        <v>8740</v>
      </c>
      <c r="D547" s="570" t="s">
        <v>13208</v>
      </c>
      <c r="E547" s="568" t="str">
        <f t="shared" si="26"/>
        <v>Placed</v>
      </c>
      <c r="F547" s="570" t="s">
        <v>12496</v>
      </c>
      <c r="G547" s="570" t="s">
        <v>183</v>
      </c>
      <c r="H547" s="131" t="str">
        <f>VLOOKUP(B547,INFT2!C:E,3,0)</f>
        <v>Diploma  + Direct Second Year Engineering without live KT</v>
      </c>
      <c r="I547" s="610" t="s">
        <v>8741</v>
      </c>
      <c r="J547" s="572">
        <v>21</v>
      </c>
      <c r="K547" s="611" t="s">
        <v>8742</v>
      </c>
      <c r="L547" s="611" t="s">
        <v>8743</v>
      </c>
      <c r="M547" s="611" t="s">
        <v>8744</v>
      </c>
      <c r="N547" s="612" t="s">
        <v>8738</v>
      </c>
      <c r="O547" s="612">
        <v>9028228631</v>
      </c>
      <c r="P547" s="612">
        <v>9028228631</v>
      </c>
      <c r="Q547" s="612" t="e">
        <f>VLOOKUP(B547,'TCS CON'!$D$1:$H$98,5,0)</f>
        <v>#N/A</v>
      </c>
      <c r="R547" s="612" t="e">
        <f>VLOOKUP(B547,LTI!$C$1:$H$46,6,0)</f>
        <v>#N/A</v>
      </c>
      <c r="S547" s="612" t="e">
        <f>VLOOKUP(B547,JARO!$E$2:$I$11,5,0)</f>
        <v>#N/A</v>
      </c>
      <c r="T547" s="612" t="e">
        <f>VLOOKUP(B547,Capgemini!$D$3:$H$78,5,0)</f>
        <v>#N/A</v>
      </c>
      <c r="U547" s="612" t="e">
        <f>VLOOKUP(B547,Carwale!$D$1:$H$4,5,0)</f>
        <v>#N/A</v>
      </c>
      <c r="V547" s="612" t="e">
        <f>VLOOKUP(B547,'Interactive Brokers'!E:I,5,0)</f>
        <v>#N/A</v>
      </c>
      <c r="W547" s="612" t="e">
        <f>VLOOKUP(B547,'REL Jio'!E:I,5,0)</f>
        <v>#N/A</v>
      </c>
      <c r="X547" s="612" t="e">
        <f>VLOOKUP(B547,'Sciative Sol'!E:I,5,0)</f>
        <v>#N/A</v>
      </c>
      <c r="Y547" s="612" t="e">
        <f>VLOOKUP(B547,'Hexaware Tech'!E:I,5,0)</f>
        <v>#N/A</v>
      </c>
      <c r="Z547" s="612" t="e">
        <f>VLOOKUP(B547,Axis!D:H,5,0)</f>
        <v>#N/A</v>
      </c>
      <c r="AA547" s="612" t="e">
        <f>VLOOKUP(B547,Ugam!$D$3:$H$26,5,0)</f>
        <v>#N/A</v>
      </c>
      <c r="AB547" s="612" t="e">
        <f>VLOOKUP(B547,Zeus!F:J,5,0)</f>
        <v>#N/A</v>
      </c>
      <c r="AC547" s="612" t="e">
        <f>VLOOKUP(B547,Montran!F:J,5,0)</f>
        <v>#N/A</v>
      </c>
      <c r="AD547" s="612" t="e">
        <f>VLOOKUP(B547,Endurance!H330:L330,5,0)</f>
        <v>#N/A</v>
      </c>
      <c r="AE547" s="612" t="e">
        <f>VLOOKUP(B547,'Swabhav Techlabs'!$F$1:$J$2,5,0)</f>
        <v>#N/A</v>
      </c>
      <c r="AF547" s="612" t="e">
        <f>VLOOKUP(B547,'Quality Kiosk'!$F$1:$J$18,5,0)</f>
        <v>#N/A</v>
      </c>
      <c r="AG547" s="612" t="e">
        <f>VLOOKUP(B547,'Lemon VB'!$F$1:$J$2,5,0)</f>
        <v>#N/A</v>
      </c>
      <c r="AH547" s="612" t="e">
        <f>VLOOKUP(B547,Gocomet!$E$1:$I$3,5,0)</f>
        <v>#N/A</v>
      </c>
      <c r="AI547" s="612" t="e">
        <f>VLOOKUP(B547,'Ingram Micro'!$E$1:$I$8,5,0)</f>
        <v>#N/A</v>
      </c>
      <c r="AJ547" s="612" t="e">
        <f>VLOOKUP(B547,'DePronto Infotech'!$E$1:$I$2,5,0)</f>
        <v>#N/A</v>
      </c>
      <c r="AK547" s="612" t="e">
        <f>VLOOKUP(B547,'Reliance Retail'!$E$1:$I$4,5,0)</f>
        <v>#N/A</v>
      </c>
      <c r="AL547" s="612" t="e">
        <f>VLOOKUP(B547,'Bright Champs'!$D$1:$H$13,5,0)</f>
        <v>#N/A</v>
      </c>
      <c r="AM547" s="612" t="e">
        <f>VLOOKUP(B547,Neosoft!$E$1:$I$12,5,0)</f>
        <v>#N/A</v>
      </c>
      <c r="AN547" s="612" t="e">
        <f>VLOOKUP(B547,Infosys!$E$1:$I$3,5,0)</f>
        <v>#N/A</v>
      </c>
      <c r="AO547" s="612" t="e">
        <f>VLOOKUP(B547,Cerelabs!$E$1:$I$5,5,0)</f>
        <v>#N/A</v>
      </c>
      <c r="AP547" s="612" t="e">
        <f>VLOOKUP(B547,'Neebal Technologies'!$D$1:$H$2,5,0)</f>
        <v>#N/A</v>
      </c>
      <c r="AQ547" s="612" t="e">
        <f>VLOOKUP(B547,'Vertiv Energy'!$D$1:$H$2,5,0)</f>
        <v>#N/A</v>
      </c>
      <c r="AR547" s="612" t="e">
        <f>VLOOKUP(B547,'Acidaes Solutions (CRMNEXT)'!$D$1:$H$3,5,0)</f>
        <v>#N/A</v>
      </c>
      <c r="AS547" s="612" t="e">
        <f>VLOOKUP(B547,Growisto!$D$1:$H$2,5,0)</f>
        <v>#N/A</v>
      </c>
      <c r="AT547" s="612" t="e">
        <f>VLOOKUP(B547,'9.9 Mediaworx - Digit'!$D$1:$H$2,5,0)</f>
        <v>#N/A</v>
      </c>
      <c r="AU547" s="612" t="e">
        <f>VLOOKUP(B547,'Vistaar systems Pvt Ltd'!$D$2:$H$3,5,0)</f>
        <v>#N/A</v>
      </c>
      <c r="AV547" s="612" t="e">
        <f>VLOOKUP(B547,'Course 5i'!$D$2:$H$11,5,0)</f>
        <v>#N/A</v>
      </c>
      <c r="AW547" s="612" t="e">
        <f>VLOOKUP(B547,'Radiant Appliances &amp; Electronic'!$D$1:$H$13,5,0)</f>
        <v>#N/A</v>
      </c>
      <c r="AX547" s="612">
        <f>VLOOKUP(B547,'Atos Global'!$D$3:$H$27,5,0)</f>
        <v>310000</v>
      </c>
      <c r="AY547" s="612" t="e">
        <f>VLOOKUP(B547,'Saama Technologies'!$D$1:$H$2,5,0)</f>
        <v>#N/A</v>
      </c>
      <c r="AZ547" s="612" t="e">
        <f>VLOOKUP(B547,'Multiplier Solutions'!$D$1:$H$2,5,0)</f>
        <v>#N/A</v>
      </c>
      <c r="BA547" s="612" t="e">
        <f>VLOOKUP(B547,GEP!$D$2:$H$5,5,0)</f>
        <v>#N/A</v>
      </c>
      <c r="BB547" s="612" t="e">
        <f>VLOOKUP(B547,Accenture!$D$1:$H$6,5,0)</f>
        <v>#N/A</v>
      </c>
      <c r="BC547" s="612" t="e">
        <f>VLOOKUP(B547,'Endurance International Group'!$D$1:$H$2,5,0)</f>
        <v>#N/A</v>
      </c>
      <c r="BD547" s="612" t="e">
        <f>VLOOKUP(B547,Newgen!$D$1:$H$2,5,0)</f>
        <v>#N/A</v>
      </c>
      <c r="BE547" s="612" t="e">
        <f>VLOOKUP(B547,'3D Incredible'!D547:H547,5,0)</f>
        <v>#N/A</v>
      </c>
      <c r="BF547" s="612" t="e">
        <f>VLOOKUP(B547,'Raja Software Labs'!$D$2:$H$2,5,0)</f>
        <v>#N/A</v>
      </c>
      <c r="BG547" s="612" t="e">
        <f>VLOOKUP(B547,Wipro!$D$1:$H$2,5,0)</f>
        <v>#N/A</v>
      </c>
      <c r="BH547" s="612" t="e">
        <f>VLOOKUP(B547,'Perch Technologies'!$D$2:$H$2,5,0)</f>
        <v>#N/A</v>
      </c>
      <c r="BI547" s="612" t="e">
        <f>VLOOKUP(B547,'Morning Star'!$D$1:$H$6,5,0)</f>
        <v>#N/A</v>
      </c>
      <c r="BJ547" s="612" t="e">
        <f>VLOOKUP(B547,Flexiloans!$D$1:$H$2,5,0)</f>
        <v>#N/A</v>
      </c>
      <c r="BK547" s="612" t="e">
        <f>VLOOKUP(B547,'Thirdware Solutions'!$D$1:$H$2,5,0)</f>
        <v>#N/A</v>
      </c>
      <c r="BL547" s="612" t="e">
        <f>VLOOKUP(B547,Tescom!$D$1:$H$8,5,0)</f>
        <v>#N/A</v>
      </c>
      <c r="BM547" s="612" t="e">
        <f>VLOOKUP(B547,'Cogno AI'!$D$1:$H$2,5,0)</f>
        <v>#N/A</v>
      </c>
      <c r="BN547" s="612" t="e">
        <f>VLOOKUP(B547,'ABM Knowledgeware'!$D$1:$H$2,5,0)</f>
        <v>#N/A</v>
      </c>
      <c r="BO547" s="612" t="e">
        <f>VLOOKUP(B547,'Concerto Software'!$D$1:$H$3,5,0)</f>
        <v>#N/A</v>
      </c>
      <c r="BP547" s="612" t="e">
        <f>VLOOKUP(B547,'My Captain'!$D$1:$H$4,5,0)</f>
        <v>#N/A</v>
      </c>
      <c r="BQ547" s="612" t="e">
        <f>VLOOKUP(B547,'Finoux Solutions'!$D$2:$H$4,5,0)</f>
        <v>#N/A</v>
      </c>
      <c r="BR547" s="612" t="e">
        <f>VLOOKUP(B547,'MITR Learning'!$D$1:$H$2,5,0)</f>
        <v>#N/A</v>
      </c>
      <c r="BS547" s="612" t="e">
        <f>VLOOKUP(B547,Nucsoft!$D$2:$H$6,5,0)</f>
        <v>#N/A</v>
      </c>
      <c r="BT547" s="612" t="e">
        <f>VLOOKUP(B547,'Paras Cadd'!$D$1:$H$2,5,0)</f>
        <v>#N/A</v>
      </c>
      <c r="BU547" s="612" t="e">
        <f>VLOOKUP(B547,'ICICI Securities'!$D$1:$H$2,5,0)</f>
        <v>#N/A</v>
      </c>
      <c r="BV547" s="612" t="e">
        <f>VLOOKUP(B547,'Citius Tech'!$D$2:$H$5,5,0)</f>
        <v>#N/A</v>
      </c>
      <c r="BW547" s="612" t="e">
        <f>VLOOKUP(B547,'Buzzy Brains'!$D$2:$H$2,5,0)</f>
        <v>#N/A</v>
      </c>
      <c r="BX547" s="612" t="e">
        <f>VLOOKUP(B547,'Decimal Point'!$D$2:$H$2,5,0)</f>
        <v>#N/A</v>
      </c>
      <c r="BY547" s="612" t="e">
        <f>VLOOKUP(B547,'Sankey Business Solutions'!$D$2:$H$3,5,0)</f>
        <v>#N/A</v>
      </c>
      <c r="BZ547" s="612" t="e">
        <f>VLOOKUP(B547,'Nangia &amp; Co LLP'!$D$2:$H$2,5,0)</f>
        <v>#N/A</v>
      </c>
      <c r="CA547" s="612" t="e">
        <f>VLOOKUP(B547,'FIS Solutions India Pvt Ltd'!$D$2:$H$2,5,0)</f>
        <v>#N/A</v>
      </c>
      <c r="CB547" s="612">
        <f>VLOOKUP(B547,'Delta Technology &amp; Management '!$D$2:$H$16,5,0)</f>
        <v>300000</v>
      </c>
      <c r="CC547" s="612" t="e">
        <f>VLOOKUP(B547,'Espoir Networks'!$D$3:$H$11,5,0)</f>
        <v>#N/A</v>
      </c>
      <c r="CD547" s="612" t="e">
        <f>VLOOKUP(B547,'Servosys Solution'!$D$3:$H$5,5,0)</f>
        <v>#N/A</v>
      </c>
      <c r="CE547" s="612" t="e">
        <f>VLOOKUP(B547,'Ribbon Communications'!$D$3:$H$4,5,0)</f>
        <v>#N/A</v>
      </c>
      <c r="CF547" s="612">
        <f t="shared" si="27"/>
        <v>2</v>
      </c>
      <c r="CG547" s="129" t="s">
        <v>8745</v>
      </c>
      <c r="CH547" s="129" t="s">
        <v>8746</v>
      </c>
      <c r="CI547" s="129" t="s">
        <v>883</v>
      </c>
      <c r="CJ547" s="129" t="s">
        <v>11727</v>
      </c>
      <c r="CK547" s="132">
        <v>43282</v>
      </c>
      <c r="CL547" s="129">
        <v>2021</v>
      </c>
      <c r="CM547" s="128" t="s">
        <v>8747</v>
      </c>
      <c r="CN547" s="129">
        <v>409</v>
      </c>
      <c r="CO547" s="133">
        <v>81.8</v>
      </c>
      <c r="CP547" s="129">
        <v>2015</v>
      </c>
      <c r="CQ547" s="129" t="s">
        <v>79</v>
      </c>
      <c r="CR547" s="128" t="s">
        <v>295</v>
      </c>
      <c r="CS547" s="129" t="s">
        <v>81</v>
      </c>
      <c r="CT547" s="133" t="s">
        <v>81</v>
      </c>
      <c r="CU547" s="129" t="s">
        <v>81</v>
      </c>
      <c r="CV547" s="129" t="s">
        <v>109</v>
      </c>
      <c r="CW547" s="131" t="s">
        <v>8748</v>
      </c>
      <c r="CX547" s="131" t="s">
        <v>3331</v>
      </c>
      <c r="CY547" s="129">
        <v>1334</v>
      </c>
      <c r="CZ547" s="129">
        <v>83.38</v>
      </c>
      <c r="DA547" s="129">
        <v>2018</v>
      </c>
      <c r="DB547" s="129" t="s">
        <v>112</v>
      </c>
      <c r="DC547" s="129" t="s">
        <v>113</v>
      </c>
      <c r="DD547" s="129">
        <v>76.06</v>
      </c>
      <c r="DE547" s="129">
        <v>76.150000000000006</v>
      </c>
      <c r="DF547" s="129">
        <v>0</v>
      </c>
      <c r="DG547" s="224" t="s">
        <v>81</v>
      </c>
      <c r="DH547" s="224" t="s">
        <v>81</v>
      </c>
      <c r="DI547" s="224">
        <v>7.3</v>
      </c>
      <c r="DJ547" s="224">
        <v>7.5</v>
      </c>
      <c r="DK547" s="224">
        <v>6.92</v>
      </c>
      <c r="DL547" s="224">
        <v>9.1</v>
      </c>
      <c r="DM547" s="224">
        <v>30.91</v>
      </c>
      <c r="DN547" s="224">
        <v>7.72</v>
      </c>
      <c r="DO547" s="129"/>
      <c r="DP547" s="131" t="s">
        <v>338</v>
      </c>
      <c r="DQ547" s="129">
        <v>0</v>
      </c>
      <c r="DR547" s="129">
        <v>0</v>
      </c>
      <c r="DS547" s="129" t="s">
        <v>83</v>
      </c>
      <c r="DT547" s="129" t="s">
        <v>83</v>
      </c>
      <c r="DU547" s="129" t="s">
        <v>83</v>
      </c>
      <c r="DV547" s="129" t="s">
        <v>83</v>
      </c>
      <c r="DW547" s="131" t="s">
        <v>83</v>
      </c>
      <c r="DX547" s="131" t="s">
        <v>84</v>
      </c>
      <c r="DY547" s="131" t="s">
        <v>81</v>
      </c>
      <c r="DZ547" s="131" t="s">
        <v>8749</v>
      </c>
      <c r="EA547" s="131" t="s">
        <v>8750</v>
      </c>
      <c r="EB547" s="131" t="s">
        <v>8751</v>
      </c>
      <c r="EC547" s="131" t="s">
        <v>2605</v>
      </c>
      <c r="ED547" s="131" t="s">
        <v>89</v>
      </c>
      <c r="EE547" s="131" t="s">
        <v>8752</v>
      </c>
      <c r="EF547" s="131" t="s">
        <v>8753</v>
      </c>
      <c r="EG547" s="131" t="s">
        <v>8754</v>
      </c>
      <c r="EH547" s="131" t="s">
        <v>8755</v>
      </c>
      <c r="EI547" s="131" t="s">
        <v>605</v>
      </c>
      <c r="EJ547" s="135" t="s">
        <v>8756</v>
      </c>
      <c r="EK547" s="135" t="s">
        <v>8757</v>
      </c>
      <c r="EL547" s="135" t="s">
        <v>8758</v>
      </c>
      <c r="EM547" s="135" t="s">
        <v>8759</v>
      </c>
      <c r="EN547" s="131" t="s">
        <v>81</v>
      </c>
    </row>
    <row r="548" spans="1:144" ht="18" thickTop="1" thickBot="1">
      <c r="A548" s="575">
        <f t="shared" si="28"/>
        <v>547</v>
      </c>
      <c r="B548" s="572" t="s">
        <v>8778</v>
      </c>
      <c r="C548" s="600" t="s">
        <v>13065</v>
      </c>
      <c r="D548" s="570" t="s">
        <v>13209</v>
      </c>
      <c r="E548" s="568" t="str">
        <f t="shared" si="26"/>
        <v>Not Placed</v>
      </c>
      <c r="F548" s="570" t="s">
        <v>12496</v>
      </c>
      <c r="G548" s="570" t="s">
        <v>183</v>
      </c>
      <c r="H548" s="131" t="str">
        <f>VLOOKUP(B548,INFT2!C:E,3,0)</f>
        <v>Diploma  + Direct Second Year Engineering without live KT</v>
      </c>
      <c r="I548" s="610" t="s">
        <v>8780</v>
      </c>
      <c r="J548" s="572">
        <v>24</v>
      </c>
      <c r="K548" s="611" t="s">
        <v>8781</v>
      </c>
      <c r="L548" s="611" t="s">
        <v>8782</v>
      </c>
      <c r="M548" s="611" t="s">
        <v>8783</v>
      </c>
      <c r="N548" s="612" t="s">
        <v>8777</v>
      </c>
      <c r="O548" s="612">
        <v>8369882400</v>
      </c>
      <c r="P548" s="612">
        <v>8879422275</v>
      </c>
      <c r="Q548" s="612" t="e">
        <f>VLOOKUP(B548,'TCS CON'!$D$1:$H$98,5,0)</f>
        <v>#N/A</v>
      </c>
      <c r="R548" s="612" t="e">
        <f>VLOOKUP(B548,LTI!$C$1:$H$46,6,0)</f>
        <v>#N/A</v>
      </c>
      <c r="S548" s="612" t="e">
        <f>VLOOKUP(B548,JARO!$E$2:$I$11,5,0)</f>
        <v>#N/A</v>
      </c>
      <c r="T548" s="612" t="e">
        <f>VLOOKUP(B548,Capgemini!$D$3:$H$78,5,0)</f>
        <v>#N/A</v>
      </c>
      <c r="U548" s="612" t="e">
        <f>VLOOKUP(B548,Carwale!$D$1:$H$4,5,0)</f>
        <v>#N/A</v>
      </c>
      <c r="V548" s="612" t="e">
        <f>VLOOKUP(B548,'Interactive Brokers'!E:I,5,0)</f>
        <v>#N/A</v>
      </c>
      <c r="W548" s="612" t="e">
        <f>VLOOKUP(B548,'REL Jio'!E:I,5,0)</f>
        <v>#N/A</v>
      </c>
      <c r="X548" s="612" t="e">
        <f>VLOOKUP(B548,'Sciative Sol'!E:I,5,0)</f>
        <v>#N/A</v>
      </c>
      <c r="Y548" s="612" t="e">
        <f>VLOOKUP(B548,'Hexaware Tech'!E:I,5,0)</f>
        <v>#N/A</v>
      </c>
      <c r="Z548" s="612" t="e">
        <f>VLOOKUP(B548,Axis!D:H,5,0)</f>
        <v>#N/A</v>
      </c>
      <c r="AA548" s="612" t="e">
        <f>VLOOKUP(B548,Ugam!$D$3:$H$26,5,0)</f>
        <v>#N/A</v>
      </c>
      <c r="AB548" s="612" t="e">
        <f>VLOOKUP(B548,Zeus!F:J,5,0)</f>
        <v>#N/A</v>
      </c>
      <c r="AC548" s="612" t="e">
        <f>VLOOKUP(B548,Montran!F:J,5,0)</f>
        <v>#N/A</v>
      </c>
      <c r="AD548" s="612" t="e">
        <f>VLOOKUP(B548,Endurance!H331:L331,5,0)</f>
        <v>#N/A</v>
      </c>
      <c r="AE548" s="612" t="e">
        <f>VLOOKUP(B548,'Swabhav Techlabs'!$F$1:$J$2,5,0)</f>
        <v>#N/A</v>
      </c>
      <c r="AF548" s="612" t="e">
        <f>VLOOKUP(B548,'Quality Kiosk'!$F$1:$J$18,5,0)</f>
        <v>#N/A</v>
      </c>
      <c r="AG548" s="612" t="e">
        <f>VLOOKUP(B548,'Lemon VB'!$F$1:$J$2,5,0)</f>
        <v>#N/A</v>
      </c>
      <c r="AH548" s="612" t="e">
        <f>VLOOKUP(B548,Gocomet!$E$1:$I$3,5,0)</f>
        <v>#N/A</v>
      </c>
      <c r="AI548" s="612" t="e">
        <f>VLOOKUP(B548,'Ingram Micro'!$E$1:$I$8,5,0)</f>
        <v>#N/A</v>
      </c>
      <c r="AJ548" s="612" t="e">
        <f>VLOOKUP(B548,'DePronto Infotech'!$E$1:$I$2,5,0)</f>
        <v>#N/A</v>
      </c>
      <c r="AK548" s="612" t="e">
        <f>VLOOKUP(B548,'Reliance Retail'!$E$1:$I$4,5,0)</f>
        <v>#N/A</v>
      </c>
      <c r="AL548" s="612" t="e">
        <f>VLOOKUP(B548,'Bright Champs'!$D$1:$H$13,5,0)</f>
        <v>#N/A</v>
      </c>
      <c r="AM548" s="612" t="e">
        <f>VLOOKUP(B548,Neosoft!$E$1:$I$12,5,0)</f>
        <v>#N/A</v>
      </c>
      <c r="AN548" s="612" t="e">
        <f>VLOOKUP(B548,Infosys!$E$1:$I$3,5,0)</f>
        <v>#N/A</v>
      </c>
      <c r="AO548" s="612" t="e">
        <f>VLOOKUP(B548,Cerelabs!$E$1:$I$5,5,0)</f>
        <v>#N/A</v>
      </c>
      <c r="AP548" s="612" t="e">
        <f>VLOOKUP(B548,'Neebal Technologies'!$D$1:$H$2,5,0)</f>
        <v>#N/A</v>
      </c>
      <c r="AQ548" s="612" t="e">
        <f>VLOOKUP(B548,'Vertiv Energy'!$D$1:$H$2,5,0)</f>
        <v>#N/A</v>
      </c>
      <c r="AR548" s="612" t="e">
        <f>VLOOKUP(B548,'Acidaes Solutions (CRMNEXT)'!$D$1:$H$3,5,0)</f>
        <v>#N/A</v>
      </c>
      <c r="AS548" s="612" t="e">
        <f>VLOOKUP(B548,Growisto!$D$1:$H$2,5,0)</f>
        <v>#N/A</v>
      </c>
      <c r="AT548" s="612" t="e">
        <f>VLOOKUP(B548,'9.9 Mediaworx - Digit'!$D$1:$H$2,5,0)</f>
        <v>#N/A</v>
      </c>
      <c r="AU548" s="612" t="e">
        <f>VLOOKUP(B548,'Vistaar systems Pvt Ltd'!$D$2:$H$3,5,0)</f>
        <v>#N/A</v>
      </c>
      <c r="AV548" s="612" t="e">
        <f>VLOOKUP(B548,'Course 5i'!$D$2:$H$11,5,0)</f>
        <v>#N/A</v>
      </c>
      <c r="AW548" s="612" t="e">
        <f>VLOOKUP(B548,'Radiant Appliances &amp; Electronic'!$D$1:$H$13,5,0)</f>
        <v>#N/A</v>
      </c>
      <c r="AX548" s="612" t="e">
        <f>VLOOKUP(B548,'Atos Global'!$D$3:$H$27,5,0)</f>
        <v>#N/A</v>
      </c>
      <c r="AY548" s="612" t="e">
        <f>VLOOKUP(B548,'Saama Technologies'!$D$1:$H$2,5,0)</f>
        <v>#N/A</v>
      </c>
      <c r="AZ548" s="612" t="e">
        <f>VLOOKUP(B548,'Multiplier Solutions'!$D$1:$H$2,5,0)</f>
        <v>#N/A</v>
      </c>
      <c r="BA548" s="612" t="e">
        <f>VLOOKUP(B548,GEP!$D$2:$H$5,5,0)</f>
        <v>#N/A</v>
      </c>
      <c r="BB548" s="612" t="e">
        <f>VLOOKUP(B548,Accenture!$D$1:$H$6,5,0)</f>
        <v>#N/A</v>
      </c>
      <c r="BC548" s="612" t="e">
        <f>VLOOKUP(B548,'Endurance International Group'!$D$1:$H$2,5,0)</f>
        <v>#N/A</v>
      </c>
      <c r="BD548" s="612" t="e">
        <f>VLOOKUP(B548,Newgen!$D$1:$H$2,5,0)</f>
        <v>#N/A</v>
      </c>
      <c r="BE548" s="612" t="e">
        <f>VLOOKUP(B548,'3D Incredible'!D548:H548,5,0)</f>
        <v>#N/A</v>
      </c>
      <c r="BF548" s="612" t="e">
        <f>VLOOKUP(B548,'Raja Software Labs'!$D$2:$H$2,5,0)</f>
        <v>#N/A</v>
      </c>
      <c r="BG548" s="612" t="e">
        <f>VLOOKUP(B548,Wipro!$D$1:$H$2,5,0)</f>
        <v>#N/A</v>
      </c>
      <c r="BH548" s="612" t="e">
        <f>VLOOKUP(B548,'Perch Technologies'!$D$2:$H$2,5,0)</f>
        <v>#N/A</v>
      </c>
      <c r="BI548" s="612" t="e">
        <f>VLOOKUP(B548,'Morning Star'!$D$1:$H$6,5,0)</f>
        <v>#N/A</v>
      </c>
      <c r="BJ548" s="612" t="e">
        <f>VLOOKUP(B548,Flexiloans!$D$1:$H$2,5,0)</f>
        <v>#N/A</v>
      </c>
      <c r="BK548" s="612" t="e">
        <f>VLOOKUP(B548,'Thirdware Solutions'!$D$1:$H$2,5,0)</f>
        <v>#N/A</v>
      </c>
      <c r="BL548" s="612" t="e">
        <f>VLOOKUP(B548,Tescom!$D$1:$H$8,5,0)</f>
        <v>#N/A</v>
      </c>
      <c r="BM548" s="612" t="e">
        <f>VLOOKUP(B548,'Cogno AI'!$D$1:$H$2,5,0)</f>
        <v>#N/A</v>
      </c>
      <c r="BN548" s="612" t="e">
        <f>VLOOKUP(B548,'ABM Knowledgeware'!$D$1:$H$2,5,0)</f>
        <v>#N/A</v>
      </c>
      <c r="BO548" s="612" t="e">
        <f>VLOOKUP(B548,'Concerto Software'!$D$1:$H$3,5,0)</f>
        <v>#N/A</v>
      </c>
      <c r="BP548" s="612" t="e">
        <f>VLOOKUP(B548,'My Captain'!$D$1:$H$4,5,0)</f>
        <v>#N/A</v>
      </c>
      <c r="BQ548" s="612" t="e">
        <f>VLOOKUP(B548,'Finoux Solutions'!$D$2:$H$4,5,0)</f>
        <v>#N/A</v>
      </c>
      <c r="BR548" s="612" t="e">
        <f>VLOOKUP(B548,'MITR Learning'!$D$1:$H$2,5,0)</f>
        <v>#N/A</v>
      </c>
      <c r="BS548" s="612" t="e">
        <f>VLOOKUP(B548,Nucsoft!$D$2:$H$6,5,0)</f>
        <v>#N/A</v>
      </c>
      <c r="BT548" s="612" t="e">
        <f>VLOOKUP(B548,'Paras Cadd'!$D$1:$H$2,5,0)</f>
        <v>#N/A</v>
      </c>
      <c r="BU548" s="612" t="e">
        <f>VLOOKUP(B548,'ICICI Securities'!$D$1:$H$2,5,0)</f>
        <v>#N/A</v>
      </c>
      <c r="BV548" s="612" t="e">
        <f>VLOOKUP(B548,'Citius Tech'!$D$2:$H$5,5,0)</f>
        <v>#N/A</v>
      </c>
      <c r="BW548" s="612" t="e">
        <f>VLOOKUP(B548,'Buzzy Brains'!$D$2:$H$2,5,0)</f>
        <v>#N/A</v>
      </c>
      <c r="BX548" s="612" t="e">
        <f>VLOOKUP(B548,'Decimal Point'!$D$2:$H$2,5,0)</f>
        <v>#N/A</v>
      </c>
      <c r="BY548" s="612" t="e">
        <f>VLOOKUP(B548,'Sankey Business Solutions'!$D$2:$H$3,5,0)</f>
        <v>#N/A</v>
      </c>
      <c r="BZ548" s="612" t="e">
        <f>VLOOKUP(B548,'Nangia &amp; Co LLP'!$D$2:$H$2,5,0)</f>
        <v>#N/A</v>
      </c>
      <c r="CA548" s="612" t="e">
        <f>VLOOKUP(B548,'FIS Solutions India Pvt Ltd'!$D$2:$H$2,5,0)</f>
        <v>#N/A</v>
      </c>
      <c r="CB548" s="612" t="e">
        <f>VLOOKUP(B548,'Delta Technology &amp; Management '!$D$2:$H$16,5,0)</f>
        <v>#N/A</v>
      </c>
      <c r="CC548" s="612" t="e">
        <f>VLOOKUP(B548,'Espoir Networks'!$D$3:$H$11,5,0)</f>
        <v>#N/A</v>
      </c>
      <c r="CD548" s="612" t="e">
        <f>VLOOKUP(B548,'Servosys Solution'!$D$3:$H$5,5,0)</f>
        <v>#N/A</v>
      </c>
      <c r="CE548" s="612" t="e">
        <f>VLOOKUP(B548,'Ribbon Communications'!$D$3:$H$4,5,0)</f>
        <v>#N/A</v>
      </c>
      <c r="CF548" s="612">
        <f t="shared" si="27"/>
        <v>0</v>
      </c>
      <c r="CG548" s="129" t="s">
        <v>8784</v>
      </c>
      <c r="CH548" s="129">
        <v>754811572772</v>
      </c>
      <c r="CI548" s="129" t="s">
        <v>81</v>
      </c>
      <c r="CJ548" s="129" t="s">
        <v>11727</v>
      </c>
      <c r="CK548" s="132">
        <v>43282</v>
      </c>
      <c r="CL548" s="129">
        <v>2021</v>
      </c>
      <c r="CM548" s="128" t="s">
        <v>12087</v>
      </c>
      <c r="CN548" s="129">
        <v>296</v>
      </c>
      <c r="CO548" s="133">
        <v>53.82</v>
      </c>
      <c r="CP548" s="129">
        <v>2012</v>
      </c>
      <c r="CQ548" s="129" t="s">
        <v>79</v>
      </c>
      <c r="CR548" s="128" t="s">
        <v>12278</v>
      </c>
      <c r="CS548" s="129">
        <v>305</v>
      </c>
      <c r="CT548" s="133">
        <v>46.92</v>
      </c>
      <c r="CU548" s="129">
        <v>2014</v>
      </c>
      <c r="CV548" s="129" t="s">
        <v>79</v>
      </c>
      <c r="CW548" s="131" t="s">
        <v>8787</v>
      </c>
      <c r="CX548" s="131" t="s">
        <v>336</v>
      </c>
      <c r="CY548" s="129">
        <v>844</v>
      </c>
      <c r="CZ548" s="129">
        <v>80.38</v>
      </c>
      <c r="DA548" s="129">
        <v>2018</v>
      </c>
      <c r="DB548" s="129" t="s">
        <v>5462</v>
      </c>
      <c r="DC548" s="129" t="s">
        <v>113</v>
      </c>
      <c r="DD548" s="129">
        <v>844</v>
      </c>
      <c r="DE548" s="129">
        <v>80.38</v>
      </c>
      <c r="DF548" s="129">
        <v>5</v>
      </c>
      <c r="DG548" s="224" t="s">
        <v>81</v>
      </c>
      <c r="DH548" s="224" t="s">
        <v>81</v>
      </c>
      <c r="DI548" s="224">
        <v>7.92</v>
      </c>
      <c r="DJ548" s="224">
        <v>8.07</v>
      </c>
      <c r="DK548" s="224">
        <v>6.48</v>
      </c>
      <c r="DL548" s="224">
        <v>8.69</v>
      </c>
      <c r="DM548" s="224">
        <v>31.1</v>
      </c>
      <c r="DN548" s="224">
        <v>7.77</v>
      </c>
      <c r="DO548" s="129"/>
      <c r="DP548" s="131" t="s">
        <v>338</v>
      </c>
      <c r="DQ548" s="129">
        <v>0</v>
      </c>
      <c r="DR548" s="129">
        <v>0</v>
      </c>
      <c r="DS548" s="129" t="s">
        <v>83</v>
      </c>
      <c r="DT548" s="129" t="s">
        <v>83</v>
      </c>
      <c r="DU548" s="129" t="s">
        <v>83</v>
      </c>
      <c r="DV548" s="129" t="s">
        <v>83</v>
      </c>
      <c r="DW548" s="131" t="s">
        <v>83</v>
      </c>
      <c r="DX548" s="131" t="s">
        <v>84</v>
      </c>
      <c r="DY548" s="131" t="s">
        <v>81</v>
      </c>
      <c r="DZ548" s="131" t="s">
        <v>8788</v>
      </c>
      <c r="EA548" s="131" t="s">
        <v>8789</v>
      </c>
      <c r="EB548" s="131" t="s">
        <v>8790</v>
      </c>
      <c r="EC548" s="131" t="s">
        <v>86</v>
      </c>
      <c r="ED548" s="131" t="s">
        <v>89</v>
      </c>
      <c r="EE548" s="131" t="s">
        <v>8791</v>
      </c>
      <c r="EF548" s="131" t="s">
        <v>8792</v>
      </c>
      <c r="EG548" s="131" t="s">
        <v>8793</v>
      </c>
      <c r="EH548" s="131" t="s">
        <v>8794</v>
      </c>
      <c r="EI548" s="131" t="s">
        <v>8795</v>
      </c>
      <c r="EJ548" s="135" t="s">
        <v>8796</v>
      </c>
      <c r="EK548" s="135" t="s">
        <v>8797</v>
      </c>
      <c r="EL548" s="135" t="s">
        <v>8798</v>
      </c>
      <c r="EM548" s="131" t="s">
        <v>81</v>
      </c>
      <c r="EN548" s="131" t="s">
        <v>81</v>
      </c>
    </row>
    <row r="549" spans="1:144" ht="18" thickTop="1" thickBot="1">
      <c r="A549" s="575">
        <f t="shared" si="28"/>
        <v>548</v>
      </c>
      <c r="B549" s="572" t="s">
        <v>8898</v>
      </c>
      <c r="C549" s="600" t="s">
        <v>8899</v>
      </c>
      <c r="D549" s="570" t="s">
        <v>13209</v>
      </c>
      <c r="E549" s="568" t="str">
        <f t="shared" si="26"/>
        <v>Not Placed</v>
      </c>
      <c r="F549" s="570" t="s">
        <v>12496</v>
      </c>
      <c r="G549" s="570" t="s">
        <v>183</v>
      </c>
      <c r="H549" s="131" t="str">
        <f>VLOOKUP(B549,INFT2!C:E,3,0)</f>
        <v>12th + Engineering without live KT</v>
      </c>
      <c r="I549" s="610" t="s">
        <v>2184</v>
      </c>
      <c r="J549" s="572">
        <v>21</v>
      </c>
      <c r="K549" s="611" t="s">
        <v>8900</v>
      </c>
      <c r="L549" s="611" t="s">
        <v>73</v>
      </c>
      <c r="M549" s="611" t="s">
        <v>8901</v>
      </c>
      <c r="N549" s="612" t="s">
        <v>8897</v>
      </c>
      <c r="O549" s="612">
        <v>9930543735</v>
      </c>
      <c r="P549" s="612">
        <v>9930543735</v>
      </c>
      <c r="Q549" s="612" t="e">
        <f>VLOOKUP(B549,'TCS CON'!$D$1:$H$98,5,0)</f>
        <v>#N/A</v>
      </c>
      <c r="R549" s="612" t="e">
        <f>VLOOKUP(B549,LTI!$C$1:$H$46,6,0)</f>
        <v>#N/A</v>
      </c>
      <c r="S549" s="612" t="e">
        <f>VLOOKUP(B549,JARO!$E$2:$I$11,5,0)</f>
        <v>#N/A</v>
      </c>
      <c r="T549" s="612" t="e">
        <f>VLOOKUP(B549,Capgemini!$D$3:$H$78,5,0)</f>
        <v>#N/A</v>
      </c>
      <c r="U549" s="612" t="e">
        <f>VLOOKUP(B549,Carwale!$D$1:$H$4,5,0)</f>
        <v>#N/A</v>
      </c>
      <c r="V549" s="612" t="e">
        <f>VLOOKUP(B549,'Interactive Brokers'!E:I,5,0)</f>
        <v>#N/A</v>
      </c>
      <c r="W549" s="612" t="e">
        <f>VLOOKUP(B549,'REL Jio'!E:I,5,0)</f>
        <v>#N/A</v>
      </c>
      <c r="X549" s="612" t="e">
        <f>VLOOKUP(B549,'Sciative Sol'!E:I,5,0)</f>
        <v>#N/A</v>
      </c>
      <c r="Y549" s="612" t="e">
        <f>VLOOKUP(B549,'Hexaware Tech'!E:I,5,0)</f>
        <v>#N/A</v>
      </c>
      <c r="Z549" s="612" t="e">
        <f>VLOOKUP(B549,Axis!D:H,5,0)</f>
        <v>#N/A</v>
      </c>
      <c r="AA549" s="612" t="e">
        <f>VLOOKUP(B549,Ugam!$D$3:$H$26,5,0)</f>
        <v>#N/A</v>
      </c>
      <c r="AB549" s="612" t="e">
        <f>VLOOKUP(B549,Zeus!F:J,5,0)</f>
        <v>#N/A</v>
      </c>
      <c r="AC549" s="612" t="e">
        <f>VLOOKUP(B549,Montran!F:J,5,0)</f>
        <v>#N/A</v>
      </c>
      <c r="AD549" s="612" t="e">
        <f>VLOOKUP(B549,Endurance!H332:L332,5,0)</f>
        <v>#N/A</v>
      </c>
      <c r="AE549" s="612" t="e">
        <f>VLOOKUP(B549,'Swabhav Techlabs'!$F$1:$J$2,5,0)</f>
        <v>#N/A</v>
      </c>
      <c r="AF549" s="612" t="e">
        <f>VLOOKUP(B549,'Quality Kiosk'!$F$1:$J$18,5,0)</f>
        <v>#N/A</v>
      </c>
      <c r="AG549" s="612" t="e">
        <f>VLOOKUP(B549,'Lemon VB'!$F$1:$J$2,5,0)</f>
        <v>#N/A</v>
      </c>
      <c r="AH549" s="612" t="e">
        <f>VLOOKUP(B549,Gocomet!$E$1:$I$3,5,0)</f>
        <v>#N/A</v>
      </c>
      <c r="AI549" s="612" t="e">
        <f>VLOOKUP(B549,'Ingram Micro'!$E$1:$I$8,5,0)</f>
        <v>#N/A</v>
      </c>
      <c r="AJ549" s="612" t="e">
        <f>VLOOKUP(B549,'DePronto Infotech'!$E$1:$I$2,5,0)</f>
        <v>#N/A</v>
      </c>
      <c r="AK549" s="612" t="e">
        <f>VLOOKUP(B549,'Reliance Retail'!$E$1:$I$4,5,0)</f>
        <v>#N/A</v>
      </c>
      <c r="AL549" s="612" t="e">
        <f>VLOOKUP(B549,'Bright Champs'!$D$1:$H$13,5,0)</f>
        <v>#N/A</v>
      </c>
      <c r="AM549" s="612" t="e">
        <f>VLOOKUP(B549,Neosoft!$E$1:$I$12,5,0)</f>
        <v>#N/A</v>
      </c>
      <c r="AN549" s="612" t="e">
        <f>VLOOKUP(B549,Infosys!$E$1:$I$3,5,0)</f>
        <v>#N/A</v>
      </c>
      <c r="AO549" s="612" t="e">
        <f>VLOOKUP(B549,Cerelabs!$E$1:$I$5,5,0)</f>
        <v>#N/A</v>
      </c>
      <c r="AP549" s="612" t="e">
        <f>VLOOKUP(B549,'Neebal Technologies'!$D$1:$H$2,5,0)</f>
        <v>#N/A</v>
      </c>
      <c r="AQ549" s="612" t="e">
        <f>VLOOKUP(B549,'Vertiv Energy'!$D$1:$H$2,5,0)</f>
        <v>#N/A</v>
      </c>
      <c r="AR549" s="612" t="e">
        <f>VLOOKUP(B549,'Acidaes Solutions (CRMNEXT)'!$D$1:$H$3,5,0)</f>
        <v>#N/A</v>
      </c>
      <c r="AS549" s="612" t="e">
        <f>VLOOKUP(B549,Growisto!$D$1:$H$2,5,0)</f>
        <v>#N/A</v>
      </c>
      <c r="AT549" s="612" t="e">
        <f>VLOOKUP(B549,'9.9 Mediaworx - Digit'!$D$1:$H$2,5,0)</f>
        <v>#N/A</v>
      </c>
      <c r="AU549" s="612" t="e">
        <f>VLOOKUP(B549,'Vistaar systems Pvt Ltd'!$D$2:$H$3,5,0)</f>
        <v>#N/A</v>
      </c>
      <c r="AV549" s="612" t="e">
        <f>VLOOKUP(B549,'Course 5i'!$D$2:$H$11,5,0)</f>
        <v>#N/A</v>
      </c>
      <c r="AW549" s="612" t="e">
        <f>VLOOKUP(B549,'Radiant Appliances &amp; Electronic'!$D$1:$H$13,5,0)</f>
        <v>#N/A</v>
      </c>
      <c r="AX549" s="612" t="e">
        <f>VLOOKUP(B549,'Atos Global'!$D$3:$H$27,5,0)</f>
        <v>#N/A</v>
      </c>
      <c r="AY549" s="612" t="e">
        <f>VLOOKUP(B549,'Saama Technologies'!$D$1:$H$2,5,0)</f>
        <v>#N/A</v>
      </c>
      <c r="AZ549" s="612" t="e">
        <f>VLOOKUP(B549,'Multiplier Solutions'!$D$1:$H$2,5,0)</f>
        <v>#N/A</v>
      </c>
      <c r="BA549" s="612" t="e">
        <f>VLOOKUP(B549,GEP!$D$2:$H$5,5,0)</f>
        <v>#N/A</v>
      </c>
      <c r="BB549" s="612" t="e">
        <f>VLOOKUP(B549,Accenture!$D$1:$H$6,5,0)</f>
        <v>#N/A</v>
      </c>
      <c r="BC549" s="612" t="e">
        <f>VLOOKUP(B549,'Endurance International Group'!$D$1:$H$2,5,0)</f>
        <v>#N/A</v>
      </c>
      <c r="BD549" s="612" t="e">
        <f>VLOOKUP(B549,Newgen!$D$1:$H$2,5,0)</f>
        <v>#N/A</v>
      </c>
      <c r="BE549" s="612" t="e">
        <f>VLOOKUP(B549,'3D Incredible'!D549:H549,5,0)</f>
        <v>#N/A</v>
      </c>
      <c r="BF549" s="612" t="e">
        <f>VLOOKUP(B549,'Raja Software Labs'!$D$2:$H$2,5,0)</f>
        <v>#N/A</v>
      </c>
      <c r="BG549" s="612" t="e">
        <f>VLOOKUP(B549,Wipro!$D$1:$H$2,5,0)</f>
        <v>#N/A</v>
      </c>
      <c r="BH549" s="612" t="e">
        <f>VLOOKUP(B549,'Perch Technologies'!$D$2:$H$2,5,0)</f>
        <v>#N/A</v>
      </c>
      <c r="BI549" s="612" t="e">
        <f>VLOOKUP(B549,'Morning Star'!$D$1:$H$6,5,0)</f>
        <v>#N/A</v>
      </c>
      <c r="BJ549" s="612" t="e">
        <f>VLOOKUP(B549,Flexiloans!$D$1:$H$2,5,0)</f>
        <v>#N/A</v>
      </c>
      <c r="BK549" s="612" t="e">
        <f>VLOOKUP(B549,'Thirdware Solutions'!$D$1:$H$2,5,0)</f>
        <v>#N/A</v>
      </c>
      <c r="BL549" s="612" t="e">
        <f>VLOOKUP(B549,Tescom!$D$1:$H$8,5,0)</f>
        <v>#N/A</v>
      </c>
      <c r="BM549" s="612" t="e">
        <f>VLOOKUP(B549,'Cogno AI'!$D$1:$H$2,5,0)</f>
        <v>#N/A</v>
      </c>
      <c r="BN549" s="612" t="e">
        <f>VLOOKUP(B549,'ABM Knowledgeware'!$D$1:$H$2,5,0)</f>
        <v>#N/A</v>
      </c>
      <c r="BO549" s="612" t="e">
        <f>VLOOKUP(B549,'Concerto Software'!$D$1:$H$3,5,0)</f>
        <v>#N/A</v>
      </c>
      <c r="BP549" s="612" t="e">
        <f>VLOOKUP(B549,'My Captain'!$D$1:$H$4,5,0)</f>
        <v>#N/A</v>
      </c>
      <c r="BQ549" s="612" t="e">
        <f>VLOOKUP(B549,'Finoux Solutions'!$D$2:$H$4,5,0)</f>
        <v>#N/A</v>
      </c>
      <c r="BR549" s="612" t="e">
        <f>VLOOKUP(B549,'MITR Learning'!$D$1:$H$2,5,0)</f>
        <v>#N/A</v>
      </c>
      <c r="BS549" s="612" t="e">
        <f>VLOOKUP(B549,Nucsoft!$D$2:$H$6,5,0)</f>
        <v>#N/A</v>
      </c>
      <c r="BT549" s="612" t="e">
        <f>VLOOKUP(B549,'Paras Cadd'!$D$1:$H$2,5,0)</f>
        <v>#N/A</v>
      </c>
      <c r="BU549" s="612" t="e">
        <f>VLOOKUP(B549,'ICICI Securities'!$D$1:$H$2,5,0)</f>
        <v>#N/A</v>
      </c>
      <c r="BV549" s="612" t="e">
        <f>VLOOKUP(B549,'Citius Tech'!$D$2:$H$5,5,0)</f>
        <v>#N/A</v>
      </c>
      <c r="BW549" s="612" t="e">
        <f>VLOOKUP(B549,'Buzzy Brains'!$D$2:$H$2,5,0)</f>
        <v>#N/A</v>
      </c>
      <c r="BX549" s="612" t="e">
        <f>VLOOKUP(B549,'Decimal Point'!$D$2:$H$2,5,0)</f>
        <v>#N/A</v>
      </c>
      <c r="BY549" s="612" t="e">
        <f>VLOOKUP(B549,'Sankey Business Solutions'!$D$2:$H$3,5,0)</f>
        <v>#N/A</v>
      </c>
      <c r="BZ549" s="612" t="e">
        <f>VLOOKUP(B549,'Nangia &amp; Co LLP'!$D$2:$H$2,5,0)</f>
        <v>#N/A</v>
      </c>
      <c r="CA549" s="612" t="e">
        <f>VLOOKUP(B549,'FIS Solutions India Pvt Ltd'!$D$2:$H$2,5,0)</f>
        <v>#N/A</v>
      </c>
      <c r="CB549" s="612" t="e">
        <f>VLOOKUP(B549,'Delta Technology &amp; Management '!$D$2:$H$16,5,0)</f>
        <v>#N/A</v>
      </c>
      <c r="CC549" s="612" t="e">
        <f>VLOOKUP(B549,'Espoir Networks'!$D$3:$H$11,5,0)</f>
        <v>#N/A</v>
      </c>
      <c r="CD549" s="612" t="e">
        <f>VLOOKUP(B549,'Servosys Solution'!$D$3:$H$5,5,0)</f>
        <v>#N/A</v>
      </c>
      <c r="CE549" s="612" t="e">
        <f>VLOOKUP(B549,'Ribbon Communications'!$D$3:$H$4,5,0)</f>
        <v>#N/A</v>
      </c>
      <c r="CF549" s="612">
        <f t="shared" si="27"/>
        <v>0</v>
      </c>
      <c r="CG549" s="129" t="s">
        <v>8902</v>
      </c>
      <c r="CH549" s="129">
        <v>417050526876</v>
      </c>
      <c r="CI549" s="129" t="s">
        <v>8903</v>
      </c>
      <c r="CJ549" s="129" t="s">
        <v>11726</v>
      </c>
      <c r="CK549" s="132">
        <v>42917</v>
      </c>
      <c r="CL549" s="129">
        <v>2021</v>
      </c>
      <c r="CM549" s="128" t="s">
        <v>8904</v>
      </c>
      <c r="CN549" s="129">
        <v>446</v>
      </c>
      <c r="CO549" s="133">
        <v>89.2</v>
      </c>
      <c r="CP549" s="129">
        <v>2015</v>
      </c>
      <c r="CQ549" s="129" t="s">
        <v>79</v>
      </c>
      <c r="CR549" s="128" t="s">
        <v>12195</v>
      </c>
      <c r="CS549" s="129">
        <v>435</v>
      </c>
      <c r="CT549" s="133">
        <v>66.92</v>
      </c>
      <c r="CU549" s="129">
        <v>2017</v>
      </c>
      <c r="CV549" s="129" t="s">
        <v>79</v>
      </c>
      <c r="CW549" s="131" t="s">
        <v>81</v>
      </c>
      <c r="CX549" s="131" t="s">
        <v>81</v>
      </c>
      <c r="CY549" s="129" t="s">
        <v>81</v>
      </c>
      <c r="CZ549" s="129" t="s">
        <v>81</v>
      </c>
      <c r="DA549" s="129" t="s">
        <v>81</v>
      </c>
      <c r="DB549" s="129" t="s">
        <v>81</v>
      </c>
      <c r="DC549" s="129" t="s">
        <v>81</v>
      </c>
      <c r="DD549" s="129" t="s">
        <v>81</v>
      </c>
      <c r="DE549" s="129" t="s">
        <v>81</v>
      </c>
      <c r="DF549" s="129">
        <v>0</v>
      </c>
      <c r="DG549" s="224">
        <v>6.63</v>
      </c>
      <c r="DH549" s="224">
        <v>6.59</v>
      </c>
      <c r="DI549" s="224">
        <v>6.69</v>
      </c>
      <c r="DJ549" s="224">
        <v>6.35</v>
      </c>
      <c r="DK549" s="224">
        <v>6.46</v>
      </c>
      <c r="DL549" s="224">
        <v>7.46</v>
      </c>
      <c r="DM549" s="224">
        <v>40.18</v>
      </c>
      <c r="DN549" s="224">
        <v>6.69</v>
      </c>
      <c r="DO549" s="129"/>
      <c r="DP549" s="131" t="s">
        <v>82</v>
      </c>
      <c r="DQ549" s="129">
        <v>0</v>
      </c>
      <c r="DR549" s="129">
        <v>3</v>
      </c>
      <c r="DS549" s="129" t="s">
        <v>83</v>
      </c>
      <c r="DT549" s="129" t="s">
        <v>83</v>
      </c>
      <c r="DU549" s="129" t="s">
        <v>83</v>
      </c>
      <c r="DV549" s="129" t="s">
        <v>83</v>
      </c>
      <c r="DW549" s="131" t="s">
        <v>83</v>
      </c>
      <c r="DX549" s="131" t="s">
        <v>84</v>
      </c>
      <c r="DY549" s="131" t="s">
        <v>81</v>
      </c>
      <c r="DZ549" s="131" t="s">
        <v>8905</v>
      </c>
      <c r="EA549" s="131" t="s">
        <v>8906</v>
      </c>
      <c r="EB549" s="131" t="s">
        <v>8907</v>
      </c>
      <c r="EC549" s="131" t="s">
        <v>88</v>
      </c>
      <c r="ED549" s="131" t="s">
        <v>89</v>
      </c>
      <c r="EE549" s="131" t="s">
        <v>8908</v>
      </c>
      <c r="EF549" s="131" t="s">
        <v>169</v>
      </c>
      <c r="EG549" s="131" t="s">
        <v>8909</v>
      </c>
      <c r="EH549" s="131" t="s">
        <v>8910</v>
      </c>
      <c r="EI549" s="131" t="s">
        <v>8911</v>
      </c>
      <c r="EJ549" s="135" t="s">
        <v>8912</v>
      </c>
      <c r="EK549" s="135" t="s">
        <v>8913</v>
      </c>
      <c r="EL549" s="135" t="s">
        <v>8914</v>
      </c>
      <c r="EM549" s="135" t="s">
        <v>8915</v>
      </c>
      <c r="EN549" s="131" t="s">
        <v>81</v>
      </c>
    </row>
    <row r="550" spans="1:144" ht="18" thickTop="1" thickBot="1">
      <c r="A550" s="575">
        <f t="shared" si="28"/>
        <v>549</v>
      </c>
      <c r="B550" s="572" t="s">
        <v>8917</v>
      </c>
      <c r="C550" s="600" t="s">
        <v>13066</v>
      </c>
      <c r="D550" s="570" t="s">
        <v>13209</v>
      </c>
      <c r="E550" s="568" t="str">
        <f t="shared" si="26"/>
        <v>Not Placed</v>
      </c>
      <c r="F550" s="570" t="s">
        <v>12496</v>
      </c>
      <c r="G550" s="570" t="s">
        <v>183</v>
      </c>
      <c r="H550" s="131" t="str">
        <f>VLOOKUP(B550,INFT2!C:E,3,0)</f>
        <v>12th + Engineering with live KT</v>
      </c>
      <c r="I550" s="610" t="s">
        <v>8919</v>
      </c>
      <c r="J550" s="572">
        <v>21</v>
      </c>
      <c r="K550" s="611" t="s">
        <v>8920</v>
      </c>
      <c r="L550" s="611" t="s">
        <v>73</v>
      </c>
      <c r="M550" s="611" t="s">
        <v>8921</v>
      </c>
      <c r="N550" s="612" t="s">
        <v>8916</v>
      </c>
      <c r="O550" s="612">
        <v>2225307641</v>
      </c>
      <c r="P550" s="612">
        <v>9819280540</v>
      </c>
      <c r="Q550" s="612" t="e">
        <f>VLOOKUP(B550,'TCS CON'!$D$1:$H$98,5,0)</f>
        <v>#N/A</v>
      </c>
      <c r="R550" s="612" t="e">
        <f>VLOOKUP(B550,LTI!$C$1:$H$46,6,0)</f>
        <v>#N/A</v>
      </c>
      <c r="S550" s="612" t="e">
        <f>VLOOKUP(B550,JARO!$E$2:$I$11,5,0)</f>
        <v>#N/A</v>
      </c>
      <c r="T550" s="612" t="e">
        <f>VLOOKUP(B550,Capgemini!$D$3:$H$78,5,0)</f>
        <v>#N/A</v>
      </c>
      <c r="U550" s="612" t="e">
        <f>VLOOKUP(B550,Carwale!$D$1:$H$4,5,0)</f>
        <v>#N/A</v>
      </c>
      <c r="V550" s="612" t="e">
        <f>VLOOKUP(B550,'Interactive Brokers'!E:I,5,0)</f>
        <v>#N/A</v>
      </c>
      <c r="W550" s="612" t="e">
        <f>VLOOKUP(B550,'REL Jio'!E:I,5,0)</f>
        <v>#N/A</v>
      </c>
      <c r="X550" s="612" t="e">
        <f>VLOOKUP(B550,'Sciative Sol'!E:I,5,0)</f>
        <v>#N/A</v>
      </c>
      <c r="Y550" s="612" t="e">
        <f>VLOOKUP(B550,'Hexaware Tech'!E:I,5,0)</f>
        <v>#N/A</v>
      </c>
      <c r="Z550" s="612" t="e">
        <f>VLOOKUP(B550,Axis!D:H,5,0)</f>
        <v>#N/A</v>
      </c>
      <c r="AA550" s="612" t="e">
        <f>VLOOKUP(B550,Ugam!$D$3:$H$26,5,0)</f>
        <v>#N/A</v>
      </c>
      <c r="AB550" s="612" t="e">
        <f>VLOOKUP(B550,Zeus!F:J,5,0)</f>
        <v>#N/A</v>
      </c>
      <c r="AC550" s="612" t="e">
        <f>VLOOKUP(B550,Montran!F:J,5,0)</f>
        <v>#N/A</v>
      </c>
      <c r="AD550" s="612" t="e">
        <f>VLOOKUP(B550,Endurance!H333:L333,5,0)</f>
        <v>#N/A</v>
      </c>
      <c r="AE550" s="612" t="e">
        <f>VLOOKUP(B550,'Swabhav Techlabs'!$F$1:$J$2,5,0)</f>
        <v>#N/A</v>
      </c>
      <c r="AF550" s="612" t="e">
        <f>VLOOKUP(B550,'Quality Kiosk'!$F$1:$J$18,5,0)</f>
        <v>#N/A</v>
      </c>
      <c r="AG550" s="612" t="e">
        <f>VLOOKUP(B550,'Lemon VB'!$F$1:$J$2,5,0)</f>
        <v>#N/A</v>
      </c>
      <c r="AH550" s="612" t="e">
        <f>VLOOKUP(B550,Gocomet!$E$1:$I$3,5,0)</f>
        <v>#N/A</v>
      </c>
      <c r="AI550" s="612" t="e">
        <f>VLOOKUP(B550,'Ingram Micro'!$E$1:$I$8,5,0)</f>
        <v>#N/A</v>
      </c>
      <c r="AJ550" s="612" t="e">
        <f>VLOOKUP(B550,'DePronto Infotech'!$E$1:$I$2,5,0)</f>
        <v>#N/A</v>
      </c>
      <c r="AK550" s="612" t="e">
        <f>VLOOKUP(B550,'Reliance Retail'!$E$1:$I$4,5,0)</f>
        <v>#N/A</v>
      </c>
      <c r="AL550" s="612" t="e">
        <f>VLOOKUP(B550,'Bright Champs'!$D$1:$H$13,5,0)</f>
        <v>#N/A</v>
      </c>
      <c r="AM550" s="612" t="e">
        <f>VLOOKUP(B550,Neosoft!$E$1:$I$12,5,0)</f>
        <v>#N/A</v>
      </c>
      <c r="AN550" s="612" t="e">
        <f>VLOOKUP(B550,Infosys!$E$1:$I$3,5,0)</f>
        <v>#N/A</v>
      </c>
      <c r="AO550" s="612" t="e">
        <f>VLOOKUP(B550,Cerelabs!$E$1:$I$5,5,0)</f>
        <v>#N/A</v>
      </c>
      <c r="AP550" s="612" t="e">
        <f>VLOOKUP(B550,'Neebal Technologies'!$D$1:$H$2,5,0)</f>
        <v>#N/A</v>
      </c>
      <c r="AQ550" s="612" t="e">
        <f>VLOOKUP(B550,'Vertiv Energy'!$D$1:$H$2,5,0)</f>
        <v>#N/A</v>
      </c>
      <c r="AR550" s="612" t="e">
        <f>VLOOKUP(B550,'Acidaes Solutions (CRMNEXT)'!$D$1:$H$3,5,0)</f>
        <v>#N/A</v>
      </c>
      <c r="AS550" s="612" t="e">
        <f>VLOOKUP(B550,Growisto!$D$1:$H$2,5,0)</f>
        <v>#N/A</v>
      </c>
      <c r="AT550" s="612" t="e">
        <f>VLOOKUP(B550,'9.9 Mediaworx - Digit'!$D$1:$H$2,5,0)</f>
        <v>#N/A</v>
      </c>
      <c r="AU550" s="612" t="e">
        <f>VLOOKUP(B550,'Vistaar systems Pvt Ltd'!$D$2:$H$3,5,0)</f>
        <v>#N/A</v>
      </c>
      <c r="AV550" s="612" t="e">
        <f>VLOOKUP(B550,'Course 5i'!$D$2:$H$11,5,0)</f>
        <v>#N/A</v>
      </c>
      <c r="AW550" s="612" t="e">
        <f>VLOOKUP(B550,'Radiant Appliances &amp; Electronic'!$D$1:$H$13,5,0)</f>
        <v>#N/A</v>
      </c>
      <c r="AX550" s="612" t="e">
        <f>VLOOKUP(B550,'Atos Global'!$D$3:$H$27,5,0)</f>
        <v>#N/A</v>
      </c>
      <c r="AY550" s="612" t="e">
        <f>VLOOKUP(B550,'Saama Technologies'!$D$1:$H$2,5,0)</f>
        <v>#N/A</v>
      </c>
      <c r="AZ550" s="612" t="e">
        <f>VLOOKUP(B550,'Multiplier Solutions'!$D$1:$H$2,5,0)</f>
        <v>#N/A</v>
      </c>
      <c r="BA550" s="612" t="e">
        <f>VLOOKUP(B550,GEP!$D$2:$H$5,5,0)</f>
        <v>#N/A</v>
      </c>
      <c r="BB550" s="612" t="e">
        <f>VLOOKUP(B550,Accenture!$D$1:$H$6,5,0)</f>
        <v>#N/A</v>
      </c>
      <c r="BC550" s="612" t="e">
        <f>VLOOKUP(B550,'Endurance International Group'!$D$1:$H$2,5,0)</f>
        <v>#N/A</v>
      </c>
      <c r="BD550" s="612" t="e">
        <f>VLOOKUP(B550,Newgen!$D$1:$H$2,5,0)</f>
        <v>#N/A</v>
      </c>
      <c r="BE550" s="612" t="e">
        <f>VLOOKUP(B550,'3D Incredible'!D550:H550,5,0)</f>
        <v>#N/A</v>
      </c>
      <c r="BF550" s="612" t="e">
        <f>VLOOKUP(B550,'Raja Software Labs'!$D$2:$H$2,5,0)</f>
        <v>#N/A</v>
      </c>
      <c r="BG550" s="612" t="e">
        <f>VLOOKUP(B550,Wipro!$D$1:$H$2,5,0)</f>
        <v>#N/A</v>
      </c>
      <c r="BH550" s="612" t="e">
        <f>VLOOKUP(B550,'Perch Technologies'!$D$2:$H$2,5,0)</f>
        <v>#N/A</v>
      </c>
      <c r="BI550" s="612" t="e">
        <f>VLOOKUP(B550,'Morning Star'!$D$1:$H$6,5,0)</f>
        <v>#N/A</v>
      </c>
      <c r="BJ550" s="612" t="e">
        <f>VLOOKUP(B550,Flexiloans!$D$1:$H$2,5,0)</f>
        <v>#N/A</v>
      </c>
      <c r="BK550" s="612" t="e">
        <f>VLOOKUP(B550,'Thirdware Solutions'!$D$1:$H$2,5,0)</f>
        <v>#N/A</v>
      </c>
      <c r="BL550" s="612" t="e">
        <f>VLOOKUP(B550,Tescom!$D$1:$H$8,5,0)</f>
        <v>#N/A</v>
      </c>
      <c r="BM550" s="612" t="e">
        <f>VLOOKUP(B550,'Cogno AI'!$D$1:$H$2,5,0)</f>
        <v>#N/A</v>
      </c>
      <c r="BN550" s="612" t="e">
        <f>VLOOKUP(B550,'ABM Knowledgeware'!$D$1:$H$2,5,0)</f>
        <v>#N/A</v>
      </c>
      <c r="BO550" s="612" t="e">
        <f>VLOOKUP(B550,'Concerto Software'!$D$1:$H$3,5,0)</f>
        <v>#N/A</v>
      </c>
      <c r="BP550" s="612" t="e">
        <f>VLOOKUP(B550,'My Captain'!$D$1:$H$4,5,0)</f>
        <v>#N/A</v>
      </c>
      <c r="BQ550" s="612" t="e">
        <f>VLOOKUP(B550,'Finoux Solutions'!$D$2:$H$4,5,0)</f>
        <v>#N/A</v>
      </c>
      <c r="BR550" s="612" t="e">
        <f>VLOOKUP(B550,'MITR Learning'!$D$1:$H$2,5,0)</f>
        <v>#N/A</v>
      </c>
      <c r="BS550" s="612" t="e">
        <f>VLOOKUP(B550,Nucsoft!$D$2:$H$6,5,0)</f>
        <v>#N/A</v>
      </c>
      <c r="BT550" s="612" t="e">
        <f>VLOOKUP(B550,'Paras Cadd'!$D$1:$H$2,5,0)</f>
        <v>#N/A</v>
      </c>
      <c r="BU550" s="612" t="e">
        <f>VLOOKUP(B550,'ICICI Securities'!$D$1:$H$2,5,0)</f>
        <v>#N/A</v>
      </c>
      <c r="BV550" s="612" t="e">
        <f>VLOOKUP(B550,'Citius Tech'!$D$2:$H$5,5,0)</f>
        <v>#N/A</v>
      </c>
      <c r="BW550" s="612" t="e">
        <f>VLOOKUP(B550,'Buzzy Brains'!$D$2:$H$2,5,0)</f>
        <v>#N/A</v>
      </c>
      <c r="BX550" s="612" t="e">
        <f>VLOOKUP(B550,'Decimal Point'!$D$2:$H$2,5,0)</f>
        <v>#N/A</v>
      </c>
      <c r="BY550" s="612" t="e">
        <f>VLOOKUP(B550,'Sankey Business Solutions'!$D$2:$H$3,5,0)</f>
        <v>#N/A</v>
      </c>
      <c r="BZ550" s="612" t="e">
        <f>VLOOKUP(B550,'Nangia &amp; Co LLP'!$D$2:$H$2,5,0)</f>
        <v>#N/A</v>
      </c>
      <c r="CA550" s="612" t="e">
        <f>VLOOKUP(B550,'FIS Solutions India Pvt Ltd'!$D$2:$H$2,5,0)</f>
        <v>#N/A</v>
      </c>
      <c r="CB550" s="612" t="e">
        <f>VLOOKUP(B550,'Delta Technology &amp; Management '!$D$2:$H$16,5,0)</f>
        <v>#N/A</v>
      </c>
      <c r="CC550" s="612" t="e">
        <f>VLOOKUP(B550,'Espoir Networks'!$D$3:$H$11,5,0)</f>
        <v>#N/A</v>
      </c>
      <c r="CD550" s="612" t="e">
        <f>VLOOKUP(B550,'Servosys Solution'!$D$3:$H$5,5,0)</f>
        <v>#N/A</v>
      </c>
      <c r="CE550" s="612" t="e">
        <f>VLOOKUP(B550,'Ribbon Communications'!$D$3:$H$4,5,0)</f>
        <v>#N/A</v>
      </c>
      <c r="CF550" s="612">
        <f t="shared" si="27"/>
        <v>0</v>
      </c>
      <c r="CG550" s="129" t="s">
        <v>134</v>
      </c>
      <c r="CH550" s="129">
        <v>586512205598</v>
      </c>
      <c r="CI550" s="129" t="s">
        <v>8922</v>
      </c>
      <c r="CJ550" s="129" t="s">
        <v>11725</v>
      </c>
      <c r="CK550" s="132">
        <v>42552</v>
      </c>
      <c r="CL550" s="129">
        <v>2021</v>
      </c>
      <c r="CM550" s="128" t="s">
        <v>1927</v>
      </c>
      <c r="CN550" s="129">
        <v>498</v>
      </c>
      <c r="CO550" s="133">
        <v>83</v>
      </c>
      <c r="CP550" s="129">
        <v>2014</v>
      </c>
      <c r="CQ550" s="129" t="s">
        <v>398</v>
      </c>
      <c r="CR550" s="128" t="s">
        <v>1927</v>
      </c>
      <c r="CS550" s="129">
        <v>415</v>
      </c>
      <c r="CT550" s="133">
        <v>69</v>
      </c>
      <c r="CU550" s="129">
        <v>2016</v>
      </c>
      <c r="CV550" s="129" t="s">
        <v>8923</v>
      </c>
      <c r="CW550" s="131" t="s">
        <v>295</v>
      </c>
      <c r="CX550" s="131" t="s">
        <v>295</v>
      </c>
      <c r="CY550" s="129" t="s">
        <v>295</v>
      </c>
      <c r="CZ550" s="129" t="s">
        <v>295</v>
      </c>
      <c r="DA550" s="129" t="s">
        <v>295</v>
      </c>
      <c r="DB550" s="129" t="s">
        <v>81</v>
      </c>
      <c r="DC550" s="129" t="s">
        <v>81</v>
      </c>
      <c r="DD550" s="129">
        <v>0</v>
      </c>
      <c r="DE550" s="129">
        <v>0</v>
      </c>
      <c r="DF550" s="129">
        <v>0</v>
      </c>
      <c r="DG550" s="224">
        <v>4.9000000000000004</v>
      </c>
      <c r="DH550" s="224">
        <v>5</v>
      </c>
      <c r="DI550" s="224">
        <v>4.8</v>
      </c>
      <c r="DJ550" s="224">
        <v>0</v>
      </c>
      <c r="DK550" s="224">
        <v>0</v>
      </c>
      <c r="DL550" s="224"/>
      <c r="DM550" s="224">
        <v>0</v>
      </c>
      <c r="DN550" s="224">
        <v>0</v>
      </c>
      <c r="DO550" s="129"/>
      <c r="DP550" s="131" t="s">
        <v>138</v>
      </c>
      <c r="DQ550" s="129">
        <v>4</v>
      </c>
      <c r="DR550" s="129">
        <v>12</v>
      </c>
      <c r="DS550" s="129" t="s">
        <v>83</v>
      </c>
      <c r="DT550" s="129" t="s">
        <v>83</v>
      </c>
      <c r="DU550" s="129" t="s">
        <v>83</v>
      </c>
      <c r="DV550" s="129" t="s">
        <v>83</v>
      </c>
      <c r="DW550" s="131" t="s">
        <v>230</v>
      </c>
      <c r="DX550" s="131" t="s">
        <v>84</v>
      </c>
      <c r="DY550" s="131" t="s">
        <v>295</v>
      </c>
      <c r="DZ550" s="131" t="s">
        <v>8924</v>
      </c>
      <c r="EA550" s="131" t="s">
        <v>5855</v>
      </c>
      <c r="EB550" s="131" t="s">
        <v>8925</v>
      </c>
      <c r="EC550" s="131" t="s">
        <v>88</v>
      </c>
      <c r="ED550" s="131" t="s">
        <v>89</v>
      </c>
      <c r="EE550" s="131" t="s">
        <v>8926</v>
      </c>
      <c r="EF550" s="131" t="s">
        <v>8927</v>
      </c>
      <c r="EG550" s="131" t="s">
        <v>8928</v>
      </c>
      <c r="EH550" s="131" t="s">
        <v>8929</v>
      </c>
      <c r="EI550" s="131" t="s">
        <v>8930</v>
      </c>
      <c r="EJ550" s="135" t="s">
        <v>8931</v>
      </c>
      <c r="EK550" s="135" t="s">
        <v>8932</v>
      </c>
      <c r="EL550" s="135" t="s">
        <v>8933</v>
      </c>
      <c r="EM550" s="135" t="s">
        <v>8934</v>
      </c>
      <c r="EN550" s="131" t="s">
        <v>81</v>
      </c>
    </row>
    <row r="551" spans="1:144" ht="18" thickTop="1" thickBot="1">
      <c r="A551" s="575">
        <f t="shared" si="28"/>
        <v>550</v>
      </c>
      <c r="B551" s="572" t="s">
        <v>9014</v>
      </c>
      <c r="C551" s="600" t="s">
        <v>9015</v>
      </c>
      <c r="D551" s="570" t="s">
        <v>13209</v>
      </c>
      <c r="E551" s="568" t="str">
        <f t="shared" si="26"/>
        <v>Not Placed</v>
      </c>
      <c r="F551" s="570" t="s">
        <v>12496</v>
      </c>
      <c r="G551" s="570" t="s">
        <v>183</v>
      </c>
      <c r="H551" s="131" t="str">
        <f>VLOOKUP(B551,INFT2!C:E,3,0)</f>
        <v>12th + Engineering without live KT</v>
      </c>
      <c r="I551" s="610" t="s">
        <v>9016</v>
      </c>
      <c r="J551" s="572">
        <v>21</v>
      </c>
      <c r="K551" s="611" t="s">
        <v>9017</v>
      </c>
      <c r="L551" s="611" t="s">
        <v>73</v>
      </c>
      <c r="M551" s="611" t="s">
        <v>9018</v>
      </c>
      <c r="N551" s="612" t="s">
        <v>9013</v>
      </c>
      <c r="O551" s="612">
        <v>9420130130</v>
      </c>
      <c r="P551" s="612">
        <v>9420295295</v>
      </c>
      <c r="Q551" s="612" t="e">
        <f>VLOOKUP(B551,'TCS CON'!$D$1:$H$98,5,0)</f>
        <v>#N/A</v>
      </c>
      <c r="R551" s="612" t="e">
        <f>VLOOKUP(B551,LTI!$C$1:$H$46,6,0)</f>
        <v>#N/A</v>
      </c>
      <c r="S551" s="612" t="e">
        <f>VLOOKUP(B551,JARO!$E$2:$I$11,5,0)</f>
        <v>#N/A</v>
      </c>
      <c r="T551" s="612" t="e">
        <f>VLOOKUP(B551,Capgemini!$D$3:$H$78,5,0)</f>
        <v>#N/A</v>
      </c>
      <c r="U551" s="612" t="e">
        <f>VLOOKUP(B551,Carwale!$D$1:$H$4,5,0)</f>
        <v>#N/A</v>
      </c>
      <c r="V551" s="612" t="e">
        <f>VLOOKUP(B551,'Interactive Brokers'!E:I,5,0)</f>
        <v>#N/A</v>
      </c>
      <c r="W551" s="612" t="e">
        <f>VLOOKUP(B551,'REL Jio'!E:I,5,0)</f>
        <v>#N/A</v>
      </c>
      <c r="X551" s="612" t="e">
        <f>VLOOKUP(B551,'Sciative Sol'!E:I,5,0)</f>
        <v>#N/A</v>
      </c>
      <c r="Y551" s="612" t="e">
        <f>VLOOKUP(B551,'Hexaware Tech'!E:I,5,0)</f>
        <v>#N/A</v>
      </c>
      <c r="Z551" s="612" t="e">
        <f>VLOOKUP(B551,Axis!D:H,5,0)</f>
        <v>#N/A</v>
      </c>
      <c r="AA551" s="612" t="e">
        <f>VLOOKUP(B551,Ugam!$D$3:$H$26,5,0)</f>
        <v>#N/A</v>
      </c>
      <c r="AB551" s="612" t="e">
        <f>VLOOKUP(B551,Zeus!F:J,5,0)</f>
        <v>#N/A</v>
      </c>
      <c r="AC551" s="612" t="e">
        <f>VLOOKUP(B551,Montran!F:J,5,0)</f>
        <v>#N/A</v>
      </c>
      <c r="AD551" s="612" t="e">
        <f>VLOOKUP(B551,Endurance!H334:L334,5,0)</f>
        <v>#N/A</v>
      </c>
      <c r="AE551" s="612" t="e">
        <f>VLOOKUP(B551,'Swabhav Techlabs'!$F$1:$J$2,5,0)</f>
        <v>#N/A</v>
      </c>
      <c r="AF551" s="612" t="e">
        <f>VLOOKUP(B551,'Quality Kiosk'!$F$1:$J$18,5,0)</f>
        <v>#N/A</v>
      </c>
      <c r="AG551" s="612" t="e">
        <f>VLOOKUP(B551,'Lemon VB'!$F$1:$J$2,5,0)</f>
        <v>#N/A</v>
      </c>
      <c r="AH551" s="612" t="e">
        <f>VLOOKUP(B551,Gocomet!$E$1:$I$3,5,0)</f>
        <v>#N/A</v>
      </c>
      <c r="AI551" s="612" t="e">
        <f>VLOOKUP(B551,'Ingram Micro'!$E$1:$I$8,5,0)</f>
        <v>#N/A</v>
      </c>
      <c r="AJ551" s="612" t="e">
        <f>VLOOKUP(B551,'DePronto Infotech'!$E$1:$I$2,5,0)</f>
        <v>#N/A</v>
      </c>
      <c r="AK551" s="612" t="e">
        <f>VLOOKUP(B551,'Reliance Retail'!$E$1:$I$4,5,0)</f>
        <v>#N/A</v>
      </c>
      <c r="AL551" s="612" t="e">
        <f>VLOOKUP(B551,'Bright Champs'!$D$1:$H$13,5,0)</f>
        <v>#N/A</v>
      </c>
      <c r="AM551" s="612" t="e">
        <f>VLOOKUP(B551,Neosoft!$E$1:$I$12,5,0)</f>
        <v>#N/A</v>
      </c>
      <c r="AN551" s="612" t="e">
        <f>VLOOKUP(B551,Infosys!$E$1:$I$3,5,0)</f>
        <v>#N/A</v>
      </c>
      <c r="AO551" s="612" t="e">
        <f>VLOOKUP(B551,Cerelabs!$E$1:$I$5,5,0)</f>
        <v>#N/A</v>
      </c>
      <c r="AP551" s="612" t="e">
        <f>VLOOKUP(B551,'Neebal Technologies'!$D$1:$H$2,5,0)</f>
        <v>#N/A</v>
      </c>
      <c r="AQ551" s="612" t="e">
        <f>VLOOKUP(B551,'Vertiv Energy'!$D$1:$H$2,5,0)</f>
        <v>#N/A</v>
      </c>
      <c r="AR551" s="612" t="e">
        <f>VLOOKUP(B551,'Acidaes Solutions (CRMNEXT)'!$D$1:$H$3,5,0)</f>
        <v>#N/A</v>
      </c>
      <c r="AS551" s="612" t="e">
        <f>VLOOKUP(B551,Growisto!$D$1:$H$2,5,0)</f>
        <v>#N/A</v>
      </c>
      <c r="AT551" s="612" t="e">
        <f>VLOOKUP(B551,'9.9 Mediaworx - Digit'!$D$1:$H$2,5,0)</f>
        <v>#N/A</v>
      </c>
      <c r="AU551" s="612" t="e">
        <f>VLOOKUP(B551,'Vistaar systems Pvt Ltd'!$D$2:$H$3,5,0)</f>
        <v>#N/A</v>
      </c>
      <c r="AV551" s="612" t="e">
        <f>VLOOKUP(B551,'Course 5i'!$D$2:$H$11,5,0)</f>
        <v>#N/A</v>
      </c>
      <c r="AW551" s="612" t="e">
        <f>VLOOKUP(B551,'Radiant Appliances &amp; Electronic'!$D$1:$H$13,5,0)</f>
        <v>#N/A</v>
      </c>
      <c r="AX551" s="612" t="e">
        <f>VLOOKUP(B551,'Atos Global'!$D$3:$H$27,5,0)</f>
        <v>#N/A</v>
      </c>
      <c r="AY551" s="612" t="e">
        <f>VLOOKUP(B551,'Saama Technologies'!$D$1:$H$2,5,0)</f>
        <v>#N/A</v>
      </c>
      <c r="AZ551" s="612" t="e">
        <f>VLOOKUP(B551,'Multiplier Solutions'!$D$1:$H$2,5,0)</f>
        <v>#N/A</v>
      </c>
      <c r="BA551" s="612" t="e">
        <f>VLOOKUP(B551,GEP!$D$2:$H$5,5,0)</f>
        <v>#N/A</v>
      </c>
      <c r="BB551" s="612" t="e">
        <f>VLOOKUP(B551,Accenture!$D$1:$H$6,5,0)</f>
        <v>#N/A</v>
      </c>
      <c r="BC551" s="612" t="e">
        <f>VLOOKUP(B551,'Endurance International Group'!$D$1:$H$2,5,0)</f>
        <v>#N/A</v>
      </c>
      <c r="BD551" s="612" t="e">
        <f>VLOOKUP(B551,Newgen!$D$1:$H$2,5,0)</f>
        <v>#N/A</v>
      </c>
      <c r="BE551" s="612" t="e">
        <f>VLOOKUP(B551,'3D Incredible'!D551:H551,5,0)</f>
        <v>#N/A</v>
      </c>
      <c r="BF551" s="612" t="e">
        <f>VLOOKUP(B551,'Raja Software Labs'!$D$2:$H$2,5,0)</f>
        <v>#N/A</v>
      </c>
      <c r="BG551" s="612" t="e">
        <f>VLOOKUP(B551,Wipro!$D$1:$H$2,5,0)</f>
        <v>#N/A</v>
      </c>
      <c r="BH551" s="612" t="e">
        <f>VLOOKUP(B551,'Perch Technologies'!$D$2:$H$2,5,0)</f>
        <v>#N/A</v>
      </c>
      <c r="BI551" s="612" t="e">
        <f>VLOOKUP(B551,'Morning Star'!$D$1:$H$6,5,0)</f>
        <v>#N/A</v>
      </c>
      <c r="BJ551" s="612" t="e">
        <f>VLOOKUP(B551,Flexiloans!$D$1:$H$2,5,0)</f>
        <v>#N/A</v>
      </c>
      <c r="BK551" s="612" t="e">
        <f>VLOOKUP(B551,'Thirdware Solutions'!$D$1:$H$2,5,0)</f>
        <v>#N/A</v>
      </c>
      <c r="BL551" s="612" t="e">
        <f>VLOOKUP(B551,Tescom!$D$1:$H$8,5,0)</f>
        <v>#N/A</v>
      </c>
      <c r="BM551" s="612" t="e">
        <f>VLOOKUP(B551,'Cogno AI'!$D$1:$H$2,5,0)</f>
        <v>#N/A</v>
      </c>
      <c r="BN551" s="612" t="e">
        <f>VLOOKUP(B551,'ABM Knowledgeware'!$D$1:$H$2,5,0)</f>
        <v>#N/A</v>
      </c>
      <c r="BO551" s="612" t="e">
        <f>VLOOKUP(B551,'Concerto Software'!$D$1:$H$3,5,0)</f>
        <v>#N/A</v>
      </c>
      <c r="BP551" s="612" t="e">
        <f>VLOOKUP(B551,'My Captain'!$D$1:$H$4,5,0)</f>
        <v>#N/A</v>
      </c>
      <c r="BQ551" s="612" t="e">
        <f>VLOOKUP(B551,'Finoux Solutions'!$D$2:$H$4,5,0)</f>
        <v>#N/A</v>
      </c>
      <c r="BR551" s="612" t="e">
        <f>VLOOKUP(B551,'MITR Learning'!$D$1:$H$2,5,0)</f>
        <v>#N/A</v>
      </c>
      <c r="BS551" s="612" t="e">
        <f>VLOOKUP(B551,Nucsoft!$D$2:$H$6,5,0)</f>
        <v>#N/A</v>
      </c>
      <c r="BT551" s="612" t="e">
        <f>VLOOKUP(B551,'Paras Cadd'!$D$1:$H$2,5,0)</f>
        <v>#N/A</v>
      </c>
      <c r="BU551" s="612" t="e">
        <f>VLOOKUP(B551,'ICICI Securities'!$D$1:$H$2,5,0)</f>
        <v>#N/A</v>
      </c>
      <c r="BV551" s="612" t="e">
        <f>VLOOKUP(B551,'Citius Tech'!$D$2:$H$5,5,0)</f>
        <v>#N/A</v>
      </c>
      <c r="BW551" s="612" t="e">
        <f>VLOOKUP(B551,'Buzzy Brains'!$D$2:$H$2,5,0)</f>
        <v>#N/A</v>
      </c>
      <c r="BX551" s="612" t="e">
        <f>VLOOKUP(B551,'Decimal Point'!$D$2:$H$2,5,0)</f>
        <v>#N/A</v>
      </c>
      <c r="BY551" s="612" t="e">
        <f>VLOOKUP(B551,'Sankey Business Solutions'!$D$2:$H$3,5,0)</f>
        <v>#N/A</v>
      </c>
      <c r="BZ551" s="612" t="e">
        <f>VLOOKUP(B551,'Nangia &amp; Co LLP'!$D$2:$H$2,5,0)</f>
        <v>#N/A</v>
      </c>
      <c r="CA551" s="612" t="e">
        <f>VLOOKUP(B551,'FIS Solutions India Pvt Ltd'!$D$2:$H$2,5,0)</f>
        <v>#N/A</v>
      </c>
      <c r="CB551" s="612" t="e">
        <f>VLOOKUP(B551,'Delta Technology &amp; Management '!$D$2:$H$16,5,0)</f>
        <v>#N/A</v>
      </c>
      <c r="CC551" s="612" t="e">
        <f>VLOOKUP(B551,'Espoir Networks'!$D$3:$H$11,5,0)</f>
        <v>#N/A</v>
      </c>
      <c r="CD551" s="612" t="e">
        <f>VLOOKUP(B551,'Servosys Solution'!$D$3:$H$5,5,0)</f>
        <v>#N/A</v>
      </c>
      <c r="CE551" s="612" t="e">
        <f>VLOOKUP(B551,'Ribbon Communications'!$D$3:$H$4,5,0)</f>
        <v>#N/A</v>
      </c>
      <c r="CF551" s="612">
        <f t="shared" si="27"/>
        <v>0</v>
      </c>
      <c r="CG551" s="129" t="s">
        <v>9019</v>
      </c>
      <c r="CH551" s="129">
        <v>453365385342</v>
      </c>
      <c r="CI551" s="129" t="s">
        <v>9020</v>
      </c>
      <c r="CJ551" s="129" t="s">
        <v>11726</v>
      </c>
      <c r="CK551" s="132">
        <v>42552</v>
      </c>
      <c r="CL551" s="129">
        <v>2021</v>
      </c>
      <c r="CM551" s="128" t="s">
        <v>9021</v>
      </c>
      <c r="CN551" s="129">
        <v>382</v>
      </c>
      <c r="CO551" s="133">
        <v>76.400000000000006</v>
      </c>
      <c r="CP551" s="129">
        <v>2014</v>
      </c>
      <c r="CQ551" s="129" t="s">
        <v>276</v>
      </c>
      <c r="CR551" s="128" t="s">
        <v>12279</v>
      </c>
      <c r="CS551" s="129">
        <v>395</v>
      </c>
      <c r="CT551" s="133">
        <v>60.77</v>
      </c>
      <c r="CU551" s="129">
        <v>2016</v>
      </c>
      <c r="CV551" s="129" t="s">
        <v>79</v>
      </c>
      <c r="CW551" s="131" t="s">
        <v>81</v>
      </c>
      <c r="CX551" s="131" t="s">
        <v>81</v>
      </c>
      <c r="CY551" s="129" t="s">
        <v>81</v>
      </c>
      <c r="CZ551" s="129" t="s">
        <v>81</v>
      </c>
      <c r="DA551" s="129" t="s">
        <v>81</v>
      </c>
      <c r="DB551" s="129" t="s">
        <v>81</v>
      </c>
      <c r="DC551" s="129" t="s">
        <v>81</v>
      </c>
      <c r="DD551" s="129" t="s">
        <v>81</v>
      </c>
      <c r="DE551" s="129" t="s">
        <v>81</v>
      </c>
      <c r="DF551" s="129">
        <v>0</v>
      </c>
      <c r="DG551" s="224">
        <v>5.15</v>
      </c>
      <c r="DH551" s="224">
        <v>5.93</v>
      </c>
      <c r="DI551" s="224">
        <v>6.31</v>
      </c>
      <c r="DJ551" s="224">
        <v>5.88</v>
      </c>
      <c r="DK551" s="224">
        <v>7</v>
      </c>
      <c r="DL551" s="224"/>
      <c r="DM551" s="224">
        <v>30.27</v>
      </c>
      <c r="DN551" s="224">
        <v>6.0540000000000003</v>
      </c>
      <c r="DO551" s="129"/>
      <c r="DP551" s="131" t="s">
        <v>138</v>
      </c>
      <c r="DQ551" s="129">
        <v>0</v>
      </c>
      <c r="DR551" s="129">
        <v>6</v>
      </c>
      <c r="DS551" s="129" t="s">
        <v>83</v>
      </c>
      <c r="DT551" s="129" t="s">
        <v>83</v>
      </c>
      <c r="DU551" s="129" t="s">
        <v>83</v>
      </c>
      <c r="DV551" s="129" t="s">
        <v>83</v>
      </c>
      <c r="DW551" s="131" t="s">
        <v>230</v>
      </c>
      <c r="DX551" s="131" t="s">
        <v>84</v>
      </c>
      <c r="DY551" s="131" t="s">
        <v>81</v>
      </c>
      <c r="DZ551" s="131" t="s">
        <v>9023</v>
      </c>
      <c r="EA551" s="131" t="s">
        <v>9024</v>
      </c>
      <c r="EB551" s="131" t="s">
        <v>9025</v>
      </c>
      <c r="EC551" s="131" t="s">
        <v>88</v>
      </c>
      <c r="ED551" s="131" t="s">
        <v>89</v>
      </c>
      <c r="EE551" s="131" t="s">
        <v>9026</v>
      </c>
      <c r="EF551" s="131" t="s">
        <v>9027</v>
      </c>
      <c r="EG551" s="131" t="s">
        <v>9028</v>
      </c>
      <c r="EH551" s="131" t="s">
        <v>9029</v>
      </c>
      <c r="EI551" s="131" t="s">
        <v>9030</v>
      </c>
      <c r="EJ551" s="135" t="s">
        <v>9031</v>
      </c>
      <c r="EK551" s="135" t="s">
        <v>9032</v>
      </c>
      <c r="EL551" s="135" t="s">
        <v>9033</v>
      </c>
      <c r="EM551" s="135" t="s">
        <v>9034</v>
      </c>
      <c r="EN551" s="131" t="s">
        <v>81</v>
      </c>
    </row>
    <row r="552" spans="1:144" ht="18" thickTop="1" thickBot="1">
      <c r="A552" s="575">
        <f t="shared" si="28"/>
        <v>551</v>
      </c>
      <c r="B552" s="572" t="s">
        <v>9191</v>
      </c>
      <c r="C552" s="600" t="s">
        <v>9192</v>
      </c>
      <c r="D552" s="570" t="s">
        <v>13209</v>
      </c>
      <c r="E552" s="568" t="str">
        <f t="shared" si="26"/>
        <v>Placed</v>
      </c>
      <c r="F552" s="570" t="s">
        <v>12496</v>
      </c>
      <c r="G552" s="570" t="s">
        <v>183</v>
      </c>
      <c r="H552" s="131" t="str">
        <f>VLOOKUP(B552,INFT2!C:E,3,0)</f>
        <v>12th + Engineering without live KT</v>
      </c>
      <c r="I552" s="610" t="s">
        <v>201</v>
      </c>
      <c r="J552" s="572">
        <v>21</v>
      </c>
      <c r="K552" s="611" t="s">
        <v>9193</v>
      </c>
      <c r="L552" s="611" t="s">
        <v>9194</v>
      </c>
      <c r="M552" s="611" t="s">
        <v>9195</v>
      </c>
      <c r="N552" s="612" t="s">
        <v>9190</v>
      </c>
      <c r="O552" s="612">
        <v>9221061048</v>
      </c>
      <c r="P552" s="612">
        <v>8097223157</v>
      </c>
      <c r="Q552" s="612">
        <f>VLOOKUP(B552,'TCS CON'!$D$1:$H$98,5,0)</f>
        <v>336000</v>
      </c>
      <c r="R552" s="612" t="e">
        <f>VLOOKUP(B552,LTI!$C$1:$H$46,6,0)</f>
        <v>#N/A</v>
      </c>
      <c r="S552" s="612" t="e">
        <f>VLOOKUP(B552,JARO!$E$2:$I$11,5,0)</f>
        <v>#N/A</v>
      </c>
      <c r="T552" s="612" t="e">
        <f>VLOOKUP(B552,Capgemini!$D$3:$H$78,5,0)</f>
        <v>#N/A</v>
      </c>
      <c r="U552" s="612" t="e">
        <f>VLOOKUP(B552,Carwale!$D$1:$H$4,5,0)</f>
        <v>#N/A</v>
      </c>
      <c r="V552" s="612" t="e">
        <f>VLOOKUP(B552,'Interactive Brokers'!E:I,5,0)</f>
        <v>#N/A</v>
      </c>
      <c r="W552" s="612" t="e">
        <f>VLOOKUP(B552,'REL Jio'!E:I,5,0)</f>
        <v>#N/A</v>
      </c>
      <c r="X552" s="612" t="e">
        <f>VLOOKUP(B552,'Sciative Sol'!E:I,5,0)</f>
        <v>#N/A</v>
      </c>
      <c r="Y552" s="612" t="e">
        <f>VLOOKUP(B552,'Hexaware Tech'!E:I,5,0)</f>
        <v>#N/A</v>
      </c>
      <c r="Z552" s="612" t="e">
        <f>VLOOKUP(B552,Axis!D:H,5,0)</f>
        <v>#N/A</v>
      </c>
      <c r="AA552" s="612" t="e">
        <f>VLOOKUP(B552,Ugam!$D$3:$H$26,5,0)</f>
        <v>#N/A</v>
      </c>
      <c r="AB552" s="612" t="e">
        <f>VLOOKUP(B552,Zeus!F:J,5,0)</f>
        <v>#N/A</v>
      </c>
      <c r="AC552" s="612" t="e">
        <f>VLOOKUP(B552,Montran!F:J,5,0)</f>
        <v>#N/A</v>
      </c>
      <c r="AD552" s="612" t="e">
        <f>VLOOKUP(B552,Endurance!H335:L335,5,0)</f>
        <v>#N/A</v>
      </c>
      <c r="AE552" s="612" t="e">
        <f>VLOOKUP(B552,'Swabhav Techlabs'!$F$1:$J$2,5,0)</f>
        <v>#N/A</v>
      </c>
      <c r="AF552" s="612" t="e">
        <f>VLOOKUP(B552,'Quality Kiosk'!$F$1:$J$18,5,0)</f>
        <v>#N/A</v>
      </c>
      <c r="AG552" s="612" t="e">
        <f>VLOOKUP(B552,'Lemon VB'!$F$1:$J$2,5,0)</f>
        <v>#N/A</v>
      </c>
      <c r="AH552" s="612" t="e">
        <f>VLOOKUP(B552,Gocomet!$E$1:$I$3,5,0)</f>
        <v>#N/A</v>
      </c>
      <c r="AI552" s="612" t="e">
        <f>VLOOKUP(B552,'Ingram Micro'!$E$1:$I$8,5,0)</f>
        <v>#N/A</v>
      </c>
      <c r="AJ552" s="612" t="e">
        <f>VLOOKUP(B552,'DePronto Infotech'!$E$1:$I$2,5,0)</f>
        <v>#N/A</v>
      </c>
      <c r="AK552" s="612" t="e">
        <f>VLOOKUP(B552,'Reliance Retail'!$E$1:$I$4,5,0)</f>
        <v>#N/A</v>
      </c>
      <c r="AL552" s="612" t="e">
        <f>VLOOKUP(B552,'Bright Champs'!$D$1:$H$13,5,0)</f>
        <v>#N/A</v>
      </c>
      <c r="AM552" s="612" t="e">
        <f>VLOOKUP(B552,Neosoft!$E$1:$I$12,5,0)</f>
        <v>#N/A</v>
      </c>
      <c r="AN552" s="612" t="e">
        <f>VLOOKUP(B552,Infosys!$E$1:$I$3,5,0)</f>
        <v>#N/A</v>
      </c>
      <c r="AO552" s="612" t="e">
        <f>VLOOKUP(B552,Cerelabs!$E$1:$I$5,5,0)</f>
        <v>#N/A</v>
      </c>
      <c r="AP552" s="612" t="e">
        <f>VLOOKUP(B552,'Neebal Technologies'!$D$1:$H$2,5,0)</f>
        <v>#N/A</v>
      </c>
      <c r="AQ552" s="612" t="e">
        <f>VLOOKUP(B552,'Vertiv Energy'!$D$1:$H$2,5,0)</f>
        <v>#N/A</v>
      </c>
      <c r="AR552" s="612" t="e">
        <f>VLOOKUP(B552,'Acidaes Solutions (CRMNEXT)'!$D$1:$H$3,5,0)</f>
        <v>#N/A</v>
      </c>
      <c r="AS552" s="612" t="e">
        <f>VLOOKUP(B552,Growisto!$D$1:$H$2,5,0)</f>
        <v>#N/A</v>
      </c>
      <c r="AT552" s="612" t="e">
        <f>VLOOKUP(B552,'9.9 Mediaworx - Digit'!$D$1:$H$2,5,0)</f>
        <v>#N/A</v>
      </c>
      <c r="AU552" s="612" t="e">
        <f>VLOOKUP(B552,'Vistaar systems Pvt Ltd'!$D$2:$H$3,5,0)</f>
        <v>#N/A</v>
      </c>
      <c r="AV552" s="612" t="e">
        <f>VLOOKUP(B552,'Course 5i'!$D$2:$H$11,5,0)</f>
        <v>#N/A</v>
      </c>
      <c r="AW552" s="612" t="e">
        <f>VLOOKUP(B552,'Radiant Appliances &amp; Electronic'!$D$1:$H$13,5,0)</f>
        <v>#N/A</v>
      </c>
      <c r="AX552" s="612" t="e">
        <f>VLOOKUP(B552,'Atos Global'!$D$3:$H$27,5,0)</f>
        <v>#N/A</v>
      </c>
      <c r="AY552" s="612" t="e">
        <f>VLOOKUP(B552,'Saama Technologies'!$D$1:$H$2,5,0)</f>
        <v>#N/A</v>
      </c>
      <c r="AZ552" s="612" t="e">
        <f>VLOOKUP(B552,'Multiplier Solutions'!$D$1:$H$2,5,0)</f>
        <v>#N/A</v>
      </c>
      <c r="BA552" s="612" t="e">
        <f>VLOOKUP(B552,GEP!$D$2:$H$5,5,0)</f>
        <v>#N/A</v>
      </c>
      <c r="BB552" s="612" t="e">
        <f>VLOOKUP(B552,Accenture!$D$1:$H$6,5,0)</f>
        <v>#N/A</v>
      </c>
      <c r="BC552" s="612" t="e">
        <f>VLOOKUP(B552,'Endurance International Group'!$D$1:$H$2,5,0)</f>
        <v>#N/A</v>
      </c>
      <c r="BD552" s="612" t="e">
        <f>VLOOKUP(B552,Newgen!$D$1:$H$2,5,0)</f>
        <v>#N/A</v>
      </c>
      <c r="BE552" s="612" t="e">
        <f>VLOOKUP(B552,'3D Incredible'!D552:H552,5,0)</f>
        <v>#N/A</v>
      </c>
      <c r="BF552" s="612" t="e">
        <f>VLOOKUP(B552,'Raja Software Labs'!$D$2:$H$2,5,0)</f>
        <v>#N/A</v>
      </c>
      <c r="BG552" s="612" t="e">
        <f>VLOOKUP(B552,Wipro!$D$1:$H$2,5,0)</f>
        <v>#N/A</v>
      </c>
      <c r="BH552" s="612" t="e">
        <f>VLOOKUP(B552,'Perch Technologies'!$D$2:$H$2,5,0)</f>
        <v>#N/A</v>
      </c>
      <c r="BI552" s="612" t="e">
        <f>VLOOKUP(B552,'Morning Star'!$D$1:$H$6,5,0)</f>
        <v>#N/A</v>
      </c>
      <c r="BJ552" s="612" t="e">
        <f>VLOOKUP(B552,Flexiloans!$D$1:$H$2,5,0)</f>
        <v>#N/A</v>
      </c>
      <c r="BK552" s="612" t="e">
        <f>VLOOKUP(B552,'Thirdware Solutions'!$D$1:$H$2,5,0)</f>
        <v>#N/A</v>
      </c>
      <c r="BL552" s="612" t="e">
        <f>VLOOKUP(B552,Tescom!$D$1:$H$8,5,0)</f>
        <v>#N/A</v>
      </c>
      <c r="BM552" s="612" t="e">
        <f>VLOOKUP(B552,'Cogno AI'!$D$1:$H$2,5,0)</f>
        <v>#N/A</v>
      </c>
      <c r="BN552" s="612" t="e">
        <f>VLOOKUP(B552,'ABM Knowledgeware'!$D$1:$H$2,5,0)</f>
        <v>#N/A</v>
      </c>
      <c r="BO552" s="612" t="e">
        <f>VLOOKUP(B552,'Concerto Software'!$D$1:$H$3,5,0)</f>
        <v>#N/A</v>
      </c>
      <c r="BP552" s="612" t="e">
        <f>VLOOKUP(B552,'My Captain'!$D$1:$H$4,5,0)</f>
        <v>#N/A</v>
      </c>
      <c r="BQ552" s="612" t="e">
        <f>VLOOKUP(B552,'Finoux Solutions'!$D$2:$H$4,5,0)</f>
        <v>#N/A</v>
      </c>
      <c r="BR552" s="612" t="e">
        <f>VLOOKUP(B552,'MITR Learning'!$D$1:$H$2,5,0)</f>
        <v>#N/A</v>
      </c>
      <c r="BS552" s="612" t="e">
        <f>VLOOKUP(B552,Nucsoft!$D$2:$H$6,5,0)</f>
        <v>#N/A</v>
      </c>
      <c r="BT552" s="612" t="e">
        <f>VLOOKUP(B552,'Paras Cadd'!$D$1:$H$2,5,0)</f>
        <v>#N/A</v>
      </c>
      <c r="BU552" s="612" t="e">
        <f>VLOOKUP(B552,'ICICI Securities'!$D$1:$H$2,5,0)</f>
        <v>#N/A</v>
      </c>
      <c r="BV552" s="612" t="e">
        <f>VLOOKUP(B552,'Citius Tech'!$D$2:$H$5,5,0)</f>
        <v>#N/A</v>
      </c>
      <c r="BW552" s="612" t="e">
        <f>VLOOKUP(B552,'Buzzy Brains'!$D$2:$H$2,5,0)</f>
        <v>#N/A</v>
      </c>
      <c r="BX552" s="612" t="e">
        <f>VLOOKUP(B552,'Decimal Point'!$D$2:$H$2,5,0)</f>
        <v>#N/A</v>
      </c>
      <c r="BY552" s="612" t="e">
        <f>VLOOKUP(B552,'Sankey Business Solutions'!$D$2:$H$3,5,0)</f>
        <v>#N/A</v>
      </c>
      <c r="BZ552" s="612" t="e">
        <f>VLOOKUP(B552,'Nangia &amp; Co LLP'!$D$2:$H$2,5,0)</f>
        <v>#N/A</v>
      </c>
      <c r="CA552" s="612" t="e">
        <f>VLOOKUP(B552,'FIS Solutions India Pvt Ltd'!$D$2:$H$2,5,0)</f>
        <v>#N/A</v>
      </c>
      <c r="CB552" s="612" t="e">
        <f>VLOOKUP(B552,'Delta Technology &amp; Management '!$D$2:$H$16,5,0)</f>
        <v>#N/A</v>
      </c>
      <c r="CC552" s="612" t="e">
        <f>VLOOKUP(B552,'Espoir Networks'!$D$3:$H$11,5,0)</f>
        <v>#N/A</v>
      </c>
      <c r="CD552" s="612" t="e">
        <f>VLOOKUP(B552,'Servosys Solution'!$D$3:$H$5,5,0)</f>
        <v>#N/A</v>
      </c>
      <c r="CE552" s="612" t="e">
        <f>VLOOKUP(B552,'Ribbon Communications'!$D$3:$H$4,5,0)</f>
        <v>#N/A</v>
      </c>
      <c r="CF552" s="612">
        <f t="shared" si="27"/>
        <v>1</v>
      </c>
      <c r="CG552" s="129" t="s">
        <v>9196</v>
      </c>
      <c r="CH552" s="129">
        <v>547119652963</v>
      </c>
      <c r="CI552" s="129" t="s">
        <v>81</v>
      </c>
      <c r="CJ552" s="129" t="s">
        <v>11726</v>
      </c>
      <c r="CK552" s="132">
        <v>42917</v>
      </c>
      <c r="CL552" s="129">
        <v>2021</v>
      </c>
      <c r="CM552" s="128" t="s">
        <v>9197</v>
      </c>
      <c r="CN552" s="129">
        <v>379</v>
      </c>
      <c r="CO552" s="133">
        <v>75.8</v>
      </c>
      <c r="CP552" s="129">
        <v>2015</v>
      </c>
      <c r="CQ552" s="129" t="s">
        <v>79</v>
      </c>
      <c r="CR552" s="128" t="s">
        <v>9198</v>
      </c>
      <c r="CS552" s="129">
        <v>461</v>
      </c>
      <c r="CT552" s="133">
        <v>70.92</v>
      </c>
      <c r="CU552" s="129">
        <v>2017</v>
      </c>
      <c r="CV552" s="129" t="s">
        <v>79</v>
      </c>
      <c r="CW552" s="131" t="s">
        <v>81</v>
      </c>
      <c r="CX552" s="131" t="s">
        <v>81</v>
      </c>
      <c r="CY552" s="129" t="s">
        <v>81</v>
      </c>
      <c r="CZ552" s="129" t="s">
        <v>81</v>
      </c>
      <c r="DA552" s="129" t="s">
        <v>81</v>
      </c>
      <c r="DB552" s="129" t="s">
        <v>81</v>
      </c>
      <c r="DC552" s="129" t="s">
        <v>81</v>
      </c>
      <c r="DD552" s="129" t="s">
        <v>81</v>
      </c>
      <c r="DE552" s="129" t="s">
        <v>81</v>
      </c>
      <c r="DF552" s="129">
        <v>0</v>
      </c>
      <c r="DG552" s="224">
        <v>6.43</v>
      </c>
      <c r="DH552" s="224">
        <v>6.96</v>
      </c>
      <c r="DI552" s="224">
        <v>6.85</v>
      </c>
      <c r="DJ552" s="224">
        <v>6.58</v>
      </c>
      <c r="DK552" s="224">
        <v>6.46</v>
      </c>
      <c r="DL552" s="224">
        <v>7.88</v>
      </c>
      <c r="DM552" s="224">
        <v>41.16</v>
      </c>
      <c r="DN552" s="224">
        <v>6.86</v>
      </c>
      <c r="DO552" s="129"/>
      <c r="DP552" s="131" t="s">
        <v>82</v>
      </c>
      <c r="DQ552" s="129">
        <v>0</v>
      </c>
      <c r="DR552" s="129">
        <v>1</v>
      </c>
      <c r="DS552" s="129" t="s">
        <v>83</v>
      </c>
      <c r="DT552" s="129" t="s">
        <v>83</v>
      </c>
      <c r="DU552" s="129" t="s">
        <v>83</v>
      </c>
      <c r="DV552" s="129" t="s">
        <v>83</v>
      </c>
      <c r="DW552" s="131" t="s">
        <v>83</v>
      </c>
      <c r="DX552" s="131" t="s">
        <v>84</v>
      </c>
      <c r="DY552" s="131" t="s">
        <v>81</v>
      </c>
      <c r="DZ552" s="131" t="s">
        <v>9199</v>
      </c>
      <c r="EA552" s="131" t="s">
        <v>1005</v>
      </c>
      <c r="EB552" s="131" t="s">
        <v>9200</v>
      </c>
      <c r="EC552" s="131" t="s">
        <v>88</v>
      </c>
      <c r="ED552" s="131" t="s">
        <v>89</v>
      </c>
      <c r="EE552" s="131" t="s">
        <v>9201</v>
      </c>
      <c r="EF552" s="131" t="s">
        <v>9202</v>
      </c>
      <c r="EG552" s="131" t="s">
        <v>9203</v>
      </c>
      <c r="EH552" s="131" t="s">
        <v>9204</v>
      </c>
      <c r="EI552" s="131" t="s">
        <v>9205</v>
      </c>
      <c r="EJ552" s="135" t="s">
        <v>9206</v>
      </c>
      <c r="EK552" s="135" t="s">
        <v>9207</v>
      </c>
      <c r="EL552" s="135" t="s">
        <v>9208</v>
      </c>
      <c r="EM552" s="135" t="s">
        <v>9209</v>
      </c>
      <c r="EN552" s="131" t="s">
        <v>81</v>
      </c>
    </row>
    <row r="553" spans="1:144" ht="18" thickTop="1" thickBot="1">
      <c r="A553" s="575">
        <f t="shared" si="28"/>
        <v>552</v>
      </c>
      <c r="B553" s="572" t="s">
        <v>11715</v>
      </c>
      <c r="C553" s="600" t="s">
        <v>9324</v>
      </c>
      <c r="D553" s="570" t="s">
        <v>13209</v>
      </c>
      <c r="E553" s="568" t="str">
        <f t="shared" si="26"/>
        <v>Not Placed</v>
      </c>
      <c r="F553" s="570" t="s">
        <v>12496</v>
      </c>
      <c r="G553" s="570" t="s">
        <v>183</v>
      </c>
      <c r="H553" s="131" t="str">
        <f>VLOOKUP(B553,INFT2!C:E,3,0)</f>
        <v>12th + Engineering without live KT</v>
      </c>
      <c r="I553" s="610" t="s">
        <v>9325</v>
      </c>
      <c r="J553" s="572">
        <v>20</v>
      </c>
      <c r="K553" s="611" t="s">
        <v>9326</v>
      </c>
      <c r="L553" s="611" t="s">
        <v>203</v>
      </c>
      <c r="M553" s="611" t="s">
        <v>9327</v>
      </c>
      <c r="N553" s="612" t="s">
        <v>9323</v>
      </c>
      <c r="O553" s="612">
        <v>8691949417</v>
      </c>
      <c r="P553" s="612">
        <v>7506025018</v>
      </c>
      <c r="Q553" s="612" t="e">
        <f>VLOOKUP(B553,'TCS CON'!$D$1:$H$98,5,0)</f>
        <v>#N/A</v>
      </c>
      <c r="R553" s="612" t="e">
        <f>VLOOKUP(B553,LTI!$C$1:$H$46,6,0)</f>
        <v>#N/A</v>
      </c>
      <c r="S553" s="612" t="e">
        <f>VLOOKUP(B553,JARO!$E$2:$I$11,5,0)</f>
        <v>#N/A</v>
      </c>
      <c r="T553" s="612" t="e">
        <f>VLOOKUP(B553,Capgemini!$D$3:$H$78,5,0)</f>
        <v>#N/A</v>
      </c>
      <c r="U553" s="612" t="e">
        <f>VLOOKUP(B553,Carwale!$D$1:$H$4,5,0)</f>
        <v>#N/A</v>
      </c>
      <c r="V553" s="612" t="e">
        <f>VLOOKUP(B553,'Interactive Brokers'!E:I,5,0)</f>
        <v>#N/A</v>
      </c>
      <c r="W553" s="612" t="e">
        <f>VLOOKUP(B553,'REL Jio'!E:I,5,0)</f>
        <v>#N/A</v>
      </c>
      <c r="X553" s="612" t="e">
        <f>VLOOKUP(B553,'Sciative Sol'!E:I,5,0)</f>
        <v>#N/A</v>
      </c>
      <c r="Y553" s="612" t="e">
        <f>VLOOKUP(B553,'Hexaware Tech'!E:I,5,0)</f>
        <v>#N/A</v>
      </c>
      <c r="Z553" s="612" t="e">
        <f>VLOOKUP(B553,Axis!D:H,5,0)</f>
        <v>#N/A</v>
      </c>
      <c r="AA553" s="612" t="e">
        <f>VLOOKUP(B553,Ugam!$D$3:$H$26,5,0)</f>
        <v>#N/A</v>
      </c>
      <c r="AB553" s="612" t="e">
        <f>VLOOKUP(B553,Zeus!F:J,5,0)</f>
        <v>#N/A</v>
      </c>
      <c r="AC553" s="612" t="e">
        <f>VLOOKUP(B553,Montran!F:J,5,0)</f>
        <v>#N/A</v>
      </c>
      <c r="AD553" s="612" t="e">
        <f>VLOOKUP(B553,Endurance!H336:L336,5,0)</f>
        <v>#N/A</v>
      </c>
      <c r="AE553" s="612" t="e">
        <f>VLOOKUP(B553,'Swabhav Techlabs'!$F$1:$J$2,5,0)</f>
        <v>#N/A</v>
      </c>
      <c r="AF553" s="612" t="e">
        <f>VLOOKUP(B553,'Quality Kiosk'!$F$1:$J$18,5,0)</f>
        <v>#N/A</v>
      </c>
      <c r="AG553" s="612" t="e">
        <f>VLOOKUP(B553,'Lemon VB'!$F$1:$J$2,5,0)</f>
        <v>#N/A</v>
      </c>
      <c r="AH553" s="612" t="e">
        <f>VLOOKUP(B553,Gocomet!$E$1:$I$3,5,0)</f>
        <v>#N/A</v>
      </c>
      <c r="AI553" s="612" t="e">
        <f>VLOOKUP(B553,'Ingram Micro'!$E$1:$I$8,5,0)</f>
        <v>#N/A</v>
      </c>
      <c r="AJ553" s="612" t="e">
        <f>VLOOKUP(B553,'DePronto Infotech'!$E$1:$I$2,5,0)</f>
        <v>#N/A</v>
      </c>
      <c r="AK553" s="612" t="e">
        <f>VLOOKUP(B553,'Reliance Retail'!$E$1:$I$4,5,0)</f>
        <v>#N/A</v>
      </c>
      <c r="AL553" s="612" t="e">
        <f>VLOOKUP(B553,'Bright Champs'!$D$1:$H$13,5,0)</f>
        <v>#N/A</v>
      </c>
      <c r="AM553" s="612" t="e">
        <f>VLOOKUP(B553,Neosoft!$E$1:$I$12,5,0)</f>
        <v>#N/A</v>
      </c>
      <c r="AN553" s="612" t="e">
        <f>VLOOKUP(B553,Infosys!$E$1:$I$3,5,0)</f>
        <v>#N/A</v>
      </c>
      <c r="AO553" s="612" t="e">
        <f>VLOOKUP(B553,Cerelabs!$E$1:$I$5,5,0)</f>
        <v>#N/A</v>
      </c>
      <c r="AP553" s="612" t="e">
        <f>VLOOKUP(B553,'Neebal Technologies'!$D$1:$H$2,5,0)</f>
        <v>#N/A</v>
      </c>
      <c r="AQ553" s="612" t="e">
        <f>VLOOKUP(B553,'Vertiv Energy'!$D$1:$H$2,5,0)</f>
        <v>#N/A</v>
      </c>
      <c r="AR553" s="612" t="e">
        <f>VLOOKUP(B553,'Acidaes Solutions (CRMNEXT)'!$D$1:$H$3,5,0)</f>
        <v>#N/A</v>
      </c>
      <c r="AS553" s="612" t="e">
        <f>VLOOKUP(B553,Growisto!$D$1:$H$2,5,0)</f>
        <v>#N/A</v>
      </c>
      <c r="AT553" s="612" t="e">
        <f>VLOOKUP(B553,'9.9 Mediaworx - Digit'!$D$1:$H$2,5,0)</f>
        <v>#N/A</v>
      </c>
      <c r="AU553" s="612" t="e">
        <f>VLOOKUP(B553,'Vistaar systems Pvt Ltd'!$D$2:$H$3,5,0)</f>
        <v>#N/A</v>
      </c>
      <c r="AV553" s="612" t="e">
        <f>VLOOKUP(B553,'Course 5i'!$D$2:$H$11,5,0)</f>
        <v>#N/A</v>
      </c>
      <c r="AW553" s="612" t="e">
        <f>VLOOKUP(B553,'Radiant Appliances &amp; Electronic'!$D$1:$H$13,5,0)</f>
        <v>#N/A</v>
      </c>
      <c r="AX553" s="612" t="e">
        <f>VLOOKUP(B553,'Atos Global'!$D$3:$H$27,5,0)</f>
        <v>#N/A</v>
      </c>
      <c r="AY553" s="612" t="e">
        <f>VLOOKUP(B553,'Saama Technologies'!$D$1:$H$2,5,0)</f>
        <v>#N/A</v>
      </c>
      <c r="AZ553" s="612" t="e">
        <f>VLOOKUP(B553,'Multiplier Solutions'!$D$1:$H$2,5,0)</f>
        <v>#N/A</v>
      </c>
      <c r="BA553" s="612" t="e">
        <f>VLOOKUP(B553,GEP!$D$2:$H$5,5,0)</f>
        <v>#N/A</v>
      </c>
      <c r="BB553" s="612" t="e">
        <f>VLOOKUP(B553,Accenture!$D$1:$H$6,5,0)</f>
        <v>#N/A</v>
      </c>
      <c r="BC553" s="612" t="e">
        <f>VLOOKUP(B553,'Endurance International Group'!$D$1:$H$2,5,0)</f>
        <v>#N/A</v>
      </c>
      <c r="BD553" s="612" t="e">
        <f>VLOOKUP(B553,Newgen!$D$1:$H$2,5,0)</f>
        <v>#N/A</v>
      </c>
      <c r="BE553" s="612" t="e">
        <f>VLOOKUP(B553,'3D Incredible'!D553:H553,5,0)</f>
        <v>#N/A</v>
      </c>
      <c r="BF553" s="612" t="e">
        <f>VLOOKUP(B553,'Raja Software Labs'!$D$2:$H$2,5,0)</f>
        <v>#N/A</v>
      </c>
      <c r="BG553" s="612" t="e">
        <f>VLOOKUP(B553,Wipro!$D$1:$H$2,5,0)</f>
        <v>#N/A</v>
      </c>
      <c r="BH553" s="612" t="e">
        <f>VLOOKUP(B553,'Perch Technologies'!$D$2:$H$2,5,0)</f>
        <v>#N/A</v>
      </c>
      <c r="BI553" s="612" t="e">
        <f>VLOOKUP(B553,'Morning Star'!$D$1:$H$6,5,0)</f>
        <v>#N/A</v>
      </c>
      <c r="BJ553" s="612" t="e">
        <f>VLOOKUP(B553,Flexiloans!$D$1:$H$2,5,0)</f>
        <v>#N/A</v>
      </c>
      <c r="BK553" s="612" t="e">
        <f>VLOOKUP(B553,'Thirdware Solutions'!$D$1:$H$2,5,0)</f>
        <v>#N/A</v>
      </c>
      <c r="BL553" s="612" t="e">
        <f>VLOOKUP(B553,Tescom!$D$1:$H$8,5,0)</f>
        <v>#N/A</v>
      </c>
      <c r="BM553" s="612" t="e">
        <f>VLOOKUP(B553,'Cogno AI'!$D$1:$H$2,5,0)</f>
        <v>#N/A</v>
      </c>
      <c r="BN553" s="612" t="e">
        <f>VLOOKUP(B553,'ABM Knowledgeware'!$D$1:$H$2,5,0)</f>
        <v>#N/A</v>
      </c>
      <c r="BO553" s="612" t="e">
        <f>VLOOKUP(B553,'Concerto Software'!$D$1:$H$3,5,0)</f>
        <v>#N/A</v>
      </c>
      <c r="BP553" s="612" t="e">
        <f>VLOOKUP(B553,'My Captain'!$D$1:$H$4,5,0)</f>
        <v>#N/A</v>
      </c>
      <c r="BQ553" s="612" t="e">
        <f>VLOOKUP(B553,'Finoux Solutions'!$D$2:$H$4,5,0)</f>
        <v>#N/A</v>
      </c>
      <c r="BR553" s="612" t="e">
        <f>VLOOKUP(B553,'MITR Learning'!$D$1:$H$2,5,0)</f>
        <v>#N/A</v>
      </c>
      <c r="BS553" s="612" t="e">
        <f>VLOOKUP(B553,Nucsoft!$D$2:$H$6,5,0)</f>
        <v>#N/A</v>
      </c>
      <c r="BT553" s="612" t="e">
        <f>VLOOKUP(B553,'Paras Cadd'!$D$1:$H$2,5,0)</f>
        <v>#N/A</v>
      </c>
      <c r="BU553" s="612" t="e">
        <f>VLOOKUP(B553,'ICICI Securities'!$D$1:$H$2,5,0)</f>
        <v>#N/A</v>
      </c>
      <c r="BV553" s="612" t="e">
        <f>VLOOKUP(B553,'Citius Tech'!$D$2:$H$5,5,0)</f>
        <v>#N/A</v>
      </c>
      <c r="BW553" s="612" t="e">
        <f>VLOOKUP(B553,'Buzzy Brains'!$D$2:$H$2,5,0)</f>
        <v>#N/A</v>
      </c>
      <c r="BX553" s="612" t="e">
        <f>VLOOKUP(B553,'Decimal Point'!$D$2:$H$2,5,0)</f>
        <v>#N/A</v>
      </c>
      <c r="BY553" s="612" t="e">
        <f>VLOOKUP(B553,'Sankey Business Solutions'!$D$2:$H$3,5,0)</f>
        <v>#N/A</v>
      </c>
      <c r="BZ553" s="612" t="e">
        <f>VLOOKUP(B553,'Nangia &amp; Co LLP'!$D$2:$H$2,5,0)</f>
        <v>#N/A</v>
      </c>
      <c r="CA553" s="612" t="e">
        <f>VLOOKUP(B553,'FIS Solutions India Pvt Ltd'!$D$2:$H$2,5,0)</f>
        <v>#N/A</v>
      </c>
      <c r="CB553" s="612" t="e">
        <f>VLOOKUP(B553,'Delta Technology &amp; Management '!$D$2:$H$16,5,0)</f>
        <v>#N/A</v>
      </c>
      <c r="CC553" s="612" t="e">
        <f>VLOOKUP(B553,'Espoir Networks'!$D$3:$H$11,5,0)</f>
        <v>#N/A</v>
      </c>
      <c r="CD553" s="612" t="e">
        <f>VLOOKUP(B553,'Servosys Solution'!$D$3:$H$5,5,0)</f>
        <v>#N/A</v>
      </c>
      <c r="CE553" s="612" t="e">
        <f>VLOOKUP(B553,'Ribbon Communications'!$D$3:$H$4,5,0)</f>
        <v>#N/A</v>
      </c>
      <c r="CF553" s="612">
        <f t="shared" si="27"/>
        <v>0</v>
      </c>
      <c r="CG553" s="129" t="s">
        <v>9328</v>
      </c>
      <c r="CH553" s="129" t="s">
        <v>9329</v>
      </c>
      <c r="CI553" s="129" t="s">
        <v>134</v>
      </c>
      <c r="CJ553" s="129" t="s">
        <v>11726</v>
      </c>
      <c r="CK553" s="132">
        <v>42917</v>
      </c>
      <c r="CL553" s="129">
        <v>2021</v>
      </c>
      <c r="CM553" s="128" t="s">
        <v>9330</v>
      </c>
      <c r="CN553" s="129">
        <v>464</v>
      </c>
      <c r="CO553" s="133">
        <v>92.8</v>
      </c>
      <c r="CP553" s="129">
        <v>2015</v>
      </c>
      <c r="CQ553" s="129" t="s">
        <v>79</v>
      </c>
      <c r="CR553" s="128" t="s">
        <v>5798</v>
      </c>
      <c r="CS553" s="129">
        <v>523</v>
      </c>
      <c r="CT553" s="133">
        <v>80.459999999999994</v>
      </c>
      <c r="CU553" s="129">
        <v>2017</v>
      </c>
      <c r="CV553" s="129" t="s">
        <v>79</v>
      </c>
      <c r="CW553" s="131" t="s">
        <v>81</v>
      </c>
      <c r="CX553" s="131" t="s">
        <v>81</v>
      </c>
      <c r="CY553" s="129" t="s">
        <v>81</v>
      </c>
      <c r="CZ553" s="129" t="s">
        <v>81</v>
      </c>
      <c r="DA553" s="129" t="s">
        <v>81</v>
      </c>
      <c r="DB553" s="129" t="s">
        <v>81</v>
      </c>
      <c r="DC553" s="129" t="s">
        <v>81</v>
      </c>
      <c r="DD553" s="129" t="s">
        <v>81</v>
      </c>
      <c r="DE553" s="129" t="s">
        <v>81</v>
      </c>
      <c r="DF553" s="129">
        <v>0</v>
      </c>
      <c r="DG553" s="224">
        <v>7.85</v>
      </c>
      <c r="DH553" s="224">
        <v>7.59</v>
      </c>
      <c r="DI553" s="224">
        <v>8.31</v>
      </c>
      <c r="DJ553" s="224">
        <v>8.15</v>
      </c>
      <c r="DK553" s="224">
        <v>7</v>
      </c>
      <c r="DL553" s="224">
        <v>9.07</v>
      </c>
      <c r="DM553" s="224">
        <v>47.97</v>
      </c>
      <c r="DN553" s="224">
        <v>7.99</v>
      </c>
      <c r="DO553" s="129"/>
      <c r="DP553" s="131" t="s">
        <v>82</v>
      </c>
      <c r="DQ553" s="129">
        <v>0</v>
      </c>
      <c r="DR553" s="129">
        <v>0</v>
      </c>
      <c r="DS553" s="129" t="s">
        <v>83</v>
      </c>
      <c r="DT553" s="129" t="s">
        <v>83</v>
      </c>
      <c r="DU553" s="129" t="s">
        <v>83</v>
      </c>
      <c r="DV553" s="129" t="s">
        <v>83</v>
      </c>
      <c r="DW553" s="131" t="s">
        <v>83</v>
      </c>
      <c r="DX553" s="131" t="s">
        <v>84</v>
      </c>
      <c r="DY553" s="131" t="s">
        <v>81</v>
      </c>
      <c r="DZ553" s="131" t="s">
        <v>9331</v>
      </c>
      <c r="EA553" s="131" t="s">
        <v>9332</v>
      </c>
      <c r="EB553" s="131" t="s">
        <v>9333</v>
      </c>
      <c r="EC553" s="131" t="s">
        <v>88</v>
      </c>
      <c r="ED553" s="131" t="s">
        <v>89</v>
      </c>
      <c r="EE553" s="131" t="s">
        <v>9334</v>
      </c>
      <c r="EF553" s="131" t="s">
        <v>9335</v>
      </c>
      <c r="EG553" s="131" t="s">
        <v>9336</v>
      </c>
      <c r="EH553" s="131" t="s">
        <v>9337</v>
      </c>
      <c r="EI553" s="131" t="s">
        <v>9338</v>
      </c>
      <c r="EJ553" s="135" t="s">
        <v>9339</v>
      </c>
      <c r="EK553" s="135" t="s">
        <v>9340</v>
      </c>
      <c r="EL553" s="135" t="s">
        <v>9341</v>
      </c>
      <c r="EM553" s="135" t="s">
        <v>9342</v>
      </c>
      <c r="EN553" s="131" t="s">
        <v>81</v>
      </c>
    </row>
    <row r="554" spans="1:144" ht="18" thickTop="1" thickBot="1">
      <c r="A554" s="575">
        <f t="shared" si="28"/>
        <v>553</v>
      </c>
      <c r="B554" s="572" t="s">
        <v>9515</v>
      </c>
      <c r="C554" s="600" t="s">
        <v>11900</v>
      </c>
      <c r="D554" s="570" t="s">
        <v>13209</v>
      </c>
      <c r="E554" s="568" t="str">
        <f t="shared" si="26"/>
        <v>Placed</v>
      </c>
      <c r="F554" s="570" t="s">
        <v>12496</v>
      </c>
      <c r="G554" s="570" t="s">
        <v>183</v>
      </c>
      <c r="H554" s="131" t="str">
        <f>VLOOKUP(B554,INFT2!C:E,3,0)</f>
        <v>12th + Engineering without live KT</v>
      </c>
      <c r="I554" s="610">
        <v>36560</v>
      </c>
      <c r="J554" s="572">
        <v>20</v>
      </c>
      <c r="K554" s="611" t="s">
        <v>9517</v>
      </c>
      <c r="L554" s="611" t="s">
        <v>73</v>
      </c>
      <c r="M554" s="611" t="s">
        <v>9518</v>
      </c>
      <c r="N554" s="612" t="s">
        <v>9514</v>
      </c>
      <c r="O554" s="612">
        <v>9224367808</v>
      </c>
      <c r="P554" s="612">
        <v>7900142535</v>
      </c>
      <c r="Q554" s="612" t="e">
        <f>VLOOKUP(B554,'TCS CON'!$D$1:$H$98,5,0)</f>
        <v>#N/A</v>
      </c>
      <c r="R554" s="612" t="e">
        <f>VLOOKUP(B554,LTI!$C$1:$H$46,6,0)</f>
        <v>#N/A</v>
      </c>
      <c r="S554" s="612" t="e">
        <f>VLOOKUP(B554,JARO!$E$2:$I$11,5,0)</f>
        <v>#N/A</v>
      </c>
      <c r="T554" s="612" t="e">
        <f>VLOOKUP(B554,Capgemini!$D$3:$H$78,5,0)</f>
        <v>#N/A</v>
      </c>
      <c r="U554" s="612" t="e">
        <f>VLOOKUP(B554,Carwale!$D$1:$H$4,5,0)</f>
        <v>#N/A</v>
      </c>
      <c r="V554" s="612" t="e">
        <f>VLOOKUP(B554,'Interactive Brokers'!E:I,5,0)</f>
        <v>#N/A</v>
      </c>
      <c r="W554" s="612" t="e">
        <f>VLOOKUP(B554,'REL Jio'!E:I,5,0)</f>
        <v>#N/A</v>
      </c>
      <c r="X554" s="612" t="e">
        <f>VLOOKUP(B554,'Sciative Sol'!E:I,5,0)</f>
        <v>#N/A</v>
      </c>
      <c r="Y554" s="612" t="e">
        <f>VLOOKUP(B554,'Hexaware Tech'!E:I,5,0)</f>
        <v>#N/A</v>
      </c>
      <c r="Z554" s="612" t="e">
        <f>VLOOKUP(B554,Axis!D:H,5,0)</f>
        <v>#N/A</v>
      </c>
      <c r="AA554" s="612" t="e">
        <f>VLOOKUP(B554,Ugam!$D$3:$H$26,5,0)</f>
        <v>#N/A</v>
      </c>
      <c r="AB554" s="612" t="e">
        <f>VLOOKUP(B554,Zeus!F:J,5,0)</f>
        <v>#N/A</v>
      </c>
      <c r="AC554" s="612" t="e">
        <f>VLOOKUP(B554,Montran!F:J,5,0)</f>
        <v>#N/A</v>
      </c>
      <c r="AD554" s="612" t="e">
        <f>VLOOKUP(B554,Endurance!H337:L337,5,0)</f>
        <v>#N/A</v>
      </c>
      <c r="AE554" s="612" t="e">
        <f>VLOOKUP(B554,'Swabhav Techlabs'!$F$1:$J$2,5,0)</f>
        <v>#N/A</v>
      </c>
      <c r="AF554" s="612" t="e">
        <f>VLOOKUP(B554,'Quality Kiosk'!$F$1:$J$18,5,0)</f>
        <v>#N/A</v>
      </c>
      <c r="AG554" s="612" t="e">
        <f>VLOOKUP(B554,'Lemon VB'!$F$1:$J$2,5,0)</f>
        <v>#N/A</v>
      </c>
      <c r="AH554" s="612" t="e">
        <f>VLOOKUP(B554,Gocomet!$E$1:$I$3,5,0)</f>
        <v>#N/A</v>
      </c>
      <c r="AI554" s="612" t="e">
        <f>VLOOKUP(B554,'Ingram Micro'!$E$1:$I$8,5,0)</f>
        <v>#N/A</v>
      </c>
      <c r="AJ554" s="612" t="e">
        <f>VLOOKUP(B554,'DePronto Infotech'!$E$1:$I$2,5,0)</f>
        <v>#N/A</v>
      </c>
      <c r="AK554" s="612" t="e">
        <f>VLOOKUP(B554,'Reliance Retail'!$E$1:$I$4,5,0)</f>
        <v>#N/A</v>
      </c>
      <c r="AL554" s="612" t="e">
        <f>VLOOKUP(B554,'Bright Champs'!$D$1:$H$13,5,0)</f>
        <v>#N/A</v>
      </c>
      <c r="AM554" s="612" t="e">
        <f>VLOOKUP(B554,Neosoft!$E$1:$I$12,5,0)</f>
        <v>#N/A</v>
      </c>
      <c r="AN554" s="612" t="e">
        <f>VLOOKUP(B554,Infosys!$E$1:$I$3,5,0)</f>
        <v>#N/A</v>
      </c>
      <c r="AO554" s="612" t="e">
        <f>VLOOKUP(B554,Cerelabs!$E$1:$I$5,5,0)</f>
        <v>#N/A</v>
      </c>
      <c r="AP554" s="612" t="e">
        <f>VLOOKUP(B554,'Neebal Technologies'!$D$1:$H$2,5,0)</f>
        <v>#N/A</v>
      </c>
      <c r="AQ554" s="612" t="e">
        <f>VLOOKUP(B554,'Vertiv Energy'!$D$1:$H$2,5,0)</f>
        <v>#N/A</v>
      </c>
      <c r="AR554" s="612" t="e">
        <f>VLOOKUP(B554,'Acidaes Solutions (CRMNEXT)'!$D$1:$H$3,5,0)</f>
        <v>#N/A</v>
      </c>
      <c r="AS554" s="612" t="e">
        <f>VLOOKUP(B554,Growisto!$D$1:$H$2,5,0)</f>
        <v>#N/A</v>
      </c>
      <c r="AT554" s="612" t="e">
        <f>VLOOKUP(B554,'9.9 Mediaworx - Digit'!$D$1:$H$2,5,0)</f>
        <v>#N/A</v>
      </c>
      <c r="AU554" s="612" t="e">
        <f>VLOOKUP(B554,'Vistaar systems Pvt Ltd'!$D$2:$H$3,5,0)</f>
        <v>#N/A</v>
      </c>
      <c r="AV554" s="612" t="e">
        <f>VLOOKUP(B554,'Course 5i'!$D$2:$H$11,5,0)</f>
        <v>#N/A</v>
      </c>
      <c r="AW554" s="612" t="e">
        <f>VLOOKUP(B554,'Radiant Appliances &amp; Electronic'!$D$1:$H$13,5,0)</f>
        <v>#N/A</v>
      </c>
      <c r="AX554" s="612" t="e">
        <f>VLOOKUP(B554,'Atos Global'!$D$3:$H$27,5,0)</f>
        <v>#N/A</v>
      </c>
      <c r="AY554" s="612" t="e">
        <f>VLOOKUP(B554,'Saama Technologies'!$D$1:$H$2,5,0)</f>
        <v>#N/A</v>
      </c>
      <c r="AZ554" s="612" t="e">
        <f>VLOOKUP(B554,'Multiplier Solutions'!$D$1:$H$2,5,0)</f>
        <v>#N/A</v>
      </c>
      <c r="BA554" s="612" t="e">
        <f>VLOOKUP(B554,GEP!$D$2:$H$5,5,0)</f>
        <v>#N/A</v>
      </c>
      <c r="BB554" s="612">
        <f>VLOOKUP(B554,Accenture!$D$1:$H$6,5,0)</f>
        <v>450000</v>
      </c>
      <c r="BC554" s="612" t="e">
        <f>VLOOKUP(B554,'Endurance International Group'!$D$1:$H$2,5,0)</f>
        <v>#N/A</v>
      </c>
      <c r="BD554" s="612" t="e">
        <f>VLOOKUP(B554,Newgen!$D$1:$H$2,5,0)</f>
        <v>#N/A</v>
      </c>
      <c r="BE554" s="612" t="e">
        <f>VLOOKUP(B554,'3D Incredible'!D554:H554,5,0)</f>
        <v>#N/A</v>
      </c>
      <c r="BF554" s="612" t="e">
        <f>VLOOKUP(B554,'Raja Software Labs'!$D$2:$H$2,5,0)</f>
        <v>#N/A</v>
      </c>
      <c r="BG554" s="612" t="e">
        <f>VLOOKUP(B554,Wipro!$D$1:$H$2,5,0)</f>
        <v>#N/A</v>
      </c>
      <c r="BH554" s="612" t="e">
        <f>VLOOKUP(B554,'Perch Technologies'!$D$2:$H$2,5,0)</f>
        <v>#N/A</v>
      </c>
      <c r="BI554" s="612" t="e">
        <f>VLOOKUP(B554,'Morning Star'!$D$1:$H$6,5,0)</f>
        <v>#N/A</v>
      </c>
      <c r="BJ554" s="612" t="e">
        <f>VLOOKUP(B554,Flexiloans!$D$1:$H$2,5,0)</f>
        <v>#N/A</v>
      </c>
      <c r="BK554" s="612" t="e">
        <f>VLOOKUP(B554,'Thirdware Solutions'!$D$1:$H$2,5,0)</f>
        <v>#N/A</v>
      </c>
      <c r="BL554" s="612" t="e">
        <f>VLOOKUP(B554,Tescom!$D$1:$H$8,5,0)</f>
        <v>#N/A</v>
      </c>
      <c r="BM554" s="612" t="e">
        <f>VLOOKUP(B554,'Cogno AI'!$D$1:$H$2,5,0)</f>
        <v>#N/A</v>
      </c>
      <c r="BN554" s="612" t="e">
        <f>VLOOKUP(B554,'ABM Knowledgeware'!$D$1:$H$2,5,0)</f>
        <v>#N/A</v>
      </c>
      <c r="BO554" s="612" t="e">
        <f>VLOOKUP(B554,'Concerto Software'!$D$1:$H$3,5,0)</f>
        <v>#N/A</v>
      </c>
      <c r="BP554" s="612" t="e">
        <f>VLOOKUP(B554,'My Captain'!$D$1:$H$4,5,0)</f>
        <v>#N/A</v>
      </c>
      <c r="BQ554" s="612" t="e">
        <f>VLOOKUP(B554,'Finoux Solutions'!$D$2:$H$4,5,0)</f>
        <v>#N/A</v>
      </c>
      <c r="BR554" s="612" t="e">
        <f>VLOOKUP(B554,'MITR Learning'!$D$1:$H$2,5,0)</f>
        <v>#N/A</v>
      </c>
      <c r="BS554" s="612" t="e">
        <f>VLOOKUP(B554,Nucsoft!$D$2:$H$6,5,0)</f>
        <v>#N/A</v>
      </c>
      <c r="BT554" s="612" t="e">
        <f>VLOOKUP(B554,'Paras Cadd'!$D$1:$H$2,5,0)</f>
        <v>#N/A</v>
      </c>
      <c r="BU554" s="612" t="e">
        <f>VLOOKUP(B554,'ICICI Securities'!$D$1:$H$2,5,0)</f>
        <v>#N/A</v>
      </c>
      <c r="BV554" s="612" t="e">
        <f>VLOOKUP(B554,'Citius Tech'!$D$2:$H$5,5,0)</f>
        <v>#N/A</v>
      </c>
      <c r="BW554" s="612" t="e">
        <f>VLOOKUP(B554,'Buzzy Brains'!$D$2:$H$2,5,0)</f>
        <v>#N/A</v>
      </c>
      <c r="BX554" s="612" t="e">
        <f>VLOOKUP(B554,'Decimal Point'!$D$2:$H$2,5,0)</f>
        <v>#N/A</v>
      </c>
      <c r="BY554" s="612" t="e">
        <f>VLOOKUP(B554,'Sankey Business Solutions'!$D$2:$H$3,5,0)</f>
        <v>#N/A</v>
      </c>
      <c r="BZ554" s="612" t="e">
        <f>VLOOKUP(B554,'Nangia &amp; Co LLP'!$D$2:$H$2,5,0)</f>
        <v>#N/A</v>
      </c>
      <c r="CA554" s="612" t="e">
        <f>VLOOKUP(B554,'FIS Solutions India Pvt Ltd'!$D$2:$H$2,5,0)</f>
        <v>#N/A</v>
      </c>
      <c r="CB554" s="612" t="e">
        <f>VLOOKUP(B554,'Delta Technology &amp; Management '!$D$2:$H$16,5,0)</f>
        <v>#N/A</v>
      </c>
      <c r="CC554" s="612" t="e">
        <f>VLOOKUP(B554,'Espoir Networks'!$D$3:$H$11,5,0)</f>
        <v>#N/A</v>
      </c>
      <c r="CD554" s="612" t="e">
        <f>VLOOKUP(B554,'Servosys Solution'!$D$3:$H$5,5,0)</f>
        <v>#N/A</v>
      </c>
      <c r="CE554" s="612" t="e">
        <f>VLOOKUP(B554,'Ribbon Communications'!$D$3:$H$4,5,0)</f>
        <v>#N/A</v>
      </c>
      <c r="CF554" s="612">
        <f t="shared" si="27"/>
        <v>1</v>
      </c>
      <c r="CG554" s="129" t="s">
        <v>134</v>
      </c>
      <c r="CH554" s="129">
        <v>514089707620</v>
      </c>
      <c r="CI554" s="129" t="s">
        <v>81</v>
      </c>
      <c r="CJ554" s="129" t="s">
        <v>11726</v>
      </c>
      <c r="CK554" s="132">
        <v>42917</v>
      </c>
      <c r="CL554" s="129">
        <v>2021</v>
      </c>
      <c r="CM554" s="128" t="s">
        <v>12088</v>
      </c>
      <c r="CN554" s="129">
        <v>410</v>
      </c>
      <c r="CO554" s="133">
        <v>82</v>
      </c>
      <c r="CP554" s="129">
        <v>2015</v>
      </c>
      <c r="CQ554" s="129" t="s">
        <v>79</v>
      </c>
      <c r="CR554" s="128" t="s">
        <v>12280</v>
      </c>
      <c r="CS554" s="129">
        <v>394</v>
      </c>
      <c r="CT554" s="133">
        <v>60.62</v>
      </c>
      <c r="CU554" s="129">
        <v>2017</v>
      </c>
      <c r="CV554" s="129" t="s">
        <v>79</v>
      </c>
      <c r="CW554" s="131" t="s">
        <v>81</v>
      </c>
      <c r="CX554" s="131" t="s">
        <v>81</v>
      </c>
      <c r="CY554" s="129" t="s">
        <v>9521</v>
      </c>
      <c r="CZ554" s="129" t="s">
        <v>81</v>
      </c>
      <c r="DA554" s="129" t="s">
        <v>81</v>
      </c>
      <c r="DB554" s="129" t="s">
        <v>81</v>
      </c>
      <c r="DC554" s="129" t="s">
        <v>81</v>
      </c>
      <c r="DD554" s="129" t="s">
        <v>81</v>
      </c>
      <c r="DE554" s="129" t="s">
        <v>81</v>
      </c>
      <c r="DF554" s="129">
        <v>0</v>
      </c>
      <c r="DG554" s="224">
        <v>6.85</v>
      </c>
      <c r="DH554" s="224">
        <v>6.19</v>
      </c>
      <c r="DI554" s="224">
        <v>7.58</v>
      </c>
      <c r="DJ554" s="224">
        <v>6.04</v>
      </c>
      <c r="DK554" s="224">
        <v>7.12</v>
      </c>
      <c r="DL554" s="224">
        <v>8.35</v>
      </c>
      <c r="DM554" s="224">
        <v>42.13</v>
      </c>
      <c r="DN554" s="224">
        <v>7.0220000000000002</v>
      </c>
      <c r="DO554" s="129"/>
      <c r="DP554" s="131" t="s">
        <v>82</v>
      </c>
      <c r="DQ554" s="129">
        <v>0</v>
      </c>
      <c r="DR554" s="129">
        <v>0</v>
      </c>
      <c r="DS554" s="129" t="s">
        <v>83</v>
      </c>
      <c r="DT554" s="129" t="s">
        <v>83</v>
      </c>
      <c r="DU554" s="129" t="s">
        <v>83</v>
      </c>
      <c r="DV554" s="129" t="s">
        <v>83</v>
      </c>
      <c r="DW554" s="131" t="s">
        <v>83</v>
      </c>
      <c r="DX554" s="131" t="s">
        <v>84</v>
      </c>
      <c r="DY554" s="131" t="s">
        <v>81</v>
      </c>
      <c r="DZ554" s="131" t="s">
        <v>9522</v>
      </c>
      <c r="EA554" s="131" t="s">
        <v>9523</v>
      </c>
      <c r="EB554" s="131" t="s">
        <v>9524</v>
      </c>
      <c r="EC554" s="131" t="s">
        <v>118</v>
      </c>
      <c r="ED554" s="131" t="s">
        <v>89</v>
      </c>
      <c r="EE554" s="131" t="s">
        <v>9525</v>
      </c>
      <c r="EF554" s="131" t="s">
        <v>81</v>
      </c>
      <c r="EG554" s="131" t="s">
        <v>9526</v>
      </c>
      <c r="EH554" s="131" t="s">
        <v>9527</v>
      </c>
      <c r="EI554" s="131" t="s">
        <v>9528</v>
      </c>
      <c r="EJ554" s="135" t="s">
        <v>9529</v>
      </c>
      <c r="EK554" s="135" t="s">
        <v>9530</v>
      </c>
      <c r="EL554" s="135" t="s">
        <v>9531</v>
      </c>
      <c r="EM554" s="135" t="s">
        <v>9532</v>
      </c>
      <c r="EN554" s="131" t="s">
        <v>81</v>
      </c>
    </row>
    <row r="555" spans="1:144" ht="18" thickTop="1" thickBot="1">
      <c r="A555" s="575">
        <f t="shared" si="28"/>
        <v>554</v>
      </c>
      <c r="B555" s="572" t="s">
        <v>10073</v>
      </c>
      <c r="C555" s="600" t="s">
        <v>10074</v>
      </c>
      <c r="D555" s="570" t="s">
        <v>13209</v>
      </c>
      <c r="E555" s="568" t="str">
        <f t="shared" si="26"/>
        <v>Placed</v>
      </c>
      <c r="F555" s="570" t="s">
        <v>12496</v>
      </c>
      <c r="G555" s="570" t="s">
        <v>183</v>
      </c>
      <c r="H555" s="131" t="str">
        <f>VLOOKUP(B555,INFT2!C:E,3,0)</f>
        <v>12th + Engineering without live KT</v>
      </c>
      <c r="I555" s="610">
        <v>36201</v>
      </c>
      <c r="J555" s="572">
        <v>20</v>
      </c>
      <c r="K555" s="611" t="s">
        <v>10075</v>
      </c>
      <c r="L555" s="611" t="s">
        <v>73</v>
      </c>
      <c r="M555" s="611" t="s">
        <v>10076</v>
      </c>
      <c r="N555" s="612" t="s">
        <v>10072</v>
      </c>
      <c r="O555" s="612">
        <v>8879659896</v>
      </c>
      <c r="P555" s="612">
        <v>8879659896</v>
      </c>
      <c r="Q555" s="612" t="e">
        <f>VLOOKUP(B555,'TCS CON'!$D$1:$H$98,5,0)</f>
        <v>#N/A</v>
      </c>
      <c r="R555" s="612" t="e">
        <f>VLOOKUP(B555,LTI!$C$1:$H$46,6,0)</f>
        <v>#N/A</v>
      </c>
      <c r="S555" s="612" t="e">
        <f>VLOOKUP(B555,JARO!$E$2:$I$11,5,0)</f>
        <v>#N/A</v>
      </c>
      <c r="T555" s="612" t="e">
        <f>VLOOKUP(B555,Capgemini!$D$3:$H$78,5,0)</f>
        <v>#N/A</v>
      </c>
      <c r="U555" s="612" t="e">
        <f>VLOOKUP(B555,Carwale!$D$1:$H$4,5,0)</f>
        <v>#N/A</v>
      </c>
      <c r="V555" s="612" t="e">
        <f>VLOOKUP(B555,'Interactive Brokers'!E:I,5,0)</f>
        <v>#N/A</v>
      </c>
      <c r="W555" s="612" t="e">
        <f>VLOOKUP(B555,'REL Jio'!E:I,5,0)</f>
        <v>#N/A</v>
      </c>
      <c r="X555" s="612" t="e">
        <f>VLOOKUP(B555,'Sciative Sol'!E:I,5,0)</f>
        <v>#N/A</v>
      </c>
      <c r="Y555" s="612" t="e">
        <f>VLOOKUP(B555,'Hexaware Tech'!E:I,5,0)</f>
        <v>#N/A</v>
      </c>
      <c r="Z555" s="612" t="e">
        <f>VLOOKUP(B555,Axis!D:H,5,0)</f>
        <v>#N/A</v>
      </c>
      <c r="AA555" s="612">
        <f>VLOOKUP(B555,Ugam!$D$3:$H$26,5,0)</f>
        <v>250000</v>
      </c>
      <c r="AB555" s="612" t="e">
        <f>VLOOKUP(B555,Zeus!F:J,5,0)</f>
        <v>#N/A</v>
      </c>
      <c r="AC555" s="612" t="e">
        <f>VLOOKUP(B555,Montran!F:J,5,0)</f>
        <v>#N/A</v>
      </c>
      <c r="AD555" s="612" t="e">
        <f>VLOOKUP(B555,Endurance!H338:L338,5,0)</f>
        <v>#N/A</v>
      </c>
      <c r="AE555" s="612" t="e">
        <f>VLOOKUP(B555,'Swabhav Techlabs'!$F$1:$J$2,5,0)</f>
        <v>#N/A</v>
      </c>
      <c r="AF555" s="612" t="e">
        <f>VLOOKUP(B555,'Quality Kiosk'!$F$1:$J$18,5,0)</f>
        <v>#N/A</v>
      </c>
      <c r="AG555" s="612" t="e">
        <f>VLOOKUP(B555,'Lemon VB'!$F$1:$J$2,5,0)</f>
        <v>#N/A</v>
      </c>
      <c r="AH555" s="612" t="e">
        <f>VLOOKUP(B555,Gocomet!$E$1:$I$3,5,0)</f>
        <v>#N/A</v>
      </c>
      <c r="AI555" s="612" t="e">
        <f>VLOOKUP(B555,'Ingram Micro'!$E$1:$I$8,5,0)</f>
        <v>#N/A</v>
      </c>
      <c r="AJ555" s="612" t="e">
        <f>VLOOKUP(B555,'DePronto Infotech'!$E$1:$I$2,5,0)</f>
        <v>#N/A</v>
      </c>
      <c r="AK555" s="612" t="e">
        <f>VLOOKUP(B555,'Reliance Retail'!$E$1:$I$4,5,0)</f>
        <v>#N/A</v>
      </c>
      <c r="AL555" s="612" t="e">
        <f>VLOOKUP(B555,'Bright Champs'!$D$1:$H$13,5,0)</f>
        <v>#N/A</v>
      </c>
      <c r="AM555" s="612" t="e">
        <f>VLOOKUP(B555,Neosoft!$E$1:$I$12,5,0)</f>
        <v>#N/A</v>
      </c>
      <c r="AN555" s="612" t="e">
        <f>VLOOKUP(B555,Infosys!$E$1:$I$3,5,0)</f>
        <v>#N/A</v>
      </c>
      <c r="AO555" s="612" t="e">
        <f>VLOOKUP(B555,Cerelabs!$E$1:$I$5,5,0)</f>
        <v>#N/A</v>
      </c>
      <c r="AP555" s="612" t="e">
        <f>VLOOKUP(B555,'Neebal Technologies'!$D$1:$H$2,5,0)</f>
        <v>#N/A</v>
      </c>
      <c r="AQ555" s="612" t="e">
        <f>VLOOKUP(B555,'Vertiv Energy'!$D$1:$H$2,5,0)</f>
        <v>#N/A</v>
      </c>
      <c r="AR555" s="612" t="e">
        <f>VLOOKUP(B555,'Acidaes Solutions (CRMNEXT)'!$D$1:$H$3,5,0)</f>
        <v>#N/A</v>
      </c>
      <c r="AS555" s="612" t="e">
        <f>VLOOKUP(B555,Growisto!$D$1:$H$2,5,0)</f>
        <v>#N/A</v>
      </c>
      <c r="AT555" s="612" t="e">
        <f>VLOOKUP(B555,'9.9 Mediaworx - Digit'!$D$1:$H$2,5,0)</f>
        <v>#N/A</v>
      </c>
      <c r="AU555" s="612" t="e">
        <f>VLOOKUP(B555,'Vistaar systems Pvt Ltd'!$D$2:$H$3,5,0)</f>
        <v>#N/A</v>
      </c>
      <c r="AV555" s="612" t="e">
        <f>VLOOKUP(B555,'Course 5i'!$D$2:$H$11,5,0)</f>
        <v>#N/A</v>
      </c>
      <c r="AW555" s="612" t="e">
        <f>VLOOKUP(B555,'Radiant Appliances &amp; Electronic'!$D$1:$H$13,5,0)</f>
        <v>#N/A</v>
      </c>
      <c r="AX555" s="612" t="e">
        <f>VLOOKUP(B555,'Atos Global'!$D$3:$H$27,5,0)</f>
        <v>#N/A</v>
      </c>
      <c r="AY555" s="612" t="e">
        <f>VLOOKUP(B555,'Saama Technologies'!$D$1:$H$2,5,0)</f>
        <v>#N/A</v>
      </c>
      <c r="AZ555" s="612" t="e">
        <f>VLOOKUP(B555,'Multiplier Solutions'!$D$1:$H$2,5,0)</f>
        <v>#N/A</v>
      </c>
      <c r="BA555" s="612" t="e">
        <f>VLOOKUP(B555,GEP!$D$2:$H$5,5,0)</f>
        <v>#N/A</v>
      </c>
      <c r="BB555" s="612" t="e">
        <f>VLOOKUP(B555,Accenture!$D$1:$H$6,5,0)</f>
        <v>#N/A</v>
      </c>
      <c r="BC555" s="612" t="e">
        <f>VLOOKUP(B555,'Endurance International Group'!$D$1:$H$2,5,0)</f>
        <v>#N/A</v>
      </c>
      <c r="BD555" s="612" t="e">
        <f>VLOOKUP(B555,Newgen!$D$1:$H$2,5,0)</f>
        <v>#N/A</v>
      </c>
      <c r="BE555" s="612" t="e">
        <f>VLOOKUP(B555,'3D Incredible'!D555:H555,5,0)</f>
        <v>#N/A</v>
      </c>
      <c r="BF555" s="612" t="e">
        <f>VLOOKUP(B555,'Raja Software Labs'!$D$2:$H$2,5,0)</f>
        <v>#N/A</v>
      </c>
      <c r="BG555" s="612" t="e">
        <f>VLOOKUP(B555,Wipro!$D$1:$H$2,5,0)</f>
        <v>#N/A</v>
      </c>
      <c r="BH555" s="612" t="e">
        <f>VLOOKUP(B555,'Perch Technologies'!$D$2:$H$2,5,0)</f>
        <v>#N/A</v>
      </c>
      <c r="BI555" s="612" t="e">
        <f>VLOOKUP(B555,'Morning Star'!$D$1:$H$6,5,0)</f>
        <v>#N/A</v>
      </c>
      <c r="BJ555" s="612">
        <f>VLOOKUP(B555,Flexiloans!$D$1:$H$2,5,0)</f>
        <v>550000</v>
      </c>
      <c r="BK555" s="612" t="e">
        <f>VLOOKUP(B555,'Thirdware Solutions'!$D$1:$H$2,5,0)</f>
        <v>#N/A</v>
      </c>
      <c r="BL555" s="612" t="e">
        <f>VLOOKUP(B555,Tescom!$D$1:$H$8,5,0)</f>
        <v>#N/A</v>
      </c>
      <c r="BM555" s="612" t="e">
        <f>VLOOKUP(B555,'Cogno AI'!$D$1:$H$2,5,0)</f>
        <v>#N/A</v>
      </c>
      <c r="BN555" s="612" t="e">
        <f>VLOOKUP(B555,'ABM Knowledgeware'!$D$1:$H$2,5,0)</f>
        <v>#N/A</v>
      </c>
      <c r="BO555" s="612" t="e">
        <f>VLOOKUP(B555,'Concerto Software'!$D$1:$H$3,5,0)</f>
        <v>#N/A</v>
      </c>
      <c r="BP555" s="612" t="e">
        <f>VLOOKUP(B555,'My Captain'!$D$1:$H$4,5,0)</f>
        <v>#N/A</v>
      </c>
      <c r="BQ555" s="612" t="e">
        <f>VLOOKUP(B555,'Finoux Solutions'!$D$2:$H$4,5,0)</f>
        <v>#N/A</v>
      </c>
      <c r="BR555" s="612" t="e">
        <f>VLOOKUP(B555,'MITR Learning'!$D$1:$H$2,5,0)</f>
        <v>#N/A</v>
      </c>
      <c r="BS555" s="612" t="e">
        <f>VLOOKUP(B555,Nucsoft!$D$2:$H$6,5,0)</f>
        <v>#N/A</v>
      </c>
      <c r="BT555" s="612" t="e">
        <f>VLOOKUP(B555,'Paras Cadd'!$D$1:$H$2,5,0)</f>
        <v>#N/A</v>
      </c>
      <c r="BU555" s="612" t="e">
        <f>VLOOKUP(B555,'ICICI Securities'!$D$1:$H$2,5,0)</f>
        <v>#N/A</v>
      </c>
      <c r="BV555" s="612" t="e">
        <f>VLOOKUP(B555,'Citius Tech'!$D$2:$H$5,5,0)</f>
        <v>#N/A</v>
      </c>
      <c r="BW555" s="612" t="e">
        <f>VLOOKUP(B555,'Buzzy Brains'!$D$2:$H$2,5,0)</f>
        <v>#N/A</v>
      </c>
      <c r="BX555" s="612" t="e">
        <f>VLOOKUP(B555,'Decimal Point'!$D$2:$H$2,5,0)</f>
        <v>#N/A</v>
      </c>
      <c r="BY555" s="612" t="e">
        <f>VLOOKUP(B555,'Sankey Business Solutions'!$D$2:$H$3,5,0)</f>
        <v>#N/A</v>
      </c>
      <c r="BZ555" s="612" t="e">
        <f>VLOOKUP(B555,'Nangia &amp; Co LLP'!$D$2:$H$2,5,0)</f>
        <v>#N/A</v>
      </c>
      <c r="CA555" s="612" t="e">
        <f>VLOOKUP(B555,'FIS Solutions India Pvt Ltd'!$D$2:$H$2,5,0)</f>
        <v>#N/A</v>
      </c>
      <c r="CB555" s="612" t="e">
        <f>VLOOKUP(B555,'Delta Technology &amp; Management '!$D$2:$H$16,5,0)</f>
        <v>#N/A</v>
      </c>
      <c r="CC555" s="612" t="e">
        <f>VLOOKUP(B555,'Espoir Networks'!$D$3:$H$11,5,0)</f>
        <v>#N/A</v>
      </c>
      <c r="CD555" s="612" t="e">
        <f>VLOOKUP(B555,'Servosys Solution'!$D$3:$H$5,5,0)</f>
        <v>#N/A</v>
      </c>
      <c r="CE555" s="612" t="e">
        <f>VLOOKUP(B555,'Ribbon Communications'!$D$3:$H$4,5,0)</f>
        <v>#N/A</v>
      </c>
      <c r="CF555" s="612">
        <f t="shared" si="27"/>
        <v>2</v>
      </c>
      <c r="CG555" s="129" t="s">
        <v>10077</v>
      </c>
      <c r="CH555" s="129">
        <v>259480117087</v>
      </c>
      <c r="CI555" s="129" t="s">
        <v>10078</v>
      </c>
      <c r="CJ555" s="129" t="s">
        <v>11726</v>
      </c>
      <c r="CK555" s="132">
        <v>42917</v>
      </c>
      <c r="CL555" s="129">
        <v>2021</v>
      </c>
      <c r="CM555" s="128" t="s">
        <v>10079</v>
      </c>
      <c r="CN555" s="129">
        <v>440</v>
      </c>
      <c r="CO555" s="133">
        <v>88</v>
      </c>
      <c r="CP555" s="129">
        <v>2015</v>
      </c>
      <c r="CQ555" s="129" t="s">
        <v>79</v>
      </c>
      <c r="CR555" s="128" t="s">
        <v>12281</v>
      </c>
      <c r="CS555" s="129">
        <v>423</v>
      </c>
      <c r="CT555" s="133">
        <v>65.08</v>
      </c>
      <c r="CU555" s="129">
        <v>2017</v>
      </c>
      <c r="CV555" s="129" t="s">
        <v>79</v>
      </c>
      <c r="CW555" s="131" t="s">
        <v>81</v>
      </c>
      <c r="CX555" s="131" t="s">
        <v>81</v>
      </c>
      <c r="CY555" s="129" t="s">
        <v>10081</v>
      </c>
      <c r="CZ555" s="129" t="s">
        <v>81</v>
      </c>
      <c r="DA555" s="129" t="s">
        <v>81</v>
      </c>
      <c r="DB555" s="129" t="s">
        <v>81</v>
      </c>
      <c r="DC555" s="129" t="s">
        <v>81</v>
      </c>
      <c r="DD555" s="129" t="s">
        <v>81</v>
      </c>
      <c r="DE555" s="129" t="s">
        <v>81</v>
      </c>
      <c r="DF555" s="129">
        <v>0</v>
      </c>
      <c r="DG555" s="224">
        <v>6</v>
      </c>
      <c r="DH555" s="224">
        <v>6.26</v>
      </c>
      <c r="DI555" s="224">
        <v>5.54</v>
      </c>
      <c r="DJ555" s="224">
        <v>6.46</v>
      </c>
      <c r="DK555" s="224">
        <v>7.5</v>
      </c>
      <c r="DL555" s="224">
        <v>8.35</v>
      </c>
      <c r="DM555" s="224">
        <v>40.11</v>
      </c>
      <c r="DN555" s="224">
        <v>6.69</v>
      </c>
      <c r="DO555" s="129"/>
      <c r="DP555" s="131" t="s">
        <v>82</v>
      </c>
      <c r="DQ555" s="129">
        <v>0</v>
      </c>
      <c r="DR555" s="129">
        <v>3</v>
      </c>
      <c r="DS555" s="129" t="s">
        <v>83</v>
      </c>
      <c r="DT555" s="129" t="s">
        <v>83</v>
      </c>
      <c r="DU555" s="129" t="s">
        <v>83</v>
      </c>
      <c r="DV555" s="129" t="s">
        <v>83</v>
      </c>
      <c r="DW555" s="131" t="s">
        <v>83</v>
      </c>
      <c r="DX555" s="131" t="s">
        <v>84</v>
      </c>
      <c r="DY555" s="131" t="s">
        <v>81</v>
      </c>
      <c r="DZ555" s="131" t="s">
        <v>10082</v>
      </c>
      <c r="EA555" s="131" t="s">
        <v>6982</v>
      </c>
      <c r="EB555" s="131" t="s">
        <v>10083</v>
      </c>
      <c r="EC555" s="131" t="s">
        <v>762</v>
      </c>
      <c r="ED555" s="131" t="s">
        <v>89</v>
      </c>
      <c r="EE555" s="131" t="s">
        <v>295</v>
      </c>
      <c r="EF555" s="131" t="s">
        <v>10084</v>
      </c>
      <c r="EG555" s="131" t="s">
        <v>1068</v>
      </c>
      <c r="EH555" s="131" t="s">
        <v>908</v>
      </c>
      <c r="EI555" s="131" t="s">
        <v>10085</v>
      </c>
      <c r="EJ555" s="135" t="s">
        <v>10086</v>
      </c>
      <c r="EK555" s="135" t="s">
        <v>10087</v>
      </c>
      <c r="EL555" s="135" t="s">
        <v>10088</v>
      </c>
      <c r="EM555" s="131" t="s">
        <v>10089</v>
      </c>
      <c r="EN555" s="131" t="s">
        <v>81</v>
      </c>
    </row>
    <row r="556" spans="1:144" ht="18" thickTop="1" thickBot="1">
      <c r="A556" s="575">
        <f t="shared" si="28"/>
        <v>555</v>
      </c>
      <c r="B556" s="572" t="s">
        <v>10247</v>
      </c>
      <c r="C556" s="600" t="s">
        <v>10248</v>
      </c>
      <c r="D556" s="570" t="s">
        <v>13209</v>
      </c>
      <c r="E556" s="568" t="str">
        <f t="shared" si="26"/>
        <v>Placed</v>
      </c>
      <c r="F556" s="570" t="s">
        <v>12496</v>
      </c>
      <c r="G556" s="570" t="s">
        <v>183</v>
      </c>
      <c r="H556" s="131" t="str">
        <f>VLOOKUP(B556,INFT2!C:E,3,0)</f>
        <v>12th + Engineering without live KT</v>
      </c>
      <c r="I556" s="610" t="s">
        <v>6636</v>
      </c>
      <c r="J556" s="572">
        <v>20</v>
      </c>
      <c r="K556" s="611" t="s">
        <v>10249</v>
      </c>
      <c r="L556" s="611" t="s">
        <v>73</v>
      </c>
      <c r="M556" s="611" t="s">
        <v>10250</v>
      </c>
      <c r="N556" s="612" t="s">
        <v>10246</v>
      </c>
      <c r="O556" s="612">
        <v>9082797803</v>
      </c>
      <c r="P556" s="612">
        <v>9867668149</v>
      </c>
      <c r="Q556" s="612">
        <f>VLOOKUP(B556,'TCS CON'!$D$1:$H$98,5,0)</f>
        <v>336000</v>
      </c>
      <c r="R556" s="612" t="e">
        <f>VLOOKUP(B556,LTI!$C$1:$H$46,6,0)</f>
        <v>#N/A</v>
      </c>
      <c r="S556" s="612" t="e">
        <f>VLOOKUP(B556,JARO!$E$2:$I$11,5,0)</f>
        <v>#N/A</v>
      </c>
      <c r="T556" s="612" t="e">
        <f>VLOOKUP(B556,Capgemini!$D$3:$H$78,5,0)</f>
        <v>#N/A</v>
      </c>
      <c r="U556" s="612" t="e">
        <f>VLOOKUP(B556,Carwale!$D$1:$H$4,5,0)</f>
        <v>#N/A</v>
      </c>
      <c r="V556" s="612" t="e">
        <f>VLOOKUP(B556,'Interactive Brokers'!E:I,5,0)</f>
        <v>#N/A</v>
      </c>
      <c r="W556" s="612" t="e">
        <f>VLOOKUP(B556,'REL Jio'!E:I,5,0)</f>
        <v>#N/A</v>
      </c>
      <c r="X556" s="612" t="e">
        <f>VLOOKUP(B556,'Sciative Sol'!E:I,5,0)</f>
        <v>#N/A</v>
      </c>
      <c r="Y556" s="612" t="e">
        <f>VLOOKUP(B556,'Hexaware Tech'!E:I,5,0)</f>
        <v>#N/A</v>
      </c>
      <c r="Z556" s="612" t="e">
        <f>VLOOKUP(B556,Axis!D:H,5,0)</f>
        <v>#N/A</v>
      </c>
      <c r="AA556" s="612" t="e">
        <f>VLOOKUP(B556,Ugam!$D$3:$H$26,5,0)</f>
        <v>#N/A</v>
      </c>
      <c r="AB556" s="612">
        <f>VLOOKUP(B556,Zeus!F:J,5,0)</f>
        <v>575000</v>
      </c>
      <c r="AC556" s="612" t="e">
        <f>VLOOKUP(B556,Montran!F:J,5,0)</f>
        <v>#N/A</v>
      </c>
      <c r="AD556" s="612" t="e">
        <f>VLOOKUP(B556,Endurance!H339:L339,5,0)</f>
        <v>#N/A</v>
      </c>
      <c r="AE556" s="612" t="e">
        <f>VLOOKUP(B556,'Swabhav Techlabs'!$F$1:$J$2,5,0)</f>
        <v>#N/A</v>
      </c>
      <c r="AF556" s="612" t="e">
        <f>VLOOKUP(B556,'Quality Kiosk'!$F$1:$J$18,5,0)</f>
        <v>#N/A</v>
      </c>
      <c r="AG556" s="612" t="e">
        <f>VLOOKUP(B556,'Lemon VB'!$F$1:$J$2,5,0)</f>
        <v>#N/A</v>
      </c>
      <c r="AH556" s="612" t="e">
        <f>VLOOKUP(B556,Gocomet!$E$1:$I$3,5,0)</f>
        <v>#N/A</v>
      </c>
      <c r="AI556" s="612" t="e">
        <f>VLOOKUP(B556,'Ingram Micro'!$E$1:$I$8,5,0)</f>
        <v>#N/A</v>
      </c>
      <c r="AJ556" s="612" t="e">
        <f>VLOOKUP(B556,'DePronto Infotech'!$E$1:$I$2,5,0)</f>
        <v>#N/A</v>
      </c>
      <c r="AK556" s="612" t="e">
        <f>VLOOKUP(B556,'Reliance Retail'!$E$1:$I$4,5,0)</f>
        <v>#N/A</v>
      </c>
      <c r="AL556" s="612" t="e">
        <f>VLOOKUP(B556,'Bright Champs'!$D$1:$H$13,5,0)</f>
        <v>#N/A</v>
      </c>
      <c r="AM556" s="612" t="e">
        <f>VLOOKUP(B556,Neosoft!$E$1:$I$12,5,0)</f>
        <v>#N/A</v>
      </c>
      <c r="AN556" s="612" t="e">
        <f>VLOOKUP(B556,Infosys!$E$1:$I$3,5,0)</f>
        <v>#N/A</v>
      </c>
      <c r="AO556" s="612" t="e">
        <f>VLOOKUP(B556,Cerelabs!$E$1:$I$5,5,0)</f>
        <v>#N/A</v>
      </c>
      <c r="AP556" s="612" t="e">
        <f>VLOOKUP(B556,'Neebal Technologies'!$D$1:$H$2,5,0)</f>
        <v>#N/A</v>
      </c>
      <c r="AQ556" s="612" t="e">
        <f>VLOOKUP(B556,'Vertiv Energy'!$D$1:$H$2,5,0)</f>
        <v>#N/A</v>
      </c>
      <c r="AR556" s="612" t="e">
        <f>VLOOKUP(B556,'Acidaes Solutions (CRMNEXT)'!$D$1:$H$3,5,0)</f>
        <v>#N/A</v>
      </c>
      <c r="AS556" s="612" t="e">
        <f>VLOOKUP(B556,Growisto!$D$1:$H$2,5,0)</f>
        <v>#N/A</v>
      </c>
      <c r="AT556" s="612" t="e">
        <f>VLOOKUP(B556,'9.9 Mediaworx - Digit'!$D$1:$H$2,5,0)</f>
        <v>#N/A</v>
      </c>
      <c r="AU556" s="612" t="e">
        <f>VLOOKUP(B556,'Vistaar systems Pvt Ltd'!$D$2:$H$3,5,0)</f>
        <v>#N/A</v>
      </c>
      <c r="AV556" s="612" t="e">
        <f>VLOOKUP(B556,'Course 5i'!$D$2:$H$11,5,0)</f>
        <v>#N/A</v>
      </c>
      <c r="AW556" s="612" t="e">
        <f>VLOOKUP(B556,'Radiant Appliances &amp; Electronic'!$D$1:$H$13,5,0)</f>
        <v>#N/A</v>
      </c>
      <c r="AX556" s="612" t="e">
        <f>VLOOKUP(B556,'Atos Global'!$D$3:$H$27,5,0)</f>
        <v>#N/A</v>
      </c>
      <c r="AY556" s="612" t="e">
        <f>VLOOKUP(B556,'Saama Technologies'!$D$1:$H$2,5,0)</f>
        <v>#N/A</v>
      </c>
      <c r="AZ556" s="612" t="e">
        <f>VLOOKUP(B556,'Multiplier Solutions'!$D$1:$H$2,5,0)</f>
        <v>#N/A</v>
      </c>
      <c r="BA556" s="612" t="e">
        <f>VLOOKUP(B556,GEP!$D$2:$H$5,5,0)</f>
        <v>#N/A</v>
      </c>
      <c r="BB556" s="612" t="e">
        <f>VLOOKUP(B556,Accenture!$D$1:$H$6,5,0)</f>
        <v>#N/A</v>
      </c>
      <c r="BC556" s="612" t="e">
        <f>VLOOKUP(B556,'Endurance International Group'!$D$1:$H$2,5,0)</f>
        <v>#N/A</v>
      </c>
      <c r="BD556" s="612" t="e">
        <f>VLOOKUP(B556,Newgen!$D$1:$H$2,5,0)</f>
        <v>#N/A</v>
      </c>
      <c r="BE556" s="612" t="e">
        <f>VLOOKUP(B556,'3D Incredible'!D556:H556,5,0)</f>
        <v>#N/A</v>
      </c>
      <c r="BF556" s="612" t="e">
        <f>VLOOKUP(B556,'Raja Software Labs'!$D$2:$H$2,5,0)</f>
        <v>#N/A</v>
      </c>
      <c r="BG556" s="612" t="e">
        <f>VLOOKUP(B556,Wipro!$D$1:$H$2,5,0)</f>
        <v>#N/A</v>
      </c>
      <c r="BH556" s="612" t="e">
        <f>VLOOKUP(B556,'Perch Technologies'!$D$2:$H$2,5,0)</f>
        <v>#N/A</v>
      </c>
      <c r="BI556" s="612" t="e">
        <f>VLOOKUP(B556,'Morning Star'!$D$1:$H$6,5,0)</f>
        <v>#N/A</v>
      </c>
      <c r="BJ556" s="612" t="e">
        <f>VLOOKUP(B556,Flexiloans!$D$1:$H$2,5,0)</f>
        <v>#N/A</v>
      </c>
      <c r="BK556" s="612" t="e">
        <f>VLOOKUP(B556,'Thirdware Solutions'!$D$1:$H$2,5,0)</f>
        <v>#N/A</v>
      </c>
      <c r="BL556" s="612" t="e">
        <f>VLOOKUP(B556,Tescom!$D$1:$H$8,5,0)</f>
        <v>#N/A</v>
      </c>
      <c r="BM556" s="612" t="e">
        <f>VLOOKUP(B556,'Cogno AI'!$D$1:$H$2,5,0)</f>
        <v>#N/A</v>
      </c>
      <c r="BN556" s="612" t="e">
        <f>VLOOKUP(B556,'ABM Knowledgeware'!$D$1:$H$2,5,0)</f>
        <v>#N/A</v>
      </c>
      <c r="BO556" s="612" t="e">
        <f>VLOOKUP(B556,'Concerto Software'!$D$1:$H$3,5,0)</f>
        <v>#N/A</v>
      </c>
      <c r="BP556" s="612" t="e">
        <f>VLOOKUP(B556,'My Captain'!$D$1:$H$4,5,0)</f>
        <v>#N/A</v>
      </c>
      <c r="BQ556" s="612" t="e">
        <f>VLOOKUP(B556,'Finoux Solutions'!$D$2:$H$4,5,0)</f>
        <v>#N/A</v>
      </c>
      <c r="BR556" s="612" t="e">
        <f>VLOOKUP(B556,'MITR Learning'!$D$1:$H$2,5,0)</f>
        <v>#N/A</v>
      </c>
      <c r="BS556" s="612" t="e">
        <f>VLOOKUP(B556,Nucsoft!$D$2:$H$6,5,0)</f>
        <v>#N/A</v>
      </c>
      <c r="BT556" s="612" t="e">
        <f>VLOOKUP(B556,'Paras Cadd'!$D$1:$H$2,5,0)</f>
        <v>#N/A</v>
      </c>
      <c r="BU556" s="612" t="e">
        <f>VLOOKUP(B556,'ICICI Securities'!$D$1:$H$2,5,0)</f>
        <v>#N/A</v>
      </c>
      <c r="BV556" s="612" t="e">
        <f>VLOOKUP(B556,'Citius Tech'!$D$2:$H$5,5,0)</f>
        <v>#N/A</v>
      </c>
      <c r="BW556" s="612" t="e">
        <f>VLOOKUP(B556,'Buzzy Brains'!$D$2:$H$2,5,0)</f>
        <v>#N/A</v>
      </c>
      <c r="BX556" s="612" t="e">
        <f>VLOOKUP(B556,'Decimal Point'!$D$2:$H$2,5,0)</f>
        <v>#N/A</v>
      </c>
      <c r="BY556" s="612" t="e">
        <f>VLOOKUP(B556,'Sankey Business Solutions'!$D$2:$H$3,5,0)</f>
        <v>#N/A</v>
      </c>
      <c r="BZ556" s="612" t="e">
        <f>VLOOKUP(B556,'Nangia &amp; Co LLP'!$D$2:$H$2,5,0)</f>
        <v>#N/A</v>
      </c>
      <c r="CA556" s="612" t="e">
        <f>VLOOKUP(B556,'FIS Solutions India Pvt Ltd'!$D$2:$H$2,5,0)</f>
        <v>#N/A</v>
      </c>
      <c r="CB556" s="612" t="e">
        <f>VLOOKUP(B556,'Delta Technology &amp; Management '!$D$2:$H$16,5,0)</f>
        <v>#N/A</v>
      </c>
      <c r="CC556" s="612" t="e">
        <f>VLOOKUP(B556,'Espoir Networks'!$D$3:$H$11,5,0)</f>
        <v>#N/A</v>
      </c>
      <c r="CD556" s="612" t="e">
        <f>VLOOKUP(B556,'Servosys Solution'!$D$3:$H$5,5,0)</f>
        <v>#N/A</v>
      </c>
      <c r="CE556" s="612" t="e">
        <f>VLOOKUP(B556,'Ribbon Communications'!$D$3:$H$4,5,0)</f>
        <v>#N/A</v>
      </c>
      <c r="CF556" s="612">
        <f t="shared" si="27"/>
        <v>2</v>
      </c>
      <c r="CG556" s="129" t="s">
        <v>10251</v>
      </c>
      <c r="CH556" s="129">
        <v>470010584069</v>
      </c>
      <c r="CI556" s="129" t="s">
        <v>883</v>
      </c>
      <c r="CJ556" s="129" t="s">
        <v>11726</v>
      </c>
      <c r="CK556" s="132">
        <v>42917</v>
      </c>
      <c r="CL556" s="129">
        <v>2021</v>
      </c>
      <c r="CM556" s="128" t="s">
        <v>10252</v>
      </c>
      <c r="CN556" s="129">
        <v>433</v>
      </c>
      <c r="CO556" s="133">
        <v>86.6</v>
      </c>
      <c r="CP556" s="129">
        <v>2015</v>
      </c>
      <c r="CQ556" s="129" t="s">
        <v>79</v>
      </c>
      <c r="CR556" s="128" t="s">
        <v>10253</v>
      </c>
      <c r="CS556" s="129">
        <v>410</v>
      </c>
      <c r="CT556" s="133">
        <v>63.08</v>
      </c>
      <c r="CU556" s="129">
        <v>2017</v>
      </c>
      <c r="CV556" s="129" t="s">
        <v>79</v>
      </c>
      <c r="CW556" s="131" t="s">
        <v>81</v>
      </c>
      <c r="CX556" s="131" t="s">
        <v>81</v>
      </c>
      <c r="CY556" s="129" t="s">
        <v>81</v>
      </c>
      <c r="CZ556" s="129" t="s">
        <v>81</v>
      </c>
      <c r="DA556" s="129" t="s">
        <v>81</v>
      </c>
      <c r="DB556" s="129" t="s">
        <v>81</v>
      </c>
      <c r="DC556" s="129" t="s">
        <v>81</v>
      </c>
      <c r="DD556" s="129" t="s">
        <v>81</v>
      </c>
      <c r="DE556" s="129" t="s">
        <v>81</v>
      </c>
      <c r="DF556" s="129">
        <v>0</v>
      </c>
      <c r="DG556" s="224">
        <v>6.46</v>
      </c>
      <c r="DH556" s="224">
        <v>6.83</v>
      </c>
      <c r="DI556" s="224">
        <v>7.81</v>
      </c>
      <c r="DJ556" s="224">
        <v>7.15</v>
      </c>
      <c r="DK556" s="224">
        <v>8.31</v>
      </c>
      <c r="DL556" s="224">
        <v>9.5399999999999991</v>
      </c>
      <c r="DM556" s="224">
        <v>46.1</v>
      </c>
      <c r="DN556" s="224">
        <v>7.68</v>
      </c>
      <c r="DO556" s="129"/>
      <c r="DP556" s="131" t="s">
        <v>82</v>
      </c>
      <c r="DQ556" s="129">
        <v>0</v>
      </c>
      <c r="DR556" s="129">
        <v>0</v>
      </c>
      <c r="DS556" s="129" t="s">
        <v>83</v>
      </c>
      <c r="DT556" s="129" t="s">
        <v>83</v>
      </c>
      <c r="DU556" s="129" t="s">
        <v>83</v>
      </c>
      <c r="DV556" s="129" t="s">
        <v>83</v>
      </c>
      <c r="DW556" s="131" t="s">
        <v>83</v>
      </c>
      <c r="DX556" s="131" t="s">
        <v>84</v>
      </c>
      <c r="DY556" s="131" t="s">
        <v>3203</v>
      </c>
      <c r="DZ556" s="131" t="s">
        <v>883</v>
      </c>
      <c r="EA556" s="131" t="s">
        <v>883</v>
      </c>
      <c r="EB556" s="131" t="s">
        <v>10254</v>
      </c>
      <c r="EC556" s="131" t="s">
        <v>10255</v>
      </c>
      <c r="ED556" s="131" t="s">
        <v>89</v>
      </c>
      <c r="EE556" s="131" t="s">
        <v>81</v>
      </c>
      <c r="EF556" s="131" t="s">
        <v>10256</v>
      </c>
      <c r="EG556" s="131" t="s">
        <v>10257</v>
      </c>
      <c r="EH556" s="131" t="s">
        <v>883</v>
      </c>
      <c r="EI556" s="131" t="s">
        <v>10258</v>
      </c>
      <c r="EJ556" s="135" t="s">
        <v>10259</v>
      </c>
      <c r="EK556" s="135" t="s">
        <v>10260</v>
      </c>
      <c r="EL556" s="135" t="s">
        <v>10261</v>
      </c>
      <c r="EM556" s="135" t="s">
        <v>10262</v>
      </c>
      <c r="EN556" s="131" t="s">
        <v>81</v>
      </c>
    </row>
    <row r="557" spans="1:144" ht="18" thickTop="1" thickBot="1">
      <c r="A557" s="575">
        <f t="shared" si="28"/>
        <v>556</v>
      </c>
      <c r="B557" s="572" t="s">
        <v>10282</v>
      </c>
      <c r="C557" s="600" t="s">
        <v>10283</v>
      </c>
      <c r="D557" s="570" t="s">
        <v>13209</v>
      </c>
      <c r="E557" s="568" t="str">
        <f t="shared" si="26"/>
        <v>Placed</v>
      </c>
      <c r="F557" s="570" t="s">
        <v>12496</v>
      </c>
      <c r="G557" s="570" t="s">
        <v>183</v>
      </c>
      <c r="H557" s="131" t="str">
        <f>VLOOKUP(B557,INFT2!C:E,3,0)</f>
        <v>12th + Engineering without live KT</v>
      </c>
      <c r="I557" s="610">
        <v>36258</v>
      </c>
      <c r="J557" s="572">
        <v>20</v>
      </c>
      <c r="K557" s="611" t="s">
        <v>10284</v>
      </c>
      <c r="L557" s="611" t="s">
        <v>73</v>
      </c>
      <c r="M557" s="611" t="s">
        <v>10281</v>
      </c>
      <c r="N557" s="612" t="s">
        <v>10285</v>
      </c>
      <c r="O557" s="612">
        <v>9867123063</v>
      </c>
      <c r="P557" s="612">
        <v>7045653008</v>
      </c>
      <c r="Q557" s="612" t="e">
        <f>VLOOKUP(B557,'TCS CON'!$D$1:$H$98,5,0)</f>
        <v>#N/A</v>
      </c>
      <c r="R557" s="612">
        <f>VLOOKUP(B557,LTI!$C$1:$H$46,6,0)</f>
        <v>650000</v>
      </c>
      <c r="S557" s="612" t="e">
        <f>VLOOKUP(B557,JARO!$E$2:$I$11,5,0)</f>
        <v>#N/A</v>
      </c>
      <c r="T557" s="612">
        <f>VLOOKUP(B557,Capgemini!$D$3:$H$78,5,0)</f>
        <v>380000</v>
      </c>
      <c r="U557" s="612" t="e">
        <f>VLOOKUP(B557,Carwale!$D$1:$H$4,5,0)</f>
        <v>#N/A</v>
      </c>
      <c r="V557" s="612" t="e">
        <f>VLOOKUP(B557,'Interactive Brokers'!E:I,5,0)</f>
        <v>#N/A</v>
      </c>
      <c r="W557" s="612" t="e">
        <f>VLOOKUP(B557,'REL Jio'!E:I,5,0)</f>
        <v>#N/A</v>
      </c>
      <c r="X557" s="612" t="e">
        <f>VLOOKUP(B557,'Sciative Sol'!E:I,5,0)</f>
        <v>#N/A</v>
      </c>
      <c r="Y557" s="612">
        <f>VLOOKUP(B557,'Hexaware Tech'!E:I,5,0)</f>
        <v>350000</v>
      </c>
      <c r="Z557" s="612" t="e">
        <f>VLOOKUP(B557,Axis!D:H,5,0)</f>
        <v>#N/A</v>
      </c>
      <c r="AA557" s="612" t="e">
        <f>VLOOKUP(B557,Ugam!$D$3:$H$26,5,0)</f>
        <v>#N/A</v>
      </c>
      <c r="AB557" s="612">
        <f>VLOOKUP(B557,Zeus!F:J,5,0)</f>
        <v>460000</v>
      </c>
      <c r="AC557" s="612" t="e">
        <f>VLOOKUP(B557,Montran!F:J,5,0)</f>
        <v>#N/A</v>
      </c>
      <c r="AD557" s="612" t="e">
        <f>VLOOKUP(B557,Endurance!H340:L340,5,0)</f>
        <v>#N/A</v>
      </c>
      <c r="AE557" s="612" t="e">
        <f>VLOOKUP(B557,'Swabhav Techlabs'!$F$1:$J$2,5,0)</f>
        <v>#N/A</v>
      </c>
      <c r="AF557" s="612" t="e">
        <f>VLOOKUP(B557,'Quality Kiosk'!$F$1:$J$18,5,0)</f>
        <v>#N/A</v>
      </c>
      <c r="AG557" s="612" t="e">
        <f>VLOOKUP(B557,'Lemon VB'!$F$1:$J$2,5,0)</f>
        <v>#N/A</v>
      </c>
      <c r="AH557" s="612" t="e">
        <f>VLOOKUP(B557,Gocomet!$E$1:$I$3,5,0)</f>
        <v>#N/A</v>
      </c>
      <c r="AI557" s="612" t="e">
        <f>VLOOKUP(B557,'Ingram Micro'!$E$1:$I$8,5,0)</f>
        <v>#N/A</v>
      </c>
      <c r="AJ557" s="612" t="e">
        <f>VLOOKUP(B557,'DePronto Infotech'!$E$1:$I$2,5,0)</f>
        <v>#N/A</v>
      </c>
      <c r="AK557" s="612" t="e">
        <f>VLOOKUP(B557,'Reliance Retail'!$E$1:$I$4,5,0)</f>
        <v>#N/A</v>
      </c>
      <c r="AL557" s="612" t="e">
        <f>VLOOKUP(B557,'Bright Champs'!$D$1:$H$13,5,0)</f>
        <v>#N/A</v>
      </c>
      <c r="AM557" s="612" t="e">
        <f>VLOOKUP(B557,Neosoft!$E$1:$I$12,5,0)</f>
        <v>#N/A</v>
      </c>
      <c r="AN557" s="612" t="e">
        <f>VLOOKUP(B557,Infosys!$E$1:$I$3,5,0)</f>
        <v>#N/A</v>
      </c>
      <c r="AO557" s="612" t="e">
        <f>VLOOKUP(B557,Cerelabs!$E$1:$I$5,5,0)</f>
        <v>#N/A</v>
      </c>
      <c r="AP557" s="612" t="e">
        <f>VLOOKUP(B557,'Neebal Technologies'!$D$1:$H$2,5,0)</f>
        <v>#N/A</v>
      </c>
      <c r="AQ557" s="612" t="e">
        <f>VLOOKUP(B557,'Vertiv Energy'!$D$1:$H$2,5,0)</f>
        <v>#N/A</v>
      </c>
      <c r="AR557" s="612" t="e">
        <f>VLOOKUP(B557,'Acidaes Solutions (CRMNEXT)'!$D$1:$H$3,5,0)</f>
        <v>#N/A</v>
      </c>
      <c r="AS557" s="612" t="e">
        <f>VLOOKUP(B557,Growisto!$D$1:$H$2,5,0)</f>
        <v>#N/A</v>
      </c>
      <c r="AT557" s="612" t="e">
        <f>VLOOKUP(B557,'9.9 Mediaworx - Digit'!$D$1:$H$2,5,0)</f>
        <v>#N/A</v>
      </c>
      <c r="AU557" s="612" t="e">
        <f>VLOOKUP(B557,'Vistaar systems Pvt Ltd'!$D$2:$H$3,5,0)</f>
        <v>#N/A</v>
      </c>
      <c r="AV557" s="612" t="e">
        <f>VLOOKUP(B557,'Course 5i'!$D$2:$H$11,5,0)</f>
        <v>#N/A</v>
      </c>
      <c r="AW557" s="612" t="e">
        <f>VLOOKUP(B557,'Radiant Appliances &amp; Electronic'!$D$1:$H$13,5,0)</f>
        <v>#N/A</v>
      </c>
      <c r="AX557" s="612" t="e">
        <f>VLOOKUP(B557,'Atos Global'!$D$3:$H$27,5,0)</f>
        <v>#N/A</v>
      </c>
      <c r="AY557" s="612" t="e">
        <f>VLOOKUP(B557,'Saama Technologies'!$D$1:$H$2,5,0)</f>
        <v>#N/A</v>
      </c>
      <c r="AZ557" s="612" t="e">
        <f>VLOOKUP(B557,'Multiplier Solutions'!$D$1:$H$2,5,0)</f>
        <v>#N/A</v>
      </c>
      <c r="BA557" s="612" t="e">
        <f>VLOOKUP(B557,GEP!$D$2:$H$5,5,0)</f>
        <v>#N/A</v>
      </c>
      <c r="BB557" s="612" t="e">
        <f>VLOOKUP(B557,Accenture!$D$1:$H$6,5,0)</f>
        <v>#N/A</v>
      </c>
      <c r="BC557" s="612" t="e">
        <f>VLOOKUP(B557,'Endurance International Group'!$D$1:$H$2,5,0)</f>
        <v>#N/A</v>
      </c>
      <c r="BD557" s="612" t="e">
        <f>VLOOKUP(B557,Newgen!$D$1:$H$2,5,0)</f>
        <v>#N/A</v>
      </c>
      <c r="BE557" s="612" t="e">
        <f>VLOOKUP(B557,'3D Incredible'!D557:H557,5,0)</f>
        <v>#N/A</v>
      </c>
      <c r="BF557" s="612" t="e">
        <f>VLOOKUP(B557,'Raja Software Labs'!$D$2:$H$2,5,0)</f>
        <v>#N/A</v>
      </c>
      <c r="BG557" s="612" t="e">
        <f>VLOOKUP(B557,Wipro!$D$1:$H$2,5,0)</f>
        <v>#N/A</v>
      </c>
      <c r="BH557" s="612" t="e">
        <f>VLOOKUP(B557,'Perch Technologies'!$D$2:$H$2,5,0)</f>
        <v>#N/A</v>
      </c>
      <c r="BI557" s="612" t="e">
        <f>VLOOKUP(B557,'Morning Star'!$D$1:$H$6,5,0)</f>
        <v>#N/A</v>
      </c>
      <c r="BJ557" s="612" t="e">
        <f>VLOOKUP(B557,Flexiloans!$D$1:$H$2,5,0)</f>
        <v>#N/A</v>
      </c>
      <c r="BK557" s="612" t="e">
        <f>VLOOKUP(B557,'Thirdware Solutions'!$D$1:$H$2,5,0)</f>
        <v>#N/A</v>
      </c>
      <c r="BL557" s="612" t="e">
        <f>VLOOKUP(B557,Tescom!$D$1:$H$8,5,0)</f>
        <v>#N/A</v>
      </c>
      <c r="BM557" s="612" t="e">
        <f>VLOOKUP(B557,'Cogno AI'!$D$1:$H$2,5,0)</f>
        <v>#N/A</v>
      </c>
      <c r="BN557" s="612" t="e">
        <f>VLOOKUP(B557,'ABM Knowledgeware'!$D$1:$H$2,5,0)</f>
        <v>#N/A</v>
      </c>
      <c r="BO557" s="612" t="e">
        <f>VLOOKUP(B557,'Concerto Software'!$D$1:$H$3,5,0)</f>
        <v>#N/A</v>
      </c>
      <c r="BP557" s="612" t="e">
        <f>VLOOKUP(B557,'My Captain'!$D$1:$H$4,5,0)</f>
        <v>#N/A</v>
      </c>
      <c r="BQ557" s="612" t="e">
        <f>VLOOKUP(B557,'Finoux Solutions'!$D$2:$H$4,5,0)</f>
        <v>#N/A</v>
      </c>
      <c r="BR557" s="612" t="e">
        <f>VLOOKUP(B557,'MITR Learning'!$D$1:$H$2,5,0)</f>
        <v>#N/A</v>
      </c>
      <c r="BS557" s="612" t="e">
        <f>VLOOKUP(B557,Nucsoft!$D$2:$H$6,5,0)</f>
        <v>#N/A</v>
      </c>
      <c r="BT557" s="612" t="e">
        <f>VLOOKUP(B557,'Paras Cadd'!$D$1:$H$2,5,0)</f>
        <v>#N/A</v>
      </c>
      <c r="BU557" s="612" t="e">
        <f>VLOOKUP(B557,'ICICI Securities'!$D$1:$H$2,5,0)</f>
        <v>#N/A</v>
      </c>
      <c r="BV557" s="612" t="e">
        <f>VLOOKUP(B557,'Citius Tech'!$D$2:$H$5,5,0)</f>
        <v>#N/A</v>
      </c>
      <c r="BW557" s="612" t="e">
        <f>VLOOKUP(B557,'Buzzy Brains'!$D$2:$H$2,5,0)</f>
        <v>#N/A</v>
      </c>
      <c r="BX557" s="612" t="e">
        <f>VLOOKUP(B557,'Decimal Point'!$D$2:$H$2,5,0)</f>
        <v>#N/A</v>
      </c>
      <c r="BY557" s="612" t="e">
        <f>VLOOKUP(B557,'Sankey Business Solutions'!$D$2:$H$3,5,0)</f>
        <v>#N/A</v>
      </c>
      <c r="BZ557" s="612" t="e">
        <f>VLOOKUP(B557,'Nangia &amp; Co LLP'!$D$2:$H$2,5,0)</f>
        <v>#N/A</v>
      </c>
      <c r="CA557" s="612" t="e">
        <f>VLOOKUP(B557,'FIS Solutions India Pvt Ltd'!$D$2:$H$2,5,0)</f>
        <v>#N/A</v>
      </c>
      <c r="CB557" s="612" t="e">
        <f>VLOOKUP(B557,'Delta Technology &amp; Management '!$D$2:$H$16,5,0)</f>
        <v>#N/A</v>
      </c>
      <c r="CC557" s="612" t="e">
        <f>VLOOKUP(B557,'Espoir Networks'!$D$3:$H$11,5,0)</f>
        <v>#N/A</v>
      </c>
      <c r="CD557" s="612" t="e">
        <f>VLOOKUP(B557,'Servosys Solution'!$D$3:$H$5,5,0)</f>
        <v>#N/A</v>
      </c>
      <c r="CE557" s="612" t="e">
        <f>VLOOKUP(B557,'Ribbon Communications'!$D$3:$H$4,5,0)</f>
        <v>#N/A</v>
      </c>
      <c r="CF557" s="612">
        <f t="shared" si="27"/>
        <v>4</v>
      </c>
      <c r="CG557" s="129" t="s">
        <v>134</v>
      </c>
      <c r="CH557" s="129">
        <v>884881034625</v>
      </c>
      <c r="CI557" s="129" t="s">
        <v>10286</v>
      </c>
      <c r="CJ557" s="129" t="s">
        <v>11726</v>
      </c>
      <c r="CK557" s="132">
        <v>42917</v>
      </c>
      <c r="CL557" s="129">
        <v>2021</v>
      </c>
      <c r="CM557" s="128" t="s">
        <v>8629</v>
      </c>
      <c r="CN557" s="129">
        <v>626</v>
      </c>
      <c r="CO557" s="133">
        <v>89.43</v>
      </c>
      <c r="CP557" s="129">
        <v>2015</v>
      </c>
      <c r="CQ557" s="129" t="s">
        <v>398</v>
      </c>
      <c r="CR557" s="128" t="s">
        <v>10287</v>
      </c>
      <c r="CS557" s="129">
        <v>493</v>
      </c>
      <c r="CT557" s="133">
        <v>75.849999999999994</v>
      </c>
      <c r="CU557" s="129">
        <v>2017</v>
      </c>
      <c r="CV557" s="129" t="s">
        <v>79</v>
      </c>
      <c r="CW557" s="131" t="s">
        <v>81</v>
      </c>
      <c r="CX557" s="131" t="s">
        <v>81</v>
      </c>
      <c r="CY557" s="129" t="s">
        <v>81</v>
      </c>
      <c r="CZ557" s="129" t="s">
        <v>81</v>
      </c>
      <c r="DA557" s="129" t="s">
        <v>81</v>
      </c>
      <c r="DB557" s="129" t="s">
        <v>81</v>
      </c>
      <c r="DC557" s="129" t="s">
        <v>81</v>
      </c>
      <c r="DD557" s="129" t="s">
        <v>81</v>
      </c>
      <c r="DE557" s="129" t="s">
        <v>81</v>
      </c>
      <c r="DF557" s="129">
        <v>0</v>
      </c>
      <c r="DG557" s="224">
        <v>7.65</v>
      </c>
      <c r="DH557" s="224">
        <v>8.81</v>
      </c>
      <c r="DI557" s="224">
        <v>8.19</v>
      </c>
      <c r="DJ557" s="224">
        <v>7.46</v>
      </c>
      <c r="DK557" s="224">
        <v>7.38</v>
      </c>
      <c r="DL557" s="224"/>
      <c r="DM557" s="224">
        <v>39.49</v>
      </c>
      <c r="DN557" s="224">
        <v>7.89</v>
      </c>
      <c r="DO557" s="129"/>
      <c r="DP557" s="131" t="s">
        <v>138</v>
      </c>
      <c r="DQ557" s="129">
        <v>0</v>
      </c>
      <c r="DR557" s="129">
        <v>0</v>
      </c>
      <c r="DS557" s="129" t="s">
        <v>83</v>
      </c>
      <c r="DT557" s="129" t="s">
        <v>83</v>
      </c>
      <c r="DU557" s="129" t="s">
        <v>83</v>
      </c>
      <c r="DV557" s="129" t="s">
        <v>83</v>
      </c>
      <c r="DW557" s="131" t="s">
        <v>83</v>
      </c>
      <c r="DX557" s="131" t="s">
        <v>84</v>
      </c>
      <c r="DY557" s="131" t="s">
        <v>81</v>
      </c>
      <c r="DZ557" s="131" t="s">
        <v>10288</v>
      </c>
      <c r="EA557" s="131" t="s">
        <v>187</v>
      </c>
      <c r="EB557" s="131" t="s">
        <v>10289</v>
      </c>
      <c r="EC557" s="131" t="s">
        <v>10290</v>
      </c>
      <c r="ED557" s="131" t="s">
        <v>89</v>
      </c>
      <c r="EE557" s="131" t="s">
        <v>10291</v>
      </c>
      <c r="EF557" s="131" t="s">
        <v>10292</v>
      </c>
      <c r="EG557" s="131" t="s">
        <v>10293</v>
      </c>
      <c r="EH557" s="131" t="s">
        <v>10294</v>
      </c>
      <c r="EI557" s="131" t="s">
        <v>10295</v>
      </c>
      <c r="EJ557" s="135" t="s">
        <v>10296</v>
      </c>
      <c r="EK557" s="135" t="s">
        <v>10297</v>
      </c>
      <c r="EL557" s="135" t="s">
        <v>10298</v>
      </c>
      <c r="EM557" s="135" t="s">
        <v>10299</v>
      </c>
      <c r="EN557" s="131" t="s">
        <v>81</v>
      </c>
    </row>
    <row r="558" spans="1:144" ht="18" thickTop="1" thickBot="1">
      <c r="A558" s="575">
        <f t="shared" si="28"/>
        <v>557</v>
      </c>
      <c r="B558" s="572" t="s">
        <v>10530</v>
      </c>
      <c r="C558" s="600" t="s">
        <v>10531</v>
      </c>
      <c r="D558" s="570" t="s">
        <v>13208</v>
      </c>
      <c r="E558" s="568" t="str">
        <f t="shared" si="26"/>
        <v>Not Placed</v>
      </c>
      <c r="F558" s="570" t="s">
        <v>12496</v>
      </c>
      <c r="G558" s="570" t="s">
        <v>183</v>
      </c>
      <c r="H558" s="131" t="str">
        <f>VLOOKUP(B558,INFT2!C:E,3,0)</f>
        <v>12th + Engineering without live KT</v>
      </c>
      <c r="I558" s="610">
        <v>36467</v>
      </c>
      <c r="J558" s="572">
        <v>21</v>
      </c>
      <c r="K558" s="611" t="s">
        <v>10532</v>
      </c>
      <c r="L558" s="611" t="s">
        <v>591</v>
      </c>
      <c r="M558" s="611" t="s">
        <v>10533</v>
      </c>
      <c r="N558" s="612" t="s">
        <v>10529</v>
      </c>
      <c r="O558" s="612">
        <v>8451999973</v>
      </c>
      <c r="P558" s="612">
        <v>8450999927</v>
      </c>
      <c r="Q558" s="612" t="e">
        <f>VLOOKUP(B558,'TCS CON'!$D$1:$H$98,5,0)</f>
        <v>#N/A</v>
      </c>
      <c r="R558" s="612" t="e">
        <f>VLOOKUP(B558,LTI!$C$1:$H$46,6,0)</f>
        <v>#N/A</v>
      </c>
      <c r="S558" s="612" t="e">
        <f>VLOOKUP(B558,JARO!$E$2:$I$11,5,0)</f>
        <v>#N/A</v>
      </c>
      <c r="T558" s="612" t="e">
        <f>VLOOKUP(B558,Capgemini!$D$3:$H$78,5,0)</f>
        <v>#N/A</v>
      </c>
      <c r="U558" s="612" t="e">
        <f>VLOOKUP(B558,Carwale!$D$1:$H$4,5,0)</f>
        <v>#N/A</v>
      </c>
      <c r="V558" s="612" t="e">
        <f>VLOOKUP(B558,'Interactive Brokers'!E:I,5,0)</f>
        <v>#N/A</v>
      </c>
      <c r="W558" s="612" t="e">
        <f>VLOOKUP(B558,'REL Jio'!E:I,5,0)</f>
        <v>#N/A</v>
      </c>
      <c r="X558" s="612" t="e">
        <f>VLOOKUP(B558,'Sciative Sol'!E:I,5,0)</f>
        <v>#N/A</v>
      </c>
      <c r="Y558" s="612" t="e">
        <f>VLOOKUP(B558,'Hexaware Tech'!E:I,5,0)</f>
        <v>#N/A</v>
      </c>
      <c r="Z558" s="612" t="e">
        <f>VLOOKUP(B558,Axis!D:H,5,0)</f>
        <v>#N/A</v>
      </c>
      <c r="AA558" s="612" t="e">
        <f>VLOOKUP(B558,Ugam!$D$3:$H$26,5,0)</f>
        <v>#N/A</v>
      </c>
      <c r="AB558" s="612" t="e">
        <f>VLOOKUP(B558,Zeus!F:J,5,0)</f>
        <v>#N/A</v>
      </c>
      <c r="AC558" s="612" t="e">
        <f>VLOOKUP(B558,Montran!F:J,5,0)</f>
        <v>#N/A</v>
      </c>
      <c r="AD558" s="612" t="e">
        <f>VLOOKUP(B558,Endurance!H341:L341,5,0)</f>
        <v>#N/A</v>
      </c>
      <c r="AE558" s="612" t="e">
        <f>VLOOKUP(B558,'Swabhav Techlabs'!$F$1:$J$2,5,0)</f>
        <v>#N/A</v>
      </c>
      <c r="AF558" s="612" t="e">
        <f>VLOOKUP(B558,'Quality Kiosk'!$F$1:$J$18,5,0)</f>
        <v>#N/A</v>
      </c>
      <c r="AG558" s="612" t="e">
        <f>VLOOKUP(B558,'Lemon VB'!$F$1:$J$2,5,0)</f>
        <v>#N/A</v>
      </c>
      <c r="AH558" s="612" t="e">
        <f>VLOOKUP(B558,Gocomet!$E$1:$I$3,5,0)</f>
        <v>#N/A</v>
      </c>
      <c r="AI558" s="612" t="e">
        <f>VLOOKUP(B558,'Ingram Micro'!$E$1:$I$8,5,0)</f>
        <v>#N/A</v>
      </c>
      <c r="AJ558" s="612" t="e">
        <f>VLOOKUP(B558,'DePronto Infotech'!$E$1:$I$2,5,0)</f>
        <v>#N/A</v>
      </c>
      <c r="AK558" s="612" t="e">
        <f>VLOOKUP(B558,'Reliance Retail'!$E$1:$I$4,5,0)</f>
        <v>#N/A</v>
      </c>
      <c r="AL558" s="612" t="e">
        <f>VLOOKUP(B558,'Bright Champs'!$D$1:$H$13,5,0)</f>
        <v>#N/A</v>
      </c>
      <c r="AM558" s="612" t="e">
        <f>VLOOKUP(B558,Neosoft!$E$1:$I$12,5,0)</f>
        <v>#N/A</v>
      </c>
      <c r="AN558" s="612" t="e">
        <f>VLOOKUP(B558,Infosys!$E$1:$I$3,5,0)</f>
        <v>#N/A</v>
      </c>
      <c r="AO558" s="612" t="e">
        <f>VLOOKUP(B558,Cerelabs!$E$1:$I$5,5,0)</f>
        <v>#N/A</v>
      </c>
      <c r="AP558" s="612" t="e">
        <f>VLOOKUP(B558,'Neebal Technologies'!$D$1:$H$2,5,0)</f>
        <v>#N/A</v>
      </c>
      <c r="AQ558" s="612" t="e">
        <f>VLOOKUP(B558,'Vertiv Energy'!$D$1:$H$2,5,0)</f>
        <v>#N/A</v>
      </c>
      <c r="AR558" s="612" t="e">
        <f>VLOOKUP(B558,'Acidaes Solutions (CRMNEXT)'!$D$1:$H$3,5,0)</f>
        <v>#N/A</v>
      </c>
      <c r="AS558" s="612" t="e">
        <f>VLOOKUP(B558,Growisto!$D$1:$H$2,5,0)</f>
        <v>#N/A</v>
      </c>
      <c r="AT558" s="612" t="e">
        <f>VLOOKUP(B558,'9.9 Mediaworx - Digit'!$D$1:$H$2,5,0)</f>
        <v>#N/A</v>
      </c>
      <c r="AU558" s="612" t="e">
        <f>VLOOKUP(B558,'Vistaar systems Pvt Ltd'!$D$2:$H$3,5,0)</f>
        <v>#N/A</v>
      </c>
      <c r="AV558" s="612" t="e">
        <f>VLOOKUP(B558,'Course 5i'!$D$2:$H$11,5,0)</f>
        <v>#N/A</v>
      </c>
      <c r="AW558" s="612" t="e">
        <f>VLOOKUP(B558,'Radiant Appliances &amp; Electronic'!$D$1:$H$13,5,0)</f>
        <v>#N/A</v>
      </c>
      <c r="AX558" s="612" t="e">
        <f>VLOOKUP(B558,'Atos Global'!$D$3:$H$27,5,0)</f>
        <v>#N/A</v>
      </c>
      <c r="AY558" s="612" t="e">
        <f>VLOOKUP(B558,'Saama Technologies'!$D$1:$H$2,5,0)</f>
        <v>#N/A</v>
      </c>
      <c r="AZ558" s="612" t="e">
        <f>VLOOKUP(B558,'Multiplier Solutions'!$D$1:$H$2,5,0)</f>
        <v>#N/A</v>
      </c>
      <c r="BA558" s="612" t="e">
        <f>VLOOKUP(B558,GEP!$D$2:$H$5,5,0)</f>
        <v>#N/A</v>
      </c>
      <c r="BB558" s="612" t="e">
        <f>VLOOKUP(B558,Accenture!$D$1:$H$6,5,0)</f>
        <v>#N/A</v>
      </c>
      <c r="BC558" s="612" t="e">
        <f>VLOOKUP(B558,'Endurance International Group'!$D$1:$H$2,5,0)</f>
        <v>#N/A</v>
      </c>
      <c r="BD558" s="612" t="e">
        <f>VLOOKUP(B558,Newgen!$D$1:$H$2,5,0)</f>
        <v>#N/A</v>
      </c>
      <c r="BE558" s="612" t="e">
        <f>VLOOKUP(B558,'3D Incredible'!D558:H558,5,0)</f>
        <v>#N/A</v>
      </c>
      <c r="BF558" s="612" t="e">
        <f>VLOOKUP(B558,'Raja Software Labs'!$D$2:$H$2,5,0)</f>
        <v>#N/A</v>
      </c>
      <c r="BG558" s="612" t="e">
        <f>VLOOKUP(B558,Wipro!$D$1:$H$2,5,0)</f>
        <v>#N/A</v>
      </c>
      <c r="BH558" s="612" t="e">
        <f>VLOOKUP(B558,'Perch Technologies'!$D$2:$H$2,5,0)</f>
        <v>#N/A</v>
      </c>
      <c r="BI558" s="612" t="e">
        <f>VLOOKUP(B558,'Morning Star'!$D$1:$H$6,5,0)</f>
        <v>#N/A</v>
      </c>
      <c r="BJ558" s="612" t="e">
        <f>VLOOKUP(B558,Flexiloans!$D$1:$H$2,5,0)</f>
        <v>#N/A</v>
      </c>
      <c r="BK558" s="612" t="e">
        <f>VLOOKUP(B558,'Thirdware Solutions'!$D$1:$H$2,5,0)</f>
        <v>#N/A</v>
      </c>
      <c r="BL558" s="612" t="e">
        <f>VLOOKUP(B558,Tescom!$D$1:$H$8,5,0)</f>
        <v>#N/A</v>
      </c>
      <c r="BM558" s="612" t="e">
        <f>VLOOKUP(B558,'Cogno AI'!$D$1:$H$2,5,0)</f>
        <v>#N/A</v>
      </c>
      <c r="BN558" s="612" t="e">
        <f>VLOOKUP(B558,'ABM Knowledgeware'!$D$1:$H$2,5,0)</f>
        <v>#N/A</v>
      </c>
      <c r="BO558" s="612" t="e">
        <f>VLOOKUP(B558,'Concerto Software'!$D$1:$H$3,5,0)</f>
        <v>#N/A</v>
      </c>
      <c r="BP558" s="612" t="e">
        <f>VLOOKUP(B558,'My Captain'!$D$1:$H$4,5,0)</f>
        <v>#N/A</v>
      </c>
      <c r="BQ558" s="612" t="e">
        <f>VLOOKUP(B558,'Finoux Solutions'!$D$2:$H$4,5,0)</f>
        <v>#N/A</v>
      </c>
      <c r="BR558" s="612" t="e">
        <f>VLOOKUP(B558,'MITR Learning'!$D$1:$H$2,5,0)</f>
        <v>#N/A</v>
      </c>
      <c r="BS558" s="612" t="e">
        <f>VLOOKUP(B558,Nucsoft!$D$2:$H$6,5,0)</f>
        <v>#N/A</v>
      </c>
      <c r="BT558" s="612" t="e">
        <f>VLOOKUP(B558,'Paras Cadd'!$D$1:$H$2,5,0)</f>
        <v>#N/A</v>
      </c>
      <c r="BU558" s="612" t="e">
        <f>VLOOKUP(B558,'ICICI Securities'!$D$1:$H$2,5,0)</f>
        <v>#N/A</v>
      </c>
      <c r="BV558" s="612" t="e">
        <f>VLOOKUP(B558,'Citius Tech'!$D$2:$H$5,5,0)</f>
        <v>#N/A</v>
      </c>
      <c r="BW558" s="612" t="e">
        <f>VLOOKUP(B558,'Buzzy Brains'!$D$2:$H$2,5,0)</f>
        <v>#N/A</v>
      </c>
      <c r="BX558" s="612" t="e">
        <f>VLOOKUP(B558,'Decimal Point'!$D$2:$H$2,5,0)</f>
        <v>#N/A</v>
      </c>
      <c r="BY558" s="612" t="e">
        <f>VLOOKUP(B558,'Sankey Business Solutions'!$D$2:$H$3,5,0)</f>
        <v>#N/A</v>
      </c>
      <c r="BZ558" s="612" t="e">
        <f>VLOOKUP(B558,'Nangia &amp; Co LLP'!$D$2:$H$2,5,0)</f>
        <v>#N/A</v>
      </c>
      <c r="CA558" s="612" t="e">
        <f>VLOOKUP(B558,'FIS Solutions India Pvt Ltd'!$D$2:$H$2,5,0)</f>
        <v>#N/A</v>
      </c>
      <c r="CB558" s="612" t="e">
        <f>VLOOKUP(B558,'Delta Technology &amp; Management '!$D$2:$H$16,5,0)</f>
        <v>#N/A</v>
      </c>
      <c r="CC558" s="612" t="e">
        <f>VLOOKUP(B558,'Espoir Networks'!$D$3:$H$11,5,0)</f>
        <v>#N/A</v>
      </c>
      <c r="CD558" s="612" t="e">
        <f>VLOOKUP(B558,'Servosys Solution'!$D$3:$H$5,5,0)</f>
        <v>#N/A</v>
      </c>
      <c r="CE558" s="612" t="e">
        <f>VLOOKUP(B558,'Ribbon Communications'!$D$3:$H$4,5,0)</f>
        <v>#N/A</v>
      </c>
      <c r="CF558" s="612">
        <f t="shared" si="27"/>
        <v>0</v>
      </c>
      <c r="CG558" s="129" t="s">
        <v>10534</v>
      </c>
      <c r="CH558" s="129">
        <v>582610887499</v>
      </c>
      <c r="CI558" s="129" t="s">
        <v>134</v>
      </c>
      <c r="CJ558" s="129" t="s">
        <v>11726</v>
      </c>
      <c r="CK558" s="132">
        <v>42917</v>
      </c>
      <c r="CL558" s="129">
        <v>2021</v>
      </c>
      <c r="CM558" s="128" t="s">
        <v>10535</v>
      </c>
      <c r="CN558" s="129">
        <v>562</v>
      </c>
      <c r="CO558" s="133">
        <v>93.6</v>
      </c>
      <c r="CP558" s="129">
        <v>2015</v>
      </c>
      <c r="CQ558" s="129" t="s">
        <v>398</v>
      </c>
      <c r="CR558" s="128" t="s">
        <v>3535</v>
      </c>
      <c r="CS558" s="129">
        <v>574</v>
      </c>
      <c r="CT558" s="133">
        <v>88.31</v>
      </c>
      <c r="CU558" s="129">
        <v>2017</v>
      </c>
      <c r="CV558" s="129" t="s">
        <v>79</v>
      </c>
      <c r="CW558" s="131" t="s">
        <v>81</v>
      </c>
      <c r="CX558" s="131" t="s">
        <v>81</v>
      </c>
      <c r="CY558" s="129" t="s">
        <v>81</v>
      </c>
      <c r="CZ558" s="129" t="s">
        <v>81</v>
      </c>
      <c r="DA558" s="129" t="s">
        <v>81</v>
      </c>
      <c r="DB558" s="129" t="s">
        <v>81</v>
      </c>
      <c r="DC558" s="129" t="s">
        <v>81</v>
      </c>
      <c r="DD558" s="129" t="s">
        <v>81</v>
      </c>
      <c r="DE558" s="129" t="s">
        <v>81</v>
      </c>
      <c r="DF558" s="129">
        <v>0</v>
      </c>
      <c r="DG558" s="224">
        <v>8</v>
      </c>
      <c r="DH558" s="224">
        <v>9</v>
      </c>
      <c r="DI558" s="224">
        <v>8.6300000000000008</v>
      </c>
      <c r="DJ558" s="224">
        <v>9.0399999999999991</v>
      </c>
      <c r="DK558" s="224">
        <v>9.23</v>
      </c>
      <c r="DL558" s="224">
        <v>9.9600000000000009</v>
      </c>
      <c r="DM558" s="224">
        <v>53.86</v>
      </c>
      <c r="DN558" s="224">
        <v>8.98</v>
      </c>
      <c r="DO558" s="129"/>
      <c r="DP558" s="131" t="s">
        <v>82</v>
      </c>
      <c r="DQ558" s="129">
        <v>0</v>
      </c>
      <c r="DR558" s="129">
        <v>0</v>
      </c>
      <c r="DS558" s="129" t="s">
        <v>83</v>
      </c>
      <c r="DT558" s="129" t="s">
        <v>83</v>
      </c>
      <c r="DU558" s="129" t="s">
        <v>83</v>
      </c>
      <c r="DV558" s="129" t="s">
        <v>83</v>
      </c>
      <c r="DW558" s="131" t="s">
        <v>83</v>
      </c>
      <c r="DX558" s="131" t="s">
        <v>84</v>
      </c>
      <c r="DY558" s="131" t="s">
        <v>81</v>
      </c>
      <c r="DZ558" s="131" t="s">
        <v>10536</v>
      </c>
      <c r="EA558" s="131" t="s">
        <v>8090</v>
      </c>
      <c r="EB558" s="131" t="s">
        <v>10537</v>
      </c>
      <c r="EC558" s="131" t="s">
        <v>379</v>
      </c>
      <c r="ED558" s="131" t="s">
        <v>89</v>
      </c>
      <c r="EE558" s="131" t="s">
        <v>10538</v>
      </c>
      <c r="EF558" s="131" t="s">
        <v>10539</v>
      </c>
      <c r="EG558" s="131" t="s">
        <v>10540</v>
      </c>
      <c r="EH558" s="131" t="s">
        <v>10541</v>
      </c>
      <c r="EI558" s="131" t="s">
        <v>10542</v>
      </c>
      <c r="EJ558" s="135" t="s">
        <v>10543</v>
      </c>
      <c r="EK558" s="135" t="s">
        <v>10544</v>
      </c>
      <c r="EL558" s="135" t="s">
        <v>10545</v>
      </c>
      <c r="EM558" s="135" t="s">
        <v>10546</v>
      </c>
      <c r="EN558" s="131" t="s">
        <v>81</v>
      </c>
    </row>
    <row r="559" spans="1:144" ht="18" thickTop="1" thickBot="1">
      <c r="A559" s="575">
        <f t="shared" si="28"/>
        <v>558</v>
      </c>
      <c r="B559" s="572" t="s">
        <v>10624</v>
      </c>
      <c r="C559" s="600" t="s">
        <v>11901</v>
      </c>
      <c r="D559" s="570" t="s">
        <v>13209</v>
      </c>
      <c r="E559" s="568" t="str">
        <f t="shared" si="26"/>
        <v>Not Placed</v>
      </c>
      <c r="F559" s="570" t="s">
        <v>12496</v>
      </c>
      <c r="G559" s="570" t="s">
        <v>183</v>
      </c>
      <c r="H559" s="131" t="str">
        <f>VLOOKUP(B559,INFT2!C:E,3,0)</f>
        <v>12th + Engineering without live KT</v>
      </c>
      <c r="I559" s="610" t="s">
        <v>10626</v>
      </c>
      <c r="J559" s="572">
        <v>23</v>
      </c>
      <c r="K559" s="611" t="s">
        <v>10627</v>
      </c>
      <c r="L559" s="611" t="s">
        <v>3182</v>
      </c>
      <c r="M559" s="611" t="s">
        <v>10628</v>
      </c>
      <c r="N559" s="612" t="s">
        <v>10623</v>
      </c>
      <c r="O559" s="612">
        <v>8879625282</v>
      </c>
      <c r="P559" s="612">
        <v>9819836027</v>
      </c>
      <c r="Q559" s="612" t="e">
        <f>VLOOKUP(B559,'TCS CON'!$D$1:$H$98,5,0)</f>
        <v>#N/A</v>
      </c>
      <c r="R559" s="612" t="e">
        <f>VLOOKUP(B559,LTI!$C$1:$H$46,6,0)</f>
        <v>#N/A</v>
      </c>
      <c r="S559" s="612" t="e">
        <f>VLOOKUP(B559,JARO!$E$2:$I$11,5,0)</f>
        <v>#N/A</v>
      </c>
      <c r="T559" s="612" t="e">
        <f>VLOOKUP(B559,Capgemini!$D$3:$H$78,5,0)</f>
        <v>#N/A</v>
      </c>
      <c r="U559" s="612" t="e">
        <f>VLOOKUP(B559,Carwale!$D$1:$H$4,5,0)</f>
        <v>#N/A</v>
      </c>
      <c r="V559" s="612" t="e">
        <f>VLOOKUP(B559,'Interactive Brokers'!E:I,5,0)</f>
        <v>#N/A</v>
      </c>
      <c r="W559" s="612" t="e">
        <f>VLOOKUP(B559,'REL Jio'!E:I,5,0)</f>
        <v>#N/A</v>
      </c>
      <c r="X559" s="612" t="e">
        <f>VLOOKUP(B559,'Sciative Sol'!E:I,5,0)</f>
        <v>#N/A</v>
      </c>
      <c r="Y559" s="612" t="e">
        <f>VLOOKUP(B559,'Hexaware Tech'!E:I,5,0)</f>
        <v>#N/A</v>
      </c>
      <c r="Z559" s="612" t="e">
        <f>VLOOKUP(B559,Axis!D:H,5,0)</f>
        <v>#N/A</v>
      </c>
      <c r="AA559" s="612" t="e">
        <f>VLOOKUP(B559,Ugam!$D$3:$H$26,5,0)</f>
        <v>#N/A</v>
      </c>
      <c r="AB559" s="612" t="e">
        <f>VLOOKUP(B559,Zeus!F:J,5,0)</f>
        <v>#N/A</v>
      </c>
      <c r="AC559" s="612" t="e">
        <f>VLOOKUP(B559,Montran!F:J,5,0)</f>
        <v>#N/A</v>
      </c>
      <c r="AD559" s="612" t="e">
        <f>VLOOKUP(B559,Endurance!H342:L342,5,0)</f>
        <v>#N/A</v>
      </c>
      <c r="AE559" s="612" t="e">
        <f>VLOOKUP(B559,'Swabhav Techlabs'!$F$1:$J$2,5,0)</f>
        <v>#N/A</v>
      </c>
      <c r="AF559" s="612" t="e">
        <f>VLOOKUP(B559,'Quality Kiosk'!$F$1:$J$18,5,0)</f>
        <v>#N/A</v>
      </c>
      <c r="AG559" s="612" t="e">
        <f>VLOOKUP(B559,'Lemon VB'!$F$1:$J$2,5,0)</f>
        <v>#N/A</v>
      </c>
      <c r="AH559" s="612" t="e">
        <f>VLOOKUP(B559,Gocomet!$E$1:$I$3,5,0)</f>
        <v>#N/A</v>
      </c>
      <c r="AI559" s="612" t="e">
        <f>VLOOKUP(B559,'Ingram Micro'!$E$1:$I$8,5,0)</f>
        <v>#N/A</v>
      </c>
      <c r="AJ559" s="612" t="e">
        <f>VLOOKUP(B559,'DePronto Infotech'!$E$1:$I$2,5,0)</f>
        <v>#N/A</v>
      </c>
      <c r="AK559" s="612" t="e">
        <f>VLOOKUP(B559,'Reliance Retail'!$E$1:$I$4,5,0)</f>
        <v>#N/A</v>
      </c>
      <c r="AL559" s="612" t="e">
        <f>VLOOKUP(B559,'Bright Champs'!$D$1:$H$13,5,0)</f>
        <v>#N/A</v>
      </c>
      <c r="AM559" s="612" t="e">
        <f>VLOOKUP(B559,Neosoft!$E$1:$I$12,5,0)</f>
        <v>#N/A</v>
      </c>
      <c r="AN559" s="612" t="e">
        <f>VLOOKUP(B559,Infosys!$E$1:$I$3,5,0)</f>
        <v>#N/A</v>
      </c>
      <c r="AO559" s="612" t="e">
        <f>VLOOKUP(B559,Cerelabs!$E$1:$I$5,5,0)</f>
        <v>#N/A</v>
      </c>
      <c r="AP559" s="612" t="e">
        <f>VLOOKUP(B559,'Neebal Technologies'!$D$1:$H$2,5,0)</f>
        <v>#N/A</v>
      </c>
      <c r="AQ559" s="612" t="e">
        <f>VLOOKUP(B559,'Vertiv Energy'!$D$1:$H$2,5,0)</f>
        <v>#N/A</v>
      </c>
      <c r="AR559" s="612" t="e">
        <f>VLOOKUP(B559,'Acidaes Solutions (CRMNEXT)'!$D$1:$H$3,5,0)</f>
        <v>#N/A</v>
      </c>
      <c r="AS559" s="612" t="e">
        <f>VLOOKUP(B559,Growisto!$D$1:$H$2,5,0)</f>
        <v>#N/A</v>
      </c>
      <c r="AT559" s="612" t="e">
        <f>VLOOKUP(B559,'9.9 Mediaworx - Digit'!$D$1:$H$2,5,0)</f>
        <v>#N/A</v>
      </c>
      <c r="AU559" s="612" t="e">
        <f>VLOOKUP(B559,'Vistaar systems Pvt Ltd'!$D$2:$H$3,5,0)</f>
        <v>#N/A</v>
      </c>
      <c r="AV559" s="612" t="e">
        <f>VLOOKUP(B559,'Course 5i'!$D$2:$H$11,5,0)</f>
        <v>#N/A</v>
      </c>
      <c r="AW559" s="612" t="e">
        <f>VLOOKUP(B559,'Radiant Appliances &amp; Electronic'!$D$1:$H$13,5,0)</f>
        <v>#N/A</v>
      </c>
      <c r="AX559" s="612" t="e">
        <f>VLOOKUP(B559,'Atos Global'!$D$3:$H$27,5,0)</f>
        <v>#N/A</v>
      </c>
      <c r="AY559" s="612" t="e">
        <f>VLOOKUP(B559,'Saama Technologies'!$D$1:$H$2,5,0)</f>
        <v>#N/A</v>
      </c>
      <c r="AZ559" s="612" t="e">
        <f>VLOOKUP(B559,'Multiplier Solutions'!$D$1:$H$2,5,0)</f>
        <v>#N/A</v>
      </c>
      <c r="BA559" s="612" t="e">
        <f>VLOOKUP(B559,GEP!$D$2:$H$5,5,0)</f>
        <v>#N/A</v>
      </c>
      <c r="BB559" s="612" t="e">
        <f>VLOOKUP(B559,Accenture!$D$1:$H$6,5,0)</f>
        <v>#N/A</v>
      </c>
      <c r="BC559" s="612" t="e">
        <f>VLOOKUP(B559,'Endurance International Group'!$D$1:$H$2,5,0)</f>
        <v>#N/A</v>
      </c>
      <c r="BD559" s="612" t="e">
        <f>VLOOKUP(B559,Newgen!$D$1:$H$2,5,0)</f>
        <v>#N/A</v>
      </c>
      <c r="BE559" s="612" t="e">
        <f>VLOOKUP(B559,'3D Incredible'!D559:H559,5,0)</f>
        <v>#N/A</v>
      </c>
      <c r="BF559" s="612" t="e">
        <f>VLOOKUP(B559,'Raja Software Labs'!$D$2:$H$2,5,0)</f>
        <v>#N/A</v>
      </c>
      <c r="BG559" s="612" t="e">
        <f>VLOOKUP(B559,Wipro!$D$1:$H$2,5,0)</f>
        <v>#N/A</v>
      </c>
      <c r="BH559" s="612" t="e">
        <f>VLOOKUP(B559,'Perch Technologies'!$D$2:$H$2,5,0)</f>
        <v>#N/A</v>
      </c>
      <c r="BI559" s="612" t="e">
        <f>VLOOKUP(B559,'Morning Star'!$D$1:$H$6,5,0)</f>
        <v>#N/A</v>
      </c>
      <c r="BJ559" s="612" t="e">
        <f>VLOOKUP(B559,Flexiloans!$D$1:$H$2,5,0)</f>
        <v>#N/A</v>
      </c>
      <c r="BK559" s="612" t="e">
        <f>VLOOKUP(B559,'Thirdware Solutions'!$D$1:$H$2,5,0)</f>
        <v>#N/A</v>
      </c>
      <c r="BL559" s="612" t="e">
        <f>VLOOKUP(B559,Tescom!$D$1:$H$8,5,0)</f>
        <v>#N/A</v>
      </c>
      <c r="BM559" s="612" t="e">
        <f>VLOOKUP(B559,'Cogno AI'!$D$1:$H$2,5,0)</f>
        <v>#N/A</v>
      </c>
      <c r="BN559" s="612" t="e">
        <f>VLOOKUP(B559,'ABM Knowledgeware'!$D$1:$H$2,5,0)</f>
        <v>#N/A</v>
      </c>
      <c r="BO559" s="612" t="e">
        <f>VLOOKUP(B559,'Concerto Software'!$D$1:$H$3,5,0)</f>
        <v>#N/A</v>
      </c>
      <c r="BP559" s="612" t="e">
        <f>VLOOKUP(B559,'My Captain'!$D$1:$H$4,5,0)</f>
        <v>#N/A</v>
      </c>
      <c r="BQ559" s="612" t="e">
        <f>VLOOKUP(B559,'Finoux Solutions'!$D$2:$H$4,5,0)</f>
        <v>#N/A</v>
      </c>
      <c r="BR559" s="612" t="e">
        <f>VLOOKUP(B559,'MITR Learning'!$D$1:$H$2,5,0)</f>
        <v>#N/A</v>
      </c>
      <c r="BS559" s="612" t="e">
        <f>VLOOKUP(B559,Nucsoft!$D$2:$H$6,5,0)</f>
        <v>#N/A</v>
      </c>
      <c r="BT559" s="612" t="e">
        <f>VLOOKUP(B559,'Paras Cadd'!$D$1:$H$2,5,0)</f>
        <v>#N/A</v>
      </c>
      <c r="BU559" s="612" t="e">
        <f>VLOOKUP(B559,'ICICI Securities'!$D$1:$H$2,5,0)</f>
        <v>#N/A</v>
      </c>
      <c r="BV559" s="612" t="e">
        <f>VLOOKUP(B559,'Citius Tech'!$D$2:$H$5,5,0)</f>
        <v>#N/A</v>
      </c>
      <c r="BW559" s="612" t="e">
        <f>VLOOKUP(B559,'Buzzy Brains'!$D$2:$H$2,5,0)</f>
        <v>#N/A</v>
      </c>
      <c r="BX559" s="612" t="e">
        <f>VLOOKUP(B559,'Decimal Point'!$D$2:$H$2,5,0)</f>
        <v>#N/A</v>
      </c>
      <c r="BY559" s="612" t="e">
        <f>VLOOKUP(B559,'Sankey Business Solutions'!$D$2:$H$3,5,0)</f>
        <v>#N/A</v>
      </c>
      <c r="BZ559" s="612" t="e">
        <f>VLOOKUP(B559,'Nangia &amp; Co LLP'!$D$2:$H$2,5,0)</f>
        <v>#N/A</v>
      </c>
      <c r="CA559" s="612" t="e">
        <f>VLOOKUP(B559,'FIS Solutions India Pvt Ltd'!$D$2:$H$2,5,0)</f>
        <v>#N/A</v>
      </c>
      <c r="CB559" s="612" t="e">
        <f>VLOOKUP(B559,'Delta Technology &amp; Management '!$D$2:$H$16,5,0)</f>
        <v>#N/A</v>
      </c>
      <c r="CC559" s="612" t="e">
        <f>VLOOKUP(B559,'Espoir Networks'!$D$3:$H$11,5,0)</f>
        <v>#N/A</v>
      </c>
      <c r="CD559" s="612" t="e">
        <f>VLOOKUP(B559,'Servosys Solution'!$D$3:$H$5,5,0)</f>
        <v>#N/A</v>
      </c>
      <c r="CE559" s="612" t="e">
        <f>VLOOKUP(B559,'Ribbon Communications'!$D$3:$H$4,5,0)</f>
        <v>#N/A</v>
      </c>
      <c r="CF559" s="612">
        <f t="shared" si="27"/>
        <v>0</v>
      </c>
      <c r="CG559" s="129" t="s">
        <v>10629</v>
      </c>
      <c r="CH559" s="129" t="s">
        <v>10630</v>
      </c>
      <c r="CI559" s="129" t="s">
        <v>10631</v>
      </c>
      <c r="CJ559" s="129" t="s">
        <v>11726</v>
      </c>
      <c r="CK559" s="132">
        <v>42917</v>
      </c>
      <c r="CL559" s="129">
        <v>2021</v>
      </c>
      <c r="CM559" s="128" t="s">
        <v>12089</v>
      </c>
      <c r="CN559" s="129">
        <v>413</v>
      </c>
      <c r="CO559" s="133">
        <v>82.6</v>
      </c>
      <c r="CP559" s="129">
        <v>2014</v>
      </c>
      <c r="CQ559" s="129" t="s">
        <v>79</v>
      </c>
      <c r="CR559" s="128" t="s">
        <v>12282</v>
      </c>
      <c r="CS559" s="129">
        <v>490</v>
      </c>
      <c r="CT559" s="133">
        <v>75.38</v>
      </c>
      <c r="CU559" s="129">
        <v>2016</v>
      </c>
      <c r="CV559" s="129" t="s">
        <v>79</v>
      </c>
      <c r="CW559" s="131" t="s">
        <v>81</v>
      </c>
      <c r="CX559" s="131" t="s">
        <v>81</v>
      </c>
      <c r="CY559" s="129" t="s">
        <v>81</v>
      </c>
      <c r="CZ559" s="129" t="s">
        <v>81</v>
      </c>
      <c r="DA559" s="129" t="s">
        <v>81</v>
      </c>
      <c r="DB559" s="129" t="s">
        <v>81</v>
      </c>
      <c r="DC559" s="129" t="s">
        <v>81</v>
      </c>
      <c r="DD559" s="129" t="s">
        <v>81</v>
      </c>
      <c r="DE559" s="129" t="s">
        <v>81</v>
      </c>
      <c r="DF559" s="129">
        <v>0</v>
      </c>
      <c r="DG559" s="224">
        <v>8.6999999999999993</v>
      </c>
      <c r="DH559" s="224">
        <v>8.48</v>
      </c>
      <c r="DI559" s="224">
        <v>9.08</v>
      </c>
      <c r="DJ559" s="224">
        <v>8.4600000000000009</v>
      </c>
      <c r="DK559" s="224">
        <v>8.61</v>
      </c>
      <c r="DL559" s="224"/>
      <c r="DM559" s="224">
        <v>43.33</v>
      </c>
      <c r="DN559" s="224">
        <v>8.66</v>
      </c>
      <c r="DO559" s="129"/>
      <c r="DP559" s="131" t="s">
        <v>138</v>
      </c>
      <c r="DQ559" s="129">
        <v>0</v>
      </c>
      <c r="DR559" s="129">
        <v>0</v>
      </c>
      <c r="DS559" s="129" t="s">
        <v>83</v>
      </c>
      <c r="DT559" s="129" t="s">
        <v>230</v>
      </c>
      <c r="DU559" s="129" t="s">
        <v>83</v>
      </c>
      <c r="DV559" s="129" t="s">
        <v>83</v>
      </c>
      <c r="DW559" s="131" t="s">
        <v>83</v>
      </c>
      <c r="DX559" s="131" t="s">
        <v>84</v>
      </c>
      <c r="DY559" s="131" t="s">
        <v>81</v>
      </c>
      <c r="DZ559" s="131" t="s">
        <v>10634</v>
      </c>
      <c r="EA559" s="131" t="s">
        <v>10635</v>
      </c>
      <c r="EB559" s="131" t="s">
        <v>10636</v>
      </c>
      <c r="EC559" s="131" t="s">
        <v>762</v>
      </c>
      <c r="ED559" s="131" t="s">
        <v>89</v>
      </c>
      <c r="EE559" s="131" t="s">
        <v>81</v>
      </c>
      <c r="EF559" s="131" t="s">
        <v>10637</v>
      </c>
      <c r="EG559" s="131" t="s">
        <v>10638</v>
      </c>
      <c r="EH559" s="131" t="s">
        <v>81</v>
      </c>
      <c r="EI559" s="131" t="s">
        <v>10639</v>
      </c>
      <c r="EJ559" s="135" t="s">
        <v>10640</v>
      </c>
      <c r="EK559" s="135" t="s">
        <v>10641</v>
      </c>
      <c r="EL559" s="135" t="s">
        <v>10642</v>
      </c>
      <c r="EM559" s="135" t="s">
        <v>10643</v>
      </c>
      <c r="EN559" s="131" t="s">
        <v>81</v>
      </c>
    </row>
    <row r="560" spans="1:144" ht="18" thickTop="1" thickBot="1">
      <c r="A560" s="575">
        <f t="shared" si="28"/>
        <v>559</v>
      </c>
      <c r="B560" s="572" t="s">
        <v>10762</v>
      </c>
      <c r="C560" s="600" t="s">
        <v>10763</v>
      </c>
      <c r="D560" s="570" t="s">
        <v>13208</v>
      </c>
      <c r="E560" s="568" t="str">
        <f t="shared" si="26"/>
        <v>Placed</v>
      </c>
      <c r="F560" s="570" t="s">
        <v>12496</v>
      </c>
      <c r="G560" s="570" t="s">
        <v>183</v>
      </c>
      <c r="H560" s="131" t="str">
        <f>VLOOKUP(B560,INFT2!C:E,3,0)</f>
        <v>12th + Engineering without live KT</v>
      </c>
      <c r="I560" s="610" t="s">
        <v>8217</v>
      </c>
      <c r="J560" s="572">
        <v>21</v>
      </c>
      <c r="K560" s="611" t="s">
        <v>10764</v>
      </c>
      <c r="L560" s="611" t="s">
        <v>591</v>
      </c>
      <c r="M560" s="611" t="s">
        <v>10765</v>
      </c>
      <c r="N560" s="612" t="s">
        <v>10761</v>
      </c>
      <c r="O560" s="612">
        <v>26822887</v>
      </c>
      <c r="P560" s="612">
        <v>9820584603</v>
      </c>
      <c r="Q560" s="612" t="e">
        <f>VLOOKUP(B560,'TCS CON'!$D$1:$H$98,5,0)</f>
        <v>#N/A</v>
      </c>
      <c r="R560" s="612" t="e">
        <f>VLOOKUP(B560,LTI!$C$1:$H$46,6,0)</f>
        <v>#N/A</v>
      </c>
      <c r="S560" s="612" t="e">
        <f>VLOOKUP(B560,JARO!$E$2:$I$11,5,0)</f>
        <v>#N/A</v>
      </c>
      <c r="T560" s="612" t="e">
        <f>VLOOKUP(B560,Capgemini!$D$3:$H$78,5,0)</f>
        <v>#N/A</v>
      </c>
      <c r="U560" s="612" t="e">
        <f>VLOOKUP(B560,Carwale!$D$1:$H$4,5,0)</f>
        <v>#N/A</v>
      </c>
      <c r="V560" s="612" t="e">
        <f>VLOOKUP(B560,'Interactive Brokers'!E:I,5,0)</f>
        <v>#N/A</v>
      </c>
      <c r="W560" s="612" t="e">
        <f>VLOOKUP(B560,'REL Jio'!E:I,5,0)</f>
        <v>#N/A</v>
      </c>
      <c r="X560" s="612" t="e">
        <f>VLOOKUP(B560,'Sciative Sol'!E:I,5,0)</f>
        <v>#N/A</v>
      </c>
      <c r="Y560" s="612" t="e">
        <f>VLOOKUP(B560,'Hexaware Tech'!E:I,5,0)</f>
        <v>#N/A</v>
      </c>
      <c r="Z560" s="612" t="e">
        <f>VLOOKUP(B560,Axis!D:H,5,0)</f>
        <v>#N/A</v>
      </c>
      <c r="AA560" s="612" t="e">
        <f>VLOOKUP(B560,Ugam!$D$3:$H$26,5,0)</f>
        <v>#N/A</v>
      </c>
      <c r="AB560" s="612" t="e">
        <f>VLOOKUP(B560,Zeus!F:J,5,0)</f>
        <v>#N/A</v>
      </c>
      <c r="AC560" s="612" t="e">
        <f>VLOOKUP(B560,Montran!F:J,5,0)</f>
        <v>#N/A</v>
      </c>
      <c r="AD560" s="612" t="e">
        <f>VLOOKUP(B560,Endurance!H343:L343,5,0)</f>
        <v>#N/A</v>
      </c>
      <c r="AE560" s="612" t="e">
        <f>VLOOKUP(B560,'Swabhav Techlabs'!$F$1:$J$2,5,0)</f>
        <v>#N/A</v>
      </c>
      <c r="AF560" s="612" t="e">
        <f>VLOOKUP(B560,'Quality Kiosk'!$F$1:$J$18,5,0)</f>
        <v>#N/A</v>
      </c>
      <c r="AG560" s="612" t="e">
        <f>VLOOKUP(B560,'Lemon VB'!$F$1:$J$2,5,0)</f>
        <v>#N/A</v>
      </c>
      <c r="AH560" s="612" t="e">
        <f>VLOOKUP(B560,Gocomet!$E$1:$I$3,5,0)</f>
        <v>#N/A</v>
      </c>
      <c r="AI560" s="612" t="e">
        <f>VLOOKUP(B560,'Ingram Micro'!$E$1:$I$8,5,0)</f>
        <v>#N/A</v>
      </c>
      <c r="AJ560" s="612" t="e">
        <f>VLOOKUP(B560,'DePronto Infotech'!$E$1:$I$2,5,0)</f>
        <v>#N/A</v>
      </c>
      <c r="AK560" s="612" t="e">
        <f>VLOOKUP(B560,'Reliance Retail'!$E$1:$I$4,5,0)</f>
        <v>#N/A</v>
      </c>
      <c r="AL560" s="612" t="e">
        <f>VLOOKUP(B560,'Bright Champs'!$D$1:$H$13,5,0)</f>
        <v>#N/A</v>
      </c>
      <c r="AM560" s="612" t="e">
        <f>VLOOKUP(B560,Neosoft!$E$1:$I$12,5,0)</f>
        <v>#N/A</v>
      </c>
      <c r="AN560" s="612" t="e">
        <f>VLOOKUP(B560,Infosys!$E$1:$I$3,5,0)</f>
        <v>#N/A</v>
      </c>
      <c r="AO560" s="612" t="e">
        <f>VLOOKUP(B560,Cerelabs!$E$1:$I$5,5,0)</f>
        <v>#N/A</v>
      </c>
      <c r="AP560" s="612" t="e">
        <f>VLOOKUP(B560,'Neebal Technologies'!$D$1:$H$2,5,0)</f>
        <v>#N/A</v>
      </c>
      <c r="AQ560" s="612" t="e">
        <f>VLOOKUP(B560,'Vertiv Energy'!$D$1:$H$2,5,0)</f>
        <v>#N/A</v>
      </c>
      <c r="AR560" s="612" t="e">
        <f>VLOOKUP(B560,'Acidaes Solutions (CRMNEXT)'!$D$1:$H$3,5,0)</f>
        <v>#N/A</v>
      </c>
      <c r="AS560" s="612" t="e">
        <f>VLOOKUP(B560,Growisto!$D$1:$H$2,5,0)</f>
        <v>#N/A</v>
      </c>
      <c r="AT560" s="612" t="e">
        <f>VLOOKUP(B560,'9.9 Mediaworx - Digit'!$D$1:$H$2,5,0)</f>
        <v>#N/A</v>
      </c>
      <c r="AU560" s="612" t="e">
        <f>VLOOKUP(B560,'Vistaar systems Pvt Ltd'!$D$2:$H$3,5,0)</f>
        <v>#N/A</v>
      </c>
      <c r="AV560" s="612" t="e">
        <f>VLOOKUP(B560,'Course 5i'!$D$2:$H$11,5,0)</f>
        <v>#N/A</v>
      </c>
      <c r="AW560" s="612" t="e">
        <f>VLOOKUP(B560,'Radiant Appliances &amp; Electronic'!$D$1:$H$13,5,0)</f>
        <v>#N/A</v>
      </c>
      <c r="AX560" s="612" t="e">
        <f>VLOOKUP(B560,'Atos Global'!$D$3:$H$27,5,0)</f>
        <v>#N/A</v>
      </c>
      <c r="AY560" s="612" t="e">
        <f>VLOOKUP(B560,'Saama Technologies'!$D$1:$H$2,5,0)</f>
        <v>#N/A</v>
      </c>
      <c r="AZ560" s="612" t="e">
        <f>VLOOKUP(B560,'Multiplier Solutions'!$D$1:$H$2,5,0)</f>
        <v>#N/A</v>
      </c>
      <c r="BA560" s="612" t="e">
        <f>VLOOKUP(B560,GEP!$D$2:$H$5,5,0)</f>
        <v>#N/A</v>
      </c>
      <c r="BB560" s="612" t="e">
        <f>VLOOKUP(B560,Accenture!$D$1:$H$6,5,0)</f>
        <v>#N/A</v>
      </c>
      <c r="BC560" s="612" t="e">
        <f>VLOOKUP(B560,'Endurance International Group'!$D$1:$H$2,5,0)</f>
        <v>#N/A</v>
      </c>
      <c r="BD560" s="612" t="e">
        <f>VLOOKUP(B560,Newgen!$D$1:$H$2,5,0)</f>
        <v>#N/A</v>
      </c>
      <c r="BE560" s="612" t="e">
        <f>VLOOKUP(B560,'3D Incredible'!D560:H560,5,0)</f>
        <v>#N/A</v>
      </c>
      <c r="BF560" s="612" t="e">
        <f>VLOOKUP(B560,'Raja Software Labs'!$D$2:$H$2,5,0)</f>
        <v>#N/A</v>
      </c>
      <c r="BG560" s="612" t="e">
        <f>VLOOKUP(B560,Wipro!$D$1:$H$2,5,0)</f>
        <v>#N/A</v>
      </c>
      <c r="BH560" s="612" t="e">
        <f>VLOOKUP(B560,'Perch Technologies'!$D$2:$H$2,5,0)</f>
        <v>#N/A</v>
      </c>
      <c r="BI560" s="612" t="e">
        <f>VLOOKUP(B560,'Morning Star'!$D$1:$H$6,5,0)</f>
        <v>#N/A</v>
      </c>
      <c r="BJ560" s="612" t="e">
        <f>VLOOKUP(B560,Flexiloans!$D$1:$H$2,5,0)</f>
        <v>#N/A</v>
      </c>
      <c r="BK560" s="612" t="e">
        <f>VLOOKUP(B560,'Thirdware Solutions'!$D$1:$H$2,5,0)</f>
        <v>#N/A</v>
      </c>
      <c r="BL560" s="612" t="e">
        <f>VLOOKUP(B560,Tescom!$D$1:$H$8,5,0)</f>
        <v>#N/A</v>
      </c>
      <c r="BM560" s="612" t="e">
        <f>VLOOKUP(B560,'Cogno AI'!$D$1:$H$2,5,0)</f>
        <v>#N/A</v>
      </c>
      <c r="BN560" s="612" t="e">
        <f>VLOOKUP(B560,'ABM Knowledgeware'!$D$1:$H$2,5,0)</f>
        <v>#N/A</v>
      </c>
      <c r="BO560" s="612" t="e">
        <f>VLOOKUP(B560,'Concerto Software'!$D$1:$H$3,5,0)</f>
        <v>#N/A</v>
      </c>
      <c r="BP560" s="612" t="e">
        <f>VLOOKUP(B560,'My Captain'!$D$1:$H$4,5,0)</f>
        <v>#N/A</v>
      </c>
      <c r="BQ560" s="612">
        <f>VLOOKUP(B560,'Finoux Solutions'!$D$2:$H$4,5,0)</f>
        <v>160200</v>
      </c>
      <c r="BR560" s="612" t="e">
        <f>VLOOKUP(B560,'MITR Learning'!$D$1:$H$2,5,0)</f>
        <v>#N/A</v>
      </c>
      <c r="BS560" s="612" t="e">
        <f>VLOOKUP(B560,Nucsoft!$D$2:$H$6,5,0)</f>
        <v>#N/A</v>
      </c>
      <c r="BT560" s="612" t="e">
        <f>VLOOKUP(B560,'Paras Cadd'!$D$1:$H$2,5,0)</f>
        <v>#N/A</v>
      </c>
      <c r="BU560" s="612" t="e">
        <f>VLOOKUP(B560,'ICICI Securities'!$D$1:$H$2,5,0)</f>
        <v>#N/A</v>
      </c>
      <c r="BV560" s="612" t="e">
        <f>VLOOKUP(B560,'Citius Tech'!$D$2:$H$5,5,0)</f>
        <v>#N/A</v>
      </c>
      <c r="BW560" s="612" t="e">
        <f>VLOOKUP(B560,'Buzzy Brains'!$D$2:$H$2,5,0)</f>
        <v>#N/A</v>
      </c>
      <c r="BX560" s="612" t="e">
        <f>VLOOKUP(B560,'Decimal Point'!$D$2:$H$2,5,0)</f>
        <v>#N/A</v>
      </c>
      <c r="BY560" s="612" t="e">
        <f>VLOOKUP(B560,'Sankey Business Solutions'!$D$2:$H$3,5,0)</f>
        <v>#N/A</v>
      </c>
      <c r="BZ560" s="612" t="e">
        <f>VLOOKUP(B560,'Nangia &amp; Co LLP'!$D$2:$H$2,5,0)</f>
        <v>#N/A</v>
      </c>
      <c r="CA560" s="612" t="e">
        <f>VLOOKUP(B560,'FIS Solutions India Pvt Ltd'!$D$2:$H$2,5,0)</f>
        <v>#N/A</v>
      </c>
      <c r="CB560" s="612" t="e">
        <f>VLOOKUP(B560,'Delta Technology &amp; Management '!$D$2:$H$16,5,0)</f>
        <v>#N/A</v>
      </c>
      <c r="CC560" s="612" t="e">
        <f>VLOOKUP(B560,'Espoir Networks'!$D$3:$H$11,5,0)</f>
        <v>#N/A</v>
      </c>
      <c r="CD560" s="612" t="e">
        <f>VLOOKUP(B560,'Servosys Solution'!$D$3:$H$5,5,0)</f>
        <v>#N/A</v>
      </c>
      <c r="CE560" s="612" t="e">
        <f>VLOOKUP(B560,'Ribbon Communications'!$D$3:$H$4,5,0)</f>
        <v>#N/A</v>
      </c>
      <c r="CF560" s="612">
        <f t="shared" si="27"/>
        <v>1</v>
      </c>
      <c r="CG560" s="129" t="s">
        <v>10766</v>
      </c>
      <c r="CH560" s="129">
        <v>638284040579</v>
      </c>
      <c r="CI560" s="129" t="s">
        <v>1869</v>
      </c>
      <c r="CJ560" s="129" t="s">
        <v>11726</v>
      </c>
      <c r="CK560" s="132">
        <v>42917</v>
      </c>
      <c r="CL560" s="129">
        <v>2021</v>
      </c>
      <c r="CM560" s="128" t="s">
        <v>12090</v>
      </c>
      <c r="CN560" s="129">
        <v>453</v>
      </c>
      <c r="CO560" s="133">
        <v>90.6</v>
      </c>
      <c r="CP560" s="129">
        <v>2015</v>
      </c>
      <c r="CQ560" s="129" t="s">
        <v>79</v>
      </c>
      <c r="CR560" s="128" t="s">
        <v>12283</v>
      </c>
      <c r="CS560" s="129">
        <v>390</v>
      </c>
      <c r="CT560" s="133">
        <v>60</v>
      </c>
      <c r="CU560" s="129">
        <v>2017</v>
      </c>
      <c r="CV560" s="129" t="s">
        <v>79</v>
      </c>
      <c r="CW560" s="131" t="s">
        <v>81</v>
      </c>
      <c r="CX560" s="131" t="s">
        <v>81</v>
      </c>
      <c r="CY560" s="129" t="s">
        <v>81</v>
      </c>
      <c r="CZ560" s="129" t="s">
        <v>81</v>
      </c>
      <c r="DA560" s="129" t="s">
        <v>81</v>
      </c>
      <c r="DB560" s="129" t="s">
        <v>81</v>
      </c>
      <c r="DC560" s="129" t="s">
        <v>81</v>
      </c>
      <c r="DD560" s="129" t="s">
        <v>81</v>
      </c>
      <c r="DE560" s="129" t="s">
        <v>81</v>
      </c>
      <c r="DF560" s="129">
        <v>0</v>
      </c>
      <c r="DG560" s="224">
        <v>6.28</v>
      </c>
      <c r="DH560" s="224">
        <v>6.44</v>
      </c>
      <c r="DI560" s="224">
        <v>6.27</v>
      </c>
      <c r="DJ560" s="224">
        <v>6.65</v>
      </c>
      <c r="DK560" s="224">
        <v>6.69</v>
      </c>
      <c r="DL560" s="224">
        <v>8.5</v>
      </c>
      <c r="DM560" s="224">
        <v>40.83</v>
      </c>
      <c r="DN560" s="224">
        <v>6.8049999999999997</v>
      </c>
      <c r="DO560" s="129"/>
      <c r="DP560" s="131" t="s">
        <v>82</v>
      </c>
      <c r="DQ560" s="129">
        <v>0</v>
      </c>
      <c r="DR560" s="129">
        <v>2</v>
      </c>
      <c r="DS560" s="129" t="s">
        <v>83</v>
      </c>
      <c r="DT560" s="129" t="s">
        <v>83</v>
      </c>
      <c r="DU560" s="129" t="s">
        <v>83</v>
      </c>
      <c r="DV560" s="129" t="s">
        <v>83</v>
      </c>
      <c r="DW560" s="131" t="s">
        <v>83</v>
      </c>
      <c r="DX560" s="131" t="s">
        <v>84</v>
      </c>
      <c r="DY560" s="131" t="s">
        <v>81</v>
      </c>
      <c r="DZ560" s="131" t="s">
        <v>10769</v>
      </c>
      <c r="EA560" s="131" t="s">
        <v>1892</v>
      </c>
      <c r="EB560" s="131" t="s">
        <v>10770</v>
      </c>
      <c r="EC560" s="131" t="s">
        <v>118</v>
      </c>
      <c r="ED560" s="131" t="s">
        <v>89</v>
      </c>
      <c r="EE560" s="131" t="s">
        <v>10771</v>
      </c>
      <c r="EF560" s="131" t="s">
        <v>10772</v>
      </c>
      <c r="EG560" s="131" t="s">
        <v>10773</v>
      </c>
      <c r="EH560" s="131" t="s">
        <v>2264</v>
      </c>
      <c r="EI560" s="131" t="s">
        <v>10774</v>
      </c>
      <c r="EJ560" s="135" t="s">
        <v>10775</v>
      </c>
      <c r="EK560" s="135" t="s">
        <v>10776</v>
      </c>
      <c r="EL560" s="135" t="s">
        <v>10777</v>
      </c>
      <c r="EM560" s="135" t="s">
        <v>10778</v>
      </c>
      <c r="EN560" s="131" t="s">
        <v>10779</v>
      </c>
    </row>
    <row r="561" spans="1:144" ht="18" thickTop="1" thickBot="1">
      <c r="A561" s="575">
        <f t="shared" si="28"/>
        <v>560</v>
      </c>
      <c r="B561" s="572" t="s">
        <v>11085</v>
      </c>
      <c r="C561" s="600" t="s">
        <v>11086</v>
      </c>
      <c r="D561" s="570" t="s">
        <v>13209</v>
      </c>
      <c r="E561" s="568" t="str">
        <f t="shared" si="26"/>
        <v>Placed</v>
      </c>
      <c r="F561" s="570" t="s">
        <v>12496</v>
      </c>
      <c r="G561" s="570" t="s">
        <v>183</v>
      </c>
      <c r="H561" s="131" t="str">
        <f>VLOOKUP(B561,INFT2!C:E,3,0)</f>
        <v>12th + Engineering without live KT</v>
      </c>
      <c r="I561" s="610">
        <v>36496</v>
      </c>
      <c r="J561" s="572">
        <v>21</v>
      </c>
      <c r="K561" s="611" t="s">
        <v>11087</v>
      </c>
      <c r="L561" s="611" t="s">
        <v>73</v>
      </c>
      <c r="M561" s="611" t="s">
        <v>11088</v>
      </c>
      <c r="N561" s="612" t="s">
        <v>11084</v>
      </c>
      <c r="O561" s="612">
        <v>25204494</v>
      </c>
      <c r="P561" s="612">
        <v>9167310194</v>
      </c>
      <c r="Q561" s="612">
        <f>VLOOKUP(B561,'TCS CON'!$D$1:$H$98,5,0)</f>
        <v>336000</v>
      </c>
      <c r="R561" s="612" t="e">
        <f>VLOOKUP(B561,LTI!$C$1:$H$46,6,0)</f>
        <v>#N/A</v>
      </c>
      <c r="S561" s="612" t="e">
        <f>VLOOKUP(B561,JARO!$E$2:$I$11,5,0)</f>
        <v>#N/A</v>
      </c>
      <c r="T561" s="612" t="e">
        <f>VLOOKUP(B561,Capgemini!$D$3:$H$78,5,0)</f>
        <v>#N/A</v>
      </c>
      <c r="U561" s="612" t="e">
        <f>VLOOKUP(B561,Carwale!$D$1:$H$4,5,0)</f>
        <v>#N/A</v>
      </c>
      <c r="V561" s="612" t="e">
        <f>VLOOKUP(B561,'Interactive Brokers'!E:I,5,0)</f>
        <v>#N/A</v>
      </c>
      <c r="W561" s="612" t="e">
        <f>VLOOKUP(B561,'REL Jio'!E:I,5,0)</f>
        <v>#N/A</v>
      </c>
      <c r="X561" s="612" t="e">
        <f>VLOOKUP(B561,'Sciative Sol'!E:I,5,0)</f>
        <v>#N/A</v>
      </c>
      <c r="Y561" s="612" t="e">
        <f>VLOOKUP(B561,'Hexaware Tech'!E:I,5,0)</f>
        <v>#N/A</v>
      </c>
      <c r="Z561" s="612" t="e">
        <f>VLOOKUP(B561,Axis!D:H,5,0)</f>
        <v>#N/A</v>
      </c>
      <c r="AA561" s="612" t="e">
        <f>VLOOKUP(B561,Ugam!$D$3:$H$26,5,0)</f>
        <v>#N/A</v>
      </c>
      <c r="AB561" s="612" t="e">
        <f>VLOOKUP(B561,Zeus!F:J,5,0)</f>
        <v>#N/A</v>
      </c>
      <c r="AC561" s="612" t="e">
        <f>VLOOKUP(B561,Montran!F:J,5,0)</f>
        <v>#N/A</v>
      </c>
      <c r="AD561" s="612" t="e">
        <f>VLOOKUP(B561,Endurance!H344:L344,5,0)</f>
        <v>#N/A</v>
      </c>
      <c r="AE561" s="612" t="e">
        <f>VLOOKUP(B561,'Swabhav Techlabs'!$F$1:$J$2,5,0)</f>
        <v>#N/A</v>
      </c>
      <c r="AF561" s="612" t="e">
        <f>VLOOKUP(B561,'Quality Kiosk'!$F$1:$J$18,5,0)</f>
        <v>#N/A</v>
      </c>
      <c r="AG561" s="612" t="e">
        <f>VLOOKUP(B561,'Lemon VB'!$F$1:$J$2,5,0)</f>
        <v>#N/A</v>
      </c>
      <c r="AH561" s="612" t="e">
        <f>VLOOKUP(B561,Gocomet!$E$1:$I$3,5,0)</f>
        <v>#N/A</v>
      </c>
      <c r="AI561" s="612" t="e">
        <f>VLOOKUP(B561,'Ingram Micro'!$E$1:$I$8,5,0)</f>
        <v>#N/A</v>
      </c>
      <c r="AJ561" s="612" t="e">
        <f>VLOOKUP(B561,'DePronto Infotech'!$E$1:$I$2,5,0)</f>
        <v>#N/A</v>
      </c>
      <c r="AK561" s="612" t="e">
        <f>VLOOKUP(B561,'Reliance Retail'!$E$1:$I$4,5,0)</f>
        <v>#N/A</v>
      </c>
      <c r="AL561" s="612" t="e">
        <f>VLOOKUP(B561,'Bright Champs'!$D$1:$H$13,5,0)</f>
        <v>#N/A</v>
      </c>
      <c r="AM561" s="612" t="e">
        <f>VLOOKUP(B561,Neosoft!$E$1:$I$12,5,0)</f>
        <v>#N/A</v>
      </c>
      <c r="AN561" s="612" t="e">
        <f>VLOOKUP(B561,Infosys!$E$1:$I$3,5,0)</f>
        <v>#N/A</v>
      </c>
      <c r="AO561" s="612" t="e">
        <f>VLOOKUP(B561,Cerelabs!$E$1:$I$5,5,0)</f>
        <v>#N/A</v>
      </c>
      <c r="AP561" s="612" t="e">
        <f>VLOOKUP(B561,'Neebal Technologies'!$D$1:$H$2,5,0)</f>
        <v>#N/A</v>
      </c>
      <c r="AQ561" s="612" t="e">
        <f>VLOOKUP(B561,'Vertiv Energy'!$D$1:$H$2,5,0)</f>
        <v>#N/A</v>
      </c>
      <c r="AR561" s="612" t="e">
        <f>VLOOKUP(B561,'Acidaes Solutions (CRMNEXT)'!$D$1:$H$3,5,0)</f>
        <v>#N/A</v>
      </c>
      <c r="AS561" s="612" t="e">
        <f>VLOOKUP(B561,Growisto!$D$1:$H$2,5,0)</f>
        <v>#N/A</v>
      </c>
      <c r="AT561" s="612" t="e">
        <f>VLOOKUP(B561,'9.9 Mediaworx - Digit'!$D$1:$H$2,5,0)</f>
        <v>#N/A</v>
      </c>
      <c r="AU561" s="612" t="e">
        <f>VLOOKUP(B561,'Vistaar systems Pvt Ltd'!$D$2:$H$3,5,0)</f>
        <v>#N/A</v>
      </c>
      <c r="AV561" s="612" t="e">
        <f>VLOOKUP(B561,'Course 5i'!$D$2:$H$11,5,0)</f>
        <v>#N/A</v>
      </c>
      <c r="AW561" s="612" t="e">
        <f>VLOOKUP(B561,'Radiant Appliances &amp; Electronic'!$D$1:$H$13,5,0)</f>
        <v>#N/A</v>
      </c>
      <c r="AX561" s="612" t="e">
        <f>VLOOKUP(B561,'Atos Global'!$D$3:$H$27,5,0)</f>
        <v>#N/A</v>
      </c>
      <c r="AY561" s="612" t="e">
        <f>VLOOKUP(B561,'Saama Technologies'!$D$1:$H$2,5,0)</f>
        <v>#N/A</v>
      </c>
      <c r="AZ561" s="612" t="e">
        <f>VLOOKUP(B561,'Multiplier Solutions'!$D$1:$H$2,5,0)</f>
        <v>#N/A</v>
      </c>
      <c r="BA561" s="612" t="e">
        <f>VLOOKUP(B561,GEP!$D$2:$H$5,5,0)</f>
        <v>#N/A</v>
      </c>
      <c r="BB561" s="612" t="e">
        <f>VLOOKUP(B561,Accenture!$D$1:$H$6,5,0)</f>
        <v>#N/A</v>
      </c>
      <c r="BC561" s="612" t="e">
        <f>VLOOKUP(B561,'Endurance International Group'!$D$1:$H$2,5,0)</f>
        <v>#N/A</v>
      </c>
      <c r="BD561" s="612" t="e">
        <f>VLOOKUP(B561,Newgen!$D$1:$H$2,5,0)</f>
        <v>#N/A</v>
      </c>
      <c r="BE561" s="612" t="e">
        <f>VLOOKUP(B561,'3D Incredible'!D561:H561,5,0)</f>
        <v>#N/A</v>
      </c>
      <c r="BF561" s="612" t="e">
        <f>VLOOKUP(B561,'Raja Software Labs'!$D$2:$H$2,5,0)</f>
        <v>#N/A</v>
      </c>
      <c r="BG561" s="612" t="e">
        <f>VLOOKUP(B561,Wipro!$D$1:$H$2,5,0)</f>
        <v>#N/A</v>
      </c>
      <c r="BH561" s="612" t="e">
        <f>VLOOKUP(B561,'Perch Technologies'!$D$2:$H$2,5,0)</f>
        <v>#N/A</v>
      </c>
      <c r="BI561" s="612" t="e">
        <f>VLOOKUP(B561,'Morning Star'!$D$1:$H$6,5,0)</f>
        <v>#N/A</v>
      </c>
      <c r="BJ561" s="612" t="e">
        <f>VLOOKUP(B561,Flexiloans!$D$1:$H$2,5,0)</f>
        <v>#N/A</v>
      </c>
      <c r="BK561" s="612" t="e">
        <f>VLOOKUP(B561,'Thirdware Solutions'!$D$1:$H$2,5,0)</f>
        <v>#N/A</v>
      </c>
      <c r="BL561" s="612" t="e">
        <f>VLOOKUP(B561,Tescom!$D$1:$H$8,5,0)</f>
        <v>#N/A</v>
      </c>
      <c r="BM561" s="612" t="e">
        <f>VLOOKUP(B561,'Cogno AI'!$D$1:$H$2,5,0)</f>
        <v>#N/A</v>
      </c>
      <c r="BN561" s="612" t="e">
        <f>VLOOKUP(B561,'ABM Knowledgeware'!$D$1:$H$2,5,0)</f>
        <v>#N/A</v>
      </c>
      <c r="BO561" s="612" t="e">
        <f>VLOOKUP(B561,'Concerto Software'!$D$1:$H$3,5,0)</f>
        <v>#N/A</v>
      </c>
      <c r="BP561" s="612" t="e">
        <f>VLOOKUP(B561,'My Captain'!$D$1:$H$4,5,0)</f>
        <v>#N/A</v>
      </c>
      <c r="BQ561" s="612" t="e">
        <f>VLOOKUP(B561,'Finoux Solutions'!$D$2:$H$4,5,0)</f>
        <v>#N/A</v>
      </c>
      <c r="BR561" s="612" t="e">
        <f>VLOOKUP(B561,'MITR Learning'!$D$1:$H$2,5,0)</f>
        <v>#N/A</v>
      </c>
      <c r="BS561" s="612" t="e">
        <f>VLOOKUP(B561,Nucsoft!$D$2:$H$6,5,0)</f>
        <v>#N/A</v>
      </c>
      <c r="BT561" s="612" t="e">
        <f>VLOOKUP(B561,'Paras Cadd'!$D$1:$H$2,5,0)</f>
        <v>#N/A</v>
      </c>
      <c r="BU561" s="612" t="e">
        <f>VLOOKUP(B561,'ICICI Securities'!$D$1:$H$2,5,0)</f>
        <v>#N/A</v>
      </c>
      <c r="BV561" s="612" t="e">
        <f>VLOOKUP(B561,'Citius Tech'!$D$2:$H$5,5,0)</f>
        <v>#N/A</v>
      </c>
      <c r="BW561" s="612" t="e">
        <f>VLOOKUP(B561,'Buzzy Brains'!$D$2:$H$2,5,0)</f>
        <v>#N/A</v>
      </c>
      <c r="BX561" s="612" t="e">
        <f>VLOOKUP(B561,'Decimal Point'!$D$2:$H$2,5,0)</f>
        <v>#N/A</v>
      </c>
      <c r="BY561" s="612" t="e">
        <f>VLOOKUP(B561,'Sankey Business Solutions'!$D$2:$H$3,5,0)</f>
        <v>#N/A</v>
      </c>
      <c r="BZ561" s="612" t="e">
        <f>VLOOKUP(B561,'Nangia &amp; Co LLP'!$D$2:$H$2,5,0)</f>
        <v>#N/A</v>
      </c>
      <c r="CA561" s="612" t="e">
        <f>VLOOKUP(B561,'FIS Solutions India Pvt Ltd'!$D$2:$H$2,5,0)</f>
        <v>#N/A</v>
      </c>
      <c r="CB561" s="612" t="e">
        <f>VLOOKUP(B561,'Delta Technology &amp; Management '!$D$2:$H$16,5,0)</f>
        <v>#N/A</v>
      </c>
      <c r="CC561" s="612" t="e">
        <f>VLOOKUP(B561,'Espoir Networks'!$D$3:$H$11,5,0)</f>
        <v>#N/A</v>
      </c>
      <c r="CD561" s="612" t="e">
        <f>VLOOKUP(B561,'Servosys Solution'!$D$3:$H$5,5,0)</f>
        <v>#N/A</v>
      </c>
      <c r="CE561" s="612" t="e">
        <f>VLOOKUP(B561,'Ribbon Communications'!$D$3:$H$4,5,0)</f>
        <v>#N/A</v>
      </c>
      <c r="CF561" s="612">
        <f t="shared" si="27"/>
        <v>1</v>
      </c>
      <c r="CG561" s="129" t="s">
        <v>11089</v>
      </c>
      <c r="CH561" s="129">
        <v>212209442721</v>
      </c>
      <c r="CI561" s="129" t="s">
        <v>11090</v>
      </c>
      <c r="CJ561" s="129" t="s">
        <v>11726</v>
      </c>
      <c r="CK561" s="132">
        <v>42917</v>
      </c>
      <c r="CL561" s="129">
        <v>2021</v>
      </c>
      <c r="CM561" s="128" t="s">
        <v>11091</v>
      </c>
      <c r="CN561" s="129">
        <v>463</v>
      </c>
      <c r="CO561" s="133">
        <v>92.6</v>
      </c>
      <c r="CP561" s="129">
        <v>2015</v>
      </c>
      <c r="CQ561" s="129" t="s">
        <v>79</v>
      </c>
      <c r="CR561" s="128" t="s">
        <v>11092</v>
      </c>
      <c r="CS561" s="129">
        <v>539</v>
      </c>
      <c r="CT561" s="133">
        <v>82.92</v>
      </c>
      <c r="CU561" s="129">
        <v>2017</v>
      </c>
      <c r="CV561" s="129" t="s">
        <v>79</v>
      </c>
      <c r="CW561" s="131" t="s">
        <v>81</v>
      </c>
      <c r="CX561" s="131" t="s">
        <v>81</v>
      </c>
      <c r="CY561" s="129" t="s">
        <v>81</v>
      </c>
      <c r="CZ561" s="129" t="s">
        <v>81</v>
      </c>
      <c r="DA561" s="129" t="s">
        <v>81</v>
      </c>
      <c r="DB561" s="129" t="s">
        <v>81</v>
      </c>
      <c r="DC561" s="129" t="s">
        <v>81</v>
      </c>
      <c r="DD561" s="129" t="s">
        <v>81</v>
      </c>
      <c r="DE561" s="129" t="s">
        <v>81</v>
      </c>
      <c r="DF561" s="129">
        <v>0</v>
      </c>
      <c r="DG561" s="224">
        <v>7.86</v>
      </c>
      <c r="DH561" s="224">
        <v>8.11</v>
      </c>
      <c r="DI561" s="224">
        <v>7.35</v>
      </c>
      <c r="DJ561" s="224">
        <v>6.58</v>
      </c>
      <c r="DK561" s="224">
        <v>7.53</v>
      </c>
      <c r="DL561" s="224"/>
      <c r="DM561" s="224">
        <v>37.43</v>
      </c>
      <c r="DN561" s="224">
        <v>7.4859999999999998</v>
      </c>
      <c r="DO561" s="129"/>
      <c r="DP561" s="131" t="s">
        <v>138</v>
      </c>
      <c r="DQ561" s="129">
        <v>0</v>
      </c>
      <c r="DR561" s="129">
        <v>0</v>
      </c>
      <c r="DS561" s="129" t="s">
        <v>83</v>
      </c>
      <c r="DT561" s="129" t="s">
        <v>83</v>
      </c>
      <c r="DU561" s="129" t="s">
        <v>83</v>
      </c>
      <c r="DV561" s="129" t="s">
        <v>83</v>
      </c>
      <c r="DW561" s="131" t="s">
        <v>83</v>
      </c>
      <c r="DX561" s="131" t="s">
        <v>84</v>
      </c>
      <c r="DY561" s="131" t="s">
        <v>81</v>
      </c>
      <c r="DZ561" s="131" t="s">
        <v>11093</v>
      </c>
      <c r="EA561" s="131" t="s">
        <v>86</v>
      </c>
      <c r="EB561" s="131" t="s">
        <v>11094</v>
      </c>
      <c r="EC561" s="131" t="s">
        <v>86</v>
      </c>
      <c r="ED561" s="131" t="s">
        <v>89</v>
      </c>
      <c r="EE561" s="131" t="s">
        <v>11095</v>
      </c>
      <c r="EF561" s="131" t="s">
        <v>11096</v>
      </c>
      <c r="EG561" s="131" t="s">
        <v>11097</v>
      </c>
      <c r="EH561" s="131" t="s">
        <v>11098</v>
      </c>
      <c r="EI561" s="131" t="s">
        <v>11099</v>
      </c>
      <c r="EJ561" s="135" t="s">
        <v>11100</v>
      </c>
      <c r="EK561" s="135" t="s">
        <v>11101</v>
      </c>
      <c r="EL561" s="135" t="s">
        <v>11102</v>
      </c>
      <c r="EM561" s="135" t="s">
        <v>11103</v>
      </c>
      <c r="EN561" s="131" t="s">
        <v>11104</v>
      </c>
    </row>
    <row r="562" spans="1:144" ht="18" thickTop="1" thickBot="1">
      <c r="A562" s="575">
        <f t="shared" si="28"/>
        <v>561</v>
      </c>
      <c r="B562" s="572" t="s">
        <v>11302</v>
      </c>
      <c r="C562" s="600" t="s">
        <v>11303</v>
      </c>
      <c r="D562" s="570" t="s">
        <v>13209</v>
      </c>
      <c r="E562" s="568" t="str">
        <f t="shared" si="26"/>
        <v>Placed</v>
      </c>
      <c r="F562" s="570" t="s">
        <v>12496</v>
      </c>
      <c r="G562" s="570" t="s">
        <v>183</v>
      </c>
      <c r="H562" s="131" t="str">
        <f>VLOOKUP(B562,INFT2!C:E,3,0)</f>
        <v>12th + Engineering without live KT</v>
      </c>
      <c r="I562" s="610">
        <v>36078</v>
      </c>
      <c r="J562" s="572">
        <v>21</v>
      </c>
      <c r="K562" s="611" t="s">
        <v>11304</v>
      </c>
      <c r="L562" s="611" t="s">
        <v>73</v>
      </c>
      <c r="M562" s="611" t="s">
        <v>11305</v>
      </c>
      <c r="N562" s="612" t="s">
        <v>11301</v>
      </c>
      <c r="O562" s="612">
        <v>9082122967</v>
      </c>
      <c r="P562" s="612">
        <v>9082122967</v>
      </c>
      <c r="Q562" s="612">
        <f>VLOOKUP(B562,'TCS CON'!$D$1:$H$98,5,0)</f>
        <v>336000</v>
      </c>
      <c r="R562" s="612">
        <f>VLOOKUP(B562,LTI!$C$1:$H$46,6,0)</f>
        <v>500000</v>
      </c>
      <c r="S562" s="612" t="e">
        <f>VLOOKUP(B562,JARO!$E$2:$I$11,5,0)</f>
        <v>#N/A</v>
      </c>
      <c r="T562" s="612">
        <f>VLOOKUP(B562,Capgemini!$D$3:$H$78,5,0)</f>
        <v>380000</v>
      </c>
      <c r="U562" s="612" t="e">
        <f>VLOOKUP(B562,Carwale!$D$1:$H$4,5,0)</f>
        <v>#N/A</v>
      </c>
      <c r="V562" s="612" t="e">
        <f>VLOOKUP(B562,'Interactive Brokers'!E:I,5,0)</f>
        <v>#N/A</v>
      </c>
      <c r="W562" s="612" t="e">
        <f>VLOOKUP(B562,'REL Jio'!E:I,5,0)</f>
        <v>#N/A</v>
      </c>
      <c r="X562" s="612" t="e">
        <f>VLOOKUP(B562,'Sciative Sol'!E:I,5,0)</f>
        <v>#N/A</v>
      </c>
      <c r="Y562" s="612" t="e">
        <f>VLOOKUP(B562,'Hexaware Tech'!E:I,5,0)</f>
        <v>#N/A</v>
      </c>
      <c r="Z562" s="612" t="e">
        <f>VLOOKUP(B562,Axis!D:H,5,0)</f>
        <v>#N/A</v>
      </c>
      <c r="AA562" s="612" t="e">
        <f>VLOOKUP(B562,Ugam!$D$3:$H$26,5,0)</f>
        <v>#N/A</v>
      </c>
      <c r="AB562" s="612" t="e">
        <f>VLOOKUP(B562,Zeus!F:J,5,0)</f>
        <v>#N/A</v>
      </c>
      <c r="AC562" s="612" t="e">
        <f>VLOOKUP(B562,Montran!F:J,5,0)</f>
        <v>#N/A</v>
      </c>
      <c r="AD562" s="612" t="e">
        <f>VLOOKUP(B562,Endurance!H345:L345,5,0)</f>
        <v>#N/A</v>
      </c>
      <c r="AE562" s="612" t="e">
        <f>VLOOKUP(B562,'Swabhav Techlabs'!$F$1:$J$2,5,0)</f>
        <v>#N/A</v>
      </c>
      <c r="AF562" s="612" t="e">
        <f>VLOOKUP(B562,'Quality Kiosk'!$F$1:$J$18,5,0)</f>
        <v>#N/A</v>
      </c>
      <c r="AG562" s="612" t="e">
        <f>VLOOKUP(B562,'Lemon VB'!$F$1:$J$2,5,0)</f>
        <v>#N/A</v>
      </c>
      <c r="AH562" s="612" t="e">
        <f>VLOOKUP(B562,Gocomet!$E$1:$I$3,5,0)</f>
        <v>#N/A</v>
      </c>
      <c r="AI562" s="612" t="e">
        <f>VLOOKUP(B562,'Ingram Micro'!$E$1:$I$8,5,0)</f>
        <v>#N/A</v>
      </c>
      <c r="AJ562" s="612" t="e">
        <f>VLOOKUP(B562,'DePronto Infotech'!$E$1:$I$2,5,0)</f>
        <v>#N/A</v>
      </c>
      <c r="AK562" s="612" t="e">
        <f>VLOOKUP(B562,'Reliance Retail'!$E$1:$I$4,5,0)</f>
        <v>#N/A</v>
      </c>
      <c r="AL562" s="612" t="e">
        <f>VLOOKUP(B562,'Bright Champs'!$D$1:$H$13,5,0)</f>
        <v>#N/A</v>
      </c>
      <c r="AM562" s="612" t="e">
        <f>VLOOKUP(B562,Neosoft!$E$1:$I$12,5,0)</f>
        <v>#N/A</v>
      </c>
      <c r="AN562" s="612" t="e">
        <f>VLOOKUP(B562,Infosys!$E$1:$I$3,5,0)</f>
        <v>#N/A</v>
      </c>
      <c r="AO562" s="612" t="e">
        <f>VLOOKUP(B562,Cerelabs!$E$1:$I$5,5,0)</f>
        <v>#N/A</v>
      </c>
      <c r="AP562" s="612" t="e">
        <f>VLOOKUP(B562,'Neebal Technologies'!$D$1:$H$2,5,0)</f>
        <v>#N/A</v>
      </c>
      <c r="AQ562" s="612" t="e">
        <f>VLOOKUP(B562,'Vertiv Energy'!$D$1:$H$2,5,0)</f>
        <v>#N/A</v>
      </c>
      <c r="AR562" s="612" t="e">
        <f>VLOOKUP(B562,'Acidaes Solutions (CRMNEXT)'!$D$1:$H$3,5,0)</f>
        <v>#N/A</v>
      </c>
      <c r="AS562" s="612" t="e">
        <f>VLOOKUP(B562,Growisto!$D$1:$H$2,5,0)</f>
        <v>#N/A</v>
      </c>
      <c r="AT562" s="612" t="e">
        <f>VLOOKUP(B562,'9.9 Mediaworx - Digit'!$D$1:$H$2,5,0)</f>
        <v>#N/A</v>
      </c>
      <c r="AU562" s="612" t="e">
        <f>VLOOKUP(B562,'Vistaar systems Pvt Ltd'!$D$2:$H$3,5,0)</f>
        <v>#N/A</v>
      </c>
      <c r="AV562" s="612" t="e">
        <f>VLOOKUP(B562,'Course 5i'!$D$2:$H$11,5,0)</f>
        <v>#N/A</v>
      </c>
      <c r="AW562" s="612" t="e">
        <f>VLOOKUP(B562,'Radiant Appliances &amp; Electronic'!$D$1:$H$13,5,0)</f>
        <v>#N/A</v>
      </c>
      <c r="AX562" s="612" t="e">
        <f>VLOOKUP(B562,'Atos Global'!$D$3:$H$27,5,0)</f>
        <v>#N/A</v>
      </c>
      <c r="AY562" s="612" t="e">
        <f>VLOOKUP(B562,'Saama Technologies'!$D$1:$H$2,5,0)</f>
        <v>#N/A</v>
      </c>
      <c r="AZ562" s="612" t="e">
        <f>VLOOKUP(B562,'Multiplier Solutions'!$D$1:$H$2,5,0)</f>
        <v>#N/A</v>
      </c>
      <c r="BA562" s="612" t="e">
        <f>VLOOKUP(B562,GEP!$D$2:$H$5,5,0)</f>
        <v>#N/A</v>
      </c>
      <c r="BB562" s="612" t="e">
        <f>VLOOKUP(B562,Accenture!$D$1:$H$6,5,0)</f>
        <v>#N/A</v>
      </c>
      <c r="BC562" s="612" t="e">
        <f>VLOOKUP(B562,'Endurance International Group'!$D$1:$H$2,5,0)</f>
        <v>#N/A</v>
      </c>
      <c r="BD562" s="612" t="e">
        <f>VLOOKUP(B562,Newgen!$D$1:$H$2,5,0)</f>
        <v>#N/A</v>
      </c>
      <c r="BE562" s="612" t="e">
        <f>VLOOKUP(B562,'3D Incredible'!D562:H562,5,0)</f>
        <v>#N/A</v>
      </c>
      <c r="BF562" s="612" t="e">
        <f>VLOOKUP(B562,'Raja Software Labs'!$D$2:$H$2,5,0)</f>
        <v>#N/A</v>
      </c>
      <c r="BG562" s="612" t="e">
        <f>VLOOKUP(B562,Wipro!$D$1:$H$2,5,0)</f>
        <v>#N/A</v>
      </c>
      <c r="BH562" s="612" t="e">
        <f>VLOOKUP(B562,'Perch Technologies'!$D$2:$H$2,5,0)</f>
        <v>#N/A</v>
      </c>
      <c r="BI562" s="612" t="e">
        <f>VLOOKUP(B562,'Morning Star'!$D$1:$H$6,5,0)</f>
        <v>#N/A</v>
      </c>
      <c r="BJ562" s="612" t="e">
        <f>VLOOKUP(B562,Flexiloans!$D$1:$H$2,5,0)</f>
        <v>#N/A</v>
      </c>
      <c r="BK562" s="612" t="e">
        <f>VLOOKUP(B562,'Thirdware Solutions'!$D$1:$H$2,5,0)</f>
        <v>#N/A</v>
      </c>
      <c r="BL562" s="612" t="e">
        <f>VLOOKUP(B562,Tescom!$D$1:$H$8,5,0)</f>
        <v>#N/A</v>
      </c>
      <c r="BM562" s="612" t="e">
        <f>VLOOKUP(B562,'Cogno AI'!$D$1:$H$2,5,0)</f>
        <v>#N/A</v>
      </c>
      <c r="BN562" s="612" t="e">
        <f>VLOOKUP(B562,'ABM Knowledgeware'!$D$1:$H$2,5,0)</f>
        <v>#N/A</v>
      </c>
      <c r="BO562" s="612" t="e">
        <f>VLOOKUP(B562,'Concerto Software'!$D$1:$H$3,5,0)</f>
        <v>#N/A</v>
      </c>
      <c r="BP562" s="612" t="e">
        <f>VLOOKUP(B562,'My Captain'!$D$1:$H$4,5,0)</f>
        <v>#N/A</v>
      </c>
      <c r="BQ562" s="612" t="e">
        <f>VLOOKUP(B562,'Finoux Solutions'!$D$2:$H$4,5,0)</f>
        <v>#N/A</v>
      </c>
      <c r="BR562" s="612" t="e">
        <f>VLOOKUP(B562,'MITR Learning'!$D$1:$H$2,5,0)</f>
        <v>#N/A</v>
      </c>
      <c r="BS562" s="612" t="e">
        <f>VLOOKUP(B562,Nucsoft!$D$2:$H$6,5,0)</f>
        <v>#N/A</v>
      </c>
      <c r="BT562" s="612" t="e">
        <f>VLOOKUP(B562,'Paras Cadd'!$D$1:$H$2,5,0)</f>
        <v>#N/A</v>
      </c>
      <c r="BU562" s="612" t="e">
        <f>VLOOKUP(B562,'ICICI Securities'!$D$1:$H$2,5,0)</f>
        <v>#N/A</v>
      </c>
      <c r="BV562" s="612" t="e">
        <f>VLOOKUP(B562,'Citius Tech'!$D$2:$H$5,5,0)</f>
        <v>#N/A</v>
      </c>
      <c r="BW562" s="612" t="e">
        <f>VLOOKUP(B562,'Buzzy Brains'!$D$2:$H$2,5,0)</f>
        <v>#N/A</v>
      </c>
      <c r="BX562" s="612" t="e">
        <f>VLOOKUP(B562,'Decimal Point'!$D$2:$H$2,5,0)</f>
        <v>#N/A</v>
      </c>
      <c r="BY562" s="612" t="e">
        <f>VLOOKUP(B562,'Sankey Business Solutions'!$D$2:$H$3,5,0)</f>
        <v>#N/A</v>
      </c>
      <c r="BZ562" s="612" t="e">
        <f>VLOOKUP(B562,'Nangia &amp; Co LLP'!$D$2:$H$2,5,0)</f>
        <v>#N/A</v>
      </c>
      <c r="CA562" s="612" t="e">
        <f>VLOOKUP(B562,'FIS Solutions India Pvt Ltd'!$D$2:$H$2,5,0)</f>
        <v>#N/A</v>
      </c>
      <c r="CB562" s="612" t="e">
        <f>VLOOKUP(B562,'Delta Technology &amp; Management '!$D$2:$H$16,5,0)</f>
        <v>#N/A</v>
      </c>
      <c r="CC562" s="612" t="e">
        <f>VLOOKUP(B562,'Espoir Networks'!$D$3:$H$11,5,0)</f>
        <v>#N/A</v>
      </c>
      <c r="CD562" s="612" t="e">
        <f>VLOOKUP(B562,'Servosys Solution'!$D$3:$H$5,5,0)</f>
        <v>#N/A</v>
      </c>
      <c r="CE562" s="612" t="e">
        <f>VLOOKUP(B562,'Ribbon Communications'!$D$3:$H$4,5,0)</f>
        <v>#N/A</v>
      </c>
      <c r="CF562" s="612">
        <f t="shared" si="27"/>
        <v>3</v>
      </c>
      <c r="CG562" s="129" t="s">
        <v>11306</v>
      </c>
      <c r="CH562" s="129">
        <v>614275909155</v>
      </c>
      <c r="CI562" s="129" t="s">
        <v>11307</v>
      </c>
      <c r="CJ562" s="129" t="s">
        <v>11726</v>
      </c>
      <c r="CK562" s="132">
        <v>42917</v>
      </c>
      <c r="CL562" s="129">
        <v>2021</v>
      </c>
      <c r="CM562" s="128" t="s">
        <v>12091</v>
      </c>
      <c r="CN562" s="129">
        <v>479</v>
      </c>
      <c r="CO562" s="133">
        <v>95.8</v>
      </c>
      <c r="CP562" s="129">
        <v>2014</v>
      </c>
      <c r="CQ562" s="129" t="s">
        <v>79</v>
      </c>
      <c r="CR562" s="128" t="s">
        <v>12284</v>
      </c>
      <c r="CS562" s="129">
        <v>539</v>
      </c>
      <c r="CT562" s="133">
        <v>82.92</v>
      </c>
      <c r="CU562" s="129">
        <v>2016</v>
      </c>
      <c r="CV562" s="129" t="s">
        <v>79</v>
      </c>
      <c r="CW562" s="131" t="s">
        <v>81</v>
      </c>
      <c r="CX562" s="131" t="s">
        <v>81</v>
      </c>
      <c r="CY562" s="129" t="s">
        <v>81</v>
      </c>
      <c r="CZ562" s="129" t="s">
        <v>81</v>
      </c>
      <c r="DA562" s="129" t="s">
        <v>81</v>
      </c>
      <c r="DB562" s="129" t="s">
        <v>81</v>
      </c>
      <c r="DC562" s="129" t="s">
        <v>81</v>
      </c>
      <c r="DD562" s="129" t="s">
        <v>81</v>
      </c>
      <c r="DE562" s="129" t="s">
        <v>81</v>
      </c>
      <c r="DF562" s="129">
        <v>0</v>
      </c>
      <c r="DG562" s="224">
        <v>7.87</v>
      </c>
      <c r="DH562" s="224">
        <v>8.0399999999999991</v>
      </c>
      <c r="DI562" s="224">
        <v>7.54</v>
      </c>
      <c r="DJ562" s="224">
        <v>7.96</v>
      </c>
      <c r="DK562" s="224">
        <v>8.31</v>
      </c>
      <c r="DL562" s="224">
        <v>9.3800000000000008</v>
      </c>
      <c r="DM562" s="224">
        <v>49.1</v>
      </c>
      <c r="DN562" s="224">
        <v>8.18</v>
      </c>
      <c r="DO562" s="129"/>
      <c r="DP562" s="131" t="s">
        <v>82</v>
      </c>
      <c r="DQ562" s="129">
        <v>0</v>
      </c>
      <c r="DR562" s="129">
        <v>0</v>
      </c>
      <c r="DS562" s="129" t="s">
        <v>83</v>
      </c>
      <c r="DT562" s="129" t="s">
        <v>230</v>
      </c>
      <c r="DU562" s="129" t="s">
        <v>83</v>
      </c>
      <c r="DV562" s="129" t="s">
        <v>83</v>
      </c>
      <c r="DW562" s="131" t="s">
        <v>83</v>
      </c>
      <c r="DX562" s="131" t="s">
        <v>84</v>
      </c>
      <c r="DY562" s="131" t="s">
        <v>81</v>
      </c>
      <c r="DZ562" s="131" t="s">
        <v>11310</v>
      </c>
      <c r="EA562" s="131" t="s">
        <v>86</v>
      </c>
      <c r="EB562" s="131" t="s">
        <v>11311</v>
      </c>
      <c r="EC562" s="131" t="s">
        <v>88</v>
      </c>
      <c r="ED562" s="131" t="s">
        <v>89</v>
      </c>
      <c r="EE562" s="131" t="s">
        <v>11312</v>
      </c>
      <c r="EF562" s="131" t="s">
        <v>11313</v>
      </c>
      <c r="EG562" s="131" t="s">
        <v>11314</v>
      </c>
      <c r="EH562" s="131" t="s">
        <v>11315</v>
      </c>
      <c r="EI562" s="131" t="s">
        <v>11316</v>
      </c>
      <c r="EJ562" s="135" t="s">
        <v>11317</v>
      </c>
      <c r="EK562" s="135" t="s">
        <v>11318</v>
      </c>
      <c r="EL562" s="131" t="s">
        <v>81</v>
      </c>
      <c r="EM562" s="135" t="s">
        <v>11319</v>
      </c>
      <c r="EN562" s="131" t="s">
        <v>81</v>
      </c>
    </row>
    <row r="563" spans="1:144" ht="18" thickTop="1" thickBot="1">
      <c r="A563" s="575">
        <f t="shared" si="28"/>
        <v>562</v>
      </c>
      <c r="B563" s="572" t="s">
        <v>152</v>
      </c>
      <c r="C563" s="600" t="s">
        <v>11902</v>
      </c>
      <c r="D563" s="570" t="s">
        <v>13209</v>
      </c>
      <c r="E563" s="568" t="str">
        <f t="shared" si="26"/>
        <v>Placed</v>
      </c>
      <c r="F563" s="570" t="s">
        <v>12496</v>
      </c>
      <c r="G563" s="570" t="s">
        <v>160</v>
      </c>
      <c r="H563" s="131" t="str">
        <f>VLOOKUP(B563,INFT3!C:E,3,0)</f>
        <v>Direct Second Year Engineering without live KT</v>
      </c>
      <c r="I563" s="610" t="s">
        <v>154</v>
      </c>
      <c r="J563" s="572">
        <v>20</v>
      </c>
      <c r="K563" s="611" t="s">
        <v>155</v>
      </c>
      <c r="L563" s="611" t="s">
        <v>73</v>
      </c>
      <c r="M563" s="611" t="s">
        <v>156</v>
      </c>
      <c r="N563" s="612" t="s">
        <v>157</v>
      </c>
      <c r="O563" s="612">
        <v>9930777689</v>
      </c>
      <c r="P563" s="612">
        <v>7045563988</v>
      </c>
      <c r="Q563" s="612" t="e">
        <f>VLOOKUP(B563,'TCS CON'!$D$1:$H$98,5,0)</f>
        <v>#N/A</v>
      </c>
      <c r="R563" s="612" t="e">
        <f>VLOOKUP(B563,LTI!$C$1:$H$46,6,0)</f>
        <v>#N/A</v>
      </c>
      <c r="S563" s="612" t="e">
        <f>VLOOKUP(B563,JARO!$E$2:$I$11,5,0)</f>
        <v>#N/A</v>
      </c>
      <c r="T563" s="612" t="e">
        <f>VLOOKUP(B563,Capgemini!$D$3:$H$78,5,0)</f>
        <v>#N/A</v>
      </c>
      <c r="U563" s="612" t="e">
        <f>VLOOKUP(B563,Carwale!$D$1:$H$4,5,0)</f>
        <v>#N/A</v>
      </c>
      <c r="V563" s="612" t="e">
        <f>VLOOKUP(B563,'Interactive Brokers'!E:I,5,0)</f>
        <v>#N/A</v>
      </c>
      <c r="W563" s="612" t="e">
        <f>VLOOKUP(B563,'REL Jio'!E:I,5,0)</f>
        <v>#N/A</v>
      </c>
      <c r="X563" s="612" t="e">
        <f>VLOOKUP(B563,'Sciative Sol'!E:I,5,0)</f>
        <v>#N/A</v>
      </c>
      <c r="Y563" s="612" t="e">
        <f>VLOOKUP(B563,'Hexaware Tech'!E:I,5,0)</f>
        <v>#N/A</v>
      </c>
      <c r="Z563" s="612" t="e">
        <f>VLOOKUP(B563,Axis!D:H,5,0)</f>
        <v>#N/A</v>
      </c>
      <c r="AA563" s="612" t="e">
        <f>VLOOKUP(B563,Ugam!$D$3:$H$26,5,0)</f>
        <v>#N/A</v>
      </c>
      <c r="AB563" s="612" t="e">
        <f>VLOOKUP(B563,Zeus!F:J,5,0)</f>
        <v>#N/A</v>
      </c>
      <c r="AC563" s="612" t="e">
        <f>VLOOKUP(B563,Montran!F:J,5,0)</f>
        <v>#N/A</v>
      </c>
      <c r="AD563" s="612" t="e">
        <f>VLOOKUP(B563,Endurance!H346:L346,5,0)</f>
        <v>#N/A</v>
      </c>
      <c r="AE563" s="612" t="e">
        <f>VLOOKUP(B563,'Swabhav Techlabs'!$F$1:$J$2,5,0)</f>
        <v>#N/A</v>
      </c>
      <c r="AF563" s="612" t="e">
        <f>VLOOKUP(B563,'Quality Kiosk'!$F$1:$J$18,5,0)</f>
        <v>#N/A</v>
      </c>
      <c r="AG563" s="612" t="e">
        <f>VLOOKUP(B563,'Lemon VB'!$F$1:$J$2,5,0)</f>
        <v>#N/A</v>
      </c>
      <c r="AH563" s="612" t="e">
        <f>VLOOKUP(B563,Gocomet!$E$1:$I$3,5,0)</f>
        <v>#N/A</v>
      </c>
      <c r="AI563" s="612">
        <f>VLOOKUP(B563,'Ingram Micro'!$E$1:$I$8,5,0)</f>
        <v>400000</v>
      </c>
      <c r="AJ563" s="612" t="e">
        <f>VLOOKUP(B563,'DePronto Infotech'!$E$1:$I$2,5,0)</f>
        <v>#N/A</v>
      </c>
      <c r="AK563" s="612" t="e">
        <f>VLOOKUP(B563,'Reliance Retail'!$E$1:$I$4,5,0)</f>
        <v>#N/A</v>
      </c>
      <c r="AL563" s="612" t="e">
        <f>VLOOKUP(B563,'Bright Champs'!$D$1:$H$13,5,0)</f>
        <v>#N/A</v>
      </c>
      <c r="AM563" s="612" t="e">
        <f>VLOOKUP(B563,Neosoft!$E$1:$I$12,5,0)</f>
        <v>#N/A</v>
      </c>
      <c r="AN563" s="612" t="e">
        <f>VLOOKUP(B563,Infosys!$E$1:$I$3,5,0)</f>
        <v>#N/A</v>
      </c>
      <c r="AO563" s="612" t="e">
        <f>VLOOKUP(B563,Cerelabs!$E$1:$I$5,5,0)</f>
        <v>#N/A</v>
      </c>
      <c r="AP563" s="612" t="e">
        <f>VLOOKUP(B563,'Neebal Technologies'!$D$1:$H$2,5,0)</f>
        <v>#N/A</v>
      </c>
      <c r="AQ563" s="612" t="e">
        <f>VLOOKUP(B563,'Vertiv Energy'!$D$1:$H$2,5,0)</f>
        <v>#N/A</v>
      </c>
      <c r="AR563" s="612" t="e">
        <f>VLOOKUP(B563,'Acidaes Solutions (CRMNEXT)'!$D$1:$H$3,5,0)</f>
        <v>#N/A</v>
      </c>
      <c r="AS563" s="612" t="e">
        <f>VLOOKUP(B563,Growisto!$D$1:$H$2,5,0)</f>
        <v>#N/A</v>
      </c>
      <c r="AT563" s="612" t="e">
        <f>VLOOKUP(B563,'9.9 Mediaworx - Digit'!$D$1:$H$2,5,0)</f>
        <v>#N/A</v>
      </c>
      <c r="AU563" s="612" t="e">
        <f>VLOOKUP(B563,'Vistaar systems Pvt Ltd'!$D$2:$H$3,5,0)</f>
        <v>#N/A</v>
      </c>
      <c r="AV563" s="612" t="e">
        <f>VLOOKUP(B563,'Course 5i'!$D$2:$H$11,5,0)</f>
        <v>#N/A</v>
      </c>
      <c r="AW563" s="612" t="e">
        <f>VLOOKUP(B563,'Radiant Appliances &amp; Electronic'!$D$1:$H$13,5,0)</f>
        <v>#N/A</v>
      </c>
      <c r="AX563" s="612" t="e">
        <f>VLOOKUP(B563,'Atos Global'!$D$3:$H$27,5,0)</f>
        <v>#N/A</v>
      </c>
      <c r="AY563" s="612" t="e">
        <f>VLOOKUP(B563,'Saama Technologies'!$D$1:$H$2,5,0)</f>
        <v>#N/A</v>
      </c>
      <c r="AZ563" s="612" t="e">
        <f>VLOOKUP(B563,'Multiplier Solutions'!$D$1:$H$2,5,0)</f>
        <v>#N/A</v>
      </c>
      <c r="BA563" s="612" t="e">
        <f>VLOOKUP(B563,GEP!$D$2:$H$5,5,0)</f>
        <v>#N/A</v>
      </c>
      <c r="BB563" s="612" t="e">
        <f>VLOOKUP(B563,Accenture!$D$1:$H$6,5,0)</f>
        <v>#N/A</v>
      </c>
      <c r="BC563" s="612" t="e">
        <f>VLOOKUP(B563,'Endurance International Group'!$D$1:$H$2,5,0)</f>
        <v>#N/A</v>
      </c>
      <c r="BD563" s="612" t="e">
        <f>VLOOKUP(B563,Newgen!$D$1:$H$2,5,0)</f>
        <v>#N/A</v>
      </c>
      <c r="BE563" s="612" t="e">
        <f>VLOOKUP(B563,'3D Incredible'!D563:H563,5,0)</f>
        <v>#N/A</v>
      </c>
      <c r="BF563" s="612" t="e">
        <f>VLOOKUP(B563,'Raja Software Labs'!$D$2:$H$2,5,0)</f>
        <v>#N/A</v>
      </c>
      <c r="BG563" s="612" t="e">
        <f>VLOOKUP(B563,Wipro!$D$1:$H$2,5,0)</f>
        <v>#N/A</v>
      </c>
      <c r="BH563" s="612" t="e">
        <f>VLOOKUP(B563,'Perch Technologies'!$D$2:$H$2,5,0)</f>
        <v>#N/A</v>
      </c>
      <c r="BI563" s="612" t="e">
        <f>VLOOKUP(B563,'Morning Star'!$D$1:$H$6,5,0)</f>
        <v>#N/A</v>
      </c>
      <c r="BJ563" s="612" t="e">
        <f>VLOOKUP(B563,Flexiloans!$D$1:$H$2,5,0)</f>
        <v>#N/A</v>
      </c>
      <c r="BK563" s="612" t="e">
        <f>VLOOKUP(B563,'Thirdware Solutions'!$D$1:$H$2,5,0)</f>
        <v>#N/A</v>
      </c>
      <c r="BL563" s="612" t="e">
        <f>VLOOKUP(B563,Tescom!$D$1:$H$8,5,0)</f>
        <v>#N/A</v>
      </c>
      <c r="BM563" s="612" t="e">
        <f>VLOOKUP(B563,'Cogno AI'!$D$1:$H$2,5,0)</f>
        <v>#N/A</v>
      </c>
      <c r="BN563" s="612" t="e">
        <f>VLOOKUP(B563,'ABM Knowledgeware'!$D$1:$H$2,5,0)</f>
        <v>#N/A</v>
      </c>
      <c r="BO563" s="612" t="e">
        <f>VLOOKUP(B563,'Concerto Software'!$D$1:$H$3,5,0)</f>
        <v>#N/A</v>
      </c>
      <c r="BP563" s="612" t="e">
        <f>VLOOKUP(B563,'My Captain'!$D$1:$H$4,5,0)</f>
        <v>#N/A</v>
      </c>
      <c r="BQ563" s="612" t="e">
        <f>VLOOKUP(B563,'Finoux Solutions'!$D$2:$H$4,5,0)</f>
        <v>#N/A</v>
      </c>
      <c r="BR563" s="612" t="e">
        <f>VLOOKUP(B563,'MITR Learning'!$D$1:$H$2,5,0)</f>
        <v>#N/A</v>
      </c>
      <c r="BS563" s="612" t="e">
        <f>VLOOKUP(B563,Nucsoft!$D$2:$H$6,5,0)</f>
        <v>#N/A</v>
      </c>
      <c r="BT563" s="612" t="e">
        <f>VLOOKUP(B563,'Paras Cadd'!$D$1:$H$2,5,0)</f>
        <v>#N/A</v>
      </c>
      <c r="BU563" s="612" t="e">
        <f>VLOOKUP(B563,'ICICI Securities'!$D$1:$H$2,5,0)</f>
        <v>#N/A</v>
      </c>
      <c r="BV563" s="612" t="e">
        <f>VLOOKUP(B563,'Citius Tech'!$D$2:$H$5,5,0)</f>
        <v>#N/A</v>
      </c>
      <c r="BW563" s="612" t="e">
        <f>VLOOKUP(B563,'Buzzy Brains'!$D$2:$H$2,5,0)</f>
        <v>#N/A</v>
      </c>
      <c r="BX563" s="612" t="e">
        <f>VLOOKUP(B563,'Decimal Point'!$D$2:$H$2,5,0)</f>
        <v>#N/A</v>
      </c>
      <c r="BY563" s="612" t="e">
        <f>VLOOKUP(B563,'Sankey Business Solutions'!$D$2:$H$3,5,0)</f>
        <v>#N/A</v>
      </c>
      <c r="BZ563" s="612" t="e">
        <f>VLOOKUP(B563,'Nangia &amp; Co LLP'!$D$2:$H$2,5,0)</f>
        <v>#N/A</v>
      </c>
      <c r="CA563" s="612" t="e">
        <f>VLOOKUP(B563,'FIS Solutions India Pvt Ltd'!$D$2:$H$2,5,0)</f>
        <v>#N/A</v>
      </c>
      <c r="CB563" s="612" t="e">
        <f>VLOOKUP(B563,'Delta Technology &amp; Management '!$D$2:$H$16,5,0)</f>
        <v>#N/A</v>
      </c>
      <c r="CC563" s="612" t="e">
        <f>VLOOKUP(B563,'Espoir Networks'!$D$3:$H$11,5,0)</f>
        <v>#N/A</v>
      </c>
      <c r="CD563" s="612" t="e">
        <f>VLOOKUP(B563,'Servosys Solution'!$D$3:$H$5,5,0)</f>
        <v>#N/A</v>
      </c>
      <c r="CE563" s="612" t="e">
        <f>VLOOKUP(B563,'Ribbon Communications'!$D$3:$H$4,5,0)</f>
        <v>#N/A</v>
      </c>
      <c r="CF563" s="612">
        <f t="shared" si="27"/>
        <v>1</v>
      </c>
      <c r="CG563" s="129" t="s">
        <v>158</v>
      </c>
      <c r="CH563" s="129">
        <v>473948033414</v>
      </c>
      <c r="CI563" s="129" t="s">
        <v>159</v>
      </c>
      <c r="CJ563" s="129" t="s">
        <v>11729</v>
      </c>
      <c r="CK563" s="132">
        <v>43282</v>
      </c>
      <c r="CL563" s="129">
        <v>2021</v>
      </c>
      <c r="CM563" s="128" t="s">
        <v>161</v>
      </c>
      <c r="CN563" s="129">
        <v>417</v>
      </c>
      <c r="CO563" s="133">
        <v>83.4</v>
      </c>
      <c r="CP563" s="129">
        <v>2015</v>
      </c>
      <c r="CQ563" s="129" t="s">
        <v>79</v>
      </c>
      <c r="CR563" s="128" t="s">
        <v>295</v>
      </c>
      <c r="CS563" s="129" t="s">
        <v>81</v>
      </c>
      <c r="CT563" s="133" t="s">
        <v>81</v>
      </c>
      <c r="CU563" s="129" t="s">
        <v>81</v>
      </c>
      <c r="CV563" s="129" t="s">
        <v>109</v>
      </c>
      <c r="CW563" s="131" t="s">
        <v>162</v>
      </c>
      <c r="CX563" s="131" t="s">
        <v>163</v>
      </c>
      <c r="CY563" s="129">
        <v>1384</v>
      </c>
      <c r="CZ563" s="129">
        <v>81.41</v>
      </c>
      <c r="DA563" s="129">
        <v>2018</v>
      </c>
      <c r="DB563" s="129" t="s">
        <v>112</v>
      </c>
      <c r="DC563" s="129" t="s">
        <v>113</v>
      </c>
      <c r="DD563" s="129">
        <v>76.650000000000006</v>
      </c>
      <c r="DE563" s="129">
        <v>76.650000000000006</v>
      </c>
      <c r="DF563" s="129">
        <v>0</v>
      </c>
      <c r="DG563" s="224" t="s">
        <v>81</v>
      </c>
      <c r="DH563" s="224" t="s">
        <v>81</v>
      </c>
      <c r="DI563" s="224">
        <v>7.62</v>
      </c>
      <c r="DJ563" s="224">
        <v>6.92</v>
      </c>
      <c r="DK563" s="224">
        <v>8.42</v>
      </c>
      <c r="DL563" s="224"/>
      <c r="DM563" s="224">
        <v>22.96</v>
      </c>
      <c r="DN563" s="224">
        <v>7.65</v>
      </c>
      <c r="DO563" s="129"/>
      <c r="DP563" s="131" t="s">
        <v>114</v>
      </c>
      <c r="DQ563" s="129">
        <v>0</v>
      </c>
      <c r="DR563" s="129">
        <v>0</v>
      </c>
      <c r="DS563" s="129" t="s">
        <v>83</v>
      </c>
      <c r="DT563" s="129" t="s">
        <v>83</v>
      </c>
      <c r="DU563" s="129" t="s">
        <v>83</v>
      </c>
      <c r="DV563" s="129" t="s">
        <v>83</v>
      </c>
      <c r="DW563" s="131" t="s">
        <v>83</v>
      </c>
      <c r="DX563" s="131" t="s">
        <v>84</v>
      </c>
      <c r="DY563" s="131" t="s">
        <v>81</v>
      </c>
      <c r="DZ563" s="131" t="s">
        <v>164</v>
      </c>
      <c r="EA563" s="131" t="s">
        <v>165</v>
      </c>
      <c r="EB563" s="131" t="s">
        <v>166</v>
      </c>
      <c r="EC563" s="131" t="s">
        <v>167</v>
      </c>
      <c r="ED563" s="131" t="s">
        <v>89</v>
      </c>
      <c r="EE563" s="131" t="s">
        <v>168</v>
      </c>
      <c r="EF563" s="131" t="s">
        <v>169</v>
      </c>
      <c r="EG563" s="131" t="s">
        <v>170</v>
      </c>
      <c r="EH563" s="131" t="s">
        <v>171</v>
      </c>
      <c r="EI563" s="131" t="s">
        <v>172</v>
      </c>
      <c r="EJ563" s="135" t="s">
        <v>173</v>
      </c>
      <c r="EK563" s="135" t="s">
        <v>174</v>
      </c>
      <c r="EL563" s="135" t="s">
        <v>175</v>
      </c>
      <c r="EM563" s="135" t="s">
        <v>176</v>
      </c>
      <c r="EN563" s="135" t="s">
        <v>177</v>
      </c>
    </row>
    <row r="564" spans="1:144" ht="18" thickTop="1" thickBot="1">
      <c r="A564" s="575">
        <f t="shared" si="28"/>
        <v>563</v>
      </c>
      <c r="B564" s="572" t="s">
        <v>565</v>
      </c>
      <c r="C564" s="600" t="s">
        <v>566</v>
      </c>
      <c r="D564" s="570" t="s">
        <v>13209</v>
      </c>
      <c r="E564" s="568" t="str">
        <f t="shared" si="26"/>
        <v>Placed</v>
      </c>
      <c r="F564" s="570" t="s">
        <v>12496</v>
      </c>
      <c r="G564" s="570" t="s">
        <v>160</v>
      </c>
      <c r="H564" s="131" t="str">
        <f>VLOOKUP(B564,INFT3!C:E,3,0)</f>
        <v>Direct Second Year Engineering without live KT</v>
      </c>
      <c r="I564" s="610">
        <v>36323</v>
      </c>
      <c r="J564" s="572">
        <v>21</v>
      </c>
      <c r="K564" s="611" t="s">
        <v>567</v>
      </c>
      <c r="L564" s="611" t="s">
        <v>73</v>
      </c>
      <c r="M564" s="611" t="s">
        <v>568</v>
      </c>
      <c r="N564" s="612" t="s">
        <v>564</v>
      </c>
      <c r="O564" s="612">
        <v>9004220585</v>
      </c>
      <c r="P564" s="612">
        <v>9594255037</v>
      </c>
      <c r="Q564" s="612">
        <f>VLOOKUP(B564,'TCS CON'!$D$1:$H$98,5,0)</f>
        <v>336000</v>
      </c>
      <c r="R564" s="612" t="e">
        <f>VLOOKUP(B564,LTI!$C$1:$H$46,6,0)</f>
        <v>#N/A</v>
      </c>
      <c r="S564" s="612" t="e">
        <f>VLOOKUP(B564,JARO!$E$2:$I$11,5,0)</f>
        <v>#N/A</v>
      </c>
      <c r="T564" s="612" t="e">
        <f>VLOOKUP(B564,Capgemini!$D$3:$H$78,5,0)</f>
        <v>#N/A</v>
      </c>
      <c r="U564" s="612" t="e">
        <f>VLOOKUP(B564,Carwale!$D$1:$H$4,5,0)</f>
        <v>#N/A</v>
      </c>
      <c r="V564" s="612" t="e">
        <f>VLOOKUP(B564,'Interactive Brokers'!E:I,5,0)</f>
        <v>#N/A</v>
      </c>
      <c r="W564" s="612" t="e">
        <f>VLOOKUP(B564,'REL Jio'!E:I,5,0)</f>
        <v>#N/A</v>
      </c>
      <c r="X564" s="612" t="e">
        <f>VLOOKUP(B564,'Sciative Sol'!E:I,5,0)</f>
        <v>#N/A</v>
      </c>
      <c r="Y564" s="612" t="e">
        <f>VLOOKUP(B564,'Hexaware Tech'!E:I,5,0)</f>
        <v>#N/A</v>
      </c>
      <c r="Z564" s="612" t="e">
        <f>VLOOKUP(B564,Axis!D:H,5,0)</f>
        <v>#N/A</v>
      </c>
      <c r="AA564" s="612" t="e">
        <f>VLOOKUP(B564,Ugam!$D$3:$H$26,5,0)</f>
        <v>#N/A</v>
      </c>
      <c r="AB564" s="612" t="e">
        <f>VLOOKUP(B564,Zeus!F:J,5,0)</f>
        <v>#N/A</v>
      </c>
      <c r="AC564" s="612" t="e">
        <f>VLOOKUP(B564,Montran!F:J,5,0)</f>
        <v>#N/A</v>
      </c>
      <c r="AD564" s="612" t="e">
        <f>VLOOKUP(B564,Endurance!H347:L347,5,0)</f>
        <v>#N/A</v>
      </c>
      <c r="AE564" s="612" t="e">
        <f>VLOOKUP(B564,'Swabhav Techlabs'!$F$1:$J$2,5,0)</f>
        <v>#N/A</v>
      </c>
      <c r="AF564" s="612" t="e">
        <f>VLOOKUP(B564,'Quality Kiosk'!$F$1:$J$18,5,0)</f>
        <v>#N/A</v>
      </c>
      <c r="AG564" s="612" t="e">
        <f>VLOOKUP(B564,'Lemon VB'!$F$1:$J$2,5,0)</f>
        <v>#N/A</v>
      </c>
      <c r="AH564" s="612" t="e">
        <f>VLOOKUP(B564,Gocomet!$E$1:$I$3,5,0)</f>
        <v>#N/A</v>
      </c>
      <c r="AI564" s="612" t="e">
        <f>VLOOKUP(B564,'Ingram Micro'!$E$1:$I$8,5,0)</f>
        <v>#N/A</v>
      </c>
      <c r="AJ564" s="612" t="e">
        <f>VLOOKUP(B564,'DePronto Infotech'!$E$1:$I$2,5,0)</f>
        <v>#N/A</v>
      </c>
      <c r="AK564" s="612" t="e">
        <f>VLOOKUP(B564,'Reliance Retail'!$E$1:$I$4,5,0)</f>
        <v>#N/A</v>
      </c>
      <c r="AL564" s="612" t="e">
        <f>VLOOKUP(B564,'Bright Champs'!$D$1:$H$13,5,0)</f>
        <v>#N/A</v>
      </c>
      <c r="AM564" s="612" t="e">
        <f>VLOOKUP(B564,Neosoft!$E$1:$I$12,5,0)</f>
        <v>#N/A</v>
      </c>
      <c r="AN564" s="612" t="e">
        <f>VLOOKUP(B564,Infosys!$E$1:$I$3,5,0)</f>
        <v>#N/A</v>
      </c>
      <c r="AO564" s="612" t="e">
        <f>VLOOKUP(B564,Cerelabs!$E$1:$I$5,5,0)</f>
        <v>#N/A</v>
      </c>
      <c r="AP564" s="612" t="e">
        <f>VLOOKUP(B564,'Neebal Technologies'!$D$1:$H$2,5,0)</f>
        <v>#N/A</v>
      </c>
      <c r="AQ564" s="612" t="e">
        <f>VLOOKUP(B564,'Vertiv Energy'!$D$1:$H$2,5,0)</f>
        <v>#N/A</v>
      </c>
      <c r="AR564" s="612" t="e">
        <f>VLOOKUP(B564,'Acidaes Solutions (CRMNEXT)'!$D$1:$H$3,5,0)</f>
        <v>#N/A</v>
      </c>
      <c r="AS564" s="612" t="e">
        <f>VLOOKUP(B564,Growisto!$D$1:$H$2,5,0)</f>
        <v>#N/A</v>
      </c>
      <c r="AT564" s="612" t="e">
        <f>VLOOKUP(B564,'9.9 Mediaworx - Digit'!$D$1:$H$2,5,0)</f>
        <v>#N/A</v>
      </c>
      <c r="AU564" s="612" t="e">
        <f>VLOOKUP(B564,'Vistaar systems Pvt Ltd'!$D$2:$H$3,5,0)</f>
        <v>#N/A</v>
      </c>
      <c r="AV564" s="612" t="e">
        <f>VLOOKUP(B564,'Course 5i'!$D$2:$H$11,5,0)</f>
        <v>#N/A</v>
      </c>
      <c r="AW564" s="612" t="e">
        <f>VLOOKUP(B564,'Radiant Appliances &amp; Electronic'!$D$1:$H$13,5,0)</f>
        <v>#N/A</v>
      </c>
      <c r="AX564" s="612" t="e">
        <f>VLOOKUP(B564,'Atos Global'!$D$3:$H$27,5,0)</f>
        <v>#N/A</v>
      </c>
      <c r="AY564" s="612" t="e">
        <f>VLOOKUP(B564,'Saama Technologies'!$D$1:$H$2,5,0)</f>
        <v>#N/A</v>
      </c>
      <c r="AZ564" s="612" t="e">
        <f>VLOOKUP(B564,'Multiplier Solutions'!$D$1:$H$2,5,0)</f>
        <v>#N/A</v>
      </c>
      <c r="BA564" s="612" t="e">
        <f>VLOOKUP(B564,GEP!$D$2:$H$5,5,0)</f>
        <v>#N/A</v>
      </c>
      <c r="BB564" s="612" t="e">
        <f>VLOOKUP(B564,Accenture!$D$1:$H$6,5,0)</f>
        <v>#N/A</v>
      </c>
      <c r="BC564" s="612" t="e">
        <f>VLOOKUP(B564,'Endurance International Group'!$D$1:$H$2,5,0)</f>
        <v>#N/A</v>
      </c>
      <c r="BD564" s="612" t="e">
        <f>VLOOKUP(B564,Newgen!$D$1:$H$2,5,0)</f>
        <v>#N/A</v>
      </c>
      <c r="BE564" s="612" t="e">
        <f>VLOOKUP(B564,'3D Incredible'!D564:H564,5,0)</f>
        <v>#N/A</v>
      </c>
      <c r="BF564" s="612" t="e">
        <f>VLOOKUP(B564,'Raja Software Labs'!$D$2:$H$2,5,0)</f>
        <v>#N/A</v>
      </c>
      <c r="BG564" s="612" t="e">
        <f>VLOOKUP(B564,Wipro!$D$1:$H$2,5,0)</f>
        <v>#N/A</v>
      </c>
      <c r="BH564" s="612" t="e">
        <f>VLOOKUP(B564,'Perch Technologies'!$D$2:$H$2,5,0)</f>
        <v>#N/A</v>
      </c>
      <c r="BI564" s="612" t="e">
        <f>VLOOKUP(B564,'Morning Star'!$D$1:$H$6,5,0)</f>
        <v>#N/A</v>
      </c>
      <c r="BJ564" s="612" t="e">
        <f>VLOOKUP(B564,Flexiloans!$D$1:$H$2,5,0)</f>
        <v>#N/A</v>
      </c>
      <c r="BK564" s="612" t="e">
        <f>VLOOKUP(B564,'Thirdware Solutions'!$D$1:$H$2,5,0)</f>
        <v>#N/A</v>
      </c>
      <c r="BL564" s="612" t="e">
        <f>VLOOKUP(B564,Tescom!$D$1:$H$8,5,0)</f>
        <v>#N/A</v>
      </c>
      <c r="BM564" s="612" t="e">
        <f>VLOOKUP(B564,'Cogno AI'!$D$1:$H$2,5,0)</f>
        <v>#N/A</v>
      </c>
      <c r="BN564" s="612" t="e">
        <f>VLOOKUP(B564,'ABM Knowledgeware'!$D$1:$H$2,5,0)</f>
        <v>#N/A</v>
      </c>
      <c r="BO564" s="612" t="e">
        <f>VLOOKUP(B564,'Concerto Software'!$D$1:$H$3,5,0)</f>
        <v>#N/A</v>
      </c>
      <c r="BP564" s="612" t="e">
        <f>VLOOKUP(B564,'My Captain'!$D$1:$H$4,5,0)</f>
        <v>#N/A</v>
      </c>
      <c r="BQ564" s="612" t="e">
        <f>VLOOKUP(B564,'Finoux Solutions'!$D$2:$H$4,5,0)</f>
        <v>#N/A</v>
      </c>
      <c r="BR564" s="612" t="e">
        <f>VLOOKUP(B564,'MITR Learning'!$D$1:$H$2,5,0)</f>
        <v>#N/A</v>
      </c>
      <c r="BS564" s="612" t="e">
        <f>VLOOKUP(B564,Nucsoft!$D$2:$H$6,5,0)</f>
        <v>#N/A</v>
      </c>
      <c r="BT564" s="612" t="e">
        <f>VLOOKUP(B564,'Paras Cadd'!$D$1:$H$2,5,0)</f>
        <v>#N/A</v>
      </c>
      <c r="BU564" s="612" t="e">
        <f>VLOOKUP(B564,'ICICI Securities'!$D$1:$H$2,5,0)</f>
        <v>#N/A</v>
      </c>
      <c r="BV564" s="612" t="e">
        <f>VLOOKUP(B564,'Citius Tech'!$D$2:$H$5,5,0)</f>
        <v>#N/A</v>
      </c>
      <c r="BW564" s="612" t="e">
        <f>VLOOKUP(B564,'Buzzy Brains'!$D$2:$H$2,5,0)</f>
        <v>#N/A</v>
      </c>
      <c r="BX564" s="612" t="e">
        <f>VLOOKUP(B564,'Decimal Point'!$D$2:$H$2,5,0)</f>
        <v>#N/A</v>
      </c>
      <c r="BY564" s="612" t="e">
        <f>VLOOKUP(B564,'Sankey Business Solutions'!$D$2:$H$3,5,0)</f>
        <v>#N/A</v>
      </c>
      <c r="BZ564" s="612" t="e">
        <f>VLOOKUP(B564,'Nangia &amp; Co LLP'!$D$2:$H$2,5,0)</f>
        <v>#N/A</v>
      </c>
      <c r="CA564" s="612" t="e">
        <f>VLOOKUP(B564,'FIS Solutions India Pvt Ltd'!$D$2:$H$2,5,0)</f>
        <v>#N/A</v>
      </c>
      <c r="CB564" s="612" t="e">
        <f>VLOOKUP(B564,'Delta Technology &amp; Management '!$D$2:$H$16,5,0)</f>
        <v>#N/A</v>
      </c>
      <c r="CC564" s="612" t="e">
        <f>VLOOKUP(B564,'Espoir Networks'!$D$3:$H$11,5,0)</f>
        <v>#N/A</v>
      </c>
      <c r="CD564" s="612" t="e">
        <f>VLOOKUP(B564,'Servosys Solution'!$D$3:$H$5,5,0)</f>
        <v>#N/A</v>
      </c>
      <c r="CE564" s="612" t="e">
        <f>VLOOKUP(B564,'Ribbon Communications'!$D$3:$H$4,5,0)</f>
        <v>#N/A</v>
      </c>
      <c r="CF564" s="612">
        <f t="shared" si="27"/>
        <v>1</v>
      </c>
      <c r="CG564" s="129" t="s">
        <v>569</v>
      </c>
      <c r="CH564" s="129">
        <v>545446967545</v>
      </c>
      <c r="CI564" s="129" t="s">
        <v>570</v>
      </c>
      <c r="CJ564" s="129" t="s">
        <v>11729</v>
      </c>
      <c r="CK564" s="132">
        <v>43282</v>
      </c>
      <c r="CL564" s="129">
        <v>2021</v>
      </c>
      <c r="CM564" s="128" t="s">
        <v>571</v>
      </c>
      <c r="CN564" s="129">
        <v>422</v>
      </c>
      <c r="CO564" s="133">
        <v>84.4</v>
      </c>
      <c r="CP564" s="129">
        <v>2015</v>
      </c>
      <c r="CQ564" s="129" t="s">
        <v>79</v>
      </c>
      <c r="CR564" s="128" t="s">
        <v>295</v>
      </c>
      <c r="CS564" s="129" t="s">
        <v>81</v>
      </c>
      <c r="CT564" s="133" t="s">
        <v>81</v>
      </c>
      <c r="CU564" s="129" t="s">
        <v>81</v>
      </c>
      <c r="CV564" s="129" t="s">
        <v>109</v>
      </c>
      <c r="CW564" s="131" t="s">
        <v>572</v>
      </c>
      <c r="CX564" s="131" t="s">
        <v>163</v>
      </c>
      <c r="CY564" s="129">
        <v>1290</v>
      </c>
      <c r="CZ564" s="129">
        <v>80.63</v>
      </c>
      <c r="DA564" s="129">
        <v>2018</v>
      </c>
      <c r="DB564" s="129" t="s">
        <v>112</v>
      </c>
      <c r="DC564" s="129" t="s">
        <v>113</v>
      </c>
      <c r="DD564" s="129">
        <v>71.62</v>
      </c>
      <c r="DE564" s="129">
        <v>71.34</v>
      </c>
      <c r="DF564" s="129">
        <v>1</v>
      </c>
      <c r="DG564" s="224" t="s">
        <v>81</v>
      </c>
      <c r="DH564" s="224" t="s">
        <v>81</v>
      </c>
      <c r="DI564" s="224">
        <v>8.0399999999999991</v>
      </c>
      <c r="DJ564" s="224">
        <v>8.92</v>
      </c>
      <c r="DK564" s="224">
        <v>8.5</v>
      </c>
      <c r="DL564" s="224">
        <v>9.65</v>
      </c>
      <c r="DM564" s="224">
        <v>35.11</v>
      </c>
      <c r="DN564" s="224">
        <v>8.7799999999999994</v>
      </c>
      <c r="DO564" s="129"/>
      <c r="DP564" s="131" t="s">
        <v>338</v>
      </c>
      <c r="DQ564" s="129">
        <v>0</v>
      </c>
      <c r="DR564" s="129">
        <v>0</v>
      </c>
      <c r="DS564" s="129" t="s">
        <v>83</v>
      </c>
      <c r="DT564" s="129" t="s">
        <v>83</v>
      </c>
      <c r="DU564" s="129" t="s">
        <v>83</v>
      </c>
      <c r="DV564" s="129" t="s">
        <v>83</v>
      </c>
      <c r="DW564" s="131" t="s">
        <v>83</v>
      </c>
      <c r="DX564" s="131" t="s">
        <v>84</v>
      </c>
      <c r="DY564" s="131" t="s">
        <v>81</v>
      </c>
      <c r="DZ564" s="131" t="s">
        <v>573</v>
      </c>
      <c r="EA564" s="131" t="s">
        <v>574</v>
      </c>
      <c r="EB564" s="131" t="s">
        <v>575</v>
      </c>
      <c r="EC564" s="131" t="s">
        <v>88</v>
      </c>
      <c r="ED564" s="131" t="s">
        <v>89</v>
      </c>
      <c r="EE564" s="131" t="s">
        <v>576</v>
      </c>
      <c r="EF564" s="131" t="s">
        <v>577</v>
      </c>
      <c r="EG564" s="131" t="s">
        <v>578</v>
      </c>
      <c r="EH564" s="131" t="s">
        <v>579</v>
      </c>
      <c r="EI564" s="131" t="s">
        <v>580</v>
      </c>
      <c r="EJ564" s="135" t="s">
        <v>581</v>
      </c>
      <c r="EK564" s="135" t="s">
        <v>582</v>
      </c>
      <c r="EL564" s="135" t="s">
        <v>583</v>
      </c>
      <c r="EM564" s="135" t="s">
        <v>584</v>
      </c>
      <c r="EN564" s="131" t="s">
        <v>585</v>
      </c>
    </row>
    <row r="565" spans="1:144" ht="18" thickTop="1" thickBot="1">
      <c r="A565" s="575">
        <f t="shared" si="28"/>
        <v>564</v>
      </c>
      <c r="B565" s="572" t="s">
        <v>935</v>
      </c>
      <c r="C565" s="600" t="s">
        <v>13067</v>
      </c>
      <c r="D565" s="570" t="s">
        <v>13209</v>
      </c>
      <c r="E565" s="568" t="str">
        <f t="shared" si="26"/>
        <v>Not Placed</v>
      </c>
      <c r="F565" s="570" t="s">
        <v>12496</v>
      </c>
      <c r="G565" s="570" t="s">
        <v>160</v>
      </c>
      <c r="H565" s="131" t="str">
        <f>VLOOKUP(B565,INFT3!C:E,3,0)</f>
        <v>Direct Second Year Engineering without live KT</v>
      </c>
      <c r="I565" s="610">
        <v>35890</v>
      </c>
      <c r="J565" s="572">
        <v>22</v>
      </c>
      <c r="K565" s="611" t="s">
        <v>937</v>
      </c>
      <c r="L565" s="611" t="s">
        <v>938</v>
      </c>
      <c r="M565" s="611" t="s">
        <v>939</v>
      </c>
      <c r="N565" s="612" t="s">
        <v>934</v>
      </c>
      <c r="O565" s="612">
        <v>9763551809</v>
      </c>
      <c r="P565" s="612">
        <v>9850588167</v>
      </c>
      <c r="Q565" s="612" t="e">
        <f>VLOOKUP(B565,'TCS CON'!$D$1:$H$98,5,0)</f>
        <v>#N/A</v>
      </c>
      <c r="R565" s="612" t="e">
        <f>VLOOKUP(B565,LTI!$C$1:$H$46,6,0)</f>
        <v>#N/A</v>
      </c>
      <c r="S565" s="612" t="e">
        <f>VLOOKUP(B565,JARO!$E$2:$I$11,5,0)</f>
        <v>#N/A</v>
      </c>
      <c r="T565" s="612" t="e">
        <f>VLOOKUP(B565,Capgemini!$D$3:$H$78,5,0)</f>
        <v>#N/A</v>
      </c>
      <c r="U565" s="612" t="e">
        <f>VLOOKUP(B565,Carwale!$D$1:$H$4,5,0)</f>
        <v>#N/A</v>
      </c>
      <c r="V565" s="612" t="e">
        <f>VLOOKUP(B565,'Interactive Brokers'!E:I,5,0)</f>
        <v>#N/A</v>
      </c>
      <c r="W565" s="612" t="e">
        <f>VLOOKUP(B565,'REL Jio'!E:I,5,0)</f>
        <v>#N/A</v>
      </c>
      <c r="X565" s="612" t="e">
        <f>VLOOKUP(B565,'Sciative Sol'!E:I,5,0)</f>
        <v>#N/A</v>
      </c>
      <c r="Y565" s="612" t="e">
        <f>VLOOKUP(B565,'Hexaware Tech'!E:I,5,0)</f>
        <v>#N/A</v>
      </c>
      <c r="Z565" s="612" t="e">
        <f>VLOOKUP(B565,Axis!D:H,5,0)</f>
        <v>#N/A</v>
      </c>
      <c r="AA565" s="612" t="e">
        <f>VLOOKUP(B565,Ugam!$D$3:$H$26,5,0)</f>
        <v>#N/A</v>
      </c>
      <c r="AB565" s="612" t="e">
        <f>VLOOKUP(B565,Zeus!F:J,5,0)</f>
        <v>#N/A</v>
      </c>
      <c r="AC565" s="612" t="e">
        <f>VLOOKUP(B565,Montran!F:J,5,0)</f>
        <v>#N/A</v>
      </c>
      <c r="AD565" s="612" t="e">
        <f>VLOOKUP(B565,Endurance!H348:L348,5,0)</f>
        <v>#N/A</v>
      </c>
      <c r="AE565" s="612" t="e">
        <f>VLOOKUP(B565,'Swabhav Techlabs'!$F$1:$J$2,5,0)</f>
        <v>#N/A</v>
      </c>
      <c r="AF565" s="612" t="e">
        <f>VLOOKUP(B565,'Quality Kiosk'!$F$1:$J$18,5,0)</f>
        <v>#N/A</v>
      </c>
      <c r="AG565" s="612" t="e">
        <f>VLOOKUP(B565,'Lemon VB'!$F$1:$J$2,5,0)</f>
        <v>#N/A</v>
      </c>
      <c r="AH565" s="612" t="e">
        <f>VLOOKUP(B565,Gocomet!$E$1:$I$3,5,0)</f>
        <v>#N/A</v>
      </c>
      <c r="AI565" s="612" t="e">
        <f>VLOOKUP(B565,'Ingram Micro'!$E$1:$I$8,5,0)</f>
        <v>#N/A</v>
      </c>
      <c r="AJ565" s="612" t="e">
        <f>VLOOKUP(B565,'DePronto Infotech'!$E$1:$I$2,5,0)</f>
        <v>#N/A</v>
      </c>
      <c r="AK565" s="612" t="e">
        <f>VLOOKUP(B565,'Reliance Retail'!$E$1:$I$4,5,0)</f>
        <v>#N/A</v>
      </c>
      <c r="AL565" s="612" t="e">
        <f>VLOOKUP(B565,'Bright Champs'!$D$1:$H$13,5,0)</f>
        <v>#N/A</v>
      </c>
      <c r="AM565" s="612" t="e">
        <f>VLOOKUP(B565,Neosoft!$E$1:$I$12,5,0)</f>
        <v>#N/A</v>
      </c>
      <c r="AN565" s="612" t="e">
        <f>VLOOKUP(B565,Infosys!$E$1:$I$3,5,0)</f>
        <v>#N/A</v>
      </c>
      <c r="AO565" s="612" t="e">
        <f>VLOOKUP(B565,Cerelabs!$E$1:$I$5,5,0)</f>
        <v>#N/A</v>
      </c>
      <c r="AP565" s="612" t="e">
        <f>VLOOKUP(B565,'Neebal Technologies'!$D$1:$H$2,5,0)</f>
        <v>#N/A</v>
      </c>
      <c r="AQ565" s="612" t="e">
        <f>VLOOKUP(B565,'Vertiv Energy'!$D$1:$H$2,5,0)</f>
        <v>#N/A</v>
      </c>
      <c r="AR565" s="612" t="e">
        <f>VLOOKUP(B565,'Acidaes Solutions (CRMNEXT)'!$D$1:$H$3,5,0)</f>
        <v>#N/A</v>
      </c>
      <c r="AS565" s="612" t="e">
        <f>VLOOKUP(B565,Growisto!$D$1:$H$2,5,0)</f>
        <v>#N/A</v>
      </c>
      <c r="AT565" s="612" t="e">
        <f>VLOOKUP(B565,'9.9 Mediaworx - Digit'!$D$1:$H$2,5,0)</f>
        <v>#N/A</v>
      </c>
      <c r="AU565" s="612" t="e">
        <f>VLOOKUP(B565,'Vistaar systems Pvt Ltd'!$D$2:$H$3,5,0)</f>
        <v>#N/A</v>
      </c>
      <c r="AV565" s="612" t="e">
        <f>VLOOKUP(B565,'Course 5i'!$D$2:$H$11,5,0)</f>
        <v>#N/A</v>
      </c>
      <c r="AW565" s="612" t="e">
        <f>VLOOKUP(B565,'Radiant Appliances &amp; Electronic'!$D$1:$H$13,5,0)</f>
        <v>#N/A</v>
      </c>
      <c r="AX565" s="612" t="e">
        <f>VLOOKUP(B565,'Atos Global'!$D$3:$H$27,5,0)</f>
        <v>#N/A</v>
      </c>
      <c r="AY565" s="612" t="e">
        <f>VLOOKUP(B565,'Saama Technologies'!$D$1:$H$2,5,0)</f>
        <v>#N/A</v>
      </c>
      <c r="AZ565" s="612" t="e">
        <f>VLOOKUP(B565,'Multiplier Solutions'!$D$1:$H$2,5,0)</f>
        <v>#N/A</v>
      </c>
      <c r="BA565" s="612" t="e">
        <f>VLOOKUP(B565,GEP!$D$2:$H$5,5,0)</f>
        <v>#N/A</v>
      </c>
      <c r="BB565" s="612" t="e">
        <f>VLOOKUP(B565,Accenture!$D$1:$H$6,5,0)</f>
        <v>#N/A</v>
      </c>
      <c r="BC565" s="612" t="e">
        <f>VLOOKUP(B565,'Endurance International Group'!$D$1:$H$2,5,0)</f>
        <v>#N/A</v>
      </c>
      <c r="BD565" s="612" t="e">
        <f>VLOOKUP(B565,Newgen!$D$1:$H$2,5,0)</f>
        <v>#N/A</v>
      </c>
      <c r="BE565" s="612" t="e">
        <f>VLOOKUP(B565,'3D Incredible'!D565:H565,5,0)</f>
        <v>#N/A</v>
      </c>
      <c r="BF565" s="612" t="e">
        <f>VLOOKUP(B565,'Raja Software Labs'!$D$2:$H$2,5,0)</f>
        <v>#N/A</v>
      </c>
      <c r="BG565" s="612" t="e">
        <f>VLOOKUP(B565,Wipro!$D$1:$H$2,5,0)</f>
        <v>#N/A</v>
      </c>
      <c r="BH565" s="612" t="e">
        <f>VLOOKUP(B565,'Perch Technologies'!$D$2:$H$2,5,0)</f>
        <v>#N/A</v>
      </c>
      <c r="BI565" s="612" t="e">
        <f>VLOOKUP(B565,'Morning Star'!$D$1:$H$6,5,0)</f>
        <v>#N/A</v>
      </c>
      <c r="BJ565" s="612" t="e">
        <f>VLOOKUP(B565,Flexiloans!$D$1:$H$2,5,0)</f>
        <v>#N/A</v>
      </c>
      <c r="BK565" s="612" t="e">
        <f>VLOOKUP(B565,'Thirdware Solutions'!$D$1:$H$2,5,0)</f>
        <v>#N/A</v>
      </c>
      <c r="BL565" s="612" t="e">
        <f>VLOOKUP(B565,Tescom!$D$1:$H$8,5,0)</f>
        <v>#N/A</v>
      </c>
      <c r="BM565" s="612" t="e">
        <f>VLOOKUP(B565,'Cogno AI'!$D$1:$H$2,5,0)</f>
        <v>#N/A</v>
      </c>
      <c r="BN565" s="612" t="e">
        <f>VLOOKUP(B565,'ABM Knowledgeware'!$D$1:$H$2,5,0)</f>
        <v>#N/A</v>
      </c>
      <c r="BO565" s="612" t="e">
        <f>VLOOKUP(B565,'Concerto Software'!$D$1:$H$3,5,0)</f>
        <v>#N/A</v>
      </c>
      <c r="BP565" s="612" t="e">
        <f>VLOOKUP(B565,'My Captain'!$D$1:$H$4,5,0)</f>
        <v>#N/A</v>
      </c>
      <c r="BQ565" s="612" t="e">
        <f>VLOOKUP(B565,'Finoux Solutions'!$D$2:$H$4,5,0)</f>
        <v>#N/A</v>
      </c>
      <c r="BR565" s="612" t="e">
        <f>VLOOKUP(B565,'MITR Learning'!$D$1:$H$2,5,0)</f>
        <v>#N/A</v>
      </c>
      <c r="BS565" s="612" t="e">
        <f>VLOOKUP(B565,Nucsoft!$D$2:$H$6,5,0)</f>
        <v>#N/A</v>
      </c>
      <c r="BT565" s="612" t="e">
        <f>VLOOKUP(B565,'Paras Cadd'!$D$1:$H$2,5,0)</f>
        <v>#N/A</v>
      </c>
      <c r="BU565" s="612" t="e">
        <f>VLOOKUP(B565,'ICICI Securities'!$D$1:$H$2,5,0)</f>
        <v>#N/A</v>
      </c>
      <c r="BV565" s="612" t="e">
        <f>VLOOKUP(B565,'Citius Tech'!$D$2:$H$5,5,0)</f>
        <v>#N/A</v>
      </c>
      <c r="BW565" s="612" t="e">
        <f>VLOOKUP(B565,'Buzzy Brains'!$D$2:$H$2,5,0)</f>
        <v>#N/A</v>
      </c>
      <c r="BX565" s="612" t="e">
        <f>VLOOKUP(B565,'Decimal Point'!$D$2:$H$2,5,0)</f>
        <v>#N/A</v>
      </c>
      <c r="BY565" s="612" t="e">
        <f>VLOOKUP(B565,'Sankey Business Solutions'!$D$2:$H$3,5,0)</f>
        <v>#N/A</v>
      </c>
      <c r="BZ565" s="612" t="e">
        <f>VLOOKUP(B565,'Nangia &amp; Co LLP'!$D$2:$H$2,5,0)</f>
        <v>#N/A</v>
      </c>
      <c r="CA565" s="612" t="e">
        <f>VLOOKUP(B565,'FIS Solutions India Pvt Ltd'!$D$2:$H$2,5,0)</f>
        <v>#N/A</v>
      </c>
      <c r="CB565" s="612" t="e">
        <f>VLOOKUP(B565,'Delta Technology &amp; Management '!$D$2:$H$16,5,0)</f>
        <v>#N/A</v>
      </c>
      <c r="CC565" s="612" t="e">
        <f>VLOOKUP(B565,'Espoir Networks'!$D$3:$H$11,5,0)</f>
        <v>#N/A</v>
      </c>
      <c r="CD565" s="612" t="e">
        <f>VLOOKUP(B565,'Servosys Solution'!$D$3:$H$5,5,0)</f>
        <v>#N/A</v>
      </c>
      <c r="CE565" s="612" t="e">
        <f>VLOOKUP(B565,'Ribbon Communications'!$D$3:$H$4,5,0)</f>
        <v>#N/A</v>
      </c>
      <c r="CF565" s="612">
        <f t="shared" si="27"/>
        <v>0</v>
      </c>
      <c r="CG565" s="129" t="s">
        <v>134</v>
      </c>
      <c r="CH565" s="129" t="s">
        <v>940</v>
      </c>
      <c r="CI565" s="129" t="s">
        <v>134</v>
      </c>
      <c r="CJ565" s="129" t="s">
        <v>11729</v>
      </c>
      <c r="CK565" s="132">
        <v>43282</v>
      </c>
      <c r="CL565" s="129">
        <v>2021</v>
      </c>
      <c r="CM565" s="128" t="s">
        <v>12092</v>
      </c>
      <c r="CN565" s="129">
        <v>338</v>
      </c>
      <c r="CO565" s="133">
        <v>67.599999999999994</v>
      </c>
      <c r="CP565" s="129">
        <v>2014</v>
      </c>
      <c r="CQ565" s="129" t="s">
        <v>276</v>
      </c>
      <c r="CR565" s="128" t="s">
        <v>12285</v>
      </c>
      <c r="CS565" s="129">
        <v>341</v>
      </c>
      <c r="CT565" s="133">
        <v>52.46</v>
      </c>
      <c r="CU565" s="129">
        <v>2016</v>
      </c>
      <c r="CV565" s="129" t="s">
        <v>79</v>
      </c>
      <c r="CW565" s="131" t="s">
        <v>943</v>
      </c>
      <c r="CX565" s="131" t="s">
        <v>163</v>
      </c>
      <c r="CY565" s="129">
        <v>649</v>
      </c>
      <c r="CZ565" s="129">
        <v>81.13</v>
      </c>
      <c r="DA565" s="129">
        <v>2018</v>
      </c>
      <c r="DB565" s="129" t="s">
        <v>944</v>
      </c>
      <c r="DC565" s="129" t="s">
        <v>113</v>
      </c>
      <c r="DD565" s="129">
        <v>79.819999999999993</v>
      </c>
      <c r="DE565" s="129">
        <v>72.75</v>
      </c>
      <c r="DF565" s="129">
        <v>1</v>
      </c>
      <c r="DG565" s="224" t="s">
        <v>81</v>
      </c>
      <c r="DH565" s="224" t="s">
        <v>81</v>
      </c>
      <c r="DI565" s="224">
        <v>6.69</v>
      </c>
      <c r="DJ565" s="224">
        <v>6.88</v>
      </c>
      <c r="DK565" s="224">
        <v>7.19</v>
      </c>
      <c r="DL565" s="224">
        <v>8.84</v>
      </c>
      <c r="DM565" s="224">
        <v>29.6</v>
      </c>
      <c r="DN565" s="224">
        <v>7.4</v>
      </c>
      <c r="DO565" s="129"/>
      <c r="DP565" s="131" t="s">
        <v>338</v>
      </c>
      <c r="DQ565" s="129">
        <v>0</v>
      </c>
      <c r="DR565" s="129">
        <v>2</v>
      </c>
      <c r="DS565" s="129" t="s">
        <v>83</v>
      </c>
      <c r="DT565" s="129" t="s">
        <v>83</v>
      </c>
      <c r="DU565" s="129" t="s">
        <v>83</v>
      </c>
      <c r="DV565" s="129" t="s">
        <v>83</v>
      </c>
      <c r="DW565" s="131" t="s">
        <v>83</v>
      </c>
      <c r="DX565" s="131" t="s">
        <v>84</v>
      </c>
      <c r="DY565" s="131" t="s">
        <v>81</v>
      </c>
      <c r="DZ565" s="131" t="s">
        <v>945</v>
      </c>
      <c r="EA565" s="131" t="s">
        <v>86</v>
      </c>
      <c r="EB565" s="131" t="s">
        <v>946</v>
      </c>
      <c r="EC565" s="131" t="s">
        <v>88</v>
      </c>
      <c r="ED565" s="131" t="s">
        <v>89</v>
      </c>
      <c r="EE565" s="131" t="s">
        <v>81</v>
      </c>
      <c r="EF565" s="131" t="s">
        <v>947</v>
      </c>
      <c r="EG565" s="131" t="s">
        <v>948</v>
      </c>
      <c r="EH565" s="131" t="s">
        <v>949</v>
      </c>
      <c r="EI565" s="131" t="s">
        <v>950</v>
      </c>
      <c r="EJ565" s="135" t="s">
        <v>951</v>
      </c>
      <c r="EK565" s="135" t="s">
        <v>952</v>
      </c>
      <c r="EL565" s="135" t="s">
        <v>953</v>
      </c>
      <c r="EM565" s="135" t="s">
        <v>954</v>
      </c>
      <c r="EN565" s="131" t="s">
        <v>81</v>
      </c>
    </row>
    <row r="566" spans="1:144" ht="18" thickTop="1" thickBot="1">
      <c r="A566" s="575">
        <f t="shared" si="28"/>
        <v>565</v>
      </c>
      <c r="B566" s="572" t="s">
        <v>2253</v>
      </c>
      <c r="C566" s="600" t="s">
        <v>2254</v>
      </c>
      <c r="D566" s="570" t="s">
        <v>13209</v>
      </c>
      <c r="E566" s="568" t="str">
        <f t="shared" si="26"/>
        <v>Not Placed</v>
      </c>
      <c r="F566" s="570" t="s">
        <v>12496</v>
      </c>
      <c r="G566" s="570" t="s">
        <v>160</v>
      </c>
      <c r="H566" s="131" t="str">
        <f>VLOOKUP(B566,INFT3!C:E,3,0)</f>
        <v>Direct Second Year Engineering without live KT</v>
      </c>
      <c r="I566" s="610" t="s">
        <v>2255</v>
      </c>
      <c r="J566" s="572">
        <v>21</v>
      </c>
      <c r="K566" s="611" t="s">
        <v>2256</v>
      </c>
      <c r="L566" s="611" t="s">
        <v>73</v>
      </c>
      <c r="M566" s="611" t="s">
        <v>2257</v>
      </c>
      <c r="N566" s="612" t="s">
        <v>2252</v>
      </c>
      <c r="O566" s="612">
        <v>8652806716</v>
      </c>
      <c r="P566" s="612">
        <v>8356950725</v>
      </c>
      <c r="Q566" s="612" t="e">
        <f>VLOOKUP(B566,'TCS CON'!$D$1:$H$98,5,0)</f>
        <v>#N/A</v>
      </c>
      <c r="R566" s="612" t="e">
        <f>VLOOKUP(B566,LTI!$C$1:$H$46,6,0)</f>
        <v>#N/A</v>
      </c>
      <c r="S566" s="612" t="e">
        <f>VLOOKUP(B566,JARO!$E$2:$I$11,5,0)</f>
        <v>#N/A</v>
      </c>
      <c r="T566" s="612" t="e">
        <f>VLOOKUP(B566,Capgemini!$D$3:$H$78,5,0)</f>
        <v>#N/A</v>
      </c>
      <c r="U566" s="612" t="e">
        <f>VLOOKUP(B566,Carwale!$D$1:$H$4,5,0)</f>
        <v>#N/A</v>
      </c>
      <c r="V566" s="612" t="e">
        <f>VLOOKUP(B566,'Interactive Brokers'!E:I,5,0)</f>
        <v>#N/A</v>
      </c>
      <c r="W566" s="612" t="e">
        <f>VLOOKUP(B566,'REL Jio'!E:I,5,0)</f>
        <v>#N/A</v>
      </c>
      <c r="X566" s="612" t="e">
        <f>VLOOKUP(B566,'Sciative Sol'!E:I,5,0)</f>
        <v>#N/A</v>
      </c>
      <c r="Y566" s="612" t="e">
        <f>VLOOKUP(B566,'Hexaware Tech'!E:I,5,0)</f>
        <v>#N/A</v>
      </c>
      <c r="Z566" s="612" t="e">
        <f>VLOOKUP(B566,Axis!D:H,5,0)</f>
        <v>#N/A</v>
      </c>
      <c r="AA566" s="612" t="e">
        <f>VLOOKUP(B566,Ugam!$D$3:$H$26,5,0)</f>
        <v>#N/A</v>
      </c>
      <c r="AB566" s="612" t="e">
        <f>VLOOKUP(B566,Zeus!F:J,5,0)</f>
        <v>#N/A</v>
      </c>
      <c r="AC566" s="612" t="e">
        <f>VLOOKUP(B566,Montran!F:J,5,0)</f>
        <v>#N/A</v>
      </c>
      <c r="AD566" s="612" t="e">
        <f>VLOOKUP(B566,Endurance!H349:L349,5,0)</f>
        <v>#N/A</v>
      </c>
      <c r="AE566" s="612" t="e">
        <f>VLOOKUP(B566,'Swabhav Techlabs'!$F$1:$J$2,5,0)</f>
        <v>#N/A</v>
      </c>
      <c r="AF566" s="612" t="e">
        <f>VLOOKUP(B566,'Quality Kiosk'!$F$1:$J$18,5,0)</f>
        <v>#N/A</v>
      </c>
      <c r="AG566" s="612" t="e">
        <f>VLOOKUP(B566,'Lemon VB'!$F$1:$J$2,5,0)</f>
        <v>#N/A</v>
      </c>
      <c r="AH566" s="612" t="e">
        <f>VLOOKUP(B566,Gocomet!$E$1:$I$3,5,0)</f>
        <v>#N/A</v>
      </c>
      <c r="AI566" s="612" t="e">
        <f>VLOOKUP(B566,'Ingram Micro'!$E$1:$I$8,5,0)</f>
        <v>#N/A</v>
      </c>
      <c r="AJ566" s="612" t="e">
        <f>VLOOKUP(B566,'DePronto Infotech'!$E$1:$I$2,5,0)</f>
        <v>#N/A</v>
      </c>
      <c r="AK566" s="612" t="e">
        <f>VLOOKUP(B566,'Reliance Retail'!$E$1:$I$4,5,0)</f>
        <v>#N/A</v>
      </c>
      <c r="AL566" s="612" t="e">
        <f>VLOOKUP(B566,'Bright Champs'!$D$1:$H$13,5,0)</f>
        <v>#N/A</v>
      </c>
      <c r="AM566" s="612" t="e">
        <f>VLOOKUP(B566,Neosoft!$E$1:$I$12,5,0)</f>
        <v>#N/A</v>
      </c>
      <c r="AN566" s="612" t="e">
        <f>VLOOKUP(B566,Infosys!$E$1:$I$3,5,0)</f>
        <v>#N/A</v>
      </c>
      <c r="AO566" s="612" t="e">
        <f>VLOOKUP(B566,Cerelabs!$E$1:$I$5,5,0)</f>
        <v>#N/A</v>
      </c>
      <c r="AP566" s="612" t="e">
        <f>VLOOKUP(B566,'Neebal Technologies'!$D$1:$H$2,5,0)</f>
        <v>#N/A</v>
      </c>
      <c r="AQ566" s="612" t="e">
        <f>VLOOKUP(B566,'Vertiv Energy'!$D$1:$H$2,5,0)</f>
        <v>#N/A</v>
      </c>
      <c r="AR566" s="612" t="e">
        <f>VLOOKUP(B566,'Acidaes Solutions (CRMNEXT)'!$D$1:$H$3,5,0)</f>
        <v>#N/A</v>
      </c>
      <c r="AS566" s="612" t="e">
        <f>VLOOKUP(B566,Growisto!$D$1:$H$2,5,0)</f>
        <v>#N/A</v>
      </c>
      <c r="AT566" s="612" t="e">
        <f>VLOOKUP(B566,'9.9 Mediaworx - Digit'!$D$1:$H$2,5,0)</f>
        <v>#N/A</v>
      </c>
      <c r="AU566" s="612" t="e">
        <f>VLOOKUP(B566,'Vistaar systems Pvt Ltd'!$D$2:$H$3,5,0)</f>
        <v>#N/A</v>
      </c>
      <c r="AV566" s="612" t="e">
        <f>VLOOKUP(B566,'Course 5i'!$D$2:$H$11,5,0)</f>
        <v>#N/A</v>
      </c>
      <c r="AW566" s="612" t="e">
        <f>VLOOKUP(B566,'Radiant Appliances &amp; Electronic'!$D$1:$H$13,5,0)</f>
        <v>#N/A</v>
      </c>
      <c r="AX566" s="612" t="e">
        <f>VLOOKUP(B566,'Atos Global'!$D$3:$H$27,5,0)</f>
        <v>#N/A</v>
      </c>
      <c r="AY566" s="612" t="e">
        <f>VLOOKUP(B566,'Saama Technologies'!$D$1:$H$2,5,0)</f>
        <v>#N/A</v>
      </c>
      <c r="AZ566" s="612" t="e">
        <f>VLOOKUP(B566,'Multiplier Solutions'!$D$1:$H$2,5,0)</f>
        <v>#N/A</v>
      </c>
      <c r="BA566" s="612" t="e">
        <f>VLOOKUP(B566,GEP!$D$2:$H$5,5,0)</f>
        <v>#N/A</v>
      </c>
      <c r="BB566" s="612" t="e">
        <f>VLOOKUP(B566,Accenture!$D$1:$H$6,5,0)</f>
        <v>#N/A</v>
      </c>
      <c r="BC566" s="612" t="e">
        <f>VLOOKUP(B566,'Endurance International Group'!$D$1:$H$2,5,0)</f>
        <v>#N/A</v>
      </c>
      <c r="BD566" s="612" t="e">
        <f>VLOOKUP(B566,Newgen!$D$1:$H$2,5,0)</f>
        <v>#N/A</v>
      </c>
      <c r="BE566" s="612" t="e">
        <f>VLOOKUP(B566,'3D Incredible'!D566:H566,5,0)</f>
        <v>#N/A</v>
      </c>
      <c r="BF566" s="612" t="e">
        <f>VLOOKUP(B566,'Raja Software Labs'!$D$2:$H$2,5,0)</f>
        <v>#N/A</v>
      </c>
      <c r="BG566" s="612" t="e">
        <f>VLOOKUP(B566,Wipro!$D$1:$H$2,5,0)</f>
        <v>#N/A</v>
      </c>
      <c r="BH566" s="612" t="e">
        <f>VLOOKUP(B566,'Perch Technologies'!$D$2:$H$2,5,0)</f>
        <v>#N/A</v>
      </c>
      <c r="BI566" s="612" t="e">
        <f>VLOOKUP(B566,'Morning Star'!$D$1:$H$6,5,0)</f>
        <v>#N/A</v>
      </c>
      <c r="BJ566" s="612" t="e">
        <f>VLOOKUP(B566,Flexiloans!$D$1:$H$2,5,0)</f>
        <v>#N/A</v>
      </c>
      <c r="BK566" s="612" t="e">
        <f>VLOOKUP(B566,'Thirdware Solutions'!$D$1:$H$2,5,0)</f>
        <v>#N/A</v>
      </c>
      <c r="BL566" s="612" t="e">
        <f>VLOOKUP(B566,Tescom!$D$1:$H$8,5,0)</f>
        <v>#N/A</v>
      </c>
      <c r="BM566" s="612" t="e">
        <f>VLOOKUP(B566,'Cogno AI'!$D$1:$H$2,5,0)</f>
        <v>#N/A</v>
      </c>
      <c r="BN566" s="612" t="e">
        <f>VLOOKUP(B566,'ABM Knowledgeware'!$D$1:$H$2,5,0)</f>
        <v>#N/A</v>
      </c>
      <c r="BO566" s="612" t="e">
        <f>VLOOKUP(B566,'Concerto Software'!$D$1:$H$3,5,0)</f>
        <v>#N/A</v>
      </c>
      <c r="BP566" s="612" t="e">
        <f>VLOOKUP(B566,'My Captain'!$D$1:$H$4,5,0)</f>
        <v>#N/A</v>
      </c>
      <c r="BQ566" s="612" t="e">
        <f>VLOOKUP(B566,'Finoux Solutions'!$D$2:$H$4,5,0)</f>
        <v>#N/A</v>
      </c>
      <c r="BR566" s="612" t="e">
        <f>VLOOKUP(B566,'MITR Learning'!$D$1:$H$2,5,0)</f>
        <v>#N/A</v>
      </c>
      <c r="BS566" s="612" t="e">
        <f>VLOOKUP(B566,Nucsoft!$D$2:$H$6,5,0)</f>
        <v>#N/A</v>
      </c>
      <c r="BT566" s="612" t="e">
        <f>VLOOKUP(B566,'Paras Cadd'!$D$1:$H$2,5,0)</f>
        <v>#N/A</v>
      </c>
      <c r="BU566" s="612" t="e">
        <f>VLOOKUP(B566,'ICICI Securities'!$D$1:$H$2,5,0)</f>
        <v>#N/A</v>
      </c>
      <c r="BV566" s="612" t="e">
        <f>VLOOKUP(B566,'Citius Tech'!$D$2:$H$5,5,0)</f>
        <v>#N/A</v>
      </c>
      <c r="BW566" s="612" t="e">
        <f>VLOOKUP(B566,'Buzzy Brains'!$D$2:$H$2,5,0)</f>
        <v>#N/A</v>
      </c>
      <c r="BX566" s="612" t="e">
        <f>VLOOKUP(B566,'Decimal Point'!$D$2:$H$2,5,0)</f>
        <v>#N/A</v>
      </c>
      <c r="BY566" s="612" t="e">
        <f>VLOOKUP(B566,'Sankey Business Solutions'!$D$2:$H$3,5,0)</f>
        <v>#N/A</v>
      </c>
      <c r="BZ566" s="612" t="e">
        <f>VLOOKUP(B566,'Nangia &amp; Co LLP'!$D$2:$H$2,5,0)</f>
        <v>#N/A</v>
      </c>
      <c r="CA566" s="612" t="e">
        <f>VLOOKUP(B566,'FIS Solutions India Pvt Ltd'!$D$2:$H$2,5,0)</f>
        <v>#N/A</v>
      </c>
      <c r="CB566" s="612" t="e">
        <f>VLOOKUP(B566,'Delta Technology &amp; Management '!$D$2:$H$16,5,0)</f>
        <v>#N/A</v>
      </c>
      <c r="CC566" s="612" t="e">
        <f>VLOOKUP(B566,'Espoir Networks'!$D$3:$H$11,5,0)</f>
        <v>#N/A</v>
      </c>
      <c r="CD566" s="612" t="e">
        <f>VLOOKUP(B566,'Servosys Solution'!$D$3:$H$5,5,0)</f>
        <v>#N/A</v>
      </c>
      <c r="CE566" s="612" t="e">
        <f>VLOOKUP(B566,'Ribbon Communications'!$D$3:$H$4,5,0)</f>
        <v>#N/A</v>
      </c>
      <c r="CF566" s="612">
        <f t="shared" si="27"/>
        <v>0</v>
      </c>
      <c r="CG566" s="129" t="s">
        <v>2258</v>
      </c>
      <c r="CH566" s="129">
        <v>393207650554</v>
      </c>
      <c r="CI566" s="129" t="s">
        <v>81</v>
      </c>
      <c r="CJ566" s="129" t="s">
        <v>11729</v>
      </c>
      <c r="CK566" s="132">
        <v>43282</v>
      </c>
      <c r="CL566" s="129">
        <v>2021</v>
      </c>
      <c r="CM566" s="128" t="s">
        <v>2259</v>
      </c>
      <c r="CN566" s="129">
        <v>447</v>
      </c>
      <c r="CO566" s="133">
        <v>89.4</v>
      </c>
      <c r="CP566" s="129">
        <v>2015</v>
      </c>
      <c r="CQ566" s="129" t="s">
        <v>79</v>
      </c>
      <c r="CR566" s="128" t="s">
        <v>295</v>
      </c>
      <c r="CS566" s="129" t="s">
        <v>81</v>
      </c>
      <c r="CT566" s="133" t="s">
        <v>81</v>
      </c>
      <c r="CU566" s="129" t="s">
        <v>81</v>
      </c>
      <c r="CV566" s="129" t="s">
        <v>109</v>
      </c>
      <c r="CW566" s="131" t="s">
        <v>490</v>
      </c>
      <c r="CX566" s="131" t="s">
        <v>163</v>
      </c>
      <c r="CY566" s="129">
        <v>1352</v>
      </c>
      <c r="CZ566" s="129">
        <v>79.53</v>
      </c>
      <c r="DA566" s="129">
        <v>2018</v>
      </c>
      <c r="DB566" s="129" t="s">
        <v>112</v>
      </c>
      <c r="DC566" s="129" t="s">
        <v>113</v>
      </c>
      <c r="DD566" s="129">
        <v>73.86</v>
      </c>
      <c r="DE566" s="129">
        <v>75.37</v>
      </c>
      <c r="DF566" s="129">
        <v>0</v>
      </c>
      <c r="DG566" s="224" t="s">
        <v>81</v>
      </c>
      <c r="DH566" s="224" t="s">
        <v>81</v>
      </c>
      <c r="DI566" s="224">
        <v>7.65</v>
      </c>
      <c r="DJ566" s="224">
        <v>6.81</v>
      </c>
      <c r="DK566" s="224">
        <v>7.69</v>
      </c>
      <c r="DL566" s="224">
        <v>8.3800000000000008</v>
      </c>
      <c r="DM566" s="224">
        <v>30.53</v>
      </c>
      <c r="DN566" s="224">
        <v>7.63</v>
      </c>
      <c r="DO566" s="129"/>
      <c r="DP566" s="131" t="s">
        <v>338</v>
      </c>
      <c r="DQ566" s="129">
        <v>0</v>
      </c>
      <c r="DR566" s="129">
        <v>0</v>
      </c>
      <c r="DS566" s="129" t="s">
        <v>83</v>
      </c>
      <c r="DT566" s="129" t="s">
        <v>83</v>
      </c>
      <c r="DU566" s="129" t="s">
        <v>83</v>
      </c>
      <c r="DV566" s="129" t="s">
        <v>83</v>
      </c>
      <c r="DW566" s="131" t="s">
        <v>83</v>
      </c>
      <c r="DX566" s="131" t="s">
        <v>84</v>
      </c>
      <c r="DY566" s="131" t="s">
        <v>81</v>
      </c>
      <c r="DZ566" s="131" t="s">
        <v>2260</v>
      </c>
      <c r="EA566" s="131" t="s">
        <v>81</v>
      </c>
      <c r="EB566" s="131" t="s">
        <v>2261</v>
      </c>
      <c r="EC566" s="131" t="s">
        <v>88</v>
      </c>
      <c r="ED566" s="131" t="s">
        <v>89</v>
      </c>
      <c r="EE566" s="131" t="s">
        <v>81</v>
      </c>
      <c r="EF566" s="131" t="s">
        <v>2262</v>
      </c>
      <c r="EG566" s="131" t="s">
        <v>2263</v>
      </c>
      <c r="EH566" s="131" t="s">
        <v>2264</v>
      </c>
      <c r="EI566" s="131" t="s">
        <v>2265</v>
      </c>
      <c r="EJ566" s="135" t="s">
        <v>2266</v>
      </c>
      <c r="EK566" s="135" t="s">
        <v>2267</v>
      </c>
      <c r="EL566" s="135" t="s">
        <v>2268</v>
      </c>
      <c r="EM566" s="135" t="s">
        <v>2269</v>
      </c>
      <c r="EN566" s="131" t="s">
        <v>81</v>
      </c>
    </row>
    <row r="567" spans="1:144" ht="18" thickTop="1" thickBot="1">
      <c r="A567" s="575">
        <f t="shared" si="28"/>
        <v>566</v>
      </c>
      <c r="B567" s="572" t="s">
        <v>2293</v>
      </c>
      <c r="C567" s="600" t="s">
        <v>2294</v>
      </c>
      <c r="D567" s="570" t="s">
        <v>13209</v>
      </c>
      <c r="E567" s="568" t="str">
        <f t="shared" si="26"/>
        <v>Not Placed</v>
      </c>
      <c r="F567" s="570" t="s">
        <v>12496</v>
      </c>
      <c r="G567" s="570" t="s">
        <v>160</v>
      </c>
      <c r="H567" s="131" t="str">
        <f>VLOOKUP(B567,INFT3!C:E,3,0)</f>
        <v>Direct Second Year Engineering without live KT</v>
      </c>
      <c r="I567" s="610" t="s">
        <v>2295</v>
      </c>
      <c r="J567" s="572">
        <v>21</v>
      </c>
      <c r="K567" s="611" t="s">
        <v>2296</v>
      </c>
      <c r="L567" s="611" t="s">
        <v>73</v>
      </c>
      <c r="M567" s="611" t="s">
        <v>2297</v>
      </c>
      <c r="N567" s="612" t="s">
        <v>2292</v>
      </c>
      <c r="O567" s="612">
        <v>8691979106</v>
      </c>
      <c r="P567" s="612">
        <v>8767971769</v>
      </c>
      <c r="Q567" s="612" t="e">
        <f>VLOOKUP(B567,'TCS CON'!$D$1:$H$98,5,0)</f>
        <v>#N/A</v>
      </c>
      <c r="R567" s="612" t="e">
        <f>VLOOKUP(B567,LTI!$C$1:$H$46,6,0)</f>
        <v>#N/A</v>
      </c>
      <c r="S567" s="612" t="e">
        <f>VLOOKUP(B567,JARO!$E$2:$I$11,5,0)</f>
        <v>#N/A</v>
      </c>
      <c r="T567" s="612" t="e">
        <f>VLOOKUP(B567,Capgemini!$D$3:$H$78,5,0)</f>
        <v>#N/A</v>
      </c>
      <c r="U567" s="612" t="e">
        <f>VLOOKUP(B567,Carwale!$D$1:$H$4,5,0)</f>
        <v>#N/A</v>
      </c>
      <c r="V567" s="612" t="e">
        <f>VLOOKUP(B567,'Interactive Brokers'!E:I,5,0)</f>
        <v>#N/A</v>
      </c>
      <c r="W567" s="612" t="e">
        <f>VLOOKUP(B567,'REL Jio'!E:I,5,0)</f>
        <v>#N/A</v>
      </c>
      <c r="X567" s="612" t="e">
        <f>VLOOKUP(B567,'Sciative Sol'!E:I,5,0)</f>
        <v>#N/A</v>
      </c>
      <c r="Y567" s="612" t="e">
        <f>VLOOKUP(B567,'Hexaware Tech'!E:I,5,0)</f>
        <v>#N/A</v>
      </c>
      <c r="Z567" s="612" t="e">
        <f>VLOOKUP(B567,Axis!D:H,5,0)</f>
        <v>#N/A</v>
      </c>
      <c r="AA567" s="612" t="e">
        <f>VLOOKUP(B567,Ugam!$D$3:$H$26,5,0)</f>
        <v>#N/A</v>
      </c>
      <c r="AB567" s="612" t="e">
        <f>VLOOKUP(B567,Zeus!F:J,5,0)</f>
        <v>#N/A</v>
      </c>
      <c r="AC567" s="612" t="e">
        <f>VLOOKUP(B567,Montran!F:J,5,0)</f>
        <v>#N/A</v>
      </c>
      <c r="AD567" s="612" t="e">
        <f>VLOOKUP(B567,Endurance!H350:L350,5,0)</f>
        <v>#N/A</v>
      </c>
      <c r="AE567" s="612" t="e">
        <f>VLOOKUP(B567,'Swabhav Techlabs'!$F$1:$J$2,5,0)</f>
        <v>#N/A</v>
      </c>
      <c r="AF567" s="612" t="e">
        <f>VLOOKUP(B567,'Quality Kiosk'!$F$1:$J$18,5,0)</f>
        <v>#N/A</v>
      </c>
      <c r="AG567" s="612" t="e">
        <f>VLOOKUP(B567,'Lemon VB'!$F$1:$J$2,5,0)</f>
        <v>#N/A</v>
      </c>
      <c r="AH567" s="612" t="e">
        <f>VLOOKUP(B567,Gocomet!$E$1:$I$3,5,0)</f>
        <v>#N/A</v>
      </c>
      <c r="AI567" s="612" t="e">
        <f>VLOOKUP(B567,'Ingram Micro'!$E$1:$I$8,5,0)</f>
        <v>#N/A</v>
      </c>
      <c r="AJ567" s="612" t="e">
        <f>VLOOKUP(B567,'DePronto Infotech'!$E$1:$I$2,5,0)</f>
        <v>#N/A</v>
      </c>
      <c r="AK567" s="612" t="e">
        <f>VLOOKUP(B567,'Reliance Retail'!$E$1:$I$4,5,0)</f>
        <v>#N/A</v>
      </c>
      <c r="AL567" s="612" t="e">
        <f>VLOOKUP(B567,'Bright Champs'!$D$1:$H$13,5,0)</f>
        <v>#N/A</v>
      </c>
      <c r="AM567" s="612" t="e">
        <f>VLOOKUP(B567,Neosoft!$E$1:$I$12,5,0)</f>
        <v>#N/A</v>
      </c>
      <c r="AN567" s="612" t="e">
        <f>VLOOKUP(B567,Infosys!$E$1:$I$3,5,0)</f>
        <v>#N/A</v>
      </c>
      <c r="AO567" s="612" t="e">
        <f>VLOOKUP(B567,Cerelabs!$E$1:$I$5,5,0)</f>
        <v>#N/A</v>
      </c>
      <c r="AP567" s="612" t="e">
        <f>VLOOKUP(B567,'Neebal Technologies'!$D$1:$H$2,5,0)</f>
        <v>#N/A</v>
      </c>
      <c r="AQ567" s="612" t="e">
        <f>VLOOKUP(B567,'Vertiv Energy'!$D$1:$H$2,5,0)</f>
        <v>#N/A</v>
      </c>
      <c r="AR567" s="612" t="e">
        <f>VLOOKUP(B567,'Acidaes Solutions (CRMNEXT)'!$D$1:$H$3,5,0)</f>
        <v>#N/A</v>
      </c>
      <c r="AS567" s="612" t="e">
        <f>VLOOKUP(B567,Growisto!$D$1:$H$2,5,0)</f>
        <v>#N/A</v>
      </c>
      <c r="AT567" s="612" t="e">
        <f>VLOOKUP(B567,'9.9 Mediaworx - Digit'!$D$1:$H$2,5,0)</f>
        <v>#N/A</v>
      </c>
      <c r="AU567" s="612" t="e">
        <f>VLOOKUP(B567,'Vistaar systems Pvt Ltd'!$D$2:$H$3,5,0)</f>
        <v>#N/A</v>
      </c>
      <c r="AV567" s="612" t="e">
        <f>VLOOKUP(B567,'Course 5i'!$D$2:$H$11,5,0)</f>
        <v>#N/A</v>
      </c>
      <c r="AW567" s="612" t="e">
        <f>VLOOKUP(B567,'Radiant Appliances &amp; Electronic'!$D$1:$H$13,5,0)</f>
        <v>#N/A</v>
      </c>
      <c r="AX567" s="612" t="e">
        <f>VLOOKUP(B567,'Atos Global'!$D$3:$H$27,5,0)</f>
        <v>#N/A</v>
      </c>
      <c r="AY567" s="612" t="e">
        <f>VLOOKUP(B567,'Saama Technologies'!$D$1:$H$2,5,0)</f>
        <v>#N/A</v>
      </c>
      <c r="AZ567" s="612" t="e">
        <f>VLOOKUP(B567,'Multiplier Solutions'!$D$1:$H$2,5,0)</f>
        <v>#N/A</v>
      </c>
      <c r="BA567" s="612" t="e">
        <f>VLOOKUP(B567,GEP!$D$2:$H$5,5,0)</f>
        <v>#N/A</v>
      </c>
      <c r="BB567" s="612" t="e">
        <f>VLOOKUP(B567,Accenture!$D$1:$H$6,5,0)</f>
        <v>#N/A</v>
      </c>
      <c r="BC567" s="612" t="e">
        <f>VLOOKUP(B567,'Endurance International Group'!$D$1:$H$2,5,0)</f>
        <v>#N/A</v>
      </c>
      <c r="BD567" s="612" t="e">
        <f>VLOOKUP(B567,Newgen!$D$1:$H$2,5,0)</f>
        <v>#N/A</v>
      </c>
      <c r="BE567" s="612" t="e">
        <f>VLOOKUP(B567,'3D Incredible'!D567:H567,5,0)</f>
        <v>#N/A</v>
      </c>
      <c r="BF567" s="612" t="e">
        <f>VLOOKUP(B567,'Raja Software Labs'!$D$2:$H$2,5,0)</f>
        <v>#N/A</v>
      </c>
      <c r="BG567" s="612" t="e">
        <f>VLOOKUP(B567,Wipro!$D$1:$H$2,5,0)</f>
        <v>#N/A</v>
      </c>
      <c r="BH567" s="612" t="e">
        <f>VLOOKUP(B567,'Perch Technologies'!$D$2:$H$2,5,0)</f>
        <v>#N/A</v>
      </c>
      <c r="BI567" s="612" t="e">
        <f>VLOOKUP(B567,'Morning Star'!$D$1:$H$6,5,0)</f>
        <v>#N/A</v>
      </c>
      <c r="BJ567" s="612" t="e">
        <f>VLOOKUP(B567,Flexiloans!$D$1:$H$2,5,0)</f>
        <v>#N/A</v>
      </c>
      <c r="BK567" s="612" t="e">
        <f>VLOOKUP(B567,'Thirdware Solutions'!$D$1:$H$2,5,0)</f>
        <v>#N/A</v>
      </c>
      <c r="BL567" s="612" t="e">
        <f>VLOOKUP(B567,Tescom!$D$1:$H$8,5,0)</f>
        <v>#N/A</v>
      </c>
      <c r="BM567" s="612" t="e">
        <f>VLOOKUP(B567,'Cogno AI'!$D$1:$H$2,5,0)</f>
        <v>#N/A</v>
      </c>
      <c r="BN567" s="612" t="e">
        <f>VLOOKUP(B567,'ABM Knowledgeware'!$D$1:$H$2,5,0)</f>
        <v>#N/A</v>
      </c>
      <c r="BO567" s="612" t="e">
        <f>VLOOKUP(B567,'Concerto Software'!$D$1:$H$3,5,0)</f>
        <v>#N/A</v>
      </c>
      <c r="BP567" s="612" t="e">
        <f>VLOOKUP(B567,'My Captain'!$D$1:$H$4,5,0)</f>
        <v>#N/A</v>
      </c>
      <c r="BQ567" s="612" t="e">
        <f>VLOOKUP(B567,'Finoux Solutions'!$D$2:$H$4,5,0)</f>
        <v>#N/A</v>
      </c>
      <c r="BR567" s="612" t="e">
        <f>VLOOKUP(B567,'MITR Learning'!$D$1:$H$2,5,0)</f>
        <v>#N/A</v>
      </c>
      <c r="BS567" s="612" t="e">
        <f>VLOOKUP(B567,Nucsoft!$D$2:$H$6,5,0)</f>
        <v>#N/A</v>
      </c>
      <c r="BT567" s="612" t="e">
        <f>VLOOKUP(B567,'Paras Cadd'!$D$1:$H$2,5,0)</f>
        <v>#N/A</v>
      </c>
      <c r="BU567" s="612" t="e">
        <f>VLOOKUP(B567,'ICICI Securities'!$D$1:$H$2,5,0)</f>
        <v>#N/A</v>
      </c>
      <c r="BV567" s="612" t="e">
        <f>VLOOKUP(B567,'Citius Tech'!$D$2:$H$5,5,0)</f>
        <v>#N/A</v>
      </c>
      <c r="BW567" s="612" t="e">
        <f>VLOOKUP(B567,'Buzzy Brains'!$D$2:$H$2,5,0)</f>
        <v>#N/A</v>
      </c>
      <c r="BX567" s="612" t="e">
        <f>VLOOKUP(B567,'Decimal Point'!$D$2:$H$2,5,0)</f>
        <v>#N/A</v>
      </c>
      <c r="BY567" s="612" t="e">
        <f>VLOOKUP(B567,'Sankey Business Solutions'!$D$2:$H$3,5,0)</f>
        <v>#N/A</v>
      </c>
      <c r="BZ567" s="612" t="e">
        <f>VLOOKUP(B567,'Nangia &amp; Co LLP'!$D$2:$H$2,5,0)</f>
        <v>#N/A</v>
      </c>
      <c r="CA567" s="612" t="e">
        <f>VLOOKUP(B567,'FIS Solutions India Pvt Ltd'!$D$2:$H$2,5,0)</f>
        <v>#N/A</v>
      </c>
      <c r="CB567" s="612" t="e">
        <f>VLOOKUP(B567,'Delta Technology &amp; Management '!$D$2:$H$16,5,0)</f>
        <v>#N/A</v>
      </c>
      <c r="CC567" s="612" t="e">
        <f>VLOOKUP(B567,'Espoir Networks'!$D$3:$H$11,5,0)</f>
        <v>#N/A</v>
      </c>
      <c r="CD567" s="612" t="e">
        <f>VLOOKUP(B567,'Servosys Solution'!$D$3:$H$5,5,0)</f>
        <v>#N/A</v>
      </c>
      <c r="CE567" s="612" t="e">
        <f>VLOOKUP(B567,'Ribbon Communications'!$D$3:$H$4,5,0)</f>
        <v>#N/A</v>
      </c>
      <c r="CF567" s="612">
        <f t="shared" si="27"/>
        <v>0</v>
      </c>
      <c r="CG567" s="129" t="s">
        <v>2298</v>
      </c>
      <c r="CH567" s="129">
        <v>202338690919</v>
      </c>
      <c r="CI567" s="129" t="s">
        <v>134</v>
      </c>
      <c r="CJ567" s="129" t="s">
        <v>11729</v>
      </c>
      <c r="CK567" s="132">
        <v>43282</v>
      </c>
      <c r="CL567" s="129">
        <v>2021</v>
      </c>
      <c r="CM567" s="128" t="s">
        <v>2299</v>
      </c>
      <c r="CN567" s="129">
        <v>405</v>
      </c>
      <c r="CO567" s="133">
        <v>81</v>
      </c>
      <c r="CP567" s="129">
        <v>2015</v>
      </c>
      <c r="CQ567" s="129" t="s">
        <v>79</v>
      </c>
      <c r="CR567" s="128" t="s">
        <v>295</v>
      </c>
      <c r="CS567" s="129" t="s">
        <v>81</v>
      </c>
      <c r="CT567" s="133" t="s">
        <v>81</v>
      </c>
      <c r="CU567" s="129" t="s">
        <v>81</v>
      </c>
      <c r="CV567" s="129" t="s">
        <v>109</v>
      </c>
      <c r="CW567" s="131" t="s">
        <v>1002</v>
      </c>
      <c r="CX567" s="131" t="s">
        <v>1002</v>
      </c>
      <c r="CY567" s="129">
        <v>909</v>
      </c>
      <c r="CZ567" s="129">
        <v>79.040000000000006</v>
      </c>
      <c r="DA567" s="129">
        <v>2018</v>
      </c>
      <c r="DB567" s="129" t="s">
        <v>112</v>
      </c>
      <c r="DC567" s="129" t="s">
        <v>113</v>
      </c>
      <c r="DD567" s="129">
        <v>63.65</v>
      </c>
      <c r="DE567" s="129">
        <v>64.23</v>
      </c>
      <c r="DF567" s="129">
        <v>4</v>
      </c>
      <c r="DG567" s="224" t="s">
        <v>81</v>
      </c>
      <c r="DH567" s="224" t="s">
        <v>81</v>
      </c>
      <c r="DI567" s="224">
        <v>8.42</v>
      </c>
      <c r="DJ567" s="224">
        <v>7.53</v>
      </c>
      <c r="DK567" s="224">
        <v>7.53</v>
      </c>
      <c r="DL567" s="224">
        <v>9.65</v>
      </c>
      <c r="DM567" s="224">
        <v>33.130000000000003</v>
      </c>
      <c r="DN567" s="224">
        <v>8.2799999999999994</v>
      </c>
      <c r="DO567" s="129"/>
      <c r="DP567" s="131" t="s">
        <v>338</v>
      </c>
      <c r="DQ567" s="129">
        <v>0</v>
      </c>
      <c r="DR567" s="129">
        <v>0</v>
      </c>
      <c r="DS567" s="129" t="s">
        <v>83</v>
      </c>
      <c r="DT567" s="129" t="s">
        <v>83</v>
      </c>
      <c r="DU567" s="129" t="s">
        <v>83</v>
      </c>
      <c r="DV567" s="129" t="s">
        <v>83</v>
      </c>
      <c r="DW567" s="131" t="s">
        <v>83</v>
      </c>
      <c r="DX567" s="131" t="s">
        <v>84</v>
      </c>
      <c r="DY567" s="131" t="s">
        <v>81</v>
      </c>
      <c r="DZ567" s="131" t="s">
        <v>2300</v>
      </c>
      <c r="EA567" s="131" t="s">
        <v>232</v>
      </c>
      <c r="EB567" s="131" t="s">
        <v>2301</v>
      </c>
      <c r="EC567" s="131" t="s">
        <v>88</v>
      </c>
      <c r="ED567" s="131" t="s">
        <v>89</v>
      </c>
      <c r="EE567" s="131" t="s">
        <v>2302</v>
      </c>
      <c r="EF567" s="131" t="s">
        <v>2303</v>
      </c>
      <c r="EG567" s="131" t="s">
        <v>2304</v>
      </c>
      <c r="EH567" s="131" t="s">
        <v>908</v>
      </c>
      <c r="EI567" s="131" t="s">
        <v>2305</v>
      </c>
      <c r="EJ567" s="135" t="s">
        <v>2306</v>
      </c>
      <c r="EK567" s="135" t="s">
        <v>2307</v>
      </c>
      <c r="EL567" s="135" t="s">
        <v>2308</v>
      </c>
      <c r="EM567" s="135" t="s">
        <v>2309</v>
      </c>
      <c r="EN567" s="131" t="s">
        <v>81</v>
      </c>
    </row>
    <row r="568" spans="1:144" ht="18" thickTop="1" thickBot="1">
      <c r="A568" s="575">
        <f t="shared" si="28"/>
        <v>567</v>
      </c>
      <c r="B568" s="572" t="s">
        <v>2368</v>
      </c>
      <c r="C568" s="600" t="s">
        <v>2369</v>
      </c>
      <c r="D568" s="570" t="s">
        <v>13209</v>
      </c>
      <c r="E568" s="568" t="str">
        <f t="shared" si="26"/>
        <v>Not Placed</v>
      </c>
      <c r="F568" s="570" t="s">
        <v>12496</v>
      </c>
      <c r="G568" s="570" t="s">
        <v>160</v>
      </c>
      <c r="H568" s="131" t="str">
        <f>VLOOKUP(B568,INFT3!C:E,3,0)</f>
        <v>Direct Second Year Engineering without live KT</v>
      </c>
      <c r="I568" s="610">
        <v>35801</v>
      </c>
      <c r="J568" s="572">
        <v>22</v>
      </c>
      <c r="K568" s="611" t="s">
        <v>2370</v>
      </c>
      <c r="L568" s="611" t="s">
        <v>73</v>
      </c>
      <c r="M568" s="611" t="s">
        <v>2371</v>
      </c>
      <c r="N568" s="612" t="s">
        <v>2367</v>
      </c>
      <c r="O568" s="612">
        <v>8879103268</v>
      </c>
      <c r="P568" s="612">
        <v>9867600482</v>
      </c>
      <c r="Q568" s="612" t="e">
        <f>VLOOKUP(B568,'TCS CON'!$D$1:$H$98,5,0)</f>
        <v>#N/A</v>
      </c>
      <c r="R568" s="612" t="e">
        <f>VLOOKUP(B568,LTI!$C$1:$H$46,6,0)</f>
        <v>#N/A</v>
      </c>
      <c r="S568" s="612" t="e">
        <f>VLOOKUP(B568,JARO!$E$2:$I$11,5,0)</f>
        <v>#N/A</v>
      </c>
      <c r="T568" s="612" t="e">
        <f>VLOOKUP(B568,Capgemini!$D$3:$H$78,5,0)</f>
        <v>#N/A</v>
      </c>
      <c r="U568" s="612" t="e">
        <f>VLOOKUP(B568,Carwale!$D$1:$H$4,5,0)</f>
        <v>#N/A</v>
      </c>
      <c r="V568" s="612" t="e">
        <f>VLOOKUP(B568,'Interactive Brokers'!E:I,5,0)</f>
        <v>#N/A</v>
      </c>
      <c r="W568" s="612" t="e">
        <f>VLOOKUP(B568,'REL Jio'!E:I,5,0)</f>
        <v>#N/A</v>
      </c>
      <c r="X568" s="612" t="e">
        <f>VLOOKUP(B568,'Sciative Sol'!E:I,5,0)</f>
        <v>#N/A</v>
      </c>
      <c r="Y568" s="612" t="e">
        <f>VLOOKUP(B568,'Hexaware Tech'!E:I,5,0)</f>
        <v>#N/A</v>
      </c>
      <c r="Z568" s="612" t="e">
        <f>VLOOKUP(B568,Axis!D:H,5,0)</f>
        <v>#N/A</v>
      </c>
      <c r="AA568" s="612" t="e">
        <f>VLOOKUP(B568,Ugam!$D$3:$H$26,5,0)</f>
        <v>#N/A</v>
      </c>
      <c r="AB568" s="612" t="e">
        <f>VLOOKUP(B568,Zeus!F:J,5,0)</f>
        <v>#N/A</v>
      </c>
      <c r="AC568" s="612" t="e">
        <f>VLOOKUP(B568,Montran!F:J,5,0)</f>
        <v>#N/A</v>
      </c>
      <c r="AD568" s="612" t="e">
        <f>VLOOKUP(B568,Endurance!H351:L351,5,0)</f>
        <v>#N/A</v>
      </c>
      <c r="AE568" s="612" t="e">
        <f>VLOOKUP(B568,'Swabhav Techlabs'!$F$1:$J$2,5,0)</f>
        <v>#N/A</v>
      </c>
      <c r="AF568" s="612" t="e">
        <f>VLOOKUP(B568,'Quality Kiosk'!$F$1:$J$18,5,0)</f>
        <v>#N/A</v>
      </c>
      <c r="AG568" s="612" t="e">
        <f>VLOOKUP(B568,'Lemon VB'!$F$1:$J$2,5,0)</f>
        <v>#N/A</v>
      </c>
      <c r="AH568" s="612" t="e">
        <f>VLOOKUP(B568,Gocomet!$E$1:$I$3,5,0)</f>
        <v>#N/A</v>
      </c>
      <c r="AI568" s="612" t="e">
        <f>VLOOKUP(B568,'Ingram Micro'!$E$1:$I$8,5,0)</f>
        <v>#N/A</v>
      </c>
      <c r="AJ568" s="612" t="e">
        <f>VLOOKUP(B568,'DePronto Infotech'!$E$1:$I$2,5,0)</f>
        <v>#N/A</v>
      </c>
      <c r="AK568" s="612" t="e">
        <f>VLOOKUP(B568,'Reliance Retail'!$E$1:$I$4,5,0)</f>
        <v>#N/A</v>
      </c>
      <c r="AL568" s="612" t="e">
        <f>VLOOKUP(B568,'Bright Champs'!$D$1:$H$13,5,0)</f>
        <v>#N/A</v>
      </c>
      <c r="AM568" s="612" t="e">
        <f>VLOOKUP(B568,Neosoft!$E$1:$I$12,5,0)</f>
        <v>#N/A</v>
      </c>
      <c r="AN568" s="612" t="e">
        <f>VLOOKUP(B568,Infosys!$E$1:$I$3,5,0)</f>
        <v>#N/A</v>
      </c>
      <c r="AO568" s="612" t="e">
        <f>VLOOKUP(B568,Cerelabs!$E$1:$I$5,5,0)</f>
        <v>#N/A</v>
      </c>
      <c r="AP568" s="612" t="e">
        <f>VLOOKUP(B568,'Neebal Technologies'!$D$1:$H$2,5,0)</f>
        <v>#N/A</v>
      </c>
      <c r="AQ568" s="612" t="e">
        <f>VLOOKUP(B568,'Vertiv Energy'!$D$1:$H$2,5,0)</f>
        <v>#N/A</v>
      </c>
      <c r="AR568" s="612" t="e">
        <f>VLOOKUP(B568,'Acidaes Solutions (CRMNEXT)'!$D$1:$H$3,5,0)</f>
        <v>#N/A</v>
      </c>
      <c r="AS568" s="612" t="e">
        <f>VLOOKUP(B568,Growisto!$D$1:$H$2,5,0)</f>
        <v>#N/A</v>
      </c>
      <c r="AT568" s="612" t="e">
        <f>VLOOKUP(B568,'9.9 Mediaworx - Digit'!$D$1:$H$2,5,0)</f>
        <v>#N/A</v>
      </c>
      <c r="AU568" s="612" t="e">
        <f>VLOOKUP(B568,'Vistaar systems Pvt Ltd'!$D$2:$H$3,5,0)</f>
        <v>#N/A</v>
      </c>
      <c r="AV568" s="612" t="e">
        <f>VLOOKUP(B568,'Course 5i'!$D$2:$H$11,5,0)</f>
        <v>#N/A</v>
      </c>
      <c r="AW568" s="612" t="e">
        <f>VLOOKUP(B568,'Radiant Appliances &amp; Electronic'!$D$1:$H$13,5,0)</f>
        <v>#N/A</v>
      </c>
      <c r="AX568" s="612" t="e">
        <f>VLOOKUP(B568,'Atos Global'!$D$3:$H$27,5,0)</f>
        <v>#N/A</v>
      </c>
      <c r="AY568" s="612" t="e">
        <f>VLOOKUP(B568,'Saama Technologies'!$D$1:$H$2,5,0)</f>
        <v>#N/A</v>
      </c>
      <c r="AZ568" s="612" t="e">
        <f>VLOOKUP(B568,'Multiplier Solutions'!$D$1:$H$2,5,0)</f>
        <v>#N/A</v>
      </c>
      <c r="BA568" s="612" t="e">
        <f>VLOOKUP(B568,GEP!$D$2:$H$5,5,0)</f>
        <v>#N/A</v>
      </c>
      <c r="BB568" s="612" t="e">
        <f>VLOOKUP(B568,Accenture!$D$1:$H$6,5,0)</f>
        <v>#N/A</v>
      </c>
      <c r="BC568" s="612" t="e">
        <f>VLOOKUP(B568,'Endurance International Group'!$D$1:$H$2,5,0)</f>
        <v>#N/A</v>
      </c>
      <c r="BD568" s="612" t="e">
        <f>VLOOKUP(B568,Newgen!$D$1:$H$2,5,0)</f>
        <v>#N/A</v>
      </c>
      <c r="BE568" s="612" t="e">
        <f>VLOOKUP(B568,'3D Incredible'!D568:H568,5,0)</f>
        <v>#N/A</v>
      </c>
      <c r="BF568" s="612" t="e">
        <f>VLOOKUP(B568,'Raja Software Labs'!$D$2:$H$2,5,0)</f>
        <v>#N/A</v>
      </c>
      <c r="BG568" s="612" t="e">
        <f>VLOOKUP(B568,Wipro!$D$1:$H$2,5,0)</f>
        <v>#N/A</v>
      </c>
      <c r="BH568" s="612" t="e">
        <f>VLOOKUP(B568,'Perch Technologies'!$D$2:$H$2,5,0)</f>
        <v>#N/A</v>
      </c>
      <c r="BI568" s="612" t="e">
        <f>VLOOKUP(B568,'Morning Star'!$D$1:$H$6,5,0)</f>
        <v>#N/A</v>
      </c>
      <c r="BJ568" s="612" t="e">
        <f>VLOOKUP(B568,Flexiloans!$D$1:$H$2,5,0)</f>
        <v>#N/A</v>
      </c>
      <c r="BK568" s="612" t="e">
        <f>VLOOKUP(B568,'Thirdware Solutions'!$D$1:$H$2,5,0)</f>
        <v>#N/A</v>
      </c>
      <c r="BL568" s="612" t="e">
        <f>VLOOKUP(B568,Tescom!$D$1:$H$8,5,0)</f>
        <v>#N/A</v>
      </c>
      <c r="BM568" s="612" t="e">
        <f>VLOOKUP(B568,'Cogno AI'!$D$1:$H$2,5,0)</f>
        <v>#N/A</v>
      </c>
      <c r="BN568" s="612" t="e">
        <f>VLOOKUP(B568,'ABM Knowledgeware'!$D$1:$H$2,5,0)</f>
        <v>#N/A</v>
      </c>
      <c r="BO568" s="612" t="e">
        <f>VLOOKUP(B568,'Concerto Software'!$D$1:$H$3,5,0)</f>
        <v>#N/A</v>
      </c>
      <c r="BP568" s="612" t="e">
        <f>VLOOKUP(B568,'My Captain'!$D$1:$H$4,5,0)</f>
        <v>#N/A</v>
      </c>
      <c r="BQ568" s="612" t="e">
        <f>VLOOKUP(B568,'Finoux Solutions'!$D$2:$H$4,5,0)</f>
        <v>#N/A</v>
      </c>
      <c r="BR568" s="612" t="e">
        <f>VLOOKUP(B568,'MITR Learning'!$D$1:$H$2,5,0)</f>
        <v>#N/A</v>
      </c>
      <c r="BS568" s="612" t="e">
        <f>VLOOKUP(B568,Nucsoft!$D$2:$H$6,5,0)</f>
        <v>#N/A</v>
      </c>
      <c r="BT568" s="612" t="e">
        <f>VLOOKUP(B568,'Paras Cadd'!$D$1:$H$2,5,0)</f>
        <v>#N/A</v>
      </c>
      <c r="BU568" s="612" t="e">
        <f>VLOOKUP(B568,'ICICI Securities'!$D$1:$H$2,5,0)</f>
        <v>#N/A</v>
      </c>
      <c r="BV568" s="612" t="e">
        <f>VLOOKUP(B568,'Citius Tech'!$D$2:$H$5,5,0)</f>
        <v>#N/A</v>
      </c>
      <c r="BW568" s="612" t="e">
        <f>VLOOKUP(B568,'Buzzy Brains'!$D$2:$H$2,5,0)</f>
        <v>#N/A</v>
      </c>
      <c r="BX568" s="612" t="e">
        <f>VLOOKUP(B568,'Decimal Point'!$D$2:$H$2,5,0)</f>
        <v>#N/A</v>
      </c>
      <c r="BY568" s="612" t="e">
        <f>VLOOKUP(B568,'Sankey Business Solutions'!$D$2:$H$3,5,0)</f>
        <v>#N/A</v>
      </c>
      <c r="BZ568" s="612" t="e">
        <f>VLOOKUP(B568,'Nangia &amp; Co LLP'!$D$2:$H$2,5,0)</f>
        <v>#N/A</v>
      </c>
      <c r="CA568" s="612" t="e">
        <f>VLOOKUP(B568,'FIS Solutions India Pvt Ltd'!$D$2:$H$2,5,0)</f>
        <v>#N/A</v>
      </c>
      <c r="CB568" s="612" t="e">
        <f>VLOOKUP(B568,'Delta Technology &amp; Management '!$D$2:$H$16,5,0)</f>
        <v>#N/A</v>
      </c>
      <c r="CC568" s="612" t="e">
        <f>VLOOKUP(B568,'Espoir Networks'!$D$3:$H$11,5,0)</f>
        <v>#N/A</v>
      </c>
      <c r="CD568" s="612" t="e">
        <f>VLOOKUP(B568,'Servosys Solution'!$D$3:$H$5,5,0)</f>
        <v>#N/A</v>
      </c>
      <c r="CE568" s="612" t="e">
        <f>VLOOKUP(B568,'Ribbon Communications'!$D$3:$H$4,5,0)</f>
        <v>#N/A</v>
      </c>
      <c r="CF568" s="612">
        <f t="shared" si="27"/>
        <v>0</v>
      </c>
      <c r="CG568" s="129" t="s">
        <v>2372</v>
      </c>
      <c r="CH568" s="129">
        <v>761108531410</v>
      </c>
      <c r="CI568" s="129" t="s">
        <v>81</v>
      </c>
      <c r="CJ568" s="129" t="s">
        <v>11729</v>
      </c>
      <c r="CK568" s="132">
        <v>43282</v>
      </c>
      <c r="CL568" s="129">
        <v>2021</v>
      </c>
      <c r="CM568" s="128" t="s">
        <v>2373</v>
      </c>
      <c r="CN568" s="129">
        <v>426</v>
      </c>
      <c r="CO568" s="133">
        <v>85.2</v>
      </c>
      <c r="CP568" s="129">
        <v>2014</v>
      </c>
      <c r="CQ568" s="129" t="s">
        <v>79</v>
      </c>
      <c r="CR568" s="128" t="s">
        <v>12118</v>
      </c>
      <c r="CS568" s="129">
        <v>344</v>
      </c>
      <c r="CT568" s="133">
        <v>52.92</v>
      </c>
      <c r="CU568" s="129">
        <v>2016</v>
      </c>
      <c r="CV568" s="129" t="s">
        <v>79</v>
      </c>
      <c r="CW568" s="131" t="s">
        <v>110</v>
      </c>
      <c r="CX568" s="131" t="s">
        <v>2375</v>
      </c>
      <c r="CY568" s="129">
        <v>1374</v>
      </c>
      <c r="CZ568" s="129">
        <v>80.819999999999993</v>
      </c>
      <c r="DA568" s="129">
        <v>2018</v>
      </c>
      <c r="DB568" s="129" t="s">
        <v>944</v>
      </c>
      <c r="DC568" s="129" t="s">
        <v>113</v>
      </c>
      <c r="DD568" s="129">
        <v>76.7</v>
      </c>
      <c r="DE568" s="129">
        <v>76.72</v>
      </c>
      <c r="DF568" s="129">
        <v>0</v>
      </c>
      <c r="DG568" s="224" t="s">
        <v>81</v>
      </c>
      <c r="DH568" s="224" t="s">
        <v>81</v>
      </c>
      <c r="DI568" s="224">
        <v>6.5769229999999999</v>
      </c>
      <c r="DJ568" s="224">
        <v>6.2307689999999996</v>
      </c>
      <c r="DK568" s="224">
        <v>6.6538459999999997</v>
      </c>
      <c r="DL568" s="224"/>
      <c r="DM568" s="224">
        <v>19.461538000000001</v>
      </c>
      <c r="DN568" s="224">
        <v>6.4871793330000003</v>
      </c>
      <c r="DO568" s="129"/>
      <c r="DP568" s="131" t="s">
        <v>114</v>
      </c>
      <c r="DQ568" s="129">
        <v>0</v>
      </c>
      <c r="DR568" s="129">
        <v>0</v>
      </c>
      <c r="DS568" s="129" t="s">
        <v>83</v>
      </c>
      <c r="DT568" s="129" t="s">
        <v>255</v>
      </c>
      <c r="DU568" s="129" t="s">
        <v>255</v>
      </c>
      <c r="DV568" s="129" t="s">
        <v>83</v>
      </c>
      <c r="DW568" s="131" t="s">
        <v>83</v>
      </c>
      <c r="DX568" s="131" t="s">
        <v>84</v>
      </c>
      <c r="DY568" s="131" t="s">
        <v>81</v>
      </c>
      <c r="DZ568" s="131" t="s">
        <v>2376</v>
      </c>
      <c r="EA568" s="131" t="s">
        <v>358</v>
      </c>
      <c r="EB568" s="131" t="s">
        <v>2377</v>
      </c>
      <c r="EC568" s="131" t="s">
        <v>2378</v>
      </c>
      <c r="ED568" s="131" t="s">
        <v>89</v>
      </c>
      <c r="EE568" s="131" t="s">
        <v>81</v>
      </c>
      <c r="EF568" s="131" t="s">
        <v>2379</v>
      </c>
      <c r="EG568" s="131" t="s">
        <v>2380</v>
      </c>
      <c r="EH568" s="131" t="s">
        <v>538</v>
      </c>
      <c r="EI568" s="131" t="s">
        <v>320</v>
      </c>
      <c r="EJ568" s="135" t="s">
        <v>2381</v>
      </c>
      <c r="EK568" s="135" t="s">
        <v>2382</v>
      </c>
      <c r="EL568" s="135" t="s">
        <v>2383</v>
      </c>
      <c r="EM568" s="135" t="s">
        <v>2384</v>
      </c>
      <c r="EN568" s="131" t="s">
        <v>81</v>
      </c>
    </row>
    <row r="569" spans="1:144" ht="18" thickTop="1" thickBot="1">
      <c r="A569" s="575">
        <f t="shared" si="28"/>
        <v>568</v>
      </c>
      <c r="B569" s="572" t="s">
        <v>2539</v>
      </c>
      <c r="C569" s="600" t="s">
        <v>2540</v>
      </c>
      <c r="D569" s="570" t="s">
        <v>13209</v>
      </c>
      <c r="E569" s="568" t="str">
        <f t="shared" si="26"/>
        <v>Not Placed</v>
      </c>
      <c r="F569" s="570" t="s">
        <v>12496</v>
      </c>
      <c r="G569" s="570" t="s">
        <v>160</v>
      </c>
      <c r="H569" s="131" t="str">
        <f>VLOOKUP(B569,INFT3!C:E,3,0)</f>
        <v>Direct Second Year Engineering without live KT</v>
      </c>
      <c r="I569" s="610">
        <v>36589</v>
      </c>
      <c r="J569" s="572">
        <v>20</v>
      </c>
      <c r="K569" s="611" t="s">
        <v>2541</v>
      </c>
      <c r="L569" s="611" t="s">
        <v>1825</v>
      </c>
      <c r="M569" s="611" t="s">
        <v>2542</v>
      </c>
      <c r="N569" s="612" t="s">
        <v>2538</v>
      </c>
      <c r="O569" s="612">
        <v>22034206</v>
      </c>
      <c r="P569" s="612">
        <v>9619319606</v>
      </c>
      <c r="Q569" s="612" t="e">
        <f>VLOOKUP(B569,'TCS CON'!$D$1:$H$98,5,0)</f>
        <v>#N/A</v>
      </c>
      <c r="R569" s="612" t="e">
        <f>VLOOKUP(B569,LTI!$C$1:$H$46,6,0)</f>
        <v>#N/A</v>
      </c>
      <c r="S569" s="612" t="e">
        <f>VLOOKUP(B569,JARO!$E$2:$I$11,5,0)</f>
        <v>#N/A</v>
      </c>
      <c r="T569" s="612" t="e">
        <f>VLOOKUP(B569,Capgemini!$D$3:$H$78,5,0)</f>
        <v>#N/A</v>
      </c>
      <c r="U569" s="612" t="e">
        <f>VLOOKUP(B569,Carwale!$D$1:$H$4,5,0)</f>
        <v>#N/A</v>
      </c>
      <c r="V569" s="612" t="e">
        <f>VLOOKUP(B569,'Interactive Brokers'!E:I,5,0)</f>
        <v>#N/A</v>
      </c>
      <c r="W569" s="612" t="e">
        <f>VLOOKUP(B569,'REL Jio'!E:I,5,0)</f>
        <v>#N/A</v>
      </c>
      <c r="X569" s="612" t="e">
        <f>VLOOKUP(B569,'Sciative Sol'!E:I,5,0)</f>
        <v>#N/A</v>
      </c>
      <c r="Y569" s="612" t="e">
        <f>VLOOKUP(B569,'Hexaware Tech'!E:I,5,0)</f>
        <v>#N/A</v>
      </c>
      <c r="Z569" s="612" t="e">
        <f>VLOOKUP(B569,Axis!D:H,5,0)</f>
        <v>#N/A</v>
      </c>
      <c r="AA569" s="612" t="e">
        <f>VLOOKUP(B569,Ugam!$D$3:$H$26,5,0)</f>
        <v>#N/A</v>
      </c>
      <c r="AB569" s="612" t="e">
        <f>VLOOKUP(B569,Zeus!F:J,5,0)</f>
        <v>#N/A</v>
      </c>
      <c r="AC569" s="612" t="e">
        <f>VLOOKUP(B569,Montran!F:J,5,0)</f>
        <v>#N/A</v>
      </c>
      <c r="AD569" s="612" t="e">
        <f>VLOOKUP(B569,Endurance!H352:L352,5,0)</f>
        <v>#N/A</v>
      </c>
      <c r="AE569" s="612" t="e">
        <f>VLOOKUP(B569,'Swabhav Techlabs'!$F$1:$J$2,5,0)</f>
        <v>#N/A</v>
      </c>
      <c r="AF569" s="612" t="e">
        <f>VLOOKUP(B569,'Quality Kiosk'!$F$1:$J$18,5,0)</f>
        <v>#N/A</v>
      </c>
      <c r="AG569" s="612" t="e">
        <f>VLOOKUP(B569,'Lemon VB'!$F$1:$J$2,5,0)</f>
        <v>#N/A</v>
      </c>
      <c r="AH569" s="612" t="e">
        <f>VLOOKUP(B569,Gocomet!$E$1:$I$3,5,0)</f>
        <v>#N/A</v>
      </c>
      <c r="AI569" s="612" t="e">
        <f>VLOOKUP(B569,'Ingram Micro'!$E$1:$I$8,5,0)</f>
        <v>#N/A</v>
      </c>
      <c r="AJ569" s="612" t="e">
        <f>VLOOKUP(B569,'DePronto Infotech'!$E$1:$I$2,5,0)</f>
        <v>#N/A</v>
      </c>
      <c r="AK569" s="612" t="e">
        <f>VLOOKUP(B569,'Reliance Retail'!$E$1:$I$4,5,0)</f>
        <v>#N/A</v>
      </c>
      <c r="AL569" s="612" t="e">
        <f>VLOOKUP(B569,'Bright Champs'!$D$1:$H$13,5,0)</f>
        <v>#N/A</v>
      </c>
      <c r="AM569" s="612" t="e">
        <f>VLOOKUP(B569,Neosoft!$E$1:$I$12,5,0)</f>
        <v>#N/A</v>
      </c>
      <c r="AN569" s="612" t="e">
        <f>VLOOKUP(B569,Infosys!$E$1:$I$3,5,0)</f>
        <v>#N/A</v>
      </c>
      <c r="AO569" s="612" t="e">
        <f>VLOOKUP(B569,Cerelabs!$E$1:$I$5,5,0)</f>
        <v>#N/A</v>
      </c>
      <c r="AP569" s="612" t="e">
        <f>VLOOKUP(B569,'Neebal Technologies'!$D$1:$H$2,5,0)</f>
        <v>#N/A</v>
      </c>
      <c r="AQ569" s="612" t="e">
        <f>VLOOKUP(B569,'Vertiv Energy'!$D$1:$H$2,5,0)</f>
        <v>#N/A</v>
      </c>
      <c r="AR569" s="612" t="e">
        <f>VLOOKUP(B569,'Acidaes Solutions (CRMNEXT)'!$D$1:$H$3,5,0)</f>
        <v>#N/A</v>
      </c>
      <c r="AS569" s="612" t="e">
        <f>VLOOKUP(B569,Growisto!$D$1:$H$2,5,0)</f>
        <v>#N/A</v>
      </c>
      <c r="AT569" s="612" t="e">
        <f>VLOOKUP(B569,'9.9 Mediaworx - Digit'!$D$1:$H$2,5,0)</f>
        <v>#N/A</v>
      </c>
      <c r="AU569" s="612" t="e">
        <f>VLOOKUP(B569,'Vistaar systems Pvt Ltd'!$D$2:$H$3,5,0)</f>
        <v>#N/A</v>
      </c>
      <c r="AV569" s="612" t="e">
        <f>VLOOKUP(B569,'Course 5i'!$D$2:$H$11,5,0)</f>
        <v>#N/A</v>
      </c>
      <c r="AW569" s="612" t="e">
        <f>VLOOKUP(B569,'Radiant Appliances &amp; Electronic'!$D$1:$H$13,5,0)</f>
        <v>#N/A</v>
      </c>
      <c r="AX569" s="612" t="e">
        <f>VLOOKUP(B569,'Atos Global'!$D$3:$H$27,5,0)</f>
        <v>#N/A</v>
      </c>
      <c r="AY569" s="612" t="e">
        <f>VLOOKUP(B569,'Saama Technologies'!$D$1:$H$2,5,0)</f>
        <v>#N/A</v>
      </c>
      <c r="AZ569" s="612" t="e">
        <f>VLOOKUP(B569,'Multiplier Solutions'!$D$1:$H$2,5,0)</f>
        <v>#N/A</v>
      </c>
      <c r="BA569" s="612" t="e">
        <f>VLOOKUP(B569,GEP!$D$2:$H$5,5,0)</f>
        <v>#N/A</v>
      </c>
      <c r="BB569" s="612" t="e">
        <f>VLOOKUP(B569,Accenture!$D$1:$H$6,5,0)</f>
        <v>#N/A</v>
      </c>
      <c r="BC569" s="612" t="e">
        <f>VLOOKUP(B569,'Endurance International Group'!$D$1:$H$2,5,0)</f>
        <v>#N/A</v>
      </c>
      <c r="BD569" s="612" t="e">
        <f>VLOOKUP(B569,Newgen!$D$1:$H$2,5,0)</f>
        <v>#N/A</v>
      </c>
      <c r="BE569" s="612" t="e">
        <f>VLOOKUP(B569,'3D Incredible'!D569:H569,5,0)</f>
        <v>#N/A</v>
      </c>
      <c r="BF569" s="612" t="e">
        <f>VLOOKUP(B569,'Raja Software Labs'!$D$2:$H$2,5,0)</f>
        <v>#N/A</v>
      </c>
      <c r="BG569" s="612" t="e">
        <f>VLOOKUP(B569,Wipro!$D$1:$H$2,5,0)</f>
        <v>#N/A</v>
      </c>
      <c r="BH569" s="612" t="e">
        <f>VLOOKUP(B569,'Perch Technologies'!$D$2:$H$2,5,0)</f>
        <v>#N/A</v>
      </c>
      <c r="BI569" s="612" t="e">
        <f>VLOOKUP(B569,'Morning Star'!$D$1:$H$6,5,0)</f>
        <v>#N/A</v>
      </c>
      <c r="BJ569" s="612" t="e">
        <f>VLOOKUP(B569,Flexiloans!$D$1:$H$2,5,0)</f>
        <v>#N/A</v>
      </c>
      <c r="BK569" s="612" t="e">
        <f>VLOOKUP(B569,'Thirdware Solutions'!$D$1:$H$2,5,0)</f>
        <v>#N/A</v>
      </c>
      <c r="BL569" s="612" t="e">
        <f>VLOOKUP(B569,Tescom!$D$1:$H$8,5,0)</f>
        <v>#N/A</v>
      </c>
      <c r="BM569" s="612" t="e">
        <f>VLOOKUP(B569,'Cogno AI'!$D$1:$H$2,5,0)</f>
        <v>#N/A</v>
      </c>
      <c r="BN569" s="612" t="e">
        <f>VLOOKUP(B569,'ABM Knowledgeware'!$D$1:$H$2,5,0)</f>
        <v>#N/A</v>
      </c>
      <c r="BO569" s="612" t="e">
        <f>VLOOKUP(B569,'Concerto Software'!$D$1:$H$3,5,0)</f>
        <v>#N/A</v>
      </c>
      <c r="BP569" s="612" t="e">
        <f>VLOOKUP(B569,'My Captain'!$D$1:$H$4,5,0)</f>
        <v>#N/A</v>
      </c>
      <c r="BQ569" s="612" t="e">
        <f>VLOOKUP(B569,'Finoux Solutions'!$D$2:$H$4,5,0)</f>
        <v>#N/A</v>
      </c>
      <c r="BR569" s="612" t="e">
        <f>VLOOKUP(B569,'MITR Learning'!$D$1:$H$2,5,0)</f>
        <v>#N/A</v>
      </c>
      <c r="BS569" s="612" t="e">
        <f>VLOOKUP(B569,Nucsoft!$D$2:$H$6,5,0)</f>
        <v>#N/A</v>
      </c>
      <c r="BT569" s="612" t="e">
        <f>VLOOKUP(B569,'Paras Cadd'!$D$1:$H$2,5,0)</f>
        <v>#N/A</v>
      </c>
      <c r="BU569" s="612" t="e">
        <f>VLOOKUP(B569,'ICICI Securities'!$D$1:$H$2,5,0)</f>
        <v>#N/A</v>
      </c>
      <c r="BV569" s="612" t="e">
        <f>VLOOKUP(B569,'Citius Tech'!$D$2:$H$5,5,0)</f>
        <v>#N/A</v>
      </c>
      <c r="BW569" s="612" t="e">
        <f>VLOOKUP(B569,'Buzzy Brains'!$D$2:$H$2,5,0)</f>
        <v>#N/A</v>
      </c>
      <c r="BX569" s="612" t="e">
        <f>VLOOKUP(B569,'Decimal Point'!$D$2:$H$2,5,0)</f>
        <v>#N/A</v>
      </c>
      <c r="BY569" s="612" t="e">
        <f>VLOOKUP(B569,'Sankey Business Solutions'!$D$2:$H$3,5,0)</f>
        <v>#N/A</v>
      </c>
      <c r="BZ569" s="612" t="e">
        <f>VLOOKUP(B569,'Nangia &amp; Co LLP'!$D$2:$H$2,5,0)</f>
        <v>#N/A</v>
      </c>
      <c r="CA569" s="612" t="e">
        <f>VLOOKUP(B569,'FIS Solutions India Pvt Ltd'!$D$2:$H$2,5,0)</f>
        <v>#N/A</v>
      </c>
      <c r="CB569" s="612" t="e">
        <f>VLOOKUP(B569,'Delta Technology &amp; Management '!$D$2:$H$16,5,0)</f>
        <v>#N/A</v>
      </c>
      <c r="CC569" s="612" t="e">
        <f>VLOOKUP(B569,'Espoir Networks'!$D$3:$H$11,5,0)</f>
        <v>#N/A</v>
      </c>
      <c r="CD569" s="612" t="e">
        <f>VLOOKUP(B569,'Servosys Solution'!$D$3:$H$5,5,0)</f>
        <v>#N/A</v>
      </c>
      <c r="CE569" s="612" t="e">
        <f>VLOOKUP(B569,'Ribbon Communications'!$D$3:$H$4,5,0)</f>
        <v>#N/A</v>
      </c>
      <c r="CF569" s="612">
        <f t="shared" si="27"/>
        <v>0</v>
      </c>
      <c r="CG569" s="129" t="s">
        <v>2543</v>
      </c>
      <c r="CH569" s="129">
        <v>301250847286</v>
      </c>
      <c r="CI569" s="129" t="s">
        <v>2544</v>
      </c>
      <c r="CJ569" s="129" t="s">
        <v>11729</v>
      </c>
      <c r="CK569" s="132">
        <v>43282</v>
      </c>
      <c r="CL569" s="129">
        <v>2021</v>
      </c>
      <c r="CM569" s="128" t="s">
        <v>637</v>
      </c>
      <c r="CN569" s="129">
        <v>440</v>
      </c>
      <c r="CO569" s="133">
        <v>88</v>
      </c>
      <c r="CP569" s="129">
        <v>2015</v>
      </c>
      <c r="CQ569" s="129" t="s">
        <v>79</v>
      </c>
      <c r="CR569" s="128" t="s">
        <v>295</v>
      </c>
      <c r="CS569" s="129" t="s">
        <v>81</v>
      </c>
      <c r="CT569" s="133" t="s">
        <v>81</v>
      </c>
      <c r="CU569" s="129" t="s">
        <v>81</v>
      </c>
      <c r="CV569" s="129" t="s">
        <v>109</v>
      </c>
      <c r="CW569" s="131" t="s">
        <v>2545</v>
      </c>
      <c r="CX569" s="131" t="s">
        <v>2168</v>
      </c>
      <c r="CY569" s="129">
        <v>807</v>
      </c>
      <c r="CZ569" s="129">
        <v>80.7</v>
      </c>
      <c r="DA569" s="129">
        <v>2015</v>
      </c>
      <c r="DB569" s="129" t="s">
        <v>112</v>
      </c>
      <c r="DC569" s="129" t="s">
        <v>113</v>
      </c>
      <c r="DD569" s="129">
        <v>77.45</v>
      </c>
      <c r="DE569" s="129">
        <v>77.41</v>
      </c>
      <c r="DF569" s="129">
        <v>0</v>
      </c>
      <c r="DG569" s="224" t="s">
        <v>81</v>
      </c>
      <c r="DH569" s="224" t="s">
        <v>81</v>
      </c>
      <c r="DI569" s="224">
        <v>7.54</v>
      </c>
      <c r="DJ569" s="224">
        <v>7.92</v>
      </c>
      <c r="DK569" s="224">
        <v>7.69</v>
      </c>
      <c r="DL569" s="224"/>
      <c r="DM569" s="224">
        <v>23.15</v>
      </c>
      <c r="DN569" s="224">
        <v>7.71</v>
      </c>
      <c r="DO569" s="129"/>
      <c r="DP569" s="131" t="s">
        <v>114</v>
      </c>
      <c r="DQ569" s="129">
        <v>0</v>
      </c>
      <c r="DR569" s="129">
        <v>0</v>
      </c>
      <c r="DS569" s="129" t="s">
        <v>83</v>
      </c>
      <c r="DT569" s="129" t="s">
        <v>83</v>
      </c>
      <c r="DU569" s="129" t="s">
        <v>83</v>
      </c>
      <c r="DV569" s="129" t="s">
        <v>83</v>
      </c>
      <c r="DW569" s="131" t="s">
        <v>83</v>
      </c>
      <c r="DX569" s="131" t="s">
        <v>84</v>
      </c>
      <c r="DY569" s="131" t="s">
        <v>81</v>
      </c>
      <c r="DZ569" s="131" t="s">
        <v>2546</v>
      </c>
      <c r="EA569" s="131" t="s">
        <v>1652</v>
      </c>
      <c r="EB569" s="131" t="s">
        <v>2547</v>
      </c>
      <c r="EC569" s="131" t="s">
        <v>826</v>
      </c>
      <c r="ED569" s="131" t="s">
        <v>89</v>
      </c>
      <c r="EE569" s="131" t="s">
        <v>81</v>
      </c>
      <c r="EF569" s="131" t="s">
        <v>2548</v>
      </c>
      <c r="EG569" s="131" t="s">
        <v>81</v>
      </c>
      <c r="EH569" s="131" t="s">
        <v>538</v>
      </c>
      <c r="EI569" s="131" t="s">
        <v>2549</v>
      </c>
      <c r="EJ569" s="135" t="s">
        <v>2550</v>
      </c>
      <c r="EK569" s="135" t="s">
        <v>2551</v>
      </c>
      <c r="EL569" s="135" t="s">
        <v>2552</v>
      </c>
      <c r="EM569" s="135" t="s">
        <v>2553</v>
      </c>
      <c r="EN569" s="131" t="s">
        <v>81</v>
      </c>
    </row>
    <row r="570" spans="1:144" ht="18" thickTop="1" thickBot="1">
      <c r="A570" s="575">
        <f t="shared" si="28"/>
        <v>569</v>
      </c>
      <c r="B570" s="572" t="s">
        <v>2821</v>
      </c>
      <c r="C570" s="600" t="s">
        <v>2822</v>
      </c>
      <c r="D570" s="570" t="s">
        <v>13209</v>
      </c>
      <c r="E570" s="568" t="str">
        <f t="shared" si="26"/>
        <v>Placed</v>
      </c>
      <c r="F570" s="570" t="s">
        <v>12496</v>
      </c>
      <c r="G570" s="570" t="s">
        <v>160</v>
      </c>
      <c r="H570" s="131" t="str">
        <f>VLOOKUP(B570,INFT3!C:E,3,0)</f>
        <v>Direct Second Year Engineering without live KT</v>
      </c>
      <c r="I570" s="610">
        <v>36506</v>
      </c>
      <c r="J570" s="572">
        <v>20</v>
      </c>
      <c r="K570" s="611" t="s">
        <v>2823</v>
      </c>
      <c r="L570" s="611" t="s">
        <v>73</v>
      </c>
      <c r="M570" s="611" t="s">
        <v>2824</v>
      </c>
      <c r="N570" s="612" t="s">
        <v>2820</v>
      </c>
      <c r="O570" s="612">
        <v>2512439929</v>
      </c>
      <c r="P570" s="612">
        <v>8286379739</v>
      </c>
      <c r="Q570" s="612">
        <f>VLOOKUP(B570,'TCS CON'!$D$1:$H$98,5,0)</f>
        <v>336000</v>
      </c>
      <c r="R570" s="612" t="e">
        <f>VLOOKUP(B570,LTI!$C$1:$H$46,6,0)</f>
        <v>#N/A</v>
      </c>
      <c r="S570" s="612" t="e">
        <f>VLOOKUP(B570,JARO!$E$2:$I$11,5,0)</f>
        <v>#N/A</v>
      </c>
      <c r="T570" s="612" t="e">
        <f>VLOOKUP(B570,Capgemini!$D$3:$H$78,5,0)</f>
        <v>#N/A</v>
      </c>
      <c r="U570" s="612" t="e">
        <f>VLOOKUP(B570,Carwale!$D$1:$H$4,5,0)</f>
        <v>#N/A</v>
      </c>
      <c r="V570" s="612" t="e">
        <f>VLOOKUP(B570,'Interactive Brokers'!E:I,5,0)</f>
        <v>#N/A</v>
      </c>
      <c r="W570" s="612" t="e">
        <f>VLOOKUP(B570,'REL Jio'!E:I,5,0)</f>
        <v>#N/A</v>
      </c>
      <c r="X570" s="612" t="e">
        <f>VLOOKUP(B570,'Sciative Sol'!E:I,5,0)</f>
        <v>#N/A</v>
      </c>
      <c r="Y570" s="612" t="e">
        <f>VLOOKUP(B570,'Hexaware Tech'!E:I,5,0)</f>
        <v>#N/A</v>
      </c>
      <c r="Z570" s="612" t="e">
        <f>VLOOKUP(B570,Axis!D:H,5,0)</f>
        <v>#N/A</v>
      </c>
      <c r="AA570" s="612" t="e">
        <f>VLOOKUP(B570,Ugam!$D$3:$H$26,5,0)</f>
        <v>#N/A</v>
      </c>
      <c r="AB570" s="612" t="e">
        <f>VLOOKUP(B570,Zeus!F:J,5,0)</f>
        <v>#N/A</v>
      </c>
      <c r="AC570" s="612" t="e">
        <f>VLOOKUP(B570,Montran!F:J,5,0)</f>
        <v>#N/A</v>
      </c>
      <c r="AD570" s="612" t="e">
        <f>VLOOKUP(B570,Endurance!H353:L353,5,0)</f>
        <v>#N/A</v>
      </c>
      <c r="AE570" s="612" t="e">
        <f>VLOOKUP(B570,'Swabhav Techlabs'!$F$1:$J$2,5,0)</f>
        <v>#N/A</v>
      </c>
      <c r="AF570" s="612" t="e">
        <f>VLOOKUP(B570,'Quality Kiosk'!$F$1:$J$18,5,0)</f>
        <v>#N/A</v>
      </c>
      <c r="AG570" s="612" t="e">
        <f>VLOOKUP(B570,'Lemon VB'!$F$1:$J$2,5,0)</f>
        <v>#N/A</v>
      </c>
      <c r="AH570" s="612" t="e">
        <f>VLOOKUP(B570,Gocomet!$E$1:$I$3,5,0)</f>
        <v>#N/A</v>
      </c>
      <c r="AI570" s="612" t="e">
        <f>VLOOKUP(B570,'Ingram Micro'!$E$1:$I$8,5,0)</f>
        <v>#N/A</v>
      </c>
      <c r="AJ570" s="612" t="e">
        <f>VLOOKUP(B570,'DePronto Infotech'!$E$1:$I$2,5,0)</f>
        <v>#N/A</v>
      </c>
      <c r="AK570" s="612" t="e">
        <f>VLOOKUP(B570,'Reliance Retail'!$E$1:$I$4,5,0)</f>
        <v>#N/A</v>
      </c>
      <c r="AL570" s="612" t="e">
        <f>VLOOKUP(B570,'Bright Champs'!$D$1:$H$13,5,0)</f>
        <v>#N/A</v>
      </c>
      <c r="AM570" s="612" t="e">
        <f>VLOOKUP(B570,Neosoft!$E$1:$I$12,5,0)</f>
        <v>#N/A</v>
      </c>
      <c r="AN570" s="612" t="e">
        <f>VLOOKUP(B570,Infosys!$E$1:$I$3,5,0)</f>
        <v>#N/A</v>
      </c>
      <c r="AO570" s="612" t="e">
        <f>VLOOKUP(B570,Cerelabs!$E$1:$I$5,5,0)</f>
        <v>#N/A</v>
      </c>
      <c r="AP570" s="612" t="e">
        <f>VLOOKUP(B570,'Neebal Technologies'!$D$1:$H$2,5,0)</f>
        <v>#N/A</v>
      </c>
      <c r="AQ570" s="612" t="e">
        <f>VLOOKUP(B570,'Vertiv Energy'!$D$1:$H$2,5,0)</f>
        <v>#N/A</v>
      </c>
      <c r="AR570" s="612" t="e">
        <f>VLOOKUP(B570,'Acidaes Solutions (CRMNEXT)'!$D$1:$H$3,5,0)</f>
        <v>#N/A</v>
      </c>
      <c r="AS570" s="612" t="e">
        <f>VLOOKUP(B570,Growisto!$D$1:$H$2,5,0)</f>
        <v>#N/A</v>
      </c>
      <c r="AT570" s="612" t="e">
        <f>VLOOKUP(B570,'9.9 Mediaworx - Digit'!$D$1:$H$2,5,0)</f>
        <v>#N/A</v>
      </c>
      <c r="AU570" s="612" t="e">
        <f>VLOOKUP(B570,'Vistaar systems Pvt Ltd'!$D$2:$H$3,5,0)</f>
        <v>#N/A</v>
      </c>
      <c r="AV570" s="612" t="e">
        <f>VLOOKUP(B570,'Course 5i'!$D$2:$H$11,5,0)</f>
        <v>#N/A</v>
      </c>
      <c r="AW570" s="612" t="e">
        <f>VLOOKUP(B570,'Radiant Appliances &amp; Electronic'!$D$1:$H$13,5,0)</f>
        <v>#N/A</v>
      </c>
      <c r="AX570" s="612" t="e">
        <f>VLOOKUP(B570,'Atos Global'!$D$3:$H$27,5,0)</f>
        <v>#N/A</v>
      </c>
      <c r="AY570" s="612" t="e">
        <f>VLOOKUP(B570,'Saama Technologies'!$D$1:$H$2,5,0)</f>
        <v>#N/A</v>
      </c>
      <c r="AZ570" s="612" t="e">
        <f>VLOOKUP(B570,'Multiplier Solutions'!$D$1:$H$2,5,0)</f>
        <v>#N/A</v>
      </c>
      <c r="BA570" s="612" t="e">
        <f>VLOOKUP(B570,GEP!$D$2:$H$5,5,0)</f>
        <v>#N/A</v>
      </c>
      <c r="BB570" s="612" t="e">
        <f>VLOOKUP(B570,Accenture!$D$1:$H$6,5,0)</f>
        <v>#N/A</v>
      </c>
      <c r="BC570" s="612" t="e">
        <f>VLOOKUP(B570,'Endurance International Group'!$D$1:$H$2,5,0)</f>
        <v>#N/A</v>
      </c>
      <c r="BD570" s="612" t="e">
        <f>VLOOKUP(B570,Newgen!$D$1:$H$2,5,0)</f>
        <v>#N/A</v>
      </c>
      <c r="BE570" s="612" t="e">
        <f>VLOOKUP(B570,'3D Incredible'!D570:H570,5,0)</f>
        <v>#N/A</v>
      </c>
      <c r="BF570" s="612" t="e">
        <f>VLOOKUP(B570,'Raja Software Labs'!$D$2:$H$2,5,0)</f>
        <v>#N/A</v>
      </c>
      <c r="BG570" s="612" t="e">
        <f>VLOOKUP(B570,Wipro!$D$1:$H$2,5,0)</f>
        <v>#N/A</v>
      </c>
      <c r="BH570" s="612" t="e">
        <f>VLOOKUP(B570,'Perch Technologies'!$D$2:$H$2,5,0)</f>
        <v>#N/A</v>
      </c>
      <c r="BI570" s="612" t="e">
        <f>VLOOKUP(B570,'Morning Star'!$D$1:$H$6,5,0)</f>
        <v>#N/A</v>
      </c>
      <c r="BJ570" s="612" t="e">
        <f>VLOOKUP(B570,Flexiloans!$D$1:$H$2,5,0)</f>
        <v>#N/A</v>
      </c>
      <c r="BK570" s="612" t="e">
        <f>VLOOKUP(B570,'Thirdware Solutions'!$D$1:$H$2,5,0)</f>
        <v>#N/A</v>
      </c>
      <c r="BL570" s="612" t="e">
        <f>VLOOKUP(B570,Tescom!$D$1:$H$8,5,0)</f>
        <v>#N/A</v>
      </c>
      <c r="BM570" s="612" t="e">
        <f>VLOOKUP(B570,'Cogno AI'!$D$1:$H$2,5,0)</f>
        <v>#N/A</v>
      </c>
      <c r="BN570" s="612" t="e">
        <f>VLOOKUP(B570,'ABM Knowledgeware'!$D$1:$H$2,5,0)</f>
        <v>#N/A</v>
      </c>
      <c r="BO570" s="612" t="e">
        <f>VLOOKUP(B570,'Concerto Software'!$D$1:$H$3,5,0)</f>
        <v>#N/A</v>
      </c>
      <c r="BP570" s="612" t="e">
        <f>VLOOKUP(B570,'My Captain'!$D$1:$H$4,5,0)</f>
        <v>#N/A</v>
      </c>
      <c r="BQ570" s="612" t="e">
        <f>VLOOKUP(B570,'Finoux Solutions'!$D$2:$H$4,5,0)</f>
        <v>#N/A</v>
      </c>
      <c r="BR570" s="612" t="e">
        <f>VLOOKUP(B570,'MITR Learning'!$D$1:$H$2,5,0)</f>
        <v>#N/A</v>
      </c>
      <c r="BS570" s="612" t="e">
        <f>VLOOKUP(B570,Nucsoft!$D$2:$H$6,5,0)</f>
        <v>#N/A</v>
      </c>
      <c r="BT570" s="612" t="e">
        <f>VLOOKUP(B570,'Paras Cadd'!$D$1:$H$2,5,0)</f>
        <v>#N/A</v>
      </c>
      <c r="BU570" s="612" t="e">
        <f>VLOOKUP(B570,'ICICI Securities'!$D$1:$H$2,5,0)</f>
        <v>#N/A</v>
      </c>
      <c r="BV570" s="612" t="e">
        <f>VLOOKUP(B570,'Citius Tech'!$D$2:$H$5,5,0)</f>
        <v>#N/A</v>
      </c>
      <c r="BW570" s="612" t="e">
        <f>VLOOKUP(B570,'Buzzy Brains'!$D$2:$H$2,5,0)</f>
        <v>#N/A</v>
      </c>
      <c r="BX570" s="612" t="e">
        <f>VLOOKUP(B570,'Decimal Point'!$D$2:$H$2,5,0)</f>
        <v>#N/A</v>
      </c>
      <c r="BY570" s="612" t="e">
        <f>VLOOKUP(B570,'Sankey Business Solutions'!$D$2:$H$3,5,0)</f>
        <v>#N/A</v>
      </c>
      <c r="BZ570" s="612" t="e">
        <f>VLOOKUP(B570,'Nangia &amp; Co LLP'!$D$2:$H$2,5,0)</f>
        <v>#N/A</v>
      </c>
      <c r="CA570" s="612" t="e">
        <f>VLOOKUP(B570,'FIS Solutions India Pvt Ltd'!$D$2:$H$2,5,0)</f>
        <v>#N/A</v>
      </c>
      <c r="CB570" s="612" t="e">
        <f>VLOOKUP(B570,'Delta Technology &amp; Management '!$D$2:$H$16,5,0)</f>
        <v>#N/A</v>
      </c>
      <c r="CC570" s="612" t="e">
        <f>VLOOKUP(B570,'Espoir Networks'!$D$3:$H$11,5,0)</f>
        <v>#N/A</v>
      </c>
      <c r="CD570" s="612" t="e">
        <f>VLOOKUP(B570,'Servosys Solution'!$D$3:$H$5,5,0)</f>
        <v>#N/A</v>
      </c>
      <c r="CE570" s="612" t="e">
        <f>VLOOKUP(B570,'Ribbon Communications'!$D$3:$H$4,5,0)</f>
        <v>#N/A</v>
      </c>
      <c r="CF570" s="612">
        <f t="shared" si="27"/>
        <v>1</v>
      </c>
      <c r="CG570" s="129" t="s">
        <v>2825</v>
      </c>
      <c r="CH570" s="129">
        <v>718274522651</v>
      </c>
      <c r="CI570" s="129" t="s">
        <v>134</v>
      </c>
      <c r="CJ570" s="129" t="s">
        <v>11729</v>
      </c>
      <c r="CK570" s="132">
        <v>43282</v>
      </c>
      <c r="CL570" s="129">
        <v>2021</v>
      </c>
      <c r="CM570" s="128" t="s">
        <v>2826</v>
      </c>
      <c r="CN570" s="129">
        <v>373</v>
      </c>
      <c r="CO570" s="133">
        <v>74.599999999999994</v>
      </c>
      <c r="CP570" s="129">
        <v>2015</v>
      </c>
      <c r="CQ570" s="129" t="s">
        <v>79</v>
      </c>
      <c r="CR570" s="128" t="s">
        <v>295</v>
      </c>
      <c r="CS570" s="129" t="s">
        <v>81</v>
      </c>
      <c r="CT570" s="133" t="s">
        <v>81</v>
      </c>
      <c r="CU570" s="129" t="s">
        <v>81</v>
      </c>
      <c r="CV570" s="129" t="s">
        <v>109</v>
      </c>
      <c r="CW570" s="131" t="s">
        <v>490</v>
      </c>
      <c r="CX570" s="131" t="s">
        <v>336</v>
      </c>
      <c r="CY570" s="129">
        <v>1308</v>
      </c>
      <c r="CZ570" s="129">
        <v>81.75</v>
      </c>
      <c r="DA570" s="129">
        <v>2018</v>
      </c>
      <c r="DB570" s="129" t="s">
        <v>112</v>
      </c>
      <c r="DC570" s="129" t="s">
        <v>113</v>
      </c>
      <c r="DD570" s="129">
        <v>74.52</v>
      </c>
      <c r="DE570" s="129">
        <v>74.37</v>
      </c>
      <c r="DF570" s="129">
        <v>0</v>
      </c>
      <c r="DG570" s="224" t="s">
        <v>81</v>
      </c>
      <c r="DH570" s="224" t="s">
        <v>81</v>
      </c>
      <c r="DI570" s="224">
        <v>8.08</v>
      </c>
      <c r="DJ570" s="224">
        <v>7.92</v>
      </c>
      <c r="DK570" s="224">
        <v>8.31</v>
      </c>
      <c r="DL570" s="224">
        <v>10</v>
      </c>
      <c r="DM570" s="224">
        <v>34.31</v>
      </c>
      <c r="DN570" s="224">
        <v>8.58</v>
      </c>
      <c r="DO570" s="129"/>
      <c r="DP570" s="131" t="s">
        <v>338</v>
      </c>
      <c r="DQ570" s="129">
        <v>0</v>
      </c>
      <c r="DR570" s="129">
        <v>0</v>
      </c>
      <c r="DS570" s="129" t="s">
        <v>83</v>
      </c>
      <c r="DT570" s="129" t="s">
        <v>83</v>
      </c>
      <c r="DU570" s="129" t="s">
        <v>83</v>
      </c>
      <c r="DV570" s="129" t="s">
        <v>83</v>
      </c>
      <c r="DW570" s="131" t="s">
        <v>83</v>
      </c>
      <c r="DX570" s="131" t="s">
        <v>84</v>
      </c>
      <c r="DY570" s="131" t="s">
        <v>81</v>
      </c>
      <c r="DZ570" s="131" t="s">
        <v>2827</v>
      </c>
      <c r="EA570" s="131" t="s">
        <v>2666</v>
      </c>
      <c r="EB570" s="131" t="s">
        <v>2828</v>
      </c>
      <c r="EC570" s="131" t="s">
        <v>88</v>
      </c>
      <c r="ED570" s="131" t="s">
        <v>89</v>
      </c>
      <c r="EE570" s="131" t="s">
        <v>2829</v>
      </c>
      <c r="EF570" s="131" t="s">
        <v>2830</v>
      </c>
      <c r="EG570" s="131" t="s">
        <v>2831</v>
      </c>
      <c r="EH570" s="131" t="s">
        <v>2832</v>
      </c>
      <c r="EI570" s="131" t="s">
        <v>2833</v>
      </c>
      <c r="EJ570" s="135" t="s">
        <v>2834</v>
      </c>
      <c r="EK570" s="135" t="s">
        <v>2835</v>
      </c>
      <c r="EL570" s="135" t="s">
        <v>2836</v>
      </c>
      <c r="EM570" s="135" t="s">
        <v>2837</v>
      </c>
      <c r="EN570" s="131" t="s">
        <v>81</v>
      </c>
    </row>
    <row r="571" spans="1:144" ht="18" thickTop="1" thickBot="1">
      <c r="A571" s="575">
        <f t="shared" si="28"/>
        <v>570</v>
      </c>
      <c r="B571" s="572" t="s">
        <v>3205</v>
      </c>
      <c r="C571" s="600" t="s">
        <v>11903</v>
      </c>
      <c r="D571" s="570" t="s">
        <v>13208</v>
      </c>
      <c r="E571" s="568" t="str">
        <f t="shared" si="26"/>
        <v>Placed</v>
      </c>
      <c r="F571" s="570" t="s">
        <v>12496</v>
      </c>
      <c r="G571" s="570" t="s">
        <v>160</v>
      </c>
      <c r="H571" s="131" t="str">
        <f>VLOOKUP(B571,INFT3!C:E,3,0)</f>
        <v>Direct Second Year Engineering without live KT</v>
      </c>
      <c r="I571" s="610" t="s">
        <v>1297</v>
      </c>
      <c r="J571" s="572">
        <v>20</v>
      </c>
      <c r="K571" s="611" t="s">
        <v>3207</v>
      </c>
      <c r="L571" s="611" t="s">
        <v>73</v>
      </c>
      <c r="M571" s="611" t="s">
        <v>3208</v>
      </c>
      <c r="N571" s="612" t="s">
        <v>3204</v>
      </c>
      <c r="O571" s="612">
        <v>9021270924</v>
      </c>
      <c r="P571" s="612">
        <v>9359263261</v>
      </c>
      <c r="Q571" s="612" t="e">
        <f>VLOOKUP(B571,'TCS CON'!$D$1:$H$98,5,0)</f>
        <v>#N/A</v>
      </c>
      <c r="R571" s="612" t="e">
        <f>VLOOKUP(B571,LTI!$C$1:$H$46,6,0)</f>
        <v>#N/A</v>
      </c>
      <c r="S571" s="612" t="e">
        <f>VLOOKUP(B571,JARO!$E$2:$I$11,5,0)</f>
        <v>#N/A</v>
      </c>
      <c r="T571" s="612" t="e">
        <f>VLOOKUP(B571,Capgemini!$D$3:$H$78,5,0)</f>
        <v>#N/A</v>
      </c>
      <c r="U571" s="612" t="e">
        <f>VLOOKUP(B571,Carwale!$D$1:$H$4,5,0)</f>
        <v>#N/A</v>
      </c>
      <c r="V571" s="612" t="e">
        <f>VLOOKUP(B571,'Interactive Brokers'!E:I,5,0)</f>
        <v>#N/A</v>
      </c>
      <c r="W571" s="612" t="e">
        <f>VLOOKUP(B571,'REL Jio'!E:I,5,0)</f>
        <v>#N/A</v>
      </c>
      <c r="X571" s="612" t="e">
        <f>VLOOKUP(B571,'Sciative Sol'!E:I,5,0)</f>
        <v>#N/A</v>
      </c>
      <c r="Y571" s="612" t="e">
        <f>VLOOKUP(B571,'Hexaware Tech'!E:I,5,0)</f>
        <v>#N/A</v>
      </c>
      <c r="Z571" s="612" t="e">
        <f>VLOOKUP(B571,Axis!D:H,5,0)</f>
        <v>#N/A</v>
      </c>
      <c r="AA571" s="612" t="e">
        <f>VLOOKUP(B571,Ugam!$D$3:$H$26,5,0)</f>
        <v>#N/A</v>
      </c>
      <c r="AB571" s="612" t="e">
        <f>VLOOKUP(B571,Zeus!F:J,5,0)</f>
        <v>#N/A</v>
      </c>
      <c r="AC571" s="612" t="e">
        <f>VLOOKUP(B571,Montran!F:J,5,0)</f>
        <v>#N/A</v>
      </c>
      <c r="AD571" s="612" t="e">
        <f>VLOOKUP(B571,Endurance!H354:L354,5,0)</f>
        <v>#N/A</v>
      </c>
      <c r="AE571" s="612" t="e">
        <f>VLOOKUP(B571,'Swabhav Techlabs'!$F$1:$J$2,5,0)</f>
        <v>#N/A</v>
      </c>
      <c r="AF571" s="612" t="e">
        <f>VLOOKUP(B571,'Quality Kiosk'!$F$1:$J$18,5,0)</f>
        <v>#N/A</v>
      </c>
      <c r="AG571" s="612" t="e">
        <f>VLOOKUP(B571,'Lemon VB'!$F$1:$J$2,5,0)</f>
        <v>#N/A</v>
      </c>
      <c r="AH571" s="612" t="e">
        <f>VLOOKUP(B571,Gocomet!$E$1:$I$3,5,0)</f>
        <v>#N/A</v>
      </c>
      <c r="AI571" s="612" t="e">
        <f>VLOOKUP(B571,'Ingram Micro'!$E$1:$I$8,5,0)</f>
        <v>#N/A</v>
      </c>
      <c r="AJ571" s="612" t="e">
        <f>VLOOKUP(B571,'DePronto Infotech'!$E$1:$I$2,5,0)</f>
        <v>#N/A</v>
      </c>
      <c r="AK571" s="612" t="e">
        <f>VLOOKUP(B571,'Reliance Retail'!$E$1:$I$4,5,0)</f>
        <v>#N/A</v>
      </c>
      <c r="AL571" s="612" t="e">
        <f>VLOOKUP(B571,'Bright Champs'!$D$1:$H$13,5,0)</f>
        <v>#N/A</v>
      </c>
      <c r="AM571" s="612" t="e">
        <f>VLOOKUP(B571,Neosoft!$E$1:$I$12,5,0)</f>
        <v>#N/A</v>
      </c>
      <c r="AN571" s="612" t="e">
        <f>VLOOKUP(B571,Infosys!$E$1:$I$3,5,0)</f>
        <v>#N/A</v>
      </c>
      <c r="AO571" s="612" t="e">
        <f>VLOOKUP(B571,Cerelabs!$E$1:$I$5,5,0)</f>
        <v>#N/A</v>
      </c>
      <c r="AP571" s="612" t="e">
        <f>VLOOKUP(B571,'Neebal Technologies'!$D$1:$H$2,5,0)</f>
        <v>#N/A</v>
      </c>
      <c r="AQ571" s="612" t="e">
        <f>VLOOKUP(B571,'Vertiv Energy'!$D$1:$H$2,5,0)</f>
        <v>#N/A</v>
      </c>
      <c r="AR571" s="612" t="e">
        <f>VLOOKUP(B571,'Acidaes Solutions (CRMNEXT)'!$D$1:$H$3,5,0)</f>
        <v>#N/A</v>
      </c>
      <c r="AS571" s="612" t="e">
        <f>VLOOKUP(B571,Growisto!$D$1:$H$2,5,0)</f>
        <v>#N/A</v>
      </c>
      <c r="AT571" s="612" t="e">
        <f>VLOOKUP(B571,'9.9 Mediaworx - Digit'!$D$1:$H$2,5,0)</f>
        <v>#N/A</v>
      </c>
      <c r="AU571" s="612" t="e">
        <f>VLOOKUP(B571,'Vistaar systems Pvt Ltd'!$D$2:$H$3,5,0)</f>
        <v>#N/A</v>
      </c>
      <c r="AV571" s="612" t="e">
        <f>VLOOKUP(B571,'Course 5i'!$D$2:$H$11,5,0)</f>
        <v>#N/A</v>
      </c>
      <c r="AW571" s="612" t="e">
        <f>VLOOKUP(B571,'Radiant Appliances &amp; Electronic'!$D$1:$H$13,5,0)</f>
        <v>#N/A</v>
      </c>
      <c r="AX571" s="612" t="e">
        <f>VLOOKUP(B571,'Atos Global'!$D$3:$H$27,5,0)</f>
        <v>#N/A</v>
      </c>
      <c r="AY571" s="612" t="e">
        <f>VLOOKUP(B571,'Saama Technologies'!$D$1:$H$2,5,0)</f>
        <v>#N/A</v>
      </c>
      <c r="AZ571" s="612" t="e">
        <f>VLOOKUP(B571,'Multiplier Solutions'!$D$1:$H$2,5,0)</f>
        <v>#N/A</v>
      </c>
      <c r="BA571" s="612" t="e">
        <f>VLOOKUP(B571,GEP!$D$2:$H$5,5,0)</f>
        <v>#N/A</v>
      </c>
      <c r="BB571" s="612" t="e">
        <f>VLOOKUP(B571,Accenture!$D$1:$H$6,5,0)</f>
        <v>#N/A</v>
      </c>
      <c r="BC571" s="612" t="e">
        <f>VLOOKUP(B571,'Endurance International Group'!$D$1:$H$2,5,0)</f>
        <v>#N/A</v>
      </c>
      <c r="BD571" s="612" t="e">
        <f>VLOOKUP(B571,Newgen!$D$1:$H$2,5,0)</f>
        <v>#N/A</v>
      </c>
      <c r="BE571" s="612" t="e">
        <f>VLOOKUP(B571,'3D Incredible'!D571:H571,5,0)</f>
        <v>#N/A</v>
      </c>
      <c r="BF571" s="612" t="e">
        <f>VLOOKUP(B571,'Raja Software Labs'!$D$2:$H$2,5,0)</f>
        <v>#N/A</v>
      </c>
      <c r="BG571" s="612" t="e">
        <f>VLOOKUP(B571,Wipro!$D$1:$H$2,5,0)</f>
        <v>#N/A</v>
      </c>
      <c r="BH571" s="612" t="e">
        <f>VLOOKUP(B571,'Perch Technologies'!$D$2:$H$2,5,0)</f>
        <v>#N/A</v>
      </c>
      <c r="BI571" s="612" t="e">
        <f>VLOOKUP(B571,'Morning Star'!$D$1:$H$6,5,0)</f>
        <v>#N/A</v>
      </c>
      <c r="BJ571" s="612" t="e">
        <f>VLOOKUP(B571,Flexiloans!$D$1:$H$2,5,0)</f>
        <v>#N/A</v>
      </c>
      <c r="BK571" s="612" t="e">
        <f>VLOOKUP(B571,'Thirdware Solutions'!$D$1:$H$2,5,0)</f>
        <v>#N/A</v>
      </c>
      <c r="BL571" s="612" t="e">
        <f>VLOOKUP(B571,Tescom!$D$1:$H$8,5,0)</f>
        <v>#N/A</v>
      </c>
      <c r="BM571" s="612" t="e">
        <f>VLOOKUP(B571,'Cogno AI'!$D$1:$H$2,5,0)</f>
        <v>#N/A</v>
      </c>
      <c r="BN571" s="612" t="e">
        <f>VLOOKUP(B571,'ABM Knowledgeware'!$D$1:$H$2,5,0)</f>
        <v>#N/A</v>
      </c>
      <c r="BO571" s="612" t="e">
        <f>VLOOKUP(B571,'Concerto Software'!$D$1:$H$3,5,0)</f>
        <v>#N/A</v>
      </c>
      <c r="BP571" s="612" t="e">
        <f>VLOOKUP(B571,'My Captain'!$D$1:$H$4,5,0)</f>
        <v>#N/A</v>
      </c>
      <c r="BQ571" s="612" t="e">
        <f>VLOOKUP(B571,'Finoux Solutions'!$D$2:$H$4,5,0)</f>
        <v>#N/A</v>
      </c>
      <c r="BR571" s="612" t="e">
        <f>VLOOKUP(B571,'MITR Learning'!$D$1:$H$2,5,0)</f>
        <v>#N/A</v>
      </c>
      <c r="BS571" s="612" t="e">
        <f>VLOOKUP(B571,Nucsoft!$D$2:$H$6,5,0)</f>
        <v>#N/A</v>
      </c>
      <c r="BT571" s="612" t="e">
        <f>VLOOKUP(B571,'Paras Cadd'!$D$1:$H$2,5,0)</f>
        <v>#N/A</v>
      </c>
      <c r="BU571" s="612" t="e">
        <f>VLOOKUP(B571,'ICICI Securities'!$D$1:$H$2,5,0)</f>
        <v>#N/A</v>
      </c>
      <c r="BV571" s="612" t="e">
        <f>VLOOKUP(B571,'Citius Tech'!$D$2:$H$5,5,0)</f>
        <v>#N/A</v>
      </c>
      <c r="BW571" s="612" t="e">
        <f>VLOOKUP(B571,'Buzzy Brains'!$D$2:$H$2,5,0)</f>
        <v>#N/A</v>
      </c>
      <c r="BX571" s="612" t="e">
        <f>VLOOKUP(B571,'Decimal Point'!$D$2:$H$2,5,0)</f>
        <v>#N/A</v>
      </c>
      <c r="BY571" s="612" t="e">
        <f>VLOOKUP(B571,'Sankey Business Solutions'!$D$2:$H$3,5,0)</f>
        <v>#N/A</v>
      </c>
      <c r="BZ571" s="612" t="e">
        <f>VLOOKUP(B571,'Nangia &amp; Co LLP'!$D$2:$H$2,5,0)</f>
        <v>#N/A</v>
      </c>
      <c r="CA571" s="612" t="e">
        <f>VLOOKUP(B571,'FIS Solutions India Pvt Ltd'!$D$2:$H$2,5,0)</f>
        <v>#N/A</v>
      </c>
      <c r="CB571" s="612" t="e">
        <f>VLOOKUP(B571,'Delta Technology &amp; Management '!$D$2:$H$16,5,0)</f>
        <v>#N/A</v>
      </c>
      <c r="CC571" s="612" t="e">
        <f>VLOOKUP(B571,'Espoir Networks'!$D$3:$H$11,5,0)</f>
        <v>#N/A</v>
      </c>
      <c r="CD571" s="612">
        <f>VLOOKUP(B571,'Servosys Solution'!$D$3:$H$5,5,0)</f>
        <v>180732</v>
      </c>
      <c r="CE571" s="612" t="e">
        <f>VLOOKUP(B571,'Ribbon Communications'!$D$3:$H$4,5,0)</f>
        <v>#N/A</v>
      </c>
      <c r="CF571" s="612">
        <f t="shared" si="27"/>
        <v>1</v>
      </c>
      <c r="CG571" s="129" t="s">
        <v>3209</v>
      </c>
      <c r="CH571" s="129">
        <v>789372845940</v>
      </c>
      <c r="CI571" s="129" t="s">
        <v>134</v>
      </c>
      <c r="CJ571" s="129" t="s">
        <v>11729</v>
      </c>
      <c r="CK571" s="132">
        <v>43282</v>
      </c>
      <c r="CL571" s="129">
        <v>2021</v>
      </c>
      <c r="CM571" s="128" t="s">
        <v>3210</v>
      </c>
      <c r="CN571" s="129">
        <v>418</v>
      </c>
      <c r="CO571" s="133">
        <v>83.6</v>
      </c>
      <c r="CP571" s="129">
        <v>2015</v>
      </c>
      <c r="CQ571" s="129" t="s">
        <v>79</v>
      </c>
      <c r="CR571" s="128" t="s">
        <v>295</v>
      </c>
      <c r="CS571" s="129" t="s">
        <v>81</v>
      </c>
      <c r="CT571" s="133" t="s">
        <v>81</v>
      </c>
      <c r="CU571" s="129" t="s">
        <v>81</v>
      </c>
      <c r="CV571" s="129" t="s">
        <v>109</v>
      </c>
      <c r="CW571" s="131" t="s">
        <v>3211</v>
      </c>
      <c r="CX571" s="131" t="s">
        <v>163</v>
      </c>
      <c r="CY571" s="129">
        <v>1361</v>
      </c>
      <c r="CZ571" s="129">
        <v>80.06</v>
      </c>
      <c r="DA571" s="129">
        <v>2018</v>
      </c>
      <c r="DB571" s="129" t="s">
        <v>112</v>
      </c>
      <c r="DC571" s="129" t="s">
        <v>113</v>
      </c>
      <c r="DD571" s="129">
        <v>69.180000000000007</v>
      </c>
      <c r="DE571" s="129">
        <v>68.83</v>
      </c>
      <c r="DF571" s="129">
        <v>3</v>
      </c>
      <c r="DG571" s="224" t="s">
        <v>81</v>
      </c>
      <c r="DH571" s="224" t="s">
        <v>81</v>
      </c>
      <c r="DI571" s="224">
        <v>7.27</v>
      </c>
      <c r="DJ571" s="224">
        <v>6.42</v>
      </c>
      <c r="DK571" s="224">
        <v>7.07</v>
      </c>
      <c r="DL571" s="224">
        <v>9</v>
      </c>
      <c r="DM571" s="224">
        <v>29.76</v>
      </c>
      <c r="DN571" s="224">
        <v>7.44</v>
      </c>
      <c r="DO571" s="129"/>
      <c r="DP571" s="131" t="s">
        <v>338</v>
      </c>
      <c r="DQ571" s="129">
        <v>0</v>
      </c>
      <c r="DR571" s="129">
        <v>0</v>
      </c>
      <c r="DS571" s="129" t="s">
        <v>83</v>
      </c>
      <c r="DT571" s="129" t="s">
        <v>83</v>
      </c>
      <c r="DU571" s="129" t="s">
        <v>83</v>
      </c>
      <c r="DV571" s="129" t="s">
        <v>83</v>
      </c>
      <c r="DW571" s="131" t="s">
        <v>83</v>
      </c>
      <c r="DX571" s="131" t="s">
        <v>84</v>
      </c>
      <c r="DY571" s="131" t="s">
        <v>81</v>
      </c>
      <c r="DZ571" s="131" t="s">
        <v>3212</v>
      </c>
      <c r="EA571" s="131" t="s">
        <v>781</v>
      </c>
      <c r="EB571" s="131" t="s">
        <v>3213</v>
      </c>
      <c r="EC571" s="131" t="s">
        <v>762</v>
      </c>
      <c r="ED571" s="131" t="s">
        <v>89</v>
      </c>
      <c r="EE571" s="131" t="s">
        <v>3214</v>
      </c>
      <c r="EF571" s="131" t="s">
        <v>3215</v>
      </c>
      <c r="EG571" s="131" t="s">
        <v>3216</v>
      </c>
      <c r="EH571" s="131" t="s">
        <v>2918</v>
      </c>
      <c r="EI571" s="131" t="s">
        <v>3217</v>
      </c>
      <c r="EJ571" s="135" t="s">
        <v>3218</v>
      </c>
      <c r="EK571" s="135" t="s">
        <v>3219</v>
      </c>
      <c r="EL571" s="135" t="s">
        <v>3220</v>
      </c>
      <c r="EM571" s="135" t="s">
        <v>3221</v>
      </c>
      <c r="EN571" s="131" t="s">
        <v>81</v>
      </c>
    </row>
    <row r="572" spans="1:144" ht="18" thickTop="1" thickBot="1">
      <c r="A572" s="575">
        <f t="shared" si="28"/>
        <v>571</v>
      </c>
      <c r="B572" s="572" t="s">
        <v>3324</v>
      </c>
      <c r="C572" s="600" t="s">
        <v>3325</v>
      </c>
      <c r="D572" s="570" t="s">
        <v>13208</v>
      </c>
      <c r="E572" s="568" t="str">
        <f t="shared" si="26"/>
        <v>Not Placed</v>
      </c>
      <c r="F572" s="570" t="s">
        <v>12496</v>
      </c>
      <c r="G572" s="570" t="s">
        <v>160</v>
      </c>
      <c r="H572" s="131" t="str">
        <f>VLOOKUP(B572,INFT3!C:E,3,0)</f>
        <v>Direct Second Year Engineering without live KT</v>
      </c>
      <c r="I572" s="610">
        <v>36864</v>
      </c>
      <c r="J572" s="572">
        <v>20</v>
      </c>
      <c r="K572" s="611" t="s">
        <v>3326</v>
      </c>
      <c r="L572" s="611" t="s">
        <v>3326</v>
      </c>
      <c r="M572" s="611" t="s">
        <v>3327</v>
      </c>
      <c r="N572" s="612" t="s">
        <v>3323</v>
      </c>
      <c r="O572" s="612">
        <v>8691848967</v>
      </c>
      <c r="P572" s="612">
        <v>8691848967</v>
      </c>
      <c r="Q572" s="612" t="e">
        <f>VLOOKUP(B572,'TCS CON'!$D$1:$H$98,5,0)</f>
        <v>#N/A</v>
      </c>
      <c r="R572" s="612" t="e">
        <f>VLOOKUP(B572,LTI!$C$1:$H$46,6,0)</f>
        <v>#N/A</v>
      </c>
      <c r="S572" s="612" t="e">
        <f>VLOOKUP(B572,JARO!$E$2:$I$11,5,0)</f>
        <v>#N/A</v>
      </c>
      <c r="T572" s="612" t="e">
        <f>VLOOKUP(B572,Capgemini!$D$3:$H$78,5,0)</f>
        <v>#N/A</v>
      </c>
      <c r="U572" s="612" t="e">
        <f>VLOOKUP(B572,Carwale!$D$1:$H$4,5,0)</f>
        <v>#N/A</v>
      </c>
      <c r="V572" s="612" t="e">
        <f>VLOOKUP(B572,'Interactive Brokers'!E:I,5,0)</f>
        <v>#N/A</v>
      </c>
      <c r="W572" s="612" t="e">
        <f>VLOOKUP(B572,'REL Jio'!E:I,5,0)</f>
        <v>#N/A</v>
      </c>
      <c r="X572" s="612" t="e">
        <f>VLOOKUP(B572,'Sciative Sol'!E:I,5,0)</f>
        <v>#N/A</v>
      </c>
      <c r="Y572" s="612" t="e">
        <f>VLOOKUP(B572,'Hexaware Tech'!E:I,5,0)</f>
        <v>#N/A</v>
      </c>
      <c r="Z572" s="612" t="e">
        <f>VLOOKUP(B572,Axis!D:H,5,0)</f>
        <v>#N/A</v>
      </c>
      <c r="AA572" s="612" t="e">
        <f>VLOOKUP(B572,Ugam!$D$3:$H$26,5,0)</f>
        <v>#N/A</v>
      </c>
      <c r="AB572" s="612" t="e">
        <f>VLOOKUP(B572,Zeus!F:J,5,0)</f>
        <v>#N/A</v>
      </c>
      <c r="AC572" s="612" t="e">
        <f>VLOOKUP(B572,Montran!F:J,5,0)</f>
        <v>#N/A</v>
      </c>
      <c r="AD572" s="612" t="e">
        <f>VLOOKUP(B572,Endurance!H355:L355,5,0)</f>
        <v>#N/A</v>
      </c>
      <c r="AE572" s="612" t="e">
        <f>VLOOKUP(B572,'Swabhav Techlabs'!$F$1:$J$2,5,0)</f>
        <v>#N/A</v>
      </c>
      <c r="AF572" s="612" t="e">
        <f>VLOOKUP(B572,'Quality Kiosk'!$F$1:$J$18,5,0)</f>
        <v>#N/A</v>
      </c>
      <c r="AG572" s="612" t="e">
        <f>VLOOKUP(B572,'Lemon VB'!$F$1:$J$2,5,0)</f>
        <v>#N/A</v>
      </c>
      <c r="AH572" s="612" t="e">
        <f>VLOOKUP(B572,Gocomet!$E$1:$I$3,5,0)</f>
        <v>#N/A</v>
      </c>
      <c r="AI572" s="612" t="e">
        <f>VLOOKUP(B572,'Ingram Micro'!$E$1:$I$8,5,0)</f>
        <v>#N/A</v>
      </c>
      <c r="AJ572" s="612" t="e">
        <f>VLOOKUP(B572,'DePronto Infotech'!$E$1:$I$2,5,0)</f>
        <v>#N/A</v>
      </c>
      <c r="AK572" s="612" t="e">
        <f>VLOOKUP(B572,'Reliance Retail'!$E$1:$I$4,5,0)</f>
        <v>#N/A</v>
      </c>
      <c r="AL572" s="612" t="e">
        <f>VLOOKUP(B572,'Bright Champs'!$D$1:$H$13,5,0)</f>
        <v>#N/A</v>
      </c>
      <c r="AM572" s="612" t="e">
        <f>VLOOKUP(B572,Neosoft!$E$1:$I$12,5,0)</f>
        <v>#N/A</v>
      </c>
      <c r="AN572" s="612" t="e">
        <f>VLOOKUP(B572,Infosys!$E$1:$I$3,5,0)</f>
        <v>#N/A</v>
      </c>
      <c r="AO572" s="612" t="e">
        <f>VLOOKUP(B572,Cerelabs!$E$1:$I$5,5,0)</f>
        <v>#N/A</v>
      </c>
      <c r="AP572" s="612" t="e">
        <f>VLOOKUP(B572,'Neebal Technologies'!$D$1:$H$2,5,0)</f>
        <v>#N/A</v>
      </c>
      <c r="AQ572" s="612" t="e">
        <f>VLOOKUP(B572,'Vertiv Energy'!$D$1:$H$2,5,0)</f>
        <v>#N/A</v>
      </c>
      <c r="AR572" s="612" t="e">
        <f>VLOOKUP(B572,'Acidaes Solutions (CRMNEXT)'!$D$1:$H$3,5,0)</f>
        <v>#N/A</v>
      </c>
      <c r="AS572" s="612" t="e">
        <f>VLOOKUP(B572,Growisto!$D$1:$H$2,5,0)</f>
        <v>#N/A</v>
      </c>
      <c r="AT572" s="612" t="e">
        <f>VLOOKUP(B572,'9.9 Mediaworx - Digit'!$D$1:$H$2,5,0)</f>
        <v>#N/A</v>
      </c>
      <c r="AU572" s="612" t="e">
        <f>VLOOKUP(B572,'Vistaar systems Pvt Ltd'!$D$2:$H$3,5,0)</f>
        <v>#N/A</v>
      </c>
      <c r="AV572" s="612" t="e">
        <f>VLOOKUP(B572,'Course 5i'!$D$2:$H$11,5,0)</f>
        <v>#N/A</v>
      </c>
      <c r="AW572" s="612" t="e">
        <f>VLOOKUP(B572,'Radiant Appliances &amp; Electronic'!$D$1:$H$13,5,0)</f>
        <v>#N/A</v>
      </c>
      <c r="AX572" s="612" t="e">
        <f>VLOOKUP(B572,'Atos Global'!$D$3:$H$27,5,0)</f>
        <v>#N/A</v>
      </c>
      <c r="AY572" s="612" t="e">
        <f>VLOOKUP(B572,'Saama Technologies'!$D$1:$H$2,5,0)</f>
        <v>#N/A</v>
      </c>
      <c r="AZ572" s="612" t="e">
        <f>VLOOKUP(B572,'Multiplier Solutions'!$D$1:$H$2,5,0)</f>
        <v>#N/A</v>
      </c>
      <c r="BA572" s="612" t="e">
        <f>VLOOKUP(B572,GEP!$D$2:$H$5,5,0)</f>
        <v>#N/A</v>
      </c>
      <c r="BB572" s="612" t="e">
        <f>VLOOKUP(B572,Accenture!$D$1:$H$6,5,0)</f>
        <v>#N/A</v>
      </c>
      <c r="BC572" s="612" t="e">
        <f>VLOOKUP(B572,'Endurance International Group'!$D$1:$H$2,5,0)</f>
        <v>#N/A</v>
      </c>
      <c r="BD572" s="612" t="e">
        <f>VLOOKUP(B572,Newgen!$D$1:$H$2,5,0)</f>
        <v>#N/A</v>
      </c>
      <c r="BE572" s="612" t="e">
        <f>VLOOKUP(B572,'3D Incredible'!D572:H572,5,0)</f>
        <v>#N/A</v>
      </c>
      <c r="BF572" s="612" t="e">
        <f>VLOOKUP(B572,'Raja Software Labs'!$D$2:$H$2,5,0)</f>
        <v>#N/A</v>
      </c>
      <c r="BG572" s="612" t="e">
        <f>VLOOKUP(B572,Wipro!$D$1:$H$2,5,0)</f>
        <v>#N/A</v>
      </c>
      <c r="BH572" s="612" t="e">
        <f>VLOOKUP(B572,'Perch Technologies'!$D$2:$H$2,5,0)</f>
        <v>#N/A</v>
      </c>
      <c r="BI572" s="612" t="e">
        <f>VLOOKUP(B572,'Morning Star'!$D$1:$H$6,5,0)</f>
        <v>#N/A</v>
      </c>
      <c r="BJ572" s="612" t="e">
        <f>VLOOKUP(B572,Flexiloans!$D$1:$H$2,5,0)</f>
        <v>#N/A</v>
      </c>
      <c r="BK572" s="612" t="e">
        <f>VLOOKUP(B572,'Thirdware Solutions'!$D$1:$H$2,5,0)</f>
        <v>#N/A</v>
      </c>
      <c r="BL572" s="612" t="e">
        <f>VLOOKUP(B572,Tescom!$D$1:$H$8,5,0)</f>
        <v>#N/A</v>
      </c>
      <c r="BM572" s="612" t="e">
        <f>VLOOKUP(B572,'Cogno AI'!$D$1:$H$2,5,0)</f>
        <v>#N/A</v>
      </c>
      <c r="BN572" s="612" t="e">
        <f>VLOOKUP(B572,'ABM Knowledgeware'!$D$1:$H$2,5,0)</f>
        <v>#N/A</v>
      </c>
      <c r="BO572" s="612" t="e">
        <f>VLOOKUP(B572,'Concerto Software'!$D$1:$H$3,5,0)</f>
        <v>#N/A</v>
      </c>
      <c r="BP572" s="612" t="e">
        <f>VLOOKUP(B572,'My Captain'!$D$1:$H$4,5,0)</f>
        <v>#N/A</v>
      </c>
      <c r="BQ572" s="612" t="e">
        <f>VLOOKUP(B572,'Finoux Solutions'!$D$2:$H$4,5,0)</f>
        <v>#N/A</v>
      </c>
      <c r="BR572" s="612" t="e">
        <f>VLOOKUP(B572,'MITR Learning'!$D$1:$H$2,5,0)</f>
        <v>#N/A</v>
      </c>
      <c r="BS572" s="612" t="e">
        <f>VLOOKUP(B572,Nucsoft!$D$2:$H$6,5,0)</f>
        <v>#N/A</v>
      </c>
      <c r="BT572" s="612" t="e">
        <f>VLOOKUP(B572,'Paras Cadd'!$D$1:$H$2,5,0)</f>
        <v>#N/A</v>
      </c>
      <c r="BU572" s="612" t="e">
        <f>VLOOKUP(B572,'ICICI Securities'!$D$1:$H$2,5,0)</f>
        <v>#N/A</v>
      </c>
      <c r="BV572" s="612" t="e">
        <f>VLOOKUP(B572,'Citius Tech'!$D$2:$H$5,5,0)</f>
        <v>#N/A</v>
      </c>
      <c r="BW572" s="612" t="e">
        <f>VLOOKUP(B572,'Buzzy Brains'!$D$2:$H$2,5,0)</f>
        <v>#N/A</v>
      </c>
      <c r="BX572" s="612" t="e">
        <f>VLOOKUP(B572,'Decimal Point'!$D$2:$H$2,5,0)</f>
        <v>#N/A</v>
      </c>
      <c r="BY572" s="612" t="e">
        <f>VLOOKUP(B572,'Sankey Business Solutions'!$D$2:$H$3,5,0)</f>
        <v>#N/A</v>
      </c>
      <c r="BZ572" s="612" t="e">
        <f>VLOOKUP(B572,'Nangia &amp; Co LLP'!$D$2:$H$2,5,0)</f>
        <v>#N/A</v>
      </c>
      <c r="CA572" s="612" t="e">
        <f>VLOOKUP(B572,'FIS Solutions India Pvt Ltd'!$D$2:$H$2,5,0)</f>
        <v>#N/A</v>
      </c>
      <c r="CB572" s="612" t="e">
        <f>VLOOKUP(B572,'Delta Technology &amp; Management '!$D$2:$H$16,5,0)</f>
        <v>#N/A</v>
      </c>
      <c r="CC572" s="612" t="e">
        <f>VLOOKUP(B572,'Espoir Networks'!$D$3:$H$11,5,0)</f>
        <v>#N/A</v>
      </c>
      <c r="CD572" s="612" t="e">
        <f>VLOOKUP(B572,'Servosys Solution'!$D$3:$H$5,5,0)</f>
        <v>#N/A</v>
      </c>
      <c r="CE572" s="612" t="e">
        <f>VLOOKUP(B572,'Ribbon Communications'!$D$3:$H$4,5,0)</f>
        <v>#N/A</v>
      </c>
      <c r="CF572" s="612">
        <f t="shared" si="27"/>
        <v>0</v>
      </c>
      <c r="CG572" s="129" t="s">
        <v>3328</v>
      </c>
      <c r="CH572" s="129">
        <v>294139859172</v>
      </c>
      <c r="CI572" s="129" t="s">
        <v>81</v>
      </c>
      <c r="CJ572" s="129" t="s">
        <v>11729</v>
      </c>
      <c r="CK572" s="132">
        <v>43282</v>
      </c>
      <c r="CL572" s="129">
        <v>2021</v>
      </c>
      <c r="CM572" s="128" t="s">
        <v>12093</v>
      </c>
      <c r="CN572" s="129">
        <v>326</v>
      </c>
      <c r="CO572" s="133">
        <v>65.2</v>
      </c>
      <c r="CP572" s="129">
        <v>2015</v>
      </c>
      <c r="CQ572" s="129" t="s">
        <v>79</v>
      </c>
      <c r="CR572" s="128" t="s">
        <v>295</v>
      </c>
      <c r="CS572" s="129" t="s">
        <v>81</v>
      </c>
      <c r="CT572" s="133" t="s">
        <v>81</v>
      </c>
      <c r="CU572" s="129" t="s">
        <v>81</v>
      </c>
      <c r="CV572" s="129" t="s">
        <v>109</v>
      </c>
      <c r="CW572" s="131" t="s">
        <v>3330</v>
      </c>
      <c r="CX572" s="131" t="s">
        <v>3331</v>
      </c>
      <c r="CY572" s="129">
        <v>1362</v>
      </c>
      <c r="CZ572" s="129">
        <v>80.12</v>
      </c>
      <c r="DA572" s="129">
        <v>2018</v>
      </c>
      <c r="DB572" s="129" t="s">
        <v>112</v>
      </c>
      <c r="DC572" s="129" t="s">
        <v>113</v>
      </c>
      <c r="DD572" s="129">
        <v>69.2</v>
      </c>
      <c r="DE572" s="129">
        <v>68.540000000000006</v>
      </c>
      <c r="DF572" s="129">
        <v>5</v>
      </c>
      <c r="DG572" s="224" t="s">
        <v>81</v>
      </c>
      <c r="DH572" s="224" t="s">
        <v>81</v>
      </c>
      <c r="DI572" s="224">
        <v>7.96</v>
      </c>
      <c r="DJ572" s="224">
        <v>7.35</v>
      </c>
      <c r="DK572" s="224">
        <v>7.35</v>
      </c>
      <c r="DL572" s="224">
        <v>9.84</v>
      </c>
      <c r="DM572" s="224">
        <v>32.5</v>
      </c>
      <c r="DN572" s="224">
        <v>8.1199999999999992</v>
      </c>
      <c r="DO572" s="129"/>
      <c r="DP572" s="131" t="s">
        <v>338</v>
      </c>
      <c r="DQ572" s="129">
        <v>0</v>
      </c>
      <c r="DR572" s="129">
        <v>0</v>
      </c>
      <c r="DS572" s="129" t="s">
        <v>83</v>
      </c>
      <c r="DT572" s="129" t="s">
        <v>83</v>
      </c>
      <c r="DU572" s="129" t="s">
        <v>83</v>
      </c>
      <c r="DV572" s="129" t="s">
        <v>83</v>
      </c>
      <c r="DW572" s="131" t="s">
        <v>83</v>
      </c>
      <c r="DX572" s="131" t="s">
        <v>84</v>
      </c>
      <c r="DY572" s="131" t="s">
        <v>81</v>
      </c>
      <c r="DZ572" s="131" t="s">
        <v>3332</v>
      </c>
      <c r="EA572" s="131" t="s">
        <v>3333</v>
      </c>
      <c r="EB572" s="131" t="s">
        <v>3334</v>
      </c>
      <c r="EC572" s="131" t="s">
        <v>317</v>
      </c>
      <c r="ED572" s="131" t="s">
        <v>89</v>
      </c>
      <c r="EE572" s="131" t="s">
        <v>3335</v>
      </c>
      <c r="EF572" s="131" t="s">
        <v>3336</v>
      </c>
      <c r="EG572" s="131" t="s">
        <v>3337</v>
      </c>
      <c r="EH572" s="131" t="s">
        <v>538</v>
      </c>
      <c r="EI572" s="131" t="s">
        <v>3338</v>
      </c>
      <c r="EJ572" s="135" t="s">
        <v>3339</v>
      </c>
      <c r="EK572" s="135" t="s">
        <v>3340</v>
      </c>
      <c r="EL572" s="135" t="s">
        <v>3341</v>
      </c>
      <c r="EM572" s="135" t="s">
        <v>3342</v>
      </c>
      <c r="EN572" s="131" t="s">
        <v>81</v>
      </c>
    </row>
    <row r="573" spans="1:144" ht="18" thickTop="1" thickBot="1">
      <c r="A573" s="575">
        <f t="shared" si="28"/>
        <v>572</v>
      </c>
      <c r="B573" s="572" t="s">
        <v>3648</v>
      </c>
      <c r="C573" s="600" t="s">
        <v>3649</v>
      </c>
      <c r="D573" s="570" t="s">
        <v>13209</v>
      </c>
      <c r="E573" s="568" t="str">
        <f t="shared" si="26"/>
        <v>Not Placed</v>
      </c>
      <c r="F573" s="570" t="s">
        <v>12496</v>
      </c>
      <c r="G573" s="570" t="s">
        <v>160</v>
      </c>
      <c r="H573" s="131" t="str">
        <f>VLOOKUP(B573,INFT3!C:E,3,0)</f>
        <v>Direct Second Year Engineering without live KT</v>
      </c>
      <c r="I573" s="610" t="s">
        <v>654</v>
      </c>
      <c r="J573" s="572">
        <v>20</v>
      </c>
      <c r="K573" s="611" t="s">
        <v>3650</v>
      </c>
      <c r="L573" s="611" t="s">
        <v>73</v>
      </c>
      <c r="M573" s="611" t="s">
        <v>3651</v>
      </c>
      <c r="N573" s="612" t="s">
        <v>3647</v>
      </c>
      <c r="O573" s="612">
        <v>9324315324</v>
      </c>
      <c r="P573" s="612">
        <v>8788774912</v>
      </c>
      <c r="Q573" s="612" t="e">
        <f>VLOOKUP(B573,'TCS CON'!$D$1:$H$98,5,0)</f>
        <v>#N/A</v>
      </c>
      <c r="R573" s="612" t="e">
        <f>VLOOKUP(B573,LTI!$C$1:$H$46,6,0)</f>
        <v>#N/A</v>
      </c>
      <c r="S573" s="612" t="e">
        <f>VLOOKUP(B573,JARO!$E$2:$I$11,5,0)</f>
        <v>#N/A</v>
      </c>
      <c r="T573" s="612" t="e">
        <f>VLOOKUP(B573,Capgemini!$D$3:$H$78,5,0)</f>
        <v>#N/A</v>
      </c>
      <c r="U573" s="612" t="e">
        <f>VLOOKUP(B573,Carwale!$D$1:$H$4,5,0)</f>
        <v>#N/A</v>
      </c>
      <c r="V573" s="612" t="e">
        <f>VLOOKUP(B573,'Interactive Brokers'!E:I,5,0)</f>
        <v>#N/A</v>
      </c>
      <c r="W573" s="612" t="e">
        <f>VLOOKUP(B573,'REL Jio'!E:I,5,0)</f>
        <v>#N/A</v>
      </c>
      <c r="X573" s="612" t="e">
        <f>VLOOKUP(B573,'Sciative Sol'!E:I,5,0)</f>
        <v>#N/A</v>
      </c>
      <c r="Y573" s="612" t="e">
        <f>VLOOKUP(B573,'Hexaware Tech'!E:I,5,0)</f>
        <v>#N/A</v>
      </c>
      <c r="Z573" s="612" t="e">
        <f>VLOOKUP(B573,Axis!D:H,5,0)</f>
        <v>#N/A</v>
      </c>
      <c r="AA573" s="612" t="e">
        <f>VLOOKUP(B573,Ugam!$D$3:$H$26,5,0)</f>
        <v>#N/A</v>
      </c>
      <c r="AB573" s="612" t="e">
        <f>VLOOKUP(B573,Zeus!F:J,5,0)</f>
        <v>#N/A</v>
      </c>
      <c r="AC573" s="612" t="e">
        <f>VLOOKUP(B573,Montran!F:J,5,0)</f>
        <v>#N/A</v>
      </c>
      <c r="AD573" s="612" t="e">
        <f>VLOOKUP(B573,Endurance!H356:L356,5,0)</f>
        <v>#N/A</v>
      </c>
      <c r="AE573" s="612" t="e">
        <f>VLOOKUP(B573,'Swabhav Techlabs'!$F$1:$J$2,5,0)</f>
        <v>#N/A</v>
      </c>
      <c r="AF573" s="612" t="e">
        <f>VLOOKUP(B573,'Quality Kiosk'!$F$1:$J$18,5,0)</f>
        <v>#N/A</v>
      </c>
      <c r="AG573" s="612" t="e">
        <f>VLOOKUP(B573,'Lemon VB'!$F$1:$J$2,5,0)</f>
        <v>#N/A</v>
      </c>
      <c r="AH573" s="612" t="e">
        <f>VLOOKUP(B573,Gocomet!$E$1:$I$3,5,0)</f>
        <v>#N/A</v>
      </c>
      <c r="AI573" s="612" t="e">
        <f>VLOOKUP(B573,'Ingram Micro'!$E$1:$I$8,5,0)</f>
        <v>#N/A</v>
      </c>
      <c r="AJ573" s="612" t="e">
        <f>VLOOKUP(B573,'DePronto Infotech'!$E$1:$I$2,5,0)</f>
        <v>#N/A</v>
      </c>
      <c r="AK573" s="612" t="e">
        <f>VLOOKUP(B573,'Reliance Retail'!$E$1:$I$4,5,0)</f>
        <v>#N/A</v>
      </c>
      <c r="AL573" s="612" t="e">
        <f>VLOOKUP(B573,'Bright Champs'!$D$1:$H$13,5,0)</f>
        <v>#N/A</v>
      </c>
      <c r="AM573" s="612" t="e">
        <f>VLOOKUP(B573,Neosoft!$E$1:$I$12,5,0)</f>
        <v>#N/A</v>
      </c>
      <c r="AN573" s="612" t="e">
        <f>VLOOKUP(B573,Infosys!$E$1:$I$3,5,0)</f>
        <v>#N/A</v>
      </c>
      <c r="AO573" s="612" t="e">
        <f>VLOOKUP(B573,Cerelabs!$E$1:$I$5,5,0)</f>
        <v>#N/A</v>
      </c>
      <c r="AP573" s="612" t="e">
        <f>VLOOKUP(B573,'Neebal Technologies'!$D$1:$H$2,5,0)</f>
        <v>#N/A</v>
      </c>
      <c r="AQ573" s="612" t="e">
        <f>VLOOKUP(B573,'Vertiv Energy'!$D$1:$H$2,5,0)</f>
        <v>#N/A</v>
      </c>
      <c r="AR573" s="612" t="e">
        <f>VLOOKUP(B573,'Acidaes Solutions (CRMNEXT)'!$D$1:$H$3,5,0)</f>
        <v>#N/A</v>
      </c>
      <c r="AS573" s="612" t="e">
        <f>VLOOKUP(B573,Growisto!$D$1:$H$2,5,0)</f>
        <v>#N/A</v>
      </c>
      <c r="AT573" s="612" t="e">
        <f>VLOOKUP(B573,'9.9 Mediaworx - Digit'!$D$1:$H$2,5,0)</f>
        <v>#N/A</v>
      </c>
      <c r="AU573" s="612" t="e">
        <f>VLOOKUP(B573,'Vistaar systems Pvt Ltd'!$D$2:$H$3,5,0)</f>
        <v>#N/A</v>
      </c>
      <c r="AV573" s="612" t="e">
        <f>VLOOKUP(B573,'Course 5i'!$D$2:$H$11,5,0)</f>
        <v>#N/A</v>
      </c>
      <c r="AW573" s="612" t="e">
        <f>VLOOKUP(B573,'Radiant Appliances &amp; Electronic'!$D$1:$H$13,5,0)</f>
        <v>#N/A</v>
      </c>
      <c r="AX573" s="612" t="e">
        <f>VLOOKUP(B573,'Atos Global'!$D$3:$H$27,5,0)</f>
        <v>#N/A</v>
      </c>
      <c r="AY573" s="612" t="e">
        <f>VLOOKUP(B573,'Saama Technologies'!$D$1:$H$2,5,0)</f>
        <v>#N/A</v>
      </c>
      <c r="AZ573" s="612" t="e">
        <f>VLOOKUP(B573,'Multiplier Solutions'!$D$1:$H$2,5,0)</f>
        <v>#N/A</v>
      </c>
      <c r="BA573" s="612" t="e">
        <f>VLOOKUP(B573,GEP!$D$2:$H$5,5,0)</f>
        <v>#N/A</v>
      </c>
      <c r="BB573" s="612" t="e">
        <f>VLOOKUP(B573,Accenture!$D$1:$H$6,5,0)</f>
        <v>#N/A</v>
      </c>
      <c r="BC573" s="612" t="e">
        <f>VLOOKUP(B573,'Endurance International Group'!$D$1:$H$2,5,0)</f>
        <v>#N/A</v>
      </c>
      <c r="BD573" s="612" t="e">
        <f>VLOOKUP(B573,Newgen!$D$1:$H$2,5,0)</f>
        <v>#N/A</v>
      </c>
      <c r="BE573" s="612" t="e">
        <f>VLOOKUP(B573,'3D Incredible'!D573:H573,5,0)</f>
        <v>#N/A</v>
      </c>
      <c r="BF573" s="612" t="e">
        <f>VLOOKUP(B573,'Raja Software Labs'!$D$2:$H$2,5,0)</f>
        <v>#N/A</v>
      </c>
      <c r="BG573" s="612" t="e">
        <f>VLOOKUP(B573,Wipro!$D$1:$H$2,5,0)</f>
        <v>#N/A</v>
      </c>
      <c r="BH573" s="612" t="e">
        <f>VLOOKUP(B573,'Perch Technologies'!$D$2:$H$2,5,0)</f>
        <v>#N/A</v>
      </c>
      <c r="BI573" s="612" t="e">
        <f>VLOOKUP(B573,'Morning Star'!$D$1:$H$6,5,0)</f>
        <v>#N/A</v>
      </c>
      <c r="BJ573" s="612" t="e">
        <f>VLOOKUP(B573,Flexiloans!$D$1:$H$2,5,0)</f>
        <v>#N/A</v>
      </c>
      <c r="BK573" s="612" t="e">
        <f>VLOOKUP(B573,'Thirdware Solutions'!$D$1:$H$2,5,0)</f>
        <v>#N/A</v>
      </c>
      <c r="BL573" s="612" t="e">
        <f>VLOOKUP(B573,Tescom!$D$1:$H$8,5,0)</f>
        <v>#N/A</v>
      </c>
      <c r="BM573" s="612" t="e">
        <f>VLOOKUP(B573,'Cogno AI'!$D$1:$H$2,5,0)</f>
        <v>#N/A</v>
      </c>
      <c r="BN573" s="612" t="e">
        <f>VLOOKUP(B573,'ABM Knowledgeware'!$D$1:$H$2,5,0)</f>
        <v>#N/A</v>
      </c>
      <c r="BO573" s="612" t="e">
        <f>VLOOKUP(B573,'Concerto Software'!$D$1:$H$3,5,0)</f>
        <v>#N/A</v>
      </c>
      <c r="BP573" s="612" t="e">
        <f>VLOOKUP(B573,'My Captain'!$D$1:$H$4,5,0)</f>
        <v>#N/A</v>
      </c>
      <c r="BQ573" s="612" t="e">
        <f>VLOOKUP(B573,'Finoux Solutions'!$D$2:$H$4,5,0)</f>
        <v>#N/A</v>
      </c>
      <c r="BR573" s="612" t="e">
        <f>VLOOKUP(B573,'MITR Learning'!$D$1:$H$2,5,0)</f>
        <v>#N/A</v>
      </c>
      <c r="BS573" s="612" t="e">
        <f>VLOOKUP(B573,Nucsoft!$D$2:$H$6,5,0)</f>
        <v>#N/A</v>
      </c>
      <c r="BT573" s="612" t="e">
        <f>VLOOKUP(B573,'Paras Cadd'!$D$1:$H$2,5,0)</f>
        <v>#N/A</v>
      </c>
      <c r="BU573" s="612" t="e">
        <f>VLOOKUP(B573,'ICICI Securities'!$D$1:$H$2,5,0)</f>
        <v>#N/A</v>
      </c>
      <c r="BV573" s="612" t="e">
        <f>VLOOKUP(B573,'Citius Tech'!$D$2:$H$5,5,0)</f>
        <v>#N/A</v>
      </c>
      <c r="BW573" s="612" t="e">
        <f>VLOOKUP(B573,'Buzzy Brains'!$D$2:$H$2,5,0)</f>
        <v>#N/A</v>
      </c>
      <c r="BX573" s="612" t="e">
        <f>VLOOKUP(B573,'Decimal Point'!$D$2:$H$2,5,0)</f>
        <v>#N/A</v>
      </c>
      <c r="BY573" s="612" t="e">
        <f>VLOOKUP(B573,'Sankey Business Solutions'!$D$2:$H$3,5,0)</f>
        <v>#N/A</v>
      </c>
      <c r="BZ573" s="612" t="e">
        <f>VLOOKUP(B573,'Nangia &amp; Co LLP'!$D$2:$H$2,5,0)</f>
        <v>#N/A</v>
      </c>
      <c r="CA573" s="612" t="e">
        <f>VLOOKUP(B573,'FIS Solutions India Pvt Ltd'!$D$2:$H$2,5,0)</f>
        <v>#N/A</v>
      </c>
      <c r="CB573" s="612" t="e">
        <f>VLOOKUP(B573,'Delta Technology &amp; Management '!$D$2:$H$16,5,0)</f>
        <v>#N/A</v>
      </c>
      <c r="CC573" s="612" t="e">
        <f>VLOOKUP(B573,'Espoir Networks'!$D$3:$H$11,5,0)</f>
        <v>#N/A</v>
      </c>
      <c r="CD573" s="612" t="e">
        <f>VLOOKUP(B573,'Servosys Solution'!$D$3:$H$5,5,0)</f>
        <v>#N/A</v>
      </c>
      <c r="CE573" s="612" t="e">
        <f>VLOOKUP(B573,'Ribbon Communications'!$D$3:$H$4,5,0)</f>
        <v>#N/A</v>
      </c>
      <c r="CF573" s="612">
        <f t="shared" si="27"/>
        <v>0</v>
      </c>
      <c r="CG573" s="129" t="s">
        <v>3652</v>
      </c>
      <c r="CH573" s="129" t="s">
        <v>883</v>
      </c>
      <c r="CI573" s="129" t="s">
        <v>883</v>
      </c>
      <c r="CJ573" s="129" t="s">
        <v>11729</v>
      </c>
      <c r="CK573" s="132">
        <v>43282</v>
      </c>
      <c r="CL573" s="129">
        <v>2021</v>
      </c>
      <c r="CM573" s="128" t="s">
        <v>3653</v>
      </c>
      <c r="CN573" s="129">
        <v>421</v>
      </c>
      <c r="CO573" s="133">
        <v>84.2</v>
      </c>
      <c r="CP573" s="129">
        <v>2015</v>
      </c>
      <c r="CQ573" s="129" t="s">
        <v>79</v>
      </c>
      <c r="CR573" s="128" t="s">
        <v>883</v>
      </c>
      <c r="CS573" s="129" t="s">
        <v>81</v>
      </c>
      <c r="CT573" s="133" t="s">
        <v>81</v>
      </c>
      <c r="CU573" s="129" t="s">
        <v>81</v>
      </c>
      <c r="CV573" s="129" t="s">
        <v>109</v>
      </c>
      <c r="CW573" s="131" t="s">
        <v>3654</v>
      </c>
      <c r="CX573" s="131" t="s">
        <v>336</v>
      </c>
      <c r="CY573" s="129">
        <v>1318</v>
      </c>
      <c r="CZ573" s="129">
        <v>81.239999999999995</v>
      </c>
      <c r="DA573" s="129">
        <v>2018</v>
      </c>
      <c r="DB573" s="129" t="s">
        <v>112</v>
      </c>
      <c r="DC573" s="129" t="s">
        <v>113</v>
      </c>
      <c r="DD573" s="129" t="s">
        <v>883</v>
      </c>
      <c r="DE573" s="129">
        <v>81.239999999999995</v>
      </c>
      <c r="DF573" s="129">
        <v>0</v>
      </c>
      <c r="DG573" s="224" t="s">
        <v>81</v>
      </c>
      <c r="DH573" s="224" t="s">
        <v>81</v>
      </c>
      <c r="DI573" s="224">
        <v>8.27</v>
      </c>
      <c r="DJ573" s="224">
        <v>7.26</v>
      </c>
      <c r="DK573" s="224">
        <v>8.11</v>
      </c>
      <c r="DL573" s="224"/>
      <c r="DM573" s="224">
        <v>24.3</v>
      </c>
      <c r="DN573" s="224">
        <v>18.899999999999999</v>
      </c>
      <c r="DO573" s="129"/>
      <c r="DP573" s="131" t="s">
        <v>114</v>
      </c>
      <c r="DQ573" s="129">
        <v>0</v>
      </c>
      <c r="DR573" s="129">
        <v>0</v>
      </c>
      <c r="DS573" s="129" t="s">
        <v>83</v>
      </c>
      <c r="DT573" s="129" t="s">
        <v>83</v>
      </c>
      <c r="DU573" s="129" t="s">
        <v>83</v>
      </c>
      <c r="DV573" s="129" t="s">
        <v>83</v>
      </c>
      <c r="DW573" s="131" t="s">
        <v>83</v>
      </c>
      <c r="DX573" s="131" t="s">
        <v>84</v>
      </c>
      <c r="DY573" s="131" t="s">
        <v>81</v>
      </c>
      <c r="DZ573" s="131" t="s">
        <v>3655</v>
      </c>
      <c r="EA573" s="131" t="s">
        <v>3656</v>
      </c>
      <c r="EB573" s="131" t="s">
        <v>3657</v>
      </c>
      <c r="EC573" s="131" t="s">
        <v>3658</v>
      </c>
      <c r="ED573" s="131" t="s">
        <v>89</v>
      </c>
      <c r="EE573" s="131" t="s">
        <v>295</v>
      </c>
      <c r="EF573" s="131" t="s">
        <v>3659</v>
      </c>
      <c r="EG573" s="131" t="s">
        <v>3660</v>
      </c>
      <c r="EH573" s="131" t="s">
        <v>3661</v>
      </c>
      <c r="EI573" s="131" t="s">
        <v>3662</v>
      </c>
      <c r="EJ573" s="135" t="s">
        <v>3663</v>
      </c>
      <c r="EK573" s="135" t="s">
        <v>3664</v>
      </c>
      <c r="EL573" s="135" t="s">
        <v>3665</v>
      </c>
      <c r="EM573" s="135" t="s">
        <v>3666</v>
      </c>
      <c r="EN573" s="131" t="s">
        <v>81</v>
      </c>
    </row>
    <row r="574" spans="1:144" ht="18" thickTop="1" thickBot="1">
      <c r="A574" s="575">
        <f t="shared" si="28"/>
        <v>573</v>
      </c>
      <c r="B574" s="572" t="s">
        <v>3918</v>
      </c>
      <c r="C574" s="600" t="s">
        <v>3919</v>
      </c>
      <c r="D574" s="570" t="s">
        <v>13209</v>
      </c>
      <c r="E574" s="568" t="str">
        <f t="shared" si="26"/>
        <v>Placed</v>
      </c>
      <c r="F574" s="570" t="s">
        <v>12496</v>
      </c>
      <c r="G574" s="570" t="s">
        <v>160</v>
      </c>
      <c r="H574" s="131" t="str">
        <f>VLOOKUP(B574,INFT3!C:E,3,0)</f>
        <v>Direct Second Year Engineering with live KT</v>
      </c>
      <c r="I574" s="610" t="s">
        <v>3920</v>
      </c>
      <c r="J574" s="572">
        <v>20</v>
      </c>
      <c r="K574" s="611" t="s">
        <v>3921</v>
      </c>
      <c r="L574" s="611" t="s">
        <v>73</v>
      </c>
      <c r="M574" s="611" t="s">
        <v>3922</v>
      </c>
      <c r="N574" s="612" t="s">
        <v>3917</v>
      </c>
      <c r="O574" s="612">
        <v>8767540636</v>
      </c>
      <c r="P574" s="612">
        <v>8767540636</v>
      </c>
      <c r="Q574" s="612">
        <f>VLOOKUP(B574,'TCS CON'!$D$1:$H$98,5,0)</f>
        <v>336000</v>
      </c>
      <c r="R574" s="612" t="e">
        <f>VLOOKUP(B574,LTI!$C$1:$H$46,6,0)</f>
        <v>#N/A</v>
      </c>
      <c r="S574" s="612" t="e">
        <f>VLOOKUP(B574,JARO!$E$2:$I$11,5,0)</f>
        <v>#N/A</v>
      </c>
      <c r="T574" s="612" t="e">
        <f>VLOOKUP(B574,Capgemini!$D$3:$H$78,5,0)</f>
        <v>#N/A</v>
      </c>
      <c r="U574" s="612" t="e">
        <f>VLOOKUP(B574,Carwale!$D$1:$H$4,5,0)</f>
        <v>#N/A</v>
      </c>
      <c r="V574" s="612" t="e">
        <f>VLOOKUP(B574,'Interactive Brokers'!E:I,5,0)</f>
        <v>#N/A</v>
      </c>
      <c r="W574" s="612" t="e">
        <f>VLOOKUP(B574,'REL Jio'!E:I,5,0)</f>
        <v>#N/A</v>
      </c>
      <c r="X574" s="612" t="e">
        <f>VLOOKUP(B574,'Sciative Sol'!E:I,5,0)</f>
        <v>#N/A</v>
      </c>
      <c r="Y574" s="612" t="e">
        <f>VLOOKUP(B574,'Hexaware Tech'!E:I,5,0)</f>
        <v>#N/A</v>
      </c>
      <c r="Z574" s="612" t="e">
        <f>VLOOKUP(B574,Axis!D:H,5,0)</f>
        <v>#N/A</v>
      </c>
      <c r="AA574" s="612" t="e">
        <f>VLOOKUP(B574,Ugam!$D$3:$H$26,5,0)</f>
        <v>#N/A</v>
      </c>
      <c r="AB574" s="612" t="e">
        <f>VLOOKUP(B574,Zeus!F:J,5,0)</f>
        <v>#N/A</v>
      </c>
      <c r="AC574" s="612" t="e">
        <f>VLOOKUP(B574,Montran!F:J,5,0)</f>
        <v>#N/A</v>
      </c>
      <c r="AD574" s="612" t="e">
        <f>VLOOKUP(B574,Endurance!H357:L357,5,0)</f>
        <v>#N/A</v>
      </c>
      <c r="AE574" s="612" t="e">
        <f>VLOOKUP(B574,'Swabhav Techlabs'!$F$1:$J$2,5,0)</f>
        <v>#N/A</v>
      </c>
      <c r="AF574" s="612" t="e">
        <f>VLOOKUP(B574,'Quality Kiosk'!$F$1:$J$18,5,0)</f>
        <v>#N/A</v>
      </c>
      <c r="AG574" s="612" t="e">
        <f>VLOOKUP(B574,'Lemon VB'!$F$1:$J$2,5,0)</f>
        <v>#N/A</v>
      </c>
      <c r="AH574" s="612" t="e">
        <f>VLOOKUP(B574,Gocomet!$E$1:$I$3,5,0)</f>
        <v>#N/A</v>
      </c>
      <c r="AI574" s="612" t="e">
        <f>VLOOKUP(B574,'Ingram Micro'!$E$1:$I$8,5,0)</f>
        <v>#N/A</v>
      </c>
      <c r="AJ574" s="612" t="e">
        <f>VLOOKUP(B574,'DePronto Infotech'!$E$1:$I$2,5,0)</f>
        <v>#N/A</v>
      </c>
      <c r="AK574" s="612" t="e">
        <f>VLOOKUP(B574,'Reliance Retail'!$E$1:$I$4,5,0)</f>
        <v>#N/A</v>
      </c>
      <c r="AL574" s="612" t="e">
        <f>VLOOKUP(B574,'Bright Champs'!$D$1:$H$13,5,0)</f>
        <v>#N/A</v>
      </c>
      <c r="AM574" s="612" t="e">
        <f>VLOOKUP(B574,Neosoft!$E$1:$I$12,5,0)</f>
        <v>#N/A</v>
      </c>
      <c r="AN574" s="612" t="e">
        <f>VLOOKUP(B574,Infosys!$E$1:$I$3,5,0)</f>
        <v>#N/A</v>
      </c>
      <c r="AO574" s="612" t="e">
        <f>VLOOKUP(B574,Cerelabs!$E$1:$I$5,5,0)</f>
        <v>#N/A</v>
      </c>
      <c r="AP574" s="612" t="e">
        <f>VLOOKUP(B574,'Neebal Technologies'!$D$1:$H$2,5,0)</f>
        <v>#N/A</v>
      </c>
      <c r="AQ574" s="612" t="e">
        <f>VLOOKUP(B574,'Vertiv Energy'!$D$1:$H$2,5,0)</f>
        <v>#N/A</v>
      </c>
      <c r="AR574" s="612" t="e">
        <f>VLOOKUP(B574,'Acidaes Solutions (CRMNEXT)'!$D$1:$H$3,5,0)</f>
        <v>#N/A</v>
      </c>
      <c r="AS574" s="612" t="e">
        <f>VLOOKUP(B574,Growisto!$D$1:$H$2,5,0)</f>
        <v>#N/A</v>
      </c>
      <c r="AT574" s="612" t="e">
        <f>VLOOKUP(B574,'9.9 Mediaworx - Digit'!$D$1:$H$2,5,0)</f>
        <v>#N/A</v>
      </c>
      <c r="AU574" s="612" t="e">
        <f>VLOOKUP(B574,'Vistaar systems Pvt Ltd'!$D$2:$H$3,5,0)</f>
        <v>#N/A</v>
      </c>
      <c r="AV574" s="612" t="e">
        <f>VLOOKUP(B574,'Course 5i'!$D$2:$H$11,5,0)</f>
        <v>#N/A</v>
      </c>
      <c r="AW574" s="612" t="e">
        <f>VLOOKUP(B574,'Radiant Appliances &amp; Electronic'!$D$1:$H$13,5,0)</f>
        <v>#N/A</v>
      </c>
      <c r="AX574" s="612" t="e">
        <f>VLOOKUP(B574,'Atos Global'!$D$3:$H$27,5,0)</f>
        <v>#N/A</v>
      </c>
      <c r="AY574" s="612" t="e">
        <f>VLOOKUP(B574,'Saama Technologies'!$D$1:$H$2,5,0)</f>
        <v>#N/A</v>
      </c>
      <c r="AZ574" s="612" t="e">
        <f>VLOOKUP(B574,'Multiplier Solutions'!$D$1:$H$2,5,0)</f>
        <v>#N/A</v>
      </c>
      <c r="BA574" s="612" t="e">
        <f>VLOOKUP(B574,GEP!$D$2:$H$5,5,0)</f>
        <v>#N/A</v>
      </c>
      <c r="BB574" s="612" t="e">
        <f>VLOOKUP(B574,Accenture!$D$1:$H$6,5,0)</f>
        <v>#N/A</v>
      </c>
      <c r="BC574" s="612" t="e">
        <f>VLOOKUP(B574,'Endurance International Group'!$D$1:$H$2,5,0)</f>
        <v>#N/A</v>
      </c>
      <c r="BD574" s="612" t="e">
        <f>VLOOKUP(B574,Newgen!$D$1:$H$2,5,0)</f>
        <v>#N/A</v>
      </c>
      <c r="BE574" s="612" t="e">
        <f>VLOOKUP(B574,'3D Incredible'!D574:H574,5,0)</f>
        <v>#N/A</v>
      </c>
      <c r="BF574" s="612" t="e">
        <f>VLOOKUP(B574,'Raja Software Labs'!$D$2:$H$2,5,0)</f>
        <v>#N/A</v>
      </c>
      <c r="BG574" s="612" t="e">
        <f>VLOOKUP(B574,Wipro!$D$1:$H$2,5,0)</f>
        <v>#N/A</v>
      </c>
      <c r="BH574" s="612" t="e">
        <f>VLOOKUP(B574,'Perch Technologies'!$D$2:$H$2,5,0)</f>
        <v>#N/A</v>
      </c>
      <c r="BI574" s="612" t="e">
        <f>VLOOKUP(B574,'Morning Star'!$D$1:$H$6,5,0)</f>
        <v>#N/A</v>
      </c>
      <c r="BJ574" s="612" t="e">
        <f>VLOOKUP(B574,Flexiloans!$D$1:$H$2,5,0)</f>
        <v>#N/A</v>
      </c>
      <c r="BK574" s="612" t="e">
        <f>VLOOKUP(B574,'Thirdware Solutions'!$D$1:$H$2,5,0)</f>
        <v>#N/A</v>
      </c>
      <c r="BL574" s="612" t="e">
        <f>VLOOKUP(B574,Tescom!$D$1:$H$8,5,0)</f>
        <v>#N/A</v>
      </c>
      <c r="BM574" s="612" t="e">
        <f>VLOOKUP(B574,'Cogno AI'!$D$1:$H$2,5,0)</f>
        <v>#N/A</v>
      </c>
      <c r="BN574" s="612" t="e">
        <f>VLOOKUP(B574,'ABM Knowledgeware'!$D$1:$H$2,5,0)</f>
        <v>#N/A</v>
      </c>
      <c r="BO574" s="612" t="e">
        <f>VLOOKUP(B574,'Concerto Software'!$D$1:$H$3,5,0)</f>
        <v>#N/A</v>
      </c>
      <c r="BP574" s="612" t="e">
        <f>VLOOKUP(B574,'My Captain'!$D$1:$H$4,5,0)</f>
        <v>#N/A</v>
      </c>
      <c r="BQ574" s="612" t="e">
        <f>VLOOKUP(B574,'Finoux Solutions'!$D$2:$H$4,5,0)</f>
        <v>#N/A</v>
      </c>
      <c r="BR574" s="612" t="e">
        <f>VLOOKUP(B574,'MITR Learning'!$D$1:$H$2,5,0)</f>
        <v>#N/A</v>
      </c>
      <c r="BS574" s="612" t="e">
        <f>VLOOKUP(B574,Nucsoft!$D$2:$H$6,5,0)</f>
        <v>#N/A</v>
      </c>
      <c r="BT574" s="612" t="e">
        <f>VLOOKUP(B574,'Paras Cadd'!$D$1:$H$2,5,0)</f>
        <v>#N/A</v>
      </c>
      <c r="BU574" s="612" t="e">
        <f>VLOOKUP(B574,'ICICI Securities'!$D$1:$H$2,5,0)</f>
        <v>#N/A</v>
      </c>
      <c r="BV574" s="612" t="e">
        <f>VLOOKUP(B574,'Citius Tech'!$D$2:$H$5,5,0)</f>
        <v>#N/A</v>
      </c>
      <c r="BW574" s="612" t="e">
        <f>VLOOKUP(B574,'Buzzy Brains'!$D$2:$H$2,5,0)</f>
        <v>#N/A</v>
      </c>
      <c r="BX574" s="612" t="e">
        <f>VLOOKUP(B574,'Decimal Point'!$D$2:$H$2,5,0)</f>
        <v>#N/A</v>
      </c>
      <c r="BY574" s="612" t="e">
        <f>VLOOKUP(B574,'Sankey Business Solutions'!$D$2:$H$3,5,0)</f>
        <v>#N/A</v>
      </c>
      <c r="BZ574" s="612" t="e">
        <f>VLOOKUP(B574,'Nangia &amp; Co LLP'!$D$2:$H$2,5,0)</f>
        <v>#N/A</v>
      </c>
      <c r="CA574" s="612" t="e">
        <f>VLOOKUP(B574,'FIS Solutions India Pvt Ltd'!$D$2:$H$2,5,0)</f>
        <v>#N/A</v>
      </c>
      <c r="CB574" s="612" t="e">
        <f>VLOOKUP(B574,'Delta Technology &amp; Management '!$D$2:$H$16,5,0)</f>
        <v>#N/A</v>
      </c>
      <c r="CC574" s="612" t="e">
        <f>VLOOKUP(B574,'Espoir Networks'!$D$3:$H$11,5,0)</f>
        <v>#N/A</v>
      </c>
      <c r="CD574" s="612" t="e">
        <f>VLOOKUP(B574,'Servosys Solution'!$D$3:$H$5,5,0)</f>
        <v>#N/A</v>
      </c>
      <c r="CE574" s="612" t="e">
        <f>VLOOKUP(B574,'Ribbon Communications'!$D$3:$H$4,5,0)</f>
        <v>#N/A</v>
      </c>
      <c r="CF574" s="612">
        <f t="shared" si="27"/>
        <v>1</v>
      </c>
      <c r="CG574" s="129" t="s">
        <v>3923</v>
      </c>
      <c r="CH574" s="129" t="s">
        <v>3924</v>
      </c>
      <c r="CI574" s="129" t="s">
        <v>3925</v>
      </c>
      <c r="CJ574" s="129" t="s">
        <v>11730</v>
      </c>
      <c r="CK574" s="132">
        <v>43282</v>
      </c>
      <c r="CL574" s="129">
        <v>2021</v>
      </c>
      <c r="CM574" s="128" t="s">
        <v>3926</v>
      </c>
      <c r="CN574" s="129">
        <v>345</v>
      </c>
      <c r="CO574" s="133">
        <v>69</v>
      </c>
      <c r="CP574" s="129">
        <v>2015</v>
      </c>
      <c r="CQ574" s="129" t="s">
        <v>276</v>
      </c>
      <c r="CR574" s="128" t="s">
        <v>295</v>
      </c>
      <c r="CS574" s="129" t="s">
        <v>81</v>
      </c>
      <c r="CT574" s="133" t="s">
        <v>81</v>
      </c>
      <c r="CU574" s="129" t="s">
        <v>81</v>
      </c>
      <c r="CV574" s="129" t="s">
        <v>109</v>
      </c>
      <c r="CW574" s="131" t="s">
        <v>3927</v>
      </c>
      <c r="CX574" s="131" t="s">
        <v>2375</v>
      </c>
      <c r="CY574" s="129">
        <v>1294</v>
      </c>
      <c r="CZ574" s="129">
        <v>80.88</v>
      </c>
      <c r="DA574" s="129">
        <v>2018</v>
      </c>
      <c r="DB574" s="129" t="s">
        <v>112</v>
      </c>
      <c r="DC574" s="129" t="s">
        <v>113</v>
      </c>
      <c r="DD574" s="129">
        <v>80.290000000000006</v>
      </c>
      <c r="DE574" s="129">
        <v>80.33</v>
      </c>
      <c r="DF574" s="129">
        <v>0</v>
      </c>
      <c r="DG574" s="224" t="s">
        <v>81</v>
      </c>
      <c r="DH574" s="224" t="s">
        <v>81</v>
      </c>
      <c r="DI574" s="224">
        <v>7.42</v>
      </c>
      <c r="DJ574" s="224">
        <v>6.31</v>
      </c>
      <c r="DK574" s="224">
        <v>6.38</v>
      </c>
      <c r="DL574" s="224">
        <v>9.5299999999999994</v>
      </c>
      <c r="DM574" s="224">
        <v>29.64</v>
      </c>
      <c r="DN574" s="224">
        <v>7.41</v>
      </c>
      <c r="DO574" s="129"/>
      <c r="DP574" s="131" t="s">
        <v>338</v>
      </c>
      <c r="DQ574" s="129">
        <v>1</v>
      </c>
      <c r="DR574" s="129">
        <v>1</v>
      </c>
      <c r="DS574" s="129" t="s">
        <v>83</v>
      </c>
      <c r="DT574" s="129" t="s">
        <v>83</v>
      </c>
      <c r="DU574" s="129" t="s">
        <v>83</v>
      </c>
      <c r="DV574" s="129" t="s">
        <v>83</v>
      </c>
      <c r="DW574" s="131" t="s">
        <v>83</v>
      </c>
      <c r="DX574" s="131" t="s">
        <v>84</v>
      </c>
      <c r="DY574" s="131" t="s">
        <v>81</v>
      </c>
      <c r="DZ574" s="131" t="s">
        <v>3928</v>
      </c>
      <c r="EA574" s="131" t="s">
        <v>86</v>
      </c>
      <c r="EB574" s="131" t="s">
        <v>3929</v>
      </c>
      <c r="EC574" s="131" t="s">
        <v>86</v>
      </c>
      <c r="ED574" s="131" t="s">
        <v>89</v>
      </c>
      <c r="EE574" s="131" t="s">
        <v>3930</v>
      </c>
      <c r="EF574" s="131" t="s">
        <v>3931</v>
      </c>
      <c r="EG574" s="131" t="s">
        <v>3932</v>
      </c>
      <c r="EH574" s="131" t="s">
        <v>3933</v>
      </c>
      <c r="EI574" s="131" t="s">
        <v>3934</v>
      </c>
      <c r="EJ574" s="135" t="s">
        <v>3935</v>
      </c>
      <c r="EK574" s="135" t="s">
        <v>3936</v>
      </c>
      <c r="EL574" s="135" t="s">
        <v>3937</v>
      </c>
      <c r="EM574" s="135" t="s">
        <v>3938</v>
      </c>
      <c r="EN574" s="131" t="s">
        <v>81</v>
      </c>
    </row>
    <row r="575" spans="1:144" ht="18" thickTop="1" thickBot="1">
      <c r="A575" s="575">
        <f t="shared" si="28"/>
        <v>574</v>
      </c>
      <c r="B575" s="572" t="s">
        <v>4903</v>
      </c>
      <c r="C575" s="600" t="s">
        <v>4904</v>
      </c>
      <c r="D575" s="570" t="s">
        <v>13209</v>
      </c>
      <c r="E575" s="568" t="str">
        <f t="shared" si="26"/>
        <v>Placed</v>
      </c>
      <c r="F575" s="570" t="s">
        <v>12496</v>
      </c>
      <c r="G575" s="570" t="s">
        <v>160</v>
      </c>
      <c r="H575" s="131" t="str">
        <f>VLOOKUP(B575,INFT3!C:E,3,0)</f>
        <v>Direct Second Year Engineering with live KT</v>
      </c>
      <c r="I575" s="610">
        <v>36288</v>
      </c>
      <c r="J575" s="572">
        <v>20</v>
      </c>
      <c r="K575" s="611" t="s">
        <v>4905</v>
      </c>
      <c r="L575" s="611" t="s">
        <v>4905</v>
      </c>
      <c r="M575" s="611" t="s">
        <v>4906</v>
      </c>
      <c r="N575" s="612" t="s">
        <v>4902</v>
      </c>
      <c r="O575" s="612">
        <v>9757510276</v>
      </c>
      <c r="P575" s="612">
        <v>9082882453</v>
      </c>
      <c r="Q575" s="612" t="e">
        <f>VLOOKUP(B575,'TCS CON'!$D$1:$H$98,5,0)</f>
        <v>#N/A</v>
      </c>
      <c r="R575" s="612" t="e">
        <f>VLOOKUP(B575,LTI!$C$1:$H$46,6,0)</f>
        <v>#N/A</v>
      </c>
      <c r="S575" s="612" t="e">
        <f>VLOOKUP(B575,JARO!$E$2:$I$11,5,0)</f>
        <v>#N/A</v>
      </c>
      <c r="T575" s="612" t="e">
        <f>VLOOKUP(B575,Capgemini!$D$3:$H$78,5,0)</f>
        <v>#N/A</v>
      </c>
      <c r="U575" s="612" t="e">
        <f>VLOOKUP(B575,Carwale!$D$1:$H$4,5,0)</f>
        <v>#N/A</v>
      </c>
      <c r="V575" s="612" t="e">
        <f>VLOOKUP(B575,'Interactive Brokers'!E:I,5,0)</f>
        <v>#N/A</v>
      </c>
      <c r="W575" s="612" t="e">
        <f>VLOOKUP(B575,'REL Jio'!E:I,5,0)</f>
        <v>#N/A</v>
      </c>
      <c r="X575" s="612" t="e">
        <f>VLOOKUP(B575,'Sciative Sol'!E:I,5,0)</f>
        <v>#N/A</v>
      </c>
      <c r="Y575" s="612" t="e">
        <f>VLOOKUP(B575,'Hexaware Tech'!E:I,5,0)</f>
        <v>#N/A</v>
      </c>
      <c r="Z575" s="612" t="e">
        <f>VLOOKUP(B575,Axis!D:H,5,0)</f>
        <v>#N/A</v>
      </c>
      <c r="AA575" s="612" t="e">
        <f>VLOOKUP(B575,Ugam!$D$3:$H$26,5,0)</f>
        <v>#N/A</v>
      </c>
      <c r="AB575" s="612" t="e">
        <f>VLOOKUP(B575,Zeus!F:J,5,0)</f>
        <v>#N/A</v>
      </c>
      <c r="AC575" s="612" t="e">
        <f>VLOOKUP(B575,Montran!F:J,5,0)</f>
        <v>#N/A</v>
      </c>
      <c r="AD575" s="612" t="e">
        <f>VLOOKUP(B575,Endurance!H358:L358,5,0)</f>
        <v>#N/A</v>
      </c>
      <c r="AE575" s="612" t="e">
        <f>VLOOKUP(B575,'Swabhav Techlabs'!$F$1:$J$2,5,0)</f>
        <v>#N/A</v>
      </c>
      <c r="AF575" s="612" t="e">
        <f>VLOOKUP(B575,'Quality Kiosk'!$F$1:$J$18,5,0)</f>
        <v>#N/A</v>
      </c>
      <c r="AG575" s="612" t="e">
        <f>VLOOKUP(B575,'Lemon VB'!$F$1:$J$2,5,0)</f>
        <v>#N/A</v>
      </c>
      <c r="AH575" s="612" t="e">
        <f>VLOOKUP(B575,Gocomet!$E$1:$I$3,5,0)</f>
        <v>#N/A</v>
      </c>
      <c r="AI575" s="612" t="e">
        <f>VLOOKUP(B575,'Ingram Micro'!$E$1:$I$8,5,0)</f>
        <v>#N/A</v>
      </c>
      <c r="AJ575" s="612" t="e">
        <f>VLOOKUP(B575,'DePronto Infotech'!$E$1:$I$2,5,0)</f>
        <v>#N/A</v>
      </c>
      <c r="AK575" s="612" t="e">
        <f>VLOOKUP(B575,'Reliance Retail'!$E$1:$I$4,5,0)</f>
        <v>#N/A</v>
      </c>
      <c r="AL575" s="612">
        <f>VLOOKUP(B575,'Bright Champs'!$D$1:$H$13,5,0)</f>
        <v>500000</v>
      </c>
      <c r="AM575" s="612" t="e">
        <f>VLOOKUP(B575,Neosoft!$E$1:$I$12,5,0)</f>
        <v>#N/A</v>
      </c>
      <c r="AN575" s="612" t="e">
        <f>VLOOKUP(B575,Infosys!$E$1:$I$3,5,0)</f>
        <v>#N/A</v>
      </c>
      <c r="AO575" s="612" t="e">
        <f>VLOOKUP(B575,Cerelabs!$E$1:$I$5,5,0)</f>
        <v>#N/A</v>
      </c>
      <c r="AP575" s="612" t="e">
        <f>VLOOKUP(B575,'Neebal Technologies'!$D$1:$H$2,5,0)</f>
        <v>#N/A</v>
      </c>
      <c r="AQ575" s="612" t="e">
        <f>VLOOKUP(B575,'Vertiv Energy'!$D$1:$H$2,5,0)</f>
        <v>#N/A</v>
      </c>
      <c r="AR575" s="612" t="e">
        <f>VLOOKUP(B575,'Acidaes Solutions (CRMNEXT)'!$D$1:$H$3,5,0)</f>
        <v>#N/A</v>
      </c>
      <c r="AS575" s="612" t="e">
        <f>VLOOKUP(B575,Growisto!$D$1:$H$2,5,0)</f>
        <v>#N/A</v>
      </c>
      <c r="AT575" s="612" t="e">
        <f>VLOOKUP(B575,'9.9 Mediaworx - Digit'!$D$1:$H$2,5,0)</f>
        <v>#N/A</v>
      </c>
      <c r="AU575" s="612" t="e">
        <f>VLOOKUP(B575,'Vistaar systems Pvt Ltd'!$D$2:$H$3,5,0)</f>
        <v>#N/A</v>
      </c>
      <c r="AV575" s="612" t="e">
        <f>VLOOKUP(B575,'Course 5i'!$D$2:$H$11,5,0)</f>
        <v>#N/A</v>
      </c>
      <c r="AW575" s="612" t="e">
        <f>VLOOKUP(B575,'Radiant Appliances &amp; Electronic'!$D$1:$H$13,5,0)</f>
        <v>#N/A</v>
      </c>
      <c r="AX575" s="612" t="e">
        <f>VLOOKUP(B575,'Atos Global'!$D$3:$H$27,5,0)</f>
        <v>#N/A</v>
      </c>
      <c r="AY575" s="612" t="e">
        <f>VLOOKUP(B575,'Saama Technologies'!$D$1:$H$2,5,0)</f>
        <v>#N/A</v>
      </c>
      <c r="AZ575" s="612" t="e">
        <f>VLOOKUP(B575,'Multiplier Solutions'!$D$1:$H$2,5,0)</f>
        <v>#N/A</v>
      </c>
      <c r="BA575" s="612" t="e">
        <f>VLOOKUP(B575,GEP!$D$2:$H$5,5,0)</f>
        <v>#N/A</v>
      </c>
      <c r="BB575" s="612" t="e">
        <f>VLOOKUP(B575,Accenture!$D$1:$H$6,5,0)</f>
        <v>#N/A</v>
      </c>
      <c r="BC575" s="612" t="e">
        <f>VLOOKUP(B575,'Endurance International Group'!$D$1:$H$2,5,0)</f>
        <v>#N/A</v>
      </c>
      <c r="BD575" s="612" t="e">
        <f>VLOOKUP(B575,Newgen!$D$1:$H$2,5,0)</f>
        <v>#N/A</v>
      </c>
      <c r="BE575" s="612" t="e">
        <f>VLOOKUP(B575,'3D Incredible'!D575:H575,5,0)</f>
        <v>#N/A</v>
      </c>
      <c r="BF575" s="612" t="e">
        <f>VLOOKUP(B575,'Raja Software Labs'!$D$2:$H$2,5,0)</f>
        <v>#N/A</v>
      </c>
      <c r="BG575" s="612" t="e">
        <f>VLOOKUP(B575,Wipro!$D$1:$H$2,5,0)</f>
        <v>#N/A</v>
      </c>
      <c r="BH575" s="612" t="e">
        <f>VLOOKUP(B575,'Perch Technologies'!$D$2:$H$2,5,0)</f>
        <v>#N/A</v>
      </c>
      <c r="BI575" s="612" t="e">
        <f>VLOOKUP(B575,'Morning Star'!$D$1:$H$6,5,0)</f>
        <v>#N/A</v>
      </c>
      <c r="BJ575" s="612" t="e">
        <f>VLOOKUP(B575,Flexiloans!$D$1:$H$2,5,0)</f>
        <v>#N/A</v>
      </c>
      <c r="BK575" s="612" t="e">
        <f>VLOOKUP(B575,'Thirdware Solutions'!$D$1:$H$2,5,0)</f>
        <v>#N/A</v>
      </c>
      <c r="BL575" s="612" t="e">
        <f>VLOOKUP(B575,Tescom!$D$1:$H$8,5,0)</f>
        <v>#N/A</v>
      </c>
      <c r="BM575" s="612" t="e">
        <f>VLOOKUP(B575,'Cogno AI'!$D$1:$H$2,5,0)</f>
        <v>#N/A</v>
      </c>
      <c r="BN575" s="612" t="e">
        <f>VLOOKUP(B575,'ABM Knowledgeware'!$D$1:$H$2,5,0)</f>
        <v>#N/A</v>
      </c>
      <c r="BO575" s="612" t="e">
        <f>VLOOKUP(B575,'Concerto Software'!$D$1:$H$3,5,0)</f>
        <v>#N/A</v>
      </c>
      <c r="BP575" s="612" t="e">
        <f>VLOOKUP(B575,'My Captain'!$D$1:$H$4,5,0)</f>
        <v>#N/A</v>
      </c>
      <c r="BQ575" s="612" t="e">
        <f>VLOOKUP(B575,'Finoux Solutions'!$D$2:$H$4,5,0)</f>
        <v>#N/A</v>
      </c>
      <c r="BR575" s="612" t="e">
        <f>VLOOKUP(B575,'MITR Learning'!$D$1:$H$2,5,0)</f>
        <v>#N/A</v>
      </c>
      <c r="BS575" s="612" t="e">
        <f>VLOOKUP(B575,Nucsoft!$D$2:$H$6,5,0)</f>
        <v>#N/A</v>
      </c>
      <c r="BT575" s="612" t="e">
        <f>VLOOKUP(B575,'Paras Cadd'!$D$1:$H$2,5,0)</f>
        <v>#N/A</v>
      </c>
      <c r="BU575" s="612" t="e">
        <f>VLOOKUP(B575,'ICICI Securities'!$D$1:$H$2,5,0)</f>
        <v>#N/A</v>
      </c>
      <c r="BV575" s="612" t="e">
        <f>VLOOKUP(B575,'Citius Tech'!$D$2:$H$5,5,0)</f>
        <v>#N/A</v>
      </c>
      <c r="BW575" s="612" t="e">
        <f>VLOOKUP(B575,'Buzzy Brains'!$D$2:$H$2,5,0)</f>
        <v>#N/A</v>
      </c>
      <c r="BX575" s="612" t="e">
        <f>VLOOKUP(B575,'Decimal Point'!$D$2:$H$2,5,0)</f>
        <v>#N/A</v>
      </c>
      <c r="BY575" s="612" t="e">
        <f>VLOOKUP(B575,'Sankey Business Solutions'!$D$2:$H$3,5,0)</f>
        <v>#N/A</v>
      </c>
      <c r="BZ575" s="612" t="e">
        <f>VLOOKUP(B575,'Nangia &amp; Co LLP'!$D$2:$H$2,5,0)</f>
        <v>#N/A</v>
      </c>
      <c r="CA575" s="612" t="e">
        <f>VLOOKUP(B575,'FIS Solutions India Pvt Ltd'!$D$2:$H$2,5,0)</f>
        <v>#N/A</v>
      </c>
      <c r="CB575" s="612" t="e">
        <f>VLOOKUP(B575,'Delta Technology &amp; Management '!$D$2:$H$16,5,0)</f>
        <v>#N/A</v>
      </c>
      <c r="CC575" s="612" t="e">
        <f>VLOOKUP(B575,'Espoir Networks'!$D$3:$H$11,5,0)</f>
        <v>#N/A</v>
      </c>
      <c r="CD575" s="612" t="e">
        <f>VLOOKUP(B575,'Servosys Solution'!$D$3:$H$5,5,0)</f>
        <v>#N/A</v>
      </c>
      <c r="CE575" s="612" t="e">
        <f>VLOOKUP(B575,'Ribbon Communications'!$D$3:$H$4,5,0)</f>
        <v>#N/A</v>
      </c>
      <c r="CF575" s="612">
        <f t="shared" si="27"/>
        <v>1</v>
      </c>
      <c r="CG575" s="129" t="s">
        <v>4907</v>
      </c>
      <c r="CH575" s="129">
        <v>370604554268</v>
      </c>
      <c r="CI575" s="129" t="s">
        <v>4908</v>
      </c>
      <c r="CJ575" s="129" t="s">
        <v>11730</v>
      </c>
      <c r="CK575" s="132">
        <v>43282</v>
      </c>
      <c r="CL575" s="129">
        <v>2021</v>
      </c>
      <c r="CM575" s="128" t="s">
        <v>4909</v>
      </c>
      <c r="CN575" s="129">
        <v>351</v>
      </c>
      <c r="CO575" s="133">
        <v>70.23</v>
      </c>
      <c r="CP575" s="129">
        <v>2015</v>
      </c>
      <c r="CQ575" s="129" t="s">
        <v>79</v>
      </c>
      <c r="CR575" s="128" t="s">
        <v>295</v>
      </c>
      <c r="CS575" s="129" t="s">
        <v>81</v>
      </c>
      <c r="CT575" s="133" t="s">
        <v>81</v>
      </c>
      <c r="CU575" s="129" t="s">
        <v>81</v>
      </c>
      <c r="CV575" s="129" t="s">
        <v>109</v>
      </c>
      <c r="CW575" s="131" t="s">
        <v>490</v>
      </c>
      <c r="CX575" s="131" t="s">
        <v>336</v>
      </c>
      <c r="CY575" s="129">
        <v>1286</v>
      </c>
      <c r="CZ575" s="129">
        <v>80.38</v>
      </c>
      <c r="DA575" s="129">
        <v>2018</v>
      </c>
      <c r="DB575" s="129" t="s">
        <v>112</v>
      </c>
      <c r="DC575" s="129" t="s">
        <v>113</v>
      </c>
      <c r="DD575" s="136">
        <v>0.7994</v>
      </c>
      <c r="DE575" s="136">
        <v>0.80169999999999997</v>
      </c>
      <c r="DF575" s="129">
        <v>0</v>
      </c>
      <c r="DG575" s="224" t="s">
        <v>81</v>
      </c>
      <c r="DH575" s="224" t="s">
        <v>81</v>
      </c>
      <c r="DI575" s="224">
        <v>7.62</v>
      </c>
      <c r="DJ575" s="224">
        <v>7.54</v>
      </c>
      <c r="DK575" s="224">
        <v>6.62</v>
      </c>
      <c r="DL575" s="224">
        <f>SUM(CG575:CI575)</f>
        <v>370604554268</v>
      </c>
      <c r="DM575" s="224">
        <v>21.78</v>
      </c>
      <c r="DN575" s="224">
        <v>7.26</v>
      </c>
      <c r="DO575" s="129"/>
      <c r="DP575" s="131" t="s">
        <v>114</v>
      </c>
      <c r="DQ575" s="129">
        <v>1</v>
      </c>
      <c r="DR575" s="129">
        <v>0</v>
      </c>
      <c r="DS575" s="129" t="s">
        <v>83</v>
      </c>
      <c r="DT575" s="129" t="s">
        <v>83</v>
      </c>
      <c r="DU575" s="129" t="s">
        <v>83</v>
      </c>
      <c r="DV575" s="129" t="s">
        <v>83</v>
      </c>
      <c r="DW575" s="131" t="s">
        <v>83</v>
      </c>
      <c r="DX575" s="131" t="s">
        <v>84</v>
      </c>
      <c r="DY575" s="131" t="s">
        <v>81</v>
      </c>
      <c r="DZ575" s="131" t="s">
        <v>4910</v>
      </c>
      <c r="EA575" s="131" t="s">
        <v>4911</v>
      </c>
      <c r="EB575" s="131" t="s">
        <v>4912</v>
      </c>
      <c r="EC575" s="131" t="s">
        <v>88</v>
      </c>
      <c r="ED575" s="131" t="s">
        <v>89</v>
      </c>
      <c r="EE575" s="131" t="s">
        <v>4913</v>
      </c>
      <c r="EF575" s="131" t="s">
        <v>4914</v>
      </c>
      <c r="EG575" s="131" t="s">
        <v>1933</v>
      </c>
      <c r="EH575" s="131" t="s">
        <v>538</v>
      </c>
      <c r="EI575" s="131" t="s">
        <v>3074</v>
      </c>
      <c r="EJ575" s="135" t="s">
        <v>4915</v>
      </c>
      <c r="EK575" s="135" t="s">
        <v>4916</v>
      </c>
      <c r="EL575" s="135" t="s">
        <v>4917</v>
      </c>
      <c r="EM575" s="135" t="s">
        <v>4918</v>
      </c>
      <c r="EN575" s="131" t="s">
        <v>81</v>
      </c>
    </row>
    <row r="576" spans="1:144" ht="18" thickTop="1" thickBot="1">
      <c r="A576" s="575">
        <f t="shared" si="28"/>
        <v>575</v>
      </c>
      <c r="B576" s="572" t="s">
        <v>4920</v>
      </c>
      <c r="C576" s="600" t="s">
        <v>4921</v>
      </c>
      <c r="D576" s="570" t="s">
        <v>13209</v>
      </c>
      <c r="E576" s="568" t="str">
        <f t="shared" si="26"/>
        <v>Not Placed</v>
      </c>
      <c r="F576" s="570" t="s">
        <v>12496</v>
      </c>
      <c r="G576" s="570" t="s">
        <v>160</v>
      </c>
      <c r="H576" s="131" t="str">
        <f>VLOOKUP(B576,INFT3!C:E,3,0)</f>
        <v>Direct Second Year Engineering without live KT</v>
      </c>
      <c r="I576" s="610" t="s">
        <v>4922</v>
      </c>
      <c r="J576" s="572">
        <v>20</v>
      </c>
      <c r="K576" s="611" t="s">
        <v>4923</v>
      </c>
      <c r="L576" s="611" t="s">
        <v>73</v>
      </c>
      <c r="M576" s="611" t="s">
        <v>4924</v>
      </c>
      <c r="N576" s="612" t="s">
        <v>4919</v>
      </c>
      <c r="O576" s="612">
        <v>8007876759</v>
      </c>
      <c r="P576" s="612">
        <v>9619113848</v>
      </c>
      <c r="Q576" s="612" t="e">
        <f>VLOOKUP(B576,'TCS CON'!$D$1:$H$98,5,0)</f>
        <v>#N/A</v>
      </c>
      <c r="R576" s="612" t="e">
        <f>VLOOKUP(B576,LTI!$C$1:$H$46,6,0)</f>
        <v>#N/A</v>
      </c>
      <c r="S576" s="612" t="e">
        <f>VLOOKUP(B576,JARO!$E$2:$I$11,5,0)</f>
        <v>#N/A</v>
      </c>
      <c r="T576" s="612" t="e">
        <f>VLOOKUP(B576,Capgemini!$D$3:$H$78,5,0)</f>
        <v>#N/A</v>
      </c>
      <c r="U576" s="612" t="e">
        <f>VLOOKUP(B576,Carwale!$D$1:$H$4,5,0)</f>
        <v>#N/A</v>
      </c>
      <c r="V576" s="612" t="e">
        <f>VLOOKUP(B576,'Interactive Brokers'!E:I,5,0)</f>
        <v>#N/A</v>
      </c>
      <c r="W576" s="612" t="e">
        <f>VLOOKUP(B576,'REL Jio'!E:I,5,0)</f>
        <v>#N/A</v>
      </c>
      <c r="X576" s="612" t="e">
        <f>VLOOKUP(B576,'Sciative Sol'!E:I,5,0)</f>
        <v>#N/A</v>
      </c>
      <c r="Y576" s="612" t="e">
        <f>VLOOKUP(B576,'Hexaware Tech'!E:I,5,0)</f>
        <v>#N/A</v>
      </c>
      <c r="Z576" s="612" t="e">
        <f>VLOOKUP(B576,Axis!D:H,5,0)</f>
        <v>#N/A</v>
      </c>
      <c r="AA576" s="612" t="e">
        <f>VLOOKUP(B576,Ugam!$D$3:$H$26,5,0)</f>
        <v>#N/A</v>
      </c>
      <c r="AB576" s="612" t="e">
        <f>VLOOKUP(B576,Zeus!F:J,5,0)</f>
        <v>#N/A</v>
      </c>
      <c r="AC576" s="612" t="e">
        <f>VLOOKUP(B576,Montran!F:J,5,0)</f>
        <v>#N/A</v>
      </c>
      <c r="AD576" s="612" t="e">
        <f>VLOOKUP(B576,Endurance!H359:L359,5,0)</f>
        <v>#N/A</v>
      </c>
      <c r="AE576" s="612" t="e">
        <f>VLOOKUP(B576,'Swabhav Techlabs'!$F$1:$J$2,5,0)</f>
        <v>#N/A</v>
      </c>
      <c r="AF576" s="612" t="e">
        <f>VLOOKUP(B576,'Quality Kiosk'!$F$1:$J$18,5,0)</f>
        <v>#N/A</v>
      </c>
      <c r="AG576" s="612" t="e">
        <f>VLOOKUP(B576,'Lemon VB'!$F$1:$J$2,5,0)</f>
        <v>#N/A</v>
      </c>
      <c r="AH576" s="612" t="e">
        <f>VLOOKUP(B576,Gocomet!$E$1:$I$3,5,0)</f>
        <v>#N/A</v>
      </c>
      <c r="AI576" s="612" t="e">
        <f>VLOOKUP(B576,'Ingram Micro'!$E$1:$I$8,5,0)</f>
        <v>#N/A</v>
      </c>
      <c r="AJ576" s="612" t="e">
        <f>VLOOKUP(B576,'DePronto Infotech'!$E$1:$I$2,5,0)</f>
        <v>#N/A</v>
      </c>
      <c r="AK576" s="612" t="e">
        <f>VLOOKUP(B576,'Reliance Retail'!$E$1:$I$4,5,0)</f>
        <v>#N/A</v>
      </c>
      <c r="AL576" s="612" t="e">
        <f>VLOOKUP(B576,'Bright Champs'!$D$1:$H$13,5,0)</f>
        <v>#N/A</v>
      </c>
      <c r="AM576" s="612" t="e">
        <f>VLOOKUP(B576,Neosoft!$E$1:$I$12,5,0)</f>
        <v>#N/A</v>
      </c>
      <c r="AN576" s="612" t="e">
        <f>VLOOKUP(B576,Infosys!$E$1:$I$3,5,0)</f>
        <v>#N/A</v>
      </c>
      <c r="AO576" s="612" t="e">
        <f>VLOOKUP(B576,Cerelabs!$E$1:$I$5,5,0)</f>
        <v>#N/A</v>
      </c>
      <c r="AP576" s="612" t="e">
        <f>VLOOKUP(B576,'Neebal Technologies'!$D$1:$H$2,5,0)</f>
        <v>#N/A</v>
      </c>
      <c r="AQ576" s="612" t="e">
        <f>VLOOKUP(B576,'Vertiv Energy'!$D$1:$H$2,5,0)</f>
        <v>#N/A</v>
      </c>
      <c r="AR576" s="612" t="e">
        <f>VLOOKUP(B576,'Acidaes Solutions (CRMNEXT)'!$D$1:$H$3,5,0)</f>
        <v>#N/A</v>
      </c>
      <c r="AS576" s="612" t="e">
        <f>VLOOKUP(B576,Growisto!$D$1:$H$2,5,0)</f>
        <v>#N/A</v>
      </c>
      <c r="AT576" s="612" t="e">
        <f>VLOOKUP(B576,'9.9 Mediaworx - Digit'!$D$1:$H$2,5,0)</f>
        <v>#N/A</v>
      </c>
      <c r="AU576" s="612" t="e">
        <f>VLOOKUP(B576,'Vistaar systems Pvt Ltd'!$D$2:$H$3,5,0)</f>
        <v>#N/A</v>
      </c>
      <c r="AV576" s="612" t="e">
        <f>VLOOKUP(B576,'Course 5i'!$D$2:$H$11,5,0)</f>
        <v>#N/A</v>
      </c>
      <c r="AW576" s="612" t="e">
        <f>VLOOKUP(B576,'Radiant Appliances &amp; Electronic'!$D$1:$H$13,5,0)</f>
        <v>#N/A</v>
      </c>
      <c r="AX576" s="612" t="e">
        <f>VLOOKUP(B576,'Atos Global'!$D$3:$H$27,5,0)</f>
        <v>#N/A</v>
      </c>
      <c r="AY576" s="612" t="e">
        <f>VLOOKUP(B576,'Saama Technologies'!$D$1:$H$2,5,0)</f>
        <v>#N/A</v>
      </c>
      <c r="AZ576" s="612" t="e">
        <f>VLOOKUP(B576,'Multiplier Solutions'!$D$1:$H$2,5,0)</f>
        <v>#N/A</v>
      </c>
      <c r="BA576" s="612" t="e">
        <f>VLOOKUP(B576,GEP!$D$2:$H$5,5,0)</f>
        <v>#N/A</v>
      </c>
      <c r="BB576" s="612" t="e">
        <f>VLOOKUP(B576,Accenture!$D$1:$H$6,5,0)</f>
        <v>#N/A</v>
      </c>
      <c r="BC576" s="612" t="e">
        <f>VLOOKUP(B576,'Endurance International Group'!$D$1:$H$2,5,0)</f>
        <v>#N/A</v>
      </c>
      <c r="BD576" s="612" t="e">
        <f>VLOOKUP(B576,Newgen!$D$1:$H$2,5,0)</f>
        <v>#N/A</v>
      </c>
      <c r="BE576" s="612" t="e">
        <f>VLOOKUP(B576,'3D Incredible'!D576:H576,5,0)</f>
        <v>#N/A</v>
      </c>
      <c r="BF576" s="612" t="e">
        <f>VLOOKUP(B576,'Raja Software Labs'!$D$2:$H$2,5,0)</f>
        <v>#N/A</v>
      </c>
      <c r="BG576" s="612" t="e">
        <f>VLOOKUP(B576,Wipro!$D$1:$H$2,5,0)</f>
        <v>#N/A</v>
      </c>
      <c r="BH576" s="612" t="e">
        <f>VLOOKUP(B576,'Perch Technologies'!$D$2:$H$2,5,0)</f>
        <v>#N/A</v>
      </c>
      <c r="BI576" s="612" t="e">
        <f>VLOOKUP(B576,'Morning Star'!$D$1:$H$6,5,0)</f>
        <v>#N/A</v>
      </c>
      <c r="BJ576" s="612" t="e">
        <f>VLOOKUP(B576,Flexiloans!$D$1:$H$2,5,0)</f>
        <v>#N/A</v>
      </c>
      <c r="BK576" s="612" t="e">
        <f>VLOOKUP(B576,'Thirdware Solutions'!$D$1:$H$2,5,0)</f>
        <v>#N/A</v>
      </c>
      <c r="BL576" s="612" t="e">
        <f>VLOOKUP(B576,Tescom!$D$1:$H$8,5,0)</f>
        <v>#N/A</v>
      </c>
      <c r="BM576" s="612" t="e">
        <f>VLOOKUP(B576,'Cogno AI'!$D$1:$H$2,5,0)</f>
        <v>#N/A</v>
      </c>
      <c r="BN576" s="612" t="e">
        <f>VLOOKUP(B576,'ABM Knowledgeware'!$D$1:$H$2,5,0)</f>
        <v>#N/A</v>
      </c>
      <c r="BO576" s="612" t="e">
        <f>VLOOKUP(B576,'Concerto Software'!$D$1:$H$3,5,0)</f>
        <v>#N/A</v>
      </c>
      <c r="BP576" s="612" t="e">
        <f>VLOOKUP(B576,'My Captain'!$D$1:$H$4,5,0)</f>
        <v>#N/A</v>
      </c>
      <c r="BQ576" s="612" t="e">
        <f>VLOOKUP(B576,'Finoux Solutions'!$D$2:$H$4,5,0)</f>
        <v>#N/A</v>
      </c>
      <c r="BR576" s="612" t="e">
        <f>VLOOKUP(B576,'MITR Learning'!$D$1:$H$2,5,0)</f>
        <v>#N/A</v>
      </c>
      <c r="BS576" s="612" t="e">
        <f>VLOOKUP(B576,Nucsoft!$D$2:$H$6,5,0)</f>
        <v>#N/A</v>
      </c>
      <c r="BT576" s="612" t="e">
        <f>VLOOKUP(B576,'Paras Cadd'!$D$1:$H$2,5,0)</f>
        <v>#N/A</v>
      </c>
      <c r="BU576" s="612" t="e">
        <f>VLOOKUP(B576,'ICICI Securities'!$D$1:$H$2,5,0)</f>
        <v>#N/A</v>
      </c>
      <c r="BV576" s="612" t="e">
        <f>VLOOKUP(B576,'Citius Tech'!$D$2:$H$5,5,0)</f>
        <v>#N/A</v>
      </c>
      <c r="BW576" s="612" t="e">
        <f>VLOOKUP(B576,'Buzzy Brains'!$D$2:$H$2,5,0)</f>
        <v>#N/A</v>
      </c>
      <c r="BX576" s="612" t="e">
        <f>VLOOKUP(B576,'Decimal Point'!$D$2:$H$2,5,0)</f>
        <v>#N/A</v>
      </c>
      <c r="BY576" s="612" t="e">
        <f>VLOOKUP(B576,'Sankey Business Solutions'!$D$2:$H$3,5,0)</f>
        <v>#N/A</v>
      </c>
      <c r="BZ576" s="612" t="e">
        <f>VLOOKUP(B576,'Nangia &amp; Co LLP'!$D$2:$H$2,5,0)</f>
        <v>#N/A</v>
      </c>
      <c r="CA576" s="612" t="e">
        <f>VLOOKUP(B576,'FIS Solutions India Pvt Ltd'!$D$2:$H$2,5,0)</f>
        <v>#N/A</v>
      </c>
      <c r="CB576" s="612" t="e">
        <f>VLOOKUP(B576,'Delta Technology &amp; Management '!$D$2:$H$16,5,0)</f>
        <v>#N/A</v>
      </c>
      <c r="CC576" s="612" t="e">
        <f>VLOOKUP(B576,'Espoir Networks'!$D$3:$H$11,5,0)</f>
        <v>#N/A</v>
      </c>
      <c r="CD576" s="612" t="e">
        <f>VLOOKUP(B576,'Servosys Solution'!$D$3:$H$5,5,0)</f>
        <v>#N/A</v>
      </c>
      <c r="CE576" s="612" t="e">
        <f>VLOOKUP(B576,'Ribbon Communications'!$D$3:$H$4,5,0)</f>
        <v>#N/A</v>
      </c>
      <c r="CF576" s="612">
        <f t="shared" si="27"/>
        <v>0</v>
      </c>
      <c r="CG576" s="129" t="s">
        <v>4925</v>
      </c>
      <c r="CH576" s="129">
        <v>587472454963</v>
      </c>
      <c r="CI576" s="129" t="s">
        <v>81</v>
      </c>
      <c r="CJ576" s="129" t="s">
        <v>11729</v>
      </c>
      <c r="CK576" s="132">
        <v>43282</v>
      </c>
      <c r="CL576" s="129">
        <v>2021</v>
      </c>
      <c r="CM576" s="128" t="s">
        <v>4926</v>
      </c>
      <c r="CN576" s="129">
        <v>411</v>
      </c>
      <c r="CO576" s="133">
        <v>82.2</v>
      </c>
      <c r="CP576" s="129">
        <v>2015</v>
      </c>
      <c r="CQ576" s="129" t="s">
        <v>79</v>
      </c>
      <c r="CR576" s="128" t="s">
        <v>295</v>
      </c>
      <c r="CS576" s="129" t="s">
        <v>81</v>
      </c>
      <c r="CT576" s="133" t="s">
        <v>81</v>
      </c>
      <c r="CU576" s="129" t="s">
        <v>81</v>
      </c>
      <c r="CV576" s="129" t="s">
        <v>109</v>
      </c>
      <c r="CW576" s="131" t="s">
        <v>4927</v>
      </c>
      <c r="CX576" s="131" t="s">
        <v>336</v>
      </c>
      <c r="CY576" s="129">
        <v>668</v>
      </c>
      <c r="CZ576" s="129">
        <v>83.5</v>
      </c>
      <c r="DA576" s="129">
        <v>2018</v>
      </c>
      <c r="DB576" s="129" t="s">
        <v>112</v>
      </c>
      <c r="DC576" s="129" t="s">
        <v>113</v>
      </c>
      <c r="DD576" s="129">
        <v>81.14</v>
      </c>
      <c r="DE576" s="129">
        <v>81.2</v>
      </c>
      <c r="DF576" s="129">
        <v>0</v>
      </c>
      <c r="DG576" s="224" t="s">
        <v>81</v>
      </c>
      <c r="DH576" s="224" t="s">
        <v>81</v>
      </c>
      <c r="DI576" s="224">
        <v>7.08</v>
      </c>
      <c r="DJ576" s="224">
        <v>6.35</v>
      </c>
      <c r="DK576" s="224">
        <v>6.53</v>
      </c>
      <c r="DL576" s="224"/>
      <c r="DM576" s="224">
        <v>19.96</v>
      </c>
      <c r="DN576" s="224">
        <v>6.65</v>
      </c>
      <c r="DO576" s="129"/>
      <c r="DP576" s="131" t="s">
        <v>114</v>
      </c>
      <c r="DQ576" s="129">
        <v>0</v>
      </c>
      <c r="DR576" s="129">
        <v>0</v>
      </c>
      <c r="DS576" s="129" t="s">
        <v>83</v>
      </c>
      <c r="DT576" s="129" t="s">
        <v>83</v>
      </c>
      <c r="DU576" s="129" t="s">
        <v>83</v>
      </c>
      <c r="DV576" s="129" t="s">
        <v>83</v>
      </c>
      <c r="DW576" s="131" t="s">
        <v>83</v>
      </c>
      <c r="DX576" s="131" t="s">
        <v>84</v>
      </c>
      <c r="DY576" s="131" t="s">
        <v>81</v>
      </c>
      <c r="DZ576" s="131" t="s">
        <v>4928</v>
      </c>
      <c r="EA576" s="131" t="s">
        <v>4929</v>
      </c>
      <c r="EB576" s="131" t="s">
        <v>4930</v>
      </c>
      <c r="EC576" s="131" t="s">
        <v>88</v>
      </c>
      <c r="ED576" s="131" t="s">
        <v>89</v>
      </c>
      <c r="EE576" s="131" t="s">
        <v>4931</v>
      </c>
      <c r="EF576" s="131" t="s">
        <v>4932</v>
      </c>
      <c r="EG576" s="131" t="s">
        <v>4933</v>
      </c>
      <c r="EH576" s="131" t="s">
        <v>3818</v>
      </c>
      <c r="EI576" s="131" t="s">
        <v>4934</v>
      </c>
      <c r="EJ576" s="135" t="s">
        <v>4935</v>
      </c>
      <c r="EK576" s="135" t="s">
        <v>4936</v>
      </c>
      <c r="EL576" s="131" t="s">
        <v>81</v>
      </c>
      <c r="EM576" s="135" t="s">
        <v>4937</v>
      </c>
      <c r="EN576" s="131" t="s">
        <v>81</v>
      </c>
    </row>
    <row r="577" spans="1:144" ht="18" thickTop="1" thickBot="1">
      <c r="A577" s="575">
        <f t="shared" si="28"/>
        <v>576</v>
      </c>
      <c r="B577" s="572" t="s">
        <v>4939</v>
      </c>
      <c r="C577" s="600" t="s">
        <v>4940</v>
      </c>
      <c r="D577" s="570" t="s">
        <v>13209</v>
      </c>
      <c r="E577" s="568" t="str">
        <f t="shared" si="26"/>
        <v>Placed</v>
      </c>
      <c r="F577" s="570" t="s">
        <v>12496</v>
      </c>
      <c r="G577" s="570" t="s">
        <v>160</v>
      </c>
      <c r="H577" s="131" t="str">
        <f>VLOOKUP(B577,INFT3!C:E,3,0)</f>
        <v>Direct Second Year Engineering without live KT</v>
      </c>
      <c r="I577" s="610">
        <v>36351</v>
      </c>
      <c r="J577" s="572">
        <v>20</v>
      </c>
      <c r="K577" s="611" t="s">
        <v>4941</v>
      </c>
      <c r="L577" s="611" t="s">
        <v>73</v>
      </c>
      <c r="M577" s="611" t="s">
        <v>4942</v>
      </c>
      <c r="N577" s="612" t="s">
        <v>4938</v>
      </c>
      <c r="O577" s="612">
        <v>9820164831</v>
      </c>
      <c r="P577" s="612">
        <v>9167439111</v>
      </c>
      <c r="Q577" s="612" t="e">
        <f>VLOOKUP(B577,'TCS CON'!$D$1:$H$98,5,0)</f>
        <v>#N/A</v>
      </c>
      <c r="R577" s="612" t="e">
        <f>VLOOKUP(B577,LTI!$C$1:$H$46,6,0)</f>
        <v>#N/A</v>
      </c>
      <c r="S577" s="612" t="e">
        <f>VLOOKUP(B577,JARO!$E$2:$I$11,5,0)</f>
        <v>#N/A</v>
      </c>
      <c r="T577" s="612" t="e">
        <f>VLOOKUP(B577,Capgemini!$D$3:$H$78,5,0)</f>
        <v>#N/A</v>
      </c>
      <c r="U577" s="612" t="e">
        <f>VLOOKUP(B577,Carwale!$D$1:$H$4,5,0)</f>
        <v>#N/A</v>
      </c>
      <c r="V577" s="612" t="e">
        <f>VLOOKUP(B577,'Interactive Brokers'!E:I,5,0)</f>
        <v>#N/A</v>
      </c>
      <c r="W577" s="612" t="e">
        <f>VLOOKUP(B577,'REL Jio'!E:I,5,0)</f>
        <v>#N/A</v>
      </c>
      <c r="X577" s="612" t="e">
        <f>VLOOKUP(B577,'Sciative Sol'!E:I,5,0)</f>
        <v>#N/A</v>
      </c>
      <c r="Y577" s="612" t="e">
        <f>VLOOKUP(B577,'Hexaware Tech'!E:I,5,0)</f>
        <v>#N/A</v>
      </c>
      <c r="Z577" s="612" t="e">
        <f>VLOOKUP(B577,Axis!D:H,5,0)</f>
        <v>#N/A</v>
      </c>
      <c r="AA577" s="612" t="e">
        <f>VLOOKUP(B577,Ugam!$D$3:$H$26,5,0)</f>
        <v>#N/A</v>
      </c>
      <c r="AB577" s="612" t="e">
        <f>VLOOKUP(B577,Zeus!F:J,5,0)</f>
        <v>#N/A</v>
      </c>
      <c r="AC577" s="612" t="e">
        <f>VLOOKUP(B577,Montran!F:J,5,0)</f>
        <v>#N/A</v>
      </c>
      <c r="AD577" s="612" t="e">
        <f>VLOOKUP(B577,Endurance!H360:L360,5,0)</f>
        <v>#N/A</v>
      </c>
      <c r="AE577" s="612" t="e">
        <f>VLOOKUP(B577,'Swabhav Techlabs'!$F$1:$J$2,5,0)</f>
        <v>#N/A</v>
      </c>
      <c r="AF577" s="612" t="e">
        <f>VLOOKUP(B577,'Quality Kiosk'!$F$1:$J$18,5,0)</f>
        <v>#N/A</v>
      </c>
      <c r="AG577" s="612" t="e">
        <f>VLOOKUP(B577,'Lemon VB'!$F$1:$J$2,5,0)</f>
        <v>#N/A</v>
      </c>
      <c r="AH577" s="612" t="e">
        <f>VLOOKUP(B577,Gocomet!$E$1:$I$3,5,0)</f>
        <v>#N/A</v>
      </c>
      <c r="AI577" s="612" t="e">
        <f>VLOOKUP(B577,'Ingram Micro'!$E$1:$I$8,5,0)</f>
        <v>#N/A</v>
      </c>
      <c r="AJ577" s="612" t="e">
        <f>VLOOKUP(B577,'DePronto Infotech'!$E$1:$I$2,5,0)</f>
        <v>#N/A</v>
      </c>
      <c r="AK577" s="612" t="e">
        <f>VLOOKUP(B577,'Reliance Retail'!$E$1:$I$4,5,0)</f>
        <v>#N/A</v>
      </c>
      <c r="AL577" s="612" t="e">
        <f>VLOOKUP(B577,'Bright Champs'!$D$1:$H$13,5,0)</f>
        <v>#N/A</v>
      </c>
      <c r="AM577" s="612" t="e">
        <f>VLOOKUP(B577,Neosoft!$E$1:$I$12,5,0)</f>
        <v>#N/A</v>
      </c>
      <c r="AN577" s="612" t="e">
        <f>VLOOKUP(B577,Infosys!$E$1:$I$3,5,0)</f>
        <v>#N/A</v>
      </c>
      <c r="AO577" s="612" t="e">
        <f>VLOOKUP(B577,Cerelabs!$E$1:$I$5,5,0)</f>
        <v>#N/A</v>
      </c>
      <c r="AP577" s="612" t="e">
        <f>VLOOKUP(B577,'Neebal Technologies'!$D$1:$H$2,5,0)</f>
        <v>#N/A</v>
      </c>
      <c r="AQ577" s="612" t="e">
        <f>VLOOKUP(B577,'Vertiv Energy'!$D$1:$H$2,5,0)</f>
        <v>#N/A</v>
      </c>
      <c r="AR577" s="612" t="e">
        <f>VLOOKUP(B577,'Acidaes Solutions (CRMNEXT)'!$D$1:$H$3,5,0)</f>
        <v>#N/A</v>
      </c>
      <c r="AS577" s="612" t="e">
        <f>VLOOKUP(B577,Growisto!$D$1:$H$2,5,0)</f>
        <v>#N/A</v>
      </c>
      <c r="AT577" s="612" t="e">
        <f>VLOOKUP(B577,'9.9 Mediaworx - Digit'!$D$1:$H$2,5,0)</f>
        <v>#N/A</v>
      </c>
      <c r="AU577" s="612" t="e">
        <f>VLOOKUP(B577,'Vistaar systems Pvt Ltd'!$D$2:$H$3,5,0)</f>
        <v>#N/A</v>
      </c>
      <c r="AV577" s="612" t="e">
        <f>VLOOKUP(B577,'Course 5i'!$D$2:$H$11,5,0)</f>
        <v>#N/A</v>
      </c>
      <c r="AW577" s="612" t="e">
        <f>VLOOKUP(B577,'Radiant Appliances &amp; Electronic'!$D$1:$H$13,5,0)</f>
        <v>#N/A</v>
      </c>
      <c r="AX577" s="612" t="e">
        <f>VLOOKUP(B577,'Atos Global'!$D$3:$H$27,5,0)</f>
        <v>#N/A</v>
      </c>
      <c r="AY577" s="612" t="e">
        <f>VLOOKUP(B577,'Saama Technologies'!$D$1:$H$2,5,0)</f>
        <v>#N/A</v>
      </c>
      <c r="AZ577" s="612" t="e">
        <f>VLOOKUP(B577,'Multiplier Solutions'!$D$1:$H$2,5,0)</f>
        <v>#N/A</v>
      </c>
      <c r="BA577" s="612" t="e">
        <f>VLOOKUP(B577,GEP!$D$2:$H$5,5,0)</f>
        <v>#N/A</v>
      </c>
      <c r="BB577" s="612" t="e">
        <f>VLOOKUP(B577,Accenture!$D$1:$H$6,5,0)</f>
        <v>#N/A</v>
      </c>
      <c r="BC577" s="612" t="e">
        <f>VLOOKUP(B577,'Endurance International Group'!$D$1:$H$2,5,0)</f>
        <v>#N/A</v>
      </c>
      <c r="BD577" s="612" t="e">
        <f>VLOOKUP(B577,Newgen!$D$1:$H$2,5,0)</f>
        <v>#N/A</v>
      </c>
      <c r="BE577" s="612" t="e">
        <f>VLOOKUP(B577,'3D Incredible'!D577:H577,5,0)</f>
        <v>#N/A</v>
      </c>
      <c r="BF577" s="612" t="e">
        <f>VLOOKUP(B577,'Raja Software Labs'!$D$2:$H$2,5,0)</f>
        <v>#N/A</v>
      </c>
      <c r="BG577" s="612" t="e">
        <f>VLOOKUP(B577,Wipro!$D$1:$H$2,5,0)</f>
        <v>#N/A</v>
      </c>
      <c r="BH577" s="612" t="e">
        <f>VLOOKUP(B577,'Perch Technologies'!$D$2:$H$2,5,0)</f>
        <v>#N/A</v>
      </c>
      <c r="BI577" s="612" t="e">
        <f>VLOOKUP(B577,'Morning Star'!$D$1:$H$6,5,0)</f>
        <v>#N/A</v>
      </c>
      <c r="BJ577" s="612" t="e">
        <f>VLOOKUP(B577,Flexiloans!$D$1:$H$2,5,0)</f>
        <v>#N/A</v>
      </c>
      <c r="BK577" s="612" t="e">
        <f>VLOOKUP(B577,'Thirdware Solutions'!$D$1:$H$2,5,0)</f>
        <v>#N/A</v>
      </c>
      <c r="BL577" s="612" t="e">
        <f>VLOOKUP(B577,Tescom!$D$1:$H$8,5,0)</f>
        <v>#N/A</v>
      </c>
      <c r="BM577" s="612" t="e">
        <f>VLOOKUP(B577,'Cogno AI'!$D$1:$H$2,5,0)</f>
        <v>#N/A</v>
      </c>
      <c r="BN577" s="612" t="e">
        <f>VLOOKUP(B577,'ABM Knowledgeware'!$D$1:$H$2,5,0)</f>
        <v>#N/A</v>
      </c>
      <c r="BO577" s="612" t="e">
        <f>VLOOKUP(B577,'Concerto Software'!$D$1:$H$3,5,0)</f>
        <v>#N/A</v>
      </c>
      <c r="BP577" s="612" t="e">
        <f>VLOOKUP(B577,'My Captain'!$D$1:$H$4,5,0)</f>
        <v>#N/A</v>
      </c>
      <c r="BQ577" s="612" t="e">
        <f>VLOOKUP(B577,'Finoux Solutions'!$D$2:$H$4,5,0)</f>
        <v>#N/A</v>
      </c>
      <c r="BR577" s="612" t="e">
        <f>VLOOKUP(B577,'MITR Learning'!$D$1:$H$2,5,0)</f>
        <v>#N/A</v>
      </c>
      <c r="BS577" s="612" t="e">
        <f>VLOOKUP(B577,Nucsoft!$D$2:$H$6,5,0)</f>
        <v>#N/A</v>
      </c>
      <c r="BT577" s="612" t="e">
        <f>VLOOKUP(B577,'Paras Cadd'!$D$1:$H$2,5,0)</f>
        <v>#N/A</v>
      </c>
      <c r="BU577" s="612" t="e">
        <f>VLOOKUP(B577,'ICICI Securities'!$D$1:$H$2,5,0)</f>
        <v>#N/A</v>
      </c>
      <c r="BV577" s="612" t="e">
        <f>VLOOKUP(B577,'Citius Tech'!$D$2:$H$5,5,0)</f>
        <v>#N/A</v>
      </c>
      <c r="BW577" s="612" t="e">
        <f>VLOOKUP(B577,'Buzzy Brains'!$D$2:$H$2,5,0)</f>
        <v>#N/A</v>
      </c>
      <c r="BX577" s="612" t="e">
        <f>VLOOKUP(B577,'Decimal Point'!$D$2:$H$2,5,0)</f>
        <v>#N/A</v>
      </c>
      <c r="BY577" s="612" t="e">
        <f>VLOOKUP(B577,'Sankey Business Solutions'!$D$2:$H$3,5,0)</f>
        <v>#N/A</v>
      </c>
      <c r="BZ577" s="612" t="e">
        <f>VLOOKUP(B577,'Nangia &amp; Co LLP'!$D$2:$H$2,5,0)</f>
        <v>#N/A</v>
      </c>
      <c r="CA577" s="612" t="e">
        <f>VLOOKUP(B577,'FIS Solutions India Pvt Ltd'!$D$2:$H$2,5,0)</f>
        <v>#N/A</v>
      </c>
      <c r="CB577" s="612" t="e">
        <f>VLOOKUP(B577,'Delta Technology &amp; Management '!$D$2:$H$16,5,0)</f>
        <v>#N/A</v>
      </c>
      <c r="CC577" s="612" t="e">
        <f>VLOOKUP(B577,'Espoir Networks'!$D$3:$H$11,5,0)</f>
        <v>#N/A</v>
      </c>
      <c r="CD577" s="612">
        <f>VLOOKUP(B577,'Servosys Solution'!$D$3:$H$5,5,0)</f>
        <v>180732</v>
      </c>
      <c r="CE577" s="612" t="e">
        <f>VLOOKUP(B577,'Ribbon Communications'!$D$3:$H$4,5,0)</f>
        <v>#N/A</v>
      </c>
      <c r="CF577" s="612">
        <f t="shared" si="27"/>
        <v>1</v>
      </c>
      <c r="CG577" s="129" t="s">
        <v>4943</v>
      </c>
      <c r="CH577" s="129">
        <v>509119591079</v>
      </c>
      <c r="CI577" s="129" t="s">
        <v>1869</v>
      </c>
      <c r="CJ577" s="129" t="s">
        <v>11729</v>
      </c>
      <c r="CK577" s="132">
        <v>43282</v>
      </c>
      <c r="CL577" s="129">
        <v>2021</v>
      </c>
      <c r="CM577" s="128" t="s">
        <v>4944</v>
      </c>
      <c r="CN577" s="129">
        <v>371</v>
      </c>
      <c r="CO577" s="133">
        <v>74.2</v>
      </c>
      <c r="CP577" s="129">
        <v>2015</v>
      </c>
      <c r="CQ577" s="129" t="s">
        <v>79</v>
      </c>
      <c r="CR577" s="128" t="s">
        <v>295</v>
      </c>
      <c r="CS577" s="129" t="s">
        <v>81</v>
      </c>
      <c r="CT577" s="133" t="s">
        <v>81</v>
      </c>
      <c r="CU577" s="129" t="s">
        <v>81</v>
      </c>
      <c r="CV577" s="129" t="s">
        <v>109</v>
      </c>
      <c r="CW577" s="131" t="s">
        <v>490</v>
      </c>
      <c r="CX577" s="131" t="s">
        <v>336</v>
      </c>
      <c r="CY577" s="129">
        <v>1398</v>
      </c>
      <c r="CZ577" s="129">
        <v>82.24</v>
      </c>
      <c r="DA577" s="129">
        <v>2018</v>
      </c>
      <c r="DB577" s="129" t="s">
        <v>112</v>
      </c>
      <c r="DC577" s="129" t="s">
        <v>113</v>
      </c>
      <c r="DD577" s="129">
        <v>75.16</v>
      </c>
      <c r="DE577" s="129">
        <v>76.55</v>
      </c>
      <c r="DF577" s="129">
        <v>0</v>
      </c>
      <c r="DG577" s="224" t="s">
        <v>81</v>
      </c>
      <c r="DH577" s="224" t="s">
        <v>81</v>
      </c>
      <c r="DI577" s="224">
        <v>7.5</v>
      </c>
      <c r="DJ577" s="224">
        <v>7.46</v>
      </c>
      <c r="DK577" s="224">
        <v>8.0299999999999994</v>
      </c>
      <c r="DL577" s="224"/>
      <c r="DM577" s="224">
        <v>22.99</v>
      </c>
      <c r="DN577" s="224">
        <v>7.66</v>
      </c>
      <c r="DO577" s="129"/>
      <c r="DP577" s="131" t="s">
        <v>114</v>
      </c>
      <c r="DQ577" s="129">
        <v>0</v>
      </c>
      <c r="DR577" s="129">
        <v>1</v>
      </c>
      <c r="DS577" s="129" t="s">
        <v>83</v>
      </c>
      <c r="DT577" s="129" t="s">
        <v>83</v>
      </c>
      <c r="DU577" s="129" t="s">
        <v>83</v>
      </c>
      <c r="DV577" s="129" t="s">
        <v>83</v>
      </c>
      <c r="DW577" s="131" t="s">
        <v>83</v>
      </c>
      <c r="DX577" s="131" t="s">
        <v>84</v>
      </c>
      <c r="DY577" s="131" t="s">
        <v>81</v>
      </c>
      <c r="DZ577" s="131" t="s">
        <v>4945</v>
      </c>
      <c r="EA577" s="131" t="s">
        <v>187</v>
      </c>
      <c r="EB577" s="131" t="s">
        <v>4946</v>
      </c>
      <c r="EC577" s="131" t="s">
        <v>88</v>
      </c>
      <c r="ED577" s="131" t="s">
        <v>89</v>
      </c>
      <c r="EE577" s="131" t="s">
        <v>4947</v>
      </c>
      <c r="EF577" s="131" t="s">
        <v>4948</v>
      </c>
      <c r="EG577" s="131" t="s">
        <v>4949</v>
      </c>
      <c r="EH577" s="131" t="s">
        <v>538</v>
      </c>
      <c r="EI577" s="131" t="s">
        <v>4950</v>
      </c>
      <c r="EJ577" s="135" t="s">
        <v>4951</v>
      </c>
      <c r="EK577" s="135" t="s">
        <v>4952</v>
      </c>
      <c r="EL577" s="135" t="s">
        <v>4953</v>
      </c>
      <c r="EM577" s="135" t="s">
        <v>4954</v>
      </c>
      <c r="EN577" s="131" t="s">
        <v>81</v>
      </c>
    </row>
    <row r="578" spans="1:144" ht="18" thickTop="1" thickBot="1">
      <c r="A578" s="575">
        <f t="shared" si="28"/>
        <v>577</v>
      </c>
      <c r="B578" s="572" t="s">
        <v>4991</v>
      </c>
      <c r="C578" s="600" t="s">
        <v>4992</v>
      </c>
      <c r="D578" s="570" t="s">
        <v>13208</v>
      </c>
      <c r="E578" s="568" t="str">
        <f t="shared" si="26"/>
        <v>Placed</v>
      </c>
      <c r="F578" s="570" t="s">
        <v>12496</v>
      </c>
      <c r="G578" s="570" t="s">
        <v>160</v>
      </c>
      <c r="H578" s="131" t="str">
        <f>VLOOKUP(B578,INFT3!C:E,3,0)</f>
        <v>Direct Second Year Engineering without live KT</v>
      </c>
      <c r="I578" s="610" t="s">
        <v>1726</v>
      </c>
      <c r="J578" s="572">
        <v>21</v>
      </c>
      <c r="K578" s="611" t="s">
        <v>4993</v>
      </c>
      <c r="L578" s="611" t="s">
        <v>591</v>
      </c>
      <c r="M578" s="611" t="s">
        <v>4994</v>
      </c>
      <c r="N578" s="612" t="s">
        <v>4990</v>
      </c>
      <c r="O578" s="612">
        <v>8237471536</v>
      </c>
      <c r="P578" s="612">
        <v>8237471536</v>
      </c>
      <c r="Q578" s="612" t="e">
        <f>VLOOKUP(B578,'TCS CON'!$D$1:$H$98,5,0)</f>
        <v>#N/A</v>
      </c>
      <c r="R578" s="612" t="e">
        <f>VLOOKUP(B578,LTI!$C$1:$H$46,6,0)</f>
        <v>#N/A</v>
      </c>
      <c r="S578" s="612" t="e">
        <f>VLOOKUP(B578,JARO!$E$2:$I$11,5,0)</f>
        <v>#N/A</v>
      </c>
      <c r="T578" s="612" t="e">
        <f>VLOOKUP(B578,Capgemini!$D$3:$H$78,5,0)</f>
        <v>#N/A</v>
      </c>
      <c r="U578" s="612" t="e">
        <f>VLOOKUP(B578,Carwale!$D$1:$H$4,5,0)</f>
        <v>#N/A</v>
      </c>
      <c r="V578" s="612" t="e">
        <f>VLOOKUP(B578,'Interactive Brokers'!E:I,5,0)</f>
        <v>#N/A</v>
      </c>
      <c r="W578" s="612" t="e">
        <f>VLOOKUP(B578,'REL Jio'!E:I,5,0)</f>
        <v>#N/A</v>
      </c>
      <c r="X578" s="612" t="e">
        <f>VLOOKUP(B578,'Sciative Sol'!E:I,5,0)</f>
        <v>#N/A</v>
      </c>
      <c r="Y578" s="612" t="e">
        <f>VLOOKUP(B578,'Hexaware Tech'!E:I,5,0)</f>
        <v>#N/A</v>
      </c>
      <c r="Z578" s="612" t="e">
        <f>VLOOKUP(B578,Axis!D:H,5,0)</f>
        <v>#N/A</v>
      </c>
      <c r="AA578" s="612" t="e">
        <f>VLOOKUP(B578,Ugam!$D$3:$H$26,5,0)</f>
        <v>#N/A</v>
      </c>
      <c r="AB578" s="612" t="e">
        <f>VLOOKUP(B578,Zeus!F:J,5,0)</f>
        <v>#N/A</v>
      </c>
      <c r="AC578" s="612" t="e">
        <f>VLOOKUP(B578,Montran!F:J,5,0)</f>
        <v>#N/A</v>
      </c>
      <c r="AD578" s="612" t="e">
        <f>VLOOKUP(B578,Endurance!H361:L361,5,0)</f>
        <v>#N/A</v>
      </c>
      <c r="AE578" s="612" t="e">
        <f>VLOOKUP(B578,'Swabhav Techlabs'!$F$1:$J$2,5,0)</f>
        <v>#N/A</v>
      </c>
      <c r="AF578" s="612" t="e">
        <f>VLOOKUP(B578,'Quality Kiosk'!$F$1:$J$18,5,0)</f>
        <v>#N/A</v>
      </c>
      <c r="AG578" s="612" t="e">
        <f>VLOOKUP(B578,'Lemon VB'!$F$1:$J$2,5,0)</f>
        <v>#N/A</v>
      </c>
      <c r="AH578" s="612" t="e">
        <f>VLOOKUP(B578,Gocomet!$E$1:$I$3,5,0)</f>
        <v>#N/A</v>
      </c>
      <c r="AI578" s="612" t="e">
        <f>VLOOKUP(B578,'Ingram Micro'!$E$1:$I$8,5,0)</f>
        <v>#N/A</v>
      </c>
      <c r="AJ578" s="612" t="e">
        <f>VLOOKUP(B578,'DePronto Infotech'!$E$1:$I$2,5,0)</f>
        <v>#N/A</v>
      </c>
      <c r="AK578" s="612" t="e">
        <f>VLOOKUP(B578,'Reliance Retail'!$E$1:$I$4,5,0)</f>
        <v>#N/A</v>
      </c>
      <c r="AL578" s="612" t="e">
        <f>VLOOKUP(B578,'Bright Champs'!$D$1:$H$13,5,0)</f>
        <v>#N/A</v>
      </c>
      <c r="AM578" s="612" t="e">
        <f>VLOOKUP(B578,Neosoft!$E$1:$I$12,5,0)</f>
        <v>#N/A</v>
      </c>
      <c r="AN578" s="612" t="e">
        <f>VLOOKUP(B578,Infosys!$E$1:$I$3,5,0)</f>
        <v>#N/A</v>
      </c>
      <c r="AO578" s="612">
        <f>VLOOKUP(B578,Cerelabs!$E$1:$I$5,5,0)</f>
        <v>350000</v>
      </c>
      <c r="AP578" s="612" t="e">
        <f>VLOOKUP(B578,'Neebal Technologies'!$D$1:$H$2,5,0)</f>
        <v>#N/A</v>
      </c>
      <c r="AQ578" s="612" t="e">
        <f>VLOOKUP(B578,'Vertiv Energy'!$D$1:$H$2,5,0)</f>
        <v>#N/A</v>
      </c>
      <c r="AR578" s="612" t="e">
        <f>VLOOKUP(B578,'Acidaes Solutions (CRMNEXT)'!$D$1:$H$3,5,0)</f>
        <v>#N/A</v>
      </c>
      <c r="AS578" s="612" t="e">
        <f>VLOOKUP(B578,Growisto!$D$1:$H$2,5,0)</f>
        <v>#N/A</v>
      </c>
      <c r="AT578" s="612" t="e">
        <f>VLOOKUP(B578,'9.9 Mediaworx - Digit'!$D$1:$H$2,5,0)</f>
        <v>#N/A</v>
      </c>
      <c r="AU578" s="612" t="e">
        <f>VLOOKUP(B578,'Vistaar systems Pvt Ltd'!$D$2:$H$3,5,0)</f>
        <v>#N/A</v>
      </c>
      <c r="AV578" s="612" t="e">
        <f>VLOOKUP(B578,'Course 5i'!$D$2:$H$11,5,0)</f>
        <v>#N/A</v>
      </c>
      <c r="AW578" s="612" t="e">
        <f>VLOOKUP(B578,'Radiant Appliances &amp; Electronic'!$D$1:$H$13,5,0)</f>
        <v>#N/A</v>
      </c>
      <c r="AX578" s="612" t="e">
        <f>VLOOKUP(B578,'Atos Global'!$D$3:$H$27,5,0)</f>
        <v>#N/A</v>
      </c>
      <c r="AY578" s="612" t="e">
        <f>VLOOKUP(B578,'Saama Technologies'!$D$1:$H$2,5,0)</f>
        <v>#N/A</v>
      </c>
      <c r="AZ578" s="612" t="e">
        <f>VLOOKUP(B578,'Multiplier Solutions'!$D$1:$H$2,5,0)</f>
        <v>#N/A</v>
      </c>
      <c r="BA578" s="612" t="e">
        <f>VLOOKUP(B578,GEP!$D$2:$H$5,5,0)</f>
        <v>#N/A</v>
      </c>
      <c r="BB578" s="612" t="e">
        <f>VLOOKUP(B578,Accenture!$D$1:$H$6,5,0)</f>
        <v>#N/A</v>
      </c>
      <c r="BC578" s="612" t="e">
        <f>VLOOKUP(B578,'Endurance International Group'!$D$1:$H$2,5,0)</f>
        <v>#N/A</v>
      </c>
      <c r="BD578" s="612" t="e">
        <f>VLOOKUP(B578,Newgen!$D$1:$H$2,5,0)</f>
        <v>#N/A</v>
      </c>
      <c r="BE578" s="612" t="e">
        <f>VLOOKUP(B578,'3D Incredible'!D578:H578,5,0)</f>
        <v>#N/A</v>
      </c>
      <c r="BF578" s="612" t="e">
        <f>VLOOKUP(B578,'Raja Software Labs'!$D$2:$H$2,5,0)</f>
        <v>#N/A</v>
      </c>
      <c r="BG578" s="612" t="e">
        <f>VLOOKUP(B578,Wipro!$D$1:$H$2,5,0)</f>
        <v>#N/A</v>
      </c>
      <c r="BH578" s="612" t="e">
        <f>VLOOKUP(B578,'Perch Technologies'!$D$2:$H$2,5,0)</f>
        <v>#N/A</v>
      </c>
      <c r="BI578" s="612" t="e">
        <f>VLOOKUP(B578,'Morning Star'!$D$1:$H$6,5,0)</f>
        <v>#N/A</v>
      </c>
      <c r="BJ578" s="612" t="e">
        <f>VLOOKUP(B578,Flexiloans!$D$1:$H$2,5,0)</f>
        <v>#N/A</v>
      </c>
      <c r="BK578" s="612" t="e">
        <f>VLOOKUP(B578,'Thirdware Solutions'!$D$1:$H$2,5,0)</f>
        <v>#N/A</v>
      </c>
      <c r="BL578" s="612" t="e">
        <f>VLOOKUP(B578,Tescom!$D$1:$H$8,5,0)</f>
        <v>#N/A</v>
      </c>
      <c r="BM578" s="612" t="e">
        <f>VLOOKUP(B578,'Cogno AI'!$D$1:$H$2,5,0)</f>
        <v>#N/A</v>
      </c>
      <c r="BN578" s="612" t="e">
        <f>VLOOKUP(B578,'ABM Knowledgeware'!$D$1:$H$2,5,0)</f>
        <v>#N/A</v>
      </c>
      <c r="BO578" s="612" t="e">
        <f>VLOOKUP(B578,'Concerto Software'!$D$1:$H$3,5,0)</f>
        <v>#N/A</v>
      </c>
      <c r="BP578" s="612" t="e">
        <f>VLOOKUP(B578,'My Captain'!$D$1:$H$4,5,0)</f>
        <v>#N/A</v>
      </c>
      <c r="BQ578" s="612" t="e">
        <f>VLOOKUP(B578,'Finoux Solutions'!$D$2:$H$4,5,0)</f>
        <v>#N/A</v>
      </c>
      <c r="BR578" s="612" t="e">
        <f>VLOOKUP(B578,'MITR Learning'!$D$1:$H$2,5,0)</f>
        <v>#N/A</v>
      </c>
      <c r="BS578" s="612" t="e">
        <f>VLOOKUP(B578,Nucsoft!$D$2:$H$6,5,0)</f>
        <v>#N/A</v>
      </c>
      <c r="BT578" s="612" t="e">
        <f>VLOOKUP(B578,'Paras Cadd'!$D$1:$H$2,5,0)</f>
        <v>#N/A</v>
      </c>
      <c r="BU578" s="612" t="e">
        <f>VLOOKUP(B578,'ICICI Securities'!$D$1:$H$2,5,0)</f>
        <v>#N/A</v>
      </c>
      <c r="BV578" s="612" t="e">
        <f>VLOOKUP(B578,'Citius Tech'!$D$2:$H$5,5,0)</f>
        <v>#N/A</v>
      </c>
      <c r="BW578" s="612" t="e">
        <f>VLOOKUP(B578,'Buzzy Brains'!$D$2:$H$2,5,0)</f>
        <v>#N/A</v>
      </c>
      <c r="BX578" s="612" t="e">
        <f>VLOOKUP(B578,'Decimal Point'!$D$2:$H$2,5,0)</f>
        <v>#N/A</v>
      </c>
      <c r="BY578" s="612" t="e">
        <f>VLOOKUP(B578,'Sankey Business Solutions'!$D$2:$H$3,5,0)</f>
        <v>#N/A</v>
      </c>
      <c r="BZ578" s="612" t="e">
        <f>VLOOKUP(B578,'Nangia &amp; Co LLP'!$D$2:$H$2,5,0)</f>
        <v>#N/A</v>
      </c>
      <c r="CA578" s="612" t="e">
        <f>VLOOKUP(B578,'FIS Solutions India Pvt Ltd'!$D$2:$H$2,5,0)</f>
        <v>#N/A</v>
      </c>
      <c r="CB578" s="612" t="e">
        <f>VLOOKUP(B578,'Delta Technology &amp; Management '!$D$2:$H$16,5,0)</f>
        <v>#N/A</v>
      </c>
      <c r="CC578" s="612" t="e">
        <f>VLOOKUP(B578,'Espoir Networks'!$D$3:$H$11,5,0)</f>
        <v>#N/A</v>
      </c>
      <c r="CD578" s="612" t="e">
        <f>VLOOKUP(B578,'Servosys Solution'!$D$3:$H$5,5,0)</f>
        <v>#N/A</v>
      </c>
      <c r="CE578" s="612" t="e">
        <f>VLOOKUP(B578,'Ribbon Communications'!$D$3:$H$4,5,0)</f>
        <v>#N/A</v>
      </c>
      <c r="CF578" s="612">
        <f t="shared" si="27"/>
        <v>1</v>
      </c>
      <c r="CG578" s="129" t="s">
        <v>4995</v>
      </c>
      <c r="CH578" s="129">
        <v>286015768755</v>
      </c>
      <c r="CI578" s="129" t="s">
        <v>81</v>
      </c>
      <c r="CJ578" s="129" t="s">
        <v>11729</v>
      </c>
      <c r="CK578" s="132">
        <v>43282</v>
      </c>
      <c r="CL578" s="129">
        <v>2021</v>
      </c>
      <c r="CM578" s="128" t="s">
        <v>4996</v>
      </c>
      <c r="CN578" s="129">
        <v>404</v>
      </c>
      <c r="CO578" s="133">
        <v>80.8</v>
      </c>
      <c r="CP578" s="129">
        <v>2015</v>
      </c>
      <c r="CQ578" s="129" t="s">
        <v>79</v>
      </c>
      <c r="CR578" s="128" t="s">
        <v>295</v>
      </c>
      <c r="CS578" s="129" t="s">
        <v>81</v>
      </c>
      <c r="CT578" s="133" t="s">
        <v>81</v>
      </c>
      <c r="CU578" s="129" t="s">
        <v>81</v>
      </c>
      <c r="CV578" s="129" t="s">
        <v>109</v>
      </c>
      <c r="CW578" s="131" t="s">
        <v>4997</v>
      </c>
      <c r="CX578" s="131" t="s">
        <v>336</v>
      </c>
      <c r="CY578" s="129">
        <v>663</v>
      </c>
      <c r="CZ578" s="129">
        <v>82.88</v>
      </c>
      <c r="DA578" s="129">
        <v>2018</v>
      </c>
      <c r="DB578" s="129" t="s">
        <v>112</v>
      </c>
      <c r="DC578" s="129" t="s">
        <v>113</v>
      </c>
      <c r="DD578" s="129">
        <v>1380</v>
      </c>
      <c r="DE578" s="129">
        <v>81.180000000000007</v>
      </c>
      <c r="DF578" s="129">
        <v>0</v>
      </c>
      <c r="DG578" s="224" t="s">
        <v>81</v>
      </c>
      <c r="DH578" s="224" t="s">
        <v>81</v>
      </c>
      <c r="DI578" s="224">
        <v>8.42</v>
      </c>
      <c r="DJ578" s="224">
        <v>8.31</v>
      </c>
      <c r="DK578" s="224">
        <v>9.11</v>
      </c>
      <c r="DL578" s="224">
        <v>10</v>
      </c>
      <c r="DM578" s="224">
        <v>35.840000000000003</v>
      </c>
      <c r="DN578" s="224">
        <v>8.9600000000000009</v>
      </c>
      <c r="DO578" s="129"/>
      <c r="DP578" s="131" t="s">
        <v>338</v>
      </c>
      <c r="DQ578" s="129">
        <v>0</v>
      </c>
      <c r="DR578" s="129">
        <v>0</v>
      </c>
      <c r="DS578" s="129" t="s">
        <v>83</v>
      </c>
      <c r="DT578" s="129" t="s">
        <v>83</v>
      </c>
      <c r="DU578" s="129" t="s">
        <v>83</v>
      </c>
      <c r="DV578" s="129" t="s">
        <v>83</v>
      </c>
      <c r="DW578" s="131" t="s">
        <v>83</v>
      </c>
      <c r="DX578" s="131" t="s">
        <v>84</v>
      </c>
      <c r="DY578" s="131" t="s">
        <v>81</v>
      </c>
      <c r="DZ578" s="131" t="s">
        <v>4998</v>
      </c>
      <c r="EA578" s="131" t="s">
        <v>4999</v>
      </c>
      <c r="EB578" s="131" t="s">
        <v>5000</v>
      </c>
      <c r="EC578" s="131" t="s">
        <v>826</v>
      </c>
      <c r="ED578" s="131" t="s">
        <v>89</v>
      </c>
      <c r="EE578" s="131" t="s">
        <v>295</v>
      </c>
      <c r="EF578" s="131" t="s">
        <v>5001</v>
      </c>
      <c r="EG578" s="131" t="s">
        <v>81</v>
      </c>
      <c r="EH578" s="131" t="s">
        <v>5002</v>
      </c>
      <c r="EI578" s="131" t="s">
        <v>5003</v>
      </c>
      <c r="EJ578" s="135" t="s">
        <v>5004</v>
      </c>
      <c r="EK578" s="135" t="s">
        <v>5005</v>
      </c>
      <c r="EL578" s="135" t="s">
        <v>5006</v>
      </c>
      <c r="EM578" s="135" t="s">
        <v>5007</v>
      </c>
      <c r="EN578" s="131" t="s">
        <v>81</v>
      </c>
    </row>
    <row r="579" spans="1:144" ht="18" thickTop="1" thickBot="1">
      <c r="A579" s="575">
        <f t="shared" si="28"/>
        <v>578</v>
      </c>
      <c r="B579" s="572" t="s">
        <v>5148</v>
      </c>
      <c r="C579" s="600" t="s">
        <v>5149</v>
      </c>
      <c r="D579" s="570" t="s">
        <v>13209</v>
      </c>
      <c r="E579" s="568" t="str">
        <f t="shared" ref="E579:E642" si="29">IF(CF579&gt;0,"Placed","Not Placed")</f>
        <v>Not Placed</v>
      </c>
      <c r="F579" s="570" t="s">
        <v>12496</v>
      </c>
      <c r="G579" s="570" t="s">
        <v>160</v>
      </c>
      <c r="H579" s="131" t="str">
        <f>VLOOKUP(B579,INFT3!C:E,3,0)</f>
        <v>Direct Second Year Engineering without live KT</v>
      </c>
      <c r="I579" s="610" t="s">
        <v>3725</v>
      </c>
      <c r="J579" s="572">
        <v>21</v>
      </c>
      <c r="K579" s="611" t="s">
        <v>5150</v>
      </c>
      <c r="L579" s="611" t="s">
        <v>73</v>
      </c>
      <c r="M579" s="611" t="s">
        <v>5151</v>
      </c>
      <c r="N579" s="612" t="s">
        <v>5147</v>
      </c>
      <c r="O579" s="612">
        <v>9799949142</v>
      </c>
      <c r="P579" s="612">
        <v>9799949142</v>
      </c>
      <c r="Q579" s="612" t="e">
        <f>VLOOKUP(B579,'TCS CON'!$D$1:$H$98,5,0)</f>
        <v>#N/A</v>
      </c>
      <c r="R579" s="612" t="e">
        <f>VLOOKUP(B579,LTI!$C$1:$H$46,6,0)</f>
        <v>#N/A</v>
      </c>
      <c r="S579" s="612" t="e">
        <f>VLOOKUP(B579,JARO!$E$2:$I$11,5,0)</f>
        <v>#N/A</v>
      </c>
      <c r="T579" s="612" t="e">
        <f>VLOOKUP(B579,Capgemini!$D$3:$H$78,5,0)</f>
        <v>#N/A</v>
      </c>
      <c r="U579" s="612" t="e">
        <f>VLOOKUP(B579,Carwale!$D$1:$H$4,5,0)</f>
        <v>#N/A</v>
      </c>
      <c r="V579" s="612" t="e">
        <f>VLOOKUP(B579,'Interactive Brokers'!E:I,5,0)</f>
        <v>#N/A</v>
      </c>
      <c r="W579" s="612" t="e">
        <f>VLOOKUP(B579,'REL Jio'!E:I,5,0)</f>
        <v>#N/A</v>
      </c>
      <c r="X579" s="612" t="e">
        <f>VLOOKUP(B579,'Sciative Sol'!E:I,5,0)</f>
        <v>#N/A</v>
      </c>
      <c r="Y579" s="612" t="e">
        <f>VLOOKUP(B579,'Hexaware Tech'!E:I,5,0)</f>
        <v>#N/A</v>
      </c>
      <c r="Z579" s="612" t="e">
        <f>VLOOKUP(B579,Axis!D:H,5,0)</f>
        <v>#N/A</v>
      </c>
      <c r="AA579" s="612" t="e">
        <f>VLOOKUP(B579,Ugam!$D$3:$H$26,5,0)</f>
        <v>#N/A</v>
      </c>
      <c r="AB579" s="612" t="e">
        <f>VLOOKUP(B579,Zeus!F:J,5,0)</f>
        <v>#N/A</v>
      </c>
      <c r="AC579" s="612" t="e">
        <f>VLOOKUP(B579,Montran!F:J,5,0)</f>
        <v>#N/A</v>
      </c>
      <c r="AD579" s="612" t="e">
        <f>VLOOKUP(B579,Endurance!H362:L362,5,0)</f>
        <v>#N/A</v>
      </c>
      <c r="AE579" s="612" t="e">
        <f>VLOOKUP(B579,'Swabhav Techlabs'!$F$1:$J$2,5,0)</f>
        <v>#N/A</v>
      </c>
      <c r="AF579" s="612" t="e">
        <f>VLOOKUP(B579,'Quality Kiosk'!$F$1:$J$18,5,0)</f>
        <v>#N/A</v>
      </c>
      <c r="AG579" s="612" t="e">
        <f>VLOOKUP(B579,'Lemon VB'!$F$1:$J$2,5,0)</f>
        <v>#N/A</v>
      </c>
      <c r="AH579" s="612" t="e">
        <f>VLOOKUP(B579,Gocomet!$E$1:$I$3,5,0)</f>
        <v>#N/A</v>
      </c>
      <c r="AI579" s="612" t="e">
        <f>VLOOKUP(B579,'Ingram Micro'!$E$1:$I$8,5,0)</f>
        <v>#N/A</v>
      </c>
      <c r="AJ579" s="612" t="e">
        <f>VLOOKUP(B579,'DePronto Infotech'!$E$1:$I$2,5,0)</f>
        <v>#N/A</v>
      </c>
      <c r="AK579" s="612" t="e">
        <f>VLOOKUP(B579,'Reliance Retail'!$E$1:$I$4,5,0)</f>
        <v>#N/A</v>
      </c>
      <c r="AL579" s="612" t="e">
        <f>VLOOKUP(B579,'Bright Champs'!$D$1:$H$13,5,0)</f>
        <v>#N/A</v>
      </c>
      <c r="AM579" s="612" t="e">
        <f>VLOOKUP(B579,Neosoft!$E$1:$I$12,5,0)</f>
        <v>#N/A</v>
      </c>
      <c r="AN579" s="612" t="e">
        <f>VLOOKUP(B579,Infosys!$E$1:$I$3,5,0)</f>
        <v>#N/A</v>
      </c>
      <c r="AO579" s="612" t="e">
        <f>VLOOKUP(B579,Cerelabs!$E$1:$I$5,5,0)</f>
        <v>#N/A</v>
      </c>
      <c r="AP579" s="612" t="e">
        <f>VLOOKUP(B579,'Neebal Technologies'!$D$1:$H$2,5,0)</f>
        <v>#N/A</v>
      </c>
      <c r="AQ579" s="612" t="e">
        <f>VLOOKUP(B579,'Vertiv Energy'!$D$1:$H$2,5,0)</f>
        <v>#N/A</v>
      </c>
      <c r="AR579" s="612" t="e">
        <f>VLOOKUP(B579,'Acidaes Solutions (CRMNEXT)'!$D$1:$H$3,5,0)</f>
        <v>#N/A</v>
      </c>
      <c r="AS579" s="612" t="e">
        <f>VLOOKUP(B579,Growisto!$D$1:$H$2,5,0)</f>
        <v>#N/A</v>
      </c>
      <c r="AT579" s="612" t="e">
        <f>VLOOKUP(B579,'9.9 Mediaworx - Digit'!$D$1:$H$2,5,0)</f>
        <v>#N/A</v>
      </c>
      <c r="AU579" s="612" t="e">
        <f>VLOOKUP(B579,'Vistaar systems Pvt Ltd'!$D$2:$H$3,5,0)</f>
        <v>#N/A</v>
      </c>
      <c r="AV579" s="612" t="e">
        <f>VLOOKUP(B579,'Course 5i'!$D$2:$H$11,5,0)</f>
        <v>#N/A</v>
      </c>
      <c r="AW579" s="612" t="e">
        <f>VLOOKUP(B579,'Radiant Appliances &amp; Electronic'!$D$1:$H$13,5,0)</f>
        <v>#N/A</v>
      </c>
      <c r="AX579" s="612" t="e">
        <f>VLOOKUP(B579,'Atos Global'!$D$3:$H$27,5,0)</f>
        <v>#N/A</v>
      </c>
      <c r="AY579" s="612" t="e">
        <f>VLOOKUP(B579,'Saama Technologies'!$D$1:$H$2,5,0)</f>
        <v>#N/A</v>
      </c>
      <c r="AZ579" s="612" t="e">
        <f>VLOOKUP(B579,'Multiplier Solutions'!$D$1:$H$2,5,0)</f>
        <v>#N/A</v>
      </c>
      <c r="BA579" s="612" t="e">
        <f>VLOOKUP(B579,GEP!$D$2:$H$5,5,0)</f>
        <v>#N/A</v>
      </c>
      <c r="BB579" s="612" t="e">
        <f>VLOOKUP(B579,Accenture!$D$1:$H$6,5,0)</f>
        <v>#N/A</v>
      </c>
      <c r="BC579" s="612" t="e">
        <f>VLOOKUP(B579,'Endurance International Group'!$D$1:$H$2,5,0)</f>
        <v>#N/A</v>
      </c>
      <c r="BD579" s="612" t="e">
        <f>VLOOKUP(B579,Newgen!$D$1:$H$2,5,0)</f>
        <v>#N/A</v>
      </c>
      <c r="BE579" s="612" t="e">
        <f>VLOOKUP(B579,'3D Incredible'!D579:H579,5,0)</f>
        <v>#N/A</v>
      </c>
      <c r="BF579" s="612" t="e">
        <f>VLOOKUP(B579,'Raja Software Labs'!$D$2:$H$2,5,0)</f>
        <v>#N/A</v>
      </c>
      <c r="BG579" s="612" t="e">
        <f>VLOOKUP(B579,Wipro!$D$1:$H$2,5,0)</f>
        <v>#N/A</v>
      </c>
      <c r="BH579" s="612" t="e">
        <f>VLOOKUP(B579,'Perch Technologies'!$D$2:$H$2,5,0)</f>
        <v>#N/A</v>
      </c>
      <c r="BI579" s="612" t="e">
        <f>VLOOKUP(B579,'Morning Star'!$D$1:$H$6,5,0)</f>
        <v>#N/A</v>
      </c>
      <c r="BJ579" s="612" t="e">
        <f>VLOOKUP(B579,Flexiloans!$D$1:$H$2,5,0)</f>
        <v>#N/A</v>
      </c>
      <c r="BK579" s="612" t="e">
        <f>VLOOKUP(B579,'Thirdware Solutions'!$D$1:$H$2,5,0)</f>
        <v>#N/A</v>
      </c>
      <c r="BL579" s="612" t="e">
        <f>VLOOKUP(B579,Tescom!$D$1:$H$8,5,0)</f>
        <v>#N/A</v>
      </c>
      <c r="BM579" s="612" t="e">
        <f>VLOOKUP(B579,'Cogno AI'!$D$1:$H$2,5,0)</f>
        <v>#N/A</v>
      </c>
      <c r="BN579" s="612" t="e">
        <f>VLOOKUP(B579,'ABM Knowledgeware'!$D$1:$H$2,5,0)</f>
        <v>#N/A</v>
      </c>
      <c r="BO579" s="612" t="e">
        <f>VLOOKUP(B579,'Concerto Software'!$D$1:$H$3,5,0)</f>
        <v>#N/A</v>
      </c>
      <c r="BP579" s="612" t="e">
        <f>VLOOKUP(B579,'My Captain'!$D$1:$H$4,5,0)</f>
        <v>#N/A</v>
      </c>
      <c r="BQ579" s="612" t="e">
        <f>VLOOKUP(B579,'Finoux Solutions'!$D$2:$H$4,5,0)</f>
        <v>#N/A</v>
      </c>
      <c r="BR579" s="612" t="e">
        <f>VLOOKUP(B579,'MITR Learning'!$D$1:$H$2,5,0)</f>
        <v>#N/A</v>
      </c>
      <c r="BS579" s="612" t="e">
        <f>VLOOKUP(B579,Nucsoft!$D$2:$H$6,5,0)</f>
        <v>#N/A</v>
      </c>
      <c r="BT579" s="612" t="e">
        <f>VLOOKUP(B579,'Paras Cadd'!$D$1:$H$2,5,0)</f>
        <v>#N/A</v>
      </c>
      <c r="BU579" s="612" t="e">
        <f>VLOOKUP(B579,'ICICI Securities'!$D$1:$H$2,5,0)</f>
        <v>#N/A</v>
      </c>
      <c r="BV579" s="612" t="e">
        <f>VLOOKUP(B579,'Citius Tech'!$D$2:$H$5,5,0)</f>
        <v>#N/A</v>
      </c>
      <c r="BW579" s="612" t="e">
        <f>VLOOKUP(B579,'Buzzy Brains'!$D$2:$H$2,5,0)</f>
        <v>#N/A</v>
      </c>
      <c r="BX579" s="612" t="e">
        <f>VLOOKUP(B579,'Decimal Point'!$D$2:$H$2,5,0)</f>
        <v>#N/A</v>
      </c>
      <c r="BY579" s="612" t="e">
        <f>VLOOKUP(B579,'Sankey Business Solutions'!$D$2:$H$3,5,0)</f>
        <v>#N/A</v>
      </c>
      <c r="BZ579" s="612" t="e">
        <f>VLOOKUP(B579,'Nangia &amp; Co LLP'!$D$2:$H$2,5,0)</f>
        <v>#N/A</v>
      </c>
      <c r="CA579" s="612" t="e">
        <f>VLOOKUP(B579,'FIS Solutions India Pvt Ltd'!$D$2:$H$2,5,0)</f>
        <v>#N/A</v>
      </c>
      <c r="CB579" s="612" t="e">
        <f>VLOOKUP(B579,'Delta Technology &amp; Management '!$D$2:$H$16,5,0)</f>
        <v>#N/A</v>
      </c>
      <c r="CC579" s="612" t="e">
        <f>VLOOKUP(B579,'Espoir Networks'!$D$3:$H$11,5,0)</f>
        <v>#N/A</v>
      </c>
      <c r="CD579" s="612" t="e">
        <f>VLOOKUP(B579,'Servosys Solution'!$D$3:$H$5,5,0)</f>
        <v>#N/A</v>
      </c>
      <c r="CE579" s="612" t="e">
        <f>VLOOKUP(B579,'Ribbon Communications'!$D$3:$H$4,5,0)</f>
        <v>#N/A</v>
      </c>
      <c r="CF579" s="612">
        <f t="shared" ref="CF579:CF642" si="30">COUNT(Q579:CE579)</f>
        <v>0</v>
      </c>
      <c r="CG579" s="129" t="s">
        <v>81</v>
      </c>
      <c r="CH579" s="129" t="s">
        <v>5152</v>
      </c>
      <c r="CI579" s="129" t="s">
        <v>81</v>
      </c>
      <c r="CJ579" s="129" t="s">
        <v>11729</v>
      </c>
      <c r="CK579" s="132">
        <v>43282</v>
      </c>
      <c r="CL579" s="129">
        <v>2021</v>
      </c>
      <c r="CM579" s="128" t="s">
        <v>12094</v>
      </c>
      <c r="CN579" s="129">
        <v>402</v>
      </c>
      <c r="CO579" s="133">
        <v>67</v>
      </c>
      <c r="CP579" s="129">
        <v>2015</v>
      </c>
      <c r="CQ579" s="129" t="s">
        <v>5154</v>
      </c>
      <c r="CR579" s="128" t="s">
        <v>295</v>
      </c>
      <c r="CS579" s="129" t="s">
        <v>81</v>
      </c>
      <c r="CT579" s="133" t="s">
        <v>81</v>
      </c>
      <c r="CU579" s="129" t="s">
        <v>81</v>
      </c>
      <c r="CV579" s="129" t="s">
        <v>109</v>
      </c>
      <c r="CW579" s="131" t="s">
        <v>5155</v>
      </c>
      <c r="CX579" s="131" t="s">
        <v>336</v>
      </c>
      <c r="CY579" s="129">
        <v>1425.96</v>
      </c>
      <c r="CZ579" s="129">
        <v>83.88</v>
      </c>
      <c r="DA579" s="129">
        <v>2018</v>
      </c>
      <c r="DB579" s="129" t="s">
        <v>112</v>
      </c>
      <c r="DC579" s="129" t="s">
        <v>113</v>
      </c>
      <c r="DD579" s="129" t="s">
        <v>81</v>
      </c>
      <c r="DE579" s="129" t="s">
        <v>81</v>
      </c>
      <c r="DF579" s="129">
        <v>0</v>
      </c>
      <c r="DG579" s="224" t="s">
        <v>81</v>
      </c>
      <c r="DH579" s="224" t="s">
        <v>81</v>
      </c>
      <c r="DI579" s="224">
        <v>7.96</v>
      </c>
      <c r="DJ579" s="224">
        <v>6.92</v>
      </c>
      <c r="DK579" s="224">
        <v>7.76</v>
      </c>
      <c r="DL579" s="224"/>
      <c r="DM579" s="224">
        <v>22.64</v>
      </c>
      <c r="DN579" s="224">
        <v>7.54</v>
      </c>
      <c r="DO579" s="129"/>
      <c r="DP579" s="131" t="s">
        <v>114</v>
      </c>
      <c r="DQ579" s="129">
        <v>0</v>
      </c>
      <c r="DR579" s="129">
        <v>0</v>
      </c>
      <c r="DS579" s="129" t="s">
        <v>83</v>
      </c>
      <c r="DT579" s="129" t="s">
        <v>83</v>
      </c>
      <c r="DU579" s="129" t="s">
        <v>83</v>
      </c>
      <c r="DV579" s="129" t="s">
        <v>83</v>
      </c>
      <c r="DW579" s="131" t="s">
        <v>83</v>
      </c>
      <c r="DX579" s="131" t="s">
        <v>84</v>
      </c>
      <c r="DY579" s="131" t="s">
        <v>81</v>
      </c>
      <c r="DZ579" s="131" t="s">
        <v>5156</v>
      </c>
      <c r="EA579" s="131" t="s">
        <v>187</v>
      </c>
      <c r="EB579" s="131" t="s">
        <v>5157</v>
      </c>
      <c r="EC579" s="131" t="s">
        <v>88</v>
      </c>
      <c r="ED579" s="131" t="s">
        <v>89</v>
      </c>
      <c r="EE579" s="131" t="s">
        <v>5158</v>
      </c>
      <c r="EF579" s="131" t="s">
        <v>5159</v>
      </c>
      <c r="EG579" s="131" t="s">
        <v>1068</v>
      </c>
      <c r="EH579" s="131" t="s">
        <v>81</v>
      </c>
      <c r="EI579" s="131" t="s">
        <v>5160</v>
      </c>
      <c r="EJ579" s="135" t="s">
        <v>5161</v>
      </c>
      <c r="EK579" s="135" t="s">
        <v>5162</v>
      </c>
      <c r="EL579" s="135" t="s">
        <v>305</v>
      </c>
      <c r="EM579" s="135" t="s">
        <v>5163</v>
      </c>
      <c r="EN579" s="131" t="s">
        <v>81</v>
      </c>
    </row>
    <row r="580" spans="1:144" ht="18" thickTop="1" thickBot="1">
      <c r="A580" s="575">
        <f t="shared" ref="A580:A631" si="31">1+A579</f>
        <v>579</v>
      </c>
      <c r="B580" s="572" t="s">
        <v>5258</v>
      </c>
      <c r="C580" s="600" t="s">
        <v>5259</v>
      </c>
      <c r="D580" s="570" t="s">
        <v>13208</v>
      </c>
      <c r="E580" s="568" t="str">
        <f t="shared" si="29"/>
        <v>Placed</v>
      </c>
      <c r="F580" s="570" t="s">
        <v>12496</v>
      </c>
      <c r="G580" s="570" t="s">
        <v>160</v>
      </c>
      <c r="H580" s="131" t="str">
        <f>VLOOKUP(B580,INFT3!C:E,3,0)</f>
        <v>Direct Second Year Engineering without live KT</v>
      </c>
      <c r="I580" s="610" t="s">
        <v>5260</v>
      </c>
      <c r="J580" s="572">
        <v>21</v>
      </c>
      <c r="K580" s="611" t="s">
        <v>5261</v>
      </c>
      <c r="L580" s="611" t="s">
        <v>73</v>
      </c>
      <c r="M580" s="611" t="s">
        <v>5262</v>
      </c>
      <c r="N580" s="612" t="s">
        <v>5257</v>
      </c>
      <c r="O580" s="612">
        <v>9594715420</v>
      </c>
      <c r="P580" s="612">
        <v>7039929731</v>
      </c>
      <c r="Q580" s="612" t="e">
        <f>VLOOKUP(B580,'TCS CON'!$D$1:$H$98,5,0)</f>
        <v>#N/A</v>
      </c>
      <c r="R580" s="612" t="e">
        <f>VLOOKUP(B580,LTI!$C$1:$H$46,6,0)</f>
        <v>#N/A</v>
      </c>
      <c r="S580" s="612" t="e">
        <f>VLOOKUP(B580,JARO!$E$2:$I$11,5,0)</f>
        <v>#N/A</v>
      </c>
      <c r="T580" s="612" t="e">
        <f>VLOOKUP(B580,Capgemini!$D$3:$H$78,5,0)</f>
        <v>#N/A</v>
      </c>
      <c r="U580" s="612" t="e">
        <f>VLOOKUP(B580,Carwale!$D$1:$H$4,5,0)</f>
        <v>#N/A</v>
      </c>
      <c r="V580" s="612" t="e">
        <f>VLOOKUP(B580,'Interactive Brokers'!E:I,5,0)</f>
        <v>#N/A</v>
      </c>
      <c r="W580" s="612" t="e">
        <f>VLOOKUP(B580,'REL Jio'!E:I,5,0)</f>
        <v>#N/A</v>
      </c>
      <c r="X580" s="612" t="e">
        <f>VLOOKUP(B580,'Sciative Sol'!E:I,5,0)</f>
        <v>#N/A</v>
      </c>
      <c r="Y580" s="612" t="e">
        <f>VLOOKUP(B580,'Hexaware Tech'!E:I,5,0)</f>
        <v>#N/A</v>
      </c>
      <c r="Z580" s="612" t="e">
        <f>VLOOKUP(B580,Axis!D:H,5,0)</f>
        <v>#N/A</v>
      </c>
      <c r="AA580" s="612">
        <f>VLOOKUP(B580,Ugam!$D$3:$H$26,5,0)</f>
        <v>250000</v>
      </c>
      <c r="AB580" s="612" t="e">
        <f>VLOOKUP(B580,Zeus!F:J,5,0)</f>
        <v>#N/A</v>
      </c>
      <c r="AC580" s="612" t="e">
        <f>VLOOKUP(B580,Montran!F:J,5,0)</f>
        <v>#N/A</v>
      </c>
      <c r="AD580" s="612" t="e">
        <f>VLOOKUP(B580,Endurance!H363:L363,5,0)</f>
        <v>#N/A</v>
      </c>
      <c r="AE580" s="612" t="e">
        <f>VLOOKUP(B580,'Swabhav Techlabs'!$F$1:$J$2,5,0)</f>
        <v>#N/A</v>
      </c>
      <c r="AF580" s="612" t="e">
        <f>VLOOKUP(B580,'Quality Kiosk'!$F$1:$J$18,5,0)</f>
        <v>#N/A</v>
      </c>
      <c r="AG580" s="612" t="e">
        <f>VLOOKUP(B580,'Lemon VB'!$F$1:$J$2,5,0)</f>
        <v>#N/A</v>
      </c>
      <c r="AH580" s="612" t="e">
        <f>VLOOKUP(B580,Gocomet!$E$1:$I$3,5,0)</f>
        <v>#N/A</v>
      </c>
      <c r="AI580" s="612" t="e">
        <f>VLOOKUP(B580,'Ingram Micro'!$E$1:$I$8,5,0)</f>
        <v>#N/A</v>
      </c>
      <c r="AJ580" s="612" t="e">
        <f>VLOOKUP(B580,'DePronto Infotech'!$E$1:$I$2,5,0)</f>
        <v>#N/A</v>
      </c>
      <c r="AK580" s="612" t="e">
        <f>VLOOKUP(B580,'Reliance Retail'!$E$1:$I$4,5,0)</f>
        <v>#N/A</v>
      </c>
      <c r="AL580" s="612" t="e">
        <f>VLOOKUP(B580,'Bright Champs'!$D$1:$H$13,5,0)</f>
        <v>#N/A</v>
      </c>
      <c r="AM580" s="612" t="e">
        <f>VLOOKUP(B580,Neosoft!$E$1:$I$12,5,0)</f>
        <v>#N/A</v>
      </c>
      <c r="AN580" s="612" t="e">
        <f>VLOOKUP(B580,Infosys!$E$1:$I$3,5,0)</f>
        <v>#N/A</v>
      </c>
      <c r="AO580" s="612" t="e">
        <f>VLOOKUP(B580,Cerelabs!$E$1:$I$5,5,0)</f>
        <v>#N/A</v>
      </c>
      <c r="AP580" s="612" t="e">
        <f>VLOOKUP(B580,'Neebal Technologies'!$D$1:$H$2,5,0)</f>
        <v>#N/A</v>
      </c>
      <c r="AQ580" s="612" t="e">
        <f>VLOOKUP(B580,'Vertiv Energy'!$D$1:$H$2,5,0)</f>
        <v>#N/A</v>
      </c>
      <c r="AR580" s="612" t="e">
        <f>VLOOKUP(B580,'Acidaes Solutions (CRMNEXT)'!$D$1:$H$3,5,0)</f>
        <v>#N/A</v>
      </c>
      <c r="AS580" s="612" t="e">
        <f>VLOOKUP(B580,Growisto!$D$1:$H$2,5,0)</f>
        <v>#N/A</v>
      </c>
      <c r="AT580" s="612" t="e">
        <f>VLOOKUP(B580,'9.9 Mediaworx - Digit'!$D$1:$H$2,5,0)</f>
        <v>#N/A</v>
      </c>
      <c r="AU580" s="612" t="e">
        <f>VLOOKUP(B580,'Vistaar systems Pvt Ltd'!$D$2:$H$3,5,0)</f>
        <v>#N/A</v>
      </c>
      <c r="AV580" s="612" t="e">
        <f>VLOOKUP(B580,'Course 5i'!$D$2:$H$11,5,0)</f>
        <v>#N/A</v>
      </c>
      <c r="AW580" s="612" t="e">
        <f>VLOOKUP(B580,'Radiant Appliances &amp; Electronic'!$D$1:$H$13,5,0)</f>
        <v>#N/A</v>
      </c>
      <c r="AX580" s="612" t="e">
        <f>VLOOKUP(B580,'Atos Global'!$D$3:$H$27,5,0)</f>
        <v>#N/A</v>
      </c>
      <c r="AY580" s="612" t="e">
        <f>VLOOKUP(B580,'Saama Technologies'!$D$1:$H$2,5,0)</f>
        <v>#N/A</v>
      </c>
      <c r="AZ580" s="612" t="e">
        <f>VLOOKUP(B580,'Multiplier Solutions'!$D$1:$H$2,5,0)</f>
        <v>#N/A</v>
      </c>
      <c r="BA580" s="612" t="e">
        <f>VLOOKUP(B580,GEP!$D$2:$H$5,5,0)</f>
        <v>#N/A</v>
      </c>
      <c r="BB580" s="612" t="e">
        <f>VLOOKUP(B580,Accenture!$D$1:$H$6,5,0)</f>
        <v>#N/A</v>
      </c>
      <c r="BC580" s="612" t="e">
        <f>VLOOKUP(B580,'Endurance International Group'!$D$1:$H$2,5,0)</f>
        <v>#N/A</v>
      </c>
      <c r="BD580" s="612" t="e">
        <f>VLOOKUP(B580,Newgen!$D$1:$H$2,5,0)</f>
        <v>#N/A</v>
      </c>
      <c r="BE580" s="612" t="e">
        <f>VLOOKUP(B580,'3D Incredible'!D580:H580,5,0)</f>
        <v>#N/A</v>
      </c>
      <c r="BF580" s="612" t="e">
        <f>VLOOKUP(B580,'Raja Software Labs'!$D$2:$H$2,5,0)</f>
        <v>#N/A</v>
      </c>
      <c r="BG580" s="612" t="e">
        <f>VLOOKUP(B580,Wipro!$D$1:$H$2,5,0)</f>
        <v>#N/A</v>
      </c>
      <c r="BH580" s="612" t="e">
        <f>VLOOKUP(B580,'Perch Technologies'!$D$2:$H$2,5,0)</f>
        <v>#N/A</v>
      </c>
      <c r="BI580" s="612" t="e">
        <f>VLOOKUP(B580,'Morning Star'!$D$1:$H$6,5,0)</f>
        <v>#N/A</v>
      </c>
      <c r="BJ580" s="612" t="e">
        <f>VLOOKUP(B580,Flexiloans!$D$1:$H$2,5,0)</f>
        <v>#N/A</v>
      </c>
      <c r="BK580" s="612" t="e">
        <f>VLOOKUP(B580,'Thirdware Solutions'!$D$1:$H$2,5,0)</f>
        <v>#N/A</v>
      </c>
      <c r="BL580" s="612" t="e">
        <f>VLOOKUP(B580,Tescom!$D$1:$H$8,5,0)</f>
        <v>#N/A</v>
      </c>
      <c r="BM580" s="612" t="e">
        <f>VLOOKUP(B580,'Cogno AI'!$D$1:$H$2,5,0)</f>
        <v>#N/A</v>
      </c>
      <c r="BN580" s="612" t="e">
        <f>VLOOKUP(B580,'ABM Knowledgeware'!$D$1:$H$2,5,0)</f>
        <v>#N/A</v>
      </c>
      <c r="BO580" s="612" t="e">
        <f>VLOOKUP(B580,'Concerto Software'!$D$1:$H$3,5,0)</f>
        <v>#N/A</v>
      </c>
      <c r="BP580" s="612" t="e">
        <f>VLOOKUP(B580,'My Captain'!$D$1:$H$4,5,0)</f>
        <v>#N/A</v>
      </c>
      <c r="BQ580" s="612" t="e">
        <f>VLOOKUP(B580,'Finoux Solutions'!$D$2:$H$4,5,0)</f>
        <v>#N/A</v>
      </c>
      <c r="BR580" s="612" t="e">
        <f>VLOOKUP(B580,'MITR Learning'!$D$1:$H$2,5,0)</f>
        <v>#N/A</v>
      </c>
      <c r="BS580" s="612" t="e">
        <f>VLOOKUP(B580,Nucsoft!$D$2:$H$6,5,0)</f>
        <v>#N/A</v>
      </c>
      <c r="BT580" s="612" t="e">
        <f>VLOOKUP(B580,'Paras Cadd'!$D$1:$H$2,5,0)</f>
        <v>#N/A</v>
      </c>
      <c r="BU580" s="612" t="e">
        <f>VLOOKUP(B580,'ICICI Securities'!$D$1:$H$2,5,0)</f>
        <v>#N/A</v>
      </c>
      <c r="BV580" s="612" t="e">
        <f>VLOOKUP(B580,'Citius Tech'!$D$2:$H$5,5,0)</f>
        <v>#N/A</v>
      </c>
      <c r="BW580" s="612" t="e">
        <f>VLOOKUP(B580,'Buzzy Brains'!$D$2:$H$2,5,0)</f>
        <v>#N/A</v>
      </c>
      <c r="BX580" s="612" t="e">
        <f>VLOOKUP(B580,'Decimal Point'!$D$2:$H$2,5,0)</f>
        <v>#N/A</v>
      </c>
      <c r="BY580" s="612" t="e">
        <f>VLOOKUP(B580,'Sankey Business Solutions'!$D$2:$H$3,5,0)</f>
        <v>#N/A</v>
      </c>
      <c r="BZ580" s="612" t="e">
        <f>VLOOKUP(B580,'Nangia &amp; Co LLP'!$D$2:$H$2,5,0)</f>
        <v>#N/A</v>
      </c>
      <c r="CA580" s="612" t="e">
        <f>VLOOKUP(B580,'FIS Solutions India Pvt Ltd'!$D$2:$H$2,5,0)</f>
        <v>#N/A</v>
      </c>
      <c r="CB580" s="612" t="e">
        <f>VLOOKUP(B580,'Delta Technology &amp; Management '!$D$2:$H$16,5,0)</f>
        <v>#N/A</v>
      </c>
      <c r="CC580" s="612" t="e">
        <f>VLOOKUP(B580,'Espoir Networks'!$D$3:$H$11,5,0)</f>
        <v>#N/A</v>
      </c>
      <c r="CD580" s="612" t="e">
        <f>VLOOKUP(B580,'Servosys Solution'!$D$3:$H$5,5,0)</f>
        <v>#N/A</v>
      </c>
      <c r="CE580" s="612" t="e">
        <f>VLOOKUP(B580,'Ribbon Communications'!$D$3:$H$4,5,0)</f>
        <v>#N/A</v>
      </c>
      <c r="CF580" s="612">
        <f t="shared" si="30"/>
        <v>1</v>
      </c>
      <c r="CG580" s="129" t="s">
        <v>5263</v>
      </c>
      <c r="CH580" s="129">
        <v>867979031048</v>
      </c>
      <c r="CI580" s="129" t="s">
        <v>1985</v>
      </c>
      <c r="CJ580" s="129" t="s">
        <v>11729</v>
      </c>
      <c r="CK580" s="132">
        <v>43282</v>
      </c>
      <c r="CL580" s="129">
        <v>2021</v>
      </c>
      <c r="CM580" s="128" t="s">
        <v>5264</v>
      </c>
      <c r="CN580" s="129">
        <v>367</v>
      </c>
      <c r="CO580" s="133">
        <v>73.400000000000006</v>
      </c>
      <c r="CP580" s="129">
        <v>2015</v>
      </c>
      <c r="CQ580" s="129" t="s">
        <v>79</v>
      </c>
      <c r="CR580" s="128" t="s">
        <v>295</v>
      </c>
      <c r="CS580" s="129" t="s">
        <v>81</v>
      </c>
      <c r="CT580" s="133" t="s">
        <v>81</v>
      </c>
      <c r="CU580" s="129" t="s">
        <v>81</v>
      </c>
      <c r="CV580" s="129" t="s">
        <v>109</v>
      </c>
      <c r="CW580" s="131" t="s">
        <v>5265</v>
      </c>
      <c r="CX580" s="131" t="s">
        <v>3331</v>
      </c>
      <c r="CY580" s="129">
        <v>637</v>
      </c>
      <c r="CZ580" s="129">
        <v>79.63</v>
      </c>
      <c r="DA580" s="129">
        <v>2018</v>
      </c>
      <c r="DB580" s="129" t="s">
        <v>112</v>
      </c>
      <c r="DC580" s="129" t="s">
        <v>113</v>
      </c>
      <c r="DD580" s="129">
        <v>73.141999999999996</v>
      </c>
      <c r="DE580" s="129">
        <v>72.825999999999993</v>
      </c>
      <c r="DF580" s="129">
        <v>2</v>
      </c>
      <c r="DG580" s="224" t="s">
        <v>81</v>
      </c>
      <c r="DH580" s="224" t="s">
        <v>81</v>
      </c>
      <c r="DI580" s="224">
        <v>6.81</v>
      </c>
      <c r="DJ580" s="224">
        <v>7.92</v>
      </c>
      <c r="DK580" s="224">
        <v>7.8</v>
      </c>
      <c r="DL580" s="224"/>
      <c r="DM580" s="224">
        <v>22.53</v>
      </c>
      <c r="DN580" s="224">
        <v>7.51</v>
      </c>
      <c r="DO580" s="129"/>
      <c r="DP580" s="131" t="s">
        <v>114</v>
      </c>
      <c r="DQ580" s="129">
        <v>0</v>
      </c>
      <c r="DR580" s="129">
        <v>0</v>
      </c>
      <c r="DS580" s="129" t="s">
        <v>83</v>
      </c>
      <c r="DT580" s="129" t="s">
        <v>83</v>
      </c>
      <c r="DU580" s="129" t="s">
        <v>83</v>
      </c>
      <c r="DV580" s="129" t="s">
        <v>83</v>
      </c>
      <c r="DW580" s="131" t="s">
        <v>83</v>
      </c>
      <c r="DX580" s="131" t="s">
        <v>84</v>
      </c>
      <c r="DY580" s="131" t="s">
        <v>295</v>
      </c>
      <c r="DZ580" s="131" t="s">
        <v>5266</v>
      </c>
      <c r="EA580" s="131" t="s">
        <v>5267</v>
      </c>
      <c r="EB580" s="131" t="s">
        <v>5268</v>
      </c>
      <c r="EC580" s="131" t="s">
        <v>88</v>
      </c>
      <c r="ED580" s="131" t="s">
        <v>89</v>
      </c>
      <c r="EE580" s="131" t="s">
        <v>5269</v>
      </c>
      <c r="EF580" s="131" t="s">
        <v>5270</v>
      </c>
      <c r="EG580" s="131" t="s">
        <v>5271</v>
      </c>
      <c r="EH580" s="131" t="s">
        <v>5272</v>
      </c>
      <c r="EI580" s="131" t="s">
        <v>5273</v>
      </c>
      <c r="EJ580" s="135" t="s">
        <v>5274</v>
      </c>
      <c r="EK580" s="135" t="s">
        <v>5275</v>
      </c>
      <c r="EL580" s="131" t="s">
        <v>5276</v>
      </c>
      <c r="EM580" s="135" t="s">
        <v>5277</v>
      </c>
      <c r="EN580" s="131" t="s">
        <v>295</v>
      </c>
    </row>
    <row r="581" spans="1:144" ht="18" thickTop="1" thickBot="1">
      <c r="A581" s="575">
        <f t="shared" si="31"/>
        <v>580</v>
      </c>
      <c r="B581" s="572" t="s">
        <v>12497</v>
      </c>
      <c r="C581" s="600" t="s">
        <v>5280</v>
      </c>
      <c r="D581" s="570" t="s">
        <v>13208</v>
      </c>
      <c r="E581" s="568" t="str">
        <f t="shared" si="29"/>
        <v>Not Placed</v>
      </c>
      <c r="F581" s="570" t="s">
        <v>12496</v>
      </c>
      <c r="G581" s="570" t="s">
        <v>160</v>
      </c>
      <c r="H581" s="131" t="str">
        <f>VLOOKUP(B581,INFT3!C:E,3,0)</f>
        <v>Direct Second Year Engineering without live KT</v>
      </c>
      <c r="I581" s="610">
        <v>36320</v>
      </c>
      <c r="J581" s="572">
        <v>20</v>
      </c>
      <c r="K581" s="611" t="s">
        <v>5281</v>
      </c>
      <c r="L581" s="611" t="s">
        <v>73</v>
      </c>
      <c r="M581" s="611" t="s">
        <v>5282</v>
      </c>
      <c r="N581" s="612" t="s">
        <v>5278</v>
      </c>
      <c r="O581" s="612">
        <v>9004663689</v>
      </c>
      <c r="P581" s="612">
        <v>9137100411</v>
      </c>
      <c r="Q581" s="612" t="e">
        <f>VLOOKUP(B581,'TCS CON'!$D$1:$H$98,5,0)</f>
        <v>#N/A</v>
      </c>
      <c r="R581" s="612" t="e">
        <f>VLOOKUP(B581,LTI!$C$1:$H$46,6,0)</f>
        <v>#N/A</v>
      </c>
      <c r="S581" s="612" t="e">
        <f>VLOOKUP(B581,JARO!$E$2:$I$11,5,0)</f>
        <v>#N/A</v>
      </c>
      <c r="T581" s="612" t="e">
        <f>VLOOKUP(B581,Capgemini!$D$3:$H$78,5,0)</f>
        <v>#N/A</v>
      </c>
      <c r="U581" s="612" t="e">
        <f>VLOOKUP(B581,Carwale!$D$1:$H$4,5,0)</f>
        <v>#N/A</v>
      </c>
      <c r="V581" s="612" t="e">
        <f>VLOOKUP(B581,'Interactive Brokers'!E:I,5,0)</f>
        <v>#N/A</v>
      </c>
      <c r="W581" s="612" t="e">
        <f>VLOOKUP(B581,'REL Jio'!E:I,5,0)</f>
        <v>#N/A</v>
      </c>
      <c r="X581" s="612" t="e">
        <f>VLOOKUP(B581,'Sciative Sol'!E:I,5,0)</f>
        <v>#N/A</v>
      </c>
      <c r="Y581" s="612" t="e">
        <f>VLOOKUP(B581,'Hexaware Tech'!E:I,5,0)</f>
        <v>#N/A</v>
      </c>
      <c r="Z581" s="612" t="e">
        <f>VLOOKUP(B581,Axis!D:H,5,0)</f>
        <v>#N/A</v>
      </c>
      <c r="AA581" s="612" t="e">
        <f>VLOOKUP(B581,Ugam!$D$3:$H$26,5,0)</f>
        <v>#N/A</v>
      </c>
      <c r="AB581" s="612" t="e">
        <f>VLOOKUP(B581,Zeus!F:J,5,0)</f>
        <v>#N/A</v>
      </c>
      <c r="AC581" s="612" t="e">
        <f>VLOOKUP(B581,Montran!F:J,5,0)</f>
        <v>#N/A</v>
      </c>
      <c r="AD581" s="612" t="e">
        <f>VLOOKUP(B581,Endurance!H364:L364,5,0)</f>
        <v>#N/A</v>
      </c>
      <c r="AE581" s="612" t="e">
        <f>VLOOKUP(B581,'Swabhav Techlabs'!$F$1:$J$2,5,0)</f>
        <v>#N/A</v>
      </c>
      <c r="AF581" s="612" t="e">
        <f>VLOOKUP(B581,'Quality Kiosk'!$F$1:$J$18,5,0)</f>
        <v>#N/A</v>
      </c>
      <c r="AG581" s="612" t="e">
        <f>VLOOKUP(B581,'Lemon VB'!$F$1:$J$2,5,0)</f>
        <v>#N/A</v>
      </c>
      <c r="AH581" s="612" t="e">
        <f>VLOOKUP(B581,Gocomet!$E$1:$I$3,5,0)</f>
        <v>#N/A</v>
      </c>
      <c r="AI581" s="612" t="e">
        <f>VLOOKUP(B581,'Ingram Micro'!$E$1:$I$8,5,0)</f>
        <v>#N/A</v>
      </c>
      <c r="AJ581" s="612" t="e">
        <f>VLOOKUP(B581,'DePronto Infotech'!$E$1:$I$2,5,0)</f>
        <v>#N/A</v>
      </c>
      <c r="AK581" s="612" t="e">
        <f>VLOOKUP(B581,'Reliance Retail'!$E$1:$I$4,5,0)</f>
        <v>#N/A</v>
      </c>
      <c r="AL581" s="612" t="e">
        <f>VLOOKUP(B581,'Bright Champs'!$D$1:$H$13,5,0)</f>
        <v>#N/A</v>
      </c>
      <c r="AM581" s="612" t="e">
        <f>VLOOKUP(B581,Neosoft!$E$1:$I$12,5,0)</f>
        <v>#N/A</v>
      </c>
      <c r="AN581" s="612" t="e">
        <f>VLOOKUP(B581,Infosys!$E$1:$I$3,5,0)</f>
        <v>#N/A</v>
      </c>
      <c r="AO581" s="612" t="e">
        <f>VLOOKUP(B581,Cerelabs!$E$1:$I$5,5,0)</f>
        <v>#N/A</v>
      </c>
      <c r="AP581" s="612" t="e">
        <f>VLOOKUP(B581,'Neebal Technologies'!$D$1:$H$2,5,0)</f>
        <v>#N/A</v>
      </c>
      <c r="AQ581" s="612" t="e">
        <f>VLOOKUP(B581,'Vertiv Energy'!$D$1:$H$2,5,0)</f>
        <v>#N/A</v>
      </c>
      <c r="AR581" s="612" t="e">
        <f>VLOOKUP(B581,'Acidaes Solutions (CRMNEXT)'!$D$1:$H$3,5,0)</f>
        <v>#N/A</v>
      </c>
      <c r="AS581" s="612" t="e">
        <f>VLOOKUP(B581,Growisto!$D$1:$H$2,5,0)</f>
        <v>#N/A</v>
      </c>
      <c r="AT581" s="612" t="e">
        <f>VLOOKUP(B581,'9.9 Mediaworx - Digit'!$D$1:$H$2,5,0)</f>
        <v>#N/A</v>
      </c>
      <c r="AU581" s="612" t="e">
        <f>VLOOKUP(B581,'Vistaar systems Pvt Ltd'!$D$2:$H$3,5,0)</f>
        <v>#N/A</v>
      </c>
      <c r="AV581" s="612" t="e">
        <f>VLOOKUP(B581,'Course 5i'!$D$2:$H$11,5,0)</f>
        <v>#N/A</v>
      </c>
      <c r="AW581" s="612" t="e">
        <f>VLOOKUP(B581,'Radiant Appliances &amp; Electronic'!$D$1:$H$13,5,0)</f>
        <v>#N/A</v>
      </c>
      <c r="AX581" s="612" t="e">
        <f>VLOOKUP(B581,'Atos Global'!$D$3:$H$27,5,0)</f>
        <v>#N/A</v>
      </c>
      <c r="AY581" s="612" t="e">
        <f>VLOOKUP(B581,'Saama Technologies'!$D$1:$H$2,5,0)</f>
        <v>#N/A</v>
      </c>
      <c r="AZ581" s="612" t="e">
        <f>VLOOKUP(B581,'Multiplier Solutions'!$D$1:$H$2,5,0)</f>
        <v>#N/A</v>
      </c>
      <c r="BA581" s="612" t="e">
        <f>VLOOKUP(B581,GEP!$D$2:$H$5,5,0)</f>
        <v>#N/A</v>
      </c>
      <c r="BB581" s="612" t="e">
        <f>VLOOKUP(B581,Accenture!$D$1:$H$6,5,0)</f>
        <v>#N/A</v>
      </c>
      <c r="BC581" s="612" t="e">
        <f>VLOOKUP(B581,'Endurance International Group'!$D$1:$H$2,5,0)</f>
        <v>#N/A</v>
      </c>
      <c r="BD581" s="612" t="e">
        <f>VLOOKUP(B581,Newgen!$D$1:$H$2,5,0)</f>
        <v>#N/A</v>
      </c>
      <c r="BE581" s="612" t="e">
        <f>VLOOKUP(B581,'3D Incredible'!D581:H581,5,0)</f>
        <v>#N/A</v>
      </c>
      <c r="BF581" s="612" t="e">
        <f>VLOOKUP(B581,'Raja Software Labs'!$D$2:$H$2,5,0)</f>
        <v>#N/A</v>
      </c>
      <c r="BG581" s="612" t="e">
        <f>VLOOKUP(B581,Wipro!$D$1:$H$2,5,0)</f>
        <v>#N/A</v>
      </c>
      <c r="BH581" s="612" t="e">
        <f>VLOOKUP(B581,'Perch Technologies'!$D$2:$H$2,5,0)</f>
        <v>#N/A</v>
      </c>
      <c r="BI581" s="612" t="e">
        <f>VLOOKUP(B581,'Morning Star'!$D$1:$H$6,5,0)</f>
        <v>#N/A</v>
      </c>
      <c r="BJ581" s="612" t="e">
        <f>VLOOKUP(B581,Flexiloans!$D$1:$H$2,5,0)</f>
        <v>#N/A</v>
      </c>
      <c r="BK581" s="612" t="e">
        <f>VLOOKUP(B581,'Thirdware Solutions'!$D$1:$H$2,5,0)</f>
        <v>#N/A</v>
      </c>
      <c r="BL581" s="612" t="e">
        <f>VLOOKUP(B581,Tescom!$D$1:$H$8,5,0)</f>
        <v>#N/A</v>
      </c>
      <c r="BM581" s="612" t="e">
        <f>VLOOKUP(B581,'Cogno AI'!$D$1:$H$2,5,0)</f>
        <v>#N/A</v>
      </c>
      <c r="BN581" s="612" t="e">
        <f>VLOOKUP(B581,'ABM Knowledgeware'!$D$1:$H$2,5,0)</f>
        <v>#N/A</v>
      </c>
      <c r="BO581" s="612" t="e">
        <f>VLOOKUP(B581,'Concerto Software'!$D$1:$H$3,5,0)</f>
        <v>#N/A</v>
      </c>
      <c r="BP581" s="612" t="e">
        <f>VLOOKUP(B581,'My Captain'!$D$1:$H$4,5,0)</f>
        <v>#N/A</v>
      </c>
      <c r="BQ581" s="612" t="e">
        <f>VLOOKUP(B581,'Finoux Solutions'!$D$2:$H$4,5,0)</f>
        <v>#N/A</v>
      </c>
      <c r="BR581" s="612" t="e">
        <f>VLOOKUP(B581,'MITR Learning'!$D$1:$H$2,5,0)</f>
        <v>#N/A</v>
      </c>
      <c r="BS581" s="612" t="e">
        <f>VLOOKUP(B581,Nucsoft!$D$2:$H$6,5,0)</f>
        <v>#N/A</v>
      </c>
      <c r="BT581" s="612" t="e">
        <f>VLOOKUP(B581,'Paras Cadd'!$D$1:$H$2,5,0)</f>
        <v>#N/A</v>
      </c>
      <c r="BU581" s="612" t="e">
        <f>VLOOKUP(B581,'ICICI Securities'!$D$1:$H$2,5,0)</f>
        <v>#N/A</v>
      </c>
      <c r="BV581" s="612" t="e">
        <f>VLOOKUP(B581,'Citius Tech'!$D$2:$H$5,5,0)</f>
        <v>#N/A</v>
      </c>
      <c r="BW581" s="612" t="e">
        <f>VLOOKUP(B581,'Buzzy Brains'!$D$2:$H$2,5,0)</f>
        <v>#N/A</v>
      </c>
      <c r="BX581" s="612" t="e">
        <f>VLOOKUP(B581,'Decimal Point'!$D$2:$H$2,5,0)</f>
        <v>#N/A</v>
      </c>
      <c r="BY581" s="612" t="e">
        <f>VLOOKUP(B581,'Sankey Business Solutions'!$D$2:$H$3,5,0)</f>
        <v>#N/A</v>
      </c>
      <c r="BZ581" s="612" t="e">
        <f>VLOOKUP(B581,'Nangia &amp; Co LLP'!$D$2:$H$2,5,0)</f>
        <v>#N/A</v>
      </c>
      <c r="CA581" s="612" t="e">
        <f>VLOOKUP(B581,'FIS Solutions India Pvt Ltd'!$D$2:$H$2,5,0)</f>
        <v>#N/A</v>
      </c>
      <c r="CB581" s="612" t="e">
        <f>VLOOKUP(B581,'Delta Technology &amp; Management '!$D$2:$H$16,5,0)</f>
        <v>#N/A</v>
      </c>
      <c r="CC581" s="612" t="e">
        <f>VLOOKUP(B581,'Espoir Networks'!$D$3:$H$11,5,0)</f>
        <v>#N/A</v>
      </c>
      <c r="CD581" s="612" t="e">
        <f>VLOOKUP(B581,'Servosys Solution'!$D$3:$H$5,5,0)</f>
        <v>#N/A</v>
      </c>
      <c r="CE581" s="612" t="e">
        <f>VLOOKUP(B581,'Ribbon Communications'!$D$3:$H$4,5,0)</f>
        <v>#N/A</v>
      </c>
      <c r="CF581" s="612">
        <f t="shared" si="30"/>
        <v>0</v>
      </c>
      <c r="CG581" s="129" t="s">
        <v>134</v>
      </c>
      <c r="CH581" s="129">
        <v>288945537455</v>
      </c>
      <c r="CI581" s="129" t="s">
        <v>134</v>
      </c>
      <c r="CJ581" s="129" t="s">
        <v>11729</v>
      </c>
      <c r="CK581" s="132">
        <v>43282</v>
      </c>
      <c r="CL581" s="129">
        <v>2021</v>
      </c>
      <c r="CM581" s="128" t="s">
        <v>12095</v>
      </c>
      <c r="CN581" s="129">
        <v>435</v>
      </c>
      <c r="CO581" s="133">
        <v>87</v>
      </c>
      <c r="CP581" s="129">
        <v>2015</v>
      </c>
      <c r="CQ581" s="129" t="s">
        <v>79</v>
      </c>
      <c r="CR581" s="128" t="s">
        <v>295</v>
      </c>
      <c r="CS581" s="129" t="s">
        <v>81</v>
      </c>
      <c r="CT581" s="133" t="s">
        <v>81</v>
      </c>
      <c r="CU581" s="129" t="s">
        <v>81</v>
      </c>
      <c r="CV581" s="129" t="s">
        <v>109</v>
      </c>
      <c r="CW581" s="131" t="s">
        <v>697</v>
      </c>
      <c r="CX581" s="131" t="s">
        <v>163</v>
      </c>
      <c r="CY581" s="129">
        <v>1400</v>
      </c>
      <c r="CZ581" s="129">
        <v>82.35</v>
      </c>
      <c r="DA581" s="129">
        <v>2018</v>
      </c>
      <c r="DB581" s="129" t="s">
        <v>112</v>
      </c>
      <c r="DC581" s="129" t="s">
        <v>113</v>
      </c>
      <c r="DD581" s="129">
        <v>77.23</v>
      </c>
      <c r="DE581" s="129">
        <v>76.13</v>
      </c>
      <c r="DF581" s="129">
        <v>0</v>
      </c>
      <c r="DG581" s="224" t="s">
        <v>81</v>
      </c>
      <c r="DH581" s="224" t="s">
        <v>81</v>
      </c>
      <c r="DI581" s="224">
        <v>7.23</v>
      </c>
      <c r="DJ581" s="224">
        <v>6.58</v>
      </c>
      <c r="DK581" s="224">
        <v>5.65</v>
      </c>
      <c r="DL581" s="224"/>
      <c r="DM581" s="224">
        <v>19.46</v>
      </c>
      <c r="DN581" s="224">
        <v>6.48</v>
      </c>
      <c r="DO581" s="129"/>
      <c r="DP581" s="131" t="s">
        <v>114</v>
      </c>
      <c r="DQ581" s="129">
        <v>0</v>
      </c>
      <c r="DR581" s="129">
        <v>0</v>
      </c>
      <c r="DS581" s="129" t="s">
        <v>83</v>
      </c>
      <c r="DT581" s="129" t="s">
        <v>83</v>
      </c>
      <c r="DU581" s="129" t="s">
        <v>83</v>
      </c>
      <c r="DV581" s="129" t="s">
        <v>83</v>
      </c>
      <c r="DW581" s="131" t="s">
        <v>83</v>
      </c>
      <c r="DX581" s="131" t="s">
        <v>84</v>
      </c>
      <c r="DY581" s="131" t="s">
        <v>81</v>
      </c>
      <c r="DZ581" s="131" t="s">
        <v>5284</v>
      </c>
      <c r="EA581" s="131" t="s">
        <v>86</v>
      </c>
      <c r="EB581" s="131" t="s">
        <v>5285</v>
      </c>
      <c r="EC581" s="131" t="s">
        <v>826</v>
      </c>
      <c r="ED581" s="131" t="s">
        <v>89</v>
      </c>
      <c r="EE581" s="131" t="s">
        <v>5286</v>
      </c>
      <c r="EF581" s="131" t="s">
        <v>5287</v>
      </c>
      <c r="EG581" s="131" t="s">
        <v>5288</v>
      </c>
      <c r="EH581" s="131" t="s">
        <v>5289</v>
      </c>
      <c r="EI581" s="131" t="s">
        <v>362</v>
      </c>
      <c r="EJ581" s="135" t="s">
        <v>5290</v>
      </c>
      <c r="EK581" s="135" t="s">
        <v>5291</v>
      </c>
      <c r="EL581" s="135" t="s">
        <v>5292</v>
      </c>
      <c r="EM581" s="135" t="s">
        <v>5293</v>
      </c>
      <c r="EN581" s="131" t="s">
        <v>81</v>
      </c>
    </row>
    <row r="582" spans="1:144" ht="18" thickTop="1" thickBot="1">
      <c r="A582" s="575">
        <f t="shared" si="31"/>
        <v>581</v>
      </c>
      <c r="B582" s="572" t="s">
        <v>5413</v>
      </c>
      <c r="C582" s="600" t="s">
        <v>5414</v>
      </c>
      <c r="D582" s="570" t="s">
        <v>13208</v>
      </c>
      <c r="E582" s="568" t="str">
        <f t="shared" si="29"/>
        <v>Not Placed</v>
      </c>
      <c r="F582" s="570" t="s">
        <v>12496</v>
      </c>
      <c r="G582" s="570" t="s">
        <v>160</v>
      </c>
      <c r="H582" s="131" t="str">
        <f>VLOOKUP(B582,INFT3!C:E,3,0)</f>
        <v>Direct Second Year Engineering without live KT</v>
      </c>
      <c r="I582" s="610">
        <v>36323</v>
      </c>
      <c r="J582" s="572">
        <v>21</v>
      </c>
      <c r="K582" s="611" t="s">
        <v>5415</v>
      </c>
      <c r="L582" s="611" t="s">
        <v>5416</v>
      </c>
      <c r="M582" s="611" t="s">
        <v>5417</v>
      </c>
      <c r="N582" s="612" t="s">
        <v>5412</v>
      </c>
      <c r="O582" s="612">
        <v>9270322262</v>
      </c>
      <c r="P582" s="612">
        <v>9819931806</v>
      </c>
      <c r="Q582" s="612" t="e">
        <f>VLOOKUP(B582,'TCS CON'!$D$1:$H$98,5,0)</f>
        <v>#N/A</v>
      </c>
      <c r="R582" s="612" t="e">
        <f>VLOOKUP(B582,LTI!$C$1:$H$46,6,0)</f>
        <v>#N/A</v>
      </c>
      <c r="S582" s="612" t="e">
        <f>VLOOKUP(B582,JARO!$E$2:$I$11,5,0)</f>
        <v>#N/A</v>
      </c>
      <c r="T582" s="612" t="e">
        <f>VLOOKUP(B582,Capgemini!$D$3:$H$78,5,0)</f>
        <v>#N/A</v>
      </c>
      <c r="U582" s="612" t="e">
        <f>VLOOKUP(B582,Carwale!$D$1:$H$4,5,0)</f>
        <v>#N/A</v>
      </c>
      <c r="V582" s="612" t="e">
        <f>VLOOKUP(B582,'Interactive Brokers'!E:I,5,0)</f>
        <v>#N/A</v>
      </c>
      <c r="W582" s="612" t="e">
        <f>VLOOKUP(B582,'REL Jio'!E:I,5,0)</f>
        <v>#N/A</v>
      </c>
      <c r="X582" s="612" t="e">
        <f>VLOOKUP(B582,'Sciative Sol'!E:I,5,0)</f>
        <v>#N/A</v>
      </c>
      <c r="Y582" s="612" t="e">
        <f>VLOOKUP(B582,'Hexaware Tech'!E:I,5,0)</f>
        <v>#N/A</v>
      </c>
      <c r="Z582" s="612" t="e">
        <f>VLOOKUP(B582,Axis!D:H,5,0)</f>
        <v>#N/A</v>
      </c>
      <c r="AA582" s="612" t="e">
        <f>VLOOKUP(B582,Ugam!$D$3:$H$26,5,0)</f>
        <v>#N/A</v>
      </c>
      <c r="AB582" s="612" t="e">
        <f>VLOOKUP(B582,Zeus!F:J,5,0)</f>
        <v>#N/A</v>
      </c>
      <c r="AC582" s="612" t="e">
        <f>VLOOKUP(B582,Montran!F:J,5,0)</f>
        <v>#N/A</v>
      </c>
      <c r="AD582" s="612" t="e">
        <f>VLOOKUP(B582,Endurance!H365:L365,5,0)</f>
        <v>#N/A</v>
      </c>
      <c r="AE582" s="612" t="e">
        <f>VLOOKUP(B582,'Swabhav Techlabs'!$F$1:$J$2,5,0)</f>
        <v>#N/A</v>
      </c>
      <c r="AF582" s="612" t="e">
        <f>VLOOKUP(B582,'Quality Kiosk'!$F$1:$J$18,5,0)</f>
        <v>#N/A</v>
      </c>
      <c r="AG582" s="612" t="e">
        <f>VLOOKUP(B582,'Lemon VB'!$F$1:$J$2,5,0)</f>
        <v>#N/A</v>
      </c>
      <c r="AH582" s="612" t="e">
        <f>VLOOKUP(B582,Gocomet!$E$1:$I$3,5,0)</f>
        <v>#N/A</v>
      </c>
      <c r="AI582" s="612" t="e">
        <f>VLOOKUP(B582,'Ingram Micro'!$E$1:$I$8,5,0)</f>
        <v>#N/A</v>
      </c>
      <c r="AJ582" s="612" t="e">
        <f>VLOOKUP(B582,'DePronto Infotech'!$E$1:$I$2,5,0)</f>
        <v>#N/A</v>
      </c>
      <c r="AK582" s="612" t="e">
        <f>VLOOKUP(B582,'Reliance Retail'!$E$1:$I$4,5,0)</f>
        <v>#N/A</v>
      </c>
      <c r="AL582" s="612" t="e">
        <f>VLOOKUP(B582,'Bright Champs'!$D$1:$H$13,5,0)</f>
        <v>#N/A</v>
      </c>
      <c r="AM582" s="612" t="e">
        <f>VLOOKUP(B582,Neosoft!$E$1:$I$12,5,0)</f>
        <v>#N/A</v>
      </c>
      <c r="AN582" s="612" t="e">
        <f>VLOOKUP(B582,Infosys!$E$1:$I$3,5,0)</f>
        <v>#N/A</v>
      </c>
      <c r="AO582" s="612" t="e">
        <f>VLOOKUP(B582,Cerelabs!$E$1:$I$5,5,0)</f>
        <v>#N/A</v>
      </c>
      <c r="AP582" s="612" t="e">
        <f>VLOOKUP(B582,'Neebal Technologies'!$D$1:$H$2,5,0)</f>
        <v>#N/A</v>
      </c>
      <c r="AQ582" s="612" t="e">
        <f>VLOOKUP(B582,'Vertiv Energy'!$D$1:$H$2,5,0)</f>
        <v>#N/A</v>
      </c>
      <c r="AR582" s="612" t="e">
        <f>VLOOKUP(B582,'Acidaes Solutions (CRMNEXT)'!$D$1:$H$3,5,0)</f>
        <v>#N/A</v>
      </c>
      <c r="AS582" s="612" t="e">
        <f>VLOOKUP(B582,Growisto!$D$1:$H$2,5,0)</f>
        <v>#N/A</v>
      </c>
      <c r="AT582" s="612" t="e">
        <f>VLOOKUP(B582,'9.9 Mediaworx - Digit'!$D$1:$H$2,5,0)</f>
        <v>#N/A</v>
      </c>
      <c r="AU582" s="612" t="e">
        <f>VLOOKUP(B582,'Vistaar systems Pvt Ltd'!$D$2:$H$3,5,0)</f>
        <v>#N/A</v>
      </c>
      <c r="AV582" s="612" t="e">
        <f>VLOOKUP(B582,'Course 5i'!$D$2:$H$11,5,0)</f>
        <v>#N/A</v>
      </c>
      <c r="AW582" s="612" t="e">
        <f>VLOOKUP(B582,'Radiant Appliances &amp; Electronic'!$D$1:$H$13,5,0)</f>
        <v>#N/A</v>
      </c>
      <c r="AX582" s="612" t="e">
        <f>VLOOKUP(B582,'Atos Global'!$D$3:$H$27,5,0)</f>
        <v>#N/A</v>
      </c>
      <c r="AY582" s="612" t="e">
        <f>VLOOKUP(B582,'Saama Technologies'!$D$1:$H$2,5,0)</f>
        <v>#N/A</v>
      </c>
      <c r="AZ582" s="612" t="e">
        <f>VLOOKUP(B582,'Multiplier Solutions'!$D$1:$H$2,5,0)</f>
        <v>#N/A</v>
      </c>
      <c r="BA582" s="612" t="e">
        <f>VLOOKUP(B582,GEP!$D$2:$H$5,5,0)</f>
        <v>#N/A</v>
      </c>
      <c r="BB582" s="612" t="e">
        <f>VLOOKUP(B582,Accenture!$D$1:$H$6,5,0)</f>
        <v>#N/A</v>
      </c>
      <c r="BC582" s="612" t="e">
        <f>VLOOKUP(B582,'Endurance International Group'!$D$1:$H$2,5,0)</f>
        <v>#N/A</v>
      </c>
      <c r="BD582" s="612" t="e">
        <f>VLOOKUP(B582,Newgen!$D$1:$H$2,5,0)</f>
        <v>#N/A</v>
      </c>
      <c r="BE582" s="612" t="e">
        <f>VLOOKUP(B582,'3D Incredible'!D582:H582,5,0)</f>
        <v>#N/A</v>
      </c>
      <c r="BF582" s="612" t="e">
        <f>VLOOKUP(B582,'Raja Software Labs'!$D$2:$H$2,5,0)</f>
        <v>#N/A</v>
      </c>
      <c r="BG582" s="612" t="e">
        <f>VLOOKUP(B582,Wipro!$D$1:$H$2,5,0)</f>
        <v>#N/A</v>
      </c>
      <c r="BH582" s="612" t="e">
        <f>VLOOKUP(B582,'Perch Technologies'!$D$2:$H$2,5,0)</f>
        <v>#N/A</v>
      </c>
      <c r="BI582" s="612" t="e">
        <f>VLOOKUP(B582,'Morning Star'!$D$1:$H$6,5,0)</f>
        <v>#N/A</v>
      </c>
      <c r="BJ582" s="612" t="e">
        <f>VLOOKUP(B582,Flexiloans!$D$1:$H$2,5,0)</f>
        <v>#N/A</v>
      </c>
      <c r="BK582" s="612" t="e">
        <f>VLOOKUP(B582,'Thirdware Solutions'!$D$1:$H$2,5,0)</f>
        <v>#N/A</v>
      </c>
      <c r="BL582" s="612" t="e">
        <f>VLOOKUP(B582,Tescom!$D$1:$H$8,5,0)</f>
        <v>#N/A</v>
      </c>
      <c r="BM582" s="612" t="e">
        <f>VLOOKUP(B582,'Cogno AI'!$D$1:$H$2,5,0)</f>
        <v>#N/A</v>
      </c>
      <c r="BN582" s="612" t="e">
        <f>VLOOKUP(B582,'ABM Knowledgeware'!$D$1:$H$2,5,0)</f>
        <v>#N/A</v>
      </c>
      <c r="BO582" s="612" t="e">
        <f>VLOOKUP(B582,'Concerto Software'!$D$1:$H$3,5,0)</f>
        <v>#N/A</v>
      </c>
      <c r="BP582" s="612" t="e">
        <f>VLOOKUP(B582,'My Captain'!$D$1:$H$4,5,0)</f>
        <v>#N/A</v>
      </c>
      <c r="BQ582" s="612" t="e">
        <f>VLOOKUP(B582,'Finoux Solutions'!$D$2:$H$4,5,0)</f>
        <v>#N/A</v>
      </c>
      <c r="BR582" s="612" t="e">
        <f>VLOOKUP(B582,'MITR Learning'!$D$1:$H$2,5,0)</f>
        <v>#N/A</v>
      </c>
      <c r="BS582" s="612" t="e">
        <f>VLOOKUP(B582,Nucsoft!$D$2:$H$6,5,0)</f>
        <v>#N/A</v>
      </c>
      <c r="BT582" s="612" t="e">
        <f>VLOOKUP(B582,'Paras Cadd'!$D$1:$H$2,5,0)</f>
        <v>#N/A</v>
      </c>
      <c r="BU582" s="612" t="e">
        <f>VLOOKUP(B582,'ICICI Securities'!$D$1:$H$2,5,0)</f>
        <v>#N/A</v>
      </c>
      <c r="BV582" s="612" t="e">
        <f>VLOOKUP(B582,'Citius Tech'!$D$2:$H$5,5,0)</f>
        <v>#N/A</v>
      </c>
      <c r="BW582" s="612" t="e">
        <f>VLOOKUP(B582,'Buzzy Brains'!$D$2:$H$2,5,0)</f>
        <v>#N/A</v>
      </c>
      <c r="BX582" s="612" t="e">
        <f>VLOOKUP(B582,'Decimal Point'!$D$2:$H$2,5,0)</f>
        <v>#N/A</v>
      </c>
      <c r="BY582" s="612" t="e">
        <f>VLOOKUP(B582,'Sankey Business Solutions'!$D$2:$H$3,5,0)</f>
        <v>#N/A</v>
      </c>
      <c r="BZ582" s="612" t="e">
        <f>VLOOKUP(B582,'Nangia &amp; Co LLP'!$D$2:$H$2,5,0)</f>
        <v>#N/A</v>
      </c>
      <c r="CA582" s="612" t="e">
        <f>VLOOKUP(B582,'FIS Solutions India Pvt Ltd'!$D$2:$H$2,5,0)</f>
        <v>#N/A</v>
      </c>
      <c r="CB582" s="612" t="e">
        <f>VLOOKUP(B582,'Delta Technology &amp; Management '!$D$2:$H$16,5,0)</f>
        <v>#N/A</v>
      </c>
      <c r="CC582" s="612" t="e">
        <f>VLOOKUP(B582,'Espoir Networks'!$D$3:$H$11,5,0)</f>
        <v>#N/A</v>
      </c>
      <c r="CD582" s="612" t="e">
        <f>VLOOKUP(B582,'Servosys Solution'!$D$3:$H$5,5,0)</f>
        <v>#N/A</v>
      </c>
      <c r="CE582" s="612" t="e">
        <f>VLOOKUP(B582,'Ribbon Communications'!$D$3:$H$4,5,0)</f>
        <v>#N/A</v>
      </c>
      <c r="CF582" s="612">
        <f t="shared" si="30"/>
        <v>0</v>
      </c>
      <c r="CG582" s="129" t="s">
        <v>134</v>
      </c>
      <c r="CH582" s="129">
        <v>331676220905</v>
      </c>
      <c r="CI582" s="129" t="s">
        <v>134</v>
      </c>
      <c r="CJ582" s="129" t="s">
        <v>11729</v>
      </c>
      <c r="CK582" s="132">
        <v>43282</v>
      </c>
      <c r="CL582" s="129">
        <v>2021</v>
      </c>
      <c r="CM582" s="128" t="s">
        <v>5418</v>
      </c>
      <c r="CN582" s="129">
        <v>403</v>
      </c>
      <c r="CO582" s="133">
        <v>80.599999999999994</v>
      </c>
      <c r="CP582" s="129">
        <v>2015</v>
      </c>
      <c r="CQ582" s="129" t="s">
        <v>79</v>
      </c>
      <c r="CR582" s="128" t="s">
        <v>295</v>
      </c>
      <c r="CS582" s="129" t="s">
        <v>81</v>
      </c>
      <c r="CT582" s="133" t="s">
        <v>81</v>
      </c>
      <c r="CU582" s="129" t="s">
        <v>81</v>
      </c>
      <c r="CV582" s="129" t="s">
        <v>81</v>
      </c>
      <c r="CW582" s="131" t="s">
        <v>5419</v>
      </c>
      <c r="CX582" s="131" t="s">
        <v>5420</v>
      </c>
      <c r="CY582" s="129">
        <v>1371</v>
      </c>
      <c r="CZ582" s="129">
        <v>80.650000000000006</v>
      </c>
      <c r="DA582" s="129">
        <v>2018</v>
      </c>
      <c r="DB582" s="129" t="s">
        <v>112</v>
      </c>
      <c r="DC582" s="129" t="s">
        <v>113</v>
      </c>
      <c r="DD582" s="129">
        <v>71.569999999999993</v>
      </c>
      <c r="DE582" s="129">
        <v>71.349999999999994</v>
      </c>
      <c r="DF582" s="129">
        <v>4</v>
      </c>
      <c r="DG582" s="224" t="s">
        <v>81</v>
      </c>
      <c r="DH582" s="224" t="s">
        <v>81</v>
      </c>
      <c r="DI582" s="224">
        <v>7.3</v>
      </c>
      <c r="DJ582" s="224">
        <v>6.96</v>
      </c>
      <c r="DK582" s="224">
        <v>7.53</v>
      </c>
      <c r="DL582" s="224">
        <v>9.23</v>
      </c>
      <c r="DM582" s="224">
        <v>31.02</v>
      </c>
      <c r="DN582" s="224">
        <v>7.75</v>
      </c>
      <c r="DO582" s="129"/>
      <c r="DP582" s="131" t="s">
        <v>338</v>
      </c>
      <c r="DQ582" s="129">
        <v>0</v>
      </c>
      <c r="DR582" s="129">
        <v>0</v>
      </c>
      <c r="DS582" s="129" t="s">
        <v>83</v>
      </c>
      <c r="DT582" s="129" t="s">
        <v>83</v>
      </c>
      <c r="DU582" s="129" t="s">
        <v>83</v>
      </c>
      <c r="DV582" s="129" t="s">
        <v>83</v>
      </c>
      <c r="DW582" s="131" t="s">
        <v>83</v>
      </c>
      <c r="DX582" s="131" t="s">
        <v>84</v>
      </c>
      <c r="DY582" s="131" t="s">
        <v>81</v>
      </c>
      <c r="DZ582" s="131" t="s">
        <v>5421</v>
      </c>
      <c r="EA582" s="131" t="s">
        <v>1327</v>
      </c>
      <c r="EB582" s="131" t="s">
        <v>5422</v>
      </c>
      <c r="EC582" s="131" t="s">
        <v>3090</v>
      </c>
      <c r="ED582" s="131" t="s">
        <v>89</v>
      </c>
      <c r="EE582" s="131" t="s">
        <v>5423</v>
      </c>
      <c r="EF582" s="131" t="s">
        <v>5424</v>
      </c>
      <c r="EG582" s="131" t="s">
        <v>5425</v>
      </c>
      <c r="EH582" s="131" t="s">
        <v>3520</v>
      </c>
      <c r="EI582" s="131" t="s">
        <v>5426</v>
      </c>
      <c r="EJ582" s="135" t="s">
        <v>5427</v>
      </c>
      <c r="EK582" s="135" t="s">
        <v>5428</v>
      </c>
      <c r="EL582" s="135" t="s">
        <v>5429</v>
      </c>
      <c r="EM582" s="135" t="s">
        <v>5430</v>
      </c>
      <c r="EN582" s="131" t="s">
        <v>81</v>
      </c>
    </row>
    <row r="583" spans="1:144" ht="18" thickTop="1" thickBot="1">
      <c r="A583" s="575">
        <f t="shared" si="31"/>
        <v>582</v>
      </c>
      <c r="B583" s="572" t="s">
        <v>5899</v>
      </c>
      <c r="C583" s="600" t="s">
        <v>5900</v>
      </c>
      <c r="D583" s="570" t="s">
        <v>13208</v>
      </c>
      <c r="E583" s="568" t="str">
        <f t="shared" si="29"/>
        <v>Not Placed</v>
      </c>
      <c r="F583" s="570" t="s">
        <v>12496</v>
      </c>
      <c r="G583" s="570" t="s">
        <v>160</v>
      </c>
      <c r="H583" s="131" t="str">
        <f>VLOOKUP(B583,INFT3!C:E,3,0)</f>
        <v>Direct Second Year Engineering without live KT</v>
      </c>
      <c r="I583" s="610">
        <v>36291</v>
      </c>
      <c r="J583" s="572">
        <v>20</v>
      </c>
      <c r="K583" s="611" t="s">
        <v>5901</v>
      </c>
      <c r="L583" s="611" t="s">
        <v>73</v>
      </c>
      <c r="M583" s="611" t="s">
        <v>5902</v>
      </c>
      <c r="N583" s="612" t="s">
        <v>5898</v>
      </c>
      <c r="O583" s="612">
        <v>8879534205</v>
      </c>
      <c r="P583" s="612">
        <v>8355804163</v>
      </c>
      <c r="Q583" s="612" t="e">
        <f>VLOOKUP(B583,'TCS CON'!$D$1:$H$98,5,0)</f>
        <v>#N/A</v>
      </c>
      <c r="R583" s="612" t="e">
        <f>VLOOKUP(B583,LTI!$C$1:$H$46,6,0)</f>
        <v>#N/A</v>
      </c>
      <c r="S583" s="612" t="e">
        <f>VLOOKUP(B583,JARO!$E$2:$I$11,5,0)</f>
        <v>#N/A</v>
      </c>
      <c r="T583" s="612" t="e">
        <f>VLOOKUP(B583,Capgemini!$D$3:$H$78,5,0)</f>
        <v>#N/A</v>
      </c>
      <c r="U583" s="612" t="e">
        <f>VLOOKUP(B583,Carwale!$D$1:$H$4,5,0)</f>
        <v>#N/A</v>
      </c>
      <c r="V583" s="612" t="e">
        <f>VLOOKUP(B583,'Interactive Brokers'!E:I,5,0)</f>
        <v>#N/A</v>
      </c>
      <c r="W583" s="612" t="e">
        <f>VLOOKUP(B583,'REL Jio'!E:I,5,0)</f>
        <v>#N/A</v>
      </c>
      <c r="X583" s="612" t="e">
        <f>VLOOKUP(B583,'Sciative Sol'!E:I,5,0)</f>
        <v>#N/A</v>
      </c>
      <c r="Y583" s="612" t="e">
        <f>VLOOKUP(B583,'Hexaware Tech'!E:I,5,0)</f>
        <v>#N/A</v>
      </c>
      <c r="Z583" s="612" t="e">
        <f>VLOOKUP(B583,Axis!D:H,5,0)</f>
        <v>#N/A</v>
      </c>
      <c r="AA583" s="612" t="e">
        <f>VLOOKUP(B583,Ugam!$D$3:$H$26,5,0)</f>
        <v>#N/A</v>
      </c>
      <c r="AB583" s="612" t="e">
        <f>VLOOKUP(B583,Zeus!F:J,5,0)</f>
        <v>#N/A</v>
      </c>
      <c r="AC583" s="612" t="e">
        <f>VLOOKUP(B583,Montran!F:J,5,0)</f>
        <v>#N/A</v>
      </c>
      <c r="AD583" s="612" t="e">
        <f>VLOOKUP(B583,Endurance!H366:L366,5,0)</f>
        <v>#N/A</v>
      </c>
      <c r="AE583" s="612" t="e">
        <f>VLOOKUP(B583,'Swabhav Techlabs'!$F$1:$J$2,5,0)</f>
        <v>#N/A</v>
      </c>
      <c r="AF583" s="612" t="e">
        <f>VLOOKUP(B583,'Quality Kiosk'!$F$1:$J$18,5,0)</f>
        <v>#N/A</v>
      </c>
      <c r="AG583" s="612" t="e">
        <f>VLOOKUP(B583,'Lemon VB'!$F$1:$J$2,5,0)</f>
        <v>#N/A</v>
      </c>
      <c r="AH583" s="612" t="e">
        <f>VLOOKUP(B583,Gocomet!$E$1:$I$3,5,0)</f>
        <v>#N/A</v>
      </c>
      <c r="AI583" s="612" t="e">
        <f>VLOOKUP(B583,'Ingram Micro'!$E$1:$I$8,5,0)</f>
        <v>#N/A</v>
      </c>
      <c r="AJ583" s="612" t="e">
        <f>VLOOKUP(B583,'DePronto Infotech'!$E$1:$I$2,5,0)</f>
        <v>#N/A</v>
      </c>
      <c r="AK583" s="612" t="e">
        <f>VLOOKUP(B583,'Reliance Retail'!$E$1:$I$4,5,0)</f>
        <v>#N/A</v>
      </c>
      <c r="AL583" s="612" t="e">
        <f>VLOOKUP(B583,'Bright Champs'!$D$1:$H$13,5,0)</f>
        <v>#N/A</v>
      </c>
      <c r="AM583" s="612" t="e">
        <f>VLOOKUP(B583,Neosoft!$E$1:$I$12,5,0)</f>
        <v>#N/A</v>
      </c>
      <c r="AN583" s="612" t="e">
        <f>VLOOKUP(B583,Infosys!$E$1:$I$3,5,0)</f>
        <v>#N/A</v>
      </c>
      <c r="AO583" s="612" t="e">
        <f>VLOOKUP(B583,Cerelabs!$E$1:$I$5,5,0)</f>
        <v>#N/A</v>
      </c>
      <c r="AP583" s="612" t="e">
        <f>VLOOKUP(B583,'Neebal Technologies'!$D$1:$H$2,5,0)</f>
        <v>#N/A</v>
      </c>
      <c r="AQ583" s="612" t="e">
        <f>VLOOKUP(B583,'Vertiv Energy'!$D$1:$H$2,5,0)</f>
        <v>#N/A</v>
      </c>
      <c r="AR583" s="612" t="e">
        <f>VLOOKUP(B583,'Acidaes Solutions (CRMNEXT)'!$D$1:$H$3,5,0)</f>
        <v>#N/A</v>
      </c>
      <c r="AS583" s="612" t="e">
        <f>VLOOKUP(B583,Growisto!$D$1:$H$2,5,0)</f>
        <v>#N/A</v>
      </c>
      <c r="AT583" s="612" t="e">
        <f>VLOOKUP(B583,'9.9 Mediaworx - Digit'!$D$1:$H$2,5,0)</f>
        <v>#N/A</v>
      </c>
      <c r="AU583" s="612" t="e">
        <f>VLOOKUP(B583,'Vistaar systems Pvt Ltd'!$D$2:$H$3,5,0)</f>
        <v>#N/A</v>
      </c>
      <c r="AV583" s="612" t="e">
        <f>VLOOKUP(B583,'Course 5i'!$D$2:$H$11,5,0)</f>
        <v>#N/A</v>
      </c>
      <c r="AW583" s="612" t="e">
        <f>VLOOKUP(B583,'Radiant Appliances &amp; Electronic'!$D$1:$H$13,5,0)</f>
        <v>#N/A</v>
      </c>
      <c r="AX583" s="612" t="e">
        <f>VLOOKUP(B583,'Atos Global'!$D$3:$H$27,5,0)</f>
        <v>#N/A</v>
      </c>
      <c r="AY583" s="612" t="e">
        <f>VLOOKUP(B583,'Saama Technologies'!$D$1:$H$2,5,0)</f>
        <v>#N/A</v>
      </c>
      <c r="AZ583" s="612" t="e">
        <f>VLOOKUP(B583,'Multiplier Solutions'!$D$1:$H$2,5,0)</f>
        <v>#N/A</v>
      </c>
      <c r="BA583" s="612" t="e">
        <f>VLOOKUP(B583,GEP!$D$2:$H$5,5,0)</f>
        <v>#N/A</v>
      </c>
      <c r="BB583" s="612" t="e">
        <f>VLOOKUP(B583,Accenture!$D$1:$H$6,5,0)</f>
        <v>#N/A</v>
      </c>
      <c r="BC583" s="612" t="e">
        <f>VLOOKUP(B583,'Endurance International Group'!$D$1:$H$2,5,0)</f>
        <v>#N/A</v>
      </c>
      <c r="BD583" s="612" t="e">
        <f>VLOOKUP(B583,Newgen!$D$1:$H$2,5,0)</f>
        <v>#N/A</v>
      </c>
      <c r="BE583" s="612" t="e">
        <f>VLOOKUP(B583,'3D Incredible'!D583:H583,5,0)</f>
        <v>#N/A</v>
      </c>
      <c r="BF583" s="612" t="e">
        <f>VLOOKUP(B583,'Raja Software Labs'!$D$2:$H$2,5,0)</f>
        <v>#N/A</v>
      </c>
      <c r="BG583" s="612" t="e">
        <f>VLOOKUP(B583,Wipro!$D$1:$H$2,5,0)</f>
        <v>#N/A</v>
      </c>
      <c r="BH583" s="612" t="e">
        <f>VLOOKUP(B583,'Perch Technologies'!$D$2:$H$2,5,0)</f>
        <v>#N/A</v>
      </c>
      <c r="BI583" s="612" t="e">
        <f>VLOOKUP(B583,'Morning Star'!$D$1:$H$6,5,0)</f>
        <v>#N/A</v>
      </c>
      <c r="BJ583" s="612" t="e">
        <f>VLOOKUP(B583,Flexiloans!$D$1:$H$2,5,0)</f>
        <v>#N/A</v>
      </c>
      <c r="BK583" s="612" t="e">
        <f>VLOOKUP(B583,'Thirdware Solutions'!$D$1:$H$2,5,0)</f>
        <v>#N/A</v>
      </c>
      <c r="BL583" s="612" t="e">
        <f>VLOOKUP(B583,Tescom!$D$1:$H$8,5,0)</f>
        <v>#N/A</v>
      </c>
      <c r="BM583" s="612" t="e">
        <f>VLOOKUP(B583,'Cogno AI'!$D$1:$H$2,5,0)</f>
        <v>#N/A</v>
      </c>
      <c r="BN583" s="612" t="e">
        <f>VLOOKUP(B583,'ABM Knowledgeware'!$D$1:$H$2,5,0)</f>
        <v>#N/A</v>
      </c>
      <c r="BO583" s="612" t="e">
        <f>VLOOKUP(B583,'Concerto Software'!$D$1:$H$3,5,0)</f>
        <v>#N/A</v>
      </c>
      <c r="BP583" s="612" t="e">
        <f>VLOOKUP(B583,'My Captain'!$D$1:$H$4,5,0)</f>
        <v>#N/A</v>
      </c>
      <c r="BQ583" s="612" t="e">
        <f>VLOOKUP(B583,'Finoux Solutions'!$D$2:$H$4,5,0)</f>
        <v>#N/A</v>
      </c>
      <c r="BR583" s="612" t="e">
        <f>VLOOKUP(B583,'MITR Learning'!$D$1:$H$2,5,0)</f>
        <v>#N/A</v>
      </c>
      <c r="BS583" s="612" t="e">
        <f>VLOOKUP(B583,Nucsoft!$D$2:$H$6,5,0)</f>
        <v>#N/A</v>
      </c>
      <c r="BT583" s="612" t="e">
        <f>VLOOKUP(B583,'Paras Cadd'!$D$1:$H$2,5,0)</f>
        <v>#N/A</v>
      </c>
      <c r="BU583" s="612" t="e">
        <f>VLOOKUP(B583,'ICICI Securities'!$D$1:$H$2,5,0)</f>
        <v>#N/A</v>
      </c>
      <c r="BV583" s="612" t="e">
        <f>VLOOKUP(B583,'Citius Tech'!$D$2:$H$5,5,0)</f>
        <v>#N/A</v>
      </c>
      <c r="BW583" s="612" t="e">
        <f>VLOOKUP(B583,'Buzzy Brains'!$D$2:$H$2,5,0)</f>
        <v>#N/A</v>
      </c>
      <c r="BX583" s="612" t="e">
        <f>VLOOKUP(B583,'Decimal Point'!$D$2:$H$2,5,0)</f>
        <v>#N/A</v>
      </c>
      <c r="BY583" s="612" t="e">
        <f>VLOOKUP(B583,'Sankey Business Solutions'!$D$2:$H$3,5,0)</f>
        <v>#N/A</v>
      </c>
      <c r="BZ583" s="612" t="e">
        <f>VLOOKUP(B583,'Nangia &amp; Co LLP'!$D$2:$H$2,5,0)</f>
        <v>#N/A</v>
      </c>
      <c r="CA583" s="612" t="e">
        <f>VLOOKUP(B583,'FIS Solutions India Pvt Ltd'!$D$2:$H$2,5,0)</f>
        <v>#N/A</v>
      </c>
      <c r="CB583" s="612" t="e">
        <f>VLOOKUP(B583,'Delta Technology &amp; Management '!$D$2:$H$16,5,0)</f>
        <v>#N/A</v>
      </c>
      <c r="CC583" s="612" t="e">
        <f>VLOOKUP(B583,'Espoir Networks'!$D$3:$H$11,5,0)</f>
        <v>#N/A</v>
      </c>
      <c r="CD583" s="612" t="e">
        <f>VLOOKUP(B583,'Servosys Solution'!$D$3:$H$5,5,0)</f>
        <v>#N/A</v>
      </c>
      <c r="CE583" s="612" t="e">
        <f>VLOOKUP(B583,'Ribbon Communications'!$D$3:$H$4,5,0)</f>
        <v>#N/A</v>
      </c>
      <c r="CF583" s="612">
        <f t="shared" si="30"/>
        <v>0</v>
      </c>
      <c r="CG583" s="129" t="s">
        <v>5903</v>
      </c>
      <c r="CH583" s="129">
        <v>606674371835</v>
      </c>
      <c r="CI583" s="129" t="s">
        <v>134</v>
      </c>
      <c r="CJ583" s="129" t="s">
        <v>11729</v>
      </c>
      <c r="CK583" s="132">
        <v>43282</v>
      </c>
      <c r="CL583" s="129">
        <v>2021</v>
      </c>
      <c r="CM583" s="128" t="s">
        <v>12096</v>
      </c>
      <c r="CN583" s="129">
        <v>425</v>
      </c>
      <c r="CO583" s="133">
        <v>85</v>
      </c>
      <c r="CP583" s="129">
        <v>2015</v>
      </c>
      <c r="CQ583" s="129" t="s">
        <v>79</v>
      </c>
      <c r="CR583" s="128" t="s">
        <v>295</v>
      </c>
      <c r="CS583" s="129" t="s">
        <v>81</v>
      </c>
      <c r="CT583" s="133" t="s">
        <v>81</v>
      </c>
      <c r="CU583" s="129" t="s">
        <v>81</v>
      </c>
      <c r="CV583" s="129" t="s">
        <v>109</v>
      </c>
      <c r="CW583" s="131" t="s">
        <v>5905</v>
      </c>
      <c r="CX583" s="131" t="s">
        <v>5873</v>
      </c>
      <c r="CY583" s="129">
        <v>633</v>
      </c>
      <c r="CZ583" s="129">
        <v>79.13</v>
      </c>
      <c r="DA583" s="129">
        <v>2018</v>
      </c>
      <c r="DB583" s="129" t="s">
        <v>112</v>
      </c>
      <c r="DC583" s="129" t="s">
        <v>113</v>
      </c>
      <c r="DD583" s="129">
        <v>72.44</v>
      </c>
      <c r="DE583" s="129">
        <v>72.430000000000007</v>
      </c>
      <c r="DF583" s="129">
        <v>0</v>
      </c>
      <c r="DG583" s="224" t="s">
        <v>81</v>
      </c>
      <c r="DH583" s="224" t="s">
        <v>81</v>
      </c>
      <c r="DI583" s="224">
        <v>8.27</v>
      </c>
      <c r="DJ583" s="224">
        <v>7.92</v>
      </c>
      <c r="DK583" s="224">
        <v>7.53</v>
      </c>
      <c r="DL583" s="224"/>
      <c r="DM583" s="224">
        <v>23.72</v>
      </c>
      <c r="DN583" s="224">
        <v>7.9</v>
      </c>
      <c r="DO583" s="129"/>
      <c r="DP583" s="131" t="s">
        <v>114</v>
      </c>
      <c r="DQ583" s="129">
        <v>0</v>
      </c>
      <c r="DR583" s="129">
        <v>0</v>
      </c>
      <c r="DS583" s="129" t="s">
        <v>83</v>
      </c>
      <c r="DT583" s="129" t="s">
        <v>83</v>
      </c>
      <c r="DU583" s="129" t="s">
        <v>83</v>
      </c>
      <c r="DV583" s="129" t="s">
        <v>83</v>
      </c>
      <c r="DW583" s="131" t="s">
        <v>83</v>
      </c>
      <c r="DX583" s="131" t="s">
        <v>84</v>
      </c>
      <c r="DY583" s="131" t="s">
        <v>81</v>
      </c>
      <c r="DZ583" s="131" t="s">
        <v>5906</v>
      </c>
      <c r="EA583" s="131" t="s">
        <v>86</v>
      </c>
      <c r="EB583" s="131" t="s">
        <v>5907</v>
      </c>
      <c r="EC583" s="131" t="s">
        <v>88</v>
      </c>
      <c r="ED583" s="131" t="s">
        <v>89</v>
      </c>
      <c r="EE583" s="131" t="s">
        <v>81</v>
      </c>
      <c r="EF583" s="131" t="s">
        <v>5908</v>
      </c>
      <c r="EG583" s="131" t="s">
        <v>81</v>
      </c>
      <c r="EH583" s="131" t="s">
        <v>81</v>
      </c>
      <c r="EI583" s="131" t="s">
        <v>605</v>
      </c>
      <c r="EJ583" s="135" t="s">
        <v>5909</v>
      </c>
      <c r="EK583" s="135" t="s">
        <v>5910</v>
      </c>
      <c r="EL583" s="135" t="s">
        <v>5911</v>
      </c>
      <c r="EM583" s="135" t="s">
        <v>5912</v>
      </c>
      <c r="EN583" s="131" t="s">
        <v>81</v>
      </c>
    </row>
    <row r="584" spans="1:144" ht="18" thickTop="1" thickBot="1">
      <c r="A584" s="575">
        <f t="shared" si="31"/>
        <v>583</v>
      </c>
      <c r="B584" s="572" t="s">
        <v>6127</v>
      </c>
      <c r="C584" s="600" t="s">
        <v>6128</v>
      </c>
      <c r="D584" s="570" t="s">
        <v>13209</v>
      </c>
      <c r="E584" s="568" t="str">
        <f t="shared" si="29"/>
        <v>Not Placed</v>
      </c>
      <c r="F584" s="570" t="s">
        <v>12496</v>
      </c>
      <c r="G584" s="570" t="s">
        <v>160</v>
      </c>
      <c r="H584" s="131" t="str">
        <f>VLOOKUP(B584,INFT3!C:E,3,0)</f>
        <v>Direct Second Year Engineering without live KT</v>
      </c>
      <c r="I584" s="610">
        <v>35977</v>
      </c>
      <c r="J584" s="572">
        <v>22</v>
      </c>
      <c r="K584" s="611" t="s">
        <v>6129</v>
      </c>
      <c r="L584" s="611" t="s">
        <v>6130</v>
      </c>
      <c r="M584" s="611" t="s">
        <v>6131</v>
      </c>
      <c r="N584" s="612" t="s">
        <v>6126</v>
      </c>
      <c r="O584" s="612">
        <v>9423304063</v>
      </c>
      <c r="P584" s="612">
        <v>8888095747</v>
      </c>
      <c r="Q584" s="612" t="e">
        <f>VLOOKUP(B584,'TCS CON'!$D$1:$H$98,5,0)</f>
        <v>#N/A</v>
      </c>
      <c r="R584" s="612" t="e">
        <f>VLOOKUP(B584,LTI!$C$1:$H$46,6,0)</f>
        <v>#N/A</v>
      </c>
      <c r="S584" s="612" t="e">
        <f>VLOOKUP(B584,JARO!$E$2:$I$11,5,0)</f>
        <v>#N/A</v>
      </c>
      <c r="T584" s="612" t="e">
        <f>VLOOKUP(B584,Capgemini!$D$3:$H$78,5,0)</f>
        <v>#N/A</v>
      </c>
      <c r="U584" s="612" t="e">
        <f>VLOOKUP(B584,Carwale!$D$1:$H$4,5,0)</f>
        <v>#N/A</v>
      </c>
      <c r="V584" s="612" t="e">
        <f>VLOOKUP(B584,'Interactive Brokers'!E:I,5,0)</f>
        <v>#N/A</v>
      </c>
      <c r="W584" s="612" t="e">
        <f>VLOOKUP(B584,'REL Jio'!E:I,5,0)</f>
        <v>#N/A</v>
      </c>
      <c r="X584" s="612" t="e">
        <f>VLOOKUP(B584,'Sciative Sol'!E:I,5,0)</f>
        <v>#N/A</v>
      </c>
      <c r="Y584" s="612" t="e">
        <f>VLOOKUP(B584,'Hexaware Tech'!E:I,5,0)</f>
        <v>#N/A</v>
      </c>
      <c r="Z584" s="612" t="e">
        <f>VLOOKUP(B584,Axis!D:H,5,0)</f>
        <v>#N/A</v>
      </c>
      <c r="AA584" s="612" t="e">
        <f>VLOOKUP(B584,Ugam!$D$3:$H$26,5,0)</f>
        <v>#N/A</v>
      </c>
      <c r="AB584" s="612" t="e">
        <f>VLOOKUP(B584,Zeus!F:J,5,0)</f>
        <v>#N/A</v>
      </c>
      <c r="AC584" s="612" t="e">
        <f>VLOOKUP(B584,Montran!F:J,5,0)</f>
        <v>#N/A</v>
      </c>
      <c r="AD584" s="612" t="e">
        <f>VLOOKUP(B584,Endurance!H367:L367,5,0)</f>
        <v>#N/A</v>
      </c>
      <c r="AE584" s="612" t="e">
        <f>VLOOKUP(B584,'Swabhav Techlabs'!$F$1:$J$2,5,0)</f>
        <v>#N/A</v>
      </c>
      <c r="AF584" s="612" t="e">
        <f>VLOOKUP(B584,'Quality Kiosk'!$F$1:$J$18,5,0)</f>
        <v>#N/A</v>
      </c>
      <c r="AG584" s="612" t="e">
        <f>VLOOKUP(B584,'Lemon VB'!$F$1:$J$2,5,0)</f>
        <v>#N/A</v>
      </c>
      <c r="AH584" s="612" t="e">
        <f>VLOOKUP(B584,Gocomet!$E$1:$I$3,5,0)</f>
        <v>#N/A</v>
      </c>
      <c r="AI584" s="612" t="e">
        <f>VLOOKUP(B584,'Ingram Micro'!$E$1:$I$8,5,0)</f>
        <v>#N/A</v>
      </c>
      <c r="AJ584" s="612" t="e">
        <f>VLOOKUP(B584,'DePronto Infotech'!$E$1:$I$2,5,0)</f>
        <v>#N/A</v>
      </c>
      <c r="AK584" s="612" t="e">
        <f>VLOOKUP(B584,'Reliance Retail'!$E$1:$I$4,5,0)</f>
        <v>#N/A</v>
      </c>
      <c r="AL584" s="612" t="e">
        <f>VLOOKUP(B584,'Bright Champs'!$D$1:$H$13,5,0)</f>
        <v>#N/A</v>
      </c>
      <c r="AM584" s="612" t="e">
        <f>VLOOKUP(B584,Neosoft!$E$1:$I$12,5,0)</f>
        <v>#N/A</v>
      </c>
      <c r="AN584" s="612" t="e">
        <f>VLOOKUP(B584,Infosys!$E$1:$I$3,5,0)</f>
        <v>#N/A</v>
      </c>
      <c r="AO584" s="612" t="e">
        <f>VLOOKUP(B584,Cerelabs!$E$1:$I$5,5,0)</f>
        <v>#N/A</v>
      </c>
      <c r="AP584" s="612" t="e">
        <f>VLOOKUP(B584,'Neebal Technologies'!$D$1:$H$2,5,0)</f>
        <v>#N/A</v>
      </c>
      <c r="AQ584" s="612" t="e">
        <f>VLOOKUP(B584,'Vertiv Energy'!$D$1:$H$2,5,0)</f>
        <v>#N/A</v>
      </c>
      <c r="AR584" s="612" t="e">
        <f>VLOOKUP(B584,'Acidaes Solutions (CRMNEXT)'!$D$1:$H$3,5,0)</f>
        <v>#N/A</v>
      </c>
      <c r="AS584" s="612" t="e">
        <f>VLOOKUP(B584,Growisto!$D$1:$H$2,5,0)</f>
        <v>#N/A</v>
      </c>
      <c r="AT584" s="612" t="e">
        <f>VLOOKUP(B584,'9.9 Mediaworx - Digit'!$D$1:$H$2,5,0)</f>
        <v>#N/A</v>
      </c>
      <c r="AU584" s="612" t="e">
        <f>VLOOKUP(B584,'Vistaar systems Pvt Ltd'!$D$2:$H$3,5,0)</f>
        <v>#N/A</v>
      </c>
      <c r="AV584" s="612" t="e">
        <f>VLOOKUP(B584,'Course 5i'!$D$2:$H$11,5,0)</f>
        <v>#N/A</v>
      </c>
      <c r="AW584" s="612" t="e">
        <f>VLOOKUP(B584,'Radiant Appliances &amp; Electronic'!$D$1:$H$13,5,0)</f>
        <v>#N/A</v>
      </c>
      <c r="AX584" s="612" t="e">
        <f>VLOOKUP(B584,'Atos Global'!$D$3:$H$27,5,0)</f>
        <v>#N/A</v>
      </c>
      <c r="AY584" s="612" t="e">
        <f>VLOOKUP(B584,'Saama Technologies'!$D$1:$H$2,5,0)</f>
        <v>#N/A</v>
      </c>
      <c r="AZ584" s="612" t="e">
        <f>VLOOKUP(B584,'Multiplier Solutions'!$D$1:$H$2,5,0)</f>
        <v>#N/A</v>
      </c>
      <c r="BA584" s="612" t="e">
        <f>VLOOKUP(B584,GEP!$D$2:$H$5,5,0)</f>
        <v>#N/A</v>
      </c>
      <c r="BB584" s="612" t="e">
        <f>VLOOKUP(B584,Accenture!$D$1:$H$6,5,0)</f>
        <v>#N/A</v>
      </c>
      <c r="BC584" s="612" t="e">
        <f>VLOOKUP(B584,'Endurance International Group'!$D$1:$H$2,5,0)</f>
        <v>#N/A</v>
      </c>
      <c r="BD584" s="612" t="e">
        <f>VLOOKUP(B584,Newgen!$D$1:$H$2,5,0)</f>
        <v>#N/A</v>
      </c>
      <c r="BE584" s="612" t="e">
        <f>VLOOKUP(B584,'3D Incredible'!D584:H584,5,0)</f>
        <v>#N/A</v>
      </c>
      <c r="BF584" s="612" t="e">
        <f>VLOOKUP(B584,'Raja Software Labs'!$D$2:$H$2,5,0)</f>
        <v>#N/A</v>
      </c>
      <c r="BG584" s="612" t="e">
        <f>VLOOKUP(B584,Wipro!$D$1:$H$2,5,0)</f>
        <v>#N/A</v>
      </c>
      <c r="BH584" s="612" t="e">
        <f>VLOOKUP(B584,'Perch Technologies'!$D$2:$H$2,5,0)</f>
        <v>#N/A</v>
      </c>
      <c r="BI584" s="612" t="e">
        <f>VLOOKUP(B584,'Morning Star'!$D$1:$H$6,5,0)</f>
        <v>#N/A</v>
      </c>
      <c r="BJ584" s="612" t="e">
        <f>VLOOKUP(B584,Flexiloans!$D$1:$H$2,5,0)</f>
        <v>#N/A</v>
      </c>
      <c r="BK584" s="612" t="e">
        <f>VLOOKUP(B584,'Thirdware Solutions'!$D$1:$H$2,5,0)</f>
        <v>#N/A</v>
      </c>
      <c r="BL584" s="612" t="e">
        <f>VLOOKUP(B584,Tescom!$D$1:$H$8,5,0)</f>
        <v>#N/A</v>
      </c>
      <c r="BM584" s="612" t="e">
        <f>VLOOKUP(B584,'Cogno AI'!$D$1:$H$2,5,0)</f>
        <v>#N/A</v>
      </c>
      <c r="BN584" s="612" t="e">
        <f>VLOOKUP(B584,'ABM Knowledgeware'!$D$1:$H$2,5,0)</f>
        <v>#N/A</v>
      </c>
      <c r="BO584" s="612" t="e">
        <f>VLOOKUP(B584,'Concerto Software'!$D$1:$H$3,5,0)</f>
        <v>#N/A</v>
      </c>
      <c r="BP584" s="612" t="e">
        <f>VLOOKUP(B584,'My Captain'!$D$1:$H$4,5,0)</f>
        <v>#N/A</v>
      </c>
      <c r="BQ584" s="612" t="e">
        <f>VLOOKUP(B584,'Finoux Solutions'!$D$2:$H$4,5,0)</f>
        <v>#N/A</v>
      </c>
      <c r="BR584" s="612" t="e">
        <f>VLOOKUP(B584,'MITR Learning'!$D$1:$H$2,5,0)</f>
        <v>#N/A</v>
      </c>
      <c r="BS584" s="612" t="e">
        <f>VLOOKUP(B584,Nucsoft!$D$2:$H$6,5,0)</f>
        <v>#N/A</v>
      </c>
      <c r="BT584" s="612" t="e">
        <f>VLOOKUP(B584,'Paras Cadd'!$D$1:$H$2,5,0)</f>
        <v>#N/A</v>
      </c>
      <c r="BU584" s="612" t="e">
        <f>VLOOKUP(B584,'ICICI Securities'!$D$1:$H$2,5,0)</f>
        <v>#N/A</v>
      </c>
      <c r="BV584" s="612" t="e">
        <f>VLOOKUP(B584,'Citius Tech'!$D$2:$H$5,5,0)</f>
        <v>#N/A</v>
      </c>
      <c r="BW584" s="612" t="e">
        <f>VLOOKUP(B584,'Buzzy Brains'!$D$2:$H$2,5,0)</f>
        <v>#N/A</v>
      </c>
      <c r="BX584" s="612" t="e">
        <f>VLOOKUP(B584,'Decimal Point'!$D$2:$H$2,5,0)</f>
        <v>#N/A</v>
      </c>
      <c r="BY584" s="612" t="e">
        <f>VLOOKUP(B584,'Sankey Business Solutions'!$D$2:$H$3,5,0)</f>
        <v>#N/A</v>
      </c>
      <c r="BZ584" s="612" t="e">
        <f>VLOOKUP(B584,'Nangia &amp; Co LLP'!$D$2:$H$2,5,0)</f>
        <v>#N/A</v>
      </c>
      <c r="CA584" s="612" t="e">
        <f>VLOOKUP(B584,'FIS Solutions India Pvt Ltd'!$D$2:$H$2,5,0)</f>
        <v>#N/A</v>
      </c>
      <c r="CB584" s="612" t="e">
        <f>VLOOKUP(B584,'Delta Technology &amp; Management '!$D$2:$H$16,5,0)</f>
        <v>#N/A</v>
      </c>
      <c r="CC584" s="612" t="e">
        <f>VLOOKUP(B584,'Espoir Networks'!$D$3:$H$11,5,0)</f>
        <v>#N/A</v>
      </c>
      <c r="CD584" s="612" t="e">
        <f>VLOOKUP(B584,'Servosys Solution'!$D$3:$H$5,5,0)</f>
        <v>#N/A</v>
      </c>
      <c r="CE584" s="612" t="e">
        <f>VLOOKUP(B584,'Ribbon Communications'!$D$3:$H$4,5,0)</f>
        <v>#N/A</v>
      </c>
      <c r="CF584" s="612">
        <f t="shared" si="30"/>
        <v>0</v>
      </c>
      <c r="CG584" s="129" t="s">
        <v>6132</v>
      </c>
      <c r="CH584" s="129">
        <v>554769709816</v>
      </c>
      <c r="CI584" s="129" t="s">
        <v>134</v>
      </c>
      <c r="CJ584" s="129" t="s">
        <v>11729</v>
      </c>
      <c r="CK584" s="132">
        <v>43282</v>
      </c>
      <c r="CL584" s="129">
        <v>2021</v>
      </c>
      <c r="CM584" s="128" t="s">
        <v>12097</v>
      </c>
      <c r="CN584" s="129">
        <v>357</v>
      </c>
      <c r="CO584" s="133">
        <v>71.400000000000006</v>
      </c>
      <c r="CP584" s="129">
        <v>2013</v>
      </c>
      <c r="CQ584" s="129" t="s">
        <v>79</v>
      </c>
      <c r="CR584" s="128" t="s">
        <v>295</v>
      </c>
      <c r="CS584" s="129" t="s">
        <v>295</v>
      </c>
      <c r="CT584" s="133" t="s">
        <v>295</v>
      </c>
      <c r="CU584" s="129" t="s">
        <v>295</v>
      </c>
      <c r="CV584" s="129" t="s">
        <v>109</v>
      </c>
      <c r="CW584" s="131" t="s">
        <v>6134</v>
      </c>
      <c r="CX584" s="131" t="s">
        <v>336</v>
      </c>
      <c r="CY584" s="129">
        <v>1275</v>
      </c>
      <c r="CZ584" s="129">
        <v>75</v>
      </c>
      <c r="DA584" s="129">
        <v>2018</v>
      </c>
      <c r="DB584" s="129" t="s">
        <v>112</v>
      </c>
      <c r="DC584" s="129" t="s">
        <v>113</v>
      </c>
      <c r="DD584" s="129">
        <v>63.57</v>
      </c>
      <c r="DE584" s="129">
        <v>63.65</v>
      </c>
      <c r="DF584" s="129">
        <v>5</v>
      </c>
      <c r="DG584" s="224" t="s">
        <v>295</v>
      </c>
      <c r="DH584" s="224" t="s">
        <v>295</v>
      </c>
      <c r="DI584" s="224">
        <v>7.27</v>
      </c>
      <c r="DJ584" s="224">
        <v>5.77</v>
      </c>
      <c r="DK584" s="224">
        <v>7.96</v>
      </c>
      <c r="DL584" s="224">
        <v>9.11</v>
      </c>
      <c r="DM584" s="224">
        <v>30.11</v>
      </c>
      <c r="DN584" s="224">
        <v>7.52</v>
      </c>
      <c r="DO584" s="129"/>
      <c r="DP584" s="131" t="s">
        <v>338</v>
      </c>
      <c r="DQ584" s="129">
        <v>0</v>
      </c>
      <c r="DR584" s="129">
        <v>0</v>
      </c>
      <c r="DS584" s="129" t="s">
        <v>83</v>
      </c>
      <c r="DT584" s="129" t="s">
        <v>83</v>
      </c>
      <c r="DU584" s="129" t="s">
        <v>83</v>
      </c>
      <c r="DV584" s="129" t="s">
        <v>255</v>
      </c>
      <c r="DW584" s="131" t="s">
        <v>83</v>
      </c>
      <c r="DX584" s="131" t="s">
        <v>84</v>
      </c>
      <c r="DY584" s="131" t="s">
        <v>295</v>
      </c>
      <c r="DZ584" s="131" t="s">
        <v>6135</v>
      </c>
      <c r="EA584" s="131" t="s">
        <v>6136</v>
      </c>
      <c r="EB584" s="131" t="s">
        <v>6137</v>
      </c>
      <c r="EC584" s="131" t="s">
        <v>88</v>
      </c>
      <c r="ED584" s="131" t="s">
        <v>89</v>
      </c>
      <c r="EE584" s="131" t="s">
        <v>6138</v>
      </c>
      <c r="EF584" s="131" t="s">
        <v>6139</v>
      </c>
      <c r="EG584" s="131" t="s">
        <v>295</v>
      </c>
      <c r="EH584" s="131" t="s">
        <v>295</v>
      </c>
      <c r="EI584" s="131" t="s">
        <v>6140</v>
      </c>
      <c r="EJ584" s="135" t="s">
        <v>6141</v>
      </c>
      <c r="EK584" s="135" t="s">
        <v>6142</v>
      </c>
      <c r="EL584" s="135" t="s">
        <v>6143</v>
      </c>
      <c r="EM584" s="135" t="s">
        <v>6144</v>
      </c>
      <c r="EN584" s="131" t="s">
        <v>295</v>
      </c>
    </row>
    <row r="585" spans="1:144" ht="18" thickTop="1" thickBot="1">
      <c r="A585" s="575">
        <f t="shared" si="31"/>
        <v>584</v>
      </c>
      <c r="B585" s="572" t="s">
        <v>6162</v>
      </c>
      <c r="C585" s="600" t="s">
        <v>6163</v>
      </c>
      <c r="D585" s="570" t="s">
        <v>13208</v>
      </c>
      <c r="E585" s="568" t="str">
        <f t="shared" si="29"/>
        <v>Not Placed</v>
      </c>
      <c r="F585" s="570" t="s">
        <v>12496</v>
      </c>
      <c r="G585" s="570" t="s">
        <v>160</v>
      </c>
      <c r="H585" s="131" t="str">
        <f>VLOOKUP(B585,INFT3!C:E,3,0)</f>
        <v>Direct Second Year Engineering without live KT</v>
      </c>
      <c r="I585" s="610" t="s">
        <v>1459</v>
      </c>
      <c r="J585" s="572">
        <v>20</v>
      </c>
      <c r="K585" s="611" t="s">
        <v>6164</v>
      </c>
      <c r="L585" s="611" t="s">
        <v>73</v>
      </c>
      <c r="M585" s="611" t="s">
        <v>6165</v>
      </c>
      <c r="N585" s="612" t="s">
        <v>6161</v>
      </c>
      <c r="O585" s="612">
        <v>8355923443</v>
      </c>
      <c r="P585" s="612">
        <v>8355923443</v>
      </c>
      <c r="Q585" s="612" t="e">
        <f>VLOOKUP(B585,'TCS CON'!$D$1:$H$98,5,0)</f>
        <v>#N/A</v>
      </c>
      <c r="R585" s="612" t="e">
        <f>VLOOKUP(B585,LTI!$C$1:$H$46,6,0)</f>
        <v>#N/A</v>
      </c>
      <c r="S585" s="612" t="e">
        <f>VLOOKUP(B585,JARO!$E$2:$I$11,5,0)</f>
        <v>#N/A</v>
      </c>
      <c r="T585" s="612" t="e">
        <f>VLOOKUP(B585,Capgemini!$D$3:$H$78,5,0)</f>
        <v>#N/A</v>
      </c>
      <c r="U585" s="612" t="e">
        <f>VLOOKUP(B585,Carwale!$D$1:$H$4,5,0)</f>
        <v>#N/A</v>
      </c>
      <c r="V585" s="612" t="e">
        <f>VLOOKUP(B585,'Interactive Brokers'!E:I,5,0)</f>
        <v>#N/A</v>
      </c>
      <c r="W585" s="612" t="e">
        <f>VLOOKUP(B585,'REL Jio'!E:I,5,0)</f>
        <v>#N/A</v>
      </c>
      <c r="X585" s="612" t="e">
        <f>VLOOKUP(B585,'Sciative Sol'!E:I,5,0)</f>
        <v>#N/A</v>
      </c>
      <c r="Y585" s="612" t="e">
        <f>VLOOKUP(B585,'Hexaware Tech'!E:I,5,0)</f>
        <v>#N/A</v>
      </c>
      <c r="Z585" s="612" t="e">
        <f>VLOOKUP(B585,Axis!D:H,5,0)</f>
        <v>#N/A</v>
      </c>
      <c r="AA585" s="612" t="e">
        <f>VLOOKUP(B585,Ugam!$D$3:$H$26,5,0)</f>
        <v>#N/A</v>
      </c>
      <c r="AB585" s="612" t="e">
        <f>VLOOKUP(B585,Zeus!F:J,5,0)</f>
        <v>#N/A</v>
      </c>
      <c r="AC585" s="612" t="e">
        <f>VLOOKUP(B585,Montran!F:J,5,0)</f>
        <v>#N/A</v>
      </c>
      <c r="AD585" s="612" t="e">
        <f>VLOOKUP(B585,Endurance!H368:L368,5,0)</f>
        <v>#N/A</v>
      </c>
      <c r="AE585" s="612" t="e">
        <f>VLOOKUP(B585,'Swabhav Techlabs'!$F$1:$J$2,5,0)</f>
        <v>#N/A</v>
      </c>
      <c r="AF585" s="612" t="e">
        <f>VLOOKUP(B585,'Quality Kiosk'!$F$1:$J$18,5,0)</f>
        <v>#N/A</v>
      </c>
      <c r="AG585" s="612" t="e">
        <f>VLOOKUP(B585,'Lemon VB'!$F$1:$J$2,5,0)</f>
        <v>#N/A</v>
      </c>
      <c r="AH585" s="612" t="e">
        <f>VLOOKUP(B585,Gocomet!$E$1:$I$3,5,0)</f>
        <v>#N/A</v>
      </c>
      <c r="AI585" s="612" t="e">
        <f>VLOOKUP(B585,'Ingram Micro'!$E$1:$I$8,5,0)</f>
        <v>#N/A</v>
      </c>
      <c r="AJ585" s="612" t="e">
        <f>VLOOKUP(B585,'DePronto Infotech'!$E$1:$I$2,5,0)</f>
        <v>#N/A</v>
      </c>
      <c r="AK585" s="612" t="e">
        <f>VLOOKUP(B585,'Reliance Retail'!$E$1:$I$4,5,0)</f>
        <v>#N/A</v>
      </c>
      <c r="AL585" s="612" t="e">
        <f>VLOOKUP(B585,'Bright Champs'!$D$1:$H$13,5,0)</f>
        <v>#N/A</v>
      </c>
      <c r="AM585" s="612" t="e">
        <f>VLOOKUP(B585,Neosoft!$E$1:$I$12,5,0)</f>
        <v>#N/A</v>
      </c>
      <c r="AN585" s="612" t="e">
        <f>VLOOKUP(B585,Infosys!$E$1:$I$3,5,0)</f>
        <v>#N/A</v>
      </c>
      <c r="AO585" s="612" t="e">
        <f>VLOOKUP(B585,Cerelabs!$E$1:$I$5,5,0)</f>
        <v>#N/A</v>
      </c>
      <c r="AP585" s="612" t="e">
        <f>VLOOKUP(B585,'Neebal Technologies'!$D$1:$H$2,5,0)</f>
        <v>#N/A</v>
      </c>
      <c r="AQ585" s="612" t="e">
        <f>VLOOKUP(B585,'Vertiv Energy'!$D$1:$H$2,5,0)</f>
        <v>#N/A</v>
      </c>
      <c r="AR585" s="612" t="e">
        <f>VLOOKUP(B585,'Acidaes Solutions (CRMNEXT)'!$D$1:$H$3,5,0)</f>
        <v>#N/A</v>
      </c>
      <c r="AS585" s="612" t="e">
        <f>VLOOKUP(B585,Growisto!$D$1:$H$2,5,0)</f>
        <v>#N/A</v>
      </c>
      <c r="AT585" s="612" t="e">
        <f>VLOOKUP(B585,'9.9 Mediaworx - Digit'!$D$1:$H$2,5,0)</f>
        <v>#N/A</v>
      </c>
      <c r="AU585" s="612" t="e">
        <f>VLOOKUP(B585,'Vistaar systems Pvt Ltd'!$D$2:$H$3,5,0)</f>
        <v>#N/A</v>
      </c>
      <c r="AV585" s="612" t="e">
        <f>VLOOKUP(B585,'Course 5i'!$D$2:$H$11,5,0)</f>
        <v>#N/A</v>
      </c>
      <c r="AW585" s="612" t="e">
        <f>VLOOKUP(B585,'Radiant Appliances &amp; Electronic'!$D$1:$H$13,5,0)</f>
        <v>#N/A</v>
      </c>
      <c r="AX585" s="612" t="e">
        <f>VLOOKUP(B585,'Atos Global'!$D$3:$H$27,5,0)</f>
        <v>#N/A</v>
      </c>
      <c r="AY585" s="612" t="e">
        <f>VLOOKUP(B585,'Saama Technologies'!$D$1:$H$2,5,0)</f>
        <v>#N/A</v>
      </c>
      <c r="AZ585" s="612" t="e">
        <f>VLOOKUP(B585,'Multiplier Solutions'!$D$1:$H$2,5,0)</f>
        <v>#N/A</v>
      </c>
      <c r="BA585" s="612" t="e">
        <f>VLOOKUP(B585,GEP!$D$2:$H$5,5,0)</f>
        <v>#N/A</v>
      </c>
      <c r="BB585" s="612" t="e">
        <f>VLOOKUP(B585,Accenture!$D$1:$H$6,5,0)</f>
        <v>#N/A</v>
      </c>
      <c r="BC585" s="612" t="e">
        <f>VLOOKUP(B585,'Endurance International Group'!$D$1:$H$2,5,0)</f>
        <v>#N/A</v>
      </c>
      <c r="BD585" s="612" t="e">
        <f>VLOOKUP(B585,Newgen!$D$1:$H$2,5,0)</f>
        <v>#N/A</v>
      </c>
      <c r="BE585" s="612" t="e">
        <f>VLOOKUP(B585,'3D Incredible'!D585:H585,5,0)</f>
        <v>#N/A</v>
      </c>
      <c r="BF585" s="612" t="e">
        <f>VLOOKUP(B585,'Raja Software Labs'!$D$2:$H$2,5,0)</f>
        <v>#N/A</v>
      </c>
      <c r="BG585" s="612" t="e">
        <f>VLOOKUP(B585,Wipro!$D$1:$H$2,5,0)</f>
        <v>#N/A</v>
      </c>
      <c r="BH585" s="612" t="e">
        <f>VLOOKUP(B585,'Perch Technologies'!$D$2:$H$2,5,0)</f>
        <v>#N/A</v>
      </c>
      <c r="BI585" s="612" t="e">
        <f>VLOOKUP(B585,'Morning Star'!$D$1:$H$6,5,0)</f>
        <v>#N/A</v>
      </c>
      <c r="BJ585" s="612" t="e">
        <f>VLOOKUP(B585,Flexiloans!$D$1:$H$2,5,0)</f>
        <v>#N/A</v>
      </c>
      <c r="BK585" s="612" t="e">
        <f>VLOOKUP(B585,'Thirdware Solutions'!$D$1:$H$2,5,0)</f>
        <v>#N/A</v>
      </c>
      <c r="BL585" s="612" t="e">
        <f>VLOOKUP(B585,Tescom!$D$1:$H$8,5,0)</f>
        <v>#N/A</v>
      </c>
      <c r="BM585" s="612" t="e">
        <f>VLOOKUP(B585,'Cogno AI'!$D$1:$H$2,5,0)</f>
        <v>#N/A</v>
      </c>
      <c r="BN585" s="612" t="e">
        <f>VLOOKUP(B585,'ABM Knowledgeware'!$D$1:$H$2,5,0)</f>
        <v>#N/A</v>
      </c>
      <c r="BO585" s="612" t="e">
        <f>VLOOKUP(B585,'Concerto Software'!$D$1:$H$3,5,0)</f>
        <v>#N/A</v>
      </c>
      <c r="BP585" s="612" t="e">
        <f>VLOOKUP(B585,'My Captain'!$D$1:$H$4,5,0)</f>
        <v>#N/A</v>
      </c>
      <c r="BQ585" s="612" t="e">
        <f>VLOOKUP(B585,'Finoux Solutions'!$D$2:$H$4,5,0)</f>
        <v>#N/A</v>
      </c>
      <c r="BR585" s="612" t="e">
        <f>VLOOKUP(B585,'MITR Learning'!$D$1:$H$2,5,0)</f>
        <v>#N/A</v>
      </c>
      <c r="BS585" s="612" t="e">
        <f>VLOOKUP(B585,Nucsoft!$D$2:$H$6,5,0)</f>
        <v>#N/A</v>
      </c>
      <c r="BT585" s="612" t="e">
        <f>VLOOKUP(B585,'Paras Cadd'!$D$1:$H$2,5,0)</f>
        <v>#N/A</v>
      </c>
      <c r="BU585" s="612" t="e">
        <f>VLOOKUP(B585,'ICICI Securities'!$D$1:$H$2,5,0)</f>
        <v>#N/A</v>
      </c>
      <c r="BV585" s="612" t="e">
        <f>VLOOKUP(B585,'Citius Tech'!$D$2:$H$5,5,0)</f>
        <v>#N/A</v>
      </c>
      <c r="BW585" s="612" t="e">
        <f>VLOOKUP(B585,'Buzzy Brains'!$D$2:$H$2,5,0)</f>
        <v>#N/A</v>
      </c>
      <c r="BX585" s="612" t="e">
        <f>VLOOKUP(B585,'Decimal Point'!$D$2:$H$2,5,0)</f>
        <v>#N/A</v>
      </c>
      <c r="BY585" s="612" t="e">
        <f>VLOOKUP(B585,'Sankey Business Solutions'!$D$2:$H$3,5,0)</f>
        <v>#N/A</v>
      </c>
      <c r="BZ585" s="612" t="e">
        <f>VLOOKUP(B585,'Nangia &amp; Co LLP'!$D$2:$H$2,5,0)</f>
        <v>#N/A</v>
      </c>
      <c r="CA585" s="612" t="e">
        <f>VLOOKUP(B585,'FIS Solutions India Pvt Ltd'!$D$2:$H$2,5,0)</f>
        <v>#N/A</v>
      </c>
      <c r="CB585" s="612" t="e">
        <f>VLOOKUP(B585,'Delta Technology &amp; Management '!$D$2:$H$16,5,0)</f>
        <v>#N/A</v>
      </c>
      <c r="CC585" s="612" t="e">
        <f>VLOOKUP(B585,'Espoir Networks'!$D$3:$H$11,5,0)</f>
        <v>#N/A</v>
      </c>
      <c r="CD585" s="612" t="e">
        <f>VLOOKUP(B585,'Servosys Solution'!$D$3:$H$5,5,0)</f>
        <v>#N/A</v>
      </c>
      <c r="CE585" s="612" t="e">
        <f>VLOOKUP(B585,'Ribbon Communications'!$D$3:$H$4,5,0)</f>
        <v>#N/A</v>
      </c>
      <c r="CF585" s="612">
        <f t="shared" si="30"/>
        <v>0</v>
      </c>
      <c r="CG585" s="129" t="s">
        <v>6166</v>
      </c>
      <c r="CH585" s="129" t="s">
        <v>6167</v>
      </c>
      <c r="CI585" s="129" t="s">
        <v>1985</v>
      </c>
      <c r="CJ585" s="129" t="s">
        <v>11729</v>
      </c>
      <c r="CK585" s="132">
        <v>43282</v>
      </c>
      <c r="CL585" s="129">
        <v>2021</v>
      </c>
      <c r="CM585" s="128" t="s">
        <v>6168</v>
      </c>
      <c r="CN585" s="129">
        <v>355</v>
      </c>
      <c r="CO585" s="133">
        <v>71</v>
      </c>
      <c r="CP585" s="129">
        <v>2015</v>
      </c>
      <c r="CQ585" s="129" t="s">
        <v>79</v>
      </c>
      <c r="CR585" s="128" t="s">
        <v>6169</v>
      </c>
      <c r="CS585" s="129" t="s">
        <v>295</v>
      </c>
      <c r="CT585" s="133" t="s">
        <v>295</v>
      </c>
      <c r="CU585" s="129" t="s">
        <v>295</v>
      </c>
      <c r="CV585" s="129" t="s">
        <v>109</v>
      </c>
      <c r="CW585" s="131" t="s">
        <v>1002</v>
      </c>
      <c r="CX585" s="131" t="s">
        <v>229</v>
      </c>
      <c r="CY585" s="129">
        <v>900</v>
      </c>
      <c r="CZ585" s="129">
        <v>78.06</v>
      </c>
      <c r="DA585" s="129">
        <v>2018</v>
      </c>
      <c r="DB585" s="129" t="s">
        <v>112</v>
      </c>
      <c r="DC585" s="129" t="s">
        <v>113</v>
      </c>
      <c r="DD585" s="129">
        <v>68.03</v>
      </c>
      <c r="DE585" s="129">
        <v>67.97</v>
      </c>
      <c r="DF585" s="129">
        <v>5</v>
      </c>
      <c r="DG585" s="224" t="s">
        <v>295</v>
      </c>
      <c r="DH585" s="224" t="s">
        <v>295</v>
      </c>
      <c r="DI585" s="224">
        <v>6.15</v>
      </c>
      <c r="DJ585" s="224">
        <v>6.19</v>
      </c>
      <c r="DK585" s="224">
        <v>6.03</v>
      </c>
      <c r="DL585" s="224"/>
      <c r="DM585" s="224">
        <v>18.37</v>
      </c>
      <c r="DN585" s="224">
        <v>6.1230000000000002</v>
      </c>
      <c r="DO585" s="129"/>
      <c r="DP585" s="131" t="s">
        <v>114</v>
      </c>
      <c r="DQ585" s="129">
        <v>0</v>
      </c>
      <c r="DR585" s="129">
        <v>2</v>
      </c>
      <c r="DS585" s="129" t="s">
        <v>83</v>
      </c>
      <c r="DT585" s="129" t="s">
        <v>83</v>
      </c>
      <c r="DU585" s="129" t="s">
        <v>83</v>
      </c>
      <c r="DV585" s="129" t="s">
        <v>83</v>
      </c>
      <c r="DW585" s="131" t="s">
        <v>83</v>
      </c>
      <c r="DX585" s="131" t="s">
        <v>84</v>
      </c>
      <c r="DY585" s="131" t="s">
        <v>295</v>
      </c>
      <c r="DZ585" s="131" t="s">
        <v>6170</v>
      </c>
      <c r="EA585" s="131" t="s">
        <v>86</v>
      </c>
      <c r="EB585" s="131" t="s">
        <v>6171</v>
      </c>
      <c r="EC585" s="131" t="s">
        <v>317</v>
      </c>
      <c r="ED585" s="131" t="s">
        <v>89</v>
      </c>
      <c r="EE585" s="131" t="s">
        <v>295</v>
      </c>
      <c r="EF585" s="131" t="s">
        <v>6172</v>
      </c>
      <c r="EG585" s="131" t="s">
        <v>3203</v>
      </c>
      <c r="EH585" s="131" t="s">
        <v>6173</v>
      </c>
      <c r="EI585" s="131" t="s">
        <v>6174</v>
      </c>
      <c r="EJ585" s="135" t="s">
        <v>6175</v>
      </c>
      <c r="EK585" s="135" t="s">
        <v>6176</v>
      </c>
      <c r="EL585" s="135" t="s">
        <v>6177</v>
      </c>
      <c r="EM585" s="135" t="s">
        <v>6178</v>
      </c>
      <c r="EN585" s="131" t="s">
        <v>81</v>
      </c>
    </row>
    <row r="586" spans="1:144" ht="18" thickTop="1" thickBot="1">
      <c r="A586" s="575">
        <f t="shared" si="31"/>
        <v>585</v>
      </c>
      <c r="B586" s="572" t="s">
        <v>6180</v>
      </c>
      <c r="C586" s="600" t="s">
        <v>6181</v>
      </c>
      <c r="D586" s="570" t="s">
        <v>13208</v>
      </c>
      <c r="E586" s="568" t="str">
        <f t="shared" si="29"/>
        <v>Not Placed</v>
      </c>
      <c r="F586" s="570" t="s">
        <v>12496</v>
      </c>
      <c r="G586" s="570" t="s">
        <v>160</v>
      </c>
      <c r="H586" s="131" t="str">
        <f>VLOOKUP(B586,INFT3!C:E,3,0)</f>
        <v>Direct Second Year Engineering with live KT</v>
      </c>
      <c r="I586" s="610">
        <v>35498</v>
      </c>
      <c r="J586" s="572">
        <v>22</v>
      </c>
      <c r="K586" s="611" t="s">
        <v>6182</v>
      </c>
      <c r="L586" s="611" t="s">
        <v>81</v>
      </c>
      <c r="M586" s="611" t="s">
        <v>6183</v>
      </c>
      <c r="N586" s="612" t="s">
        <v>6179</v>
      </c>
      <c r="O586" s="612">
        <v>9870917251</v>
      </c>
      <c r="P586" s="612">
        <v>8691922252</v>
      </c>
      <c r="Q586" s="612" t="e">
        <f>VLOOKUP(B586,'TCS CON'!$D$1:$H$98,5,0)</f>
        <v>#N/A</v>
      </c>
      <c r="R586" s="612" t="e">
        <f>VLOOKUP(B586,LTI!$C$1:$H$46,6,0)</f>
        <v>#N/A</v>
      </c>
      <c r="S586" s="612" t="e">
        <f>VLOOKUP(B586,JARO!$E$2:$I$11,5,0)</f>
        <v>#N/A</v>
      </c>
      <c r="T586" s="612" t="e">
        <f>VLOOKUP(B586,Capgemini!$D$3:$H$78,5,0)</f>
        <v>#N/A</v>
      </c>
      <c r="U586" s="612" t="e">
        <f>VLOOKUP(B586,Carwale!$D$1:$H$4,5,0)</f>
        <v>#N/A</v>
      </c>
      <c r="V586" s="612" t="e">
        <f>VLOOKUP(B586,'Interactive Brokers'!E:I,5,0)</f>
        <v>#N/A</v>
      </c>
      <c r="W586" s="612" t="e">
        <f>VLOOKUP(B586,'REL Jio'!E:I,5,0)</f>
        <v>#N/A</v>
      </c>
      <c r="X586" s="612" t="e">
        <f>VLOOKUP(B586,'Sciative Sol'!E:I,5,0)</f>
        <v>#N/A</v>
      </c>
      <c r="Y586" s="612" t="e">
        <f>VLOOKUP(B586,'Hexaware Tech'!E:I,5,0)</f>
        <v>#N/A</v>
      </c>
      <c r="Z586" s="612" t="e">
        <f>VLOOKUP(B586,Axis!D:H,5,0)</f>
        <v>#N/A</v>
      </c>
      <c r="AA586" s="612" t="e">
        <f>VLOOKUP(B586,Ugam!$D$3:$H$26,5,0)</f>
        <v>#N/A</v>
      </c>
      <c r="AB586" s="612" t="e">
        <f>VLOOKUP(B586,Zeus!F:J,5,0)</f>
        <v>#N/A</v>
      </c>
      <c r="AC586" s="612" t="e">
        <f>VLOOKUP(B586,Montran!F:J,5,0)</f>
        <v>#N/A</v>
      </c>
      <c r="AD586" s="612" t="e">
        <f>VLOOKUP(B586,Endurance!H369:L369,5,0)</f>
        <v>#N/A</v>
      </c>
      <c r="AE586" s="612" t="e">
        <f>VLOOKUP(B586,'Swabhav Techlabs'!$F$1:$J$2,5,0)</f>
        <v>#N/A</v>
      </c>
      <c r="AF586" s="612" t="e">
        <f>VLOOKUP(B586,'Quality Kiosk'!$F$1:$J$18,5,0)</f>
        <v>#N/A</v>
      </c>
      <c r="AG586" s="612" t="e">
        <f>VLOOKUP(B586,'Lemon VB'!$F$1:$J$2,5,0)</f>
        <v>#N/A</v>
      </c>
      <c r="AH586" s="612" t="e">
        <f>VLOOKUP(B586,Gocomet!$E$1:$I$3,5,0)</f>
        <v>#N/A</v>
      </c>
      <c r="AI586" s="612" t="e">
        <f>VLOOKUP(B586,'Ingram Micro'!$E$1:$I$8,5,0)</f>
        <v>#N/A</v>
      </c>
      <c r="AJ586" s="612" t="e">
        <f>VLOOKUP(B586,'DePronto Infotech'!$E$1:$I$2,5,0)</f>
        <v>#N/A</v>
      </c>
      <c r="AK586" s="612" t="e">
        <f>VLOOKUP(B586,'Reliance Retail'!$E$1:$I$4,5,0)</f>
        <v>#N/A</v>
      </c>
      <c r="AL586" s="612" t="e">
        <f>VLOOKUP(B586,'Bright Champs'!$D$1:$H$13,5,0)</f>
        <v>#N/A</v>
      </c>
      <c r="AM586" s="612" t="e">
        <f>VLOOKUP(B586,Neosoft!$E$1:$I$12,5,0)</f>
        <v>#N/A</v>
      </c>
      <c r="AN586" s="612" t="e">
        <f>VLOOKUP(B586,Infosys!$E$1:$I$3,5,0)</f>
        <v>#N/A</v>
      </c>
      <c r="AO586" s="612" t="e">
        <f>VLOOKUP(B586,Cerelabs!$E$1:$I$5,5,0)</f>
        <v>#N/A</v>
      </c>
      <c r="AP586" s="612" t="e">
        <f>VLOOKUP(B586,'Neebal Technologies'!$D$1:$H$2,5,0)</f>
        <v>#N/A</v>
      </c>
      <c r="AQ586" s="612" t="e">
        <f>VLOOKUP(B586,'Vertiv Energy'!$D$1:$H$2,5,0)</f>
        <v>#N/A</v>
      </c>
      <c r="AR586" s="612" t="e">
        <f>VLOOKUP(B586,'Acidaes Solutions (CRMNEXT)'!$D$1:$H$3,5,0)</f>
        <v>#N/A</v>
      </c>
      <c r="AS586" s="612" t="e">
        <f>VLOOKUP(B586,Growisto!$D$1:$H$2,5,0)</f>
        <v>#N/A</v>
      </c>
      <c r="AT586" s="612" t="e">
        <f>VLOOKUP(B586,'9.9 Mediaworx - Digit'!$D$1:$H$2,5,0)</f>
        <v>#N/A</v>
      </c>
      <c r="AU586" s="612" t="e">
        <f>VLOOKUP(B586,'Vistaar systems Pvt Ltd'!$D$2:$H$3,5,0)</f>
        <v>#N/A</v>
      </c>
      <c r="AV586" s="612" t="e">
        <f>VLOOKUP(B586,'Course 5i'!$D$2:$H$11,5,0)</f>
        <v>#N/A</v>
      </c>
      <c r="AW586" s="612" t="e">
        <f>VLOOKUP(B586,'Radiant Appliances &amp; Electronic'!$D$1:$H$13,5,0)</f>
        <v>#N/A</v>
      </c>
      <c r="AX586" s="612" t="e">
        <f>VLOOKUP(B586,'Atos Global'!$D$3:$H$27,5,0)</f>
        <v>#N/A</v>
      </c>
      <c r="AY586" s="612" t="e">
        <f>VLOOKUP(B586,'Saama Technologies'!$D$1:$H$2,5,0)</f>
        <v>#N/A</v>
      </c>
      <c r="AZ586" s="612" t="e">
        <f>VLOOKUP(B586,'Multiplier Solutions'!$D$1:$H$2,5,0)</f>
        <v>#N/A</v>
      </c>
      <c r="BA586" s="612" t="e">
        <f>VLOOKUP(B586,GEP!$D$2:$H$5,5,0)</f>
        <v>#N/A</v>
      </c>
      <c r="BB586" s="612" t="e">
        <f>VLOOKUP(B586,Accenture!$D$1:$H$6,5,0)</f>
        <v>#N/A</v>
      </c>
      <c r="BC586" s="612" t="e">
        <f>VLOOKUP(B586,'Endurance International Group'!$D$1:$H$2,5,0)</f>
        <v>#N/A</v>
      </c>
      <c r="BD586" s="612" t="e">
        <f>VLOOKUP(B586,Newgen!$D$1:$H$2,5,0)</f>
        <v>#N/A</v>
      </c>
      <c r="BE586" s="612" t="e">
        <f>VLOOKUP(B586,'3D Incredible'!D586:H586,5,0)</f>
        <v>#N/A</v>
      </c>
      <c r="BF586" s="612" t="e">
        <f>VLOOKUP(B586,'Raja Software Labs'!$D$2:$H$2,5,0)</f>
        <v>#N/A</v>
      </c>
      <c r="BG586" s="612" t="e">
        <f>VLOOKUP(B586,Wipro!$D$1:$H$2,5,0)</f>
        <v>#N/A</v>
      </c>
      <c r="BH586" s="612" t="e">
        <f>VLOOKUP(B586,'Perch Technologies'!$D$2:$H$2,5,0)</f>
        <v>#N/A</v>
      </c>
      <c r="BI586" s="612" t="e">
        <f>VLOOKUP(B586,'Morning Star'!$D$1:$H$6,5,0)</f>
        <v>#N/A</v>
      </c>
      <c r="BJ586" s="612" t="e">
        <f>VLOOKUP(B586,Flexiloans!$D$1:$H$2,5,0)</f>
        <v>#N/A</v>
      </c>
      <c r="BK586" s="612" t="e">
        <f>VLOOKUP(B586,'Thirdware Solutions'!$D$1:$H$2,5,0)</f>
        <v>#N/A</v>
      </c>
      <c r="BL586" s="612" t="e">
        <f>VLOOKUP(B586,Tescom!$D$1:$H$8,5,0)</f>
        <v>#N/A</v>
      </c>
      <c r="BM586" s="612" t="e">
        <f>VLOOKUP(B586,'Cogno AI'!$D$1:$H$2,5,0)</f>
        <v>#N/A</v>
      </c>
      <c r="BN586" s="612" t="e">
        <f>VLOOKUP(B586,'ABM Knowledgeware'!$D$1:$H$2,5,0)</f>
        <v>#N/A</v>
      </c>
      <c r="BO586" s="612" t="e">
        <f>VLOOKUP(B586,'Concerto Software'!$D$1:$H$3,5,0)</f>
        <v>#N/A</v>
      </c>
      <c r="BP586" s="612" t="e">
        <f>VLOOKUP(B586,'My Captain'!$D$1:$H$4,5,0)</f>
        <v>#N/A</v>
      </c>
      <c r="BQ586" s="612" t="e">
        <f>VLOOKUP(B586,'Finoux Solutions'!$D$2:$H$4,5,0)</f>
        <v>#N/A</v>
      </c>
      <c r="BR586" s="612" t="e">
        <f>VLOOKUP(B586,'MITR Learning'!$D$1:$H$2,5,0)</f>
        <v>#N/A</v>
      </c>
      <c r="BS586" s="612" t="e">
        <f>VLOOKUP(B586,Nucsoft!$D$2:$H$6,5,0)</f>
        <v>#N/A</v>
      </c>
      <c r="BT586" s="612" t="e">
        <f>VLOOKUP(B586,'Paras Cadd'!$D$1:$H$2,5,0)</f>
        <v>#N/A</v>
      </c>
      <c r="BU586" s="612" t="e">
        <f>VLOOKUP(B586,'ICICI Securities'!$D$1:$H$2,5,0)</f>
        <v>#N/A</v>
      </c>
      <c r="BV586" s="612" t="e">
        <f>VLOOKUP(B586,'Citius Tech'!$D$2:$H$5,5,0)</f>
        <v>#N/A</v>
      </c>
      <c r="BW586" s="612" t="e">
        <f>VLOOKUP(B586,'Buzzy Brains'!$D$2:$H$2,5,0)</f>
        <v>#N/A</v>
      </c>
      <c r="BX586" s="612" t="e">
        <f>VLOOKUP(B586,'Decimal Point'!$D$2:$H$2,5,0)</f>
        <v>#N/A</v>
      </c>
      <c r="BY586" s="612" t="e">
        <f>VLOOKUP(B586,'Sankey Business Solutions'!$D$2:$H$3,5,0)</f>
        <v>#N/A</v>
      </c>
      <c r="BZ586" s="612" t="e">
        <f>VLOOKUP(B586,'Nangia &amp; Co LLP'!$D$2:$H$2,5,0)</f>
        <v>#N/A</v>
      </c>
      <c r="CA586" s="612" t="e">
        <f>VLOOKUP(B586,'FIS Solutions India Pvt Ltd'!$D$2:$H$2,5,0)</f>
        <v>#N/A</v>
      </c>
      <c r="CB586" s="612" t="e">
        <f>VLOOKUP(B586,'Delta Technology &amp; Management '!$D$2:$H$16,5,0)</f>
        <v>#N/A</v>
      </c>
      <c r="CC586" s="612" t="e">
        <f>VLOOKUP(B586,'Espoir Networks'!$D$3:$H$11,5,0)</f>
        <v>#N/A</v>
      </c>
      <c r="CD586" s="612" t="e">
        <f>VLOOKUP(B586,'Servosys Solution'!$D$3:$H$5,5,0)</f>
        <v>#N/A</v>
      </c>
      <c r="CE586" s="612" t="e">
        <f>VLOOKUP(B586,'Ribbon Communications'!$D$3:$H$4,5,0)</f>
        <v>#N/A</v>
      </c>
      <c r="CF586" s="612">
        <f t="shared" si="30"/>
        <v>0</v>
      </c>
      <c r="CG586" s="129" t="s">
        <v>6184</v>
      </c>
      <c r="CH586" s="129">
        <v>693353993294</v>
      </c>
      <c r="CI586" s="129" t="s">
        <v>6185</v>
      </c>
      <c r="CJ586" s="129" t="s">
        <v>11730</v>
      </c>
      <c r="CK586" s="132">
        <v>43282</v>
      </c>
      <c r="CL586" s="129">
        <v>2021</v>
      </c>
      <c r="CM586" s="128" t="s">
        <v>6186</v>
      </c>
      <c r="CN586" s="129">
        <v>314</v>
      </c>
      <c r="CO586" s="133">
        <v>62.8</v>
      </c>
      <c r="CP586" s="129">
        <v>2013</v>
      </c>
      <c r="CQ586" s="129" t="s">
        <v>79</v>
      </c>
      <c r="CR586" s="128" t="s">
        <v>12286</v>
      </c>
      <c r="CS586" s="129">
        <v>348</v>
      </c>
      <c r="CT586" s="133">
        <v>53.54</v>
      </c>
      <c r="CU586" s="129">
        <v>2016</v>
      </c>
      <c r="CV586" s="129" t="s">
        <v>79</v>
      </c>
      <c r="CW586" s="131" t="s">
        <v>6188</v>
      </c>
      <c r="CX586" s="131" t="s">
        <v>3331</v>
      </c>
      <c r="CY586" s="129">
        <v>1235</v>
      </c>
      <c r="CZ586" s="129">
        <v>77.19</v>
      </c>
      <c r="DA586" s="129">
        <v>2018</v>
      </c>
      <c r="DB586" s="129" t="s">
        <v>944</v>
      </c>
      <c r="DC586" s="129" t="s">
        <v>113</v>
      </c>
      <c r="DD586" s="129">
        <v>72.92</v>
      </c>
      <c r="DE586" s="129">
        <v>73.08</v>
      </c>
      <c r="DF586" s="129">
        <v>0</v>
      </c>
      <c r="DG586" s="224" t="s">
        <v>81</v>
      </c>
      <c r="DH586" s="224" t="s">
        <v>81</v>
      </c>
      <c r="DI586" s="224">
        <v>6.35</v>
      </c>
      <c r="DJ586" s="224">
        <v>6.62</v>
      </c>
      <c r="DK586" s="224">
        <v>7.11</v>
      </c>
      <c r="DL586" s="224"/>
      <c r="DM586" s="224">
        <v>20.079999999999998</v>
      </c>
      <c r="DN586" s="224">
        <v>6.6932999999999998</v>
      </c>
      <c r="DO586" s="129"/>
      <c r="DP586" s="131" t="s">
        <v>114</v>
      </c>
      <c r="DQ586" s="129">
        <v>1</v>
      </c>
      <c r="DR586" s="129">
        <v>0</v>
      </c>
      <c r="DS586" s="129" t="s">
        <v>83</v>
      </c>
      <c r="DT586" s="129" t="s">
        <v>83</v>
      </c>
      <c r="DU586" s="129" t="s">
        <v>83</v>
      </c>
      <c r="DV586" s="129" t="s">
        <v>83</v>
      </c>
      <c r="DW586" s="131" t="s">
        <v>83</v>
      </c>
      <c r="DX586" s="131" t="s">
        <v>84</v>
      </c>
      <c r="DY586" s="131" t="s">
        <v>81</v>
      </c>
      <c r="DZ586" s="131" t="s">
        <v>6189</v>
      </c>
      <c r="EA586" s="131" t="s">
        <v>86</v>
      </c>
      <c r="EB586" s="131" t="s">
        <v>6190</v>
      </c>
      <c r="EC586" s="131" t="s">
        <v>426</v>
      </c>
      <c r="ED586" s="131" t="s">
        <v>89</v>
      </c>
      <c r="EE586" s="131" t="s">
        <v>6191</v>
      </c>
      <c r="EF586" s="131" t="s">
        <v>6192</v>
      </c>
      <c r="EG586" s="131" t="s">
        <v>81</v>
      </c>
      <c r="EH586" s="131" t="s">
        <v>81</v>
      </c>
      <c r="EI586" s="131" t="s">
        <v>6193</v>
      </c>
      <c r="EJ586" s="135" t="s">
        <v>6194</v>
      </c>
      <c r="EK586" s="135" t="s">
        <v>6195</v>
      </c>
      <c r="EL586" s="135" t="s">
        <v>6196</v>
      </c>
      <c r="EM586" s="135" t="s">
        <v>4918</v>
      </c>
      <c r="EN586" s="131" t="s">
        <v>81</v>
      </c>
    </row>
    <row r="587" spans="1:144" ht="18" thickTop="1" thickBot="1">
      <c r="A587" s="575">
        <f t="shared" si="31"/>
        <v>586</v>
      </c>
      <c r="B587" s="572" t="s">
        <v>6255</v>
      </c>
      <c r="C587" s="600" t="s">
        <v>6256</v>
      </c>
      <c r="D587" s="570" t="s">
        <v>13209</v>
      </c>
      <c r="E587" s="568" t="str">
        <f t="shared" si="29"/>
        <v>Not Placed</v>
      </c>
      <c r="F587" s="570" t="s">
        <v>12496</v>
      </c>
      <c r="G587" s="570" t="s">
        <v>160</v>
      </c>
      <c r="H587" s="131" t="str">
        <f>VLOOKUP(B587,INFT3!C:E,3,0)</f>
        <v>Direct Second Year Engineering without live KT</v>
      </c>
      <c r="I587" s="610">
        <v>36801</v>
      </c>
      <c r="J587" s="572">
        <v>20</v>
      </c>
      <c r="K587" s="611" t="s">
        <v>6257</v>
      </c>
      <c r="L587" s="611" t="s">
        <v>591</v>
      </c>
      <c r="M587" s="611" t="s">
        <v>6258</v>
      </c>
      <c r="N587" s="612" t="s">
        <v>6254</v>
      </c>
      <c r="O587" s="612">
        <v>9869543439</v>
      </c>
      <c r="P587" s="612">
        <v>9004435311</v>
      </c>
      <c r="Q587" s="612" t="e">
        <f>VLOOKUP(B587,'TCS CON'!$D$1:$H$98,5,0)</f>
        <v>#N/A</v>
      </c>
      <c r="R587" s="612" t="e">
        <f>VLOOKUP(B587,LTI!$C$1:$H$46,6,0)</f>
        <v>#N/A</v>
      </c>
      <c r="S587" s="612" t="e">
        <f>VLOOKUP(B587,JARO!$E$2:$I$11,5,0)</f>
        <v>#N/A</v>
      </c>
      <c r="T587" s="612" t="e">
        <f>VLOOKUP(B587,Capgemini!$D$3:$H$78,5,0)</f>
        <v>#N/A</v>
      </c>
      <c r="U587" s="612" t="e">
        <f>VLOOKUP(B587,Carwale!$D$1:$H$4,5,0)</f>
        <v>#N/A</v>
      </c>
      <c r="V587" s="612" t="e">
        <f>VLOOKUP(B587,'Interactive Brokers'!E:I,5,0)</f>
        <v>#N/A</v>
      </c>
      <c r="W587" s="612" t="e">
        <f>VLOOKUP(B587,'REL Jio'!E:I,5,0)</f>
        <v>#N/A</v>
      </c>
      <c r="X587" s="612" t="e">
        <f>VLOOKUP(B587,'Sciative Sol'!E:I,5,0)</f>
        <v>#N/A</v>
      </c>
      <c r="Y587" s="612" t="e">
        <f>VLOOKUP(B587,'Hexaware Tech'!E:I,5,0)</f>
        <v>#N/A</v>
      </c>
      <c r="Z587" s="612" t="e">
        <f>VLOOKUP(B587,Axis!D:H,5,0)</f>
        <v>#N/A</v>
      </c>
      <c r="AA587" s="612" t="e">
        <f>VLOOKUP(B587,Ugam!$D$3:$H$26,5,0)</f>
        <v>#N/A</v>
      </c>
      <c r="AB587" s="612" t="e">
        <f>VLOOKUP(B587,Zeus!F:J,5,0)</f>
        <v>#N/A</v>
      </c>
      <c r="AC587" s="612" t="e">
        <f>VLOOKUP(B587,Montran!F:J,5,0)</f>
        <v>#N/A</v>
      </c>
      <c r="AD587" s="612" t="e">
        <f>VLOOKUP(B587,Endurance!H370:L370,5,0)</f>
        <v>#N/A</v>
      </c>
      <c r="AE587" s="612" t="e">
        <f>VLOOKUP(B587,'Swabhav Techlabs'!$F$1:$J$2,5,0)</f>
        <v>#N/A</v>
      </c>
      <c r="AF587" s="612" t="e">
        <f>VLOOKUP(B587,'Quality Kiosk'!$F$1:$J$18,5,0)</f>
        <v>#N/A</v>
      </c>
      <c r="AG587" s="612" t="e">
        <f>VLOOKUP(B587,'Lemon VB'!$F$1:$J$2,5,0)</f>
        <v>#N/A</v>
      </c>
      <c r="AH587" s="612" t="e">
        <f>VLOOKUP(B587,Gocomet!$E$1:$I$3,5,0)</f>
        <v>#N/A</v>
      </c>
      <c r="AI587" s="612" t="e">
        <f>VLOOKUP(B587,'Ingram Micro'!$E$1:$I$8,5,0)</f>
        <v>#N/A</v>
      </c>
      <c r="AJ587" s="612" t="e">
        <f>VLOOKUP(B587,'DePronto Infotech'!$E$1:$I$2,5,0)</f>
        <v>#N/A</v>
      </c>
      <c r="AK587" s="612" t="e">
        <f>VLOOKUP(B587,'Reliance Retail'!$E$1:$I$4,5,0)</f>
        <v>#N/A</v>
      </c>
      <c r="AL587" s="612" t="e">
        <f>VLOOKUP(B587,'Bright Champs'!$D$1:$H$13,5,0)</f>
        <v>#N/A</v>
      </c>
      <c r="AM587" s="612" t="e">
        <f>VLOOKUP(B587,Neosoft!$E$1:$I$12,5,0)</f>
        <v>#N/A</v>
      </c>
      <c r="AN587" s="612" t="e">
        <f>VLOOKUP(B587,Infosys!$E$1:$I$3,5,0)</f>
        <v>#N/A</v>
      </c>
      <c r="AO587" s="612" t="e">
        <f>VLOOKUP(B587,Cerelabs!$E$1:$I$5,5,0)</f>
        <v>#N/A</v>
      </c>
      <c r="AP587" s="612" t="e">
        <f>VLOOKUP(B587,'Neebal Technologies'!$D$1:$H$2,5,0)</f>
        <v>#N/A</v>
      </c>
      <c r="AQ587" s="612" t="e">
        <f>VLOOKUP(B587,'Vertiv Energy'!$D$1:$H$2,5,0)</f>
        <v>#N/A</v>
      </c>
      <c r="AR587" s="612" t="e">
        <f>VLOOKUP(B587,'Acidaes Solutions (CRMNEXT)'!$D$1:$H$3,5,0)</f>
        <v>#N/A</v>
      </c>
      <c r="AS587" s="612" t="e">
        <f>VLOOKUP(B587,Growisto!$D$1:$H$2,5,0)</f>
        <v>#N/A</v>
      </c>
      <c r="AT587" s="612" t="e">
        <f>VLOOKUP(B587,'9.9 Mediaworx - Digit'!$D$1:$H$2,5,0)</f>
        <v>#N/A</v>
      </c>
      <c r="AU587" s="612" t="e">
        <f>VLOOKUP(B587,'Vistaar systems Pvt Ltd'!$D$2:$H$3,5,0)</f>
        <v>#N/A</v>
      </c>
      <c r="AV587" s="612" t="e">
        <f>VLOOKUP(B587,'Course 5i'!$D$2:$H$11,5,0)</f>
        <v>#N/A</v>
      </c>
      <c r="AW587" s="612" t="e">
        <f>VLOOKUP(B587,'Radiant Appliances &amp; Electronic'!$D$1:$H$13,5,0)</f>
        <v>#N/A</v>
      </c>
      <c r="AX587" s="612" t="e">
        <f>VLOOKUP(B587,'Atos Global'!$D$3:$H$27,5,0)</f>
        <v>#N/A</v>
      </c>
      <c r="AY587" s="612" t="e">
        <f>VLOOKUP(B587,'Saama Technologies'!$D$1:$H$2,5,0)</f>
        <v>#N/A</v>
      </c>
      <c r="AZ587" s="612" t="e">
        <f>VLOOKUP(B587,'Multiplier Solutions'!$D$1:$H$2,5,0)</f>
        <v>#N/A</v>
      </c>
      <c r="BA587" s="612" t="e">
        <f>VLOOKUP(B587,GEP!$D$2:$H$5,5,0)</f>
        <v>#N/A</v>
      </c>
      <c r="BB587" s="612" t="e">
        <f>VLOOKUP(B587,Accenture!$D$1:$H$6,5,0)</f>
        <v>#N/A</v>
      </c>
      <c r="BC587" s="612" t="e">
        <f>VLOOKUP(B587,'Endurance International Group'!$D$1:$H$2,5,0)</f>
        <v>#N/A</v>
      </c>
      <c r="BD587" s="612" t="e">
        <f>VLOOKUP(B587,Newgen!$D$1:$H$2,5,0)</f>
        <v>#N/A</v>
      </c>
      <c r="BE587" s="612" t="e">
        <f>VLOOKUP(B587,'3D Incredible'!D587:H587,5,0)</f>
        <v>#N/A</v>
      </c>
      <c r="BF587" s="612" t="e">
        <f>VLOOKUP(B587,'Raja Software Labs'!$D$2:$H$2,5,0)</f>
        <v>#N/A</v>
      </c>
      <c r="BG587" s="612" t="e">
        <f>VLOOKUP(B587,Wipro!$D$1:$H$2,5,0)</f>
        <v>#N/A</v>
      </c>
      <c r="BH587" s="612" t="e">
        <f>VLOOKUP(B587,'Perch Technologies'!$D$2:$H$2,5,0)</f>
        <v>#N/A</v>
      </c>
      <c r="BI587" s="612" t="e">
        <f>VLOOKUP(B587,'Morning Star'!$D$1:$H$6,5,0)</f>
        <v>#N/A</v>
      </c>
      <c r="BJ587" s="612" t="e">
        <f>VLOOKUP(B587,Flexiloans!$D$1:$H$2,5,0)</f>
        <v>#N/A</v>
      </c>
      <c r="BK587" s="612" t="e">
        <f>VLOOKUP(B587,'Thirdware Solutions'!$D$1:$H$2,5,0)</f>
        <v>#N/A</v>
      </c>
      <c r="BL587" s="612" t="e">
        <f>VLOOKUP(B587,Tescom!$D$1:$H$8,5,0)</f>
        <v>#N/A</v>
      </c>
      <c r="BM587" s="612" t="e">
        <f>VLOOKUP(B587,'Cogno AI'!$D$1:$H$2,5,0)</f>
        <v>#N/A</v>
      </c>
      <c r="BN587" s="612" t="e">
        <f>VLOOKUP(B587,'ABM Knowledgeware'!$D$1:$H$2,5,0)</f>
        <v>#N/A</v>
      </c>
      <c r="BO587" s="612" t="e">
        <f>VLOOKUP(B587,'Concerto Software'!$D$1:$H$3,5,0)</f>
        <v>#N/A</v>
      </c>
      <c r="BP587" s="612" t="e">
        <f>VLOOKUP(B587,'My Captain'!$D$1:$H$4,5,0)</f>
        <v>#N/A</v>
      </c>
      <c r="BQ587" s="612" t="e">
        <f>VLOOKUP(B587,'Finoux Solutions'!$D$2:$H$4,5,0)</f>
        <v>#N/A</v>
      </c>
      <c r="BR587" s="612" t="e">
        <f>VLOOKUP(B587,'MITR Learning'!$D$1:$H$2,5,0)</f>
        <v>#N/A</v>
      </c>
      <c r="BS587" s="612" t="e">
        <f>VLOOKUP(B587,Nucsoft!$D$2:$H$6,5,0)</f>
        <v>#N/A</v>
      </c>
      <c r="BT587" s="612" t="e">
        <f>VLOOKUP(B587,'Paras Cadd'!$D$1:$H$2,5,0)</f>
        <v>#N/A</v>
      </c>
      <c r="BU587" s="612" t="e">
        <f>VLOOKUP(B587,'ICICI Securities'!$D$1:$H$2,5,0)</f>
        <v>#N/A</v>
      </c>
      <c r="BV587" s="612" t="e">
        <f>VLOOKUP(B587,'Citius Tech'!$D$2:$H$5,5,0)</f>
        <v>#N/A</v>
      </c>
      <c r="BW587" s="612" t="e">
        <f>VLOOKUP(B587,'Buzzy Brains'!$D$2:$H$2,5,0)</f>
        <v>#N/A</v>
      </c>
      <c r="BX587" s="612" t="e">
        <f>VLOOKUP(B587,'Decimal Point'!$D$2:$H$2,5,0)</f>
        <v>#N/A</v>
      </c>
      <c r="BY587" s="612" t="e">
        <f>VLOOKUP(B587,'Sankey Business Solutions'!$D$2:$H$3,5,0)</f>
        <v>#N/A</v>
      </c>
      <c r="BZ587" s="612" t="e">
        <f>VLOOKUP(B587,'Nangia &amp; Co LLP'!$D$2:$H$2,5,0)</f>
        <v>#N/A</v>
      </c>
      <c r="CA587" s="612" t="e">
        <f>VLOOKUP(B587,'FIS Solutions India Pvt Ltd'!$D$2:$H$2,5,0)</f>
        <v>#N/A</v>
      </c>
      <c r="CB587" s="612" t="e">
        <f>VLOOKUP(B587,'Delta Technology &amp; Management '!$D$2:$H$16,5,0)</f>
        <v>#N/A</v>
      </c>
      <c r="CC587" s="612" t="e">
        <f>VLOOKUP(B587,'Espoir Networks'!$D$3:$H$11,5,0)</f>
        <v>#N/A</v>
      </c>
      <c r="CD587" s="612" t="e">
        <f>VLOOKUP(B587,'Servosys Solution'!$D$3:$H$5,5,0)</f>
        <v>#N/A</v>
      </c>
      <c r="CE587" s="612" t="e">
        <f>VLOOKUP(B587,'Ribbon Communications'!$D$3:$H$4,5,0)</f>
        <v>#N/A</v>
      </c>
      <c r="CF587" s="612">
        <f t="shared" si="30"/>
        <v>0</v>
      </c>
      <c r="CG587" s="129" t="s">
        <v>6259</v>
      </c>
      <c r="CH587" s="129" t="s">
        <v>6260</v>
      </c>
      <c r="CI587" s="129" t="s">
        <v>134</v>
      </c>
      <c r="CJ587" s="129" t="s">
        <v>11729</v>
      </c>
      <c r="CK587" s="132">
        <v>43282</v>
      </c>
      <c r="CL587" s="129">
        <v>2021</v>
      </c>
      <c r="CM587" s="128" t="s">
        <v>6261</v>
      </c>
      <c r="CN587" s="129">
        <v>391</v>
      </c>
      <c r="CO587" s="133">
        <v>78.2</v>
      </c>
      <c r="CP587" s="129">
        <v>2015</v>
      </c>
      <c r="CQ587" s="129" t="s">
        <v>79</v>
      </c>
      <c r="CR587" s="128" t="s">
        <v>295</v>
      </c>
      <c r="CS587" s="129" t="s">
        <v>81</v>
      </c>
      <c r="CT587" s="133" t="s">
        <v>81</v>
      </c>
      <c r="CU587" s="129" t="s">
        <v>81</v>
      </c>
      <c r="CV587" s="129" t="s">
        <v>109</v>
      </c>
      <c r="CW587" s="131" t="s">
        <v>490</v>
      </c>
      <c r="CX587" s="131" t="s">
        <v>336</v>
      </c>
      <c r="CY587" s="129">
        <v>1380</v>
      </c>
      <c r="CZ587" s="129">
        <v>81.180000000000007</v>
      </c>
      <c r="DA587" s="129">
        <v>2018</v>
      </c>
      <c r="DB587" s="129" t="s">
        <v>112</v>
      </c>
      <c r="DC587" s="129" t="s">
        <v>113</v>
      </c>
      <c r="DD587" s="129">
        <v>73.180000000000007</v>
      </c>
      <c r="DE587" s="129">
        <v>61</v>
      </c>
      <c r="DF587" s="129">
        <v>1</v>
      </c>
      <c r="DG587" s="224" t="s">
        <v>81</v>
      </c>
      <c r="DH587" s="224" t="s">
        <v>81</v>
      </c>
      <c r="DI587" s="224">
        <v>7.42</v>
      </c>
      <c r="DJ587" s="224">
        <v>7</v>
      </c>
      <c r="DK587" s="224">
        <v>7.03</v>
      </c>
      <c r="DL587" s="224"/>
      <c r="DM587" s="224">
        <v>21.45</v>
      </c>
      <c r="DN587" s="224">
        <v>7.15</v>
      </c>
      <c r="DO587" s="129"/>
      <c r="DP587" s="131" t="s">
        <v>114</v>
      </c>
      <c r="DQ587" s="129">
        <v>0</v>
      </c>
      <c r="DR587" s="129">
        <v>0</v>
      </c>
      <c r="DS587" s="129" t="s">
        <v>83</v>
      </c>
      <c r="DT587" s="129" t="s">
        <v>83</v>
      </c>
      <c r="DU587" s="129" t="s">
        <v>83</v>
      </c>
      <c r="DV587" s="129" t="s">
        <v>83</v>
      </c>
      <c r="DW587" s="131" t="s">
        <v>83</v>
      </c>
      <c r="DX587" s="131" t="s">
        <v>84</v>
      </c>
      <c r="DY587" s="131" t="s">
        <v>81</v>
      </c>
      <c r="DZ587" s="131" t="s">
        <v>6262</v>
      </c>
      <c r="EA587" s="131" t="s">
        <v>6263</v>
      </c>
      <c r="EB587" s="131" t="s">
        <v>6264</v>
      </c>
      <c r="EC587" s="131" t="s">
        <v>6265</v>
      </c>
      <c r="ED587" s="131" t="s">
        <v>89</v>
      </c>
      <c r="EE587" s="131" t="s">
        <v>81</v>
      </c>
      <c r="EF587" s="131" t="s">
        <v>6266</v>
      </c>
      <c r="EG587" s="131" t="s">
        <v>6267</v>
      </c>
      <c r="EH587" s="131" t="s">
        <v>538</v>
      </c>
      <c r="EI587" s="131" t="s">
        <v>6268</v>
      </c>
      <c r="EJ587" s="135" t="s">
        <v>6269</v>
      </c>
      <c r="EK587" s="135" t="s">
        <v>6270</v>
      </c>
      <c r="EL587" s="135" t="s">
        <v>6271</v>
      </c>
      <c r="EM587" s="135" t="s">
        <v>6272</v>
      </c>
      <c r="EN587" s="131" t="s">
        <v>81</v>
      </c>
    </row>
    <row r="588" spans="1:144" ht="18" thickTop="1" thickBot="1">
      <c r="A588" s="575">
        <f t="shared" si="31"/>
        <v>587</v>
      </c>
      <c r="B588" s="572" t="s">
        <v>6932</v>
      </c>
      <c r="C588" s="600" t="s">
        <v>6933</v>
      </c>
      <c r="D588" s="570" t="s">
        <v>13208</v>
      </c>
      <c r="E588" s="568" t="str">
        <f t="shared" si="29"/>
        <v>Placed</v>
      </c>
      <c r="F588" s="570" t="s">
        <v>12496</v>
      </c>
      <c r="G588" s="570" t="s">
        <v>160</v>
      </c>
      <c r="H588" s="131" t="str">
        <f>VLOOKUP(B588,INFT3!C:E,3,0)</f>
        <v>Direct Second Year Engineering without live KT</v>
      </c>
      <c r="I588" s="610" t="s">
        <v>654</v>
      </c>
      <c r="J588" s="572">
        <v>20</v>
      </c>
      <c r="K588" s="611" t="s">
        <v>6934</v>
      </c>
      <c r="L588" s="611" t="s">
        <v>73</v>
      </c>
      <c r="M588" s="611" t="s">
        <v>6935</v>
      </c>
      <c r="N588" s="612" t="s">
        <v>6931</v>
      </c>
      <c r="O588" s="612">
        <v>9029128414</v>
      </c>
      <c r="P588" s="612">
        <v>8425953618</v>
      </c>
      <c r="Q588" s="612" t="e">
        <f>VLOOKUP(B588,'TCS CON'!$D$1:$H$98,5,0)</f>
        <v>#N/A</v>
      </c>
      <c r="R588" s="612" t="e">
        <f>VLOOKUP(B588,LTI!$C$1:$H$46,6,0)</f>
        <v>#N/A</v>
      </c>
      <c r="S588" s="612" t="e">
        <f>VLOOKUP(B588,JARO!$E$2:$I$11,5,0)</f>
        <v>#N/A</v>
      </c>
      <c r="T588" s="612" t="e">
        <f>VLOOKUP(B588,Capgemini!$D$3:$H$78,5,0)</f>
        <v>#N/A</v>
      </c>
      <c r="U588" s="612" t="e">
        <f>VLOOKUP(B588,Carwale!$D$1:$H$4,5,0)</f>
        <v>#N/A</v>
      </c>
      <c r="V588" s="612" t="e">
        <f>VLOOKUP(B588,'Interactive Brokers'!E:I,5,0)</f>
        <v>#N/A</v>
      </c>
      <c r="W588" s="612" t="e">
        <f>VLOOKUP(B588,'REL Jio'!E:I,5,0)</f>
        <v>#N/A</v>
      </c>
      <c r="X588" s="612" t="e">
        <f>VLOOKUP(B588,'Sciative Sol'!E:I,5,0)</f>
        <v>#N/A</v>
      </c>
      <c r="Y588" s="612" t="e">
        <f>VLOOKUP(B588,'Hexaware Tech'!E:I,5,0)</f>
        <v>#N/A</v>
      </c>
      <c r="Z588" s="612" t="e">
        <f>VLOOKUP(B588,Axis!D:H,5,0)</f>
        <v>#N/A</v>
      </c>
      <c r="AA588" s="612" t="e">
        <f>VLOOKUP(B588,Ugam!$D$3:$H$26,5,0)</f>
        <v>#N/A</v>
      </c>
      <c r="AB588" s="612" t="e">
        <f>VLOOKUP(B588,Zeus!F:J,5,0)</f>
        <v>#N/A</v>
      </c>
      <c r="AC588" s="612" t="e">
        <f>VLOOKUP(B588,Montran!F:J,5,0)</f>
        <v>#N/A</v>
      </c>
      <c r="AD588" s="612" t="e">
        <f>VLOOKUP(B588,Endurance!H371:L371,5,0)</f>
        <v>#N/A</v>
      </c>
      <c r="AE588" s="612" t="e">
        <f>VLOOKUP(B588,'Swabhav Techlabs'!$F$1:$J$2,5,0)</f>
        <v>#N/A</v>
      </c>
      <c r="AF588" s="612" t="e">
        <f>VLOOKUP(B588,'Quality Kiosk'!$F$1:$J$18,5,0)</f>
        <v>#N/A</v>
      </c>
      <c r="AG588" s="612" t="e">
        <f>VLOOKUP(B588,'Lemon VB'!$F$1:$J$2,5,0)</f>
        <v>#N/A</v>
      </c>
      <c r="AH588" s="612" t="e">
        <f>VLOOKUP(B588,Gocomet!$E$1:$I$3,5,0)</f>
        <v>#N/A</v>
      </c>
      <c r="AI588" s="612" t="e">
        <f>VLOOKUP(B588,'Ingram Micro'!$E$1:$I$8,5,0)</f>
        <v>#N/A</v>
      </c>
      <c r="AJ588" s="612" t="e">
        <f>VLOOKUP(B588,'DePronto Infotech'!$E$1:$I$2,5,0)</f>
        <v>#N/A</v>
      </c>
      <c r="AK588" s="612" t="e">
        <f>VLOOKUP(B588,'Reliance Retail'!$E$1:$I$4,5,0)</f>
        <v>#N/A</v>
      </c>
      <c r="AL588" s="612" t="e">
        <f>VLOOKUP(B588,'Bright Champs'!$D$1:$H$13,5,0)</f>
        <v>#N/A</v>
      </c>
      <c r="AM588" s="612" t="e">
        <f>VLOOKUP(B588,Neosoft!$E$1:$I$12,5,0)</f>
        <v>#N/A</v>
      </c>
      <c r="AN588" s="612" t="e">
        <f>VLOOKUP(B588,Infosys!$E$1:$I$3,5,0)</f>
        <v>#N/A</v>
      </c>
      <c r="AO588" s="612" t="e">
        <f>VLOOKUP(B588,Cerelabs!$E$1:$I$5,5,0)</f>
        <v>#N/A</v>
      </c>
      <c r="AP588" s="612" t="e">
        <f>VLOOKUP(B588,'Neebal Technologies'!$D$1:$H$2,5,0)</f>
        <v>#N/A</v>
      </c>
      <c r="AQ588" s="612" t="e">
        <f>VLOOKUP(B588,'Vertiv Energy'!$D$1:$H$2,5,0)</f>
        <v>#N/A</v>
      </c>
      <c r="AR588" s="612" t="e">
        <f>VLOOKUP(B588,'Acidaes Solutions (CRMNEXT)'!$D$1:$H$3,5,0)</f>
        <v>#N/A</v>
      </c>
      <c r="AS588" s="612" t="e">
        <f>VLOOKUP(B588,Growisto!$D$1:$H$2,5,0)</f>
        <v>#N/A</v>
      </c>
      <c r="AT588" s="612" t="e">
        <f>VLOOKUP(B588,'9.9 Mediaworx - Digit'!$D$1:$H$2,5,0)</f>
        <v>#N/A</v>
      </c>
      <c r="AU588" s="612" t="e">
        <f>VLOOKUP(B588,'Vistaar systems Pvt Ltd'!$D$2:$H$3,5,0)</f>
        <v>#N/A</v>
      </c>
      <c r="AV588" s="612" t="e">
        <f>VLOOKUP(B588,'Course 5i'!$D$2:$H$11,5,0)</f>
        <v>#N/A</v>
      </c>
      <c r="AW588" s="612" t="e">
        <f>VLOOKUP(B588,'Radiant Appliances &amp; Electronic'!$D$1:$H$13,5,0)</f>
        <v>#N/A</v>
      </c>
      <c r="AX588" s="612">
        <f>VLOOKUP(B588,'Atos Global'!$D$3:$H$27,5,0)</f>
        <v>310000</v>
      </c>
      <c r="AY588" s="612" t="e">
        <f>VLOOKUP(B588,'Saama Technologies'!$D$1:$H$2,5,0)</f>
        <v>#N/A</v>
      </c>
      <c r="AZ588" s="612" t="e">
        <f>VLOOKUP(B588,'Multiplier Solutions'!$D$1:$H$2,5,0)</f>
        <v>#N/A</v>
      </c>
      <c r="BA588" s="612" t="e">
        <f>VLOOKUP(B588,GEP!$D$2:$H$5,5,0)</f>
        <v>#N/A</v>
      </c>
      <c r="BB588" s="612" t="e">
        <f>VLOOKUP(B588,Accenture!$D$1:$H$6,5,0)</f>
        <v>#N/A</v>
      </c>
      <c r="BC588" s="612" t="e">
        <f>VLOOKUP(B588,'Endurance International Group'!$D$1:$H$2,5,0)</f>
        <v>#N/A</v>
      </c>
      <c r="BD588" s="612" t="e">
        <f>VLOOKUP(B588,Newgen!$D$1:$H$2,5,0)</f>
        <v>#N/A</v>
      </c>
      <c r="BE588" s="612" t="e">
        <f>VLOOKUP(B588,'3D Incredible'!D588:H588,5,0)</f>
        <v>#N/A</v>
      </c>
      <c r="BF588" s="612" t="e">
        <f>VLOOKUP(B588,'Raja Software Labs'!$D$2:$H$2,5,0)</f>
        <v>#N/A</v>
      </c>
      <c r="BG588" s="612" t="e">
        <f>VLOOKUP(B588,Wipro!$D$1:$H$2,5,0)</f>
        <v>#N/A</v>
      </c>
      <c r="BH588" s="612" t="e">
        <f>VLOOKUP(B588,'Perch Technologies'!$D$2:$H$2,5,0)</f>
        <v>#N/A</v>
      </c>
      <c r="BI588" s="612" t="e">
        <f>VLOOKUP(B588,'Morning Star'!$D$1:$H$6,5,0)</f>
        <v>#N/A</v>
      </c>
      <c r="BJ588" s="612" t="e">
        <f>VLOOKUP(B588,Flexiloans!$D$1:$H$2,5,0)</f>
        <v>#N/A</v>
      </c>
      <c r="BK588" s="612" t="e">
        <f>VLOOKUP(B588,'Thirdware Solutions'!$D$1:$H$2,5,0)</f>
        <v>#N/A</v>
      </c>
      <c r="BL588" s="612" t="e">
        <f>VLOOKUP(B588,Tescom!$D$1:$H$8,5,0)</f>
        <v>#N/A</v>
      </c>
      <c r="BM588" s="612" t="e">
        <f>VLOOKUP(B588,'Cogno AI'!$D$1:$H$2,5,0)</f>
        <v>#N/A</v>
      </c>
      <c r="BN588" s="612" t="e">
        <f>VLOOKUP(B588,'ABM Knowledgeware'!$D$1:$H$2,5,0)</f>
        <v>#N/A</v>
      </c>
      <c r="BO588" s="612" t="e">
        <f>VLOOKUP(B588,'Concerto Software'!$D$1:$H$3,5,0)</f>
        <v>#N/A</v>
      </c>
      <c r="BP588" s="612" t="e">
        <f>VLOOKUP(B588,'My Captain'!$D$1:$H$4,5,0)</f>
        <v>#N/A</v>
      </c>
      <c r="BQ588" s="612" t="e">
        <f>VLOOKUP(B588,'Finoux Solutions'!$D$2:$H$4,5,0)</f>
        <v>#N/A</v>
      </c>
      <c r="BR588" s="612" t="e">
        <f>VLOOKUP(B588,'MITR Learning'!$D$1:$H$2,5,0)</f>
        <v>#N/A</v>
      </c>
      <c r="BS588" s="612" t="e">
        <f>VLOOKUP(B588,Nucsoft!$D$2:$H$6,5,0)</f>
        <v>#N/A</v>
      </c>
      <c r="BT588" s="612" t="e">
        <f>VLOOKUP(B588,'Paras Cadd'!$D$1:$H$2,5,0)</f>
        <v>#N/A</v>
      </c>
      <c r="BU588" s="612" t="e">
        <f>VLOOKUP(B588,'ICICI Securities'!$D$1:$H$2,5,0)</f>
        <v>#N/A</v>
      </c>
      <c r="BV588" s="612" t="e">
        <f>VLOOKUP(B588,'Citius Tech'!$D$2:$H$5,5,0)</f>
        <v>#N/A</v>
      </c>
      <c r="BW588" s="612" t="e">
        <f>VLOOKUP(B588,'Buzzy Brains'!$D$2:$H$2,5,0)</f>
        <v>#N/A</v>
      </c>
      <c r="BX588" s="612" t="e">
        <f>VLOOKUP(B588,'Decimal Point'!$D$2:$H$2,5,0)</f>
        <v>#N/A</v>
      </c>
      <c r="BY588" s="612" t="e">
        <f>VLOOKUP(B588,'Sankey Business Solutions'!$D$2:$H$3,5,0)</f>
        <v>#N/A</v>
      </c>
      <c r="BZ588" s="612" t="e">
        <f>VLOOKUP(B588,'Nangia &amp; Co LLP'!$D$2:$H$2,5,0)</f>
        <v>#N/A</v>
      </c>
      <c r="CA588" s="612" t="e">
        <f>VLOOKUP(B588,'FIS Solutions India Pvt Ltd'!$D$2:$H$2,5,0)</f>
        <v>#N/A</v>
      </c>
      <c r="CB588" s="612" t="e">
        <f>VLOOKUP(B588,'Delta Technology &amp; Management '!$D$2:$H$16,5,0)</f>
        <v>#N/A</v>
      </c>
      <c r="CC588" s="612" t="e">
        <f>VLOOKUP(B588,'Espoir Networks'!$D$3:$H$11,5,0)</f>
        <v>#N/A</v>
      </c>
      <c r="CD588" s="612" t="e">
        <f>VLOOKUP(B588,'Servosys Solution'!$D$3:$H$5,5,0)</f>
        <v>#N/A</v>
      </c>
      <c r="CE588" s="612" t="e">
        <f>VLOOKUP(B588,'Ribbon Communications'!$D$3:$H$4,5,0)</f>
        <v>#N/A</v>
      </c>
      <c r="CF588" s="612">
        <f t="shared" si="30"/>
        <v>1</v>
      </c>
      <c r="CG588" s="129" t="s">
        <v>6936</v>
      </c>
      <c r="CH588" s="129">
        <v>777846958612</v>
      </c>
      <c r="CI588" s="129" t="s">
        <v>134</v>
      </c>
      <c r="CJ588" s="129" t="s">
        <v>11729</v>
      </c>
      <c r="CK588" s="132">
        <v>43282</v>
      </c>
      <c r="CL588" s="129">
        <v>2021</v>
      </c>
      <c r="CM588" s="128" t="s">
        <v>12098</v>
      </c>
      <c r="CN588" s="129">
        <v>452</v>
      </c>
      <c r="CO588" s="133">
        <v>90.4</v>
      </c>
      <c r="CP588" s="129">
        <v>2015</v>
      </c>
      <c r="CQ588" s="129" t="s">
        <v>79</v>
      </c>
      <c r="CR588" s="128" t="s">
        <v>295</v>
      </c>
      <c r="CS588" s="129" t="s">
        <v>81</v>
      </c>
      <c r="CT588" s="133" t="s">
        <v>81</v>
      </c>
      <c r="CU588" s="129" t="s">
        <v>81</v>
      </c>
      <c r="CV588" s="129" t="s">
        <v>109</v>
      </c>
      <c r="CW588" s="131" t="s">
        <v>6938</v>
      </c>
      <c r="CX588" s="131" t="s">
        <v>229</v>
      </c>
      <c r="CY588" s="129">
        <v>939</v>
      </c>
      <c r="CZ588" s="129">
        <v>81.599999999999994</v>
      </c>
      <c r="DA588" s="129">
        <v>2018</v>
      </c>
      <c r="DB588" s="129" t="s">
        <v>112</v>
      </c>
      <c r="DC588" s="129" t="s">
        <v>6939</v>
      </c>
      <c r="DD588" s="129" t="s">
        <v>81</v>
      </c>
      <c r="DE588" s="129" t="s">
        <v>81</v>
      </c>
      <c r="DF588" s="129">
        <v>5</v>
      </c>
      <c r="DG588" s="224" t="s">
        <v>81</v>
      </c>
      <c r="DH588" s="224" t="s">
        <v>81</v>
      </c>
      <c r="DI588" s="224">
        <v>6.38</v>
      </c>
      <c r="DJ588" s="224">
        <v>6.07</v>
      </c>
      <c r="DK588" s="224">
        <v>6.69</v>
      </c>
      <c r="DL588" s="224">
        <v>8.73</v>
      </c>
      <c r="DM588" s="224">
        <v>0</v>
      </c>
      <c r="DN588" s="224">
        <v>6.96</v>
      </c>
      <c r="DO588" s="129"/>
      <c r="DP588" s="131" t="s">
        <v>338</v>
      </c>
      <c r="DQ588" s="129">
        <v>0</v>
      </c>
      <c r="DR588" s="129">
        <v>1</v>
      </c>
      <c r="DS588" s="129" t="s">
        <v>83</v>
      </c>
      <c r="DT588" s="129" t="s">
        <v>83</v>
      </c>
      <c r="DU588" s="129" t="s">
        <v>83</v>
      </c>
      <c r="DV588" s="129" t="s">
        <v>83</v>
      </c>
      <c r="DW588" s="131" t="s">
        <v>83</v>
      </c>
      <c r="DX588" s="131" t="s">
        <v>84</v>
      </c>
      <c r="DY588" s="131" t="s">
        <v>81</v>
      </c>
      <c r="DZ588" s="131" t="s">
        <v>6940</v>
      </c>
      <c r="EA588" s="131" t="s">
        <v>232</v>
      </c>
      <c r="EB588" s="131" t="s">
        <v>6941</v>
      </c>
      <c r="EC588" s="131" t="s">
        <v>88</v>
      </c>
      <c r="ED588" s="131" t="s">
        <v>89</v>
      </c>
      <c r="EE588" s="131" t="s">
        <v>6942</v>
      </c>
      <c r="EF588" s="131" t="s">
        <v>6943</v>
      </c>
      <c r="EG588" s="131" t="s">
        <v>1068</v>
      </c>
      <c r="EH588" s="131" t="s">
        <v>6944</v>
      </c>
      <c r="EI588" s="131" t="s">
        <v>6945</v>
      </c>
      <c r="EJ588" s="135" t="s">
        <v>6946</v>
      </c>
      <c r="EK588" s="135" t="s">
        <v>6947</v>
      </c>
      <c r="EL588" s="135" t="s">
        <v>6948</v>
      </c>
      <c r="EM588" s="135" t="s">
        <v>6949</v>
      </c>
      <c r="EN588" s="131" t="s">
        <v>81</v>
      </c>
    </row>
    <row r="589" spans="1:144" ht="18" thickTop="1" thickBot="1">
      <c r="A589" s="575">
        <f t="shared" si="31"/>
        <v>588</v>
      </c>
      <c r="B589" s="572" t="s">
        <v>7049</v>
      </c>
      <c r="C589" s="600" t="s">
        <v>7050</v>
      </c>
      <c r="D589" s="570" t="s">
        <v>13209</v>
      </c>
      <c r="E589" s="568" t="str">
        <f t="shared" si="29"/>
        <v>Not Placed</v>
      </c>
      <c r="F589" s="570" t="s">
        <v>12496</v>
      </c>
      <c r="G589" s="570" t="s">
        <v>160</v>
      </c>
      <c r="H589" s="131" t="str">
        <f>VLOOKUP(B589,INFT3!C:E,3,0)</f>
        <v>Direct Second Year Engineering without live KT</v>
      </c>
      <c r="I589" s="610">
        <v>36473</v>
      </c>
      <c r="J589" s="572">
        <v>20</v>
      </c>
      <c r="K589" s="611" t="s">
        <v>7051</v>
      </c>
      <c r="L589" s="611" t="s">
        <v>591</v>
      </c>
      <c r="M589" s="611" t="s">
        <v>7052</v>
      </c>
      <c r="N589" s="612" t="s">
        <v>7048</v>
      </c>
      <c r="O589" s="612">
        <v>9821423938</v>
      </c>
      <c r="P589" s="612">
        <v>8652246167</v>
      </c>
      <c r="Q589" s="612" t="e">
        <f>VLOOKUP(B589,'TCS CON'!$D$1:$H$98,5,0)</f>
        <v>#N/A</v>
      </c>
      <c r="R589" s="612" t="e">
        <f>VLOOKUP(B589,LTI!$C$1:$H$46,6,0)</f>
        <v>#N/A</v>
      </c>
      <c r="S589" s="612" t="e">
        <f>VLOOKUP(B589,JARO!$E$2:$I$11,5,0)</f>
        <v>#N/A</v>
      </c>
      <c r="T589" s="612" t="e">
        <f>VLOOKUP(B589,Capgemini!$D$3:$H$78,5,0)</f>
        <v>#N/A</v>
      </c>
      <c r="U589" s="612" t="e">
        <f>VLOOKUP(B589,Carwale!$D$1:$H$4,5,0)</f>
        <v>#N/A</v>
      </c>
      <c r="V589" s="612" t="e">
        <f>VLOOKUP(B589,'Interactive Brokers'!E:I,5,0)</f>
        <v>#N/A</v>
      </c>
      <c r="W589" s="612" t="e">
        <f>VLOOKUP(B589,'REL Jio'!E:I,5,0)</f>
        <v>#N/A</v>
      </c>
      <c r="X589" s="612" t="e">
        <f>VLOOKUP(B589,'Sciative Sol'!E:I,5,0)</f>
        <v>#N/A</v>
      </c>
      <c r="Y589" s="612" t="e">
        <f>VLOOKUP(B589,'Hexaware Tech'!E:I,5,0)</f>
        <v>#N/A</v>
      </c>
      <c r="Z589" s="612" t="e">
        <f>VLOOKUP(B589,Axis!D:H,5,0)</f>
        <v>#N/A</v>
      </c>
      <c r="AA589" s="612" t="e">
        <f>VLOOKUP(B589,Ugam!$D$3:$H$26,5,0)</f>
        <v>#N/A</v>
      </c>
      <c r="AB589" s="612" t="e">
        <f>VLOOKUP(B589,Zeus!F:J,5,0)</f>
        <v>#N/A</v>
      </c>
      <c r="AC589" s="612" t="e">
        <f>VLOOKUP(B589,Montran!F:J,5,0)</f>
        <v>#N/A</v>
      </c>
      <c r="AD589" s="612" t="e">
        <f>VLOOKUP(B589,Endurance!H372:L372,5,0)</f>
        <v>#N/A</v>
      </c>
      <c r="AE589" s="612" t="e">
        <f>VLOOKUP(B589,'Swabhav Techlabs'!$F$1:$J$2,5,0)</f>
        <v>#N/A</v>
      </c>
      <c r="AF589" s="612" t="e">
        <f>VLOOKUP(B589,'Quality Kiosk'!$F$1:$J$18,5,0)</f>
        <v>#N/A</v>
      </c>
      <c r="AG589" s="612" t="e">
        <f>VLOOKUP(B589,'Lemon VB'!$F$1:$J$2,5,0)</f>
        <v>#N/A</v>
      </c>
      <c r="AH589" s="612" t="e">
        <f>VLOOKUP(B589,Gocomet!$E$1:$I$3,5,0)</f>
        <v>#N/A</v>
      </c>
      <c r="AI589" s="612" t="e">
        <f>VLOOKUP(B589,'Ingram Micro'!$E$1:$I$8,5,0)</f>
        <v>#N/A</v>
      </c>
      <c r="AJ589" s="612" t="e">
        <f>VLOOKUP(B589,'DePronto Infotech'!$E$1:$I$2,5,0)</f>
        <v>#N/A</v>
      </c>
      <c r="AK589" s="612" t="e">
        <f>VLOOKUP(B589,'Reliance Retail'!$E$1:$I$4,5,0)</f>
        <v>#N/A</v>
      </c>
      <c r="AL589" s="612" t="e">
        <f>VLOOKUP(B589,'Bright Champs'!$D$1:$H$13,5,0)</f>
        <v>#N/A</v>
      </c>
      <c r="AM589" s="612" t="e">
        <f>VLOOKUP(B589,Neosoft!$E$1:$I$12,5,0)</f>
        <v>#N/A</v>
      </c>
      <c r="AN589" s="612" t="e">
        <f>VLOOKUP(B589,Infosys!$E$1:$I$3,5,0)</f>
        <v>#N/A</v>
      </c>
      <c r="AO589" s="612" t="e">
        <f>VLOOKUP(B589,Cerelabs!$E$1:$I$5,5,0)</f>
        <v>#N/A</v>
      </c>
      <c r="AP589" s="612" t="e">
        <f>VLOOKUP(B589,'Neebal Technologies'!$D$1:$H$2,5,0)</f>
        <v>#N/A</v>
      </c>
      <c r="AQ589" s="612" t="e">
        <f>VLOOKUP(B589,'Vertiv Energy'!$D$1:$H$2,5,0)</f>
        <v>#N/A</v>
      </c>
      <c r="AR589" s="612" t="e">
        <f>VLOOKUP(B589,'Acidaes Solutions (CRMNEXT)'!$D$1:$H$3,5,0)</f>
        <v>#N/A</v>
      </c>
      <c r="AS589" s="612" t="e">
        <f>VLOOKUP(B589,Growisto!$D$1:$H$2,5,0)</f>
        <v>#N/A</v>
      </c>
      <c r="AT589" s="612" t="e">
        <f>VLOOKUP(B589,'9.9 Mediaworx - Digit'!$D$1:$H$2,5,0)</f>
        <v>#N/A</v>
      </c>
      <c r="AU589" s="612" t="e">
        <f>VLOOKUP(B589,'Vistaar systems Pvt Ltd'!$D$2:$H$3,5,0)</f>
        <v>#N/A</v>
      </c>
      <c r="AV589" s="612" t="e">
        <f>VLOOKUP(B589,'Course 5i'!$D$2:$H$11,5,0)</f>
        <v>#N/A</v>
      </c>
      <c r="AW589" s="612" t="e">
        <f>VLOOKUP(B589,'Radiant Appliances &amp; Electronic'!$D$1:$H$13,5,0)</f>
        <v>#N/A</v>
      </c>
      <c r="AX589" s="612" t="e">
        <f>VLOOKUP(B589,'Atos Global'!$D$3:$H$27,5,0)</f>
        <v>#N/A</v>
      </c>
      <c r="AY589" s="612" t="e">
        <f>VLOOKUP(B589,'Saama Technologies'!$D$1:$H$2,5,0)</f>
        <v>#N/A</v>
      </c>
      <c r="AZ589" s="612" t="e">
        <f>VLOOKUP(B589,'Multiplier Solutions'!$D$1:$H$2,5,0)</f>
        <v>#N/A</v>
      </c>
      <c r="BA589" s="612" t="e">
        <f>VLOOKUP(B589,GEP!$D$2:$H$5,5,0)</f>
        <v>#N/A</v>
      </c>
      <c r="BB589" s="612" t="e">
        <f>VLOOKUP(B589,Accenture!$D$1:$H$6,5,0)</f>
        <v>#N/A</v>
      </c>
      <c r="BC589" s="612" t="e">
        <f>VLOOKUP(B589,'Endurance International Group'!$D$1:$H$2,5,0)</f>
        <v>#N/A</v>
      </c>
      <c r="BD589" s="612" t="e">
        <f>VLOOKUP(B589,Newgen!$D$1:$H$2,5,0)</f>
        <v>#N/A</v>
      </c>
      <c r="BE589" s="612" t="e">
        <f>VLOOKUP(B589,'3D Incredible'!D589:H589,5,0)</f>
        <v>#N/A</v>
      </c>
      <c r="BF589" s="612" t="e">
        <f>VLOOKUP(B589,'Raja Software Labs'!$D$2:$H$2,5,0)</f>
        <v>#N/A</v>
      </c>
      <c r="BG589" s="612" t="e">
        <f>VLOOKUP(B589,Wipro!$D$1:$H$2,5,0)</f>
        <v>#N/A</v>
      </c>
      <c r="BH589" s="612" t="e">
        <f>VLOOKUP(B589,'Perch Technologies'!$D$2:$H$2,5,0)</f>
        <v>#N/A</v>
      </c>
      <c r="BI589" s="612" t="e">
        <f>VLOOKUP(B589,'Morning Star'!$D$1:$H$6,5,0)</f>
        <v>#N/A</v>
      </c>
      <c r="BJ589" s="612" t="e">
        <f>VLOOKUP(B589,Flexiloans!$D$1:$H$2,5,0)</f>
        <v>#N/A</v>
      </c>
      <c r="BK589" s="612" t="e">
        <f>VLOOKUP(B589,'Thirdware Solutions'!$D$1:$H$2,5,0)</f>
        <v>#N/A</v>
      </c>
      <c r="BL589" s="612" t="e">
        <f>VLOOKUP(B589,Tescom!$D$1:$H$8,5,0)</f>
        <v>#N/A</v>
      </c>
      <c r="BM589" s="612" t="e">
        <f>VLOOKUP(B589,'Cogno AI'!$D$1:$H$2,5,0)</f>
        <v>#N/A</v>
      </c>
      <c r="BN589" s="612" t="e">
        <f>VLOOKUP(B589,'ABM Knowledgeware'!$D$1:$H$2,5,0)</f>
        <v>#N/A</v>
      </c>
      <c r="BO589" s="612" t="e">
        <f>VLOOKUP(B589,'Concerto Software'!$D$1:$H$3,5,0)</f>
        <v>#N/A</v>
      </c>
      <c r="BP589" s="612" t="e">
        <f>VLOOKUP(B589,'My Captain'!$D$1:$H$4,5,0)</f>
        <v>#N/A</v>
      </c>
      <c r="BQ589" s="612" t="e">
        <f>VLOOKUP(B589,'Finoux Solutions'!$D$2:$H$4,5,0)</f>
        <v>#N/A</v>
      </c>
      <c r="BR589" s="612" t="e">
        <f>VLOOKUP(B589,'MITR Learning'!$D$1:$H$2,5,0)</f>
        <v>#N/A</v>
      </c>
      <c r="BS589" s="612" t="e">
        <f>VLOOKUP(B589,Nucsoft!$D$2:$H$6,5,0)</f>
        <v>#N/A</v>
      </c>
      <c r="BT589" s="612" t="e">
        <f>VLOOKUP(B589,'Paras Cadd'!$D$1:$H$2,5,0)</f>
        <v>#N/A</v>
      </c>
      <c r="BU589" s="612" t="e">
        <f>VLOOKUP(B589,'ICICI Securities'!$D$1:$H$2,5,0)</f>
        <v>#N/A</v>
      </c>
      <c r="BV589" s="612" t="e">
        <f>VLOOKUP(B589,'Citius Tech'!$D$2:$H$5,5,0)</f>
        <v>#N/A</v>
      </c>
      <c r="BW589" s="612" t="e">
        <f>VLOOKUP(B589,'Buzzy Brains'!$D$2:$H$2,5,0)</f>
        <v>#N/A</v>
      </c>
      <c r="BX589" s="612" t="e">
        <f>VLOOKUP(B589,'Decimal Point'!$D$2:$H$2,5,0)</f>
        <v>#N/A</v>
      </c>
      <c r="BY589" s="612" t="e">
        <f>VLOOKUP(B589,'Sankey Business Solutions'!$D$2:$H$3,5,0)</f>
        <v>#N/A</v>
      </c>
      <c r="BZ589" s="612" t="e">
        <f>VLOOKUP(B589,'Nangia &amp; Co LLP'!$D$2:$H$2,5,0)</f>
        <v>#N/A</v>
      </c>
      <c r="CA589" s="612" t="e">
        <f>VLOOKUP(B589,'FIS Solutions India Pvt Ltd'!$D$2:$H$2,5,0)</f>
        <v>#N/A</v>
      </c>
      <c r="CB589" s="612" t="e">
        <f>VLOOKUP(B589,'Delta Technology &amp; Management '!$D$2:$H$16,5,0)</f>
        <v>#N/A</v>
      </c>
      <c r="CC589" s="612" t="e">
        <f>VLOOKUP(B589,'Espoir Networks'!$D$3:$H$11,5,0)</f>
        <v>#N/A</v>
      </c>
      <c r="CD589" s="612" t="e">
        <f>VLOOKUP(B589,'Servosys Solution'!$D$3:$H$5,5,0)</f>
        <v>#N/A</v>
      </c>
      <c r="CE589" s="612" t="e">
        <f>VLOOKUP(B589,'Ribbon Communications'!$D$3:$H$4,5,0)</f>
        <v>#N/A</v>
      </c>
      <c r="CF589" s="612">
        <f t="shared" si="30"/>
        <v>0</v>
      </c>
      <c r="CG589" s="129" t="s">
        <v>7053</v>
      </c>
      <c r="CH589" s="129">
        <v>369217421320</v>
      </c>
      <c r="CI589" s="129" t="s">
        <v>134</v>
      </c>
      <c r="CJ589" s="129" t="s">
        <v>11729</v>
      </c>
      <c r="CK589" s="132">
        <v>43282</v>
      </c>
      <c r="CL589" s="129">
        <v>2021</v>
      </c>
      <c r="CM589" s="128" t="s">
        <v>12099</v>
      </c>
      <c r="CN589" s="129">
        <v>378</v>
      </c>
      <c r="CO589" s="133">
        <v>75.599999999999994</v>
      </c>
      <c r="CP589" s="129">
        <v>2015</v>
      </c>
      <c r="CQ589" s="129" t="s">
        <v>79</v>
      </c>
      <c r="CR589" s="128" t="s">
        <v>295</v>
      </c>
      <c r="CS589" s="129" t="s">
        <v>81</v>
      </c>
      <c r="CT589" s="133" t="s">
        <v>81</v>
      </c>
      <c r="CU589" s="129" t="s">
        <v>81</v>
      </c>
      <c r="CV589" s="129" t="s">
        <v>109</v>
      </c>
      <c r="CW589" s="131" t="s">
        <v>7055</v>
      </c>
      <c r="CX589" s="131" t="s">
        <v>3331</v>
      </c>
      <c r="CY589" s="129">
        <v>660</v>
      </c>
      <c r="CZ589" s="129">
        <v>82.5</v>
      </c>
      <c r="DA589" s="129">
        <v>2018</v>
      </c>
      <c r="DB589" s="129" t="s">
        <v>112</v>
      </c>
      <c r="DC589" s="129" t="s">
        <v>113</v>
      </c>
      <c r="DD589" s="129">
        <v>78.709999999999994</v>
      </c>
      <c r="DE589" s="129">
        <v>78.63</v>
      </c>
      <c r="DF589" s="129">
        <v>0</v>
      </c>
      <c r="DG589" s="224" t="s">
        <v>81</v>
      </c>
      <c r="DH589" s="224" t="s">
        <v>81</v>
      </c>
      <c r="DI589" s="224">
        <v>8</v>
      </c>
      <c r="DJ589" s="224">
        <v>7.65</v>
      </c>
      <c r="DK589" s="224">
        <v>6.8</v>
      </c>
      <c r="DL589" s="224"/>
      <c r="DM589" s="224">
        <v>22.45</v>
      </c>
      <c r="DN589" s="224">
        <v>7.48</v>
      </c>
      <c r="DO589" s="129"/>
      <c r="DP589" s="131" t="s">
        <v>114</v>
      </c>
      <c r="DQ589" s="129">
        <v>0</v>
      </c>
      <c r="DR589" s="129">
        <v>0</v>
      </c>
      <c r="DS589" s="129" t="s">
        <v>83</v>
      </c>
      <c r="DT589" s="129" t="s">
        <v>83</v>
      </c>
      <c r="DU589" s="129" t="s">
        <v>83</v>
      </c>
      <c r="DV589" s="129" t="s">
        <v>83</v>
      </c>
      <c r="DW589" s="131" t="s">
        <v>83</v>
      </c>
      <c r="DX589" s="131" t="s">
        <v>84</v>
      </c>
      <c r="DY589" s="131" t="s">
        <v>81</v>
      </c>
      <c r="DZ589" s="131" t="s">
        <v>7056</v>
      </c>
      <c r="EA589" s="131" t="s">
        <v>86</v>
      </c>
      <c r="EB589" s="131" t="s">
        <v>7057</v>
      </c>
      <c r="EC589" s="131" t="s">
        <v>88</v>
      </c>
      <c r="ED589" s="131" t="s">
        <v>89</v>
      </c>
      <c r="EE589" s="131" t="s">
        <v>81</v>
      </c>
      <c r="EF589" s="131" t="s">
        <v>7058</v>
      </c>
      <c r="EG589" s="131" t="s">
        <v>81</v>
      </c>
      <c r="EH589" s="131" t="s">
        <v>81</v>
      </c>
      <c r="EI589" s="131" t="s">
        <v>7059</v>
      </c>
      <c r="EJ589" s="135" t="s">
        <v>7060</v>
      </c>
      <c r="EK589" s="135" t="s">
        <v>7061</v>
      </c>
      <c r="EL589" s="135" t="s">
        <v>7062</v>
      </c>
      <c r="EM589" s="135" t="s">
        <v>7063</v>
      </c>
      <c r="EN589" s="131" t="s">
        <v>81</v>
      </c>
    </row>
    <row r="590" spans="1:144" ht="18" thickTop="1" thickBot="1">
      <c r="A590" s="575">
        <f t="shared" si="31"/>
        <v>589</v>
      </c>
      <c r="B590" s="572" t="s">
        <v>7143</v>
      </c>
      <c r="C590" s="600" t="s">
        <v>7144</v>
      </c>
      <c r="D590" s="570" t="s">
        <v>13209</v>
      </c>
      <c r="E590" s="568" t="str">
        <f t="shared" si="29"/>
        <v>Not Placed</v>
      </c>
      <c r="F590" s="570" t="s">
        <v>12496</v>
      </c>
      <c r="G590" s="570" t="s">
        <v>160</v>
      </c>
      <c r="H590" s="131" t="str">
        <f>VLOOKUP(B590,INFT3!C:E,3,0)</f>
        <v>Direct Second Year Engineering without live KT</v>
      </c>
      <c r="I590" s="610" t="s">
        <v>7145</v>
      </c>
      <c r="J590" s="572">
        <v>20</v>
      </c>
      <c r="K590" s="611" t="s">
        <v>7146</v>
      </c>
      <c r="L590" s="611" t="s">
        <v>73</v>
      </c>
      <c r="M590" s="611" t="s">
        <v>7147</v>
      </c>
      <c r="N590" s="612" t="s">
        <v>7142</v>
      </c>
      <c r="O590" s="612">
        <v>9869384308</v>
      </c>
      <c r="P590" s="612">
        <v>9619735469</v>
      </c>
      <c r="Q590" s="612" t="e">
        <f>VLOOKUP(B590,'TCS CON'!$D$1:$H$98,5,0)</f>
        <v>#N/A</v>
      </c>
      <c r="R590" s="612" t="e">
        <f>VLOOKUP(B590,LTI!$C$1:$H$46,6,0)</f>
        <v>#N/A</v>
      </c>
      <c r="S590" s="612" t="e">
        <f>VLOOKUP(B590,JARO!$E$2:$I$11,5,0)</f>
        <v>#N/A</v>
      </c>
      <c r="T590" s="612" t="e">
        <f>VLOOKUP(B590,Capgemini!$D$3:$H$78,5,0)</f>
        <v>#N/A</v>
      </c>
      <c r="U590" s="612" t="e">
        <f>VLOOKUP(B590,Carwale!$D$1:$H$4,5,0)</f>
        <v>#N/A</v>
      </c>
      <c r="V590" s="612" t="e">
        <f>VLOOKUP(B590,'Interactive Brokers'!E:I,5,0)</f>
        <v>#N/A</v>
      </c>
      <c r="W590" s="612" t="e">
        <f>VLOOKUP(B590,'REL Jio'!E:I,5,0)</f>
        <v>#N/A</v>
      </c>
      <c r="X590" s="612" t="e">
        <f>VLOOKUP(B590,'Sciative Sol'!E:I,5,0)</f>
        <v>#N/A</v>
      </c>
      <c r="Y590" s="612" t="e">
        <f>VLOOKUP(B590,'Hexaware Tech'!E:I,5,0)</f>
        <v>#N/A</v>
      </c>
      <c r="Z590" s="612" t="e">
        <f>VLOOKUP(B590,Axis!D:H,5,0)</f>
        <v>#N/A</v>
      </c>
      <c r="AA590" s="612" t="e">
        <f>VLOOKUP(B590,Ugam!$D$3:$H$26,5,0)</f>
        <v>#N/A</v>
      </c>
      <c r="AB590" s="612" t="e">
        <f>VLOOKUP(B590,Zeus!F:J,5,0)</f>
        <v>#N/A</v>
      </c>
      <c r="AC590" s="612" t="e">
        <f>VLOOKUP(B590,Montran!F:J,5,0)</f>
        <v>#N/A</v>
      </c>
      <c r="AD590" s="612" t="e">
        <f>VLOOKUP(B590,Endurance!H373:L373,5,0)</f>
        <v>#N/A</v>
      </c>
      <c r="AE590" s="612" t="e">
        <f>VLOOKUP(B590,'Swabhav Techlabs'!$F$1:$J$2,5,0)</f>
        <v>#N/A</v>
      </c>
      <c r="AF590" s="612" t="e">
        <f>VLOOKUP(B590,'Quality Kiosk'!$F$1:$J$18,5,0)</f>
        <v>#N/A</v>
      </c>
      <c r="AG590" s="612" t="e">
        <f>VLOOKUP(B590,'Lemon VB'!$F$1:$J$2,5,0)</f>
        <v>#N/A</v>
      </c>
      <c r="AH590" s="612" t="e">
        <f>VLOOKUP(B590,Gocomet!$E$1:$I$3,5,0)</f>
        <v>#N/A</v>
      </c>
      <c r="AI590" s="612" t="e">
        <f>VLOOKUP(B590,'Ingram Micro'!$E$1:$I$8,5,0)</f>
        <v>#N/A</v>
      </c>
      <c r="AJ590" s="612" t="e">
        <f>VLOOKUP(B590,'DePronto Infotech'!$E$1:$I$2,5,0)</f>
        <v>#N/A</v>
      </c>
      <c r="AK590" s="612" t="e">
        <f>VLOOKUP(B590,'Reliance Retail'!$E$1:$I$4,5,0)</f>
        <v>#N/A</v>
      </c>
      <c r="AL590" s="612" t="e">
        <f>VLOOKUP(B590,'Bright Champs'!$D$1:$H$13,5,0)</f>
        <v>#N/A</v>
      </c>
      <c r="AM590" s="612" t="e">
        <f>VLOOKUP(B590,Neosoft!$E$1:$I$12,5,0)</f>
        <v>#N/A</v>
      </c>
      <c r="AN590" s="612" t="e">
        <f>VLOOKUP(B590,Infosys!$E$1:$I$3,5,0)</f>
        <v>#N/A</v>
      </c>
      <c r="AO590" s="612" t="e">
        <f>VLOOKUP(B590,Cerelabs!$E$1:$I$5,5,0)</f>
        <v>#N/A</v>
      </c>
      <c r="AP590" s="612" t="e">
        <f>VLOOKUP(B590,'Neebal Technologies'!$D$1:$H$2,5,0)</f>
        <v>#N/A</v>
      </c>
      <c r="AQ590" s="612" t="e">
        <f>VLOOKUP(B590,'Vertiv Energy'!$D$1:$H$2,5,0)</f>
        <v>#N/A</v>
      </c>
      <c r="AR590" s="612" t="e">
        <f>VLOOKUP(B590,'Acidaes Solutions (CRMNEXT)'!$D$1:$H$3,5,0)</f>
        <v>#N/A</v>
      </c>
      <c r="AS590" s="612" t="e">
        <f>VLOOKUP(B590,Growisto!$D$1:$H$2,5,0)</f>
        <v>#N/A</v>
      </c>
      <c r="AT590" s="612" t="e">
        <f>VLOOKUP(B590,'9.9 Mediaworx - Digit'!$D$1:$H$2,5,0)</f>
        <v>#N/A</v>
      </c>
      <c r="AU590" s="612" t="e">
        <f>VLOOKUP(B590,'Vistaar systems Pvt Ltd'!$D$2:$H$3,5,0)</f>
        <v>#N/A</v>
      </c>
      <c r="AV590" s="612" t="e">
        <f>VLOOKUP(B590,'Course 5i'!$D$2:$H$11,5,0)</f>
        <v>#N/A</v>
      </c>
      <c r="AW590" s="612" t="e">
        <f>VLOOKUP(B590,'Radiant Appliances &amp; Electronic'!$D$1:$H$13,5,0)</f>
        <v>#N/A</v>
      </c>
      <c r="AX590" s="612" t="e">
        <f>VLOOKUP(B590,'Atos Global'!$D$3:$H$27,5,0)</f>
        <v>#N/A</v>
      </c>
      <c r="AY590" s="612" t="e">
        <f>VLOOKUP(B590,'Saama Technologies'!$D$1:$H$2,5,0)</f>
        <v>#N/A</v>
      </c>
      <c r="AZ590" s="612" t="e">
        <f>VLOOKUP(B590,'Multiplier Solutions'!$D$1:$H$2,5,0)</f>
        <v>#N/A</v>
      </c>
      <c r="BA590" s="612" t="e">
        <f>VLOOKUP(B590,GEP!$D$2:$H$5,5,0)</f>
        <v>#N/A</v>
      </c>
      <c r="BB590" s="612" t="e">
        <f>VLOOKUP(B590,Accenture!$D$1:$H$6,5,0)</f>
        <v>#N/A</v>
      </c>
      <c r="BC590" s="612" t="e">
        <f>VLOOKUP(B590,'Endurance International Group'!$D$1:$H$2,5,0)</f>
        <v>#N/A</v>
      </c>
      <c r="BD590" s="612" t="e">
        <f>VLOOKUP(B590,Newgen!$D$1:$H$2,5,0)</f>
        <v>#N/A</v>
      </c>
      <c r="BE590" s="612" t="e">
        <f>VLOOKUP(B590,'3D Incredible'!D590:H590,5,0)</f>
        <v>#N/A</v>
      </c>
      <c r="BF590" s="612" t="e">
        <f>VLOOKUP(B590,'Raja Software Labs'!$D$2:$H$2,5,0)</f>
        <v>#N/A</v>
      </c>
      <c r="BG590" s="612" t="e">
        <f>VLOOKUP(B590,Wipro!$D$1:$H$2,5,0)</f>
        <v>#N/A</v>
      </c>
      <c r="BH590" s="612" t="e">
        <f>VLOOKUP(B590,'Perch Technologies'!$D$2:$H$2,5,0)</f>
        <v>#N/A</v>
      </c>
      <c r="BI590" s="612" t="e">
        <f>VLOOKUP(B590,'Morning Star'!$D$1:$H$6,5,0)</f>
        <v>#N/A</v>
      </c>
      <c r="BJ590" s="612" t="e">
        <f>VLOOKUP(B590,Flexiloans!$D$1:$H$2,5,0)</f>
        <v>#N/A</v>
      </c>
      <c r="BK590" s="612" t="e">
        <f>VLOOKUP(B590,'Thirdware Solutions'!$D$1:$H$2,5,0)</f>
        <v>#N/A</v>
      </c>
      <c r="BL590" s="612" t="e">
        <f>VLOOKUP(B590,Tescom!$D$1:$H$8,5,0)</f>
        <v>#N/A</v>
      </c>
      <c r="BM590" s="612" t="e">
        <f>VLOOKUP(B590,'Cogno AI'!$D$1:$H$2,5,0)</f>
        <v>#N/A</v>
      </c>
      <c r="BN590" s="612" t="e">
        <f>VLOOKUP(B590,'ABM Knowledgeware'!$D$1:$H$2,5,0)</f>
        <v>#N/A</v>
      </c>
      <c r="BO590" s="612" t="e">
        <f>VLOOKUP(B590,'Concerto Software'!$D$1:$H$3,5,0)</f>
        <v>#N/A</v>
      </c>
      <c r="BP590" s="612" t="e">
        <f>VLOOKUP(B590,'My Captain'!$D$1:$H$4,5,0)</f>
        <v>#N/A</v>
      </c>
      <c r="BQ590" s="612" t="e">
        <f>VLOOKUP(B590,'Finoux Solutions'!$D$2:$H$4,5,0)</f>
        <v>#N/A</v>
      </c>
      <c r="BR590" s="612" t="e">
        <f>VLOOKUP(B590,'MITR Learning'!$D$1:$H$2,5,0)</f>
        <v>#N/A</v>
      </c>
      <c r="BS590" s="612" t="e">
        <f>VLOOKUP(B590,Nucsoft!$D$2:$H$6,5,0)</f>
        <v>#N/A</v>
      </c>
      <c r="BT590" s="612" t="e">
        <f>VLOOKUP(B590,'Paras Cadd'!$D$1:$H$2,5,0)</f>
        <v>#N/A</v>
      </c>
      <c r="BU590" s="612" t="e">
        <f>VLOOKUP(B590,'ICICI Securities'!$D$1:$H$2,5,0)</f>
        <v>#N/A</v>
      </c>
      <c r="BV590" s="612" t="e">
        <f>VLOOKUP(B590,'Citius Tech'!$D$2:$H$5,5,0)</f>
        <v>#N/A</v>
      </c>
      <c r="BW590" s="612" t="e">
        <f>VLOOKUP(B590,'Buzzy Brains'!$D$2:$H$2,5,0)</f>
        <v>#N/A</v>
      </c>
      <c r="BX590" s="612" t="e">
        <f>VLOOKUP(B590,'Decimal Point'!$D$2:$H$2,5,0)</f>
        <v>#N/A</v>
      </c>
      <c r="BY590" s="612" t="e">
        <f>VLOOKUP(B590,'Sankey Business Solutions'!$D$2:$H$3,5,0)</f>
        <v>#N/A</v>
      </c>
      <c r="BZ590" s="612" t="e">
        <f>VLOOKUP(B590,'Nangia &amp; Co LLP'!$D$2:$H$2,5,0)</f>
        <v>#N/A</v>
      </c>
      <c r="CA590" s="612" t="e">
        <f>VLOOKUP(B590,'FIS Solutions India Pvt Ltd'!$D$2:$H$2,5,0)</f>
        <v>#N/A</v>
      </c>
      <c r="CB590" s="612" t="e">
        <f>VLOOKUP(B590,'Delta Technology &amp; Management '!$D$2:$H$16,5,0)</f>
        <v>#N/A</v>
      </c>
      <c r="CC590" s="612" t="e">
        <f>VLOOKUP(B590,'Espoir Networks'!$D$3:$H$11,5,0)</f>
        <v>#N/A</v>
      </c>
      <c r="CD590" s="612" t="e">
        <f>VLOOKUP(B590,'Servosys Solution'!$D$3:$H$5,5,0)</f>
        <v>#N/A</v>
      </c>
      <c r="CE590" s="612" t="e">
        <f>VLOOKUP(B590,'Ribbon Communications'!$D$3:$H$4,5,0)</f>
        <v>#N/A</v>
      </c>
      <c r="CF590" s="612">
        <f t="shared" si="30"/>
        <v>0</v>
      </c>
      <c r="CG590" s="129" t="s">
        <v>134</v>
      </c>
      <c r="CH590" s="129">
        <v>987820023049</v>
      </c>
      <c r="CI590" s="129" t="s">
        <v>134</v>
      </c>
      <c r="CJ590" s="129" t="s">
        <v>11729</v>
      </c>
      <c r="CK590" s="132">
        <v>43282</v>
      </c>
      <c r="CL590" s="129">
        <v>2021</v>
      </c>
      <c r="CM590" s="128" t="s">
        <v>7148</v>
      </c>
      <c r="CN590" s="129">
        <v>342</v>
      </c>
      <c r="CO590" s="133">
        <v>68.400000000000006</v>
      </c>
      <c r="CP590" s="129">
        <v>2015</v>
      </c>
      <c r="CQ590" s="129" t="s">
        <v>7149</v>
      </c>
      <c r="CR590" s="128" t="s">
        <v>295</v>
      </c>
      <c r="CS590" s="129" t="s">
        <v>81</v>
      </c>
      <c r="CT590" s="133" t="s">
        <v>81</v>
      </c>
      <c r="CU590" s="129" t="s">
        <v>81</v>
      </c>
      <c r="CV590" s="129" t="s">
        <v>109</v>
      </c>
      <c r="CW590" s="131" t="s">
        <v>7150</v>
      </c>
      <c r="CX590" s="131" t="s">
        <v>336</v>
      </c>
      <c r="CY590" s="129">
        <v>1386</v>
      </c>
      <c r="CZ590" s="129">
        <v>81.53</v>
      </c>
      <c r="DA590" s="129">
        <v>2018</v>
      </c>
      <c r="DB590" s="129" t="s">
        <v>112</v>
      </c>
      <c r="DC590" s="129" t="s">
        <v>113</v>
      </c>
      <c r="DD590" s="129">
        <v>72.73</v>
      </c>
      <c r="DE590" s="129">
        <v>72.400000000000006</v>
      </c>
      <c r="DF590" s="129">
        <v>0</v>
      </c>
      <c r="DG590" s="224" t="s">
        <v>81</v>
      </c>
      <c r="DH590" s="224" t="s">
        <v>81</v>
      </c>
      <c r="DI590" s="224">
        <v>8.6199999999999992</v>
      </c>
      <c r="DJ590" s="224">
        <v>6.58</v>
      </c>
      <c r="DK590" s="224">
        <v>7.23</v>
      </c>
      <c r="DL590" s="224"/>
      <c r="DM590" s="224">
        <v>22.43</v>
      </c>
      <c r="DN590" s="224">
        <v>7.48</v>
      </c>
      <c r="DO590" s="129"/>
      <c r="DP590" s="131" t="s">
        <v>114</v>
      </c>
      <c r="DQ590" s="129">
        <v>0</v>
      </c>
      <c r="DR590" s="129">
        <v>0</v>
      </c>
      <c r="DS590" s="129" t="s">
        <v>83</v>
      </c>
      <c r="DT590" s="129" t="s">
        <v>83</v>
      </c>
      <c r="DU590" s="129" t="s">
        <v>83</v>
      </c>
      <c r="DV590" s="129" t="s">
        <v>83</v>
      </c>
      <c r="DW590" s="131" t="s">
        <v>83</v>
      </c>
      <c r="DX590" s="131" t="s">
        <v>84</v>
      </c>
      <c r="DY590" s="131" t="s">
        <v>81</v>
      </c>
      <c r="DZ590" s="131" t="s">
        <v>7151</v>
      </c>
      <c r="EA590" s="131" t="s">
        <v>358</v>
      </c>
      <c r="EB590" s="131" t="s">
        <v>7152</v>
      </c>
      <c r="EC590" s="131" t="s">
        <v>7153</v>
      </c>
      <c r="ED590" s="131" t="s">
        <v>89</v>
      </c>
      <c r="EE590" s="131" t="s">
        <v>81</v>
      </c>
      <c r="EF590" s="131" t="s">
        <v>7154</v>
      </c>
      <c r="EG590" s="131" t="s">
        <v>7155</v>
      </c>
      <c r="EH590" s="131" t="s">
        <v>7156</v>
      </c>
      <c r="EI590" s="131" t="s">
        <v>7157</v>
      </c>
      <c r="EJ590" s="135" t="s">
        <v>7158</v>
      </c>
      <c r="EK590" s="135" t="s">
        <v>7159</v>
      </c>
      <c r="EL590" s="135" t="s">
        <v>7160</v>
      </c>
      <c r="EM590" s="135" t="s">
        <v>7161</v>
      </c>
      <c r="EN590" s="131" t="s">
        <v>81</v>
      </c>
    </row>
    <row r="591" spans="1:144" ht="18" thickTop="1" thickBot="1">
      <c r="A591" s="575">
        <f t="shared" si="31"/>
        <v>590</v>
      </c>
      <c r="B591" s="572" t="s">
        <v>7407</v>
      </c>
      <c r="C591" s="600" t="s">
        <v>7408</v>
      </c>
      <c r="D591" s="570" t="s">
        <v>13209</v>
      </c>
      <c r="E591" s="568" t="str">
        <f t="shared" si="29"/>
        <v>Not Placed</v>
      </c>
      <c r="F591" s="570" t="s">
        <v>12496</v>
      </c>
      <c r="G591" s="570" t="s">
        <v>160</v>
      </c>
      <c r="H591" s="131" t="str">
        <f>VLOOKUP(B591,INFT3!C:E,3,0)</f>
        <v>Direct Second Year Engineering with live KT</v>
      </c>
      <c r="I591" s="610" t="s">
        <v>7329</v>
      </c>
      <c r="J591" s="572">
        <v>21</v>
      </c>
      <c r="K591" s="611" t="s">
        <v>7409</v>
      </c>
      <c r="L591" s="611" t="s">
        <v>73</v>
      </c>
      <c r="M591" s="611" t="s">
        <v>7410</v>
      </c>
      <c r="N591" s="612" t="s">
        <v>7406</v>
      </c>
      <c r="O591" s="612">
        <v>2228478876</v>
      </c>
      <c r="P591" s="612">
        <v>8286005293</v>
      </c>
      <c r="Q591" s="612" t="e">
        <f>VLOOKUP(B591,'TCS CON'!$D$1:$H$98,5,0)</f>
        <v>#N/A</v>
      </c>
      <c r="R591" s="612" t="e">
        <f>VLOOKUP(B591,LTI!$C$1:$H$46,6,0)</f>
        <v>#N/A</v>
      </c>
      <c r="S591" s="612" t="e">
        <f>VLOOKUP(B591,JARO!$E$2:$I$11,5,0)</f>
        <v>#N/A</v>
      </c>
      <c r="T591" s="612" t="e">
        <f>VLOOKUP(B591,Capgemini!$D$3:$H$78,5,0)</f>
        <v>#N/A</v>
      </c>
      <c r="U591" s="612" t="e">
        <f>VLOOKUP(B591,Carwale!$D$1:$H$4,5,0)</f>
        <v>#N/A</v>
      </c>
      <c r="V591" s="612" t="e">
        <f>VLOOKUP(B591,'Interactive Brokers'!E:I,5,0)</f>
        <v>#N/A</v>
      </c>
      <c r="W591" s="612" t="e">
        <f>VLOOKUP(B591,'REL Jio'!E:I,5,0)</f>
        <v>#N/A</v>
      </c>
      <c r="X591" s="612" t="e">
        <f>VLOOKUP(B591,'Sciative Sol'!E:I,5,0)</f>
        <v>#N/A</v>
      </c>
      <c r="Y591" s="612" t="e">
        <f>VLOOKUP(B591,'Hexaware Tech'!E:I,5,0)</f>
        <v>#N/A</v>
      </c>
      <c r="Z591" s="612" t="e">
        <f>VLOOKUP(B591,Axis!D:H,5,0)</f>
        <v>#N/A</v>
      </c>
      <c r="AA591" s="612" t="e">
        <f>VLOOKUP(B591,Ugam!$D$3:$H$26,5,0)</f>
        <v>#N/A</v>
      </c>
      <c r="AB591" s="612" t="e">
        <f>VLOOKUP(B591,Zeus!F:J,5,0)</f>
        <v>#N/A</v>
      </c>
      <c r="AC591" s="612" t="e">
        <f>VLOOKUP(B591,Montran!F:J,5,0)</f>
        <v>#N/A</v>
      </c>
      <c r="AD591" s="612" t="e">
        <f>VLOOKUP(B591,Endurance!H374:L374,5,0)</f>
        <v>#N/A</v>
      </c>
      <c r="AE591" s="612" t="e">
        <f>VLOOKUP(B591,'Swabhav Techlabs'!$F$1:$J$2,5,0)</f>
        <v>#N/A</v>
      </c>
      <c r="AF591" s="612" t="e">
        <f>VLOOKUP(B591,'Quality Kiosk'!$F$1:$J$18,5,0)</f>
        <v>#N/A</v>
      </c>
      <c r="AG591" s="612" t="e">
        <f>VLOOKUP(B591,'Lemon VB'!$F$1:$J$2,5,0)</f>
        <v>#N/A</v>
      </c>
      <c r="AH591" s="612" t="e">
        <f>VLOOKUP(B591,Gocomet!$E$1:$I$3,5,0)</f>
        <v>#N/A</v>
      </c>
      <c r="AI591" s="612" t="e">
        <f>VLOOKUP(B591,'Ingram Micro'!$E$1:$I$8,5,0)</f>
        <v>#N/A</v>
      </c>
      <c r="AJ591" s="612" t="e">
        <f>VLOOKUP(B591,'DePronto Infotech'!$E$1:$I$2,5,0)</f>
        <v>#N/A</v>
      </c>
      <c r="AK591" s="612" t="e">
        <f>VLOOKUP(B591,'Reliance Retail'!$E$1:$I$4,5,0)</f>
        <v>#N/A</v>
      </c>
      <c r="AL591" s="612" t="e">
        <f>VLOOKUP(B591,'Bright Champs'!$D$1:$H$13,5,0)</f>
        <v>#N/A</v>
      </c>
      <c r="AM591" s="612" t="e">
        <f>VLOOKUP(B591,Neosoft!$E$1:$I$12,5,0)</f>
        <v>#N/A</v>
      </c>
      <c r="AN591" s="612" t="e">
        <f>VLOOKUP(B591,Infosys!$E$1:$I$3,5,0)</f>
        <v>#N/A</v>
      </c>
      <c r="AO591" s="612" t="e">
        <f>VLOOKUP(B591,Cerelabs!$E$1:$I$5,5,0)</f>
        <v>#N/A</v>
      </c>
      <c r="AP591" s="612" t="e">
        <f>VLOOKUP(B591,'Neebal Technologies'!$D$1:$H$2,5,0)</f>
        <v>#N/A</v>
      </c>
      <c r="AQ591" s="612" t="e">
        <f>VLOOKUP(B591,'Vertiv Energy'!$D$1:$H$2,5,0)</f>
        <v>#N/A</v>
      </c>
      <c r="AR591" s="612" t="e">
        <f>VLOOKUP(B591,'Acidaes Solutions (CRMNEXT)'!$D$1:$H$3,5,0)</f>
        <v>#N/A</v>
      </c>
      <c r="AS591" s="612" t="e">
        <f>VLOOKUP(B591,Growisto!$D$1:$H$2,5,0)</f>
        <v>#N/A</v>
      </c>
      <c r="AT591" s="612" t="e">
        <f>VLOOKUP(B591,'9.9 Mediaworx - Digit'!$D$1:$H$2,5,0)</f>
        <v>#N/A</v>
      </c>
      <c r="AU591" s="612" t="e">
        <f>VLOOKUP(B591,'Vistaar systems Pvt Ltd'!$D$2:$H$3,5,0)</f>
        <v>#N/A</v>
      </c>
      <c r="AV591" s="612" t="e">
        <f>VLOOKUP(B591,'Course 5i'!$D$2:$H$11,5,0)</f>
        <v>#N/A</v>
      </c>
      <c r="AW591" s="612" t="e">
        <f>VLOOKUP(B591,'Radiant Appliances &amp; Electronic'!$D$1:$H$13,5,0)</f>
        <v>#N/A</v>
      </c>
      <c r="AX591" s="612" t="e">
        <f>VLOOKUP(B591,'Atos Global'!$D$3:$H$27,5,0)</f>
        <v>#N/A</v>
      </c>
      <c r="AY591" s="612" t="e">
        <f>VLOOKUP(B591,'Saama Technologies'!$D$1:$H$2,5,0)</f>
        <v>#N/A</v>
      </c>
      <c r="AZ591" s="612" t="e">
        <f>VLOOKUP(B591,'Multiplier Solutions'!$D$1:$H$2,5,0)</f>
        <v>#N/A</v>
      </c>
      <c r="BA591" s="612" t="e">
        <f>VLOOKUP(B591,GEP!$D$2:$H$5,5,0)</f>
        <v>#N/A</v>
      </c>
      <c r="BB591" s="612" t="e">
        <f>VLOOKUP(B591,Accenture!$D$1:$H$6,5,0)</f>
        <v>#N/A</v>
      </c>
      <c r="BC591" s="612" t="e">
        <f>VLOOKUP(B591,'Endurance International Group'!$D$1:$H$2,5,0)</f>
        <v>#N/A</v>
      </c>
      <c r="BD591" s="612" t="e">
        <f>VLOOKUP(B591,Newgen!$D$1:$H$2,5,0)</f>
        <v>#N/A</v>
      </c>
      <c r="BE591" s="612" t="e">
        <f>VLOOKUP(B591,'3D Incredible'!D591:H591,5,0)</f>
        <v>#N/A</v>
      </c>
      <c r="BF591" s="612" t="e">
        <f>VLOOKUP(B591,'Raja Software Labs'!$D$2:$H$2,5,0)</f>
        <v>#N/A</v>
      </c>
      <c r="BG591" s="612" t="e">
        <f>VLOOKUP(B591,Wipro!$D$1:$H$2,5,0)</f>
        <v>#N/A</v>
      </c>
      <c r="BH591" s="612" t="e">
        <f>VLOOKUP(B591,'Perch Technologies'!$D$2:$H$2,5,0)</f>
        <v>#N/A</v>
      </c>
      <c r="BI591" s="612" t="e">
        <f>VLOOKUP(B591,'Morning Star'!$D$1:$H$6,5,0)</f>
        <v>#N/A</v>
      </c>
      <c r="BJ591" s="612" t="e">
        <f>VLOOKUP(B591,Flexiloans!$D$1:$H$2,5,0)</f>
        <v>#N/A</v>
      </c>
      <c r="BK591" s="612" t="e">
        <f>VLOOKUP(B591,'Thirdware Solutions'!$D$1:$H$2,5,0)</f>
        <v>#N/A</v>
      </c>
      <c r="BL591" s="612" t="e">
        <f>VLOOKUP(B591,Tescom!$D$1:$H$8,5,0)</f>
        <v>#N/A</v>
      </c>
      <c r="BM591" s="612" t="e">
        <f>VLOOKUP(B591,'Cogno AI'!$D$1:$H$2,5,0)</f>
        <v>#N/A</v>
      </c>
      <c r="BN591" s="612" t="e">
        <f>VLOOKUP(B591,'ABM Knowledgeware'!$D$1:$H$2,5,0)</f>
        <v>#N/A</v>
      </c>
      <c r="BO591" s="612" t="e">
        <f>VLOOKUP(B591,'Concerto Software'!$D$1:$H$3,5,0)</f>
        <v>#N/A</v>
      </c>
      <c r="BP591" s="612" t="e">
        <f>VLOOKUP(B591,'My Captain'!$D$1:$H$4,5,0)</f>
        <v>#N/A</v>
      </c>
      <c r="BQ591" s="612" t="e">
        <f>VLOOKUP(B591,'Finoux Solutions'!$D$2:$H$4,5,0)</f>
        <v>#N/A</v>
      </c>
      <c r="BR591" s="612" t="e">
        <f>VLOOKUP(B591,'MITR Learning'!$D$1:$H$2,5,0)</f>
        <v>#N/A</v>
      </c>
      <c r="BS591" s="612" t="e">
        <f>VLOOKUP(B591,Nucsoft!$D$2:$H$6,5,0)</f>
        <v>#N/A</v>
      </c>
      <c r="BT591" s="612" t="e">
        <f>VLOOKUP(B591,'Paras Cadd'!$D$1:$H$2,5,0)</f>
        <v>#N/A</v>
      </c>
      <c r="BU591" s="612" t="e">
        <f>VLOOKUP(B591,'ICICI Securities'!$D$1:$H$2,5,0)</f>
        <v>#N/A</v>
      </c>
      <c r="BV591" s="612" t="e">
        <f>VLOOKUP(B591,'Citius Tech'!$D$2:$H$5,5,0)</f>
        <v>#N/A</v>
      </c>
      <c r="BW591" s="612" t="e">
        <f>VLOOKUP(B591,'Buzzy Brains'!$D$2:$H$2,5,0)</f>
        <v>#N/A</v>
      </c>
      <c r="BX591" s="612" t="e">
        <f>VLOOKUP(B591,'Decimal Point'!$D$2:$H$2,5,0)</f>
        <v>#N/A</v>
      </c>
      <c r="BY591" s="612" t="e">
        <f>VLOOKUP(B591,'Sankey Business Solutions'!$D$2:$H$3,5,0)</f>
        <v>#N/A</v>
      </c>
      <c r="BZ591" s="612" t="e">
        <f>VLOOKUP(B591,'Nangia &amp; Co LLP'!$D$2:$H$2,5,0)</f>
        <v>#N/A</v>
      </c>
      <c r="CA591" s="612" t="e">
        <f>VLOOKUP(B591,'FIS Solutions India Pvt Ltd'!$D$2:$H$2,5,0)</f>
        <v>#N/A</v>
      </c>
      <c r="CB591" s="612" t="e">
        <f>VLOOKUP(B591,'Delta Technology &amp; Management '!$D$2:$H$16,5,0)</f>
        <v>#N/A</v>
      </c>
      <c r="CC591" s="612" t="e">
        <f>VLOOKUP(B591,'Espoir Networks'!$D$3:$H$11,5,0)</f>
        <v>#N/A</v>
      </c>
      <c r="CD591" s="612" t="e">
        <f>VLOOKUP(B591,'Servosys Solution'!$D$3:$H$5,5,0)</f>
        <v>#N/A</v>
      </c>
      <c r="CE591" s="612" t="e">
        <f>VLOOKUP(B591,'Ribbon Communications'!$D$3:$H$4,5,0)</f>
        <v>#N/A</v>
      </c>
      <c r="CF591" s="612">
        <f t="shared" si="30"/>
        <v>0</v>
      </c>
      <c r="CG591" s="129" t="s">
        <v>7411</v>
      </c>
      <c r="CH591" s="129">
        <v>373268068625</v>
      </c>
      <c r="CI591" s="129" t="s">
        <v>7412</v>
      </c>
      <c r="CJ591" s="129" t="s">
        <v>11730</v>
      </c>
      <c r="CK591" s="132">
        <v>43282</v>
      </c>
      <c r="CL591" s="129">
        <v>2021</v>
      </c>
      <c r="CM591" s="128" t="s">
        <v>7413</v>
      </c>
      <c r="CN591" s="129">
        <v>331</v>
      </c>
      <c r="CO591" s="133">
        <v>66.2</v>
      </c>
      <c r="CP591" s="129">
        <v>2015</v>
      </c>
      <c r="CQ591" s="129" t="s">
        <v>79</v>
      </c>
      <c r="CR591" s="128" t="s">
        <v>295</v>
      </c>
      <c r="CS591" s="129" t="s">
        <v>81</v>
      </c>
      <c r="CT591" s="133" t="s">
        <v>81</v>
      </c>
      <c r="CU591" s="129" t="s">
        <v>81</v>
      </c>
      <c r="CV591" s="129" t="s">
        <v>109</v>
      </c>
      <c r="CW591" s="131" t="s">
        <v>490</v>
      </c>
      <c r="CX591" s="131" t="s">
        <v>3331</v>
      </c>
      <c r="CY591" s="129">
        <v>1131</v>
      </c>
      <c r="CZ591" s="129">
        <v>70.69</v>
      </c>
      <c r="DA591" s="129">
        <v>2018</v>
      </c>
      <c r="DB591" s="129" t="s">
        <v>112</v>
      </c>
      <c r="DC591" s="129" t="s">
        <v>113</v>
      </c>
      <c r="DD591" s="129">
        <v>68.540000000000006</v>
      </c>
      <c r="DE591" s="129">
        <v>68.56</v>
      </c>
      <c r="DF591" s="129">
        <v>0</v>
      </c>
      <c r="DG591" s="224" t="s">
        <v>81</v>
      </c>
      <c r="DH591" s="224" t="s">
        <v>81</v>
      </c>
      <c r="DI591" s="224">
        <v>5.96</v>
      </c>
      <c r="DJ591" s="224">
        <v>4.7300000000000004</v>
      </c>
      <c r="DK591" s="224">
        <v>3.69</v>
      </c>
      <c r="DL591" s="224"/>
      <c r="DM591" s="224">
        <v>14.38</v>
      </c>
      <c r="DN591" s="224">
        <v>4.79</v>
      </c>
      <c r="DO591" s="129"/>
      <c r="DP591" s="131" t="s">
        <v>114</v>
      </c>
      <c r="DQ591" s="129">
        <v>2</v>
      </c>
      <c r="DR591" s="129">
        <v>2</v>
      </c>
      <c r="DS591" s="129" t="s">
        <v>83</v>
      </c>
      <c r="DT591" s="129" t="s">
        <v>83</v>
      </c>
      <c r="DU591" s="129" t="s">
        <v>83</v>
      </c>
      <c r="DV591" s="129" t="s">
        <v>83</v>
      </c>
      <c r="DW591" s="131" t="s">
        <v>83</v>
      </c>
      <c r="DX591" s="131" t="s">
        <v>84</v>
      </c>
      <c r="DY591" s="131" t="s">
        <v>81</v>
      </c>
      <c r="DZ591" s="131" t="s">
        <v>7414</v>
      </c>
      <c r="EA591" s="131" t="s">
        <v>86</v>
      </c>
      <c r="EB591" s="131" t="s">
        <v>7415</v>
      </c>
      <c r="EC591" s="131" t="s">
        <v>86</v>
      </c>
      <c r="ED591" s="131" t="s">
        <v>89</v>
      </c>
      <c r="EE591" s="131" t="s">
        <v>81</v>
      </c>
      <c r="EF591" s="131" t="s">
        <v>7416</v>
      </c>
      <c r="EG591" s="131" t="s">
        <v>81</v>
      </c>
      <c r="EH591" s="131" t="s">
        <v>81</v>
      </c>
      <c r="EI591" s="131" t="s">
        <v>81</v>
      </c>
      <c r="EJ591" s="135" t="s">
        <v>7417</v>
      </c>
      <c r="EK591" s="135" t="s">
        <v>7418</v>
      </c>
      <c r="EL591" s="135" t="s">
        <v>7419</v>
      </c>
      <c r="EM591" s="135" t="s">
        <v>7420</v>
      </c>
      <c r="EN591" s="131" t="s">
        <v>81</v>
      </c>
    </row>
    <row r="592" spans="1:144" ht="18" thickTop="1" thickBot="1">
      <c r="A592" s="575">
        <f t="shared" si="31"/>
        <v>591</v>
      </c>
      <c r="B592" s="572" t="s">
        <v>8373</v>
      </c>
      <c r="C592" s="600" t="s">
        <v>8374</v>
      </c>
      <c r="D592" s="570" t="s">
        <v>13209</v>
      </c>
      <c r="E592" s="568" t="str">
        <f t="shared" si="29"/>
        <v>Placed</v>
      </c>
      <c r="F592" s="570" t="s">
        <v>12496</v>
      </c>
      <c r="G592" s="570" t="s">
        <v>160</v>
      </c>
      <c r="H592" s="131" t="str">
        <f>VLOOKUP(B592,INFT3!C:E,3,0)</f>
        <v>Direct Second Year Engineering without live KT</v>
      </c>
      <c r="I592" s="610" t="s">
        <v>8375</v>
      </c>
      <c r="J592" s="572">
        <v>20</v>
      </c>
      <c r="K592" s="611" t="s">
        <v>8376</v>
      </c>
      <c r="L592" s="611" t="s">
        <v>73</v>
      </c>
      <c r="M592" s="611" t="s">
        <v>8377</v>
      </c>
      <c r="N592" s="612" t="s">
        <v>8372</v>
      </c>
      <c r="O592" s="612">
        <v>9757405185</v>
      </c>
      <c r="P592" s="612">
        <v>9870970296</v>
      </c>
      <c r="Q592" s="612" t="e">
        <f>VLOOKUP(B592,'TCS CON'!$D$1:$H$98,5,0)</f>
        <v>#N/A</v>
      </c>
      <c r="R592" s="612" t="e">
        <f>VLOOKUP(B592,LTI!$C$1:$H$46,6,0)</f>
        <v>#N/A</v>
      </c>
      <c r="S592" s="612" t="e">
        <f>VLOOKUP(B592,JARO!$E$2:$I$11,5,0)</f>
        <v>#N/A</v>
      </c>
      <c r="T592" s="612" t="e">
        <f>VLOOKUP(B592,Capgemini!$D$3:$H$78,5,0)</f>
        <v>#N/A</v>
      </c>
      <c r="U592" s="612" t="e">
        <f>VLOOKUP(B592,Carwale!$D$1:$H$4,5,0)</f>
        <v>#N/A</v>
      </c>
      <c r="V592" s="612" t="e">
        <f>VLOOKUP(B592,'Interactive Brokers'!E:I,5,0)</f>
        <v>#N/A</v>
      </c>
      <c r="W592" s="612" t="e">
        <f>VLOOKUP(B592,'REL Jio'!E:I,5,0)</f>
        <v>#N/A</v>
      </c>
      <c r="X592" s="612" t="e">
        <f>VLOOKUP(B592,'Sciative Sol'!E:I,5,0)</f>
        <v>#N/A</v>
      </c>
      <c r="Y592" s="612" t="e">
        <f>VLOOKUP(B592,'Hexaware Tech'!E:I,5,0)</f>
        <v>#N/A</v>
      </c>
      <c r="Z592" s="612" t="e">
        <f>VLOOKUP(B592,Axis!D:H,5,0)</f>
        <v>#N/A</v>
      </c>
      <c r="AA592" s="612" t="e">
        <f>VLOOKUP(B592,Ugam!$D$3:$H$26,5,0)</f>
        <v>#N/A</v>
      </c>
      <c r="AB592" s="612" t="e">
        <f>VLOOKUP(B592,Zeus!F:J,5,0)</f>
        <v>#N/A</v>
      </c>
      <c r="AC592" s="612" t="e">
        <f>VLOOKUP(B592,Montran!F:J,5,0)</f>
        <v>#N/A</v>
      </c>
      <c r="AD592" s="612" t="e">
        <f>VLOOKUP(B592,Endurance!H375:L375,5,0)</f>
        <v>#N/A</v>
      </c>
      <c r="AE592" s="612" t="e">
        <f>VLOOKUP(B592,'Swabhav Techlabs'!$F$1:$J$2,5,0)</f>
        <v>#N/A</v>
      </c>
      <c r="AF592" s="612" t="e">
        <f>VLOOKUP(B592,'Quality Kiosk'!$F$1:$J$18,5,0)</f>
        <v>#N/A</v>
      </c>
      <c r="AG592" s="612" t="e">
        <f>VLOOKUP(B592,'Lemon VB'!$F$1:$J$2,5,0)</f>
        <v>#N/A</v>
      </c>
      <c r="AH592" s="612" t="e">
        <f>VLOOKUP(B592,Gocomet!$E$1:$I$3,5,0)</f>
        <v>#N/A</v>
      </c>
      <c r="AI592" s="612" t="e">
        <f>VLOOKUP(B592,'Ingram Micro'!$E$1:$I$8,5,0)</f>
        <v>#N/A</v>
      </c>
      <c r="AJ592" s="612" t="e">
        <f>VLOOKUP(B592,'DePronto Infotech'!$E$1:$I$2,5,0)</f>
        <v>#N/A</v>
      </c>
      <c r="AK592" s="612" t="e">
        <f>VLOOKUP(B592,'Reliance Retail'!$E$1:$I$4,5,0)</f>
        <v>#N/A</v>
      </c>
      <c r="AL592" s="612" t="e">
        <f>VLOOKUP(B592,'Bright Champs'!$D$1:$H$13,5,0)</f>
        <v>#N/A</v>
      </c>
      <c r="AM592" s="612" t="e">
        <f>VLOOKUP(B592,Neosoft!$E$1:$I$12,5,0)</f>
        <v>#N/A</v>
      </c>
      <c r="AN592" s="612" t="e">
        <f>VLOOKUP(B592,Infosys!$E$1:$I$3,5,0)</f>
        <v>#N/A</v>
      </c>
      <c r="AO592" s="612" t="e">
        <f>VLOOKUP(B592,Cerelabs!$E$1:$I$5,5,0)</f>
        <v>#N/A</v>
      </c>
      <c r="AP592" s="612" t="e">
        <f>VLOOKUP(B592,'Neebal Technologies'!$D$1:$H$2,5,0)</f>
        <v>#N/A</v>
      </c>
      <c r="AQ592" s="612" t="e">
        <f>VLOOKUP(B592,'Vertiv Energy'!$D$1:$H$2,5,0)</f>
        <v>#N/A</v>
      </c>
      <c r="AR592" s="612" t="e">
        <f>VLOOKUP(B592,'Acidaes Solutions (CRMNEXT)'!$D$1:$H$3,5,0)</f>
        <v>#N/A</v>
      </c>
      <c r="AS592" s="612" t="e">
        <f>VLOOKUP(B592,Growisto!$D$1:$H$2,5,0)</f>
        <v>#N/A</v>
      </c>
      <c r="AT592" s="612" t="e">
        <f>VLOOKUP(B592,'9.9 Mediaworx - Digit'!$D$1:$H$2,5,0)</f>
        <v>#N/A</v>
      </c>
      <c r="AU592" s="612" t="e">
        <f>VLOOKUP(B592,'Vistaar systems Pvt Ltd'!$D$2:$H$3,5,0)</f>
        <v>#N/A</v>
      </c>
      <c r="AV592" s="612" t="e">
        <f>VLOOKUP(B592,'Course 5i'!$D$2:$H$11,5,0)</f>
        <v>#N/A</v>
      </c>
      <c r="AW592" s="612" t="e">
        <f>VLOOKUP(B592,'Radiant Appliances &amp; Electronic'!$D$1:$H$13,5,0)</f>
        <v>#N/A</v>
      </c>
      <c r="AX592" s="612" t="e">
        <f>VLOOKUP(B592,'Atos Global'!$D$3:$H$27,5,0)</f>
        <v>#N/A</v>
      </c>
      <c r="AY592" s="612" t="e">
        <f>VLOOKUP(B592,'Saama Technologies'!$D$1:$H$2,5,0)</f>
        <v>#N/A</v>
      </c>
      <c r="AZ592" s="612" t="e">
        <f>VLOOKUP(B592,'Multiplier Solutions'!$D$1:$H$2,5,0)</f>
        <v>#N/A</v>
      </c>
      <c r="BA592" s="612" t="e">
        <f>VLOOKUP(B592,GEP!$D$2:$H$5,5,0)</f>
        <v>#N/A</v>
      </c>
      <c r="BB592" s="612" t="e">
        <f>VLOOKUP(B592,Accenture!$D$1:$H$6,5,0)</f>
        <v>#N/A</v>
      </c>
      <c r="BC592" s="612" t="e">
        <f>VLOOKUP(B592,'Endurance International Group'!$D$1:$H$2,5,0)</f>
        <v>#N/A</v>
      </c>
      <c r="BD592" s="612" t="e">
        <f>VLOOKUP(B592,Newgen!$D$1:$H$2,5,0)</f>
        <v>#N/A</v>
      </c>
      <c r="BE592" s="612" t="e">
        <f>VLOOKUP(B592,'3D Incredible'!D592:H592,5,0)</f>
        <v>#N/A</v>
      </c>
      <c r="BF592" s="612" t="e">
        <f>VLOOKUP(B592,'Raja Software Labs'!$D$2:$H$2,5,0)</f>
        <v>#N/A</v>
      </c>
      <c r="BG592" s="612" t="e">
        <f>VLOOKUP(B592,Wipro!$D$1:$H$2,5,0)</f>
        <v>#N/A</v>
      </c>
      <c r="BH592" s="612" t="e">
        <f>VLOOKUP(B592,'Perch Technologies'!$D$2:$H$2,5,0)</f>
        <v>#N/A</v>
      </c>
      <c r="BI592" s="612" t="e">
        <f>VLOOKUP(B592,'Morning Star'!$D$1:$H$6,5,0)</f>
        <v>#N/A</v>
      </c>
      <c r="BJ592" s="612" t="e">
        <f>VLOOKUP(B592,Flexiloans!$D$1:$H$2,5,0)</f>
        <v>#N/A</v>
      </c>
      <c r="BK592" s="612" t="e">
        <f>VLOOKUP(B592,'Thirdware Solutions'!$D$1:$H$2,5,0)</f>
        <v>#N/A</v>
      </c>
      <c r="BL592" s="612" t="e">
        <f>VLOOKUP(B592,Tescom!$D$1:$H$8,5,0)</f>
        <v>#N/A</v>
      </c>
      <c r="BM592" s="612" t="e">
        <f>VLOOKUP(B592,'Cogno AI'!$D$1:$H$2,5,0)</f>
        <v>#N/A</v>
      </c>
      <c r="BN592" s="612" t="e">
        <f>VLOOKUP(B592,'ABM Knowledgeware'!$D$1:$H$2,5,0)</f>
        <v>#N/A</v>
      </c>
      <c r="BO592" s="612" t="e">
        <f>VLOOKUP(B592,'Concerto Software'!$D$1:$H$3,5,0)</f>
        <v>#N/A</v>
      </c>
      <c r="BP592" s="612" t="e">
        <f>VLOOKUP(B592,'My Captain'!$D$1:$H$4,5,0)</f>
        <v>#N/A</v>
      </c>
      <c r="BQ592" s="612" t="e">
        <f>VLOOKUP(B592,'Finoux Solutions'!$D$2:$H$4,5,0)</f>
        <v>#N/A</v>
      </c>
      <c r="BR592" s="612" t="e">
        <f>VLOOKUP(B592,'MITR Learning'!$D$1:$H$2,5,0)</f>
        <v>#N/A</v>
      </c>
      <c r="BS592" s="612" t="e">
        <f>VLOOKUP(B592,Nucsoft!$D$2:$H$6,5,0)</f>
        <v>#N/A</v>
      </c>
      <c r="BT592" s="612" t="e">
        <f>VLOOKUP(B592,'Paras Cadd'!$D$1:$H$2,5,0)</f>
        <v>#N/A</v>
      </c>
      <c r="BU592" s="612" t="e">
        <f>VLOOKUP(B592,'ICICI Securities'!$D$1:$H$2,5,0)</f>
        <v>#N/A</v>
      </c>
      <c r="BV592" s="612" t="e">
        <f>VLOOKUP(B592,'Citius Tech'!$D$2:$H$5,5,0)</f>
        <v>#N/A</v>
      </c>
      <c r="BW592" s="612" t="e">
        <f>VLOOKUP(B592,'Buzzy Brains'!$D$2:$H$2,5,0)</f>
        <v>#N/A</v>
      </c>
      <c r="BX592" s="612" t="e">
        <f>VLOOKUP(B592,'Decimal Point'!$D$2:$H$2,5,0)</f>
        <v>#N/A</v>
      </c>
      <c r="BY592" s="612" t="e">
        <f>VLOOKUP(B592,'Sankey Business Solutions'!$D$2:$H$3,5,0)</f>
        <v>#N/A</v>
      </c>
      <c r="BZ592" s="612" t="e">
        <f>VLOOKUP(B592,'Nangia &amp; Co LLP'!$D$2:$H$2,5,0)</f>
        <v>#N/A</v>
      </c>
      <c r="CA592" s="612" t="e">
        <f>VLOOKUP(B592,'FIS Solutions India Pvt Ltd'!$D$2:$H$2,5,0)</f>
        <v>#N/A</v>
      </c>
      <c r="CB592" s="612" t="e">
        <f>VLOOKUP(B592,'Delta Technology &amp; Management '!$D$2:$H$16,5,0)</f>
        <v>#N/A</v>
      </c>
      <c r="CC592" s="612" t="e">
        <f>VLOOKUP(B592,'Espoir Networks'!$D$3:$H$11,5,0)</f>
        <v>#N/A</v>
      </c>
      <c r="CD592" s="612">
        <f>VLOOKUP(B592,'Servosys Solution'!$D$3:$H$5,5,0)</f>
        <v>180732</v>
      </c>
      <c r="CE592" s="612" t="e">
        <f>VLOOKUP(B592,'Ribbon Communications'!$D$3:$H$4,5,0)</f>
        <v>#N/A</v>
      </c>
      <c r="CF592" s="612">
        <f t="shared" si="30"/>
        <v>1</v>
      </c>
      <c r="CG592" s="129" t="s">
        <v>8378</v>
      </c>
      <c r="CH592" s="129">
        <v>435439237323</v>
      </c>
      <c r="CI592" s="129" t="s">
        <v>3279</v>
      </c>
      <c r="CJ592" s="129" t="s">
        <v>11729</v>
      </c>
      <c r="CK592" s="132">
        <v>43282</v>
      </c>
      <c r="CL592" s="129">
        <v>2021</v>
      </c>
      <c r="CM592" s="128" t="s">
        <v>8379</v>
      </c>
      <c r="CN592" s="129">
        <v>428</v>
      </c>
      <c r="CO592" s="133">
        <v>85.6</v>
      </c>
      <c r="CP592" s="129">
        <v>2015</v>
      </c>
      <c r="CQ592" s="129" t="s">
        <v>79</v>
      </c>
      <c r="CR592" s="128" t="s">
        <v>295</v>
      </c>
      <c r="CS592" s="129" t="s">
        <v>81</v>
      </c>
      <c r="CT592" s="133" t="s">
        <v>81</v>
      </c>
      <c r="CU592" s="129" t="s">
        <v>81</v>
      </c>
      <c r="CV592" s="129" t="s">
        <v>109</v>
      </c>
      <c r="CW592" s="131" t="s">
        <v>490</v>
      </c>
      <c r="CX592" s="131" t="s">
        <v>163</v>
      </c>
      <c r="CY592" s="129">
        <v>1331</v>
      </c>
      <c r="CZ592" s="129">
        <v>83.19</v>
      </c>
      <c r="DA592" s="129">
        <v>2018</v>
      </c>
      <c r="DB592" s="129" t="s">
        <v>112</v>
      </c>
      <c r="DC592" s="129" t="s">
        <v>113</v>
      </c>
      <c r="DD592" s="129">
        <v>80.958333330000002</v>
      </c>
      <c r="DE592" s="129">
        <v>80.943333330000002</v>
      </c>
      <c r="DF592" s="129">
        <v>0</v>
      </c>
      <c r="DG592" s="224" t="s">
        <v>81</v>
      </c>
      <c r="DH592" s="224" t="s">
        <v>81</v>
      </c>
      <c r="DI592" s="224">
        <v>7.461538</v>
      </c>
      <c r="DJ592" s="224">
        <v>8.4615379999999991</v>
      </c>
      <c r="DK592" s="224">
        <v>7.038462</v>
      </c>
      <c r="DL592" s="224"/>
      <c r="DM592" s="224">
        <v>22.961538000000001</v>
      </c>
      <c r="DN592" s="224">
        <v>7.6538459999999997</v>
      </c>
      <c r="DO592" s="129"/>
      <c r="DP592" s="131" t="s">
        <v>114</v>
      </c>
      <c r="DQ592" s="129">
        <v>0</v>
      </c>
      <c r="DR592" s="129">
        <v>0</v>
      </c>
      <c r="DS592" s="129" t="s">
        <v>83</v>
      </c>
      <c r="DT592" s="129" t="s">
        <v>83</v>
      </c>
      <c r="DU592" s="129" t="s">
        <v>83</v>
      </c>
      <c r="DV592" s="129" t="s">
        <v>83</v>
      </c>
      <c r="DW592" s="131" t="s">
        <v>83</v>
      </c>
      <c r="DX592" s="131" t="s">
        <v>84</v>
      </c>
      <c r="DY592" s="131" t="s">
        <v>81</v>
      </c>
      <c r="DZ592" s="131" t="s">
        <v>8380</v>
      </c>
      <c r="EA592" s="131" t="s">
        <v>5384</v>
      </c>
      <c r="EB592" s="131" t="s">
        <v>8381</v>
      </c>
      <c r="EC592" s="131" t="s">
        <v>826</v>
      </c>
      <c r="ED592" s="131" t="s">
        <v>89</v>
      </c>
      <c r="EE592" s="131" t="s">
        <v>827</v>
      </c>
      <c r="EF592" s="131" t="s">
        <v>8382</v>
      </c>
      <c r="EG592" s="131" t="s">
        <v>8383</v>
      </c>
      <c r="EH592" s="131" t="s">
        <v>3740</v>
      </c>
      <c r="EI592" s="131" t="s">
        <v>3740</v>
      </c>
      <c r="EJ592" s="135" t="s">
        <v>8384</v>
      </c>
      <c r="EK592" s="135" t="s">
        <v>8385</v>
      </c>
      <c r="EL592" s="135" t="s">
        <v>8386</v>
      </c>
      <c r="EM592" s="135" t="s">
        <v>8387</v>
      </c>
      <c r="EN592" s="131" t="s">
        <v>81</v>
      </c>
    </row>
    <row r="593" spans="1:145" ht="18" thickTop="1" thickBot="1">
      <c r="A593" s="575">
        <f t="shared" si="31"/>
        <v>592</v>
      </c>
      <c r="B593" s="572" t="s">
        <v>8531</v>
      </c>
      <c r="C593" s="600" t="s">
        <v>8532</v>
      </c>
      <c r="D593" s="570" t="s">
        <v>13208</v>
      </c>
      <c r="E593" s="568" t="str">
        <f t="shared" si="29"/>
        <v>Not Placed</v>
      </c>
      <c r="F593" s="570" t="s">
        <v>12496</v>
      </c>
      <c r="G593" s="570" t="s">
        <v>160</v>
      </c>
      <c r="H593" s="131" t="str">
        <f>VLOOKUP(B593,INFT3!C:E,3,0)</f>
        <v>Direct Second Year Engineering without live KT</v>
      </c>
      <c r="I593" s="610" t="s">
        <v>2523</v>
      </c>
      <c r="J593" s="572">
        <v>21</v>
      </c>
      <c r="K593" s="611" t="s">
        <v>8533</v>
      </c>
      <c r="L593" s="611" t="s">
        <v>1825</v>
      </c>
      <c r="M593" s="611" t="s">
        <v>8534</v>
      </c>
      <c r="N593" s="612" t="s">
        <v>8530</v>
      </c>
      <c r="O593" s="612">
        <v>9987511201</v>
      </c>
      <c r="P593" s="612">
        <v>9022669786</v>
      </c>
      <c r="Q593" s="612" t="e">
        <f>VLOOKUP(B593,'TCS CON'!$D$1:$H$98,5,0)</f>
        <v>#N/A</v>
      </c>
      <c r="R593" s="612" t="e">
        <f>VLOOKUP(B593,LTI!$C$1:$H$46,6,0)</f>
        <v>#N/A</v>
      </c>
      <c r="S593" s="612" t="e">
        <f>VLOOKUP(B593,JARO!$E$2:$I$11,5,0)</f>
        <v>#N/A</v>
      </c>
      <c r="T593" s="612" t="e">
        <f>VLOOKUP(B593,Capgemini!$D$3:$H$78,5,0)</f>
        <v>#N/A</v>
      </c>
      <c r="U593" s="612" t="e">
        <f>VLOOKUP(B593,Carwale!$D$1:$H$4,5,0)</f>
        <v>#N/A</v>
      </c>
      <c r="V593" s="612" t="e">
        <f>VLOOKUP(B593,'Interactive Brokers'!E:I,5,0)</f>
        <v>#N/A</v>
      </c>
      <c r="W593" s="612" t="e">
        <f>VLOOKUP(B593,'REL Jio'!E:I,5,0)</f>
        <v>#N/A</v>
      </c>
      <c r="X593" s="612" t="e">
        <f>VLOOKUP(B593,'Sciative Sol'!E:I,5,0)</f>
        <v>#N/A</v>
      </c>
      <c r="Y593" s="612" t="e">
        <f>VLOOKUP(B593,'Hexaware Tech'!E:I,5,0)</f>
        <v>#N/A</v>
      </c>
      <c r="Z593" s="612" t="e">
        <f>VLOOKUP(B593,Axis!D:H,5,0)</f>
        <v>#N/A</v>
      </c>
      <c r="AA593" s="612" t="e">
        <f>VLOOKUP(B593,Ugam!$D$3:$H$26,5,0)</f>
        <v>#N/A</v>
      </c>
      <c r="AB593" s="612" t="e">
        <f>VLOOKUP(B593,Zeus!F:J,5,0)</f>
        <v>#N/A</v>
      </c>
      <c r="AC593" s="612" t="e">
        <f>VLOOKUP(B593,Montran!F:J,5,0)</f>
        <v>#N/A</v>
      </c>
      <c r="AD593" s="612" t="e">
        <f>VLOOKUP(B593,Endurance!H376:L376,5,0)</f>
        <v>#N/A</v>
      </c>
      <c r="AE593" s="612" t="e">
        <f>VLOOKUP(B593,'Swabhav Techlabs'!$F$1:$J$2,5,0)</f>
        <v>#N/A</v>
      </c>
      <c r="AF593" s="612" t="e">
        <f>VLOOKUP(B593,'Quality Kiosk'!$F$1:$J$18,5,0)</f>
        <v>#N/A</v>
      </c>
      <c r="AG593" s="612" t="e">
        <f>VLOOKUP(B593,'Lemon VB'!$F$1:$J$2,5,0)</f>
        <v>#N/A</v>
      </c>
      <c r="AH593" s="612" t="e">
        <f>VLOOKUP(B593,Gocomet!$E$1:$I$3,5,0)</f>
        <v>#N/A</v>
      </c>
      <c r="AI593" s="612" t="e">
        <f>VLOOKUP(B593,'Ingram Micro'!$E$1:$I$8,5,0)</f>
        <v>#N/A</v>
      </c>
      <c r="AJ593" s="612" t="e">
        <f>VLOOKUP(B593,'DePronto Infotech'!$E$1:$I$2,5,0)</f>
        <v>#N/A</v>
      </c>
      <c r="AK593" s="612" t="e">
        <f>VLOOKUP(B593,'Reliance Retail'!$E$1:$I$4,5,0)</f>
        <v>#N/A</v>
      </c>
      <c r="AL593" s="612" t="e">
        <f>VLOOKUP(B593,'Bright Champs'!$D$1:$H$13,5,0)</f>
        <v>#N/A</v>
      </c>
      <c r="AM593" s="612" t="e">
        <f>VLOOKUP(B593,Neosoft!$E$1:$I$12,5,0)</f>
        <v>#N/A</v>
      </c>
      <c r="AN593" s="612" t="e">
        <f>VLOOKUP(B593,Infosys!$E$1:$I$3,5,0)</f>
        <v>#N/A</v>
      </c>
      <c r="AO593" s="612" t="e">
        <f>VLOOKUP(B593,Cerelabs!$E$1:$I$5,5,0)</f>
        <v>#N/A</v>
      </c>
      <c r="AP593" s="612" t="e">
        <f>VLOOKUP(B593,'Neebal Technologies'!$D$1:$H$2,5,0)</f>
        <v>#N/A</v>
      </c>
      <c r="AQ593" s="612" t="e">
        <f>VLOOKUP(B593,'Vertiv Energy'!$D$1:$H$2,5,0)</f>
        <v>#N/A</v>
      </c>
      <c r="AR593" s="612" t="e">
        <f>VLOOKUP(B593,'Acidaes Solutions (CRMNEXT)'!$D$1:$H$3,5,0)</f>
        <v>#N/A</v>
      </c>
      <c r="AS593" s="612" t="e">
        <f>VLOOKUP(B593,Growisto!$D$1:$H$2,5,0)</f>
        <v>#N/A</v>
      </c>
      <c r="AT593" s="612" t="e">
        <f>VLOOKUP(B593,'9.9 Mediaworx - Digit'!$D$1:$H$2,5,0)</f>
        <v>#N/A</v>
      </c>
      <c r="AU593" s="612" t="e">
        <f>VLOOKUP(B593,'Vistaar systems Pvt Ltd'!$D$2:$H$3,5,0)</f>
        <v>#N/A</v>
      </c>
      <c r="AV593" s="612" t="e">
        <f>VLOOKUP(B593,'Course 5i'!$D$2:$H$11,5,0)</f>
        <v>#N/A</v>
      </c>
      <c r="AW593" s="612" t="e">
        <f>VLOOKUP(B593,'Radiant Appliances &amp; Electronic'!$D$1:$H$13,5,0)</f>
        <v>#N/A</v>
      </c>
      <c r="AX593" s="612" t="e">
        <f>VLOOKUP(B593,'Atos Global'!$D$3:$H$27,5,0)</f>
        <v>#N/A</v>
      </c>
      <c r="AY593" s="612" t="e">
        <f>VLOOKUP(B593,'Saama Technologies'!$D$1:$H$2,5,0)</f>
        <v>#N/A</v>
      </c>
      <c r="AZ593" s="612" t="e">
        <f>VLOOKUP(B593,'Multiplier Solutions'!$D$1:$H$2,5,0)</f>
        <v>#N/A</v>
      </c>
      <c r="BA593" s="612" t="e">
        <f>VLOOKUP(B593,GEP!$D$2:$H$5,5,0)</f>
        <v>#N/A</v>
      </c>
      <c r="BB593" s="612" t="e">
        <f>VLOOKUP(B593,Accenture!$D$1:$H$6,5,0)</f>
        <v>#N/A</v>
      </c>
      <c r="BC593" s="612" t="e">
        <f>VLOOKUP(B593,'Endurance International Group'!$D$1:$H$2,5,0)</f>
        <v>#N/A</v>
      </c>
      <c r="BD593" s="612" t="e">
        <f>VLOOKUP(B593,Newgen!$D$1:$H$2,5,0)</f>
        <v>#N/A</v>
      </c>
      <c r="BE593" s="612" t="e">
        <f>VLOOKUP(B593,'3D Incredible'!D593:H593,5,0)</f>
        <v>#N/A</v>
      </c>
      <c r="BF593" s="612" t="e">
        <f>VLOOKUP(B593,'Raja Software Labs'!$D$2:$H$2,5,0)</f>
        <v>#N/A</v>
      </c>
      <c r="BG593" s="612" t="e">
        <f>VLOOKUP(B593,Wipro!$D$1:$H$2,5,0)</f>
        <v>#N/A</v>
      </c>
      <c r="BH593" s="612" t="e">
        <f>VLOOKUP(B593,'Perch Technologies'!$D$2:$H$2,5,0)</f>
        <v>#N/A</v>
      </c>
      <c r="BI593" s="612" t="e">
        <f>VLOOKUP(B593,'Morning Star'!$D$1:$H$6,5,0)</f>
        <v>#N/A</v>
      </c>
      <c r="BJ593" s="612" t="e">
        <f>VLOOKUP(B593,Flexiloans!$D$1:$H$2,5,0)</f>
        <v>#N/A</v>
      </c>
      <c r="BK593" s="612" t="e">
        <f>VLOOKUP(B593,'Thirdware Solutions'!$D$1:$H$2,5,0)</f>
        <v>#N/A</v>
      </c>
      <c r="BL593" s="612" t="e">
        <f>VLOOKUP(B593,Tescom!$D$1:$H$8,5,0)</f>
        <v>#N/A</v>
      </c>
      <c r="BM593" s="612" t="e">
        <f>VLOOKUP(B593,'Cogno AI'!$D$1:$H$2,5,0)</f>
        <v>#N/A</v>
      </c>
      <c r="BN593" s="612" t="e">
        <f>VLOOKUP(B593,'ABM Knowledgeware'!$D$1:$H$2,5,0)</f>
        <v>#N/A</v>
      </c>
      <c r="BO593" s="612" t="e">
        <f>VLOOKUP(B593,'Concerto Software'!$D$1:$H$3,5,0)</f>
        <v>#N/A</v>
      </c>
      <c r="BP593" s="612" t="e">
        <f>VLOOKUP(B593,'My Captain'!$D$1:$H$4,5,0)</f>
        <v>#N/A</v>
      </c>
      <c r="BQ593" s="612" t="e">
        <f>VLOOKUP(B593,'Finoux Solutions'!$D$2:$H$4,5,0)</f>
        <v>#N/A</v>
      </c>
      <c r="BR593" s="612" t="e">
        <f>VLOOKUP(B593,'MITR Learning'!$D$1:$H$2,5,0)</f>
        <v>#N/A</v>
      </c>
      <c r="BS593" s="612" t="e">
        <f>VLOOKUP(B593,Nucsoft!$D$2:$H$6,5,0)</f>
        <v>#N/A</v>
      </c>
      <c r="BT593" s="612" t="e">
        <f>VLOOKUP(B593,'Paras Cadd'!$D$1:$H$2,5,0)</f>
        <v>#N/A</v>
      </c>
      <c r="BU593" s="612" t="e">
        <f>VLOOKUP(B593,'ICICI Securities'!$D$1:$H$2,5,0)</f>
        <v>#N/A</v>
      </c>
      <c r="BV593" s="612" t="e">
        <f>VLOOKUP(B593,'Citius Tech'!$D$2:$H$5,5,0)</f>
        <v>#N/A</v>
      </c>
      <c r="BW593" s="612" t="e">
        <f>VLOOKUP(B593,'Buzzy Brains'!$D$2:$H$2,5,0)</f>
        <v>#N/A</v>
      </c>
      <c r="BX593" s="612" t="e">
        <f>VLOOKUP(B593,'Decimal Point'!$D$2:$H$2,5,0)</f>
        <v>#N/A</v>
      </c>
      <c r="BY593" s="612" t="e">
        <f>VLOOKUP(B593,'Sankey Business Solutions'!$D$2:$H$3,5,0)</f>
        <v>#N/A</v>
      </c>
      <c r="BZ593" s="612" t="e">
        <f>VLOOKUP(B593,'Nangia &amp; Co LLP'!$D$2:$H$2,5,0)</f>
        <v>#N/A</v>
      </c>
      <c r="CA593" s="612" t="e">
        <f>VLOOKUP(B593,'FIS Solutions India Pvt Ltd'!$D$2:$H$2,5,0)</f>
        <v>#N/A</v>
      </c>
      <c r="CB593" s="612" t="e">
        <f>VLOOKUP(B593,'Delta Technology &amp; Management '!$D$2:$H$16,5,0)</f>
        <v>#N/A</v>
      </c>
      <c r="CC593" s="612" t="e">
        <f>VLOOKUP(B593,'Espoir Networks'!$D$3:$H$11,5,0)</f>
        <v>#N/A</v>
      </c>
      <c r="CD593" s="612" t="e">
        <f>VLOOKUP(B593,'Servosys Solution'!$D$3:$H$5,5,0)</f>
        <v>#N/A</v>
      </c>
      <c r="CE593" s="612" t="e">
        <f>VLOOKUP(B593,'Ribbon Communications'!$D$3:$H$4,5,0)</f>
        <v>#N/A</v>
      </c>
      <c r="CF593" s="612">
        <f t="shared" si="30"/>
        <v>0</v>
      </c>
      <c r="CG593" s="129" t="s">
        <v>8535</v>
      </c>
      <c r="CH593" s="129">
        <v>908750650267</v>
      </c>
      <c r="CI593" s="129" t="s">
        <v>81</v>
      </c>
      <c r="CJ593" s="129" t="s">
        <v>11729</v>
      </c>
      <c r="CK593" s="132">
        <v>43282</v>
      </c>
      <c r="CL593" s="129">
        <v>2021</v>
      </c>
      <c r="CM593" s="128" t="s">
        <v>8536</v>
      </c>
      <c r="CN593" s="129">
        <v>423</v>
      </c>
      <c r="CO593" s="133">
        <v>84.6</v>
      </c>
      <c r="CP593" s="129">
        <v>2015</v>
      </c>
      <c r="CQ593" s="129" t="s">
        <v>79</v>
      </c>
      <c r="CR593" s="128" t="s">
        <v>295</v>
      </c>
      <c r="CS593" s="129" t="s">
        <v>81</v>
      </c>
      <c r="CT593" s="133" t="s">
        <v>81</v>
      </c>
      <c r="CU593" s="129" t="s">
        <v>81</v>
      </c>
      <c r="CV593" s="129" t="s">
        <v>109</v>
      </c>
      <c r="CW593" s="131" t="s">
        <v>8537</v>
      </c>
      <c r="CX593" s="131" t="s">
        <v>163</v>
      </c>
      <c r="CY593" s="129">
        <v>1373</v>
      </c>
      <c r="CZ593" s="129">
        <v>80.760000000000005</v>
      </c>
      <c r="DA593" s="129">
        <v>2018</v>
      </c>
      <c r="DB593" s="129" t="s">
        <v>112</v>
      </c>
      <c r="DC593" s="129" t="s">
        <v>113</v>
      </c>
      <c r="DD593" s="129">
        <v>78.709999999999994</v>
      </c>
      <c r="DE593" s="129">
        <v>78.739999999999995</v>
      </c>
      <c r="DF593" s="129">
        <v>0</v>
      </c>
      <c r="DG593" s="224" t="s">
        <v>81</v>
      </c>
      <c r="DH593" s="224" t="s">
        <v>81</v>
      </c>
      <c r="DI593" s="224">
        <v>8.0500000000000007</v>
      </c>
      <c r="DJ593" s="224">
        <v>8.35</v>
      </c>
      <c r="DK593" s="224">
        <v>7.8</v>
      </c>
      <c r="DL593" s="224">
        <v>10</v>
      </c>
      <c r="DM593" s="224">
        <v>34.200000000000003</v>
      </c>
      <c r="DN593" s="224">
        <v>8.5500000000000007</v>
      </c>
      <c r="DO593" s="129"/>
      <c r="DP593" s="131" t="s">
        <v>338</v>
      </c>
      <c r="DQ593" s="129">
        <v>0</v>
      </c>
      <c r="DR593" s="129">
        <v>0</v>
      </c>
      <c r="DS593" s="129" t="s">
        <v>83</v>
      </c>
      <c r="DT593" s="129" t="s">
        <v>83</v>
      </c>
      <c r="DU593" s="129" t="s">
        <v>83</v>
      </c>
      <c r="DV593" s="129" t="s">
        <v>83</v>
      </c>
      <c r="DW593" s="131" t="s">
        <v>83</v>
      </c>
      <c r="DX593" s="131" t="s">
        <v>84</v>
      </c>
      <c r="DY593" s="131" t="s">
        <v>81</v>
      </c>
      <c r="DZ593" s="131" t="s">
        <v>8538</v>
      </c>
      <c r="EA593" s="131" t="s">
        <v>187</v>
      </c>
      <c r="EB593" s="131" t="s">
        <v>8539</v>
      </c>
      <c r="EC593" s="131" t="s">
        <v>88</v>
      </c>
      <c r="ED593" s="131" t="s">
        <v>89</v>
      </c>
      <c r="EE593" s="131" t="s">
        <v>8540</v>
      </c>
      <c r="EF593" s="131" t="s">
        <v>8541</v>
      </c>
      <c r="EG593" s="131" t="s">
        <v>8542</v>
      </c>
      <c r="EH593" s="131" t="s">
        <v>81</v>
      </c>
      <c r="EI593" s="131" t="s">
        <v>8543</v>
      </c>
      <c r="EJ593" s="135" t="s">
        <v>8544</v>
      </c>
      <c r="EK593" s="135" t="s">
        <v>8545</v>
      </c>
      <c r="EL593" s="135" t="s">
        <v>8546</v>
      </c>
      <c r="EM593" s="135" t="s">
        <v>8547</v>
      </c>
      <c r="EN593" s="131" t="s">
        <v>81</v>
      </c>
    </row>
    <row r="594" spans="1:145" ht="18" thickTop="1" thickBot="1">
      <c r="A594" s="575">
        <f t="shared" si="31"/>
        <v>593</v>
      </c>
      <c r="B594" s="572" t="s">
        <v>9494</v>
      </c>
      <c r="C594" s="600" t="s">
        <v>9495</v>
      </c>
      <c r="D594" s="570" t="s">
        <v>13208</v>
      </c>
      <c r="E594" s="568" t="str">
        <f t="shared" si="29"/>
        <v>Not Placed</v>
      </c>
      <c r="F594" s="570" t="s">
        <v>12496</v>
      </c>
      <c r="G594" s="570" t="s">
        <v>160</v>
      </c>
      <c r="H594" s="131" t="str">
        <f>VLOOKUP(B594,INFT3!C:E,3,0)</f>
        <v>Direct Second Year Engineering without live KT</v>
      </c>
      <c r="I594" s="610" t="s">
        <v>9496</v>
      </c>
      <c r="J594" s="572">
        <v>23</v>
      </c>
      <c r="K594" s="611" t="s">
        <v>9497</v>
      </c>
      <c r="L594" s="611" t="s">
        <v>9498</v>
      </c>
      <c r="M594" s="611" t="s">
        <v>9499</v>
      </c>
      <c r="N594" s="612" t="s">
        <v>9493</v>
      </c>
      <c r="O594" s="612">
        <v>8108303482</v>
      </c>
      <c r="P594" s="612">
        <v>9004702139</v>
      </c>
      <c r="Q594" s="612" t="e">
        <f>VLOOKUP(B594,'TCS CON'!$D$1:$H$98,5,0)</f>
        <v>#N/A</v>
      </c>
      <c r="R594" s="612" t="e">
        <f>VLOOKUP(B594,LTI!$C$1:$H$46,6,0)</f>
        <v>#N/A</v>
      </c>
      <c r="S594" s="612" t="e">
        <f>VLOOKUP(B594,JARO!$E$2:$I$11,5,0)</f>
        <v>#N/A</v>
      </c>
      <c r="T594" s="612" t="e">
        <f>VLOOKUP(B594,Capgemini!$D$3:$H$78,5,0)</f>
        <v>#N/A</v>
      </c>
      <c r="U594" s="612" t="e">
        <f>VLOOKUP(B594,Carwale!$D$1:$H$4,5,0)</f>
        <v>#N/A</v>
      </c>
      <c r="V594" s="612" t="e">
        <f>VLOOKUP(B594,'Interactive Brokers'!E:I,5,0)</f>
        <v>#N/A</v>
      </c>
      <c r="W594" s="612" t="e">
        <f>VLOOKUP(B594,'REL Jio'!E:I,5,0)</f>
        <v>#N/A</v>
      </c>
      <c r="X594" s="612" t="e">
        <f>VLOOKUP(B594,'Sciative Sol'!E:I,5,0)</f>
        <v>#N/A</v>
      </c>
      <c r="Y594" s="612" t="e">
        <f>VLOOKUP(B594,'Hexaware Tech'!E:I,5,0)</f>
        <v>#N/A</v>
      </c>
      <c r="Z594" s="612" t="e">
        <f>VLOOKUP(B594,Axis!D:H,5,0)</f>
        <v>#N/A</v>
      </c>
      <c r="AA594" s="612" t="e">
        <f>VLOOKUP(B594,Ugam!$D$3:$H$26,5,0)</f>
        <v>#N/A</v>
      </c>
      <c r="AB594" s="612" t="e">
        <f>VLOOKUP(B594,Zeus!F:J,5,0)</f>
        <v>#N/A</v>
      </c>
      <c r="AC594" s="612" t="e">
        <f>VLOOKUP(B594,Montran!F:J,5,0)</f>
        <v>#N/A</v>
      </c>
      <c r="AD594" s="612" t="e">
        <f>VLOOKUP(B594,Endurance!H377:L377,5,0)</f>
        <v>#N/A</v>
      </c>
      <c r="AE594" s="612" t="e">
        <f>VLOOKUP(B594,'Swabhav Techlabs'!$F$1:$J$2,5,0)</f>
        <v>#N/A</v>
      </c>
      <c r="AF594" s="612" t="e">
        <f>VLOOKUP(B594,'Quality Kiosk'!$F$1:$J$18,5,0)</f>
        <v>#N/A</v>
      </c>
      <c r="AG594" s="612" t="e">
        <f>VLOOKUP(B594,'Lemon VB'!$F$1:$J$2,5,0)</f>
        <v>#N/A</v>
      </c>
      <c r="AH594" s="612" t="e">
        <f>VLOOKUP(B594,Gocomet!$E$1:$I$3,5,0)</f>
        <v>#N/A</v>
      </c>
      <c r="AI594" s="612" t="e">
        <f>VLOOKUP(B594,'Ingram Micro'!$E$1:$I$8,5,0)</f>
        <v>#N/A</v>
      </c>
      <c r="AJ594" s="612" t="e">
        <f>VLOOKUP(B594,'DePronto Infotech'!$E$1:$I$2,5,0)</f>
        <v>#N/A</v>
      </c>
      <c r="AK594" s="612" t="e">
        <f>VLOOKUP(B594,'Reliance Retail'!$E$1:$I$4,5,0)</f>
        <v>#N/A</v>
      </c>
      <c r="AL594" s="612" t="e">
        <f>VLOOKUP(B594,'Bright Champs'!$D$1:$H$13,5,0)</f>
        <v>#N/A</v>
      </c>
      <c r="AM594" s="612" t="e">
        <f>VLOOKUP(B594,Neosoft!$E$1:$I$12,5,0)</f>
        <v>#N/A</v>
      </c>
      <c r="AN594" s="612" t="e">
        <f>VLOOKUP(B594,Infosys!$E$1:$I$3,5,0)</f>
        <v>#N/A</v>
      </c>
      <c r="AO594" s="612" t="e">
        <f>VLOOKUP(B594,Cerelabs!$E$1:$I$5,5,0)</f>
        <v>#N/A</v>
      </c>
      <c r="AP594" s="612" t="e">
        <f>VLOOKUP(B594,'Neebal Technologies'!$D$1:$H$2,5,0)</f>
        <v>#N/A</v>
      </c>
      <c r="AQ594" s="612" t="e">
        <f>VLOOKUP(B594,'Vertiv Energy'!$D$1:$H$2,5,0)</f>
        <v>#N/A</v>
      </c>
      <c r="AR594" s="612" t="e">
        <f>VLOOKUP(B594,'Acidaes Solutions (CRMNEXT)'!$D$1:$H$3,5,0)</f>
        <v>#N/A</v>
      </c>
      <c r="AS594" s="612" t="e">
        <f>VLOOKUP(B594,Growisto!$D$1:$H$2,5,0)</f>
        <v>#N/A</v>
      </c>
      <c r="AT594" s="612" t="e">
        <f>VLOOKUP(B594,'9.9 Mediaworx - Digit'!$D$1:$H$2,5,0)</f>
        <v>#N/A</v>
      </c>
      <c r="AU594" s="612" t="e">
        <f>VLOOKUP(B594,'Vistaar systems Pvt Ltd'!$D$2:$H$3,5,0)</f>
        <v>#N/A</v>
      </c>
      <c r="AV594" s="612" t="e">
        <f>VLOOKUP(B594,'Course 5i'!$D$2:$H$11,5,0)</f>
        <v>#N/A</v>
      </c>
      <c r="AW594" s="612" t="e">
        <f>VLOOKUP(B594,'Radiant Appliances &amp; Electronic'!$D$1:$H$13,5,0)</f>
        <v>#N/A</v>
      </c>
      <c r="AX594" s="612" t="e">
        <f>VLOOKUP(B594,'Atos Global'!$D$3:$H$27,5,0)</f>
        <v>#N/A</v>
      </c>
      <c r="AY594" s="612" t="e">
        <f>VLOOKUP(B594,'Saama Technologies'!$D$1:$H$2,5,0)</f>
        <v>#N/A</v>
      </c>
      <c r="AZ594" s="612" t="e">
        <f>VLOOKUP(B594,'Multiplier Solutions'!$D$1:$H$2,5,0)</f>
        <v>#N/A</v>
      </c>
      <c r="BA594" s="612" t="e">
        <f>VLOOKUP(B594,GEP!$D$2:$H$5,5,0)</f>
        <v>#N/A</v>
      </c>
      <c r="BB594" s="612" t="e">
        <f>VLOOKUP(B594,Accenture!$D$1:$H$6,5,0)</f>
        <v>#N/A</v>
      </c>
      <c r="BC594" s="612" t="e">
        <f>VLOOKUP(B594,'Endurance International Group'!$D$1:$H$2,5,0)</f>
        <v>#N/A</v>
      </c>
      <c r="BD594" s="612" t="e">
        <f>VLOOKUP(B594,Newgen!$D$1:$H$2,5,0)</f>
        <v>#N/A</v>
      </c>
      <c r="BE594" s="612" t="e">
        <f>VLOOKUP(B594,'3D Incredible'!D594:H594,5,0)</f>
        <v>#N/A</v>
      </c>
      <c r="BF594" s="612" t="e">
        <f>VLOOKUP(B594,'Raja Software Labs'!$D$2:$H$2,5,0)</f>
        <v>#N/A</v>
      </c>
      <c r="BG594" s="612" t="e">
        <f>VLOOKUP(B594,Wipro!$D$1:$H$2,5,0)</f>
        <v>#N/A</v>
      </c>
      <c r="BH594" s="612" t="e">
        <f>VLOOKUP(B594,'Perch Technologies'!$D$2:$H$2,5,0)</f>
        <v>#N/A</v>
      </c>
      <c r="BI594" s="612" t="e">
        <f>VLOOKUP(B594,'Morning Star'!$D$1:$H$6,5,0)</f>
        <v>#N/A</v>
      </c>
      <c r="BJ594" s="612" t="e">
        <f>VLOOKUP(B594,Flexiloans!$D$1:$H$2,5,0)</f>
        <v>#N/A</v>
      </c>
      <c r="BK594" s="612" t="e">
        <f>VLOOKUP(B594,'Thirdware Solutions'!$D$1:$H$2,5,0)</f>
        <v>#N/A</v>
      </c>
      <c r="BL594" s="612" t="e">
        <f>VLOOKUP(B594,Tescom!$D$1:$H$8,5,0)</f>
        <v>#N/A</v>
      </c>
      <c r="BM594" s="612" t="e">
        <f>VLOOKUP(B594,'Cogno AI'!$D$1:$H$2,5,0)</f>
        <v>#N/A</v>
      </c>
      <c r="BN594" s="612" t="e">
        <f>VLOOKUP(B594,'ABM Knowledgeware'!$D$1:$H$2,5,0)</f>
        <v>#N/A</v>
      </c>
      <c r="BO594" s="612" t="e">
        <f>VLOOKUP(B594,'Concerto Software'!$D$1:$H$3,5,0)</f>
        <v>#N/A</v>
      </c>
      <c r="BP594" s="612" t="e">
        <f>VLOOKUP(B594,'My Captain'!$D$1:$H$4,5,0)</f>
        <v>#N/A</v>
      </c>
      <c r="BQ594" s="612" t="e">
        <f>VLOOKUP(B594,'Finoux Solutions'!$D$2:$H$4,5,0)</f>
        <v>#N/A</v>
      </c>
      <c r="BR594" s="612" t="e">
        <f>VLOOKUP(B594,'MITR Learning'!$D$1:$H$2,5,0)</f>
        <v>#N/A</v>
      </c>
      <c r="BS594" s="612" t="e">
        <f>VLOOKUP(B594,Nucsoft!$D$2:$H$6,5,0)</f>
        <v>#N/A</v>
      </c>
      <c r="BT594" s="612" t="e">
        <f>VLOOKUP(B594,'Paras Cadd'!$D$1:$H$2,5,0)</f>
        <v>#N/A</v>
      </c>
      <c r="BU594" s="612" t="e">
        <f>VLOOKUP(B594,'ICICI Securities'!$D$1:$H$2,5,0)</f>
        <v>#N/A</v>
      </c>
      <c r="BV594" s="612" t="e">
        <f>VLOOKUP(B594,'Citius Tech'!$D$2:$H$5,5,0)</f>
        <v>#N/A</v>
      </c>
      <c r="BW594" s="612" t="e">
        <f>VLOOKUP(B594,'Buzzy Brains'!$D$2:$H$2,5,0)</f>
        <v>#N/A</v>
      </c>
      <c r="BX594" s="612" t="e">
        <f>VLOOKUP(B594,'Decimal Point'!$D$2:$H$2,5,0)</f>
        <v>#N/A</v>
      </c>
      <c r="BY594" s="612" t="e">
        <f>VLOOKUP(B594,'Sankey Business Solutions'!$D$2:$H$3,5,0)</f>
        <v>#N/A</v>
      </c>
      <c r="BZ594" s="612" t="e">
        <f>VLOOKUP(B594,'Nangia &amp; Co LLP'!$D$2:$H$2,5,0)</f>
        <v>#N/A</v>
      </c>
      <c r="CA594" s="612" t="e">
        <f>VLOOKUP(B594,'FIS Solutions India Pvt Ltd'!$D$2:$H$2,5,0)</f>
        <v>#N/A</v>
      </c>
      <c r="CB594" s="612" t="e">
        <f>VLOOKUP(B594,'Delta Technology &amp; Management '!$D$2:$H$16,5,0)</f>
        <v>#N/A</v>
      </c>
      <c r="CC594" s="612" t="e">
        <f>VLOOKUP(B594,'Espoir Networks'!$D$3:$H$11,5,0)</f>
        <v>#N/A</v>
      </c>
      <c r="CD594" s="612" t="e">
        <f>VLOOKUP(B594,'Servosys Solution'!$D$3:$H$5,5,0)</f>
        <v>#N/A</v>
      </c>
      <c r="CE594" s="612" t="e">
        <f>VLOOKUP(B594,'Ribbon Communications'!$D$3:$H$4,5,0)</f>
        <v>#N/A</v>
      </c>
      <c r="CF594" s="612">
        <f t="shared" si="30"/>
        <v>0</v>
      </c>
      <c r="CG594" s="129" t="s">
        <v>9500</v>
      </c>
      <c r="CH594" s="129">
        <v>409856349426</v>
      </c>
      <c r="CI594" s="129" t="s">
        <v>134</v>
      </c>
      <c r="CJ594" s="129" t="s">
        <v>11729</v>
      </c>
      <c r="CK594" s="132">
        <v>43282</v>
      </c>
      <c r="CL594" s="129">
        <v>2021</v>
      </c>
      <c r="CM594" s="128" t="s">
        <v>12100</v>
      </c>
      <c r="CN594" s="129">
        <v>428</v>
      </c>
      <c r="CO594" s="133">
        <v>77.819999999999993</v>
      </c>
      <c r="CP594" s="129">
        <v>2013</v>
      </c>
      <c r="CQ594" s="129" t="s">
        <v>79</v>
      </c>
      <c r="CR594" s="128" t="s">
        <v>295</v>
      </c>
      <c r="CS594" s="129" t="s">
        <v>81</v>
      </c>
      <c r="CT594" s="133" t="s">
        <v>81</v>
      </c>
      <c r="CU594" s="129" t="s">
        <v>81</v>
      </c>
      <c r="CV594" s="129" t="s">
        <v>109</v>
      </c>
      <c r="CW594" s="131" t="s">
        <v>9502</v>
      </c>
      <c r="CX594" s="131" t="s">
        <v>336</v>
      </c>
      <c r="CY594" s="129">
        <v>1303</v>
      </c>
      <c r="CZ594" s="129">
        <v>76.650000000000006</v>
      </c>
      <c r="DA594" s="129">
        <v>2018</v>
      </c>
      <c r="DB594" s="129" t="s">
        <v>112</v>
      </c>
      <c r="DC594" s="129" t="s">
        <v>113</v>
      </c>
      <c r="DD594" s="129">
        <v>73.02</v>
      </c>
      <c r="DE594" s="129">
        <v>72.86</v>
      </c>
      <c r="DF594" s="129">
        <v>0</v>
      </c>
      <c r="DG594" s="224" t="s">
        <v>81</v>
      </c>
      <c r="DH594" s="224" t="s">
        <v>81</v>
      </c>
      <c r="DI594" s="224">
        <v>7.23</v>
      </c>
      <c r="DJ594" s="224">
        <v>6.23</v>
      </c>
      <c r="DK594" s="224">
        <v>7.84</v>
      </c>
      <c r="DL594" s="224">
        <v>9.42</v>
      </c>
      <c r="DM594" s="224">
        <v>30.72</v>
      </c>
      <c r="DN594" s="224">
        <v>7.68</v>
      </c>
      <c r="DO594" s="129"/>
      <c r="DP594" s="131" t="s">
        <v>338</v>
      </c>
      <c r="DQ594" s="129">
        <v>0</v>
      </c>
      <c r="DR594" s="129">
        <v>0</v>
      </c>
      <c r="DS594" s="129" t="s">
        <v>83</v>
      </c>
      <c r="DT594" s="129" t="s">
        <v>83</v>
      </c>
      <c r="DU594" s="129" t="s">
        <v>83</v>
      </c>
      <c r="DV594" s="129" t="s">
        <v>83</v>
      </c>
      <c r="DW594" s="131" t="s">
        <v>83</v>
      </c>
      <c r="DX594" s="131" t="s">
        <v>84</v>
      </c>
      <c r="DY594" s="131" t="s">
        <v>81</v>
      </c>
      <c r="DZ594" s="131" t="s">
        <v>9503</v>
      </c>
      <c r="EA594" s="131" t="s">
        <v>358</v>
      </c>
      <c r="EB594" s="131" t="s">
        <v>9504</v>
      </c>
      <c r="EC594" s="131" t="s">
        <v>88</v>
      </c>
      <c r="ED594" s="131" t="s">
        <v>89</v>
      </c>
      <c r="EE594" s="131" t="s">
        <v>9505</v>
      </c>
      <c r="EF594" s="131" t="s">
        <v>9506</v>
      </c>
      <c r="EG594" s="131" t="s">
        <v>9507</v>
      </c>
      <c r="EH594" s="131" t="s">
        <v>9508</v>
      </c>
      <c r="EI594" s="131" t="s">
        <v>9509</v>
      </c>
      <c r="EJ594" s="135" t="s">
        <v>9510</v>
      </c>
      <c r="EK594" s="135" t="s">
        <v>9511</v>
      </c>
      <c r="EL594" s="135" t="s">
        <v>9512</v>
      </c>
      <c r="EM594" s="135" t="s">
        <v>9513</v>
      </c>
      <c r="EN594" s="131" t="s">
        <v>81</v>
      </c>
    </row>
    <row r="595" spans="1:145" ht="18" thickTop="1" thickBot="1">
      <c r="A595" s="575">
        <f t="shared" si="31"/>
        <v>594</v>
      </c>
      <c r="B595" s="572" t="s">
        <v>9555</v>
      </c>
      <c r="C595" s="600" t="s">
        <v>9556</v>
      </c>
      <c r="D595" s="570" t="s">
        <v>13209</v>
      </c>
      <c r="E595" s="568" t="str">
        <f t="shared" si="29"/>
        <v>Placed</v>
      </c>
      <c r="F595" s="570" t="s">
        <v>12496</v>
      </c>
      <c r="G595" s="570" t="s">
        <v>160</v>
      </c>
      <c r="H595" s="131" t="str">
        <f>VLOOKUP(B595,INFT3!C:E,3,0)</f>
        <v>Direct Second Year Engineering without live KT</v>
      </c>
      <c r="I595" s="610" t="s">
        <v>4278</v>
      </c>
      <c r="J595" s="572">
        <v>21</v>
      </c>
      <c r="K595" s="611" t="s">
        <v>9557</v>
      </c>
      <c r="L595" s="611" t="s">
        <v>73</v>
      </c>
      <c r="M595" s="611" t="s">
        <v>9558</v>
      </c>
      <c r="N595" s="612" t="s">
        <v>9554</v>
      </c>
      <c r="O595" s="612">
        <v>25894666</v>
      </c>
      <c r="P595" s="612">
        <v>9222202030</v>
      </c>
      <c r="Q595" s="612" t="e">
        <f>VLOOKUP(B595,'TCS CON'!$D$1:$H$98,5,0)</f>
        <v>#N/A</v>
      </c>
      <c r="R595" s="612" t="e">
        <f>VLOOKUP(B595,LTI!$C$1:$H$46,6,0)</f>
        <v>#N/A</v>
      </c>
      <c r="S595" s="612" t="e">
        <f>VLOOKUP(B595,JARO!$E$2:$I$11,5,0)</f>
        <v>#N/A</v>
      </c>
      <c r="T595" s="612" t="e">
        <f>VLOOKUP(B595,Capgemini!$D$3:$H$78,5,0)</f>
        <v>#N/A</v>
      </c>
      <c r="U595" s="612" t="e">
        <f>VLOOKUP(B595,Carwale!$D$1:$H$4,5,0)</f>
        <v>#N/A</v>
      </c>
      <c r="V595" s="612" t="e">
        <f>VLOOKUP(B595,'Interactive Brokers'!E:I,5,0)</f>
        <v>#N/A</v>
      </c>
      <c r="W595" s="612" t="e">
        <f>VLOOKUP(B595,'REL Jio'!E:I,5,0)</f>
        <v>#N/A</v>
      </c>
      <c r="X595" s="612" t="e">
        <f>VLOOKUP(B595,'Sciative Sol'!E:I,5,0)</f>
        <v>#N/A</v>
      </c>
      <c r="Y595" s="612" t="e">
        <f>VLOOKUP(B595,'Hexaware Tech'!E:I,5,0)</f>
        <v>#N/A</v>
      </c>
      <c r="Z595" s="612" t="e">
        <f>VLOOKUP(B595,Axis!D:H,5,0)</f>
        <v>#N/A</v>
      </c>
      <c r="AA595" s="612" t="e">
        <f>VLOOKUP(B595,Ugam!$D$3:$H$26,5,0)</f>
        <v>#N/A</v>
      </c>
      <c r="AB595" s="612" t="e">
        <f>VLOOKUP(B595,Zeus!F:J,5,0)</f>
        <v>#N/A</v>
      </c>
      <c r="AC595" s="612" t="e">
        <f>VLOOKUP(B595,Montran!F:J,5,0)</f>
        <v>#N/A</v>
      </c>
      <c r="AD595" s="612" t="e">
        <f>VLOOKUP(B595,Endurance!H378:L378,5,0)</f>
        <v>#N/A</v>
      </c>
      <c r="AE595" s="612" t="e">
        <f>VLOOKUP(B595,'Swabhav Techlabs'!$F$1:$J$2,5,0)</f>
        <v>#N/A</v>
      </c>
      <c r="AF595" s="612" t="e">
        <f>VLOOKUP(B595,'Quality Kiosk'!$F$1:$J$18,5,0)</f>
        <v>#N/A</v>
      </c>
      <c r="AG595" s="612" t="e">
        <f>VLOOKUP(B595,'Lemon VB'!$F$1:$J$2,5,0)</f>
        <v>#N/A</v>
      </c>
      <c r="AH595" s="612" t="e">
        <f>VLOOKUP(B595,Gocomet!$E$1:$I$3,5,0)</f>
        <v>#N/A</v>
      </c>
      <c r="AI595" s="612">
        <f>VLOOKUP(B595,'Ingram Micro'!$E$1:$I$8,5,0)</f>
        <v>400000</v>
      </c>
      <c r="AJ595" s="612" t="e">
        <f>VLOOKUP(B595,'DePronto Infotech'!$E$1:$I$2,5,0)</f>
        <v>#N/A</v>
      </c>
      <c r="AK595" s="612" t="e">
        <f>VLOOKUP(B595,'Reliance Retail'!$E$1:$I$4,5,0)</f>
        <v>#N/A</v>
      </c>
      <c r="AL595" s="612" t="e">
        <f>VLOOKUP(B595,'Bright Champs'!$D$1:$H$13,5,0)</f>
        <v>#N/A</v>
      </c>
      <c r="AM595" s="612" t="e">
        <f>VLOOKUP(B595,Neosoft!$E$1:$I$12,5,0)</f>
        <v>#N/A</v>
      </c>
      <c r="AN595" s="612" t="e">
        <f>VLOOKUP(B595,Infosys!$E$1:$I$3,5,0)</f>
        <v>#N/A</v>
      </c>
      <c r="AO595" s="612" t="e">
        <f>VLOOKUP(B595,Cerelabs!$E$1:$I$5,5,0)</f>
        <v>#N/A</v>
      </c>
      <c r="AP595" s="612" t="e">
        <f>VLOOKUP(B595,'Neebal Technologies'!$D$1:$H$2,5,0)</f>
        <v>#N/A</v>
      </c>
      <c r="AQ595" s="612" t="e">
        <f>VLOOKUP(B595,'Vertiv Energy'!$D$1:$H$2,5,0)</f>
        <v>#N/A</v>
      </c>
      <c r="AR595" s="612" t="e">
        <f>VLOOKUP(B595,'Acidaes Solutions (CRMNEXT)'!$D$1:$H$3,5,0)</f>
        <v>#N/A</v>
      </c>
      <c r="AS595" s="612" t="e">
        <f>VLOOKUP(B595,Growisto!$D$1:$H$2,5,0)</f>
        <v>#N/A</v>
      </c>
      <c r="AT595" s="612" t="e">
        <f>VLOOKUP(B595,'9.9 Mediaworx - Digit'!$D$1:$H$2,5,0)</f>
        <v>#N/A</v>
      </c>
      <c r="AU595" s="612" t="e">
        <f>VLOOKUP(B595,'Vistaar systems Pvt Ltd'!$D$2:$H$3,5,0)</f>
        <v>#N/A</v>
      </c>
      <c r="AV595" s="612" t="e">
        <f>VLOOKUP(B595,'Course 5i'!$D$2:$H$11,5,0)</f>
        <v>#N/A</v>
      </c>
      <c r="AW595" s="612" t="e">
        <f>VLOOKUP(B595,'Radiant Appliances &amp; Electronic'!$D$1:$H$13,5,0)</f>
        <v>#N/A</v>
      </c>
      <c r="AX595" s="612" t="e">
        <f>VLOOKUP(B595,'Atos Global'!$D$3:$H$27,5,0)</f>
        <v>#N/A</v>
      </c>
      <c r="AY595" s="612" t="e">
        <f>VLOOKUP(B595,'Saama Technologies'!$D$1:$H$2,5,0)</f>
        <v>#N/A</v>
      </c>
      <c r="AZ595" s="612" t="e">
        <f>VLOOKUP(B595,'Multiplier Solutions'!$D$1:$H$2,5,0)</f>
        <v>#N/A</v>
      </c>
      <c r="BA595" s="612" t="e">
        <f>VLOOKUP(B595,GEP!$D$2:$H$5,5,0)</f>
        <v>#N/A</v>
      </c>
      <c r="BB595" s="612" t="e">
        <f>VLOOKUP(B595,Accenture!$D$1:$H$6,5,0)</f>
        <v>#N/A</v>
      </c>
      <c r="BC595" s="612" t="e">
        <f>VLOOKUP(B595,'Endurance International Group'!$D$1:$H$2,5,0)</f>
        <v>#N/A</v>
      </c>
      <c r="BD595" s="612" t="e">
        <f>VLOOKUP(B595,Newgen!$D$1:$H$2,5,0)</f>
        <v>#N/A</v>
      </c>
      <c r="BE595" s="612" t="e">
        <f>VLOOKUP(B595,'3D Incredible'!D595:H595,5,0)</f>
        <v>#N/A</v>
      </c>
      <c r="BF595" s="612" t="e">
        <f>VLOOKUP(B595,'Raja Software Labs'!$D$2:$H$2,5,0)</f>
        <v>#N/A</v>
      </c>
      <c r="BG595" s="612" t="e">
        <f>VLOOKUP(B595,Wipro!$D$1:$H$2,5,0)</f>
        <v>#N/A</v>
      </c>
      <c r="BH595" s="612" t="e">
        <f>VLOOKUP(B595,'Perch Technologies'!$D$2:$H$2,5,0)</f>
        <v>#N/A</v>
      </c>
      <c r="BI595" s="612" t="e">
        <f>VLOOKUP(B595,'Morning Star'!$D$1:$H$6,5,0)</f>
        <v>#N/A</v>
      </c>
      <c r="BJ595" s="612" t="e">
        <f>VLOOKUP(B595,Flexiloans!$D$1:$H$2,5,0)</f>
        <v>#N/A</v>
      </c>
      <c r="BK595" s="612" t="e">
        <f>VLOOKUP(B595,'Thirdware Solutions'!$D$1:$H$2,5,0)</f>
        <v>#N/A</v>
      </c>
      <c r="BL595" s="612" t="e">
        <f>VLOOKUP(B595,Tescom!$D$1:$H$8,5,0)</f>
        <v>#N/A</v>
      </c>
      <c r="BM595" s="612" t="e">
        <f>VLOOKUP(B595,'Cogno AI'!$D$1:$H$2,5,0)</f>
        <v>#N/A</v>
      </c>
      <c r="BN595" s="612" t="e">
        <f>VLOOKUP(B595,'ABM Knowledgeware'!$D$1:$H$2,5,0)</f>
        <v>#N/A</v>
      </c>
      <c r="BO595" s="612" t="e">
        <f>VLOOKUP(B595,'Concerto Software'!$D$1:$H$3,5,0)</f>
        <v>#N/A</v>
      </c>
      <c r="BP595" s="612" t="e">
        <f>VLOOKUP(B595,'My Captain'!$D$1:$H$4,5,0)</f>
        <v>#N/A</v>
      </c>
      <c r="BQ595" s="612" t="e">
        <f>VLOOKUP(B595,'Finoux Solutions'!$D$2:$H$4,5,0)</f>
        <v>#N/A</v>
      </c>
      <c r="BR595" s="612" t="e">
        <f>VLOOKUP(B595,'MITR Learning'!$D$1:$H$2,5,0)</f>
        <v>#N/A</v>
      </c>
      <c r="BS595" s="612" t="e">
        <f>VLOOKUP(B595,Nucsoft!$D$2:$H$6,5,0)</f>
        <v>#N/A</v>
      </c>
      <c r="BT595" s="612" t="e">
        <f>VLOOKUP(B595,'Paras Cadd'!$D$1:$H$2,5,0)</f>
        <v>#N/A</v>
      </c>
      <c r="BU595" s="612" t="e">
        <f>VLOOKUP(B595,'ICICI Securities'!$D$1:$H$2,5,0)</f>
        <v>#N/A</v>
      </c>
      <c r="BV595" s="612" t="e">
        <f>VLOOKUP(B595,'Citius Tech'!$D$2:$H$5,5,0)</f>
        <v>#N/A</v>
      </c>
      <c r="BW595" s="612" t="e">
        <f>VLOOKUP(B595,'Buzzy Brains'!$D$2:$H$2,5,0)</f>
        <v>#N/A</v>
      </c>
      <c r="BX595" s="612" t="e">
        <f>VLOOKUP(B595,'Decimal Point'!$D$2:$H$2,5,0)</f>
        <v>#N/A</v>
      </c>
      <c r="BY595" s="612" t="e">
        <f>VLOOKUP(B595,'Sankey Business Solutions'!$D$2:$H$3,5,0)</f>
        <v>#N/A</v>
      </c>
      <c r="BZ595" s="612" t="e">
        <f>VLOOKUP(B595,'Nangia &amp; Co LLP'!$D$2:$H$2,5,0)</f>
        <v>#N/A</v>
      </c>
      <c r="CA595" s="612" t="e">
        <f>VLOOKUP(B595,'FIS Solutions India Pvt Ltd'!$D$2:$H$2,5,0)</f>
        <v>#N/A</v>
      </c>
      <c r="CB595" s="612" t="e">
        <f>VLOOKUP(B595,'Delta Technology &amp; Management '!$D$2:$H$16,5,0)</f>
        <v>#N/A</v>
      </c>
      <c r="CC595" s="612" t="e">
        <f>VLOOKUP(B595,'Espoir Networks'!$D$3:$H$11,5,0)</f>
        <v>#N/A</v>
      </c>
      <c r="CD595" s="612" t="e">
        <f>VLOOKUP(B595,'Servosys Solution'!$D$3:$H$5,5,0)</f>
        <v>#N/A</v>
      </c>
      <c r="CE595" s="612" t="e">
        <f>VLOOKUP(B595,'Ribbon Communications'!$D$3:$H$4,5,0)</f>
        <v>#N/A</v>
      </c>
      <c r="CF595" s="612">
        <f t="shared" si="30"/>
        <v>1</v>
      </c>
      <c r="CG595" s="129" t="s">
        <v>9559</v>
      </c>
      <c r="CH595" s="129">
        <v>675139928861</v>
      </c>
      <c r="CI595" s="129" t="s">
        <v>9560</v>
      </c>
      <c r="CJ595" s="129" t="s">
        <v>11729</v>
      </c>
      <c r="CK595" s="132">
        <v>43282</v>
      </c>
      <c r="CL595" s="129">
        <v>2021</v>
      </c>
      <c r="CM595" s="128" t="s">
        <v>9561</v>
      </c>
      <c r="CN595" s="129">
        <v>382</v>
      </c>
      <c r="CO595" s="133">
        <v>76.400000000000006</v>
      </c>
      <c r="CP595" s="129">
        <v>2015</v>
      </c>
      <c r="CQ595" s="129" t="s">
        <v>79</v>
      </c>
      <c r="CR595" s="128" t="s">
        <v>295</v>
      </c>
      <c r="CS595" s="129" t="s">
        <v>81</v>
      </c>
      <c r="CT595" s="133" t="s">
        <v>81</v>
      </c>
      <c r="CU595" s="129" t="s">
        <v>81</v>
      </c>
      <c r="CV595" s="129" t="s">
        <v>109</v>
      </c>
      <c r="CW595" s="131" t="s">
        <v>110</v>
      </c>
      <c r="CX595" s="131" t="s">
        <v>163</v>
      </c>
      <c r="CY595" s="129">
        <v>1428</v>
      </c>
      <c r="CZ595" s="129">
        <v>84</v>
      </c>
      <c r="DA595" s="129">
        <v>2018</v>
      </c>
      <c r="DB595" s="129" t="s">
        <v>112</v>
      </c>
      <c r="DC595" s="129" t="s">
        <v>113</v>
      </c>
      <c r="DD595" s="129">
        <v>77.97</v>
      </c>
      <c r="DE595" s="129">
        <v>78.05</v>
      </c>
      <c r="DF595" s="129">
        <v>0</v>
      </c>
      <c r="DG595" s="224" t="s">
        <v>81</v>
      </c>
      <c r="DH595" s="224" t="s">
        <v>81</v>
      </c>
      <c r="DI595" s="224">
        <v>7.35</v>
      </c>
      <c r="DJ595" s="224">
        <v>8.27</v>
      </c>
      <c r="DK595" s="224">
        <v>9.34</v>
      </c>
      <c r="DL595" s="224">
        <v>9.8800000000000008</v>
      </c>
      <c r="DM595" s="224">
        <v>34.840000000000003</v>
      </c>
      <c r="DN595" s="224">
        <v>8.7100000000000009</v>
      </c>
      <c r="DO595" s="129"/>
      <c r="DP595" s="131" t="s">
        <v>338</v>
      </c>
      <c r="DQ595" s="129">
        <v>0</v>
      </c>
      <c r="DR595" s="129">
        <v>0</v>
      </c>
      <c r="DS595" s="129" t="s">
        <v>83</v>
      </c>
      <c r="DT595" s="129" t="s">
        <v>83</v>
      </c>
      <c r="DU595" s="129" t="s">
        <v>83</v>
      </c>
      <c r="DV595" s="129" t="s">
        <v>83</v>
      </c>
      <c r="DW595" s="131" t="s">
        <v>83</v>
      </c>
      <c r="DX595" s="131" t="s">
        <v>84</v>
      </c>
      <c r="DY595" s="131" t="s">
        <v>81</v>
      </c>
      <c r="DZ595" s="131" t="s">
        <v>9562</v>
      </c>
      <c r="EA595" s="131" t="s">
        <v>4891</v>
      </c>
      <c r="EB595" s="131" t="s">
        <v>9563</v>
      </c>
      <c r="EC595" s="131" t="s">
        <v>9564</v>
      </c>
      <c r="ED595" s="131" t="s">
        <v>89</v>
      </c>
      <c r="EE595" s="131" t="s">
        <v>9565</v>
      </c>
      <c r="EF595" s="131" t="s">
        <v>9566</v>
      </c>
      <c r="EG595" s="131" t="s">
        <v>9567</v>
      </c>
      <c r="EH595" s="131" t="s">
        <v>9568</v>
      </c>
      <c r="EI595" s="131" t="s">
        <v>9569</v>
      </c>
      <c r="EJ595" s="135" t="s">
        <v>9570</v>
      </c>
      <c r="EK595" s="135" t="s">
        <v>9571</v>
      </c>
      <c r="EL595" s="135" t="s">
        <v>9572</v>
      </c>
      <c r="EM595" s="135" t="s">
        <v>9573</v>
      </c>
      <c r="EN595" s="131" t="s">
        <v>81</v>
      </c>
    </row>
    <row r="596" spans="1:145" ht="18" thickTop="1" thickBot="1">
      <c r="A596" s="575">
        <f t="shared" si="31"/>
        <v>595</v>
      </c>
      <c r="B596" s="572" t="s">
        <v>9705</v>
      </c>
      <c r="C596" s="600" t="s">
        <v>11904</v>
      </c>
      <c r="D596" s="570" t="s">
        <v>13209</v>
      </c>
      <c r="E596" s="568" t="str">
        <f t="shared" si="29"/>
        <v>Placed</v>
      </c>
      <c r="F596" s="570" t="s">
        <v>12496</v>
      </c>
      <c r="G596" s="570" t="s">
        <v>160</v>
      </c>
      <c r="H596" s="131" t="str">
        <f>VLOOKUP(B596,INFT3!C:E,3,0)</f>
        <v>Direct Second Year Engineering without live KT</v>
      </c>
      <c r="I596" s="610" t="s">
        <v>2313</v>
      </c>
      <c r="J596" s="572">
        <v>20</v>
      </c>
      <c r="K596" s="611" t="s">
        <v>9707</v>
      </c>
      <c r="L596" s="611" t="s">
        <v>73</v>
      </c>
      <c r="M596" s="611" t="s">
        <v>9708</v>
      </c>
      <c r="N596" s="612" t="s">
        <v>9704</v>
      </c>
      <c r="O596" s="612">
        <v>24012750</v>
      </c>
      <c r="P596" s="612">
        <v>8693871552</v>
      </c>
      <c r="Q596" s="612" t="e">
        <f>VLOOKUP(B596,'TCS CON'!$D$1:$H$98,5,0)</f>
        <v>#N/A</v>
      </c>
      <c r="R596" s="612" t="e">
        <f>VLOOKUP(B596,LTI!$C$1:$H$46,6,0)</f>
        <v>#N/A</v>
      </c>
      <c r="S596" s="612" t="e">
        <f>VLOOKUP(B596,JARO!$E$2:$I$11,5,0)</f>
        <v>#N/A</v>
      </c>
      <c r="T596" s="612" t="e">
        <f>VLOOKUP(B596,Capgemini!$D$3:$H$78,5,0)</f>
        <v>#N/A</v>
      </c>
      <c r="U596" s="612" t="e">
        <f>VLOOKUP(B596,Carwale!$D$1:$H$4,5,0)</f>
        <v>#N/A</v>
      </c>
      <c r="V596" s="612" t="e">
        <f>VLOOKUP(B596,'Interactive Brokers'!E:I,5,0)</f>
        <v>#N/A</v>
      </c>
      <c r="W596" s="612" t="e">
        <f>VLOOKUP(B596,'REL Jio'!E:I,5,0)</f>
        <v>#N/A</v>
      </c>
      <c r="X596" s="612" t="e">
        <f>VLOOKUP(B596,'Sciative Sol'!E:I,5,0)</f>
        <v>#N/A</v>
      </c>
      <c r="Y596" s="612" t="e">
        <f>VLOOKUP(B596,'Hexaware Tech'!E:I,5,0)</f>
        <v>#N/A</v>
      </c>
      <c r="Z596" s="612" t="e">
        <f>VLOOKUP(B596,Axis!D:H,5,0)</f>
        <v>#N/A</v>
      </c>
      <c r="AA596" s="612" t="e">
        <f>VLOOKUP(B596,Ugam!$D$3:$H$26,5,0)</f>
        <v>#N/A</v>
      </c>
      <c r="AB596" s="612" t="e">
        <f>VLOOKUP(B596,Zeus!F:J,5,0)</f>
        <v>#N/A</v>
      </c>
      <c r="AC596" s="612" t="e">
        <f>VLOOKUP(B596,Montran!F:J,5,0)</f>
        <v>#N/A</v>
      </c>
      <c r="AD596" s="612" t="e">
        <f>VLOOKUP(B596,Endurance!H379:L379,5,0)</f>
        <v>#N/A</v>
      </c>
      <c r="AE596" s="612" t="e">
        <f>VLOOKUP(B596,'Swabhav Techlabs'!$F$1:$J$2,5,0)</f>
        <v>#N/A</v>
      </c>
      <c r="AF596" s="612" t="e">
        <f>VLOOKUP(B596,'Quality Kiosk'!$F$1:$J$18,5,0)</f>
        <v>#N/A</v>
      </c>
      <c r="AG596" s="612" t="e">
        <f>VLOOKUP(B596,'Lemon VB'!$F$1:$J$2,5,0)</f>
        <v>#N/A</v>
      </c>
      <c r="AH596" s="612" t="e">
        <f>VLOOKUP(B596,Gocomet!$E$1:$I$3,5,0)</f>
        <v>#N/A</v>
      </c>
      <c r="AI596" s="612" t="e">
        <f>VLOOKUP(B596,'Ingram Micro'!$E$1:$I$8,5,0)</f>
        <v>#N/A</v>
      </c>
      <c r="AJ596" s="612" t="e">
        <f>VLOOKUP(B596,'DePronto Infotech'!$E$1:$I$2,5,0)</f>
        <v>#N/A</v>
      </c>
      <c r="AK596" s="612" t="e">
        <f>VLOOKUP(B596,'Reliance Retail'!$E$1:$I$4,5,0)</f>
        <v>#N/A</v>
      </c>
      <c r="AL596" s="612" t="e">
        <f>VLOOKUP(B596,'Bright Champs'!$D$1:$H$13,5,0)</f>
        <v>#N/A</v>
      </c>
      <c r="AM596" s="612" t="e">
        <f>VLOOKUP(B596,Neosoft!$E$1:$I$12,5,0)</f>
        <v>#N/A</v>
      </c>
      <c r="AN596" s="612" t="e">
        <f>VLOOKUP(B596,Infosys!$E$1:$I$3,5,0)</f>
        <v>#N/A</v>
      </c>
      <c r="AO596" s="612" t="e">
        <f>VLOOKUP(B596,Cerelabs!$E$1:$I$5,5,0)</f>
        <v>#N/A</v>
      </c>
      <c r="AP596" s="612" t="e">
        <f>VLOOKUP(B596,'Neebal Technologies'!$D$1:$H$2,5,0)</f>
        <v>#N/A</v>
      </c>
      <c r="AQ596" s="612" t="e">
        <f>VLOOKUP(B596,'Vertiv Energy'!$D$1:$H$2,5,0)</f>
        <v>#N/A</v>
      </c>
      <c r="AR596" s="612" t="e">
        <f>VLOOKUP(B596,'Acidaes Solutions (CRMNEXT)'!$D$1:$H$3,5,0)</f>
        <v>#N/A</v>
      </c>
      <c r="AS596" s="612" t="e">
        <f>VLOOKUP(B596,Growisto!$D$1:$H$2,5,0)</f>
        <v>#N/A</v>
      </c>
      <c r="AT596" s="612" t="e">
        <f>VLOOKUP(B596,'9.9 Mediaworx - Digit'!$D$1:$H$2,5,0)</f>
        <v>#N/A</v>
      </c>
      <c r="AU596" s="612">
        <f>VLOOKUP(B596,'Vistaar systems Pvt Ltd'!$D$2:$H$3,5,0)</f>
        <v>330000</v>
      </c>
      <c r="AV596" s="612" t="e">
        <f>VLOOKUP(B596,'Course 5i'!$D$2:$H$11,5,0)</f>
        <v>#N/A</v>
      </c>
      <c r="AW596" s="612" t="e">
        <f>VLOOKUP(B596,'Radiant Appliances &amp; Electronic'!$D$1:$H$13,5,0)</f>
        <v>#N/A</v>
      </c>
      <c r="AX596" s="612" t="e">
        <f>VLOOKUP(B596,'Atos Global'!$D$3:$H$27,5,0)</f>
        <v>#N/A</v>
      </c>
      <c r="AY596" s="612" t="e">
        <f>VLOOKUP(B596,'Saama Technologies'!$D$1:$H$2,5,0)</f>
        <v>#N/A</v>
      </c>
      <c r="AZ596" s="612" t="e">
        <f>VLOOKUP(B596,'Multiplier Solutions'!$D$1:$H$2,5,0)</f>
        <v>#N/A</v>
      </c>
      <c r="BA596" s="612" t="e">
        <f>VLOOKUP(B596,GEP!$D$2:$H$5,5,0)</f>
        <v>#N/A</v>
      </c>
      <c r="BB596" s="612" t="e">
        <f>VLOOKUP(B596,Accenture!$D$1:$H$6,5,0)</f>
        <v>#N/A</v>
      </c>
      <c r="BC596" s="612" t="e">
        <f>VLOOKUP(B596,'Endurance International Group'!$D$1:$H$2,5,0)</f>
        <v>#N/A</v>
      </c>
      <c r="BD596" s="612" t="e">
        <f>VLOOKUP(B596,Newgen!$D$1:$H$2,5,0)</f>
        <v>#N/A</v>
      </c>
      <c r="BE596" s="612" t="e">
        <f>VLOOKUP(B596,'3D Incredible'!D596:H596,5,0)</f>
        <v>#N/A</v>
      </c>
      <c r="BF596" s="612" t="e">
        <f>VLOOKUP(B596,'Raja Software Labs'!$D$2:$H$2,5,0)</f>
        <v>#N/A</v>
      </c>
      <c r="BG596" s="612" t="e">
        <f>VLOOKUP(B596,Wipro!$D$1:$H$2,5,0)</f>
        <v>#N/A</v>
      </c>
      <c r="BH596" s="612" t="e">
        <f>VLOOKUP(B596,'Perch Technologies'!$D$2:$H$2,5,0)</f>
        <v>#N/A</v>
      </c>
      <c r="BI596" s="612" t="e">
        <f>VLOOKUP(B596,'Morning Star'!$D$1:$H$6,5,0)</f>
        <v>#N/A</v>
      </c>
      <c r="BJ596" s="612" t="e">
        <f>VLOOKUP(B596,Flexiloans!$D$1:$H$2,5,0)</f>
        <v>#N/A</v>
      </c>
      <c r="BK596" s="612" t="e">
        <f>VLOOKUP(B596,'Thirdware Solutions'!$D$1:$H$2,5,0)</f>
        <v>#N/A</v>
      </c>
      <c r="BL596" s="612" t="e">
        <f>VLOOKUP(B596,Tescom!$D$1:$H$8,5,0)</f>
        <v>#N/A</v>
      </c>
      <c r="BM596" s="612" t="e">
        <f>VLOOKUP(B596,'Cogno AI'!$D$1:$H$2,5,0)</f>
        <v>#N/A</v>
      </c>
      <c r="BN596" s="612" t="e">
        <f>VLOOKUP(B596,'ABM Knowledgeware'!$D$1:$H$2,5,0)</f>
        <v>#N/A</v>
      </c>
      <c r="BO596" s="612" t="e">
        <f>VLOOKUP(B596,'Concerto Software'!$D$1:$H$3,5,0)</f>
        <v>#N/A</v>
      </c>
      <c r="BP596" s="612" t="e">
        <f>VLOOKUP(B596,'My Captain'!$D$1:$H$4,5,0)</f>
        <v>#N/A</v>
      </c>
      <c r="BQ596" s="612" t="e">
        <f>VLOOKUP(B596,'Finoux Solutions'!$D$2:$H$4,5,0)</f>
        <v>#N/A</v>
      </c>
      <c r="BR596" s="612" t="e">
        <f>VLOOKUP(B596,'MITR Learning'!$D$1:$H$2,5,0)</f>
        <v>#N/A</v>
      </c>
      <c r="BS596" s="612" t="e">
        <f>VLOOKUP(B596,Nucsoft!$D$2:$H$6,5,0)</f>
        <v>#N/A</v>
      </c>
      <c r="BT596" s="612" t="e">
        <f>VLOOKUP(B596,'Paras Cadd'!$D$1:$H$2,5,0)</f>
        <v>#N/A</v>
      </c>
      <c r="BU596" s="612" t="e">
        <f>VLOOKUP(B596,'ICICI Securities'!$D$1:$H$2,5,0)</f>
        <v>#N/A</v>
      </c>
      <c r="BV596" s="612" t="e">
        <f>VLOOKUP(B596,'Citius Tech'!$D$2:$H$5,5,0)</f>
        <v>#N/A</v>
      </c>
      <c r="BW596" s="612" t="e">
        <f>VLOOKUP(B596,'Buzzy Brains'!$D$2:$H$2,5,0)</f>
        <v>#N/A</v>
      </c>
      <c r="BX596" s="612" t="e">
        <f>VLOOKUP(B596,'Decimal Point'!$D$2:$H$2,5,0)</f>
        <v>#N/A</v>
      </c>
      <c r="BY596" s="612" t="e">
        <f>VLOOKUP(B596,'Sankey Business Solutions'!$D$2:$H$3,5,0)</f>
        <v>#N/A</v>
      </c>
      <c r="BZ596" s="612" t="e">
        <f>VLOOKUP(B596,'Nangia &amp; Co LLP'!$D$2:$H$2,5,0)</f>
        <v>#N/A</v>
      </c>
      <c r="CA596" s="612" t="e">
        <f>VLOOKUP(B596,'FIS Solutions India Pvt Ltd'!$D$2:$H$2,5,0)</f>
        <v>#N/A</v>
      </c>
      <c r="CB596" s="612" t="e">
        <f>VLOOKUP(B596,'Delta Technology &amp; Management '!$D$2:$H$16,5,0)</f>
        <v>#N/A</v>
      </c>
      <c r="CC596" s="612" t="e">
        <f>VLOOKUP(B596,'Espoir Networks'!$D$3:$H$11,5,0)</f>
        <v>#N/A</v>
      </c>
      <c r="CD596" s="612" t="e">
        <f>VLOOKUP(B596,'Servosys Solution'!$D$3:$H$5,5,0)</f>
        <v>#N/A</v>
      </c>
      <c r="CE596" s="612" t="e">
        <f>VLOOKUP(B596,'Ribbon Communications'!$D$3:$H$4,5,0)</f>
        <v>#N/A</v>
      </c>
      <c r="CF596" s="612">
        <f t="shared" si="30"/>
        <v>1</v>
      </c>
      <c r="CG596" s="129" t="s">
        <v>134</v>
      </c>
      <c r="CH596" s="129">
        <v>381299902867</v>
      </c>
      <c r="CI596" s="129" t="s">
        <v>81</v>
      </c>
      <c r="CJ596" s="129" t="s">
        <v>11729</v>
      </c>
      <c r="CK596" s="132">
        <v>43282</v>
      </c>
      <c r="CL596" s="129">
        <v>2021</v>
      </c>
      <c r="CM596" s="128" t="s">
        <v>12101</v>
      </c>
      <c r="CN596" s="129">
        <v>381</v>
      </c>
      <c r="CO596" s="133">
        <v>76.2</v>
      </c>
      <c r="CP596" s="129">
        <v>2015</v>
      </c>
      <c r="CQ596" s="129" t="s">
        <v>79</v>
      </c>
      <c r="CR596" s="128" t="s">
        <v>295</v>
      </c>
      <c r="CS596" s="129" t="s">
        <v>81</v>
      </c>
      <c r="CT596" s="133" t="s">
        <v>81</v>
      </c>
      <c r="CU596" s="129" t="s">
        <v>81</v>
      </c>
      <c r="CV596" s="129" t="s">
        <v>109</v>
      </c>
      <c r="CW596" s="131" t="s">
        <v>9710</v>
      </c>
      <c r="CX596" s="131" t="s">
        <v>163</v>
      </c>
      <c r="CY596" s="129">
        <v>1277</v>
      </c>
      <c r="CZ596" s="129">
        <v>79.81</v>
      </c>
      <c r="DA596" s="129">
        <v>2018</v>
      </c>
      <c r="DB596" s="129" t="s">
        <v>112</v>
      </c>
      <c r="DC596" s="129" t="s">
        <v>113</v>
      </c>
      <c r="DD596" s="129">
        <v>70.77</v>
      </c>
      <c r="DE596" s="129">
        <v>70.930000000000007</v>
      </c>
      <c r="DF596" s="129">
        <v>1</v>
      </c>
      <c r="DG596" s="224" t="s">
        <v>81</v>
      </c>
      <c r="DH596" s="224" t="s">
        <v>81</v>
      </c>
      <c r="DI596" s="224">
        <v>8.08</v>
      </c>
      <c r="DJ596" s="224">
        <v>7.88</v>
      </c>
      <c r="DK596" s="224">
        <v>9.23</v>
      </c>
      <c r="DL596" s="224">
        <v>9.92</v>
      </c>
      <c r="DM596" s="224">
        <v>35.11</v>
      </c>
      <c r="DN596" s="224">
        <v>8.7774999999999999</v>
      </c>
      <c r="DO596" s="129"/>
      <c r="DP596" s="131" t="s">
        <v>338</v>
      </c>
      <c r="DQ596" s="129">
        <v>0</v>
      </c>
      <c r="DR596" s="129">
        <v>0</v>
      </c>
      <c r="DS596" s="129" t="s">
        <v>83</v>
      </c>
      <c r="DT596" s="129" t="s">
        <v>83</v>
      </c>
      <c r="DU596" s="129" t="s">
        <v>83</v>
      </c>
      <c r="DV596" s="129" t="s">
        <v>83</v>
      </c>
      <c r="DW596" s="131" t="s">
        <v>83</v>
      </c>
      <c r="DX596" s="131" t="s">
        <v>84</v>
      </c>
      <c r="DY596" s="131" t="s">
        <v>81</v>
      </c>
      <c r="DZ596" s="131" t="s">
        <v>9711</v>
      </c>
      <c r="EA596" s="131" t="s">
        <v>781</v>
      </c>
      <c r="EB596" s="131" t="s">
        <v>9712</v>
      </c>
      <c r="EC596" s="131" t="s">
        <v>781</v>
      </c>
      <c r="ED596" s="131" t="s">
        <v>89</v>
      </c>
      <c r="EE596" s="131" t="s">
        <v>9713</v>
      </c>
      <c r="EF596" s="131" t="s">
        <v>9714</v>
      </c>
      <c r="EG596" s="131" t="s">
        <v>81</v>
      </c>
      <c r="EH596" s="131" t="s">
        <v>81</v>
      </c>
      <c r="EI596" s="131" t="s">
        <v>9715</v>
      </c>
      <c r="EJ596" s="135" t="s">
        <v>9716</v>
      </c>
      <c r="EK596" s="135" t="s">
        <v>9717</v>
      </c>
      <c r="EL596" s="135" t="s">
        <v>9718</v>
      </c>
      <c r="EM596" s="131" t="s">
        <v>81</v>
      </c>
      <c r="EN596" s="131" t="s">
        <v>81</v>
      </c>
    </row>
    <row r="597" spans="1:145" ht="18" thickTop="1" thickBot="1">
      <c r="A597" s="575">
        <f t="shared" si="31"/>
        <v>596</v>
      </c>
      <c r="B597" s="572" t="s">
        <v>9740</v>
      </c>
      <c r="C597" s="600" t="s">
        <v>11905</v>
      </c>
      <c r="D597" s="570" t="s">
        <v>13208</v>
      </c>
      <c r="E597" s="568" t="str">
        <f t="shared" si="29"/>
        <v>Not Placed</v>
      </c>
      <c r="F597" s="570" t="s">
        <v>12496</v>
      </c>
      <c r="G597" s="570" t="s">
        <v>160</v>
      </c>
      <c r="H597" s="131" t="str">
        <f>VLOOKUP(B597,INFT3!C:E,3,0)</f>
        <v>Direct Second Year Engineering without live KT</v>
      </c>
      <c r="I597" s="610" t="s">
        <v>9742</v>
      </c>
      <c r="J597" s="572">
        <v>20</v>
      </c>
      <c r="K597" s="611" t="s">
        <v>9743</v>
      </c>
      <c r="L597" s="611" t="s">
        <v>591</v>
      </c>
      <c r="M597" s="611" t="s">
        <v>9744</v>
      </c>
      <c r="N597" s="612" t="s">
        <v>9739</v>
      </c>
      <c r="O597" s="612">
        <v>8691906488</v>
      </c>
      <c r="P597" s="612">
        <v>8691906488</v>
      </c>
      <c r="Q597" s="612" t="e">
        <f>VLOOKUP(B597,'TCS CON'!$D$1:$H$98,5,0)</f>
        <v>#N/A</v>
      </c>
      <c r="R597" s="612" t="e">
        <f>VLOOKUP(B597,LTI!$C$1:$H$46,6,0)</f>
        <v>#N/A</v>
      </c>
      <c r="S597" s="612" t="e">
        <f>VLOOKUP(B597,JARO!$E$2:$I$11,5,0)</f>
        <v>#N/A</v>
      </c>
      <c r="T597" s="612" t="e">
        <f>VLOOKUP(B597,Capgemini!$D$3:$H$78,5,0)</f>
        <v>#N/A</v>
      </c>
      <c r="U597" s="612" t="e">
        <f>VLOOKUP(B597,Carwale!$D$1:$H$4,5,0)</f>
        <v>#N/A</v>
      </c>
      <c r="V597" s="612" t="e">
        <f>VLOOKUP(B597,'Interactive Brokers'!E:I,5,0)</f>
        <v>#N/A</v>
      </c>
      <c r="W597" s="612" t="e">
        <f>VLOOKUP(B597,'REL Jio'!E:I,5,0)</f>
        <v>#N/A</v>
      </c>
      <c r="X597" s="612" t="e">
        <f>VLOOKUP(B597,'Sciative Sol'!E:I,5,0)</f>
        <v>#N/A</v>
      </c>
      <c r="Y597" s="612" t="e">
        <f>VLOOKUP(B597,'Hexaware Tech'!E:I,5,0)</f>
        <v>#N/A</v>
      </c>
      <c r="Z597" s="612" t="e">
        <f>VLOOKUP(B597,Axis!D:H,5,0)</f>
        <v>#N/A</v>
      </c>
      <c r="AA597" s="612" t="e">
        <f>VLOOKUP(B597,Ugam!$D$3:$H$26,5,0)</f>
        <v>#N/A</v>
      </c>
      <c r="AB597" s="612" t="e">
        <f>VLOOKUP(B597,Zeus!F:J,5,0)</f>
        <v>#N/A</v>
      </c>
      <c r="AC597" s="612" t="e">
        <f>VLOOKUP(B597,Montran!F:J,5,0)</f>
        <v>#N/A</v>
      </c>
      <c r="AD597" s="612" t="e">
        <f>VLOOKUP(B597,Endurance!H380:L380,5,0)</f>
        <v>#N/A</v>
      </c>
      <c r="AE597" s="612" t="e">
        <f>VLOOKUP(B597,'Swabhav Techlabs'!$F$1:$J$2,5,0)</f>
        <v>#N/A</v>
      </c>
      <c r="AF597" s="612" t="e">
        <f>VLOOKUP(B597,'Quality Kiosk'!$F$1:$J$18,5,0)</f>
        <v>#N/A</v>
      </c>
      <c r="AG597" s="612" t="e">
        <f>VLOOKUP(B597,'Lemon VB'!$F$1:$J$2,5,0)</f>
        <v>#N/A</v>
      </c>
      <c r="AH597" s="612" t="e">
        <f>VLOOKUP(B597,Gocomet!$E$1:$I$3,5,0)</f>
        <v>#N/A</v>
      </c>
      <c r="AI597" s="612" t="e">
        <f>VLOOKUP(B597,'Ingram Micro'!$E$1:$I$8,5,0)</f>
        <v>#N/A</v>
      </c>
      <c r="AJ597" s="612" t="e">
        <f>VLOOKUP(B597,'DePronto Infotech'!$E$1:$I$2,5,0)</f>
        <v>#N/A</v>
      </c>
      <c r="AK597" s="612" t="e">
        <f>VLOOKUP(B597,'Reliance Retail'!$E$1:$I$4,5,0)</f>
        <v>#N/A</v>
      </c>
      <c r="AL597" s="612" t="e">
        <f>VLOOKUP(B597,'Bright Champs'!$D$1:$H$13,5,0)</f>
        <v>#N/A</v>
      </c>
      <c r="AM597" s="612" t="e">
        <f>VLOOKUP(B597,Neosoft!$E$1:$I$12,5,0)</f>
        <v>#N/A</v>
      </c>
      <c r="AN597" s="612" t="e">
        <f>VLOOKUP(B597,Infosys!$E$1:$I$3,5,0)</f>
        <v>#N/A</v>
      </c>
      <c r="AO597" s="612" t="e">
        <f>VLOOKUP(B597,Cerelabs!$E$1:$I$5,5,0)</f>
        <v>#N/A</v>
      </c>
      <c r="AP597" s="612" t="e">
        <f>VLOOKUP(B597,'Neebal Technologies'!$D$1:$H$2,5,0)</f>
        <v>#N/A</v>
      </c>
      <c r="AQ597" s="612" t="e">
        <f>VLOOKUP(B597,'Vertiv Energy'!$D$1:$H$2,5,0)</f>
        <v>#N/A</v>
      </c>
      <c r="AR597" s="612" t="e">
        <f>VLOOKUP(B597,'Acidaes Solutions (CRMNEXT)'!$D$1:$H$3,5,0)</f>
        <v>#N/A</v>
      </c>
      <c r="AS597" s="612" t="e">
        <f>VLOOKUP(B597,Growisto!$D$1:$H$2,5,0)</f>
        <v>#N/A</v>
      </c>
      <c r="AT597" s="612" t="e">
        <f>VLOOKUP(B597,'9.9 Mediaworx - Digit'!$D$1:$H$2,5,0)</f>
        <v>#N/A</v>
      </c>
      <c r="AU597" s="612" t="e">
        <f>VLOOKUP(B597,'Vistaar systems Pvt Ltd'!$D$2:$H$3,5,0)</f>
        <v>#N/A</v>
      </c>
      <c r="AV597" s="612" t="e">
        <f>VLOOKUP(B597,'Course 5i'!$D$2:$H$11,5,0)</f>
        <v>#N/A</v>
      </c>
      <c r="AW597" s="612" t="e">
        <f>VLOOKUP(B597,'Radiant Appliances &amp; Electronic'!$D$1:$H$13,5,0)</f>
        <v>#N/A</v>
      </c>
      <c r="AX597" s="612" t="e">
        <f>VLOOKUP(B597,'Atos Global'!$D$3:$H$27,5,0)</f>
        <v>#N/A</v>
      </c>
      <c r="AY597" s="612" t="e">
        <f>VLOOKUP(B597,'Saama Technologies'!$D$1:$H$2,5,0)</f>
        <v>#N/A</v>
      </c>
      <c r="AZ597" s="612" t="e">
        <f>VLOOKUP(B597,'Multiplier Solutions'!$D$1:$H$2,5,0)</f>
        <v>#N/A</v>
      </c>
      <c r="BA597" s="612" t="e">
        <f>VLOOKUP(B597,GEP!$D$2:$H$5,5,0)</f>
        <v>#N/A</v>
      </c>
      <c r="BB597" s="612" t="e">
        <f>VLOOKUP(B597,Accenture!$D$1:$H$6,5,0)</f>
        <v>#N/A</v>
      </c>
      <c r="BC597" s="612" t="e">
        <f>VLOOKUP(B597,'Endurance International Group'!$D$1:$H$2,5,0)</f>
        <v>#N/A</v>
      </c>
      <c r="BD597" s="612" t="e">
        <f>VLOOKUP(B597,Newgen!$D$1:$H$2,5,0)</f>
        <v>#N/A</v>
      </c>
      <c r="BE597" s="612" t="e">
        <f>VLOOKUP(B597,'3D Incredible'!D597:H597,5,0)</f>
        <v>#N/A</v>
      </c>
      <c r="BF597" s="612" t="e">
        <f>VLOOKUP(B597,'Raja Software Labs'!$D$2:$H$2,5,0)</f>
        <v>#N/A</v>
      </c>
      <c r="BG597" s="612" t="e">
        <f>VLOOKUP(B597,Wipro!$D$1:$H$2,5,0)</f>
        <v>#N/A</v>
      </c>
      <c r="BH597" s="612" t="e">
        <f>VLOOKUP(B597,'Perch Technologies'!$D$2:$H$2,5,0)</f>
        <v>#N/A</v>
      </c>
      <c r="BI597" s="612" t="e">
        <f>VLOOKUP(B597,'Morning Star'!$D$1:$H$6,5,0)</f>
        <v>#N/A</v>
      </c>
      <c r="BJ597" s="612" t="e">
        <f>VLOOKUP(B597,Flexiloans!$D$1:$H$2,5,0)</f>
        <v>#N/A</v>
      </c>
      <c r="BK597" s="612" t="e">
        <f>VLOOKUP(B597,'Thirdware Solutions'!$D$1:$H$2,5,0)</f>
        <v>#N/A</v>
      </c>
      <c r="BL597" s="612" t="e">
        <f>VLOOKUP(B597,Tescom!$D$1:$H$8,5,0)</f>
        <v>#N/A</v>
      </c>
      <c r="BM597" s="612" t="e">
        <f>VLOOKUP(B597,'Cogno AI'!$D$1:$H$2,5,0)</f>
        <v>#N/A</v>
      </c>
      <c r="BN597" s="612" t="e">
        <f>VLOOKUP(B597,'ABM Knowledgeware'!$D$1:$H$2,5,0)</f>
        <v>#N/A</v>
      </c>
      <c r="BO597" s="612" t="e">
        <f>VLOOKUP(B597,'Concerto Software'!$D$1:$H$3,5,0)</f>
        <v>#N/A</v>
      </c>
      <c r="BP597" s="612" t="e">
        <f>VLOOKUP(B597,'My Captain'!$D$1:$H$4,5,0)</f>
        <v>#N/A</v>
      </c>
      <c r="BQ597" s="612" t="e">
        <f>VLOOKUP(B597,'Finoux Solutions'!$D$2:$H$4,5,0)</f>
        <v>#N/A</v>
      </c>
      <c r="BR597" s="612" t="e">
        <f>VLOOKUP(B597,'MITR Learning'!$D$1:$H$2,5,0)</f>
        <v>#N/A</v>
      </c>
      <c r="BS597" s="612" t="e">
        <f>VLOOKUP(B597,Nucsoft!$D$2:$H$6,5,0)</f>
        <v>#N/A</v>
      </c>
      <c r="BT597" s="612" t="e">
        <f>VLOOKUP(B597,'Paras Cadd'!$D$1:$H$2,5,0)</f>
        <v>#N/A</v>
      </c>
      <c r="BU597" s="612" t="e">
        <f>VLOOKUP(B597,'ICICI Securities'!$D$1:$H$2,5,0)</f>
        <v>#N/A</v>
      </c>
      <c r="BV597" s="612" t="e">
        <f>VLOOKUP(B597,'Citius Tech'!$D$2:$H$5,5,0)</f>
        <v>#N/A</v>
      </c>
      <c r="BW597" s="612" t="e">
        <f>VLOOKUP(B597,'Buzzy Brains'!$D$2:$H$2,5,0)</f>
        <v>#N/A</v>
      </c>
      <c r="BX597" s="612" t="e">
        <f>VLOOKUP(B597,'Decimal Point'!$D$2:$H$2,5,0)</f>
        <v>#N/A</v>
      </c>
      <c r="BY597" s="612" t="e">
        <f>VLOOKUP(B597,'Sankey Business Solutions'!$D$2:$H$3,5,0)</f>
        <v>#N/A</v>
      </c>
      <c r="BZ597" s="612" t="e">
        <f>VLOOKUP(B597,'Nangia &amp; Co LLP'!$D$2:$H$2,5,0)</f>
        <v>#N/A</v>
      </c>
      <c r="CA597" s="612" t="e">
        <f>VLOOKUP(B597,'FIS Solutions India Pvt Ltd'!$D$2:$H$2,5,0)</f>
        <v>#N/A</v>
      </c>
      <c r="CB597" s="612" t="e">
        <f>VLOOKUP(B597,'Delta Technology &amp; Management '!$D$2:$H$16,5,0)</f>
        <v>#N/A</v>
      </c>
      <c r="CC597" s="612" t="e">
        <f>VLOOKUP(B597,'Espoir Networks'!$D$3:$H$11,5,0)</f>
        <v>#N/A</v>
      </c>
      <c r="CD597" s="612" t="e">
        <f>VLOOKUP(B597,'Servosys Solution'!$D$3:$H$5,5,0)</f>
        <v>#N/A</v>
      </c>
      <c r="CE597" s="612" t="e">
        <f>VLOOKUP(B597,'Ribbon Communications'!$D$3:$H$4,5,0)</f>
        <v>#N/A</v>
      </c>
      <c r="CF597" s="612">
        <f t="shared" si="30"/>
        <v>0</v>
      </c>
      <c r="CG597" s="129" t="s">
        <v>9745</v>
      </c>
      <c r="CH597" s="129" t="s">
        <v>9746</v>
      </c>
      <c r="CI597" s="129" t="s">
        <v>81</v>
      </c>
      <c r="CJ597" s="129" t="s">
        <v>11729</v>
      </c>
      <c r="CK597" s="132">
        <v>43282</v>
      </c>
      <c r="CL597" s="129">
        <v>2021</v>
      </c>
      <c r="CM597" s="128" t="s">
        <v>12102</v>
      </c>
      <c r="CN597" s="129">
        <v>392</v>
      </c>
      <c r="CO597" s="133">
        <v>78.400000000000006</v>
      </c>
      <c r="CP597" s="129">
        <v>2015</v>
      </c>
      <c r="CQ597" s="129" t="s">
        <v>79</v>
      </c>
      <c r="CR597" s="128" t="s">
        <v>295</v>
      </c>
      <c r="CS597" s="129" t="s">
        <v>81</v>
      </c>
      <c r="CT597" s="133" t="s">
        <v>81</v>
      </c>
      <c r="CU597" s="129" t="s">
        <v>81</v>
      </c>
      <c r="CV597" s="129" t="s">
        <v>109</v>
      </c>
      <c r="CW597" s="131" t="s">
        <v>335</v>
      </c>
      <c r="CX597" s="131" t="s">
        <v>9748</v>
      </c>
      <c r="CY597" s="129">
        <v>651</v>
      </c>
      <c r="CZ597" s="129">
        <v>81.38</v>
      </c>
      <c r="DA597" s="129">
        <v>2018</v>
      </c>
      <c r="DB597" s="129" t="s">
        <v>112</v>
      </c>
      <c r="DC597" s="129" t="s">
        <v>113</v>
      </c>
      <c r="DD597" s="129">
        <v>73.650000000000006</v>
      </c>
      <c r="DE597" s="129">
        <v>73.37</v>
      </c>
      <c r="DF597" s="129">
        <v>2</v>
      </c>
      <c r="DG597" s="224" t="s">
        <v>81</v>
      </c>
      <c r="DH597" s="224" t="s">
        <v>81</v>
      </c>
      <c r="DI597" s="224">
        <v>7.04</v>
      </c>
      <c r="DJ597" s="224">
        <v>7.15</v>
      </c>
      <c r="DK597" s="224">
        <v>8.73</v>
      </c>
      <c r="DL597" s="224"/>
      <c r="DM597" s="224">
        <v>22.92</v>
      </c>
      <c r="DN597" s="224">
        <v>7.64</v>
      </c>
      <c r="DO597" s="129"/>
      <c r="DP597" s="131" t="s">
        <v>114</v>
      </c>
      <c r="DQ597" s="129">
        <v>0</v>
      </c>
      <c r="DR597" s="129">
        <v>0</v>
      </c>
      <c r="DS597" s="129" t="s">
        <v>83</v>
      </c>
      <c r="DT597" s="129" t="s">
        <v>83</v>
      </c>
      <c r="DU597" s="129" t="s">
        <v>83</v>
      </c>
      <c r="DV597" s="129" t="s">
        <v>83</v>
      </c>
      <c r="DW597" s="131" t="s">
        <v>83</v>
      </c>
      <c r="DX597" s="131" t="s">
        <v>84</v>
      </c>
      <c r="DY597" s="131" t="s">
        <v>81</v>
      </c>
      <c r="DZ597" s="131" t="s">
        <v>9749</v>
      </c>
      <c r="EA597" s="131" t="s">
        <v>1545</v>
      </c>
      <c r="EB597" s="131" t="s">
        <v>9750</v>
      </c>
      <c r="EC597" s="131" t="s">
        <v>2668</v>
      </c>
      <c r="ED597" s="131" t="s">
        <v>89</v>
      </c>
      <c r="EE597" s="131" t="s">
        <v>576</v>
      </c>
      <c r="EF597" s="131" t="s">
        <v>9751</v>
      </c>
      <c r="EG597" s="131" t="s">
        <v>9752</v>
      </c>
      <c r="EH597" s="131" t="s">
        <v>9753</v>
      </c>
      <c r="EI597" s="131" t="s">
        <v>1778</v>
      </c>
      <c r="EJ597" s="135" t="s">
        <v>9754</v>
      </c>
      <c r="EK597" s="135" t="s">
        <v>9755</v>
      </c>
      <c r="EL597" s="135" t="s">
        <v>9756</v>
      </c>
      <c r="EM597" s="135" t="s">
        <v>9757</v>
      </c>
      <c r="EN597" s="131" t="s">
        <v>81</v>
      </c>
    </row>
    <row r="598" spans="1:145" ht="18" thickTop="1" thickBot="1">
      <c r="A598" s="575">
        <f t="shared" si="31"/>
        <v>597</v>
      </c>
      <c r="B598" s="572" t="s">
        <v>9815</v>
      </c>
      <c r="C598" s="600" t="s">
        <v>9816</v>
      </c>
      <c r="D598" s="570" t="s">
        <v>13208</v>
      </c>
      <c r="E598" s="568" t="str">
        <f t="shared" si="29"/>
        <v>Not Placed</v>
      </c>
      <c r="F598" s="570" t="s">
        <v>12496</v>
      </c>
      <c r="G598" s="570" t="s">
        <v>160</v>
      </c>
      <c r="H598" s="131" t="str">
        <f>VLOOKUP(B598,INFT3!C:E,3,0)</f>
        <v>Direct Second Year Engineering without live KT</v>
      </c>
      <c r="I598" s="610">
        <v>36047</v>
      </c>
      <c r="J598" s="572">
        <v>21</v>
      </c>
      <c r="K598" s="611" t="s">
        <v>9817</v>
      </c>
      <c r="L598" s="611" t="s">
        <v>591</v>
      </c>
      <c r="M598" s="611" t="s">
        <v>9818</v>
      </c>
      <c r="N598" s="612" t="s">
        <v>9814</v>
      </c>
      <c r="O598" s="612">
        <v>9004695093</v>
      </c>
      <c r="P598" s="612">
        <v>7718017304</v>
      </c>
      <c r="Q598" s="612" t="e">
        <f>VLOOKUP(B598,'TCS CON'!$D$1:$H$98,5,0)</f>
        <v>#N/A</v>
      </c>
      <c r="R598" s="612" t="e">
        <f>VLOOKUP(B598,LTI!$C$1:$H$46,6,0)</f>
        <v>#N/A</v>
      </c>
      <c r="S598" s="612" t="e">
        <f>VLOOKUP(B598,JARO!$E$2:$I$11,5,0)</f>
        <v>#N/A</v>
      </c>
      <c r="T598" s="612" t="e">
        <f>VLOOKUP(B598,Capgemini!$D$3:$H$78,5,0)</f>
        <v>#N/A</v>
      </c>
      <c r="U598" s="612" t="e">
        <f>VLOOKUP(B598,Carwale!$D$1:$H$4,5,0)</f>
        <v>#N/A</v>
      </c>
      <c r="V598" s="612" t="e">
        <f>VLOOKUP(B598,'Interactive Brokers'!E:I,5,0)</f>
        <v>#N/A</v>
      </c>
      <c r="W598" s="612" t="e">
        <f>VLOOKUP(B598,'REL Jio'!E:I,5,0)</f>
        <v>#N/A</v>
      </c>
      <c r="X598" s="612" t="e">
        <f>VLOOKUP(B598,'Sciative Sol'!E:I,5,0)</f>
        <v>#N/A</v>
      </c>
      <c r="Y598" s="612" t="e">
        <f>VLOOKUP(B598,'Hexaware Tech'!E:I,5,0)</f>
        <v>#N/A</v>
      </c>
      <c r="Z598" s="612" t="e">
        <f>VLOOKUP(B598,Axis!D:H,5,0)</f>
        <v>#N/A</v>
      </c>
      <c r="AA598" s="612" t="e">
        <f>VLOOKUP(B598,Ugam!$D$3:$H$26,5,0)</f>
        <v>#N/A</v>
      </c>
      <c r="AB598" s="612" t="e">
        <f>VLOOKUP(B598,Zeus!F:J,5,0)</f>
        <v>#N/A</v>
      </c>
      <c r="AC598" s="612" t="e">
        <f>VLOOKUP(B598,Montran!F:J,5,0)</f>
        <v>#N/A</v>
      </c>
      <c r="AD598" s="612" t="e">
        <f>VLOOKUP(B598,Endurance!H381:L381,5,0)</f>
        <v>#N/A</v>
      </c>
      <c r="AE598" s="612" t="e">
        <f>VLOOKUP(B598,'Swabhav Techlabs'!$F$1:$J$2,5,0)</f>
        <v>#N/A</v>
      </c>
      <c r="AF598" s="612" t="e">
        <f>VLOOKUP(B598,'Quality Kiosk'!$F$1:$J$18,5,0)</f>
        <v>#N/A</v>
      </c>
      <c r="AG598" s="612" t="e">
        <f>VLOOKUP(B598,'Lemon VB'!$F$1:$J$2,5,0)</f>
        <v>#N/A</v>
      </c>
      <c r="AH598" s="612" t="e">
        <f>VLOOKUP(B598,Gocomet!$E$1:$I$3,5,0)</f>
        <v>#N/A</v>
      </c>
      <c r="AI598" s="612" t="e">
        <f>VLOOKUP(B598,'Ingram Micro'!$E$1:$I$8,5,0)</f>
        <v>#N/A</v>
      </c>
      <c r="AJ598" s="612" t="e">
        <f>VLOOKUP(B598,'DePronto Infotech'!$E$1:$I$2,5,0)</f>
        <v>#N/A</v>
      </c>
      <c r="AK598" s="612" t="e">
        <f>VLOOKUP(B598,'Reliance Retail'!$E$1:$I$4,5,0)</f>
        <v>#N/A</v>
      </c>
      <c r="AL598" s="612" t="e">
        <f>VLOOKUP(B598,'Bright Champs'!$D$1:$H$13,5,0)</f>
        <v>#N/A</v>
      </c>
      <c r="AM598" s="612" t="e">
        <f>VLOOKUP(B598,Neosoft!$E$1:$I$12,5,0)</f>
        <v>#N/A</v>
      </c>
      <c r="AN598" s="612" t="e">
        <f>VLOOKUP(B598,Infosys!$E$1:$I$3,5,0)</f>
        <v>#N/A</v>
      </c>
      <c r="AO598" s="612" t="e">
        <f>VLOOKUP(B598,Cerelabs!$E$1:$I$5,5,0)</f>
        <v>#N/A</v>
      </c>
      <c r="AP598" s="612" t="e">
        <f>VLOOKUP(B598,'Neebal Technologies'!$D$1:$H$2,5,0)</f>
        <v>#N/A</v>
      </c>
      <c r="AQ598" s="612" t="e">
        <f>VLOOKUP(B598,'Vertiv Energy'!$D$1:$H$2,5,0)</f>
        <v>#N/A</v>
      </c>
      <c r="AR598" s="612" t="e">
        <f>VLOOKUP(B598,'Acidaes Solutions (CRMNEXT)'!$D$1:$H$3,5,0)</f>
        <v>#N/A</v>
      </c>
      <c r="AS598" s="612" t="e">
        <f>VLOOKUP(B598,Growisto!$D$1:$H$2,5,0)</f>
        <v>#N/A</v>
      </c>
      <c r="AT598" s="612" t="e">
        <f>VLOOKUP(B598,'9.9 Mediaworx - Digit'!$D$1:$H$2,5,0)</f>
        <v>#N/A</v>
      </c>
      <c r="AU598" s="612" t="e">
        <f>VLOOKUP(B598,'Vistaar systems Pvt Ltd'!$D$2:$H$3,5,0)</f>
        <v>#N/A</v>
      </c>
      <c r="AV598" s="612" t="e">
        <f>VLOOKUP(B598,'Course 5i'!$D$2:$H$11,5,0)</f>
        <v>#N/A</v>
      </c>
      <c r="AW598" s="612" t="e">
        <f>VLOOKUP(B598,'Radiant Appliances &amp; Electronic'!$D$1:$H$13,5,0)</f>
        <v>#N/A</v>
      </c>
      <c r="AX598" s="612" t="e">
        <f>VLOOKUP(B598,'Atos Global'!$D$3:$H$27,5,0)</f>
        <v>#N/A</v>
      </c>
      <c r="AY598" s="612" t="e">
        <f>VLOOKUP(B598,'Saama Technologies'!$D$1:$H$2,5,0)</f>
        <v>#N/A</v>
      </c>
      <c r="AZ598" s="612" t="e">
        <f>VLOOKUP(B598,'Multiplier Solutions'!$D$1:$H$2,5,0)</f>
        <v>#N/A</v>
      </c>
      <c r="BA598" s="612" t="e">
        <f>VLOOKUP(B598,GEP!$D$2:$H$5,5,0)</f>
        <v>#N/A</v>
      </c>
      <c r="BB598" s="612" t="e">
        <f>VLOOKUP(B598,Accenture!$D$1:$H$6,5,0)</f>
        <v>#N/A</v>
      </c>
      <c r="BC598" s="612" t="e">
        <f>VLOOKUP(B598,'Endurance International Group'!$D$1:$H$2,5,0)</f>
        <v>#N/A</v>
      </c>
      <c r="BD598" s="612" t="e">
        <f>VLOOKUP(B598,Newgen!$D$1:$H$2,5,0)</f>
        <v>#N/A</v>
      </c>
      <c r="BE598" s="612" t="e">
        <f>VLOOKUP(B598,'3D Incredible'!D598:H598,5,0)</f>
        <v>#N/A</v>
      </c>
      <c r="BF598" s="612" t="e">
        <f>VLOOKUP(B598,'Raja Software Labs'!$D$2:$H$2,5,0)</f>
        <v>#N/A</v>
      </c>
      <c r="BG598" s="612" t="e">
        <f>VLOOKUP(B598,Wipro!$D$1:$H$2,5,0)</f>
        <v>#N/A</v>
      </c>
      <c r="BH598" s="612" t="e">
        <f>VLOOKUP(B598,'Perch Technologies'!$D$2:$H$2,5,0)</f>
        <v>#N/A</v>
      </c>
      <c r="BI598" s="612" t="e">
        <f>VLOOKUP(B598,'Morning Star'!$D$1:$H$6,5,0)</f>
        <v>#N/A</v>
      </c>
      <c r="BJ598" s="612" t="e">
        <f>VLOOKUP(B598,Flexiloans!$D$1:$H$2,5,0)</f>
        <v>#N/A</v>
      </c>
      <c r="BK598" s="612" t="e">
        <f>VLOOKUP(B598,'Thirdware Solutions'!$D$1:$H$2,5,0)</f>
        <v>#N/A</v>
      </c>
      <c r="BL598" s="612" t="e">
        <f>VLOOKUP(B598,Tescom!$D$1:$H$8,5,0)</f>
        <v>#N/A</v>
      </c>
      <c r="BM598" s="612" t="e">
        <f>VLOOKUP(B598,'Cogno AI'!$D$1:$H$2,5,0)</f>
        <v>#N/A</v>
      </c>
      <c r="BN598" s="612" t="e">
        <f>VLOOKUP(B598,'ABM Knowledgeware'!$D$1:$H$2,5,0)</f>
        <v>#N/A</v>
      </c>
      <c r="BO598" s="612" t="e">
        <f>VLOOKUP(B598,'Concerto Software'!$D$1:$H$3,5,0)</f>
        <v>#N/A</v>
      </c>
      <c r="BP598" s="612" t="e">
        <f>VLOOKUP(B598,'My Captain'!$D$1:$H$4,5,0)</f>
        <v>#N/A</v>
      </c>
      <c r="BQ598" s="612" t="e">
        <f>VLOOKUP(B598,'Finoux Solutions'!$D$2:$H$4,5,0)</f>
        <v>#N/A</v>
      </c>
      <c r="BR598" s="612" t="e">
        <f>VLOOKUP(B598,'MITR Learning'!$D$1:$H$2,5,0)</f>
        <v>#N/A</v>
      </c>
      <c r="BS598" s="612" t="e">
        <f>VLOOKUP(B598,Nucsoft!$D$2:$H$6,5,0)</f>
        <v>#N/A</v>
      </c>
      <c r="BT598" s="612" t="e">
        <f>VLOOKUP(B598,'Paras Cadd'!$D$1:$H$2,5,0)</f>
        <v>#N/A</v>
      </c>
      <c r="BU598" s="612" t="e">
        <f>VLOOKUP(B598,'ICICI Securities'!$D$1:$H$2,5,0)</f>
        <v>#N/A</v>
      </c>
      <c r="BV598" s="612" t="e">
        <f>VLOOKUP(B598,'Citius Tech'!$D$2:$H$5,5,0)</f>
        <v>#N/A</v>
      </c>
      <c r="BW598" s="612" t="e">
        <f>VLOOKUP(B598,'Buzzy Brains'!$D$2:$H$2,5,0)</f>
        <v>#N/A</v>
      </c>
      <c r="BX598" s="612" t="e">
        <f>VLOOKUP(B598,'Decimal Point'!$D$2:$H$2,5,0)</f>
        <v>#N/A</v>
      </c>
      <c r="BY598" s="612" t="e">
        <f>VLOOKUP(B598,'Sankey Business Solutions'!$D$2:$H$3,5,0)</f>
        <v>#N/A</v>
      </c>
      <c r="BZ598" s="612" t="e">
        <f>VLOOKUP(B598,'Nangia &amp; Co LLP'!$D$2:$H$2,5,0)</f>
        <v>#N/A</v>
      </c>
      <c r="CA598" s="612" t="e">
        <f>VLOOKUP(B598,'FIS Solutions India Pvt Ltd'!$D$2:$H$2,5,0)</f>
        <v>#N/A</v>
      </c>
      <c r="CB598" s="612" t="e">
        <f>VLOOKUP(B598,'Delta Technology &amp; Management '!$D$2:$H$16,5,0)</f>
        <v>#N/A</v>
      </c>
      <c r="CC598" s="612" t="e">
        <f>VLOOKUP(B598,'Espoir Networks'!$D$3:$H$11,5,0)</f>
        <v>#N/A</v>
      </c>
      <c r="CD598" s="612" t="e">
        <f>VLOOKUP(B598,'Servosys Solution'!$D$3:$H$5,5,0)</f>
        <v>#N/A</v>
      </c>
      <c r="CE598" s="612" t="e">
        <f>VLOOKUP(B598,'Ribbon Communications'!$D$3:$H$4,5,0)</f>
        <v>#N/A</v>
      </c>
      <c r="CF598" s="612">
        <f t="shared" si="30"/>
        <v>0</v>
      </c>
      <c r="CG598" s="129" t="s">
        <v>9819</v>
      </c>
      <c r="CH598" s="129">
        <v>339587895379</v>
      </c>
      <c r="CI598" s="129" t="s">
        <v>7802</v>
      </c>
      <c r="CJ598" s="129" t="s">
        <v>11729</v>
      </c>
      <c r="CK598" s="132">
        <v>43282</v>
      </c>
      <c r="CL598" s="129">
        <v>2021</v>
      </c>
      <c r="CM598" s="128" t="s">
        <v>9820</v>
      </c>
      <c r="CN598" s="129">
        <v>417</v>
      </c>
      <c r="CO598" s="133">
        <v>83.4</v>
      </c>
      <c r="CP598" s="129">
        <v>2014</v>
      </c>
      <c r="CQ598" s="129" t="s">
        <v>79</v>
      </c>
      <c r="CR598" s="128" t="s">
        <v>12119</v>
      </c>
      <c r="CS598" s="129">
        <v>368</v>
      </c>
      <c r="CT598" s="133">
        <v>56.62</v>
      </c>
      <c r="CU598" s="129">
        <v>2016</v>
      </c>
      <c r="CV598" s="129" t="s">
        <v>79</v>
      </c>
      <c r="CW598" s="131" t="s">
        <v>3105</v>
      </c>
      <c r="CX598" s="131" t="s">
        <v>336</v>
      </c>
      <c r="CY598" s="129">
        <v>1285</v>
      </c>
      <c r="CZ598" s="129">
        <v>80.31</v>
      </c>
      <c r="DA598" s="129">
        <v>2018</v>
      </c>
      <c r="DB598" s="129" t="s">
        <v>944</v>
      </c>
      <c r="DC598" s="129" t="s">
        <v>113</v>
      </c>
      <c r="DD598" s="129">
        <v>75.64</v>
      </c>
      <c r="DE598" s="129">
        <v>75.78</v>
      </c>
      <c r="DF598" s="129">
        <v>0</v>
      </c>
      <c r="DG598" s="224" t="s">
        <v>81</v>
      </c>
      <c r="DH598" s="224" t="s">
        <v>81</v>
      </c>
      <c r="DI598" s="224">
        <v>7.23</v>
      </c>
      <c r="DJ598" s="224">
        <v>6.65</v>
      </c>
      <c r="DK598" s="224">
        <v>6.69</v>
      </c>
      <c r="DL598" s="224"/>
      <c r="DM598" s="224">
        <v>20.57</v>
      </c>
      <c r="DN598" s="224">
        <v>6.85</v>
      </c>
      <c r="DO598" s="129"/>
      <c r="DP598" s="131" t="s">
        <v>114</v>
      </c>
      <c r="DQ598" s="129">
        <v>0</v>
      </c>
      <c r="DR598" s="129">
        <v>0</v>
      </c>
      <c r="DS598" s="129" t="s">
        <v>83</v>
      </c>
      <c r="DT598" s="129" t="s">
        <v>255</v>
      </c>
      <c r="DU598" s="129" t="s">
        <v>255</v>
      </c>
      <c r="DV598" s="129" t="s">
        <v>83</v>
      </c>
      <c r="DW598" s="131" t="s">
        <v>83</v>
      </c>
      <c r="DX598" s="131" t="s">
        <v>84</v>
      </c>
      <c r="DY598" s="131" t="s">
        <v>81</v>
      </c>
      <c r="DZ598" s="131" t="s">
        <v>9821</v>
      </c>
      <c r="EA598" s="131" t="s">
        <v>86</v>
      </c>
      <c r="EB598" s="131" t="s">
        <v>9822</v>
      </c>
      <c r="EC598" s="131" t="s">
        <v>601</v>
      </c>
      <c r="ED598" s="131" t="s">
        <v>3203</v>
      </c>
      <c r="EE598" s="131" t="s">
        <v>81</v>
      </c>
      <c r="EF598" s="131" t="s">
        <v>9823</v>
      </c>
      <c r="EG598" s="131" t="s">
        <v>81</v>
      </c>
      <c r="EH598" s="131" t="s">
        <v>2053</v>
      </c>
      <c r="EI598" s="131" t="s">
        <v>9824</v>
      </c>
      <c r="EJ598" s="135" t="s">
        <v>9825</v>
      </c>
      <c r="EK598" s="135" t="s">
        <v>9826</v>
      </c>
      <c r="EL598" s="135" t="s">
        <v>9827</v>
      </c>
      <c r="EM598" s="135" t="s">
        <v>9828</v>
      </c>
      <c r="EN598" s="131" t="s">
        <v>81</v>
      </c>
    </row>
    <row r="599" spans="1:145" ht="18" thickTop="1" thickBot="1">
      <c r="A599" s="575">
        <f t="shared" si="31"/>
        <v>598</v>
      </c>
      <c r="B599" s="572" t="s">
        <v>10016</v>
      </c>
      <c r="C599" s="600" t="s">
        <v>10017</v>
      </c>
      <c r="D599" s="570" t="s">
        <v>13209</v>
      </c>
      <c r="E599" s="568" t="str">
        <f t="shared" si="29"/>
        <v>Placed</v>
      </c>
      <c r="F599" s="570" t="s">
        <v>12496</v>
      </c>
      <c r="G599" s="570" t="s">
        <v>160</v>
      </c>
      <c r="H599" s="131" t="str">
        <f>VLOOKUP(B599,INFT3!C:E,3,0)</f>
        <v>Direct Second Year Engineering without live KT</v>
      </c>
      <c r="I599" s="610">
        <v>36497</v>
      </c>
      <c r="J599" s="572">
        <v>21</v>
      </c>
      <c r="K599" s="611" t="s">
        <v>10018</v>
      </c>
      <c r="L599" s="611" t="s">
        <v>10018</v>
      </c>
      <c r="M599" s="611" t="s">
        <v>10015</v>
      </c>
      <c r="N599" s="612" t="s">
        <v>10019</v>
      </c>
      <c r="O599" s="612">
        <v>7021764659</v>
      </c>
      <c r="P599" s="612">
        <v>8286506191</v>
      </c>
      <c r="Q599" s="612" t="e">
        <f>VLOOKUP(B599,'TCS CON'!$D$1:$H$98,5,0)</f>
        <v>#N/A</v>
      </c>
      <c r="R599" s="612">
        <f>VLOOKUP(B599,LTI!$C$1:$H$46,6,0)</f>
        <v>350000</v>
      </c>
      <c r="S599" s="612" t="e">
        <f>VLOOKUP(B599,JARO!$E$2:$I$11,5,0)</f>
        <v>#N/A</v>
      </c>
      <c r="T599" s="612" t="e">
        <f>VLOOKUP(B599,Capgemini!$D$3:$H$78,5,0)</f>
        <v>#N/A</v>
      </c>
      <c r="U599" s="612" t="e">
        <f>VLOOKUP(B599,Carwale!$D$1:$H$4,5,0)</f>
        <v>#N/A</v>
      </c>
      <c r="V599" s="612" t="e">
        <f>VLOOKUP(B599,'Interactive Brokers'!E:I,5,0)</f>
        <v>#N/A</v>
      </c>
      <c r="W599" s="612" t="e">
        <f>VLOOKUP(B599,'REL Jio'!E:I,5,0)</f>
        <v>#N/A</v>
      </c>
      <c r="X599" s="612" t="e">
        <f>VLOOKUP(B599,'Sciative Sol'!E:I,5,0)</f>
        <v>#N/A</v>
      </c>
      <c r="Y599" s="612" t="e">
        <f>VLOOKUP(B599,'Hexaware Tech'!E:I,5,0)</f>
        <v>#N/A</v>
      </c>
      <c r="Z599" s="612" t="e">
        <f>VLOOKUP(B599,Axis!D:H,5,0)</f>
        <v>#N/A</v>
      </c>
      <c r="AA599" s="612" t="e">
        <f>VLOOKUP(B599,Ugam!$D$3:$H$26,5,0)</f>
        <v>#N/A</v>
      </c>
      <c r="AB599" s="612" t="e">
        <f>VLOOKUP(B599,Zeus!F:J,5,0)</f>
        <v>#N/A</v>
      </c>
      <c r="AC599" s="612" t="e">
        <f>VLOOKUP(B599,Montran!F:J,5,0)</f>
        <v>#N/A</v>
      </c>
      <c r="AD599" s="612" t="e">
        <f>VLOOKUP(B599,Endurance!H382:L382,5,0)</f>
        <v>#N/A</v>
      </c>
      <c r="AE599" s="612" t="e">
        <f>VLOOKUP(B599,'Swabhav Techlabs'!$F$1:$J$2,5,0)</f>
        <v>#N/A</v>
      </c>
      <c r="AF599" s="612" t="e">
        <f>VLOOKUP(B599,'Quality Kiosk'!$F$1:$J$18,5,0)</f>
        <v>#N/A</v>
      </c>
      <c r="AG599" s="612" t="e">
        <f>VLOOKUP(B599,'Lemon VB'!$F$1:$J$2,5,0)</f>
        <v>#N/A</v>
      </c>
      <c r="AH599" s="612" t="e">
        <f>VLOOKUP(B599,Gocomet!$E$1:$I$3,5,0)</f>
        <v>#N/A</v>
      </c>
      <c r="AI599" s="612" t="e">
        <f>VLOOKUP(B599,'Ingram Micro'!$E$1:$I$8,5,0)</f>
        <v>#N/A</v>
      </c>
      <c r="AJ599" s="612" t="e">
        <f>VLOOKUP(B599,'DePronto Infotech'!$E$1:$I$2,5,0)</f>
        <v>#N/A</v>
      </c>
      <c r="AK599" s="612" t="e">
        <f>VLOOKUP(B599,'Reliance Retail'!$E$1:$I$4,5,0)</f>
        <v>#N/A</v>
      </c>
      <c r="AL599" s="612" t="e">
        <f>VLOOKUP(B599,'Bright Champs'!$D$1:$H$13,5,0)</f>
        <v>#N/A</v>
      </c>
      <c r="AM599" s="612" t="e">
        <f>VLOOKUP(B599,Neosoft!$E$1:$I$12,5,0)</f>
        <v>#N/A</v>
      </c>
      <c r="AN599" s="612" t="e">
        <f>VLOOKUP(B599,Infosys!$E$1:$I$3,5,0)</f>
        <v>#N/A</v>
      </c>
      <c r="AO599" s="612" t="e">
        <f>VLOOKUP(B599,Cerelabs!$E$1:$I$5,5,0)</f>
        <v>#N/A</v>
      </c>
      <c r="AP599" s="612" t="e">
        <f>VLOOKUP(B599,'Neebal Technologies'!$D$1:$H$2,5,0)</f>
        <v>#N/A</v>
      </c>
      <c r="AQ599" s="612" t="e">
        <f>VLOOKUP(B599,'Vertiv Energy'!$D$1:$H$2,5,0)</f>
        <v>#N/A</v>
      </c>
      <c r="AR599" s="612" t="e">
        <f>VLOOKUP(B599,'Acidaes Solutions (CRMNEXT)'!$D$1:$H$3,5,0)</f>
        <v>#N/A</v>
      </c>
      <c r="AS599" s="612" t="e">
        <f>VLOOKUP(B599,Growisto!$D$1:$H$2,5,0)</f>
        <v>#N/A</v>
      </c>
      <c r="AT599" s="612" t="e">
        <f>VLOOKUP(B599,'9.9 Mediaworx - Digit'!$D$1:$H$2,5,0)</f>
        <v>#N/A</v>
      </c>
      <c r="AU599" s="612" t="e">
        <f>VLOOKUP(B599,'Vistaar systems Pvt Ltd'!$D$2:$H$3,5,0)</f>
        <v>#N/A</v>
      </c>
      <c r="AV599" s="612" t="e">
        <f>VLOOKUP(B599,'Course 5i'!$D$2:$H$11,5,0)</f>
        <v>#N/A</v>
      </c>
      <c r="AW599" s="612" t="e">
        <f>VLOOKUP(B599,'Radiant Appliances &amp; Electronic'!$D$1:$H$13,5,0)</f>
        <v>#N/A</v>
      </c>
      <c r="AX599" s="612" t="e">
        <f>VLOOKUP(B599,'Atos Global'!$D$3:$H$27,5,0)</f>
        <v>#N/A</v>
      </c>
      <c r="AY599" s="612" t="e">
        <f>VLOOKUP(B599,'Saama Technologies'!$D$1:$H$2,5,0)</f>
        <v>#N/A</v>
      </c>
      <c r="AZ599" s="612" t="e">
        <f>VLOOKUP(B599,'Multiplier Solutions'!$D$1:$H$2,5,0)</f>
        <v>#N/A</v>
      </c>
      <c r="BA599" s="612" t="e">
        <f>VLOOKUP(B599,GEP!$D$2:$H$5,5,0)</f>
        <v>#N/A</v>
      </c>
      <c r="BB599" s="612" t="e">
        <f>VLOOKUP(B599,Accenture!$D$1:$H$6,5,0)</f>
        <v>#N/A</v>
      </c>
      <c r="BC599" s="612" t="e">
        <f>VLOOKUP(B599,'Endurance International Group'!$D$1:$H$2,5,0)</f>
        <v>#N/A</v>
      </c>
      <c r="BD599" s="612" t="e">
        <f>VLOOKUP(B599,Newgen!$D$1:$H$2,5,0)</f>
        <v>#N/A</v>
      </c>
      <c r="BE599" s="612" t="e">
        <f>VLOOKUP(B599,'3D Incredible'!D599:H599,5,0)</f>
        <v>#N/A</v>
      </c>
      <c r="BF599" s="612" t="e">
        <f>VLOOKUP(B599,'Raja Software Labs'!$D$2:$H$2,5,0)</f>
        <v>#N/A</v>
      </c>
      <c r="BG599" s="612" t="e">
        <f>VLOOKUP(B599,Wipro!$D$1:$H$2,5,0)</f>
        <v>#N/A</v>
      </c>
      <c r="BH599" s="612" t="e">
        <f>VLOOKUP(B599,'Perch Technologies'!$D$2:$H$2,5,0)</f>
        <v>#N/A</v>
      </c>
      <c r="BI599" s="612" t="e">
        <f>VLOOKUP(B599,'Morning Star'!$D$1:$H$6,5,0)</f>
        <v>#N/A</v>
      </c>
      <c r="BJ599" s="612" t="e">
        <f>VLOOKUP(B599,Flexiloans!$D$1:$H$2,5,0)</f>
        <v>#N/A</v>
      </c>
      <c r="BK599" s="612" t="e">
        <f>VLOOKUP(B599,'Thirdware Solutions'!$D$1:$H$2,5,0)</f>
        <v>#N/A</v>
      </c>
      <c r="BL599" s="612" t="e">
        <f>VLOOKUP(B599,Tescom!$D$1:$H$8,5,0)</f>
        <v>#N/A</v>
      </c>
      <c r="BM599" s="612" t="e">
        <f>VLOOKUP(B599,'Cogno AI'!$D$1:$H$2,5,0)</f>
        <v>#N/A</v>
      </c>
      <c r="BN599" s="612" t="e">
        <f>VLOOKUP(B599,'ABM Knowledgeware'!$D$1:$H$2,5,0)</f>
        <v>#N/A</v>
      </c>
      <c r="BO599" s="612" t="e">
        <f>VLOOKUP(B599,'Concerto Software'!$D$1:$H$3,5,0)</f>
        <v>#N/A</v>
      </c>
      <c r="BP599" s="612" t="e">
        <f>VLOOKUP(B599,'My Captain'!$D$1:$H$4,5,0)</f>
        <v>#N/A</v>
      </c>
      <c r="BQ599" s="612">
        <f>VLOOKUP(B599,'Finoux Solutions'!$D$2:$H$4,5,0)</f>
        <v>160200</v>
      </c>
      <c r="BR599" s="612" t="e">
        <f>VLOOKUP(B599,'MITR Learning'!$D$1:$H$2,5,0)</f>
        <v>#N/A</v>
      </c>
      <c r="BS599" s="612" t="e">
        <f>VLOOKUP(B599,Nucsoft!$D$2:$H$6,5,0)</f>
        <v>#N/A</v>
      </c>
      <c r="BT599" s="612" t="e">
        <f>VLOOKUP(B599,'Paras Cadd'!$D$1:$H$2,5,0)</f>
        <v>#N/A</v>
      </c>
      <c r="BU599" s="612" t="e">
        <f>VLOOKUP(B599,'ICICI Securities'!$D$1:$H$2,5,0)</f>
        <v>#N/A</v>
      </c>
      <c r="BV599" s="612" t="e">
        <f>VLOOKUP(B599,'Citius Tech'!$D$2:$H$5,5,0)</f>
        <v>#N/A</v>
      </c>
      <c r="BW599" s="612" t="e">
        <f>VLOOKUP(B599,'Buzzy Brains'!$D$2:$H$2,5,0)</f>
        <v>#N/A</v>
      </c>
      <c r="BX599" s="612" t="e">
        <f>VLOOKUP(B599,'Decimal Point'!$D$2:$H$2,5,0)</f>
        <v>#N/A</v>
      </c>
      <c r="BY599" s="612" t="e">
        <f>VLOOKUP(B599,'Sankey Business Solutions'!$D$2:$H$3,5,0)</f>
        <v>#N/A</v>
      </c>
      <c r="BZ599" s="612" t="e">
        <f>VLOOKUP(B599,'Nangia &amp; Co LLP'!$D$2:$H$2,5,0)</f>
        <v>#N/A</v>
      </c>
      <c r="CA599" s="612" t="e">
        <f>VLOOKUP(B599,'FIS Solutions India Pvt Ltd'!$D$2:$H$2,5,0)</f>
        <v>#N/A</v>
      </c>
      <c r="CB599" s="612" t="e">
        <f>VLOOKUP(B599,'Delta Technology &amp; Management '!$D$2:$H$16,5,0)</f>
        <v>#N/A</v>
      </c>
      <c r="CC599" s="612" t="e">
        <f>VLOOKUP(B599,'Espoir Networks'!$D$3:$H$11,5,0)</f>
        <v>#N/A</v>
      </c>
      <c r="CD599" s="612" t="e">
        <f>VLOOKUP(B599,'Servosys Solution'!$D$3:$H$5,5,0)</f>
        <v>#N/A</v>
      </c>
      <c r="CE599" s="612" t="e">
        <f>VLOOKUP(B599,'Ribbon Communications'!$D$3:$H$4,5,0)</f>
        <v>#N/A</v>
      </c>
      <c r="CF599" s="612">
        <f t="shared" si="30"/>
        <v>2</v>
      </c>
      <c r="CG599" s="129" t="s">
        <v>10020</v>
      </c>
      <c r="CH599" s="129">
        <v>704540092609</v>
      </c>
      <c r="CI599" s="129" t="s">
        <v>10021</v>
      </c>
      <c r="CJ599" s="129" t="s">
        <v>11729</v>
      </c>
      <c r="CK599" s="132">
        <v>43282</v>
      </c>
      <c r="CL599" s="129">
        <v>2021</v>
      </c>
      <c r="CM599" s="128" t="s">
        <v>10022</v>
      </c>
      <c r="CN599" s="129">
        <v>333</v>
      </c>
      <c r="CO599" s="133">
        <v>66.599999999999994</v>
      </c>
      <c r="CP599" s="129">
        <v>2014</v>
      </c>
      <c r="CQ599" s="129" t="s">
        <v>79</v>
      </c>
      <c r="CR599" s="128" t="s">
        <v>12287</v>
      </c>
      <c r="CS599" s="129">
        <v>404</v>
      </c>
      <c r="CT599" s="133">
        <v>62.15</v>
      </c>
      <c r="CU599" s="129">
        <v>2016</v>
      </c>
      <c r="CV599" s="129" t="s">
        <v>79</v>
      </c>
      <c r="CW599" s="131" t="s">
        <v>490</v>
      </c>
      <c r="CX599" s="131" t="s">
        <v>163</v>
      </c>
      <c r="CY599" s="129">
        <v>1323</v>
      </c>
      <c r="CZ599" s="129">
        <v>82.69</v>
      </c>
      <c r="DA599" s="129">
        <v>2018</v>
      </c>
      <c r="DB599" s="129" t="s">
        <v>944</v>
      </c>
      <c r="DC599" s="129" t="s">
        <v>113</v>
      </c>
      <c r="DD599" s="129">
        <v>78.349999999999994</v>
      </c>
      <c r="DE599" s="129">
        <v>78.5</v>
      </c>
      <c r="DF599" s="129">
        <v>0</v>
      </c>
      <c r="DG599" s="224" t="s">
        <v>81</v>
      </c>
      <c r="DH599" s="224" t="s">
        <v>81</v>
      </c>
      <c r="DI599" s="224">
        <v>7.88</v>
      </c>
      <c r="DJ599" s="224">
        <v>6.77</v>
      </c>
      <c r="DK599" s="224">
        <v>8.07</v>
      </c>
      <c r="DL599" s="224"/>
      <c r="DM599" s="224">
        <v>22.72</v>
      </c>
      <c r="DN599" s="224">
        <v>7.57</v>
      </c>
      <c r="DO599" s="129"/>
      <c r="DP599" s="131" t="s">
        <v>114</v>
      </c>
      <c r="DQ599" s="129">
        <v>0</v>
      </c>
      <c r="DR599" s="129">
        <v>0</v>
      </c>
      <c r="DS599" s="129" t="s">
        <v>83</v>
      </c>
      <c r="DT599" s="129" t="s">
        <v>83</v>
      </c>
      <c r="DU599" s="129" t="s">
        <v>83</v>
      </c>
      <c r="DV599" s="129" t="s">
        <v>83</v>
      </c>
      <c r="DW599" s="131" t="s">
        <v>83</v>
      </c>
      <c r="DX599" s="131" t="s">
        <v>84</v>
      </c>
      <c r="DY599" s="131" t="s">
        <v>81</v>
      </c>
      <c r="DZ599" s="131" t="s">
        <v>10024</v>
      </c>
      <c r="EA599" s="131" t="s">
        <v>10025</v>
      </c>
      <c r="EB599" s="131" t="s">
        <v>10026</v>
      </c>
      <c r="EC599" s="131" t="s">
        <v>826</v>
      </c>
      <c r="ED599" s="131" t="s">
        <v>89</v>
      </c>
      <c r="EE599" s="131" t="s">
        <v>81</v>
      </c>
      <c r="EF599" s="131" t="s">
        <v>10027</v>
      </c>
      <c r="EG599" s="131" t="s">
        <v>10028</v>
      </c>
      <c r="EH599" s="131" t="s">
        <v>81</v>
      </c>
      <c r="EI599" s="131" t="s">
        <v>10029</v>
      </c>
      <c r="EJ599" s="135" t="s">
        <v>10030</v>
      </c>
      <c r="EK599" s="135" t="s">
        <v>10031</v>
      </c>
      <c r="EL599" s="135" t="s">
        <v>10032</v>
      </c>
      <c r="EM599" s="135" t="s">
        <v>10033</v>
      </c>
      <c r="EN599" s="131"/>
    </row>
    <row r="600" spans="1:145" ht="18" thickTop="1" thickBot="1">
      <c r="A600" s="575">
        <f t="shared" si="31"/>
        <v>599</v>
      </c>
      <c r="B600" s="572" t="s">
        <v>10301</v>
      </c>
      <c r="C600" s="600" t="s">
        <v>11906</v>
      </c>
      <c r="D600" s="570" t="s">
        <v>13208</v>
      </c>
      <c r="E600" s="568" t="str">
        <f t="shared" si="29"/>
        <v>Not Placed</v>
      </c>
      <c r="F600" s="570" t="s">
        <v>12496</v>
      </c>
      <c r="G600" s="570" t="s">
        <v>160</v>
      </c>
      <c r="H600" s="131" t="str">
        <f>VLOOKUP(B600,INFT3!C:E,3,0)</f>
        <v>Direct Second Year Engineering without live KT</v>
      </c>
      <c r="I600" s="610" t="s">
        <v>4629</v>
      </c>
      <c r="J600" s="572">
        <v>20</v>
      </c>
      <c r="K600" s="611" t="s">
        <v>10303</v>
      </c>
      <c r="L600" s="611" t="s">
        <v>10304</v>
      </c>
      <c r="M600" s="611" t="s">
        <v>10305</v>
      </c>
      <c r="N600" s="612" t="s">
        <v>10300</v>
      </c>
      <c r="O600" s="612">
        <v>9867946735</v>
      </c>
      <c r="P600" s="612">
        <v>9619116671</v>
      </c>
      <c r="Q600" s="612" t="e">
        <f>VLOOKUP(B600,'TCS CON'!$D$1:$H$98,5,0)</f>
        <v>#N/A</v>
      </c>
      <c r="R600" s="612" t="e">
        <f>VLOOKUP(B600,LTI!$C$1:$H$46,6,0)</f>
        <v>#N/A</v>
      </c>
      <c r="S600" s="612" t="e">
        <f>VLOOKUP(B600,JARO!$E$2:$I$11,5,0)</f>
        <v>#N/A</v>
      </c>
      <c r="T600" s="612" t="e">
        <f>VLOOKUP(B600,Capgemini!$D$3:$H$78,5,0)</f>
        <v>#N/A</v>
      </c>
      <c r="U600" s="612" t="e">
        <f>VLOOKUP(B600,Carwale!$D$1:$H$4,5,0)</f>
        <v>#N/A</v>
      </c>
      <c r="V600" s="612" t="e">
        <f>VLOOKUP(B600,'Interactive Brokers'!E:I,5,0)</f>
        <v>#N/A</v>
      </c>
      <c r="W600" s="612" t="e">
        <f>VLOOKUP(B600,'REL Jio'!E:I,5,0)</f>
        <v>#N/A</v>
      </c>
      <c r="X600" s="612" t="e">
        <f>VLOOKUP(B600,'Sciative Sol'!E:I,5,0)</f>
        <v>#N/A</v>
      </c>
      <c r="Y600" s="612" t="e">
        <f>VLOOKUP(B600,'Hexaware Tech'!E:I,5,0)</f>
        <v>#N/A</v>
      </c>
      <c r="Z600" s="612" t="e">
        <f>VLOOKUP(B600,Axis!D:H,5,0)</f>
        <v>#N/A</v>
      </c>
      <c r="AA600" s="612" t="e">
        <f>VLOOKUP(B600,Ugam!$D$3:$H$26,5,0)</f>
        <v>#N/A</v>
      </c>
      <c r="AB600" s="612" t="e">
        <f>VLOOKUP(B600,Zeus!F:J,5,0)</f>
        <v>#N/A</v>
      </c>
      <c r="AC600" s="612" t="e">
        <f>VLOOKUP(B600,Montran!F:J,5,0)</f>
        <v>#N/A</v>
      </c>
      <c r="AD600" s="612" t="e">
        <f>VLOOKUP(B600,Endurance!H383:L383,5,0)</f>
        <v>#N/A</v>
      </c>
      <c r="AE600" s="612" t="e">
        <f>VLOOKUP(B600,'Swabhav Techlabs'!$F$1:$J$2,5,0)</f>
        <v>#N/A</v>
      </c>
      <c r="AF600" s="612" t="e">
        <f>VLOOKUP(B600,'Quality Kiosk'!$F$1:$J$18,5,0)</f>
        <v>#N/A</v>
      </c>
      <c r="AG600" s="612" t="e">
        <f>VLOOKUP(B600,'Lemon VB'!$F$1:$J$2,5,0)</f>
        <v>#N/A</v>
      </c>
      <c r="AH600" s="612" t="e">
        <f>VLOOKUP(B600,Gocomet!$E$1:$I$3,5,0)</f>
        <v>#N/A</v>
      </c>
      <c r="AI600" s="612" t="e">
        <f>VLOOKUP(B600,'Ingram Micro'!$E$1:$I$8,5,0)</f>
        <v>#N/A</v>
      </c>
      <c r="AJ600" s="612" t="e">
        <f>VLOOKUP(B600,'DePronto Infotech'!$E$1:$I$2,5,0)</f>
        <v>#N/A</v>
      </c>
      <c r="AK600" s="612" t="e">
        <f>VLOOKUP(B600,'Reliance Retail'!$E$1:$I$4,5,0)</f>
        <v>#N/A</v>
      </c>
      <c r="AL600" s="612" t="e">
        <f>VLOOKUP(B600,'Bright Champs'!$D$1:$H$13,5,0)</f>
        <v>#N/A</v>
      </c>
      <c r="AM600" s="612" t="e">
        <f>VLOOKUP(B600,Neosoft!$E$1:$I$12,5,0)</f>
        <v>#N/A</v>
      </c>
      <c r="AN600" s="612" t="e">
        <f>VLOOKUP(B600,Infosys!$E$1:$I$3,5,0)</f>
        <v>#N/A</v>
      </c>
      <c r="AO600" s="612" t="e">
        <f>VLOOKUP(B600,Cerelabs!$E$1:$I$5,5,0)</f>
        <v>#N/A</v>
      </c>
      <c r="AP600" s="612" t="e">
        <f>VLOOKUP(B600,'Neebal Technologies'!$D$1:$H$2,5,0)</f>
        <v>#N/A</v>
      </c>
      <c r="AQ600" s="612" t="e">
        <f>VLOOKUP(B600,'Vertiv Energy'!$D$1:$H$2,5,0)</f>
        <v>#N/A</v>
      </c>
      <c r="AR600" s="612" t="e">
        <f>VLOOKUP(B600,'Acidaes Solutions (CRMNEXT)'!$D$1:$H$3,5,0)</f>
        <v>#N/A</v>
      </c>
      <c r="AS600" s="612" t="e">
        <f>VLOOKUP(B600,Growisto!$D$1:$H$2,5,0)</f>
        <v>#N/A</v>
      </c>
      <c r="AT600" s="612" t="e">
        <f>VLOOKUP(B600,'9.9 Mediaworx - Digit'!$D$1:$H$2,5,0)</f>
        <v>#N/A</v>
      </c>
      <c r="AU600" s="612" t="e">
        <f>VLOOKUP(B600,'Vistaar systems Pvt Ltd'!$D$2:$H$3,5,0)</f>
        <v>#N/A</v>
      </c>
      <c r="AV600" s="612" t="e">
        <f>VLOOKUP(B600,'Course 5i'!$D$2:$H$11,5,0)</f>
        <v>#N/A</v>
      </c>
      <c r="AW600" s="612" t="e">
        <f>VLOOKUP(B600,'Radiant Appliances &amp; Electronic'!$D$1:$H$13,5,0)</f>
        <v>#N/A</v>
      </c>
      <c r="AX600" s="612" t="e">
        <f>VLOOKUP(B600,'Atos Global'!$D$3:$H$27,5,0)</f>
        <v>#N/A</v>
      </c>
      <c r="AY600" s="612" t="e">
        <f>VLOOKUP(B600,'Saama Technologies'!$D$1:$H$2,5,0)</f>
        <v>#N/A</v>
      </c>
      <c r="AZ600" s="612" t="e">
        <f>VLOOKUP(B600,'Multiplier Solutions'!$D$1:$H$2,5,0)</f>
        <v>#N/A</v>
      </c>
      <c r="BA600" s="612" t="e">
        <f>VLOOKUP(B600,GEP!$D$2:$H$5,5,0)</f>
        <v>#N/A</v>
      </c>
      <c r="BB600" s="612" t="e">
        <f>VLOOKUP(B600,Accenture!$D$1:$H$6,5,0)</f>
        <v>#N/A</v>
      </c>
      <c r="BC600" s="612" t="e">
        <f>VLOOKUP(B600,'Endurance International Group'!$D$1:$H$2,5,0)</f>
        <v>#N/A</v>
      </c>
      <c r="BD600" s="612" t="e">
        <f>VLOOKUP(B600,Newgen!$D$1:$H$2,5,0)</f>
        <v>#N/A</v>
      </c>
      <c r="BE600" s="612" t="e">
        <f>VLOOKUP(B600,'3D Incredible'!D600:H600,5,0)</f>
        <v>#N/A</v>
      </c>
      <c r="BF600" s="612" t="e">
        <f>VLOOKUP(B600,'Raja Software Labs'!$D$2:$H$2,5,0)</f>
        <v>#N/A</v>
      </c>
      <c r="BG600" s="612" t="e">
        <f>VLOOKUP(B600,Wipro!$D$1:$H$2,5,0)</f>
        <v>#N/A</v>
      </c>
      <c r="BH600" s="612" t="e">
        <f>VLOOKUP(B600,'Perch Technologies'!$D$2:$H$2,5,0)</f>
        <v>#N/A</v>
      </c>
      <c r="BI600" s="612" t="e">
        <f>VLOOKUP(B600,'Morning Star'!$D$1:$H$6,5,0)</f>
        <v>#N/A</v>
      </c>
      <c r="BJ600" s="612" t="e">
        <f>VLOOKUP(B600,Flexiloans!$D$1:$H$2,5,0)</f>
        <v>#N/A</v>
      </c>
      <c r="BK600" s="612" t="e">
        <f>VLOOKUP(B600,'Thirdware Solutions'!$D$1:$H$2,5,0)</f>
        <v>#N/A</v>
      </c>
      <c r="BL600" s="612" t="e">
        <f>VLOOKUP(B600,Tescom!$D$1:$H$8,5,0)</f>
        <v>#N/A</v>
      </c>
      <c r="BM600" s="612" t="e">
        <f>VLOOKUP(B600,'Cogno AI'!$D$1:$H$2,5,0)</f>
        <v>#N/A</v>
      </c>
      <c r="BN600" s="612" t="e">
        <f>VLOOKUP(B600,'ABM Knowledgeware'!$D$1:$H$2,5,0)</f>
        <v>#N/A</v>
      </c>
      <c r="BO600" s="612" t="e">
        <f>VLOOKUP(B600,'Concerto Software'!$D$1:$H$3,5,0)</f>
        <v>#N/A</v>
      </c>
      <c r="BP600" s="612" t="e">
        <f>VLOOKUP(B600,'My Captain'!$D$1:$H$4,5,0)</f>
        <v>#N/A</v>
      </c>
      <c r="BQ600" s="612" t="e">
        <f>VLOOKUP(B600,'Finoux Solutions'!$D$2:$H$4,5,0)</f>
        <v>#N/A</v>
      </c>
      <c r="BR600" s="612" t="e">
        <f>VLOOKUP(B600,'MITR Learning'!$D$1:$H$2,5,0)</f>
        <v>#N/A</v>
      </c>
      <c r="BS600" s="612" t="e">
        <f>VLOOKUP(B600,Nucsoft!$D$2:$H$6,5,0)</f>
        <v>#N/A</v>
      </c>
      <c r="BT600" s="612" t="e">
        <f>VLOOKUP(B600,'Paras Cadd'!$D$1:$H$2,5,0)</f>
        <v>#N/A</v>
      </c>
      <c r="BU600" s="612" t="e">
        <f>VLOOKUP(B600,'ICICI Securities'!$D$1:$H$2,5,0)</f>
        <v>#N/A</v>
      </c>
      <c r="BV600" s="612" t="e">
        <f>VLOOKUP(B600,'Citius Tech'!$D$2:$H$5,5,0)</f>
        <v>#N/A</v>
      </c>
      <c r="BW600" s="612" t="e">
        <f>VLOOKUP(B600,'Buzzy Brains'!$D$2:$H$2,5,0)</f>
        <v>#N/A</v>
      </c>
      <c r="BX600" s="612" t="e">
        <f>VLOOKUP(B600,'Decimal Point'!$D$2:$H$2,5,0)</f>
        <v>#N/A</v>
      </c>
      <c r="BY600" s="612" t="e">
        <f>VLOOKUP(B600,'Sankey Business Solutions'!$D$2:$H$3,5,0)</f>
        <v>#N/A</v>
      </c>
      <c r="BZ600" s="612" t="e">
        <f>VLOOKUP(B600,'Nangia &amp; Co LLP'!$D$2:$H$2,5,0)</f>
        <v>#N/A</v>
      </c>
      <c r="CA600" s="612" t="e">
        <f>VLOOKUP(B600,'FIS Solutions India Pvt Ltd'!$D$2:$H$2,5,0)</f>
        <v>#N/A</v>
      </c>
      <c r="CB600" s="612" t="e">
        <f>VLOOKUP(B600,'Delta Technology &amp; Management '!$D$2:$H$16,5,0)</f>
        <v>#N/A</v>
      </c>
      <c r="CC600" s="612" t="e">
        <f>VLOOKUP(B600,'Espoir Networks'!$D$3:$H$11,5,0)</f>
        <v>#N/A</v>
      </c>
      <c r="CD600" s="612" t="e">
        <f>VLOOKUP(B600,'Servosys Solution'!$D$3:$H$5,5,0)</f>
        <v>#N/A</v>
      </c>
      <c r="CE600" s="612" t="e">
        <f>VLOOKUP(B600,'Ribbon Communications'!$D$3:$H$4,5,0)</f>
        <v>#N/A</v>
      </c>
      <c r="CF600" s="612">
        <f t="shared" si="30"/>
        <v>0</v>
      </c>
      <c r="CG600" s="129" t="s">
        <v>10306</v>
      </c>
      <c r="CH600" s="129">
        <v>224487213187</v>
      </c>
      <c r="CI600" s="129" t="s">
        <v>10307</v>
      </c>
      <c r="CJ600" s="129" t="s">
        <v>11729</v>
      </c>
      <c r="CK600" s="132">
        <v>43282</v>
      </c>
      <c r="CL600" s="129">
        <v>2021</v>
      </c>
      <c r="CM600" s="128" t="s">
        <v>12103</v>
      </c>
      <c r="CN600" s="129">
        <v>389</v>
      </c>
      <c r="CO600" s="133">
        <v>79.599999999999994</v>
      </c>
      <c r="CP600" s="129">
        <v>2015</v>
      </c>
      <c r="CQ600" s="129" t="s">
        <v>79</v>
      </c>
      <c r="CR600" s="128" t="s">
        <v>295</v>
      </c>
      <c r="CS600" s="129" t="s">
        <v>81</v>
      </c>
      <c r="CT600" s="133" t="s">
        <v>81</v>
      </c>
      <c r="CU600" s="129" t="s">
        <v>81</v>
      </c>
      <c r="CV600" s="129" t="s">
        <v>109</v>
      </c>
      <c r="CW600" s="131" t="s">
        <v>2721</v>
      </c>
      <c r="CX600" s="131" t="s">
        <v>2721</v>
      </c>
      <c r="CY600" s="129">
        <v>872</v>
      </c>
      <c r="CZ600" s="129">
        <v>75.83</v>
      </c>
      <c r="DA600" s="129">
        <v>2018</v>
      </c>
      <c r="DB600" s="129" t="s">
        <v>112</v>
      </c>
      <c r="DC600" s="129" t="s">
        <v>113</v>
      </c>
      <c r="DD600" s="129">
        <v>81.58</v>
      </c>
      <c r="DE600" s="129">
        <v>66.77</v>
      </c>
      <c r="DF600" s="129">
        <v>5</v>
      </c>
      <c r="DG600" s="224" t="s">
        <v>81</v>
      </c>
      <c r="DH600" s="224" t="s">
        <v>81</v>
      </c>
      <c r="DI600" s="224">
        <v>6.77</v>
      </c>
      <c r="DJ600" s="224">
        <v>7.42</v>
      </c>
      <c r="DK600" s="224">
        <v>8.0299999999999994</v>
      </c>
      <c r="DL600" s="224"/>
      <c r="DM600" s="224">
        <v>22.22</v>
      </c>
      <c r="DN600" s="224">
        <v>7.4</v>
      </c>
      <c r="DO600" s="129"/>
      <c r="DP600" s="131" t="s">
        <v>114</v>
      </c>
      <c r="DQ600" s="129">
        <v>0</v>
      </c>
      <c r="DR600" s="129">
        <v>0</v>
      </c>
      <c r="DS600" s="129" t="s">
        <v>83</v>
      </c>
      <c r="DT600" s="129" t="s">
        <v>83</v>
      </c>
      <c r="DU600" s="129" t="s">
        <v>83</v>
      </c>
      <c r="DV600" s="129" t="s">
        <v>83</v>
      </c>
      <c r="DW600" s="131" t="s">
        <v>83</v>
      </c>
      <c r="DX600" s="131" t="s">
        <v>84</v>
      </c>
      <c r="DY600" s="131" t="s">
        <v>81</v>
      </c>
      <c r="DZ600" s="131" t="s">
        <v>10309</v>
      </c>
      <c r="EA600" s="131" t="s">
        <v>81</v>
      </c>
      <c r="EB600" s="131" t="s">
        <v>10310</v>
      </c>
      <c r="EC600" s="131" t="s">
        <v>781</v>
      </c>
      <c r="ED600" s="131" t="s">
        <v>89</v>
      </c>
      <c r="EE600" s="131" t="s">
        <v>81</v>
      </c>
      <c r="EF600" s="131" t="s">
        <v>10311</v>
      </c>
      <c r="EG600" s="131" t="s">
        <v>10312</v>
      </c>
      <c r="EH600" s="131" t="s">
        <v>81</v>
      </c>
      <c r="EI600" s="131" t="s">
        <v>10313</v>
      </c>
      <c r="EJ600" s="135" t="s">
        <v>10314</v>
      </c>
      <c r="EK600" s="135" t="s">
        <v>10315</v>
      </c>
      <c r="EL600" s="135" t="s">
        <v>10316</v>
      </c>
      <c r="EM600" s="131" t="s">
        <v>81</v>
      </c>
      <c r="EN600" s="131" t="s">
        <v>81</v>
      </c>
    </row>
    <row r="601" spans="1:145" ht="18" thickTop="1" thickBot="1">
      <c r="A601" s="575">
        <f t="shared" si="31"/>
        <v>600</v>
      </c>
      <c r="B601" s="572" t="s">
        <v>10470</v>
      </c>
      <c r="C601" s="600" t="s">
        <v>10471</v>
      </c>
      <c r="D601" s="570" t="s">
        <v>13209</v>
      </c>
      <c r="E601" s="568" t="str">
        <f t="shared" si="29"/>
        <v>Placed</v>
      </c>
      <c r="F601" s="570" t="s">
        <v>12496</v>
      </c>
      <c r="G601" s="570" t="s">
        <v>160</v>
      </c>
      <c r="H601" s="131" t="str">
        <f>VLOOKUP(B601,INFT3!C:E,3,0)</f>
        <v>Direct Second Year Engineering without live KT</v>
      </c>
      <c r="I601" s="610">
        <v>36412</v>
      </c>
      <c r="J601" s="572">
        <v>20</v>
      </c>
      <c r="K601" s="611" t="s">
        <v>10472</v>
      </c>
      <c r="L601" s="611" t="s">
        <v>10472</v>
      </c>
      <c r="M601" s="611" t="s">
        <v>10473</v>
      </c>
      <c r="N601" s="612" t="s">
        <v>10469</v>
      </c>
      <c r="O601" s="612">
        <v>7710835080</v>
      </c>
      <c r="P601" s="612">
        <v>7977201177</v>
      </c>
      <c r="Q601" s="612" t="e">
        <f>VLOOKUP(B601,'TCS CON'!$D$1:$H$98,5,0)</f>
        <v>#N/A</v>
      </c>
      <c r="R601" s="612" t="e">
        <f>VLOOKUP(B601,LTI!$C$1:$H$46,6,0)</f>
        <v>#N/A</v>
      </c>
      <c r="S601" s="612" t="e">
        <f>VLOOKUP(B601,JARO!$E$2:$I$11,5,0)</f>
        <v>#N/A</v>
      </c>
      <c r="T601" s="612" t="e">
        <f>VLOOKUP(B601,Capgemini!$D$3:$H$78,5,0)</f>
        <v>#N/A</v>
      </c>
      <c r="U601" s="612" t="e">
        <f>VLOOKUP(B601,Carwale!$D$1:$H$4,5,0)</f>
        <v>#N/A</v>
      </c>
      <c r="V601" s="612" t="e">
        <f>VLOOKUP(B601,'Interactive Brokers'!E:I,5,0)</f>
        <v>#N/A</v>
      </c>
      <c r="W601" s="612" t="e">
        <f>VLOOKUP(B601,'REL Jio'!E:I,5,0)</f>
        <v>#N/A</v>
      </c>
      <c r="X601" s="612" t="e">
        <f>VLOOKUP(B601,'Sciative Sol'!E:I,5,0)</f>
        <v>#N/A</v>
      </c>
      <c r="Y601" s="612" t="e">
        <f>VLOOKUP(B601,'Hexaware Tech'!E:I,5,0)</f>
        <v>#N/A</v>
      </c>
      <c r="Z601" s="612" t="e">
        <f>VLOOKUP(B601,Axis!D:H,5,0)</f>
        <v>#N/A</v>
      </c>
      <c r="AA601" s="612" t="e">
        <f>VLOOKUP(B601,Ugam!$D$3:$H$26,5,0)</f>
        <v>#N/A</v>
      </c>
      <c r="AB601" s="612" t="e">
        <f>VLOOKUP(B601,Zeus!F:J,5,0)</f>
        <v>#N/A</v>
      </c>
      <c r="AC601" s="612" t="e">
        <f>VLOOKUP(B601,Montran!F:J,5,0)</f>
        <v>#N/A</v>
      </c>
      <c r="AD601" s="612" t="e">
        <f>VLOOKUP(B601,Endurance!H384:L384,5,0)</f>
        <v>#N/A</v>
      </c>
      <c r="AE601" s="612" t="e">
        <f>VLOOKUP(B601,'Swabhav Techlabs'!$F$1:$J$2,5,0)</f>
        <v>#N/A</v>
      </c>
      <c r="AF601" s="612" t="e">
        <f>VLOOKUP(B601,'Quality Kiosk'!$F$1:$J$18,5,0)</f>
        <v>#N/A</v>
      </c>
      <c r="AG601" s="612" t="e">
        <f>VLOOKUP(B601,'Lemon VB'!$F$1:$J$2,5,0)</f>
        <v>#N/A</v>
      </c>
      <c r="AH601" s="612" t="e">
        <f>VLOOKUP(B601,Gocomet!$E$1:$I$3,5,0)</f>
        <v>#N/A</v>
      </c>
      <c r="AI601" s="612" t="e">
        <f>VLOOKUP(B601,'Ingram Micro'!$E$1:$I$8,5,0)</f>
        <v>#N/A</v>
      </c>
      <c r="AJ601" s="612" t="e">
        <f>VLOOKUP(B601,'DePronto Infotech'!$E$1:$I$2,5,0)</f>
        <v>#N/A</v>
      </c>
      <c r="AK601" s="612" t="e">
        <f>VLOOKUP(B601,'Reliance Retail'!$E$1:$I$4,5,0)</f>
        <v>#N/A</v>
      </c>
      <c r="AL601" s="612" t="e">
        <f>VLOOKUP(B601,'Bright Champs'!$D$1:$H$13,5,0)</f>
        <v>#N/A</v>
      </c>
      <c r="AM601" s="612" t="e">
        <f>VLOOKUP(B601,Neosoft!$E$1:$I$12,5,0)</f>
        <v>#N/A</v>
      </c>
      <c r="AN601" s="612" t="e">
        <f>VLOOKUP(B601,Infosys!$E$1:$I$3,5,0)</f>
        <v>#N/A</v>
      </c>
      <c r="AO601" s="612" t="e">
        <f>VLOOKUP(B601,Cerelabs!$E$1:$I$5,5,0)</f>
        <v>#N/A</v>
      </c>
      <c r="AP601" s="612" t="e">
        <f>VLOOKUP(B601,'Neebal Technologies'!$D$1:$H$2,5,0)</f>
        <v>#N/A</v>
      </c>
      <c r="AQ601" s="612" t="e">
        <f>VLOOKUP(B601,'Vertiv Energy'!$D$1:$H$2,5,0)</f>
        <v>#N/A</v>
      </c>
      <c r="AR601" s="612" t="e">
        <f>VLOOKUP(B601,'Acidaes Solutions (CRMNEXT)'!$D$1:$H$3,5,0)</f>
        <v>#N/A</v>
      </c>
      <c r="AS601" s="612" t="e">
        <f>VLOOKUP(B601,Growisto!$D$1:$H$2,5,0)</f>
        <v>#N/A</v>
      </c>
      <c r="AT601" s="612" t="e">
        <f>VLOOKUP(B601,'9.9 Mediaworx - Digit'!$D$1:$H$2,5,0)</f>
        <v>#N/A</v>
      </c>
      <c r="AU601" s="612" t="e">
        <f>VLOOKUP(B601,'Vistaar systems Pvt Ltd'!$D$2:$H$3,5,0)</f>
        <v>#N/A</v>
      </c>
      <c r="AV601" s="612" t="e">
        <f>VLOOKUP(B601,'Course 5i'!$D$2:$H$11,5,0)</f>
        <v>#N/A</v>
      </c>
      <c r="AW601" s="612" t="e">
        <f>VLOOKUP(B601,'Radiant Appliances &amp; Electronic'!$D$1:$H$13,5,0)</f>
        <v>#N/A</v>
      </c>
      <c r="AX601" s="612" t="e">
        <f>VLOOKUP(B601,'Atos Global'!$D$3:$H$27,5,0)</f>
        <v>#N/A</v>
      </c>
      <c r="AY601" s="612" t="e">
        <f>VLOOKUP(B601,'Saama Technologies'!$D$1:$H$2,5,0)</f>
        <v>#N/A</v>
      </c>
      <c r="AZ601" s="612" t="e">
        <f>VLOOKUP(B601,'Multiplier Solutions'!$D$1:$H$2,5,0)</f>
        <v>#N/A</v>
      </c>
      <c r="BA601" s="612" t="e">
        <f>VLOOKUP(B601,GEP!$D$2:$H$5,5,0)</f>
        <v>#N/A</v>
      </c>
      <c r="BB601" s="612" t="e">
        <f>VLOOKUP(B601,Accenture!$D$1:$H$6,5,0)</f>
        <v>#N/A</v>
      </c>
      <c r="BC601" s="612" t="e">
        <f>VLOOKUP(B601,'Endurance International Group'!$D$1:$H$2,5,0)</f>
        <v>#N/A</v>
      </c>
      <c r="BD601" s="612" t="e">
        <f>VLOOKUP(B601,Newgen!$D$1:$H$2,5,0)</f>
        <v>#N/A</v>
      </c>
      <c r="BE601" s="612" t="e">
        <f>VLOOKUP(B601,'3D Incredible'!D601:H601,5,0)</f>
        <v>#N/A</v>
      </c>
      <c r="BF601" s="612" t="e">
        <f>VLOOKUP(B601,'Raja Software Labs'!$D$2:$H$2,5,0)</f>
        <v>#N/A</v>
      </c>
      <c r="BG601" s="612" t="e">
        <f>VLOOKUP(B601,Wipro!$D$1:$H$2,5,0)</f>
        <v>#N/A</v>
      </c>
      <c r="BH601" s="612" t="e">
        <f>VLOOKUP(B601,'Perch Technologies'!$D$2:$H$2,5,0)</f>
        <v>#N/A</v>
      </c>
      <c r="BI601" s="612" t="e">
        <f>VLOOKUP(B601,'Morning Star'!$D$1:$H$6,5,0)</f>
        <v>#N/A</v>
      </c>
      <c r="BJ601" s="612" t="e">
        <f>VLOOKUP(B601,Flexiloans!$D$1:$H$2,5,0)</f>
        <v>#N/A</v>
      </c>
      <c r="BK601" s="612" t="e">
        <f>VLOOKUP(B601,'Thirdware Solutions'!$D$1:$H$2,5,0)</f>
        <v>#N/A</v>
      </c>
      <c r="BL601" s="612" t="e">
        <f>VLOOKUP(B601,Tescom!$D$1:$H$8,5,0)</f>
        <v>#N/A</v>
      </c>
      <c r="BM601" s="612" t="e">
        <f>VLOOKUP(B601,'Cogno AI'!$D$1:$H$2,5,0)</f>
        <v>#N/A</v>
      </c>
      <c r="BN601" s="612" t="e">
        <f>VLOOKUP(B601,'ABM Knowledgeware'!$D$1:$H$2,5,0)</f>
        <v>#N/A</v>
      </c>
      <c r="BO601" s="612" t="e">
        <f>VLOOKUP(B601,'Concerto Software'!$D$1:$H$3,5,0)</f>
        <v>#N/A</v>
      </c>
      <c r="BP601" s="612" t="e">
        <f>VLOOKUP(B601,'My Captain'!$D$1:$H$4,5,0)</f>
        <v>#N/A</v>
      </c>
      <c r="BQ601" s="612" t="e">
        <f>VLOOKUP(B601,'Finoux Solutions'!$D$2:$H$4,5,0)</f>
        <v>#N/A</v>
      </c>
      <c r="BR601" s="612" t="e">
        <f>VLOOKUP(B601,'MITR Learning'!$D$1:$H$2,5,0)</f>
        <v>#N/A</v>
      </c>
      <c r="BS601" s="612" t="e">
        <f>VLOOKUP(B601,Nucsoft!$D$2:$H$6,5,0)</f>
        <v>#N/A</v>
      </c>
      <c r="BT601" s="612" t="e">
        <f>VLOOKUP(B601,'Paras Cadd'!$D$1:$H$2,5,0)</f>
        <v>#N/A</v>
      </c>
      <c r="BU601" s="612" t="e">
        <f>VLOOKUP(B601,'ICICI Securities'!$D$1:$H$2,5,0)</f>
        <v>#N/A</v>
      </c>
      <c r="BV601" s="612" t="e">
        <f>VLOOKUP(B601,'Citius Tech'!$D$2:$H$5,5,0)</f>
        <v>#N/A</v>
      </c>
      <c r="BW601" s="612" t="e">
        <f>VLOOKUP(B601,'Buzzy Brains'!$D$2:$H$2,5,0)</f>
        <v>#N/A</v>
      </c>
      <c r="BX601" s="612" t="e">
        <f>VLOOKUP(B601,'Decimal Point'!$D$2:$H$2,5,0)</f>
        <v>#N/A</v>
      </c>
      <c r="BY601" s="612" t="e">
        <f>VLOOKUP(B601,'Sankey Business Solutions'!$D$2:$H$3,5,0)</f>
        <v>#N/A</v>
      </c>
      <c r="BZ601" s="612" t="e">
        <f>VLOOKUP(B601,'Nangia &amp; Co LLP'!$D$2:$H$2,5,0)</f>
        <v>#N/A</v>
      </c>
      <c r="CA601" s="612" t="e">
        <f>VLOOKUP(B601,'FIS Solutions India Pvt Ltd'!$D$2:$H$2,5,0)</f>
        <v>#N/A</v>
      </c>
      <c r="CB601" s="612">
        <f>VLOOKUP(B601,'Delta Technology &amp; Management '!$D$2:$H$16,5,0)</f>
        <v>300000</v>
      </c>
      <c r="CC601" s="612" t="e">
        <f>VLOOKUP(B601,'Espoir Networks'!$D$3:$H$11,5,0)</f>
        <v>#N/A</v>
      </c>
      <c r="CD601" s="612" t="e">
        <f>VLOOKUP(B601,'Servosys Solution'!$D$3:$H$5,5,0)</f>
        <v>#N/A</v>
      </c>
      <c r="CE601" s="612" t="e">
        <f>VLOOKUP(B601,'Ribbon Communications'!$D$3:$H$4,5,0)</f>
        <v>#N/A</v>
      </c>
      <c r="CF601" s="612">
        <f t="shared" si="30"/>
        <v>1</v>
      </c>
      <c r="CG601" s="129" t="s">
        <v>10474</v>
      </c>
      <c r="CH601" s="129" t="s">
        <v>10475</v>
      </c>
      <c r="CI601" s="129" t="s">
        <v>10476</v>
      </c>
      <c r="CJ601" s="129" t="s">
        <v>11729</v>
      </c>
      <c r="CK601" s="132">
        <v>43282</v>
      </c>
      <c r="CL601" s="129">
        <v>2021</v>
      </c>
      <c r="CM601" s="128" t="s">
        <v>4962</v>
      </c>
      <c r="CN601" s="129">
        <v>393</v>
      </c>
      <c r="CO601" s="133">
        <v>78.599999999999994</v>
      </c>
      <c r="CP601" s="129">
        <v>2015</v>
      </c>
      <c r="CQ601" s="129" t="s">
        <v>79</v>
      </c>
      <c r="CR601" s="128" t="s">
        <v>295</v>
      </c>
      <c r="CS601" s="129" t="s">
        <v>81</v>
      </c>
      <c r="CT601" s="133" t="s">
        <v>81</v>
      </c>
      <c r="CU601" s="129" t="s">
        <v>81</v>
      </c>
      <c r="CV601" s="129" t="s">
        <v>109</v>
      </c>
      <c r="CW601" s="131" t="s">
        <v>490</v>
      </c>
      <c r="CX601" s="131" t="s">
        <v>10477</v>
      </c>
      <c r="CY601" s="129">
        <v>1278</v>
      </c>
      <c r="CZ601" s="129">
        <v>79.88</v>
      </c>
      <c r="DA601" s="129">
        <v>2018</v>
      </c>
      <c r="DB601" s="129" t="s">
        <v>112</v>
      </c>
      <c r="DC601" s="129" t="s">
        <v>113</v>
      </c>
      <c r="DD601" s="129">
        <v>75.75</v>
      </c>
      <c r="DE601" s="129">
        <v>75.83</v>
      </c>
      <c r="DF601" s="129">
        <v>0</v>
      </c>
      <c r="DG601" s="224" t="s">
        <v>81</v>
      </c>
      <c r="DH601" s="224" t="s">
        <v>81</v>
      </c>
      <c r="DI601" s="224">
        <v>7.08</v>
      </c>
      <c r="DJ601" s="224">
        <v>6.15</v>
      </c>
      <c r="DK601" s="224">
        <v>7.15</v>
      </c>
      <c r="DL601" s="224"/>
      <c r="DM601" s="224">
        <v>20.38</v>
      </c>
      <c r="DN601" s="224">
        <v>6.79</v>
      </c>
      <c r="DO601" s="129"/>
      <c r="DP601" s="131" t="s">
        <v>114</v>
      </c>
      <c r="DQ601" s="129">
        <v>0</v>
      </c>
      <c r="DR601" s="129">
        <v>0</v>
      </c>
      <c r="DS601" s="129" t="s">
        <v>83</v>
      </c>
      <c r="DT601" s="129" t="s">
        <v>83</v>
      </c>
      <c r="DU601" s="129" t="s">
        <v>83</v>
      </c>
      <c r="DV601" s="129" t="s">
        <v>83</v>
      </c>
      <c r="DW601" s="131" t="s">
        <v>83</v>
      </c>
      <c r="DX601" s="131" t="s">
        <v>84</v>
      </c>
      <c r="DY601" s="131" t="s">
        <v>81</v>
      </c>
      <c r="DZ601" s="131" t="s">
        <v>10478</v>
      </c>
      <c r="EA601" s="131" t="s">
        <v>1930</v>
      </c>
      <c r="EB601" s="131" t="s">
        <v>10479</v>
      </c>
      <c r="EC601" s="131" t="s">
        <v>10480</v>
      </c>
      <c r="ED601" s="131" t="s">
        <v>89</v>
      </c>
      <c r="EE601" s="131" t="s">
        <v>10481</v>
      </c>
      <c r="EF601" s="131" t="s">
        <v>10482</v>
      </c>
      <c r="EG601" s="131" t="s">
        <v>81</v>
      </c>
      <c r="EH601" s="131" t="s">
        <v>10483</v>
      </c>
      <c r="EI601" s="131" t="s">
        <v>10484</v>
      </c>
      <c r="EJ601" s="135" t="s">
        <v>10485</v>
      </c>
      <c r="EK601" s="135" t="s">
        <v>10486</v>
      </c>
      <c r="EL601" s="131" t="s">
        <v>81</v>
      </c>
      <c r="EM601" s="135" t="s">
        <v>10487</v>
      </c>
      <c r="EN601" s="131" t="s">
        <v>81</v>
      </c>
    </row>
    <row r="602" spans="1:145" s="41" customFormat="1" ht="18" thickTop="1" thickBot="1">
      <c r="A602" s="575">
        <f t="shared" si="31"/>
        <v>601</v>
      </c>
      <c r="B602" s="572" t="s">
        <v>10665</v>
      </c>
      <c r="C602" s="603" t="s">
        <v>10666</v>
      </c>
      <c r="D602" s="571" t="s">
        <v>13208</v>
      </c>
      <c r="E602" s="568" t="str">
        <f t="shared" si="29"/>
        <v>Placed</v>
      </c>
      <c r="F602" s="570" t="s">
        <v>12496</v>
      </c>
      <c r="G602" s="571" t="s">
        <v>135</v>
      </c>
      <c r="H602" s="144" t="str">
        <f>VLOOKUP(B602,INFT1!C:H,3,0)</f>
        <v>12th + Engineering without live KT</v>
      </c>
      <c r="I602" s="610" t="s">
        <v>10667</v>
      </c>
      <c r="J602" s="572">
        <v>21</v>
      </c>
      <c r="K602" s="611" t="s">
        <v>10668</v>
      </c>
      <c r="L602" s="611" t="s">
        <v>73</v>
      </c>
      <c r="M602" s="611" t="s">
        <v>10669</v>
      </c>
      <c r="N602" s="612" t="s">
        <v>10664</v>
      </c>
      <c r="O602" s="612">
        <v>9820236785</v>
      </c>
      <c r="P602" s="612">
        <v>9820236785</v>
      </c>
      <c r="Q602" s="612">
        <f>VLOOKUP(B602,'TCS CON'!$D$1:$H$98,5,0)</f>
        <v>700000</v>
      </c>
      <c r="R602" s="612">
        <f>VLOOKUP(B602,LTI!$C$1:$H$46,6,0)</f>
        <v>500000</v>
      </c>
      <c r="S602" s="612" t="e">
        <f>VLOOKUP(B602,JARO!$E$2:$I$11,5,0)</f>
        <v>#N/A</v>
      </c>
      <c r="T602" s="612" t="e">
        <f>VLOOKUP(B602,Capgemini!$D$3:$H$78,5,0)</f>
        <v>#N/A</v>
      </c>
      <c r="U602" s="612" t="e">
        <f>VLOOKUP(B602,Carwale!$D$1:$H$4,5,0)</f>
        <v>#N/A</v>
      </c>
      <c r="V602" s="612" t="e">
        <f>VLOOKUP(B602,'Interactive Brokers'!E:I,5,0)</f>
        <v>#N/A</v>
      </c>
      <c r="W602" s="612" t="e">
        <f>VLOOKUP(B602,'REL Jio'!E:I,5,0)</f>
        <v>#N/A</v>
      </c>
      <c r="X602" s="612" t="e">
        <f>VLOOKUP(B602,'Sciative Sol'!E:I,5,0)</f>
        <v>#N/A</v>
      </c>
      <c r="Y602" s="612" t="e">
        <f>VLOOKUP(B602,'Hexaware Tech'!E:I,5,0)</f>
        <v>#N/A</v>
      </c>
      <c r="Z602" s="612" t="e">
        <f>VLOOKUP(B602,Axis!D:H,5,0)</f>
        <v>#N/A</v>
      </c>
      <c r="AA602" s="612" t="e">
        <f>VLOOKUP(B602,Ugam!$D$3:$H$26,5,0)</f>
        <v>#N/A</v>
      </c>
      <c r="AB602" s="612" t="e">
        <f>VLOOKUP(B602,Zeus!F:J,5,0)</f>
        <v>#N/A</v>
      </c>
      <c r="AC602" s="612" t="e">
        <f>VLOOKUP(B602,Montran!F:J,5,0)</f>
        <v>#N/A</v>
      </c>
      <c r="AD602" s="612" t="e">
        <f>VLOOKUP(B602,Endurance!H385:L385,5,0)</f>
        <v>#N/A</v>
      </c>
      <c r="AE602" s="612" t="e">
        <f>VLOOKUP(B602,'Swabhav Techlabs'!$F$1:$J$2,5,0)</f>
        <v>#N/A</v>
      </c>
      <c r="AF602" s="612" t="e">
        <f>VLOOKUP(B602,'Quality Kiosk'!$F$1:$J$18,5,0)</f>
        <v>#N/A</v>
      </c>
      <c r="AG602" s="612" t="e">
        <f>VLOOKUP(B602,'Lemon VB'!$F$1:$J$2,5,0)</f>
        <v>#N/A</v>
      </c>
      <c r="AH602" s="612" t="e">
        <f>VLOOKUP(B602,Gocomet!$E$1:$I$3,5,0)</f>
        <v>#N/A</v>
      </c>
      <c r="AI602" s="612" t="e">
        <f>VLOOKUP(B602,'Ingram Micro'!$E$1:$I$8,5,0)</f>
        <v>#N/A</v>
      </c>
      <c r="AJ602" s="612" t="e">
        <f>VLOOKUP(B602,'DePronto Infotech'!$E$1:$I$2,5,0)</f>
        <v>#N/A</v>
      </c>
      <c r="AK602" s="612" t="e">
        <f>VLOOKUP(B602,'Reliance Retail'!$E$1:$I$4,5,0)</f>
        <v>#N/A</v>
      </c>
      <c r="AL602" s="612" t="e">
        <f>VLOOKUP(B602,'Bright Champs'!$D$1:$H$13,5,0)</f>
        <v>#N/A</v>
      </c>
      <c r="AM602" s="612" t="e">
        <f>VLOOKUP(B602,Neosoft!$E$1:$I$12,5,0)</f>
        <v>#N/A</v>
      </c>
      <c r="AN602" s="612" t="e">
        <f>VLOOKUP(B602,Infosys!$E$1:$I$3,5,0)</f>
        <v>#N/A</v>
      </c>
      <c r="AO602" s="612" t="e">
        <f>VLOOKUP(B602,Cerelabs!$E$1:$I$5,5,0)</f>
        <v>#N/A</v>
      </c>
      <c r="AP602" s="612" t="e">
        <f>VLOOKUP(B602,'Neebal Technologies'!$D$1:$H$2,5,0)</f>
        <v>#N/A</v>
      </c>
      <c r="AQ602" s="612" t="e">
        <f>VLOOKUP(B602,'Vertiv Energy'!$D$1:$H$2,5,0)</f>
        <v>#N/A</v>
      </c>
      <c r="AR602" s="612" t="e">
        <f>VLOOKUP(B602,'Acidaes Solutions (CRMNEXT)'!$D$1:$H$3,5,0)</f>
        <v>#N/A</v>
      </c>
      <c r="AS602" s="612" t="e">
        <f>VLOOKUP(B602,Growisto!$D$1:$H$2,5,0)</f>
        <v>#N/A</v>
      </c>
      <c r="AT602" s="612" t="e">
        <f>VLOOKUP(B602,'9.9 Mediaworx - Digit'!$D$1:$H$2,5,0)</f>
        <v>#N/A</v>
      </c>
      <c r="AU602" s="612" t="e">
        <f>VLOOKUP(B602,'Vistaar systems Pvt Ltd'!$D$2:$H$3,5,0)</f>
        <v>#N/A</v>
      </c>
      <c r="AV602" s="612" t="e">
        <f>VLOOKUP(B602,'Course 5i'!$D$2:$H$11,5,0)</f>
        <v>#N/A</v>
      </c>
      <c r="AW602" s="612" t="e">
        <f>VLOOKUP(B602,'Radiant Appliances &amp; Electronic'!$D$1:$H$13,5,0)</f>
        <v>#N/A</v>
      </c>
      <c r="AX602" s="612" t="e">
        <f>VLOOKUP(B602,'Atos Global'!$D$3:$H$27,5,0)</f>
        <v>#N/A</v>
      </c>
      <c r="AY602" s="612" t="e">
        <f>VLOOKUP(B602,'Saama Technologies'!$D$1:$H$2,5,0)</f>
        <v>#N/A</v>
      </c>
      <c r="AZ602" s="612" t="e">
        <f>VLOOKUP(B602,'Multiplier Solutions'!$D$1:$H$2,5,0)</f>
        <v>#N/A</v>
      </c>
      <c r="BA602" s="612" t="e">
        <f>VLOOKUP(B602,GEP!$D$2:$H$5,5,0)</f>
        <v>#N/A</v>
      </c>
      <c r="BB602" s="612" t="e">
        <f>VLOOKUP(B602,Accenture!$D$1:$H$6,5,0)</f>
        <v>#N/A</v>
      </c>
      <c r="BC602" s="612" t="e">
        <f>VLOOKUP(B602,'Endurance International Group'!$D$1:$H$2,5,0)</f>
        <v>#N/A</v>
      </c>
      <c r="BD602" s="612" t="e">
        <f>VLOOKUP(B602,Newgen!$D$1:$H$2,5,0)</f>
        <v>#N/A</v>
      </c>
      <c r="BE602" s="612" t="e">
        <f>VLOOKUP(B602,'3D Incredible'!D602:H602,5,0)</f>
        <v>#N/A</v>
      </c>
      <c r="BF602" s="612" t="e">
        <f>VLOOKUP(B602,'Raja Software Labs'!$D$2:$H$2,5,0)</f>
        <v>#N/A</v>
      </c>
      <c r="BG602" s="612" t="e">
        <f>VLOOKUP(B602,Wipro!$D$1:$H$2,5,0)</f>
        <v>#N/A</v>
      </c>
      <c r="BH602" s="612" t="e">
        <f>VLOOKUP(B602,'Perch Technologies'!$D$2:$H$2,5,0)</f>
        <v>#N/A</v>
      </c>
      <c r="BI602" s="612" t="e">
        <f>VLOOKUP(B602,'Morning Star'!$D$1:$H$6,5,0)</f>
        <v>#N/A</v>
      </c>
      <c r="BJ602" s="612" t="e">
        <f>VLOOKUP(B602,Flexiloans!$D$1:$H$2,5,0)</f>
        <v>#N/A</v>
      </c>
      <c r="BK602" s="612" t="e">
        <f>VLOOKUP(B602,'Thirdware Solutions'!$D$1:$H$2,5,0)</f>
        <v>#N/A</v>
      </c>
      <c r="BL602" s="612" t="e">
        <f>VLOOKUP(B602,Tescom!$D$1:$H$8,5,0)</f>
        <v>#N/A</v>
      </c>
      <c r="BM602" s="612" t="e">
        <f>VLOOKUP(B602,'Cogno AI'!$D$1:$H$2,5,0)</f>
        <v>#N/A</v>
      </c>
      <c r="BN602" s="612" t="e">
        <f>VLOOKUP(B602,'ABM Knowledgeware'!$D$1:$H$2,5,0)</f>
        <v>#N/A</v>
      </c>
      <c r="BO602" s="612" t="e">
        <f>VLOOKUP(B602,'Concerto Software'!$D$1:$H$3,5,0)</f>
        <v>#N/A</v>
      </c>
      <c r="BP602" s="612" t="e">
        <f>VLOOKUP(B602,'My Captain'!$D$1:$H$4,5,0)</f>
        <v>#N/A</v>
      </c>
      <c r="BQ602" s="612" t="e">
        <f>VLOOKUP(B602,'Finoux Solutions'!$D$2:$H$4,5,0)</f>
        <v>#N/A</v>
      </c>
      <c r="BR602" s="612" t="e">
        <f>VLOOKUP(B602,'MITR Learning'!$D$1:$H$2,5,0)</f>
        <v>#N/A</v>
      </c>
      <c r="BS602" s="612" t="e">
        <f>VLOOKUP(B602,Nucsoft!$D$2:$H$6,5,0)</f>
        <v>#N/A</v>
      </c>
      <c r="BT602" s="612" t="e">
        <f>VLOOKUP(B602,'Paras Cadd'!$D$1:$H$2,5,0)</f>
        <v>#N/A</v>
      </c>
      <c r="BU602" s="612" t="e">
        <f>VLOOKUP(B602,'ICICI Securities'!$D$1:$H$2,5,0)</f>
        <v>#N/A</v>
      </c>
      <c r="BV602" s="612" t="e">
        <f>VLOOKUP(B602,'Citius Tech'!$D$2:$H$5,5,0)</f>
        <v>#N/A</v>
      </c>
      <c r="BW602" s="612" t="e">
        <f>VLOOKUP(B602,'Buzzy Brains'!$D$2:$H$2,5,0)</f>
        <v>#N/A</v>
      </c>
      <c r="BX602" s="612" t="e">
        <f>VLOOKUP(B602,'Decimal Point'!$D$2:$H$2,5,0)</f>
        <v>#N/A</v>
      </c>
      <c r="BY602" s="612" t="e">
        <f>VLOOKUP(B602,'Sankey Business Solutions'!$D$2:$H$3,5,0)</f>
        <v>#N/A</v>
      </c>
      <c r="BZ602" s="612" t="e">
        <f>VLOOKUP(B602,'Nangia &amp; Co LLP'!$D$2:$H$2,5,0)</f>
        <v>#N/A</v>
      </c>
      <c r="CA602" s="612" t="e">
        <f>VLOOKUP(B602,'FIS Solutions India Pvt Ltd'!$D$2:$H$2,5,0)</f>
        <v>#N/A</v>
      </c>
      <c r="CB602" s="612" t="e">
        <f>VLOOKUP(B602,'Delta Technology &amp; Management '!$D$2:$H$16,5,0)</f>
        <v>#N/A</v>
      </c>
      <c r="CC602" s="612" t="e">
        <f>VLOOKUP(B602,'Espoir Networks'!$D$3:$H$11,5,0)</f>
        <v>#N/A</v>
      </c>
      <c r="CD602" s="612" t="e">
        <f>VLOOKUP(B602,'Servosys Solution'!$D$3:$H$5,5,0)</f>
        <v>#N/A</v>
      </c>
      <c r="CE602" s="612" t="e">
        <f>VLOOKUP(B602,'Ribbon Communications'!$D$3:$H$4,5,0)</f>
        <v>#N/A</v>
      </c>
      <c r="CF602" s="612">
        <f t="shared" si="30"/>
        <v>2</v>
      </c>
      <c r="CG602" s="154" t="s">
        <v>10670</v>
      </c>
      <c r="CH602" s="154">
        <v>840146832812</v>
      </c>
      <c r="CI602" s="154" t="s">
        <v>10671</v>
      </c>
      <c r="CJ602" s="154" t="s">
        <v>11722</v>
      </c>
      <c r="CK602" s="155">
        <v>42917</v>
      </c>
      <c r="CL602" s="154">
        <v>2021</v>
      </c>
      <c r="CM602" s="146" t="s">
        <v>12104</v>
      </c>
      <c r="CN602" s="154">
        <v>463</v>
      </c>
      <c r="CO602" s="156">
        <v>92.06</v>
      </c>
      <c r="CP602" s="154">
        <v>2015</v>
      </c>
      <c r="CQ602" s="154" t="s">
        <v>79</v>
      </c>
      <c r="CR602" s="146" t="s">
        <v>12104</v>
      </c>
      <c r="CS602" s="154">
        <v>546</v>
      </c>
      <c r="CT602" s="156">
        <v>84</v>
      </c>
      <c r="CU602" s="154">
        <v>2017</v>
      </c>
      <c r="CV602" s="154" t="s">
        <v>398</v>
      </c>
      <c r="CW602" s="144" t="s">
        <v>81</v>
      </c>
      <c r="CX602" s="144" t="s">
        <v>81</v>
      </c>
      <c r="CY602" s="154" t="s">
        <v>81</v>
      </c>
      <c r="CZ602" s="154" t="s">
        <v>81</v>
      </c>
      <c r="DA602" s="154" t="s">
        <v>81</v>
      </c>
      <c r="DB602" s="154" t="s">
        <v>81</v>
      </c>
      <c r="DC602" s="154" t="s">
        <v>81</v>
      </c>
      <c r="DD602" s="154" t="s">
        <v>81</v>
      </c>
      <c r="DE602" s="154" t="s">
        <v>81</v>
      </c>
      <c r="DF602" s="154">
        <v>0</v>
      </c>
      <c r="DG602" s="224">
        <v>8.74</v>
      </c>
      <c r="DH602" s="224">
        <v>9.41</v>
      </c>
      <c r="DI602" s="224">
        <v>9.5399999999999991</v>
      </c>
      <c r="DJ602" s="224">
        <v>9.08</v>
      </c>
      <c r="DK602" s="224">
        <v>8.93</v>
      </c>
      <c r="DL602" s="224">
        <v>10</v>
      </c>
      <c r="DM602" s="224">
        <v>55.7</v>
      </c>
      <c r="DN602" s="224">
        <v>9.2799999999999994</v>
      </c>
      <c r="DO602" s="154"/>
      <c r="DP602" s="144" t="s">
        <v>82</v>
      </c>
      <c r="DQ602" s="154">
        <v>0</v>
      </c>
      <c r="DR602" s="154">
        <v>0</v>
      </c>
      <c r="DS602" s="154" t="s">
        <v>83</v>
      </c>
      <c r="DT602" s="154" t="s">
        <v>83</v>
      </c>
      <c r="DU602" s="154" t="s">
        <v>83</v>
      </c>
      <c r="DV602" s="154" t="s">
        <v>83</v>
      </c>
      <c r="DW602" s="144" t="s">
        <v>83</v>
      </c>
      <c r="DX602" s="144" t="s">
        <v>84</v>
      </c>
      <c r="DY602" s="144" t="s">
        <v>81</v>
      </c>
      <c r="DZ602" s="144" t="s">
        <v>10673</v>
      </c>
      <c r="EA602" s="144" t="s">
        <v>187</v>
      </c>
      <c r="EB602" s="144" t="s">
        <v>10674</v>
      </c>
      <c r="EC602" s="144" t="s">
        <v>317</v>
      </c>
      <c r="ED602" s="144" t="s">
        <v>89</v>
      </c>
      <c r="EE602" s="144" t="s">
        <v>10675</v>
      </c>
      <c r="EF602" s="144" t="s">
        <v>8523</v>
      </c>
      <c r="EG602" s="144" t="s">
        <v>10676</v>
      </c>
      <c r="EH602" s="144" t="s">
        <v>10677</v>
      </c>
      <c r="EI602" s="144" t="s">
        <v>497</v>
      </c>
      <c r="EJ602" s="158" t="s">
        <v>10678</v>
      </c>
      <c r="EK602" s="158" t="s">
        <v>10679</v>
      </c>
      <c r="EL602" s="158" t="s">
        <v>10680</v>
      </c>
      <c r="EM602" s="158" t="s">
        <v>10681</v>
      </c>
      <c r="EN602" s="144" t="s">
        <v>81</v>
      </c>
      <c r="EO602"/>
    </row>
    <row r="603" spans="1:145" ht="18" thickTop="1" thickBot="1">
      <c r="A603" s="575">
        <f t="shared" si="31"/>
        <v>602</v>
      </c>
      <c r="B603" s="572" t="s">
        <v>11398</v>
      </c>
      <c r="C603" s="600" t="s">
        <v>11907</v>
      </c>
      <c r="D603" s="570" t="s">
        <v>13209</v>
      </c>
      <c r="E603" s="568" t="str">
        <f t="shared" si="29"/>
        <v>Not Placed</v>
      </c>
      <c r="F603" s="570" t="s">
        <v>12496</v>
      </c>
      <c r="G603" s="570" t="s">
        <v>160</v>
      </c>
      <c r="H603" s="131" t="str">
        <f>VLOOKUP(B603,INFT3!C:E,3,0)</f>
        <v>Direct Second Year Engineering without live KT</v>
      </c>
      <c r="I603" s="610" t="s">
        <v>11400</v>
      </c>
      <c r="J603" s="572">
        <v>22</v>
      </c>
      <c r="K603" s="611" t="s">
        <v>11401</v>
      </c>
      <c r="L603" s="611" t="s">
        <v>73</v>
      </c>
      <c r="M603" s="611" t="s">
        <v>11402</v>
      </c>
      <c r="N603" s="612" t="s">
        <v>11397</v>
      </c>
      <c r="O603" s="612">
        <v>8356853339</v>
      </c>
      <c r="P603" s="612">
        <v>7977299760</v>
      </c>
      <c r="Q603" s="612" t="e">
        <f>VLOOKUP(B603,'TCS CON'!$D$1:$H$98,5,0)</f>
        <v>#N/A</v>
      </c>
      <c r="R603" s="612" t="e">
        <f>VLOOKUP(B603,LTI!$C$1:$H$46,6,0)</f>
        <v>#N/A</v>
      </c>
      <c r="S603" s="612" t="e">
        <f>VLOOKUP(B603,JARO!$E$2:$I$11,5,0)</f>
        <v>#N/A</v>
      </c>
      <c r="T603" s="612" t="e">
        <f>VLOOKUP(B603,Capgemini!$D$3:$H$78,5,0)</f>
        <v>#N/A</v>
      </c>
      <c r="U603" s="612" t="e">
        <f>VLOOKUP(B603,Carwale!$D$1:$H$4,5,0)</f>
        <v>#N/A</v>
      </c>
      <c r="V603" s="612" t="e">
        <f>VLOOKUP(B603,'Interactive Brokers'!E:I,5,0)</f>
        <v>#N/A</v>
      </c>
      <c r="W603" s="612" t="e">
        <f>VLOOKUP(B603,'REL Jio'!E:I,5,0)</f>
        <v>#N/A</v>
      </c>
      <c r="X603" s="612" t="e">
        <f>VLOOKUP(B603,'Sciative Sol'!E:I,5,0)</f>
        <v>#N/A</v>
      </c>
      <c r="Y603" s="612" t="e">
        <f>VLOOKUP(B603,'Hexaware Tech'!E:I,5,0)</f>
        <v>#N/A</v>
      </c>
      <c r="Z603" s="612" t="e">
        <f>VLOOKUP(B603,Axis!D:H,5,0)</f>
        <v>#N/A</v>
      </c>
      <c r="AA603" s="612" t="e">
        <f>VLOOKUP(B603,Ugam!$D$3:$H$26,5,0)</f>
        <v>#N/A</v>
      </c>
      <c r="AB603" s="612" t="e">
        <f>VLOOKUP(B603,Zeus!F:J,5,0)</f>
        <v>#N/A</v>
      </c>
      <c r="AC603" s="612" t="e">
        <f>VLOOKUP(B603,Montran!F:J,5,0)</f>
        <v>#N/A</v>
      </c>
      <c r="AD603" s="612" t="e">
        <f>VLOOKUP(B603,Endurance!H386:L386,5,0)</f>
        <v>#N/A</v>
      </c>
      <c r="AE603" s="612" t="e">
        <f>VLOOKUP(B603,'Swabhav Techlabs'!$F$1:$J$2,5,0)</f>
        <v>#N/A</v>
      </c>
      <c r="AF603" s="612" t="e">
        <f>VLOOKUP(B603,'Quality Kiosk'!$F$1:$J$18,5,0)</f>
        <v>#N/A</v>
      </c>
      <c r="AG603" s="612" t="e">
        <f>VLOOKUP(B603,'Lemon VB'!$F$1:$J$2,5,0)</f>
        <v>#N/A</v>
      </c>
      <c r="AH603" s="612" t="e">
        <f>VLOOKUP(B603,Gocomet!$E$1:$I$3,5,0)</f>
        <v>#N/A</v>
      </c>
      <c r="AI603" s="612" t="e">
        <f>VLOOKUP(B603,'Ingram Micro'!$E$1:$I$8,5,0)</f>
        <v>#N/A</v>
      </c>
      <c r="AJ603" s="612" t="e">
        <f>VLOOKUP(B603,'DePronto Infotech'!$E$1:$I$2,5,0)</f>
        <v>#N/A</v>
      </c>
      <c r="AK603" s="612" t="e">
        <f>VLOOKUP(B603,'Reliance Retail'!$E$1:$I$4,5,0)</f>
        <v>#N/A</v>
      </c>
      <c r="AL603" s="612" t="e">
        <f>VLOOKUP(B603,'Bright Champs'!$D$1:$H$13,5,0)</f>
        <v>#N/A</v>
      </c>
      <c r="AM603" s="612" t="e">
        <f>VLOOKUP(B603,Neosoft!$E$1:$I$12,5,0)</f>
        <v>#N/A</v>
      </c>
      <c r="AN603" s="612" t="e">
        <f>VLOOKUP(B603,Infosys!$E$1:$I$3,5,0)</f>
        <v>#N/A</v>
      </c>
      <c r="AO603" s="612" t="e">
        <f>VLOOKUP(B603,Cerelabs!$E$1:$I$5,5,0)</f>
        <v>#N/A</v>
      </c>
      <c r="AP603" s="612" t="e">
        <f>VLOOKUP(B603,'Neebal Technologies'!$D$1:$H$2,5,0)</f>
        <v>#N/A</v>
      </c>
      <c r="AQ603" s="612" t="e">
        <f>VLOOKUP(B603,'Vertiv Energy'!$D$1:$H$2,5,0)</f>
        <v>#N/A</v>
      </c>
      <c r="AR603" s="612" t="e">
        <f>VLOOKUP(B603,'Acidaes Solutions (CRMNEXT)'!$D$1:$H$3,5,0)</f>
        <v>#N/A</v>
      </c>
      <c r="AS603" s="612" t="e">
        <f>VLOOKUP(B603,Growisto!$D$1:$H$2,5,0)</f>
        <v>#N/A</v>
      </c>
      <c r="AT603" s="612" t="e">
        <f>VLOOKUP(B603,'9.9 Mediaworx - Digit'!$D$1:$H$2,5,0)</f>
        <v>#N/A</v>
      </c>
      <c r="AU603" s="612" t="e">
        <f>VLOOKUP(B603,'Vistaar systems Pvt Ltd'!$D$2:$H$3,5,0)</f>
        <v>#N/A</v>
      </c>
      <c r="AV603" s="612" t="e">
        <f>VLOOKUP(B603,'Course 5i'!$D$2:$H$11,5,0)</f>
        <v>#N/A</v>
      </c>
      <c r="AW603" s="612" t="e">
        <f>VLOOKUP(B603,'Radiant Appliances &amp; Electronic'!$D$1:$H$13,5,0)</f>
        <v>#N/A</v>
      </c>
      <c r="AX603" s="612" t="e">
        <f>VLOOKUP(B603,'Atos Global'!$D$3:$H$27,5,0)</f>
        <v>#N/A</v>
      </c>
      <c r="AY603" s="612" t="e">
        <f>VLOOKUP(B603,'Saama Technologies'!$D$1:$H$2,5,0)</f>
        <v>#N/A</v>
      </c>
      <c r="AZ603" s="612" t="e">
        <f>VLOOKUP(B603,'Multiplier Solutions'!$D$1:$H$2,5,0)</f>
        <v>#N/A</v>
      </c>
      <c r="BA603" s="612" t="e">
        <f>VLOOKUP(B603,GEP!$D$2:$H$5,5,0)</f>
        <v>#N/A</v>
      </c>
      <c r="BB603" s="612" t="e">
        <f>VLOOKUP(B603,Accenture!$D$1:$H$6,5,0)</f>
        <v>#N/A</v>
      </c>
      <c r="BC603" s="612" t="e">
        <f>VLOOKUP(B603,'Endurance International Group'!$D$1:$H$2,5,0)</f>
        <v>#N/A</v>
      </c>
      <c r="BD603" s="612" t="e">
        <f>VLOOKUP(B603,Newgen!$D$1:$H$2,5,0)</f>
        <v>#N/A</v>
      </c>
      <c r="BE603" s="612" t="e">
        <f>VLOOKUP(B603,'3D Incredible'!D603:H603,5,0)</f>
        <v>#N/A</v>
      </c>
      <c r="BF603" s="612" t="e">
        <f>VLOOKUP(B603,'Raja Software Labs'!$D$2:$H$2,5,0)</f>
        <v>#N/A</v>
      </c>
      <c r="BG603" s="612" t="e">
        <f>VLOOKUP(B603,Wipro!$D$1:$H$2,5,0)</f>
        <v>#N/A</v>
      </c>
      <c r="BH603" s="612" t="e">
        <f>VLOOKUP(B603,'Perch Technologies'!$D$2:$H$2,5,0)</f>
        <v>#N/A</v>
      </c>
      <c r="BI603" s="612" t="e">
        <f>VLOOKUP(B603,'Morning Star'!$D$1:$H$6,5,0)</f>
        <v>#N/A</v>
      </c>
      <c r="BJ603" s="612" t="e">
        <f>VLOOKUP(B603,Flexiloans!$D$1:$H$2,5,0)</f>
        <v>#N/A</v>
      </c>
      <c r="BK603" s="612" t="e">
        <f>VLOOKUP(B603,'Thirdware Solutions'!$D$1:$H$2,5,0)</f>
        <v>#N/A</v>
      </c>
      <c r="BL603" s="612" t="e">
        <f>VLOOKUP(B603,Tescom!$D$1:$H$8,5,0)</f>
        <v>#N/A</v>
      </c>
      <c r="BM603" s="612" t="e">
        <f>VLOOKUP(B603,'Cogno AI'!$D$1:$H$2,5,0)</f>
        <v>#N/A</v>
      </c>
      <c r="BN603" s="612" t="e">
        <f>VLOOKUP(B603,'ABM Knowledgeware'!$D$1:$H$2,5,0)</f>
        <v>#N/A</v>
      </c>
      <c r="BO603" s="612" t="e">
        <f>VLOOKUP(B603,'Concerto Software'!$D$1:$H$3,5,0)</f>
        <v>#N/A</v>
      </c>
      <c r="BP603" s="612" t="e">
        <f>VLOOKUP(B603,'My Captain'!$D$1:$H$4,5,0)</f>
        <v>#N/A</v>
      </c>
      <c r="BQ603" s="612" t="e">
        <f>VLOOKUP(B603,'Finoux Solutions'!$D$2:$H$4,5,0)</f>
        <v>#N/A</v>
      </c>
      <c r="BR603" s="612" t="e">
        <f>VLOOKUP(B603,'MITR Learning'!$D$1:$H$2,5,0)</f>
        <v>#N/A</v>
      </c>
      <c r="BS603" s="612" t="e">
        <f>VLOOKUP(B603,Nucsoft!$D$2:$H$6,5,0)</f>
        <v>#N/A</v>
      </c>
      <c r="BT603" s="612" t="e">
        <f>VLOOKUP(B603,'Paras Cadd'!$D$1:$H$2,5,0)</f>
        <v>#N/A</v>
      </c>
      <c r="BU603" s="612" t="e">
        <f>VLOOKUP(B603,'ICICI Securities'!$D$1:$H$2,5,0)</f>
        <v>#N/A</v>
      </c>
      <c r="BV603" s="612" t="e">
        <f>VLOOKUP(B603,'Citius Tech'!$D$2:$H$5,5,0)</f>
        <v>#N/A</v>
      </c>
      <c r="BW603" s="612" t="e">
        <f>VLOOKUP(B603,'Buzzy Brains'!$D$2:$H$2,5,0)</f>
        <v>#N/A</v>
      </c>
      <c r="BX603" s="612" t="e">
        <f>VLOOKUP(B603,'Decimal Point'!$D$2:$H$2,5,0)</f>
        <v>#N/A</v>
      </c>
      <c r="BY603" s="612" t="e">
        <f>VLOOKUP(B603,'Sankey Business Solutions'!$D$2:$H$3,5,0)</f>
        <v>#N/A</v>
      </c>
      <c r="BZ603" s="612" t="e">
        <f>VLOOKUP(B603,'Nangia &amp; Co LLP'!$D$2:$H$2,5,0)</f>
        <v>#N/A</v>
      </c>
      <c r="CA603" s="612" t="e">
        <f>VLOOKUP(B603,'FIS Solutions India Pvt Ltd'!$D$2:$H$2,5,0)</f>
        <v>#N/A</v>
      </c>
      <c r="CB603" s="612" t="e">
        <f>VLOOKUP(B603,'Delta Technology &amp; Management '!$D$2:$H$16,5,0)</f>
        <v>#N/A</v>
      </c>
      <c r="CC603" s="612" t="e">
        <f>VLOOKUP(B603,'Espoir Networks'!$D$3:$H$11,5,0)</f>
        <v>#N/A</v>
      </c>
      <c r="CD603" s="612" t="e">
        <f>VLOOKUP(B603,'Servosys Solution'!$D$3:$H$5,5,0)</f>
        <v>#N/A</v>
      </c>
      <c r="CE603" s="612" t="e">
        <f>VLOOKUP(B603,'Ribbon Communications'!$D$3:$H$4,5,0)</f>
        <v>#N/A</v>
      </c>
      <c r="CF603" s="612">
        <f t="shared" si="30"/>
        <v>0</v>
      </c>
      <c r="CG603" s="129" t="s">
        <v>11403</v>
      </c>
      <c r="CH603" s="129" t="s">
        <v>11404</v>
      </c>
      <c r="CI603" s="129" t="s">
        <v>10728</v>
      </c>
      <c r="CJ603" s="129" t="s">
        <v>11729</v>
      </c>
      <c r="CK603" s="132">
        <v>43282</v>
      </c>
      <c r="CL603" s="129">
        <v>2021</v>
      </c>
      <c r="CM603" s="128" t="s">
        <v>12105</v>
      </c>
      <c r="CN603" s="129">
        <v>424</v>
      </c>
      <c r="CO603" s="133">
        <v>0.84799999999999998</v>
      </c>
      <c r="CP603" s="129">
        <v>2014</v>
      </c>
      <c r="CQ603" s="129" t="s">
        <v>79</v>
      </c>
      <c r="CR603" s="128" t="s">
        <v>12288</v>
      </c>
      <c r="CS603" s="129">
        <v>338</v>
      </c>
      <c r="CT603" s="133">
        <v>0.52</v>
      </c>
      <c r="CU603" s="129">
        <v>2016</v>
      </c>
      <c r="CV603" s="129" t="s">
        <v>79</v>
      </c>
      <c r="CW603" s="131" t="s">
        <v>110</v>
      </c>
      <c r="CX603" s="131" t="s">
        <v>336</v>
      </c>
      <c r="CY603" s="129">
        <v>1208</v>
      </c>
      <c r="CZ603" s="136">
        <v>0.755</v>
      </c>
      <c r="DA603" s="129">
        <v>2018</v>
      </c>
      <c r="DB603" s="129" t="s">
        <v>944</v>
      </c>
      <c r="DC603" s="129" t="s">
        <v>113</v>
      </c>
      <c r="DD603" s="129">
        <v>73.5</v>
      </c>
      <c r="DE603" s="129">
        <v>75.5</v>
      </c>
      <c r="DF603" s="129">
        <v>0</v>
      </c>
      <c r="DG603" s="224" t="s">
        <v>81</v>
      </c>
      <c r="DH603" s="224" t="s">
        <v>81</v>
      </c>
      <c r="DI603" s="224">
        <v>6.26</v>
      </c>
      <c r="DJ603" s="224">
        <v>5.57</v>
      </c>
      <c r="DK603" s="224">
        <v>6.3</v>
      </c>
      <c r="DL603" s="224"/>
      <c r="DM603" s="224">
        <v>73.7</v>
      </c>
      <c r="DN603" s="224">
        <v>73.73</v>
      </c>
      <c r="DO603" s="129"/>
      <c r="DP603" s="131" t="s">
        <v>114</v>
      </c>
      <c r="DQ603" s="129">
        <v>0</v>
      </c>
      <c r="DR603" s="129">
        <v>0</v>
      </c>
      <c r="DS603" s="129" t="s">
        <v>83</v>
      </c>
      <c r="DT603" s="129" t="s">
        <v>83</v>
      </c>
      <c r="DU603" s="129" t="s">
        <v>83</v>
      </c>
      <c r="DV603" s="129" t="s">
        <v>83</v>
      </c>
      <c r="DW603" s="131" t="s">
        <v>83</v>
      </c>
      <c r="DX603" s="131" t="s">
        <v>84</v>
      </c>
      <c r="DY603" s="131" t="s">
        <v>81</v>
      </c>
      <c r="DZ603" s="131" t="s">
        <v>11407</v>
      </c>
      <c r="EA603" s="131" t="s">
        <v>5173</v>
      </c>
      <c r="EB603" s="131" t="s">
        <v>11408</v>
      </c>
      <c r="EC603" s="131" t="s">
        <v>2172</v>
      </c>
      <c r="ED603" s="131" t="s">
        <v>89</v>
      </c>
      <c r="EE603" s="131" t="s">
        <v>81</v>
      </c>
      <c r="EF603" s="131" t="s">
        <v>4523</v>
      </c>
      <c r="EG603" s="131" t="s">
        <v>2917</v>
      </c>
      <c r="EH603" s="131" t="s">
        <v>11409</v>
      </c>
      <c r="EI603" s="131" t="s">
        <v>11410</v>
      </c>
      <c r="EJ603" s="135" t="s">
        <v>11411</v>
      </c>
      <c r="EK603" s="135" t="s">
        <v>11412</v>
      </c>
      <c r="EL603" s="135" t="s">
        <v>11413</v>
      </c>
      <c r="EM603" s="131" t="s">
        <v>11414</v>
      </c>
      <c r="EN603" s="131" t="s">
        <v>81</v>
      </c>
    </row>
    <row r="604" spans="1:145" ht="18" thickTop="1" thickBot="1">
      <c r="A604" s="575">
        <f t="shared" si="31"/>
        <v>603</v>
      </c>
      <c r="B604" s="572" t="s">
        <v>11416</v>
      </c>
      <c r="C604" s="600" t="s">
        <v>11417</v>
      </c>
      <c r="D604" s="570" t="s">
        <v>13209</v>
      </c>
      <c r="E604" s="568" t="str">
        <f t="shared" si="29"/>
        <v>Placed</v>
      </c>
      <c r="F604" s="570" t="s">
        <v>12496</v>
      </c>
      <c r="G604" s="570" t="s">
        <v>160</v>
      </c>
      <c r="H604" s="131" t="str">
        <f>VLOOKUP(B604,INFT3!C:E,3,0)</f>
        <v>Direct Second Year Engineering without live KT</v>
      </c>
      <c r="I604" s="610" t="s">
        <v>11418</v>
      </c>
      <c r="J604" s="572">
        <v>21</v>
      </c>
      <c r="K604" s="611" t="s">
        <v>11419</v>
      </c>
      <c r="L604" s="611" t="s">
        <v>11420</v>
      </c>
      <c r="M604" s="611" t="s">
        <v>11421</v>
      </c>
      <c r="N604" s="612" t="s">
        <v>11415</v>
      </c>
      <c r="O604" s="612">
        <v>9175120664</v>
      </c>
      <c r="P604" s="612">
        <v>7972099149</v>
      </c>
      <c r="Q604" s="612" t="e">
        <f>VLOOKUP(B604,'TCS CON'!$D$1:$H$98,5,0)</f>
        <v>#N/A</v>
      </c>
      <c r="R604" s="612" t="e">
        <f>VLOOKUP(B604,LTI!$C$1:$H$46,6,0)</f>
        <v>#N/A</v>
      </c>
      <c r="S604" s="612" t="e">
        <f>VLOOKUP(B604,JARO!$E$2:$I$11,5,0)</f>
        <v>#N/A</v>
      </c>
      <c r="T604" s="612" t="e">
        <f>VLOOKUP(B604,Capgemini!$D$3:$H$78,5,0)</f>
        <v>#N/A</v>
      </c>
      <c r="U604" s="612" t="e">
        <f>VLOOKUP(B604,Carwale!$D$1:$H$4,5,0)</f>
        <v>#N/A</v>
      </c>
      <c r="V604" s="612" t="e">
        <f>VLOOKUP(B604,'Interactive Brokers'!E:I,5,0)</f>
        <v>#N/A</v>
      </c>
      <c r="W604" s="612" t="e">
        <f>VLOOKUP(B604,'REL Jio'!E:I,5,0)</f>
        <v>#N/A</v>
      </c>
      <c r="X604" s="612" t="e">
        <f>VLOOKUP(B604,'Sciative Sol'!E:I,5,0)</f>
        <v>#N/A</v>
      </c>
      <c r="Y604" s="612" t="e">
        <f>VLOOKUP(B604,'Hexaware Tech'!E:I,5,0)</f>
        <v>#N/A</v>
      </c>
      <c r="Z604" s="612" t="e">
        <f>VLOOKUP(B604,Axis!D:H,5,0)</f>
        <v>#N/A</v>
      </c>
      <c r="AA604" s="612" t="e">
        <f>VLOOKUP(B604,Ugam!$D$3:$H$26,5,0)</f>
        <v>#N/A</v>
      </c>
      <c r="AB604" s="612" t="e">
        <f>VLOOKUP(B604,Zeus!F:J,5,0)</f>
        <v>#N/A</v>
      </c>
      <c r="AC604" s="612" t="e">
        <f>VLOOKUP(B604,Montran!F:J,5,0)</f>
        <v>#N/A</v>
      </c>
      <c r="AD604" s="612" t="e">
        <f>VLOOKUP(B604,Endurance!H387:L387,5,0)</f>
        <v>#N/A</v>
      </c>
      <c r="AE604" s="612" t="e">
        <f>VLOOKUP(B604,'Swabhav Techlabs'!$F$1:$J$2,5,0)</f>
        <v>#N/A</v>
      </c>
      <c r="AF604" s="612" t="e">
        <f>VLOOKUP(B604,'Quality Kiosk'!$F$1:$J$18,5,0)</f>
        <v>#N/A</v>
      </c>
      <c r="AG604" s="612" t="e">
        <f>VLOOKUP(B604,'Lemon VB'!$F$1:$J$2,5,0)</f>
        <v>#N/A</v>
      </c>
      <c r="AH604" s="612" t="e">
        <f>VLOOKUP(B604,Gocomet!$E$1:$I$3,5,0)</f>
        <v>#N/A</v>
      </c>
      <c r="AI604" s="612" t="e">
        <f>VLOOKUP(B604,'Ingram Micro'!$E$1:$I$8,5,0)</f>
        <v>#N/A</v>
      </c>
      <c r="AJ604" s="612" t="e">
        <f>VLOOKUP(B604,'DePronto Infotech'!$E$1:$I$2,5,0)</f>
        <v>#N/A</v>
      </c>
      <c r="AK604" s="612" t="e">
        <f>VLOOKUP(B604,'Reliance Retail'!$E$1:$I$4,5,0)</f>
        <v>#N/A</v>
      </c>
      <c r="AL604" s="612">
        <f>VLOOKUP(B604,'Bright Champs'!$D$1:$H$13,5,0)</f>
        <v>500000</v>
      </c>
      <c r="AM604" s="612" t="e">
        <f>VLOOKUP(B604,Neosoft!$E$1:$I$12,5,0)</f>
        <v>#N/A</v>
      </c>
      <c r="AN604" s="612" t="e">
        <f>VLOOKUP(B604,Infosys!$E$1:$I$3,5,0)</f>
        <v>#N/A</v>
      </c>
      <c r="AO604" s="612" t="e">
        <f>VLOOKUP(B604,Cerelabs!$E$1:$I$5,5,0)</f>
        <v>#N/A</v>
      </c>
      <c r="AP604" s="612" t="e">
        <f>VLOOKUP(B604,'Neebal Technologies'!$D$1:$H$2,5,0)</f>
        <v>#N/A</v>
      </c>
      <c r="AQ604" s="612" t="e">
        <f>VLOOKUP(B604,'Vertiv Energy'!$D$1:$H$2,5,0)</f>
        <v>#N/A</v>
      </c>
      <c r="AR604" s="612" t="e">
        <f>VLOOKUP(B604,'Acidaes Solutions (CRMNEXT)'!$D$1:$H$3,5,0)</f>
        <v>#N/A</v>
      </c>
      <c r="AS604" s="612" t="e">
        <f>VLOOKUP(B604,Growisto!$D$1:$H$2,5,0)</f>
        <v>#N/A</v>
      </c>
      <c r="AT604" s="612" t="e">
        <f>VLOOKUP(B604,'9.9 Mediaworx - Digit'!$D$1:$H$2,5,0)</f>
        <v>#N/A</v>
      </c>
      <c r="AU604" s="612" t="e">
        <f>VLOOKUP(B604,'Vistaar systems Pvt Ltd'!$D$2:$H$3,5,0)</f>
        <v>#N/A</v>
      </c>
      <c r="AV604" s="612" t="e">
        <f>VLOOKUP(B604,'Course 5i'!$D$2:$H$11,5,0)</f>
        <v>#N/A</v>
      </c>
      <c r="AW604" s="612" t="e">
        <f>VLOOKUP(B604,'Radiant Appliances &amp; Electronic'!$D$1:$H$13,5,0)</f>
        <v>#N/A</v>
      </c>
      <c r="AX604" s="612" t="e">
        <f>VLOOKUP(B604,'Atos Global'!$D$3:$H$27,5,0)</f>
        <v>#N/A</v>
      </c>
      <c r="AY604" s="612" t="e">
        <f>VLOOKUP(B604,'Saama Technologies'!$D$1:$H$2,5,0)</f>
        <v>#N/A</v>
      </c>
      <c r="AZ604" s="612" t="e">
        <f>VLOOKUP(B604,'Multiplier Solutions'!$D$1:$H$2,5,0)</f>
        <v>#N/A</v>
      </c>
      <c r="BA604" s="612" t="e">
        <f>VLOOKUP(B604,GEP!$D$2:$H$5,5,0)</f>
        <v>#N/A</v>
      </c>
      <c r="BB604" s="612" t="e">
        <f>VLOOKUP(B604,Accenture!$D$1:$H$6,5,0)</f>
        <v>#N/A</v>
      </c>
      <c r="BC604" s="612" t="e">
        <f>VLOOKUP(B604,'Endurance International Group'!$D$1:$H$2,5,0)</f>
        <v>#N/A</v>
      </c>
      <c r="BD604" s="612" t="e">
        <f>VLOOKUP(B604,Newgen!$D$1:$H$2,5,0)</f>
        <v>#N/A</v>
      </c>
      <c r="BE604" s="612" t="e">
        <f>VLOOKUP(B604,'3D Incredible'!D604:H604,5,0)</f>
        <v>#N/A</v>
      </c>
      <c r="BF604" s="612" t="e">
        <f>VLOOKUP(B604,'Raja Software Labs'!$D$2:$H$2,5,0)</f>
        <v>#N/A</v>
      </c>
      <c r="BG604" s="612" t="e">
        <f>VLOOKUP(B604,Wipro!$D$1:$H$2,5,0)</f>
        <v>#N/A</v>
      </c>
      <c r="BH604" s="612" t="e">
        <f>VLOOKUP(B604,'Perch Technologies'!$D$2:$H$2,5,0)</f>
        <v>#N/A</v>
      </c>
      <c r="BI604" s="612" t="e">
        <f>VLOOKUP(B604,'Morning Star'!$D$1:$H$6,5,0)</f>
        <v>#N/A</v>
      </c>
      <c r="BJ604" s="612" t="e">
        <f>VLOOKUP(B604,Flexiloans!$D$1:$H$2,5,0)</f>
        <v>#N/A</v>
      </c>
      <c r="BK604" s="612" t="e">
        <f>VLOOKUP(B604,'Thirdware Solutions'!$D$1:$H$2,5,0)</f>
        <v>#N/A</v>
      </c>
      <c r="BL604" s="612" t="e">
        <f>VLOOKUP(B604,Tescom!$D$1:$H$8,5,0)</f>
        <v>#N/A</v>
      </c>
      <c r="BM604" s="612" t="e">
        <f>VLOOKUP(B604,'Cogno AI'!$D$1:$H$2,5,0)</f>
        <v>#N/A</v>
      </c>
      <c r="BN604" s="612" t="e">
        <f>VLOOKUP(B604,'ABM Knowledgeware'!$D$1:$H$2,5,0)</f>
        <v>#N/A</v>
      </c>
      <c r="BO604" s="612" t="e">
        <f>VLOOKUP(B604,'Concerto Software'!$D$1:$H$3,5,0)</f>
        <v>#N/A</v>
      </c>
      <c r="BP604" s="612" t="e">
        <f>VLOOKUP(B604,'My Captain'!$D$1:$H$4,5,0)</f>
        <v>#N/A</v>
      </c>
      <c r="BQ604" s="612" t="e">
        <f>VLOOKUP(B604,'Finoux Solutions'!$D$2:$H$4,5,0)</f>
        <v>#N/A</v>
      </c>
      <c r="BR604" s="612" t="e">
        <f>VLOOKUP(B604,'MITR Learning'!$D$1:$H$2,5,0)</f>
        <v>#N/A</v>
      </c>
      <c r="BS604" s="612" t="e">
        <f>VLOOKUP(B604,Nucsoft!$D$2:$H$6,5,0)</f>
        <v>#N/A</v>
      </c>
      <c r="BT604" s="612" t="e">
        <f>VLOOKUP(B604,'Paras Cadd'!$D$1:$H$2,5,0)</f>
        <v>#N/A</v>
      </c>
      <c r="BU604" s="612" t="e">
        <f>VLOOKUP(B604,'ICICI Securities'!$D$1:$H$2,5,0)</f>
        <v>#N/A</v>
      </c>
      <c r="BV604" s="612" t="e">
        <f>VLOOKUP(B604,'Citius Tech'!$D$2:$H$5,5,0)</f>
        <v>#N/A</v>
      </c>
      <c r="BW604" s="612" t="e">
        <f>VLOOKUP(B604,'Buzzy Brains'!$D$2:$H$2,5,0)</f>
        <v>#N/A</v>
      </c>
      <c r="BX604" s="612" t="e">
        <f>VLOOKUP(B604,'Decimal Point'!$D$2:$H$2,5,0)</f>
        <v>#N/A</v>
      </c>
      <c r="BY604" s="612" t="e">
        <f>VLOOKUP(B604,'Sankey Business Solutions'!$D$2:$H$3,5,0)</f>
        <v>#N/A</v>
      </c>
      <c r="BZ604" s="612" t="e">
        <f>VLOOKUP(B604,'Nangia &amp; Co LLP'!$D$2:$H$2,5,0)</f>
        <v>#N/A</v>
      </c>
      <c r="CA604" s="612" t="e">
        <f>VLOOKUP(B604,'FIS Solutions India Pvt Ltd'!$D$2:$H$2,5,0)</f>
        <v>#N/A</v>
      </c>
      <c r="CB604" s="612" t="e">
        <f>VLOOKUP(B604,'Delta Technology &amp; Management '!$D$2:$H$16,5,0)</f>
        <v>#N/A</v>
      </c>
      <c r="CC604" s="612" t="e">
        <f>VLOOKUP(B604,'Espoir Networks'!$D$3:$H$11,5,0)</f>
        <v>#N/A</v>
      </c>
      <c r="CD604" s="612" t="e">
        <f>VLOOKUP(B604,'Servosys Solution'!$D$3:$H$5,5,0)</f>
        <v>#N/A</v>
      </c>
      <c r="CE604" s="612" t="e">
        <f>VLOOKUP(B604,'Ribbon Communications'!$D$3:$H$4,5,0)</f>
        <v>#N/A</v>
      </c>
      <c r="CF604" s="612">
        <f t="shared" si="30"/>
        <v>1</v>
      </c>
      <c r="CG604" s="129" t="s">
        <v>11422</v>
      </c>
      <c r="CH604" s="129">
        <v>696122685520</v>
      </c>
      <c r="CI604" s="129" t="s">
        <v>134</v>
      </c>
      <c r="CJ604" s="129" t="s">
        <v>11729</v>
      </c>
      <c r="CK604" s="132">
        <v>43282</v>
      </c>
      <c r="CL604" s="129">
        <v>2021</v>
      </c>
      <c r="CM604" s="128" t="s">
        <v>11423</v>
      </c>
      <c r="CN604" s="129">
        <v>392</v>
      </c>
      <c r="CO604" s="133">
        <v>78.400000000000006</v>
      </c>
      <c r="CP604" s="129">
        <v>2015</v>
      </c>
      <c r="CQ604" s="129" t="s">
        <v>79</v>
      </c>
      <c r="CR604" s="128" t="s">
        <v>295</v>
      </c>
      <c r="CS604" s="129" t="s">
        <v>81</v>
      </c>
      <c r="CT604" s="133" t="s">
        <v>81</v>
      </c>
      <c r="CU604" s="129" t="s">
        <v>81</v>
      </c>
      <c r="CV604" s="129" t="s">
        <v>81</v>
      </c>
      <c r="CW604" s="131" t="s">
        <v>11424</v>
      </c>
      <c r="CX604" s="131" t="s">
        <v>163</v>
      </c>
      <c r="CY604" s="129">
        <v>1143</v>
      </c>
      <c r="CZ604" s="129">
        <v>71.44</v>
      </c>
      <c r="DA604" s="129">
        <v>2018</v>
      </c>
      <c r="DB604" s="129" t="s">
        <v>112</v>
      </c>
      <c r="DC604" s="129" t="s">
        <v>113</v>
      </c>
      <c r="DD604" s="129">
        <v>66.5</v>
      </c>
      <c r="DE604" s="129">
        <v>66.53</v>
      </c>
      <c r="DF604" s="129">
        <v>5</v>
      </c>
      <c r="DG604" s="224" t="s">
        <v>81</v>
      </c>
      <c r="DH604" s="224" t="s">
        <v>81</v>
      </c>
      <c r="DI604" s="224">
        <v>5.8</v>
      </c>
      <c r="DJ604" s="224">
        <v>5.46</v>
      </c>
      <c r="DK604" s="224">
        <v>6.15</v>
      </c>
      <c r="DL604" s="224"/>
      <c r="DM604" s="224">
        <v>17.41</v>
      </c>
      <c r="DN604" s="224">
        <v>5.8</v>
      </c>
      <c r="DO604" s="129"/>
      <c r="DP604" s="131" t="s">
        <v>114</v>
      </c>
      <c r="DQ604" s="129">
        <v>0</v>
      </c>
      <c r="DR604" s="129">
        <v>3</v>
      </c>
      <c r="DS604" s="129" t="s">
        <v>83</v>
      </c>
      <c r="DT604" s="129" t="s">
        <v>83</v>
      </c>
      <c r="DU604" s="129" t="s">
        <v>83</v>
      </c>
      <c r="DV604" s="129" t="s">
        <v>83</v>
      </c>
      <c r="DW604" s="131" t="s">
        <v>83</v>
      </c>
      <c r="DX604" s="131" t="s">
        <v>84</v>
      </c>
      <c r="DY604" s="131" t="s">
        <v>81</v>
      </c>
      <c r="DZ604" s="131" t="s">
        <v>11425</v>
      </c>
      <c r="EA604" s="131" t="s">
        <v>5096</v>
      </c>
      <c r="EB604" s="131" t="s">
        <v>11426</v>
      </c>
      <c r="EC604" s="131" t="s">
        <v>317</v>
      </c>
      <c r="ED604" s="131" t="s">
        <v>89</v>
      </c>
      <c r="EE604" s="131" t="s">
        <v>11427</v>
      </c>
      <c r="EF604" s="131" t="s">
        <v>11428</v>
      </c>
      <c r="EG604" s="131" t="s">
        <v>11429</v>
      </c>
      <c r="EH604" s="131" t="s">
        <v>11430</v>
      </c>
      <c r="EI604" s="131" t="s">
        <v>9549</v>
      </c>
      <c r="EJ604" s="135" t="s">
        <v>11431</v>
      </c>
      <c r="EK604" s="135" t="s">
        <v>11432</v>
      </c>
      <c r="EL604" s="135" t="s">
        <v>11433</v>
      </c>
      <c r="EM604" s="135" t="s">
        <v>11434</v>
      </c>
      <c r="EN604" s="131" t="s">
        <v>81</v>
      </c>
    </row>
    <row r="605" spans="1:145" ht="18" thickTop="1" thickBot="1">
      <c r="A605" s="575">
        <f t="shared" si="31"/>
        <v>604</v>
      </c>
      <c r="B605" s="572" t="s">
        <v>11637</v>
      </c>
      <c r="C605" s="600" t="s">
        <v>11638</v>
      </c>
      <c r="D605" s="570" t="s">
        <v>13209</v>
      </c>
      <c r="E605" s="568" t="str">
        <f t="shared" si="29"/>
        <v>Not Placed</v>
      </c>
      <c r="F605" s="570" t="s">
        <v>12496</v>
      </c>
      <c r="G605" s="570" t="s">
        <v>160</v>
      </c>
      <c r="H605" s="131" t="str">
        <f>VLOOKUP(B605,INFT3!C:E,3,0)</f>
        <v>Direct Second Year Engineering without live KT</v>
      </c>
      <c r="I605" s="610" t="s">
        <v>11639</v>
      </c>
      <c r="J605" s="572">
        <v>21</v>
      </c>
      <c r="K605" s="611" t="s">
        <v>11640</v>
      </c>
      <c r="L605" s="611" t="s">
        <v>11641</v>
      </c>
      <c r="M605" s="611" t="s">
        <v>11642</v>
      </c>
      <c r="N605" s="612" t="s">
        <v>11636</v>
      </c>
      <c r="O605" s="612">
        <v>9898605585</v>
      </c>
      <c r="P605" s="612">
        <v>7776010573</v>
      </c>
      <c r="Q605" s="612" t="e">
        <f>VLOOKUP(B605,'TCS CON'!$D$1:$H$98,5,0)</f>
        <v>#N/A</v>
      </c>
      <c r="R605" s="612" t="e">
        <f>VLOOKUP(B605,LTI!$C$1:$H$46,6,0)</f>
        <v>#N/A</v>
      </c>
      <c r="S605" s="612" t="e">
        <f>VLOOKUP(B605,JARO!$E$2:$I$11,5,0)</f>
        <v>#N/A</v>
      </c>
      <c r="T605" s="612" t="e">
        <f>VLOOKUP(B605,Capgemini!$D$3:$H$78,5,0)</f>
        <v>#N/A</v>
      </c>
      <c r="U605" s="612" t="e">
        <f>VLOOKUP(B605,Carwale!$D$1:$H$4,5,0)</f>
        <v>#N/A</v>
      </c>
      <c r="V605" s="612" t="e">
        <f>VLOOKUP(B605,'Interactive Brokers'!E:I,5,0)</f>
        <v>#N/A</v>
      </c>
      <c r="W605" s="612" t="e">
        <f>VLOOKUP(B605,'REL Jio'!E:I,5,0)</f>
        <v>#N/A</v>
      </c>
      <c r="X605" s="612" t="e">
        <f>VLOOKUP(B605,'Sciative Sol'!E:I,5,0)</f>
        <v>#N/A</v>
      </c>
      <c r="Y605" s="612" t="e">
        <f>VLOOKUP(B605,'Hexaware Tech'!E:I,5,0)</f>
        <v>#N/A</v>
      </c>
      <c r="Z605" s="612" t="e">
        <f>VLOOKUP(B605,Axis!D:H,5,0)</f>
        <v>#N/A</v>
      </c>
      <c r="AA605" s="612" t="e">
        <f>VLOOKUP(B605,Ugam!$D$3:$H$26,5,0)</f>
        <v>#N/A</v>
      </c>
      <c r="AB605" s="612" t="e">
        <f>VLOOKUP(B605,Zeus!F:J,5,0)</f>
        <v>#N/A</v>
      </c>
      <c r="AC605" s="612" t="e">
        <f>VLOOKUP(B605,Montran!F:J,5,0)</f>
        <v>#N/A</v>
      </c>
      <c r="AD605" s="612" t="e">
        <f>VLOOKUP(B605,Endurance!H388:L388,5,0)</f>
        <v>#N/A</v>
      </c>
      <c r="AE605" s="612" t="e">
        <f>VLOOKUP(B605,'Swabhav Techlabs'!$F$1:$J$2,5,0)</f>
        <v>#N/A</v>
      </c>
      <c r="AF605" s="612" t="e">
        <f>VLOOKUP(B605,'Quality Kiosk'!$F$1:$J$18,5,0)</f>
        <v>#N/A</v>
      </c>
      <c r="AG605" s="612" t="e">
        <f>VLOOKUP(B605,'Lemon VB'!$F$1:$J$2,5,0)</f>
        <v>#N/A</v>
      </c>
      <c r="AH605" s="612" t="e">
        <f>VLOOKUP(B605,Gocomet!$E$1:$I$3,5,0)</f>
        <v>#N/A</v>
      </c>
      <c r="AI605" s="612" t="e">
        <f>VLOOKUP(B605,'Ingram Micro'!$E$1:$I$8,5,0)</f>
        <v>#N/A</v>
      </c>
      <c r="AJ605" s="612" t="e">
        <f>VLOOKUP(B605,'DePronto Infotech'!$E$1:$I$2,5,0)</f>
        <v>#N/A</v>
      </c>
      <c r="AK605" s="612" t="e">
        <f>VLOOKUP(B605,'Reliance Retail'!$E$1:$I$4,5,0)</f>
        <v>#N/A</v>
      </c>
      <c r="AL605" s="612" t="e">
        <f>VLOOKUP(B605,'Bright Champs'!$D$1:$H$13,5,0)</f>
        <v>#N/A</v>
      </c>
      <c r="AM605" s="612" t="e">
        <f>VLOOKUP(B605,Neosoft!$E$1:$I$12,5,0)</f>
        <v>#N/A</v>
      </c>
      <c r="AN605" s="612" t="e">
        <f>VLOOKUP(B605,Infosys!$E$1:$I$3,5,0)</f>
        <v>#N/A</v>
      </c>
      <c r="AO605" s="612" t="e">
        <f>VLOOKUP(B605,Cerelabs!$E$1:$I$5,5,0)</f>
        <v>#N/A</v>
      </c>
      <c r="AP605" s="612" t="e">
        <f>VLOOKUP(B605,'Neebal Technologies'!$D$1:$H$2,5,0)</f>
        <v>#N/A</v>
      </c>
      <c r="AQ605" s="612" t="e">
        <f>VLOOKUP(B605,'Vertiv Energy'!$D$1:$H$2,5,0)</f>
        <v>#N/A</v>
      </c>
      <c r="AR605" s="612" t="e">
        <f>VLOOKUP(B605,'Acidaes Solutions (CRMNEXT)'!$D$1:$H$3,5,0)</f>
        <v>#N/A</v>
      </c>
      <c r="AS605" s="612" t="e">
        <f>VLOOKUP(B605,Growisto!$D$1:$H$2,5,0)</f>
        <v>#N/A</v>
      </c>
      <c r="AT605" s="612" t="e">
        <f>VLOOKUP(B605,'9.9 Mediaworx - Digit'!$D$1:$H$2,5,0)</f>
        <v>#N/A</v>
      </c>
      <c r="AU605" s="612" t="e">
        <f>VLOOKUP(B605,'Vistaar systems Pvt Ltd'!$D$2:$H$3,5,0)</f>
        <v>#N/A</v>
      </c>
      <c r="AV605" s="612" t="e">
        <f>VLOOKUP(B605,'Course 5i'!$D$2:$H$11,5,0)</f>
        <v>#N/A</v>
      </c>
      <c r="AW605" s="612" t="e">
        <f>VLOOKUP(B605,'Radiant Appliances &amp; Electronic'!$D$1:$H$13,5,0)</f>
        <v>#N/A</v>
      </c>
      <c r="AX605" s="612" t="e">
        <f>VLOOKUP(B605,'Atos Global'!$D$3:$H$27,5,0)</f>
        <v>#N/A</v>
      </c>
      <c r="AY605" s="612" t="e">
        <f>VLOOKUP(B605,'Saama Technologies'!$D$1:$H$2,5,0)</f>
        <v>#N/A</v>
      </c>
      <c r="AZ605" s="612" t="e">
        <f>VLOOKUP(B605,'Multiplier Solutions'!$D$1:$H$2,5,0)</f>
        <v>#N/A</v>
      </c>
      <c r="BA605" s="612" t="e">
        <f>VLOOKUP(B605,GEP!$D$2:$H$5,5,0)</f>
        <v>#N/A</v>
      </c>
      <c r="BB605" s="612" t="e">
        <f>VLOOKUP(B605,Accenture!$D$1:$H$6,5,0)</f>
        <v>#N/A</v>
      </c>
      <c r="BC605" s="612" t="e">
        <f>VLOOKUP(B605,'Endurance International Group'!$D$1:$H$2,5,0)</f>
        <v>#N/A</v>
      </c>
      <c r="BD605" s="612" t="e">
        <f>VLOOKUP(B605,Newgen!$D$1:$H$2,5,0)</f>
        <v>#N/A</v>
      </c>
      <c r="BE605" s="612" t="e">
        <f>VLOOKUP(B605,'3D Incredible'!D605:H605,5,0)</f>
        <v>#N/A</v>
      </c>
      <c r="BF605" s="612" t="e">
        <f>VLOOKUP(B605,'Raja Software Labs'!$D$2:$H$2,5,0)</f>
        <v>#N/A</v>
      </c>
      <c r="BG605" s="612" t="e">
        <f>VLOOKUP(B605,Wipro!$D$1:$H$2,5,0)</f>
        <v>#N/A</v>
      </c>
      <c r="BH605" s="612" t="e">
        <f>VLOOKUP(B605,'Perch Technologies'!$D$2:$H$2,5,0)</f>
        <v>#N/A</v>
      </c>
      <c r="BI605" s="612" t="e">
        <f>VLOOKUP(B605,'Morning Star'!$D$1:$H$6,5,0)</f>
        <v>#N/A</v>
      </c>
      <c r="BJ605" s="612" t="e">
        <f>VLOOKUP(B605,Flexiloans!$D$1:$H$2,5,0)</f>
        <v>#N/A</v>
      </c>
      <c r="BK605" s="612" t="e">
        <f>VLOOKUP(B605,'Thirdware Solutions'!$D$1:$H$2,5,0)</f>
        <v>#N/A</v>
      </c>
      <c r="BL605" s="612" t="e">
        <f>VLOOKUP(B605,Tescom!$D$1:$H$8,5,0)</f>
        <v>#N/A</v>
      </c>
      <c r="BM605" s="612" t="e">
        <f>VLOOKUP(B605,'Cogno AI'!$D$1:$H$2,5,0)</f>
        <v>#N/A</v>
      </c>
      <c r="BN605" s="612" t="e">
        <f>VLOOKUP(B605,'ABM Knowledgeware'!$D$1:$H$2,5,0)</f>
        <v>#N/A</v>
      </c>
      <c r="BO605" s="612" t="e">
        <f>VLOOKUP(B605,'Concerto Software'!$D$1:$H$3,5,0)</f>
        <v>#N/A</v>
      </c>
      <c r="BP605" s="612" t="e">
        <f>VLOOKUP(B605,'My Captain'!$D$1:$H$4,5,0)</f>
        <v>#N/A</v>
      </c>
      <c r="BQ605" s="612" t="e">
        <f>VLOOKUP(B605,'Finoux Solutions'!$D$2:$H$4,5,0)</f>
        <v>#N/A</v>
      </c>
      <c r="BR605" s="612" t="e">
        <f>VLOOKUP(B605,'MITR Learning'!$D$1:$H$2,5,0)</f>
        <v>#N/A</v>
      </c>
      <c r="BS605" s="612" t="e">
        <f>VLOOKUP(B605,Nucsoft!$D$2:$H$6,5,0)</f>
        <v>#N/A</v>
      </c>
      <c r="BT605" s="612" t="e">
        <f>VLOOKUP(B605,'Paras Cadd'!$D$1:$H$2,5,0)</f>
        <v>#N/A</v>
      </c>
      <c r="BU605" s="612" t="e">
        <f>VLOOKUP(B605,'ICICI Securities'!$D$1:$H$2,5,0)</f>
        <v>#N/A</v>
      </c>
      <c r="BV605" s="612" t="e">
        <f>VLOOKUP(B605,'Citius Tech'!$D$2:$H$5,5,0)</f>
        <v>#N/A</v>
      </c>
      <c r="BW605" s="612" t="e">
        <f>VLOOKUP(B605,'Buzzy Brains'!$D$2:$H$2,5,0)</f>
        <v>#N/A</v>
      </c>
      <c r="BX605" s="612" t="e">
        <f>VLOOKUP(B605,'Decimal Point'!$D$2:$H$2,5,0)</f>
        <v>#N/A</v>
      </c>
      <c r="BY605" s="612" t="e">
        <f>VLOOKUP(B605,'Sankey Business Solutions'!$D$2:$H$3,5,0)</f>
        <v>#N/A</v>
      </c>
      <c r="BZ605" s="612" t="e">
        <f>VLOOKUP(B605,'Nangia &amp; Co LLP'!$D$2:$H$2,5,0)</f>
        <v>#N/A</v>
      </c>
      <c r="CA605" s="612" t="e">
        <f>VLOOKUP(B605,'FIS Solutions India Pvt Ltd'!$D$2:$H$2,5,0)</f>
        <v>#N/A</v>
      </c>
      <c r="CB605" s="612" t="e">
        <f>VLOOKUP(B605,'Delta Technology &amp; Management '!$D$2:$H$16,5,0)</f>
        <v>#N/A</v>
      </c>
      <c r="CC605" s="612" t="e">
        <f>VLOOKUP(B605,'Espoir Networks'!$D$3:$H$11,5,0)</f>
        <v>#N/A</v>
      </c>
      <c r="CD605" s="612" t="e">
        <f>VLOOKUP(B605,'Servosys Solution'!$D$3:$H$5,5,0)</f>
        <v>#N/A</v>
      </c>
      <c r="CE605" s="612" t="e">
        <f>VLOOKUP(B605,'Ribbon Communications'!$D$3:$H$4,5,0)</f>
        <v>#N/A</v>
      </c>
      <c r="CF605" s="612">
        <f t="shared" si="30"/>
        <v>0</v>
      </c>
      <c r="CG605" s="129" t="s">
        <v>11643</v>
      </c>
      <c r="CH605" s="129">
        <v>651065992864</v>
      </c>
      <c r="CI605" s="129" t="s">
        <v>81</v>
      </c>
      <c r="CJ605" s="129" t="s">
        <v>11729</v>
      </c>
      <c r="CK605" s="132">
        <v>43282</v>
      </c>
      <c r="CL605" s="129">
        <v>2021</v>
      </c>
      <c r="CM605" s="128" t="s">
        <v>11644</v>
      </c>
      <c r="CN605" s="129">
        <v>405</v>
      </c>
      <c r="CO605" s="133">
        <v>81</v>
      </c>
      <c r="CP605" s="129">
        <v>2015</v>
      </c>
      <c r="CQ605" s="129" t="s">
        <v>79</v>
      </c>
      <c r="CR605" s="128" t="s">
        <v>295</v>
      </c>
      <c r="CS605" s="129" t="s">
        <v>81</v>
      </c>
      <c r="CT605" s="133" t="s">
        <v>81</v>
      </c>
      <c r="CU605" s="129" t="s">
        <v>81</v>
      </c>
      <c r="CV605" s="129" t="s">
        <v>109</v>
      </c>
      <c r="CW605" s="131" t="s">
        <v>11645</v>
      </c>
      <c r="CX605" s="131" t="s">
        <v>336</v>
      </c>
      <c r="CY605" s="129">
        <v>679</v>
      </c>
      <c r="CZ605" s="129">
        <v>79.06</v>
      </c>
      <c r="DA605" s="129">
        <v>2018</v>
      </c>
      <c r="DB605" s="129" t="s">
        <v>112</v>
      </c>
      <c r="DC605" s="129" t="s">
        <v>113</v>
      </c>
      <c r="DD605" s="129">
        <v>80.61</v>
      </c>
      <c r="DE605" s="129">
        <v>80.959999999999994</v>
      </c>
      <c r="DF605" s="129">
        <v>0</v>
      </c>
      <c r="DG605" s="224" t="s">
        <v>81</v>
      </c>
      <c r="DH605" s="224" t="s">
        <v>245</v>
      </c>
      <c r="DI605" s="224">
        <v>7.15</v>
      </c>
      <c r="DJ605" s="224">
        <v>6.57</v>
      </c>
      <c r="DK605" s="224">
        <v>6.65</v>
      </c>
      <c r="DL605" s="224"/>
      <c r="DM605" s="224">
        <v>20.37</v>
      </c>
      <c r="DN605" s="224">
        <v>6.79</v>
      </c>
      <c r="DO605" s="129"/>
      <c r="DP605" s="131" t="s">
        <v>114</v>
      </c>
      <c r="DQ605" s="129">
        <v>0</v>
      </c>
      <c r="DR605" s="129">
        <v>0</v>
      </c>
      <c r="DS605" s="129" t="s">
        <v>83</v>
      </c>
      <c r="DT605" s="129" t="s">
        <v>83</v>
      </c>
      <c r="DU605" s="129" t="s">
        <v>83</v>
      </c>
      <c r="DV605" s="129" t="s">
        <v>83</v>
      </c>
      <c r="DW605" s="131" t="s">
        <v>83</v>
      </c>
      <c r="DX605" s="131" t="s">
        <v>84</v>
      </c>
      <c r="DY605" s="131" t="s">
        <v>81</v>
      </c>
      <c r="DZ605" s="131" t="s">
        <v>11646</v>
      </c>
      <c r="EA605" s="131" t="s">
        <v>358</v>
      </c>
      <c r="EB605" s="131" t="s">
        <v>11647</v>
      </c>
      <c r="EC605" s="131" t="s">
        <v>2605</v>
      </c>
      <c r="ED605" s="131" t="s">
        <v>89</v>
      </c>
      <c r="EE605" s="131" t="s">
        <v>81</v>
      </c>
      <c r="EF605" s="131" t="s">
        <v>11648</v>
      </c>
      <c r="EG605" s="131" t="s">
        <v>11649</v>
      </c>
      <c r="EH605" s="131" t="s">
        <v>3093</v>
      </c>
      <c r="EI605" s="131" t="s">
        <v>11650</v>
      </c>
      <c r="EJ605" s="135" t="s">
        <v>11651</v>
      </c>
      <c r="EK605" s="135" t="s">
        <v>11652</v>
      </c>
      <c r="EL605" s="135" t="s">
        <v>11653</v>
      </c>
      <c r="EM605" s="135" t="s">
        <v>11654</v>
      </c>
      <c r="EN605" s="131" t="s">
        <v>81</v>
      </c>
    </row>
    <row r="606" spans="1:145" ht="18" thickTop="1" thickBot="1">
      <c r="A606" s="575">
        <f t="shared" si="31"/>
        <v>605</v>
      </c>
      <c r="B606" s="572" t="s">
        <v>11687</v>
      </c>
      <c r="C606" s="600" t="s">
        <v>11688</v>
      </c>
      <c r="D606" s="570" t="s">
        <v>13208</v>
      </c>
      <c r="E606" s="568" t="str">
        <f t="shared" si="29"/>
        <v>Placed</v>
      </c>
      <c r="F606" s="570" t="s">
        <v>12496</v>
      </c>
      <c r="G606" s="570" t="s">
        <v>160</v>
      </c>
      <c r="H606" s="131" t="str">
        <f>VLOOKUP(B606,INFT3!C:E,3,0)</f>
        <v>Direct Second Year Engineering without live KT</v>
      </c>
      <c r="I606" s="610">
        <v>36647</v>
      </c>
      <c r="J606" s="572">
        <v>20</v>
      </c>
      <c r="K606" s="611" t="s">
        <v>11689</v>
      </c>
      <c r="L606" s="611" t="s">
        <v>11690</v>
      </c>
      <c r="M606" s="611" t="s">
        <v>11691</v>
      </c>
      <c r="N606" s="612" t="s">
        <v>11686</v>
      </c>
      <c r="O606" s="612">
        <v>8459976570</v>
      </c>
      <c r="P606" s="612">
        <v>7620646258</v>
      </c>
      <c r="Q606" s="612" t="e">
        <f>VLOOKUP(B606,'TCS CON'!$D$1:$H$98,5,0)</f>
        <v>#N/A</v>
      </c>
      <c r="R606" s="612" t="e">
        <f>VLOOKUP(B606,LTI!$C$1:$H$46,6,0)</f>
        <v>#N/A</v>
      </c>
      <c r="S606" s="612" t="e">
        <f>VLOOKUP(B606,JARO!$E$2:$I$11,5,0)</f>
        <v>#N/A</v>
      </c>
      <c r="T606" s="612" t="e">
        <f>VLOOKUP(B606,Capgemini!$D$3:$H$78,5,0)</f>
        <v>#N/A</v>
      </c>
      <c r="U606" s="612" t="e">
        <f>VLOOKUP(B606,Carwale!$D$1:$H$4,5,0)</f>
        <v>#N/A</v>
      </c>
      <c r="V606" s="612" t="e">
        <f>VLOOKUP(B606,'Interactive Brokers'!E:I,5,0)</f>
        <v>#N/A</v>
      </c>
      <c r="W606" s="612" t="e">
        <f>VLOOKUP(B606,'REL Jio'!E:I,5,0)</f>
        <v>#N/A</v>
      </c>
      <c r="X606" s="612" t="e">
        <f>VLOOKUP(B606,'Sciative Sol'!E:I,5,0)</f>
        <v>#N/A</v>
      </c>
      <c r="Y606" s="612" t="e">
        <f>VLOOKUP(B606,'Hexaware Tech'!E:I,5,0)</f>
        <v>#N/A</v>
      </c>
      <c r="Z606" s="612" t="e">
        <f>VLOOKUP(B606,Axis!D:H,5,0)</f>
        <v>#N/A</v>
      </c>
      <c r="AA606" s="612" t="e">
        <f>VLOOKUP(B606,Ugam!$D$3:$H$26,5,0)</f>
        <v>#N/A</v>
      </c>
      <c r="AB606" s="612" t="e">
        <f>VLOOKUP(B606,Zeus!F:J,5,0)</f>
        <v>#N/A</v>
      </c>
      <c r="AC606" s="612">
        <f>VLOOKUP(B606,Montran!F:J,5,0)</f>
        <v>350000</v>
      </c>
      <c r="AD606" s="612" t="e">
        <f>VLOOKUP(B606,Endurance!H389:L389,5,0)</f>
        <v>#N/A</v>
      </c>
      <c r="AE606" s="612" t="e">
        <f>VLOOKUP(B606,'Swabhav Techlabs'!$F$1:$J$2,5,0)</f>
        <v>#N/A</v>
      </c>
      <c r="AF606" s="612" t="e">
        <f>VLOOKUP(B606,'Quality Kiosk'!$F$1:$J$18,5,0)</f>
        <v>#N/A</v>
      </c>
      <c r="AG606" s="612" t="e">
        <f>VLOOKUP(B606,'Lemon VB'!$F$1:$J$2,5,0)</f>
        <v>#N/A</v>
      </c>
      <c r="AH606" s="612" t="e">
        <f>VLOOKUP(B606,Gocomet!$E$1:$I$3,5,0)</f>
        <v>#N/A</v>
      </c>
      <c r="AI606" s="612" t="e">
        <f>VLOOKUP(B606,'Ingram Micro'!$E$1:$I$8,5,0)</f>
        <v>#N/A</v>
      </c>
      <c r="AJ606" s="612" t="e">
        <f>VLOOKUP(B606,'DePronto Infotech'!$E$1:$I$2,5,0)</f>
        <v>#N/A</v>
      </c>
      <c r="AK606" s="612" t="e">
        <f>VLOOKUP(B606,'Reliance Retail'!$E$1:$I$4,5,0)</f>
        <v>#N/A</v>
      </c>
      <c r="AL606" s="612" t="e">
        <f>VLOOKUP(B606,'Bright Champs'!$D$1:$H$13,5,0)</f>
        <v>#N/A</v>
      </c>
      <c r="AM606" s="612" t="e">
        <f>VLOOKUP(B606,Neosoft!$E$1:$I$12,5,0)</f>
        <v>#N/A</v>
      </c>
      <c r="AN606" s="612" t="e">
        <f>VLOOKUP(B606,Infosys!$E$1:$I$3,5,0)</f>
        <v>#N/A</v>
      </c>
      <c r="AO606" s="612" t="e">
        <f>VLOOKUP(B606,Cerelabs!$E$1:$I$5,5,0)</f>
        <v>#N/A</v>
      </c>
      <c r="AP606" s="612" t="e">
        <f>VLOOKUP(B606,'Neebal Technologies'!$D$1:$H$2,5,0)</f>
        <v>#N/A</v>
      </c>
      <c r="AQ606" s="612" t="e">
        <f>VLOOKUP(B606,'Vertiv Energy'!$D$1:$H$2,5,0)</f>
        <v>#N/A</v>
      </c>
      <c r="AR606" s="612" t="e">
        <f>VLOOKUP(B606,'Acidaes Solutions (CRMNEXT)'!$D$1:$H$3,5,0)</f>
        <v>#N/A</v>
      </c>
      <c r="AS606" s="612" t="e">
        <f>VLOOKUP(B606,Growisto!$D$1:$H$2,5,0)</f>
        <v>#N/A</v>
      </c>
      <c r="AT606" s="612" t="e">
        <f>VLOOKUP(B606,'9.9 Mediaworx - Digit'!$D$1:$H$2,5,0)</f>
        <v>#N/A</v>
      </c>
      <c r="AU606" s="612" t="e">
        <f>VLOOKUP(B606,'Vistaar systems Pvt Ltd'!$D$2:$H$3,5,0)</f>
        <v>#N/A</v>
      </c>
      <c r="AV606" s="612" t="e">
        <f>VLOOKUP(B606,'Course 5i'!$D$2:$H$11,5,0)</f>
        <v>#N/A</v>
      </c>
      <c r="AW606" s="612" t="e">
        <f>VLOOKUP(B606,'Radiant Appliances &amp; Electronic'!$D$1:$H$13,5,0)</f>
        <v>#N/A</v>
      </c>
      <c r="AX606" s="612" t="e">
        <f>VLOOKUP(B606,'Atos Global'!$D$3:$H$27,5,0)</f>
        <v>#N/A</v>
      </c>
      <c r="AY606" s="612" t="e">
        <f>VLOOKUP(B606,'Saama Technologies'!$D$1:$H$2,5,0)</f>
        <v>#N/A</v>
      </c>
      <c r="AZ606" s="612" t="e">
        <f>VLOOKUP(B606,'Multiplier Solutions'!$D$1:$H$2,5,0)</f>
        <v>#N/A</v>
      </c>
      <c r="BA606" s="612" t="e">
        <f>VLOOKUP(B606,GEP!$D$2:$H$5,5,0)</f>
        <v>#N/A</v>
      </c>
      <c r="BB606" s="612" t="e">
        <f>VLOOKUP(B606,Accenture!$D$1:$H$6,5,0)</f>
        <v>#N/A</v>
      </c>
      <c r="BC606" s="612" t="e">
        <f>VLOOKUP(B606,'Endurance International Group'!$D$1:$H$2,5,0)</f>
        <v>#N/A</v>
      </c>
      <c r="BD606" s="612" t="e">
        <f>VLOOKUP(B606,Newgen!$D$1:$H$2,5,0)</f>
        <v>#N/A</v>
      </c>
      <c r="BE606" s="612" t="e">
        <f>VLOOKUP(B606,'3D Incredible'!D606:H606,5,0)</f>
        <v>#N/A</v>
      </c>
      <c r="BF606" s="612" t="e">
        <f>VLOOKUP(B606,'Raja Software Labs'!$D$2:$H$2,5,0)</f>
        <v>#N/A</v>
      </c>
      <c r="BG606" s="612" t="e">
        <f>VLOOKUP(B606,Wipro!$D$1:$H$2,5,0)</f>
        <v>#N/A</v>
      </c>
      <c r="BH606" s="612" t="e">
        <f>VLOOKUP(B606,'Perch Technologies'!$D$2:$H$2,5,0)</f>
        <v>#N/A</v>
      </c>
      <c r="BI606" s="612" t="e">
        <f>VLOOKUP(B606,'Morning Star'!$D$1:$H$6,5,0)</f>
        <v>#N/A</v>
      </c>
      <c r="BJ606" s="612" t="e">
        <f>VLOOKUP(B606,Flexiloans!$D$1:$H$2,5,0)</f>
        <v>#N/A</v>
      </c>
      <c r="BK606" s="612" t="e">
        <f>VLOOKUP(B606,'Thirdware Solutions'!$D$1:$H$2,5,0)</f>
        <v>#N/A</v>
      </c>
      <c r="BL606" s="612" t="e">
        <f>VLOOKUP(B606,Tescom!$D$1:$H$8,5,0)</f>
        <v>#N/A</v>
      </c>
      <c r="BM606" s="612" t="e">
        <f>VLOOKUP(B606,'Cogno AI'!$D$1:$H$2,5,0)</f>
        <v>#N/A</v>
      </c>
      <c r="BN606" s="612" t="e">
        <f>VLOOKUP(B606,'ABM Knowledgeware'!$D$1:$H$2,5,0)</f>
        <v>#N/A</v>
      </c>
      <c r="BO606" s="612" t="e">
        <f>VLOOKUP(B606,'Concerto Software'!$D$1:$H$3,5,0)</f>
        <v>#N/A</v>
      </c>
      <c r="BP606" s="612" t="e">
        <f>VLOOKUP(B606,'My Captain'!$D$1:$H$4,5,0)</f>
        <v>#N/A</v>
      </c>
      <c r="BQ606" s="612" t="e">
        <f>VLOOKUP(B606,'Finoux Solutions'!$D$2:$H$4,5,0)</f>
        <v>#N/A</v>
      </c>
      <c r="BR606" s="612" t="e">
        <f>VLOOKUP(B606,'MITR Learning'!$D$1:$H$2,5,0)</f>
        <v>#N/A</v>
      </c>
      <c r="BS606" s="612" t="e">
        <f>VLOOKUP(B606,Nucsoft!$D$2:$H$6,5,0)</f>
        <v>#N/A</v>
      </c>
      <c r="BT606" s="612" t="e">
        <f>VLOOKUP(B606,'Paras Cadd'!$D$1:$H$2,5,0)</f>
        <v>#N/A</v>
      </c>
      <c r="BU606" s="612" t="e">
        <f>VLOOKUP(B606,'ICICI Securities'!$D$1:$H$2,5,0)</f>
        <v>#N/A</v>
      </c>
      <c r="BV606" s="612" t="e">
        <f>VLOOKUP(B606,'Citius Tech'!$D$2:$H$5,5,0)</f>
        <v>#N/A</v>
      </c>
      <c r="BW606" s="612" t="e">
        <f>VLOOKUP(B606,'Buzzy Brains'!$D$2:$H$2,5,0)</f>
        <v>#N/A</v>
      </c>
      <c r="BX606" s="612" t="e">
        <f>VLOOKUP(B606,'Decimal Point'!$D$2:$H$2,5,0)</f>
        <v>#N/A</v>
      </c>
      <c r="BY606" s="612" t="e">
        <f>VLOOKUP(B606,'Sankey Business Solutions'!$D$2:$H$3,5,0)</f>
        <v>#N/A</v>
      </c>
      <c r="BZ606" s="612" t="e">
        <f>VLOOKUP(B606,'Nangia &amp; Co LLP'!$D$2:$H$2,5,0)</f>
        <v>#N/A</v>
      </c>
      <c r="CA606" s="612" t="e">
        <f>VLOOKUP(B606,'FIS Solutions India Pvt Ltd'!$D$2:$H$2,5,0)</f>
        <v>#N/A</v>
      </c>
      <c r="CB606" s="612" t="e">
        <f>VLOOKUP(B606,'Delta Technology &amp; Management '!$D$2:$H$16,5,0)</f>
        <v>#N/A</v>
      </c>
      <c r="CC606" s="612" t="e">
        <f>VLOOKUP(B606,'Espoir Networks'!$D$3:$H$11,5,0)</f>
        <v>#N/A</v>
      </c>
      <c r="CD606" s="612" t="e">
        <f>VLOOKUP(B606,'Servosys Solution'!$D$3:$H$5,5,0)</f>
        <v>#N/A</v>
      </c>
      <c r="CE606" s="612" t="e">
        <f>VLOOKUP(B606,'Ribbon Communications'!$D$3:$H$4,5,0)</f>
        <v>#N/A</v>
      </c>
      <c r="CF606" s="612">
        <f t="shared" si="30"/>
        <v>1</v>
      </c>
      <c r="CG606" s="129" t="s">
        <v>134</v>
      </c>
      <c r="CH606" s="129">
        <v>560559577701</v>
      </c>
      <c r="CI606" s="129" t="s">
        <v>11692</v>
      </c>
      <c r="CJ606" s="129" t="s">
        <v>11729</v>
      </c>
      <c r="CK606" s="132">
        <v>43282</v>
      </c>
      <c r="CL606" s="129">
        <v>2021</v>
      </c>
      <c r="CM606" s="128" t="s">
        <v>4996</v>
      </c>
      <c r="CN606" s="129">
        <v>362</v>
      </c>
      <c r="CO606" s="133">
        <v>72.400000000000006</v>
      </c>
      <c r="CP606" s="129">
        <v>2015</v>
      </c>
      <c r="CQ606" s="129" t="s">
        <v>79</v>
      </c>
      <c r="CR606" s="128" t="s">
        <v>295</v>
      </c>
      <c r="CS606" s="129" t="s">
        <v>81</v>
      </c>
      <c r="CT606" s="133" t="s">
        <v>81</v>
      </c>
      <c r="CU606" s="129" t="s">
        <v>81</v>
      </c>
      <c r="CV606" s="129" t="s">
        <v>109</v>
      </c>
      <c r="CW606" s="131" t="s">
        <v>11694</v>
      </c>
      <c r="CX606" s="131" t="s">
        <v>163</v>
      </c>
      <c r="CY606" s="129">
        <v>657</v>
      </c>
      <c r="CZ606" s="129">
        <v>82.13</v>
      </c>
      <c r="DA606" s="129">
        <v>2018</v>
      </c>
      <c r="DB606" s="129" t="s">
        <v>112</v>
      </c>
      <c r="DC606" s="129" t="s">
        <v>113</v>
      </c>
      <c r="DD606" s="129">
        <v>69.849999999999994</v>
      </c>
      <c r="DE606" s="129">
        <v>69.709999999999994</v>
      </c>
      <c r="DF606" s="129">
        <v>0</v>
      </c>
      <c r="DG606" s="224" t="s">
        <v>81</v>
      </c>
      <c r="DH606" s="224" t="s">
        <v>295</v>
      </c>
      <c r="DI606" s="224">
        <v>6.65</v>
      </c>
      <c r="DJ606" s="224">
        <v>6.96</v>
      </c>
      <c r="DK606" s="224">
        <v>7.76</v>
      </c>
      <c r="DL606" s="224">
        <v>9.65</v>
      </c>
      <c r="DM606" s="224">
        <v>31.02</v>
      </c>
      <c r="DN606" s="224">
        <v>7.7</v>
      </c>
      <c r="DO606" s="129"/>
      <c r="DP606" s="131" t="s">
        <v>114</v>
      </c>
      <c r="DQ606" s="129">
        <v>0</v>
      </c>
      <c r="DR606" s="129">
        <v>0</v>
      </c>
      <c r="DS606" s="129" t="s">
        <v>83</v>
      </c>
      <c r="DT606" s="129" t="s">
        <v>83</v>
      </c>
      <c r="DU606" s="129" t="s">
        <v>83</v>
      </c>
      <c r="DV606" s="129" t="s">
        <v>83</v>
      </c>
      <c r="DW606" s="131" t="s">
        <v>83</v>
      </c>
      <c r="DX606" s="131" t="s">
        <v>84</v>
      </c>
      <c r="DY606" s="131" t="s">
        <v>81</v>
      </c>
      <c r="DZ606" s="131" t="s">
        <v>11695</v>
      </c>
      <c r="EA606" s="131" t="s">
        <v>11696</v>
      </c>
      <c r="EB606" s="131" t="s">
        <v>11697</v>
      </c>
      <c r="EC606" s="131" t="s">
        <v>317</v>
      </c>
      <c r="ED606" s="131" t="s">
        <v>89</v>
      </c>
      <c r="EE606" s="131" t="s">
        <v>81</v>
      </c>
      <c r="EF606" s="131" t="s">
        <v>11698</v>
      </c>
      <c r="EG606" s="131" t="s">
        <v>11699</v>
      </c>
      <c r="EH606" s="131" t="s">
        <v>11700</v>
      </c>
      <c r="EI606" s="131" t="s">
        <v>11701</v>
      </c>
      <c r="EJ606" s="135" t="s">
        <v>11702</v>
      </c>
      <c r="EK606" s="135" t="s">
        <v>11703</v>
      </c>
      <c r="EL606" s="135" t="s">
        <v>305</v>
      </c>
      <c r="EM606" s="135" t="s">
        <v>9265</v>
      </c>
      <c r="EN606" s="131" t="s">
        <v>81</v>
      </c>
    </row>
    <row r="607" spans="1:145" s="32" customFormat="1" ht="18.75" customHeight="1" thickTop="1" thickBot="1">
      <c r="A607" s="575">
        <f t="shared" si="31"/>
        <v>606</v>
      </c>
      <c r="B607" s="572" t="s">
        <v>12578</v>
      </c>
      <c r="C607" s="604" t="s">
        <v>12577</v>
      </c>
      <c r="D607" s="567" t="s">
        <v>13209</v>
      </c>
      <c r="E607" s="568" t="str">
        <f t="shared" si="29"/>
        <v>Placed</v>
      </c>
      <c r="F607" s="567" t="s">
        <v>12495</v>
      </c>
      <c r="G607" s="570" t="s">
        <v>13330</v>
      </c>
      <c r="H607" s="164" t="str">
        <f>VLOOKUP(B607,ETRX2!C3:E24,3,0)</f>
        <v>12th + Engineering without live KT</v>
      </c>
      <c r="I607" s="610" t="s">
        <v>13005</v>
      </c>
      <c r="J607" s="572"/>
      <c r="K607" s="611"/>
      <c r="L607" s="611" t="s">
        <v>13004</v>
      </c>
      <c r="M607" s="611" t="s">
        <v>13746</v>
      </c>
      <c r="N607" s="612" t="s">
        <v>13006</v>
      </c>
      <c r="O607" s="612"/>
      <c r="P607" s="612" t="s">
        <v>12579</v>
      </c>
      <c r="Q607" s="612">
        <f>VLOOKUP(B607,'TCS CON'!$D$1:$H$98,5,0)</f>
        <v>336000</v>
      </c>
      <c r="R607" s="612" t="e">
        <f>VLOOKUP(B607,LTI!$C$1:$H$46,6,0)</f>
        <v>#N/A</v>
      </c>
      <c r="S607" s="612" t="e">
        <f>VLOOKUP(B607,JARO!$E$2:$I$11,5,0)</f>
        <v>#N/A</v>
      </c>
      <c r="T607" s="612" t="e">
        <f>VLOOKUP(B607,Capgemini!$D$3:$H$78,5,0)</f>
        <v>#N/A</v>
      </c>
      <c r="U607" s="612" t="e">
        <f>VLOOKUP(B607,Carwale!$D$1:$H$4,5,0)</f>
        <v>#N/A</v>
      </c>
      <c r="V607" s="612" t="e">
        <f>VLOOKUP(B607,'Interactive Brokers'!E:I,5,0)</f>
        <v>#N/A</v>
      </c>
      <c r="W607" s="612" t="e">
        <f>VLOOKUP(B607,'REL Jio'!E:I,5,0)</f>
        <v>#N/A</v>
      </c>
      <c r="X607" s="612" t="e">
        <f>VLOOKUP(B607,'Sciative Sol'!E:I,5,0)</f>
        <v>#N/A</v>
      </c>
      <c r="Y607" s="612" t="e">
        <f>VLOOKUP(B607,'Hexaware Tech'!E:I,5,0)</f>
        <v>#N/A</v>
      </c>
      <c r="Z607" s="612" t="e">
        <f>VLOOKUP(B607,Axis!D:H,5,0)</f>
        <v>#N/A</v>
      </c>
      <c r="AA607" s="612" t="e">
        <f>VLOOKUP(B607,Ugam!$D$3:$H$26,5,0)</f>
        <v>#N/A</v>
      </c>
      <c r="AB607" s="612" t="e">
        <f>VLOOKUP(B607,Zeus!F:J,5,0)</f>
        <v>#N/A</v>
      </c>
      <c r="AC607" s="612" t="e">
        <f>VLOOKUP(B607,Montran!F:J,5,0)</f>
        <v>#N/A</v>
      </c>
      <c r="AD607" s="612" t="e">
        <f>VLOOKUP(B607,Endurance!H390:L390,5,0)</f>
        <v>#N/A</v>
      </c>
      <c r="AE607" s="612" t="e">
        <f>VLOOKUP(B607,'Swabhav Techlabs'!$F$1:$J$2,5,0)</f>
        <v>#N/A</v>
      </c>
      <c r="AF607" s="612" t="e">
        <f>VLOOKUP(B607,'Quality Kiosk'!$F$1:$J$18,5,0)</f>
        <v>#N/A</v>
      </c>
      <c r="AG607" s="612" t="e">
        <f>VLOOKUP(B607,'Lemon VB'!$F$1:$J$2,5,0)</f>
        <v>#N/A</v>
      </c>
      <c r="AH607" s="612" t="e">
        <f>VLOOKUP(B607,Gocomet!$E$1:$I$3,5,0)</f>
        <v>#N/A</v>
      </c>
      <c r="AI607" s="612" t="e">
        <f>VLOOKUP(B607,'Ingram Micro'!$E$1:$I$8,5,0)</f>
        <v>#N/A</v>
      </c>
      <c r="AJ607" s="612" t="e">
        <f>VLOOKUP(B607,'DePronto Infotech'!$E$1:$I$2,5,0)</f>
        <v>#N/A</v>
      </c>
      <c r="AK607" s="612" t="e">
        <f>VLOOKUP(B607,'Reliance Retail'!$E$1:$I$4,5,0)</f>
        <v>#N/A</v>
      </c>
      <c r="AL607" s="612" t="e">
        <f>VLOOKUP(B607,'Bright Champs'!$D$1:$H$13,5,0)</f>
        <v>#N/A</v>
      </c>
      <c r="AM607" s="612" t="e">
        <f>VLOOKUP(B607,Neosoft!$E$1:$I$12,5,0)</f>
        <v>#N/A</v>
      </c>
      <c r="AN607" s="612" t="e">
        <f>VLOOKUP(B607,Infosys!$E$1:$I$3,5,0)</f>
        <v>#N/A</v>
      </c>
      <c r="AO607" s="612" t="e">
        <f>VLOOKUP(B607,Cerelabs!$E$1:$I$5,5,0)</f>
        <v>#N/A</v>
      </c>
      <c r="AP607" s="612" t="e">
        <f>VLOOKUP(B607,'Neebal Technologies'!$D$1:$H$2,5,0)</f>
        <v>#N/A</v>
      </c>
      <c r="AQ607" s="612" t="e">
        <f>VLOOKUP(B607,'Vertiv Energy'!$D$1:$H$2,5,0)</f>
        <v>#N/A</v>
      </c>
      <c r="AR607" s="612" t="e">
        <f>VLOOKUP(B607,'Acidaes Solutions (CRMNEXT)'!$D$1:$H$3,5,0)</f>
        <v>#N/A</v>
      </c>
      <c r="AS607" s="612" t="e">
        <f>VLOOKUP(B607,Growisto!$D$1:$H$2,5,0)</f>
        <v>#N/A</v>
      </c>
      <c r="AT607" s="612" t="e">
        <f>VLOOKUP(B607,'9.9 Mediaworx - Digit'!$D$1:$H$2,5,0)</f>
        <v>#N/A</v>
      </c>
      <c r="AU607" s="612" t="e">
        <f>VLOOKUP(B607,'Vistaar systems Pvt Ltd'!$D$2:$H$3,5,0)</f>
        <v>#N/A</v>
      </c>
      <c r="AV607" s="612" t="e">
        <f>VLOOKUP(B607,'Course 5i'!$D$2:$H$11,5,0)</f>
        <v>#N/A</v>
      </c>
      <c r="AW607" s="612" t="e">
        <f>VLOOKUP(B607,'Radiant Appliances &amp; Electronic'!$D$1:$H$13,5,0)</f>
        <v>#N/A</v>
      </c>
      <c r="AX607" s="612" t="e">
        <f>VLOOKUP(B607,'Atos Global'!$D$3:$H$27,5,0)</f>
        <v>#N/A</v>
      </c>
      <c r="AY607" s="612" t="e">
        <f>VLOOKUP(B607,'Saama Technologies'!$D$1:$H$2,5,0)</f>
        <v>#N/A</v>
      </c>
      <c r="AZ607" s="612" t="e">
        <f>VLOOKUP(B607,'Multiplier Solutions'!$D$1:$H$2,5,0)</f>
        <v>#N/A</v>
      </c>
      <c r="BA607" s="612" t="e">
        <f>VLOOKUP(B607,GEP!$D$2:$H$5,5,0)</f>
        <v>#N/A</v>
      </c>
      <c r="BB607" s="612" t="e">
        <f>VLOOKUP(B607,Accenture!$D$1:$H$6,5,0)</f>
        <v>#N/A</v>
      </c>
      <c r="BC607" s="612" t="e">
        <f>VLOOKUP(B607,'Endurance International Group'!$D$1:$H$2,5,0)</f>
        <v>#N/A</v>
      </c>
      <c r="BD607" s="612" t="e">
        <f>VLOOKUP(B607,Newgen!$D$1:$H$2,5,0)</f>
        <v>#N/A</v>
      </c>
      <c r="BE607" s="612" t="e">
        <f>VLOOKUP(B607,'3D Incredible'!D607:H607,5,0)</f>
        <v>#N/A</v>
      </c>
      <c r="BF607" s="612" t="e">
        <f>VLOOKUP(B607,'Raja Software Labs'!$D$2:$H$2,5,0)</f>
        <v>#N/A</v>
      </c>
      <c r="BG607" s="612" t="e">
        <f>VLOOKUP(B607,Wipro!$D$1:$H$2,5,0)</f>
        <v>#N/A</v>
      </c>
      <c r="BH607" s="612" t="e">
        <f>VLOOKUP(B607,'Perch Technologies'!$D$2:$H$2,5,0)</f>
        <v>#N/A</v>
      </c>
      <c r="BI607" s="612" t="e">
        <f>VLOOKUP(B607,'Morning Star'!$D$1:$H$6,5,0)</f>
        <v>#N/A</v>
      </c>
      <c r="BJ607" s="612" t="e">
        <f>VLOOKUP(B607,Flexiloans!$D$1:$H$2,5,0)</f>
        <v>#N/A</v>
      </c>
      <c r="BK607" s="612" t="e">
        <f>VLOOKUP(B607,'Thirdware Solutions'!$D$1:$H$2,5,0)</f>
        <v>#N/A</v>
      </c>
      <c r="BL607" s="612" t="e">
        <f>VLOOKUP(B607,Tescom!$D$1:$H$8,5,0)</f>
        <v>#N/A</v>
      </c>
      <c r="BM607" s="612" t="e">
        <f>VLOOKUP(B607,'Cogno AI'!$D$1:$H$2,5,0)</f>
        <v>#N/A</v>
      </c>
      <c r="BN607" s="612" t="e">
        <f>VLOOKUP(B607,'ABM Knowledgeware'!$D$1:$H$2,5,0)</f>
        <v>#N/A</v>
      </c>
      <c r="BO607" s="612" t="e">
        <f>VLOOKUP(B607,'Concerto Software'!$D$1:$H$3,5,0)</f>
        <v>#N/A</v>
      </c>
      <c r="BP607" s="612" t="e">
        <f>VLOOKUP(B607,'My Captain'!$D$1:$H$4,5,0)</f>
        <v>#N/A</v>
      </c>
      <c r="BQ607" s="612" t="e">
        <f>VLOOKUP(B607,'Finoux Solutions'!$D$2:$H$4,5,0)</f>
        <v>#N/A</v>
      </c>
      <c r="BR607" s="612" t="e">
        <f>VLOOKUP(B607,'MITR Learning'!$D$1:$H$2,5,0)</f>
        <v>#N/A</v>
      </c>
      <c r="BS607" s="612" t="e">
        <f>VLOOKUP(B607,Nucsoft!$D$2:$H$6,5,0)</f>
        <v>#N/A</v>
      </c>
      <c r="BT607" s="612" t="e">
        <f>VLOOKUP(B607,'Paras Cadd'!$D$1:$H$2,5,0)</f>
        <v>#N/A</v>
      </c>
      <c r="BU607" s="612" t="e">
        <f>VLOOKUP(B607,'ICICI Securities'!$D$1:$H$2,5,0)</f>
        <v>#N/A</v>
      </c>
      <c r="BV607" s="612" t="e">
        <f>VLOOKUP(B607,'Citius Tech'!$D$2:$H$5,5,0)</f>
        <v>#N/A</v>
      </c>
      <c r="BW607" s="612" t="e">
        <f>VLOOKUP(B607,'Buzzy Brains'!$D$2:$H$2,5,0)</f>
        <v>#N/A</v>
      </c>
      <c r="BX607" s="612" t="e">
        <f>VLOOKUP(B607,'Decimal Point'!$D$2:$H$2,5,0)</f>
        <v>#N/A</v>
      </c>
      <c r="BY607" s="612" t="e">
        <f>VLOOKUP(B607,'Sankey Business Solutions'!$D$2:$H$3,5,0)</f>
        <v>#N/A</v>
      </c>
      <c r="BZ607" s="612" t="e">
        <f>VLOOKUP(B607,'Nangia &amp; Co LLP'!$D$2:$H$2,5,0)</f>
        <v>#N/A</v>
      </c>
      <c r="CA607" s="612" t="e">
        <f>VLOOKUP(B607,'FIS Solutions India Pvt Ltd'!$D$2:$H$2,5,0)</f>
        <v>#N/A</v>
      </c>
      <c r="CB607" s="612" t="e">
        <f>VLOOKUP(B607,'Delta Technology &amp; Management '!$D$2:$H$16,5,0)</f>
        <v>#N/A</v>
      </c>
      <c r="CC607" s="612" t="e">
        <f>VLOOKUP(B607,'Espoir Networks'!$D$3:$H$11,5,0)</f>
        <v>#N/A</v>
      </c>
      <c r="CD607" s="612" t="e">
        <f>VLOOKUP(B607,'Servosys Solution'!$D$3:$H$5,5,0)</f>
        <v>#N/A</v>
      </c>
      <c r="CE607" s="612" t="e">
        <f>VLOOKUP(B607,'Ribbon Communications'!$D$3:$H$4,5,0)</f>
        <v>#N/A</v>
      </c>
      <c r="CF607" s="612">
        <f t="shared" si="30"/>
        <v>1</v>
      </c>
      <c r="CG607" s="177"/>
      <c r="CH607" s="177"/>
      <c r="CI607" s="177"/>
      <c r="CJ607" s="177"/>
      <c r="CK607" s="177"/>
      <c r="CL607" s="177"/>
      <c r="CM607" s="177"/>
      <c r="CN607" s="177"/>
      <c r="CO607" s="179" t="s">
        <v>13007</v>
      </c>
      <c r="CP607" s="177"/>
      <c r="CQ607" s="177"/>
      <c r="CR607" s="177"/>
      <c r="CS607" s="177"/>
      <c r="CT607" s="179" t="s">
        <v>13008</v>
      </c>
      <c r="CU607" s="177"/>
      <c r="CV607" s="177"/>
      <c r="CW607" s="177"/>
      <c r="CX607" s="177"/>
      <c r="CY607" s="177"/>
      <c r="CZ607" s="177"/>
      <c r="DA607" s="177"/>
      <c r="DB607" s="177"/>
      <c r="DC607" s="177"/>
      <c r="DD607" s="177"/>
      <c r="DE607" s="177"/>
      <c r="DF607" s="177"/>
      <c r="DG607" s="224"/>
      <c r="DH607" s="224"/>
      <c r="DI607" s="224"/>
      <c r="DJ607" s="224"/>
      <c r="DK607" s="224"/>
      <c r="DL607" s="224"/>
      <c r="DM607" s="224"/>
      <c r="DN607" s="224"/>
      <c r="DO607" s="177"/>
      <c r="DP607" s="177"/>
      <c r="DQ607" s="177"/>
      <c r="DR607" s="177"/>
      <c r="DS607" s="177"/>
      <c r="DT607" s="177"/>
      <c r="DU607" s="177"/>
      <c r="DV607" s="177"/>
      <c r="DW607" s="177"/>
      <c r="DX607" s="177"/>
      <c r="DY607" s="177"/>
      <c r="DZ607" s="32" t="s">
        <v>13018</v>
      </c>
      <c r="EA607" s="177"/>
      <c r="EB607" s="32" t="s">
        <v>13019</v>
      </c>
      <c r="EC607" s="177"/>
      <c r="ED607" s="177"/>
      <c r="EE607" s="177"/>
      <c r="EF607" s="177"/>
      <c r="EG607" s="177"/>
      <c r="EH607" s="177"/>
      <c r="EI607" s="177"/>
      <c r="EJ607" s="177"/>
      <c r="EK607" s="177"/>
      <c r="EL607" s="177"/>
      <c r="EM607" s="177"/>
      <c r="EN607" s="177"/>
      <c r="EO607"/>
    </row>
    <row r="608" spans="1:145" s="32" customFormat="1" ht="22.5" customHeight="1" thickTop="1" thickBot="1">
      <c r="A608" s="575">
        <f t="shared" si="31"/>
        <v>607</v>
      </c>
      <c r="B608" s="572" t="s">
        <v>12581</v>
      </c>
      <c r="C608" s="605" t="s">
        <v>12580</v>
      </c>
      <c r="D608" s="567" t="s">
        <v>13208</v>
      </c>
      <c r="E608" s="568" t="str">
        <f t="shared" si="29"/>
        <v>Placed</v>
      </c>
      <c r="F608" s="567" t="s">
        <v>12493</v>
      </c>
      <c r="G608" s="567" t="s">
        <v>226</v>
      </c>
      <c r="H608" s="164" t="str">
        <f>VLOOKUP(B608,CMPN3!C3:E58,3,0)</f>
        <v>Diploma + Direct Second Year Engineering without Live KT</v>
      </c>
      <c r="I608" s="610">
        <v>36647</v>
      </c>
      <c r="J608" s="572">
        <v>20</v>
      </c>
      <c r="K608" s="611" t="s">
        <v>12952</v>
      </c>
      <c r="L608" s="655" t="s">
        <v>12952</v>
      </c>
      <c r="M608" s="611" t="s">
        <v>12953</v>
      </c>
      <c r="N608" s="612" t="s">
        <v>12954</v>
      </c>
      <c r="O608" s="612">
        <v>7977493742</v>
      </c>
      <c r="P608" s="612">
        <v>9594097179</v>
      </c>
      <c r="Q608" s="612">
        <f>VLOOKUP(B608,'TCS CON'!$D$1:$H$98,5,0)</f>
        <v>336000</v>
      </c>
      <c r="R608" s="612" t="e">
        <f>VLOOKUP(B608,LTI!$C$1:$H$46,6,0)</f>
        <v>#N/A</v>
      </c>
      <c r="S608" s="612" t="e">
        <f>VLOOKUP(B608,JARO!$E$2:$I$11,5,0)</f>
        <v>#N/A</v>
      </c>
      <c r="T608" s="612" t="e">
        <f>VLOOKUP(B608,Capgemini!$D$3:$H$78,5,0)</f>
        <v>#N/A</v>
      </c>
      <c r="U608" s="612" t="e">
        <f>VLOOKUP(B608,Carwale!$D$1:$H$4,5,0)</f>
        <v>#N/A</v>
      </c>
      <c r="V608" s="612" t="e">
        <f>VLOOKUP(B608,'Interactive Brokers'!E:I,5,0)</f>
        <v>#N/A</v>
      </c>
      <c r="W608" s="612" t="e">
        <f>VLOOKUP(B608,'REL Jio'!E:I,5,0)</f>
        <v>#N/A</v>
      </c>
      <c r="X608" s="612" t="e">
        <f>VLOOKUP(B608,'Sciative Sol'!E:I,5,0)</f>
        <v>#N/A</v>
      </c>
      <c r="Y608" s="612" t="e">
        <f>VLOOKUP(B608,'Hexaware Tech'!E:I,5,0)</f>
        <v>#N/A</v>
      </c>
      <c r="Z608" s="612" t="e">
        <f>VLOOKUP(B608,Axis!D:H,5,0)</f>
        <v>#N/A</v>
      </c>
      <c r="AA608" s="612" t="e">
        <f>VLOOKUP(B608,Ugam!$D$3:$H$26,5,0)</f>
        <v>#N/A</v>
      </c>
      <c r="AB608" s="612" t="e">
        <f>VLOOKUP(B608,Zeus!F:J,5,0)</f>
        <v>#N/A</v>
      </c>
      <c r="AC608" s="612" t="e">
        <f>VLOOKUP(B608,Montran!F:J,5,0)</f>
        <v>#N/A</v>
      </c>
      <c r="AD608" s="612" t="e">
        <f>VLOOKUP(B608,Endurance!H391:L391,5,0)</f>
        <v>#N/A</v>
      </c>
      <c r="AE608" s="612" t="e">
        <f>VLOOKUP(B608,'Swabhav Techlabs'!$F$1:$J$2,5,0)</f>
        <v>#N/A</v>
      </c>
      <c r="AF608" s="612" t="e">
        <f>VLOOKUP(B608,'Quality Kiosk'!$F$1:$J$18,5,0)</f>
        <v>#N/A</v>
      </c>
      <c r="AG608" s="612" t="e">
        <f>VLOOKUP(B608,'Lemon VB'!$F$1:$J$2,5,0)</f>
        <v>#N/A</v>
      </c>
      <c r="AH608" s="612" t="e">
        <f>VLOOKUP(B608,Gocomet!$E$1:$I$3,5,0)</f>
        <v>#N/A</v>
      </c>
      <c r="AI608" s="612" t="e">
        <f>VLOOKUP(B608,'Ingram Micro'!$E$1:$I$8,5,0)</f>
        <v>#N/A</v>
      </c>
      <c r="AJ608" s="612" t="e">
        <f>VLOOKUP(B608,'DePronto Infotech'!$E$1:$I$2,5,0)</f>
        <v>#N/A</v>
      </c>
      <c r="AK608" s="612" t="e">
        <f>VLOOKUP(B608,'Reliance Retail'!$E$1:$I$4,5,0)</f>
        <v>#N/A</v>
      </c>
      <c r="AL608" s="612" t="e">
        <f>VLOOKUP(B608,'Bright Champs'!$D$1:$H$13,5,0)</f>
        <v>#N/A</v>
      </c>
      <c r="AM608" s="612" t="e">
        <f>VLOOKUP(B608,Neosoft!$E$1:$I$12,5,0)</f>
        <v>#N/A</v>
      </c>
      <c r="AN608" s="612" t="e">
        <f>VLOOKUP(B608,Infosys!$E$1:$I$3,5,0)</f>
        <v>#N/A</v>
      </c>
      <c r="AO608" s="612" t="e">
        <f>VLOOKUP(B608,Cerelabs!$E$1:$I$5,5,0)</f>
        <v>#N/A</v>
      </c>
      <c r="AP608" s="612" t="e">
        <f>VLOOKUP(B608,'Neebal Technologies'!$D$1:$H$2,5,0)</f>
        <v>#N/A</v>
      </c>
      <c r="AQ608" s="612" t="e">
        <f>VLOOKUP(B608,'Vertiv Energy'!$D$1:$H$2,5,0)</f>
        <v>#N/A</v>
      </c>
      <c r="AR608" s="612" t="e">
        <f>VLOOKUP(B608,'Acidaes Solutions (CRMNEXT)'!$D$1:$H$3,5,0)</f>
        <v>#N/A</v>
      </c>
      <c r="AS608" s="612" t="e">
        <f>VLOOKUP(B608,Growisto!$D$1:$H$2,5,0)</f>
        <v>#N/A</v>
      </c>
      <c r="AT608" s="612" t="e">
        <f>VLOOKUP(B608,'9.9 Mediaworx - Digit'!$D$1:$H$2,5,0)</f>
        <v>#N/A</v>
      </c>
      <c r="AU608" s="612" t="e">
        <f>VLOOKUP(B608,'Vistaar systems Pvt Ltd'!$D$2:$H$3,5,0)</f>
        <v>#N/A</v>
      </c>
      <c r="AV608" s="612" t="e">
        <f>VLOOKUP(B608,'Course 5i'!$D$2:$H$11,5,0)</f>
        <v>#N/A</v>
      </c>
      <c r="AW608" s="612" t="e">
        <f>VLOOKUP(B608,'Radiant Appliances &amp; Electronic'!$D$1:$H$13,5,0)</f>
        <v>#N/A</v>
      </c>
      <c r="AX608" s="612" t="e">
        <f>VLOOKUP(B608,'Atos Global'!$D$3:$H$27,5,0)</f>
        <v>#N/A</v>
      </c>
      <c r="AY608" s="612" t="e">
        <f>VLOOKUP(B608,'Saama Technologies'!$D$1:$H$2,5,0)</f>
        <v>#N/A</v>
      </c>
      <c r="AZ608" s="612" t="e">
        <f>VLOOKUP(B608,'Multiplier Solutions'!$D$1:$H$2,5,0)</f>
        <v>#N/A</v>
      </c>
      <c r="BA608" s="612" t="e">
        <f>VLOOKUP(B608,GEP!$D$2:$H$5,5,0)</f>
        <v>#N/A</v>
      </c>
      <c r="BB608" s="612" t="e">
        <f>VLOOKUP(B608,Accenture!$D$1:$H$6,5,0)</f>
        <v>#N/A</v>
      </c>
      <c r="BC608" s="612" t="e">
        <f>VLOOKUP(B608,'Endurance International Group'!$D$1:$H$2,5,0)</f>
        <v>#N/A</v>
      </c>
      <c r="BD608" s="612" t="e">
        <f>VLOOKUP(B608,Newgen!$D$1:$H$2,5,0)</f>
        <v>#N/A</v>
      </c>
      <c r="BE608" s="612" t="e">
        <f>VLOOKUP(B608,'3D Incredible'!D608:H608,5,0)</f>
        <v>#N/A</v>
      </c>
      <c r="BF608" s="612" t="e">
        <f>VLOOKUP(B608,'Raja Software Labs'!$D$2:$H$2,5,0)</f>
        <v>#N/A</v>
      </c>
      <c r="BG608" s="612" t="e">
        <f>VLOOKUP(B608,Wipro!$D$1:$H$2,5,0)</f>
        <v>#N/A</v>
      </c>
      <c r="BH608" s="612" t="e">
        <f>VLOOKUP(B608,'Perch Technologies'!$D$2:$H$2,5,0)</f>
        <v>#N/A</v>
      </c>
      <c r="BI608" s="612" t="e">
        <f>VLOOKUP(B608,'Morning Star'!$D$1:$H$6,5,0)</f>
        <v>#N/A</v>
      </c>
      <c r="BJ608" s="612" t="e">
        <f>VLOOKUP(B608,Flexiloans!$D$1:$H$2,5,0)</f>
        <v>#N/A</v>
      </c>
      <c r="BK608" s="612" t="e">
        <f>VLOOKUP(B608,'Thirdware Solutions'!$D$1:$H$2,5,0)</f>
        <v>#N/A</v>
      </c>
      <c r="BL608" s="612" t="e">
        <f>VLOOKUP(B608,Tescom!$D$1:$H$8,5,0)</f>
        <v>#N/A</v>
      </c>
      <c r="BM608" s="612" t="e">
        <f>VLOOKUP(B608,'Cogno AI'!$D$1:$H$2,5,0)</f>
        <v>#N/A</v>
      </c>
      <c r="BN608" s="612" t="e">
        <f>VLOOKUP(B608,'ABM Knowledgeware'!$D$1:$H$2,5,0)</f>
        <v>#N/A</v>
      </c>
      <c r="BO608" s="612" t="e">
        <f>VLOOKUP(B608,'Concerto Software'!$D$1:$H$3,5,0)</f>
        <v>#N/A</v>
      </c>
      <c r="BP608" s="612" t="e">
        <f>VLOOKUP(B608,'My Captain'!$D$1:$H$4,5,0)</f>
        <v>#N/A</v>
      </c>
      <c r="BQ608" s="612" t="e">
        <f>VLOOKUP(B608,'Finoux Solutions'!$D$2:$H$4,5,0)</f>
        <v>#N/A</v>
      </c>
      <c r="BR608" s="612" t="e">
        <f>VLOOKUP(B608,'MITR Learning'!$D$1:$H$2,5,0)</f>
        <v>#N/A</v>
      </c>
      <c r="BS608" s="612" t="e">
        <f>VLOOKUP(B608,Nucsoft!$D$2:$H$6,5,0)</f>
        <v>#N/A</v>
      </c>
      <c r="BT608" s="612" t="e">
        <f>VLOOKUP(B608,'Paras Cadd'!$D$1:$H$2,5,0)</f>
        <v>#N/A</v>
      </c>
      <c r="BU608" s="612" t="e">
        <f>VLOOKUP(B608,'ICICI Securities'!$D$1:$H$2,5,0)</f>
        <v>#N/A</v>
      </c>
      <c r="BV608" s="612" t="e">
        <f>VLOOKUP(B608,'Citius Tech'!$D$2:$H$5,5,0)</f>
        <v>#N/A</v>
      </c>
      <c r="BW608" s="612" t="e">
        <f>VLOOKUP(B608,'Buzzy Brains'!$D$2:$H$2,5,0)</f>
        <v>#N/A</v>
      </c>
      <c r="BX608" s="612" t="e">
        <f>VLOOKUP(B608,'Decimal Point'!$D$2:$H$2,5,0)</f>
        <v>#N/A</v>
      </c>
      <c r="BY608" s="612" t="e">
        <f>VLOOKUP(B608,'Sankey Business Solutions'!$D$2:$H$3,5,0)</f>
        <v>#N/A</v>
      </c>
      <c r="BZ608" s="612" t="e">
        <f>VLOOKUP(B608,'Nangia &amp; Co LLP'!$D$2:$H$2,5,0)</f>
        <v>#N/A</v>
      </c>
      <c r="CA608" s="612" t="e">
        <f>VLOOKUP(B608,'FIS Solutions India Pvt Ltd'!$D$2:$H$2,5,0)</f>
        <v>#N/A</v>
      </c>
      <c r="CB608" s="612" t="e">
        <f>VLOOKUP(B608,'Delta Technology &amp; Management '!$D$2:$H$16,5,0)</f>
        <v>#N/A</v>
      </c>
      <c r="CC608" s="612" t="e">
        <f>VLOOKUP(B608,'Espoir Networks'!$D$3:$H$11,5,0)</f>
        <v>#N/A</v>
      </c>
      <c r="CD608" s="612" t="e">
        <f>VLOOKUP(B608,'Servosys Solution'!$D$3:$H$5,5,0)</f>
        <v>#N/A</v>
      </c>
      <c r="CE608" s="612" t="e">
        <f>VLOOKUP(B608,'Ribbon Communications'!$D$3:$H$4,5,0)</f>
        <v>#N/A</v>
      </c>
      <c r="CF608" s="612">
        <f t="shared" si="30"/>
        <v>1</v>
      </c>
      <c r="CG608" s="178"/>
      <c r="CH608" s="182">
        <v>684027314278</v>
      </c>
      <c r="CI608" s="178"/>
      <c r="CJ608" s="178"/>
      <c r="CK608" s="182">
        <v>2018</v>
      </c>
      <c r="CL608" s="182">
        <v>2021</v>
      </c>
      <c r="CM608" s="183" t="s">
        <v>1103</v>
      </c>
      <c r="CN608" s="182">
        <v>442</v>
      </c>
      <c r="CO608" s="182">
        <v>88.4</v>
      </c>
      <c r="CP608" s="182">
        <v>2015</v>
      </c>
      <c r="CQ608" s="140" t="s">
        <v>79</v>
      </c>
      <c r="CR608" s="184" t="s">
        <v>81</v>
      </c>
      <c r="CS608" s="182" t="s">
        <v>81</v>
      </c>
      <c r="CT608" s="182" t="s">
        <v>81</v>
      </c>
      <c r="CU608" s="182" t="s">
        <v>81</v>
      </c>
      <c r="CV608" s="182" t="s">
        <v>81</v>
      </c>
      <c r="CW608" s="183" t="s">
        <v>12955</v>
      </c>
      <c r="CX608" s="183" t="s">
        <v>12956</v>
      </c>
      <c r="CY608" s="182">
        <v>1479</v>
      </c>
      <c r="CZ608" s="182">
        <v>87</v>
      </c>
      <c r="DA608" s="182">
        <v>2018</v>
      </c>
      <c r="DB608" s="182">
        <v>3</v>
      </c>
      <c r="DC608" s="182" t="s">
        <v>12699</v>
      </c>
      <c r="DD608" s="182">
        <v>77.400000000000006</v>
      </c>
      <c r="DE608" s="182">
        <v>77.400000000000006</v>
      </c>
      <c r="DF608" s="182">
        <v>0</v>
      </c>
      <c r="DG608" s="224" t="s">
        <v>81</v>
      </c>
      <c r="DH608" s="224" t="s">
        <v>81</v>
      </c>
      <c r="DI608" s="224">
        <v>7.88</v>
      </c>
      <c r="DJ608" s="224">
        <v>8.07</v>
      </c>
      <c r="DK608" s="224">
        <v>7.18</v>
      </c>
      <c r="DL608" s="224">
        <v>7.57</v>
      </c>
      <c r="DM608" s="224"/>
      <c r="DN608" s="224">
        <v>7.67</v>
      </c>
      <c r="DO608" s="182"/>
      <c r="DP608" s="182"/>
      <c r="DQ608" s="182">
        <v>0</v>
      </c>
      <c r="DR608" s="182">
        <v>0</v>
      </c>
      <c r="DS608" s="182">
        <v>0</v>
      </c>
      <c r="DT608" s="182">
        <v>0</v>
      </c>
      <c r="DU608" s="182">
        <v>0</v>
      </c>
      <c r="DV608" s="182">
        <v>0</v>
      </c>
      <c r="DW608" s="185">
        <v>0</v>
      </c>
      <c r="DX608" s="185" t="s">
        <v>3203</v>
      </c>
      <c r="DY608" s="185" t="s">
        <v>81</v>
      </c>
      <c r="DZ608" s="185" t="s">
        <v>12957</v>
      </c>
      <c r="EA608" s="185" t="s">
        <v>12958</v>
      </c>
      <c r="EB608" s="185" t="s">
        <v>12959</v>
      </c>
      <c r="EC608" s="185" t="s">
        <v>762</v>
      </c>
      <c r="ED608" s="185" t="s">
        <v>89</v>
      </c>
      <c r="EE608" s="185" t="s">
        <v>81</v>
      </c>
      <c r="EF608" s="185" t="s">
        <v>12960</v>
      </c>
      <c r="EG608" s="185" t="s">
        <v>12961</v>
      </c>
      <c r="EH608" s="185" t="s">
        <v>12962</v>
      </c>
      <c r="EI608" s="185" t="s">
        <v>12963</v>
      </c>
      <c r="EJ608" s="182"/>
      <c r="EK608" s="182"/>
      <c r="EL608" s="182"/>
      <c r="EM608" s="182"/>
      <c r="EN608" s="182"/>
      <c r="EO608"/>
    </row>
    <row r="609" spans="1:145" s="32" customFormat="1" ht="18" customHeight="1" thickTop="1" thickBot="1">
      <c r="A609" s="575">
        <f t="shared" si="31"/>
        <v>608</v>
      </c>
      <c r="B609" s="572" t="s">
        <v>12582</v>
      </c>
      <c r="C609" s="605" t="s">
        <v>13189</v>
      </c>
      <c r="D609" s="567" t="s">
        <v>13209</v>
      </c>
      <c r="E609" s="568" t="str">
        <f t="shared" si="29"/>
        <v>Placed</v>
      </c>
      <c r="F609" s="570" t="s">
        <v>12496</v>
      </c>
      <c r="G609" s="567" t="s">
        <v>183</v>
      </c>
      <c r="H609" s="164" t="str">
        <f>VLOOKUP(B609,INFT2!C2:E72,3,0)</f>
        <v>12th + Engineering without Live KT</v>
      </c>
      <c r="I609" s="610" t="s">
        <v>13010</v>
      </c>
      <c r="J609" s="572"/>
      <c r="K609" s="611"/>
      <c r="L609" s="611" t="s">
        <v>13013</v>
      </c>
      <c r="M609" s="611" t="s">
        <v>13747</v>
      </c>
      <c r="N609" s="612" t="s">
        <v>13012</v>
      </c>
      <c r="O609" s="612" t="s">
        <v>13011</v>
      </c>
      <c r="P609" s="612" t="s">
        <v>13009</v>
      </c>
      <c r="Q609" s="612">
        <f>VLOOKUP(B609,'TCS CON'!$D$1:$H$98,5,0)</f>
        <v>336000</v>
      </c>
      <c r="R609" s="612" t="e">
        <f>VLOOKUP(B609,LTI!$C$1:$H$46,6,0)</f>
        <v>#N/A</v>
      </c>
      <c r="S609" s="612" t="e">
        <f>VLOOKUP(B609,JARO!$E$2:$I$11,5,0)</f>
        <v>#N/A</v>
      </c>
      <c r="T609" s="612" t="e">
        <f>VLOOKUP(B609,Capgemini!$D$3:$H$78,5,0)</f>
        <v>#N/A</v>
      </c>
      <c r="U609" s="612" t="e">
        <f>VLOOKUP(B609,Carwale!$D$1:$H$4,5,0)</f>
        <v>#N/A</v>
      </c>
      <c r="V609" s="612" t="e">
        <f>VLOOKUP(B609,'Interactive Brokers'!E:I,5,0)</f>
        <v>#N/A</v>
      </c>
      <c r="W609" s="612" t="e">
        <f>VLOOKUP(B609,'REL Jio'!E:I,5,0)</f>
        <v>#N/A</v>
      </c>
      <c r="X609" s="612" t="e">
        <f>VLOOKUP(B609,'Sciative Sol'!E:I,5,0)</f>
        <v>#N/A</v>
      </c>
      <c r="Y609" s="612" t="e">
        <f>VLOOKUP(B609,'Hexaware Tech'!E:I,5,0)</f>
        <v>#N/A</v>
      </c>
      <c r="Z609" s="612" t="e">
        <f>VLOOKUP(B609,Axis!D:H,5,0)</f>
        <v>#N/A</v>
      </c>
      <c r="AA609" s="612" t="e">
        <f>VLOOKUP(B609,Ugam!$D$3:$H$26,5,0)</f>
        <v>#N/A</v>
      </c>
      <c r="AB609" s="612" t="e">
        <f>VLOOKUP(B609,Zeus!F:J,5,0)</f>
        <v>#N/A</v>
      </c>
      <c r="AC609" s="612" t="e">
        <f>VLOOKUP(B609,Montran!F:J,5,0)</f>
        <v>#N/A</v>
      </c>
      <c r="AD609" s="612" t="e">
        <f>VLOOKUP(B609,Endurance!H392:L392,5,0)</f>
        <v>#N/A</v>
      </c>
      <c r="AE609" s="612" t="e">
        <f>VLOOKUP(B609,'Swabhav Techlabs'!$F$1:$J$2,5,0)</f>
        <v>#N/A</v>
      </c>
      <c r="AF609" s="612" t="e">
        <f>VLOOKUP(B609,'Quality Kiosk'!$F$1:$J$18,5,0)</f>
        <v>#N/A</v>
      </c>
      <c r="AG609" s="612" t="e">
        <f>VLOOKUP(B609,'Lemon VB'!$F$1:$J$2,5,0)</f>
        <v>#N/A</v>
      </c>
      <c r="AH609" s="612" t="e">
        <f>VLOOKUP(B609,Gocomet!$E$1:$I$3,5,0)</f>
        <v>#N/A</v>
      </c>
      <c r="AI609" s="612" t="e">
        <f>VLOOKUP(B609,'Ingram Micro'!$E$1:$I$8,5,0)</f>
        <v>#N/A</v>
      </c>
      <c r="AJ609" s="612" t="e">
        <f>VLOOKUP(B609,'DePronto Infotech'!$E$1:$I$2,5,0)</f>
        <v>#N/A</v>
      </c>
      <c r="AK609" s="612" t="e">
        <f>VLOOKUP(B609,'Reliance Retail'!$E$1:$I$4,5,0)</f>
        <v>#N/A</v>
      </c>
      <c r="AL609" s="612" t="e">
        <f>VLOOKUP(B609,'Bright Champs'!$D$1:$H$13,5,0)</f>
        <v>#N/A</v>
      </c>
      <c r="AM609" s="612" t="e">
        <f>VLOOKUP(B609,Neosoft!$E$1:$I$12,5,0)</f>
        <v>#N/A</v>
      </c>
      <c r="AN609" s="612" t="e">
        <f>VLOOKUP(B609,Infosys!$E$1:$I$3,5,0)</f>
        <v>#N/A</v>
      </c>
      <c r="AO609" s="612" t="e">
        <f>VLOOKUP(B609,Cerelabs!$E$1:$I$5,5,0)</f>
        <v>#N/A</v>
      </c>
      <c r="AP609" s="612" t="e">
        <f>VLOOKUP(B609,'Neebal Technologies'!$D$1:$H$2,5,0)</f>
        <v>#N/A</v>
      </c>
      <c r="AQ609" s="612" t="e">
        <f>VLOOKUP(B609,'Vertiv Energy'!$D$1:$H$2,5,0)</f>
        <v>#N/A</v>
      </c>
      <c r="AR609" s="612" t="e">
        <f>VLOOKUP(B609,'Acidaes Solutions (CRMNEXT)'!$D$1:$H$3,5,0)</f>
        <v>#N/A</v>
      </c>
      <c r="AS609" s="612" t="e">
        <f>VLOOKUP(B609,Growisto!$D$1:$H$2,5,0)</f>
        <v>#N/A</v>
      </c>
      <c r="AT609" s="612" t="e">
        <f>VLOOKUP(B609,'9.9 Mediaworx - Digit'!$D$1:$H$2,5,0)</f>
        <v>#N/A</v>
      </c>
      <c r="AU609" s="612" t="e">
        <f>VLOOKUP(B609,'Vistaar systems Pvt Ltd'!$D$2:$H$3,5,0)</f>
        <v>#N/A</v>
      </c>
      <c r="AV609" s="612" t="e">
        <f>VLOOKUP(B609,'Course 5i'!$D$2:$H$11,5,0)</f>
        <v>#N/A</v>
      </c>
      <c r="AW609" s="612" t="e">
        <f>VLOOKUP(B609,'Radiant Appliances &amp; Electronic'!$D$1:$H$13,5,0)</f>
        <v>#N/A</v>
      </c>
      <c r="AX609" s="612" t="e">
        <f>VLOOKUP(B609,'Atos Global'!$D$3:$H$27,5,0)</f>
        <v>#N/A</v>
      </c>
      <c r="AY609" s="612" t="e">
        <f>VLOOKUP(B609,'Saama Technologies'!$D$1:$H$2,5,0)</f>
        <v>#N/A</v>
      </c>
      <c r="AZ609" s="612" t="e">
        <f>VLOOKUP(B609,'Multiplier Solutions'!$D$1:$H$2,5,0)</f>
        <v>#N/A</v>
      </c>
      <c r="BA609" s="612" t="e">
        <f>VLOOKUP(B609,GEP!$D$2:$H$5,5,0)</f>
        <v>#N/A</v>
      </c>
      <c r="BB609" s="612" t="e">
        <f>VLOOKUP(B609,Accenture!$D$1:$H$6,5,0)</f>
        <v>#N/A</v>
      </c>
      <c r="BC609" s="612" t="e">
        <f>VLOOKUP(B609,'Endurance International Group'!$D$1:$H$2,5,0)</f>
        <v>#N/A</v>
      </c>
      <c r="BD609" s="612" t="e">
        <f>VLOOKUP(B609,Newgen!$D$1:$H$2,5,0)</f>
        <v>#N/A</v>
      </c>
      <c r="BE609" s="612" t="e">
        <f>VLOOKUP(B609,'3D Incredible'!D609:H609,5,0)</f>
        <v>#N/A</v>
      </c>
      <c r="BF609" s="612" t="e">
        <f>VLOOKUP(B609,'Raja Software Labs'!$D$2:$H$2,5,0)</f>
        <v>#N/A</v>
      </c>
      <c r="BG609" s="612" t="e">
        <f>VLOOKUP(B609,Wipro!$D$1:$H$2,5,0)</f>
        <v>#N/A</v>
      </c>
      <c r="BH609" s="612" t="e">
        <f>VLOOKUP(B609,'Perch Technologies'!$D$2:$H$2,5,0)</f>
        <v>#N/A</v>
      </c>
      <c r="BI609" s="612" t="e">
        <f>VLOOKUP(B609,'Morning Star'!$D$1:$H$6,5,0)</f>
        <v>#N/A</v>
      </c>
      <c r="BJ609" s="612" t="e">
        <f>VLOOKUP(B609,Flexiloans!$D$1:$H$2,5,0)</f>
        <v>#N/A</v>
      </c>
      <c r="BK609" s="612" t="e">
        <f>VLOOKUP(B609,'Thirdware Solutions'!$D$1:$H$2,5,0)</f>
        <v>#N/A</v>
      </c>
      <c r="BL609" s="612" t="e">
        <f>VLOOKUP(B609,Tescom!$D$1:$H$8,5,0)</f>
        <v>#N/A</v>
      </c>
      <c r="BM609" s="612" t="e">
        <f>VLOOKUP(B609,'Cogno AI'!$D$1:$H$2,5,0)</f>
        <v>#N/A</v>
      </c>
      <c r="BN609" s="612" t="e">
        <f>VLOOKUP(B609,'ABM Knowledgeware'!$D$1:$H$2,5,0)</f>
        <v>#N/A</v>
      </c>
      <c r="BO609" s="612" t="e">
        <f>VLOOKUP(B609,'Concerto Software'!$D$1:$H$3,5,0)</f>
        <v>#N/A</v>
      </c>
      <c r="BP609" s="612" t="e">
        <f>VLOOKUP(B609,'My Captain'!$D$1:$H$4,5,0)</f>
        <v>#N/A</v>
      </c>
      <c r="BQ609" s="612" t="e">
        <f>VLOOKUP(B609,'Finoux Solutions'!$D$2:$H$4,5,0)</f>
        <v>#N/A</v>
      </c>
      <c r="BR609" s="612" t="e">
        <f>VLOOKUP(B609,'MITR Learning'!$D$1:$H$2,5,0)</f>
        <v>#N/A</v>
      </c>
      <c r="BS609" s="612" t="e">
        <f>VLOOKUP(B609,Nucsoft!$D$2:$H$6,5,0)</f>
        <v>#N/A</v>
      </c>
      <c r="BT609" s="612" t="e">
        <f>VLOOKUP(B609,'Paras Cadd'!$D$1:$H$2,5,0)</f>
        <v>#N/A</v>
      </c>
      <c r="BU609" s="612" t="e">
        <f>VLOOKUP(B609,'ICICI Securities'!$D$1:$H$2,5,0)</f>
        <v>#N/A</v>
      </c>
      <c r="BV609" s="612" t="e">
        <f>VLOOKUP(B609,'Citius Tech'!$D$2:$H$5,5,0)</f>
        <v>#N/A</v>
      </c>
      <c r="BW609" s="612" t="e">
        <f>VLOOKUP(B609,'Buzzy Brains'!$D$2:$H$2,5,0)</f>
        <v>#N/A</v>
      </c>
      <c r="BX609" s="612" t="e">
        <f>VLOOKUP(B609,'Decimal Point'!$D$2:$H$2,5,0)</f>
        <v>#N/A</v>
      </c>
      <c r="BY609" s="612" t="e">
        <f>VLOOKUP(B609,'Sankey Business Solutions'!$D$2:$H$3,5,0)</f>
        <v>#N/A</v>
      </c>
      <c r="BZ609" s="612" t="e">
        <f>VLOOKUP(B609,'Nangia &amp; Co LLP'!$D$2:$H$2,5,0)</f>
        <v>#N/A</v>
      </c>
      <c r="CA609" s="612" t="e">
        <f>VLOOKUP(B609,'FIS Solutions India Pvt Ltd'!$D$2:$H$2,5,0)</f>
        <v>#N/A</v>
      </c>
      <c r="CB609" s="612" t="e">
        <f>VLOOKUP(B609,'Delta Technology &amp; Management '!$D$2:$H$16,5,0)</f>
        <v>#N/A</v>
      </c>
      <c r="CC609" s="612" t="e">
        <f>VLOOKUP(B609,'Espoir Networks'!$D$3:$H$11,5,0)</f>
        <v>#N/A</v>
      </c>
      <c r="CD609" s="612" t="e">
        <f>VLOOKUP(B609,'Servosys Solution'!$D$3:$H$5,5,0)</f>
        <v>#N/A</v>
      </c>
      <c r="CE609" s="612" t="e">
        <f>VLOOKUP(B609,'Ribbon Communications'!$D$3:$H$4,5,0)</f>
        <v>#N/A</v>
      </c>
      <c r="CF609" s="612">
        <f t="shared" si="30"/>
        <v>1</v>
      </c>
      <c r="CG609" s="178"/>
      <c r="CH609" s="178"/>
      <c r="CI609" s="178"/>
      <c r="CJ609" s="178"/>
      <c r="CK609" s="178"/>
      <c r="CL609" s="178"/>
      <c r="CM609" s="178"/>
      <c r="CN609" s="178"/>
      <c r="CO609" s="179" t="s">
        <v>13014</v>
      </c>
      <c r="CP609" s="178"/>
      <c r="CQ609" s="178"/>
      <c r="CR609" s="178"/>
      <c r="CS609" s="178"/>
      <c r="CT609" s="179" t="s">
        <v>13015</v>
      </c>
      <c r="CU609" s="178"/>
      <c r="CV609" s="178"/>
      <c r="CW609" s="178"/>
      <c r="CX609" s="178"/>
      <c r="CY609" s="178"/>
      <c r="CZ609" s="178"/>
      <c r="DA609" s="178"/>
      <c r="DB609" s="178"/>
      <c r="DC609" s="178"/>
      <c r="DD609" s="178"/>
      <c r="DE609" s="178"/>
      <c r="DF609" s="178"/>
      <c r="DG609" s="224"/>
      <c r="DH609" s="224"/>
      <c r="DI609" s="224"/>
      <c r="DJ609" s="224"/>
      <c r="DK609" s="224"/>
      <c r="DL609" s="224"/>
      <c r="DM609" s="224"/>
      <c r="DN609" s="224"/>
      <c r="DO609" s="178"/>
      <c r="DP609" s="178"/>
      <c r="DQ609" s="178"/>
      <c r="DR609" s="178"/>
      <c r="DS609" s="178"/>
      <c r="DT609" s="178"/>
      <c r="DU609" s="178"/>
      <c r="DV609" s="178"/>
      <c r="DW609" s="181"/>
      <c r="DX609" s="181"/>
      <c r="DY609" s="181"/>
      <c r="DZ609" s="187" t="s">
        <v>13016</v>
      </c>
      <c r="EA609" s="178"/>
      <c r="EB609" s="187" t="s">
        <v>13017</v>
      </c>
      <c r="EC609" s="178"/>
      <c r="ED609" s="178"/>
      <c r="EE609" s="178"/>
      <c r="EF609" s="178"/>
      <c r="EG609" s="178"/>
      <c r="EH609" s="178"/>
      <c r="EI609" s="178"/>
      <c r="EJ609" s="178"/>
      <c r="EK609" s="178"/>
      <c r="EL609" s="178"/>
      <c r="EM609" s="178"/>
      <c r="EN609" s="178"/>
      <c r="EO609"/>
    </row>
    <row r="610" spans="1:145" s="32" customFormat="1" ht="21" customHeight="1" thickTop="1" thickBot="1">
      <c r="A610" s="575">
        <f t="shared" si="31"/>
        <v>609</v>
      </c>
      <c r="B610" s="572" t="s">
        <v>12584</v>
      </c>
      <c r="C610" s="605" t="s">
        <v>12583</v>
      </c>
      <c r="D610" s="567" t="s">
        <v>13209</v>
      </c>
      <c r="E610" s="568" t="str">
        <f t="shared" si="29"/>
        <v>Placed</v>
      </c>
      <c r="F610" s="567" t="s">
        <v>12369</v>
      </c>
      <c r="G610" s="570" t="s">
        <v>13331</v>
      </c>
      <c r="H610" s="164" t="str">
        <f>VLOOKUP(B610,EXTC1!C3:E51,3,0)</f>
        <v>12th + Engineering without Live KT</v>
      </c>
      <c r="I610" s="610">
        <v>36255</v>
      </c>
      <c r="J610" s="572">
        <v>21</v>
      </c>
      <c r="K610" s="611" t="s">
        <v>12983</v>
      </c>
      <c r="L610" s="611" t="s">
        <v>12982</v>
      </c>
      <c r="M610" s="611" t="s">
        <v>12984</v>
      </c>
      <c r="N610" s="612" t="s">
        <v>12985</v>
      </c>
      <c r="O610" s="612">
        <v>9892463439</v>
      </c>
      <c r="P610" s="612">
        <v>9987581874</v>
      </c>
      <c r="Q610" s="612">
        <f>VLOOKUP(B610,'TCS CON'!$D$1:$H$98,5,0)</f>
        <v>336000</v>
      </c>
      <c r="R610" s="612" t="e">
        <f>VLOOKUP(B610,LTI!$C$1:$H$46,6,0)</f>
        <v>#N/A</v>
      </c>
      <c r="S610" s="612" t="e">
        <f>VLOOKUP(B610,JARO!$E$2:$I$11,5,0)</f>
        <v>#N/A</v>
      </c>
      <c r="T610" s="612" t="e">
        <f>VLOOKUP(B610,Capgemini!$D$3:$H$78,5,0)</f>
        <v>#N/A</v>
      </c>
      <c r="U610" s="612" t="e">
        <f>VLOOKUP(B610,Carwale!$D$1:$H$4,5,0)</f>
        <v>#N/A</v>
      </c>
      <c r="V610" s="612" t="e">
        <f>VLOOKUP(B610,'Interactive Brokers'!E:I,5,0)</f>
        <v>#N/A</v>
      </c>
      <c r="W610" s="612" t="e">
        <f>VLOOKUP(B610,'REL Jio'!E:I,5,0)</f>
        <v>#N/A</v>
      </c>
      <c r="X610" s="612" t="e">
        <f>VLOOKUP(B610,'Sciative Sol'!E:I,5,0)</f>
        <v>#N/A</v>
      </c>
      <c r="Y610" s="612" t="e">
        <f>VLOOKUP(B610,'Hexaware Tech'!E:I,5,0)</f>
        <v>#N/A</v>
      </c>
      <c r="Z610" s="612" t="e">
        <f>VLOOKUP(B610,Axis!D:H,5,0)</f>
        <v>#N/A</v>
      </c>
      <c r="AA610" s="612" t="e">
        <f>VLOOKUP(B610,Ugam!$D$3:$H$26,5,0)</f>
        <v>#N/A</v>
      </c>
      <c r="AB610" s="612" t="e">
        <f>VLOOKUP(B610,Zeus!F:J,5,0)</f>
        <v>#N/A</v>
      </c>
      <c r="AC610" s="612" t="e">
        <f>VLOOKUP(B610,Montran!F:J,5,0)</f>
        <v>#N/A</v>
      </c>
      <c r="AD610" s="612" t="e">
        <f>VLOOKUP(B610,Endurance!H393:L393,5,0)</f>
        <v>#N/A</v>
      </c>
      <c r="AE610" s="612" t="e">
        <f>VLOOKUP(B610,'Swabhav Techlabs'!$F$1:$J$2,5,0)</f>
        <v>#N/A</v>
      </c>
      <c r="AF610" s="612" t="e">
        <f>VLOOKUP(B610,'Quality Kiosk'!$F$1:$J$18,5,0)</f>
        <v>#N/A</v>
      </c>
      <c r="AG610" s="612" t="e">
        <f>VLOOKUP(B610,'Lemon VB'!$F$1:$J$2,5,0)</f>
        <v>#N/A</v>
      </c>
      <c r="AH610" s="612" t="e">
        <f>VLOOKUP(B610,Gocomet!$E$1:$I$3,5,0)</f>
        <v>#N/A</v>
      </c>
      <c r="AI610" s="612" t="e">
        <f>VLOOKUP(B610,'Ingram Micro'!$E$1:$I$8,5,0)</f>
        <v>#N/A</v>
      </c>
      <c r="AJ610" s="612" t="e">
        <f>VLOOKUP(B610,'DePronto Infotech'!$E$1:$I$2,5,0)</f>
        <v>#N/A</v>
      </c>
      <c r="AK610" s="612" t="e">
        <f>VLOOKUP(B610,'Reliance Retail'!$E$1:$I$4,5,0)</f>
        <v>#N/A</v>
      </c>
      <c r="AL610" s="612" t="e">
        <f>VLOOKUP(B610,'Bright Champs'!$D$1:$H$13,5,0)</f>
        <v>#N/A</v>
      </c>
      <c r="AM610" s="612" t="e">
        <f>VLOOKUP(B610,Neosoft!$E$1:$I$12,5,0)</f>
        <v>#N/A</v>
      </c>
      <c r="AN610" s="612" t="e">
        <f>VLOOKUP(B610,Infosys!$E$1:$I$3,5,0)</f>
        <v>#N/A</v>
      </c>
      <c r="AO610" s="612" t="e">
        <f>VLOOKUP(B610,Cerelabs!$E$1:$I$5,5,0)</f>
        <v>#N/A</v>
      </c>
      <c r="AP610" s="612" t="e">
        <f>VLOOKUP(B610,'Neebal Technologies'!$D$1:$H$2,5,0)</f>
        <v>#N/A</v>
      </c>
      <c r="AQ610" s="612" t="e">
        <f>VLOOKUP(B610,'Vertiv Energy'!$D$1:$H$2,5,0)</f>
        <v>#N/A</v>
      </c>
      <c r="AR610" s="612" t="e">
        <f>VLOOKUP(B610,'Acidaes Solutions (CRMNEXT)'!$D$1:$H$3,5,0)</f>
        <v>#N/A</v>
      </c>
      <c r="AS610" s="612" t="e">
        <f>VLOOKUP(B610,Growisto!$D$1:$H$2,5,0)</f>
        <v>#N/A</v>
      </c>
      <c r="AT610" s="612" t="e">
        <f>VLOOKUP(B610,'9.9 Mediaworx - Digit'!$D$1:$H$2,5,0)</f>
        <v>#N/A</v>
      </c>
      <c r="AU610" s="612" t="e">
        <f>VLOOKUP(B610,'Vistaar systems Pvt Ltd'!$D$2:$H$3,5,0)</f>
        <v>#N/A</v>
      </c>
      <c r="AV610" s="612" t="e">
        <f>VLOOKUP(B610,'Course 5i'!$D$2:$H$11,5,0)</f>
        <v>#N/A</v>
      </c>
      <c r="AW610" s="612" t="e">
        <f>VLOOKUP(B610,'Radiant Appliances &amp; Electronic'!$D$1:$H$13,5,0)</f>
        <v>#N/A</v>
      </c>
      <c r="AX610" s="612" t="e">
        <f>VLOOKUP(B610,'Atos Global'!$D$3:$H$27,5,0)</f>
        <v>#N/A</v>
      </c>
      <c r="AY610" s="612" t="e">
        <f>VLOOKUP(B610,'Saama Technologies'!$D$1:$H$2,5,0)</f>
        <v>#N/A</v>
      </c>
      <c r="AZ610" s="612" t="e">
        <f>VLOOKUP(B610,'Multiplier Solutions'!$D$1:$H$2,5,0)</f>
        <v>#N/A</v>
      </c>
      <c r="BA610" s="612" t="e">
        <f>VLOOKUP(B610,GEP!$D$2:$H$5,5,0)</f>
        <v>#N/A</v>
      </c>
      <c r="BB610" s="612" t="e">
        <f>VLOOKUP(B610,Accenture!$D$1:$H$6,5,0)</f>
        <v>#N/A</v>
      </c>
      <c r="BC610" s="612" t="e">
        <f>VLOOKUP(B610,'Endurance International Group'!$D$1:$H$2,5,0)</f>
        <v>#N/A</v>
      </c>
      <c r="BD610" s="612" t="e">
        <f>VLOOKUP(B610,Newgen!$D$1:$H$2,5,0)</f>
        <v>#N/A</v>
      </c>
      <c r="BE610" s="612" t="e">
        <f>VLOOKUP(B610,'3D Incredible'!D610:H610,5,0)</f>
        <v>#N/A</v>
      </c>
      <c r="BF610" s="612" t="e">
        <f>VLOOKUP(B610,'Raja Software Labs'!$D$2:$H$2,5,0)</f>
        <v>#N/A</v>
      </c>
      <c r="BG610" s="612" t="e">
        <f>VLOOKUP(B610,Wipro!$D$1:$H$2,5,0)</f>
        <v>#N/A</v>
      </c>
      <c r="BH610" s="612" t="e">
        <f>VLOOKUP(B610,'Perch Technologies'!$D$2:$H$2,5,0)</f>
        <v>#N/A</v>
      </c>
      <c r="BI610" s="612" t="e">
        <f>VLOOKUP(B610,'Morning Star'!$D$1:$H$6,5,0)</f>
        <v>#N/A</v>
      </c>
      <c r="BJ610" s="612" t="e">
        <f>VLOOKUP(B610,Flexiloans!$D$1:$H$2,5,0)</f>
        <v>#N/A</v>
      </c>
      <c r="BK610" s="612" t="e">
        <f>VLOOKUP(B610,'Thirdware Solutions'!$D$1:$H$2,5,0)</f>
        <v>#N/A</v>
      </c>
      <c r="BL610" s="612" t="e">
        <f>VLOOKUP(B610,Tescom!$D$1:$H$8,5,0)</f>
        <v>#N/A</v>
      </c>
      <c r="BM610" s="612" t="e">
        <f>VLOOKUP(B610,'Cogno AI'!$D$1:$H$2,5,0)</f>
        <v>#N/A</v>
      </c>
      <c r="BN610" s="612" t="e">
        <f>VLOOKUP(B610,'ABM Knowledgeware'!$D$1:$H$2,5,0)</f>
        <v>#N/A</v>
      </c>
      <c r="BO610" s="612" t="e">
        <f>VLOOKUP(B610,'Concerto Software'!$D$1:$H$3,5,0)</f>
        <v>#N/A</v>
      </c>
      <c r="BP610" s="612" t="e">
        <f>VLOOKUP(B610,'My Captain'!$D$1:$H$4,5,0)</f>
        <v>#N/A</v>
      </c>
      <c r="BQ610" s="612" t="e">
        <f>VLOOKUP(B610,'Finoux Solutions'!$D$2:$H$4,5,0)</f>
        <v>#N/A</v>
      </c>
      <c r="BR610" s="612" t="e">
        <f>VLOOKUP(B610,'MITR Learning'!$D$1:$H$2,5,0)</f>
        <v>#N/A</v>
      </c>
      <c r="BS610" s="612" t="e">
        <f>VLOOKUP(B610,Nucsoft!$D$2:$H$6,5,0)</f>
        <v>#N/A</v>
      </c>
      <c r="BT610" s="612" t="e">
        <f>VLOOKUP(B610,'Paras Cadd'!$D$1:$H$2,5,0)</f>
        <v>#N/A</v>
      </c>
      <c r="BU610" s="612" t="e">
        <f>VLOOKUP(B610,'ICICI Securities'!$D$1:$H$2,5,0)</f>
        <v>#N/A</v>
      </c>
      <c r="BV610" s="612" t="e">
        <f>VLOOKUP(B610,'Citius Tech'!$D$2:$H$5,5,0)</f>
        <v>#N/A</v>
      </c>
      <c r="BW610" s="612" t="e">
        <f>VLOOKUP(B610,'Buzzy Brains'!$D$2:$H$2,5,0)</f>
        <v>#N/A</v>
      </c>
      <c r="BX610" s="612" t="e">
        <f>VLOOKUP(B610,'Decimal Point'!$D$2:$H$2,5,0)</f>
        <v>#N/A</v>
      </c>
      <c r="BY610" s="612" t="e">
        <f>VLOOKUP(B610,'Sankey Business Solutions'!$D$2:$H$3,5,0)</f>
        <v>#N/A</v>
      </c>
      <c r="BZ610" s="612" t="e">
        <f>VLOOKUP(B610,'Nangia &amp; Co LLP'!$D$2:$H$2,5,0)</f>
        <v>#N/A</v>
      </c>
      <c r="CA610" s="612" t="e">
        <f>VLOOKUP(B610,'FIS Solutions India Pvt Ltd'!$D$2:$H$2,5,0)</f>
        <v>#N/A</v>
      </c>
      <c r="CB610" s="612" t="e">
        <f>VLOOKUP(B610,'Delta Technology &amp; Management '!$D$2:$H$16,5,0)</f>
        <v>#N/A</v>
      </c>
      <c r="CC610" s="612" t="e">
        <f>VLOOKUP(B610,'Espoir Networks'!$D$3:$H$11,5,0)</f>
        <v>#N/A</v>
      </c>
      <c r="CD610" s="612" t="e">
        <f>VLOOKUP(B610,'Servosys Solution'!$D$3:$H$5,5,0)</f>
        <v>#N/A</v>
      </c>
      <c r="CE610" s="612" t="e">
        <f>VLOOKUP(B610,'Ribbon Communications'!$D$3:$H$4,5,0)</f>
        <v>#N/A</v>
      </c>
      <c r="CF610" s="612">
        <f t="shared" si="30"/>
        <v>1</v>
      </c>
      <c r="CG610" s="182" t="s">
        <v>12986</v>
      </c>
      <c r="CH610" s="182">
        <v>480549121310</v>
      </c>
      <c r="CI610" s="182" t="s">
        <v>12987</v>
      </c>
      <c r="CJ610" s="178"/>
      <c r="CK610" s="182">
        <v>2017</v>
      </c>
      <c r="CL610" s="182">
        <v>2021</v>
      </c>
      <c r="CM610" s="185" t="s">
        <v>12988</v>
      </c>
      <c r="CN610" s="182" t="s">
        <v>12989</v>
      </c>
      <c r="CO610" s="182">
        <v>92.2</v>
      </c>
      <c r="CP610" s="182">
        <v>2015</v>
      </c>
      <c r="CQ610" s="182" t="s">
        <v>12990</v>
      </c>
      <c r="CR610" s="185" t="s">
        <v>12991</v>
      </c>
      <c r="CS610" s="182" t="s">
        <v>12992</v>
      </c>
      <c r="CT610" s="182">
        <v>79.38</v>
      </c>
      <c r="CU610" s="182">
        <v>2017</v>
      </c>
      <c r="CV610" s="182" t="s">
        <v>12993</v>
      </c>
      <c r="CW610" s="184" t="s">
        <v>81</v>
      </c>
      <c r="CX610" s="184" t="s">
        <v>81</v>
      </c>
      <c r="CY610" s="182" t="s">
        <v>81</v>
      </c>
      <c r="CZ610" s="182" t="s">
        <v>81</v>
      </c>
      <c r="DA610" s="182" t="s">
        <v>81</v>
      </c>
      <c r="DB610" s="182" t="s">
        <v>81</v>
      </c>
      <c r="DC610" s="182" t="s">
        <v>81</v>
      </c>
      <c r="DD610" s="182" t="s">
        <v>81</v>
      </c>
      <c r="DE610" s="182" t="s">
        <v>81</v>
      </c>
      <c r="DF610" s="182" t="s">
        <v>81</v>
      </c>
      <c r="DG610" s="224">
        <v>8.81</v>
      </c>
      <c r="DH610" s="224">
        <v>8.3000000000000007</v>
      </c>
      <c r="DI610" s="224">
        <v>9.23</v>
      </c>
      <c r="DJ610" s="224">
        <v>8.16</v>
      </c>
      <c r="DK610" s="224">
        <v>6.44</v>
      </c>
      <c r="DL610" s="224">
        <v>8.6</v>
      </c>
      <c r="DM610" s="224">
        <f>SUM(DG610:DL610)</f>
        <v>49.54</v>
      </c>
      <c r="DN610" s="224">
        <v>8.26</v>
      </c>
      <c r="DO610" s="402">
        <v>73.12</v>
      </c>
      <c r="DP610" s="182">
        <v>10</v>
      </c>
      <c r="DQ610" s="182">
        <v>0</v>
      </c>
      <c r="DR610" s="182">
        <v>0</v>
      </c>
      <c r="DS610" s="182">
        <v>0</v>
      </c>
      <c r="DT610" s="182">
        <v>0</v>
      </c>
      <c r="DU610" s="182">
        <v>0</v>
      </c>
      <c r="DV610" s="182">
        <v>0</v>
      </c>
      <c r="DW610" s="185" t="s">
        <v>3203</v>
      </c>
      <c r="DX610" s="185" t="s">
        <v>3203</v>
      </c>
      <c r="DY610" s="185" t="s">
        <v>12418</v>
      </c>
      <c r="DZ610" s="185" t="s">
        <v>12994</v>
      </c>
      <c r="EA610" s="185" t="s">
        <v>5597</v>
      </c>
      <c r="EB610" s="185" t="s">
        <v>12995</v>
      </c>
      <c r="EC610" s="184" t="s">
        <v>88</v>
      </c>
      <c r="ED610" s="185" t="s">
        <v>12422</v>
      </c>
      <c r="EE610" s="184" t="s">
        <v>12996</v>
      </c>
      <c r="EF610" s="185" t="s">
        <v>12997</v>
      </c>
      <c r="EG610" s="185" t="s">
        <v>12998</v>
      </c>
      <c r="EH610" s="185" t="s">
        <v>12999</v>
      </c>
      <c r="EI610" s="185" t="s">
        <v>6703</v>
      </c>
      <c r="EJ610" s="167" t="s">
        <v>13000</v>
      </c>
      <c r="EK610" s="167" t="s">
        <v>13001</v>
      </c>
      <c r="EL610" s="167" t="s">
        <v>13002</v>
      </c>
      <c r="EM610" s="167" t="s">
        <v>13003</v>
      </c>
      <c r="EN610" s="178"/>
      <c r="EO610"/>
    </row>
    <row r="611" spans="1:145" s="32" customFormat="1" ht="18" customHeight="1" thickTop="1" thickBot="1">
      <c r="A611" s="575">
        <f t="shared" si="31"/>
        <v>610</v>
      </c>
      <c r="B611" s="572" t="s">
        <v>12586</v>
      </c>
      <c r="C611" s="585" t="s">
        <v>12585</v>
      </c>
      <c r="D611" s="502" t="s">
        <v>13208</v>
      </c>
      <c r="E611" s="568" t="str">
        <f t="shared" si="29"/>
        <v>Placed</v>
      </c>
      <c r="F611" s="570" t="s">
        <v>12496</v>
      </c>
      <c r="G611" s="502" t="s">
        <v>183</v>
      </c>
      <c r="H611" s="164" t="str">
        <f>VLOOKUP(B611,INFT2!C4:E74,3,0)</f>
        <v>12th + Engineering without live KT</v>
      </c>
      <c r="I611" s="610">
        <v>36469</v>
      </c>
      <c r="J611" s="572">
        <v>21</v>
      </c>
      <c r="K611" s="611" t="s">
        <v>12587</v>
      </c>
      <c r="L611" s="611" t="s">
        <v>12588</v>
      </c>
      <c r="M611" s="611" t="s">
        <v>12589</v>
      </c>
      <c r="N611" s="612" t="s">
        <v>12590</v>
      </c>
      <c r="O611" s="612">
        <v>7738992515</v>
      </c>
      <c r="P611" s="612">
        <v>8104911167</v>
      </c>
      <c r="Q611" s="612" t="e">
        <f>VLOOKUP(B611,'TCS CON'!$D$1:$H$98,5,0)</f>
        <v>#N/A</v>
      </c>
      <c r="R611" s="612" t="e">
        <f>VLOOKUP(B611,LTI!$C$1:$H$46,6,0)</f>
        <v>#N/A</v>
      </c>
      <c r="S611" s="612" t="e">
        <f>VLOOKUP(B611,JARO!$E$2:$I$11,5,0)</f>
        <v>#N/A</v>
      </c>
      <c r="T611" s="612" t="e">
        <f>VLOOKUP(B611,Capgemini!$D$3:$H$78,5,0)</f>
        <v>#N/A</v>
      </c>
      <c r="U611" s="612" t="e">
        <f>VLOOKUP(B611,Carwale!$D$1:$H$4,5,0)</f>
        <v>#N/A</v>
      </c>
      <c r="V611" s="612" t="e">
        <f>VLOOKUP(B611,'Interactive Brokers'!E:I,5,0)</f>
        <v>#N/A</v>
      </c>
      <c r="W611" s="612" t="e">
        <f>VLOOKUP(B611,'REL Jio'!E:I,5,0)</f>
        <v>#N/A</v>
      </c>
      <c r="X611" s="612" t="e">
        <f>VLOOKUP(B611,'Sciative Sol'!E:I,5,0)</f>
        <v>#N/A</v>
      </c>
      <c r="Y611" s="612" t="e">
        <f>VLOOKUP(B611,'Hexaware Tech'!E:I,5,0)</f>
        <v>#N/A</v>
      </c>
      <c r="Z611" s="612" t="e">
        <f>VLOOKUP(B611,Axis!D:H,5,0)</f>
        <v>#N/A</v>
      </c>
      <c r="AA611" s="612">
        <f>VLOOKUP(B611,Ugam!$D$3:$H$26,5,0)</f>
        <v>250000</v>
      </c>
      <c r="AB611" s="612" t="e">
        <f>VLOOKUP(B611,Zeus!F:J,5,0)</f>
        <v>#N/A</v>
      </c>
      <c r="AC611" s="612" t="e">
        <f>VLOOKUP(B611,Montran!F:J,5,0)</f>
        <v>#N/A</v>
      </c>
      <c r="AD611" s="612" t="e">
        <f>VLOOKUP(B611,Endurance!H394:L394,5,0)</f>
        <v>#N/A</v>
      </c>
      <c r="AE611" s="612" t="e">
        <f>VLOOKUP(B611,'Swabhav Techlabs'!$F$1:$J$2,5,0)</f>
        <v>#N/A</v>
      </c>
      <c r="AF611" s="612" t="e">
        <f>VLOOKUP(B611,'Quality Kiosk'!$F$1:$J$18,5,0)</f>
        <v>#N/A</v>
      </c>
      <c r="AG611" s="612" t="e">
        <f>VLOOKUP(B611,'Lemon VB'!$F$1:$J$2,5,0)</f>
        <v>#N/A</v>
      </c>
      <c r="AH611" s="612" t="e">
        <f>VLOOKUP(B611,Gocomet!$E$1:$I$3,5,0)</f>
        <v>#N/A</v>
      </c>
      <c r="AI611" s="612" t="e">
        <f>VLOOKUP(B611,'Ingram Micro'!$E$1:$I$8,5,0)</f>
        <v>#N/A</v>
      </c>
      <c r="AJ611" s="612" t="e">
        <f>VLOOKUP(B611,'DePronto Infotech'!$E$1:$I$2,5,0)</f>
        <v>#N/A</v>
      </c>
      <c r="AK611" s="612" t="e">
        <f>VLOOKUP(B611,'Reliance Retail'!$E$1:$I$4,5,0)</f>
        <v>#N/A</v>
      </c>
      <c r="AL611" s="612" t="e">
        <f>VLOOKUP(B611,'Bright Champs'!$D$1:$H$13,5,0)</f>
        <v>#N/A</v>
      </c>
      <c r="AM611" s="612" t="e">
        <f>VLOOKUP(B611,Neosoft!$E$1:$I$12,5,0)</f>
        <v>#N/A</v>
      </c>
      <c r="AN611" s="612" t="e">
        <f>VLOOKUP(B611,Infosys!$E$1:$I$3,5,0)</f>
        <v>#N/A</v>
      </c>
      <c r="AO611" s="612" t="e">
        <f>VLOOKUP(B611,Cerelabs!$E$1:$I$5,5,0)</f>
        <v>#N/A</v>
      </c>
      <c r="AP611" s="612" t="e">
        <f>VLOOKUP(B611,'Neebal Technologies'!$D$1:$H$2,5,0)</f>
        <v>#N/A</v>
      </c>
      <c r="AQ611" s="612" t="e">
        <f>VLOOKUP(B611,'Vertiv Energy'!$D$1:$H$2,5,0)</f>
        <v>#N/A</v>
      </c>
      <c r="AR611" s="612" t="e">
        <f>VLOOKUP(B611,'Acidaes Solutions (CRMNEXT)'!$D$1:$H$3,5,0)</f>
        <v>#N/A</v>
      </c>
      <c r="AS611" s="612" t="e">
        <f>VLOOKUP(B611,Growisto!$D$1:$H$2,5,0)</f>
        <v>#N/A</v>
      </c>
      <c r="AT611" s="612" t="e">
        <f>VLOOKUP(B611,'9.9 Mediaworx - Digit'!$D$1:$H$2,5,0)</f>
        <v>#N/A</v>
      </c>
      <c r="AU611" s="612" t="e">
        <f>VLOOKUP(B611,'Vistaar systems Pvt Ltd'!$D$2:$H$3,5,0)</f>
        <v>#N/A</v>
      </c>
      <c r="AV611" s="612" t="e">
        <f>VLOOKUP(B611,'Course 5i'!$D$2:$H$11,5,0)</f>
        <v>#N/A</v>
      </c>
      <c r="AW611" s="612" t="e">
        <f>VLOOKUP(B611,'Radiant Appliances &amp; Electronic'!$D$1:$H$13,5,0)</f>
        <v>#N/A</v>
      </c>
      <c r="AX611" s="612" t="e">
        <f>VLOOKUP(B611,'Atos Global'!$D$3:$H$27,5,0)</f>
        <v>#N/A</v>
      </c>
      <c r="AY611" s="612" t="e">
        <f>VLOOKUP(B611,'Saama Technologies'!$D$1:$H$2,5,0)</f>
        <v>#N/A</v>
      </c>
      <c r="AZ611" s="612" t="e">
        <f>VLOOKUP(B611,'Multiplier Solutions'!$D$1:$H$2,5,0)</f>
        <v>#N/A</v>
      </c>
      <c r="BA611" s="612" t="e">
        <f>VLOOKUP(B611,GEP!$D$2:$H$5,5,0)</f>
        <v>#N/A</v>
      </c>
      <c r="BB611" s="612" t="e">
        <f>VLOOKUP(B611,Accenture!$D$1:$H$6,5,0)</f>
        <v>#N/A</v>
      </c>
      <c r="BC611" s="612" t="e">
        <f>VLOOKUP(B611,'Endurance International Group'!$D$1:$H$2,5,0)</f>
        <v>#N/A</v>
      </c>
      <c r="BD611" s="612" t="e">
        <f>VLOOKUP(B611,Newgen!$D$1:$H$2,5,0)</f>
        <v>#N/A</v>
      </c>
      <c r="BE611" s="612" t="e">
        <f>VLOOKUP(B611,'3D Incredible'!D611:H611,5,0)</f>
        <v>#N/A</v>
      </c>
      <c r="BF611" s="612" t="e">
        <f>VLOOKUP(B611,'Raja Software Labs'!$D$2:$H$2,5,0)</f>
        <v>#N/A</v>
      </c>
      <c r="BG611" s="612" t="e">
        <f>VLOOKUP(B611,Wipro!$D$1:$H$2,5,0)</f>
        <v>#N/A</v>
      </c>
      <c r="BH611" s="612" t="e">
        <f>VLOOKUP(B611,'Perch Technologies'!$D$2:$H$2,5,0)</f>
        <v>#N/A</v>
      </c>
      <c r="BI611" s="612" t="e">
        <f>VLOOKUP(B611,'Morning Star'!$D$1:$H$6,5,0)</f>
        <v>#N/A</v>
      </c>
      <c r="BJ611" s="612" t="e">
        <f>VLOOKUP(B611,Flexiloans!$D$1:$H$2,5,0)</f>
        <v>#N/A</v>
      </c>
      <c r="BK611" s="612" t="e">
        <f>VLOOKUP(B611,'Thirdware Solutions'!$D$1:$H$2,5,0)</f>
        <v>#N/A</v>
      </c>
      <c r="BL611" s="612" t="e">
        <f>VLOOKUP(B611,Tescom!$D$1:$H$8,5,0)</f>
        <v>#N/A</v>
      </c>
      <c r="BM611" s="612" t="e">
        <f>VLOOKUP(B611,'Cogno AI'!$D$1:$H$2,5,0)</f>
        <v>#N/A</v>
      </c>
      <c r="BN611" s="612" t="e">
        <f>VLOOKUP(B611,'ABM Knowledgeware'!$D$1:$H$2,5,0)</f>
        <v>#N/A</v>
      </c>
      <c r="BO611" s="612" t="e">
        <f>VLOOKUP(B611,'Concerto Software'!$D$1:$H$3,5,0)</f>
        <v>#N/A</v>
      </c>
      <c r="BP611" s="612" t="e">
        <f>VLOOKUP(B611,'My Captain'!$D$1:$H$4,5,0)</f>
        <v>#N/A</v>
      </c>
      <c r="BQ611" s="612" t="e">
        <f>VLOOKUP(B611,'Finoux Solutions'!$D$2:$H$4,5,0)</f>
        <v>#N/A</v>
      </c>
      <c r="BR611" s="612" t="e">
        <f>VLOOKUP(B611,'MITR Learning'!$D$1:$H$2,5,0)</f>
        <v>#N/A</v>
      </c>
      <c r="BS611" s="612" t="e">
        <f>VLOOKUP(B611,Nucsoft!$D$2:$H$6,5,0)</f>
        <v>#N/A</v>
      </c>
      <c r="BT611" s="612" t="e">
        <f>VLOOKUP(B611,'Paras Cadd'!$D$1:$H$2,5,0)</f>
        <v>#N/A</v>
      </c>
      <c r="BU611" s="612" t="e">
        <f>VLOOKUP(B611,'ICICI Securities'!$D$1:$H$2,5,0)</f>
        <v>#N/A</v>
      </c>
      <c r="BV611" s="612" t="e">
        <f>VLOOKUP(B611,'Citius Tech'!$D$2:$H$5,5,0)</f>
        <v>#N/A</v>
      </c>
      <c r="BW611" s="612" t="e">
        <f>VLOOKUP(B611,'Buzzy Brains'!$D$2:$H$2,5,0)</f>
        <v>#N/A</v>
      </c>
      <c r="BX611" s="612" t="e">
        <f>VLOOKUP(B611,'Decimal Point'!$D$2:$H$2,5,0)</f>
        <v>#N/A</v>
      </c>
      <c r="BY611" s="612" t="e">
        <f>VLOOKUP(B611,'Sankey Business Solutions'!$D$2:$H$3,5,0)</f>
        <v>#N/A</v>
      </c>
      <c r="BZ611" s="612" t="e">
        <f>VLOOKUP(B611,'Nangia &amp; Co LLP'!$D$2:$H$2,5,0)</f>
        <v>#N/A</v>
      </c>
      <c r="CA611" s="612" t="e">
        <f>VLOOKUP(B611,'FIS Solutions India Pvt Ltd'!$D$2:$H$2,5,0)</f>
        <v>#N/A</v>
      </c>
      <c r="CB611" s="612" t="e">
        <f>VLOOKUP(B611,'Delta Technology &amp; Management '!$D$2:$H$16,5,0)</f>
        <v>#N/A</v>
      </c>
      <c r="CC611" s="612" t="e">
        <f>VLOOKUP(B611,'Espoir Networks'!$D$3:$H$11,5,0)</f>
        <v>#N/A</v>
      </c>
      <c r="CD611" s="612" t="e">
        <f>VLOOKUP(B611,'Servosys Solution'!$D$3:$H$5,5,0)</f>
        <v>#N/A</v>
      </c>
      <c r="CE611" s="612" t="e">
        <f>VLOOKUP(B611,'Ribbon Communications'!$D$3:$H$4,5,0)</f>
        <v>#N/A</v>
      </c>
      <c r="CF611" s="612">
        <f t="shared" si="30"/>
        <v>1</v>
      </c>
      <c r="CG611" s="176" t="s">
        <v>12591</v>
      </c>
      <c r="CH611" s="189">
        <v>529781015136</v>
      </c>
      <c r="CI611" s="176" t="s">
        <v>12592</v>
      </c>
      <c r="CJ611" s="178"/>
      <c r="CK611" s="176">
        <v>2017</v>
      </c>
      <c r="CL611" s="176">
        <v>2021</v>
      </c>
      <c r="CM611" s="190" t="s">
        <v>11928</v>
      </c>
      <c r="CN611" s="176" t="s">
        <v>12593</v>
      </c>
      <c r="CO611" s="191">
        <v>0.88400000000000001</v>
      </c>
      <c r="CP611" s="176">
        <v>2015</v>
      </c>
      <c r="CQ611" s="140" t="s">
        <v>79</v>
      </c>
      <c r="CR611" s="192" t="s">
        <v>12594</v>
      </c>
      <c r="CS611" s="176" t="s">
        <v>12595</v>
      </c>
      <c r="CT611" s="191">
        <v>0.80620000000000003</v>
      </c>
      <c r="CU611" s="176">
        <v>2017</v>
      </c>
      <c r="CV611" s="140" t="s">
        <v>79</v>
      </c>
      <c r="CW611" s="190" t="s">
        <v>81</v>
      </c>
      <c r="CX611" s="190" t="s">
        <v>81</v>
      </c>
      <c r="CY611" s="176" t="s">
        <v>81</v>
      </c>
      <c r="CZ611" s="176" t="s">
        <v>81</v>
      </c>
      <c r="DA611" s="176" t="s">
        <v>81</v>
      </c>
      <c r="DB611" s="176" t="s">
        <v>81</v>
      </c>
      <c r="DC611" s="176" t="s">
        <v>81</v>
      </c>
      <c r="DD611" s="176" t="s">
        <v>81</v>
      </c>
      <c r="DE611" s="176" t="s">
        <v>81</v>
      </c>
      <c r="DF611" s="176" t="s">
        <v>81</v>
      </c>
      <c r="DG611" s="224" t="s">
        <v>81</v>
      </c>
      <c r="DH611" s="224" t="s">
        <v>81</v>
      </c>
      <c r="DI611" s="224">
        <v>5.4</v>
      </c>
      <c r="DJ611" s="224">
        <v>6.4</v>
      </c>
      <c r="DK611" s="224">
        <v>7.1</v>
      </c>
      <c r="DL611" s="224">
        <v>7.1</v>
      </c>
      <c r="DM611" s="224"/>
      <c r="DN611" s="224">
        <v>6.04</v>
      </c>
      <c r="DO611" s="176"/>
      <c r="DP611" s="176"/>
      <c r="DQ611" s="176">
        <v>1</v>
      </c>
      <c r="DR611" s="176"/>
      <c r="DS611" s="176">
        <v>0</v>
      </c>
      <c r="DT611" s="176">
        <v>0</v>
      </c>
      <c r="DU611" s="176" t="s">
        <v>81</v>
      </c>
      <c r="DV611" s="176" t="s">
        <v>81</v>
      </c>
      <c r="DW611" s="190" t="s">
        <v>84</v>
      </c>
      <c r="DX611" s="190" t="s">
        <v>84</v>
      </c>
      <c r="DY611" s="190" t="s">
        <v>81</v>
      </c>
      <c r="DZ611" s="190" t="s">
        <v>12596</v>
      </c>
      <c r="EA611" s="190" t="s">
        <v>12597</v>
      </c>
      <c r="EB611" s="190" t="s">
        <v>12598</v>
      </c>
      <c r="EC611" s="190" t="s">
        <v>11232</v>
      </c>
      <c r="ED611" s="164" t="s">
        <v>89</v>
      </c>
      <c r="EE611" s="180" t="s">
        <v>12599</v>
      </c>
      <c r="EF611" s="32" t="s">
        <v>12600</v>
      </c>
      <c r="EG611" s="194" t="s">
        <v>84</v>
      </c>
      <c r="EH611" s="194" t="s">
        <v>84</v>
      </c>
      <c r="EI611" s="194" t="s">
        <v>172</v>
      </c>
      <c r="EJ611" s="192" t="s">
        <v>12601</v>
      </c>
      <c r="EK611" s="192" t="s">
        <v>12602</v>
      </c>
      <c r="EL611" s="192" t="s">
        <v>12603</v>
      </c>
      <c r="EM611" s="195" t="s">
        <v>12604</v>
      </c>
      <c r="EN611" s="194"/>
      <c r="EO611"/>
    </row>
    <row r="612" spans="1:145" s="32" customFormat="1" ht="15.75" customHeight="1" thickTop="1" thickBot="1">
      <c r="A612" s="575">
        <f t="shared" si="31"/>
        <v>611</v>
      </c>
      <c r="B612" s="578" t="s">
        <v>12605</v>
      </c>
      <c r="C612" s="586" t="s">
        <v>13068</v>
      </c>
      <c r="D612" s="560" t="s">
        <v>13209</v>
      </c>
      <c r="E612" s="568" t="str">
        <f t="shared" si="29"/>
        <v>Placed</v>
      </c>
      <c r="F612" s="570" t="s">
        <v>12496</v>
      </c>
      <c r="G612" s="560" t="s">
        <v>183</v>
      </c>
      <c r="H612" s="164" t="str">
        <f>VLOOKUP(B612,INFT2!C5:E75,3,0)</f>
        <v>12th + Engineering without live KT</v>
      </c>
      <c r="I612" s="610">
        <v>36222</v>
      </c>
      <c r="J612" s="572">
        <v>21</v>
      </c>
      <c r="K612" s="611" t="s">
        <v>12606</v>
      </c>
      <c r="L612" s="611" t="s">
        <v>12606</v>
      </c>
      <c r="M612" s="611" t="s">
        <v>12607</v>
      </c>
      <c r="N612" s="612" t="s">
        <v>12608</v>
      </c>
      <c r="O612" s="612">
        <v>9004687754</v>
      </c>
      <c r="P612" s="612">
        <v>8451947754</v>
      </c>
      <c r="Q612" s="612" t="e">
        <f>VLOOKUP(B612,'TCS CON'!$D$1:$H$98,5,0)</f>
        <v>#N/A</v>
      </c>
      <c r="R612" s="612" t="e">
        <f>VLOOKUP(B612,LTI!$C$1:$H$46,6,0)</f>
        <v>#N/A</v>
      </c>
      <c r="S612" s="612" t="e">
        <f>VLOOKUP(B612,JARO!$E$2:$I$11,5,0)</f>
        <v>#N/A</v>
      </c>
      <c r="T612" s="612" t="e">
        <f>VLOOKUP(B612,Capgemini!$D$3:$H$78,5,0)</f>
        <v>#N/A</v>
      </c>
      <c r="U612" s="612" t="e">
        <f>VLOOKUP(B612,Carwale!$D$1:$H$4,5,0)</f>
        <v>#N/A</v>
      </c>
      <c r="V612" s="612" t="e">
        <f>VLOOKUP(B612,'Interactive Brokers'!E:I,5,0)</f>
        <v>#N/A</v>
      </c>
      <c r="W612" s="612" t="e">
        <f>VLOOKUP(B612,'REL Jio'!E:I,5,0)</f>
        <v>#N/A</v>
      </c>
      <c r="X612" s="612" t="e">
        <f>VLOOKUP(B612,'Sciative Sol'!E:I,5,0)</f>
        <v>#N/A</v>
      </c>
      <c r="Y612" s="612" t="e">
        <f>VLOOKUP(B612,'Hexaware Tech'!E:I,5,0)</f>
        <v>#N/A</v>
      </c>
      <c r="Z612" s="612" t="e">
        <f>VLOOKUP(B612,Axis!D:H,5,0)</f>
        <v>#N/A</v>
      </c>
      <c r="AA612" s="612" t="e">
        <f>VLOOKUP(B612,Ugam!$D$3:$H$26,5,0)</f>
        <v>#N/A</v>
      </c>
      <c r="AB612" s="612" t="e">
        <f>VLOOKUP(B612,Zeus!F:J,5,0)</f>
        <v>#N/A</v>
      </c>
      <c r="AC612" s="612" t="e">
        <f>VLOOKUP(B612,Montran!F:J,5,0)</f>
        <v>#N/A</v>
      </c>
      <c r="AD612" s="612" t="e">
        <f>VLOOKUP(B612,Endurance!H395:L395,5,0)</f>
        <v>#N/A</v>
      </c>
      <c r="AE612" s="612" t="e">
        <f>VLOOKUP(B612,'Swabhav Techlabs'!$F$1:$J$2,5,0)</f>
        <v>#N/A</v>
      </c>
      <c r="AF612" s="612" t="e">
        <f>VLOOKUP(B612,'Quality Kiosk'!$F$1:$J$18,5,0)</f>
        <v>#N/A</v>
      </c>
      <c r="AG612" s="612" t="e">
        <f>VLOOKUP(B612,'Lemon VB'!$F$1:$J$2,5,0)</f>
        <v>#N/A</v>
      </c>
      <c r="AH612" s="612" t="e">
        <f>VLOOKUP(B612,Gocomet!$E$1:$I$3,5,0)</f>
        <v>#N/A</v>
      </c>
      <c r="AI612" s="612" t="e">
        <f>VLOOKUP(B612,'Ingram Micro'!$E$1:$I$8,5,0)</f>
        <v>#N/A</v>
      </c>
      <c r="AJ612" s="612" t="e">
        <f>VLOOKUP(B612,'DePronto Infotech'!$E$1:$I$2,5,0)</f>
        <v>#N/A</v>
      </c>
      <c r="AK612" s="612" t="e">
        <f>VLOOKUP(B612,'Reliance Retail'!$E$1:$I$4,5,0)</f>
        <v>#N/A</v>
      </c>
      <c r="AL612" s="612" t="e">
        <f>VLOOKUP(B612,'Bright Champs'!$D$1:$H$13,5,0)</f>
        <v>#N/A</v>
      </c>
      <c r="AM612" s="612" t="e">
        <f>VLOOKUP(B612,Neosoft!$E$1:$I$12,5,0)</f>
        <v>#N/A</v>
      </c>
      <c r="AN612" s="612" t="e">
        <f>VLOOKUP(B612,Infosys!$E$1:$I$3,5,0)</f>
        <v>#N/A</v>
      </c>
      <c r="AO612" s="612" t="e">
        <f>VLOOKUP(B612,Cerelabs!$E$1:$I$5,5,0)</f>
        <v>#N/A</v>
      </c>
      <c r="AP612" s="612" t="e">
        <f>VLOOKUP(B612,'Neebal Technologies'!$D$1:$H$2,5,0)</f>
        <v>#N/A</v>
      </c>
      <c r="AQ612" s="612" t="e">
        <f>VLOOKUP(B612,'Vertiv Energy'!$D$1:$H$2,5,0)</f>
        <v>#N/A</v>
      </c>
      <c r="AR612" s="612" t="e">
        <f>VLOOKUP(B612,'Acidaes Solutions (CRMNEXT)'!$D$1:$H$3,5,0)</f>
        <v>#N/A</v>
      </c>
      <c r="AS612" s="612" t="e">
        <f>VLOOKUP(B612,Growisto!$D$1:$H$2,5,0)</f>
        <v>#N/A</v>
      </c>
      <c r="AT612" s="612" t="e">
        <f>VLOOKUP(B612,'9.9 Mediaworx - Digit'!$D$1:$H$2,5,0)</f>
        <v>#N/A</v>
      </c>
      <c r="AU612" s="612" t="e">
        <f>VLOOKUP(B612,'Vistaar systems Pvt Ltd'!$D$2:$H$3,5,0)</f>
        <v>#N/A</v>
      </c>
      <c r="AV612" s="612" t="e">
        <f>VLOOKUP(B612,'Course 5i'!$D$2:$H$11,5,0)</f>
        <v>#N/A</v>
      </c>
      <c r="AW612" s="612" t="e">
        <f>VLOOKUP(B612,'Radiant Appliances &amp; Electronic'!$D$1:$H$13,5,0)</f>
        <v>#N/A</v>
      </c>
      <c r="AX612" s="612" t="e">
        <f>VLOOKUP(B612,'Atos Global'!$D$3:$H$27,5,0)</f>
        <v>#N/A</v>
      </c>
      <c r="AY612" s="612" t="e">
        <f>VLOOKUP(B612,'Saama Technologies'!$D$1:$H$2,5,0)</f>
        <v>#N/A</v>
      </c>
      <c r="AZ612" s="612" t="e">
        <f>VLOOKUP(B612,'Multiplier Solutions'!$D$1:$H$2,5,0)</f>
        <v>#N/A</v>
      </c>
      <c r="BA612" s="612" t="e">
        <f>VLOOKUP(B612,GEP!$D$2:$H$5,5,0)</f>
        <v>#N/A</v>
      </c>
      <c r="BB612" s="612">
        <f>VLOOKUP(B612,Accenture!$D$1:$H$6,5,0)</f>
        <v>450000</v>
      </c>
      <c r="BC612" s="612" t="e">
        <f>VLOOKUP(B612,'Endurance International Group'!$D$1:$H$2,5,0)</f>
        <v>#N/A</v>
      </c>
      <c r="BD612" s="612" t="e">
        <f>VLOOKUP(B612,Newgen!$D$1:$H$2,5,0)</f>
        <v>#N/A</v>
      </c>
      <c r="BE612" s="612" t="e">
        <f>VLOOKUP(B612,'3D Incredible'!D612:H612,5,0)</f>
        <v>#N/A</v>
      </c>
      <c r="BF612" s="612" t="e">
        <f>VLOOKUP(B612,'Raja Software Labs'!$D$2:$H$2,5,0)</f>
        <v>#N/A</v>
      </c>
      <c r="BG612" s="612" t="e">
        <f>VLOOKUP(B612,Wipro!$D$1:$H$2,5,0)</f>
        <v>#N/A</v>
      </c>
      <c r="BH612" s="612" t="e">
        <f>VLOOKUP(B612,'Perch Technologies'!$D$2:$H$2,5,0)</f>
        <v>#N/A</v>
      </c>
      <c r="BI612" s="612" t="e">
        <f>VLOOKUP(B612,'Morning Star'!$D$1:$H$6,5,0)</f>
        <v>#N/A</v>
      </c>
      <c r="BJ612" s="612" t="e">
        <f>VLOOKUP(B612,Flexiloans!$D$1:$H$2,5,0)</f>
        <v>#N/A</v>
      </c>
      <c r="BK612" s="612" t="e">
        <f>VLOOKUP(B612,'Thirdware Solutions'!$D$1:$H$2,5,0)</f>
        <v>#N/A</v>
      </c>
      <c r="BL612" s="612" t="e">
        <f>VLOOKUP(B612,Tescom!$D$1:$H$8,5,0)</f>
        <v>#N/A</v>
      </c>
      <c r="BM612" s="612" t="e">
        <f>VLOOKUP(B612,'Cogno AI'!$D$1:$H$2,5,0)</f>
        <v>#N/A</v>
      </c>
      <c r="BN612" s="612" t="e">
        <f>VLOOKUP(B612,'ABM Knowledgeware'!$D$1:$H$2,5,0)</f>
        <v>#N/A</v>
      </c>
      <c r="BO612" s="612" t="e">
        <f>VLOOKUP(B612,'Concerto Software'!$D$1:$H$3,5,0)</f>
        <v>#N/A</v>
      </c>
      <c r="BP612" s="612" t="e">
        <f>VLOOKUP(B612,'My Captain'!$D$1:$H$4,5,0)</f>
        <v>#N/A</v>
      </c>
      <c r="BQ612" s="612" t="e">
        <f>VLOOKUP(B612,'Finoux Solutions'!$D$2:$H$4,5,0)</f>
        <v>#N/A</v>
      </c>
      <c r="BR612" s="612" t="e">
        <f>VLOOKUP(B612,'MITR Learning'!$D$1:$H$2,5,0)</f>
        <v>#N/A</v>
      </c>
      <c r="BS612" s="612" t="e">
        <f>VLOOKUP(B612,Nucsoft!$D$2:$H$6,5,0)</f>
        <v>#N/A</v>
      </c>
      <c r="BT612" s="612" t="e">
        <f>VLOOKUP(B612,'Paras Cadd'!$D$1:$H$2,5,0)</f>
        <v>#N/A</v>
      </c>
      <c r="BU612" s="612" t="e">
        <f>VLOOKUP(B612,'ICICI Securities'!$D$1:$H$2,5,0)</f>
        <v>#N/A</v>
      </c>
      <c r="BV612" s="612" t="e">
        <f>VLOOKUP(B612,'Citius Tech'!$D$2:$H$5,5,0)</f>
        <v>#N/A</v>
      </c>
      <c r="BW612" s="612" t="e">
        <f>VLOOKUP(B612,'Buzzy Brains'!$D$2:$H$2,5,0)</f>
        <v>#N/A</v>
      </c>
      <c r="BX612" s="612" t="e">
        <f>VLOOKUP(B612,'Decimal Point'!$D$2:$H$2,5,0)</f>
        <v>#N/A</v>
      </c>
      <c r="BY612" s="612" t="e">
        <f>VLOOKUP(B612,'Sankey Business Solutions'!$D$2:$H$3,5,0)</f>
        <v>#N/A</v>
      </c>
      <c r="BZ612" s="612" t="e">
        <f>VLOOKUP(B612,'Nangia &amp; Co LLP'!$D$2:$H$2,5,0)</f>
        <v>#N/A</v>
      </c>
      <c r="CA612" s="612" t="e">
        <f>VLOOKUP(B612,'FIS Solutions India Pvt Ltd'!$D$2:$H$2,5,0)</f>
        <v>#N/A</v>
      </c>
      <c r="CB612" s="612" t="e">
        <f>VLOOKUP(B612,'Delta Technology &amp; Management '!$D$2:$H$16,5,0)</f>
        <v>#N/A</v>
      </c>
      <c r="CC612" s="612" t="e">
        <f>VLOOKUP(B612,'Espoir Networks'!$D$3:$H$11,5,0)</f>
        <v>#N/A</v>
      </c>
      <c r="CD612" s="612" t="e">
        <f>VLOOKUP(B612,'Servosys Solution'!$D$3:$H$5,5,0)</f>
        <v>#N/A</v>
      </c>
      <c r="CE612" s="612" t="e">
        <f>VLOOKUP(B612,'Ribbon Communications'!$D$3:$H$4,5,0)</f>
        <v>#N/A</v>
      </c>
      <c r="CF612" s="612">
        <f t="shared" si="30"/>
        <v>1</v>
      </c>
      <c r="CG612" s="197" t="s">
        <v>12609</v>
      </c>
      <c r="CH612" s="197">
        <v>687552621717</v>
      </c>
      <c r="CI612" s="197" t="s">
        <v>12610</v>
      </c>
      <c r="CJ612" s="178"/>
      <c r="CK612" s="197">
        <v>2017</v>
      </c>
      <c r="CL612" s="197">
        <v>2021</v>
      </c>
      <c r="CM612" s="198" t="s">
        <v>12611</v>
      </c>
      <c r="CN612" s="197" t="s">
        <v>12612</v>
      </c>
      <c r="CO612" s="197">
        <v>83.6</v>
      </c>
      <c r="CP612" s="197">
        <v>2015</v>
      </c>
      <c r="CQ612" s="197" t="s">
        <v>276</v>
      </c>
      <c r="CR612" s="198" t="s">
        <v>7913</v>
      </c>
      <c r="CS612" s="197" t="s">
        <v>12613</v>
      </c>
      <c r="CT612" s="197">
        <v>68.64</v>
      </c>
      <c r="CU612" s="197">
        <v>2017</v>
      </c>
      <c r="CV612" s="140" t="s">
        <v>79</v>
      </c>
      <c r="CW612" s="196" t="s">
        <v>81</v>
      </c>
      <c r="CX612" s="196" t="s">
        <v>81</v>
      </c>
      <c r="CY612" s="197" t="s">
        <v>81</v>
      </c>
      <c r="CZ612" s="197" t="s">
        <v>81</v>
      </c>
      <c r="DA612" s="197" t="s">
        <v>81</v>
      </c>
      <c r="DB612" s="197" t="s">
        <v>81</v>
      </c>
      <c r="DC612" s="197" t="s">
        <v>81</v>
      </c>
      <c r="DD612" s="197" t="s">
        <v>81</v>
      </c>
      <c r="DE612" s="197" t="s">
        <v>81</v>
      </c>
      <c r="DF612" s="197" t="s">
        <v>81</v>
      </c>
      <c r="DG612" s="224">
        <v>7.37</v>
      </c>
      <c r="DH612" s="224">
        <v>7.19</v>
      </c>
      <c r="DI612" s="224">
        <v>6.0384000000000002</v>
      </c>
      <c r="DJ612" s="224">
        <v>5.56</v>
      </c>
      <c r="DK612" s="224">
        <v>6.59</v>
      </c>
      <c r="DL612" s="224">
        <v>6.64</v>
      </c>
      <c r="DM612" s="224"/>
      <c r="DN612" s="224">
        <v>7.6</v>
      </c>
      <c r="DO612" s="197"/>
      <c r="DP612" s="197"/>
      <c r="DQ612" s="197">
        <v>0</v>
      </c>
      <c r="DR612" s="197">
        <v>0</v>
      </c>
      <c r="DS612" s="197">
        <v>0</v>
      </c>
      <c r="DT612" s="197">
        <v>0</v>
      </c>
      <c r="DU612" s="197" t="s">
        <v>81</v>
      </c>
      <c r="DV612" s="197" t="s">
        <v>81</v>
      </c>
      <c r="DW612" s="198" t="s">
        <v>84</v>
      </c>
      <c r="DX612" s="198" t="s">
        <v>84</v>
      </c>
      <c r="DY612" s="198" t="s">
        <v>81</v>
      </c>
      <c r="DZ612" s="198" t="s">
        <v>12614</v>
      </c>
      <c r="EA612" s="198" t="s">
        <v>12615</v>
      </c>
      <c r="EB612" s="198" t="s">
        <v>12616</v>
      </c>
      <c r="EC612" s="198" t="s">
        <v>88</v>
      </c>
      <c r="ED612" s="164">
        <v>0</v>
      </c>
      <c r="EE612" s="198" t="s">
        <v>12617</v>
      </c>
      <c r="EF612" s="198" t="s">
        <v>12618</v>
      </c>
      <c r="EG612" s="198" t="s">
        <v>81</v>
      </c>
      <c r="EH612" s="198" t="s">
        <v>538</v>
      </c>
      <c r="EI612" s="198" t="s">
        <v>12619</v>
      </c>
      <c r="EJ612" s="200" t="s">
        <v>12620</v>
      </c>
      <c r="EK612" s="200" t="s">
        <v>12621</v>
      </c>
      <c r="EL612" s="200" t="s">
        <v>12622</v>
      </c>
      <c r="EM612" s="200" t="s">
        <v>12623</v>
      </c>
      <c r="EN612" s="198" t="s">
        <v>81</v>
      </c>
      <c r="EO612"/>
    </row>
    <row r="613" spans="1:145" s="32" customFormat="1" ht="15.75" customHeight="1" thickTop="1" thickBot="1">
      <c r="A613" s="575">
        <f t="shared" si="31"/>
        <v>612</v>
      </c>
      <c r="B613" s="578" t="s">
        <v>12626</v>
      </c>
      <c r="C613" s="586" t="s">
        <v>12625</v>
      </c>
      <c r="D613" s="560" t="s">
        <v>13208</v>
      </c>
      <c r="E613" s="568" t="str">
        <f t="shared" si="29"/>
        <v>Placed</v>
      </c>
      <c r="F613" s="560" t="s">
        <v>12369</v>
      </c>
      <c r="G613" s="570" t="s">
        <v>14086</v>
      </c>
      <c r="H613" s="164" t="str">
        <f>VLOOKUP(B613,EXTC2!C3:E59,3,0)</f>
        <v>12th + Engineering with live KT</v>
      </c>
      <c r="I613" s="610" t="s">
        <v>12627</v>
      </c>
      <c r="J613" s="572">
        <v>21</v>
      </c>
      <c r="K613" s="611" t="s">
        <v>12628</v>
      </c>
      <c r="L613" s="611" t="s">
        <v>12628</v>
      </c>
      <c r="M613" s="611" t="s">
        <v>12629</v>
      </c>
      <c r="N613" s="612" t="s">
        <v>12630</v>
      </c>
      <c r="O613" s="612">
        <v>9167674216</v>
      </c>
      <c r="P613" s="612">
        <v>8850614827</v>
      </c>
      <c r="Q613" s="612" t="e">
        <f>VLOOKUP(B613,'TCS CON'!$D$1:$H$98,5,0)</f>
        <v>#N/A</v>
      </c>
      <c r="R613" s="612" t="e">
        <f>VLOOKUP(B613,LTI!$C$1:$H$46,6,0)</f>
        <v>#N/A</v>
      </c>
      <c r="S613" s="612" t="e">
        <f>VLOOKUP(B613,JARO!$E$2:$I$11,5,0)</f>
        <v>#N/A</v>
      </c>
      <c r="T613" s="612" t="e">
        <f>VLOOKUP(B613,Capgemini!$D$3:$H$78,5,0)</f>
        <v>#N/A</v>
      </c>
      <c r="U613" s="612" t="e">
        <f>VLOOKUP(B613,Carwale!$D$1:$H$4,5,0)</f>
        <v>#N/A</v>
      </c>
      <c r="V613" s="612" t="e">
        <f>VLOOKUP(B613,'Interactive Brokers'!E:I,5,0)</f>
        <v>#N/A</v>
      </c>
      <c r="W613" s="612" t="e">
        <f>VLOOKUP(B613,'REL Jio'!E:I,5,0)</f>
        <v>#N/A</v>
      </c>
      <c r="X613" s="612" t="e">
        <f>VLOOKUP(B613,'Sciative Sol'!E:I,5,0)</f>
        <v>#N/A</v>
      </c>
      <c r="Y613" s="612" t="e">
        <f>VLOOKUP(B613,'Hexaware Tech'!E:I,5,0)</f>
        <v>#N/A</v>
      </c>
      <c r="Z613" s="612" t="e">
        <f>VLOOKUP(B613,Axis!D:H,5,0)</f>
        <v>#N/A</v>
      </c>
      <c r="AA613" s="612" t="e">
        <f>VLOOKUP(B613,Ugam!$D$3:$H$26,5,0)</f>
        <v>#N/A</v>
      </c>
      <c r="AB613" s="612" t="e">
        <f>VLOOKUP(B613,Zeus!F:J,5,0)</f>
        <v>#N/A</v>
      </c>
      <c r="AC613" s="612" t="e">
        <f>VLOOKUP(B613,Montran!F:J,5,0)</f>
        <v>#N/A</v>
      </c>
      <c r="AD613" s="612" t="e">
        <f>VLOOKUP(B613,Endurance!H396:L396,5,0)</f>
        <v>#N/A</v>
      </c>
      <c r="AE613" s="612" t="e">
        <f>VLOOKUP(B613,'Swabhav Techlabs'!$F$1:$J$2,5,0)</f>
        <v>#N/A</v>
      </c>
      <c r="AF613" s="612" t="e">
        <f>VLOOKUP(B613,'Quality Kiosk'!$F$1:$J$18,5,0)</f>
        <v>#N/A</v>
      </c>
      <c r="AG613" s="612" t="e">
        <f>VLOOKUP(B613,'Lemon VB'!$F$1:$J$2,5,0)</f>
        <v>#N/A</v>
      </c>
      <c r="AH613" s="612" t="e">
        <f>VLOOKUP(B613,Gocomet!$E$1:$I$3,5,0)</f>
        <v>#N/A</v>
      </c>
      <c r="AI613" s="612" t="e">
        <f>VLOOKUP(B613,'Ingram Micro'!$E$1:$I$8,5,0)</f>
        <v>#N/A</v>
      </c>
      <c r="AJ613" s="612" t="e">
        <f>VLOOKUP(B613,'DePronto Infotech'!$E$1:$I$2,5,0)</f>
        <v>#N/A</v>
      </c>
      <c r="AK613" s="612" t="e">
        <f>VLOOKUP(B613,'Reliance Retail'!$E$1:$I$4,5,0)</f>
        <v>#N/A</v>
      </c>
      <c r="AL613" s="612" t="e">
        <f>VLOOKUP(B613,'Bright Champs'!$D$1:$H$13,5,0)</f>
        <v>#N/A</v>
      </c>
      <c r="AM613" s="612" t="e">
        <f>VLOOKUP(B613,Neosoft!$E$1:$I$12,5,0)</f>
        <v>#N/A</v>
      </c>
      <c r="AN613" s="612" t="e">
        <f>VLOOKUP(B613,Infosys!$E$1:$I$3,5,0)</f>
        <v>#N/A</v>
      </c>
      <c r="AO613" s="612" t="e">
        <f>VLOOKUP(B613,Cerelabs!$E$1:$I$5,5,0)</f>
        <v>#N/A</v>
      </c>
      <c r="AP613" s="612" t="e">
        <f>VLOOKUP(B613,'Neebal Technologies'!$D$1:$H$2,5,0)</f>
        <v>#N/A</v>
      </c>
      <c r="AQ613" s="612" t="e">
        <f>VLOOKUP(B613,'Vertiv Energy'!$D$1:$H$2,5,0)</f>
        <v>#N/A</v>
      </c>
      <c r="AR613" s="612" t="e">
        <f>VLOOKUP(B613,'Acidaes Solutions (CRMNEXT)'!$D$1:$H$3,5,0)</f>
        <v>#N/A</v>
      </c>
      <c r="AS613" s="612" t="e">
        <f>VLOOKUP(B613,Growisto!$D$1:$H$2,5,0)</f>
        <v>#N/A</v>
      </c>
      <c r="AT613" s="612" t="e">
        <f>VLOOKUP(B613,'9.9 Mediaworx - Digit'!$D$1:$H$2,5,0)</f>
        <v>#N/A</v>
      </c>
      <c r="AU613" s="612" t="e">
        <f>VLOOKUP(B613,'Vistaar systems Pvt Ltd'!$D$2:$H$3,5,0)</f>
        <v>#N/A</v>
      </c>
      <c r="AV613" s="612" t="e">
        <f>VLOOKUP(B613,'Course 5i'!$D$2:$H$11,5,0)</f>
        <v>#N/A</v>
      </c>
      <c r="AW613" s="612" t="e">
        <f>VLOOKUP(B613,'Radiant Appliances &amp; Electronic'!$D$1:$H$13,5,0)</f>
        <v>#N/A</v>
      </c>
      <c r="AX613" s="612" t="e">
        <f>VLOOKUP(B613,'Atos Global'!$D$3:$H$27,5,0)</f>
        <v>#N/A</v>
      </c>
      <c r="AY613" s="612" t="e">
        <f>VLOOKUP(B613,'Saama Technologies'!$D$1:$H$2,5,0)</f>
        <v>#N/A</v>
      </c>
      <c r="AZ613" s="612" t="e">
        <f>VLOOKUP(B613,'Multiplier Solutions'!$D$1:$H$2,5,0)</f>
        <v>#N/A</v>
      </c>
      <c r="BA613" s="612" t="e">
        <f>VLOOKUP(B613,GEP!$D$2:$H$5,5,0)</f>
        <v>#N/A</v>
      </c>
      <c r="BB613" s="612" t="e">
        <f>VLOOKUP(B613,Accenture!$D$1:$H$6,5,0)</f>
        <v>#N/A</v>
      </c>
      <c r="BC613" s="612" t="e">
        <f>VLOOKUP(B613,'Endurance International Group'!$D$1:$H$2,5,0)</f>
        <v>#N/A</v>
      </c>
      <c r="BD613" s="612" t="e">
        <f>VLOOKUP(B613,Newgen!$D$1:$H$2,5,0)</f>
        <v>#N/A</v>
      </c>
      <c r="BE613" s="612" t="e">
        <f>VLOOKUP(B613,'3D Incredible'!D613:H613,5,0)</f>
        <v>#N/A</v>
      </c>
      <c r="BF613" s="612" t="e">
        <f>VLOOKUP(B613,'Raja Software Labs'!$D$2:$H$2,5,0)</f>
        <v>#N/A</v>
      </c>
      <c r="BG613" s="612" t="e">
        <f>VLOOKUP(B613,Wipro!$D$1:$H$2,5,0)</f>
        <v>#N/A</v>
      </c>
      <c r="BH613" s="612" t="e">
        <f>VLOOKUP(B613,'Perch Technologies'!$D$2:$H$2,5,0)</f>
        <v>#N/A</v>
      </c>
      <c r="BI613" s="612" t="e">
        <f>VLOOKUP(B613,'Morning Star'!$D$1:$H$6,5,0)</f>
        <v>#N/A</v>
      </c>
      <c r="BJ613" s="612" t="e">
        <f>VLOOKUP(B613,Flexiloans!$D$1:$H$2,5,0)</f>
        <v>#N/A</v>
      </c>
      <c r="BK613" s="612" t="e">
        <f>VLOOKUP(B613,'Thirdware Solutions'!$D$1:$H$2,5,0)</f>
        <v>#N/A</v>
      </c>
      <c r="BL613" s="612">
        <f>VLOOKUP(B613,Tescom!$D$1:$H$8,5,0)</f>
        <v>750000</v>
      </c>
      <c r="BM613" s="612" t="e">
        <f>VLOOKUP(B613,'Cogno AI'!$D$1:$H$2,5,0)</f>
        <v>#N/A</v>
      </c>
      <c r="BN613" s="612" t="e">
        <f>VLOOKUP(B613,'ABM Knowledgeware'!$D$1:$H$2,5,0)</f>
        <v>#N/A</v>
      </c>
      <c r="BO613" s="612" t="e">
        <f>VLOOKUP(B613,'Concerto Software'!$D$1:$H$3,5,0)</f>
        <v>#N/A</v>
      </c>
      <c r="BP613" s="612" t="e">
        <f>VLOOKUP(B613,'My Captain'!$D$1:$H$4,5,0)</f>
        <v>#N/A</v>
      </c>
      <c r="BQ613" s="612" t="e">
        <f>VLOOKUP(B613,'Finoux Solutions'!$D$2:$H$4,5,0)</f>
        <v>#N/A</v>
      </c>
      <c r="BR613" s="612" t="e">
        <f>VLOOKUP(B613,'MITR Learning'!$D$1:$H$2,5,0)</f>
        <v>#N/A</v>
      </c>
      <c r="BS613" s="612" t="e">
        <f>VLOOKUP(B613,Nucsoft!$D$2:$H$6,5,0)</f>
        <v>#N/A</v>
      </c>
      <c r="BT613" s="612" t="e">
        <f>VLOOKUP(B613,'Paras Cadd'!$D$1:$H$2,5,0)</f>
        <v>#N/A</v>
      </c>
      <c r="BU613" s="612" t="e">
        <f>VLOOKUP(B613,'ICICI Securities'!$D$1:$H$2,5,0)</f>
        <v>#N/A</v>
      </c>
      <c r="BV613" s="612" t="e">
        <f>VLOOKUP(B613,'Citius Tech'!$D$2:$H$5,5,0)</f>
        <v>#N/A</v>
      </c>
      <c r="BW613" s="612" t="e">
        <f>VLOOKUP(B613,'Buzzy Brains'!$D$2:$H$2,5,0)</f>
        <v>#N/A</v>
      </c>
      <c r="BX613" s="612" t="e">
        <f>VLOOKUP(B613,'Decimal Point'!$D$2:$H$2,5,0)</f>
        <v>#N/A</v>
      </c>
      <c r="BY613" s="612" t="e">
        <f>VLOOKUP(B613,'Sankey Business Solutions'!$D$2:$H$3,5,0)</f>
        <v>#N/A</v>
      </c>
      <c r="BZ613" s="612" t="e">
        <f>VLOOKUP(B613,'Nangia &amp; Co LLP'!$D$2:$H$2,5,0)</f>
        <v>#N/A</v>
      </c>
      <c r="CA613" s="612" t="e">
        <f>VLOOKUP(B613,'FIS Solutions India Pvt Ltd'!$D$2:$H$2,5,0)</f>
        <v>#N/A</v>
      </c>
      <c r="CB613" s="612">
        <f>VLOOKUP(B613,'Delta Technology &amp; Management '!$D$2:$H$16,5,0)</f>
        <v>300000</v>
      </c>
      <c r="CC613" s="612" t="e">
        <f>VLOOKUP(B613,'Espoir Networks'!$D$3:$H$11,5,0)</f>
        <v>#N/A</v>
      </c>
      <c r="CD613" s="612" t="e">
        <f>VLOOKUP(B613,'Servosys Solution'!$D$3:$H$5,5,0)</f>
        <v>#N/A</v>
      </c>
      <c r="CE613" s="612" t="e">
        <f>VLOOKUP(B613,'Ribbon Communications'!$D$3:$H$4,5,0)</f>
        <v>#N/A</v>
      </c>
      <c r="CF613" s="612">
        <f t="shared" si="30"/>
        <v>2</v>
      </c>
      <c r="CG613" s="197" t="s">
        <v>12631</v>
      </c>
      <c r="CH613" s="197">
        <v>46015031444</v>
      </c>
      <c r="CI613" s="197" t="s">
        <v>12632</v>
      </c>
      <c r="CJ613" s="178"/>
      <c r="CK613" s="197">
        <v>2017</v>
      </c>
      <c r="CL613" s="197">
        <v>2021</v>
      </c>
      <c r="CM613" s="198" t="s">
        <v>12633</v>
      </c>
      <c r="CN613" s="197" t="s">
        <v>12634</v>
      </c>
      <c r="CO613" s="202">
        <v>0.90200000000000002</v>
      </c>
      <c r="CP613" s="197">
        <v>2015</v>
      </c>
      <c r="CQ613" s="203" t="s">
        <v>79</v>
      </c>
      <c r="CR613" s="198" t="s">
        <v>12635</v>
      </c>
      <c r="CS613" s="197" t="s">
        <v>12636</v>
      </c>
      <c r="CT613" s="197">
        <v>71.38</v>
      </c>
      <c r="CU613" s="197">
        <v>2017</v>
      </c>
      <c r="CV613" s="140" t="s">
        <v>79</v>
      </c>
      <c r="CW613" s="198" t="s">
        <v>81</v>
      </c>
      <c r="CX613" s="198" t="s">
        <v>81</v>
      </c>
      <c r="CY613" s="197" t="s">
        <v>81</v>
      </c>
      <c r="CZ613" s="197" t="s">
        <v>81</v>
      </c>
      <c r="DA613" s="197" t="s">
        <v>81</v>
      </c>
      <c r="DB613" s="197" t="s">
        <v>81</v>
      </c>
      <c r="DC613" s="197" t="s">
        <v>81</v>
      </c>
      <c r="DD613" s="197" t="s">
        <v>81</v>
      </c>
      <c r="DE613" s="197" t="s">
        <v>81</v>
      </c>
      <c r="DF613" s="197" t="s">
        <v>81</v>
      </c>
      <c r="DG613" s="224">
        <v>6.65</v>
      </c>
      <c r="DH613" s="224">
        <v>7.56</v>
      </c>
      <c r="DI613" s="224">
        <v>6.23</v>
      </c>
      <c r="DJ613" s="224">
        <v>6.12</v>
      </c>
      <c r="DK613" s="224"/>
      <c r="DL613" s="224">
        <v>8.2100000000000009</v>
      </c>
      <c r="DM613" s="224"/>
      <c r="DN613" s="224">
        <v>6.9</v>
      </c>
      <c r="DO613" s="197"/>
      <c r="DP613" s="197"/>
      <c r="DQ613" s="197">
        <v>1</v>
      </c>
      <c r="DR613" s="197">
        <v>0</v>
      </c>
      <c r="DS613" s="197">
        <v>0</v>
      </c>
      <c r="DT613" s="197">
        <v>0</v>
      </c>
      <c r="DU613" s="197">
        <v>0</v>
      </c>
      <c r="DV613" s="197">
        <v>0</v>
      </c>
      <c r="DW613" s="198">
        <v>0</v>
      </c>
      <c r="DX613" s="198" t="s">
        <v>3203</v>
      </c>
      <c r="DY613" s="198" t="s">
        <v>3203</v>
      </c>
      <c r="DZ613" s="198" t="s">
        <v>12637</v>
      </c>
      <c r="EA613" s="198" t="s">
        <v>7934</v>
      </c>
      <c r="EB613" s="198" t="s">
        <v>12638</v>
      </c>
      <c r="EC613" s="198" t="s">
        <v>12639</v>
      </c>
      <c r="ED613" s="198" t="s">
        <v>89</v>
      </c>
      <c r="EE613" s="198" t="s">
        <v>883</v>
      </c>
      <c r="EF613" s="198" t="s">
        <v>12640</v>
      </c>
      <c r="EG613" s="198" t="s">
        <v>12641</v>
      </c>
      <c r="EH613" s="198" t="s">
        <v>12642</v>
      </c>
      <c r="EI613" s="198" t="s">
        <v>12643</v>
      </c>
      <c r="EJ613" s="204" t="s">
        <v>12644</v>
      </c>
      <c r="EK613" s="204" t="s">
        <v>12645</v>
      </c>
      <c r="EL613" s="204" t="s">
        <v>12646</v>
      </c>
      <c r="EM613" s="205" t="s">
        <v>12647</v>
      </c>
      <c r="EN613" s="201"/>
      <c r="EO613"/>
    </row>
    <row r="614" spans="1:145" s="32" customFormat="1" ht="18" customHeight="1" thickTop="1" thickBot="1">
      <c r="A614" s="575">
        <f t="shared" si="31"/>
        <v>613</v>
      </c>
      <c r="B614" s="579" t="s">
        <v>12648</v>
      </c>
      <c r="C614" s="587" t="s">
        <v>13069</v>
      </c>
      <c r="D614" s="561" t="s">
        <v>13209</v>
      </c>
      <c r="E614" s="568" t="str">
        <f t="shared" si="29"/>
        <v>Not Placed</v>
      </c>
      <c r="F614" s="570" t="s">
        <v>12496</v>
      </c>
      <c r="G614" s="561" t="s">
        <v>183</v>
      </c>
      <c r="H614" s="164" t="str">
        <f>VLOOKUP(B614,INFT2!C7:E77,3,0)</f>
        <v>12th + Engineering without Live KT</v>
      </c>
      <c r="I614" s="610">
        <v>36476</v>
      </c>
      <c r="J614" s="572">
        <v>21</v>
      </c>
      <c r="K614" s="611" t="s">
        <v>12649</v>
      </c>
      <c r="L614" s="611" t="s">
        <v>12649</v>
      </c>
      <c r="M614" s="611" t="s">
        <v>12650</v>
      </c>
      <c r="N614" s="612" t="s">
        <v>12651</v>
      </c>
      <c r="O614" s="612" t="s">
        <v>12652</v>
      </c>
      <c r="P614" s="612">
        <v>9619969198</v>
      </c>
      <c r="Q614" s="612" t="e">
        <f>VLOOKUP(B614,'TCS CON'!$D$1:$H$98,5,0)</f>
        <v>#N/A</v>
      </c>
      <c r="R614" s="612" t="e">
        <f>VLOOKUP(B614,LTI!$C$1:$H$46,6,0)</f>
        <v>#N/A</v>
      </c>
      <c r="S614" s="612" t="e">
        <f>VLOOKUP(B614,JARO!$E$2:$I$11,5,0)</f>
        <v>#N/A</v>
      </c>
      <c r="T614" s="612" t="e">
        <f>VLOOKUP(B614,Capgemini!$D$3:$H$78,5,0)</f>
        <v>#N/A</v>
      </c>
      <c r="U614" s="612" t="e">
        <f>VLOOKUP(B614,Carwale!$D$1:$H$4,5,0)</f>
        <v>#N/A</v>
      </c>
      <c r="V614" s="612" t="e">
        <f>VLOOKUP(B614,'Interactive Brokers'!E:I,5,0)</f>
        <v>#N/A</v>
      </c>
      <c r="W614" s="612" t="e">
        <f>VLOOKUP(B614,'REL Jio'!E:I,5,0)</f>
        <v>#N/A</v>
      </c>
      <c r="X614" s="612" t="e">
        <f>VLOOKUP(B614,'Sciative Sol'!E:I,5,0)</f>
        <v>#N/A</v>
      </c>
      <c r="Y614" s="612" t="e">
        <f>VLOOKUP(B614,'Hexaware Tech'!E:I,5,0)</f>
        <v>#N/A</v>
      </c>
      <c r="Z614" s="612" t="e">
        <f>VLOOKUP(B614,Axis!D:H,5,0)</f>
        <v>#N/A</v>
      </c>
      <c r="AA614" s="612" t="e">
        <f>VLOOKUP(B614,Ugam!$D$3:$H$26,5,0)</f>
        <v>#N/A</v>
      </c>
      <c r="AB614" s="612" t="e">
        <f>VLOOKUP(B614,Zeus!F:J,5,0)</f>
        <v>#N/A</v>
      </c>
      <c r="AC614" s="612" t="e">
        <f>VLOOKUP(B614,Montran!F:J,5,0)</f>
        <v>#N/A</v>
      </c>
      <c r="AD614" s="612" t="e">
        <f>VLOOKUP(B614,Endurance!H397:L397,5,0)</f>
        <v>#N/A</v>
      </c>
      <c r="AE614" s="612" t="e">
        <f>VLOOKUP(B614,'Swabhav Techlabs'!$F$1:$J$2,5,0)</f>
        <v>#N/A</v>
      </c>
      <c r="AF614" s="612" t="e">
        <f>VLOOKUP(B614,'Quality Kiosk'!$F$1:$J$18,5,0)</f>
        <v>#N/A</v>
      </c>
      <c r="AG614" s="612" t="e">
        <f>VLOOKUP(B614,'Lemon VB'!$F$1:$J$2,5,0)</f>
        <v>#N/A</v>
      </c>
      <c r="AH614" s="612" t="e">
        <f>VLOOKUP(B614,Gocomet!$E$1:$I$3,5,0)</f>
        <v>#N/A</v>
      </c>
      <c r="AI614" s="612" t="e">
        <f>VLOOKUP(B614,'Ingram Micro'!$E$1:$I$8,5,0)</f>
        <v>#N/A</v>
      </c>
      <c r="AJ614" s="612" t="e">
        <f>VLOOKUP(B614,'DePronto Infotech'!$E$1:$I$2,5,0)</f>
        <v>#N/A</v>
      </c>
      <c r="AK614" s="612" t="e">
        <f>VLOOKUP(B614,'Reliance Retail'!$E$1:$I$4,5,0)</f>
        <v>#N/A</v>
      </c>
      <c r="AL614" s="612" t="e">
        <f>VLOOKUP(B614,'Bright Champs'!$D$1:$H$13,5,0)</f>
        <v>#N/A</v>
      </c>
      <c r="AM614" s="612" t="e">
        <f>VLOOKUP(B614,Neosoft!$E$1:$I$12,5,0)</f>
        <v>#N/A</v>
      </c>
      <c r="AN614" s="612" t="e">
        <f>VLOOKUP(B614,Infosys!$E$1:$I$3,5,0)</f>
        <v>#N/A</v>
      </c>
      <c r="AO614" s="612" t="e">
        <f>VLOOKUP(B614,Cerelabs!$E$1:$I$5,5,0)</f>
        <v>#N/A</v>
      </c>
      <c r="AP614" s="612" t="e">
        <f>VLOOKUP(B614,'Neebal Technologies'!$D$1:$H$2,5,0)</f>
        <v>#N/A</v>
      </c>
      <c r="AQ614" s="612" t="e">
        <f>VLOOKUP(B614,'Vertiv Energy'!$D$1:$H$2,5,0)</f>
        <v>#N/A</v>
      </c>
      <c r="AR614" s="612" t="e">
        <f>VLOOKUP(B614,'Acidaes Solutions (CRMNEXT)'!$D$1:$H$3,5,0)</f>
        <v>#N/A</v>
      </c>
      <c r="AS614" s="612" t="e">
        <f>VLOOKUP(B614,Growisto!$D$1:$H$2,5,0)</f>
        <v>#N/A</v>
      </c>
      <c r="AT614" s="612" t="e">
        <f>VLOOKUP(B614,'9.9 Mediaworx - Digit'!$D$1:$H$2,5,0)</f>
        <v>#N/A</v>
      </c>
      <c r="AU614" s="612" t="e">
        <f>VLOOKUP(B614,'Vistaar systems Pvt Ltd'!$D$2:$H$3,5,0)</f>
        <v>#N/A</v>
      </c>
      <c r="AV614" s="612" t="e">
        <f>VLOOKUP(B614,'Course 5i'!$D$2:$H$11,5,0)</f>
        <v>#N/A</v>
      </c>
      <c r="AW614" s="612" t="e">
        <f>VLOOKUP(B614,'Radiant Appliances &amp; Electronic'!$D$1:$H$13,5,0)</f>
        <v>#N/A</v>
      </c>
      <c r="AX614" s="612" t="e">
        <f>VLOOKUP(B614,'Atos Global'!$D$3:$H$27,5,0)</f>
        <v>#N/A</v>
      </c>
      <c r="AY614" s="612" t="e">
        <f>VLOOKUP(B614,'Saama Technologies'!$D$1:$H$2,5,0)</f>
        <v>#N/A</v>
      </c>
      <c r="AZ614" s="612" t="e">
        <f>VLOOKUP(B614,'Multiplier Solutions'!$D$1:$H$2,5,0)</f>
        <v>#N/A</v>
      </c>
      <c r="BA614" s="612" t="e">
        <f>VLOOKUP(B614,GEP!$D$2:$H$5,5,0)</f>
        <v>#N/A</v>
      </c>
      <c r="BB614" s="612" t="e">
        <f>VLOOKUP(B614,Accenture!$D$1:$H$6,5,0)</f>
        <v>#N/A</v>
      </c>
      <c r="BC614" s="612" t="e">
        <f>VLOOKUP(B614,'Endurance International Group'!$D$1:$H$2,5,0)</f>
        <v>#N/A</v>
      </c>
      <c r="BD614" s="612" t="e">
        <f>VLOOKUP(B614,Newgen!$D$1:$H$2,5,0)</f>
        <v>#N/A</v>
      </c>
      <c r="BE614" s="612" t="e">
        <f>VLOOKUP(B614,'3D Incredible'!D614:H614,5,0)</f>
        <v>#N/A</v>
      </c>
      <c r="BF614" s="612" t="e">
        <f>VLOOKUP(B614,'Raja Software Labs'!$D$2:$H$2,5,0)</f>
        <v>#N/A</v>
      </c>
      <c r="BG614" s="612" t="e">
        <f>VLOOKUP(B614,Wipro!$D$1:$H$2,5,0)</f>
        <v>#N/A</v>
      </c>
      <c r="BH614" s="612" t="e">
        <f>VLOOKUP(B614,'Perch Technologies'!$D$2:$H$2,5,0)</f>
        <v>#N/A</v>
      </c>
      <c r="BI614" s="612" t="e">
        <f>VLOOKUP(B614,'Morning Star'!$D$1:$H$6,5,0)</f>
        <v>#N/A</v>
      </c>
      <c r="BJ614" s="612" t="e">
        <f>VLOOKUP(B614,Flexiloans!$D$1:$H$2,5,0)</f>
        <v>#N/A</v>
      </c>
      <c r="BK614" s="612" t="e">
        <f>VLOOKUP(B614,'Thirdware Solutions'!$D$1:$H$2,5,0)</f>
        <v>#N/A</v>
      </c>
      <c r="BL614" s="612" t="e">
        <f>VLOOKUP(B614,Tescom!$D$1:$H$8,5,0)</f>
        <v>#N/A</v>
      </c>
      <c r="BM614" s="612" t="e">
        <f>VLOOKUP(B614,'Cogno AI'!$D$1:$H$2,5,0)</f>
        <v>#N/A</v>
      </c>
      <c r="BN614" s="612" t="e">
        <f>VLOOKUP(B614,'ABM Knowledgeware'!$D$1:$H$2,5,0)</f>
        <v>#N/A</v>
      </c>
      <c r="BO614" s="612" t="e">
        <f>VLOOKUP(B614,'Concerto Software'!$D$1:$H$3,5,0)</f>
        <v>#N/A</v>
      </c>
      <c r="BP614" s="612" t="e">
        <f>VLOOKUP(B614,'My Captain'!$D$1:$H$4,5,0)</f>
        <v>#N/A</v>
      </c>
      <c r="BQ614" s="612" t="e">
        <f>VLOOKUP(B614,'Finoux Solutions'!$D$2:$H$4,5,0)</f>
        <v>#N/A</v>
      </c>
      <c r="BR614" s="612" t="e">
        <f>VLOOKUP(B614,'MITR Learning'!$D$1:$H$2,5,0)</f>
        <v>#N/A</v>
      </c>
      <c r="BS614" s="612" t="e">
        <f>VLOOKUP(B614,Nucsoft!$D$2:$H$6,5,0)</f>
        <v>#N/A</v>
      </c>
      <c r="BT614" s="612" t="e">
        <f>VLOOKUP(B614,'Paras Cadd'!$D$1:$H$2,5,0)</f>
        <v>#N/A</v>
      </c>
      <c r="BU614" s="612" t="e">
        <f>VLOOKUP(B614,'ICICI Securities'!$D$1:$H$2,5,0)</f>
        <v>#N/A</v>
      </c>
      <c r="BV614" s="612" t="e">
        <f>VLOOKUP(B614,'Citius Tech'!$D$2:$H$5,5,0)</f>
        <v>#N/A</v>
      </c>
      <c r="BW614" s="612" t="e">
        <f>VLOOKUP(B614,'Buzzy Brains'!$D$2:$H$2,5,0)</f>
        <v>#N/A</v>
      </c>
      <c r="BX614" s="612" t="e">
        <f>VLOOKUP(B614,'Decimal Point'!$D$2:$H$2,5,0)</f>
        <v>#N/A</v>
      </c>
      <c r="BY614" s="612" t="e">
        <f>VLOOKUP(B614,'Sankey Business Solutions'!$D$2:$H$3,5,0)</f>
        <v>#N/A</v>
      </c>
      <c r="BZ614" s="612" t="e">
        <f>VLOOKUP(B614,'Nangia &amp; Co LLP'!$D$2:$H$2,5,0)</f>
        <v>#N/A</v>
      </c>
      <c r="CA614" s="612" t="e">
        <f>VLOOKUP(B614,'FIS Solutions India Pvt Ltd'!$D$2:$H$2,5,0)</f>
        <v>#N/A</v>
      </c>
      <c r="CB614" s="612" t="e">
        <f>VLOOKUP(B614,'Delta Technology &amp; Management '!$D$2:$H$16,5,0)</f>
        <v>#N/A</v>
      </c>
      <c r="CC614" s="612" t="e">
        <f>VLOOKUP(B614,'Espoir Networks'!$D$3:$H$11,5,0)</f>
        <v>#N/A</v>
      </c>
      <c r="CD614" s="612" t="e">
        <f>VLOOKUP(B614,'Servosys Solution'!$D$3:$H$5,5,0)</f>
        <v>#N/A</v>
      </c>
      <c r="CE614" s="612" t="e">
        <f>VLOOKUP(B614,'Ribbon Communications'!$D$3:$H$4,5,0)</f>
        <v>#N/A</v>
      </c>
      <c r="CF614" s="612">
        <f t="shared" si="30"/>
        <v>0</v>
      </c>
      <c r="CG614" s="208" t="s">
        <v>12653</v>
      </c>
      <c r="CH614" s="208" t="s">
        <v>12654</v>
      </c>
      <c r="CI614" s="208" t="s">
        <v>12655</v>
      </c>
      <c r="CJ614" s="178"/>
      <c r="CK614" s="208">
        <v>2017</v>
      </c>
      <c r="CL614" s="208">
        <v>2021</v>
      </c>
      <c r="CM614" s="206" t="s">
        <v>6506</v>
      </c>
      <c r="CN614" s="208" t="s">
        <v>12656</v>
      </c>
      <c r="CO614" s="208">
        <v>68.400000000000006</v>
      </c>
      <c r="CP614" s="208">
        <v>2015</v>
      </c>
      <c r="CQ614" s="208" t="s">
        <v>276</v>
      </c>
      <c r="CR614" s="206" t="s">
        <v>12657</v>
      </c>
      <c r="CS614" s="208" t="s">
        <v>12658</v>
      </c>
      <c r="CT614" s="208">
        <v>62.15</v>
      </c>
      <c r="CU614" s="208">
        <v>2017</v>
      </c>
      <c r="CV614" s="140" t="s">
        <v>79</v>
      </c>
      <c r="CW614" s="206" t="s">
        <v>81</v>
      </c>
      <c r="CX614" s="206" t="s">
        <v>81</v>
      </c>
      <c r="CY614" s="208" t="s">
        <v>81</v>
      </c>
      <c r="CZ614" s="208" t="s">
        <v>81</v>
      </c>
      <c r="DA614" s="208" t="s">
        <v>81</v>
      </c>
      <c r="DB614" s="208" t="s">
        <v>81</v>
      </c>
      <c r="DC614" s="208" t="s">
        <v>81</v>
      </c>
      <c r="DD614" s="208" t="s">
        <v>81</v>
      </c>
      <c r="DE614" s="208" t="s">
        <v>81</v>
      </c>
      <c r="DF614" s="208" t="s">
        <v>81</v>
      </c>
      <c r="DG614" s="224">
        <v>6.4</v>
      </c>
      <c r="DH614" s="224">
        <v>7.1</v>
      </c>
      <c r="DI614" s="224">
        <v>6.4</v>
      </c>
      <c r="DJ614" s="224">
        <v>6.5</v>
      </c>
      <c r="DK614" s="224">
        <v>8</v>
      </c>
      <c r="DL614" s="224">
        <v>9.3000000000000007</v>
      </c>
      <c r="DM614" s="224"/>
      <c r="DN614" s="224">
        <v>7.3</v>
      </c>
      <c r="DO614" s="208"/>
      <c r="DP614" s="208"/>
      <c r="DQ614" s="208">
        <v>0</v>
      </c>
      <c r="DR614" s="208">
        <v>0</v>
      </c>
      <c r="DS614" s="208">
        <v>2</v>
      </c>
      <c r="DT614" s="208">
        <v>0</v>
      </c>
      <c r="DU614" s="208">
        <v>0</v>
      </c>
      <c r="DV614" s="208">
        <v>0</v>
      </c>
      <c r="DW614" s="206">
        <v>0</v>
      </c>
      <c r="DX614" s="206">
        <v>0</v>
      </c>
      <c r="DY614" s="206">
        <v>0</v>
      </c>
      <c r="DZ614" s="206" t="s">
        <v>12659</v>
      </c>
      <c r="EA614" s="206" t="s">
        <v>86</v>
      </c>
      <c r="EB614" s="206" t="s">
        <v>12660</v>
      </c>
      <c r="EC614" s="206" t="s">
        <v>86</v>
      </c>
      <c r="ED614" s="198" t="s">
        <v>89</v>
      </c>
      <c r="EE614" s="209" t="s">
        <v>12661</v>
      </c>
      <c r="EF614" s="209" t="s">
        <v>12662</v>
      </c>
      <c r="EG614" s="209" t="s">
        <v>81</v>
      </c>
      <c r="EH614" s="206" t="s">
        <v>81</v>
      </c>
      <c r="EI614" s="209" t="s">
        <v>12663</v>
      </c>
      <c r="EJ614" s="208" t="s">
        <v>12664</v>
      </c>
      <c r="EK614" s="208" t="s">
        <v>12665</v>
      </c>
      <c r="EL614" s="208" t="s">
        <v>81</v>
      </c>
      <c r="EM614" s="210" t="s">
        <v>12666</v>
      </c>
      <c r="EN614" s="208" t="s">
        <v>81</v>
      </c>
      <c r="EO614"/>
    </row>
    <row r="615" spans="1:145" s="32" customFormat="1" ht="17.25" customHeight="1" thickTop="1" thickBot="1">
      <c r="A615" s="575">
        <f t="shared" si="31"/>
        <v>614</v>
      </c>
      <c r="B615" s="579" t="s">
        <v>12668</v>
      </c>
      <c r="C615" s="587" t="s">
        <v>12667</v>
      </c>
      <c r="D615" s="561" t="s">
        <v>13209</v>
      </c>
      <c r="E615" s="568" t="str">
        <f t="shared" si="29"/>
        <v>Not Placed</v>
      </c>
      <c r="F615" s="570" t="s">
        <v>12496</v>
      </c>
      <c r="G615" s="561" t="s">
        <v>183</v>
      </c>
      <c r="H615" s="164" t="str">
        <f>VLOOKUP(B615,INFT2!C8:E78,3,0)</f>
        <v>Diploma + Direct Second Year Engineering without Live KT</v>
      </c>
      <c r="I615" s="610" t="s">
        <v>12669</v>
      </c>
      <c r="J615" s="572">
        <v>22</v>
      </c>
      <c r="K615" s="611" t="s">
        <v>12670</v>
      </c>
      <c r="L615" s="611" t="s">
        <v>12670</v>
      </c>
      <c r="M615" s="611" t="s">
        <v>12671</v>
      </c>
      <c r="N615" s="612" t="s">
        <v>12672</v>
      </c>
      <c r="O615" s="612">
        <v>9867988544</v>
      </c>
      <c r="P615" s="612">
        <v>8788029750</v>
      </c>
      <c r="Q615" s="612" t="e">
        <f>VLOOKUP(B615,'TCS CON'!$D$1:$H$98,5,0)</f>
        <v>#N/A</v>
      </c>
      <c r="R615" s="612" t="e">
        <f>VLOOKUP(B615,LTI!$C$1:$H$46,6,0)</f>
        <v>#N/A</v>
      </c>
      <c r="S615" s="612" t="e">
        <f>VLOOKUP(B615,JARO!$E$2:$I$11,5,0)</f>
        <v>#N/A</v>
      </c>
      <c r="T615" s="612" t="e">
        <f>VLOOKUP(B615,Capgemini!$D$3:$H$78,5,0)</f>
        <v>#N/A</v>
      </c>
      <c r="U615" s="612" t="e">
        <f>VLOOKUP(B615,Carwale!$D$1:$H$4,5,0)</f>
        <v>#N/A</v>
      </c>
      <c r="V615" s="612" t="e">
        <f>VLOOKUP(B615,'Interactive Brokers'!E:I,5,0)</f>
        <v>#N/A</v>
      </c>
      <c r="W615" s="612" t="e">
        <f>VLOOKUP(B615,'REL Jio'!E:I,5,0)</f>
        <v>#N/A</v>
      </c>
      <c r="X615" s="612" t="e">
        <f>VLOOKUP(B615,'Sciative Sol'!E:I,5,0)</f>
        <v>#N/A</v>
      </c>
      <c r="Y615" s="612" t="e">
        <f>VLOOKUP(B615,'Hexaware Tech'!E:I,5,0)</f>
        <v>#N/A</v>
      </c>
      <c r="Z615" s="612" t="e">
        <f>VLOOKUP(B615,Axis!D:H,5,0)</f>
        <v>#N/A</v>
      </c>
      <c r="AA615" s="612" t="e">
        <f>VLOOKUP(B615,Ugam!$D$3:$H$26,5,0)</f>
        <v>#N/A</v>
      </c>
      <c r="AB615" s="612" t="e">
        <f>VLOOKUP(B615,Zeus!F:J,5,0)</f>
        <v>#N/A</v>
      </c>
      <c r="AC615" s="612" t="e">
        <f>VLOOKUP(B615,Montran!F:J,5,0)</f>
        <v>#N/A</v>
      </c>
      <c r="AD615" s="612" t="e">
        <f>VLOOKUP(B615,Endurance!H398:L398,5,0)</f>
        <v>#N/A</v>
      </c>
      <c r="AE615" s="612" t="e">
        <f>VLOOKUP(B615,'Swabhav Techlabs'!$F$1:$J$2,5,0)</f>
        <v>#N/A</v>
      </c>
      <c r="AF615" s="612" t="e">
        <f>VLOOKUP(B615,'Quality Kiosk'!$F$1:$J$18,5,0)</f>
        <v>#N/A</v>
      </c>
      <c r="AG615" s="612" t="e">
        <f>VLOOKUP(B615,'Lemon VB'!$F$1:$J$2,5,0)</f>
        <v>#N/A</v>
      </c>
      <c r="AH615" s="612" t="e">
        <f>VLOOKUP(B615,Gocomet!$E$1:$I$3,5,0)</f>
        <v>#N/A</v>
      </c>
      <c r="AI615" s="612" t="e">
        <f>VLOOKUP(B615,'Ingram Micro'!$E$1:$I$8,5,0)</f>
        <v>#N/A</v>
      </c>
      <c r="AJ615" s="612" t="e">
        <f>VLOOKUP(B615,'DePronto Infotech'!$E$1:$I$2,5,0)</f>
        <v>#N/A</v>
      </c>
      <c r="AK615" s="612" t="e">
        <f>VLOOKUP(B615,'Reliance Retail'!$E$1:$I$4,5,0)</f>
        <v>#N/A</v>
      </c>
      <c r="AL615" s="612" t="e">
        <f>VLOOKUP(B615,'Bright Champs'!$D$1:$H$13,5,0)</f>
        <v>#N/A</v>
      </c>
      <c r="AM615" s="612" t="e">
        <f>VLOOKUP(B615,Neosoft!$E$1:$I$12,5,0)</f>
        <v>#N/A</v>
      </c>
      <c r="AN615" s="612" t="e">
        <f>VLOOKUP(B615,Infosys!$E$1:$I$3,5,0)</f>
        <v>#N/A</v>
      </c>
      <c r="AO615" s="612" t="e">
        <f>VLOOKUP(B615,Cerelabs!$E$1:$I$5,5,0)</f>
        <v>#N/A</v>
      </c>
      <c r="AP615" s="612" t="e">
        <f>VLOOKUP(B615,'Neebal Technologies'!$D$1:$H$2,5,0)</f>
        <v>#N/A</v>
      </c>
      <c r="AQ615" s="612" t="e">
        <f>VLOOKUP(B615,'Vertiv Energy'!$D$1:$H$2,5,0)</f>
        <v>#N/A</v>
      </c>
      <c r="AR615" s="612" t="e">
        <f>VLOOKUP(B615,'Acidaes Solutions (CRMNEXT)'!$D$1:$H$3,5,0)</f>
        <v>#N/A</v>
      </c>
      <c r="AS615" s="612" t="e">
        <f>VLOOKUP(B615,Growisto!$D$1:$H$2,5,0)</f>
        <v>#N/A</v>
      </c>
      <c r="AT615" s="612" t="e">
        <f>VLOOKUP(B615,'9.9 Mediaworx - Digit'!$D$1:$H$2,5,0)</f>
        <v>#N/A</v>
      </c>
      <c r="AU615" s="612" t="e">
        <f>VLOOKUP(B615,'Vistaar systems Pvt Ltd'!$D$2:$H$3,5,0)</f>
        <v>#N/A</v>
      </c>
      <c r="AV615" s="612" t="e">
        <f>VLOOKUP(B615,'Course 5i'!$D$2:$H$11,5,0)</f>
        <v>#N/A</v>
      </c>
      <c r="AW615" s="612" t="e">
        <f>VLOOKUP(B615,'Radiant Appliances &amp; Electronic'!$D$1:$H$13,5,0)</f>
        <v>#N/A</v>
      </c>
      <c r="AX615" s="612" t="e">
        <f>VLOOKUP(B615,'Atos Global'!$D$3:$H$27,5,0)</f>
        <v>#N/A</v>
      </c>
      <c r="AY615" s="612" t="e">
        <f>VLOOKUP(B615,'Saama Technologies'!$D$1:$H$2,5,0)</f>
        <v>#N/A</v>
      </c>
      <c r="AZ615" s="612" t="e">
        <f>VLOOKUP(B615,'Multiplier Solutions'!$D$1:$H$2,5,0)</f>
        <v>#N/A</v>
      </c>
      <c r="BA615" s="612" t="e">
        <f>VLOOKUP(B615,GEP!$D$2:$H$5,5,0)</f>
        <v>#N/A</v>
      </c>
      <c r="BB615" s="612" t="e">
        <f>VLOOKUP(B615,Accenture!$D$1:$H$6,5,0)</f>
        <v>#N/A</v>
      </c>
      <c r="BC615" s="612" t="e">
        <f>VLOOKUP(B615,'Endurance International Group'!$D$1:$H$2,5,0)</f>
        <v>#N/A</v>
      </c>
      <c r="BD615" s="612" t="e">
        <f>VLOOKUP(B615,Newgen!$D$1:$H$2,5,0)</f>
        <v>#N/A</v>
      </c>
      <c r="BE615" s="612" t="e">
        <f>VLOOKUP(B615,'3D Incredible'!D615:H615,5,0)</f>
        <v>#N/A</v>
      </c>
      <c r="BF615" s="612" t="e">
        <f>VLOOKUP(B615,'Raja Software Labs'!$D$2:$H$2,5,0)</f>
        <v>#N/A</v>
      </c>
      <c r="BG615" s="612" t="e">
        <f>VLOOKUP(B615,Wipro!$D$1:$H$2,5,0)</f>
        <v>#N/A</v>
      </c>
      <c r="BH615" s="612" t="e">
        <f>VLOOKUP(B615,'Perch Technologies'!$D$2:$H$2,5,0)</f>
        <v>#N/A</v>
      </c>
      <c r="BI615" s="612" t="e">
        <f>VLOOKUP(B615,'Morning Star'!$D$1:$H$6,5,0)</f>
        <v>#N/A</v>
      </c>
      <c r="BJ615" s="612" t="e">
        <f>VLOOKUP(B615,Flexiloans!$D$1:$H$2,5,0)</f>
        <v>#N/A</v>
      </c>
      <c r="BK615" s="612" t="e">
        <f>VLOOKUP(B615,'Thirdware Solutions'!$D$1:$H$2,5,0)</f>
        <v>#N/A</v>
      </c>
      <c r="BL615" s="612" t="e">
        <f>VLOOKUP(B615,Tescom!$D$1:$H$8,5,0)</f>
        <v>#N/A</v>
      </c>
      <c r="BM615" s="612" t="e">
        <f>VLOOKUP(B615,'Cogno AI'!$D$1:$H$2,5,0)</f>
        <v>#N/A</v>
      </c>
      <c r="BN615" s="612" t="e">
        <f>VLOOKUP(B615,'ABM Knowledgeware'!$D$1:$H$2,5,0)</f>
        <v>#N/A</v>
      </c>
      <c r="BO615" s="612" t="e">
        <f>VLOOKUP(B615,'Concerto Software'!$D$1:$H$3,5,0)</f>
        <v>#N/A</v>
      </c>
      <c r="BP615" s="612" t="e">
        <f>VLOOKUP(B615,'My Captain'!$D$1:$H$4,5,0)</f>
        <v>#N/A</v>
      </c>
      <c r="BQ615" s="612" t="e">
        <f>VLOOKUP(B615,'Finoux Solutions'!$D$2:$H$4,5,0)</f>
        <v>#N/A</v>
      </c>
      <c r="BR615" s="612" t="e">
        <f>VLOOKUP(B615,'MITR Learning'!$D$1:$H$2,5,0)</f>
        <v>#N/A</v>
      </c>
      <c r="BS615" s="612" t="e">
        <f>VLOOKUP(B615,Nucsoft!$D$2:$H$6,5,0)</f>
        <v>#N/A</v>
      </c>
      <c r="BT615" s="612" t="e">
        <f>VLOOKUP(B615,'Paras Cadd'!$D$1:$H$2,5,0)</f>
        <v>#N/A</v>
      </c>
      <c r="BU615" s="612" t="e">
        <f>VLOOKUP(B615,'ICICI Securities'!$D$1:$H$2,5,0)</f>
        <v>#N/A</v>
      </c>
      <c r="BV615" s="612" t="e">
        <f>VLOOKUP(B615,'Citius Tech'!$D$2:$H$5,5,0)</f>
        <v>#N/A</v>
      </c>
      <c r="BW615" s="612" t="e">
        <f>VLOOKUP(B615,'Buzzy Brains'!$D$2:$H$2,5,0)</f>
        <v>#N/A</v>
      </c>
      <c r="BX615" s="612" t="e">
        <f>VLOOKUP(B615,'Decimal Point'!$D$2:$H$2,5,0)</f>
        <v>#N/A</v>
      </c>
      <c r="BY615" s="612" t="e">
        <f>VLOOKUP(B615,'Sankey Business Solutions'!$D$2:$H$3,5,0)</f>
        <v>#N/A</v>
      </c>
      <c r="BZ615" s="612" t="e">
        <f>VLOOKUP(B615,'Nangia &amp; Co LLP'!$D$2:$H$2,5,0)</f>
        <v>#N/A</v>
      </c>
      <c r="CA615" s="612" t="e">
        <f>VLOOKUP(B615,'FIS Solutions India Pvt Ltd'!$D$2:$H$2,5,0)</f>
        <v>#N/A</v>
      </c>
      <c r="CB615" s="612" t="e">
        <f>VLOOKUP(B615,'Delta Technology &amp; Management '!$D$2:$H$16,5,0)</f>
        <v>#N/A</v>
      </c>
      <c r="CC615" s="612" t="e">
        <f>VLOOKUP(B615,'Espoir Networks'!$D$3:$H$11,5,0)</f>
        <v>#N/A</v>
      </c>
      <c r="CD615" s="612" t="e">
        <f>VLOOKUP(B615,'Servosys Solution'!$D$3:$H$5,5,0)</f>
        <v>#N/A</v>
      </c>
      <c r="CE615" s="612" t="e">
        <f>VLOOKUP(B615,'Ribbon Communications'!$D$3:$H$4,5,0)</f>
        <v>#N/A</v>
      </c>
      <c r="CF615" s="612">
        <f t="shared" si="30"/>
        <v>0</v>
      </c>
      <c r="CG615" s="208" t="s">
        <v>81</v>
      </c>
      <c r="CH615" s="211">
        <v>950563990302</v>
      </c>
      <c r="CI615" s="208" t="s">
        <v>12673</v>
      </c>
      <c r="CJ615" s="178"/>
      <c r="CK615" s="208">
        <v>2018</v>
      </c>
      <c r="CL615" s="208">
        <v>2021</v>
      </c>
      <c r="CM615" s="206" t="s">
        <v>12674</v>
      </c>
      <c r="CN615" s="208">
        <v>293</v>
      </c>
      <c r="CO615" s="212">
        <v>0.60350000000000004</v>
      </c>
      <c r="CP615" s="208">
        <v>2014</v>
      </c>
      <c r="CQ615" s="203" t="s">
        <v>79</v>
      </c>
      <c r="CR615" s="206" t="s">
        <v>81</v>
      </c>
      <c r="CS615" s="208" t="s">
        <v>81</v>
      </c>
      <c r="CT615" s="208" t="s">
        <v>81</v>
      </c>
      <c r="CU615" s="208" t="s">
        <v>81</v>
      </c>
      <c r="CV615" s="208" t="s">
        <v>295</v>
      </c>
      <c r="CW615" s="206" t="s">
        <v>1002</v>
      </c>
      <c r="CX615" s="206" t="s">
        <v>6698</v>
      </c>
      <c r="CY615" s="208">
        <v>694</v>
      </c>
      <c r="CZ615" s="212">
        <v>0.60350000000000004</v>
      </c>
      <c r="DA615" s="208">
        <v>2018</v>
      </c>
      <c r="DB615" s="208">
        <v>4</v>
      </c>
      <c r="DC615" s="208" t="s">
        <v>6698</v>
      </c>
      <c r="DD615" s="208">
        <v>694</v>
      </c>
      <c r="DE615" s="212">
        <v>0.60350000000000004</v>
      </c>
      <c r="DF615" s="208">
        <v>12</v>
      </c>
      <c r="DG615" s="224" t="s">
        <v>81</v>
      </c>
      <c r="DH615" s="224" t="s">
        <v>81</v>
      </c>
      <c r="DI615" s="224">
        <v>5.92</v>
      </c>
      <c r="DJ615" s="224">
        <v>5.68</v>
      </c>
      <c r="DK615" s="224">
        <v>5.88</v>
      </c>
      <c r="DL615" s="224">
        <v>6.34</v>
      </c>
      <c r="DM615" s="224" t="s">
        <v>81</v>
      </c>
      <c r="DN615" s="224" t="s">
        <v>12675</v>
      </c>
      <c r="DO615" s="208"/>
      <c r="DP615" s="208" t="s">
        <v>81</v>
      </c>
      <c r="DQ615" s="208">
        <v>0</v>
      </c>
      <c r="DR615" s="208">
        <v>0</v>
      </c>
      <c r="DS615" s="208" t="s">
        <v>81</v>
      </c>
      <c r="DT615" s="208" t="s">
        <v>81</v>
      </c>
      <c r="DU615" s="208">
        <v>0</v>
      </c>
      <c r="DV615" s="208">
        <v>1</v>
      </c>
      <c r="DW615" s="206">
        <v>0</v>
      </c>
      <c r="DX615" s="206" t="s">
        <v>12422</v>
      </c>
      <c r="DY615" s="206" t="s">
        <v>12676</v>
      </c>
      <c r="DZ615" s="206" t="s">
        <v>12677</v>
      </c>
      <c r="EA615" s="206" t="s">
        <v>12678</v>
      </c>
      <c r="EB615" s="206" t="s">
        <v>12679</v>
      </c>
      <c r="EC615" s="206" t="s">
        <v>3090</v>
      </c>
      <c r="ED615" s="213" t="s">
        <v>89</v>
      </c>
      <c r="EE615" s="209" t="s">
        <v>12680</v>
      </c>
      <c r="EF615" s="209" t="s">
        <v>12681</v>
      </c>
      <c r="EG615" s="209" t="s">
        <v>12682</v>
      </c>
      <c r="EH615" s="209" t="s">
        <v>12683</v>
      </c>
      <c r="EI615" s="209" t="s">
        <v>12684</v>
      </c>
      <c r="EJ615" s="208" t="s">
        <v>12685</v>
      </c>
      <c r="EK615" s="208" t="s">
        <v>12686</v>
      </c>
      <c r="EL615" s="208" t="s">
        <v>81</v>
      </c>
      <c r="EM615" s="208" t="s">
        <v>12687</v>
      </c>
      <c r="EN615" s="208" t="s">
        <v>81</v>
      </c>
      <c r="EO615"/>
    </row>
    <row r="616" spans="1:145" s="32" customFormat="1" ht="18" customHeight="1" thickTop="1" thickBot="1">
      <c r="A616" s="575">
        <f t="shared" si="31"/>
        <v>615</v>
      </c>
      <c r="B616" s="575" t="s">
        <v>12689</v>
      </c>
      <c r="C616" s="585" t="s">
        <v>12688</v>
      </c>
      <c r="D616" s="502" t="s">
        <v>13209</v>
      </c>
      <c r="E616" s="568" t="str">
        <f t="shared" si="29"/>
        <v>Not Placed</v>
      </c>
      <c r="F616" s="502" t="s">
        <v>12493</v>
      </c>
      <c r="G616" s="502" t="s">
        <v>226</v>
      </c>
      <c r="H616" s="164" t="str">
        <f>VLOOKUP(B616,CMPN3!C11:E66,3,0)</f>
        <v>Diploma + Direct Second Year Engineering without Live KT</v>
      </c>
      <c r="I616" s="610">
        <v>43904</v>
      </c>
      <c r="J616" s="572">
        <v>20</v>
      </c>
      <c r="K616" s="611" t="s">
        <v>12690</v>
      </c>
      <c r="L616" s="611" t="s">
        <v>12691</v>
      </c>
      <c r="M616" s="611" t="s">
        <v>12692</v>
      </c>
      <c r="N616" s="612" t="s">
        <v>12693</v>
      </c>
      <c r="O616" s="612">
        <v>9967478501</v>
      </c>
      <c r="P616" s="612">
        <v>8268930724</v>
      </c>
      <c r="Q616" s="612" t="e">
        <f>VLOOKUP(B616,'TCS CON'!$D$1:$H$98,5,0)</f>
        <v>#N/A</v>
      </c>
      <c r="R616" s="612" t="e">
        <f>VLOOKUP(B616,LTI!$C$1:$H$46,6,0)</f>
        <v>#N/A</v>
      </c>
      <c r="S616" s="612" t="e">
        <f>VLOOKUP(B616,JARO!$E$2:$I$11,5,0)</f>
        <v>#N/A</v>
      </c>
      <c r="T616" s="612" t="e">
        <f>VLOOKUP(B616,Capgemini!$D$3:$H$78,5,0)</f>
        <v>#N/A</v>
      </c>
      <c r="U616" s="612" t="e">
        <f>VLOOKUP(B616,Carwale!$D$1:$H$4,5,0)</f>
        <v>#N/A</v>
      </c>
      <c r="V616" s="612" t="e">
        <f>VLOOKUP(B616,'Interactive Brokers'!E:I,5,0)</f>
        <v>#N/A</v>
      </c>
      <c r="W616" s="612" t="e">
        <f>VLOOKUP(B616,'REL Jio'!E:I,5,0)</f>
        <v>#N/A</v>
      </c>
      <c r="X616" s="612" t="e">
        <f>VLOOKUP(B616,'Sciative Sol'!E:I,5,0)</f>
        <v>#N/A</v>
      </c>
      <c r="Y616" s="612" t="e">
        <f>VLOOKUP(B616,'Hexaware Tech'!E:I,5,0)</f>
        <v>#N/A</v>
      </c>
      <c r="Z616" s="612" t="e">
        <f>VLOOKUP(B616,Axis!D:H,5,0)</f>
        <v>#N/A</v>
      </c>
      <c r="AA616" s="612" t="e">
        <f>VLOOKUP(B616,Ugam!$D$3:$H$26,5,0)</f>
        <v>#N/A</v>
      </c>
      <c r="AB616" s="612" t="e">
        <f>VLOOKUP(B616,Zeus!F:J,5,0)</f>
        <v>#N/A</v>
      </c>
      <c r="AC616" s="612" t="e">
        <f>VLOOKUP(B616,Montran!F:J,5,0)</f>
        <v>#N/A</v>
      </c>
      <c r="AD616" s="612" t="e">
        <f>VLOOKUP(B616,Endurance!H399:L399,5,0)</f>
        <v>#N/A</v>
      </c>
      <c r="AE616" s="612" t="e">
        <f>VLOOKUP(B616,'Swabhav Techlabs'!$F$1:$J$2,5,0)</f>
        <v>#N/A</v>
      </c>
      <c r="AF616" s="612" t="e">
        <f>VLOOKUP(B616,'Quality Kiosk'!$F$1:$J$18,5,0)</f>
        <v>#N/A</v>
      </c>
      <c r="AG616" s="612" t="e">
        <f>VLOOKUP(B616,'Lemon VB'!$F$1:$J$2,5,0)</f>
        <v>#N/A</v>
      </c>
      <c r="AH616" s="612" t="e">
        <f>VLOOKUP(B616,Gocomet!$E$1:$I$3,5,0)</f>
        <v>#N/A</v>
      </c>
      <c r="AI616" s="612" t="e">
        <f>VLOOKUP(B616,'Ingram Micro'!$E$1:$I$8,5,0)</f>
        <v>#N/A</v>
      </c>
      <c r="AJ616" s="612" t="e">
        <f>VLOOKUP(B616,'DePronto Infotech'!$E$1:$I$2,5,0)</f>
        <v>#N/A</v>
      </c>
      <c r="AK616" s="612" t="e">
        <f>VLOOKUP(B616,'Reliance Retail'!$E$1:$I$4,5,0)</f>
        <v>#N/A</v>
      </c>
      <c r="AL616" s="612" t="e">
        <f>VLOOKUP(B616,'Bright Champs'!$D$1:$H$13,5,0)</f>
        <v>#N/A</v>
      </c>
      <c r="AM616" s="612" t="e">
        <f>VLOOKUP(B616,Neosoft!$E$1:$I$12,5,0)</f>
        <v>#N/A</v>
      </c>
      <c r="AN616" s="612" t="e">
        <f>VLOOKUP(B616,Infosys!$E$1:$I$3,5,0)</f>
        <v>#N/A</v>
      </c>
      <c r="AO616" s="612" t="e">
        <f>VLOOKUP(B616,Cerelabs!$E$1:$I$5,5,0)</f>
        <v>#N/A</v>
      </c>
      <c r="AP616" s="612" t="e">
        <f>VLOOKUP(B616,'Neebal Technologies'!$D$1:$H$2,5,0)</f>
        <v>#N/A</v>
      </c>
      <c r="AQ616" s="612" t="e">
        <f>VLOOKUP(B616,'Vertiv Energy'!$D$1:$H$2,5,0)</f>
        <v>#N/A</v>
      </c>
      <c r="AR616" s="612" t="e">
        <f>VLOOKUP(B616,'Acidaes Solutions (CRMNEXT)'!$D$1:$H$3,5,0)</f>
        <v>#N/A</v>
      </c>
      <c r="AS616" s="612" t="e">
        <f>VLOOKUP(B616,Growisto!$D$1:$H$2,5,0)</f>
        <v>#N/A</v>
      </c>
      <c r="AT616" s="612" t="e">
        <f>VLOOKUP(B616,'9.9 Mediaworx - Digit'!$D$1:$H$2,5,0)</f>
        <v>#N/A</v>
      </c>
      <c r="AU616" s="612" t="e">
        <f>VLOOKUP(B616,'Vistaar systems Pvt Ltd'!$D$2:$H$3,5,0)</f>
        <v>#N/A</v>
      </c>
      <c r="AV616" s="612" t="e">
        <f>VLOOKUP(B616,'Course 5i'!$D$2:$H$11,5,0)</f>
        <v>#N/A</v>
      </c>
      <c r="AW616" s="612" t="e">
        <f>VLOOKUP(B616,'Radiant Appliances &amp; Electronic'!$D$1:$H$13,5,0)</f>
        <v>#N/A</v>
      </c>
      <c r="AX616" s="612" t="e">
        <f>VLOOKUP(B616,'Atos Global'!$D$3:$H$27,5,0)</f>
        <v>#N/A</v>
      </c>
      <c r="AY616" s="612" t="e">
        <f>VLOOKUP(B616,'Saama Technologies'!$D$1:$H$2,5,0)</f>
        <v>#N/A</v>
      </c>
      <c r="AZ616" s="612" t="e">
        <f>VLOOKUP(B616,'Multiplier Solutions'!$D$1:$H$2,5,0)</f>
        <v>#N/A</v>
      </c>
      <c r="BA616" s="612" t="e">
        <f>VLOOKUP(B616,GEP!$D$2:$H$5,5,0)</f>
        <v>#N/A</v>
      </c>
      <c r="BB616" s="612" t="e">
        <f>VLOOKUP(B616,Accenture!$D$1:$H$6,5,0)</f>
        <v>#N/A</v>
      </c>
      <c r="BC616" s="612" t="e">
        <f>VLOOKUP(B616,'Endurance International Group'!$D$1:$H$2,5,0)</f>
        <v>#N/A</v>
      </c>
      <c r="BD616" s="612" t="e">
        <f>VLOOKUP(B616,Newgen!$D$1:$H$2,5,0)</f>
        <v>#N/A</v>
      </c>
      <c r="BE616" s="612" t="e">
        <f>VLOOKUP(B616,'3D Incredible'!D616:H616,5,0)</f>
        <v>#N/A</v>
      </c>
      <c r="BF616" s="612" t="e">
        <f>VLOOKUP(B616,'Raja Software Labs'!$D$2:$H$2,5,0)</f>
        <v>#N/A</v>
      </c>
      <c r="BG616" s="612" t="e">
        <f>VLOOKUP(B616,Wipro!$D$1:$H$2,5,0)</f>
        <v>#N/A</v>
      </c>
      <c r="BH616" s="612" t="e">
        <f>VLOOKUP(B616,'Perch Technologies'!$D$2:$H$2,5,0)</f>
        <v>#N/A</v>
      </c>
      <c r="BI616" s="612" t="e">
        <f>VLOOKUP(B616,'Morning Star'!$D$1:$H$6,5,0)</f>
        <v>#N/A</v>
      </c>
      <c r="BJ616" s="612" t="e">
        <f>VLOOKUP(B616,Flexiloans!$D$1:$H$2,5,0)</f>
        <v>#N/A</v>
      </c>
      <c r="BK616" s="612" t="e">
        <f>VLOOKUP(B616,'Thirdware Solutions'!$D$1:$H$2,5,0)</f>
        <v>#N/A</v>
      </c>
      <c r="BL616" s="612" t="e">
        <f>VLOOKUP(B616,Tescom!$D$1:$H$8,5,0)</f>
        <v>#N/A</v>
      </c>
      <c r="BM616" s="612" t="e">
        <f>VLOOKUP(B616,'Cogno AI'!$D$1:$H$2,5,0)</f>
        <v>#N/A</v>
      </c>
      <c r="BN616" s="612" t="e">
        <f>VLOOKUP(B616,'ABM Knowledgeware'!$D$1:$H$2,5,0)</f>
        <v>#N/A</v>
      </c>
      <c r="BO616" s="612" t="e">
        <f>VLOOKUP(B616,'Concerto Software'!$D$1:$H$3,5,0)</f>
        <v>#N/A</v>
      </c>
      <c r="BP616" s="612" t="e">
        <f>VLOOKUP(B616,'My Captain'!$D$1:$H$4,5,0)</f>
        <v>#N/A</v>
      </c>
      <c r="BQ616" s="612" t="e">
        <f>VLOOKUP(B616,'Finoux Solutions'!$D$2:$H$4,5,0)</f>
        <v>#N/A</v>
      </c>
      <c r="BR616" s="612" t="e">
        <f>VLOOKUP(B616,'MITR Learning'!$D$1:$H$2,5,0)</f>
        <v>#N/A</v>
      </c>
      <c r="BS616" s="612" t="e">
        <f>VLOOKUP(B616,Nucsoft!$D$2:$H$6,5,0)</f>
        <v>#N/A</v>
      </c>
      <c r="BT616" s="612" t="e">
        <f>VLOOKUP(B616,'Paras Cadd'!$D$1:$H$2,5,0)</f>
        <v>#N/A</v>
      </c>
      <c r="BU616" s="612" t="e">
        <f>VLOOKUP(B616,'ICICI Securities'!$D$1:$H$2,5,0)</f>
        <v>#N/A</v>
      </c>
      <c r="BV616" s="612" t="e">
        <f>VLOOKUP(B616,'Citius Tech'!$D$2:$H$5,5,0)</f>
        <v>#N/A</v>
      </c>
      <c r="BW616" s="612" t="e">
        <f>VLOOKUP(B616,'Buzzy Brains'!$D$2:$H$2,5,0)</f>
        <v>#N/A</v>
      </c>
      <c r="BX616" s="612" t="e">
        <f>VLOOKUP(B616,'Decimal Point'!$D$2:$H$2,5,0)</f>
        <v>#N/A</v>
      </c>
      <c r="BY616" s="612" t="e">
        <f>VLOOKUP(B616,'Sankey Business Solutions'!$D$2:$H$3,5,0)</f>
        <v>#N/A</v>
      </c>
      <c r="BZ616" s="612" t="e">
        <f>VLOOKUP(B616,'Nangia &amp; Co LLP'!$D$2:$H$2,5,0)</f>
        <v>#N/A</v>
      </c>
      <c r="CA616" s="612" t="e">
        <f>VLOOKUP(B616,'FIS Solutions India Pvt Ltd'!$D$2:$H$2,5,0)</f>
        <v>#N/A</v>
      </c>
      <c r="CB616" s="612" t="e">
        <f>VLOOKUP(B616,'Delta Technology &amp; Management '!$D$2:$H$16,5,0)</f>
        <v>#N/A</v>
      </c>
      <c r="CC616" s="612" t="e">
        <f>VLOOKUP(B616,'Espoir Networks'!$D$3:$H$11,5,0)</f>
        <v>#N/A</v>
      </c>
      <c r="CD616" s="612" t="e">
        <f>VLOOKUP(B616,'Servosys Solution'!$D$3:$H$5,5,0)</f>
        <v>#N/A</v>
      </c>
      <c r="CE616" s="612" t="e">
        <f>VLOOKUP(B616,'Ribbon Communications'!$D$3:$H$4,5,0)</f>
        <v>#N/A</v>
      </c>
      <c r="CF616" s="612">
        <f t="shared" si="30"/>
        <v>0</v>
      </c>
      <c r="CG616" s="182" t="s">
        <v>12694</v>
      </c>
      <c r="CH616" s="182" t="s">
        <v>12695</v>
      </c>
      <c r="CI616" s="182" t="s">
        <v>12696</v>
      </c>
      <c r="CJ616" s="178"/>
      <c r="CK616" s="182">
        <v>2018</v>
      </c>
      <c r="CL616" s="182">
        <v>2021</v>
      </c>
      <c r="CM616" s="185" t="s">
        <v>12697</v>
      </c>
      <c r="CN616" s="182">
        <v>345</v>
      </c>
      <c r="CO616" s="182">
        <v>69</v>
      </c>
      <c r="CP616" s="182">
        <v>2015</v>
      </c>
      <c r="CQ616" s="182" t="s">
        <v>79</v>
      </c>
      <c r="CR616" s="185" t="s">
        <v>81</v>
      </c>
      <c r="CS616" s="182" t="s">
        <v>81</v>
      </c>
      <c r="CT616" s="182" t="s">
        <v>81</v>
      </c>
      <c r="CU616" s="182" t="s">
        <v>81</v>
      </c>
      <c r="CV616" s="182" t="s">
        <v>81</v>
      </c>
      <c r="CW616" s="185" t="s">
        <v>12698</v>
      </c>
      <c r="CX616" s="185" t="s">
        <v>336</v>
      </c>
      <c r="CY616" s="182">
        <v>1292</v>
      </c>
      <c r="CZ616" s="182">
        <v>80.75</v>
      </c>
      <c r="DA616" s="182">
        <v>2018</v>
      </c>
      <c r="DB616" s="182">
        <v>3</v>
      </c>
      <c r="DC616" s="182" t="s">
        <v>12699</v>
      </c>
      <c r="DD616" s="182">
        <v>65.91</v>
      </c>
      <c r="DE616" s="182">
        <v>65.900000000000006</v>
      </c>
      <c r="DF616" s="182">
        <v>1</v>
      </c>
      <c r="DG616" s="224" t="s">
        <v>81</v>
      </c>
      <c r="DH616" s="224" t="s">
        <v>81</v>
      </c>
      <c r="DI616" s="224">
        <v>6.73</v>
      </c>
      <c r="DJ616" s="224">
        <v>5.7</v>
      </c>
      <c r="DK616" s="224">
        <v>6.14</v>
      </c>
      <c r="DL616" s="224">
        <v>7.11</v>
      </c>
      <c r="DM616" s="224">
        <v>25.68</v>
      </c>
      <c r="DN616" s="224">
        <v>6.42</v>
      </c>
      <c r="DO616" s="176"/>
      <c r="DP616" s="176">
        <v>40</v>
      </c>
      <c r="DQ616" s="176">
        <v>0</v>
      </c>
      <c r="DR616" s="176">
        <v>2</v>
      </c>
      <c r="DS616" s="176" t="s">
        <v>81</v>
      </c>
      <c r="DT616" s="176" t="s">
        <v>81</v>
      </c>
      <c r="DU616" s="176">
        <v>0</v>
      </c>
      <c r="DV616" s="176">
        <v>0</v>
      </c>
      <c r="DW616" s="190" t="s">
        <v>3203</v>
      </c>
      <c r="DX616" s="190" t="s">
        <v>3203</v>
      </c>
      <c r="DY616" s="190" t="s">
        <v>81</v>
      </c>
      <c r="DZ616" s="190" t="s">
        <v>12700</v>
      </c>
      <c r="EA616" s="190" t="s">
        <v>12701</v>
      </c>
      <c r="EB616" s="190" t="s">
        <v>3192</v>
      </c>
      <c r="EC616" s="190" t="s">
        <v>783</v>
      </c>
      <c r="ED616" s="190" t="s">
        <v>89</v>
      </c>
      <c r="EE616" s="190" t="s">
        <v>3203</v>
      </c>
      <c r="EF616" s="190" t="s">
        <v>12702</v>
      </c>
      <c r="EG616" s="190"/>
      <c r="EH616" s="190"/>
      <c r="EI616" s="190" t="s">
        <v>12703</v>
      </c>
      <c r="EJ616" s="214" t="s">
        <v>12704</v>
      </c>
      <c r="EK616" s="214" t="s">
        <v>12705</v>
      </c>
      <c r="EL616" s="208"/>
      <c r="EM616" s="190"/>
      <c r="EN616" s="207" t="s">
        <v>12706</v>
      </c>
      <c r="EO616"/>
    </row>
    <row r="617" spans="1:145" s="32" customFormat="1" ht="17.25" customHeight="1" thickTop="1" thickBot="1">
      <c r="A617" s="575">
        <f t="shared" si="31"/>
        <v>616</v>
      </c>
      <c r="B617" s="573" t="s">
        <v>12708</v>
      </c>
      <c r="C617" s="588" t="s">
        <v>12707</v>
      </c>
      <c r="D617" s="608" t="s">
        <v>13209</v>
      </c>
      <c r="E617" s="568" t="str">
        <f t="shared" si="29"/>
        <v>Not Placed</v>
      </c>
      <c r="F617" s="608" t="s">
        <v>12369</v>
      </c>
      <c r="G617" s="570" t="s">
        <v>13331</v>
      </c>
      <c r="H617" s="164" t="str">
        <f>VLOOKUP(B617,EXTC1!C10:E58,3,0)</f>
        <v>Diploma + Direct Second Year Engineering without Live KT</v>
      </c>
      <c r="I617" s="610" t="s">
        <v>12709</v>
      </c>
      <c r="J617" s="572">
        <v>20</v>
      </c>
      <c r="K617" s="611" t="s">
        <v>12710</v>
      </c>
      <c r="L617" s="611" t="s">
        <v>12710</v>
      </c>
      <c r="M617" s="611" t="s">
        <v>12711</v>
      </c>
      <c r="N617" s="612" t="s">
        <v>12712</v>
      </c>
      <c r="O617" s="612">
        <v>9152502239</v>
      </c>
      <c r="P617" s="612">
        <v>9152502239</v>
      </c>
      <c r="Q617" s="612" t="e">
        <f>VLOOKUP(B617,'TCS CON'!$D$1:$H$98,5,0)</f>
        <v>#N/A</v>
      </c>
      <c r="R617" s="612" t="e">
        <f>VLOOKUP(B617,LTI!$C$1:$H$46,6,0)</f>
        <v>#N/A</v>
      </c>
      <c r="S617" s="612" t="e">
        <f>VLOOKUP(B617,JARO!$E$2:$I$11,5,0)</f>
        <v>#N/A</v>
      </c>
      <c r="T617" s="612" t="e">
        <f>VLOOKUP(B617,Capgemini!$D$3:$H$78,5,0)</f>
        <v>#N/A</v>
      </c>
      <c r="U617" s="612" t="e">
        <f>VLOOKUP(B617,Carwale!$D$1:$H$4,5,0)</f>
        <v>#N/A</v>
      </c>
      <c r="V617" s="612" t="e">
        <f>VLOOKUP(B617,'Interactive Brokers'!E:I,5,0)</f>
        <v>#N/A</v>
      </c>
      <c r="W617" s="612" t="e">
        <f>VLOOKUP(B617,'REL Jio'!E:I,5,0)</f>
        <v>#N/A</v>
      </c>
      <c r="X617" s="612" t="e">
        <f>VLOOKUP(B617,'Sciative Sol'!E:I,5,0)</f>
        <v>#N/A</v>
      </c>
      <c r="Y617" s="612" t="e">
        <f>VLOOKUP(B617,'Hexaware Tech'!E:I,5,0)</f>
        <v>#N/A</v>
      </c>
      <c r="Z617" s="612" t="e">
        <f>VLOOKUP(B617,Axis!D:H,5,0)</f>
        <v>#N/A</v>
      </c>
      <c r="AA617" s="612" t="e">
        <f>VLOOKUP(B617,Ugam!$D$3:$H$26,5,0)</f>
        <v>#N/A</v>
      </c>
      <c r="AB617" s="612" t="e">
        <f>VLOOKUP(B617,Zeus!F:J,5,0)</f>
        <v>#N/A</v>
      </c>
      <c r="AC617" s="612" t="e">
        <f>VLOOKUP(B617,Montran!F:J,5,0)</f>
        <v>#N/A</v>
      </c>
      <c r="AD617" s="612" t="e">
        <f>VLOOKUP(B617,Endurance!H400:L400,5,0)</f>
        <v>#N/A</v>
      </c>
      <c r="AE617" s="612" t="e">
        <f>VLOOKUP(B617,'Swabhav Techlabs'!$F$1:$J$2,5,0)</f>
        <v>#N/A</v>
      </c>
      <c r="AF617" s="612" t="e">
        <f>VLOOKUP(B617,'Quality Kiosk'!$F$1:$J$18,5,0)</f>
        <v>#N/A</v>
      </c>
      <c r="AG617" s="612" t="e">
        <f>VLOOKUP(B617,'Lemon VB'!$F$1:$J$2,5,0)</f>
        <v>#N/A</v>
      </c>
      <c r="AH617" s="612" t="e">
        <f>VLOOKUP(B617,Gocomet!$E$1:$I$3,5,0)</f>
        <v>#N/A</v>
      </c>
      <c r="AI617" s="612" t="e">
        <f>VLOOKUP(B617,'Ingram Micro'!$E$1:$I$8,5,0)</f>
        <v>#N/A</v>
      </c>
      <c r="AJ617" s="612" t="e">
        <f>VLOOKUP(B617,'DePronto Infotech'!$E$1:$I$2,5,0)</f>
        <v>#N/A</v>
      </c>
      <c r="AK617" s="612" t="e">
        <f>VLOOKUP(B617,'Reliance Retail'!$E$1:$I$4,5,0)</f>
        <v>#N/A</v>
      </c>
      <c r="AL617" s="612" t="e">
        <f>VLOOKUP(B617,'Bright Champs'!$D$1:$H$13,5,0)</f>
        <v>#N/A</v>
      </c>
      <c r="AM617" s="612" t="e">
        <f>VLOOKUP(B617,Neosoft!$E$1:$I$12,5,0)</f>
        <v>#N/A</v>
      </c>
      <c r="AN617" s="612" t="e">
        <f>VLOOKUP(B617,Infosys!$E$1:$I$3,5,0)</f>
        <v>#N/A</v>
      </c>
      <c r="AO617" s="612" t="e">
        <f>VLOOKUP(B617,Cerelabs!$E$1:$I$5,5,0)</f>
        <v>#N/A</v>
      </c>
      <c r="AP617" s="612" t="e">
        <f>VLOOKUP(B617,'Neebal Technologies'!$D$1:$H$2,5,0)</f>
        <v>#N/A</v>
      </c>
      <c r="AQ617" s="612" t="e">
        <f>VLOOKUP(B617,'Vertiv Energy'!$D$1:$H$2,5,0)</f>
        <v>#N/A</v>
      </c>
      <c r="AR617" s="612" t="e">
        <f>VLOOKUP(B617,'Acidaes Solutions (CRMNEXT)'!$D$1:$H$3,5,0)</f>
        <v>#N/A</v>
      </c>
      <c r="AS617" s="612" t="e">
        <f>VLOOKUP(B617,Growisto!$D$1:$H$2,5,0)</f>
        <v>#N/A</v>
      </c>
      <c r="AT617" s="612" t="e">
        <f>VLOOKUP(B617,'9.9 Mediaworx - Digit'!$D$1:$H$2,5,0)</f>
        <v>#N/A</v>
      </c>
      <c r="AU617" s="612" t="e">
        <f>VLOOKUP(B617,'Vistaar systems Pvt Ltd'!$D$2:$H$3,5,0)</f>
        <v>#N/A</v>
      </c>
      <c r="AV617" s="612" t="e">
        <f>VLOOKUP(B617,'Course 5i'!$D$2:$H$11,5,0)</f>
        <v>#N/A</v>
      </c>
      <c r="AW617" s="612" t="e">
        <f>VLOOKUP(B617,'Radiant Appliances &amp; Electronic'!$D$1:$H$13,5,0)</f>
        <v>#N/A</v>
      </c>
      <c r="AX617" s="612" t="e">
        <f>VLOOKUP(B617,'Atos Global'!$D$3:$H$27,5,0)</f>
        <v>#N/A</v>
      </c>
      <c r="AY617" s="612" t="e">
        <f>VLOOKUP(B617,'Saama Technologies'!$D$1:$H$2,5,0)</f>
        <v>#N/A</v>
      </c>
      <c r="AZ617" s="612" t="e">
        <f>VLOOKUP(B617,'Multiplier Solutions'!$D$1:$H$2,5,0)</f>
        <v>#N/A</v>
      </c>
      <c r="BA617" s="612" t="e">
        <f>VLOOKUP(B617,GEP!$D$2:$H$5,5,0)</f>
        <v>#N/A</v>
      </c>
      <c r="BB617" s="612" t="e">
        <f>VLOOKUP(B617,Accenture!$D$1:$H$6,5,0)</f>
        <v>#N/A</v>
      </c>
      <c r="BC617" s="612" t="e">
        <f>VLOOKUP(B617,'Endurance International Group'!$D$1:$H$2,5,0)</f>
        <v>#N/A</v>
      </c>
      <c r="BD617" s="612" t="e">
        <f>VLOOKUP(B617,Newgen!$D$1:$H$2,5,0)</f>
        <v>#N/A</v>
      </c>
      <c r="BE617" s="612" t="e">
        <f>VLOOKUP(B617,'3D Incredible'!D617:H617,5,0)</f>
        <v>#N/A</v>
      </c>
      <c r="BF617" s="612" t="e">
        <f>VLOOKUP(B617,'Raja Software Labs'!$D$2:$H$2,5,0)</f>
        <v>#N/A</v>
      </c>
      <c r="BG617" s="612" t="e">
        <f>VLOOKUP(B617,Wipro!$D$1:$H$2,5,0)</f>
        <v>#N/A</v>
      </c>
      <c r="BH617" s="612" t="e">
        <f>VLOOKUP(B617,'Perch Technologies'!$D$2:$H$2,5,0)</f>
        <v>#N/A</v>
      </c>
      <c r="BI617" s="612" t="e">
        <f>VLOOKUP(B617,'Morning Star'!$D$1:$H$6,5,0)</f>
        <v>#N/A</v>
      </c>
      <c r="BJ617" s="612" t="e">
        <f>VLOOKUP(B617,Flexiloans!$D$1:$H$2,5,0)</f>
        <v>#N/A</v>
      </c>
      <c r="BK617" s="612" t="e">
        <f>VLOOKUP(B617,'Thirdware Solutions'!$D$1:$H$2,5,0)</f>
        <v>#N/A</v>
      </c>
      <c r="BL617" s="612" t="e">
        <f>VLOOKUP(B617,Tescom!$D$1:$H$8,5,0)</f>
        <v>#N/A</v>
      </c>
      <c r="BM617" s="612" t="e">
        <f>VLOOKUP(B617,'Cogno AI'!$D$1:$H$2,5,0)</f>
        <v>#N/A</v>
      </c>
      <c r="BN617" s="612" t="e">
        <f>VLOOKUP(B617,'ABM Knowledgeware'!$D$1:$H$2,5,0)</f>
        <v>#N/A</v>
      </c>
      <c r="BO617" s="612" t="e">
        <f>VLOOKUP(B617,'Concerto Software'!$D$1:$H$3,5,0)</f>
        <v>#N/A</v>
      </c>
      <c r="BP617" s="612" t="e">
        <f>VLOOKUP(B617,'My Captain'!$D$1:$H$4,5,0)</f>
        <v>#N/A</v>
      </c>
      <c r="BQ617" s="612" t="e">
        <f>VLOOKUP(B617,'Finoux Solutions'!$D$2:$H$4,5,0)</f>
        <v>#N/A</v>
      </c>
      <c r="BR617" s="612" t="e">
        <f>VLOOKUP(B617,'MITR Learning'!$D$1:$H$2,5,0)</f>
        <v>#N/A</v>
      </c>
      <c r="BS617" s="612" t="e">
        <f>VLOOKUP(B617,Nucsoft!$D$2:$H$6,5,0)</f>
        <v>#N/A</v>
      </c>
      <c r="BT617" s="612" t="e">
        <f>VLOOKUP(B617,'Paras Cadd'!$D$1:$H$2,5,0)</f>
        <v>#N/A</v>
      </c>
      <c r="BU617" s="612" t="e">
        <f>VLOOKUP(B617,'ICICI Securities'!$D$1:$H$2,5,0)</f>
        <v>#N/A</v>
      </c>
      <c r="BV617" s="612" t="e">
        <f>VLOOKUP(B617,'Citius Tech'!$D$2:$H$5,5,0)</f>
        <v>#N/A</v>
      </c>
      <c r="BW617" s="612" t="e">
        <f>VLOOKUP(B617,'Buzzy Brains'!$D$2:$H$2,5,0)</f>
        <v>#N/A</v>
      </c>
      <c r="BX617" s="612" t="e">
        <f>VLOOKUP(B617,'Decimal Point'!$D$2:$H$2,5,0)</f>
        <v>#N/A</v>
      </c>
      <c r="BY617" s="612" t="e">
        <f>VLOOKUP(B617,'Sankey Business Solutions'!$D$2:$H$3,5,0)</f>
        <v>#N/A</v>
      </c>
      <c r="BZ617" s="612" t="e">
        <f>VLOOKUP(B617,'Nangia &amp; Co LLP'!$D$2:$H$2,5,0)</f>
        <v>#N/A</v>
      </c>
      <c r="CA617" s="612" t="e">
        <f>VLOOKUP(B617,'FIS Solutions India Pvt Ltd'!$D$2:$H$2,5,0)</f>
        <v>#N/A</v>
      </c>
      <c r="CB617" s="612" t="e">
        <f>VLOOKUP(B617,'Delta Technology &amp; Management '!$D$2:$H$16,5,0)</f>
        <v>#N/A</v>
      </c>
      <c r="CC617" s="612" t="e">
        <f>VLOOKUP(B617,'Espoir Networks'!$D$3:$H$11,5,0)</f>
        <v>#N/A</v>
      </c>
      <c r="CD617" s="612" t="e">
        <f>VLOOKUP(B617,'Servosys Solution'!$D$3:$H$5,5,0)</f>
        <v>#N/A</v>
      </c>
      <c r="CE617" s="612" t="e">
        <f>VLOOKUP(B617,'Ribbon Communications'!$D$3:$H$4,5,0)</f>
        <v>#N/A</v>
      </c>
      <c r="CF617" s="612">
        <f t="shared" si="30"/>
        <v>0</v>
      </c>
      <c r="CG617" s="215" t="s">
        <v>12713</v>
      </c>
      <c r="CH617" s="216" t="s">
        <v>12714</v>
      </c>
      <c r="CI617" s="215"/>
      <c r="CJ617" s="178"/>
      <c r="CK617" s="215">
        <v>2018</v>
      </c>
      <c r="CL617" s="215">
        <v>2021</v>
      </c>
      <c r="CM617" s="217" t="s">
        <v>12715</v>
      </c>
      <c r="CN617" s="215"/>
      <c r="CO617" s="218">
        <v>0.85199999999999998</v>
      </c>
      <c r="CP617" s="215">
        <v>2015</v>
      </c>
      <c r="CQ617" s="182" t="s">
        <v>79</v>
      </c>
      <c r="CR617" s="217" t="s">
        <v>81</v>
      </c>
      <c r="CS617" s="215" t="s">
        <v>81</v>
      </c>
      <c r="CT617" s="215" t="s">
        <v>81</v>
      </c>
      <c r="CU617" s="215"/>
      <c r="CV617" s="215"/>
      <c r="CW617" s="217" t="s">
        <v>12716</v>
      </c>
      <c r="CX617" s="215" t="s">
        <v>336</v>
      </c>
      <c r="CY617" s="215"/>
      <c r="CZ617" s="218">
        <v>0.64500000000000002</v>
      </c>
      <c r="DA617" s="215">
        <v>2018</v>
      </c>
      <c r="DB617" s="215" t="s">
        <v>12717</v>
      </c>
      <c r="DC617" s="178"/>
      <c r="DD617" s="215"/>
      <c r="DE617" s="218">
        <v>0.66200000000000003</v>
      </c>
      <c r="DF617" s="215">
        <v>1</v>
      </c>
      <c r="DG617" s="224" t="s">
        <v>81</v>
      </c>
      <c r="DH617" s="224" t="s">
        <v>81</v>
      </c>
      <c r="DI617" s="224">
        <v>5.4</v>
      </c>
      <c r="DJ617" s="224">
        <v>6.4</v>
      </c>
      <c r="DK617" s="224">
        <v>7.1</v>
      </c>
      <c r="DL617" s="224">
        <v>7.1</v>
      </c>
      <c r="DM617" s="224">
        <f>SUM(DG617:DL617)</f>
        <v>26</v>
      </c>
      <c r="DN617" s="224">
        <v>6.5</v>
      </c>
      <c r="DO617" s="402">
        <v>58.15</v>
      </c>
      <c r="DP617" s="215"/>
      <c r="DQ617" s="215">
        <v>0</v>
      </c>
      <c r="DR617" s="215">
        <v>1</v>
      </c>
      <c r="DS617" s="215">
        <v>0</v>
      </c>
      <c r="DT617" s="215">
        <v>0</v>
      </c>
      <c r="DU617" s="215">
        <v>0</v>
      </c>
      <c r="DV617" s="215">
        <v>0</v>
      </c>
      <c r="DW617" s="217" t="s">
        <v>84</v>
      </c>
      <c r="DX617" s="217" t="s">
        <v>84</v>
      </c>
      <c r="DY617" s="217"/>
      <c r="DZ617" s="219" t="s">
        <v>12718</v>
      </c>
      <c r="EA617" s="217" t="s">
        <v>12719</v>
      </c>
      <c r="EB617" s="219" t="s">
        <v>12720</v>
      </c>
      <c r="EC617" s="217" t="s">
        <v>12721</v>
      </c>
      <c r="ED617" s="190">
        <v>0</v>
      </c>
      <c r="EE617" s="219" t="s">
        <v>12722</v>
      </c>
      <c r="EF617" s="219" t="s">
        <v>12723</v>
      </c>
      <c r="EG617" s="217"/>
      <c r="EH617" s="217"/>
      <c r="EI617" s="219" t="s">
        <v>12724</v>
      </c>
      <c r="EJ617" s="178"/>
      <c r="EK617" s="178"/>
      <c r="EL617" s="220" t="s">
        <v>12725</v>
      </c>
      <c r="EM617" s="221" t="s">
        <v>12726</v>
      </c>
      <c r="EN617" s="178"/>
      <c r="EO617"/>
    </row>
    <row r="618" spans="1:145" s="32" customFormat="1" ht="18" customHeight="1" thickTop="1" thickBot="1">
      <c r="A618" s="575">
        <f t="shared" si="31"/>
        <v>617</v>
      </c>
      <c r="B618" s="580" t="s">
        <v>12728</v>
      </c>
      <c r="C618" s="589" t="s">
        <v>12727</v>
      </c>
      <c r="D618" s="562" t="s">
        <v>13208</v>
      </c>
      <c r="E618" s="568" t="str">
        <f t="shared" si="29"/>
        <v>Not Placed</v>
      </c>
      <c r="F618" s="562" t="s">
        <v>12493</v>
      </c>
      <c r="G618" s="562" t="s">
        <v>226</v>
      </c>
      <c r="H618" s="164" t="str">
        <f>VLOOKUP(B618,CMPN3!C13:E68,3,0)</f>
        <v>Diploma + Direct Second Year Engineering without Live KT</v>
      </c>
      <c r="I618" s="610">
        <v>36565</v>
      </c>
      <c r="J618" s="572">
        <v>20</v>
      </c>
      <c r="K618" s="611" t="s">
        <v>12729</v>
      </c>
      <c r="L618" s="611" t="s">
        <v>12729</v>
      </c>
      <c r="M618" s="611" t="s">
        <v>12730</v>
      </c>
      <c r="N618" s="612" t="s">
        <v>12731</v>
      </c>
      <c r="O618" s="612">
        <v>9920839047</v>
      </c>
      <c r="P618" s="612">
        <v>7039743941</v>
      </c>
      <c r="Q618" s="612" t="e">
        <f>VLOOKUP(B618,'TCS CON'!$D$1:$H$98,5,0)</f>
        <v>#N/A</v>
      </c>
      <c r="R618" s="612" t="e">
        <f>VLOOKUP(B618,LTI!$C$1:$H$46,6,0)</f>
        <v>#N/A</v>
      </c>
      <c r="S618" s="612" t="e">
        <f>VLOOKUP(B618,JARO!$E$2:$I$11,5,0)</f>
        <v>#N/A</v>
      </c>
      <c r="T618" s="612" t="e">
        <f>VLOOKUP(B618,Capgemini!$D$3:$H$78,5,0)</f>
        <v>#N/A</v>
      </c>
      <c r="U618" s="612" t="e">
        <f>VLOOKUP(B618,Carwale!$D$1:$H$4,5,0)</f>
        <v>#N/A</v>
      </c>
      <c r="V618" s="612" t="e">
        <f>VLOOKUP(B618,'Interactive Brokers'!E:I,5,0)</f>
        <v>#N/A</v>
      </c>
      <c r="W618" s="612" t="e">
        <f>VLOOKUP(B618,'REL Jio'!E:I,5,0)</f>
        <v>#N/A</v>
      </c>
      <c r="X618" s="612" t="e">
        <f>VLOOKUP(B618,'Sciative Sol'!E:I,5,0)</f>
        <v>#N/A</v>
      </c>
      <c r="Y618" s="612" t="e">
        <f>VLOOKUP(B618,'Hexaware Tech'!E:I,5,0)</f>
        <v>#N/A</v>
      </c>
      <c r="Z618" s="612" t="e">
        <f>VLOOKUP(B618,Axis!D:H,5,0)</f>
        <v>#N/A</v>
      </c>
      <c r="AA618" s="612" t="e">
        <f>VLOOKUP(B618,Ugam!$D$3:$H$26,5,0)</f>
        <v>#N/A</v>
      </c>
      <c r="AB618" s="612" t="e">
        <f>VLOOKUP(B618,Zeus!F:J,5,0)</f>
        <v>#N/A</v>
      </c>
      <c r="AC618" s="612" t="e">
        <f>VLOOKUP(B618,Montran!F:J,5,0)</f>
        <v>#N/A</v>
      </c>
      <c r="AD618" s="612" t="e">
        <f>VLOOKUP(B618,Endurance!H401:L401,5,0)</f>
        <v>#N/A</v>
      </c>
      <c r="AE618" s="612" t="e">
        <f>VLOOKUP(B618,'Swabhav Techlabs'!$F$1:$J$2,5,0)</f>
        <v>#N/A</v>
      </c>
      <c r="AF618" s="612" t="e">
        <f>VLOOKUP(B618,'Quality Kiosk'!$F$1:$J$18,5,0)</f>
        <v>#N/A</v>
      </c>
      <c r="AG618" s="612" t="e">
        <f>VLOOKUP(B618,'Lemon VB'!$F$1:$J$2,5,0)</f>
        <v>#N/A</v>
      </c>
      <c r="AH618" s="612" t="e">
        <f>VLOOKUP(B618,Gocomet!$E$1:$I$3,5,0)</f>
        <v>#N/A</v>
      </c>
      <c r="AI618" s="612" t="e">
        <f>VLOOKUP(B618,'Ingram Micro'!$E$1:$I$8,5,0)</f>
        <v>#N/A</v>
      </c>
      <c r="AJ618" s="612" t="e">
        <f>VLOOKUP(B618,'DePronto Infotech'!$E$1:$I$2,5,0)</f>
        <v>#N/A</v>
      </c>
      <c r="AK618" s="612" t="e">
        <f>VLOOKUP(B618,'Reliance Retail'!$E$1:$I$4,5,0)</f>
        <v>#N/A</v>
      </c>
      <c r="AL618" s="612" t="e">
        <f>VLOOKUP(B618,'Bright Champs'!$D$1:$H$13,5,0)</f>
        <v>#N/A</v>
      </c>
      <c r="AM618" s="612" t="e">
        <f>VLOOKUP(B618,Neosoft!$E$1:$I$12,5,0)</f>
        <v>#N/A</v>
      </c>
      <c r="AN618" s="612" t="e">
        <f>VLOOKUP(B618,Infosys!$E$1:$I$3,5,0)</f>
        <v>#N/A</v>
      </c>
      <c r="AO618" s="612" t="e">
        <f>VLOOKUP(B618,Cerelabs!$E$1:$I$5,5,0)</f>
        <v>#N/A</v>
      </c>
      <c r="AP618" s="612" t="e">
        <f>VLOOKUP(B618,'Neebal Technologies'!$D$1:$H$2,5,0)</f>
        <v>#N/A</v>
      </c>
      <c r="AQ618" s="612" t="e">
        <f>VLOOKUP(B618,'Vertiv Energy'!$D$1:$H$2,5,0)</f>
        <v>#N/A</v>
      </c>
      <c r="AR618" s="612" t="e">
        <f>VLOOKUP(B618,'Acidaes Solutions (CRMNEXT)'!$D$1:$H$3,5,0)</f>
        <v>#N/A</v>
      </c>
      <c r="AS618" s="612" t="e">
        <f>VLOOKUP(B618,Growisto!$D$1:$H$2,5,0)</f>
        <v>#N/A</v>
      </c>
      <c r="AT618" s="612" t="e">
        <f>VLOOKUP(B618,'9.9 Mediaworx - Digit'!$D$1:$H$2,5,0)</f>
        <v>#N/A</v>
      </c>
      <c r="AU618" s="612" t="e">
        <f>VLOOKUP(B618,'Vistaar systems Pvt Ltd'!$D$2:$H$3,5,0)</f>
        <v>#N/A</v>
      </c>
      <c r="AV618" s="612" t="e">
        <f>VLOOKUP(B618,'Course 5i'!$D$2:$H$11,5,0)</f>
        <v>#N/A</v>
      </c>
      <c r="AW618" s="612" t="e">
        <f>VLOOKUP(B618,'Radiant Appliances &amp; Electronic'!$D$1:$H$13,5,0)</f>
        <v>#N/A</v>
      </c>
      <c r="AX618" s="612" t="e">
        <f>VLOOKUP(B618,'Atos Global'!$D$3:$H$27,5,0)</f>
        <v>#N/A</v>
      </c>
      <c r="AY618" s="612" t="e">
        <f>VLOOKUP(B618,'Saama Technologies'!$D$1:$H$2,5,0)</f>
        <v>#N/A</v>
      </c>
      <c r="AZ618" s="612" t="e">
        <f>VLOOKUP(B618,'Multiplier Solutions'!$D$1:$H$2,5,0)</f>
        <v>#N/A</v>
      </c>
      <c r="BA618" s="612" t="e">
        <f>VLOOKUP(B618,GEP!$D$2:$H$5,5,0)</f>
        <v>#N/A</v>
      </c>
      <c r="BB618" s="612" t="e">
        <f>VLOOKUP(B618,Accenture!$D$1:$H$6,5,0)</f>
        <v>#N/A</v>
      </c>
      <c r="BC618" s="612" t="e">
        <f>VLOOKUP(B618,'Endurance International Group'!$D$1:$H$2,5,0)</f>
        <v>#N/A</v>
      </c>
      <c r="BD618" s="612" t="e">
        <f>VLOOKUP(B618,Newgen!$D$1:$H$2,5,0)</f>
        <v>#N/A</v>
      </c>
      <c r="BE618" s="612" t="e">
        <f>VLOOKUP(B618,'3D Incredible'!D618:H618,5,0)</f>
        <v>#N/A</v>
      </c>
      <c r="BF618" s="612" t="e">
        <f>VLOOKUP(B618,'Raja Software Labs'!$D$2:$H$2,5,0)</f>
        <v>#N/A</v>
      </c>
      <c r="BG618" s="612" t="e">
        <f>VLOOKUP(B618,Wipro!$D$1:$H$2,5,0)</f>
        <v>#N/A</v>
      </c>
      <c r="BH618" s="612" t="e">
        <f>VLOOKUP(B618,'Perch Technologies'!$D$2:$H$2,5,0)</f>
        <v>#N/A</v>
      </c>
      <c r="BI618" s="612" t="e">
        <f>VLOOKUP(B618,'Morning Star'!$D$1:$H$6,5,0)</f>
        <v>#N/A</v>
      </c>
      <c r="BJ618" s="612" t="e">
        <f>VLOOKUP(B618,Flexiloans!$D$1:$H$2,5,0)</f>
        <v>#N/A</v>
      </c>
      <c r="BK618" s="612" t="e">
        <f>VLOOKUP(B618,'Thirdware Solutions'!$D$1:$H$2,5,0)</f>
        <v>#N/A</v>
      </c>
      <c r="BL618" s="612" t="e">
        <f>VLOOKUP(B618,Tescom!$D$1:$H$8,5,0)</f>
        <v>#N/A</v>
      </c>
      <c r="BM618" s="612" t="e">
        <f>VLOOKUP(B618,'Cogno AI'!$D$1:$H$2,5,0)</f>
        <v>#N/A</v>
      </c>
      <c r="BN618" s="612" t="e">
        <f>VLOOKUP(B618,'ABM Knowledgeware'!$D$1:$H$2,5,0)</f>
        <v>#N/A</v>
      </c>
      <c r="BO618" s="612" t="e">
        <f>VLOOKUP(B618,'Concerto Software'!$D$1:$H$3,5,0)</f>
        <v>#N/A</v>
      </c>
      <c r="BP618" s="612" t="e">
        <f>VLOOKUP(B618,'My Captain'!$D$1:$H$4,5,0)</f>
        <v>#N/A</v>
      </c>
      <c r="BQ618" s="612" t="e">
        <f>VLOOKUP(B618,'Finoux Solutions'!$D$2:$H$4,5,0)</f>
        <v>#N/A</v>
      </c>
      <c r="BR618" s="612" t="e">
        <f>VLOOKUP(B618,'MITR Learning'!$D$1:$H$2,5,0)</f>
        <v>#N/A</v>
      </c>
      <c r="BS618" s="612" t="e">
        <f>VLOOKUP(B618,Nucsoft!$D$2:$H$6,5,0)</f>
        <v>#N/A</v>
      </c>
      <c r="BT618" s="612" t="e">
        <f>VLOOKUP(B618,'Paras Cadd'!$D$1:$H$2,5,0)</f>
        <v>#N/A</v>
      </c>
      <c r="BU618" s="612" t="e">
        <f>VLOOKUP(B618,'ICICI Securities'!$D$1:$H$2,5,0)</f>
        <v>#N/A</v>
      </c>
      <c r="BV618" s="612" t="e">
        <f>VLOOKUP(B618,'Citius Tech'!$D$2:$H$5,5,0)</f>
        <v>#N/A</v>
      </c>
      <c r="BW618" s="612" t="e">
        <f>VLOOKUP(B618,'Buzzy Brains'!$D$2:$H$2,5,0)</f>
        <v>#N/A</v>
      </c>
      <c r="BX618" s="612" t="e">
        <f>VLOOKUP(B618,'Decimal Point'!$D$2:$H$2,5,0)</f>
        <v>#N/A</v>
      </c>
      <c r="BY618" s="612" t="e">
        <f>VLOOKUP(B618,'Sankey Business Solutions'!$D$2:$H$3,5,0)</f>
        <v>#N/A</v>
      </c>
      <c r="BZ618" s="612" t="e">
        <f>VLOOKUP(B618,'Nangia &amp; Co LLP'!$D$2:$H$2,5,0)</f>
        <v>#N/A</v>
      </c>
      <c r="CA618" s="612" t="e">
        <f>VLOOKUP(B618,'FIS Solutions India Pvt Ltd'!$D$2:$H$2,5,0)</f>
        <v>#N/A</v>
      </c>
      <c r="CB618" s="612" t="e">
        <f>VLOOKUP(B618,'Delta Technology &amp; Management '!$D$2:$H$16,5,0)</f>
        <v>#N/A</v>
      </c>
      <c r="CC618" s="612" t="e">
        <f>VLOOKUP(B618,'Espoir Networks'!$D$3:$H$11,5,0)</f>
        <v>#N/A</v>
      </c>
      <c r="CD618" s="612" t="e">
        <f>VLOOKUP(B618,'Servosys Solution'!$D$3:$H$5,5,0)</f>
        <v>#N/A</v>
      </c>
      <c r="CE618" s="612" t="e">
        <f>VLOOKUP(B618,'Ribbon Communications'!$D$3:$H$4,5,0)</f>
        <v>#N/A</v>
      </c>
      <c r="CF618" s="612">
        <f t="shared" si="30"/>
        <v>0</v>
      </c>
      <c r="CG618" s="222" t="s">
        <v>12732</v>
      </c>
      <c r="CH618" s="225">
        <v>421544599373</v>
      </c>
      <c r="CI618" s="222" t="s">
        <v>9215</v>
      </c>
      <c r="CJ618" s="178"/>
      <c r="CK618" s="222">
        <v>2018</v>
      </c>
      <c r="CL618" s="222">
        <v>2021</v>
      </c>
      <c r="CM618" s="226" t="s">
        <v>12733</v>
      </c>
      <c r="CN618" s="222">
        <v>418</v>
      </c>
      <c r="CO618" s="222">
        <v>83.6</v>
      </c>
      <c r="CP618" s="222">
        <v>2015</v>
      </c>
      <c r="CQ618" s="227" t="s">
        <v>12734</v>
      </c>
      <c r="CR618" s="226" t="s">
        <v>81</v>
      </c>
      <c r="CS618" s="222" t="s">
        <v>81</v>
      </c>
      <c r="CT618" s="222" t="s">
        <v>81</v>
      </c>
      <c r="CU618" s="222" t="s">
        <v>81</v>
      </c>
      <c r="CV618" s="222" t="s">
        <v>81</v>
      </c>
      <c r="CW618" s="228" t="s">
        <v>12735</v>
      </c>
      <c r="CX618" s="229" t="s">
        <v>12736</v>
      </c>
      <c r="CY618" s="222">
        <v>1411</v>
      </c>
      <c r="CZ618" s="222">
        <v>85.13</v>
      </c>
      <c r="DA618" s="222">
        <v>2018</v>
      </c>
      <c r="DB618" s="222">
        <v>3</v>
      </c>
      <c r="DC618" s="222" t="s">
        <v>12624</v>
      </c>
      <c r="DD618" s="222">
        <v>76.319999999999993</v>
      </c>
      <c r="DE618" s="222">
        <v>76.37</v>
      </c>
      <c r="DF618" s="222">
        <v>0</v>
      </c>
      <c r="DG618" s="224" t="s">
        <v>81</v>
      </c>
      <c r="DH618" s="224" t="s">
        <v>81</v>
      </c>
      <c r="DI618" s="224">
        <v>5.4</v>
      </c>
      <c r="DJ618" s="224">
        <v>6.4</v>
      </c>
      <c r="DK618" s="224">
        <v>7.1</v>
      </c>
      <c r="DL618" s="224">
        <v>7.1</v>
      </c>
      <c r="DM618" s="224">
        <v>29.43</v>
      </c>
      <c r="DN618" s="224">
        <v>7.35</v>
      </c>
      <c r="DO618" s="208"/>
      <c r="DP618" s="222" t="s">
        <v>338</v>
      </c>
      <c r="DQ618" s="222">
        <v>0</v>
      </c>
      <c r="DR618" s="222">
        <v>0</v>
      </c>
      <c r="DS618" s="222">
        <v>0</v>
      </c>
      <c r="DT618" s="222">
        <v>0</v>
      </c>
      <c r="DU618" s="222">
        <v>0</v>
      </c>
      <c r="DV618" s="222">
        <v>0</v>
      </c>
      <c r="DW618" s="226">
        <v>0</v>
      </c>
      <c r="DX618" s="226" t="s">
        <v>84</v>
      </c>
      <c r="DY618" s="226" t="s">
        <v>84</v>
      </c>
      <c r="DZ618" s="228" t="s">
        <v>12737</v>
      </c>
      <c r="EA618" s="226" t="s">
        <v>86</v>
      </c>
      <c r="EB618" s="228" t="s">
        <v>12738</v>
      </c>
      <c r="EC618" s="226" t="s">
        <v>426</v>
      </c>
      <c r="ED618" s="190" t="s">
        <v>89</v>
      </c>
      <c r="EE618" s="228" t="s">
        <v>12739</v>
      </c>
      <c r="EF618" s="228" t="s">
        <v>12740</v>
      </c>
      <c r="EG618" s="228" t="s">
        <v>12741</v>
      </c>
      <c r="EH618" s="226" t="s">
        <v>12742</v>
      </c>
      <c r="EI618" s="228" t="s">
        <v>6121</v>
      </c>
      <c r="EJ618" s="223" t="s">
        <v>12743</v>
      </c>
      <c r="EK618" s="223" t="s">
        <v>12744</v>
      </c>
      <c r="EL618" s="223" t="s">
        <v>12745</v>
      </c>
      <c r="EM618" s="223" t="s">
        <v>12746</v>
      </c>
      <c r="EN618" s="222" t="s">
        <v>12747</v>
      </c>
      <c r="EO618"/>
    </row>
    <row r="619" spans="1:145" s="32" customFormat="1" ht="15.75" customHeight="1" thickTop="1" thickBot="1">
      <c r="A619" s="575">
        <f t="shared" si="31"/>
        <v>618</v>
      </c>
      <c r="B619" s="581" t="s">
        <v>12749</v>
      </c>
      <c r="C619" s="590" t="s">
        <v>12748</v>
      </c>
      <c r="D619" s="563" t="s">
        <v>13208</v>
      </c>
      <c r="E619" s="568" t="str">
        <f t="shared" si="29"/>
        <v>Placed</v>
      </c>
      <c r="F619" s="563" t="s">
        <v>12495</v>
      </c>
      <c r="G619" s="570" t="s">
        <v>14084</v>
      </c>
      <c r="H619" s="164" t="str">
        <f>VLOOKUP(B619,ETRX1!C3:E55,3,0)</f>
        <v>12th + Engineering without Live KT</v>
      </c>
      <c r="I619" s="610">
        <v>36445</v>
      </c>
      <c r="J619" s="572">
        <v>21</v>
      </c>
      <c r="K619" s="611" t="s">
        <v>12750</v>
      </c>
      <c r="L619" s="611" t="s">
        <v>12751</v>
      </c>
      <c r="M619" s="611" t="s">
        <v>12752</v>
      </c>
      <c r="N619" s="612" t="s">
        <v>12753</v>
      </c>
      <c r="O619" s="612" t="s">
        <v>12754</v>
      </c>
      <c r="P619" s="612">
        <v>7028383680</v>
      </c>
      <c r="Q619" s="612" t="e">
        <f>VLOOKUP(B619,'TCS CON'!$D$1:$H$98,5,0)</f>
        <v>#N/A</v>
      </c>
      <c r="R619" s="612" t="e">
        <f>VLOOKUP(B619,LTI!$C$1:$H$46,6,0)</f>
        <v>#N/A</v>
      </c>
      <c r="S619" s="612" t="e">
        <f>VLOOKUP(B619,JARO!$E$2:$I$11,5,0)</f>
        <v>#N/A</v>
      </c>
      <c r="T619" s="612" t="e">
        <f>VLOOKUP(B619,Capgemini!$D$3:$H$78,5,0)</f>
        <v>#N/A</v>
      </c>
      <c r="U619" s="612" t="e">
        <f>VLOOKUP(B619,Carwale!$D$1:$H$4,5,0)</f>
        <v>#N/A</v>
      </c>
      <c r="V619" s="612" t="e">
        <f>VLOOKUP(B619,'Interactive Brokers'!E:I,5,0)</f>
        <v>#N/A</v>
      </c>
      <c r="W619" s="612" t="e">
        <f>VLOOKUP(B619,'REL Jio'!E:I,5,0)</f>
        <v>#N/A</v>
      </c>
      <c r="X619" s="612" t="e">
        <f>VLOOKUP(B619,'Sciative Sol'!E:I,5,0)</f>
        <v>#N/A</v>
      </c>
      <c r="Y619" s="612" t="e">
        <f>VLOOKUP(B619,'Hexaware Tech'!E:I,5,0)</f>
        <v>#N/A</v>
      </c>
      <c r="Z619" s="612" t="e">
        <f>VLOOKUP(B619,Axis!D:H,5,0)</f>
        <v>#N/A</v>
      </c>
      <c r="AA619" s="612" t="e">
        <f>VLOOKUP(B619,Ugam!$D$3:$H$26,5,0)</f>
        <v>#N/A</v>
      </c>
      <c r="AB619" s="612" t="e">
        <f>VLOOKUP(B619,Zeus!F:J,5,0)</f>
        <v>#N/A</v>
      </c>
      <c r="AC619" s="612" t="e">
        <f>VLOOKUP(B619,Montran!F:J,5,0)</f>
        <v>#N/A</v>
      </c>
      <c r="AD619" s="612" t="e">
        <f>VLOOKUP(B619,Endurance!H402:L402,5,0)</f>
        <v>#N/A</v>
      </c>
      <c r="AE619" s="612" t="e">
        <f>VLOOKUP(B619,'Swabhav Techlabs'!$F$1:$J$2,5,0)</f>
        <v>#N/A</v>
      </c>
      <c r="AF619" s="612" t="e">
        <f>VLOOKUP(B619,'Quality Kiosk'!$F$1:$J$18,5,0)</f>
        <v>#N/A</v>
      </c>
      <c r="AG619" s="612" t="e">
        <f>VLOOKUP(B619,'Lemon VB'!$F$1:$J$2,5,0)</f>
        <v>#N/A</v>
      </c>
      <c r="AH619" s="612" t="e">
        <f>VLOOKUP(B619,Gocomet!$E$1:$I$3,5,0)</f>
        <v>#N/A</v>
      </c>
      <c r="AI619" s="612" t="e">
        <f>VLOOKUP(B619,'Ingram Micro'!$E$1:$I$8,5,0)</f>
        <v>#N/A</v>
      </c>
      <c r="AJ619" s="612" t="e">
        <f>VLOOKUP(B619,'DePronto Infotech'!$E$1:$I$2,5,0)</f>
        <v>#N/A</v>
      </c>
      <c r="AK619" s="612" t="e">
        <f>VLOOKUP(B619,'Reliance Retail'!$E$1:$I$4,5,0)</f>
        <v>#N/A</v>
      </c>
      <c r="AL619" s="612" t="e">
        <f>VLOOKUP(B619,'Bright Champs'!$D$1:$H$13,5,0)</f>
        <v>#N/A</v>
      </c>
      <c r="AM619" s="612" t="e">
        <f>VLOOKUP(B619,Neosoft!$E$1:$I$12,5,0)</f>
        <v>#N/A</v>
      </c>
      <c r="AN619" s="612" t="e">
        <f>VLOOKUP(B619,Infosys!$E$1:$I$3,5,0)</f>
        <v>#N/A</v>
      </c>
      <c r="AO619" s="612" t="e">
        <f>VLOOKUP(B619,Cerelabs!$E$1:$I$5,5,0)</f>
        <v>#N/A</v>
      </c>
      <c r="AP619" s="612" t="e">
        <f>VLOOKUP(B619,'Neebal Technologies'!$D$1:$H$2,5,0)</f>
        <v>#N/A</v>
      </c>
      <c r="AQ619" s="612" t="e">
        <f>VLOOKUP(B619,'Vertiv Energy'!$D$1:$H$2,5,0)</f>
        <v>#N/A</v>
      </c>
      <c r="AR619" s="612" t="e">
        <f>VLOOKUP(B619,'Acidaes Solutions (CRMNEXT)'!$D$1:$H$3,5,0)</f>
        <v>#N/A</v>
      </c>
      <c r="AS619" s="612" t="e">
        <f>VLOOKUP(B619,Growisto!$D$1:$H$2,5,0)</f>
        <v>#N/A</v>
      </c>
      <c r="AT619" s="612" t="e">
        <f>VLOOKUP(B619,'9.9 Mediaworx - Digit'!$D$1:$H$2,5,0)</f>
        <v>#N/A</v>
      </c>
      <c r="AU619" s="612" t="e">
        <f>VLOOKUP(B619,'Vistaar systems Pvt Ltd'!$D$2:$H$3,5,0)</f>
        <v>#N/A</v>
      </c>
      <c r="AV619" s="612" t="e">
        <f>VLOOKUP(B619,'Course 5i'!$D$2:$H$11,5,0)</f>
        <v>#N/A</v>
      </c>
      <c r="AW619" s="612" t="e">
        <f>VLOOKUP(B619,'Radiant Appliances &amp; Electronic'!$D$1:$H$13,5,0)</f>
        <v>#N/A</v>
      </c>
      <c r="AX619" s="612" t="e">
        <f>VLOOKUP(B619,'Atos Global'!$D$3:$H$27,5,0)</f>
        <v>#N/A</v>
      </c>
      <c r="AY619" s="612">
        <f>VLOOKUP(B619,'Saama Technologies'!$D$1:$H$2,5,0)</f>
        <v>340000</v>
      </c>
      <c r="AZ619" s="612" t="e">
        <f>VLOOKUP(B619,'Multiplier Solutions'!$D$1:$H$2,5,0)</f>
        <v>#N/A</v>
      </c>
      <c r="BA619" s="612" t="e">
        <f>VLOOKUP(B619,GEP!$D$2:$H$5,5,0)</f>
        <v>#N/A</v>
      </c>
      <c r="BB619" s="612" t="e">
        <f>VLOOKUP(B619,Accenture!$D$1:$H$6,5,0)</f>
        <v>#N/A</v>
      </c>
      <c r="BC619" s="612" t="e">
        <f>VLOOKUP(B619,'Endurance International Group'!$D$1:$H$2,5,0)</f>
        <v>#N/A</v>
      </c>
      <c r="BD619" s="612" t="e">
        <f>VLOOKUP(B619,Newgen!$D$1:$H$2,5,0)</f>
        <v>#N/A</v>
      </c>
      <c r="BE619" s="612" t="e">
        <f>VLOOKUP(B619,'3D Incredible'!D619:H619,5,0)</f>
        <v>#N/A</v>
      </c>
      <c r="BF619" s="612" t="e">
        <f>VLOOKUP(B619,'Raja Software Labs'!$D$2:$H$2,5,0)</f>
        <v>#N/A</v>
      </c>
      <c r="BG619" s="612" t="e">
        <f>VLOOKUP(B619,Wipro!$D$1:$H$2,5,0)</f>
        <v>#N/A</v>
      </c>
      <c r="BH619" s="612" t="e">
        <f>VLOOKUP(B619,'Perch Technologies'!$D$2:$H$2,5,0)</f>
        <v>#N/A</v>
      </c>
      <c r="BI619" s="612" t="e">
        <f>VLOOKUP(B619,'Morning Star'!$D$1:$H$6,5,0)</f>
        <v>#N/A</v>
      </c>
      <c r="BJ619" s="612" t="e">
        <f>VLOOKUP(B619,Flexiloans!$D$1:$H$2,5,0)</f>
        <v>#N/A</v>
      </c>
      <c r="BK619" s="612" t="e">
        <f>VLOOKUP(B619,'Thirdware Solutions'!$D$1:$H$2,5,0)</f>
        <v>#N/A</v>
      </c>
      <c r="BL619" s="612" t="e">
        <f>VLOOKUP(B619,Tescom!$D$1:$H$8,5,0)</f>
        <v>#N/A</v>
      </c>
      <c r="BM619" s="612" t="e">
        <f>VLOOKUP(B619,'Cogno AI'!$D$1:$H$2,5,0)</f>
        <v>#N/A</v>
      </c>
      <c r="BN619" s="612" t="e">
        <f>VLOOKUP(B619,'ABM Knowledgeware'!$D$1:$H$2,5,0)</f>
        <v>#N/A</v>
      </c>
      <c r="BO619" s="612" t="e">
        <f>VLOOKUP(B619,'Concerto Software'!$D$1:$H$3,5,0)</f>
        <v>#N/A</v>
      </c>
      <c r="BP619" s="612" t="e">
        <f>VLOOKUP(B619,'My Captain'!$D$1:$H$4,5,0)</f>
        <v>#N/A</v>
      </c>
      <c r="BQ619" s="612" t="e">
        <f>VLOOKUP(B619,'Finoux Solutions'!$D$2:$H$4,5,0)</f>
        <v>#N/A</v>
      </c>
      <c r="BR619" s="612" t="e">
        <f>VLOOKUP(B619,'MITR Learning'!$D$1:$H$2,5,0)</f>
        <v>#N/A</v>
      </c>
      <c r="BS619" s="612" t="e">
        <f>VLOOKUP(B619,Nucsoft!$D$2:$H$6,5,0)</f>
        <v>#N/A</v>
      </c>
      <c r="BT619" s="612" t="e">
        <f>VLOOKUP(B619,'Paras Cadd'!$D$1:$H$2,5,0)</f>
        <v>#N/A</v>
      </c>
      <c r="BU619" s="612" t="e">
        <f>VLOOKUP(B619,'ICICI Securities'!$D$1:$H$2,5,0)</f>
        <v>#N/A</v>
      </c>
      <c r="BV619" s="612" t="e">
        <f>VLOOKUP(B619,'Citius Tech'!$D$2:$H$5,5,0)</f>
        <v>#N/A</v>
      </c>
      <c r="BW619" s="612" t="e">
        <f>VLOOKUP(B619,'Buzzy Brains'!$D$2:$H$2,5,0)</f>
        <v>#N/A</v>
      </c>
      <c r="BX619" s="612" t="e">
        <f>VLOOKUP(B619,'Decimal Point'!$D$2:$H$2,5,0)</f>
        <v>#N/A</v>
      </c>
      <c r="BY619" s="612" t="e">
        <f>VLOOKUP(B619,'Sankey Business Solutions'!$D$2:$H$3,5,0)</f>
        <v>#N/A</v>
      </c>
      <c r="BZ619" s="612" t="e">
        <f>VLOOKUP(B619,'Nangia &amp; Co LLP'!$D$2:$H$2,5,0)</f>
        <v>#N/A</v>
      </c>
      <c r="CA619" s="612" t="e">
        <f>VLOOKUP(B619,'FIS Solutions India Pvt Ltd'!$D$2:$H$2,5,0)</f>
        <v>#N/A</v>
      </c>
      <c r="CB619" s="612" t="e">
        <f>VLOOKUP(B619,'Delta Technology &amp; Management '!$D$2:$H$16,5,0)</f>
        <v>#N/A</v>
      </c>
      <c r="CC619" s="612" t="e">
        <f>VLOOKUP(B619,'Espoir Networks'!$D$3:$H$11,5,0)</f>
        <v>#N/A</v>
      </c>
      <c r="CD619" s="612" t="e">
        <f>VLOOKUP(B619,'Servosys Solution'!$D$3:$H$5,5,0)</f>
        <v>#N/A</v>
      </c>
      <c r="CE619" s="612" t="e">
        <f>VLOOKUP(B619,'Ribbon Communications'!$D$3:$H$4,5,0)</f>
        <v>#N/A</v>
      </c>
      <c r="CF619" s="612">
        <f t="shared" si="30"/>
        <v>1</v>
      </c>
      <c r="CG619" s="231" t="s">
        <v>12755</v>
      </c>
      <c r="CH619" s="231" t="s">
        <v>12756</v>
      </c>
      <c r="CI619" s="231" t="s">
        <v>81</v>
      </c>
      <c r="CJ619" s="178"/>
      <c r="CK619" s="231">
        <v>2017</v>
      </c>
      <c r="CL619" s="231">
        <v>2021</v>
      </c>
      <c r="CM619" s="232" t="s">
        <v>12757</v>
      </c>
      <c r="CN619" s="231">
        <v>412</v>
      </c>
      <c r="CO619" s="231">
        <v>82.4</v>
      </c>
      <c r="CP619" s="231">
        <v>2015</v>
      </c>
      <c r="CQ619" s="182" t="s">
        <v>79</v>
      </c>
      <c r="CR619" s="232" t="s">
        <v>12758</v>
      </c>
      <c r="CS619" s="231"/>
      <c r="CT619" s="231">
        <v>62</v>
      </c>
      <c r="CU619" s="231">
        <v>2017</v>
      </c>
      <c r="CV619" s="231" t="s">
        <v>12759</v>
      </c>
      <c r="CW619" s="232" t="s">
        <v>81</v>
      </c>
      <c r="CX619" s="232" t="s">
        <v>81</v>
      </c>
      <c r="CY619" s="231" t="s">
        <v>81</v>
      </c>
      <c r="CZ619" s="231" t="s">
        <v>81</v>
      </c>
      <c r="DA619" s="231" t="s">
        <v>81</v>
      </c>
      <c r="DB619" s="231" t="s">
        <v>81</v>
      </c>
      <c r="DC619" s="231" t="s">
        <v>81</v>
      </c>
      <c r="DD619" s="231" t="s">
        <v>81</v>
      </c>
      <c r="DE619" s="231" t="s">
        <v>81</v>
      </c>
      <c r="DF619" s="231" t="s">
        <v>81</v>
      </c>
      <c r="DG619" s="224">
        <v>7.37</v>
      </c>
      <c r="DH619" s="224">
        <v>7.19</v>
      </c>
      <c r="DI619" s="224">
        <v>6.0384000000000002</v>
      </c>
      <c r="DJ619" s="224">
        <v>5.56</v>
      </c>
      <c r="DK619" s="224">
        <v>6.59</v>
      </c>
      <c r="DL619" s="224">
        <v>6.64</v>
      </c>
      <c r="DM619" s="224">
        <v>39.5</v>
      </c>
      <c r="DN619" s="224">
        <v>6.58</v>
      </c>
      <c r="DO619" s="176"/>
      <c r="DP619" s="231">
        <v>60</v>
      </c>
      <c r="DQ619" s="231">
        <v>0</v>
      </c>
      <c r="DR619" s="231">
        <v>3</v>
      </c>
      <c r="DS619" s="231">
        <v>0</v>
      </c>
      <c r="DT619" s="231">
        <v>0</v>
      </c>
      <c r="DU619" s="231">
        <v>0</v>
      </c>
      <c r="DV619" s="231">
        <v>0</v>
      </c>
      <c r="DW619" s="232" t="s">
        <v>3203</v>
      </c>
      <c r="DX619" s="232" t="s">
        <v>81</v>
      </c>
      <c r="DY619" s="232" t="s">
        <v>81</v>
      </c>
      <c r="DZ619" s="232" t="s">
        <v>12760</v>
      </c>
      <c r="EA619" s="232" t="s">
        <v>6338</v>
      </c>
      <c r="EB619" s="232" t="s">
        <v>12761</v>
      </c>
      <c r="EC619" s="232" t="s">
        <v>3090</v>
      </c>
      <c r="ED619" s="190" t="s">
        <v>89</v>
      </c>
      <c r="EE619" s="232" t="s">
        <v>12762</v>
      </c>
      <c r="EF619" s="232" t="s">
        <v>12763</v>
      </c>
      <c r="EG619" s="232" t="s">
        <v>81</v>
      </c>
      <c r="EH619" s="232" t="s">
        <v>12764</v>
      </c>
      <c r="EI619" s="232" t="s">
        <v>12765</v>
      </c>
      <c r="EJ619" s="234" t="s">
        <v>12766</v>
      </c>
      <c r="EK619" s="234" t="s">
        <v>12766</v>
      </c>
      <c r="EL619" s="234" t="s">
        <v>12767</v>
      </c>
      <c r="EM619" s="235" t="s">
        <v>12768</v>
      </c>
      <c r="EN619" s="178"/>
      <c r="EO619"/>
    </row>
    <row r="620" spans="1:145" s="32" customFormat="1" ht="20.25" customHeight="1" thickTop="1" thickBot="1">
      <c r="A620" s="575">
        <f t="shared" si="31"/>
        <v>619</v>
      </c>
      <c r="B620" s="574" t="s">
        <v>12769</v>
      </c>
      <c r="C620" s="591" t="s">
        <v>12860</v>
      </c>
      <c r="D620" s="566" t="s">
        <v>13209</v>
      </c>
      <c r="E620" s="568" t="str">
        <f t="shared" si="29"/>
        <v>Not Placed</v>
      </c>
      <c r="F620" s="566" t="s">
        <v>12770</v>
      </c>
      <c r="G620" s="570" t="s">
        <v>13331</v>
      </c>
      <c r="H620" s="164" t="str">
        <f>VLOOKUP(B620,EXTC1!C13:E61,3,0)</f>
        <v>12th + Engineering with Live KT</v>
      </c>
      <c r="I620" s="610">
        <v>36372</v>
      </c>
      <c r="J620" s="572">
        <v>21</v>
      </c>
      <c r="K620" s="611" t="s">
        <v>12771</v>
      </c>
      <c r="L620" s="611" t="s">
        <v>12772</v>
      </c>
      <c r="M620" s="611" t="s">
        <v>12773</v>
      </c>
      <c r="N620" s="612" t="s">
        <v>12774</v>
      </c>
      <c r="O620" s="612">
        <v>7020552844</v>
      </c>
      <c r="P620" s="612">
        <v>9175706778</v>
      </c>
      <c r="Q620" s="612" t="e">
        <f>VLOOKUP(B620,'TCS CON'!$D$1:$H$98,5,0)</f>
        <v>#N/A</v>
      </c>
      <c r="R620" s="612" t="e">
        <f>VLOOKUP(B620,LTI!$C$1:$H$46,6,0)</f>
        <v>#N/A</v>
      </c>
      <c r="S620" s="612" t="e">
        <f>VLOOKUP(B620,JARO!$E$2:$I$11,5,0)</f>
        <v>#N/A</v>
      </c>
      <c r="T620" s="612" t="e">
        <f>VLOOKUP(B620,Capgemini!$D$3:$H$78,5,0)</f>
        <v>#N/A</v>
      </c>
      <c r="U620" s="612" t="e">
        <f>VLOOKUP(B620,Carwale!$D$1:$H$4,5,0)</f>
        <v>#N/A</v>
      </c>
      <c r="V620" s="612" t="e">
        <f>VLOOKUP(B620,'Interactive Brokers'!E:I,5,0)</f>
        <v>#N/A</v>
      </c>
      <c r="W620" s="612" t="e">
        <f>VLOOKUP(B620,'REL Jio'!E:I,5,0)</f>
        <v>#N/A</v>
      </c>
      <c r="X620" s="612" t="e">
        <f>VLOOKUP(B620,'Sciative Sol'!E:I,5,0)</f>
        <v>#N/A</v>
      </c>
      <c r="Y620" s="612" t="e">
        <f>VLOOKUP(B620,'Hexaware Tech'!E:I,5,0)</f>
        <v>#N/A</v>
      </c>
      <c r="Z620" s="612" t="e">
        <f>VLOOKUP(B620,Axis!D:H,5,0)</f>
        <v>#N/A</v>
      </c>
      <c r="AA620" s="612" t="e">
        <f>VLOOKUP(B620,Ugam!$D$3:$H$26,5,0)</f>
        <v>#N/A</v>
      </c>
      <c r="AB620" s="612" t="e">
        <f>VLOOKUP(B620,Zeus!F:J,5,0)</f>
        <v>#N/A</v>
      </c>
      <c r="AC620" s="612" t="e">
        <f>VLOOKUP(B620,Montran!F:J,5,0)</f>
        <v>#N/A</v>
      </c>
      <c r="AD620" s="612" t="e">
        <f>VLOOKUP(B620,Endurance!H403:L403,5,0)</f>
        <v>#N/A</v>
      </c>
      <c r="AE620" s="612" t="e">
        <f>VLOOKUP(B620,'Swabhav Techlabs'!$F$1:$J$2,5,0)</f>
        <v>#N/A</v>
      </c>
      <c r="AF620" s="612" t="e">
        <f>VLOOKUP(B620,'Quality Kiosk'!$F$1:$J$18,5,0)</f>
        <v>#N/A</v>
      </c>
      <c r="AG620" s="612" t="e">
        <f>VLOOKUP(B620,'Lemon VB'!$F$1:$J$2,5,0)</f>
        <v>#N/A</v>
      </c>
      <c r="AH620" s="612" t="e">
        <f>VLOOKUP(B620,Gocomet!$E$1:$I$3,5,0)</f>
        <v>#N/A</v>
      </c>
      <c r="AI620" s="612" t="e">
        <f>VLOOKUP(B620,'Ingram Micro'!$E$1:$I$8,5,0)</f>
        <v>#N/A</v>
      </c>
      <c r="AJ620" s="612" t="e">
        <f>VLOOKUP(B620,'DePronto Infotech'!$E$1:$I$2,5,0)</f>
        <v>#N/A</v>
      </c>
      <c r="AK620" s="612" t="e">
        <f>VLOOKUP(B620,'Reliance Retail'!$E$1:$I$4,5,0)</f>
        <v>#N/A</v>
      </c>
      <c r="AL620" s="612" t="e">
        <f>VLOOKUP(B620,'Bright Champs'!$D$1:$H$13,5,0)</f>
        <v>#N/A</v>
      </c>
      <c r="AM620" s="612" t="e">
        <f>VLOOKUP(B620,Neosoft!$E$1:$I$12,5,0)</f>
        <v>#N/A</v>
      </c>
      <c r="AN620" s="612" t="e">
        <f>VLOOKUP(B620,Infosys!$E$1:$I$3,5,0)</f>
        <v>#N/A</v>
      </c>
      <c r="AO620" s="612" t="e">
        <f>VLOOKUP(B620,Cerelabs!$E$1:$I$5,5,0)</f>
        <v>#N/A</v>
      </c>
      <c r="AP620" s="612" t="e">
        <f>VLOOKUP(B620,'Neebal Technologies'!$D$1:$H$2,5,0)</f>
        <v>#N/A</v>
      </c>
      <c r="AQ620" s="612" t="e">
        <f>VLOOKUP(B620,'Vertiv Energy'!$D$1:$H$2,5,0)</f>
        <v>#N/A</v>
      </c>
      <c r="AR620" s="612" t="e">
        <f>VLOOKUP(B620,'Acidaes Solutions (CRMNEXT)'!$D$1:$H$3,5,0)</f>
        <v>#N/A</v>
      </c>
      <c r="AS620" s="612" t="e">
        <f>VLOOKUP(B620,Growisto!$D$1:$H$2,5,0)</f>
        <v>#N/A</v>
      </c>
      <c r="AT620" s="612" t="e">
        <f>VLOOKUP(B620,'9.9 Mediaworx - Digit'!$D$1:$H$2,5,0)</f>
        <v>#N/A</v>
      </c>
      <c r="AU620" s="612" t="e">
        <f>VLOOKUP(B620,'Vistaar systems Pvt Ltd'!$D$2:$H$3,5,0)</f>
        <v>#N/A</v>
      </c>
      <c r="AV620" s="612" t="e">
        <f>VLOOKUP(B620,'Course 5i'!$D$2:$H$11,5,0)</f>
        <v>#N/A</v>
      </c>
      <c r="AW620" s="612" t="e">
        <f>VLOOKUP(B620,'Radiant Appliances &amp; Electronic'!$D$1:$H$13,5,0)</f>
        <v>#N/A</v>
      </c>
      <c r="AX620" s="612" t="e">
        <f>VLOOKUP(B620,'Atos Global'!$D$3:$H$27,5,0)</f>
        <v>#N/A</v>
      </c>
      <c r="AY620" s="612" t="e">
        <f>VLOOKUP(B620,'Saama Technologies'!$D$1:$H$2,5,0)</f>
        <v>#N/A</v>
      </c>
      <c r="AZ620" s="612" t="e">
        <f>VLOOKUP(B620,'Multiplier Solutions'!$D$1:$H$2,5,0)</f>
        <v>#N/A</v>
      </c>
      <c r="BA620" s="612" t="e">
        <f>VLOOKUP(B620,GEP!$D$2:$H$5,5,0)</f>
        <v>#N/A</v>
      </c>
      <c r="BB620" s="612" t="e">
        <f>VLOOKUP(B620,Accenture!$D$1:$H$6,5,0)</f>
        <v>#N/A</v>
      </c>
      <c r="BC620" s="612" t="e">
        <f>VLOOKUP(B620,'Endurance International Group'!$D$1:$H$2,5,0)</f>
        <v>#N/A</v>
      </c>
      <c r="BD620" s="612" t="e">
        <f>VLOOKUP(B620,Newgen!$D$1:$H$2,5,0)</f>
        <v>#N/A</v>
      </c>
      <c r="BE620" s="612" t="e">
        <f>VLOOKUP(B620,'3D Incredible'!D620:H620,5,0)</f>
        <v>#N/A</v>
      </c>
      <c r="BF620" s="612" t="e">
        <f>VLOOKUP(B620,'Raja Software Labs'!$D$2:$H$2,5,0)</f>
        <v>#N/A</v>
      </c>
      <c r="BG620" s="612" t="e">
        <f>VLOOKUP(B620,Wipro!$D$1:$H$2,5,0)</f>
        <v>#N/A</v>
      </c>
      <c r="BH620" s="612" t="e">
        <f>VLOOKUP(B620,'Perch Technologies'!$D$2:$H$2,5,0)</f>
        <v>#N/A</v>
      </c>
      <c r="BI620" s="612" t="e">
        <f>VLOOKUP(B620,'Morning Star'!$D$1:$H$6,5,0)</f>
        <v>#N/A</v>
      </c>
      <c r="BJ620" s="612" t="e">
        <f>VLOOKUP(B620,Flexiloans!$D$1:$H$2,5,0)</f>
        <v>#N/A</v>
      </c>
      <c r="BK620" s="612" t="e">
        <f>VLOOKUP(B620,'Thirdware Solutions'!$D$1:$H$2,5,0)</f>
        <v>#N/A</v>
      </c>
      <c r="BL620" s="612" t="e">
        <f>VLOOKUP(B620,Tescom!$D$1:$H$8,5,0)</f>
        <v>#N/A</v>
      </c>
      <c r="BM620" s="612" t="e">
        <f>VLOOKUP(B620,'Cogno AI'!$D$1:$H$2,5,0)</f>
        <v>#N/A</v>
      </c>
      <c r="BN620" s="612" t="e">
        <f>VLOOKUP(B620,'ABM Knowledgeware'!$D$1:$H$2,5,0)</f>
        <v>#N/A</v>
      </c>
      <c r="BO620" s="612" t="e">
        <f>VLOOKUP(B620,'Concerto Software'!$D$1:$H$3,5,0)</f>
        <v>#N/A</v>
      </c>
      <c r="BP620" s="612" t="e">
        <f>VLOOKUP(B620,'My Captain'!$D$1:$H$4,5,0)</f>
        <v>#N/A</v>
      </c>
      <c r="BQ620" s="612" t="e">
        <f>VLOOKUP(B620,'Finoux Solutions'!$D$2:$H$4,5,0)</f>
        <v>#N/A</v>
      </c>
      <c r="BR620" s="612" t="e">
        <f>VLOOKUP(B620,'MITR Learning'!$D$1:$H$2,5,0)</f>
        <v>#N/A</v>
      </c>
      <c r="BS620" s="612" t="e">
        <f>VLOOKUP(B620,Nucsoft!$D$2:$H$6,5,0)</f>
        <v>#N/A</v>
      </c>
      <c r="BT620" s="612" t="e">
        <f>VLOOKUP(B620,'Paras Cadd'!$D$1:$H$2,5,0)</f>
        <v>#N/A</v>
      </c>
      <c r="BU620" s="612" t="e">
        <f>VLOOKUP(B620,'ICICI Securities'!$D$1:$H$2,5,0)</f>
        <v>#N/A</v>
      </c>
      <c r="BV620" s="612" t="e">
        <f>VLOOKUP(B620,'Citius Tech'!$D$2:$H$5,5,0)</f>
        <v>#N/A</v>
      </c>
      <c r="BW620" s="612" t="e">
        <f>VLOOKUP(B620,'Buzzy Brains'!$D$2:$H$2,5,0)</f>
        <v>#N/A</v>
      </c>
      <c r="BX620" s="612" t="e">
        <f>VLOOKUP(B620,'Decimal Point'!$D$2:$H$2,5,0)</f>
        <v>#N/A</v>
      </c>
      <c r="BY620" s="612" t="e">
        <f>VLOOKUP(B620,'Sankey Business Solutions'!$D$2:$H$3,5,0)</f>
        <v>#N/A</v>
      </c>
      <c r="BZ620" s="612" t="e">
        <f>VLOOKUP(B620,'Nangia &amp; Co LLP'!$D$2:$H$2,5,0)</f>
        <v>#N/A</v>
      </c>
      <c r="CA620" s="612" t="e">
        <f>VLOOKUP(B620,'FIS Solutions India Pvt Ltd'!$D$2:$H$2,5,0)</f>
        <v>#N/A</v>
      </c>
      <c r="CB620" s="612" t="e">
        <f>VLOOKUP(B620,'Delta Technology &amp; Management '!$D$2:$H$16,5,0)</f>
        <v>#N/A</v>
      </c>
      <c r="CC620" s="612" t="e">
        <f>VLOOKUP(B620,'Espoir Networks'!$D$3:$H$11,5,0)</f>
        <v>#N/A</v>
      </c>
      <c r="CD620" s="612" t="e">
        <f>VLOOKUP(B620,'Servosys Solution'!$D$3:$H$5,5,0)</f>
        <v>#N/A</v>
      </c>
      <c r="CE620" s="612" t="e">
        <f>VLOOKUP(B620,'Ribbon Communications'!$D$3:$H$4,5,0)</f>
        <v>#N/A</v>
      </c>
      <c r="CF620" s="612">
        <f t="shared" si="30"/>
        <v>0</v>
      </c>
      <c r="CG620" s="224" t="s">
        <v>12775</v>
      </c>
      <c r="CH620" s="224" t="s">
        <v>12776</v>
      </c>
      <c r="CI620" s="178" t="s">
        <v>81</v>
      </c>
      <c r="CJ620" s="178"/>
      <c r="CK620" s="224">
        <v>2017</v>
      </c>
      <c r="CL620" s="237">
        <v>2021</v>
      </c>
      <c r="CM620" s="238" t="s">
        <v>12777</v>
      </c>
      <c r="CN620" s="224">
        <v>524</v>
      </c>
      <c r="CO620" s="224">
        <v>87.33</v>
      </c>
      <c r="CP620" s="224">
        <v>2015</v>
      </c>
      <c r="CQ620" s="224" t="s">
        <v>276</v>
      </c>
      <c r="CR620" s="224" t="s">
        <v>12778</v>
      </c>
      <c r="CS620" s="224">
        <v>454</v>
      </c>
      <c r="CT620" s="224">
        <v>69.849999999999994</v>
      </c>
      <c r="CU620" s="224">
        <v>2017</v>
      </c>
      <c r="CV620" s="140" t="s">
        <v>79</v>
      </c>
      <c r="CW620" s="238" t="s">
        <v>81</v>
      </c>
      <c r="CX620" s="238" t="s">
        <v>81</v>
      </c>
      <c r="CY620" s="224" t="s">
        <v>81</v>
      </c>
      <c r="CZ620" s="224" t="s">
        <v>81</v>
      </c>
      <c r="DA620" s="224" t="s">
        <v>81</v>
      </c>
      <c r="DB620" s="224" t="s">
        <v>81</v>
      </c>
      <c r="DC620" s="224" t="s">
        <v>81</v>
      </c>
      <c r="DD620" s="224" t="s">
        <v>81</v>
      </c>
      <c r="DE620" s="224" t="s">
        <v>81</v>
      </c>
      <c r="DF620" s="224" t="s">
        <v>81</v>
      </c>
      <c r="DG620" s="224">
        <v>7.37</v>
      </c>
      <c r="DH620" s="224">
        <v>7.19</v>
      </c>
      <c r="DI620" s="224">
        <v>6.0384000000000002</v>
      </c>
      <c r="DJ620" s="224">
        <v>5.56</v>
      </c>
      <c r="DK620" s="224">
        <v>6.59</v>
      </c>
      <c r="DL620" s="224">
        <v>6.64</v>
      </c>
      <c r="DM620" s="224">
        <f>SUM(DG620:DL620)</f>
        <v>39.388400000000004</v>
      </c>
      <c r="DN620" s="224">
        <v>6.56</v>
      </c>
      <c r="DO620" s="402">
        <v>58.58</v>
      </c>
      <c r="DP620" s="224"/>
      <c r="DQ620" s="224">
        <v>0</v>
      </c>
      <c r="DR620" s="224">
        <v>4</v>
      </c>
      <c r="DS620" s="224">
        <v>0</v>
      </c>
      <c r="DT620" s="224">
        <v>0</v>
      </c>
      <c r="DU620" s="224" t="s">
        <v>81</v>
      </c>
      <c r="DV620" s="224" t="s">
        <v>81</v>
      </c>
      <c r="DW620" s="238" t="s">
        <v>81</v>
      </c>
      <c r="DX620" s="238" t="s">
        <v>81</v>
      </c>
      <c r="DY620" s="238" t="s">
        <v>81</v>
      </c>
      <c r="DZ620" s="238" t="s">
        <v>12779</v>
      </c>
      <c r="EA620" s="238" t="s">
        <v>12780</v>
      </c>
      <c r="EB620" s="238" t="s">
        <v>12781</v>
      </c>
      <c r="EC620" s="238" t="s">
        <v>317</v>
      </c>
      <c r="ED620" s="238" t="s">
        <v>3203</v>
      </c>
      <c r="EE620" s="238" t="s">
        <v>12782</v>
      </c>
      <c r="EF620" s="238" t="s">
        <v>680</v>
      </c>
      <c r="EG620" s="238" t="s">
        <v>12783</v>
      </c>
      <c r="EH620" s="238" t="s">
        <v>12784</v>
      </c>
      <c r="EI620" s="238" t="s">
        <v>320</v>
      </c>
      <c r="EJ620" s="224"/>
      <c r="EK620" s="224" t="s">
        <v>12785</v>
      </c>
      <c r="EL620" s="224" t="s">
        <v>12786</v>
      </c>
      <c r="EM620" s="224" t="s">
        <v>12787</v>
      </c>
      <c r="EN620" s="239" t="s">
        <v>12788</v>
      </c>
      <c r="EO620"/>
    </row>
    <row r="621" spans="1:145" s="32" customFormat="1" ht="20.25" customHeight="1" thickTop="1" thickBot="1">
      <c r="A621" s="575">
        <f t="shared" si="31"/>
        <v>620</v>
      </c>
      <c r="B621" s="582" t="s">
        <v>12789</v>
      </c>
      <c r="C621" s="592" t="s">
        <v>12790</v>
      </c>
      <c r="D621" s="564" t="s">
        <v>13209</v>
      </c>
      <c r="E621" s="568" t="str">
        <f t="shared" si="29"/>
        <v>Placed</v>
      </c>
      <c r="F621" s="564" t="s">
        <v>12493</v>
      </c>
      <c r="G621" s="564" t="s">
        <v>226</v>
      </c>
      <c r="H621" s="164" t="str">
        <f>VLOOKUP(B621,CMPN3!C16:E71,3,0)</f>
        <v>Diploma + Direct Second Year Engineering without Live KT</v>
      </c>
      <c r="I621" s="610" t="s">
        <v>12791</v>
      </c>
      <c r="J621" s="572">
        <v>21</v>
      </c>
      <c r="K621" s="611" t="s">
        <v>12792</v>
      </c>
      <c r="L621" s="611"/>
      <c r="M621" s="611" t="s">
        <v>12793</v>
      </c>
      <c r="N621" s="612" t="s">
        <v>12794</v>
      </c>
      <c r="O621" s="612">
        <v>9769772167</v>
      </c>
      <c r="P621" s="612">
        <v>9769772167</v>
      </c>
      <c r="Q621" s="612" t="e">
        <f>VLOOKUP(B621,'TCS CON'!$D$1:$H$98,5,0)</f>
        <v>#N/A</v>
      </c>
      <c r="R621" s="612" t="e">
        <f>VLOOKUP(B621,LTI!$C$1:$H$46,6,0)</f>
        <v>#N/A</v>
      </c>
      <c r="S621" s="612" t="e">
        <f>VLOOKUP(B621,JARO!$E$2:$I$11,5,0)</f>
        <v>#N/A</v>
      </c>
      <c r="T621" s="612" t="e">
        <f>VLOOKUP(B621,Capgemini!$D$3:$H$78,5,0)</f>
        <v>#N/A</v>
      </c>
      <c r="U621" s="612" t="e">
        <f>VLOOKUP(B621,Carwale!$D$1:$H$4,5,0)</f>
        <v>#N/A</v>
      </c>
      <c r="V621" s="612" t="e">
        <f>VLOOKUP(B621,'Interactive Brokers'!E:I,5,0)</f>
        <v>#N/A</v>
      </c>
      <c r="W621" s="612" t="e">
        <f>VLOOKUP(B621,'REL Jio'!E:I,5,0)</f>
        <v>#N/A</v>
      </c>
      <c r="X621" s="612" t="e">
        <f>VLOOKUP(B621,'Sciative Sol'!E:I,5,0)</f>
        <v>#N/A</v>
      </c>
      <c r="Y621" s="612" t="e">
        <f>VLOOKUP(B621,'Hexaware Tech'!E:I,5,0)</f>
        <v>#N/A</v>
      </c>
      <c r="Z621" s="612" t="e">
        <f>VLOOKUP(B621,Axis!D:H,5,0)</f>
        <v>#N/A</v>
      </c>
      <c r="AA621" s="612" t="e">
        <f>VLOOKUP(B621,Ugam!$D$3:$H$26,5,0)</f>
        <v>#N/A</v>
      </c>
      <c r="AB621" s="612" t="e">
        <f>VLOOKUP(B621,Zeus!F:J,5,0)</f>
        <v>#N/A</v>
      </c>
      <c r="AC621" s="612" t="e">
        <f>VLOOKUP(B621,Montran!F:J,5,0)</f>
        <v>#N/A</v>
      </c>
      <c r="AD621" s="612" t="e">
        <f>VLOOKUP(B621,Endurance!H404:L404,5,0)</f>
        <v>#N/A</v>
      </c>
      <c r="AE621" s="612" t="e">
        <f>VLOOKUP(B621,'Swabhav Techlabs'!$F$1:$J$2,5,0)</f>
        <v>#N/A</v>
      </c>
      <c r="AF621" s="612" t="e">
        <f>VLOOKUP(B621,'Quality Kiosk'!$F$1:$J$18,5,0)</f>
        <v>#N/A</v>
      </c>
      <c r="AG621" s="612" t="e">
        <f>VLOOKUP(B621,'Lemon VB'!$F$1:$J$2,5,0)</f>
        <v>#N/A</v>
      </c>
      <c r="AH621" s="612" t="e">
        <f>VLOOKUP(B621,Gocomet!$E$1:$I$3,5,0)</f>
        <v>#N/A</v>
      </c>
      <c r="AI621" s="612" t="e">
        <f>VLOOKUP(B621,'Ingram Micro'!$E$1:$I$8,5,0)</f>
        <v>#N/A</v>
      </c>
      <c r="AJ621" s="612" t="e">
        <f>VLOOKUP(B621,'DePronto Infotech'!$E$1:$I$2,5,0)</f>
        <v>#N/A</v>
      </c>
      <c r="AK621" s="612" t="e">
        <f>VLOOKUP(B621,'Reliance Retail'!$E$1:$I$4,5,0)</f>
        <v>#N/A</v>
      </c>
      <c r="AL621" s="612" t="e">
        <f>VLOOKUP(B621,'Bright Champs'!$D$1:$H$13,5,0)</f>
        <v>#N/A</v>
      </c>
      <c r="AM621" s="612" t="e">
        <f>VLOOKUP(B621,Neosoft!$E$1:$I$12,5,0)</f>
        <v>#N/A</v>
      </c>
      <c r="AN621" s="612" t="e">
        <f>VLOOKUP(B621,Infosys!$E$1:$I$3,5,0)</f>
        <v>#N/A</v>
      </c>
      <c r="AO621" s="612" t="e">
        <f>VLOOKUP(B621,Cerelabs!$E$1:$I$5,5,0)</f>
        <v>#N/A</v>
      </c>
      <c r="AP621" s="612" t="e">
        <f>VLOOKUP(B621,'Neebal Technologies'!$D$1:$H$2,5,0)</f>
        <v>#N/A</v>
      </c>
      <c r="AQ621" s="612" t="e">
        <f>VLOOKUP(B621,'Vertiv Energy'!$D$1:$H$2,5,0)</f>
        <v>#N/A</v>
      </c>
      <c r="AR621" s="612" t="e">
        <f>VLOOKUP(B621,'Acidaes Solutions (CRMNEXT)'!$D$1:$H$3,5,0)</f>
        <v>#N/A</v>
      </c>
      <c r="AS621" s="612" t="e">
        <f>VLOOKUP(B621,Growisto!$D$1:$H$2,5,0)</f>
        <v>#N/A</v>
      </c>
      <c r="AT621" s="612" t="e">
        <f>VLOOKUP(B621,'9.9 Mediaworx - Digit'!$D$1:$H$2,5,0)</f>
        <v>#N/A</v>
      </c>
      <c r="AU621" s="612" t="e">
        <f>VLOOKUP(B621,'Vistaar systems Pvt Ltd'!$D$2:$H$3,5,0)</f>
        <v>#N/A</v>
      </c>
      <c r="AV621" s="612" t="e">
        <f>VLOOKUP(B621,'Course 5i'!$D$2:$H$11,5,0)</f>
        <v>#N/A</v>
      </c>
      <c r="AW621" s="612" t="e">
        <f>VLOOKUP(B621,'Radiant Appliances &amp; Electronic'!$D$1:$H$13,5,0)</f>
        <v>#N/A</v>
      </c>
      <c r="AX621" s="612">
        <f>VLOOKUP(B621,'Atos Global'!$D$3:$H$27,5,0)</f>
        <v>310000</v>
      </c>
      <c r="AY621" s="612" t="e">
        <f>VLOOKUP(B621,'Saama Technologies'!$D$1:$H$2,5,0)</f>
        <v>#N/A</v>
      </c>
      <c r="AZ621" s="612" t="e">
        <f>VLOOKUP(B621,'Multiplier Solutions'!$D$1:$H$2,5,0)</f>
        <v>#N/A</v>
      </c>
      <c r="BA621" s="612" t="e">
        <f>VLOOKUP(B621,GEP!$D$2:$H$5,5,0)</f>
        <v>#N/A</v>
      </c>
      <c r="BB621" s="612" t="e">
        <f>VLOOKUP(B621,Accenture!$D$1:$H$6,5,0)</f>
        <v>#N/A</v>
      </c>
      <c r="BC621" s="612" t="e">
        <f>VLOOKUP(B621,'Endurance International Group'!$D$1:$H$2,5,0)</f>
        <v>#N/A</v>
      </c>
      <c r="BD621" s="612" t="e">
        <f>VLOOKUP(B621,Newgen!$D$1:$H$2,5,0)</f>
        <v>#N/A</v>
      </c>
      <c r="BE621" s="612" t="e">
        <f>VLOOKUP(B621,'3D Incredible'!D621:H621,5,0)</f>
        <v>#N/A</v>
      </c>
      <c r="BF621" s="612" t="e">
        <f>VLOOKUP(B621,'Raja Software Labs'!$D$2:$H$2,5,0)</f>
        <v>#N/A</v>
      </c>
      <c r="BG621" s="612" t="e">
        <f>VLOOKUP(B621,Wipro!$D$1:$H$2,5,0)</f>
        <v>#N/A</v>
      </c>
      <c r="BH621" s="612" t="e">
        <f>VLOOKUP(B621,'Perch Technologies'!$D$2:$H$2,5,0)</f>
        <v>#N/A</v>
      </c>
      <c r="BI621" s="612" t="e">
        <f>VLOOKUP(B621,'Morning Star'!$D$1:$H$6,5,0)</f>
        <v>#N/A</v>
      </c>
      <c r="BJ621" s="612" t="e">
        <f>VLOOKUP(B621,Flexiloans!$D$1:$H$2,5,0)</f>
        <v>#N/A</v>
      </c>
      <c r="BK621" s="612" t="e">
        <f>VLOOKUP(B621,'Thirdware Solutions'!$D$1:$H$2,5,0)</f>
        <v>#N/A</v>
      </c>
      <c r="BL621" s="612" t="e">
        <f>VLOOKUP(B621,Tescom!$D$1:$H$8,5,0)</f>
        <v>#N/A</v>
      </c>
      <c r="BM621" s="612" t="e">
        <f>VLOOKUP(B621,'Cogno AI'!$D$1:$H$2,5,0)</f>
        <v>#N/A</v>
      </c>
      <c r="BN621" s="612" t="e">
        <f>VLOOKUP(B621,'ABM Knowledgeware'!$D$1:$H$2,5,0)</f>
        <v>#N/A</v>
      </c>
      <c r="BO621" s="612" t="e">
        <f>VLOOKUP(B621,'Concerto Software'!$D$1:$H$3,5,0)</f>
        <v>#N/A</v>
      </c>
      <c r="BP621" s="612" t="e">
        <f>VLOOKUP(B621,'My Captain'!$D$1:$H$4,5,0)</f>
        <v>#N/A</v>
      </c>
      <c r="BQ621" s="612" t="e">
        <f>VLOOKUP(B621,'Finoux Solutions'!$D$2:$H$4,5,0)</f>
        <v>#N/A</v>
      </c>
      <c r="BR621" s="612" t="e">
        <f>VLOOKUP(B621,'MITR Learning'!$D$1:$H$2,5,0)</f>
        <v>#N/A</v>
      </c>
      <c r="BS621" s="612" t="e">
        <f>VLOOKUP(B621,Nucsoft!$D$2:$H$6,5,0)</f>
        <v>#N/A</v>
      </c>
      <c r="BT621" s="612" t="e">
        <f>VLOOKUP(B621,'Paras Cadd'!$D$1:$H$2,5,0)</f>
        <v>#N/A</v>
      </c>
      <c r="BU621" s="612" t="e">
        <f>VLOOKUP(B621,'ICICI Securities'!$D$1:$H$2,5,0)</f>
        <v>#N/A</v>
      </c>
      <c r="BV621" s="612" t="e">
        <f>VLOOKUP(B621,'Citius Tech'!$D$2:$H$5,5,0)</f>
        <v>#N/A</v>
      </c>
      <c r="BW621" s="612" t="e">
        <f>VLOOKUP(B621,'Buzzy Brains'!$D$2:$H$2,5,0)</f>
        <v>#N/A</v>
      </c>
      <c r="BX621" s="612" t="e">
        <f>VLOOKUP(B621,'Decimal Point'!$D$2:$H$2,5,0)</f>
        <v>#N/A</v>
      </c>
      <c r="BY621" s="612" t="e">
        <f>VLOOKUP(B621,'Sankey Business Solutions'!$D$2:$H$3,5,0)</f>
        <v>#N/A</v>
      </c>
      <c r="BZ621" s="612" t="e">
        <f>VLOOKUP(B621,'Nangia &amp; Co LLP'!$D$2:$H$2,5,0)</f>
        <v>#N/A</v>
      </c>
      <c r="CA621" s="612" t="e">
        <f>VLOOKUP(B621,'FIS Solutions India Pvt Ltd'!$D$2:$H$2,5,0)</f>
        <v>#N/A</v>
      </c>
      <c r="CB621" s="612" t="e">
        <f>VLOOKUP(B621,'Delta Technology &amp; Management '!$D$2:$H$16,5,0)</f>
        <v>#N/A</v>
      </c>
      <c r="CC621" s="612" t="e">
        <f>VLOOKUP(B621,'Espoir Networks'!$D$3:$H$11,5,0)</f>
        <v>#N/A</v>
      </c>
      <c r="CD621" s="612" t="e">
        <f>VLOOKUP(B621,'Servosys Solution'!$D$3:$H$5,5,0)</f>
        <v>#N/A</v>
      </c>
      <c r="CE621" s="612" t="e">
        <f>VLOOKUP(B621,'Ribbon Communications'!$D$3:$H$4,5,0)</f>
        <v>#N/A</v>
      </c>
      <c r="CF621" s="612">
        <f t="shared" si="30"/>
        <v>1</v>
      </c>
      <c r="CG621" s="240" t="s">
        <v>12795</v>
      </c>
      <c r="CH621" s="241" t="s">
        <v>12796</v>
      </c>
      <c r="CI621" s="237" t="s">
        <v>81</v>
      </c>
      <c r="CJ621" s="178"/>
      <c r="CK621" s="240">
        <v>2018</v>
      </c>
      <c r="CL621" s="240">
        <v>2021</v>
      </c>
      <c r="CM621" s="242" t="s">
        <v>12797</v>
      </c>
      <c r="CN621" s="240">
        <v>425</v>
      </c>
      <c r="CO621" s="240">
        <v>85</v>
      </c>
      <c r="CP621" s="240">
        <v>2015</v>
      </c>
      <c r="CQ621" s="182" t="s">
        <v>79</v>
      </c>
      <c r="CR621" s="242" t="s">
        <v>81</v>
      </c>
      <c r="CS621" s="240" t="s">
        <v>81</v>
      </c>
      <c r="CT621" s="240" t="s">
        <v>81</v>
      </c>
      <c r="CU621" s="240" t="s">
        <v>81</v>
      </c>
      <c r="CV621" s="240" t="s">
        <v>81</v>
      </c>
      <c r="CW621" s="242" t="s">
        <v>1002</v>
      </c>
      <c r="CX621" s="242" t="s">
        <v>1565</v>
      </c>
      <c r="CY621" s="240">
        <v>918</v>
      </c>
      <c r="CZ621" s="240">
        <v>79.83</v>
      </c>
      <c r="DA621" s="240">
        <v>2018</v>
      </c>
      <c r="DB621" s="240">
        <v>3</v>
      </c>
      <c r="DC621" s="240" t="s">
        <v>12798</v>
      </c>
      <c r="DD621" s="240">
        <v>79.83</v>
      </c>
      <c r="DE621" s="240">
        <v>79.83</v>
      </c>
      <c r="DF621" s="240">
        <v>0</v>
      </c>
      <c r="DG621" s="405" t="s">
        <v>81</v>
      </c>
      <c r="DH621" s="405" t="s">
        <v>81</v>
      </c>
      <c r="DI621" s="405">
        <v>5.4</v>
      </c>
      <c r="DJ621" s="405">
        <v>6.4</v>
      </c>
      <c r="DK621" s="405">
        <v>7.1</v>
      </c>
      <c r="DL621" s="405">
        <v>7.1</v>
      </c>
      <c r="DM621" s="240">
        <v>6.91</v>
      </c>
      <c r="DN621" s="240">
        <v>6.91</v>
      </c>
      <c r="DO621" s="399"/>
      <c r="DP621" s="240">
        <v>10</v>
      </c>
      <c r="DQ621" s="240">
        <v>0</v>
      </c>
      <c r="DR621" s="240">
        <v>0</v>
      </c>
      <c r="DS621" s="240" t="s">
        <v>81</v>
      </c>
      <c r="DT621" s="240" t="s">
        <v>81</v>
      </c>
      <c r="DU621" s="240">
        <v>0</v>
      </c>
      <c r="DV621" s="240">
        <v>0</v>
      </c>
      <c r="DW621" s="242" t="s">
        <v>3203</v>
      </c>
      <c r="DX621" s="242" t="s">
        <v>3203</v>
      </c>
      <c r="DY621" s="238" t="s">
        <v>81</v>
      </c>
      <c r="DZ621" s="242" t="s">
        <v>12799</v>
      </c>
      <c r="EA621" s="242" t="s">
        <v>86</v>
      </c>
      <c r="EB621" s="242" t="s">
        <v>12800</v>
      </c>
      <c r="EC621" s="242" t="s">
        <v>762</v>
      </c>
      <c r="ED621" s="242" t="s">
        <v>89</v>
      </c>
      <c r="EE621" s="242" t="s">
        <v>12801</v>
      </c>
      <c r="EF621" s="242" t="s">
        <v>12802</v>
      </c>
      <c r="EG621" s="242" t="s">
        <v>12803</v>
      </c>
      <c r="EH621" s="242" t="s">
        <v>3731</v>
      </c>
      <c r="EI621" s="242" t="s">
        <v>12804</v>
      </c>
      <c r="EJ621" s="240"/>
      <c r="EK621" s="178"/>
      <c r="EL621" s="178"/>
      <c r="EM621" s="178"/>
      <c r="EN621" s="178"/>
      <c r="EO621"/>
    </row>
    <row r="622" spans="1:145" s="32" customFormat="1" ht="17.25" customHeight="1" thickTop="1" thickBot="1">
      <c r="A622" s="575">
        <f t="shared" si="31"/>
        <v>621</v>
      </c>
      <c r="B622" s="578" t="s">
        <v>12806</v>
      </c>
      <c r="C622" s="593" t="s">
        <v>12805</v>
      </c>
      <c r="D622" s="560" t="s">
        <v>13209</v>
      </c>
      <c r="E622" s="568" t="str">
        <f t="shared" si="29"/>
        <v>Placed</v>
      </c>
      <c r="F622" s="570" t="s">
        <v>12496</v>
      </c>
      <c r="G622" s="560" t="s">
        <v>160</v>
      </c>
      <c r="H622" s="164" t="str">
        <f>VLOOKUP(B622,INFT3!C2:E50,3,0)</f>
        <v>Diploma + Direct Second Year Engineering without Live KT</v>
      </c>
      <c r="I622" s="610">
        <v>36629</v>
      </c>
      <c r="J622" s="572">
        <v>20</v>
      </c>
      <c r="K622" s="611" t="s">
        <v>81</v>
      </c>
      <c r="L622" s="611" t="s">
        <v>12807</v>
      </c>
      <c r="M622" s="611" t="s">
        <v>12808</v>
      </c>
      <c r="N622" s="612" t="s">
        <v>12809</v>
      </c>
      <c r="O622" s="612">
        <v>8655495928</v>
      </c>
      <c r="P622" s="612">
        <v>7506969214</v>
      </c>
      <c r="Q622" s="612" t="e">
        <f>VLOOKUP(B622,'TCS CON'!$D$1:$H$98,5,0)</f>
        <v>#N/A</v>
      </c>
      <c r="R622" s="612" t="e">
        <f>VLOOKUP(B622,LTI!$C$1:$H$46,6,0)</f>
        <v>#N/A</v>
      </c>
      <c r="S622" s="612" t="e">
        <f>VLOOKUP(B622,JARO!$E$2:$I$11,5,0)</f>
        <v>#N/A</v>
      </c>
      <c r="T622" s="612" t="e">
        <f>VLOOKUP(B622,Capgemini!$D$3:$H$78,5,0)</f>
        <v>#N/A</v>
      </c>
      <c r="U622" s="612" t="e">
        <f>VLOOKUP(B622,Carwale!$D$1:$H$4,5,0)</f>
        <v>#N/A</v>
      </c>
      <c r="V622" s="612" t="e">
        <f>VLOOKUP(B622,'Interactive Brokers'!E:I,5,0)</f>
        <v>#N/A</v>
      </c>
      <c r="W622" s="612" t="e">
        <f>VLOOKUP(B622,'REL Jio'!E:I,5,0)</f>
        <v>#N/A</v>
      </c>
      <c r="X622" s="612" t="e">
        <f>VLOOKUP(B622,'Sciative Sol'!E:I,5,0)</f>
        <v>#N/A</v>
      </c>
      <c r="Y622" s="612" t="e">
        <f>VLOOKUP(B622,'Hexaware Tech'!E:I,5,0)</f>
        <v>#N/A</v>
      </c>
      <c r="Z622" s="612" t="e">
        <f>VLOOKUP(B622,Axis!D:H,5,0)</f>
        <v>#N/A</v>
      </c>
      <c r="AA622" s="612">
        <f>VLOOKUP(B622,Ugam!$D$3:$H$26,5,0)</f>
        <v>250000</v>
      </c>
      <c r="AB622" s="612" t="e">
        <f>VLOOKUP(B622,Zeus!F:J,5,0)</f>
        <v>#N/A</v>
      </c>
      <c r="AC622" s="612" t="e">
        <f>VLOOKUP(B622,Montran!F:J,5,0)</f>
        <v>#N/A</v>
      </c>
      <c r="AD622" s="612" t="e">
        <f>VLOOKUP(B622,Endurance!H405:L405,5,0)</f>
        <v>#N/A</v>
      </c>
      <c r="AE622" s="612" t="e">
        <f>VLOOKUP(B622,'Swabhav Techlabs'!$F$1:$J$2,5,0)</f>
        <v>#N/A</v>
      </c>
      <c r="AF622" s="612" t="e">
        <f>VLOOKUP(B622,'Quality Kiosk'!$F$1:$J$18,5,0)</f>
        <v>#N/A</v>
      </c>
      <c r="AG622" s="612" t="e">
        <f>VLOOKUP(B622,'Lemon VB'!$F$1:$J$2,5,0)</f>
        <v>#N/A</v>
      </c>
      <c r="AH622" s="612" t="e">
        <f>VLOOKUP(B622,Gocomet!$E$1:$I$3,5,0)</f>
        <v>#N/A</v>
      </c>
      <c r="AI622" s="612" t="e">
        <f>VLOOKUP(B622,'Ingram Micro'!$E$1:$I$8,5,0)</f>
        <v>#N/A</v>
      </c>
      <c r="AJ622" s="612" t="e">
        <f>VLOOKUP(B622,'DePronto Infotech'!$E$1:$I$2,5,0)</f>
        <v>#N/A</v>
      </c>
      <c r="AK622" s="612" t="e">
        <f>VLOOKUP(B622,'Reliance Retail'!$E$1:$I$4,5,0)</f>
        <v>#N/A</v>
      </c>
      <c r="AL622" s="612" t="e">
        <f>VLOOKUP(B622,'Bright Champs'!$D$1:$H$13,5,0)</f>
        <v>#N/A</v>
      </c>
      <c r="AM622" s="612" t="e">
        <f>VLOOKUP(B622,Neosoft!$E$1:$I$12,5,0)</f>
        <v>#N/A</v>
      </c>
      <c r="AN622" s="612" t="e">
        <f>VLOOKUP(B622,Infosys!$E$1:$I$3,5,0)</f>
        <v>#N/A</v>
      </c>
      <c r="AO622" s="612" t="e">
        <f>VLOOKUP(B622,Cerelabs!$E$1:$I$5,5,0)</f>
        <v>#N/A</v>
      </c>
      <c r="AP622" s="612" t="e">
        <f>VLOOKUP(B622,'Neebal Technologies'!$D$1:$H$2,5,0)</f>
        <v>#N/A</v>
      </c>
      <c r="AQ622" s="612" t="e">
        <f>VLOOKUP(B622,'Vertiv Energy'!$D$1:$H$2,5,0)</f>
        <v>#N/A</v>
      </c>
      <c r="AR622" s="612" t="e">
        <f>VLOOKUP(B622,'Acidaes Solutions (CRMNEXT)'!$D$1:$H$3,5,0)</f>
        <v>#N/A</v>
      </c>
      <c r="AS622" s="612" t="e">
        <f>VLOOKUP(B622,Growisto!$D$1:$H$2,5,0)</f>
        <v>#N/A</v>
      </c>
      <c r="AT622" s="612" t="e">
        <f>VLOOKUP(B622,'9.9 Mediaworx - Digit'!$D$1:$H$2,5,0)</f>
        <v>#N/A</v>
      </c>
      <c r="AU622" s="612" t="e">
        <f>VLOOKUP(B622,'Vistaar systems Pvt Ltd'!$D$2:$H$3,5,0)</f>
        <v>#N/A</v>
      </c>
      <c r="AV622" s="612" t="e">
        <f>VLOOKUP(B622,'Course 5i'!$D$2:$H$11,5,0)</f>
        <v>#N/A</v>
      </c>
      <c r="AW622" s="612" t="e">
        <f>VLOOKUP(B622,'Radiant Appliances &amp; Electronic'!$D$1:$H$13,5,0)</f>
        <v>#N/A</v>
      </c>
      <c r="AX622" s="612" t="e">
        <f>VLOOKUP(B622,'Atos Global'!$D$3:$H$27,5,0)</f>
        <v>#N/A</v>
      </c>
      <c r="AY622" s="612" t="e">
        <f>VLOOKUP(B622,'Saama Technologies'!$D$1:$H$2,5,0)</f>
        <v>#N/A</v>
      </c>
      <c r="AZ622" s="612" t="e">
        <f>VLOOKUP(B622,'Multiplier Solutions'!$D$1:$H$2,5,0)</f>
        <v>#N/A</v>
      </c>
      <c r="BA622" s="612" t="e">
        <f>VLOOKUP(B622,GEP!$D$2:$H$5,5,0)</f>
        <v>#N/A</v>
      </c>
      <c r="BB622" s="612" t="e">
        <f>VLOOKUP(B622,Accenture!$D$1:$H$6,5,0)</f>
        <v>#N/A</v>
      </c>
      <c r="BC622" s="612" t="e">
        <f>VLOOKUP(B622,'Endurance International Group'!$D$1:$H$2,5,0)</f>
        <v>#N/A</v>
      </c>
      <c r="BD622" s="612" t="e">
        <f>VLOOKUP(B622,Newgen!$D$1:$H$2,5,0)</f>
        <v>#N/A</v>
      </c>
      <c r="BE622" s="612" t="e">
        <f>VLOOKUP(B622,'3D Incredible'!D622:H622,5,0)</f>
        <v>#N/A</v>
      </c>
      <c r="BF622" s="612" t="e">
        <f>VLOOKUP(B622,'Raja Software Labs'!$D$2:$H$2,5,0)</f>
        <v>#N/A</v>
      </c>
      <c r="BG622" s="612" t="e">
        <f>VLOOKUP(B622,Wipro!$D$1:$H$2,5,0)</f>
        <v>#N/A</v>
      </c>
      <c r="BH622" s="612" t="e">
        <f>VLOOKUP(B622,'Perch Technologies'!$D$2:$H$2,5,0)</f>
        <v>#N/A</v>
      </c>
      <c r="BI622" s="612" t="e">
        <f>VLOOKUP(B622,'Morning Star'!$D$1:$H$6,5,0)</f>
        <v>#N/A</v>
      </c>
      <c r="BJ622" s="612" t="e">
        <f>VLOOKUP(B622,Flexiloans!$D$1:$H$2,5,0)</f>
        <v>#N/A</v>
      </c>
      <c r="BK622" s="612" t="e">
        <f>VLOOKUP(B622,'Thirdware Solutions'!$D$1:$H$2,5,0)</f>
        <v>#N/A</v>
      </c>
      <c r="BL622" s="612" t="e">
        <f>VLOOKUP(B622,Tescom!$D$1:$H$8,5,0)</f>
        <v>#N/A</v>
      </c>
      <c r="BM622" s="612" t="e">
        <f>VLOOKUP(B622,'Cogno AI'!$D$1:$H$2,5,0)</f>
        <v>#N/A</v>
      </c>
      <c r="BN622" s="612" t="e">
        <f>VLOOKUP(B622,'ABM Knowledgeware'!$D$1:$H$2,5,0)</f>
        <v>#N/A</v>
      </c>
      <c r="BO622" s="612" t="e">
        <f>VLOOKUP(B622,'Concerto Software'!$D$1:$H$3,5,0)</f>
        <v>#N/A</v>
      </c>
      <c r="BP622" s="612" t="e">
        <f>VLOOKUP(B622,'My Captain'!$D$1:$H$4,5,0)</f>
        <v>#N/A</v>
      </c>
      <c r="BQ622" s="612" t="e">
        <f>VLOOKUP(B622,'Finoux Solutions'!$D$2:$H$4,5,0)</f>
        <v>#N/A</v>
      </c>
      <c r="BR622" s="612" t="e">
        <f>VLOOKUP(B622,'MITR Learning'!$D$1:$H$2,5,0)</f>
        <v>#N/A</v>
      </c>
      <c r="BS622" s="612" t="e">
        <f>VLOOKUP(B622,Nucsoft!$D$2:$H$6,5,0)</f>
        <v>#N/A</v>
      </c>
      <c r="BT622" s="612" t="e">
        <f>VLOOKUP(B622,'Paras Cadd'!$D$1:$H$2,5,0)</f>
        <v>#N/A</v>
      </c>
      <c r="BU622" s="612" t="e">
        <f>VLOOKUP(B622,'ICICI Securities'!$D$1:$H$2,5,0)</f>
        <v>#N/A</v>
      </c>
      <c r="BV622" s="612" t="e">
        <f>VLOOKUP(B622,'Citius Tech'!$D$2:$H$5,5,0)</f>
        <v>#N/A</v>
      </c>
      <c r="BW622" s="612" t="e">
        <f>VLOOKUP(B622,'Buzzy Brains'!$D$2:$H$2,5,0)</f>
        <v>#N/A</v>
      </c>
      <c r="BX622" s="612" t="e">
        <f>VLOOKUP(B622,'Decimal Point'!$D$2:$H$2,5,0)</f>
        <v>#N/A</v>
      </c>
      <c r="BY622" s="612" t="e">
        <f>VLOOKUP(B622,'Sankey Business Solutions'!$D$2:$H$3,5,0)</f>
        <v>#N/A</v>
      </c>
      <c r="BZ622" s="612" t="e">
        <f>VLOOKUP(B622,'Nangia &amp; Co LLP'!$D$2:$H$2,5,0)</f>
        <v>#N/A</v>
      </c>
      <c r="CA622" s="612" t="e">
        <f>VLOOKUP(B622,'FIS Solutions India Pvt Ltd'!$D$2:$H$2,5,0)</f>
        <v>#N/A</v>
      </c>
      <c r="CB622" s="612" t="e">
        <f>VLOOKUP(B622,'Delta Technology &amp; Management '!$D$2:$H$16,5,0)</f>
        <v>#N/A</v>
      </c>
      <c r="CC622" s="612" t="e">
        <f>VLOOKUP(B622,'Espoir Networks'!$D$3:$H$11,5,0)</f>
        <v>#N/A</v>
      </c>
      <c r="CD622" s="612" t="e">
        <f>VLOOKUP(B622,'Servosys Solution'!$D$3:$H$5,5,0)</f>
        <v>#N/A</v>
      </c>
      <c r="CE622" s="612" t="e">
        <f>VLOOKUP(B622,'Ribbon Communications'!$D$3:$H$4,5,0)</f>
        <v>#N/A</v>
      </c>
      <c r="CF622" s="612">
        <f t="shared" si="30"/>
        <v>1</v>
      </c>
      <c r="CG622" s="243" t="s">
        <v>12810</v>
      </c>
      <c r="CH622" s="243" t="s">
        <v>12811</v>
      </c>
      <c r="CI622" s="243" t="s">
        <v>81</v>
      </c>
      <c r="CJ622" s="178"/>
      <c r="CK622" s="197">
        <v>2018</v>
      </c>
      <c r="CL622" s="197">
        <v>2021</v>
      </c>
      <c r="CM622" s="198" t="s">
        <v>12812</v>
      </c>
      <c r="CN622" s="197">
        <v>407</v>
      </c>
      <c r="CO622" s="197">
        <v>81.400000000000006</v>
      </c>
      <c r="CP622" s="197">
        <v>2015</v>
      </c>
      <c r="CQ622" s="197" t="s">
        <v>336</v>
      </c>
      <c r="CR622" s="198" t="s">
        <v>81</v>
      </c>
      <c r="CS622" s="222" t="s">
        <v>81</v>
      </c>
      <c r="CT622" s="197" t="s">
        <v>81</v>
      </c>
      <c r="CU622" s="197" t="s">
        <v>81</v>
      </c>
      <c r="CV622" s="197" t="s">
        <v>81</v>
      </c>
      <c r="CW622" s="198" t="s">
        <v>3011</v>
      </c>
      <c r="CX622" s="198" t="s">
        <v>336</v>
      </c>
      <c r="CY622" s="197">
        <v>1700</v>
      </c>
      <c r="CZ622" s="197">
        <v>76.650000000000006</v>
      </c>
      <c r="DA622" s="197">
        <v>2018</v>
      </c>
      <c r="DB622" s="197">
        <v>3</v>
      </c>
      <c r="DC622" s="244" t="s">
        <v>12798</v>
      </c>
      <c r="DD622" s="197">
        <v>67.94</v>
      </c>
      <c r="DE622" s="197">
        <v>67.53</v>
      </c>
      <c r="DF622" s="197">
        <v>1</v>
      </c>
      <c r="DG622" s="402">
        <v>7.37</v>
      </c>
      <c r="DH622" s="402">
        <v>7.19</v>
      </c>
      <c r="DI622" s="402">
        <v>6.0384000000000002</v>
      </c>
      <c r="DJ622" s="402">
        <v>5.56</v>
      </c>
      <c r="DK622" s="402">
        <v>6.59</v>
      </c>
      <c r="DL622" s="402">
        <v>6.64</v>
      </c>
      <c r="DM622" s="197">
        <v>33.6</v>
      </c>
      <c r="DN622" s="197">
        <v>8.4</v>
      </c>
      <c r="DO622" s="197"/>
      <c r="DP622" s="197">
        <v>40</v>
      </c>
      <c r="DQ622" s="197">
        <v>0</v>
      </c>
      <c r="DR622" s="197">
        <v>0</v>
      </c>
      <c r="DS622" s="197">
        <v>0</v>
      </c>
      <c r="DT622" s="197" t="s">
        <v>81</v>
      </c>
      <c r="DU622" s="197">
        <v>0</v>
      </c>
      <c r="DV622" s="197">
        <v>0</v>
      </c>
      <c r="DW622" s="198" t="s">
        <v>3203</v>
      </c>
      <c r="DX622" s="198" t="s">
        <v>81</v>
      </c>
      <c r="DY622" s="198" t="s">
        <v>81</v>
      </c>
      <c r="DZ622" s="198" t="s">
        <v>12813</v>
      </c>
      <c r="EA622" s="198" t="s">
        <v>5096</v>
      </c>
      <c r="EB622" s="198" t="s">
        <v>12814</v>
      </c>
      <c r="EC622" s="198" t="s">
        <v>317</v>
      </c>
      <c r="ED622" s="198" t="s">
        <v>89</v>
      </c>
      <c r="EE622" s="198" t="s">
        <v>89</v>
      </c>
      <c r="EF622" s="198" t="s">
        <v>89</v>
      </c>
      <c r="EG622" s="198" t="s">
        <v>3203</v>
      </c>
      <c r="EH622" s="198" t="s">
        <v>3203</v>
      </c>
      <c r="EI622" s="198" t="s">
        <v>12815</v>
      </c>
      <c r="EJ622" s="197"/>
      <c r="EK622" s="197"/>
      <c r="EL622" s="245" t="s">
        <v>12816</v>
      </c>
      <c r="EM622" s="246" t="s">
        <v>12817</v>
      </c>
      <c r="EN622" s="197" t="s">
        <v>81</v>
      </c>
      <c r="EO622"/>
    </row>
    <row r="623" spans="1:145" s="32" customFormat="1" ht="19.5" customHeight="1" thickTop="1" thickBot="1">
      <c r="A623" s="575">
        <f t="shared" si="31"/>
        <v>622</v>
      </c>
      <c r="B623" s="583" t="s">
        <v>12819</v>
      </c>
      <c r="C623" s="594" t="s">
        <v>12818</v>
      </c>
      <c r="D623" s="565" t="s">
        <v>13208</v>
      </c>
      <c r="E623" s="568" t="str">
        <f t="shared" si="29"/>
        <v>Not Placed</v>
      </c>
      <c r="F623" s="570" t="s">
        <v>12496</v>
      </c>
      <c r="G623" s="565" t="s">
        <v>160</v>
      </c>
      <c r="H623" s="164" t="str">
        <f>VLOOKUP(B623,INFT3!C3:E51,3,0)</f>
        <v>Diploma + Direct Second Year Engineering without Live KT</v>
      </c>
      <c r="I623" s="610">
        <v>36433</v>
      </c>
      <c r="J623" s="572">
        <v>21</v>
      </c>
      <c r="K623" s="611" t="s">
        <v>12820</v>
      </c>
      <c r="L623" s="611" t="s">
        <v>12821</v>
      </c>
      <c r="M623" s="611" t="s">
        <v>12822</v>
      </c>
      <c r="N623" s="612" t="s">
        <v>12823</v>
      </c>
      <c r="O623" s="612">
        <v>7755914593</v>
      </c>
      <c r="P623" s="612">
        <v>8793343516</v>
      </c>
      <c r="Q623" s="612" t="e">
        <f>VLOOKUP(B623,'TCS CON'!$D$1:$H$98,5,0)</f>
        <v>#N/A</v>
      </c>
      <c r="R623" s="612" t="e">
        <f>VLOOKUP(B623,LTI!$C$1:$H$46,6,0)</f>
        <v>#N/A</v>
      </c>
      <c r="S623" s="612" t="e">
        <f>VLOOKUP(B623,JARO!$E$2:$I$11,5,0)</f>
        <v>#N/A</v>
      </c>
      <c r="T623" s="612" t="e">
        <f>VLOOKUP(B623,Capgemini!$D$3:$H$78,5,0)</f>
        <v>#N/A</v>
      </c>
      <c r="U623" s="612" t="e">
        <f>VLOOKUP(B623,Carwale!$D$1:$H$4,5,0)</f>
        <v>#N/A</v>
      </c>
      <c r="V623" s="612" t="e">
        <f>VLOOKUP(B623,'Interactive Brokers'!E:I,5,0)</f>
        <v>#N/A</v>
      </c>
      <c r="W623" s="612" t="e">
        <f>VLOOKUP(B623,'REL Jio'!E:I,5,0)</f>
        <v>#N/A</v>
      </c>
      <c r="X623" s="612" t="e">
        <f>VLOOKUP(B623,'Sciative Sol'!E:I,5,0)</f>
        <v>#N/A</v>
      </c>
      <c r="Y623" s="612" t="e">
        <f>VLOOKUP(B623,'Hexaware Tech'!E:I,5,0)</f>
        <v>#N/A</v>
      </c>
      <c r="Z623" s="612" t="e">
        <f>VLOOKUP(B623,Axis!D:H,5,0)</f>
        <v>#N/A</v>
      </c>
      <c r="AA623" s="612" t="e">
        <f>VLOOKUP(B623,Ugam!$D$3:$H$26,5,0)</f>
        <v>#N/A</v>
      </c>
      <c r="AB623" s="612" t="e">
        <f>VLOOKUP(B623,Zeus!F:J,5,0)</f>
        <v>#N/A</v>
      </c>
      <c r="AC623" s="612" t="e">
        <f>VLOOKUP(B623,Montran!F:J,5,0)</f>
        <v>#N/A</v>
      </c>
      <c r="AD623" s="612" t="e">
        <f>VLOOKUP(B623,Endurance!H406:L406,5,0)</f>
        <v>#N/A</v>
      </c>
      <c r="AE623" s="612" t="e">
        <f>VLOOKUP(B623,'Swabhav Techlabs'!$F$1:$J$2,5,0)</f>
        <v>#N/A</v>
      </c>
      <c r="AF623" s="612" t="e">
        <f>VLOOKUP(B623,'Quality Kiosk'!$F$1:$J$18,5,0)</f>
        <v>#N/A</v>
      </c>
      <c r="AG623" s="612" t="e">
        <f>VLOOKUP(B623,'Lemon VB'!$F$1:$J$2,5,0)</f>
        <v>#N/A</v>
      </c>
      <c r="AH623" s="612" t="e">
        <f>VLOOKUP(B623,Gocomet!$E$1:$I$3,5,0)</f>
        <v>#N/A</v>
      </c>
      <c r="AI623" s="612" t="e">
        <f>VLOOKUP(B623,'Ingram Micro'!$E$1:$I$8,5,0)</f>
        <v>#N/A</v>
      </c>
      <c r="AJ623" s="612" t="e">
        <f>VLOOKUP(B623,'DePronto Infotech'!$E$1:$I$2,5,0)</f>
        <v>#N/A</v>
      </c>
      <c r="AK623" s="612" t="e">
        <f>VLOOKUP(B623,'Reliance Retail'!$E$1:$I$4,5,0)</f>
        <v>#N/A</v>
      </c>
      <c r="AL623" s="612" t="e">
        <f>VLOOKUP(B623,'Bright Champs'!$D$1:$H$13,5,0)</f>
        <v>#N/A</v>
      </c>
      <c r="AM623" s="612" t="e">
        <f>VLOOKUP(B623,Neosoft!$E$1:$I$12,5,0)</f>
        <v>#N/A</v>
      </c>
      <c r="AN623" s="612" t="e">
        <f>VLOOKUP(B623,Infosys!$E$1:$I$3,5,0)</f>
        <v>#N/A</v>
      </c>
      <c r="AO623" s="612" t="e">
        <f>VLOOKUP(B623,Cerelabs!$E$1:$I$5,5,0)</f>
        <v>#N/A</v>
      </c>
      <c r="AP623" s="612" t="e">
        <f>VLOOKUP(B623,'Neebal Technologies'!$D$1:$H$2,5,0)</f>
        <v>#N/A</v>
      </c>
      <c r="AQ623" s="612" t="e">
        <f>VLOOKUP(B623,'Vertiv Energy'!$D$1:$H$2,5,0)</f>
        <v>#N/A</v>
      </c>
      <c r="AR623" s="612" t="e">
        <f>VLOOKUP(B623,'Acidaes Solutions (CRMNEXT)'!$D$1:$H$3,5,0)</f>
        <v>#N/A</v>
      </c>
      <c r="AS623" s="612" t="e">
        <f>VLOOKUP(B623,Growisto!$D$1:$H$2,5,0)</f>
        <v>#N/A</v>
      </c>
      <c r="AT623" s="612" t="e">
        <f>VLOOKUP(B623,'9.9 Mediaworx - Digit'!$D$1:$H$2,5,0)</f>
        <v>#N/A</v>
      </c>
      <c r="AU623" s="612" t="e">
        <f>VLOOKUP(B623,'Vistaar systems Pvt Ltd'!$D$2:$H$3,5,0)</f>
        <v>#N/A</v>
      </c>
      <c r="AV623" s="612" t="e">
        <f>VLOOKUP(B623,'Course 5i'!$D$2:$H$11,5,0)</f>
        <v>#N/A</v>
      </c>
      <c r="AW623" s="612" t="e">
        <f>VLOOKUP(B623,'Radiant Appliances &amp; Electronic'!$D$1:$H$13,5,0)</f>
        <v>#N/A</v>
      </c>
      <c r="AX623" s="612" t="e">
        <f>VLOOKUP(B623,'Atos Global'!$D$3:$H$27,5,0)</f>
        <v>#N/A</v>
      </c>
      <c r="AY623" s="612" t="e">
        <f>VLOOKUP(B623,'Saama Technologies'!$D$1:$H$2,5,0)</f>
        <v>#N/A</v>
      </c>
      <c r="AZ623" s="612" t="e">
        <f>VLOOKUP(B623,'Multiplier Solutions'!$D$1:$H$2,5,0)</f>
        <v>#N/A</v>
      </c>
      <c r="BA623" s="612" t="e">
        <f>VLOOKUP(B623,GEP!$D$2:$H$5,5,0)</f>
        <v>#N/A</v>
      </c>
      <c r="BB623" s="612" t="e">
        <f>VLOOKUP(B623,Accenture!$D$1:$H$6,5,0)</f>
        <v>#N/A</v>
      </c>
      <c r="BC623" s="612" t="e">
        <f>VLOOKUP(B623,'Endurance International Group'!$D$1:$H$2,5,0)</f>
        <v>#N/A</v>
      </c>
      <c r="BD623" s="612" t="e">
        <f>VLOOKUP(B623,Newgen!$D$1:$H$2,5,0)</f>
        <v>#N/A</v>
      </c>
      <c r="BE623" s="612" t="e">
        <f>VLOOKUP(B623,'3D Incredible'!D623:H623,5,0)</f>
        <v>#N/A</v>
      </c>
      <c r="BF623" s="612" t="e">
        <f>VLOOKUP(B623,'Raja Software Labs'!$D$2:$H$2,5,0)</f>
        <v>#N/A</v>
      </c>
      <c r="BG623" s="612" t="e">
        <f>VLOOKUP(B623,Wipro!$D$1:$H$2,5,0)</f>
        <v>#N/A</v>
      </c>
      <c r="BH623" s="612" t="e">
        <f>VLOOKUP(B623,'Perch Technologies'!$D$2:$H$2,5,0)</f>
        <v>#N/A</v>
      </c>
      <c r="BI623" s="612" t="e">
        <f>VLOOKUP(B623,'Morning Star'!$D$1:$H$6,5,0)</f>
        <v>#N/A</v>
      </c>
      <c r="BJ623" s="612" t="e">
        <f>VLOOKUP(B623,Flexiloans!$D$1:$H$2,5,0)</f>
        <v>#N/A</v>
      </c>
      <c r="BK623" s="612" t="e">
        <f>VLOOKUP(B623,'Thirdware Solutions'!$D$1:$H$2,5,0)</f>
        <v>#N/A</v>
      </c>
      <c r="BL623" s="612" t="e">
        <f>VLOOKUP(B623,Tescom!$D$1:$H$8,5,0)</f>
        <v>#N/A</v>
      </c>
      <c r="BM623" s="612" t="e">
        <f>VLOOKUP(B623,'Cogno AI'!$D$1:$H$2,5,0)</f>
        <v>#N/A</v>
      </c>
      <c r="BN623" s="612" t="e">
        <f>VLOOKUP(B623,'ABM Knowledgeware'!$D$1:$H$2,5,0)</f>
        <v>#N/A</v>
      </c>
      <c r="BO623" s="612" t="e">
        <f>VLOOKUP(B623,'Concerto Software'!$D$1:$H$3,5,0)</f>
        <v>#N/A</v>
      </c>
      <c r="BP623" s="612" t="e">
        <f>VLOOKUP(B623,'My Captain'!$D$1:$H$4,5,0)</f>
        <v>#N/A</v>
      </c>
      <c r="BQ623" s="612" t="e">
        <f>VLOOKUP(B623,'Finoux Solutions'!$D$2:$H$4,5,0)</f>
        <v>#N/A</v>
      </c>
      <c r="BR623" s="612" t="e">
        <f>VLOOKUP(B623,'MITR Learning'!$D$1:$H$2,5,0)</f>
        <v>#N/A</v>
      </c>
      <c r="BS623" s="612" t="e">
        <f>VLOOKUP(B623,Nucsoft!$D$2:$H$6,5,0)</f>
        <v>#N/A</v>
      </c>
      <c r="BT623" s="612" t="e">
        <f>VLOOKUP(B623,'Paras Cadd'!$D$1:$H$2,5,0)</f>
        <v>#N/A</v>
      </c>
      <c r="BU623" s="612" t="e">
        <f>VLOOKUP(B623,'ICICI Securities'!$D$1:$H$2,5,0)</f>
        <v>#N/A</v>
      </c>
      <c r="BV623" s="612" t="e">
        <f>VLOOKUP(B623,'Citius Tech'!$D$2:$H$5,5,0)</f>
        <v>#N/A</v>
      </c>
      <c r="BW623" s="612" t="e">
        <f>VLOOKUP(B623,'Buzzy Brains'!$D$2:$H$2,5,0)</f>
        <v>#N/A</v>
      </c>
      <c r="BX623" s="612" t="e">
        <f>VLOOKUP(B623,'Decimal Point'!$D$2:$H$2,5,0)</f>
        <v>#N/A</v>
      </c>
      <c r="BY623" s="612" t="e">
        <f>VLOOKUP(B623,'Sankey Business Solutions'!$D$2:$H$3,5,0)</f>
        <v>#N/A</v>
      </c>
      <c r="BZ623" s="612" t="e">
        <f>VLOOKUP(B623,'Nangia &amp; Co LLP'!$D$2:$H$2,5,0)</f>
        <v>#N/A</v>
      </c>
      <c r="CA623" s="612" t="e">
        <f>VLOOKUP(B623,'FIS Solutions India Pvt Ltd'!$D$2:$H$2,5,0)</f>
        <v>#N/A</v>
      </c>
      <c r="CB623" s="612" t="e">
        <f>VLOOKUP(B623,'Delta Technology &amp; Management '!$D$2:$H$16,5,0)</f>
        <v>#N/A</v>
      </c>
      <c r="CC623" s="612" t="e">
        <f>VLOOKUP(B623,'Espoir Networks'!$D$3:$H$11,5,0)</f>
        <v>#N/A</v>
      </c>
      <c r="CD623" s="612" t="e">
        <f>VLOOKUP(B623,'Servosys Solution'!$D$3:$H$5,5,0)</f>
        <v>#N/A</v>
      </c>
      <c r="CE623" s="612" t="e">
        <f>VLOOKUP(B623,'Ribbon Communications'!$D$3:$H$4,5,0)</f>
        <v>#N/A</v>
      </c>
      <c r="CF623" s="612">
        <f t="shared" si="30"/>
        <v>0</v>
      </c>
      <c r="CG623" s="243" t="s">
        <v>12824</v>
      </c>
      <c r="CH623" s="243">
        <v>817876261341</v>
      </c>
      <c r="CI623" s="178"/>
      <c r="CJ623" s="178"/>
      <c r="CK623" s="243">
        <v>2018</v>
      </c>
      <c r="CL623" s="243">
        <v>2021</v>
      </c>
      <c r="CM623" s="248" t="s">
        <v>12825</v>
      </c>
      <c r="CN623" s="243">
        <v>420</v>
      </c>
      <c r="CO623" s="243">
        <v>82.2</v>
      </c>
      <c r="CP623" s="243">
        <v>2015</v>
      </c>
      <c r="CQ623" s="182" t="s">
        <v>79</v>
      </c>
      <c r="CR623" s="248" t="s">
        <v>81</v>
      </c>
      <c r="CS623" s="243" t="s">
        <v>81</v>
      </c>
      <c r="CT623" s="243" t="s">
        <v>81</v>
      </c>
      <c r="CU623" s="243" t="s">
        <v>81</v>
      </c>
      <c r="CV623" s="243" t="s">
        <v>81</v>
      </c>
      <c r="CW623" s="248" t="s">
        <v>12826</v>
      </c>
      <c r="CX623" s="248" t="s">
        <v>336</v>
      </c>
      <c r="CY623" s="243">
        <v>1602</v>
      </c>
      <c r="CZ623" s="243">
        <v>85.25</v>
      </c>
      <c r="DA623" s="243">
        <v>2018</v>
      </c>
      <c r="DB623" s="243">
        <v>3</v>
      </c>
      <c r="DC623" s="243" t="s">
        <v>12827</v>
      </c>
      <c r="DD623" s="243">
        <v>81.38</v>
      </c>
      <c r="DE623" s="243">
        <v>81.38</v>
      </c>
      <c r="DF623" s="243">
        <v>1</v>
      </c>
      <c r="DG623" s="248"/>
      <c r="DH623" s="248"/>
      <c r="DI623" s="249">
        <v>6.57</v>
      </c>
      <c r="DJ623" s="249">
        <v>5.84</v>
      </c>
      <c r="DK623" s="249">
        <v>6.42</v>
      </c>
      <c r="DL623" s="249">
        <v>8</v>
      </c>
      <c r="DM623" s="243">
        <v>8</v>
      </c>
      <c r="DN623" s="243">
        <v>6.7</v>
      </c>
      <c r="DO623" s="243"/>
      <c r="DP623" s="243">
        <v>6.7</v>
      </c>
      <c r="DQ623" s="243" t="s">
        <v>12828</v>
      </c>
      <c r="DR623" s="243">
        <v>1</v>
      </c>
      <c r="DS623" s="243">
        <v>0</v>
      </c>
      <c r="DT623" s="250" t="s">
        <v>81</v>
      </c>
      <c r="DU623" s="243">
        <v>0</v>
      </c>
      <c r="DV623" s="243">
        <v>0</v>
      </c>
      <c r="DW623" s="248">
        <v>0</v>
      </c>
      <c r="DX623" s="251" t="s">
        <v>3203</v>
      </c>
      <c r="DY623" s="251" t="s">
        <v>81</v>
      </c>
      <c r="DZ623" s="248" t="s">
        <v>12829</v>
      </c>
      <c r="EA623" s="248" t="s">
        <v>12830</v>
      </c>
      <c r="EB623" s="248" t="s">
        <v>12831</v>
      </c>
      <c r="EC623" s="248" t="s">
        <v>601</v>
      </c>
      <c r="ED623" s="190" t="s">
        <v>89</v>
      </c>
      <c r="EE623" s="251" t="s">
        <v>81</v>
      </c>
      <c r="EF623" s="248" t="s">
        <v>12833</v>
      </c>
      <c r="EG623" s="248" t="s">
        <v>81</v>
      </c>
      <c r="EH623" s="248" t="s">
        <v>12834</v>
      </c>
      <c r="EI623" s="251" t="s">
        <v>12835</v>
      </c>
      <c r="EJ623" s="178"/>
      <c r="EK623" s="181" t="s">
        <v>12836</v>
      </c>
      <c r="EL623" s="252" t="s">
        <v>12837</v>
      </c>
      <c r="EM623" s="252" t="s">
        <v>12838</v>
      </c>
      <c r="EN623" s="197" t="s">
        <v>81</v>
      </c>
      <c r="EO623"/>
    </row>
    <row r="624" spans="1:145" s="32" customFormat="1" ht="19.5" customHeight="1" thickTop="1" thickBot="1">
      <c r="A624" s="575">
        <f t="shared" si="31"/>
        <v>623</v>
      </c>
      <c r="B624" s="582" t="s">
        <v>12841</v>
      </c>
      <c r="C624" s="595" t="s">
        <v>12840</v>
      </c>
      <c r="D624" s="566" t="s">
        <v>13209</v>
      </c>
      <c r="E624" s="568" t="str">
        <f t="shared" si="29"/>
        <v>Not Placed</v>
      </c>
      <c r="F624" s="566" t="s">
        <v>12493</v>
      </c>
      <c r="G624" s="566" t="s">
        <v>530</v>
      </c>
      <c r="H624" s="164" t="str">
        <f>VLOOKUP(B624,CMPN1!C2:E65,3,0)</f>
        <v>12th + Engineering without Live KT </v>
      </c>
      <c r="I624" s="610">
        <v>36831</v>
      </c>
      <c r="J624" s="572">
        <v>20</v>
      </c>
      <c r="K624" s="611" t="s">
        <v>12842</v>
      </c>
      <c r="L624" s="611" t="s">
        <v>12843</v>
      </c>
      <c r="M624" s="611" t="s">
        <v>12844</v>
      </c>
      <c r="N624" s="612" t="s">
        <v>12845</v>
      </c>
      <c r="O624" s="612">
        <v>24384771</v>
      </c>
      <c r="P624" s="612">
        <v>9833391942</v>
      </c>
      <c r="Q624" s="612" t="e">
        <f>VLOOKUP(B624,'TCS CON'!$D$1:$H$98,5,0)</f>
        <v>#N/A</v>
      </c>
      <c r="R624" s="612" t="e">
        <f>VLOOKUP(B624,LTI!$C$1:$H$46,6,0)</f>
        <v>#N/A</v>
      </c>
      <c r="S624" s="612" t="e">
        <f>VLOOKUP(B624,JARO!$E$2:$I$11,5,0)</f>
        <v>#N/A</v>
      </c>
      <c r="T624" s="612" t="e">
        <f>VLOOKUP(B624,Capgemini!$D$3:$H$78,5,0)</f>
        <v>#N/A</v>
      </c>
      <c r="U624" s="612" t="e">
        <f>VLOOKUP(B624,Carwale!$D$1:$H$4,5,0)</f>
        <v>#N/A</v>
      </c>
      <c r="V624" s="612" t="e">
        <f>VLOOKUP(B624,'Interactive Brokers'!E:I,5,0)</f>
        <v>#N/A</v>
      </c>
      <c r="W624" s="612" t="e">
        <f>VLOOKUP(B624,'REL Jio'!E:I,5,0)</f>
        <v>#N/A</v>
      </c>
      <c r="X624" s="612" t="e">
        <f>VLOOKUP(B624,'Sciative Sol'!E:I,5,0)</f>
        <v>#N/A</v>
      </c>
      <c r="Y624" s="612" t="e">
        <f>VLOOKUP(B624,'Hexaware Tech'!E:I,5,0)</f>
        <v>#N/A</v>
      </c>
      <c r="Z624" s="612" t="e">
        <f>VLOOKUP(B624,Axis!D:H,5,0)</f>
        <v>#N/A</v>
      </c>
      <c r="AA624" s="612" t="e">
        <f>VLOOKUP(B624,Ugam!$D$3:$H$26,5,0)</f>
        <v>#N/A</v>
      </c>
      <c r="AB624" s="612" t="e">
        <f>VLOOKUP(B624,Zeus!F:J,5,0)</f>
        <v>#N/A</v>
      </c>
      <c r="AC624" s="612" t="e">
        <f>VLOOKUP(B624,Montran!F:J,5,0)</f>
        <v>#N/A</v>
      </c>
      <c r="AD624" s="612" t="e">
        <f>VLOOKUP(B624,Endurance!H407:L407,5,0)</f>
        <v>#N/A</v>
      </c>
      <c r="AE624" s="612" t="e">
        <f>VLOOKUP(B624,'Swabhav Techlabs'!$F$1:$J$2,5,0)</f>
        <v>#N/A</v>
      </c>
      <c r="AF624" s="612" t="e">
        <f>VLOOKUP(B624,'Quality Kiosk'!$F$1:$J$18,5,0)</f>
        <v>#N/A</v>
      </c>
      <c r="AG624" s="612" t="e">
        <f>VLOOKUP(B624,'Lemon VB'!$F$1:$J$2,5,0)</f>
        <v>#N/A</v>
      </c>
      <c r="AH624" s="612" t="e">
        <f>VLOOKUP(B624,Gocomet!$E$1:$I$3,5,0)</f>
        <v>#N/A</v>
      </c>
      <c r="AI624" s="612" t="e">
        <f>VLOOKUP(B624,'Ingram Micro'!$E$1:$I$8,5,0)</f>
        <v>#N/A</v>
      </c>
      <c r="AJ624" s="612" t="e">
        <f>VLOOKUP(B624,'DePronto Infotech'!$E$1:$I$2,5,0)</f>
        <v>#N/A</v>
      </c>
      <c r="AK624" s="612" t="e">
        <f>VLOOKUP(B624,'Reliance Retail'!$E$1:$I$4,5,0)</f>
        <v>#N/A</v>
      </c>
      <c r="AL624" s="612" t="e">
        <f>VLOOKUP(B624,'Bright Champs'!$D$1:$H$13,5,0)</f>
        <v>#N/A</v>
      </c>
      <c r="AM624" s="612" t="e">
        <f>VLOOKUP(B624,Neosoft!$E$1:$I$12,5,0)</f>
        <v>#N/A</v>
      </c>
      <c r="AN624" s="612" t="e">
        <f>VLOOKUP(B624,Infosys!$E$1:$I$3,5,0)</f>
        <v>#N/A</v>
      </c>
      <c r="AO624" s="612" t="e">
        <f>VLOOKUP(B624,Cerelabs!$E$1:$I$5,5,0)</f>
        <v>#N/A</v>
      </c>
      <c r="AP624" s="612" t="e">
        <f>VLOOKUP(B624,'Neebal Technologies'!$D$1:$H$2,5,0)</f>
        <v>#N/A</v>
      </c>
      <c r="AQ624" s="612" t="e">
        <f>VLOOKUP(B624,'Vertiv Energy'!$D$1:$H$2,5,0)</f>
        <v>#N/A</v>
      </c>
      <c r="AR624" s="612" t="e">
        <f>VLOOKUP(B624,'Acidaes Solutions (CRMNEXT)'!$D$1:$H$3,5,0)</f>
        <v>#N/A</v>
      </c>
      <c r="AS624" s="612" t="e">
        <f>VLOOKUP(B624,Growisto!$D$1:$H$2,5,0)</f>
        <v>#N/A</v>
      </c>
      <c r="AT624" s="612" t="e">
        <f>VLOOKUP(B624,'9.9 Mediaworx - Digit'!$D$1:$H$2,5,0)</f>
        <v>#N/A</v>
      </c>
      <c r="AU624" s="612" t="e">
        <f>VLOOKUP(B624,'Vistaar systems Pvt Ltd'!$D$2:$H$3,5,0)</f>
        <v>#N/A</v>
      </c>
      <c r="AV624" s="612" t="e">
        <f>VLOOKUP(B624,'Course 5i'!$D$2:$H$11,5,0)</f>
        <v>#N/A</v>
      </c>
      <c r="AW624" s="612" t="e">
        <f>VLOOKUP(B624,'Radiant Appliances &amp; Electronic'!$D$1:$H$13,5,0)</f>
        <v>#N/A</v>
      </c>
      <c r="AX624" s="612" t="e">
        <f>VLOOKUP(B624,'Atos Global'!$D$3:$H$27,5,0)</f>
        <v>#N/A</v>
      </c>
      <c r="AY624" s="612" t="e">
        <f>VLOOKUP(B624,'Saama Technologies'!$D$1:$H$2,5,0)</f>
        <v>#N/A</v>
      </c>
      <c r="AZ624" s="612" t="e">
        <f>VLOOKUP(B624,'Multiplier Solutions'!$D$1:$H$2,5,0)</f>
        <v>#N/A</v>
      </c>
      <c r="BA624" s="612" t="e">
        <f>VLOOKUP(B624,GEP!$D$2:$H$5,5,0)</f>
        <v>#N/A</v>
      </c>
      <c r="BB624" s="612" t="e">
        <f>VLOOKUP(B624,Accenture!$D$1:$H$6,5,0)</f>
        <v>#N/A</v>
      </c>
      <c r="BC624" s="612" t="e">
        <f>VLOOKUP(B624,'Endurance International Group'!$D$1:$H$2,5,0)</f>
        <v>#N/A</v>
      </c>
      <c r="BD624" s="612" t="e">
        <f>VLOOKUP(B624,Newgen!$D$1:$H$2,5,0)</f>
        <v>#N/A</v>
      </c>
      <c r="BE624" s="612" t="e">
        <f>VLOOKUP(B624,'3D Incredible'!D624:H624,5,0)</f>
        <v>#N/A</v>
      </c>
      <c r="BF624" s="612" t="e">
        <f>VLOOKUP(B624,'Raja Software Labs'!$D$2:$H$2,5,0)</f>
        <v>#N/A</v>
      </c>
      <c r="BG624" s="612" t="e">
        <f>VLOOKUP(B624,Wipro!$D$1:$H$2,5,0)</f>
        <v>#N/A</v>
      </c>
      <c r="BH624" s="612" t="e">
        <f>VLOOKUP(B624,'Perch Technologies'!$D$2:$H$2,5,0)</f>
        <v>#N/A</v>
      </c>
      <c r="BI624" s="612" t="e">
        <f>VLOOKUP(B624,'Morning Star'!$D$1:$H$6,5,0)</f>
        <v>#N/A</v>
      </c>
      <c r="BJ624" s="612" t="e">
        <f>VLOOKUP(B624,Flexiloans!$D$1:$H$2,5,0)</f>
        <v>#N/A</v>
      </c>
      <c r="BK624" s="612" t="e">
        <f>VLOOKUP(B624,'Thirdware Solutions'!$D$1:$H$2,5,0)</f>
        <v>#N/A</v>
      </c>
      <c r="BL624" s="612" t="e">
        <f>VLOOKUP(B624,Tescom!$D$1:$H$8,5,0)</f>
        <v>#N/A</v>
      </c>
      <c r="BM624" s="612" t="e">
        <f>VLOOKUP(B624,'Cogno AI'!$D$1:$H$2,5,0)</f>
        <v>#N/A</v>
      </c>
      <c r="BN624" s="612" t="e">
        <f>VLOOKUP(B624,'ABM Knowledgeware'!$D$1:$H$2,5,0)</f>
        <v>#N/A</v>
      </c>
      <c r="BO624" s="612" t="e">
        <f>VLOOKUP(B624,'Concerto Software'!$D$1:$H$3,5,0)</f>
        <v>#N/A</v>
      </c>
      <c r="BP624" s="612" t="e">
        <f>VLOOKUP(B624,'My Captain'!$D$1:$H$4,5,0)</f>
        <v>#N/A</v>
      </c>
      <c r="BQ624" s="612" t="e">
        <f>VLOOKUP(B624,'Finoux Solutions'!$D$2:$H$4,5,0)</f>
        <v>#N/A</v>
      </c>
      <c r="BR624" s="612" t="e">
        <f>VLOOKUP(B624,'MITR Learning'!$D$1:$H$2,5,0)</f>
        <v>#N/A</v>
      </c>
      <c r="BS624" s="612" t="e">
        <f>VLOOKUP(B624,Nucsoft!$D$2:$H$6,5,0)</f>
        <v>#N/A</v>
      </c>
      <c r="BT624" s="612" t="e">
        <f>VLOOKUP(B624,'Paras Cadd'!$D$1:$H$2,5,0)</f>
        <v>#N/A</v>
      </c>
      <c r="BU624" s="612" t="e">
        <f>VLOOKUP(B624,'ICICI Securities'!$D$1:$H$2,5,0)</f>
        <v>#N/A</v>
      </c>
      <c r="BV624" s="612" t="e">
        <f>VLOOKUP(B624,'Citius Tech'!$D$2:$H$5,5,0)</f>
        <v>#N/A</v>
      </c>
      <c r="BW624" s="612" t="e">
        <f>VLOOKUP(B624,'Buzzy Brains'!$D$2:$H$2,5,0)</f>
        <v>#N/A</v>
      </c>
      <c r="BX624" s="612" t="e">
        <f>VLOOKUP(B624,'Decimal Point'!$D$2:$H$2,5,0)</f>
        <v>#N/A</v>
      </c>
      <c r="BY624" s="612" t="e">
        <f>VLOOKUP(B624,'Sankey Business Solutions'!$D$2:$H$3,5,0)</f>
        <v>#N/A</v>
      </c>
      <c r="BZ624" s="612" t="e">
        <f>VLOOKUP(B624,'Nangia &amp; Co LLP'!$D$2:$H$2,5,0)</f>
        <v>#N/A</v>
      </c>
      <c r="CA624" s="612" t="e">
        <f>VLOOKUP(B624,'FIS Solutions India Pvt Ltd'!$D$2:$H$2,5,0)</f>
        <v>#N/A</v>
      </c>
      <c r="CB624" s="612" t="e">
        <f>VLOOKUP(B624,'Delta Technology &amp; Management '!$D$2:$H$16,5,0)</f>
        <v>#N/A</v>
      </c>
      <c r="CC624" s="612" t="e">
        <f>VLOOKUP(B624,'Espoir Networks'!$D$3:$H$11,5,0)</f>
        <v>#N/A</v>
      </c>
      <c r="CD624" s="612" t="e">
        <f>VLOOKUP(B624,'Servosys Solution'!$D$3:$H$5,5,0)</f>
        <v>#N/A</v>
      </c>
      <c r="CE624" s="612" t="e">
        <f>VLOOKUP(B624,'Ribbon Communications'!$D$3:$H$4,5,0)</f>
        <v>#N/A</v>
      </c>
      <c r="CF624" s="612">
        <f t="shared" si="30"/>
        <v>0</v>
      </c>
      <c r="CG624" s="178"/>
      <c r="CH624" s="253">
        <v>249928237031</v>
      </c>
      <c r="CI624" s="178"/>
      <c r="CJ624" s="178"/>
      <c r="CK624" s="253">
        <v>2017</v>
      </c>
      <c r="CL624" s="253">
        <v>2021</v>
      </c>
      <c r="CM624" s="254" t="s">
        <v>4460</v>
      </c>
      <c r="CN624" s="253">
        <v>462</v>
      </c>
      <c r="CO624" s="253">
        <v>92.4</v>
      </c>
      <c r="CP624" s="253">
        <v>2015</v>
      </c>
      <c r="CQ624" s="197" t="s">
        <v>12839</v>
      </c>
      <c r="CR624" s="255" t="s">
        <v>12846</v>
      </c>
      <c r="CS624" s="253">
        <v>467</v>
      </c>
      <c r="CT624" s="253">
        <v>71.849999999999994</v>
      </c>
      <c r="CU624" s="253">
        <v>2017</v>
      </c>
      <c r="CV624" s="253" t="s">
        <v>12847</v>
      </c>
      <c r="CW624" s="231" t="s">
        <v>81</v>
      </c>
      <c r="CX624" s="232" t="s">
        <v>81</v>
      </c>
      <c r="CY624" s="231" t="s">
        <v>81</v>
      </c>
      <c r="CZ624" s="231" t="s">
        <v>81</v>
      </c>
      <c r="DA624" s="231" t="s">
        <v>81</v>
      </c>
      <c r="DB624" s="231" t="s">
        <v>81</v>
      </c>
      <c r="DC624" s="231" t="s">
        <v>81</v>
      </c>
      <c r="DD624" s="231" t="s">
        <v>81</v>
      </c>
      <c r="DE624" s="231" t="s">
        <v>81</v>
      </c>
      <c r="DF624" s="231" t="s">
        <v>81</v>
      </c>
      <c r="DG624" s="254">
        <v>7.7</v>
      </c>
      <c r="DH624" s="254">
        <v>6.3</v>
      </c>
      <c r="DI624" s="256">
        <v>8.4</v>
      </c>
      <c r="DJ624" s="256">
        <v>8.4</v>
      </c>
      <c r="DK624" s="256">
        <v>7.4</v>
      </c>
      <c r="DL624" s="256">
        <v>8.4</v>
      </c>
      <c r="DM624" s="253">
        <v>46.6</v>
      </c>
      <c r="DN624" s="253">
        <v>7.7</v>
      </c>
      <c r="DO624" s="400"/>
      <c r="DP624" s="253">
        <v>8.4</v>
      </c>
      <c r="DQ624" s="253">
        <v>0</v>
      </c>
      <c r="DR624" s="253">
        <v>0</v>
      </c>
      <c r="DS624" s="253">
        <v>0</v>
      </c>
      <c r="DT624" s="253">
        <v>0</v>
      </c>
      <c r="DU624" s="253">
        <v>0</v>
      </c>
      <c r="DV624" s="253">
        <v>0</v>
      </c>
      <c r="DW624" s="254">
        <v>0</v>
      </c>
      <c r="DX624" s="254" t="s">
        <v>245</v>
      </c>
      <c r="DY624" s="254" t="s">
        <v>245</v>
      </c>
      <c r="DZ624" s="254" t="s">
        <v>12848</v>
      </c>
      <c r="EA624" s="254" t="s">
        <v>187</v>
      </c>
      <c r="EB624" s="254" t="s">
        <v>12849</v>
      </c>
      <c r="EC624" s="254" t="s">
        <v>118</v>
      </c>
      <c r="ED624" s="254" t="s">
        <v>12422</v>
      </c>
      <c r="EE624" s="232" t="s">
        <v>81</v>
      </c>
      <c r="EF624" s="254" t="s">
        <v>12850</v>
      </c>
      <c r="EG624" s="254" t="s">
        <v>1451</v>
      </c>
      <c r="EH624" s="254" t="s">
        <v>12851</v>
      </c>
      <c r="EI624" s="254" t="s">
        <v>12852</v>
      </c>
      <c r="EJ624" s="178"/>
      <c r="EK624" s="178"/>
      <c r="EL624" s="257" t="s">
        <v>12853</v>
      </c>
      <c r="EM624" s="258" t="s">
        <v>12854</v>
      </c>
      <c r="EN624" s="259"/>
      <c r="EO624"/>
    </row>
    <row r="625" spans="1:145" s="32" customFormat="1" ht="16.5" customHeight="1" thickTop="1" thickBot="1">
      <c r="A625" s="575">
        <f t="shared" si="31"/>
        <v>624</v>
      </c>
      <c r="B625" s="581" t="s">
        <v>12855</v>
      </c>
      <c r="C625" s="590" t="s">
        <v>12859</v>
      </c>
      <c r="D625" s="563" t="s">
        <v>13208</v>
      </c>
      <c r="E625" s="568" t="str">
        <f t="shared" si="29"/>
        <v>Placed</v>
      </c>
      <c r="F625" s="570" t="s">
        <v>12496</v>
      </c>
      <c r="G625" s="563" t="s">
        <v>135</v>
      </c>
      <c r="H625" s="164" t="str">
        <f>VLOOKUP(B625,INFT1!C2:E69,3,0)</f>
        <v>Diploma  + Direct Second Year Engineering without live KT</v>
      </c>
      <c r="I625" s="610">
        <v>36034</v>
      </c>
      <c r="J625" s="572">
        <v>22</v>
      </c>
      <c r="K625" s="611" t="s">
        <v>12856</v>
      </c>
      <c r="L625" s="611"/>
      <c r="M625" s="611" t="s">
        <v>12857</v>
      </c>
      <c r="N625" s="612" t="s">
        <v>12858</v>
      </c>
      <c r="O625" s="612">
        <v>7715937454</v>
      </c>
      <c r="P625" s="612">
        <v>7715937454</v>
      </c>
      <c r="Q625" s="612" t="e">
        <f>VLOOKUP(B625,'TCS CON'!$D$1:$H$98,5,0)</f>
        <v>#N/A</v>
      </c>
      <c r="R625" s="612" t="e">
        <f>VLOOKUP(B625,LTI!$C$1:$H$46,6,0)</f>
        <v>#N/A</v>
      </c>
      <c r="S625" s="612" t="e">
        <f>VLOOKUP(B625,JARO!$E$2:$I$11,5,0)</f>
        <v>#N/A</v>
      </c>
      <c r="T625" s="612" t="e">
        <f>VLOOKUP(B625,Capgemini!$D$3:$H$78,5,0)</f>
        <v>#N/A</v>
      </c>
      <c r="U625" s="612" t="e">
        <f>VLOOKUP(B625,Carwale!$D$1:$H$4,5,0)</f>
        <v>#N/A</v>
      </c>
      <c r="V625" s="612" t="e">
        <f>VLOOKUP(B625,'Interactive Brokers'!E:I,5,0)</f>
        <v>#N/A</v>
      </c>
      <c r="W625" s="612" t="e">
        <f>VLOOKUP(B625,'REL Jio'!E:I,5,0)</f>
        <v>#N/A</v>
      </c>
      <c r="X625" s="612" t="e">
        <f>VLOOKUP(B625,'Sciative Sol'!E:I,5,0)</f>
        <v>#N/A</v>
      </c>
      <c r="Y625" s="612" t="e">
        <f>VLOOKUP(B625,'Hexaware Tech'!E:I,5,0)</f>
        <v>#N/A</v>
      </c>
      <c r="Z625" s="612" t="e">
        <f>VLOOKUP(B625,Axis!D:H,5,0)</f>
        <v>#N/A</v>
      </c>
      <c r="AA625" s="612" t="e">
        <f>VLOOKUP(B625,Ugam!$D$3:$H$26,5,0)</f>
        <v>#N/A</v>
      </c>
      <c r="AB625" s="612" t="e">
        <f>VLOOKUP(B625,Zeus!F:J,5,0)</f>
        <v>#N/A</v>
      </c>
      <c r="AC625" s="612" t="e">
        <f>VLOOKUP(B625,Montran!F:J,5,0)</f>
        <v>#N/A</v>
      </c>
      <c r="AD625" s="612" t="e">
        <f>VLOOKUP(B625,Endurance!H408:L408,5,0)</f>
        <v>#N/A</v>
      </c>
      <c r="AE625" s="612" t="e">
        <f>VLOOKUP(B625,'Swabhav Techlabs'!$F$1:$J$2,5,0)</f>
        <v>#N/A</v>
      </c>
      <c r="AF625" s="612" t="e">
        <f>VLOOKUP(B625,'Quality Kiosk'!$F$1:$J$18,5,0)</f>
        <v>#N/A</v>
      </c>
      <c r="AG625" s="612" t="e">
        <f>VLOOKUP(B625,'Lemon VB'!$F$1:$J$2,5,0)</f>
        <v>#N/A</v>
      </c>
      <c r="AH625" s="612" t="e">
        <f>VLOOKUP(B625,Gocomet!$E$1:$I$3,5,0)</f>
        <v>#N/A</v>
      </c>
      <c r="AI625" s="612">
        <f>VLOOKUP(B625,'Ingram Micro'!$E$1:$I$8,5,0)</f>
        <v>400000</v>
      </c>
      <c r="AJ625" s="612" t="e">
        <f>VLOOKUP(B625,'DePronto Infotech'!$E$1:$I$2,5,0)</f>
        <v>#N/A</v>
      </c>
      <c r="AK625" s="612" t="e">
        <f>VLOOKUP(B625,'Reliance Retail'!$E$1:$I$4,5,0)</f>
        <v>#N/A</v>
      </c>
      <c r="AL625" s="612" t="e">
        <f>VLOOKUP(B625,'Bright Champs'!$D$1:$H$13,5,0)</f>
        <v>#N/A</v>
      </c>
      <c r="AM625" s="612" t="e">
        <f>VLOOKUP(B625,Neosoft!$E$1:$I$12,5,0)</f>
        <v>#N/A</v>
      </c>
      <c r="AN625" s="612" t="e">
        <f>VLOOKUP(B625,Infosys!$E$1:$I$3,5,0)</f>
        <v>#N/A</v>
      </c>
      <c r="AO625" s="612" t="e">
        <f>VLOOKUP(B625,Cerelabs!$E$1:$I$5,5,0)</f>
        <v>#N/A</v>
      </c>
      <c r="AP625" s="612" t="e">
        <f>VLOOKUP(B625,'Neebal Technologies'!$D$1:$H$2,5,0)</f>
        <v>#N/A</v>
      </c>
      <c r="AQ625" s="612" t="e">
        <f>VLOOKUP(B625,'Vertiv Energy'!$D$1:$H$2,5,0)</f>
        <v>#N/A</v>
      </c>
      <c r="AR625" s="612" t="e">
        <f>VLOOKUP(B625,'Acidaes Solutions (CRMNEXT)'!$D$1:$H$3,5,0)</f>
        <v>#N/A</v>
      </c>
      <c r="AS625" s="612" t="e">
        <f>VLOOKUP(B625,Growisto!$D$1:$H$2,5,0)</f>
        <v>#N/A</v>
      </c>
      <c r="AT625" s="612" t="e">
        <f>VLOOKUP(B625,'9.9 Mediaworx - Digit'!$D$1:$H$2,5,0)</f>
        <v>#N/A</v>
      </c>
      <c r="AU625" s="612" t="e">
        <f>VLOOKUP(B625,'Vistaar systems Pvt Ltd'!$D$2:$H$3,5,0)</f>
        <v>#N/A</v>
      </c>
      <c r="AV625" s="612" t="e">
        <f>VLOOKUP(B625,'Course 5i'!$D$2:$H$11,5,0)</f>
        <v>#N/A</v>
      </c>
      <c r="AW625" s="612" t="e">
        <f>VLOOKUP(B625,'Radiant Appliances &amp; Electronic'!$D$1:$H$13,5,0)</f>
        <v>#N/A</v>
      </c>
      <c r="AX625" s="612" t="e">
        <f>VLOOKUP(B625,'Atos Global'!$D$3:$H$27,5,0)</f>
        <v>#N/A</v>
      </c>
      <c r="AY625" s="612" t="e">
        <f>VLOOKUP(B625,'Saama Technologies'!$D$1:$H$2,5,0)</f>
        <v>#N/A</v>
      </c>
      <c r="AZ625" s="612" t="e">
        <f>VLOOKUP(B625,'Multiplier Solutions'!$D$1:$H$2,5,0)</f>
        <v>#N/A</v>
      </c>
      <c r="BA625" s="612" t="e">
        <f>VLOOKUP(B625,GEP!$D$2:$H$5,5,0)</f>
        <v>#N/A</v>
      </c>
      <c r="BB625" s="612" t="e">
        <f>VLOOKUP(B625,Accenture!$D$1:$H$6,5,0)</f>
        <v>#N/A</v>
      </c>
      <c r="BC625" s="612" t="e">
        <f>VLOOKUP(B625,'Endurance International Group'!$D$1:$H$2,5,0)</f>
        <v>#N/A</v>
      </c>
      <c r="BD625" s="612" t="e">
        <f>VLOOKUP(B625,Newgen!$D$1:$H$2,5,0)</f>
        <v>#N/A</v>
      </c>
      <c r="BE625" s="612" t="e">
        <f>VLOOKUP(B625,'3D Incredible'!D625:H625,5,0)</f>
        <v>#N/A</v>
      </c>
      <c r="BF625" s="612" t="e">
        <f>VLOOKUP(B625,'Raja Software Labs'!$D$2:$H$2,5,0)</f>
        <v>#N/A</v>
      </c>
      <c r="BG625" s="612" t="e">
        <f>VLOOKUP(B625,Wipro!$D$1:$H$2,5,0)</f>
        <v>#N/A</v>
      </c>
      <c r="BH625" s="612" t="e">
        <f>VLOOKUP(B625,'Perch Technologies'!$D$2:$H$2,5,0)</f>
        <v>#N/A</v>
      </c>
      <c r="BI625" s="612" t="e">
        <f>VLOOKUP(B625,'Morning Star'!$D$1:$H$6,5,0)</f>
        <v>#N/A</v>
      </c>
      <c r="BJ625" s="612" t="e">
        <f>VLOOKUP(B625,Flexiloans!$D$1:$H$2,5,0)</f>
        <v>#N/A</v>
      </c>
      <c r="BK625" s="612" t="e">
        <f>VLOOKUP(B625,'Thirdware Solutions'!$D$1:$H$2,5,0)</f>
        <v>#N/A</v>
      </c>
      <c r="BL625" s="612" t="e">
        <f>VLOOKUP(B625,Tescom!$D$1:$H$8,5,0)</f>
        <v>#N/A</v>
      </c>
      <c r="BM625" s="612" t="e">
        <f>VLOOKUP(B625,'Cogno AI'!$D$1:$H$2,5,0)</f>
        <v>#N/A</v>
      </c>
      <c r="BN625" s="612" t="e">
        <f>VLOOKUP(B625,'ABM Knowledgeware'!$D$1:$H$2,5,0)</f>
        <v>#N/A</v>
      </c>
      <c r="BO625" s="612" t="e">
        <f>VLOOKUP(B625,'Concerto Software'!$D$1:$H$3,5,0)</f>
        <v>#N/A</v>
      </c>
      <c r="BP625" s="612" t="e">
        <f>VLOOKUP(B625,'My Captain'!$D$1:$H$4,5,0)</f>
        <v>#N/A</v>
      </c>
      <c r="BQ625" s="612" t="e">
        <f>VLOOKUP(B625,'Finoux Solutions'!$D$2:$H$4,5,0)</f>
        <v>#N/A</v>
      </c>
      <c r="BR625" s="612" t="e">
        <f>VLOOKUP(B625,'MITR Learning'!$D$1:$H$2,5,0)</f>
        <v>#N/A</v>
      </c>
      <c r="BS625" s="612" t="e">
        <f>VLOOKUP(B625,Nucsoft!$D$2:$H$6,5,0)</f>
        <v>#N/A</v>
      </c>
      <c r="BT625" s="612" t="e">
        <f>VLOOKUP(B625,'Paras Cadd'!$D$1:$H$2,5,0)</f>
        <v>#N/A</v>
      </c>
      <c r="BU625" s="612" t="e">
        <f>VLOOKUP(B625,'ICICI Securities'!$D$1:$H$2,5,0)</f>
        <v>#N/A</v>
      </c>
      <c r="BV625" s="612" t="e">
        <f>VLOOKUP(B625,'Citius Tech'!$D$2:$H$5,5,0)</f>
        <v>#N/A</v>
      </c>
      <c r="BW625" s="612" t="e">
        <f>VLOOKUP(B625,'Buzzy Brains'!$D$2:$H$2,5,0)</f>
        <v>#N/A</v>
      </c>
      <c r="BX625" s="612" t="e">
        <f>VLOOKUP(B625,'Decimal Point'!$D$2:$H$2,5,0)</f>
        <v>#N/A</v>
      </c>
      <c r="BY625" s="612" t="e">
        <f>VLOOKUP(B625,'Sankey Business Solutions'!$D$2:$H$3,5,0)</f>
        <v>#N/A</v>
      </c>
      <c r="BZ625" s="612" t="e">
        <f>VLOOKUP(B625,'Nangia &amp; Co LLP'!$D$2:$H$2,5,0)</f>
        <v>#N/A</v>
      </c>
      <c r="CA625" s="612" t="e">
        <f>VLOOKUP(B625,'FIS Solutions India Pvt Ltd'!$D$2:$H$2,5,0)</f>
        <v>#N/A</v>
      </c>
      <c r="CB625" s="612" t="e">
        <f>VLOOKUP(B625,'Delta Technology &amp; Management '!$D$2:$H$16,5,0)</f>
        <v>#N/A</v>
      </c>
      <c r="CC625" s="612" t="e">
        <f>VLOOKUP(B625,'Espoir Networks'!$D$3:$H$11,5,0)</f>
        <v>#N/A</v>
      </c>
      <c r="CD625" s="612" t="e">
        <f>VLOOKUP(B625,'Servosys Solution'!$D$3:$H$5,5,0)</f>
        <v>#N/A</v>
      </c>
      <c r="CE625" s="612" t="e">
        <f>VLOOKUP(B625,'Ribbon Communications'!$D$3:$H$4,5,0)</f>
        <v>#N/A</v>
      </c>
      <c r="CF625" s="612">
        <f t="shared" si="30"/>
        <v>1</v>
      </c>
      <c r="CG625" s="231" t="s">
        <v>12861</v>
      </c>
      <c r="CH625" s="231" t="s">
        <v>12862</v>
      </c>
      <c r="CI625" s="231" t="s">
        <v>12863</v>
      </c>
      <c r="CJ625" s="178"/>
      <c r="CK625" s="231">
        <v>2018</v>
      </c>
      <c r="CL625" s="231">
        <v>2021</v>
      </c>
      <c r="CM625" s="232" t="s">
        <v>12864</v>
      </c>
      <c r="CN625" s="231">
        <v>368</v>
      </c>
      <c r="CO625" s="231">
        <v>73.599999999999994</v>
      </c>
      <c r="CP625" s="231">
        <v>2014</v>
      </c>
      <c r="CQ625" s="231" t="s">
        <v>12865</v>
      </c>
      <c r="CR625" s="232" t="s">
        <v>7073</v>
      </c>
      <c r="CS625" s="231">
        <v>342</v>
      </c>
      <c r="CT625" s="231">
        <v>52.62</v>
      </c>
      <c r="CU625" s="231">
        <v>2016</v>
      </c>
      <c r="CV625" s="231" t="s">
        <v>12865</v>
      </c>
      <c r="CW625" s="232" t="s">
        <v>490</v>
      </c>
      <c r="CX625" s="232" t="s">
        <v>336</v>
      </c>
      <c r="CY625" s="231">
        <v>641</v>
      </c>
      <c r="CZ625" s="231">
        <v>80.13</v>
      </c>
      <c r="DA625" s="231">
        <v>2018</v>
      </c>
      <c r="DB625" s="231">
        <v>2</v>
      </c>
      <c r="DC625" s="231"/>
      <c r="DD625" s="231">
        <v>686</v>
      </c>
      <c r="DE625" s="231">
        <v>78.06</v>
      </c>
      <c r="DF625" s="231">
        <v>1</v>
      </c>
      <c r="DG625" s="232">
        <v>0</v>
      </c>
      <c r="DH625" s="232">
        <v>0</v>
      </c>
      <c r="DI625" s="233">
        <v>6.8</v>
      </c>
      <c r="DJ625" s="233">
        <v>6.7</v>
      </c>
      <c r="DK625" s="233">
        <v>7.88</v>
      </c>
      <c r="DL625" s="233">
        <v>9</v>
      </c>
      <c r="DM625" s="231" t="s">
        <v>12866</v>
      </c>
      <c r="DN625" s="231">
        <v>7.55</v>
      </c>
      <c r="DO625" s="176"/>
      <c r="DP625" s="231">
        <v>9</v>
      </c>
      <c r="DQ625" s="231">
        <v>0</v>
      </c>
      <c r="DR625" s="231">
        <v>0</v>
      </c>
      <c r="DS625" s="231">
        <v>0</v>
      </c>
      <c r="DT625" s="231">
        <v>0</v>
      </c>
      <c r="DU625" s="231">
        <v>0</v>
      </c>
      <c r="DV625" s="231">
        <v>0</v>
      </c>
      <c r="DW625" s="232">
        <v>0</v>
      </c>
      <c r="DX625" s="232" t="s">
        <v>84</v>
      </c>
      <c r="DY625" s="232" t="s">
        <v>81</v>
      </c>
      <c r="DZ625" s="232" t="s">
        <v>12867</v>
      </c>
      <c r="EA625" s="232" t="s">
        <v>12868</v>
      </c>
      <c r="EB625" s="232" t="s">
        <v>12869</v>
      </c>
      <c r="EC625" s="232" t="s">
        <v>88</v>
      </c>
      <c r="ED625" s="232" t="s">
        <v>12422</v>
      </c>
      <c r="EE625" s="232" t="s">
        <v>12870</v>
      </c>
      <c r="EF625" s="232" t="s">
        <v>12871</v>
      </c>
      <c r="EG625" s="231"/>
      <c r="EH625" s="232" t="s">
        <v>12872</v>
      </c>
      <c r="EI625" s="232" t="s">
        <v>12873</v>
      </c>
      <c r="EJ625" s="230" t="s">
        <v>12874</v>
      </c>
      <c r="EK625" s="230" t="s">
        <v>12875</v>
      </c>
      <c r="EL625" s="178"/>
      <c r="EM625" s="178"/>
      <c r="EN625" s="178"/>
      <c r="EO625"/>
    </row>
    <row r="626" spans="1:145" s="32" customFormat="1" ht="19.5" customHeight="1" thickTop="1" thickBot="1">
      <c r="A626" s="575">
        <f t="shared" si="31"/>
        <v>625</v>
      </c>
      <c r="B626" s="583" t="s">
        <v>12877</v>
      </c>
      <c r="C626" s="594" t="s">
        <v>12876</v>
      </c>
      <c r="D626" s="565" t="s">
        <v>13209</v>
      </c>
      <c r="E626" s="568" t="str">
        <f t="shared" si="29"/>
        <v>Not Placed</v>
      </c>
      <c r="F626" s="570" t="s">
        <v>12496</v>
      </c>
      <c r="G626" s="565" t="s">
        <v>160</v>
      </c>
      <c r="H626" s="164" t="str">
        <f>VLOOKUP(B626,INFT3!C6:E54,3,0)</f>
        <v>Diploma + Direct Second Year Engineering without Live KT</v>
      </c>
      <c r="I626" s="610">
        <v>36521</v>
      </c>
      <c r="J626" s="572">
        <v>20</v>
      </c>
      <c r="K626" s="611" t="s">
        <v>12878</v>
      </c>
      <c r="L626" s="611" t="s">
        <v>2865</v>
      </c>
      <c r="M626" s="611" t="s">
        <v>12879</v>
      </c>
      <c r="N626" s="612" t="s">
        <v>12880</v>
      </c>
      <c r="O626" s="612" t="s">
        <v>12881</v>
      </c>
      <c r="P626" s="612">
        <v>7977299908</v>
      </c>
      <c r="Q626" s="612" t="e">
        <f>VLOOKUP(B626,'TCS CON'!$D$1:$H$98,5,0)</f>
        <v>#N/A</v>
      </c>
      <c r="R626" s="612" t="e">
        <f>VLOOKUP(B626,LTI!$C$1:$H$46,6,0)</f>
        <v>#N/A</v>
      </c>
      <c r="S626" s="612" t="e">
        <f>VLOOKUP(B626,JARO!$E$2:$I$11,5,0)</f>
        <v>#N/A</v>
      </c>
      <c r="T626" s="612" t="e">
        <f>VLOOKUP(B626,Capgemini!$D$3:$H$78,5,0)</f>
        <v>#N/A</v>
      </c>
      <c r="U626" s="612" t="e">
        <f>VLOOKUP(B626,Carwale!$D$1:$H$4,5,0)</f>
        <v>#N/A</v>
      </c>
      <c r="V626" s="612" t="e">
        <f>VLOOKUP(B626,'Interactive Brokers'!E:I,5,0)</f>
        <v>#N/A</v>
      </c>
      <c r="W626" s="612" t="e">
        <f>VLOOKUP(B626,'REL Jio'!E:I,5,0)</f>
        <v>#N/A</v>
      </c>
      <c r="X626" s="612" t="e">
        <f>VLOOKUP(B626,'Sciative Sol'!E:I,5,0)</f>
        <v>#N/A</v>
      </c>
      <c r="Y626" s="612" t="e">
        <f>VLOOKUP(B626,'Hexaware Tech'!E:I,5,0)</f>
        <v>#N/A</v>
      </c>
      <c r="Z626" s="612" t="e">
        <f>VLOOKUP(B626,Axis!D:H,5,0)</f>
        <v>#N/A</v>
      </c>
      <c r="AA626" s="612" t="e">
        <f>VLOOKUP(B626,Ugam!$D$3:$H$26,5,0)</f>
        <v>#N/A</v>
      </c>
      <c r="AB626" s="612" t="e">
        <f>VLOOKUP(B626,Zeus!F:J,5,0)</f>
        <v>#N/A</v>
      </c>
      <c r="AC626" s="612" t="e">
        <f>VLOOKUP(B626,Montran!F:J,5,0)</f>
        <v>#N/A</v>
      </c>
      <c r="AD626" s="612" t="e">
        <f>VLOOKUP(B626,Endurance!H409:L409,5,0)</f>
        <v>#N/A</v>
      </c>
      <c r="AE626" s="612" t="e">
        <f>VLOOKUP(B626,'Swabhav Techlabs'!$F$1:$J$2,5,0)</f>
        <v>#N/A</v>
      </c>
      <c r="AF626" s="612" t="e">
        <f>VLOOKUP(B626,'Quality Kiosk'!$F$1:$J$18,5,0)</f>
        <v>#N/A</v>
      </c>
      <c r="AG626" s="612" t="e">
        <f>VLOOKUP(B626,'Lemon VB'!$F$1:$J$2,5,0)</f>
        <v>#N/A</v>
      </c>
      <c r="AH626" s="612" t="e">
        <f>VLOOKUP(B626,Gocomet!$E$1:$I$3,5,0)</f>
        <v>#N/A</v>
      </c>
      <c r="AI626" s="612" t="e">
        <f>VLOOKUP(B626,'Ingram Micro'!$E$1:$I$8,5,0)</f>
        <v>#N/A</v>
      </c>
      <c r="AJ626" s="612" t="e">
        <f>VLOOKUP(B626,'DePronto Infotech'!$E$1:$I$2,5,0)</f>
        <v>#N/A</v>
      </c>
      <c r="AK626" s="612" t="e">
        <f>VLOOKUP(B626,'Reliance Retail'!$E$1:$I$4,5,0)</f>
        <v>#N/A</v>
      </c>
      <c r="AL626" s="612" t="e">
        <f>VLOOKUP(B626,'Bright Champs'!$D$1:$H$13,5,0)</f>
        <v>#N/A</v>
      </c>
      <c r="AM626" s="612" t="e">
        <f>VLOOKUP(B626,Neosoft!$E$1:$I$12,5,0)</f>
        <v>#N/A</v>
      </c>
      <c r="AN626" s="612" t="e">
        <f>VLOOKUP(B626,Infosys!$E$1:$I$3,5,0)</f>
        <v>#N/A</v>
      </c>
      <c r="AO626" s="612" t="e">
        <f>VLOOKUP(B626,Cerelabs!$E$1:$I$5,5,0)</f>
        <v>#N/A</v>
      </c>
      <c r="AP626" s="612" t="e">
        <f>VLOOKUP(B626,'Neebal Technologies'!$D$1:$H$2,5,0)</f>
        <v>#N/A</v>
      </c>
      <c r="AQ626" s="612" t="e">
        <f>VLOOKUP(B626,'Vertiv Energy'!$D$1:$H$2,5,0)</f>
        <v>#N/A</v>
      </c>
      <c r="AR626" s="612" t="e">
        <f>VLOOKUP(B626,'Acidaes Solutions (CRMNEXT)'!$D$1:$H$3,5,0)</f>
        <v>#N/A</v>
      </c>
      <c r="AS626" s="612" t="e">
        <f>VLOOKUP(B626,Growisto!$D$1:$H$2,5,0)</f>
        <v>#N/A</v>
      </c>
      <c r="AT626" s="612" t="e">
        <f>VLOOKUP(B626,'9.9 Mediaworx - Digit'!$D$1:$H$2,5,0)</f>
        <v>#N/A</v>
      </c>
      <c r="AU626" s="612" t="e">
        <f>VLOOKUP(B626,'Vistaar systems Pvt Ltd'!$D$2:$H$3,5,0)</f>
        <v>#N/A</v>
      </c>
      <c r="AV626" s="612" t="e">
        <f>VLOOKUP(B626,'Course 5i'!$D$2:$H$11,5,0)</f>
        <v>#N/A</v>
      </c>
      <c r="AW626" s="612" t="e">
        <f>VLOOKUP(B626,'Radiant Appliances &amp; Electronic'!$D$1:$H$13,5,0)</f>
        <v>#N/A</v>
      </c>
      <c r="AX626" s="612" t="e">
        <f>VLOOKUP(B626,'Atos Global'!$D$3:$H$27,5,0)</f>
        <v>#N/A</v>
      </c>
      <c r="AY626" s="612" t="e">
        <f>VLOOKUP(B626,'Saama Technologies'!$D$1:$H$2,5,0)</f>
        <v>#N/A</v>
      </c>
      <c r="AZ626" s="612" t="e">
        <f>VLOOKUP(B626,'Multiplier Solutions'!$D$1:$H$2,5,0)</f>
        <v>#N/A</v>
      </c>
      <c r="BA626" s="612" t="e">
        <f>VLOOKUP(B626,GEP!$D$2:$H$5,5,0)</f>
        <v>#N/A</v>
      </c>
      <c r="BB626" s="612" t="e">
        <f>VLOOKUP(B626,Accenture!$D$1:$H$6,5,0)</f>
        <v>#N/A</v>
      </c>
      <c r="BC626" s="612" t="e">
        <f>VLOOKUP(B626,'Endurance International Group'!$D$1:$H$2,5,0)</f>
        <v>#N/A</v>
      </c>
      <c r="BD626" s="612" t="e">
        <f>VLOOKUP(B626,Newgen!$D$1:$H$2,5,0)</f>
        <v>#N/A</v>
      </c>
      <c r="BE626" s="612" t="e">
        <f>VLOOKUP(B626,'3D Incredible'!D626:H626,5,0)</f>
        <v>#N/A</v>
      </c>
      <c r="BF626" s="612" t="e">
        <f>VLOOKUP(B626,'Raja Software Labs'!$D$2:$H$2,5,0)</f>
        <v>#N/A</v>
      </c>
      <c r="BG626" s="612" t="e">
        <f>VLOOKUP(B626,Wipro!$D$1:$H$2,5,0)</f>
        <v>#N/A</v>
      </c>
      <c r="BH626" s="612" t="e">
        <f>VLOOKUP(B626,'Perch Technologies'!$D$2:$H$2,5,0)</f>
        <v>#N/A</v>
      </c>
      <c r="BI626" s="612" t="e">
        <f>VLOOKUP(B626,'Morning Star'!$D$1:$H$6,5,0)</f>
        <v>#N/A</v>
      </c>
      <c r="BJ626" s="612" t="e">
        <f>VLOOKUP(B626,Flexiloans!$D$1:$H$2,5,0)</f>
        <v>#N/A</v>
      </c>
      <c r="BK626" s="612" t="e">
        <f>VLOOKUP(B626,'Thirdware Solutions'!$D$1:$H$2,5,0)</f>
        <v>#N/A</v>
      </c>
      <c r="BL626" s="612" t="e">
        <f>VLOOKUP(B626,Tescom!$D$1:$H$8,5,0)</f>
        <v>#N/A</v>
      </c>
      <c r="BM626" s="612" t="e">
        <f>VLOOKUP(B626,'Cogno AI'!$D$1:$H$2,5,0)</f>
        <v>#N/A</v>
      </c>
      <c r="BN626" s="612" t="e">
        <f>VLOOKUP(B626,'ABM Knowledgeware'!$D$1:$H$2,5,0)</f>
        <v>#N/A</v>
      </c>
      <c r="BO626" s="612" t="e">
        <f>VLOOKUP(B626,'Concerto Software'!$D$1:$H$3,5,0)</f>
        <v>#N/A</v>
      </c>
      <c r="BP626" s="612" t="e">
        <f>VLOOKUP(B626,'My Captain'!$D$1:$H$4,5,0)</f>
        <v>#N/A</v>
      </c>
      <c r="BQ626" s="612" t="e">
        <f>VLOOKUP(B626,'Finoux Solutions'!$D$2:$H$4,5,0)</f>
        <v>#N/A</v>
      </c>
      <c r="BR626" s="612" t="e">
        <f>VLOOKUP(B626,'MITR Learning'!$D$1:$H$2,5,0)</f>
        <v>#N/A</v>
      </c>
      <c r="BS626" s="612" t="e">
        <f>VLOOKUP(B626,Nucsoft!$D$2:$H$6,5,0)</f>
        <v>#N/A</v>
      </c>
      <c r="BT626" s="612" t="e">
        <f>VLOOKUP(B626,'Paras Cadd'!$D$1:$H$2,5,0)</f>
        <v>#N/A</v>
      </c>
      <c r="BU626" s="612" t="e">
        <f>VLOOKUP(B626,'ICICI Securities'!$D$1:$H$2,5,0)</f>
        <v>#N/A</v>
      </c>
      <c r="BV626" s="612" t="e">
        <f>VLOOKUP(B626,'Citius Tech'!$D$2:$H$5,5,0)</f>
        <v>#N/A</v>
      </c>
      <c r="BW626" s="612" t="e">
        <f>VLOOKUP(B626,'Buzzy Brains'!$D$2:$H$2,5,0)</f>
        <v>#N/A</v>
      </c>
      <c r="BX626" s="612" t="e">
        <f>VLOOKUP(B626,'Decimal Point'!$D$2:$H$2,5,0)</f>
        <v>#N/A</v>
      </c>
      <c r="BY626" s="612" t="e">
        <f>VLOOKUP(B626,'Sankey Business Solutions'!$D$2:$H$3,5,0)</f>
        <v>#N/A</v>
      </c>
      <c r="BZ626" s="612" t="e">
        <f>VLOOKUP(B626,'Nangia &amp; Co LLP'!$D$2:$H$2,5,0)</f>
        <v>#N/A</v>
      </c>
      <c r="CA626" s="612" t="e">
        <f>VLOOKUP(B626,'FIS Solutions India Pvt Ltd'!$D$2:$H$2,5,0)</f>
        <v>#N/A</v>
      </c>
      <c r="CB626" s="612" t="e">
        <f>VLOOKUP(B626,'Delta Technology &amp; Management '!$D$2:$H$16,5,0)</f>
        <v>#N/A</v>
      </c>
      <c r="CC626" s="612" t="e">
        <f>VLOOKUP(B626,'Espoir Networks'!$D$3:$H$11,5,0)</f>
        <v>#N/A</v>
      </c>
      <c r="CD626" s="612" t="e">
        <f>VLOOKUP(B626,'Servosys Solution'!$D$3:$H$5,5,0)</f>
        <v>#N/A</v>
      </c>
      <c r="CE626" s="612" t="e">
        <f>VLOOKUP(B626,'Ribbon Communications'!$D$3:$H$4,5,0)</f>
        <v>#N/A</v>
      </c>
      <c r="CF626" s="612">
        <f t="shared" si="30"/>
        <v>0</v>
      </c>
      <c r="CG626" s="197" t="s">
        <v>12882</v>
      </c>
      <c r="CH626" s="197">
        <v>993274744576</v>
      </c>
      <c r="CI626" s="178"/>
      <c r="CJ626" s="178"/>
      <c r="CK626" s="197">
        <v>2018</v>
      </c>
      <c r="CL626" s="197">
        <v>2021</v>
      </c>
      <c r="CM626" s="198" t="s">
        <v>12883</v>
      </c>
      <c r="CN626" s="197">
        <v>416</v>
      </c>
      <c r="CO626" s="197">
        <v>83.2</v>
      </c>
      <c r="CP626" s="197">
        <v>2015</v>
      </c>
      <c r="CQ626" s="231" t="s">
        <v>12865</v>
      </c>
      <c r="CR626" s="196" t="s">
        <v>81</v>
      </c>
      <c r="CS626" s="197" t="s">
        <v>81</v>
      </c>
      <c r="CT626" s="197" t="s">
        <v>81</v>
      </c>
      <c r="CU626" s="197" t="s">
        <v>81</v>
      </c>
      <c r="CV626" s="197" t="s">
        <v>81</v>
      </c>
      <c r="CW626" s="198" t="s">
        <v>12884</v>
      </c>
      <c r="CX626" s="198" t="s">
        <v>336</v>
      </c>
      <c r="CY626" s="197">
        <v>1371</v>
      </c>
      <c r="CZ626" s="197">
        <v>80.650000000000006</v>
      </c>
      <c r="DA626" s="197">
        <v>2018</v>
      </c>
      <c r="DB626" s="197">
        <v>3</v>
      </c>
      <c r="DC626" s="197" t="s">
        <v>12827</v>
      </c>
      <c r="DD626" s="197">
        <v>663</v>
      </c>
      <c r="DE626" s="197">
        <v>81.25</v>
      </c>
      <c r="DF626" s="197">
        <v>0</v>
      </c>
      <c r="DG626" s="198" t="s">
        <v>81</v>
      </c>
      <c r="DH626" s="198" t="s">
        <v>81</v>
      </c>
      <c r="DI626" s="199">
        <v>7.19</v>
      </c>
      <c r="DJ626" s="199">
        <v>6.67</v>
      </c>
      <c r="DK626" s="199">
        <v>8.9600000000000009</v>
      </c>
      <c r="DL626" s="199">
        <v>9.4600000000000009</v>
      </c>
      <c r="DM626" s="197"/>
      <c r="DN626" s="197">
        <v>8.09</v>
      </c>
      <c r="DO626" s="197"/>
      <c r="DP626" s="197"/>
      <c r="DQ626" s="197">
        <v>0</v>
      </c>
      <c r="DR626" s="197">
        <v>0</v>
      </c>
      <c r="DS626" s="197">
        <v>0</v>
      </c>
      <c r="DT626" s="197">
        <v>0</v>
      </c>
      <c r="DU626" s="197">
        <v>0</v>
      </c>
      <c r="DV626" s="197">
        <v>0</v>
      </c>
      <c r="DW626" s="198"/>
      <c r="DX626" s="198" t="s">
        <v>84</v>
      </c>
      <c r="DY626" s="198" t="s">
        <v>81</v>
      </c>
      <c r="DZ626" s="198" t="s">
        <v>12885</v>
      </c>
      <c r="EA626" s="198" t="s">
        <v>12886</v>
      </c>
      <c r="EB626" s="198" t="s">
        <v>12887</v>
      </c>
      <c r="EC626" s="198" t="s">
        <v>358</v>
      </c>
      <c r="ED626" s="198" t="s">
        <v>12832</v>
      </c>
      <c r="EE626" s="198" t="s">
        <v>81</v>
      </c>
      <c r="EF626" s="198" t="s">
        <v>12888</v>
      </c>
      <c r="EG626" s="198"/>
      <c r="EH626" s="198"/>
      <c r="EI626" s="198"/>
      <c r="EJ626" s="197"/>
      <c r="EK626" s="197"/>
      <c r="EL626" s="197"/>
      <c r="EM626" s="197"/>
      <c r="EN626" s="197"/>
      <c r="EO626"/>
    </row>
    <row r="627" spans="1:145" s="32" customFormat="1" ht="18" customHeight="1" thickTop="1" thickBot="1">
      <c r="A627" s="575">
        <f t="shared" si="31"/>
        <v>626</v>
      </c>
      <c r="B627" s="583" t="s">
        <v>12889</v>
      </c>
      <c r="C627" s="594" t="s">
        <v>13070</v>
      </c>
      <c r="D627" s="565" t="s">
        <v>13208</v>
      </c>
      <c r="E627" s="568" t="str">
        <f t="shared" si="29"/>
        <v>Placed</v>
      </c>
      <c r="F627" s="570" t="s">
        <v>12496</v>
      </c>
      <c r="G627" s="565" t="s">
        <v>160</v>
      </c>
      <c r="H627" s="164" t="str">
        <f>VLOOKUP(B627,INFT3!C7:E55,3,0)</f>
        <v>Diploma + Direct Second Year Engineering without Live KT</v>
      </c>
      <c r="I627" s="610">
        <v>36317</v>
      </c>
      <c r="J627" s="572">
        <v>21</v>
      </c>
      <c r="K627" s="611" t="s">
        <v>12890</v>
      </c>
      <c r="L627" s="611" t="s">
        <v>12891</v>
      </c>
      <c r="M627" s="611" t="s">
        <v>12892</v>
      </c>
      <c r="N627" s="612" t="s">
        <v>12893</v>
      </c>
      <c r="O627" s="612">
        <v>9869545950</v>
      </c>
      <c r="P627" s="612">
        <v>9930618286</v>
      </c>
      <c r="Q627" s="612" t="e">
        <f>VLOOKUP(B627,'TCS CON'!$D$1:$H$98,5,0)</f>
        <v>#N/A</v>
      </c>
      <c r="R627" s="612" t="e">
        <f>VLOOKUP(B627,LTI!$C$1:$H$46,6,0)</f>
        <v>#N/A</v>
      </c>
      <c r="S627" s="612" t="e">
        <f>VLOOKUP(B627,JARO!$E$2:$I$11,5,0)</f>
        <v>#N/A</v>
      </c>
      <c r="T627" s="612" t="e">
        <f>VLOOKUP(B627,Capgemini!$D$3:$H$78,5,0)</f>
        <v>#N/A</v>
      </c>
      <c r="U627" s="612" t="e">
        <f>VLOOKUP(B627,Carwale!$D$1:$H$4,5,0)</f>
        <v>#N/A</v>
      </c>
      <c r="V627" s="612" t="e">
        <f>VLOOKUP(B627,'Interactive Brokers'!E:I,5,0)</f>
        <v>#N/A</v>
      </c>
      <c r="W627" s="612" t="e">
        <f>VLOOKUP(B627,'REL Jio'!E:I,5,0)</f>
        <v>#N/A</v>
      </c>
      <c r="X627" s="612" t="e">
        <f>VLOOKUP(B627,'Sciative Sol'!E:I,5,0)</f>
        <v>#N/A</v>
      </c>
      <c r="Y627" s="612" t="e">
        <f>VLOOKUP(B627,'Hexaware Tech'!E:I,5,0)</f>
        <v>#N/A</v>
      </c>
      <c r="Z627" s="612" t="e">
        <f>VLOOKUP(B627,Axis!D:H,5,0)</f>
        <v>#N/A</v>
      </c>
      <c r="AA627" s="612" t="e">
        <f>VLOOKUP(B627,Ugam!$D$3:$H$26,5,0)</f>
        <v>#N/A</v>
      </c>
      <c r="AB627" s="612" t="e">
        <f>VLOOKUP(B627,Zeus!F:J,5,0)</f>
        <v>#N/A</v>
      </c>
      <c r="AC627" s="612" t="e">
        <f>VLOOKUP(B627,Montran!F:J,5,0)</f>
        <v>#N/A</v>
      </c>
      <c r="AD627" s="612" t="e">
        <f>VLOOKUP(B627,Endurance!H410:L410,5,0)</f>
        <v>#N/A</v>
      </c>
      <c r="AE627" s="612" t="e">
        <f>VLOOKUP(B627,'Swabhav Techlabs'!$F$1:$J$2,5,0)</f>
        <v>#N/A</v>
      </c>
      <c r="AF627" s="612" t="e">
        <f>VLOOKUP(B627,'Quality Kiosk'!$F$1:$J$18,5,0)</f>
        <v>#N/A</v>
      </c>
      <c r="AG627" s="612" t="e">
        <f>VLOOKUP(B627,'Lemon VB'!$F$1:$J$2,5,0)</f>
        <v>#N/A</v>
      </c>
      <c r="AH627" s="612" t="e">
        <f>VLOOKUP(B627,Gocomet!$E$1:$I$3,5,0)</f>
        <v>#N/A</v>
      </c>
      <c r="AI627" s="612" t="e">
        <f>VLOOKUP(B627,'Ingram Micro'!$E$1:$I$8,5,0)</f>
        <v>#N/A</v>
      </c>
      <c r="AJ627" s="612" t="e">
        <f>VLOOKUP(B627,'DePronto Infotech'!$E$1:$I$2,5,0)</f>
        <v>#N/A</v>
      </c>
      <c r="AK627" s="612" t="e">
        <f>VLOOKUP(B627,'Reliance Retail'!$E$1:$I$4,5,0)</f>
        <v>#N/A</v>
      </c>
      <c r="AL627" s="612" t="e">
        <f>VLOOKUP(B627,'Bright Champs'!$D$1:$H$13,5,0)</f>
        <v>#N/A</v>
      </c>
      <c r="AM627" s="612" t="e">
        <f>VLOOKUP(B627,Neosoft!$E$1:$I$12,5,0)</f>
        <v>#N/A</v>
      </c>
      <c r="AN627" s="612" t="e">
        <f>VLOOKUP(B627,Infosys!$E$1:$I$3,5,0)</f>
        <v>#N/A</v>
      </c>
      <c r="AO627" s="612" t="e">
        <f>VLOOKUP(B627,Cerelabs!$E$1:$I$5,5,0)</f>
        <v>#N/A</v>
      </c>
      <c r="AP627" s="612" t="e">
        <f>VLOOKUP(B627,'Neebal Technologies'!$D$1:$H$2,5,0)</f>
        <v>#N/A</v>
      </c>
      <c r="AQ627" s="612" t="e">
        <f>VLOOKUP(B627,'Vertiv Energy'!$D$1:$H$2,5,0)</f>
        <v>#N/A</v>
      </c>
      <c r="AR627" s="612" t="e">
        <f>VLOOKUP(B627,'Acidaes Solutions (CRMNEXT)'!$D$1:$H$3,5,0)</f>
        <v>#N/A</v>
      </c>
      <c r="AS627" s="612" t="e">
        <f>VLOOKUP(B627,Growisto!$D$1:$H$2,5,0)</f>
        <v>#N/A</v>
      </c>
      <c r="AT627" s="612" t="e">
        <f>VLOOKUP(B627,'9.9 Mediaworx - Digit'!$D$1:$H$2,5,0)</f>
        <v>#N/A</v>
      </c>
      <c r="AU627" s="612" t="e">
        <f>VLOOKUP(B627,'Vistaar systems Pvt Ltd'!$D$2:$H$3,5,0)</f>
        <v>#N/A</v>
      </c>
      <c r="AV627" s="612" t="e">
        <f>VLOOKUP(B627,'Course 5i'!$D$2:$H$11,5,0)</f>
        <v>#N/A</v>
      </c>
      <c r="AW627" s="612" t="e">
        <f>VLOOKUP(B627,'Radiant Appliances &amp; Electronic'!$D$1:$H$13,5,0)</f>
        <v>#N/A</v>
      </c>
      <c r="AX627" s="612" t="e">
        <f>VLOOKUP(B627,'Atos Global'!$D$3:$H$27,5,0)</f>
        <v>#N/A</v>
      </c>
      <c r="AY627" s="612" t="e">
        <f>VLOOKUP(B627,'Saama Technologies'!$D$1:$H$2,5,0)</f>
        <v>#N/A</v>
      </c>
      <c r="AZ627" s="612" t="e">
        <f>VLOOKUP(B627,'Multiplier Solutions'!$D$1:$H$2,5,0)</f>
        <v>#N/A</v>
      </c>
      <c r="BA627" s="612" t="e">
        <f>VLOOKUP(B627,GEP!$D$2:$H$5,5,0)</f>
        <v>#N/A</v>
      </c>
      <c r="BB627" s="612" t="e">
        <f>VLOOKUP(B627,Accenture!$D$1:$H$6,5,0)</f>
        <v>#N/A</v>
      </c>
      <c r="BC627" s="612" t="e">
        <f>VLOOKUP(B627,'Endurance International Group'!$D$1:$H$2,5,0)</f>
        <v>#N/A</v>
      </c>
      <c r="BD627" s="612" t="e">
        <f>VLOOKUP(B627,Newgen!$D$1:$H$2,5,0)</f>
        <v>#N/A</v>
      </c>
      <c r="BE627" s="612" t="e">
        <f>VLOOKUP(B627,'3D Incredible'!D627:H627,5,0)</f>
        <v>#N/A</v>
      </c>
      <c r="BF627" s="612" t="e">
        <f>VLOOKUP(B627,'Raja Software Labs'!$D$2:$H$2,5,0)</f>
        <v>#N/A</v>
      </c>
      <c r="BG627" s="612" t="e">
        <f>VLOOKUP(B627,Wipro!$D$1:$H$2,5,0)</f>
        <v>#N/A</v>
      </c>
      <c r="BH627" s="612" t="e">
        <f>VLOOKUP(B627,'Perch Technologies'!$D$2:$H$2,5,0)</f>
        <v>#N/A</v>
      </c>
      <c r="BI627" s="612" t="e">
        <f>VLOOKUP(B627,'Morning Star'!$D$1:$H$6,5,0)</f>
        <v>#N/A</v>
      </c>
      <c r="BJ627" s="612" t="e">
        <f>VLOOKUP(B627,Flexiloans!$D$1:$H$2,5,0)</f>
        <v>#N/A</v>
      </c>
      <c r="BK627" s="612" t="e">
        <f>VLOOKUP(B627,'Thirdware Solutions'!$D$1:$H$2,5,0)</f>
        <v>#N/A</v>
      </c>
      <c r="BL627" s="612" t="e">
        <f>VLOOKUP(B627,Tescom!$D$1:$H$8,5,0)</f>
        <v>#N/A</v>
      </c>
      <c r="BM627" s="612" t="e">
        <f>VLOOKUP(B627,'Cogno AI'!$D$1:$H$2,5,0)</f>
        <v>#N/A</v>
      </c>
      <c r="BN627" s="612" t="e">
        <f>VLOOKUP(B627,'ABM Knowledgeware'!$D$1:$H$2,5,0)</f>
        <v>#N/A</v>
      </c>
      <c r="BO627" s="612" t="e">
        <f>VLOOKUP(B627,'Concerto Software'!$D$1:$H$3,5,0)</f>
        <v>#N/A</v>
      </c>
      <c r="BP627" s="612" t="e">
        <f>VLOOKUP(B627,'My Captain'!$D$1:$H$4,5,0)</f>
        <v>#N/A</v>
      </c>
      <c r="BQ627" s="612" t="e">
        <f>VLOOKUP(B627,'Finoux Solutions'!$D$2:$H$4,5,0)</f>
        <v>#N/A</v>
      </c>
      <c r="BR627" s="612" t="e">
        <f>VLOOKUP(B627,'MITR Learning'!$D$1:$H$2,5,0)</f>
        <v>#N/A</v>
      </c>
      <c r="BS627" s="612">
        <f>VLOOKUP(B627,Nucsoft!$D$2:$H$6,5,0)</f>
        <v>292500</v>
      </c>
      <c r="BT627" s="612" t="e">
        <f>VLOOKUP(B627,'Paras Cadd'!$D$1:$H$2,5,0)</f>
        <v>#N/A</v>
      </c>
      <c r="BU627" s="612" t="e">
        <f>VLOOKUP(B627,'ICICI Securities'!$D$1:$H$2,5,0)</f>
        <v>#N/A</v>
      </c>
      <c r="BV627" s="612" t="e">
        <f>VLOOKUP(B627,'Citius Tech'!$D$2:$H$5,5,0)</f>
        <v>#N/A</v>
      </c>
      <c r="BW627" s="612" t="e">
        <f>VLOOKUP(B627,'Buzzy Brains'!$D$2:$H$2,5,0)</f>
        <v>#N/A</v>
      </c>
      <c r="BX627" s="612" t="e">
        <f>VLOOKUP(B627,'Decimal Point'!$D$2:$H$2,5,0)</f>
        <v>#N/A</v>
      </c>
      <c r="BY627" s="612" t="e">
        <f>VLOOKUP(B627,'Sankey Business Solutions'!$D$2:$H$3,5,0)</f>
        <v>#N/A</v>
      </c>
      <c r="BZ627" s="612" t="e">
        <f>VLOOKUP(B627,'Nangia &amp; Co LLP'!$D$2:$H$2,5,0)</f>
        <v>#N/A</v>
      </c>
      <c r="CA627" s="612" t="e">
        <f>VLOOKUP(B627,'FIS Solutions India Pvt Ltd'!$D$2:$H$2,5,0)</f>
        <v>#N/A</v>
      </c>
      <c r="CB627" s="612" t="e">
        <f>VLOOKUP(B627,'Delta Technology &amp; Management '!$D$2:$H$16,5,0)</f>
        <v>#N/A</v>
      </c>
      <c r="CC627" s="612" t="e">
        <f>VLOOKUP(B627,'Espoir Networks'!$D$3:$H$11,5,0)</f>
        <v>#N/A</v>
      </c>
      <c r="CD627" s="612" t="e">
        <f>VLOOKUP(B627,'Servosys Solution'!$D$3:$H$5,5,0)</f>
        <v>#N/A</v>
      </c>
      <c r="CE627" s="612" t="e">
        <f>VLOOKUP(B627,'Ribbon Communications'!$D$3:$H$4,5,0)</f>
        <v>#N/A</v>
      </c>
      <c r="CF627" s="612">
        <f t="shared" si="30"/>
        <v>1</v>
      </c>
      <c r="CG627" s="243" t="s">
        <v>12894</v>
      </c>
      <c r="CH627" s="243">
        <v>695167716215</v>
      </c>
      <c r="CI627" s="178"/>
      <c r="CJ627" s="178"/>
      <c r="CK627" s="243">
        <v>2018</v>
      </c>
      <c r="CL627" s="243">
        <v>2021</v>
      </c>
      <c r="CM627" s="248" t="s">
        <v>12895</v>
      </c>
      <c r="CN627" s="243">
        <v>403</v>
      </c>
      <c r="CO627" s="243">
        <v>80.599999999999994</v>
      </c>
      <c r="CP627" s="243" t="s">
        <v>12896</v>
      </c>
      <c r="CQ627" s="243" t="s">
        <v>3372</v>
      </c>
      <c r="CR627" s="243" t="s">
        <v>81</v>
      </c>
      <c r="CS627" s="243" t="s">
        <v>81</v>
      </c>
      <c r="CT627" s="243" t="s">
        <v>81</v>
      </c>
      <c r="CU627" s="243" t="s">
        <v>81</v>
      </c>
      <c r="CV627" s="243" t="s">
        <v>81</v>
      </c>
      <c r="CW627" s="248" t="s">
        <v>12897</v>
      </c>
      <c r="CX627" s="248" t="s">
        <v>336</v>
      </c>
      <c r="CY627" s="243">
        <v>658</v>
      </c>
      <c r="CZ627" s="243">
        <v>82.25</v>
      </c>
      <c r="DA627" s="243">
        <v>2018</v>
      </c>
      <c r="DB627" s="243">
        <v>3</v>
      </c>
      <c r="DC627" s="243"/>
      <c r="DD627" s="243">
        <v>731</v>
      </c>
      <c r="DE627" s="243">
        <v>81.709999999999994</v>
      </c>
      <c r="DF627" s="243">
        <v>0</v>
      </c>
      <c r="DG627" s="248">
        <v>0</v>
      </c>
      <c r="DH627" s="248">
        <v>0</v>
      </c>
      <c r="DI627" s="249">
        <v>7.23</v>
      </c>
      <c r="DJ627" s="249">
        <v>7.23</v>
      </c>
      <c r="DK627" s="249">
        <v>7.76</v>
      </c>
      <c r="DL627" s="249">
        <v>9.5399999999999991</v>
      </c>
      <c r="DM627" s="243">
        <v>70.75</v>
      </c>
      <c r="DN627" s="243">
        <v>7.94</v>
      </c>
      <c r="DO627" s="243"/>
      <c r="DP627" s="243"/>
      <c r="DQ627" s="243">
        <v>0</v>
      </c>
      <c r="DR627" s="243">
        <v>0</v>
      </c>
      <c r="DS627" s="243">
        <v>0</v>
      </c>
      <c r="DT627" s="243">
        <v>0</v>
      </c>
      <c r="DU627" s="243">
        <v>0</v>
      </c>
      <c r="DV627" s="243">
        <v>0</v>
      </c>
      <c r="DW627" s="248">
        <v>0</v>
      </c>
      <c r="DX627" s="248" t="s">
        <v>3203</v>
      </c>
      <c r="DY627" s="248" t="s">
        <v>3203</v>
      </c>
      <c r="DZ627" s="248" t="s">
        <v>12898</v>
      </c>
      <c r="EA627" s="248" t="s">
        <v>187</v>
      </c>
      <c r="EB627" s="248" t="s">
        <v>12899</v>
      </c>
      <c r="EC627" s="248" t="s">
        <v>12900</v>
      </c>
      <c r="ED627" s="232" t="s">
        <v>89</v>
      </c>
      <c r="EE627" s="248" t="s">
        <v>680</v>
      </c>
      <c r="EF627" s="248" t="s">
        <v>680</v>
      </c>
      <c r="EG627" s="248"/>
      <c r="EH627" s="248"/>
      <c r="EI627" s="248" t="s">
        <v>12901</v>
      </c>
      <c r="EJ627" s="260" t="s">
        <v>12902</v>
      </c>
      <c r="EK627" s="243" t="s">
        <v>12903</v>
      </c>
      <c r="EL627" s="243"/>
      <c r="EM627" s="243"/>
      <c r="EN627" s="243"/>
      <c r="EO627"/>
    </row>
    <row r="628" spans="1:145" ht="18" thickTop="1" thickBot="1">
      <c r="A628" s="575">
        <f t="shared" si="31"/>
        <v>627</v>
      </c>
      <c r="B628" s="576" t="s">
        <v>12905</v>
      </c>
      <c r="C628" s="599" t="s">
        <v>12904</v>
      </c>
      <c r="D628" s="576" t="s">
        <v>13209</v>
      </c>
      <c r="E628" s="568" t="str">
        <f t="shared" si="29"/>
        <v>Placed</v>
      </c>
      <c r="F628" s="576" t="s">
        <v>12369</v>
      </c>
      <c r="G628" s="576" t="s">
        <v>14087</v>
      </c>
      <c r="H628" s="131" t="str">
        <f>VLOOKUP(B628,EXTC3!C3:E34,3,0)</f>
        <v>Diploma Plus Direct Second Year Engineering Without Live Kt</v>
      </c>
      <c r="I628" s="610">
        <v>36089</v>
      </c>
      <c r="J628" s="572">
        <v>22</v>
      </c>
      <c r="K628" s="611" t="s">
        <v>12906</v>
      </c>
      <c r="L628" s="611"/>
      <c r="M628" s="611" t="s">
        <v>12907</v>
      </c>
      <c r="N628" s="612" t="s">
        <v>12908</v>
      </c>
      <c r="O628" s="612">
        <v>9004589428</v>
      </c>
      <c r="P628" s="612">
        <v>9930054984</v>
      </c>
      <c r="Q628" s="612" t="e">
        <f>VLOOKUP(B628,'TCS CON'!$D$1:$H$98,5,0)</f>
        <v>#N/A</v>
      </c>
      <c r="R628" s="612" t="e">
        <f>VLOOKUP(B628,LTI!$C$1:$H$46,6,0)</f>
        <v>#N/A</v>
      </c>
      <c r="S628" s="612" t="e">
        <f>VLOOKUP(B628,JARO!$E$2:$I$11,5,0)</f>
        <v>#N/A</v>
      </c>
      <c r="T628" s="612" t="e">
        <f>VLOOKUP(B628,Capgemini!$D$3:$H$78,5,0)</f>
        <v>#N/A</v>
      </c>
      <c r="U628" s="612" t="e">
        <f>VLOOKUP(B628,Carwale!$D$1:$H$4,5,0)</f>
        <v>#N/A</v>
      </c>
      <c r="V628" s="612" t="e">
        <f>VLOOKUP(B628,'Interactive Brokers'!E:I,5,0)</f>
        <v>#N/A</v>
      </c>
      <c r="W628" s="612" t="e">
        <f>VLOOKUP(B628,'REL Jio'!E:I,5,0)</f>
        <v>#N/A</v>
      </c>
      <c r="X628" s="612" t="e">
        <f>VLOOKUP(B628,'Sciative Sol'!E:I,5,0)</f>
        <v>#N/A</v>
      </c>
      <c r="Y628" s="612" t="e">
        <f>VLOOKUP(B628,'Hexaware Tech'!E:I,5,0)</f>
        <v>#N/A</v>
      </c>
      <c r="Z628" s="612" t="e">
        <f>VLOOKUP(B628,Axis!D:H,5,0)</f>
        <v>#N/A</v>
      </c>
      <c r="AA628" s="612" t="e">
        <f>VLOOKUP(B628,Ugam!$D$3:$H$26,5,0)</f>
        <v>#N/A</v>
      </c>
      <c r="AB628" s="612" t="e">
        <f>VLOOKUP(B628,Zeus!F:J,5,0)</f>
        <v>#N/A</v>
      </c>
      <c r="AC628" s="612" t="e">
        <f>VLOOKUP(B628,Montran!F:J,5,0)</f>
        <v>#N/A</v>
      </c>
      <c r="AD628" s="612" t="e">
        <f>VLOOKUP(B628,Endurance!H411:L411,5,0)</f>
        <v>#N/A</v>
      </c>
      <c r="AE628" s="612" t="e">
        <f>VLOOKUP(B628,'Swabhav Techlabs'!$F$1:$J$2,5,0)</f>
        <v>#N/A</v>
      </c>
      <c r="AF628" s="612" t="e">
        <f>VLOOKUP(B628,'Quality Kiosk'!$F$1:$J$18,5,0)</f>
        <v>#N/A</v>
      </c>
      <c r="AG628" s="612" t="e">
        <f>VLOOKUP(B628,'Lemon VB'!$F$1:$J$2,5,0)</f>
        <v>#N/A</v>
      </c>
      <c r="AH628" s="612" t="e">
        <f>VLOOKUP(B628,Gocomet!$E$1:$I$3,5,0)</f>
        <v>#N/A</v>
      </c>
      <c r="AI628" s="612" t="e">
        <f>VLOOKUP(B628,'Ingram Micro'!$E$1:$I$8,5,0)</f>
        <v>#N/A</v>
      </c>
      <c r="AJ628" s="612" t="e">
        <f>VLOOKUP(B628,'DePronto Infotech'!$E$1:$I$2,5,0)</f>
        <v>#N/A</v>
      </c>
      <c r="AK628" s="612" t="e">
        <f>VLOOKUP(B628,'Reliance Retail'!$E$1:$I$4,5,0)</f>
        <v>#N/A</v>
      </c>
      <c r="AL628" s="612" t="e">
        <f>VLOOKUP(B628,'Bright Champs'!$D$1:$H$13,5,0)</f>
        <v>#N/A</v>
      </c>
      <c r="AM628" s="612" t="e">
        <f>VLOOKUP(B628,Neosoft!$E$1:$I$12,5,0)</f>
        <v>#N/A</v>
      </c>
      <c r="AN628" s="612" t="e">
        <f>VLOOKUP(B628,Infosys!$E$1:$I$3,5,0)</f>
        <v>#N/A</v>
      </c>
      <c r="AO628" s="612" t="e">
        <f>VLOOKUP(B628,Cerelabs!$E$1:$I$5,5,0)</f>
        <v>#N/A</v>
      </c>
      <c r="AP628" s="612" t="e">
        <f>VLOOKUP(B628,'Neebal Technologies'!$D$1:$H$2,5,0)</f>
        <v>#N/A</v>
      </c>
      <c r="AQ628" s="612" t="e">
        <f>VLOOKUP(B628,'Vertiv Energy'!$D$1:$H$2,5,0)</f>
        <v>#N/A</v>
      </c>
      <c r="AR628" s="612" t="e">
        <f>VLOOKUP(B628,'Acidaes Solutions (CRMNEXT)'!$D$1:$H$3,5,0)</f>
        <v>#N/A</v>
      </c>
      <c r="AS628" s="612" t="e">
        <f>VLOOKUP(B628,Growisto!$D$1:$H$2,5,0)</f>
        <v>#N/A</v>
      </c>
      <c r="AT628" s="612" t="e">
        <f>VLOOKUP(B628,'9.9 Mediaworx - Digit'!$D$1:$H$2,5,0)</f>
        <v>#N/A</v>
      </c>
      <c r="AU628" s="612" t="e">
        <f>VLOOKUP(B628,'Vistaar systems Pvt Ltd'!$D$2:$H$3,5,0)</f>
        <v>#N/A</v>
      </c>
      <c r="AV628" s="612" t="e">
        <f>VLOOKUP(B628,'Course 5i'!$D$2:$H$11,5,0)</f>
        <v>#N/A</v>
      </c>
      <c r="AW628" s="612">
        <f>VLOOKUP(B628,'Radiant Appliances &amp; Electronic'!$D$1:$H$13,5,0)</f>
        <v>156000</v>
      </c>
      <c r="AX628" s="612" t="e">
        <f>VLOOKUP(B628,'Atos Global'!$D$3:$H$27,5,0)</f>
        <v>#N/A</v>
      </c>
      <c r="AY628" s="612" t="e">
        <f>VLOOKUP(B628,'Saama Technologies'!$D$1:$H$2,5,0)</f>
        <v>#N/A</v>
      </c>
      <c r="AZ628" s="612" t="e">
        <f>VLOOKUP(B628,'Multiplier Solutions'!$D$1:$H$2,5,0)</f>
        <v>#N/A</v>
      </c>
      <c r="BA628" s="612" t="e">
        <f>VLOOKUP(B628,GEP!$D$2:$H$5,5,0)</f>
        <v>#N/A</v>
      </c>
      <c r="BB628" s="612" t="e">
        <f>VLOOKUP(B628,Accenture!$D$1:$H$6,5,0)</f>
        <v>#N/A</v>
      </c>
      <c r="BC628" s="612" t="e">
        <f>VLOOKUP(B628,'Endurance International Group'!$D$1:$H$2,5,0)</f>
        <v>#N/A</v>
      </c>
      <c r="BD628" s="612" t="e">
        <f>VLOOKUP(B628,Newgen!$D$1:$H$2,5,0)</f>
        <v>#N/A</v>
      </c>
      <c r="BE628" s="612" t="e">
        <f>VLOOKUP(B628,'3D Incredible'!D628:H628,5,0)</f>
        <v>#N/A</v>
      </c>
      <c r="BF628" s="612" t="e">
        <f>VLOOKUP(B628,'Raja Software Labs'!$D$2:$H$2,5,0)</f>
        <v>#N/A</v>
      </c>
      <c r="BG628" s="612" t="e">
        <f>VLOOKUP(B628,Wipro!$D$1:$H$2,5,0)</f>
        <v>#N/A</v>
      </c>
      <c r="BH628" s="612" t="e">
        <f>VLOOKUP(B628,'Perch Technologies'!$D$2:$H$2,5,0)</f>
        <v>#N/A</v>
      </c>
      <c r="BI628" s="612" t="e">
        <f>VLOOKUP(B628,'Morning Star'!$D$1:$H$6,5,0)</f>
        <v>#N/A</v>
      </c>
      <c r="BJ628" s="612" t="e">
        <f>VLOOKUP(B628,Flexiloans!$D$1:$H$2,5,0)</f>
        <v>#N/A</v>
      </c>
      <c r="BK628" s="612" t="e">
        <f>VLOOKUP(B628,'Thirdware Solutions'!$D$1:$H$2,5,0)</f>
        <v>#N/A</v>
      </c>
      <c r="BL628" s="612" t="e">
        <f>VLOOKUP(B628,Tescom!$D$1:$H$8,5,0)</f>
        <v>#N/A</v>
      </c>
      <c r="BM628" s="612" t="e">
        <f>VLOOKUP(B628,'Cogno AI'!$D$1:$H$2,5,0)</f>
        <v>#N/A</v>
      </c>
      <c r="BN628" s="612" t="e">
        <f>VLOOKUP(B628,'ABM Knowledgeware'!$D$1:$H$2,5,0)</f>
        <v>#N/A</v>
      </c>
      <c r="BO628" s="612" t="e">
        <f>VLOOKUP(B628,'Concerto Software'!$D$1:$H$3,5,0)</f>
        <v>#N/A</v>
      </c>
      <c r="BP628" s="612" t="e">
        <f>VLOOKUP(B628,'My Captain'!$D$1:$H$4,5,0)</f>
        <v>#N/A</v>
      </c>
      <c r="BQ628" s="612" t="e">
        <f>VLOOKUP(B628,'Finoux Solutions'!$D$2:$H$4,5,0)</f>
        <v>#N/A</v>
      </c>
      <c r="BR628" s="612" t="e">
        <f>VLOOKUP(B628,'MITR Learning'!$D$1:$H$2,5,0)</f>
        <v>#N/A</v>
      </c>
      <c r="BS628" s="612" t="e">
        <f>VLOOKUP(B628,Nucsoft!$D$2:$H$6,5,0)</f>
        <v>#N/A</v>
      </c>
      <c r="BT628" s="612" t="e">
        <f>VLOOKUP(B628,'Paras Cadd'!$D$1:$H$2,5,0)</f>
        <v>#N/A</v>
      </c>
      <c r="BU628" s="612" t="e">
        <f>VLOOKUP(B628,'ICICI Securities'!$D$1:$H$2,5,0)</f>
        <v>#N/A</v>
      </c>
      <c r="BV628" s="612" t="e">
        <f>VLOOKUP(B628,'Citius Tech'!$D$2:$H$5,5,0)</f>
        <v>#N/A</v>
      </c>
      <c r="BW628" s="612" t="e">
        <f>VLOOKUP(B628,'Buzzy Brains'!$D$2:$H$2,5,0)</f>
        <v>#N/A</v>
      </c>
      <c r="BX628" s="612" t="e">
        <f>VLOOKUP(B628,'Decimal Point'!$D$2:$H$2,5,0)</f>
        <v>#N/A</v>
      </c>
      <c r="BY628" s="612" t="e">
        <f>VLOOKUP(B628,'Sankey Business Solutions'!$D$2:$H$3,5,0)</f>
        <v>#N/A</v>
      </c>
      <c r="BZ628" s="612" t="e">
        <f>VLOOKUP(B628,'Nangia &amp; Co LLP'!$D$2:$H$2,5,0)</f>
        <v>#N/A</v>
      </c>
      <c r="CA628" s="612" t="e">
        <f>VLOOKUP(B628,'FIS Solutions India Pvt Ltd'!$D$2:$H$2,5,0)</f>
        <v>#N/A</v>
      </c>
      <c r="CB628" s="612" t="e">
        <f>VLOOKUP(B628,'Delta Technology &amp; Management '!$D$2:$H$16,5,0)</f>
        <v>#N/A</v>
      </c>
      <c r="CC628" s="612">
        <f>VLOOKUP(B628,'Espoir Networks'!$D$3:$H$11,5,0)</f>
        <v>408000</v>
      </c>
      <c r="CD628" s="612" t="e">
        <f>VLOOKUP(B628,'Servosys Solution'!$D$3:$H$5,5,0)</f>
        <v>#N/A</v>
      </c>
      <c r="CE628" s="612" t="e">
        <f>VLOOKUP(B628,'Ribbon Communications'!$D$3:$H$4,5,0)</f>
        <v>#N/A</v>
      </c>
      <c r="CF628" s="612">
        <f t="shared" si="30"/>
        <v>2</v>
      </c>
      <c r="CG628" s="129"/>
      <c r="CH628" s="129" t="s">
        <v>12909</v>
      </c>
      <c r="CI628" s="129"/>
      <c r="CJ628" s="129"/>
      <c r="CK628" s="132">
        <v>2018</v>
      </c>
      <c r="CL628" s="129">
        <v>2021</v>
      </c>
      <c r="CM628" s="128" t="s">
        <v>12910</v>
      </c>
      <c r="CN628" s="129">
        <v>394</v>
      </c>
      <c r="CO628" s="133">
        <v>78.8</v>
      </c>
      <c r="CP628" s="129">
        <v>2014</v>
      </c>
      <c r="CQ628" s="129" t="s">
        <v>12839</v>
      </c>
      <c r="CR628" s="128" t="s">
        <v>12911</v>
      </c>
      <c r="CS628" s="129">
        <v>341</v>
      </c>
      <c r="CT628" s="133">
        <v>52.46</v>
      </c>
      <c r="CU628" s="129">
        <v>2016</v>
      </c>
      <c r="CV628" s="129" t="s">
        <v>79</v>
      </c>
      <c r="CW628" s="131" t="s">
        <v>12912</v>
      </c>
      <c r="CX628" s="131" t="s">
        <v>336</v>
      </c>
      <c r="CY628" s="129">
        <v>1463</v>
      </c>
      <c r="CZ628" s="129">
        <v>86.06</v>
      </c>
      <c r="DA628" s="129">
        <v>2018</v>
      </c>
      <c r="DB628" s="129">
        <v>2</v>
      </c>
      <c r="DC628" s="129" t="s">
        <v>12699</v>
      </c>
      <c r="DD628" s="129">
        <v>2620</v>
      </c>
      <c r="DE628" s="129">
        <v>79.39</v>
      </c>
      <c r="DF628" s="397">
        <v>0</v>
      </c>
      <c r="DG628" s="224" t="s">
        <v>295</v>
      </c>
      <c r="DH628" s="224" t="s">
        <v>295</v>
      </c>
      <c r="DI628" s="224">
        <v>6.81</v>
      </c>
      <c r="DJ628" s="224">
        <v>7.08</v>
      </c>
      <c r="DK628" s="224">
        <v>5.71</v>
      </c>
      <c r="DL628" s="224">
        <v>8.26</v>
      </c>
      <c r="DM628" s="224">
        <f>SUM(DI628:DL628)</f>
        <v>27.86</v>
      </c>
      <c r="DN628" s="224">
        <v>6.96</v>
      </c>
      <c r="DO628" s="394">
        <v>61.45</v>
      </c>
      <c r="DP628" s="131" t="s">
        <v>12913</v>
      </c>
      <c r="DQ628" s="394">
        <v>0</v>
      </c>
      <c r="DR628" s="394">
        <v>0</v>
      </c>
      <c r="DS628" s="129">
        <v>0</v>
      </c>
      <c r="DT628" s="129">
        <v>0</v>
      </c>
      <c r="DU628" s="129">
        <v>0</v>
      </c>
      <c r="DV628" s="129">
        <v>0</v>
      </c>
      <c r="DW628" s="131" t="s">
        <v>84</v>
      </c>
      <c r="DX628" s="131" t="s">
        <v>84</v>
      </c>
      <c r="DY628" s="131"/>
      <c r="DZ628" s="131" t="s">
        <v>12914</v>
      </c>
      <c r="EA628" s="131" t="s">
        <v>86</v>
      </c>
      <c r="EB628" s="131" t="s">
        <v>12915</v>
      </c>
      <c r="EC628" s="131" t="s">
        <v>317</v>
      </c>
      <c r="ED628" s="131" t="s">
        <v>89</v>
      </c>
      <c r="EE628" s="131" t="s">
        <v>12916</v>
      </c>
      <c r="EF628" s="131"/>
      <c r="EG628" s="131"/>
      <c r="EH628" s="131"/>
      <c r="EI628" s="131" t="s">
        <v>12917</v>
      </c>
      <c r="EJ628" s="135"/>
      <c r="EK628" s="135"/>
      <c r="EL628" s="131"/>
      <c r="EM628" s="131"/>
      <c r="EN628" s="131"/>
    </row>
    <row r="629" spans="1:145" s="32" customFormat="1" ht="20.25" customHeight="1" thickTop="1" thickBot="1">
      <c r="A629" s="575">
        <f t="shared" si="31"/>
        <v>628</v>
      </c>
      <c r="B629" s="583" t="s">
        <v>12919</v>
      </c>
      <c r="C629" s="599" t="s">
        <v>12918</v>
      </c>
      <c r="D629" s="576" t="s">
        <v>13209</v>
      </c>
      <c r="E629" s="568" t="str">
        <f t="shared" si="29"/>
        <v>Not Placed</v>
      </c>
      <c r="F629" s="576" t="s">
        <v>12493</v>
      </c>
      <c r="G629" s="576" t="s">
        <v>226</v>
      </c>
      <c r="H629" s="164" t="str">
        <f>VLOOKUP(B629,CMPN3!C24:E79,3,0)</f>
        <v>Diploma + Direct Second Year Engineering with Live KT</v>
      </c>
      <c r="I629" s="610" t="s">
        <v>12920</v>
      </c>
      <c r="J629" s="572">
        <v>20</v>
      </c>
      <c r="K629" s="611" t="s">
        <v>12921</v>
      </c>
      <c r="L629" s="611" t="s">
        <v>12921</v>
      </c>
      <c r="M629" s="611" t="s">
        <v>12922</v>
      </c>
      <c r="N629" s="612" t="s">
        <v>12923</v>
      </c>
      <c r="O629" s="612">
        <v>7208636561</v>
      </c>
      <c r="P629" s="612">
        <v>7208636561</v>
      </c>
      <c r="Q629" s="612" t="e">
        <f>VLOOKUP(B629,'TCS CON'!$D$1:$H$98,5,0)</f>
        <v>#N/A</v>
      </c>
      <c r="R629" s="612" t="e">
        <f>VLOOKUP(B629,LTI!$C$1:$H$46,6,0)</f>
        <v>#N/A</v>
      </c>
      <c r="S629" s="612" t="e">
        <f>VLOOKUP(B629,JARO!$E$2:$I$11,5,0)</f>
        <v>#N/A</v>
      </c>
      <c r="T629" s="612" t="e">
        <f>VLOOKUP(B629,Capgemini!$D$3:$H$78,5,0)</f>
        <v>#N/A</v>
      </c>
      <c r="U629" s="612" t="e">
        <f>VLOOKUP(B629,Carwale!$D$1:$H$4,5,0)</f>
        <v>#N/A</v>
      </c>
      <c r="V629" s="612" t="e">
        <f>VLOOKUP(B629,'Interactive Brokers'!E:I,5,0)</f>
        <v>#N/A</v>
      </c>
      <c r="W629" s="612" t="e">
        <f>VLOOKUP(B629,'REL Jio'!E:I,5,0)</f>
        <v>#N/A</v>
      </c>
      <c r="X629" s="612" t="e">
        <f>VLOOKUP(B629,'Sciative Sol'!E:I,5,0)</f>
        <v>#N/A</v>
      </c>
      <c r="Y629" s="612" t="e">
        <f>VLOOKUP(B629,'Hexaware Tech'!E:I,5,0)</f>
        <v>#N/A</v>
      </c>
      <c r="Z629" s="612" t="e">
        <f>VLOOKUP(B629,Axis!D:H,5,0)</f>
        <v>#N/A</v>
      </c>
      <c r="AA629" s="612" t="e">
        <f>VLOOKUP(B629,Ugam!$D$3:$H$26,5,0)</f>
        <v>#N/A</v>
      </c>
      <c r="AB629" s="612" t="e">
        <f>VLOOKUP(B629,Zeus!F:J,5,0)</f>
        <v>#N/A</v>
      </c>
      <c r="AC629" s="612" t="e">
        <f>VLOOKUP(B629,Montran!F:J,5,0)</f>
        <v>#N/A</v>
      </c>
      <c r="AD629" s="612" t="e">
        <f>VLOOKUP(B629,Endurance!H412:L412,5,0)</f>
        <v>#N/A</v>
      </c>
      <c r="AE629" s="612" t="e">
        <f>VLOOKUP(B629,'Swabhav Techlabs'!$F$1:$J$2,5,0)</f>
        <v>#N/A</v>
      </c>
      <c r="AF629" s="612" t="e">
        <f>VLOOKUP(B629,'Quality Kiosk'!$F$1:$J$18,5,0)</f>
        <v>#N/A</v>
      </c>
      <c r="AG629" s="612" t="e">
        <f>VLOOKUP(B629,'Lemon VB'!$F$1:$J$2,5,0)</f>
        <v>#N/A</v>
      </c>
      <c r="AH629" s="612" t="e">
        <f>VLOOKUP(B629,Gocomet!$E$1:$I$3,5,0)</f>
        <v>#N/A</v>
      </c>
      <c r="AI629" s="612" t="e">
        <f>VLOOKUP(B629,'Ingram Micro'!$E$1:$I$8,5,0)</f>
        <v>#N/A</v>
      </c>
      <c r="AJ629" s="612" t="e">
        <f>VLOOKUP(B629,'DePronto Infotech'!$E$1:$I$2,5,0)</f>
        <v>#N/A</v>
      </c>
      <c r="AK629" s="612" t="e">
        <f>VLOOKUP(B629,'Reliance Retail'!$E$1:$I$4,5,0)</f>
        <v>#N/A</v>
      </c>
      <c r="AL629" s="612" t="e">
        <f>VLOOKUP(B629,'Bright Champs'!$D$1:$H$13,5,0)</f>
        <v>#N/A</v>
      </c>
      <c r="AM629" s="612" t="e">
        <f>VLOOKUP(B629,Neosoft!$E$1:$I$12,5,0)</f>
        <v>#N/A</v>
      </c>
      <c r="AN629" s="612" t="e">
        <f>VLOOKUP(B629,Infosys!$E$1:$I$3,5,0)</f>
        <v>#N/A</v>
      </c>
      <c r="AO629" s="612" t="e">
        <f>VLOOKUP(B629,Cerelabs!$E$1:$I$5,5,0)</f>
        <v>#N/A</v>
      </c>
      <c r="AP629" s="612" t="e">
        <f>VLOOKUP(B629,'Neebal Technologies'!$D$1:$H$2,5,0)</f>
        <v>#N/A</v>
      </c>
      <c r="AQ629" s="612" t="e">
        <f>VLOOKUP(B629,'Vertiv Energy'!$D$1:$H$2,5,0)</f>
        <v>#N/A</v>
      </c>
      <c r="AR629" s="612" t="e">
        <f>VLOOKUP(B629,'Acidaes Solutions (CRMNEXT)'!$D$1:$H$3,5,0)</f>
        <v>#N/A</v>
      </c>
      <c r="AS629" s="612" t="e">
        <f>VLOOKUP(B629,Growisto!$D$1:$H$2,5,0)</f>
        <v>#N/A</v>
      </c>
      <c r="AT629" s="612" t="e">
        <f>VLOOKUP(B629,'9.9 Mediaworx - Digit'!$D$1:$H$2,5,0)</f>
        <v>#N/A</v>
      </c>
      <c r="AU629" s="612" t="e">
        <f>VLOOKUP(B629,'Vistaar systems Pvt Ltd'!$D$2:$H$3,5,0)</f>
        <v>#N/A</v>
      </c>
      <c r="AV629" s="612" t="e">
        <f>VLOOKUP(B629,'Course 5i'!$D$2:$H$11,5,0)</f>
        <v>#N/A</v>
      </c>
      <c r="AW629" s="612" t="e">
        <f>VLOOKUP(B629,'Radiant Appliances &amp; Electronic'!$D$1:$H$13,5,0)</f>
        <v>#N/A</v>
      </c>
      <c r="AX629" s="612" t="e">
        <f>VLOOKUP(B629,'Atos Global'!$D$3:$H$27,5,0)</f>
        <v>#N/A</v>
      </c>
      <c r="AY629" s="612" t="e">
        <f>VLOOKUP(B629,'Saama Technologies'!$D$1:$H$2,5,0)</f>
        <v>#N/A</v>
      </c>
      <c r="AZ629" s="612" t="e">
        <f>VLOOKUP(B629,'Multiplier Solutions'!$D$1:$H$2,5,0)</f>
        <v>#N/A</v>
      </c>
      <c r="BA629" s="612" t="e">
        <f>VLOOKUP(B629,GEP!$D$2:$H$5,5,0)</f>
        <v>#N/A</v>
      </c>
      <c r="BB629" s="612" t="e">
        <f>VLOOKUP(B629,Accenture!$D$1:$H$6,5,0)</f>
        <v>#N/A</v>
      </c>
      <c r="BC629" s="612" t="e">
        <f>VLOOKUP(B629,'Endurance International Group'!$D$1:$H$2,5,0)</f>
        <v>#N/A</v>
      </c>
      <c r="BD629" s="612" t="e">
        <f>VLOOKUP(B629,Newgen!$D$1:$H$2,5,0)</f>
        <v>#N/A</v>
      </c>
      <c r="BE629" s="612" t="e">
        <f>VLOOKUP(B629,'3D Incredible'!D629:H629,5,0)</f>
        <v>#N/A</v>
      </c>
      <c r="BF629" s="612" t="e">
        <f>VLOOKUP(B629,'Raja Software Labs'!$D$2:$H$2,5,0)</f>
        <v>#N/A</v>
      </c>
      <c r="BG629" s="612" t="e">
        <f>VLOOKUP(B629,Wipro!$D$1:$H$2,5,0)</f>
        <v>#N/A</v>
      </c>
      <c r="BH629" s="612" t="e">
        <f>VLOOKUP(B629,'Perch Technologies'!$D$2:$H$2,5,0)</f>
        <v>#N/A</v>
      </c>
      <c r="BI629" s="612" t="e">
        <f>VLOOKUP(B629,'Morning Star'!$D$1:$H$6,5,0)</f>
        <v>#N/A</v>
      </c>
      <c r="BJ629" s="612" t="e">
        <f>VLOOKUP(B629,Flexiloans!$D$1:$H$2,5,0)</f>
        <v>#N/A</v>
      </c>
      <c r="BK629" s="612" t="e">
        <f>VLOOKUP(B629,'Thirdware Solutions'!$D$1:$H$2,5,0)</f>
        <v>#N/A</v>
      </c>
      <c r="BL629" s="612" t="e">
        <f>VLOOKUP(B629,Tescom!$D$1:$H$8,5,0)</f>
        <v>#N/A</v>
      </c>
      <c r="BM629" s="612" t="e">
        <f>VLOOKUP(B629,'Cogno AI'!$D$1:$H$2,5,0)</f>
        <v>#N/A</v>
      </c>
      <c r="BN629" s="612" t="e">
        <f>VLOOKUP(B629,'ABM Knowledgeware'!$D$1:$H$2,5,0)</f>
        <v>#N/A</v>
      </c>
      <c r="BO629" s="612" t="e">
        <f>VLOOKUP(B629,'Concerto Software'!$D$1:$H$3,5,0)</f>
        <v>#N/A</v>
      </c>
      <c r="BP629" s="612" t="e">
        <f>VLOOKUP(B629,'My Captain'!$D$1:$H$4,5,0)</f>
        <v>#N/A</v>
      </c>
      <c r="BQ629" s="612" t="e">
        <f>VLOOKUP(B629,'Finoux Solutions'!$D$2:$H$4,5,0)</f>
        <v>#N/A</v>
      </c>
      <c r="BR629" s="612" t="e">
        <f>VLOOKUP(B629,'MITR Learning'!$D$1:$H$2,5,0)</f>
        <v>#N/A</v>
      </c>
      <c r="BS629" s="612" t="e">
        <f>VLOOKUP(B629,Nucsoft!$D$2:$H$6,5,0)</f>
        <v>#N/A</v>
      </c>
      <c r="BT629" s="612" t="e">
        <f>VLOOKUP(B629,'Paras Cadd'!$D$1:$H$2,5,0)</f>
        <v>#N/A</v>
      </c>
      <c r="BU629" s="612" t="e">
        <f>VLOOKUP(B629,'ICICI Securities'!$D$1:$H$2,5,0)</f>
        <v>#N/A</v>
      </c>
      <c r="BV629" s="612" t="e">
        <f>VLOOKUP(B629,'Citius Tech'!$D$2:$H$5,5,0)</f>
        <v>#N/A</v>
      </c>
      <c r="BW629" s="612" t="e">
        <f>VLOOKUP(B629,'Buzzy Brains'!$D$2:$H$2,5,0)</f>
        <v>#N/A</v>
      </c>
      <c r="BX629" s="612" t="e">
        <f>VLOOKUP(B629,'Decimal Point'!$D$2:$H$2,5,0)</f>
        <v>#N/A</v>
      </c>
      <c r="BY629" s="612" t="e">
        <f>VLOOKUP(B629,'Sankey Business Solutions'!$D$2:$H$3,5,0)</f>
        <v>#N/A</v>
      </c>
      <c r="BZ629" s="612" t="e">
        <f>VLOOKUP(B629,'Nangia &amp; Co LLP'!$D$2:$H$2,5,0)</f>
        <v>#N/A</v>
      </c>
      <c r="CA629" s="612" t="e">
        <f>VLOOKUP(B629,'FIS Solutions India Pvt Ltd'!$D$2:$H$2,5,0)</f>
        <v>#N/A</v>
      </c>
      <c r="CB629" s="612" t="e">
        <f>VLOOKUP(B629,'Delta Technology &amp; Management '!$D$2:$H$16,5,0)</f>
        <v>#N/A</v>
      </c>
      <c r="CC629" s="612" t="e">
        <f>VLOOKUP(B629,'Espoir Networks'!$D$3:$H$11,5,0)</f>
        <v>#N/A</v>
      </c>
      <c r="CD629" s="612" t="e">
        <f>VLOOKUP(B629,'Servosys Solution'!$D$3:$H$5,5,0)</f>
        <v>#N/A</v>
      </c>
      <c r="CE629" s="612" t="e">
        <f>VLOOKUP(B629,'Ribbon Communications'!$D$3:$H$4,5,0)</f>
        <v>#N/A</v>
      </c>
      <c r="CF629" s="612">
        <f t="shared" si="30"/>
        <v>0</v>
      </c>
      <c r="CG629" s="243" t="s">
        <v>12924</v>
      </c>
      <c r="CH629" s="243" t="s">
        <v>12925</v>
      </c>
      <c r="CI629" s="178"/>
      <c r="CJ629" s="178"/>
      <c r="CK629" s="243">
        <v>2018</v>
      </c>
      <c r="CL629" s="243">
        <v>2021</v>
      </c>
      <c r="CM629" s="248" t="s">
        <v>12926</v>
      </c>
      <c r="CN629" s="178"/>
      <c r="CO629" s="262">
        <v>0.68799999999999994</v>
      </c>
      <c r="CP629" s="243">
        <v>2015</v>
      </c>
      <c r="CQ629" s="243" t="s">
        <v>12927</v>
      </c>
      <c r="CR629" s="178"/>
      <c r="CS629" s="178"/>
      <c r="CT629" s="178"/>
      <c r="CU629" s="178"/>
      <c r="CV629" s="178"/>
      <c r="CW629" s="247" t="s">
        <v>12928</v>
      </c>
      <c r="CX629" s="247" t="s">
        <v>336</v>
      </c>
      <c r="CY629" s="243">
        <v>689</v>
      </c>
      <c r="CZ629" s="262">
        <v>0.76459999999999995</v>
      </c>
      <c r="DA629" s="243">
        <v>2018</v>
      </c>
      <c r="DB629" s="243">
        <v>3</v>
      </c>
      <c r="DC629" s="243" t="s">
        <v>12699</v>
      </c>
      <c r="DD629" s="243">
        <v>611</v>
      </c>
      <c r="DE629" s="243">
        <v>76.38</v>
      </c>
      <c r="DF629" s="243">
        <v>0</v>
      </c>
      <c r="DG629" s="181"/>
      <c r="DH629" s="181"/>
      <c r="DI629" s="249">
        <v>6.27</v>
      </c>
      <c r="DJ629" s="249">
        <v>6.07</v>
      </c>
      <c r="DK629" s="193"/>
      <c r="DL629" s="193"/>
      <c r="DM629" s="243">
        <v>5.23</v>
      </c>
      <c r="DN629" s="243">
        <v>5.23</v>
      </c>
      <c r="DO629" s="401"/>
      <c r="DP629" s="178"/>
      <c r="DQ629" s="243">
        <v>1</v>
      </c>
      <c r="DR629" s="243">
        <v>0</v>
      </c>
      <c r="DS629" s="243">
        <v>0</v>
      </c>
      <c r="DT629" s="243">
        <v>0</v>
      </c>
      <c r="DU629" s="243">
        <v>0</v>
      </c>
      <c r="DV629" s="243">
        <v>0</v>
      </c>
      <c r="DW629" s="248">
        <v>0</v>
      </c>
      <c r="DX629" s="248" t="s">
        <v>3203</v>
      </c>
      <c r="DY629" s="248" t="s">
        <v>3203</v>
      </c>
      <c r="DZ629" s="263" t="s">
        <v>12929</v>
      </c>
      <c r="EA629" s="264" t="s">
        <v>86</v>
      </c>
      <c r="EB629" s="264" t="s">
        <v>12930</v>
      </c>
      <c r="EC629" s="264" t="s">
        <v>88</v>
      </c>
      <c r="ED629" s="264" t="s">
        <v>12422</v>
      </c>
      <c r="EE629" s="265" t="s">
        <v>12931</v>
      </c>
      <c r="EF629" s="178"/>
      <c r="EG629" s="178"/>
      <c r="EH629" s="178"/>
      <c r="EI629" s="183" t="s">
        <v>12932</v>
      </c>
      <c r="EJ629" s="266" t="s">
        <v>12933</v>
      </c>
      <c r="EK629" s="266" t="s">
        <v>12934</v>
      </c>
      <c r="EL629" s="266" t="s">
        <v>12935</v>
      </c>
      <c r="EM629" s="266" t="s">
        <v>12936</v>
      </c>
      <c r="EN629" s="247" t="s">
        <v>3203</v>
      </c>
      <c r="EO629"/>
    </row>
    <row r="630" spans="1:145" s="32" customFormat="1" ht="19.5" customHeight="1" thickTop="1" thickBot="1">
      <c r="A630" s="575">
        <f t="shared" si="31"/>
        <v>629</v>
      </c>
      <c r="B630" s="572" t="s">
        <v>12938</v>
      </c>
      <c r="C630" s="599" t="s">
        <v>12937</v>
      </c>
      <c r="D630" s="576" t="s">
        <v>13209</v>
      </c>
      <c r="E630" s="568" t="str">
        <f t="shared" si="29"/>
        <v>Not Placed</v>
      </c>
      <c r="F630" s="576" t="s">
        <v>12495</v>
      </c>
      <c r="G630" s="570" t="s">
        <v>13330</v>
      </c>
      <c r="H630" s="164" t="str">
        <f>VLOOKUP(B630,ETRX2!C3:E24,3,0)</f>
        <v>Diploma + Direct Second Year Engineering with Live KT</v>
      </c>
      <c r="I630" s="610">
        <v>35894</v>
      </c>
      <c r="J630" s="572">
        <v>22</v>
      </c>
      <c r="K630" s="611" t="s">
        <v>12939</v>
      </c>
      <c r="L630" s="611" t="s">
        <v>12940</v>
      </c>
      <c r="M630" s="611" t="s">
        <v>12941</v>
      </c>
      <c r="N630" s="612" t="s">
        <v>12942</v>
      </c>
      <c r="O630" s="612">
        <v>8329008945</v>
      </c>
      <c r="P630" s="612">
        <v>7769018487</v>
      </c>
      <c r="Q630" s="612" t="e">
        <f>VLOOKUP(B630,'TCS CON'!$D$1:$H$98,5,0)</f>
        <v>#N/A</v>
      </c>
      <c r="R630" s="612" t="e">
        <f>VLOOKUP(B630,LTI!$C$1:$H$46,6,0)</f>
        <v>#N/A</v>
      </c>
      <c r="S630" s="612" t="e">
        <f>VLOOKUP(B630,JARO!$E$2:$I$11,5,0)</f>
        <v>#N/A</v>
      </c>
      <c r="T630" s="612" t="e">
        <f>VLOOKUP(B630,Capgemini!$D$3:$H$78,5,0)</f>
        <v>#N/A</v>
      </c>
      <c r="U630" s="612" t="e">
        <f>VLOOKUP(B630,Carwale!$D$1:$H$4,5,0)</f>
        <v>#N/A</v>
      </c>
      <c r="V630" s="612" t="e">
        <f>VLOOKUP(B630,'Interactive Brokers'!E:I,5,0)</f>
        <v>#N/A</v>
      </c>
      <c r="W630" s="612" t="e">
        <f>VLOOKUP(B630,'REL Jio'!E:I,5,0)</f>
        <v>#N/A</v>
      </c>
      <c r="X630" s="612" t="e">
        <f>VLOOKUP(B630,'Sciative Sol'!E:I,5,0)</f>
        <v>#N/A</v>
      </c>
      <c r="Y630" s="612" t="e">
        <f>VLOOKUP(B630,'Hexaware Tech'!E:I,5,0)</f>
        <v>#N/A</v>
      </c>
      <c r="Z630" s="612" t="e">
        <f>VLOOKUP(B630,Axis!D:H,5,0)</f>
        <v>#N/A</v>
      </c>
      <c r="AA630" s="612" t="e">
        <f>VLOOKUP(B630,Ugam!$D$3:$H$26,5,0)</f>
        <v>#N/A</v>
      </c>
      <c r="AB630" s="612" t="e">
        <f>VLOOKUP(B630,Zeus!F:J,5,0)</f>
        <v>#N/A</v>
      </c>
      <c r="AC630" s="612" t="e">
        <f>VLOOKUP(B630,Montran!F:J,5,0)</f>
        <v>#N/A</v>
      </c>
      <c r="AD630" s="612" t="e">
        <f>VLOOKUP(B630,Endurance!H413:L413,5,0)</f>
        <v>#N/A</v>
      </c>
      <c r="AE630" s="612" t="e">
        <f>VLOOKUP(B630,'Swabhav Techlabs'!$F$1:$J$2,5,0)</f>
        <v>#N/A</v>
      </c>
      <c r="AF630" s="612" t="e">
        <f>VLOOKUP(B630,'Quality Kiosk'!$F$1:$J$18,5,0)</f>
        <v>#N/A</v>
      </c>
      <c r="AG630" s="612" t="e">
        <f>VLOOKUP(B630,'Lemon VB'!$F$1:$J$2,5,0)</f>
        <v>#N/A</v>
      </c>
      <c r="AH630" s="612" t="e">
        <f>VLOOKUP(B630,Gocomet!$E$1:$I$3,5,0)</f>
        <v>#N/A</v>
      </c>
      <c r="AI630" s="612" t="e">
        <f>VLOOKUP(B630,'Ingram Micro'!$E$1:$I$8,5,0)</f>
        <v>#N/A</v>
      </c>
      <c r="AJ630" s="612" t="e">
        <f>VLOOKUP(B630,'DePronto Infotech'!$E$1:$I$2,5,0)</f>
        <v>#N/A</v>
      </c>
      <c r="AK630" s="612" t="e">
        <f>VLOOKUP(B630,'Reliance Retail'!$E$1:$I$4,5,0)</f>
        <v>#N/A</v>
      </c>
      <c r="AL630" s="612" t="e">
        <f>VLOOKUP(B630,'Bright Champs'!$D$1:$H$13,5,0)</f>
        <v>#N/A</v>
      </c>
      <c r="AM630" s="612" t="e">
        <f>VLOOKUP(B630,Neosoft!$E$1:$I$12,5,0)</f>
        <v>#N/A</v>
      </c>
      <c r="AN630" s="612" t="e">
        <f>VLOOKUP(B630,Infosys!$E$1:$I$3,5,0)</f>
        <v>#N/A</v>
      </c>
      <c r="AO630" s="612" t="e">
        <f>VLOOKUP(B630,Cerelabs!$E$1:$I$5,5,0)</f>
        <v>#N/A</v>
      </c>
      <c r="AP630" s="612" t="e">
        <f>VLOOKUP(B630,'Neebal Technologies'!$D$1:$H$2,5,0)</f>
        <v>#N/A</v>
      </c>
      <c r="AQ630" s="612" t="e">
        <f>VLOOKUP(B630,'Vertiv Energy'!$D$1:$H$2,5,0)</f>
        <v>#N/A</v>
      </c>
      <c r="AR630" s="612" t="e">
        <f>VLOOKUP(B630,'Acidaes Solutions (CRMNEXT)'!$D$1:$H$3,5,0)</f>
        <v>#N/A</v>
      </c>
      <c r="AS630" s="612" t="e">
        <f>VLOOKUP(B630,Growisto!$D$1:$H$2,5,0)</f>
        <v>#N/A</v>
      </c>
      <c r="AT630" s="612" t="e">
        <f>VLOOKUP(B630,'9.9 Mediaworx - Digit'!$D$1:$H$2,5,0)</f>
        <v>#N/A</v>
      </c>
      <c r="AU630" s="612" t="e">
        <f>VLOOKUP(B630,'Vistaar systems Pvt Ltd'!$D$2:$H$3,5,0)</f>
        <v>#N/A</v>
      </c>
      <c r="AV630" s="612" t="e">
        <f>VLOOKUP(B630,'Course 5i'!$D$2:$H$11,5,0)</f>
        <v>#N/A</v>
      </c>
      <c r="AW630" s="612" t="e">
        <f>VLOOKUP(B630,'Radiant Appliances &amp; Electronic'!$D$1:$H$13,5,0)</f>
        <v>#N/A</v>
      </c>
      <c r="AX630" s="612" t="e">
        <f>VLOOKUP(B630,'Atos Global'!$D$3:$H$27,5,0)</f>
        <v>#N/A</v>
      </c>
      <c r="AY630" s="612" t="e">
        <f>VLOOKUP(B630,'Saama Technologies'!$D$1:$H$2,5,0)</f>
        <v>#N/A</v>
      </c>
      <c r="AZ630" s="612" t="e">
        <f>VLOOKUP(B630,'Multiplier Solutions'!$D$1:$H$2,5,0)</f>
        <v>#N/A</v>
      </c>
      <c r="BA630" s="612" t="e">
        <f>VLOOKUP(B630,GEP!$D$2:$H$5,5,0)</f>
        <v>#N/A</v>
      </c>
      <c r="BB630" s="612" t="e">
        <f>VLOOKUP(B630,Accenture!$D$1:$H$6,5,0)</f>
        <v>#N/A</v>
      </c>
      <c r="BC630" s="612" t="e">
        <f>VLOOKUP(B630,'Endurance International Group'!$D$1:$H$2,5,0)</f>
        <v>#N/A</v>
      </c>
      <c r="BD630" s="612" t="e">
        <f>VLOOKUP(B630,Newgen!$D$1:$H$2,5,0)</f>
        <v>#N/A</v>
      </c>
      <c r="BE630" s="612" t="e">
        <f>VLOOKUP(B630,'3D Incredible'!D630:H630,5,0)</f>
        <v>#N/A</v>
      </c>
      <c r="BF630" s="612" t="e">
        <f>VLOOKUP(B630,'Raja Software Labs'!$D$2:$H$2,5,0)</f>
        <v>#N/A</v>
      </c>
      <c r="BG630" s="612" t="e">
        <f>VLOOKUP(B630,Wipro!$D$1:$H$2,5,0)</f>
        <v>#N/A</v>
      </c>
      <c r="BH630" s="612" t="e">
        <f>VLOOKUP(B630,'Perch Technologies'!$D$2:$H$2,5,0)</f>
        <v>#N/A</v>
      </c>
      <c r="BI630" s="612" t="e">
        <f>VLOOKUP(B630,'Morning Star'!$D$1:$H$6,5,0)</f>
        <v>#N/A</v>
      </c>
      <c r="BJ630" s="612" t="e">
        <f>VLOOKUP(B630,Flexiloans!$D$1:$H$2,5,0)</f>
        <v>#N/A</v>
      </c>
      <c r="BK630" s="612" t="e">
        <f>VLOOKUP(B630,'Thirdware Solutions'!$D$1:$H$2,5,0)</f>
        <v>#N/A</v>
      </c>
      <c r="BL630" s="612" t="e">
        <f>VLOOKUP(B630,Tescom!$D$1:$H$8,5,0)</f>
        <v>#N/A</v>
      </c>
      <c r="BM630" s="612" t="e">
        <f>VLOOKUP(B630,'Cogno AI'!$D$1:$H$2,5,0)</f>
        <v>#N/A</v>
      </c>
      <c r="BN630" s="612" t="e">
        <f>VLOOKUP(B630,'ABM Knowledgeware'!$D$1:$H$2,5,0)</f>
        <v>#N/A</v>
      </c>
      <c r="BO630" s="612" t="e">
        <f>VLOOKUP(B630,'Concerto Software'!$D$1:$H$3,5,0)</f>
        <v>#N/A</v>
      </c>
      <c r="BP630" s="612" t="e">
        <f>VLOOKUP(B630,'My Captain'!$D$1:$H$4,5,0)</f>
        <v>#N/A</v>
      </c>
      <c r="BQ630" s="612" t="e">
        <f>VLOOKUP(B630,'Finoux Solutions'!$D$2:$H$4,5,0)</f>
        <v>#N/A</v>
      </c>
      <c r="BR630" s="612" t="e">
        <f>VLOOKUP(B630,'MITR Learning'!$D$1:$H$2,5,0)</f>
        <v>#N/A</v>
      </c>
      <c r="BS630" s="612" t="e">
        <f>VLOOKUP(B630,Nucsoft!$D$2:$H$6,5,0)</f>
        <v>#N/A</v>
      </c>
      <c r="BT630" s="612" t="e">
        <f>VLOOKUP(B630,'Paras Cadd'!$D$1:$H$2,5,0)</f>
        <v>#N/A</v>
      </c>
      <c r="BU630" s="612" t="e">
        <f>VLOOKUP(B630,'ICICI Securities'!$D$1:$H$2,5,0)</f>
        <v>#N/A</v>
      </c>
      <c r="BV630" s="612" t="e">
        <f>VLOOKUP(B630,'Citius Tech'!$D$2:$H$5,5,0)</f>
        <v>#N/A</v>
      </c>
      <c r="BW630" s="612" t="e">
        <f>VLOOKUP(B630,'Buzzy Brains'!$D$2:$H$2,5,0)</f>
        <v>#N/A</v>
      </c>
      <c r="BX630" s="612" t="e">
        <f>VLOOKUP(B630,'Decimal Point'!$D$2:$H$2,5,0)</f>
        <v>#N/A</v>
      </c>
      <c r="BY630" s="612" t="e">
        <f>VLOOKUP(B630,'Sankey Business Solutions'!$D$2:$H$3,5,0)</f>
        <v>#N/A</v>
      </c>
      <c r="BZ630" s="612" t="e">
        <f>VLOOKUP(B630,'Nangia &amp; Co LLP'!$D$2:$H$2,5,0)</f>
        <v>#N/A</v>
      </c>
      <c r="CA630" s="612" t="e">
        <f>VLOOKUP(B630,'FIS Solutions India Pvt Ltd'!$D$2:$H$2,5,0)</f>
        <v>#N/A</v>
      </c>
      <c r="CB630" s="612" t="e">
        <f>VLOOKUP(B630,'Delta Technology &amp; Management '!$D$2:$H$16,5,0)</f>
        <v>#N/A</v>
      </c>
      <c r="CC630" s="612" t="e">
        <f>VLOOKUP(B630,'Espoir Networks'!$D$3:$H$11,5,0)</f>
        <v>#N/A</v>
      </c>
      <c r="CD630" s="612" t="e">
        <f>VLOOKUP(B630,'Servosys Solution'!$D$3:$H$5,5,0)</f>
        <v>#N/A</v>
      </c>
      <c r="CE630" s="612" t="e">
        <f>VLOOKUP(B630,'Ribbon Communications'!$D$3:$H$4,5,0)</f>
        <v>#N/A</v>
      </c>
      <c r="CF630" s="612">
        <f t="shared" si="30"/>
        <v>0</v>
      </c>
      <c r="CG630" s="267" t="s">
        <v>81</v>
      </c>
      <c r="CH630" s="268" t="s">
        <v>12943</v>
      </c>
      <c r="CI630" s="267" t="s">
        <v>81</v>
      </c>
      <c r="CJ630" s="178"/>
      <c r="CK630" s="267">
        <v>2018</v>
      </c>
      <c r="CL630" s="267">
        <v>2021</v>
      </c>
      <c r="CM630" s="183" t="s">
        <v>12944</v>
      </c>
      <c r="CN630" s="261">
        <v>310</v>
      </c>
      <c r="CO630" s="269">
        <v>0.62</v>
      </c>
      <c r="CP630" s="261">
        <v>2014</v>
      </c>
      <c r="CQ630" s="261" t="s">
        <v>12945</v>
      </c>
      <c r="CR630" s="265" t="s">
        <v>81</v>
      </c>
      <c r="CS630" s="261" t="s">
        <v>81</v>
      </c>
      <c r="CT630" s="261" t="s">
        <v>81</v>
      </c>
      <c r="CU630" s="261" t="s">
        <v>81</v>
      </c>
      <c r="CV630" s="261" t="s">
        <v>81</v>
      </c>
      <c r="CW630" s="265" t="s">
        <v>3733</v>
      </c>
      <c r="CX630" s="265" t="s">
        <v>336</v>
      </c>
      <c r="CY630" s="267">
        <v>573</v>
      </c>
      <c r="CZ630" s="267">
        <v>71.63</v>
      </c>
      <c r="DA630" s="267" t="s">
        <v>2280</v>
      </c>
      <c r="DB630" s="267">
        <v>3</v>
      </c>
      <c r="DC630" s="267" t="s">
        <v>12699</v>
      </c>
      <c r="DD630" s="261">
        <v>630</v>
      </c>
      <c r="DE630" s="261">
        <v>70.760000000000005</v>
      </c>
      <c r="DF630" s="267"/>
      <c r="DG630" s="271"/>
      <c r="DH630" s="271"/>
      <c r="DI630" s="271"/>
      <c r="DJ630" s="271"/>
      <c r="DK630" s="271"/>
      <c r="DL630" s="271"/>
      <c r="DM630" s="261"/>
      <c r="DN630" s="267"/>
      <c r="DO630" s="267"/>
      <c r="DP630" s="261"/>
      <c r="DQ630" s="267"/>
      <c r="DR630" s="267"/>
      <c r="DS630" s="267">
        <v>0</v>
      </c>
      <c r="DT630" s="267">
        <v>0</v>
      </c>
      <c r="DU630" s="267">
        <v>1</v>
      </c>
      <c r="DV630" s="267">
        <v>0</v>
      </c>
      <c r="DW630" s="270" t="s">
        <v>3203</v>
      </c>
      <c r="DX630" s="270" t="s">
        <v>3203</v>
      </c>
      <c r="DY630" s="270" t="s">
        <v>81</v>
      </c>
      <c r="DZ630" s="270" t="s">
        <v>12946</v>
      </c>
      <c r="EA630" s="270" t="s">
        <v>2914</v>
      </c>
      <c r="EB630" s="270" t="s">
        <v>12947</v>
      </c>
      <c r="EC630" s="270" t="s">
        <v>2914</v>
      </c>
      <c r="ED630" s="270" t="s">
        <v>89</v>
      </c>
      <c r="EE630" s="267"/>
      <c r="EF630" s="267"/>
      <c r="EG630" s="267"/>
      <c r="EH630" s="267"/>
      <c r="EI630" s="270" t="s">
        <v>12948</v>
      </c>
      <c r="EJ630" s="272" t="s">
        <v>12949</v>
      </c>
      <c r="EK630" s="272" t="s">
        <v>12950</v>
      </c>
      <c r="EL630" s="267" t="s">
        <v>81</v>
      </c>
      <c r="EM630" s="273" t="s">
        <v>12951</v>
      </c>
      <c r="EN630" s="267"/>
      <c r="EO630"/>
    </row>
    <row r="631" spans="1:145" s="32" customFormat="1" ht="19.5" customHeight="1" thickTop="1" thickBot="1">
      <c r="A631" s="575">
        <f t="shared" si="31"/>
        <v>630</v>
      </c>
      <c r="B631" s="572" t="s">
        <v>12964</v>
      </c>
      <c r="C631" s="585" t="s">
        <v>13071</v>
      </c>
      <c r="D631" s="502" t="s">
        <v>13208</v>
      </c>
      <c r="E631" s="568" t="str">
        <f t="shared" si="29"/>
        <v>Not Placed</v>
      </c>
      <c r="F631" s="502" t="s">
        <v>12369</v>
      </c>
      <c r="G631" s="570" t="s">
        <v>14086</v>
      </c>
      <c r="H631" s="164" t="str">
        <f>VLOOKUP(B631,EXTC2!C21:E77,3,0)</f>
        <v>12th + Engineering with live KT</v>
      </c>
      <c r="I631" s="610">
        <v>36435</v>
      </c>
      <c r="J631" s="572">
        <v>21</v>
      </c>
      <c r="K631" s="611" t="s">
        <v>12965</v>
      </c>
      <c r="L631" s="611" t="s">
        <v>12965</v>
      </c>
      <c r="M631" s="611" t="s">
        <v>12966</v>
      </c>
      <c r="N631" s="612" t="s">
        <v>12967</v>
      </c>
      <c r="O631" s="612">
        <v>2240058157</v>
      </c>
      <c r="P631" s="612">
        <v>9920891008</v>
      </c>
      <c r="Q631" s="612" t="e">
        <f>VLOOKUP(B631,'TCS CON'!$D$1:$H$98,5,0)</f>
        <v>#N/A</v>
      </c>
      <c r="R631" s="612" t="e">
        <f>VLOOKUP(B631,LTI!$C$1:$H$46,6,0)</f>
        <v>#N/A</v>
      </c>
      <c r="S631" s="612" t="e">
        <f>VLOOKUP(B631,JARO!$E$2:$I$11,5,0)</f>
        <v>#N/A</v>
      </c>
      <c r="T631" s="612" t="e">
        <f>VLOOKUP(B631,Capgemini!$D$3:$H$78,5,0)</f>
        <v>#N/A</v>
      </c>
      <c r="U631" s="612" t="e">
        <f>VLOOKUP(B631,Carwale!$D$1:$H$4,5,0)</f>
        <v>#N/A</v>
      </c>
      <c r="V631" s="612" t="e">
        <f>VLOOKUP(B631,'Interactive Brokers'!E:I,5,0)</f>
        <v>#N/A</v>
      </c>
      <c r="W631" s="612" t="e">
        <f>VLOOKUP(B631,'REL Jio'!E:I,5,0)</f>
        <v>#N/A</v>
      </c>
      <c r="X631" s="612" t="e">
        <f>VLOOKUP(B631,'Sciative Sol'!E:I,5,0)</f>
        <v>#N/A</v>
      </c>
      <c r="Y631" s="612" t="e">
        <f>VLOOKUP(B631,'Hexaware Tech'!E:I,5,0)</f>
        <v>#N/A</v>
      </c>
      <c r="Z631" s="612" t="e">
        <f>VLOOKUP(B631,Axis!D:H,5,0)</f>
        <v>#N/A</v>
      </c>
      <c r="AA631" s="612" t="e">
        <f>VLOOKUP(B631,Ugam!$D$3:$H$26,5,0)</f>
        <v>#N/A</v>
      </c>
      <c r="AB631" s="612" t="e">
        <f>VLOOKUP(B631,Zeus!F:J,5,0)</f>
        <v>#N/A</v>
      </c>
      <c r="AC631" s="612" t="e">
        <f>VLOOKUP(B631,Montran!F:J,5,0)</f>
        <v>#N/A</v>
      </c>
      <c r="AD631" s="612" t="e">
        <f>VLOOKUP(B631,Endurance!H414:L414,5,0)</f>
        <v>#N/A</v>
      </c>
      <c r="AE631" s="612" t="e">
        <f>VLOOKUP(B631,'Swabhav Techlabs'!$F$1:$J$2,5,0)</f>
        <v>#N/A</v>
      </c>
      <c r="AF631" s="612" t="e">
        <f>VLOOKUP(B631,'Quality Kiosk'!$F$1:$J$18,5,0)</f>
        <v>#N/A</v>
      </c>
      <c r="AG631" s="612" t="e">
        <f>VLOOKUP(B631,'Lemon VB'!$F$1:$J$2,5,0)</f>
        <v>#N/A</v>
      </c>
      <c r="AH631" s="612" t="e">
        <f>VLOOKUP(B631,Gocomet!$E$1:$I$3,5,0)</f>
        <v>#N/A</v>
      </c>
      <c r="AI631" s="612" t="e">
        <f>VLOOKUP(B631,'Ingram Micro'!$E$1:$I$8,5,0)</f>
        <v>#N/A</v>
      </c>
      <c r="AJ631" s="612" t="e">
        <f>VLOOKUP(B631,'DePronto Infotech'!$E$1:$I$2,5,0)</f>
        <v>#N/A</v>
      </c>
      <c r="AK631" s="612" t="e">
        <f>VLOOKUP(B631,'Reliance Retail'!$E$1:$I$4,5,0)</f>
        <v>#N/A</v>
      </c>
      <c r="AL631" s="612" t="e">
        <f>VLOOKUP(B631,'Bright Champs'!$D$1:$H$13,5,0)</f>
        <v>#N/A</v>
      </c>
      <c r="AM631" s="612" t="e">
        <f>VLOOKUP(B631,Neosoft!$E$1:$I$12,5,0)</f>
        <v>#N/A</v>
      </c>
      <c r="AN631" s="612" t="e">
        <f>VLOOKUP(B631,Infosys!$E$1:$I$3,5,0)</f>
        <v>#N/A</v>
      </c>
      <c r="AO631" s="612" t="e">
        <f>VLOOKUP(B631,Cerelabs!$E$1:$I$5,5,0)</f>
        <v>#N/A</v>
      </c>
      <c r="AP631" s="612" t="e">
        <f>VLOOKUP(B631,'Neebal Technologies'!$D$1:$H$2,5,0)</f>
        <v>#N/A</v>
      </c>
      <c r="AQ631" s="612" t="e">
        <f>VLOOKUP(B631,'Vertiv Energy'!$D$1:$H$2,5,0)</f>
        <v>#N/A</v>
      </c>
      <c r="AR631" s="612" t="e">
        <f>VLOOKUP(B631,'Acidaes Solutions (CRMNEXT)'!$D$1:$H$3,5,0)</f>
        <v>#N/A</v>
      </c>
      <c r="AS631" s="612" t="e">
        <f>VLOOKUP(B631,Growisto!$D$1:$H$2,5,0)</f>
        <v>#N/A</v>
      </c>
      <c r="AT631" s="612" t="e">
        <f>VLOOKUP(B631,'9.9 Mediaworx - Digit'!$D$1:$H$2,5,0)</f>
        <v>#N/A</v>
      </c>
      <c r="AU631" s="612" t="e">
        <f>VLOOKUP(B631,'Vistaar systems Pvt Ltd'!$D$2:$H$3,5,0)</f>
        <v>#N/A</v>
      </c>
      <c r="AV631" s="612" t="e">
        <f>VLOOKUP(B631,'Course 5i'!$D$2:$H$11,5,0)</f>
        <v>#N/A</v>
      </c>
      <c r="AW631" s="612" t="e">
        <f>VLOOKUP(B631,'Radiant Appliances &amp; Electronic'!$D$1:$H$13,5,0)</f>
        <v>#N/A</v>
      </c>
      <c r="AX631" s="612" t="e">
        <f>VLOOKUP(B631,'Atos Global'!$D$3:$H$27,5,0)</f>
        <v>#N/A</v>
      </c>
      <c r="AY631" s="612" t="e">
        <f>VLOOKUP(B631,'Saama Technologies'!$D$1:$H$2,5,0)</f>
        <v>#N/A</v>
      </c>
      <c r="AZ631" s="612" t="e">
        <f>VLOOKUP(B631,'Multiplier Solutions'!$D$1:$H$2,5,0)</f>
        <v>#N/A</v>
      </c>
      <c r="BA631" s="612" t="e">
        <f>VLOOKUP(B631,GEP!$D$2:$H$5,5,0)</f>
        <v>#N/A</v>
      </c>
      <c r="BB631" s="612" t="e">
        <f>VLOOKUP(B631,Accenture!$D$1:$H$6,5,0)</f>
        <v>#N/A</v>
      </c>
      <c r="BC631" s="612" t="e">
        <f>VLOOKUP(B631,'Endurance International Group'!$D$1:$H$2,5,0)</f>
        <v>#N/A</v>
      </c>
      <c r="BD631" s="612" t="e">
        <f>VLOOKUP(B631,Newgen!$D$1:$H$2,5,0)</f>
        <v>#N/A</v>
      </c>
      <c r="BE631" s="612" t="e">
        <f>VLOOKUP(B631,'3D Incredible'!D631:H631,5,0)</f>
        <v>#N/A</v>
      </c>
      <c r="BF631" s="612" t="e">
        <f>VLOOKUP(B631,'Raja Software Labs'!$D$2:$H$2,5,0)</f>
        <v>#N/A</v>
      </c>
      <c r="BG631" s="612" t="e">
        <f>VLOOKUP(B631,Wipro!$D$1:$H$2,5,0)</f>
        <v>#N/A</v>
      </c>
      <c r="BH631" s="612" t="e">
        <f>VLOOKUP(B631,'Perch Technologies'!$D$2:$H$2,5,0)</f>
        <v>#N/A</v>
      </c>
      <c r="BI631" s="612" t="e">
        <f>VLOOKUP(B631,'Morning Star'!$D$1:$H$6,5,0)</f>
        <v>#N/A</v>
      </c>
      <c r="BJ631" s="612" t="e">
        <f>VLOOKUP(B631,Flexiloans!$D$1:$H$2,5,0)</f>
        <v>#N/A</v>
      </c>
      <c r="BK631" s="612" t="e">
        <f>VLOOKUP(B631,'Thirdware Solutions'!$D$1:$H$2,5,0)</f>
        <v>#N/A</v>
      </c>
      <c r="BL631" s="612" t="e">
        <f>VLOOKUP(B631,Tescom!$D$1:$H$8,5,0)</f>
        <v>#N/A</v>
      </c>
      <c r="BM631" s="612" t="e">
        <f>VLOOKUP(B631,'Cogno AI'!$D$1:$H$2,5,0)</f>
        <v>#N/A</v>
      </c>
      <c r="BN631" s="612" t="e">
        <f>VLOOKUP(B631,'ABM Knowledgeware'!$D$1:$H$2,5,0)</f>
        <v>#N/A</v>
      </c>
      <c r="BO631" s="612" t="e">
        <f>VLOOKUP(B631,'Concerto Software'!$D$1:$H$3,5,0)</f>
        <v>#N/A</v>
      </c>
      <c r="BP631" s="612" t="e">
        <f>VLOOKUP(B631,'My Captain'!$D$1:$H$4,5,0)</f>
        <v>#N/A</v>
      </c>
      <c r="BQ631" s="612" t="e">
        <f>VLOOKUP(B631,'Finoux Solutions'!$D$2:$H$4,5,0)</f>
        <v>#N/A</v>
      </c>
      <c r="BR631" s="612" t="e">
        <f>VLOOKUP(B631,'MITR Learning'!$D$1:$H$2,5,0)</f>
        <v>#N/A</v>
      </c>
      <c r="BS631" s="612" t="e">
        <f>VLOOKUP(B631,Nucsoft!$D$2:$H$6,5,0)</f>
        <v>#N/A</v>
      </c>
      <c r="BT631" s="612" t="e">
        <f>VLOOKUP(B631,'Paras Cadd'!$D$1:$H$2,5,0)</f>
        <v>#N/A</v>
      </c>
      <c r="BU631" s="612" t="e">
        <f>VLOOKUP(B631,'ICICI Securities'!$D$1:$H$2,5,0)</f>
        <v>#N/A</v>
      </c>
      <c r="BV631" s="612" t="e">
        <f>VLOOKUP(B631,'Citius Tech'!$D$2:$H$5,5,0)</f>
        <v>#N/A</v>
      </c>
      <c r="BW631" s="612" t="e">
        <f>VLOOKUP(B631,'Buzzy Brains'!$D$2:$H$2,5,0)</f>
        <v>#N/A</v>
      </c>
      <c r="BX631" s="612" t="e">
        <f>VLOOKUP(B631,'Decimal Point'!$D$2:$H$2,5,0)</f>
        <v>#N/A</v>
      </c>
      <c r="BY631" s="612" t="e">
        <f>VLOOKUP(B631,'Sankey Business Solutions'!$D$2:$H$3,5,0)</f>
        <v>#N/A</v>
      </c>
      <c r="BZ631" s="612" t="e">
        <f>VLOOKUP(B631,'Nangia &amp; Co LLP'!$D$2:$H$2,5,0)</f>
        <v>#N/A</v>
      </c>
      <c r="CA631" s="612" t="e">
        <f>VLOOKUP(B631,'FIS Solutions India Pvt Ltd'!$D$2:$H$2,5,0)</f>
        <v>#N/A</v>
      </c>
      <c r="CB631" s="612" t="e">
        <f>VLOOKUP(B631,'Delta Technology &amp; Management '!$D$2:$H$16,5,0)</f>
        <v>#N/A</v>
      </c>
      <c r="CC631" s="612" t="e">
        <f>VLOOKUP(B631,'Espoir Networks'!$D$3:$H$11,5,0)</f>
        <v>#N/A</v>
      </c>
      <c r="CD631" s="612" t="e">
        <f>VLOOKUP(B631,'Servosys Solution'!$D$3:$H$5,5,0)</f>
        <v>#N/A</v>
      </c>
      <c r="CE631" s="612" t="e">
        <f>VLOOKUP(B631,'Ribbon Communications'!$D$3:$H$4,5,0)</f>
        <v>#N/A</v>
      </c>
      <c r="CF631" s="612">
        <f t="shared" si="30"/>
        <v>0</v>
      </c>
      <c r="CG631" s="182" t="s">
        <v>12968</v>
      </c>
      <c r="CH631" s="182">
        <v>857046740556</v>
      </c>
      <c r="CI631" s="182" t="s">
        <v>12969</v>
      </c>
      <c r="CJ631" s="178"/>
      <c r="CK631" s="182">
        <v>2017</v>
      </c>
      <c r="CL631" s="182">
        <v>2021</v>
      </c>
      <c r="CM631" s="185" t="s">
        <v>12970</v>
      </c>
      <c r="CN631" s="182">
        <v>468</v>
      </c>
      <c r="CO631" s="182">
        <v>93.6</v>
      </c>
      <c r="CP631" s="182">
        <v>2015</v>
      </c>
      <c r="CQ631" s="182" t="s">
        <v>12839</v>
      </c>
      <c r="CR631" s="185" t="s">
        <v>12971</v>
      </c>
      <c r="CS631" s="182">
        <v>396</v>
      </c>
      <c r="CT631" s="182">
        <v>66</v>
      </c>
      <c r="CU631" s="182">
        <v>2017</v>
      </c>
      <c r="CV631" s="182" t="s">
        <v>12972</v>
      </c>
      <c r="CW631" s="182" t="s">
        <v>81</v>
      </c>
      <c r="CX631" s="182" t="s">
        <v>81</v>
      </c>
      <c r="CY631" s="182" t="s">
        <v>81</v>
      </c>
      <c r="CZ631" s="182" t="s">
        <v>81</v>
      </c>
      <c r="DA631" s="182" t="s">
        <v>81</v>
      </c>
      <c r="DB631" s="182" t="s">
        <v>81</v>
      </c>
      <c r="DC631" s="182" t="s">
        <v>81</v>
      </c>
      <c r="DD631" s="182" t="s">
        <v>81</v>
      </c>
      <c r="DE631" s="182" t="s">
        <v>81</v>
      </c>
      <c r="DF631" s="182" t="s">
        <v>81</v>
      </c>
      <c r="DG631" s="186">
        <v>6</v>
      </c>
      <c r="DH631" s="186">
        <v>6.7</v>
      </c>
      <c r="DI631" s="186">
        <v>4.96</v>
      </c>
      <c r="DJ631" s="186">
        <v>5.08</v>
      </c>
      <c r="DK631" s="186" t="s">
        <v>81</v>
      </c>
      <c r="DL631" s="184">
        <v>6.96</v>
      </c>
      <c r="DM631" s="261" t="s">
        <v>81</v>
      </c>
      <c r="DN631" s="182">
        <v>5.94</v>
      </c>
      <c r="DO631" s="182"/>
      <c r="DP631" s="182" t="s">
        <v>81</v>
      </c>
      <c r="DQ631" s="182">
        <v>3</v>
      </c>
      <c r="DR631" s="182">
        <v>10</v>
      </c>
      <c r="DS631" s="182">
        <v>0</v>
      </c>
      <c r="DT631" s="182">
        <v>0</v>
      </c>
      <c r="DU631" s="182">
        <v>0</v>
      </c>
      <c r="DV631" s="182">
        <v>0</v>
      </c>
      <c r="DW631" s="185" t="s">
        <v>3203</v>
      </c>
      <c r="DX631" s="185" t="s">
        <v>3203</v>
      </c>
      <c r="DY631" s="185" t="s">
        <v>3203</v>
      </c>
      <c r="DZ631" s="185" t="s">
        <v>12981</v>
      </c>
      <c r="EA631" s="185" t="s">
        <v>12980</v>
      </c>
      <c r="EB631" s="185" t="s">
        <v>12973</v>
      </c>
      <c r="EC631" s="185" t="s">
        <v>11387</v>
      </c>
      <c r="ED631" s="185" t="s">
        <v>12422</v>
      </c>
      <c r="EE631" s="185" t="s">
        <v>557</v>
      </c>
      <c r="EF631" s="185" t="s">
        <v>12974</v>
      </c>
      <c r="EG631" s="185" t="s">
        <v>12975</v>
      </c>
      <c r="EH631" s="185" t="s">
        <v>12976</v>
      </c>
      <c r="EI631" s="185" t="s">
        <v>8456</v>
      </c>
      <c r="EJ631" s="274"/>
      <c r="EK631" s="188" t="s">
        <v>12977</v>
      </c>
      <c r="EL631" s="182" t="s">
        <v>12978</v>
      </c>
      <c r="EM631" s="188" t="s">
        <v>12979</v>
      </c>
      <c r="EN631" s="182"/>
      <c r="EO631"/>
    </row>
    <row r="632" spans="1:145" ht="18" thickTop="1" thickBot="1">
      <c r="A632" s="578">
        <v>631</v>
      </c>
      <c r="B632" s="578" t="s">
        <v>13091</v>
      </c>
      <c r="C632" s="596" t="s">
        <v>13090</v>
      </c>
      <c r="D632" s="609" t="s">
        <v>13208</v>
      </c>
      <c r="E632" s="568" t="str">
        <f t="shared" si="29"/>
        <v>Placed</v>
      </c>
      <c r="F632" s="570" t="s">
        <v>12496</v>
      </c>
      <c r="G632" s="609" t="s">
        <v>160</v>
      </c>
      <c r="H632" s="164" t="str">
        <f>VLOOKUP(B632,INFT3!C12:E60,3,0)</f>
        <v>Diploma + Direct Second Year Engineering without Live KT</v>
      </c>
      <c r="I632" s="610">
        <v>36441</v>
      </c>
      <c r="J632" s="572">
        <v>21</v>
      </c>
      <c r="K632" s="611" t="s">
        <v>13092</v>
      </c>
      <c r="L632" s="611" t="s">
        <v>13092</v>
      </c>
      <c r="M632" s="611" t="s">
        <v>13093</v>
      </c>
      <c r="N632" s="612" t="s">
        <v>13094</v>
      </c>
      <c r="O632" s="612">
        <v>9029534349</v>
      </c>
      <c r="P632" s="612">
        <v>8652182922</v>
      </c>
      <c r="Q632" s="612" t="e">
        <f>VLOOKUP(B632,'TCS CON'!$D$1:$H$98,5,0)</f>
        <v>#N/A</v>
      </c>
      <c r="R632" s="612" t="e">
        <f>VLOOKUP(B632,LTI!$C$1:$H$46,6,0)</f>
        <v>#N/A</v>
      </c>
      <c r="S632" s="612" t="e">
        <f>VLOOKUP(B632,JARO!$E$2:$I$11,5,0)</f>
        <v>#N/A</v>
      </c>
      <c r="T632" s="612" t="e">
        <f>VLOOKUP(B632,Capgemini!$D$3:$H$78,5,0)</f>
        <v>#N/A</v>
      </c>
      <c r="U632" s="612" t="e">
        <f>VLOOKUP(B632,Carwale!$D$1:$H$4,5,0)</f>
        <v>#N/A</v>
      </c>
      <c r="V632" s="612" t="e">
        <f>VLOOKUP(B632,'Interactive Brokers'!E:I,5,0)</f>
        <v>#N/A</v>
      </c>
      <c r="W632" s="612" t="e">
        <f>VLOOKUP(B632,'REL Jio'!E:I,5,0)</f>
        <v>#N/A</v>
      </c>
      <c r="X632" s="612" t="e">
        <f>VLOOKUP(B632,'Sciative Sol'!E:I,5,0)</f>
        <v>#N/A</v>
      </c>
      <c r="Y632" s="612" t="e">
        <f>VLOOKUP(B632,'Hexaware Tech'!E:I,5,0)</f>
        <v>#N/A</v>
      </c>
      <c r="Z632" s="612" t="e">
        <f>VLOOKUP(B632,Axis!D:H,5,0)</f>
        <v>#N/A</v>
      </c>
      <c r="AA632" s="612" t="e">
        <f>VLOOKUP(B632,Ugam!$D$3:$H$26,5,0)</f>
        <v>#N/A</v>
      </c>
      <c r="AB632" s="612" t="e">
        <f>VLOOKUP(B632,Zeus!F:J,5,0)</f>
        <v>#N/A</v>
      </c>
      <c r="AC632" s="612" t="e">
        <f>VLOOKUP(B632,Montran!F:J,5,0)</f>
        <v>#N/A</v>
      </c>
      <c r="AD632" s="612" t="e">
        <f>VLOOKUP(B632,Endurance!H415:L415,5,0)</f>
        <v>#N/A</v>
      </c>
      <c r="AE632" s="612" t="e">
        <f>VLOOKUP(B632,'Swabhav Techlabs'!$F$1:$J$2,5,0)</f>
        <v>#N/A</v>
      </c>
      <c r="AF632" s="612" t="e">
        <f>VLOOKUP(B632,'Quality Kiosk'!$F$1:$J$18,5,0)</f>
        <v>#N/A</v>
      </c>
      <c r="AG632" s="612" t="e">
        <f>VLOOKUP(B632,'Lemon VB'!$F$1:$J$2,5,0)</f>
        <v>#N/A</v>
      </c>
      <c r="AH632" s="612" t="e">
        <f>VLOOKUP(B632,Gocomet!$E$1:$I$3,5,0)</f>
        <v>#N/A</v>
      </c>
      <c r="AI632" s="612" t="e">
        <f>VLOOKUP(B632,'Ingram Micro'!$E$1:$I$8,5,0)</f>
        <v>#N/A</v>
      </c>
      <c r="AJ632" s="612" t="e">
        <f>VLOOKUP(B632,'DePronto Infotech'!$E$1:$I$2,5,0)</f>
        <v>#N/A</v>
      </c>
      <c r="AK632" s="612" t="e">
        <f>VLOOKUP(B632,'Reliance Retail'!$E$1:$I$4,5,0)</f>
        <v>#N/A</v>
      </c>
      <c r="AL632" s="612" t="e">
        <f>VLOOKUP(B632,'Bright Champs'!$D$1:$H$13,5,0)</f>
        <v>#N/A</v>
      </c>
      <c r="AM632" s="612" t="e">
        <f>VLOOKUP(B632,Neosoft!$E$1:$I$12,5,0)</f>
        <v>#N/A</v>
      </c>
      <c r="AN632" s="612" t="e">
        <f>VLOOKUP(B632,Infosys!$E$1:$I$3,5,0)</f>
        <v>#N/A</v>
      </c>
      <c r="AO632" s="612">
        <f>VLOOKUP(B632,Cerelabs!$E$1:$I$5,5,0)</f>
        <v>350000</v>
      </c>
      <c r="AP632" s="612" t="e">
        <f>VLOOKUP(B632,'Neebal Technologies'!$D$1:$H$2,5,0)</f>
        <v>#N/A</v>
      </c>
      <c r="AQ632" s="612" t="e">
        <f>VLOOKUP(B632,'Vertiv Energy'!$D$1:$H$2,5,0)</f>
        <v>#N/A</v>
      </c>
      <c r="AR632" s="612" t="e">
        <f>VLOOKUP(B632,'Acidaes Solutions (CRMNEXT)'!$D$1:$H$3,5,0)</f>
        <v>#N/A</v>
      </c>
      <c r="AS632" s="612" t="e">
        <f>VLOOKUP(B632,Growisto!$D$1:$H$2,5,0)</f>
        <v>#N/A</v>
      </c>
      <c r="AT632" s="612" t="e">
        <f>VLOOKUP(B632,'9.9 Mediaworx - Digit'!$D$1:$H$2,5,0)</f>
        <v>#N/A</v>
      </c>
      <c r="AU632" s="612" t="e">
        <f>VLOOKUP(B632,'Vistaar systems Pvt Ltd'!$D$2:$H$3,5,0)</f>
        <v>#N/A</v>
      </c>
      <c r="AV632" s="612" t="e">
        <f>VLOOKUP(B632,'Course 5i'!$D$2:$H$11,5,0)</f>
        <v>#N/A</v>
      </c>
      <c r="AW632" s="612" t="e">
        <f>VLOOKUP(B632,'Radiant Appliances &amp; Electronic'!$D$1:$H$13,5,0)</f>
        <v>#N/A</v>
      </c>
      <c r="AX632" s="612" t="e">
        <f>VLOOKUP(B632,'Atos Global'!$D$3:$H$27,5,0)</f>
        <v>#N/A</v>
      </c>
      <c r="AY632" s="612" t="e">
        <f>VLOOKUP(B632,'Saama Technologies'!$D$1:$H$2,5,0)</f>
        <v>#N/A</v>
      </c>
      <c r="AZ632" s="612" t="e">
        <f>VLOOKUP(B632,'Multiplier Solutions'!$D$1:$H$2,5,0)</f>
        <v>#N/A</v>
      </c>
      <c r="BA632" s="612" t="e">
        <f>VLOOKUP(B632,GEP!$D$2:$H$5,5,0)</f>
        <v>#N/A</v>
      </c>
      <c r="BB632" s="612" t="e">
        <f>VLOOKUP(B632,Accenture!$D$1:$H$6,5,0)</f>
        <v>#N/A</v>
      </c>
      <c r="BC632" s="612" t="e">
        <f>VLOOKUP(B632,'Endurance International Group'!$D$1:$H$2,5,0)</f>
        <v>#N/A</v>
      </c>
      <c r="BD632" s="612" t="e">
        <f>VLOOKUP(B632,Newgen!$D$1:$H$2,5,0)</f>
        <v>#N/A</v>
      </c>
      <c r="BE632" s="612" t="e">
        <f>VLOOKUP(B632,'3D Incredible'!D632:H632,5,0)</f>
        <v>#N/A</v>
      </c>
      <c r="BF632" s="612" t="e">
        <f>VLOOKUP(B632,'Raja Software Labs'!$D$2:$H$2,5,0)</f>
        <v>#N/A</v>
      </c>
      <c r="BG632" s="612" t="e">
        <f>VLOOKUP(B632,Wipro!$D$1:$H$2,5,0)</f>
        <v>#N/A</v>
      </c>
      <c r="BH632" s="612" t="e">
        <f>VLOOKUP(B632,'Perch Technologies'!$D$2:$H$2,5,0)</f>
        <v>#N/A</v>
      </c>
      <c r="BI632" s="612" t="e">
        <f>VLOOKUP(B632,'Morning Star'!$D$1:$H$6,5,0)</f>
        <v>#N/A</v>
      </c>
      <c r="BJ632" s="612" t="e">
        <f>VLOOKUP(B632,Flexiloans!$D$1:$H$2,5,0)</f>
        <v>#N/A</v>
      </c>
      <c r="BK632" s="612" t="e">
        <f>VLOOKUP(B632,'Thirdware Solutions'!$D$1:$H$2,5,0)</f>
        <v>#N/A</v>
      </c>
      <c r="BL632" s="612" t="e">
        <f>VLOOKUP(B632,Tescom!$D$1:$H$8,5,0)</f>
        <v>#N/A</v>
      </c>
      <c r="BM632" s="612" t="e">
        <f>VLOOKUP(B632,'Cogno AI'!$D$1:$H$2,5,0)</f>
        <v>#N/A</v>
      </c>
      <c r="BN632" s="612" t="e">
        <f>VLOOKUP(B632,'ABM Knowledgeware'!$D$1:$H$2,5,0)</f>
        <v>#N/A</v>
      </c>
      <c r="BO632" s="612" t="e">
        <f>VLOOKUP(B632,'Concerto Software'!$D$1:$H$3,5,0)</f>
        <v>#N/A</v>
      </c>
      <c r="BP632" s="612" t="e">
        <f>VLOOKUP(B632,'My Captain'!$D$1:$H$4,5,0)</f>
        <v>#N/A</v>
      </c>
      <c r="BQ632" s="612" t="e">
        <f>VLOOKUP(B632,'Finoux Solutions'!$D$2:$H$4,5,0)</f>
        <v>#N/A</v>
      </c>
      <c r="BR632" s="612" t="e">
        <f>VLOOKUP(B632,'MITR Learning'!$D$1:$H$2,5,0)</f>
        <v>#N/A</v>
      </c>
      <c r="BS632" s="612" t="e">
        <f>VLOOKUP(B632,Nucsoft!$D$2:$H$6,5,0)</f>
        <v>#N/A</v>
      </c>
      <c r="BT632" s="612" t="e">
        <f>VLOOKUP(B632,'Paras Cadd'!$D$1:$H$2,5,0)</f>
        <v>#N/A</v>
      </c>
      <c r="BU632" s="612" t="e">
        <f>VLOOKUP(B632,'ICICI Securities'!$D$1:$H$2,5,0)</f>
        <v>#N/A</v>
      </c>
      <c r="BV632" s="612" t="e">
        <f>VLOOKUP(B632,'Citius Tech'!$D$2:$H$5,5,0)</f>
        <v>#N/A</v>
      </c>
      <c r="BW632" s="612" t="e">
        <f>VLOOKUP(B632,'Buzzy Brains'!$D$2:$H$2,5,0)</f>
        <v>#N/A</v>
      </c>
      <c r="BX632" s="612" t="e">
        <f>VLOOKUP(B632,'Decimal Point'!$D$2:$H$2,5,0)</f>
        <v>#N/A</v>
      </c>
      <c r="BY632" s="612" t="e">
        <f>VLOOKUP(B632,'Sankey Business Solutions'!$D$2:$H$3,5,0)</f>
        <v>#N/A</v>
      </c>
      <c r="BZ632" s="612" t="e">
        <f>VLOOKUP(B632,'Nangia &amp; Co LLP'!$D$2:$H$2,5,0)</f>
        <v>#N/A</v>
      </c>
      <c r="CA632" s="612" t="e">
        <f>VLOOKUP(B632,'FIS Solutions India Pvt Ltd'!$D$2:$H$2,5,0)</f>
        <v>#N/A</v>
      </c>
      <c r="CB632" s="612" t="e">
        <f>VLOOKUP(B632,'Delta Technology &amp; Management '!$D$2:$H$16,5,0)</f>
        <v>#N/A</v>
      </c>
      <c r="CC632" s="612" t="e">
        <f>VLOOKUP(B632,'Espoir Networks'!$D$3:$H$11,5,0)</f>
        <v>#N/A</v>
      </c>
      <c r="CD632" s="612" t="e">
        <f>VLOOKUP(B632,'Servosys Solution'!$D$3:$H$5,5,0)</f>
        <v>#N/A</v>
      </c>
      <c r="CE632" s="612" t="e">
        <f>VLOOKUP(B632,'Ribbon Communications'!$D$3:$H$4,5,0)</f>
        <v>#N/A</v>
      </c>
      <c r="CF632" s="612">
        <f t="shared" si="30"/>
        <v>1</v>
      </c>
      <c r="CG632" s="296" t="s">
        <v>13095</v>
      </c>
      <c r="CH632" s="296">
        <v>249164640193</v>
      </c>
      <c r="CI632" s="296" t="s">
        <v>81</v>
      </c>
      <c r="CJ632" s="178"/>
      <c r="CK632" s="296" t="s">
        <v>1647</v>
      </c>
      <c r="CL632" s="296">
        <v>2021</v>
      </c>
      <c r="CM632" s="297" t="s">
        <v>13096</v>
      </c>
      <c r="CN632" s="296">
        <v>423</v>
      </c>
      <c r="CO632" s="296">
        <v>84.6</v>
      </c>
      <c r="CP632" s="296">
        <v>2015</v>
      </c>
      <c r="CQ632" s="296" t="s">
        <v>20</v>
      </c>
      <c r="CR632" s="297" t="s">
        <v>81</v>
      </c>
      <c r="CS632" s="296" t="s">
        <v>81</v>
      </c>
      <c r="CT632" s="296" t="s">
        <v>81</v>
      </c>
      <c r="CU632" s="296" t="s">
        <v>81</v>
      </c>
      <c r="CV632" s="296" t="s">
        <v>81</v>
      </c>
      <c r="CW632" s="297" t="s">
        <v>13097</v>
      </c>
      <c r="CX632" s="297" t="s">
        <v>336</v>
      </c>
      <c r="CY632" s="296">
        <v>1423</v>
      </c>
      <c r="CZ632" s="296">
        <v>83.71</v>
      </c>
      <c r="DA632" s="296">
        <v>2018</v>
      </c>
      <c r="DB632" s="296">
        <v>3</v>
      </c>
      <c r="DC632" s="296" t="s">
        <v>12798</v>
      </c>
      <c r="DD632" s="296">
        <v>83.71</v>
      </c>
      <c r="DE632" s="296">
        <v>80.13</v>
      </c>
      <c r="DF632" s="296">
        <v>0</v>
      </c>
      <c r="DG632" s="306" t="s">
        <v>81</v>
      </c>
      <c r="DH632" s="306" t="s">
        <v>81</v>
      </c>
      <c r="DI632" s="297">
        <v>9</v>
      </c>
      <c r="DJ632" s="297">
        <v>8.76</v>
      </c>
      <c r="DK632" s="297">
        <v>9.11</v>
      </c>
      <c r="DL632" s="297">
        <v>10</v>
      </c>
      <c r="DM632" s="296">
        <v>9.2200000000000006</v>
      </c>
      <c r="DN632" s="296">
        <v>9.2200000000000006</v>
      </c>
      <c r="DO632" s="296"/>
      <c r="DP632" s="296">
        <v>9.2200000000000006</v>
      </c>
      <c r="DQ632" s="296">
        <v>0</v>
      </c>
      <c r="DR632" s="296">
        <v>0</v>
      </c>
      <c r="DS632" s="296" t="s">
        <v>81</v>
      </c>
      <c r="DT632" s="296" t="s">
        <v>81</v>
      </c>
      <c r="DU632" s="296">
        <v>0</v>
      </c>
      <c r="DV632" s="296">
        <v>0</v>
      </c>
      <c r="DW632" s="297" t="s">
        <v>3203</v>
      </c>
      <c r="DX632" s="297" t="s">
        <v>3203</v>
      </c>
      <c r="DY632" s="297" t="s">
        <v>81</v>
      </c>
      <c r="DZ632" s="297" t="s">
        <v>13098</v>
      </c>
      <c r="EA632" s="297" t="s">
        <v>86</v>
      </c>
      <c r="EB632" s="297" t="s">
        <v>13099</v>
      </c>
      <c r="EC632" s="297" t="s">
        <v>118</v>
      </c>
      <c r="ED632" s="297" t="s">
        <v>12422</v>
      </c>
      <c r="EE632" s="297" t="s">
        <v>13100</v>
      </c>
      <c r="EF632" s="297" t="s">
        <v>13101</v>
      </c>
      <c r="EG632" s="297" t="s">
        <v>13102</v>
      </c>
      <c r="EH632" s="297" t="s">
        <v>81</v>
      </c>
      <c r="EI632" s="297" t="s">
        <v>13103</v>
      </c>
      <c r="EJ632" s="298" t="s">
        <v>13104</v>
      </c>
      <c r="EK632" s="298" t="s">
        <v>13105</v>
      </c>
      <c r="EL632" s="299" t="s">
        <v>13106</v>
      </c>
      <c r="EM632" s="299" t="s">
        <v>13107</v>
      </c>
      <c r="EN632" s="300" t="s">
        <v>13108</v>
      </c>
    </row>
    <row r="633" spans="1:145" ht="18" thickTop="1" thickBot="1">
      <c r="A633" s="575">
        <v>632</v>
      </c>
      <c r="B633" s="575" t="s">
        <v>13122</v>
      </c>
      <c r="C633" s="585" t="s">
        <v>13123</v>
      </c>
      <c r="D633" s="502" t="s">
        <v>13209</v>
      </c>
      <c r="E633" s="568" t="str">
        <f t="shared" si="29"/>
        <v>Placed</v>
      </c>
      <c r="F633" s="570" t="s">
        <v>12496</v>
      </c>
      <c r="G633" s="502" t="s">
        <v>160</v>
      </c>
      <c r="H633" s="164" t="str">
        <f>VLOOKUP(B633,INFT3!C13:E61,3,0)</f>
        <v>Diploma + Direct Second Year Engineering without Live KT</v>
      </c>
      <c r="I633" s="610">
        <v>36452</v>
      </c>
      <c r="J633" s="572">
        <v>21</v>
      </c>
      <c r="K633" s="611" t="s">
        <v>13121</v>
      </c>
      <c r="L633" s="611" t="s">
        <v>13121</v>
      </c>
      <c r="M633" s="611" t="s">
        <v>13120</v>
      </c>
      <c r="N633" s="612" t="s">
        <v>13119</v>
      </c>
      <c r="O633" s="612">
        <v>9820288084</v>
      </c>
      <c r="P633" s="612">
        <v>8879427323</v>
      </c>
      <c r="Q633" s="612" t="e">
        <f>VLOOKUP(B633,'TCS CON'!$D$1:$H$98,5,0)</f>
        <v>#N/A</v>
      </c>
      <c r="R633" s="612" t="e">
        <f>VLOOKUP(B633,LTI!$C$1:$H$46,6,0)</f>
        <v>#N/A</v>
      </c>
      <c r="S633" s="612" t="e">
        <f>VLOOKUP(B633,JARO!$E$2:$I$11,5,0)</f>
        <v>#N/A</v>
      </c>
      <c r="T633" s="612" t="e">
        <f>VLOOKUP(B633,Capgemini!$D$3:$H$78,5,0)</f>
        <v>#N/A</v>
      </c>
      <c r="U633" s="612" t="e">
        <f>VLOOKUP(B633,Carwale!$D$1:$H$4,5,0)</f>
        <v>#N/A</v>
      </c>
      <c r="V633" s="612" t="e">
        <f>VLOOKUP(B633,'Interactive Brokers'!E:I,5,0)</f>
        <v>#N/A</v>
      </c>
      <c r="W633" s="612" t="e">
        <f>VLOOKUP(B633,'REL Jio'!E:I,5,0)</f>
        <v>#N/A</v>
      </c>
      <c r="X633" s="612" t="e">
        <f>VLOOKUP(B633,'Sciative Sol'!E:I,5,0)</f>
        <v>#N/A</v>
      </c>
      <c r="Y633" s="612" t="e">
        <f>VLOOKUP(B633,'Hexaware Tech'!E:I,5,0)</f>
        <v>#N/A</v>
      </c>
      <c r="Z633" s="612" t="e">
        <f>VLOOKUP(B633,Axis!D:H,5,0)</f>
        <v>#N/A</v>
      </c>
      <c r="AA633" s="612" t="e">
        <f>VLOOKUP(B633,Ugam!$D$3:$H$26,5,0)</f>
        <v>#N/A</v>
      </c>
      <c r="AB633" s="612" t="e">
        <f>VLOOKUP(B633,Zeus!F:J,5,0)</f>
        <v>#N/A</v>
      </c>
      <c r="AC633" s="612" t="e">
        <f>VLOOKUP(B633,Montran!F:J,5,0)</f>
        <v>#N/A</v>
      </c>
      <c r="AD633" s="612" t="e">
        <f>VLOOKUP(B633,Endurance!H416:L416,5,0)</f>
        <v>#N/A</v>
      </c>
      <c r="AE633" s="612" t="e">
        <f>VLOOKUP(B633,'Swabhav Techlabs'!$F$1:$J$2,5,0)</f>
        <v>#N/A</v>
      </c>
      <c r="AF633" s="612">
        <f>VLOOKUP(B633,'Quality Kiosk'!$F$1:$J$18,5,0)</f>
        <v>225000</v>
      </c>
      <c r="AG633" s="612" t="e">
        <f>VLOOKUP(B633,'Lemon VB'!$F$1:$J$2,5,0)</f>
        <v>#N/A</v>
      </c>
      <c r="AH633" s="612" t="e">
        <f>VLOOKUP(B633,Gocomet!$E$1:$I$3,5,0)</f>
        <v>#N/A</v>
      </c>
      <c r="AI633" s="612" t="e">
        <f>VLOOKUP(B633,'Ingram Micro'!$E$1:$I$8,5,0)</f>
        <v>#N/A</v>
      </c>
      <c r="AJ633" s="612" t="e">
        <f>VLOOKUP(B633,'DePronto Infotech'!$E$1:$I$2,5,0)</f>
        <v>#N/A</v>
      </c>
      <c r="AK633" s="612" t="e">
        <f>VLOOKUP(B633,'Reliance Retail'!$E$1:$I$4,5,0)</f>
        <v>#N/A</v>
      </c>
      <c r="AL633" s="612" t="e">
        <f>VLOOKUP(B633,'Bright Champs'!$D$1:$H$13,5,0)</f>
        <v>#N/A</v>
      </c>
      <c r="AM633" s="612" t="e">
        <f>VLOOKUP(B633,Neosoft!$E$1:$I$12,5,0)</f>
        <v>#N/A</v>
      </c>
      <c r="AN633" s="612" t="e">
        <f>VLOOKUP(B633,Infosys!$E$1:$I$3,5,0)</f>
        <v>#N/A</v>
      </c>
      <c r="AO633" s="612" t="e">
        <f>VLOOKUP(B633,Cerelabs!$E$1:$I$5,5,0)</f>
        <v>#N/A</v>
      </c>
      <c r="AP633" s="612">
        <f>VLOOKUP(B633,'Neebal Technologies'!$D$1:$H$2,5,0)</f>
        <v>400000</v>
      </c>
      <c r="AQ633" s="612" t="e">
        <f>VLOOKUP(B633,'Vertiv Energy'!$D$1:$H$2,5,0)</f>
        <v>#N/A</v>
      </c>
      <c r="AR633" s="612" t="e">
        <f>VLOOKUP(B633,'Acidaes Solutions (CRMNEXT)'!$D$1:$H$3,5,0)</f>
        <v>#N/A</v>
      </c>
      <c r="AS633" s="612" t="e">
        <f>VLOOKUP(B633,Growisto!$D$1:$H$2,5,0)</f>
        <v>#N/A</v>
      </c>
      <c r="AT633" s="612" t="e">
        <f>VLOOKUP(B633,'9.9 Mediaworx - Digit'!$D$1:$H$2,5,0)</f>
        <v>#N/A</v>
      </c>
      <c r="AU633" s="612" t="e">
        <f>VLOOKUP(B633,'Vistaar systems Pvt Ltd'!$D$2:$H$3,5,0)</f>
        <v>#N/A</v>
      </c>
      <c r="AV633" s="612" t="e">
        <f>VLOOKUP(B633,'Course 5i'!$D$2:$H$11,5,0)</f>
        <v>#N/A</v>
      </c>
      <c r="AW633" s="612" t="e">
        <f>VLOOKUP(B633,'Radiant Appliances &amp; Electronic'!$D$1:$H$13,5,0)</f>
        <v>#N/A</v>
      </c>
      <c r="AX633" s="612" t="e">
        <f>VLOOKUP(B633,'Atos Global'!$D$3:$H$27,5,0)</f>
        <v>#N/A</v>
      </c>
      <c r="AY633" s="612" t="e">
        <f>VLOOKUP(B633,'Saama Technologies'!$D$1:$H$2,5,0)</f>
        <v>#N/A</v>
      </c>
      <c r="AZ633" s="612" t="e">
        <f>VLOOKUP(B633,'Multiplier Solutions'!$D$1:$H$2,5,0)</f>
        <v>#N/A</v>
      </c>
      <c r="BA633" s="612" t="e">
        <f>VLOOKUP(B633,GEP!$D$2:$H$5,5,0)</f>
        <v>#N/A</v>
      </c>
      <c r="BB633" s="612" t="e">
        <f>VLOOKUP(B633,Accenture!$D$1:$H$6,5,0)</f>
        <v>#N/A</v>
      </c>
      <c r="BC633" s="612" t="e">
        <f>VLOOKUP(B633,'Endurance International Group'!$D$1:$H$2,5,0)</f>
        <v>#N/A</v>
      </c>
      <c r="BD633" s="612" t="e">
        <f>VLOOKUP(B633,Newgen!$D$1:$H$2,5,0)</f>
        <v>#N/A</v>
      </c>
      <c r="BE633" s="612" t="e">
        <f>VLOOKUP(B633,'3D Incredible'!D633:H633,5,0)</f>
        <v>#N/A</v>
      </c>
      <c r="BF633" s="612" t="e">
        <f>VLOOKUP(B633,'Raja Software Labs'!$D$2:$H$2,5,0)</f>
        <v>#N/A</v>
      </c>
      <c r="BG633" s="612" t="e">
        <f>VLOOKUP(B633,Wipro!$D$1:$H$2,5,0)</f>
        <v>#N/A</v>
      </c>
      <c r="BH633" s="612" t="e">
        <f>VLOOKUP(B633,'Perch Technologies'!$D$2:$H$2,5,0)</f>
        <v>#N/A</v>
      </c>
      <c r="BI633" s="612">
        <f>VLOOKUP(B633,'Morning Star'!$D$1:$H$6,5,0)</f>
        <v>650000</v>
      </c>
      <c r="BJ633" s="612" t="e">
        <f>VLOOKUP(B633,Flexiloans!$D$1:$H$2,5,0)</f>
        <v>#N/A</v>
      </c>
      <c r="BK633" s="612" t="e">
        <f>VLOOKUP(B633,'Thirdware Solutions'!$D$1:$H$2,5,0)</f>
        <v>#N/A</v>
      </c>
      <c r="BL633" s="612" t="e">
        <f>VLOOKUP(B633,Tescom!$D$1:$H$8,5,0)</f>
        <v>#N/A</v>
      </c>
      <c r="BM633" s="612" t="e">
        <f>VLOOKUP(B633,'Cogno AI'!$D$1:$H$2,5,0)</f>
        <v>#N/A</v>
      </c>
      <c r="BN633" s="612" t="e">
        <f>VLOOKUP(B633,'ABM Knowledgeware'!$D$1:$H$2,5,0)</f>
        <v>#N/A</v>
      </c>
      <c r="BO633" s="612" t="e">
        <f>VLOOKUP(B633,'Concerto Software'!$D$1:$H$3,5,0)</f>
        <v>#N/A</v>
      </c>
      <c r="BP633" s="612" t="e">
        <f>VLOOKUP(B633,'My Captain'!$D$1:$H$4,5,0)</f>
        <v>#N/A</v>
      </c>
      <c r="BQ633" s="612" t="e">
        <f>VLOOKUP(B633,'Finoux Solutions'!$D$2:$H$4,5,0)</f>
        <v>#N/A</v>
      </c>
      <c r="BR633" s="612" t="e">
        <f>VLOOKUP(B633,'MITR Learning'!$D$1:$H$2,5,0)</f>
        <v>#N/A</v>
      </c>
      <c r="BS633" s="612" t="e">
        <f>VLOOKUP(B633,Nucsoft!$D$2:$H$6,5,0)</f>
        <v>#N/A</v>
      </c>
      <c r="BT633" s="612" t="e">
        <f>VLOOKUP(B633,'Paras Cadd'!$D$1:$H$2,5,0)</f>
        <v>#N/A</v>
      </c>
      <c r="BU633" s="612" t="e">
        <f>VLOOKUP(B633,'ICICI Securities'!$D$1:$H$2,5,0)</f>
        <v>#N/A</v>
      </c>
      <c r="BV633" s="612" t="e">
        <f>VLOOKUP(B633,'Citius Tech'!$D$2:$H$5,5,0)</f>
        <v>#N/A</v>
      </c>
      <c r="BW633" s="612" t="e">
        <f>VLOOKUP(B633,'Buzzy Brains'!$D$2:$H$2,5,0)</f>
        <v>#N/A</v>
      </c>
      <c r="BX633" s="612" t="e">
        <f>VLOOKUP(B633,'Decimal Point'!$D$2:$H$2,5,0)</f>
        <v>#N/A</v>
      </c>
      <c r="BY633" s="612" t="e">
        <f>VLOOKUP(B633,'Sankey Business Solutions'!$D$2:$H$3,5,0)</f>
        <v>#N/A</v>
      </c>
      <c r="BZ633" s="612" t="e">
        <f>VLOOKUP(B633,'Nangia &amp; Co LLP'!$D$2:$H$2,5,0)</f>
        <v>#N/A</v>
      </c>
      <c r="CA633" s="612" t="e">
        <f>VLOOKUP(B633,'FIS Solutions India Pvt Ltd'!$D$2:$H$2,5,0)</f>
        <v>#N/A</v>
      </c>
      <c r="CB633" s="612" t="e">
        <f>VLOOKUP(B633,'Delta Technology &amp; Management '!$D$2:$H$16,5,0)</f>
        <v>#N/A</v>
      </c>
      <c r="CC633" s="612" t="e">
        <f>VLOOKUP(B633,'Espoir Networks'!$D$3:$H$11,5,0)</f>
        <v>#N/A</v>
      </c>
      <c r="CD633" s="612" t="e">
        <f>VLOOKUP(B633,'Servosys Solution'!$D$3:$H$5,5,0)</f>
        <v>#N/A</v>
      </c>
      <c r="CE633" s="612" t="e">
        <f>VLOOKUP(B633,'Ribbon Communications'!$D$3:$H$4,5,0)</f>
        <v>#N/A</v>
      </c>
      <c r="CF633" s="612">
        <f t="shared" si="30"/>
        <v>3</v>
      </c>
      <c r="CG633" s="127" t="s">
        <v>13118</v>
      </c>
      <c r="CH633" s="127">
        <v>539948334713</v>
      </c>
      <c r="CI633" s="127" t="s">
        <v>81</v>
      </c>
      <c r="CJ633" s="178"/>
      <c r="CK633" s="127" t="s">
        <v>1647</v>
      </c>
      <c r="CL633" s="127">
        <v>2021</v>
      </c>
      <c r="CM633" s="302" t="s">
        <v>13124</v>
      </c>
      <c r="CN633" s="127">
        <v>401</v>
      </c>
      <c r="CO633" s="658">
        <v>80.2</v>
      </c>
      <c r="CP633" s="127">
        <v>2015</v>
      </c>
      <c r="CQ633" s="296" t="s">
        <v>20</v>
      </c>
      <c r="CR633" s="301" t="s">
        <v>81</v>
      </c>
      <c r="CS633" s="127" t="s">
        <v>81</v>
      </c>
      <c r="CT633" s="127" t="s">
        <v>81</v>
      </c>
      <c r="CU633" s="127" t="s">
        <v>81</v>
      </c>
      <c r="CV633" s="127" t="s">
        <v>81</v>
      </c>
      <c r="CW633" s="301" t="s">
        <v>5265</v>
      </c>
      <c r="CX633" s="301" t="s">
        <v>336</v>
      </c>
      <c r="CY633" s="127">
        <v>1405</v>
      </c>
      <c r="CZ633" s="127">
        <v>82.65</v>
      </c>
      <c r="DA633" s="127">
        <v>2018</v>
      </c>
      <c r="DB633" s="127">
        <v>3</v>
      </c>
      <c r="DC633" s="127" t="s">
        <v>12446</v>
      </c>
      <c r="DD633" s="127">
        <v>71.86</v>
      </c>
      <c r="DE633" s="127">
        <v>71.48</v>
      </c>
      <c r="DF633" s="127">
        <v>4</v>
      </c>
      <c r="DG633" s="305" t="s">
        <v>81</v>
      </c>
      <c r="DH633" s="305" t="s">
        <v>81</v>
      </c>
      <c r="DI633" s="305">
        <v>7.88</v>
      </c>
      <c r="DJ633" s="305">
        <v>7.27</v>
      </c>
      <c r="DK633" s="305">
        <v>7.46</v>
      </c>
      <c r="DL633" s="305">
        <v>8.73</v>
      </c>
      <c r="DM633" s="127">
        <v>7.84</v>
      </c>
      <c r="DN633" s="127">
        <v>7.84</v>
      </c>
      <c r="DO633" s="127"/>
      <c r="DP633" s="127">
        <v>7.84</v>
      </c>
      <c r="DQ633" s="127">
        <v>0</v>
      </c>
      <c r="DR633" s="127">
        <v>0</v>
      </c>
      <c r="DS633" s="127" t="s">
        <v>81</v>
      </c>
      <c r="DT633" s="127" t="s">
        <v>81</v>
      </c>
      <c r="DU633" s="127">
        <v>0</v>
      </c>
      <c r="DV633" s="127">
        <v>0</v>
      </c>
      <c r="DW633" s="302" t="s">
        <v>84</v>
      </c>
      <c r="DX633" s="302" t="s">
        <v>3203</v>
      </c>
      <c r="DY633" s="302" t="s">
        <v>81</v>
      </c>
      <c r="DZ633" s="302" t="s">
        <v>13117</v>
      </c>
      <c r="EA633" s="302" t="s">
        <v>86</v>
      </c>
      <c r="EB633" s="302" t="s">
        <v>13116</v>
      </c>
      <c r="EC633" s="302" t="s">
        <v>2605</v>
      </c>
      <c r="ED633" s="302" t="s">
        <v>12422</v>
      </c>
      <c r="EE633" s="300" t="s">
        <v>13100</v>
      </c>
      <c r="EF633" s="300" t="s">
        <v>13115</v>
      </c>
      <c r="EG633" s="302" t="s">
        <v>13114</v>
      </c>
      <c r="EH633" s="302" t="s">
        <v>81</v>
      </c>
      <c r="EI633" s="302" t="s">
        <v>13113</v>
      </c>
      <c r="EJ633" s="303" t="s">
        <v>13112</v>
      </c>
      <c r="EK633" s="303" t="s">
        <v>13111</v>
      </c>
      <c r="EL633" s="304" t="s">
        <v>13110</v>
      </c>
      <c r="EM633" s="304" t="s">
        <v>13109</v>
      </c>
      <c r="EN633" s="300" t="s">
        <v>13108</v>
      </c>
    </row>
    <row r="634" spans="1:145" ht="18" thickTop="1" thickBot="1">
      <c r="A634" s="575">
        <v>633</v>
      </c>
      <c r="B634" s="575" t="s">
        <v>13143</v>
      </c>
      <c r="C634" s="585" t="s">
        <v>13144</v>
      </c>
      <c r="D634" s="502" t="s">
        <v>13209</v>
      </c>
      <c r="E634" s="568" t="str">
        <f t="shared" si="29"/>
        <v>Placed</v>
      </c>
      <c r="F634" s="502" t="s">
        <v>12493</v>
      </c>
      <c r="G634" s="502" t="s">
        <v>226</v>
      </c>
      <c r="H634" s="164" t="str">
        <f>VLOOKUP(B634,CMPN3!C29:E84,3,0)</f>
        <v>Diploma + Direct Second Year Engineering without Live KT</v>
      </c>
      <c r="I634" s="610">
        <v>36341</v>
      </c>
      <c r="J634" s="572">
        <v>21</v>
      </c>
      <c r="K634" s="611" t="s">
        <v>13142</v>
      </c>
      <c r="L634" s="611" t="s">
        <v>13142</v>
      </c>
      <c r="M634" s="611" t="s">
        <v>13141</v>
      </c>
      <c r="N634" s="612" t="s">
        <v>13140</v>
      </c>
      <c r="O634" s="612">
        <v>8689954855</v>
      </c>
      <c r="P634" s="612">
        <v>8689954855</v>
      </c>
      <c r="Q634" s="612" t="e">
        <f>VLOOKUP(B634,'TCS CON'!$D$1:$H$98,5,0)</f>
        <v>#N/A</v>
      </c>
      <c r="R634" s="612" t="e">
        <f>VLOOKUP(B634,LTI!$C$1:$H$46,6,0)</f>
        <v>#N/A</v>
      </c>
      <c r="S634" s="612" t="e">
        <f>VLOOKUP(B634,JARO!$E$2:$I$11,5,0)</f>
        <v>#N/A</v>
      </c>
      <c r="T634" s="612" t="e">
        <f>VLOOKUP(B634,Capgemini!$D$3:$H$78,5,0)</f>
        <v>#N/A</v>
      </c>
      <c r="U634" s="612" t="e">
        <f>VLOOKUP(B634,Carwale!$D$1:$H$4,5,0)</f>
        <v>#N/A</v>
      </c>
      <c r="V634" s="612" t="e">
        <f>VLOOKUP(B634,'Interactive Brokers'!E:I,5,0)</f>
        <v>#N/A</v>
      </c>
      <c r="W634" s="612" t="e">
        <f>VLOOKUP(B634,'REL Jio'!E:I,5,0)</f>
        <v>#N/A</v>
      </c>
      <c r="X634" s="612" t="e">
        <f>VLOOKUP(B634,'Sciative Sol'!E:I,5,0)</f>
        <v>#N/A</v>
      </c>
      <c r="Y634" s="612" t="e">
        <f>VLOOKUP(B634,'Hexaware Tech'!E:I,5,0)</f>
        <v>#N/A</v>
      </c>
      <c r="Z634" s="612" t="e">
        <f>VLOOKUP(B634,Axis!D:H,5,0)</f>
        <v>#N/A</v>
      </c>
      <c r="AA634" s="612" t="e">
        <f>VLOOKUP(B634,Ugam!$D$3:$H$26,5,0)</f>
        <v>#N/A</v>
      </c>
      <c r="AB634" s="612" t="e">
        <f>VLOOKUP(B634,Zeus!F:J,5,0)</f>
        <v>#N/A</v>
      </c>
      <c r="AC634" s="612" t="e">
        <f>VLOOKUP(B634,Montran!F:J,5,0)</f>
        <v>#N/A</v>
      </c>
      <c r="AD634" s="612" t="e">
        <f>VLOOKUP(B634,Endurance!H417:L417,5,0)</f>
        <v>#N/A</v>
      </c>
      <c r="AE634" s="612" t="e">
        <f>VLOOKUP(B634,'Swabhav Techlabs'!$F$1:$J$2,5,0)</f>
        <v>#N/A</v>
      </c>
      <c r="AF634" s="612" t="e">
        <f>VLOOKUP(B634,'Quality Kiosk'!$F$1:$J$18,5,0)</f>
        <v>#N/A</v>
      </c>
      <c r="AG634" s="612" t="e">
        <f>VLOOKUP(B634,'Lemon VB'!$F$1:$J$2,5,0)</f>
        <v>#N/A</v>
      </c>
      <c r="AH634" s="612" t="e">
        <f>VLOOKUP(B634,Gocomet!$E$1:$I$3,5,0)</f>
        <v>#N/A</v>
      </c>
      <c r="AI634" s="612" t="e">
        <f>VLOOKUP(B634,'Ingram Micro'!$E$1:$I$8,5,0)</f>
        <v>#N/A</v>
      </c>
      <c r="AJ634" s="612" t="e">
        <f>VLOOKUP(B634,'DePronto Infotech'!$E$1:$I$2,5,0)</f>
        <v>#N/A</v>
      </c>
      <c r="AK634" s="612" t="e">
        <f>VLOOKUP(B634,'Reliance Retail'!$E$1:$I$4,5,0)</f>
        <v>#N/A</v>
      </c>
      <c r="AL634" s="612" t="e">
        <f>VLOOKUP(B634,'Bright Champs'!$D$1:$H$13,5,0)</f>
        <v>#N/A</v>
      </c>
      <c r="AM634" s="612" t="e">
        <f>VLOOKUP(B634,Neosoft!$E$1:$I$12,5,0)</f>
        <v>#N/A</v>
      </c>
      <c r="AN634" s="612" t="e">
        <f>VLOOKUP(B634,Infosys!$E$1:$I$3,5,0)</f>
        <v>#N/A</v>
      </c>
      <c r="AO634" s="612" t="e">
        <f>VLOOKUP(B634,Cerelabs!$E$1:$I$5,5,0)</f>
        <v>#N/A</v>
      </c>
      <c r="AP634" s="612" t="e">
        <f>VLOOKUP(B634,'Neebal Technologies'!$D$1:$H$2,5,0)</f>
        <v>#N/A</v>
      </c>
      <c r="AQ634" s="612" t="e">
        <f>VLOOKUP(B634,'Vertiv Energy'!$D$1:$H$2,5,0)</f>
        <v>#N/A</v>
      </c>
      <c r="AR634" s="612" t="e">
        <f>VLOOKUP(B634,'Acidaes Solutions (CRMNEXT)'!$D$1:$H$3,5,0)</f>
        <v>#N/A</v>
      </c>
      <c r="AS634" s="612" t="e">
        <f>VLOOKUP(B634,Growisto!$D$1:$H$2,5,0)</f>
        <v>#N/A</v>
      </c>
      <c r="AT634" s="612" t="e">
        <f>VLOOKUP(B634,'9.9 Mediaworx - Digit'!$D$1:$H$2,5,0)</f>
        <v>#N/A</v>
      </c>
      <c r="AU634" s="612" t="e">
        <f>VLOOKUP(B634,'Vistaar systems Pvt Ltd'!$D$2:$H$3,5,0)</f>
        <v>#N/A</v>
      </c>
      <c r="AV634" s="612">
        <f>VLOOKUP(B634,'Course 5i'!$D$2:$H$11,5,0)</f>
        <v>305000</v>
      </c>
      <c r="AW634" s="612" t="e">
        <f>VLOOKUP(B634,'Radiant Appliances &amp; Electronic'!$D$1:$H$13,5,0)</f>
        <v>#N/A</v>
      </c>
      <c r="AX634" s="612" t="e">
        <f>VLOOKUP(B634,'Atos Global'!$D$3:$H$27,5,0)</f>
        <v>#N/A</v>
      </c>
      <c r="AY634" s="612" t="e">
        <f>VLOOKUP(B634,'Saama Technologies'!$D$1:$H$2,5,0)</f>
        <v>#N/A</v>
      </c>
      <c r="AZ634" s="612" t="e">
        <f>VLOOKUP(B634,'Multiplier Solutions'!$D$1:$H$2,5,0)</f>
        <v>#N/A</v>
      </c>
      <c r="BA634" s="612" t="e">
        <f>VLOOKUP(B634,GEP!$D$2:$H$5,5,0)</f>
        <v>#N/A</v>
      </c>
      <c r="BB634" s="612" t="e">
        <f>VLOOKUP(B634,Accenture!$D$1:$H$6,5,0)</f>
        <v>#N/A</v>
      </c>
      <c r="BC634" s="612" t="e">
        <f>VLOOKUP(B634,'Endurance International Group'!$D$1:$H$2,5,0)</f>
        <v>#N/A</v>
      </c>
      <c r="BD634" s="612" t="e">
        <f>VLOOKUP(B634,Newgen!$D$1:$H$2,5,0)</f>
        <v>#N/A</v>
      </c>
      <c r="BE634" s="612" t="e">
        <f>VLOOKUP(B634,'3D Incredible'!D634:H634,5,0)</f>
        <v>#N/A</v>
      </c>
      <c r="BF634" s="612" t="e">
        <f>VLOOKUP(B634,'Raja Software Labs'!$D$2:$H$2,5,0)</f>
        <v>#N/A</v>
      </c>
      <c r="BG634" s="612" t="e">
        <f>VLOOKUP(B634,Wipro!$D$1:$H$2,5,0)</f>
        <v>#N/A</v>
      </c>
      <c r="BH634" s="612" t="e">
        <f>VLOOKUP(B634,'Perch Technologies'!$D$2:$H$2,5,0)</f>
        <v>#N/A</v>
      </c>
      <c r="BI634" s="612" t="e">
        <f>VLOOKUP(B634,'Morning Star'!$D$1:$H$6,5,0)</f>
        <v>#N/A</v>
      </c>
      <c r="BJ634" s="612" t="e">
        <f>VLOOKUP(B634,Flexiloans!$D$1:$H$2,5,0)</f>
        <v>#N/A</v>
      </c>
      <c r="BK634" s="612" t="e">
        <f>VLOOKUP(B634,'Thirdware Solutions'!$D$1:$H$2,5,0)</f>
        <v>#N/A</v>
      </c>
      <c r="BL634" s="612" t="e">
        <f>VLOOKUP(B634,Tescom!$D$1:$H$8,5,0)</f>
        <v>#N/A</v>
      </c>
      <c r="BM634" s="612" t="e">
        <f>VLOOKUP(B634,'Cogno AI'!$D$1:$H$2,5,0)</f>
        <v>#N/A</v>
      </c>
      <c r="BN634" s="612" t="e">
        <f>VLOOKUP(B634,'ABM Knowledgeware'!$D$1:$H$2,5,0)</f>
        <v>#N/A</v>
      </c>
      <c r="BO634" s="612" t="e">
        <f>VLOOKUP(B634,'Concerto Software'!$D$1:$H$3,5,0)</f>
        <v>#N/A</v>
      </c>
      <c r="BP634" s="612" t="e">
        <f>VLOOKUP(B634,'My Captain'!$D$1:$H$4,5,0)</f>
        <v>#N/A</v>
      </c>
      <c r="BQ634" s="612" t="e">
        <f>VLOOKUP(B634,'Finoux Solutions'!$D$2:$H$4,5,0)</f>
        <v>#N/A</v>
      </c>
      <c r="BR634" s="612" t="e">
        <f>VLOOKUP(B634,'MITR Learning'!$D$1:$H$2,5,0)</f>
        <v>#N/A</v>
      </c>
      <c r="BS634" s="612" t="e">
        <f>VLOOKUP(B634,Nucsoft!$D$2:$H$6,5,0)</f>
        <v>#N/A</v>
      </c>
      <c r="BT634" s="612" t="e">
        <f>VLOOKUP(B634,'Paras Cadd'!$D$1:$H$2,5,0)</f>
        <v>#N/A</v>
      </c>
      <c r="BU634" s="612" t="e">
        <f>VLOOKUP(B634,'ICICI Securities'!$D$1:$H$2,5,0)</f>
        <v>#N/A</v>
      </c>
      <c r="BV634" s="612" t="e">
        <f>VLOOKUP(B634,'Citius Tech'!$D$2:$H$5,5,0)</f>
        <v>#N/A</v>
      </c>
      <c r="BW634" s="612" t="e">
        <f>VLOOKUP(B634,'Buzzy Brains'!$D$2:$H$2,5,0)</f>
        <v>#N/A</v>
      </c>
      <c r="BX634" s="612" t="e">
        <f>VLOOKUP(B634,'Decimal Point'!$D$2:$H$2,5,0)</f>
        <v>#N/A</v>
      </c>
      <c r="BY634" s="612" t="e">
        <f>VLOOKUP(B634,'Sankey Business Solutions'!$D$2:$H$3,5,0)</f>
        <v>#N/A</v>
      </c>
      <c r="BZ634" s="612" t="e">
        <f>VLOOKUP(B634,'Nangia &amp; Co LLP'!$D$2:$H$2,5,0)</f>
        <v>#N/A</v>
      </c>
      <c r="CA634" s="612" t="e">
        <f>VLOOKUP(B634,'FIS Solutions India Pvt Ltd'!$D$2:$H$2,5,0)</f>
        <v>#N/A</v>
      </c>
      <c r="CB634" s="612" t="e">
        <f>VLOOKUP(B634,'Delta Technology &amp; Management '!$D$2:$H$16,5,0)</f>
        <v>#N/A</v>
      </c>
      <c r="CC634" s="612" t="e">
        <f>VLOOKUP(B634,'Espoir Networks'!$D$3:$H$11,5,0)</f>
        <v>#N/A</v>
      </c>
      <c r="CD634" s="612" t="e">
        <f>VLOOKUP(B634,'Servosys Solution'!$D$3:$H$5,5,0)</f>
        <v>#N/A</v>
      </c>
      <c r="CE634" s="612" t="e">
        <f>VLOOKUP(B634,'Ribbon Communications'!$D$3:$H$4,5,0)</f>
        <v>#N/A</v>
      </c>
      <c r="CF634" s="612">
        <f t="shared" si="30"/>
        <v>1</v>
      </c>
      <c r="CG634" s="127" t="s">
        <v>13139</v>
      </c>
      <c r="CH634" s="127">
        <v>565701466879</v>
      </c>
      <c r="CI634" s="127"/>
      <c r="CJ634" s="178"/>
      <c r="CK634" s="127">
        <v>2018</v>
      </c>
      <c r="CL634" s="127">
        <v>2021</v>
      </c>
      <c r="CM634" s="302" t="s">
        <v>13138</v>
      </c>
      <c r="CN634" s="127">
        <v>500</v>
      </c>
      <c r="CO634" s="658">
        <v>80</v>
      </c>
      <c r="CP634" s="127">
        <v>2015</v>
      </c>
      <c r="CQ634" s="296" t="s">
        <v>13137</v>
      </c>
      <c r="CR634" s="301"/>
      <c r="CS634" s="127"/>
      <c r="CT634" s="127"/>
      <c r="CU634" s="127"/>
      <c r="CV634" s="127"/>
      <c r="CW634" s="301" t="s">
        <v>1002</v>
      </c>
      <c r="CX634" s="301" t="s">
        <v>1002</v>
      </c>
      <c r="CY634" s="127">
        <v>963</v>
      </c>
      <c r="CZ634" s="127">
        <v>83.74</v>
      </c>
      <c r="DA634" s="127">
        <v>2018</v>
      </c>
      <c r="DB634" s="127">
        <v>3</v>
      </c>
      <c r="DC634" s="127" t="s">
        <v>13136</v>
      </c>
      <c r="DD634" s="127">
        <v>963</v>
      </c>
      <c r="DE634" s="127">
        <v>83.74</v>
      </c>
      <c r="DF634" s="127">
        <v>0</v>
      </c>
      <c r="DG634" s="305" t="s">
        <v>13135</v>
      </c>
      <c r="DH634" s="305" t="s">
        <v>13135</v>
      </c>
      <c r="DI634" s="305">
        <v>5.65</v>
      </c>
      <c r="DJ634" s="305">
        <v>6.4</v>
      </c>
      <c r="DK634" s="305">
        <v>7.11</v>
      </c>
      <c r="DL634" s="305">
        <v>7.84</v>
      </c>
      <c r="DM634" s="127" t="s">
        <v>81</v>
      </c>
      <c r="DN634" s="127">
        <v>6.75</v>
      </c>
      <c r="DO634" s="127"/>
      <c r="DP634" s="127">
        <v>6.75</v>
      </c>
      <c r="DQ634" s="127">
        <v>0</v>
      </c>
      <c r="DR634" s="127">
        <v>0</v>
      </c>
      <c r="DS634" s="127">
        <v>0</v>
      </c>
      <c r="DT634" s="127">
        <v>0</v>
      </c>
      <c r="DU634" s="127">
        <v>0</v>
      </c>
      <c r="DV634" s="127">
        <v>0</v>
      </c>
      <c r="DW634" s="302" t="s">
        <v>3203</v>
      </c>
      <c r="DX634" s="302" t="s">
        <v>84</v>
      </c>
      <c r="DY634" s="302" t="s">
        <v>84</v>
      </c>
      <c r="DZ634" s="302" t="s">
        <v>13134</v>
      </c>
      <c r="EA634" s="302" t="s">
        <v>13133</v>
      </c>
      <c r="EB634" s="302" t="s">
        <v>13132</v>
      </c>
      <c r="EC634" s="302" t="s">
        <v>118</v>
      </c>
      <c r="ED634" s="302" t="s">
        <v>12422</v>
      </c>
      <c r="EE634" s="300" t="s">
        <v>13131</v>
      </c>
      <c r="EF634" s="300" t="s">
        <v>13130</v>
      </c>
      <c r="EG634" s="302" t="s">
        <v>13129</v>
      </c>
      <c r="EH634" s="302" t="s">
        <v>13128</v>
      </c>
      <c r="EI634" s="302" t="s">
        <v>1487</v>
      </c>
      <c r="EJ634" s="303" t="s">
        <v>13127</v>
      </c>
      <c r="EK634" s="303" t="s">
        <v>13126</v>
      </c>
      <c r="EL634" s="267" t="s">
        <v>13125</v>
      </c>
      <c r="EM634" s="273" t="s">
        <v>81</v>
      </c>
      <c r="EN634" s="300" t="s">
        <v>81</v>
      </c>
    </row>
    <row r="635" spans="1:145" s="312" customFormat="1" ht="25.5" customHeight="1" thickTop="1" thickBot="1">
      <c r="A635" s="583">
        <v>634</v>
      </c>
      <c r="B635" s="583" t="s">
        <v>13146</v>
      </c>
      <c r="C635" s="585" t="s">
        <v>13145</v>
      </c>
      <c r="D635" s="502" t="s">
        <v>13209</v>
      </c>
      <c r="E635" s="568" t="str">
        <f t="shared" si="29"/>
        <v>Not Placed</v>
      </c>
      <c r="F635" s="502" t="s">
        <v>12493</v>
      </c>
      <c r="G635" s="502" t="s">
        <v>226</v>
      </c>
      <c r="H635" s="164" t="str">
        <f>VLOOKUP(B635,CMPN3!C30:E85,3,0)</f>
        <v>Diploma + Direct Second Year Engineering without Live KT</v>
      </c>
      <c r="I635" s="610">
        <v>36168</v>
      </c>
      <c r="J635" s="572">
        <v>21</v>
      </c>
      <c r="K635" s="611" t="s">
        <v>13147</v>
      </c>
      <c r="L635" s="611"/>
      <c r="M635" s="611" t="s">
        <v>13155</v>
      </c>
      <c r="N635" s="612" t="s">
        <v>13156</v>
      </c>
      <c r="O635" s="612">
        <v>8898790009</v>
      </c>
      <c r="P635" s="612">
        <v>7303703703</v>
      </c>
      <c r="Q635" s="612" t="e">
        <f>VLOOKUP(B635,'TCS CON'!$D$1:$H$98,5,0)</f>
        <v>#N/A</v>
      </c>
      <c r="R635" s="612" t="e">
        <f>VLOOKUP(B635,LTI!$C$1:$H$46,6,0)</f>
        <v>#N/A</v>
      </c>
      <c r="S635" s="612" t="e">
        <f>VLOOKUP(B635,JARO!$E$2:$I$11,5,0)</f>
        <v>#N/A</v>
      </c>
      <c r="T635" s="612" t="e">
        <f>VLOOKUP(B635,Capgemini!$D$3:$H$78,5,0)</f>
        <v>#N/A</v>
      </c>
      <c r="U635" s="612" t="e">
        <f>VLOOKUP(B635,Carwale!$D$1:$H$4,5,0)</f>
        <v>#N/A</v>
      </c>
      <c r="V635" s="612" t="e">
        <f>VLOOKUP(B635,'Interactive Brokers'!E:I,5,0)</f>
        <v>#N/A</v>
      </c>
      <c r="W635" s="612" t="e">
        <f>VLOOKUP(B635,'REL Jio'!E:I,5,0)</f>
        <v>#N/A</v>
      </c>
      <c r="X635" s="612" t="e">
        <f>VLOOKUP(B635,'Sciative Sol'!E:I,5,0)</f>
        <v>#N/A</v>
      </c>
      <c r="Y635" s="612" t="e">
        <f>VLOOKUP(B635,'Hexaware Tech'!E:I,5,0)</f>
        <v>#N/A</v>
      </c>
      <c r="Z635" s="612" t="e">
        <f>VLOOKUP(B635,Axis!D:H,5,0)</f>
        <v>#N/A</v>
      </c>
      <c r="AA635" s="612" t="e">
        <f>VLOOKUP(B635,Ugam!$D$3:$H$26,5,0)</f>
        <v>#N/A</v>
      </c>
      <c r="AB635" s="612" t="e">
        <f>VLOOKUP(B635,Zeus!F:J,5,0)</f>
        <v>#N/A</v>
      </c>
      <c r="AC635" s="612" t="e">
        <f>VLOOKUP(B635,Montran!F:J,5,0)</f>
        <v>#N/A</v>
      </c>
      <c r="AD635" s="612" t="e">
        <f>VLOOKUP(B635,Endurance!H418:L418,5,0)</f>
        <v>#N/A</v>
      </c>
      <c r="AE635" s="612" t="e">
        <f>VLOOKUP(B635,'Swabhav Techlabs'!$F$1:$J$2,5,0)</f>
        <v>#N/A</v>
      </c>
      <c r="AF635" s="612" t="e">
        <f>VLOOKUP(B635,'Quality Kiosk'!$F$1:$J$18,5,0)</f>
        <v>#N/A</v>
      </c>
      <c r="AG635" s="612" t="e">
        <f>VLOOKUP(B635,'Lemon VB'!$F$1:$J$2,5,0)</f>
        <v>#N/A</v>
      </c>
      <c r="AH635" s="612" t="e">
        <f>VLOOKUP(B635,Gocomet!$E$1:$I$3,5,0)</f>
        <v>#N/A</v>
      </c>
      <c r="AI635" s="612" t="e">
        <f>VLOOKUP(B635,'Ingram Micro'!$E$1:$I$8,5,0)</f>
        <v>#N/A</v>
      </c>
      <c r="AJ635" s="612" t="e">
        <f>VLOOKUP(B635,'DePronto Infotech'!$E$1:$I$2,5,0)</f>
        <v>#N/A</v>
      </c>
      <c r="AK635" s="612" t="e">
        <f>VLOOKUP(B635,'Reliance Retail'!$E$1:$I$4,5,0)</f>
        <v>#N/A</v>
      </c>
      <c r="AL635" s="612" t="e">
        <f>VLOOKUP(B635,'Bright Champs'!$D$1:$H$13,5,0)</f>
        <v>#N/A</v>
      </c>
      <c r="AM635" s="612" t="e">
        <f>VLOOKUP(B635,Neosoft!$E$1:$I$12,5,0)</f>
        <v>#N/A</v>
      </c>
      <c r="AN635" s="612" t="e">
        <f>VLOOKUP(B635,Infosys!$E$1:$I$3,5,0)</f>
        <v>#N/A</v>
      </c>
      <c r="AO635" s="612" t="e">
        <f>VLOOKUP(B635,Cerelabs!$E$1:$I$5,5,0)</f>
        <v>#N/A</v>
      </c>
      <c r="AP635" s="612" t="e">
        <f>VLOOKUP(B635,'Neebal Technologies'!$D$1:$H$2,5,0)</f>
        <v>#N/A</v>
      </c>
      <c r="AQ635" s="612" t="e">
        <f>VLOOKUP(B635,'Vertiv Energy'!$D$1:$H$2,5,0)</f>
        <v>#N/A</v>
      </c>
      <c r="AR635" s="612" t="e">
        <f>VLOOKUP(B635,'Acidaes Solutions (CRMNEXT)'!$D$1:$H$3,5,0)</f>
        <v>#N/A</v>
      </c>
      <c r="AS635" s="612" t="e">
        <f>VLOOKUP(B635,Growisto!$D$1:$H$2,5,0)</f>
        <v>#N/A</v>
      </c>
      <c r="AT635" s="612" t="e">
        <f>VLOOKUP(B635,'9.9 Mediaworx - Digit'!$D$1:$H$2,5,0)</f>
        <v>#N/A</v>
      </c>
      <c r="AU635" s="612" t="e">
        <f>VLOOKUP(B635,'Vistaar systems Pvt Ltd'!$D$2:$H$3,5,0)</f>
        <v>#N/A</v>
      </c>
      <c r="AV635" s="612" t="e">
        <f>VLOOKUP(B635,'Course 5i'!$D$2:$H$11,5,0)</f>
        <v>#N/A</v>
      </c>
      <c r="AW635" s="612" t="e">
        <f>VLOOKUP(B635,'Radiant Appliances &amp; Electronic'!$D$1:$H$13,5,0)</f>
        <v>#N/A</v>
      </c>
      <c r="AX635" s="612" t="e">
        <f>VLOOKUP(B635,'Atos Global'!$D$3:$H$27,5,0)</f>
        <v>#N/A</v>
      </c>
      <c r="AY635" s="612" t="e">
        <f>VLOOKUP(B635,'Saama Technologies'!$D$1:$H$2,5,0)</f>
        <v>#N/A</v>
      </c>
      <c r="AZ635" s="612" t="e">
        <f>VLOOKUP(B635,'Multiplier Solutions'!$D$1:$H$2,5,0)</f>
        <v>#N/A</v>
      </c>
      <c r="BA635" s="612" t="e">
        <f>VLOOKUP(B635,GEP!$D$2:$H$5,5,0)</f>
        <v>#N/A</v>
      </c>
      <c r="BB635" s="612" t="e">
        <f>VLOOKUP(B635,Accenture!$D$1:$H$6,5,0)</f>
        <v>#N/A</v>
      </c>
      <c r="BC635" s="612" t="e">
        <f>VLOOKUP(B635,'Endurance International Group'!$D$1:$H$2,5,0)</f>
        <v>#N/A</v>
      </c>
      <c r="BD635" s="612" t="e">
        <f>VLOOKUP(B635,Newgen!$D$1:$H$2,5,0)</f>
        <v>#N/A</v>
      </c>
      <c r="BE635" s="612" t="e">
        <f>VLOOKUP(B635,'3D Incredible'!D635:H635,5,0)</f>
        <v>#N/A</v>
      </c>
      <c r="BF635" s="612" t="e">
        <f>VLOOKUP(B635,'Raja Software Labs'!$D$2:$H$2,5,0)</f>
        <v>#N/A</v>
      </c>
      <c r="BG635" s="612" t="e">
        <f>VLOOKUP(B635,Wipro!$D$1:$H$2,5,0)</f>
        <v>#N/A</v>
      </c>
      <c r="BH635" s="612" t="e">
        <f>VLOOKUP(B635,'Perch Technologies'!$D$2:$H$2,5,0)</f>
        <v>#N/A</v>
      </c>
      <c r="BI635" s="612" t="e">
        <f>VLOOKUP(B635,'Morning Star'!$D$1:$H$6,5,0)</f>
        <v>#N/A</v>
      </c>
      <c r="BJ635" s="612" t="e">
        <f>VLOOKUP(B635,Flexiloans!$D$1:$H$2,5,0)</f>
        <v>#N/A</v>
      </c>
      <c r="BK635" s="612" t="e">
        <f>VLOOKUP(B635,'Thirdware Solutions'!$D$1:$H$2,5,0)</f>
        <v>#N/A</v>
      </c>
      <c r="BL635" s="612" t="e">
        <f>VLOOKUP(B635,Tescom!$D$1:$H$8,5,0)</f>
        <v>#N/A</v>
      </c>
      <c r="BM635" s="612" t="e">
        <f>VLOOKUP(B635,'Cogno AI'!$D$1:$H$2,5,0)</f>
        <v>#N/A</v>
      </c>
      <c r="BN635" s="612" t="e">
        <f>VLOOKUP(B635,'ABM Knowledgeware'!$D$1:$H$2,5,0)</f>
        <v>#N/A</v>
      </c>
      <c r="BO635" s="612" t="e">
        <f>VLOOKUP(B635,'Concerto Software'!$D$1:$H$3,5,0)</f>
        <v>#N/A</v>
      </c>
      <c r="BP635" s="612" t="e">
        <f>VLOOKUP(B635,'My Captain'!$D$1:$H$4,5,0)</f>
        <v>#N/A</v>
      </c>
      <c r="BQ635" s="612" t="e">
        <f>VLOOKUP(B635,'Finoux Solutions'!$D$2:$H$4,5,0)</f>
        <v>#N/A</v>
      </c>
      <c r="BR635" s="612" t="e">
        <f>VLOOKUP(B635,'MITR Learning'!$D$1:$H$2,5,0)</f>
        <v>#N/A</v>
      </c>
      <c r="BS635" s="612" t="e">
        <f>VLOOKUP(B635,Nucsoft!$D$2:$H$6,5,0)</f>
        <v>#N/A</v>
      </c>
      <c r="BT635" s="612" t="e">
        <f>VLOOKUP(B635,'Paras Cadd'!$D$1:$H$2,5,0)</f>
        <v>#N/A</v>
      </c>
      <c r="BU635" s="612" t="e">
        <f>VLOOKUP(B635,'ICICI Securities'!$D$1:$H$2,5,0)</f>
        <v>#N/A</v>
      </c>
      <c r="BV635" s="612" t="e">
        <f>VLOOKUP(B635,'Citius Tech'!$D$2:$H$5,5,0)</f>
        <v>#N/A</v>
      </c>
      <c r="BW635" s="612" t="e">
        <f>VLOOKUP(B635,'Buzzy Brains'!$D$2:$H$2,5,0)</f>
        <v>#N/A</v>
      </c>
      <c r="BX635" s="612" t="e">
        <f>VLOOKUP(B635,'Decimal Point'!$D$2:$H$2,5,0)</f>
        <v>#N/A</v>
      </c>
      <c r="BY635" s="612" t="e">
        <f>VLOOKUP(B635,'Sankey Business Solutions'!$D$2:$H$3,5,0)</f>
        <v>#N/A</v>
      </c>
      <c r="BZ635" s="612" t="e">
        <f>VLOOKUP(B635,'Nangia &amp; Co LLP'!$D$2:$H$2,5,0)</f>
        <v>#N/A</v>
      </c>
      <c r="CA635" s="612" t="e">
        <f>VLOOKUP(B635,'FIS Solutions India Pvt Ltd'!$D$2:$H$2,5,0)</f>
        <v>#N/A</v>
      </c>
      <c r="CB635" s="612" t="e">
        <f>VLOOKUP(B635,'Delta Technology &amp; Management '!$D$2:$H$16,5,0)</f>
        <v>#N/A</v>
      </c>
      <c r="CC635" s="612" t="e">
        <f>VLOOKUP(B635,'Espoir Networks'!$D$3:$H$11,5,0)</f>
        <v>#N/A</v>
      </c>
      <c r="CD635" s="612" t="e">
        <f>VLOOKUP(B635,'Servosys Solution'!$D$3:$H$5,5,0)</f>
        <v>#N/A</v>
      </c>
      <c r="CE635" s="612" t="e">
        <f>VLOOKUP(B635,'Ribbon Communications'!$D$3:$H$4,5,0)</f>
        <v>#N/A</v>
      </c>
      <c r="CF635" s="612">
        <f t="shared" si="30"/>
        <v>0</v>
      </c>
      <c r="CG635" s="310"/>
      <c r="CH635" s="310"/>
      <c r="CI635" s="310"/>
      <c r="CJ635" s="309"/>
      <c r="CK635" s="308">
        <v>2018</v>
      </c>
      <c r="CL635" s="308">
        <v>2021</v>
      </c>
      <c r="CM635" s="309" t="s">
        <v>13148</v>
      </c>
      <c r="CN635" s="308">
        <v>439</v>
      </c>
      <c r="CO635" s="308">
        <v>87.8</v>
      </c>
      <c r="CP635" s="308">
        <v>2015</v>
      </c>
      <c r="CQ635" s="314" t="s">
        <v>13149</v>
      </c>
      <c r="CR635" s="310"/>
      <c r="CS635" s="310"/>
      <c r="CT635" s="310"/>
      <c r="CU635" s="310"/>
      <c r="CV635" s="310"/>
      <c r="CW635" s="309" t="s">
        <v>758</v>
      </c>
      <c r="CX635" s="309" t="s">
        <v>13150</v>
      </c>
      <c r="CY635" s="308">
        <v>1222</v>
      </c>
      <c r="CZ635" s="308">
        <v>76.38</v>
      </c>
      <c r="DA635" s="308">
        <v>2018</v>
      </c>
      <c r="DB635" s="308">
        <v>3</v>
      </c>
      <c r="DC635" s="308" t="s">
        <v>12798</v>
      </c>
      <c r="DD635" s="308">
        <v>698</v>
      </c>
      <c r="DE635" s="308">
        <v>60.83</v>
      </c>
      <c r="DF635" s="308">
        <v>0</v>
      </c>
      <c r="DG635" s="307"/>
      <c r="DH635" s="307"/>
      <c r="DI635" s="313">
        <v>6.01</v>
      </c>
      <c r="DJ635" s="313">
        <v>6.04</v>
      </c>
      <c r="DK635" s="313">
        <v>5.8</v>
      </c>
      <c r="DL635" s="309">
        <v>7.46</v>
      </c>
      <c r="DM635" s="310"/>
      <c r="DN635" s="308">
        <v>25.31</v>
      </c>
      <c r="DO635" s="308"/>
      <c r="DP635" s="307"/>
      <c r="DQ635" s="308">
        <v>0</v>
      </c>
      <c r="DR635" s="308">
        <v>1</v>
      </c>
      <c r="DS635" s="310"/>
      <c r="DT635" s="308">
        <v>0</v>
      </c>
      <c r="DU635" s="310"/>
      <c r="DV635" s="310"/>
      <c r="DW635" s="310"/>
      <c r="DX635" s="310"/>
      <c r="DY635" s="310"/>
      <c r="DZ635" s="309" t="s">
        <v>13151</v>
      </c>
      <c r="EA635" s="309" t="s">
        <v>1005</v>
      </c>
      <c r="EB635" s="309" t="s">
        <v>13152</v>
      </c>
      <c r="EC635" s="309" t="s">
        <v>2668</v>
      </c>
      <c r="ED635" s="309" t="s">
        <v>12832</v>
      </c>
      <c r="EE635" s="310"/>
      <c r="EF635" s="309" t="s">
        <v>13153</v>
      </c>
      <c r="EG635" s="310"/>
      <c r="EH635" s="310"/>
      <c r="EI635" s="309" t="s">
        <v>9167</v>
      </c>
      <c r="EJ635" s="310"/>
      <c r="EK635" s="311" t="s">
        <v>13154</v>
      </c>
      <c r="EL635" s="310"/>
      <c r="EM635" s="310"/>
      <c r="EN635" s="267"/>
      <c r="EO635"/>
    </row>
    <row r="636" spans="1:145" s="316" customFormat="1" ht="18" thickTop="1" thickBot="1">
      <c r="A636" s="572">
        <v>635</v>
      </c>
      <c r="B636" s="572" t="s">
        <v>13158</v>
      </c>
      <c r="C636" s="505" t="s">
        <v>13157</v>
      </c>
      <c r="D636" s="502" t="s">
        <v>13208</v>
      </c>
      <c r="E636" s="568" t="str">
        <f t="shared" si="29"/>
        <v>Placed</v>
      </c>
      <c r="F636" s="502" t="s">
        <v>12493</v>
      </c>
      <c r="G636" s="502" t="s">
        <v>226</v>
      </c>
      <c r="H636" s="164" t="str">
        <f>VLOOKUP(B636,CMPN3!C31:E86,3,0)</f>
        <v>Diploma + Direct Second Year Engineering without Live KT</v>
      </c>
      <c r="I636" s="610" t="s">
        <v>13159</v>
      </c>
      <c r="J636" s="572">
        <v>21</v>
      </c>
      <c r="K636" s="611" t="s">
        <v>13160</v>
      </c>
      <c r="L636" s="611" t="s">
        <v>13160</v>
      </c>
      <c r="M636" s="611" t="s">
        <v>13161</v>
      </c>
      <c r="N636" s="612" t="s">
        <v>13162</v>
      </c>
      <c r="O636" s="612">
        <v>9619497949</v>
      </c>
      <c r="P636" s="612">
        <v>9619497949</v>
      </c>
      <c r="Q636" s="612" t="e">
        <f>VLOOKUP(B636,'TCS CON'!$D$1:$H$98,5,0)</f>
        <v>#N/A</v>
      </c>
      <c r="R636" s="612" t="e">
        <f>VLOOKUP(B636,LTI!$C$1:$H$46,6,0)</f>
        <v>#N/A</v>
      </c>
      <c r="S636" s="612" t="e">
        <f>VLOOKUP(B636,JARO!$E$2:$I$11,5,0)</f>
        <v>#N/A</v>
      </c>
      <c r="T636" s="612" t="e">
        <f>VLOOKUP(B636,Capgemini!$D$3:$H$78,5,0)</f>
        <v>#N/A</v>
      </c>
      <c r="U636" s="612" t="e">
        <f>VLOOKUP(B636,Carwale!$D$1:$H$4,5,0)</f>
        <v>#N/A</v>
      </c>
      <c r="V636" s="612" t="e">
        <f>VLOOKUP(B636,'Interactive Brokers'!E:I,5,0)</f>
        <v>#N/A</v>
      </c>
      <c r="W636" s="612" t="e">
        <f>VLOOKUP(B636,'REL Jio'!E:I,5,0)</f>
        <v>#N/A</v>
      </c>
      <c r="X636" s="612" t="e">
        <f>VLOOKUP(B636,'Sciative Sol'!E:I,5,0)</f>
        <v>#N/A</v>
      </c>
      <c r="Y636" s="612" t="e">
        <f>VLOOKUP(B636,'Hexaware Tech'!E:I,5,0)</f>
        <v>#N/A</v>
      </c>
      <c r="Z636" s="612" t="e">
        <f>VLOOKUP(B636,Axis!D:H,5,0)</f>
        <v>#N/A</v>
      </c>
      <c r="AA636" s="612" t="e">
        <f>VLOOKUP(B636,Ugam!$D$3:$H$26,5,0)</f>
        <v>#N/A</v>
      </c>
      <c r="AB636" s="612" t="e">
        <f>VLOOKUP(B636,Zeus!F:J,5,0)</f>
        <v>#N/A</v>
      </c>
      <c r="AC636" s="612" t="e">
        <f>VLOOKUP(B636,Montran!F:J,5,0)</f>
        <v>#N/A</v>
      </c>
      <c r="AD636" s="612" t="e">
        <f>VLOOKUP(B636,Endurance!H419:L419,5,0)</f>
        <v>#N/A</v>
      </c>
      <c r="AE636" s="612" t="e">
        <f>VLOOKUP(B636,'Swabhav Techlabs'!$F$1:$J$2,5,0)</f>
        <v>#N/A</v>
      </c>
      <c r="AF636" s="612">
        <f>VLOOKUP(B636,'Quality Kiosk'!$F$1:$J$18,5,0)</f>
        <v>225000</v>
      </c>
      <c r="AG636" s="612" t="e">
        <f>VLOOKUP(B636,'Lemon VB'!$F$1:$J$2,5,0)</f>
        <v>#N/A</v>
      </c>
      <c r="AH636" s="612" t="e">
        <f>VLOOKUP(B636,Gocomet!$E$1:$I$3,5,0)</f>
        <v>#N/A</v>
      </c>
      <c r="AI636" s="612" t="e">
        <f>VLOOKUP(B636,'Ingram Micro'!$E$1:$I$8,5,0)</f>
        <v>#N/A</v>
      </c>
      <c r="AJ636" s="612" t="e">
        <f>VLOOKUP(B636,'DePronto Infotech'!$E$1:$I$2,5,0)</f>
        <v>#N/A</v>
      </c>
      <c r="AK636" s="612" t="e">
        <f>VLOOKUP(B636,'Reliance Retail'!$E$1:$I$4,5,0)</f>
        <v>#N/A</v>
      </c>
      <c r="AL636" s="612" t="e">
        <f>VLOOKUP(B636,'Bright Champs'!$D$1:$H$13,5,0)</f>
        <v>#N/A</v>
      </c>
      <c r="AM636" s="612" t="e">
        <f>VLOOKUP(B636,Neosoft!$E$1:$I$12,5,0)</f>
        <v>#N/A</v>
      </c>
      <c r="AN636" s="612" t="e">
        <f>VLOOKUP(B636,Infosys!$E$1:$I$3,5,0)</f>
        <v>#N/A</v>
      </c>
      <c r="AO636" s="612" t="e">
        <f>VLOOKUP(B636,Cerelabs!$E$1:$I$5,5,0)</f>
        <v>#N/A</v>
      </c>
      <c r="AP636" s="612" t="e">
        <f>VLOOKUP(B636,'Neebal Technologies'!$D$1:$H$2,5,0)</f>
        <v>#N/A</v>
      </c>
      <c r="AQ636" s="612" t="e">
        <f>VLOOKUP(B636,'Vertiv Energy'!$D$1:$H$2,5,0)</f>
        <v>#N/A</v>
      </c>
      <c r="AR636" s="612" t="e">
        <f>VLOOKUP(B636,'Acidaes Solutions (CRMNEXT)'!$D$1:$H$3,5,0)</f>
        <v>#N/A</v>
      </c>
      <c r="AS636" s="612" t="e">
        <f>VLOOKUP(B636,Growisto!$D$1:$H$2,5,0)</f>
        <v>#N/A</v>
      </c>
      <c r="AT636" s="612" t="e">
        <f>VLOOKUP(B636,'9.9 Mediaworx - Digit'!$D$1:$H$2,5,0)</f>
        <v>#N/A</v>
      </c>
      <c r="AU636" s="612" t="e">
        <f>VLOOKUP(B636,'Vistaar systems Pvt Ltd'!$D$2:$H$3,5,0)</f>
        <v>#N/A</v>
      </c>
      <c r="AV636" s="612" t="e">
        <f>VLOOKUP(B636,'Course 5i'!$D$2:$H$11,5,0)</f>
        <v>#N/A</v>
      </c>
      <c r="AW636" s="612" t="e">
        <f>VLOOKUP(B636,'Radiant Appliances &amp; Electronic'!$D$1:$H$13,5,0)</f>
        <v>#N/A</v>
      </c>
      <c r="AX636" s="612" t="e">
        <f>VLOOKUP(B636,'Atos Global'!$D$3:$H$27,5,0)</f>
        <v>#N/A</v>
      </c>
      <c r="AY636" s="612" t="e">
        <f>VLOOKUP(B636,'Saama Technologies'!$D$1:$H$2,5,0)</f>
        <v>#N/A</v>
      </c>
      <c r="AZ636" s="612" t="e">
        <f>VLOOKUP(B636,'Multiplier Solutions'!$D$1:$H$2,5,0)</f>
        <v>#N/A</v>
      </c>
      <c r="BA636" s="612" t="e">
        <f>VLOOKUP(B636,GEP!$D$2:$H$5,5,0)</f>
        <v>#N/A</v>
      </c>
      <c r="BB636" s="612" t="e">
        <f>VLOOKUP(B636,Accenture!$D$1:$H$6,5,0)</f>
        <v>#N/A</v>
      </c>
      <c r="BC636" s="612" t="e">
        <f>VLOOKUP(B636,'Endurance International Group'!$D$1:$H$2,5,0)</f>
        <v>#N/A</v>
      </c>
      <c r="BD636" s="612" t="e">
        <f>VLOOKUP(B636,Newgen!$D$1:$H$2,5,0)</f>
        <v>#N/A</v>
      </c>
      <c r="BE636" s="612" t="e">
        <f>VLOOKUP(B636,'3D Incredible'!D636:H636,5,0)</f>
        <v>#N/A</v>
      </c>
      <c r="BF636" s="612" t="e">
        <f>VLOOKUP(B636,'Raja Software Labs'!$D$2:$H$2,5,0)</f>
        <v>#N/A</v>
      </c>
      <c r="BG636" s="612" t="e">
        <f>VLOOKUP(B636,Wipro!$D$1:$H$2,5,0)</f>
        <v>#N/A</v>
      </c>
      <c r="BH636" s="612" t="e">
        <f>VLOOKUP(B636,'Perch Technologies'!$D$2:$H$2,5,0)</f>
        <v>#N/A</v>
      </c>
      <c r="BI636" s="612" t="e">
        <f>VLOOKUP(B636,'Morning Star'!$D$1:$H$6,5,0)</f>
        <v>#N/A</v>
      </c>
      <c r="BJ636" s="612" t="e">
        <f>VLOOKUP(B636,Flexiloans!$D$1:$H$2,5,0)</f>
        <v>#N/A</v>
      </c>
      <c r="BK636" s="612" t="e">
        <f>VLOOKUP(B636,'Thirdware Solutions'!$D$1:$H$2,5,0)</f>
        <v>#N/A</v>
      </c>
      <c r="BL636" s="612" t="e">
        <f>VLOOKUP(B636,Tescom!$D$1:$H$8,5,0)</f>
        <v>#N/A</v>
      </c>
      <c r="BM636" s="612" t="e">
        <f>VLOOKUP(B636,'Cogno AI'!$D$1:$H$2,5,0)</f>
        <v>#N/A</v>
      </c>
      <c r="BN636" s="612" t="e">
        <f>VLOOKUP(B636,'ABM Knowledgeware'!$D$1:$H$2,5,0)</f>
        <v>#N/A</v>
      </c>
      <c r="BO636" s="612" t="e">
        <f>VLOOKUP(B636,'Concerto Software'!$D$1:$H$3,5,0)</f>
        <v>#N/A</v>
      </c>
      <c r="BP636" s="612" t="e">
        <f>VLOOKUP(B636,'My Captain'!$D$1:$H$4,5,0)</f>
        <v>#N/A</v>
      </c>
      <c r="BQ636" s="612" t="e">
        <f>VLOOKUP(B636,'Finoux Solutions'!$D$2:$H$4,5,0)</f>
        <v>#N/A</v>
      </c>
      <c r="BR636" s="612" t="e">
        <f>VLOOKUP(B636,'MITR Learning'!$D$1:$H$2,5,0)</f>
        <v>#N/A</v>
      </c>
      <c r="BS636" s="612" t="e">
        <f>VLOOKUP(B636,Nucsoft!$D$2:$H$6,5,0)</f>
        <v>#N/A</v>
      </c>
      <c r="BT636" s="612" t="e">
        <f>VLOOKUP(B636,'Paras Cadd'!$D$1:$H$2,5,0)</f>
        <v>#N/A</v>
      </c>
      <c r="BU636" s="612" t="e">
        <f>VLOOKUP(B636,'ICICI Securities'!$D$1:$H$2,5,0)</f>
        <v>#N/A</v>
      </c>
      <c r="BV636" s="612" t="e">
        <f>VLOOKUP(B636,'Citius Tech'!$D$2:$H$5,5,0)</f>
        <v>#N/A</v>
      </c>
      <c r="BW636" s="612" t="e">
        <f>VLOOKUP(B636,'Buzzy Brains'!$D$2:$H$2,5,0)</f>
        <v>#N/A</v>
      </c>
      <c r="BX636" s="612" t="e">
        <f>VLOOKUP(B636,'Decimal Point'!$D$2:$H$2,5,0)</f>
        <v>#N/A</v>
      </c>
      <c r="BY636" s="612" t="e">
        <f>VLOOKUP(B636,'Sankey Business Solutions'!$D$2:$H$3,5,0)</f>
        <v>#N/A</v>
      </c>
      <c r="BZ636" s="612" t="e">
        <f>VLOOKUP(B636,'Nangia &amp; Co LLP'!$D$2:$H$2,5,0)</f>
        <v>#N/A</v>
      </c>
      <c r="CA636" s="612" t="e">
        <f>VLOOKUP(B636,'FIS Solutions India Pvt Ltd'!$D$2:$H$2,5,0)</f>
        <v>#N/A</v>
      </c>
      <c r="CB636" s="612" t="e">
        <f>VLOOKUP(B636,'Delta Technology &amp; Management '!$D$2:$H$16,5,0)</f>
        <v>#N/A</v>
      </c>
      <c r="CC636" s="612" t="e">
        <f>VLOOKUP(B636,'Espoir Networks'!$D$3:$H$11,5,0)</f>
        <v>#N/A</v>
      </c>
      <c r="CD636" s="612" t="e">
        <f>VLOOKUP(B636,'Servosys Solution'!$D$3:$H$5,5,0)</f>
        <v>#N/A</v>
      </c>
      <c r="CE636" s="612" t="e">
        <f>VLOOKUP(B636,'Ribbon Communications'!$D$3:$H$4,5,0)</f>
        <v>#N/A</v>
      </c>
      <c r="CF636" s="612">
        <f t="shared" si="30"/>
        <v>1</v>
      </c>
      <c r="CG636" s="315" t="s">
        <v>13163</v>
      </c>
      <c r="CH636" s="315" t="s">
        <v>13164</v>
      </c>
      <c r="CI636" s="315"/>
      <c r="CJ636" s="178"/>
      <c r="CK636" s="315">
        <v>2018</v>
      </c>
      <c r="CL636" s="315">
        <v>2021</v>
      </c>
      <c r="CM636" s="317" t="s">
        <v>13165</v>
      </c>
      <c r="CN636" s="315">
        <v>425</v>
      </c>
      <c r="CO636" s="315">
        <v>85</v>
      </c>
      <c r="CP636" s="315">
        <v>2014</v>
      </c>
      <c r="CQ636" s="318" t="s">
        <v>13166</v>
      </c>
      <c r="CR636" s="317" t="s">
        <v>81</v>
      </c>
      <c r="CS636" s="315" t="s">
        <v>81</v>
      </c>
      <c r="CT636" s="315" t="s">
        <v>81</v>
      </c>
      <c r="CU636" s="315" t="s">
        <v>81</v>
      </c>
      <c r="CV636" s="315" t="s">
        <v>81</v>
      </c>
      <c r="CW636" s="317" t="s">
        <v>13167</v>
      </c>
      <c r="CX636" s="317" t="s">
        <v>3331</v>
      </c>
      <c r="CY636" s="315">
        <v>907</v>
      </c>
      <c r="CZ636" s="315">
        <v>86.38</v>
      </c>
      <c r="DA636" s="315">
        <v>2018</v>
      </c>
      <c r="DB636" s="315">
        <v>4</v>
      </c>
      <c r="DC636" s="315" t="s">
        <v>13168</v>
      </c>
      <c r="DD636" s="315">
        <v>637.1</v>
      </c>
      <c r="DE636" s="315">
        <v>79.637</v>
      </c>
      <c r="DF636" s="315">
        <v>0</v>
      </c>
      <c r="DG636" s="315" t="s">
        <v>81</v>
      </c>
      <c r="DH636" s="315" t="s">
        <v>81</v>
      </c>
      <c r="DI636" s="319">
        <v>6.88</v>
      </c>
      <c r="DJ636" s="319">
        <v>6.44</v>
      </c>
      <c r="DK636" s="319">
        <v>6.85</v>
      </c>
      <c r="DL636" s="319">
        <v>8.57</v>
      </c>
      <c r="DM636" s="315">
        <v>65.168999999999997</v>
      </c>
      <c r="DN636" s="315">
        <v>7.1849999999999996</v>
      </c>
      <c r="DO636" s="315"/>
      <c r="DP636" s="315">
        <v>10</v>
      </c>
      <c r="DQ636" s="315">
        <v>0</v>
      </c>
      <c r="DR636" s="315">
        <v>1</v>
      </c>
      <c r="DS636" s="315">
        <v>0</v>
      </c>
      <c r="DT636" s="315">
        <v>0</v>
      </c>
      <c r="DU636" s="315">
        <v>0</v>
      </c>
      <c r="DV636" s="315">
        <v>0</v>
      </c>
      <c r="DW636" s="317">
        <v>0</v>
      </c>
      <c r="DX636" s="317" t="s">
        <v>3203</v>
      </c>
      <c r="DY636" s="317" t="s">
        <v>3203</v>
      </c>
      <c r="DZ636" s="317" t="s">
        <v>13169</v>
      </c>
      <c r="EA636" s="317" t="s">
        <v>86</v>
      </c>
      <c r="EB636" s="317" t="s">
        <v>13170</v>
      </c>
      <c r="EC636" s="317" t="s">
        <v>88</v>
      </c>
      <c r="ED636" s="317" t="s">
        <v>12422</v>
      </c>
      <c r="EE636" s="320" t="s">
        <v>13171</v>
      </c>
      <c r="EF636" s="320" t="s">
        <v>13172</v>
      </c>
      <c r="EG636" s="317" t="s">
        <v>3203</v>
      </c>
      <c r="EH636" s="317" t="s">
        <v>3203</v>
      </c>
      <c r="EI636" s="317" t="s">
        <v>13173</v>
      </c>
      <c r="EJ636" s="321" t="s">
        <v>13174</v>
      </c>
      <c r="EK636" s="321" t="s">
        <v>13175</v>
      </c>
      <c r="EL636" s="267" t="s">
        <v>13176</v>
      </c>
      <c r="EM636" s="273" t="s">
        <v>13177</v>
      </c>
      <c r="EN636" s="320" t="s">
        <v>3203</v>
      </c>
      <c r="EO636"/>
    </row>
    <row r="637" spans="1:145" s="316" customFormat="1" ht="18" thickTop="1" thickBot="1">
      <c r="A637" s="572">
        <v>636</v>
      </c>
      <c r="B637" s="572" t="s">
        <v>13222</v>
      </c>
      <c r="C637" s="505" t="s">
        <v>13220</v>
      </c>
      <c r="D637" s="502" t="s">
        <v>13209</v>
      </c>
      <c r="E637" s="568" t="str">
        <f t="shared" si="29"/>
        <v>Not Placed</v>
      </c>
      <c r="F637" s="570" t="s">
        <v>12496</v>
      </c>
      <c r="G637" s="502" t="s">
        <v>183</v>
      </c>
      <c r="H637" s="164"/>
      <c r="I637" s="610" t="s">
        <v>13224</v>
      </c>
      <c r="J637" s="572"/>
      <c r="K637" s="611"/>
      <c r="L637" s="611"/>
      <c r="M637" s="611" t="s">
        <v>13759</v>
      </c>
      <c r="N637" s="612"/>
      <c r="O637" s="612"/>
      <c r="P637" s="612"/>
      <c r="Q637" s="612" t="e">
        <f>VLOOKUP(B637,'TCS CON'!$D$1:$H$98,5,0)</f>
        <v>#N/A</v>
      </c>
      <c r="R637" s="612" t="e">
        <f>VLOOKUP(B637,LTI!$C$1:$H$46,6,0)</f>
        <v>#N/A</v>
      </c>
      <c r="S637" s="612" t="e">
        <f>VLOOKUP(B637,JARO!$E$2:$I$11,5,0)</f>
        <v>#N/A</v>
      </c>
      <c r="T637" s="612" t="e">
        <f>VLOOKUP(B637,Capgemini!$D$3:$H$78,5,0)</f>
        <v>#N/A</v>
      </c>
      <c r="U637" s="612" t="e">
        <f>VLOOKUP(B637,Carwale!$D$1:$H$4,5,0)</f>
        <v>#N/A</v>
      </c>
      <c r="V637" s="612" t="e">
        <f>VLOOKUP(B637,'Interactive Brokers'!E:I,5,0)</f>
        <v>#N/A</v>
      </c>
      <c r="W637" s="612" t="e">
        <f>VLOOKUP(B637,'REL Jio'!E:I,5,0)</f>
        <v>#N/A</v>
      </c>
      <c r="X637" s="612" t="e">
        <f>VLOOKUP(B637,'Sciative Sol'!E:I,5,0)</f>
        <v>#N/A</v>
      </c>
      <c r="Y637" s="612" t="e">
        <f>VLOOKUP(B637,'Hexaware Tech'!E:I,5,0)</f>
        <v>#N/A</v>
      </c>
      <c r="Z637" s="612" t="e">
        <f>VLOOKUP(B637,Axis!D:H,5,0)</f>
        <v>#N/A</v>
      </c>
      <c r="AA637" s="612" t="e">
        <f>VLOOKUP(B637,Ugam!$D$3:$H$26,5,0)</f>
        <v>#N/A</v>
      </c>
      <c r="AB637" s="612" t="e">
        <f>VLOOKUP(B637,Zeus!F:J,5,0)</f>
        <v>#N/A</v>
      </c>
      <c r="AC637" s="612" t="e">
        <f>VLOOKUP(B637,Montran!F:J,5,0)</f>
        <v>#N/A</v>
      </c>
      <c r="AD637" s="612" t="e">
        <f>VLOOKUP(B637,Endurance!H420:L420,5,0)</f>
        <v>#N/A</v>
      </c>
      <c r="AE637" s="612" t="e">
        <f>VLOOKUP(B637,'Swabhav Techlabs'!$F$1:$J$2,5,0)</f>
        <v>#N/A</v>
      </c>
      <c r="AF637" s="612" t="e">
        <f>VLOOKUP(B637,'Quality Kiosk'!$F$1:$J$18,5,0)</f>
        <v>#N/A</v>
      </c>
      <c r="AG637" s="612" t="e">
        <f>VLOOKUP(B637,'Lemon VB'!$F$1:$J$2,5,0)</f>
        <v>#N/A</v>
      </c>
      <c r="AH637" s="612" t="e">
        <f>VLOOKUP(B637,Gocomet!$E$1:$I$3,5,0)</f>
        <v>#N/A</v>
      </c>
      <c r="AI637" s="612" t="e">
        <f>VLOOKUP(B637,'Ingram Micro'!$E$1:$I$8,5,0)</f>
        <v>#N/A</v>
      </c>
      <c r="AJ637" s="612" t="e">
        <f>VLOOKUP(B637,'DePronto Infotech'!$E$1:$I$2,5,0)</f>
        <v>#N/A</v>
      </c>
      <c r="AK637" s="612" t="e">
        <f>VLOOKUP(B637,'Reliance Retail'!$E$1:$I$4,5,0)</f>
        <v>#N/A</v>
      </c>
      <c r="AL637" s="612" t="e">
        <f>VLOOKUP(B637,'Bright Champs'!$D$1:$H$13,5,0)</f>
        <v>#N/A</v>
      </c>
      <c r="AM637" s="612" t="e">
        <f>VLOOKUP(B637,Neosoft!$E$1:$I$12,5,0)</f>
        <v>#N/A</v>
      </c>
      <c r="AN637" s="612" t="e">
        <f>VLOOKUP(B637,Infosys!$E$1:$I$3,5,0)</f>
        <v>#N/A</v>
      </c>
      <c r="AO637" s="612" t="e">
        <f>VLOOKUP(B637,Cerelabs!$E$1:$I$5,5,0)</f>
        <v>#N/A</v>
      </c>
      <c r="AP637" s="612" t="e">
        <f>VLOOKUP(B637,'Neebal Technologies'!$D$1:$H$2,5,0)</f>
        <v>#N/A</v>
      </c>
      <c r="AQ637" s="612" t="e">
        <f>VLOOKUP(B637,'Vertiv Energy'!$D$1:$H$2,5,0)</f>
        <v>#N/A</v>
      </c>
      <c r="AR637" s="612" t="e">
        <f>VLOOKUP(B637,'Acidaes Solutions (CRMNEXT)'!$D$1:$H$3,5,0)</f>
        <v>#N/A</v>
      </c>
      <c r="AS637" s="612" t="e">
        <f>VLOOKUP(B637,Growisto!$D$1:$H$2,5,0)</f>
        <v>#N/A</v>
      </c>
      <c r="AT637" s="612" t="e">
        <f>VLOOKUP(B637,'9.9 Mediaworx - Digit'!$D$1:$H$2,5,0)</f>
        <v>#N/A</v>
      </c>
      <c r="AU637" s="612" t="e">
        <f>VLOOKUP(B637,'Vistaar systems Pvt Ltd'!$D$2:$H$3,5,0)</f>
        <v>#N/A</v>
      </c>
      <c r="AV637" s="612" t="e">
        <f>VLOOKUP(B637,'Course 5i'!$D$2:$H$11,5,0)</f>
        <v>#N/A</v>
      </c>
      <c r="AW637" s="612" t="e">
        <f>VLOOKUP(B637,'Radiant Appliances &amp; Electronic'!$D$1:$H$13,5,0)</f>
        <v>#N/A</v>
      </c>
      <c r="AX637" s="612" t="e">
        <f>VLOOKUP(B637,'Atos Global'!$D$3:$H$27,5,0)</f>
        <v>#N/A</v>
      </c>
      <c r="AY637" s="612" t="e">
        <f>VLOOKUP(B637,'Saama Technologies'!$D$1:$H$2,5,0)</f>
        <v>#N/A</v>
      </c>
      <c r="AZ637" s="612" t="e">
        <f>VLOOKUP(B637,'Multiplier Solutions'!$D$1:$H$2,5,0)</f>
        <v>#N/A</v>
      </c>
      <c r="BA637" s="612" t="e">
        <f>VLOOKUP(B637,GEP!$D$2:$H$5,5,0)</f>
        <v>#N/A</v>
      </c>
      <c r="BB637" s="612" t="e">
        <f>VLOOKUP(B637,Accenture!$D$1:$H$6,5,0)</f>
        <v>#N/A</v>
      </c>
      <c r="BC637" s="612" t="e">
        <f>VLOOKUP(B637,'Endurance International Group'!$D$1:$H$2,5,0)</f>
        <v>#N/A</v>
      </c>
      <c r="BD637" s="612" t="e">
        <f>VLOOKUP(B637,Newgen!$D$1:$H$2,5,0)</f>
        <v>#N/A</v>
      </c>
      <c r="BE637" s="612" t="e">
        <f>VLOOKUP(B637,'3D Incredible'!D637:H637,5,0)</f>
        <v>#N/A</v>
      </c>
      <c r="BF637" s="612" t="e">
        <f>VLOOKUP(B637,'Raja Software Labs'!$D$2:$H$2,5,0)</f>
        <v>#N/A</v>
      </c>
      <c r="BG637" s="612" t="e">
        <f>VLOOKUP(B637,Wipro!$D$1:$H$2,5,0)</f>
        <v>#N/A</v>
      </c>
      <c r="BH637" s="612" t="e">
        <f>VLOOKUP(B637,'Perch Technologies'!$D$2:$H$2,5,0)</f>
        <v>#N/A</v>
      </c>
      <c r="BI637" s="612" t="e">
        <f>VLOOKUP(B637,'Morning Star'!$D$1:$H$6,5,0)</f>
        <v>#N/A</v>
      </c>
      <c r="BJ637" s="612" t="e">
        <f>VLOOKUP(B637,Flexiloans!$D$1:$H$2,5,0)</f>
        <v>#N/A</v>
      </c>
      <c r="BK637" s="612" t="e">
        <f>VLOOKUP(B637,'Thirdware Solutions'!$D$1:$H$2,5,0)</f>
        <v>#N/A</v>
      </c>
      <c r="BL637" s="612" t="e">
        <f>VLOOKUP(B637,Tescom!$D$1:$H$8,5,0)</f>
        <v>#N/A</v>
      </c>
      <c r="BM637" s="612" t="e">
        <f>VLOOKUP(B637,'Cogno AI'!$D$1:$H$2,5,0)</f>
        <v>#N/A</v>
      </c>
      <c r="BN637" s="612" t="e">
        <f>VLOOKUP(B637,'ABM Knowledgeware'!$D$1:$H$2,5,0)</f>
        <v>#N/A</v>
      </c>
      <c r="BO637" s="612" t="e">
        <f>VLOOKUP(B637,'Concerto Software'!$D$1:$H$3,5,0)</f>
        <v>#N/A</v>
      </c>
      <c r="BP637" s="612" t="e">
        <f>VLOOKUP(B637,'My Captain'!$D$1:$H$4,5,0)</f>
        <v>#N/A</v>
      </c>
      <c r="BQ637" s="612" t="e">
        <f>VLOOKUP(B637,'Finoux Solutions'!$D$2:$H$4,5,0)</f>
        <v>#N/A</v>
      </c>
      <c r="BR637" s="612" t="e">
        <f>VLOOKUP(B637,'MITR Learning'!$D$1:$H$2,5,0)</f>
        <v>#N/A</v>
      </c>
      <c r="BS637" s="612" t="e">
        <f>VLOOKUP(B637,Nucsoft!$D$2:$H$6,5,0)</f>
        <v>#N/A</v>
      </c>
      <c r="BT637" s="612" t="e">
        <f>VLOOKUP(B637,'Paras Cadd'!$D$1:$H$2,5,0)</f>
        <v>#N/A</v>
      </c>
      <c r="BU637" s="612" t="e">
        <f>VLOOKUP(B637,'ICICI Securities'!$D$1:$H$2,5,0)</f>
        <v>#N/A</v>
      </c>
      <c r="BV637" s="612" t="e">
        <f>VLOOKUP(B637,'Citius Tech'!$D$2:$H$5,5,0)</f>
        <v>#N/A</v>
      </c>
      <c r="BW637" s="612" t="e">
        <f>VLOOKUP(B637,'Buzzy Brains'!$D$2:$H$2,5,0)</f>
        <v>#N/A</v>
      </c>
      <c r="BX637" s="612" t="e">
        <f>VLOOKUP(B637,'Decimal Point'!$D$2:$H$2,5,0)</f>
        <v>#N/A</v>
      </c>
      <c r="BY637" s="612" t="e">
        <f>VLOOKUP(B637,'Sankey Business Solutions'!$D$2:$H$3,5,0)</f>
        <v>#N/A</v>
      </c>
      <c r="BZ637" s="612" t="e">
        <f>VLOOKUP(B637,'Nangia &amp; Co LLP'!$D$2:$H$2,5,0)</f>
        <v>#N/A</v>
      </c>
      <c r="CA637" s="612" t="e">
        <f>VLOOKUP(B637,'FIS Solutions India Pvt Ltd'!$D$2:$H$2,5,0)</f>
        <v>#N/A</v>
      </c>
      <c r="CB637" s="612" t="e">
        <f>VLOOKUP(B637,'Delta Technology &amp; Management '!$D$2:$H$16,5,0)</f>
        <v>#N/A</v>
      </c>
      <c r="CC637" s="612" t="e">
        <f>VLOOKUP(B637,'Espoir Networks'!$D$3:$H$11,5,0)</f>
        <v>#N/A</v>
      </c>
      <c r="CD637" s="612" t="e">
        <f>VLOOKUP(B637,'Servosys Solution'!$D$3:$H$5,5,0)</f>
        <v>#N/A</v>
      </c>
      <c r="CE637" s="612" t="e">
        <f>VLOOKUP(B637,'Ribbon Communications'!$D$3:$H$4,5,0)</f>
        <v>#N/A</v>
      </c>
      <c r="CF637" s="612">
        <f t="shared" si="30"/>
        <v>0</v>
      </c>
      <c r="CG637" s="315"/>
      <c r="CH637" s="315"/>
      <c r="CI637" s="315"/>
      <c r="CJ637" s="178"/>
      <c r="CK637" s="315"/>
      <c r="CL637" s="315"/>
      <c r="CM637" s="317"/>
      <c r="CN637" s="315"/>
      <c r="CO637" s="315"/>
      <c r="CP637" s="315"/>
      <c r="CQ637" s="318"/>
      <c r="CR637" s="317"/>
      <c r="CS637" s="315"/>
      <c r="CT637" s="315"/>
      <c r="CU637" s="315"/>
      <c r="CV637" s="315"/>
      <c r="CW637" s="317"/>
      <c r="CX637" s="317"/>
      <c r="CY637" s="315"/>
      <c r="CZ637" s="315"/>
      <c r="DA637" s="315"/>
      <c r="DB637" s="315"/>
      <c r="DC637" s="315"/>
      <c r="DD637" s="315"/>
      <c r="DE637" s="315"/>
      <c r="DF637" s="315"/>
      <c r="DG637" s="315">
        <v>6.56</v>
      </c>
      <c r="DH637" s="315">
        <v>5.8</v>
      </c>
      <c r="DI637" s="319">
        <v>5.62</v>
      </c>
      <c r="DJ637" s="319">
        <v>5.6</v>
      </c>
      <c r="DK637" s="319">
        <v>6.88</v>
      </c>
      <c r="DL637" s="319">
        <v>7.42</v>
      </c>
      <c r="DM637" s="315">
        <v>37.880000000000003</v>
      </c>
      <c r="DN637" s="315">
        <v>6.31</v>
      </c>
      <c r="DO637" s="315">
        <v>56.82</v>
      </c>
      <c r="DP637" s="315"/>
      <c r="DQ637" s="315">
        <v>0</v>
      </c>
      <c r="DR637" s="315">
        <v>0</v>
      </c>
      <c r="DS637" s="315"/>
      <c r="DT637" s="315"/>
      <c r="DU637" s="315"/>
      <c r="DV637" s="315"/>
      <c r="DW637" s="317"/>
      <c r="DX637" s="317"/>
      <c r="DY637" s="317"/>
      <c r="DZ637" s="317"/>
      <c r="EA637" s="317"/>
      <c r="EB637" s="317"/>
      <c r="EC637" s="317"/>
      <c r="ED637" s="317"/>
      <c r="EE637" s="320"/>
      <c r="EF637" s="320"/>
      <c r="EG637" s="317"/>
      <c r="EH637" s="317"/>
      <c r="EI637" s="317"/>
      <c r="EJ637" s="321"/>
      <c r="EK637" s="321"/>
      <c r="EL637" s="267"/>
      <c r="EM637" s="273"/>
      <c r="EN637" s="320"/>
      <c r="EO637"/>
    </row>
    <row r="638" spans="1:145" s="316" customFormat="1" ht="18" thickTop="1" thickBot="1">
      <c r="A638" s="572">
        <v>637</v>
      </c>
      <c r="B638" s="572" t="s">
        <v>13223</v>
      </c>
      <c r="C638" s="505" t="s">
        <v>13221</v>
      </c>
      <c r="D638" s="502" t="s">
        <v>13209</v>
      </c>
      <c r="E638" s="568" t="str">
        <f t="shared" si="29"/>
        <v>Not Placed</v>
      </c>
      <c r="F638" s="570" t="s">
        <v>12496</v>
      </c>
      <c r="G638" s="502" t="s">
        <v>183</v>
      </c>
      <c r="H638" s="164"/>
      <c r="I638" s="610">
        <v>35163</v>
      </c>
      <c r="J638" s="572"/>
      <c r="K638" s="611"/>
      <c r="L638" s="611"/>
      <c r="M638" s="611" t="s">
        <v>13760</v>
      </c>
      <c r="N638" s="612"/>
      <c r="O638" s="612"/>
      <c r="P638" s="612"/>
      <c r="Q638" s="612" t="e">
        <f>VLOOKUP(B638,'TCS CON'!$D$1:$H$98,5,0)</f>
        <v>#N/A</v>
      </c>
      <c r="R638" s="612" t="e">
        <f>VLOOKUP(B638,LTI!$C$1:$H$46,6,0)</f>
        <v>#N/A</v>
      </c>
      <c r="S638" s="612" t="e">
        <f>VLOOKUP(B638,JARO!$E$2:$I$11,5,0)</f>
        <v>#N/A</v>
      </c>
      <c r="T638" s="612" t="e">
        <f>VLOOKUP(B638,Capgemini!$D$3:$H$78,5,0)</f>
        <v>#N/A</v>
      </c>
      <c r="U638" s="612" t="e">
        <f>VLOOKUP(B638,Carwale!$D$1:$H$4,5,0)</f>
        <v>#N/A</v>
      </c>
      <c r="V638" s="612" t="e">
        <f>VLOOKUP(B638,'Interactive Brokers'!E:I,5,0)</f>
        <v>#N/A</v>
      </c>
      <c r="W638" s="612" t="e">
        <f>VLOOKUP(B638,'REL Jio'!E:I,5,0)</f>
        <v>#N/A</v>
      </c>
      <c r="X638" s="612" t="e">
        <f>VLOOKUP(B638,'Sciative Sol'!E:I,5,0)</f>
        <v>#N/A</v>
      </c>
      <c r="Y638" s="612" t="e">
        <f>VLOOKUP(B638,'Hexaware Tech'!E:I,5,0)</f>
        <v>#N/A</v>
      </c>
      <c r="Z638" s="612" t="e">
        <f>VLOOKUP(B638,Axis!D:H,5,0)</f>
        <v>#N/A</v>
      </c>
      <c r="AA638" s="612" t="e">
        <f>VLOOKUP(B638,Ugam!$D$3:$H$26,5,0)</f>
        <v>#N/A</v>
      </c>
      <c r="AB638" s="612" t="e">
        <f>VLOOKUP(B638,Zeus!F:J,5,0)</f>
        <v>#N/A</v>
      </c>
      <c r="AC638" s="612" t="e">
        <f>VLOOKUP(B638,Montran!F:J,5,0)</f>
        <v>#N/A</v>
      </c>
      <c r="AD638" s="612" t="e">
        <f>VLOOKUP(B638,Endurance!H421:L421,5,0)</f>
        <v>#N/A</v>
      </c>
      <c r="AE638" s="612" t="e">
        <f>VLOOKUP(B638,'Swabhav Techlabs'!$F$1:$J$2,5,0)</f>
        <v>#N/A</v>
      </c>
      <c r="AF638" s="612" t="e">
        <f>VLOOKUP(B638,'Quality Kiosk'!$F$1:$J$18,5,0)</f>
        <v>#N/A</v>
      </c>
      <c r="AG638" s="612" t="e">
        <f>VLOOKUP(B638,'Lemon VB'!$F$1:$J$2,5,0)</f>
        <v>#N/A</v>
      </c>
      <c r="AH638" s="612" t="e">
        <f>VLOOKUP(B638,Gocomet!$E$1:$I$3,5,0)</f>
        <v>#N/A</v>
      </c>
      <c r="AI638" s="612" t="e">
        <f>VLOOKUP(B638,'Ingram Micro'!$E$1:$I$8,5,0)</f>
        <v>#N/A</v>
      </c>
      <c r="AJ638" s="612" t="e">
        <f>VLOOKUP(B638,'DePronto Infotech'!$E$1:$I$2,5,0)</f>
        <v>#N/A</v>
      </c>
      <c r="AK638" s="612" t="e">
        <f>VLOOKUP(B638,'Reliance Retail'!$E$1:$I$4,5,0)</f>
        <v>#N/A</v>
      </c>
      <c r="AL638" s="612" t="e">
        <f>VLOOKUP(B638,'Bright Champs'!$D$1:$H$13,5,0)</f>
        <v>#N/A</v>
      </c>
      <c r="AM638" s="612" t="e">
        <f>VLOOKUP(B638,Neosoft!$E$1:$I$12,5,0)</f>
        <v>#N/A</v>
      </c>
      <c r="AN638" s="612" t="e">
        <f>VLOOKUP(B638,Infosys!$E$1:$I$3,5,0)</f>
        <v>#N/A</v>
      </c>
      <c r="AO638" s="612" t="e">
        <f>VLOOKUP(B638,Cerelabs!$E$1:$I$5,5,0)</f>
        <v>#N/A</v>
      </c>
      <c r="AP638" s="612" t="e">
        <f>VLOOKUP(B638,'Neebal Technologies'!$D$1:$H$2,5,0)</f>
        <v>#N/A</v>
      </c>
      <c r="AQ638" s="612" t="e">
        <f>VLOOKUP(B638,'Vertiv Energy'!$D$1:$H$2,5,0)</f>
        <v>#N/A</v>
      </c>
      <c r="AR638" s="612" t="e">
        <f>VLOOKUP(B638,'Acidaes Solutions (CRMNEXT)'!$D$1:$H$3,5,0)</f>
        <v>#N/A</v>
      </c>
      <c r="AS638" s="612" t="e">
        <f>VLOOKUP(B638,Growisto!$D$1:$H$2,5,0)</f>
        <v>#N/A</v>
      </c>
      <c r="AT638" s="612" t="e">
        <f>VLOOKUP(B638,'9.9 Mediaworx - Digit'!$D$1:$H$2,5,0)</f>
        <v>#N/A</v>
      </c>
      <c r="AU638" s="612" t="e">
        <f>VLOOKUP(B638,'Vistaar systems Pvt Ltd'!$D$2:$H$3,5,0)</f>
        <v>#N/A</v>
      </c>
      <c r="AV638" s="612" t="e">
        <f>VLOOKUP(B638,'Course 5i'!$D$2:$H$11,5,0)</f>
        <v>#N/A</v>
      </c>
      <c r="AW638" s="612" t="e">
        <f>VLOOKUP(B638,'Radiant Appliances &amp; Electronic'!$D$1:$H$13,5,0)</f>
        <v>#N/A</v>
      </c>
      <c r="AX638" s="612" t="e">
        <f>VLOOKUP(B638,'Atos Global'!$D$3:$H$27,5,0)</f>
        <v>#N/A</v>
      </c>
      <c r="AY638" s="612" t="e">
        <f>VLOOKUP(B638,'Saama Technologies'!$D$1:$H$2,5,0)</f>
        <v>#N/A</v>
      </c>
      <c r="AZ638" s="612" t="e">
        <f>VLOOKUP(B638,'Multiplier Solutions'!$D$1:$H$2,5,0)</f>
        <v>#N/A</v>
      </c>
      <c r="BA638" s="612" t="e">
        <f>VLOOKUP(B638,GEP!$D$2:$H$5,5,0)</f>
        <v>#N/A</v>
      </c>
      <c r="BB638" s="612" t="e">
        <f>VLOOKUP(B638,Accenture!$D$1:$H$6,5,0)</f>
        <v>#N/A</v>
      </c>
      <c r="BC638" s="612" t="e">
        <f>VLOOKUP(B638,'Endurance International Group'!$D$1:$H$2,5,0)</f>
        <v>#N/A</v>
      </c>
      <c r="BD638" s="612" t="e">
        <f>VLOOKUP(B638,Newgen!$D$1:$H$2,5,0)</f>
        <v>#N/A</v>
      </c>
      <c r="BE638" s="612" t="e">
        <f>VLOOKUP(B638,'3D Incredible'!D638:H638,5,0)</f>
        <v>#N/A</v>
      </c>
      <c r="BF638" s="612" t="e">
        <f>VLOOKUP(B638,'Raja Software Labs'!$D$2:$H$2,5,0)</f>
        <v>#N/A</v>
      </c>
      <c r="BG638" s="612" t="e">
        <f>VLOOKUP(B638,Wipro!$D$1:$H$2,5,0)</f>
        <v>#N/A</v>
      </c>
      <c r="BH638" s="612" t="e">
        <f>VLOOKUP(B638,'Perch Technologies'!$D$2:$H$2,5,0)</f>
        <v>#N/A</v>
      </c>
      <c r="BI638" s="612" t="e">
        <f>VLOOKUP(B638,'Morning Star'!$D$1:$H$6,5,0)</f>
        <v>#N/A</v>
      </c>
      <c r="BJ638" s="612" t="e">
        <f>VLOOKUP(B638,Flexiloans!$D$1:$H$2,5,0)</f>
        <v>#N/A</v>
      </c>
      <c r="BK638" s="612" t="e">
        <f>VLOOKUP(B638,'Thirdware Solutions'!$D$1:$H$2,5,0)</f>
        <v>#N/A</v>
      </c>
      <c r="BL638" s="612" t="e">
        <f>VLOOKUP(B638,Tescom!$D$1:$H$8,5,0)</f>
        <v>#N/A</v>
      </c>
      <c r="BM638" s="612" t="e">
        <f>VLOOKUP(B638,'Cogno AI'!$D$1:$H$2,5,0)</f>
        <v>#N/A</v>
      </c>
      <c r="BN638" s="612" t="e">
        <f>VLOOKUP(B638,'ABM Knowledgeware'!$D$1:$H$2,5,0)</f>
        <v>#N/A</v>
      </c>
      <c r="BO638" s="612" t="e">
        <f>VLOOKUP(B638,'Concerto Software'!$D$1:$H$3,5,0)</f>
        <v>#N/A</v>
      </c>
      <c r="BP638" s="612" t="e">
        <f>VLOOKUP(B638,'My Captain'!$D$1:$H$4,5,0)</f>
        <v>#N/A</v>
      </c>
      <c r="BQ638" s="612" t="e">
        <f>VLOOKUP(B638,'Finoux Solutions'!$D$2:$H$4,5,0)</f>
        <v>#N/A</v>
      </c>
      <c r="BR638" s="612" t="e">
        <f>VLOOKUP(B638,'MITR Learning'!$D$1:$H$2,5,0)</f>
        <v>#N/A</v>
      </c>
      <c r="BS638" s="612" t="e">
        <f>VLOOKUP(B638,Nucsoft!$D$2:$H$6,5,0)</f>
        <v>#N/A</v>
      </c>
      <c r="BT638" s="612" t="e">
        <f>VLOOKUP(B638,'Paras Cadd'!$D$1:$H$2,5,0)</f>
        <v>#N/A</v>
      </c>
      <c r="BU638" s="612" t="e">
        <f>VLOOKUP(B638,'ICICI Securities'!$D$1:$H$2,5,0)</f>
        <v>#N/A</v>
      </c>
      <c r="BV638" s="612" t="e">
        <f>VLOOKUP(B638,'Citius Tech'!$D$2:$H$5,5,0)</f>
        <v>#N/A</v>
      </c>
      <c r="BW638" s="612" t="e">
        <f>VLOOKUP(B638,'Buzzy Brains'!$D$2:$H$2,5,0)</f>
        <v>#N/A</v>
      </c>
      <c r="BX638" s="612" t="e">
        <f>VLOOKUP(B638,'Decimal Point'!$D$2:$H$2,5,0)</f>
        <v>#N/A</v>
      </c>
      <c r="BY638" s="612" t="e">
        <f>VLOOKUP(B638,'Sankey Business Solutions'!$D$2:$H$3,5,0)</f>
        <v>#N/A</v>
      </c>
      <c r="BZ638" s="612" t="e">
        <f>VLOOKUP(B638,'Nangia &amp; Co LLP'!$D$2:$H$2,5,0)</f>
        <v>#N/A</v>
      </c>
      <c r="CA638" s="612" t="e">
        <f>VLOOKUP(B638,'FIS Solutions India Pvt Ltd'!$D$2:$H$2,5,0)</f>
        <v>#N/A</v>
      </c>
      <c r="CB638" s="612" t="e">
        <f>VLOOKUP(B638,'Delta Technology &amp; Management '!$D$2:$H$16,5,0)</f>
        <v>#N/A</v>
      </c>
      <c r="CC638" s="612" t="e">
        <f>VLOOKUP(B638,'Espoir Networks'!$D$3:$H$11,5,0)</f>
        <v>#N/A</v>
      </c>
      <c r="CD638" s="612" t="e">
        <f>VLOOKUP(B638,'Servosys Solution'!$D$3:$H$5,5,0)</f>
        <v>#N/A</v>
      </c>
      <c r="CE638" s="612" t="e">
        <f>VLOOKUP(B638,'Ribbon Communications'!$D$3:$H$4,5,0)</f>
        <v>#N/A</v>
      </c>
      <c r="CF638" s="612">
        <f t="shared" si="30"/>
        <v>0</v>
      </c>
      <c r="CG638" s="315"/>
      <c r="CH638" s="315"/>
      <c r="CI638" s="315"/>
      <c r="CJ638" s="178"/>
      <c r="CK638" s="315"/>
      <c r="CL638" s="315"/>
      <c r="CM638" s="317"/>
      <c r="CN638" s="315"/>
      <c r="CO638" s="315"/>
      <c r="CP638" s="315"/>
      <c r="CQ638" s="318"/>
      <c r="CR638" s="317"/>
      <c r="CS638" s="315"/>
      <c r="CT638" s="315"/>
      <c r="CU638" s="315"/>
      <c r="CV638" s="315"/>
      <c r="CW638" s="317"/>
      <c r="CX638" s="317"/>
      <c r="CY638" s="315"/>
      <c r="CZ638" s="315"/>
      <c r="DA638" s="315"/>
      <c r="DB638" s="315"/>
      <c r="DC638" s="315"/>
      <c r="DD638" s="315"/>
      <c r="DE638" s="315"/>
      <c r="DF638" s="315">
        <v>0</v>
      </c>
      <c r="DG638" s="315">
        <v>5.37</v>
      </c>
      <c r="DH638" s="315">
        <v>5.22</v>
      </c>
      <c r="DI638" s="319">
        <v>4.8499999999999996</v>
      </c>
      <c r="DJ638" s="319">
        <v>6.12</v>
      </c>
      <c r="DK638" s="319">
        <v>6.42</v>
      </c>
      <c r="DL638" s="319">
        <v>9</v>
      </c>
      <c r="DM638" s="315">
        <v>36.979999999999997</v>
      </c>
      <c r="DN638" s="315">
        <v>6.16</v>
      </c>
      <c r="DO638" s="315">
        <v>55.73</v>
      </c>
      <c r="DP638" s="315"/>
      <c r="DQ638" s="315">
        <v>0</v>
      </c>
      <c r="DR638" s="315">
        <v>0</v>
      </c>
      <c r="DS638" s="315"/>
      <c r="DT638" s="315"/>
      <c r="DU638" s="315"/>
      <c r="DV638" s="315"/>
      <c r="DW638" s="317"/>
      <c r="DX638" s="317"/>
      <c r="DY638" s="317"/>
      <c r="DZ638" s="317"/>
      <c r="EA638" s="317"/>
      <c r="EB638" s="317"/>
      <c r="EC638" s="317"/>
      <c r="ED638" s="317"/>
      <c r="EE638" s="320"/>
      <c r="EF638" s="320"/>
      <c r="EG638" s="317"/>
      <c r="EH638" s="317"/>
      <c r="EI638" s="317"/>
      <c r="EJ638" s="321"/>
      <c r="EK638" s="321"/>
      <c r="EL638" s="267"/>
      <c r="EM638" s="273"/>
      <c r="EN638" s="320"/>
      <c r="EO638"/>
    </row>
    <row r="639" spans="1:145" s="316" customFormat="1" ht="18" thickTop="1" thickBot="1">
      <c r="A639" s="572">
        <v>638</v>
      </c>
      <c r="B639" s="572" t="s">
        <v>13225</v>
      </c>
      <c r="C639" s="505" t="s">
        <v>13227</v>
      </c>
      <c r="D639" s="502" t="s">
        <v>13209</v>
      </c>
      <c r="E639" s="568" t="str">
        <f t="shared" si="29"/>
        <v>Not Placed</v>
      </c>
      <c r="F639" s="502" t="s">
        <v>12495</v>
      </c>
      <c r="G639" s="570" t="s">
        <v>14084</v>
      </c>
      <c r="H639" s="164"/>
      <c r="I639" s="610">
        <v>36739</v>
      </c>
      <c r="J639" s="572"/>
      <c r="K639" s="611"/>
      <c r="L639" s="611"/>
      <c r="M639" s="611" t="s">
        <v>13761</v>
      </c>
      <c r="N639" s="612"/>
      <c r="O639" s="612"/>
      <c r="P639" s="612"/>
      <c r="Q639" s="612" t="e">
        <f>VLOOKUP(B639,'TCS CON'!$D$1:$H$98,5,0)</f>
        <v>#N/A</v>
      </c>
      <c r="R639" s="612" t="e">
        <f>VLOOKUP(B639,LTI!$C$1:$H$46,6,0)</f>
        <v>#N/A</v>
      </c>
      <c r="S639" s="612" t="e">
        <f>VLOOKUP(B639,JARO!$E$2:$I$11,5,0)</f>
        <v>#N/A</v>
      </c>
      <c r="T639" s="612" t="e">
        <f>VLOOKUP(B639,Capgemini!$D$3:$H$78,5,0)</f>
        <v>#N/A</v>
      </c>
      <c r="U639" s="612" t="e">
        <f>VLOOKUP(B639,Carwale!$D$1:$H$4,5,0)</f>
        <v>#N/A</v>
      </c>
      <c r="V639" s="612" t="e">
        <f>VLOOKUP(B639,'Interactive Brokers'!E:I,5,0)</f>
        <v>#N/A</v>
      </c>
      <c r="W639" s="612" t="e">
        <f>VLOOKUP(B639,'REL Jio'!E:I,5,0)</f>
        <v>#N/A</v>
      </c>
      <c r="X639" s="612" t="e">
        <f>VLOOKUP(B639,'Sciative Sol'!E:I,5,0)</f>
        <v>#N/A</v>
      </c>
      <c r="Y639" s="612" t="e">
        <f>VLOOKUP(B639,'Hexaware Tech'!E:I,5,0)</f>
        <v>#N/A</v>
      </c>
      <c r="Z639" s="612" t="e">
        <f>VLOOKUP(B639,Axis!D:H,5,0)</f>
        <v>#N/A</v>
      </c>
      <c r="AA639" s="612" t="e">
        <f>VLOOKUP(B639,Ugam!$D$3:$H$26,5,0)</f>
        <v>#N/A</v>
      </c>
      <c r="AB639" s="612" t="e">
        <f>VLOOKUP(B639,Zeus!F:J,5,0)</f>
        <v>#N/A</v>
      </c>
      <c r="AC639" s="612" t="e">
        <f>VLOOKUP(B639,Montran!F:J,5,0)</f>
        <v>#N/A</v>
      </c>
      <c r="AD639" s="612" t="e">
        <f>VLOOKUP(B639,Endurance!H422:L422,5,0)</f>
        <v>#N/A</v>
      </c>
      <c r="AE639" s="612" t="e">
        <f>VLOOKUP(B639,'Swabhav Techlabs'!$F$1:$J$2,5,0)</f>
        <v>#N/A</v>
      </c>
      <c r="AF639" s="612" t="e">
        <f>VLOOKUP(B639,'Quality Kiosk'!$F$1:$J$18,5,0)</f>
        <v>#N/A</v>
      </c>
      <c r="AG639" s="612" t="e">
        <f>VLOOKUP(B639,'Lemon VB'!$F$1:$J$2,5,0)</f>
        <v>#N/A</v>
      </c>
      <c r="AH639" s="612" t="e">
        <f>VLOOKUP(B639,Gocomet!$E$1:$I$3,5,0)</f>
        <v>#N/A</v>
      </c>
      <c r="AI639" s="612" t="e">
        <f>VLOOKUP(B639,'Ingram Micro'!$E$1:$I$8,5,0)</f>
        <v>#N/A</v>
      </c>
      <c r="AJ639" s="612" t="e">
        <f>VLOOKUP(B639,'DePronto Infotech'!$E$1:$I$2,5,0)</f>
        <v>#N/A</v>
      </c>
      <c r="AK639" s="612" t="e">
        <f>VLOOKUP(B639,'Reliance Retail'!$E$1:$I$4,5,0)</f>
        <v>#N/A</v>
      </c>
      <c r="AL639" s="612" t="e">
        <f>VLOOKUP(B639,'Bright Champs'!$D$1:$H$13,5,0)</f>
        <v>#N/A</v>
      </c>
      <c r="AM639" s="612" t="e">
        <f>VLOOKUP(B639,Neosoft!$E$1:$I$12,5,0)</f>
        <v>#N/A</v>
      </c>
      <c r="AN639" s="612" t="e">
        <f>VLOOKUP(B639,Infosys!$E$1:$I$3,5,0)</f>
        <v>#N/A</v>
      </c>
      <c r="AO639" s="612" t="e">
        <f>VLOOKUP(B639,Cerelabs!$E$1:$I$5,5,0)</f>
        <v>#N/A</v>
      </c>
      <c r="AP639" s="612" t="e">
        <f>VLOOKUP(B639,'Neebal Technologies'!$D$1:$H$2,5,0)</f>
        <v>#N/A</v>
      </c>
      <c r="AQ639" s="612" t="e">
        <f>VLOOKUP(B639,'Vertiv Energy'!$D$1:$H$2,5,0)</f>
        <v>#N/A</v>
      </c>
      <c r="AR639" s="612" t="e">
        <f>VLOOKUP(B639,'Acidaes Solutions (CRMNEXT)'!$D$1:$H$3,5,0)</f>
        <v>#N/A</v>
      </c>
      <c r="AS639" s="612" t="e">
        <f>VLOOKUP(B639,Growisto!$D$1:$H$2,5,0)</f>
        <v>#N/A</v>
      </c>
      <c r="AT639" s="612" t="e">
        <f>VLOOKUP(B639,'9.9 Mediaworx - Digit'!$D$1:$H$2,5,0)</f>
        <v>#N/A</v>
      </c>
      <c r="AU639" s="612" t="e">
        <f>VLOOKUP(B639,'Vistaar systems Pvt Ltd'!$D$2:$H$3,5,0)</f>
        <v>#N/A</v>
      </c>
      <c r="AV639" s="612" t="e">
        <f>VLOOKUP(B639,'Course 5i'!$D$2:$H$11,5,0)</f>
        <v>#N/A</v>
      </c>
      <c r="AW639" s="612" t="e">
        <f>VLOOKUP(B639,'Radiant Appliances &amp; Electronic'!$D$1:$H$13,5,0)</f>
        <v>#N/A</v>
      </c>
      <c r="AX639" s="612" t="e">
        <f>VLOOKUP(B639,'Atos Global'!$D$3:$H$27,5,0)</f>
        <v>#N/A</v>
      </c>
      <c r="AY639" s="612" t="e">
        <f>VLOOKUP(B639,'Saama Technologies'!$D$1:$H$2,5,0)</f>
        <v>#N/A</v>
      </c>
      <c r="AZ639" s="612" t="e">
        <f>VLOOKUP(B639,'Multiplier Solutions'!$D$1:$H$2,5,0)</f>
        <v>#N/A</v>
      </c>
      <c r="BA639" s="612" t="e">
        <f>VLOOKUP(B639,GEP!$D$2:$H$5,5,0)</f>
        <v>#N/A</v>
      </c>
      <c r="BB639" s="612" t="e">
        <f>VLOOKUP(B639,Accenture!$D$1:$H$6,5,0)</f>
        <v>#N/A</v>
      </c>
      <c r="BC639" s="612" t="e">
        <f>VLOOKUP(B639,'Endurance International Group'!$D$1:$H$2,5,0)</f>
        <v>#N/A</v>
      </c>
      <c r="BD639" s="612" t="e">
        <f>VLOOKUP(B639,Newgen!$D$1:$H$2,5,0)</f>
        <v>#N/A</v>
      </c>
      <c r="BE639" s="612" t="e">
        <f>VLOOKUP(B639,'3D Incredible'!D639:H639,5,0)</f>
        <v>#N/A</v>
      </c>
      <c r="BF639" s="612" t="e">
        <f>VLOOKUP(B639,'Raja Software Labs'!$D$2:$H$2,5,0)</f>
        <v>#N/A</v>
      </c>
      <c r="BG639" s="612" t="e">
        <f>VLOOKUP(B639,Wipro!$D$1:$H$2,5,0)</f>
        <v>#N/A</v>
      </c>
      <c r="BH639" s="612" t="e">
        <f>VLOOKUP(B639,'Perch Technologies'!$D$2:$H$2,5,0)</f>
        <v>#N/A</v>
      </c>
      <c r="BI639" s="612" t="e">
        <f>VLOOKUP(B639,'Morning Star'!$D$1:$H$6,5,0)</f>
        <v>#N/A</v>
      </c>
      <c r="BJ639" s="612" t="e">
        <f>VLOOKUP(B639,Flexiloans!$D$1:$H$2,5,0)</f>
        <v>#N/A</v>
      </c>
      <c r="BK639" s="612" t="e">
        <f>VLOOKUP(B639,'Thirdware Solutions'!$D$1:$H$2,5,0)</f>
        <v>#N/A</v>
      </c>
      <c r="BL639" s="612" t="e">
        <f>VLOOKUP(B639,Tescom!$D$1:$H$8,5,0)</f>
        <v>#N/A</v>
      </c>
      <c r="BM639" s="612" t="e">
        <f>VLOOKUP(B639,'Cogno AI'!$D$1:$H$2,5,0)</f>
        <v>#N/A</v>
      </c>
      <c r="BN639" s="612" t="e">
        <f>VLOOKUP(B639,'ABM Knowledgeware'!$D$1:$H$2,5,0)</f>
        <v>#N/A</v>
      </c>
      <c r="BO639" s="612" t="e">
        <f>VLOOKUP(B639,'Concerto Software'!$D$1:$H$3,5,0)</f>
        <v>#N/A</v>
      </c>
      <c r="BP639" s="612" t="e">
        <f>VLOOKUP(B639,'My Captain'!$D$1:$H$4,5,0)</f>
        <v>#N/A</v>
      </c>
      <c r="BQ639" s="612" t="e">
        <f>VLOOKUP(B639,'Finoux Solutions'!$D$2:$H$4,5,0)</f>
        <v>#N/A</v>
      </c>
      <c r="BR639" s="612" t="e">
        <f>VLOOKUP(B639,'MITR Learning'!$D$1:$H$2,5,0)</f>
        <v>#N/A</v>
      </c>
      <c r="BS639" s="612" t="e">
        <f>VLOOKUP(B639,Nucsoft!$D$2:$H$6,5,0)</f>
        <v>#N/A</v>
      </c>
      <c r="BT639" s="612" t="e">
        <f>VLOOKUP(B639,'Paras Cadd'!$D$1:$H$2,5,0)</f>
        <v>#N/A</v>
      </c>
      <c r="BU639" s="612" t="e">
        <f>VLOOKUP(B639,'ICICI Securities'!$D$1:$H$2,5,0)</f>
        <v>#N/A</v>
      </c>
      <c r="BV639" s="612" t="e">
        <f>VLOOKUP(B639,'Citius Tech'!$D$2:$H$5,5,0)</f>
        <v>#N/A</v>
      </c>
      <c r="BW639" s="612" t="e">
        <f>VLOOKUP(B639,'Buzzy Brains'!$D$2:$H$2,5,0)</f>
        <v>#N/A</v>
      </c>
      <c r="BX639" s="612" t="e">
        <f>VLOOKUP(B639,'Decimal Point'!$D$2:$H$2,5,0)</f>
        <v>#N/A</v>
      </c>
      <c r="BY639" s="612" t="e">
        <f>VLOOKUP(B639,'Sankey Business Solutions'!$D$2:$H$3,5,0)</f>
        <v>#N/A</v>
      </c>
      <c r="BZ639" s="612" t="e">
        <f>VLOOKUP(B639,'Nangia &amp; Co LLP'!$D$2:$H$2,5,0)</f>
        <v>#N/A</v>
      </c>
      <c r="CA639" s="612" t="e">
        <f>VLOOKUP(B639,'FIS Solutions India Pvt Ltd'!$D$2:$H$2,5,0)</f>
        <v>#N/A</v>
      </c>
      <c r="CB639" s="612" t="e">
        <f>VLOOKUP(B639,'Delta Technology &amp; Management '!$D$2:$H$16,5,0)</f>
        <v>#N/A</v>
      </c>
      <c r="CC639" s="612" t="e">
        <f>VLOOKUP(B639,'Espoir Networks'!$D$3:$H$11,5,0)</f>
        <v>#N/A</v>
      </c>
      <c r="CD639" s="612" t="e">
        <f>VLOOKUP(B639,'Servosys Solution'!$D$3:$H$5,5,0)</f>
        <v>#N/A</v>
      </c>
      <c r="CE639" s="612" t="e">
        <f>VLOOKUP(B639,'Ribbon Communications'!$D$3:$H$4,5,0)</f>
        <v>#N/A</v>
      </c>
      <c r="CF639" s="612">
        <f t="shared" si="30"/>
        <v>0</v>
      </c>
      <c r="CG639" s="315"/>
      <c r="CH639" s="315"/>
      <c r="CI639" s="315"/>
      <c r="CJ639" s="178"/>
      <c r="CK639" s="315"/>
      <c r="CL639" s="315"/>
      <c r="CM639" s="317"/>
      <c r="CN639" s="315"/>
      <c r="CO639" s="315"/>
      <c r="CP639" s="315"/>
      <c r="CQ639" s="318"/>
      <c r="CR639" s="317"/>
      <c r="CS639" s="315"/>
      <c r="CT639" s="315"/>
      <c r="CU639" s="315"/>
      <c r="CV639" s="315"/>
      <c r="CW639" s="317"/>
      <c r="CX639" s="317"/>
      <c r="CY639" s="315"/>
      <c r="CZ639" s="315"/>
      <c r="DA639" s="315"/>
      <c r="DB639" s="315"/>
      <c r="DC639" s="315"/>
      <c r="DD639" s="315"/>
      <c r="DE639" s="315"/>
      <c r="DF639" s="315"/>
      <c r="DG639" s="315" t="s">
        <v>81</v>
      </c>
      <c r="DH639" s="315" t="s">
        <v>81</v>
      </c>
      <c r="DI639" s="319">
        <v>6.57</v>
      </c>
      <c r="DJ639" s="319">
        <v>5.58</v>
      </c>
      <c r="DK639" s="319">
        <v>6.66</v>
      </c>
      <c r="DL639" s="319">
        <v>7.56</v>
      </c>
      <c r="DM639" s="315">
        <v>26.37</v>
      </c>
      <c r="DN639" s="315">
        <v>6.59</v>
      </c>
      <c r="DO639" s="315">
        <v>58.79</v>
      </c>
      <c r="DP639" s="315"/>
      <c r="DQ639" s="315">
        <v>0</v>
      </c>
      <c r="DR639" s="315">
        <v>1</v>
      </c>
      <c r="DS639" s="315"/>
      <c r="DT639" s="315"/>
      <c r="DU639" s="315"/>
      <c r="DV639" s="315"/>
      <c r="DW639" s="317"/>
      <c r="DX639" s="317"/>
      <c r="DY639" s="317"/>
      <c r="DZ639" s="317"/>
      <c r="EA639" s="317"/>
      <c r="EB639" s="317"/>
      <c r="EC639" s="317"/>
      <c r="ED639" s="317"/>
      <c r="EE639" s="320"/>
      <c r="EF639" s="320"/>
      <c r="EG639" s="317"/>
      <c r="EH639" s="317"/>
      <c r="EI639" s="317"/>
      <c r="EJ639" s="321"/>
      <c r="EK639" s="321"/>
      <c r="EL639" s="267"/>
      <c r="EM639" s="273"/>
      <c r="EN639" s="320"/>
      <c r="EO639"/>
    </row>
    <row r="640" spans="1:145" s="316" customFormat="1" ht="18" thickTop="1" thickBot="1">
      <c r="A640" s="572">
        <v>639</v>
      </c>
      <c r="B640" s="572" t="s">
        <v>13226</v>
      </c>
      <c r="C640" s="505" t="s">
        <v>13228</v>
      </c>
      <c r="D640" s="502" t="s">
        <v>13208</v>
      </c>
      <c r="E640" s="568" t="str">
        <f t="shared" si="29"/>
        <v>Not Placed</v>
      </c>
      <c r="F640" s="502" t="s">
        <v>12495</v>
      </c>
      <c r="G640" s="570" t="s">
        <v>14084</v>
      </c>
      <c r="H640" s="164"/>
      <c r="I640" s="610">
        <v>36598</v>
      </c>
      <c r="J640" s="572"/>
      <c r="K640" s="611"/>
      <c r="L640" s="611"/>
      <c r="M640" s="611" t="s">
        <v>13762</v>
      </c>
      <c r="N640" s="612"/>
      <c r="O640" s="612"/>
      <c r="P640" s="612"/>
      <c r="Q640" s="612" t="e">
        <f>VLOOKUP(B640,'TCS CON'!$D$1:$H$98,5,0)</f>
        <v>#N/A</v>
      </c>
      <c r="R640" s="612" t="e">
        <f>VLOOKUP(B640,LTI!$C$1:$H$46,6,0)</f>
        <v>#N/A</v>
      </c>
      <c r="S640" s="612" t="e">
        <f>VLOOKUP(B640,JARO!$E$2:$I$11,5,0)</f>
        <v>#N/A</v>
      </c>
      <c r="T640" s="612" t="e">
        <f>VLOOKUP(B640,Capgemini!$D$3:$H$78,5,0)</f>
        <v>#N/A</v>
      </c>
      <c r="U640" s="612" t="e">
        <f>VLOOKUP(B640,Carwale!$D$1:$H$4,5,0)</f>
        <v>#N/A</v>
      </c>
      <c r="V640" s="612" t="e">
        <f>VLOOKUP(B640,'Interactive Brokers'!E:I,5,0)</f>
        <v>#N/A</v>
      </c>
      <c r="W640" s="612" t="e">
        <f>VLOOKUP(B640,'REL Jio'!E:I,5,0)</f>
        <v>#N/A</v>
      </c>
      <c r="X640" s="612" t="e">
        <f>VLOOKUP(B640,'Sciative Sol'!E:I,5,0)</f>
        <v>#N/A</v>
      </c>
      <c r="Y640" s="612" t="e">
        <f>VLOOKUP(B640,'Hexaware Tech'!E:I,5,0)</f>
        <v>#N/A</v>
      </c>
      <c r="Z640" s="612" t="e">
        <f>VLOOKUP(B640,Axis!D:H,5,0)</f>
        <v>#N/A</v>
      </c>
      <c r="AA640" s="612" t="e">
        <f>VLOOKUP(B640,Ugam!$D$3:$H$26,5,0)</f>
        <v>#N/A</v>
      </c>
      <c r="AB640" s="612" t="e">
        <f>VLOOKUP(B640,Zeus!F:J,5,0)</f>
        <v>#N/A</v>
      </c>
      <c r="AC640" s="612" t="e">
        <f>VLOOKUP(B640,Montran!F:J,5,0)</f>
        <v>#N/A</v>
      </c>
      <c r="AD640" s="612" t="e">
        <f>VLOOKUP(B640,Endurance!H423:L423,5,0)</f>
        <v>#N/A</v>
      </c>
      <c r="AE640" s="612" t="e">
        <f>VLOOKUP(B640,'Swabhav Techlabs'!$F$1:$J$2,5,0)</f>
        <v>#N/A</v>
      </c>
      <c r="AF640" s="612" t="e">
        <f>VLOOKUP(B640,'Quality Kiosk'!$F$1:$J$18,5,0)</f>
        <v>#N/A</v>
      </c>
      <c r="AG640" s="612" t="e">
        <f>VLOOKUP(B640,'Lemon VB'!$F$1:$J$2,5,0)</f>
        <v>#N/A</v>
      </c>
      <c r="AH640" s="612" t="e">
        <f>VLOOKUP(B640,Gocomet!$E$1:$I$3,5,0)</f>
        <v>#N/A</v>
      </c>
      <c r="AI640" s="612" t="e">
        <f>VLOOKUP(B640,'Ingram Micro'!$E$1:$I$8,5,0)</f>
        <v>#N/A</v>
      </c>
      <c r="AJ640" s="612" t="e">
        <f>VLOOKUP(B640,'DePronto Infotech'!$E$1:$I$2,5,0)</f>
        <v>#N/A</v>
      </c>
      <c r="AK640" s="612" t="e">
        <f>VLOOKUP(B640,'Reliance Retail'!$E$1:$I$4,5,0)</f>
        <v>#N/A</v>
      </c>
      <c r="AL640" s="612" t="e">
        <f>VLOOKUP(B640,'Bright Champs'!$D$1:$H$13,5,0)</f>
        <v>#N/A</v>
      </c>
      <c r="AM640" s="612" t="e">
        <f>VLOOKUP(B640,Neosoft!$E$1:$I$12,5,0)</f>
        <v>#N/A</v>
      </c>
      <c r="AN640" s="612" t="e">
        <f>VLOOKUP(B640,Infosys!$E$1:$I$3,5,0)</f>
        <v>#N/A</v>
      </c>
      <c r="AO640" s="612" t="e">
        <f>VLOOKUP(B640,Cerelabs!$E$1:$I$5,5,0)</f>
        <v>#N/A</v>
      </c>
      <c r="AP640" s="612" t="e">
        <f>VLOOKUP(B640,'Neebal Technologies'!$D$1:$H$2,5,0)</f>
        <v>#N/A</v>
      </c>
      <c r="AQ640" s="612" t="e">
        <f>VLOOKUP(B640,'Vertiv Energy'!$D$1:$H$2,5,0)</f>
        <v>#N/A</v>
      </c>
      <c r="AR640" s="612" t="e">
        <f>VLOOKUP(B640,'Acidaes Solutions (CRMNEXT)'!$D$1:$H$3,5,0)</f>
        <v>#N/A</v>
      </c>
      <c r="AS640" s="612" t="e">
        <f>VLOOKUP(B640,Growisto!$D$1:$H$2,5,0)</f>
        <v>#N/A</v>
      </c>
      <c r="AT640" s="612" t="e">
        <f>VLOOKUP(B640,'9.9 Mediaworx - Digit'!$D$1:$H$2,5,0)</f>
        <v>#N/A</v>
      </c>
      <c r="AU640" s="612" t="e">
        <f>VLOOKUP(B640,'Vistaar systems Pvt Ltd'!$D$2:$H$3,5,0)</f>
        <v>#N/A</v>
      </c>
      <c r="AV640" s="612" t="e">
        <f>VLOOKUP(B640,'Course 5i'!$D$2:$H$11,5,0)</f>
        <v>#N/A</v>
      </c>
      <c r="AW640" s="612" t="e">
        <f>VLOOKUP(B640,'Radiant Appliances &amp; Electronic'!$D$1:$H$13,5,0)</f>
        <v>#N/A</v>
      </c>
      <c r="AX640" s="612" t="e">
        <f>VLOOKUP(B640,'Atos Global'!$D$3:$H$27,5,0)</f>
        <v>#N/A</v>
      </c>
      <c r="AY640" s="612" t="e">
        <f>VLOOKUP(B640,'Saama Technologies'!$D$1:$H$2,5,0)</f>
        <v>#N/A</v>
      </c>
      <c r="AZ640" s="612" t="e">
        <f>VLOOKUP(B640,'Multiplier Solutions'!$D$1:$H$2,5,0)</f>
        <v>#N/A</v>
      </c>
      <c r="BA640" s="612" t="e">
        <f>VLOOKUP(B640,GEP!$D$2:$H$5,5,0)</f>
        <v>#N/A</v>
      </c>
      <c r="BB640" s="612" t="e">
        <f>VLOOKUP(B640,Accenture!$D$1:$H$6,5,0)</f>
        <v>#N/A</v>
      </c>
      <c r="BC640" s="612" t="e">
        <f>VLOOKUP(B640,'Endurance International Group'!$D$1:$H$2,5,0)</f>
        <v>#N/A</v>
      </c>
      <c r="BD640" s="612" t="e">
        <f>VLOOKUP(B640,Newgen!$D$1:$H$2,5,0)</f>
        <v>#N/A</v>
      </c>
      <c r="BE640" s="612" t="e">
        <f>VLOOKUP(B640,'3D Incredible'!D640:H640,5,0)</f>
        <v>#N/A</v>
      </c>
      <c r="BF640" s="612" t="e">
        <f>VLOOKUP(B640,'Raja Software Labs'!$D$2:$H$2,5,0)</f>
        <v>#N/A</v>
      </c>
      <c r="BG640" s="612" t="e">
        <f>VLOOKUP(B640,Wipro!$D$1:$H$2,5,0)</f>
        <v>#N/A</v>
      </c>
      <c r="BH640" s="612" t="e">
        <f>VLOOKUP(B640,'Perch Technologies'!$D$2:$H$2,5,0)</f>
        <v>#N/A</v>
      </c>
      <c r="BI640" s="612" t="e">
        <f>VLOOKUP(B640,'Morning Star'!$D$1:$H$6,5,0)</f>
        <v>#N/A</v>
      </c>
      <c r="BJ640" s="612" t="e">
        <f>VLOOKUP(B640,Flexiloans!$D$1:$H$2,5,0)</f>
        <v>#N/A</v>
      </c>
      <c r="BK640" s="612" t="e">
        <f>VLOOKUP(B640,'Thirdware Solutions'!$D$1:$H$2,5,0)</f>
        <v>#N/A</v>
      </c>
      <c r="BL640" s="612" t="e">
        <f>VLOOKUP(B640,Tescom!$D$1:$H$8,5,0)</f>
        <v>#N/A</v>
      </c>
      <c r="BM640" s="612" t="e">
        <f>VLOOKUP(B640,'Cogno AI'!$D$1:$H$2,5,0)</f>
        <v>#N/A</v>
      </c>
      <c r="BN640" s="612" t="e">
        <f>VLOOKUP(B640,'ABM Knowledgeware'!$D$1:$H$2,5,0)</f>
        <v>#N/A</v>
      </c>
      <c r="BO640" s="612" t="e">
        <f>VLOOKUP(B640,'Concerto Software'!$D$1:$H$3,5,0)</f>
        <v>#N/A</v>
      </c>
      <c r="BP640" s="612" t="e">
        <f>VLOOKUP(B640,'My Captain'!$D$1:$H$4,5,0)</f>
        <v>#N/A</v>
      </c>
      <c r="BQ640" s="612" t="e">
        <f>VLOOKUP(B640,'Finoux Solutions'!$D$2:$H$4,5,0)</f>
        <v>#N/A</v>
      </c>
      <c r="BR640" s="612" t="e">
        <f>VLOOKUP(B640,'MITR Learning'!$D$1:$H$2,5,0)</f>
        <v>#N/A</v>
      </c>
      <c r="BS640" s="612" t="e">
        <f>VLOOKUP(B640,Nucsoft!$D$2:$H$6,5,0)</f>
        <v>#N/A</v>
      </c>
      <c r="BT640" s="612" t="e">
        <f>VLOOKUP(B640,'Paras Cadd'!$D$1:$H$2,5,0)</f>
        <v>#N/A</v>
      </c>
      <c r="BU640" s="612" t="e">
        <f>VLOOKUP(B640,'ICICI Securities'!$D$1:$H$2,5,0)</f>
        <v>#N/A</v>
      </c>
      <c r="BV640" s="612" t="e">
        <f>VLOOKUP(B640,'Citius Tech'!$D$2:$H$5,5,0)</f>
        <v>#N/A</v>
      </c>
      <c r="BW640" s="612" t="e">
        <f>VLOOKUP(B640,'Buzzy Brains'!$D$2:$H$2,5,0)</f>
        <v>#N/A</v>
      </c>
      <c r="BX640" s="612" t="e">
        <f>VLOOKUP(B640,'Decimal Point'!$D$2:$H$2,5,0)</f>
        <v>#N/A</v>
      </c>
      <c r="BY640" s="612" t="e">
        <f>VLOOKUP(B640,'Sankey Business Solutions'!$D$2:$H$3,5,0)</f>
        <v>#N/A</v>
      </c>
      <c r="BZ640" s="612" t="e">
        <f>VLOOKUP(B640,'Nangia &amp; Co LLP'!$D$2:$H$2,5,0)</f>
        <v>#N/A</v>
      </c>
      <c r="CA640" s="612" t="e">
        <f>VLOOKUP(B640,'FIS Solutions India Pvt Ltd'!$D$2:$H$2,5,0)</f>
        <v>#N/A</v>
      </c>
      <c r="CB640" s="612" t="e">
        <f>VLOOKUP(B640,'Delta Technology &amp; Management '!$D$2:$H$16,5,0)</f>
        <v>#N/A</v>
      </c>
      <c r="CC640" s="612" t="e">
        <f>VLOOKUP(B640,'Espoir Networks'!$D$3:$H$11,5,0)</f>
        <v>#N/A</v>
      </c>
      <c r="CD640" s="612" t="e">
        <f>VLOOKUP(B640,'Servosys Solution'!$D$3:$H$5,5,0)</f>
        <v>#N/A</v>
      </c>
      <c r="CE640" s="612" t="e">
        <f>VLOOKUP(B640,'Ribbon Communications'!$D$3:$H$4,5,0)</f>
        <v>#N/A</v>
      </c>
      <c r="CF640" s="612">
        <f t="shared" si="30"/>
        <v>0</v>
      </c>
      <c r="CG640" s="315"/>
      <c r="CH640" s="315"/>
      <c r="CI640" s="315"/>
      <c r="CJ640" s="178"/>
      <c r="CK640" s="315"/>
      <c r="CL640" s="315"/>
      <c r="CM640" s="317"/>
      <c r="CN640" s="315"/>
      <c r="CO640" s="315"/>
      <c r="CP640" s="315"/>
      <c r="CQ640" s="318"/>
      <c r="CR640" s="317"/>
      <c r="CS640" s="315"/>
      <c r="CT640" s="315"/>
      <c r="CU640" s="315"/>
      <c r="CV640" s="315"/>
      <c r="CW640" s="317"/>
      <c r="CX640" s="317"/>
      <c r="CY640" s="315"/>
      <c r="CZ640" s="315"/>
      <c r="DA640" s="315"/>
      <c r="DB640" s="315"/>
      <c r="DC640" s="315"/>
      <c r="DD640" s="315"/>
      <c r="DE640" s="315"/>
      <c r="DF640" s="315"/>
      <c r="DG640" s="315">
        <v>7.26</v>
      </c>
      <c r="DH640" s="315">
        <v>7.19</v>
      </c>
      <c r="DI640" s="319">
        <v>6.54</v>
      </c>
      <c r="DJ640" s="319">
        <v>7.03</v>
      </c>
      <c r="DK640" s="319">
        <v>7.7</v>
      </c>
      <c r="DL640" s="319">
        <v>8.8800000000000008</v>
      </c>
      <c r="DM640" s="315">
        <v>44.52</v>
      </c>
      <c r="DN640" s="315">
        <v>7.42</v>
      </c>
      <c r="DO640" s="315">
        <v>66.900000000000006</v>
      </c>
      <c r="DP640" s="315"/>
      <c r="DQ640" s="315">
        <v>0</v>
      </c>
      <c r="DR640" s="315">
        <v>0</v>
      </c>
      <c r="DS640" s="315"/>
      <c r="DT640" s="315"/>
      <c r="DU640" s="315"/>
      <c r="DV640" s="315"/>
      <c r="DW640" s="317"/>
      <c r="DX640" s="317"/>
      <c r="DY640" s="317"/>
      <c r="DZ640" s="317"/>
      <c r="EA640" s="317"/>
      <c r="EB640" s="317"/>
      <c r="EC640" s="317"/>
      <c r="ED640" s="317"/>
      <c r="EE640" s="320"/>
      <c r="EF640" s="320"/>
      <c r="EG640" s="317"/>
      <c r="EH640" s="317"/>
      <c r="EI640" s="317"/>
      <c r="EJ640" s="321"/>
      <c r="EK640" s="321"/>
      <c r="EL640" s="267"/>
      <c r="EM640" s="273"/>
      <c r="EN640" s="320"/>
      <c r="EO640"/>
    </row>
    <row r="641" spans="1:145" s="316" customFormat="1" ht="18" thickTop="1" thickBot="1">
      <c r="A641" s="572">
        <v>640</v>
      </c>
      <c r="B641" s="572" t="s">
        <v>13332</v>
      </c>
      <c r="C641" s="505" t="s">
        <v>13229</v>
      </c>
      <c r="D641" s="502" t="s">
        <v>13209</v>
      </c>
      <c r="E641" s="568" t="str">
        <f t="shared" si="29"/>
        <v>Not Placed</v>
      </c>
      <c r="F641" s="502" t="s">
        <v>12495</v>
      </c>
      <c r="G641" s="570" t="s">
        <v>14084</v>
      </c>
      <c r="H641" s="164"/>
      <c r="I641" s="610" t="s">
        <v>13230</v>
      </c>
      <c r="J641" s="572"/>
      <c r="K641" s="611"/>
      <c r="L641" s="611"/>
      <c r="M641" s="611" t="s">
        <v>13763</v>
      </c>
      <c r="N641" s="612"/>
      <c r="O641" s="612"/>
      <c r="P641" s="612"/>
      <c r="Q641" s="612" t="e">
        <f>VLOOKUP(B641,'TCS CON'!$D$1:$H$98,5,0)</f>
        <v>#N/A</v>
      </c>
      <c r="R641" s="612" t="e">
        <f>VLOOKUP(B641,LTI!$C$1:$H$46,6,0)</f>
        <v>#N/A</v>
      </c>
      <c r="S641" s="612" t="e">
        <f>VLOOKUP(B641,JARO!$E$2:$I$11,5,0)</f>
        <v>#N/A</v>
      </c>
      <c r="T641" s="612" t="e">
        <f>VLOOKUP(B641,Capgemini!$D$3:$H$78,5,0)</f>
        <v>#N/A</v>
      </c>
      <c r="U641" s="612" t="e">
        <f>VLOOKUP(B641,Carwale!$D$1:$H$4,5,0)</f>
        <v>#N/A</v>
      </c>
      <c r="V641" s="612" t="e">
        <f>VLOOKUP(B641,'Interactive Brokers'!E:I,5,0)</f>
        <v>#N/A</v>
      </c>
      <c r="W641" s="612" t="e">
        <f>VLOOKUP(B641,'REL Jio'!E:I,5,0)</f>
        <v>#N/A</v>
      </c>
      <c r="X641" s="612" t="e">
        <f>VLOOKUP(B641,'Sciative Sol'!E:I,5,0)</f>
        <v>#N/A</v>
      </c>
      <c r="Y641" s="612" t="e">
        <f>VLOOKUP(B641,'Hexaware Tech'!E:I,5,0)</f>
        <v>#N/A</v>
      </c>
      <c r="Z641" s="612" t="e">
        <f>VLOOKUP(B641,Axis!D:H,5,0)</f>
        <v>#N/A</v>
      </c>
      <c r="AA641" s="612" t="e">
        <f>VLOOKUP(B641,Ugam!$D$3:$H$26,5,0)</f>
        <v>#N/A</v>
      </c>
      <c r="AB641" s="612" t="e">
        <f>VLOOKUP(B641,Zeus!F:J,5,0)</f>
        <v>#N/A</v>
      </c>
      <c r="AC641" s="612" t="e">
        <f>VLOOKUP(B641,Montran!F:J,5,0)</f>
        <v>#N/A</v>
      </c>
      <c r="AD641" s="612" t="e">
        <f>VLOOKUP(B641,Endurance!H424:L424,5,0)</f>
        <v>#N/A</v>
      </c>
      <c r="AE641" s="612" t="e">
        <f>VLOOKUP(B641,'Swabhav Techlabs'!$F$1:$J$2,5,0)</f>
        <v>#N/A</v>
      </c>
      <c r="AF641" s="612" t="e">
        <f>VLOOKUP(B641,'Quality Kiosk'!$F$1:$J$18,5,0)</f>
        <v>#N/A</v>
      </c>
      <c r="AG641" s="612" t="e">
        <f>VLOOKUP(B641,'Lemon VB'!$F$1:$J$2,5,0)</f>
        <v>#N/A</v>
      </c>
      <c r="AH641" s="612" t="e">
        <f>VLOOKUP(B641,Gocomet!$E$1:$I$3,5,0)</f>
        <v>#N/A</v>
      </c>
      <c r="AI641" s="612" t="e">
        <f>VLOOKUP(B641,'Ingram Micro'!$E$1:$I$8,5,0)</f>
        <v>#N/A</v>
      </c>
      <c r="AJ641" s="612" t="e">
        <f>VLOOKUP(B641,'DePronto Infotech'!$E$1:$I$2,5,0)</f>
        <v>#N/A</v>
      </c>
      <c r="AK641" s="612" t="e">
        <f>VLOOKUP(B641,'Reliance Retail'!$E$1:$I$4,5,0)</f>
        <v>#N/A</v>
      </c>
      <c r="AL641" s="612" t="e">
        <f>VLOOKUP(B641,'Bright Champs'!$D$1:$H$13,5,0)</f>
        <v>#N/A</v>
      </c>
      <c r="AM641" s="612" t="e">
        <f>VLOOKUP(B641,Neosoft!$E$1:$I$12,5,0)</f>
        <v>#N/A</v>
      </c>
      <c r="AN641" s="612" t="e">
        <f>VLOOKUP(B641,Infosys!$E$1:$I$3,5,0)</f>
        <v>#N/A</v>
      </c>
      <c r="AO641" s="612" t="e">
        <f>VLOOKUP(B641,Cerelabs!$E$1:$I$5,5,0)</f>
        <v>#N/A</v>
      </c>
      <c r="AP641" s="612" t="e">
        <f>VLOOKUP(B641,'Neebal Technologies'!$D$1:$H$2,5,0)</f>
        <v>#N/A</v>
      </c>
      <c r="AQ641" s="612" t="e">
        <f>VLOOKUP(B641,'Vertiv Energy'!$D$1:$H$2,5,0)</f>
        <v>#N/A</v>
      </c>
      <c r="AR641" s="612" t="e">
        <f>VLOOKUP(B641,'Acidaes Solutions (CRMNEXT)'!$D$1:$H$3,5,0)</f>
        <v>#N/A</v>
      </c>
      <c r="AS641" s="612" t="e">
        <f>VLOOKUP(B641,Growisto!$D$1:$H$2,5,0)</f>
        <v>#N/A</v>
      </c>
      <c r="AT641" s="612" t="e">
        <f>VLOOKUP(B641,'9.9 Mediaworx - Digit'!$D$1:$H$2,5,0)</f>
        <v>#N/A</v>
      </c>
      <c r="AU641" s="612" t="e">
        <f>VLOOKUP(B641,'Vistaar systems Pvt Ltd'!$D$2:$H$3,5,0)</f>
        <v>#N/A</v>
      </c>
      <c r="AV641" s="612" t="e">
        <f>VLOOKUP(B641,'Course 5i'!$D$2:$H$11,5,0)</f>
        <v>#N/A</v>
      </c>
      <c r="AW641" s="612" t="e">
        <f>VLOOKUP(B641,'Radiant Appliances &amp; Electronic'!$D$1:$H$13,5,0)</f>
        <v>#N/A</v>
      </c>
      <c r="AX641" s="612" t="e">
        <f>VLOOKUP(B641,'Atos Global'!$D$3:$H$27,5,0)</f>
        <v>#N/A</v>
      </c>
      <c r="AY641" s="612" t="e">
        <f>VLOOKUP(B641,'Saama Technologies'!$D$1:$H$2,5,0)</f>
        <v>#N/A</v>
      </c>
      <c r="AZ641" s="612" t="e">
        <f>VLOOKUP(B641,'Multiplier Solutions'!$D$1:$H$2,5,0)</f>
        <v>#N/A</v>
      </c>
      <c r="BA641" s="612" t="e">
        <f>VLOOKUP(B641,GEP!$D$2:$H$5,5,0)</f>
        <v>#N/A</v>
      </c>
      <c r="BB641" s="612" t="e">
        <f>VLOOKUP(B641,Accenture!$D$1:$H$6,5,0)</f>
        <v>#N/A</v>
      </c>
      <c r="BC641" s="612" t="e">
        <f>VLOOKUP(B641,'Endurance International Group'!$D$1:$H$2,5,0)</f>
        <v>#N/A</v>
      </c>
      <c r="BD641" s="612" t="e">
        <f>VLOOKUP(B641,Newgen!$D$1:$H$2,5,0)</f>
        <v>#N/A</v>
      </c>
      <c r="BE641" s="612" t="e">
        <f>VLOOKUP(B641,'3D Incredible'!D641:H641,5,0)</f>
        <v>#N/A</v>
      </c>
      <c r="BF641" s="612" t="e">
        <f>VLOOKUP(B641,'Raja Software Labs'!$D$2:$H$2,5,0)</f>
        <v>#N/A</v>
      </c>
      <c r="BG641" s="612" t="e">
        <f>VLOOKUP(B641,Wipro!$D$1:$H$2,5,0)</f>
        <v>#N/A</v>
      </c>
      <c r="BH641" s="612" t="e">
        <f>VLOOKUP(B641,'Perch Technologies'!$D$2:$H$2,5,0)</f>
        <v>#N/A</v>
      </c>
      <c r="BI641" s="612" t="e">
        <f>VLOOKUP(B641,'Morning Star'!$D$1:$H$6,5,0)</f>
        <v>#N/A</v>
      </c>
      <c r="BJ641" s="612" t="e">
        <f>VLOOKUP(B641,Flexiloans!$D$1:$H$2,5,0)</f>
        <v>#N/A</v>
      </c>
      <c r="BK641" s="612" t="e">
        <f>VLOOKUP(B641,'Thirdware Solutions'!$D$1:$H$2,5,0)</f>
        <v>#N/A</v>
      </c>
      <c r="BL641" s="612" t="e">
        <f>VLOOKUP(B641,Tescom!$D$1:$H$8,5,0)</f>
        <v>#N/A</v>
      </c>
      <c r="BM641" s="612" t="e">
        <f>VLOOKUP(B641,'Cogno AI'!$D$1:$H$2,5,0)</f>
        <v>#N/A</v>
      </c>
      <c r="BN641" s="612" t="e">
        <f>VLOOKUP(B641,'ABM Knowledgeware'!$D$1:$H$2,5,0)</f>
        <v>#N/A</v>
      </c>
      <c r="BO641" s="612" t="e">
        <f>VLOOKUP(B641,'Concerto Software'!$D$1:$H$3,5,0)</f>
        <v>#N/A</v>
      </c>
      <c r="BP641" s="612" t="e">
        <f>VLOOKUP(B641,'My Captain'!$D$1:$H$4,5,0)</f>
        <v>#N/A</v>
      </c>
      <c r="BQ641" s="612" t="e">
        <f>VLOOKUP(B641,'Finoux Solutions'!$D$2:$H$4,5,0)</f>
        <v>#N/A</v>
      </c>
      <c r="BR641" s="612" t="e">
        <f>VLOOKUP(B641,'MITR Learning'!$D$1:$H$2,5,0)</f>
        <v>#N/A</v>
      </c>
      <c r="BS641" s="612" t="e">
        <f>VLOOKUP(B641,Nucsoft!$D$2:$H$6,5,0)</f>
        <v>#N/A</v>
      </c>
      <c r="BT641" s="612" t="e">
        <f>VLOOKUP(B641,'Paras Cadd'!$D$1:$H$2,5,0)</f>
        <v>#N/A</v>
      </c>
      <c r="BU641" s="612" t="e">
        <f>VLOOKUP(B641,'ICICI Securities'!$D$1:$H$2,5,0)</f>
        <v>#N/A</v>
      </c>
      <c r="BV641" s="612" t="e">
        <f>VLOOKUP(B641,'Citius Tech'!$D$2:$H$5,5,0)</f>
        <v>#N/A</v>
      </c>
      <c r="BW641" s="612" t="e">
        <f>VLOOKUP(B641,'Buzzy Brains'!$D$2:$H$2,5,0)</f>
        <v>#N/A</v>
      </c>
      <c r="BX641" s="612" t="e">
        <f>VLOOKUP(B641,'Decimal Point'!$D$2:$H$2,5,0)</f>
        <v>#N/A</v>
      </c>
      <c r="BY641" s="612" t="e">
        <f>VLOOKUP(B641,'Sankey Business Solutions'!$D$2:$H$3,5,0)</f>
        <v>#N/A</v>
      </c>
      <c r="BZ641" s="612" t="e">
        <f>VLOOKUP(B641,'Nangia &amp; Co LLP'!$D$2:$H$2,5,0)</f>
        <v>#N/A</v>
      </c>
      <c r="CA641" s="612" t="e">
        <f>VLOOKUP(B641,'FIS Solutions India Pvt Ltd'!$D$2:$H$2,5,0)</f>
        <v>#N/A</v>
      </c>
      <c r="CB641" s="612" t="e">
        <f>VLOOKUP(B641,'Delta Technology &amp; Management '!$D$2:$H$16,5,0)</f>
        <v>#N/A</v>
      </c>
      <c r="CC641" s="612" t="e">
        <f>VLOOKUP(B641,'Espoir Networks'!$D$3:$H$11,5,0)</f>
        <v>#N/A</v>
      </c>
      <c r="CD641" s="612" t="e">
        <f>VLOOKUP(B641,'Servosys Solution'!$D$3:$H$5,5,0)</f>
        <v>#N/A</v>
      </c>
      <c r="CE641" s="612" t="e">
        <f>VLOOKUP(B641,'Ribbon Communications'!$D$3:$H$4,5,0)</f>
        <v>#N/A</v>
      </c>
      <c r="CF641" s="612">
        <f t="shared" si="30"/>
        <v>0</v>
      </c>
      <c r="CG641" s="315"/>
      <c r="CH641" s="315"/>
      <c r="CI641" s="315"/>
      <c r="CJ641" s="178"/>
      <c r="CK641" s="315"/>
      <c r="CL641" s="315"/>
      <c r="CM641" s="317"/>
      <c r="CN641" s="315"/>
      <c r="CO641" s="315"/>
      <c r="CP641" s="315"/>
      <c r="CQ641" s="318"/>
      <c r="CR641" s="317"/>
      <c r="CS641" s="315"/>
      <c r="CT641" s="315"/>
      <c r="CU641" s="315"/>
      <c r="CV641" s="315"/>
      <c r="CW641" s="317"/>
      <c r="CX641" s="317"/>
      <c r="CY641" s="315"/>
      <c r="CZ641" s="315"/>
      <c r="DA641" s="315"/>
      <c r="DB641" s="315"/>
      <c r="DC641" s="315"/>
      <c r="DD641" s="315"/>
      <c r="DE641" s="315"/>
      <c r="DF641" s="315"/>
      <c r="DG641" s="315" t="s">
        <v>81</v>
      </c>
      <c r="DH641" s="315" t="s">
        <v>81</v>
      </c>
      <c r="DI641" s="319">
        <v>6.38</v>
      </c>
      <c r="DJ641" s="319">
        <v>6.93</v>
      </c>
      <c r="DK641" s="319">
        <v>7.07</v>
      </c>
      <c r="DL641" s="319">
        <v>7.68</v>
      </c>
      <c r="DM641" s="315">
        <v>28.02</v>
      </c>
      <c r="DN641" s="315">
        <v>7</v>
      </c>
      <c r="DO641" s="315">
        <v>63.8</v>
      </c>
      <c r="DP641" s="315"/>
      <c r="DQ641" s="315">
        <v>0</v>
      </c>
      <c r="DR641" s="315">
        <v>5</v>
      </c>
      <c r="DS641" s="315"/>
      <c r="DT641" s="315"/>
      <c r="DU641" s="315"/>
      <c r="DV641" s="315"/>
      <c r="DW641" s="317"/>
      <c r="DX641" s="317"/>
      <c r="DY641" s="317"/>
      <c r="DZ641" s="317"/>
      <c r="EA641" s="317"/>
      <c r="EB641" s="317"/>
      <c r="EC641" s="317"/>
      <c r="ED641" s="317"/>
      <c r="EE641" s="320"/>
      <c r="EF641" s="320"/>
      <c r="EG641" s="317"/>
      <c r="EH641" s="317"/>
      <c r="EI641" s="317"/>
      <c r="EJ641" s="321"/>
      <c r="EK641" s="321"/>
      <c r="EL641" s="267"/>
      <c r="EM641" s="273"/>
      <c r="EN641" s="320"/>
      <c r="EO641"/>
    </row>
    <row r="642" spans="1:145" s="316" customFormat="1" ht="18" thickTop="1" thickBot="1">
      <c r="A642" s="572">
        <v>641</v>
      </c>
      <c r="B642" s="572" t="s">
        <v>13263</v>
      </c>
      <c r="C642" s="505" t="s">
        <v>13264</v>
      </c>
      <c r="D642" s="502" t="s">
        <v>13208</v>
      </c>
      <c r="E642" s="568" t="str">
        <f t="shared" si="29"/>
        <v>Not Placed</v>
      </c>
      <c r="F642" s="502" t="s">
        <v>207</v>
      </c>
      <c r="G642" s="502" t="s">
        <v>13265</v>
      </c>
      <c r="H642" s="164"/>
      <c r="I642" s="610">
        <v>36484</v>
      </c>
      <c r="J642" s="572">
        <v>21</v>
      </c>
      <c r="K642" s="611" t="s">
        <v>13262</v>
      </c>
      <c r="L642" s="611" t="s">
        <v>13262</v>
      </c>
      <c r="M642" s="611" t="s">
        <v>13261</v>
      </c>
      <c r="N642" s="612" t="s">
        <v>13260</v>
      </c>
      <c r="O642" s="612">
        <v>7715943908</v>
      </c>
      <c r="P642" s="612">
        <v>7715943908</v>
      </c>
      <c r="Q642" s="612" t="e">
        <f>VLOOKUP(B642,'TCS CON'!$D$1:$H$98,5,0)</f>
        <v>#N/A</v>
      </c>
      <c r="R642" s="612" t="e">
        <f>VLOOKUP(B642,LTI!$C$1:$H$46,6,0)</f>
        <v>#N/A</v>
      </c>
      <c r="S642" s="612" t="e">
        <f>VLOOKUP(B642,JARO!$E$2:$I$11,5,0)</f>
        <v>#N/A</v>
      </c>
      <c r="T642" s="612" t="e">
        <f>VLOOKUP(B642,Capgemini!$D$3:$H$78,5,0)</f>
        <v>#N/A</v>
      </c>
      <c r="U642" s="612" t="e">
        <f>VLOOKUP(B642,Carwale!$D$1:$H$4,5,0)</f>
        <v>#N/A</v>
      </c>
      <c r="V642" s="612" t="e">
        <f>VLOOKUP(B642,'Interactive Brokers'!E:I,5,0)</f>
        <v>#N/A</v>
      </c>
      <c r="W642" s="612" t="e">
        <f>VLOOKUP(B642,'REL Jio'!E:I,5,0)</f>
        <v>#N/A</v>
      </c>
      <c r="X642" s="612" t="e">
        <f>VLOOKUP(B642,'Sciative Sol'!E:I,5,0)</f>
        <v>#N/A</v>
      </c>
      <c r="Y642" s="612" t="e">
        <f>VLOOKUP(B642,'Hexaware Tech'!E:I,5,0)</f>
        <v>#N/A</v>
      </c>
      <c r="Z642" s="612" t="e">
        <f>VLOOKUP(B642,Axis!D:H,5,0)</f>
        <v>#N/A</v>
      </c>
      <c r="AA642" s="612" t="e">
        <f>VLOOKUP(B642,Ugam!$D$3:$H$26,5,0)</f>
        <v>#N/A</v>
      </c>
      <c r="AB642" s="612" t="e">
        <f>VLOOKUP(B642,Zeus!F:J,5,0)</f>
        <v>#N/A</v>
      </c>
      <c r="AC642" s="612" t="e">
        <f>VLOOKUP(B642,Montran!F:J,5,0)</f>
        <v>#N/A</v>
      </c>
      <c r="AD642" s="612" t="e">
        <f>VLOOKUP(B642,Endurance!H425:L425,5,0)</f>
        <v>#N/A</v>
      </c>
      <c r="AE642" s="612" t="e">
        <f>VLOOKUP(B642,'Swabhav Techlabs'!$F$1:$J$2,5,0)</f>
        <v>#N/A</v>
      </c>
      <c r="AF642" s="612" t="e">
        <f>VLOOKUP(B642,'Quality Kiosk'!$F$1:$J$18,5,0)</f>
        <v>#N/A</v>
      </c>
      <c r="AG642" s="612" t="e">
        <f>VLOOKUP(B642,'Lemon VB'!$F$1:$J$2,5,0)</f>
        <v>#N/A</v>
      </c>
      <c r="AH642" s="612" t="e">
        <f>VLOOKUP(B642,Gocomet!$E$1:$I$3,5,0)</f>
        <v>#N/A</v>
      </c>
      <c r="AI642" s="612" t="e">
        <f>VLOOKUP(B642,'Ingram Micro'!$E$1:$I$8,5,0)</f>
        <v>#N/A</v>
      </c>
      <c r="AJ642" s="612" t="e">
        <f>VLOOKUP(B642,'DePronto Infotech'!$E$1:$I$2,5,0)</f>
        <v>#N/A</v>
      </c>
      <c r="AK642" s="612" t="e">
        <f>VLOOKUP(B642,'Reliance Retail'!$E$1:$I$4,5,0)</f>
        <v>#N/A</v>
      </c>
      <c r="AL642" s="612" t="e">
        <f>VLOOKUP(B642,'Bright Champs'!$D$1:$H$13,5,0)</f>
        <v>#N/A</v>
      </c>
      <c r="AM642" s="612" t="e">
        <f>VLOOKUP(B642,Neosoft!$E$1:$I$12,5,0)</f>
        <v>#N/A</v>
      </c>
      <c r="AN642" s="612" t="e">
        <f>VLOOKUP(B642,Infosys!$E$1:$I$3,5,0)</f>
        <v>#N/A</v>
      </c>
      <c r="AO642" s="612" t="e">
        <f>VLOOKUP(B642,Cerelabs!$E$1:$I$5,5,0)</f>
        <v>#N/A</v>
      </c>
      <c r="AP642" s="612" t="e">
        <f>VLOOKUP(B642,'Neebal Technologies'!$D$1:$H$2,5,0)</f>
        <v>#N/A</v>
      </c>
      <c r="AQ642" s="612" t="e">
        <f>VLOOKUP(B642,'Vertiv Energy'!$D$1:$H$2,5,0)</f>
        <v>#N/A</v>
      </c>
      <c r="AR642" s="612" t="e">
        <f>VLOOKUP(B642,'Acidaes Solutions (CRMNEXT)'!$D$1:$H$3,5,0)</f>
        <v>#N/A</v>
      </c>
      <c r="AS642" s="612" t="e">
        <f>VLOOKUP(B642,Growisto!$D$1:$H$2,5,0)</f>
        <v>#N/A</v>
      </c>
      <c r="AT642" s="612" t="e">
        <f>VLOOKUP(B642,'9.9 Mediaworx - Digit'!$D$1:$H$2,5,0)</f>
        <v>#N/A</v>
      </c>
      <c r="AU642" s="612" t="e">
        <f>VLOOKUP(B642,'Vistaar systems Pvt Ltd'!$D$2:$H$3,5,0)</f>
        <v>#N/A</v>
      </c>
      <c r="AV642" s="612" t="e">
        <f>VLOOKUP(B642,'Course 5i'!$D$2:$H$11,5,0)</f>
        <v>#N/A</v>
      </c>
      <c r="AW642" s="612" t="e">
        <f>VLOOKUP(B642,'Radiant Appliances &amp; Electronic'!$D$1:$H$13,5,0)</f>
        <v>#N/A</v>
      </c>
      <c r="AX642" s="612" t="e">
        <f>VLOOKUP(B642,'Atos Global'!$D$3:$H$27,5,0)</f>
        <v>#N/A</v>
      </c>
      <c r="AY642" s="612" t="e">
        <f>VLOOKUP(B642,'Saama Technologies'!$D$1:$H$2,5,0)</f>
        <v>#N/A</v>
      </c>
      <c r="AZ642" s="612" t="e">
        <f>VLOOKUP(B642,'Multiplier Solutions'!$D$1:$H$2,5,0)</f>
        <v>#N/A</v>
      </c>
      <c r="BA642" s="612" t="e">
        <f>VLOOKUP(B642,GEP!$D$2:$H$5,5,0)</f>
        <v>#N/A</v>
      </c>
      <c r="BB642" s="612" t="e">
        <f>VLOOKUP(B642,Accenture!$D$1:$H$6,5,0)</f>
        <v>#N/A</v>
      </c>
      <c r="BC642" s="612" t="e">
        <f>VLOOKUP(B642,'Endurance International Group'!$D$1:$H$2,5,0)</f>
        <v>#N/A</v>
      </c>
      <c r="BD642" s="612" t="e">
        <f>VLOOKUP(B642,Newgen!$D$1:$H$2,5,0)</f>
        <v>#N/A</v>
      </c>
      <c r="BE642" s="612" t="e">
        <f>VLOOKUP(B642,'3D Incredible'!D642:H642,5,0)</f>
        <v>#N/A</v>
      </c>
      <c r="BF642" s="612" t="e">
        <f>VLOOKUP(B642,'Raja Software Labs'!$D$2:$H$2,5,0)</f>
        <v>#N/A</v>
      </c>
      <c r="BG642" s="612" t="e">
        <f>VLOOKUP(B642,Wipro!$D$1:$H$2,5,0)</f>
        <v>#N/A</v>
      </c>
      <c r="BH642" s="612" t="e">
        <f>VLOOKUP(B642,'Perch Technologies'!$D$2:$H$2,5,0)</f>
        <v>#N/A</v>
      </c>
      <c r="BI642" s="612" t="e">
        <f>VLOOKUP(B642,'Morning Star'!$D$1:$H$6,5,0)</f>
        <v>#N/A</v>
      </c>
      <c r="BJ642" s="612" t="e">
        <f>VLOOKUP(B642,Flexiloans!$D$1:$H$2,5,0)</f>
        <v>#N/A</v>
      </c>
      <c r="BK642" s="612" t="e">
        <f>VLOOKUP(B642,'Thirdware Solutions'!$D$1:$H$2,5,0)</f>
        <v>#N/A</v>
      </c>
      <c r="BL642" s="612" t="e">
        <f>VLOOKUP(B642,Tescom!$D$1:$H$8,5,0)</f>
        <v>#N/A</v>
      </c>
      <c r="BM642" s="612" t="e">
        <f>VLOOKUP(B642,'Cogno AI'!$D$1:$H$2,5,0)</f>
        <v>#N/A</v>
      </c>
      <c r="BN642" s="612" t="e">
        <f>VLOOKUP(B642,'ABM Knowledgeware'!$D$1:$H$2,5,0)</f>
        <v>#N/A</v>
      </c>
      <c r="BO642" s="612" t="e">
        <f>VLOOKUP(B642,'Concerto Software'!$D$1:$H$3,5,0)</f>
        <v>#N/A</v>
      </c>
      <c r="BP642" s="612" t="e">
        <f>VLOOKUP(B642,'My Captain'!$D$1:$H$4,5,0)</f>
        <v>#N/A</v>
      </c>
      <c r="BQ642" s="612" t="e">
        <f>VLOOKUP(B642,'Finoux Solutions'!$D$2:$H$4,5,0)</f>
        <v>#N/A</v>
      </c>
      <c r="BR642" s="612" t="e">
        <f>VLOOKUP(B642,'MITR Learning'!$D$1:$H$2,5,0)</f>
        <v>#N/A</v>
      </c>
      <c r="BS642" s="612" t="e">
        <f>VLOOKUP(B642,Nucsoft!$D$2:$H$6,5,0)</f>
        <v>#N/A</v>
      </c>
      <c r="BT642" s="612" t="e">
        <f>VLOOKUP(B642,'Paras Cadd'!$D$1:$H$2,5,0)</f>
        <v>#N/A</v>
      </c>
      <c r="BU642" s="612" t="e">
        <f>VLOOKUP(B642,'ICICI Securities'!$D$1:$H$2,5,0)</f>
        <v>#N/A</v>
      </c>
      <c r="BV642" s="612" t="e">
        <f>VLOOKUP(B642,'Citius Tech'!$D$2:$H$5,5,0)</f>
        <v>#N/A</v>
      </c>
      <c r="BW642" s="612" t="e">
        <f>VLOOKUP(B642,'Buzzy Brains'!$D$2:$H$2,5,0)</f>
        <v>#N/A</v>
      </c>
      <c r="BX642" s="612" t="e">
        <f>VLOOKUP(B642,'Decimal Point'!$D$2:$H$2,5,0)</f>
        <v>#N/A</v>
      </c>
      <c r="BY642" s="612" t="e">
        <f>VLOOKUP(B642,'Sankey Business Solutions'!$D$2:$H$3,5,0)</f>
        <v>#N/A</v>
      </c>
      <c r="BZ642" s="612" t="e">
        <f>VLOOKUP(B642,'Nangia &amp; Co LLP'!$D$2:$H$2,5,0)</f>
        <v>#N/A</v>
      </c>
      <c r="CA642" s="612" t="e">
        <f>VLOOKUP(B642,'FIS Solutions India Pvt Ltd'!$D$2:$H$2,5,0)</f>
        <v>#N/A</v>
      </c>
      <c r="CB642" s="612" t="e">
        <f>VLOOKUP(B642,'Delta Technology &amp; Management '!$D$2:$H$16,5,0)</f>
        <v>#N/A</v>
      </c>
      <c r="CC642" s="612" t="e">
        <f>VLOOKUP(B642,'Espoir Networks'!$D$3:$H$11,5,0)</f>
        <v>#N/A</v>
      </c>
      <c r="CD642" s="612" t="e">
        <f>VLOOKUP(B642,'Servosys Solution'!$D$3:$H$5,5,0)</f>
        <v>#N/A</v>
      </c>
      <c r="CE642" s="612" t="e">
        <f>VLOOKUP(B642,'Ribbon Communications'!$D$3:$H$4,5,0)</f>
        <v>#N/A</v>
      </c>
      <c r="CF642" s="612">
        <f t="shared" si="30"/>
        <v>0</v>
      </c>
      <c r="CG642" s="315" t="s">
        <v>13259</v>
      </c>
      <c r="CH642" s="315" t="s">
        <v>13258</v>
      </c>
      <c r="CI642" s="315"/>
      <c r="CJ642" s="178"/>
      <c r="CK642" s="315">
        <v>2017</v>
      </c>
      <c r="CL642" s="315">
        <v>2021</v>
      </c>
      <c r="CM642" s="317" t="s">
        <v>13257</v>
      </c>
      <c r="CN642" s="315">
        <v>437</v>
      </c>
      <c r="CO642" s="315">
        <v>87.04</v>
      </c>
      <c r="CP642" s="315">
        <v>2015</v>
      </c>
      <c r="CQ642" s="318" t="s">
        <v>13255</v>
      </c>
      <c r="CR642" s="317" t="s">
        <v>13256</v>
      </c>
      <c r="CS642" s="315">
        <v>371</v>
      </c>
      <c r="CT642" s="315">
        <v>57.08</v>
      </c>
      <c r="CU642" s="315">
        <v>2017</v>
      </c>
      <c r="CV642" s="315" t="s">
        <v>13255</v>
      </c>
      <c r="CW642" s="317" t="s">
        <v>81</v>
      </c>
      <c r="CX642" s="317" t="s">
        <v>81</v>
      </c>
      <c r="CY642" s="315" t="s">
        <v>81</v>
      </c>
      <c r="CZ642" s="315" t="s">
        <v>81</v>
      </c>
      <c r="DA642" s="315" t="s">
        <v>81</v>
      </c>
      <c r="DB642" s="315" t="s">
        <v>81</v>
      </c>
      <c r="DC642" s="315" t="s">
        <v>81</v>
      </c>
      <c r="DD642" s="315" t="s">
        <v>81</v>
      </c>
      <c r="DE642" s="315" t="s">
        <v>81</v>
      </c>
      <c r="DF642" s="315" t="s">
        <v>81</v>
      </c>
      <c r="DG642" s="315">
        <v>6.31</v>
      </c>
      <c r="DH642" s="315">
        <v>6.19</v>
      </c>
      <c r="DI642" s="319">
        <v>6.3</v>
      </c>
      <c r="DJ642" s="319">
        <v>7</v>
      </c>
      <c r="DK642" s="319">
        <v>6.85</v>
      </c>
      <c r="DL642" s="319">
        <v>8.76</v>
      </c>
      <c r="DM642" s="315"/>
      <c r="DN642" s="315">
        <v>6.96</v>
      </c>
      <c r="DO642" s="315">
        <v>66.5</v>
      </c>
      <c r="DP642" s="315"/>
      <c r="DQ642" s="315" t="s">
        <v>81</v>
      </c>
      <c r="DR642" s="315">
        <v>3</v>
      </c>
      <c r="DS642" s="315" t="s">
        <v>81</v>
      </c>
      <c r="DT642" s="315" t="s">
        <v>81</v>
      </c>
      <c r="DU642" s="315" t="s">
        <v>81</v>
      </c>
      <c r="DV642" s="315" t="s">
        <v>81</v>
      </c>
      <c r="DW642" s="317" t="s">
        <v>81</v>
      </c>
      <c r="DX642" s="317" t="s">
        <v>3203</v>
      </c>
      <c r="DY642" s="317" t="s">
        <v>81</v>
      </c>
      <c r="DZ642" s="317" t="s">
        <v>13254</v>
      </c>
      <c r="EA642" s="317" t="s">
        <v>13253</v>
      </c>
      <c r="EB642" s="317" t="s">
        <v>13252</v>
      </c>
      <c r="EC642" s="317" t="s">
        <v>88</v>
      </c>
      <c r="ED642" s="317" t="s">
        <v>89</v>
      </c>
      <c r="EE642" s="320" t="s">
        <v>13251</v>
      </c>
      <c r="EF642" s="320" t="s">
        <v>13250</v>
      </c>
      <c r="EG642" s="317" t="s">
        <v>13249</v>
      </c>
      <c r="EH642" s="317"/>
      <c r="EI642" s="317" t="s">
        <v>172</v>
      </c>
      <c r="EJ642" s="321"/>
      <c r="EK642" s="321" t="s">
        <v>13248</v>
      </c>
      <c r="EL642" s="267" t="s">
        <v>81</v>
      </c>
      <c r="EM642" s="273" t="s">
        <v>13247</v>
      </c>
      <c r="EN642" s="320" t="s">
        <v>81</v>
      </c>
      <c r="EO642"/>
    </row>
    <row r="643" spans="1:145" s="316" customFormat="1" ht="18" thickTop="1" thickBot="1">
      <c r="A643" s="572">
        <v>642</v>
      </c>
      <c r="B643" s="572" t="s">
        <v>13282</v>
      </c>
      <c r="C643" s="505" t="s">
        <v>13283</v>
      </c>
      <c r="D643" s="502" t="s">
        <v>13209</v>
      </c>
      <c r="E643" s="568" t="str">
        <f t="shared" ref="E643:E696" si="32">IF(CF643&gt;0,"Placed","Not Placed")</f>
        <v>Not Placed</v>
      </c>
      <c r="F643" s="502" t="s">
        <v>12495</v>
      </c>
      <c r="G643" s="570" t="s">
        <v>14084</v>
      </c>
      <c r="H643" s="164"/>
      <c r="I643" s="610">
        <v>36437</v>
      </c>
      <c r="J643" s="572">
        <v>21</v>
      </c>
      <c r="K643" s="611" t="s">
        <v>13281</v>
      </c>
      <c r="L643" s="611" t="s">
        <v>13280</v>
      </c>
      <c r="M643" s="611" t="s">
        <v>13279</v>
      </c>
      <c r="N643" s="612" t="s">
        <v>13278</v>
      </c>
      <c r="O643" s="612"/>
      <c r="P643" s="612">
        <v>8879589441</v>
      </c>
      <c r="Q643" s="612" t="e">
        <f>VLOOKUP(B643,'TCS CON'!$D$1:$H$98,5,0)</f>
        <v>#N/A</v>
      </c>
      <c r="R643" s="612" t="e">
        <f>VLOOKUP(B643,LTI!$C$1:$H$46,6,0)</f>
        <v>#N/A</v>
      </c>
      <c r="S643" s="612" t="e">
        <f>VLOOKUP(B643,JARO!$E$2:$I$11,5,0)</f>
        <v>#N/A</v>
      </c>
      <c r="T643" s="612" t="e">
        <f>VLOOKUP(B643,Capgemini!$D$3:$H$78,5,0)</f>
        <v>#N/A</v>
      </c>
      <c r="U643" s="612" t="e">
        <f>VLOOKUP(B643,Carwale!$D$1:$H$4,5,0)</f>
        <v>#N/A</v>
      </c>
      <c r="V643" s="612" t="e">
        <f>VLOOKUP(B643,'Interactive Brokers'!E:I,5,0)</f>
        <v>#N/A</v>
      </c>
      <c r="W643" s="612" t="e">
        <f>VLOOKUP(B643,'REL Jio'!E:I,5,0)</f>
        <v>#N/A</v>
      </c>
      <c r="X643" s="612" t="e">
        <f>VLOOKUP(B643,'Sciative Sol'!E:I,5,0)</f>
        <v>#N/A</v>
      </c>
      <c r="Y643" s="612" t="e">
        <f>VLOOKUP(B643,'Hexaware Tech'!E:I,5,0)</f>
        <v>#N/A</v>
      </c>
      <c r="Z643" s="612" t="e">
        <f>VLOOKUP(B643,Axis!D:H,5,0)</f>
        <v>#N/A</v>
      </c>
      <c r="AA643" s="612" t="e">
        <f>VLOOKUP(B643,Ugam!$D$3:$H$26,5,0)</f>
        <v>#N/A</v>
      </c>
      <c r="AB643" s="612" t="e">
        <f>VLOOKUP(B643,Zeus!F:J,5,0)</f>
        <v>#N/A</v>
      </c>
      <c r="AC643" s="612" t="e">
        <f>VLOOKUP(B643,Montran!F:J,5,0)</f>
        <v>#N/A</v>
      </c>
      <c r="AD643" s="612" t="e">
        <f>VLOOKUP(B643,Endurance!H426:L426,5,0)</f>
        <v>#N/A</v>
      </c>
      <c r="AE643" s="612" t="e">
        <f>VLOOKUP(B643,'Swabhav Techlabs'!$F$1:$J$2,5,0)</f>
        <v>#N/A</v>
      </c>
      <c r="AF643" s="612" t="e">
        <f>VLOOKUP(B643,'Quality Kiosk'!$F$1:$J$18,5,0)</f>
        <v>#N/A</v>
      </c>
      <c r="AG643" s="612" t="e">
        <f>VLOOKUP(B643,'Lemon VB'!$F$1:$J$2,5,0)</f>
        <v>#N/A</v>
      </c>
      <c r="AH643" s="612" t="e">
        <f>VLOOKUP(B643,Gocomet!$E$1:$I$3,5,0)</f>
        <v>#N/A</v>
      </c>
      <c r="AI643" s="612" t="e">
        <f>VLOOKUP(B643,'Ingram Micro'!$E$1:$I$8,5,0)</f>
        <v>#N/A</v>
      </c>
      <c r="AJ643" s="612" t="e">
        <f>VLOOKUP(B643,'DePronto Infotech'!$E$1:$I$2,5,0)</f>
        <v>#N/A</v>
      </c>
      <c r="AK643" s="612" t="e">
        <f>VLOOKUP(B643,'Reliance Retail'!$E$1:$I$4,5,0)</f>
        <v>#N/A</v>
      </c>
      <c r="AL643" s="612" t="e">
        <f>VLOOKUP(B643,'Bright Champs'!$D$1:$H$13,5,0)</f>
        <v>#N/A</v>
      </c>
      <c r="AM643" s="612" t="e">
        <f>VLOOKUP(B643,Neosoft!$E$1:$I$12,5,0)</f>
        <v>#N/A</v>
      </c>
      <c r="AN643" s="612" t="e">
        <f>VLOOKUP(B643,Infosys!$E$1:$I$3,5,0)</f>
        <v>#N/A</v>
      </c>
      <c r="AO643" s="612" t="e">
        <f>VLOOKUP(B643,Cerelabs!$E$1:$I$5,5,0)</f>
        <v>#N/A</v>
      </c>
      <c r="AP643" s="612" t="e">
        <f>VLOOKUP(B643,'Neebal Technologies'!$D$1:$H$2,5,0)</f>
        <v>#N/A</v>
      </c>
      <c r="AQ643" s="612" t="e">
        <f>VLOOKUP(B643,'Vertiv Energy'!$D$1:$H$2,5,0)</f>
        <v>#N/A</v>
      </c>
      <c r="AR643" s="612" t="e">
        <f>VLOOKUP(B643,'Acidaes Solutions (CRMNEXT)'!$D$1:$H$3,5,0)</f>
        <v>#N/A</v>
      </c>
      <c r="AS643" s="612" t="e">
        <f>VLOOKUP(B643,Growisto!$D$1:$H$2,5,0)</f>
        <v>#N/A</v>
      </c>
      <c r="AT643" s="612" t="e">
        <f>VLOOKUP(B643,'9.9 Mediaworx - Digit'!$D$1:$H$2,5,0)</f>
        <v>#N/A</v>
      </c>
      <c r="AU643" s="612" t="e">
        <f>VLOOKUP(B643,'Vistaar systems Pvt Ltd'!$D$2:$H$3,5,0)</f>
        <v>#N/A</v>
      </c>
      <c r="AV643" s="612" t="e">
        <f>VLOOKUP(B643,'Course 5i'!$D$2:$H$11,5,0)</f>
        <v>#N/A</v>
      </c>
      <c r="AW643" s="612" t="e">
        <f>VLOOKUP(B643,'Radiant Appliances &amp; Electronic'!$D$1:$H$13,5,0)</f>
        <v>#N/A</v>
      </c>
      <c r="AX643" s="612" t="e">
        <f>VLOOKUP(B643,'Atos Global'!$D$3:$H$27,5,0)</f>
        <v>#N/A</v>
      </c>
      <c r="AY643" s="612" t="e">
        <f>VLOOKUP(B643,'Saama Technologies'!$D$1:$H$2,5,0)</f>
        <v>#N/A</v>
      </c>
      <c r="AZ643" s="612" t="e">
        <f>VLOOKUP(B643,'Multiplier Solutions'!$D$1:$H$2,5,0)</f>
        <v>#N/A</v>
      </c>
      <c r="BA643" s="612" t="e">
        <f>VLOOKUP(B643,GEP!$D$2:$H$5,5,0)</f>
        <v>#N/A</v>
      </c>
      <c r="BB643" s="612" t="e">
        <f>VLOOKUP(B643,Accenture!$D$1:$H$6,5,0)</f>
        <v>#N/A</v>
      </c>
      <c r="BC643" s="612" t="e">
        <f>VLOOKUP(B643,'Endurance International Group'!$D$1:$H$2,5,0)</f>
        <v>#N/A</v>
      </c>
      <c r="BD643" s="612" t="e">
        <f>VLOOKUP(B643,Newgen!$D$1:$H$2,5,0)</f>
        <v>#N/A</v>
      </c>
      <c r="BE643" s="612" t="e">
        <f>VLOOKUP(B643,'3D Incredible'!D643:H643,5,0)</f>
        <v>#N/A</v>
      </c>
      <c r="BF643" s="612" t="e">
        <f>VLOOKUP(B643,'Raja Software Labs'!$D$2:$H$2,5,0)</f>
        <v>#N/A</v>
      </c>
      <c r="BG643" s="612" t="e">
        <f>VLOOKUP(B643,Wipro!$D$1:$H$2,5,0)</f>
        <v>#N/A</v>
      </c>
      <c r="BH643" s="612" t="e">
        <f>VLOOKUP(B643,'Perch Technologies'!$D$2:$H$2,5,0)</f>
        <v>#N/A</v>
      </c>
      <c r="BI643" s="612" t="e">
        <f>VLOOKUP(B643,'Morning Star'!$D$1:$H$6,5,0)</f>
        <v>#N/A</v>
      </c>
      <c r="BJ643" s="612" t="e">
        <f>VLOOKUP(B643,Flexiloans!$D$1:$H$2,5,0)</f>
        <v>#N/A</v>
      </c>
      <c r="BK643" s="612" t="e">
        <f>VLOOKUP(B643,'Thirdware Solutions'!$D$1:$H$2,5,0)</f>
        <v>#N/A</v>
      </c>
      <c r="BL643" s="612" t="e">
        <f>VLOOKUP(B643,Tescom!$D$1:$H$8,5,0)</f>
        <v>#N/A</v>
      </c>
      <c r="BM643" s="612" t="e">
        <f>VLOOKUP(B643,'Cogno AI'!$D$1:$H$2,5,0)</f>
        <v>#N/A</v>
      </c>
      <c r="BN643" s="612" t="e">
        <f>VLOOKUP(B643,'ABM Knowledgeware'!$D$1:$H$2,5,0)</f>
        <v>#N/A</v>
      </c>
      <c r="BO643" s="612" t="e">
        <f>VLOOKUP(B643,'Concerto Software'!$D$1:$H$3,5,0)</f>
        <v>#N/A</v>
      </c>
      <c r="BP643" s="612" t="e">
        <f>VLOOKUP(B643,'My Captain'!$D$1:$H$4,5,0)</f>
        <v>#N/A</v>
      </c>
      <c r="BQ643" s="612" t="e">
        <f>VLOOKUP(B643,'Finoux Solutions'!$D$2:$H$4,5,0)</f>
        <v>#N/A</v>
      </c>
      <c r="BR643" s="612" t="e">
        <f>VLOOKUP(B643,'MITR Learning'!$D$1:$H$2,5,0)</f>
        <v>#N/A</v>
      </c>
      <c r="BS643" s="612" t="e">
        <f>VLOOKUP(B643,Nucsoft!$D$2:$H$6,5,0)</f>
        <v>#N/A</v>
      </c>
      <c r="BT643" s="612" t="e">
        <f>VLOOKUP(B643,'Paras Cadd'!$D$1:$H$2,5,0)</f>
        <v>#N/A</v>
      </c>
      <c r="BU643" s="612" t="e">
        <f>VLOOKUP(B643,'ICICI Securities'!$D$1:$H$2,5,0)</f>
        <v>#N/A</v>
      </c>
      <c r="BV643" s="612" t="e">
        <f>VLOOKUP(B643,'Citius Tech'!$D$2:$H$5,5,0)</f>
        <v>#N/A</v>
      </c>
      <c r="BW643" s="612" t="e">
        <f>VLOOKUP(B643,'Buzzy Brains'!$D$2:$H$2,5,0)</f>
        <v>#N/A</v>
      </c>
      <c r="BX643" s="612" t="e">
        <f>VLOOKUP(B643,'Decimal Point'!$D$2:$H$2,5,0)</f>
        <v>#N/A</v>
      </c>
      <c r="BY643" s="612" t="e">
        <f>VLOOKUP(B643,'Sankey Business Solutions'!$D$2:$H$3,5,0)</f>
        <v>#N/A</v>
      </c>
      <c r="BZ643" s="612" t="e">
        <f>VLOOKUP(B643,'Nangia &amp; Co LLP'!$D$2:$H$2,5,0)</f>
        <v>#N/A</v>
      </c>
      <c r="CA643" s="612" t="e">
        <f>VLOOKUP(B643,'FIS Solutions India Pvt Ltd'!$D$2:$H$2,5,0)</f>
        <v>#N/A</v>
      </c>
      <c r="CB643" s="612" t="e">
        <f>VLOOKUP(B643,'Delta Technology &amp; Management '!$D$2:$H$16,5,0)</f>
        <v>#N/A</v>
      </c>
      <c r="CC643" s="612" t="e">
        <f>VLOOKUP(B643,'Espoir Networks'!$D$3:$H$11,5,0)</f>
        <v>#N/A</v>
      </c>
      <c r="CD643" s="612" t="e">
        <f>VLOOKUP(B643,'Servosys Solution'!$D$3:$H$5,5,0)</f>
        <v>#N/A</v>
      </c>
      <c r="CE643" s="612" t="e">
        <f>VLOOKUP(B643,'Ribbon Communications'!$D$3:$H$4,5,0)</f>
        <v>#N/A</v>
      </c>
      <c r="CF643" s="612">
        <f t="shared" ref="CF643:CF696" si="33">COUNT(Q643:CE643)</f>
        <v>0</v>
      </c>
      <c r="CG643" s="315" t="s">
        <v>13277</v>
      </c>
      <c r="CH643" s="315" t="s">
        <v>13276</v>
      </c>
      <c r="CI643" s="315"/>
      <c r="CJ643" s="178"/>
      <c r="CK643" s="315">
        <v>2017</v>
      </c>
      <c r="CL643" s="315">
        <v>2021</v>
      </c>
      <c r="CM643" s="317" t="s">
        <v>13275</v>
      </c>
      <c r="CN643" s="315">
        <v>460</v>
      </c>
      <c r="CO643" s="315">
        <v>92</v>
      </c>
      <c r="CP643" s="315">
        <v>2015</v>
      </c>
      <c r="CQ643" s="318" t="s">
        <v>3372</v>
      </c>
      <c r="CR643" s="317" t="s">
        <v>13274</v>
      </c>
      <c r="CS643" s="315">
        <v>489</v>
      </c>
      <c r="CT643" s="315">
        <v>75.23</v>
      </c>
      <c r="CU643" s="315">
        <v>2017</v>
      </c>
      <c r="CV643" s="315" t="s">
        <v>1565</v>
      </c>
      <c r="CW643" s="317" t="s">
        <v>81</v>
      </c>
      <c r="CX643" s="317" t="s">
        <v>81</v>
      </c>
      <c r="CY643" s="315" t="s">
        <v>81</v>
      </c>
      <c r="CZ643" s="315" t="s">
        <v>81</v>
      </c>
      <c r="DA643" s="315" t="s">
        <v>81</v>
      </c>
      <c r="DB643" s="315" t="s">
        <v>81</v>
      </c>
      <c r="DC643" s="315" t="s">
        <v>81</v>
      </c>
      <c r="DD643" s="315" t="s">
        <v>81</v>
      </c>
      <c r="DE643" s="315" t="s">
        <v>81</v>
      </c>
      <c r="DF643" s="315" t="s">
        <v>81</v>
      </c>
      <c r="DG643" s="315">
        <v>6.93</v>
      </c>
      <c r="DH643" s="315">
        <v>6.46</v>
      </c>
      <c r="DI643" s="315">
        <v>9.5</v>
      </c>
      <c r="DJ643" s="315">
        <v>8.93</v>
      </c>
      <c r="DK643" s="315">
        <v>8.3699999999999992</v>
      </c>
      <c r="DL643" s="315">
        <v>9.64</v>
      </c>
      <c r="DM643" s="315">
        <v>49.83</v>
      </c>
      <c r="DN643" s="315">
        <v>8.3049999999999997</v>
      </c>
      <c r="DO643" s="315">
        <v>73</v>
      </c>
      <c r="DP643" s="315">
        <v>9.64</v>
      </c>
      <c r="DQ643" s="315">
        <v>0</v>
      </c>
      <c r="DR643" s="315">
        <v>0</v>
      </c>
      <c r="DS643" s="315">
        <v>0</v>
      </c>
      <c r="DT643" s="315">
        <v>0</v>
      </c>
      <c r="DU643" s="315" t="s">
        <v>81</v>
      </c>
      <c r="DV643" s="315" t="s">
        <v>81</v>
      </c>
      <c r="DW643" s="317" t="s">
        <v>84</v>
      </c>
      <c r="DX643" s="317" t="s">
        <v>84</v>
      </c>
      <c r="DY643" s="317" t="s">
        <v>81</v>
      </c>
      <c r="DZ643" s="317" t="s">
        <v>13273</v>
      </c>
      <c r="EA643" s="317" t="s">
        <v>13272</v>
      </c>
      <c r="EB643" s="317" t="s">
        <v>13271</v>
      </c>
      <c r="EC643" s="317" t="s">
        <v>826</v>
      </c>
      <c r="ED643" s="317" t="s">
        <v>12422</v>
      </c>
      <c r="EE643" s="320" t="s">
        <v>13270</v>
      </c>
      <c r="EF643" s="320" t="s">
        <v>13269</v>
      </c>
      <c r="EG643" s="317" t="s">
        <v>13268</v>
      </c>
      <c r="EH643" s="317"/>
      <c r="EI643" s="317" t="s">
        <v>13267</v>
      </c>
      <c r="EJ643" s="321"/>
      <c r="EK643" s="321"/>
      <c r="EL643" s="267"/>
      <c r="EM643" s="273" t="s">
        <v>13266</v>
      </c>
      <c r="EN643" s="320"/>
      <c r="EO643"/>
    </row>
    <row r="644" spans="1:145" s="316" customFormat="1" ht="18" thickTop="1" thickBot="1">
      <c r="A644" s="572">
        <v>643</v>
      </c>
      <c r="B644" s="572" t="s">
        <v>13285</v>
      </c>
      <c r="C644" s="505" t="s">
        <v>13284</v>
      </c>
      <c r="D644" s="502" t="s">
        <v>13209</v>
      </c>
      <c r="E644" s="568" t="str">
        <f t="shared" si="32"/>
        <v>Placed</v>
      </c>
      <c r="F644" s="502" t="s">
        <v>12369</v>
      </c>
      <c r="G644" s="570" t="s">
        <v>14086</v>
      </c>
      <c r="H644" s="164"/>
      <c r="I644" s="610" t="s">
        <v>13286</v>
      </c>
      <c r="J644" s="572">
        <v>21</v>
      </c>
      <c r="K644" s="611" t="s">
        <v>13287</v>
      </c>
      <c r="L644" s="611"/>
      <c r="M644" s="611" t="s">
        <v>13288</v>
      </c>
      <c r="N644" s="612" t="s">
        <v>13289</v>
      </c>
      <c r="O644" s="612">
        <v>8779256106</v>
      </c>
      <c r="P644" s="612">
        <v>8779256106</v>
      </c>
      <c r="Q644" s="612" t="e">
        <f>VLOOKUP(B644,'TCS CON'!$D$1:$H$98,5,0)</f>
        <v>#N/A</v>
      </c>
      <c r="R644" s="612" t="e">
        <f>VLOOKUP(B644,LTI!$C$1:$H$46,6,0)</f>
        <v>#N/A</v>
      </c>
      <c r="S644" s="612" t="e">
        <f>VLOOKUP(B644,JARO!$E$2:$I$11,5,0)</f>
        <v>#N/A</v>
      </c>
      <c r="T644" s="612" t="e">
        <f>VLOOKUP(B644,Capgemini!$D$3:$H$78,5,0)</f>
        <v>#N/A</v>
      </c>
      <c r="U644" s="612" t="e">
        <f>VLOOKUP(B644,Carwale!$D$1:$H$4,5,0)</f>
        <v>#N/A</v>
      </c>
      <c r="V644" s="612" t="e">
        <f>VLOOKUP(B644,'Interactive Brokers'!E:I,5,0)</f>
        <v>#N/A</v>
      </c>
      <c r="W644" s="612" t="e">
        <f>VLOOKUP(B644,'REL Jio'!E:I,5,0)</f>
        <v>#N/A</v>
      </c>
      <c r="X644" s="612" t="e">
        <f>VLOOKUP(B644,'Sciative Sol'!E:I,5,0)</f>
        <v>#N/A</v>
      </c>
      <c r="Y644" s="612" t="e">
        <f>VLOOKUP(B644,'Hexaware Tech'!E:I,5,0)</f>
        <v>#N/A</v>
      </c>
      <c r="Z644" s="612" t="e">
        <f>VLOOKUP(B644,Axis!D:H,5,0)</f>
        <v>#N/A</v>
      </c>
      <c r="AA644" s="612">
        <f>VLOOKUP(B644,Ugam!$D$3:$H$26,5,0)</f>
        <v>250000</v>
      </c>
      <c r="AB644" s="612" t="e">
        <f>VLOOKUP(B644,Zeus!F:J,5,0)</f>
        <v>#N/A</v>
      </c>
      <c r="AC644" s="612" t="e">
        <f>VLOOKUP(B644,Montran!F:J,5,0)</f>
        <v>#N/A</v>
      </c>
      <c r="AD644" s="612" t="e">
        <f>VLOOKUP(B644,Endurance!H427:L427,5,0)</f>
        <v>#N/A</v>
      </c>
      <c r="AE644" s="612" t="e">
        <f>VLOOKUP(B644,'Swabhav Techlabs'!$F$1:$J$2,5,0)</f>
        <v>#N/A</v>
      </c>
      <c r="AF644" s="612" t="e">
        <f>VLOOKUP(B644,'Quality Kiosk'!$F$1:$J$18,5,0)</f>
        <v>#N/A</v>
      </c>
      <c r="AG644" s="612" t="e">
        <f>VLOOKUP(B644,'Lemon VB'!$F$1:$J$2,5,0)</f>
        <v>#N/A</v>
      </c>
      <c r="AH644" s="612" t="e">
        <f>VLOOKUP(B644,Gocomet!$E$1:$I$3,5,0)</f>
        <v>#N/A</v>
      </c>
      <c r="AI644" s="612" t="e">
        <f>VLOOKUP(B644,'Ingram Micro'!$E$1:$I$8,5,0)</f>
        <v>#N/A</v>
      </c>
      <c r="AJ644" s="612" t="e">
        <f>VLOOKUP(B644,'DePronto Infotech'!$E$1:$I$2,5,0)</f>
        <v>#N/A</v>
      </c>
      <c r="AK644" s="612" t="e">
        <f>VLOOKUP(B644,'Reliance Retail'!$E$1:$I$4,5,0)</f>
        <v>#N/A</v>
      </c>
      <c r="AL644" s="612" t="e">
        <f>VLOOKUP(B644,'Bright Champs'!$D$1:$H$13,5,0)</f>
        <v>#N/A</v>
      </c>
      <c r="AM644" s="612" t="e">
        <f>VLOOKUP(B644,Neosoft!$E$1:$I$12,5,0)</f>
        <v>#N/A</v>
      </c>
      <c r="AN644" s="612" t="e">
        <f>VLOOKUP(B644,Infosys!$E$1:$I$3,5,0)</f>
        <v>#N/A</v>
      </c>
      <c r="AO644" s="612" t="e">
        <f>VLOOKUP(B644,Cerelabs!$E$1:$I$5,5,0)</f>
        <v>#N/A</v>
      </c>
      <c r="AP644" s="612" t="e">
        <f>VLOOKUP(B644,'Neebal Technologies'!$D$1:$H$2,5,0)</f>
        <v>#N/A</v>
      </c>
      <c r="AQ644" s="612" t="e">
        <f>VLOOKUP(B644,'Vertiv Energy'!$D$1:$H$2,5,0)</f>
        <v>#N/A</v>
      </c>
      <c r="AR644" s="612" t="e">
        <f>VLOOKUP(B644,'Acidaes Solutions (CRMNEXT)'!$D$1:$H$3,5,0)</f>
        <v>#N/A</v>
      </c>
      <c r="AS644" s="612" t="e">
        <f>VLOOKUP(B644,Growisto!$D$1:$H$2,5,0)</f>
        <v>#N/A</v>
      </c>
      <c r="AT644" s="612" t="e">
        <f>VLOOKUP(B644,'9.9 Mediaworx - Digit'!$D$1:$H$2,5,0)</f>
        <v>#N/A</v>
      </c>
      <c r="AU644" s="612" t="e">
        <f>VLOOKUP(B644,'Vistaar systems Pvt Ltd'!$D$2:$H$3,5,0)</f>
        <v>#N/A</v>
      </c>
      <c r="AV644" s="612" t="e">
        <f>VLOOKUP(B644,'Course 5i'!$D$2:$H$11,5,0)</f>
        <v>#N/A</v>
      </c>
      <c r="AW644" s="612" t="e">
        <f>VLOOKUP(B644,'Radiant Appliances &amp; Electronic'!$D$1:$H$13,5,0)</f>
        <v>#N/A</v>
      </c>
      <c r="AX644" s="612" t="e">
        <f>VLOOKUP(B644,'Atos Global'!$D$3:$H$27,5,0)</f>
        <v>#N/A</v>
      </c>
      <c r="AY644" s="612" t="e">
        <f>VLOOKUP(B644,'Saama Technologies'!$D$1:$H$2,5,0)</f>
        <v>#N/A</v>
      </c>
      <c r="AZ644" s="612" t="e">
        <f>VLOOKUP(B644,'Multiplier Solutions'!$D$1:$H$2,5,0)</f>
        <v>#N/A</v>
      </c>
      <c r="BA644" s="612" t="e">
        <f>VLOOKUP(B644,GEP!$D$2:$H$5,5,0)</f>
        <v>#N/A</v>
      </c>
      <c r="BB644" s="612" t="e">
        <f>VLOOKUP(B644,Accenture!$D$1:$H$6,5,0)</f>
        <v>#N/A</v>
      </c>
      <c r="BC644" s="612" t="e">
        <f>VLOOKUP(B644,'Endurance International Group'!$D$1:$H$2,5,0)</f>
        <v>#N/A</v>
      </c>
      <c r="BD644" s="612" t="e">
        <f>VLOOKUP(B644,Newgen!$D$1:$H$2,5,0)</f>
        <v>#N/A</v>
      </c>
      <c r="BE644" s="612" t="e">
        <f>VLOOKUP(B644,'3D Incredible'!D644:H644,5,0)</f>
        <v>#N/A</v>
      </c>
      <c r="BF644" s="612" t="e">
        <f>VLOOKUP(B644,'Raja Software Labs'!$D$2:$H$2,5,0)</f>
        <v>#N/A</v>
      </c>
      <c r="BG644" s="612" t="e">
        <f>VLOOKUP(B644,Wipro!$D$1:$H$2,5,0)</f>
        <v>#N/A</v>
      </c>
      <c r="BH644" s="612" t="e">
        <f>VLOOKUP(B644,'Perch Technologies'!$D$2:$H$2,5,0)</f>
        <v>#N/A</v>
      </c>
      <c r="BI644" s="612" t="e">
        <f>VLOOKUP(B644,'Morning Star'!$D$1:$H$6,5,0)</f>
        <v>#N/A</v>
      </c>
      <c r="BJ644" s="612" t="e">
        <f>VLOOKUP(B644,Flexiloans!$D$1:$H$2,5,0)</f>
        <v>#N/A</v>
      </c>
      <c r="BK644" s="612" t="e">
        <f>VLOOKUP(B644,'Thirdware Solutions'!$D$1:$H$2,5,0)</f>
        <v>#N/A</v>
      </c>
      <c r="BL644" s="612" t="e">
        <f>VLOOKUP(B644,Tescom!$D$1:$H$8,5,0)</f>
        <v>#N/A</v>
      </c>
      <c r="BM644" s="612" t="e">
        <f>VLOOKUP(B644,'Cogno AI'!$D$1:$H$2,5,0)</f>
        <v>#N/A</v>
      </c>
      <c r="BN644" s="612" t="e">
        <f>VLOOKUP(B644,'ABM Knowledgeware'!$D$1:$H$2,5,0)</f>
        <v>#N/A</v>
      </c>
      <c r="BO644" s="612" t="e">
        <f>VLOOKUP(B644,'Concerto Software'!$D$1:$H$3,5,0)</f>
        <v>#N/A</v>
      </c>
      <c r="BP644" s="612" t="e">
        <f>VLOOKUP(B644,'My Captain'!$D$1:$H$4,5,0)</f>
        <v>#N/A</v>
      </c>
      <c r="BQ644" s="612" t="e">
        <f>VLOOKUP(B644,'Finoux Solutions'!$D$2:$H$4,5,0)</f>
        <v>#N/A</v>
      </c>
      <c r="BR644" s="612" t="e">
        <f>VLOOKUP(B644,'MITR Learning'!$D$1:$H$2,5,0)</f>
        <v>#N/A</v>
      </c>
      <c r="BS644" s="612" t="e">
        <f>VLOOKUP(B644,Nucsoft!$D$2:$H$6,5,0)</f>
        <v>#N/A</v>
      </c>
      <c r="BT644" s="612" t="e">
        <f>VLOOKUP(B644,'Paras Cadd'!$D$1:$H$2,5,0)</f>
        <v>#N/A</v>
      </c>
      <c r="BU644" s="612" t="e">
        <f>VLOOKUP(B644,'ICICI Securities'!$D$1:$H$2,5,0)</f>
        <v>#N/A</v>
      </c>
      <c r="BV644" s="612" t="e">
        <f>VLOOKUP(B644,'Citius Tech'!$D$2:$H$5,5,0)</f>
        <v>#N/A</v>
      </c>
      <c r="BW644" s="612" t="e">
        <f>VLOOKUP(B644,'Buzzy Brains'!$D$2:$H$2,5,0)</f>
        <v>#N/A</v>
      </c>
      <c r="BX644" s="612" t="e">
        <f>VLOOKUP(B644,'Decimal Point'!$D$2:$H$2,5,0)</f>
        <v>#N/A</v>
      </c>
      <c r="BY644" s="612" t="e">
        <f>VLOOKUP(B644,'Sankey Business Solutions'!$D$2:$H$3,5,0)</f>
        <v>#N/A</v>
      </c>
      <c r="BZ644" s="612" t="e">
        <f>VLOOKUP(B644,'Nangia &amp; Co LLP'!$D$2:$H$2,5,0)</f>
        <v>#N/A</v>
      </c>
      <c r="CA644" s="612" t="e">
        <f>VLOOKUP(B644,'FIS Solutions India Pvt Ltd'!$D$2:$H$2,5,0)</f>
        <v>#N/A</v>
      </c>
      <c r="CB644" s="612" t="e">
        <f>VLOOKUP(B644,'Delta Technology &amp; Management '!$D$2:$H$16,5,0)</f>
        <v>#N/A</v>
      </c>
      <c r="CC644" s="612" t="e">
        <f>VLOOKUP(B644,'Espoir Networks'!$D$3:$H$11,5,0)</f>
        <v>#N/A</v>
      </c>
      <c r="CD644" s="612" t="e">
        <f>VLOOKUP(B644,'Servosys Solution'!$D$3:$H$5,5,0)</f>
        <v>#N/A</v>
      </c>
      <c r="CE644" s="612" t="e">
        <f>VLOOKUP(B644,'Ribbon Communications'!$D$3:$H$4,5,0)</f>
        <v>#N/A</v>
      </c>
      <c r="CF644" s="612">
        <f t="shared" si="33"/>
        <v>1</v>
      </c>
      <c r="CG644" s="315" t="s">
        <v>13290</v>
      </c>
      <c r="CH644" s="315">
        <v>812362003266</v>
      </c>
      <c r="CI644" s="315" t="s">
        <v>13291</v>
      </c>
      <c r="CJ644" s="178"/>
      <c r="CK644" s="315">
        <v>2017</v>
      </c>
      <c r="CL644" s="315">
        <v>2021</v>
      </c>
      <c r="CM644" s="317" t="s">
        <v>13292</v>
      </c>
      <c r="CN644" s="315">
        <v>452</v>
      </c>
      <c r="CO644" s="315">
        <v>90.4</v>
      </c>
      <c r="CP644" s="315">
        <v>2015</v>
      </c>
      <c r="CQ644" s="318" t="s">
        <v>12993</v>
      </c>
      <c r="CR644" s="317" t="s">
        <v>8244</v>
      </c>
      <c r="CS644" s="315">
        <v>462</v>
      </c>
      <c r="CT644" s="315">
        <v>71.08</v>
      </c>
      <c r="CU644" s="315">
        <v>2017</v>
      </c>
      <c r="CV644" s="315" t="s">
        <v>3030</v>
      </c>
      <c r="CW644" s="317" t="s">
        <v>81</v>
      </c>
      <c r="CX644" s="317" t="s">
        <v>81</v>
      </c>
      <c r="CY644" s="315" t="s">
        <v>81</v>
      </c>
      <c r="CZ644" s="315" t="s">
        <v>81</v>
      </c>
      <c r="DA644" s="315" t="s">
        <v>81</v>
      </c>
      <c r="DB644" s="315" t="s">
        <v>81</v>
      </c>
      <c r="DC644" s="315" t="s">
        <v>81</v>
      </c>
      <c r="DD644" s="315" t="s">
        <v>81</v>
      </c>
      <c r="DE644" s="315" t="s">
        <v>81</v>
      </c>
      <c r="DF644" s="315" t="s">
        <v>81</v>
      </c>
      <c r="DG644" s="315">
        <v>5.94</v>
      </c>
      <c r="DH644" s="315">
        <v>5.0199999999999996</v>
      </c>
      <c r="DI644" s="315">
        <v>4.38</v>
      </c>
      <c r="DJ644" s="315">
        <v>5.44</v>
      </c>
      <c r="DK644" s="315">
        <v>6.7</v>
      </c>
      <c r="DL644" s="315">
        <v>8.24</v>
      </c>
      <c r="DM644" s="315">
        <v>35.72</v>
      </c>
      <c r="DN644" s="315">
        <v>5.95</v>
      </c>
      <c r="DO644" s="315">
        <v>54.26</v>
      </c>
      <c r="DP644" s="315"/>
      <c r="DQ644" s="315">
        <v>0</v>
      </c>
      <c r="DR644" s="315">
        <v>5</v>
      </c>
      <c r="DS644" s="315" t="s">
        <v>81</v>
      </c>
      <c r="DT644" s="315" t="s">
        <v>81</v>
      </c>
      <c r="DU644" s="315" t="s">
        <v>81</v>
      </c>
      <c r="DV644" s="315" t="s">
        <v>81</v>
      </c>
      <c r="DW644" s="317" t="s">
        <v>81</v>
      </c>
      <c r="DX644" s="317" t="s">
        <v>81</v>
      </c>
      <c r="DY644" s="317" t="s">
        <v>81</v>
      </c>
      <c r="DZ644" s="317" t="s">
        <v>13293</v>
      </c>
      <c r="EA644" s="317" t="s">
        <v>187</v>
      </c>
      <c r="EB644" s="317" t="s">
        <v>13294</v>
      </c>
      <c r="EC644" s="317" t="s">
        <v>88</v>
      </c>
      <c r="ED644" s="317" t="s">
        <v>12422</v>
      </c>
      <c r="EE644" s="320"/>
      <c r="EF644" s="320" t="s">
        <v>13295</v>
      </c>
      <c r="EG644" s="317"/>
      <c r="EH644" s="317"/>
      <c r="EI644" s="317" t="s">
        <v>13296</v>
      </c>
      <c r="EJ644" s="321"/>
      <c r="EK644" s="321"/>
      <c r="EL644" s="267"/>
      <c r="EM644" s="273" t="s">
        <v>13297</v>
      </c>
      <c r="EN644" s="320"/>
      <c r="EO644"/>
    </row>
    <row r="645" spans="1:145" ht="18" thickTop="1" thickBot="1">
      <c r="A645" s="584">
        <v>644</v>
      </c>
      <c r="B645" s="572" t="s">
        <v>13455</v>
      </c>
      <c r="C645" s="597" t="s">
        <v>13454</v>
      </c>
      <c r="D645" s="569" t="s">
        <v>13209</v>
      </c>
      <c r="E645" s="568" t="str">
        <f t="shared" si="32"/>
        <v>Not Placed</v>
      </c>
      <c r="F645" s="570" t="s">
        <v>12496</v>
      </c>
      <c r="G645" s="569" t="s">
        <v>160</v>
      </c>
      <c r="H645" s="164"/>
      <c r="I645" s="610">
        <v>36305</v>
      </c>
      <c r="J645" s="572">
        <v>21</v>
      </c>
      <c r="K645" s="611" t="s">
        <v>13456</v>
      </c>
      <c r="L645" s="611" t="s">
        <v>13457</v>
      </c>
      <c r="M645" s="611" t="s">
        <v>13458</v>
      </c>
      <c r="N645" s="612" t="s">
        <v>13459</v>
      </c>
      <c r="O645" s="612">
        <v>9773613889</v>
      </c>
      <c r="P645" s="612">
        <v>8082421242</v>
      </c>
      <c r="Q645" s="612" t="e">
        <f>VLOOKUP(B645,'TCS CON'!$D$1:$H$98,5,0)</f>
        <v>#N/A</v>
      </c>
      <c r="R645" s="612" t="e">
        <f>VLOOKUP(B645,LTI!$C$1:$H$46,6,0)</f>
        <v>#N/A</v>
      </c>
      <c r="S645" s="612" t="e">
        <f>VLOOKUP(B645,JARO!$E$2:$I$11,5,0)</f>
        <v>#N/A</v>
      </c>
      <c r="T645" s="612" t="e">
        <f>VLOOKUP(B645,Capgemini!$D$3:$H$78,5,0)</f>
        <v>#N/A</v>
      </c>
      <c r="U645" s="612" t="e">
        <f>VLOOKUP(B645,Carwale!$D$1:$H$4,5,0)</f>
        <v>#N/A</v>
      </c>
      <c r="V645" s="612" t="e">
        <f>VLOOKUP(B645,'Interactive Brokers'!E:I,5,0)</f>
        <v>#N/A</v>
      </c>
      <c r="W645" s="612" t="e">
        <f>VLOOKUP(B645,'REL Jio'!E:I,5,0)</f>
        <v>#N/A</v>
      </c>
      <c r="X645" s="612" t="e">
        <f>VLOOKUP(B645,'Sciative Sol'!E:I,5,0)</f>
        <v>#N/A</v>
      </c>
      <c r="Y645" s="612" t="e">
        <f>VLOOKUP(B645,'Hexaware Tech'!E:I,5,0)</f>
        <v>#N/A</v>
      </c>
      <c r="Z645" s="612" t="e">
        <f>VLOOKUP(B645,Axis!D:H,5,0)</f>
        <v>#N/A</v>
      </c>
      <c r="AA645" s="612" t="e">
        <f>VLOOKUP(B645,Ugam!$D$3:$H$26,5,0)</f>
        <v>#N/A</v>
      </c>
      <c r="AB645" s="612" t="e">
        <f>VLOOKUP(B645,Zeus!F:J,5,0)</f>
        <v>#N/A</v>
      </c>
      <c r="AC645" s="612" t="e">
        <f>VLOOKUP(B645,Montran!F:J,5,0)</f>
        <v>#N/A</v>
      </c>
      <c r="AD645" s="612" t="e">
        <f>VLOOKUP(B645,Endurance!H428:L428,5,0)</f>
        <v>#N/A</v>
      </c>
      <c r="AE645" s="612" t="e">
        <f>VLOOKUP(B645,'Swabhav Techlabs'!$F$1:$J$2,5,0)</f>
        <v>#N/A</v>
      </c>
      <c r="AF645" s="612" t="e">
        <f>VLOOKUP(B645,'Quality Kiosk'!$F$1:$J$18,5,0)</f>
        <v>#N/A</v>
      </c>
      <c r="AG645" s="612" t="e">
        <f>VLOOKUP(B645,'Lemon VB'!$F$1:$J$2,5,0)</f>
        <v>#N/A</v>
      </c>
      <c r="AH645" s="612" t="e">
        <f>VLOOKUP(B645,Gocomet!$E$1:$I$3,5,0)</f>
        <v>#N/A</v>
      </c>
      <c r="AI645" s="612" t="e">
        <f>VLOOKUP(B645,'Ingram Micro'!$E$1:$I$8,5,0)</f>
        <v>#N/A</v>
      </c>
      <c r="AJ645" s="612" t="e">
        <f>VLOOKUP(B645,'DePronto Infotech'!$E$1:$I$2,5,0)</f>
        <v>#N/A</v>
      </c>
      <c r="AK645" s="612" t="e">
        <f>VLOOKUP(B645,'Reliance Retail'!$E$1:$I$4,5,0)</f>
        <v>#N/A</v>
      </c>
      <c r="AL645" s="612" t="e">
        <f>VLOOKUP(B645,'Bright Champs'!$D$1:$H$13,5,0)</f>
        <v>#N/A</v>
      </c>
      <c r="AM645" s="612" t="e">
        <f>VLOOKUP(B645,Neosoft!$E$1:$I$12,5,0)</f>
        <v>#N/A</v>
      </c>
      <c r="AN645" s="612" t="e">
        <f>VLOOKUP(B645,Infosys!$E$1:$I$3,5,0)</f>
        <v>#N/A</v>
      </c>
      <c r="AO645" s="612" t="e">
        <f>VLOOKUP(B645,Cerelabs!$E$1:$I$5,5,0)</f>
        <v>#N/A</v>
      </c>
      <c r="AP645" s="612" t="e">
        <f>VLOOKUP(B645,'Neebal Technologies'!$D$1:$H$2,5,0)</f>
        <v>#N/A</v>
      </c>
      <c r="AQ645" s="612" t="e">
        <f>VLOOKUP(B645,'Vertiv Energy'!$D$1:$H$2,5,0)</f>
        <v>#N/A</v>
      </c>
      <c r="AR645" s="612" t="e">
        <f>VLOOKUP(B645,'Acidaes Solutions (CRMNEXT)'!$D$1:$H$3,5,0)</f>
        <v>#N/A</v>
      </c>
      <c r="AS645" s="612" t="e">
        <f>VLOOKUP(B645,Growisto!$D$1:$H$2,5,0)</f>
        <v>#N/A</v>
      </c>
      <c r="AT645" s="612" t="e">
        <f>VLOOKUP(B645,'9.9 Mediaworx - Digit'!$D$1:$H$2,5,0)</f>
        <v>#N/A</v>
      </c>
      <c r="AU645" s="612" t="e">
        <f>VLOOKUP(B645,'Vistaar systems Pvt Ltd'!$D$2:$H$3,5,0)</f>
        <v>#N/A</v>
      </c>
      <c r="AV645" s="612" t="e">
        <f>VLOOKUP(B645,'Course 5i'!$D$2:$H$11,5,0)</f>
        <v>#N/A</v>
      </c>
      <c r="AW645" s="612" t="e">
        <f>VLOOKUP(B645,'Radiant Appliances &amp; Electronic'!$D$1:$H$13,5,0)</f>
        <v>#N/A</v>
      </c>
      <c r="AX645" s="612" t="e">
        <f>VLOOKUP(B645,'Atos Global'!$D$3:$H$27,5,0)</f>
        <v>#N/A</v>
      </c>
      <c r="AY645" s="612" t="e">
        <f>VLOOKUP(B645,'Saama Technologies'!$D$1:$H$2,5,0)</f>
        <v>#N/A</v>
      </c>
      <c r="AZ645" s="612" t="e">
        <f>VLOOKUP(B645,'Multiplier Solutions'!$D$1:$H$2,5,0)</f>
        <v>#N/A</v>
      </c>
      <c r="BA645" s="612" t="e">
        <f>VLOOKUP(B645,GEP!$D$2:$H$5,5,0)</f>
        <v>#N/A</v>
      </c>
      <c r="BB645" s="612" t="e">
        <f>VLOOKUP(B645,Accenture!$D$1:$H$6,5,0)</f>
        <v>#N/A</v>
      </c>
      <c r="BC645" s="612" t="e">
        <f>VLOOKUP(B645,'Endurance International Group'!$D$1:$H$2,5,0)</f>
        <v>#N/A</v>
      </c>
      <c r="BD645" s="612" t="e">
        <f>VLOOKUP(B645,Newgen!$D$1:$H$2,5,0)</f>
        <v>#N/A</v>
      </c>
      <c r="BE645" s="612" t="e">
        <f>VLOOKUP(B645,'3D Incredible'!D645:H645,5,0)</f>
        <v>#N/A</v>
      </c>
      <c r="BF645" s="612" t="e">
        <f>VLOOKUP(B645,'Raja Software Labs'!$D$2:$H$2,5,0)</f>
        <v>#N/A</v>
      </c>
      <c r="BG645" s="612" t="e">
        <f>VLOOKUP(B645,Wipro!$D$1:$H$2,5,0)</f>
        <v>#N/A</v>
      </c>
      <c r="BH645" s="612" t="e">
        <f>VLOOKUP(B645,'Perch Technologies'!$D$2:$H$2,5,0)</f>
        <v>#N/A</v>
      </c>
      <c r="BI645" s="612" t="e">
        <f>VLOOKUP(B645,'Morning Star'!$D$1:$H$6,5,0)</f>
        <v>#N/A</v>
      </c>
      <c r="BJ645" s="612" t="e">
        <f>VLOOKUP(B645,Flexiloans!$D$1:$H$2,5,0)</f>
        <v>#N/A</v>
      </c>
      <c r="BK645" s="612" t="e">
        <f>VLOOKUP(B645,'Thirdware Solutions'!$D$1:$H$2,5,0)</f>
        <v>#N/A</v>
      </c>
      <c r="BL645" s="612" t="e">
        <f>VLOOKUP(B645,Tescom!$D$1:$H$8,5,0)</f>
        <v>#N/A</v>
      </c>
      <c r="BM645" s="612" t="e">
        <f>VLOOKUP(B645,'Cogno AI'!$D$1:$H$2,5,0)</f>
        <v>#N/A</v>
      </c>
      <c r="BN645" s="612" t="e">
        <f>VLOOKUP(B645,'ABM Knowledgeware'!$D$1:$H$2,5,0)</f>
        <v>#N/A</v>
      </c>
      <c r="BO645" s="612" t="e">
        <f>VLOOKUP(B645,'Concerto Software'!$D$1:$H$3,5,0)</f>
        <v>#N/A</v>
      </c>
      <c r="BP645" s="612" t="e">
        <f>VLOOKUP(B645,'My Captain'!$D$1:$H$4,5,0)</f>
        <v>#N/A</v>
      </c>
      <c r="BQ645" s="612" t="e">
        <f>VLOOKUP(B645,'Finoux Solutions'!$D$2:$H$4,5,0)</f>
        <v>#N/A</v>
      </c>
      <c r="BR645" s="612" t="e">
        <f>VLOOKUP(B645,'MITR Learning'!$D$1:$H$2,5,0)</f>
        <v>#N/A</v>
      </c>
      <c r="BS645" s="612" t="e">
        <f>VLOOKUP(B645,Nucsoft!$D$2:$H$6,5,0)</f>
        <v>#N/A</v>
      </c>
      <c r="BT645" s="612" t="e">
        <f>VLOOKUP(B645,'Paras Cadd'!$D$1:$H$2,5,0)</f>
        <v>#N/A</v>
      </c>
      <c r="BU645" s="612" t="e">
        <f>VLOOKUP(B645,'ICICI Securities'!$D$1:$H$2,5,0)</f>
        <v>#N/A</v>
      </c>
      <c r="BV645" s="612" t="e">
        <f>VLOOKUP(B645,'Citius Tech'!$D$2:$H$5,5,0)</f>
        <v>#N/A</v>
      </c>
      <c r="BW645" s="612" t="e">
        <f>VLOOKUP(B645,'Buzzy Brains'!$D$2:$H$2,5,0)</f>
        <v>#N/A</v>
      </c>
      <c r="BX645" s="612" t="e">
        <f>VLOOKUP(B645,'Decimal Point'!$D$2:$H$2,5,0)</f>
        <v>#N/A</v>
      </c>
      <c r="BY645" s="612" t="e">
        <f>VLOOKUP(B645,'Sankey Business Solutions'!$D$2:$H$3,5,0)</f>
        <v>#N/A</v>
      </c>
      <c r="BZ645" s="612" t="e">
        <f>VLOOKUP(B645,'Nangia &amp; Co LLP'!$D$2:$H$2,5,0)</f>
        <v>#N/A</v>
      </c>
      <c r="CA645" s="612" t="e">
        <f>VLOOKUP(B645,'FIS Solutions India Pvt Ltd'!$D$2:$H$2,5,0)</f>
        <v>#N/A</v>
      </c>
      <c r="CB645" s="612" t="e">
        <f>VLOOKUP(B645,'Delta Technology &amp; Management '!$D$2:$H$16,5,0)</f>
        <v>#N/A</v>
      </c>
      <c r="CC645" s="612" t="e">
        <f>VLOOKUP(B645,'Espoir Networks'!$D$3:$H$11,5,0)</f>
        <v>#N/A</v>
      </c>
      <c r="CD645" s="612" t="e">
        <f>VLOOKUP(B645,'Servosys Solution'!$D$3:$H$5,5,0)</f>
        <v>#N/A</v>
      </c>
      <c r="CE645" s="612" t="e">
        <f>VLOOKUP(B645,'Ribbon Communications'!$D$3:$H$4,5,0)</f>
        <v>#N/A</v>
      </c>
      <c r="CF645" s="612">
        <f t="shared" si="33"/>
        <v>0</v>
      </c>
      <c r="CG645" s="55" t="s">
        <v>13460</v>
      </c>
      <c r="CH645" s="55">
        <v>965761888147</v>
      </c>
      <c r="CI645" s="55" t="s">
        <v>81</v>
      </c>
      <c r="CJ645" s="522"/>
      <c r="CK645" s="55">
        <v>2018</v>
      </c>
      <c r="CL645" s="55">
        <v>2021</v>
      </c>
      <c r="CM645" s="323" t="s">
        <v>13461</v>
      </c>
      <c r="CN645" s="55">
        <v>393</v>
      </c>
      <c r="CO645" s="55">
        <v>78.599999999999994</v>
      </c>
      <c r="CP645" s="55">
        <v>2014</v>
      </c>
      <c r="CQ645" s="55" t="s">
        <v>1565</v>
      </c>
      <c r="CR645" s="323" t="s">
        <v>7240</v>
      </c>
      <c r="CS645" s="55">
        <v>357</v>
      </c>
      <c r="CT645" s="55">
        <v>54.92</v>
      </c>
      <c r="CU645" s="55">
        <v>2016</v>
      </c>
      <c r="CV645" s="55" t="s">
        <v>1565</v>
      </c>
      <c r="CW645" s="323" t="s">
        <v>490</v>
      </c>
      <c r="CX645" s="323" t="s">
        <v>336</v>
      </c>
      <c r="CY645" s="55">
        <v>1405</v>
      </c>
      <c r="CZ645" s="55">
        <v>82.65</v>
      </c>
      <c r="DA645" s="55">
        <v>2018</v>
      </c>
      <c r="DB645" s="55">
        <v>2</v>
      </c>
      <c r="DC645" s="55" t="s">
        <v>12446</v>
      </c>
      <c r="DD645" s="55">
        <v>77.91</v>
      </c>
      <c r="DE645" s="55">
        <v>77.81</v>
      </c>
      <c r="DF645" s="55">
        <v>0</v>
      </c>
      <c r="DG645" s="55" t="s">
        <v>81</v>
      </c>
      <c r="DH645" s="55" t="s">
        <v>81</v>
      </c>
      <c r="DI645" s="55">
        <v>6.46</v>
      </c>
      <c r="DJ645" s="55">
        <v>7.69</v>
      </c>
      <c r="DK645" s="55">
        <v>7.69</v>
      </c>
      <c r="DL645" s="55">
        <v>10</v>
      </c>
      <c r="DM645" s="55">
        <v>31.84</v>
      </c>
      <c r="DN645" s="55">
        <v>7.96</v>
      </c>
      <c r="DO645" s="55">
        <v>70.900000000000006</v>
      </c>
      <c r="DP645" s="55">
        <v>40</v>
      </c>
      <c r="DQ645" s="55">
        <v>0</v>
      </c>
      <c r="DR645" s="55">
        <v>0</v>
      </c>
      <c r="DS645" s="55">
        <v>0</v>
      </c>
      <c r="DT645" s="55">
        <v>0</v>
      </c>
      <c r="DU645" s="55">
        <v>0</v>
      </c>
      <c r="DV645" s="55">
        <v>0</v>
      </c>
      <c r="DW645" s="386">
        <v>0</v>
      </c>
      <c r="DX645" s="386" t="s">
        <v>81</v>
      </c>
      <c r="DY645" s="386" t="s">
        <v>81</v>
      </c>
      <c r="DZ645" s="323" t="s">
        <v>13462</v>
      </c>
      <c r="EA645" s="323" t="s">
        <v>86</v>
      </c>
      <c r="EB645" s="323" t="s">
        <v>13463</v>
      </c>
      <c r="EC645" s="323" t="s">
        <v>88</v>
      </c>
      <c r="ED645" s="323" t="s">
        <v>12422</v>
      </c>
      <c r="EE645" s="323" t="s">
        <v>12422</v>
      </c>
      <c r="EF645" s="323" t="s">
        <v>13464</v>
      </c>
      <c r="EG645" s="323" t="s">
        <v>81</v>
      </c>
      <c r="EH645" s="323" t="s">
        <v>81</v>
      </c>
      <c r="EI645" s="323" t="s">
        <v>5426</v>
      </c>
      <c r="EJ645" s="390"/>
      <c r="EK645" s="323" t="s">
        <v>13465</v>
      </c>
      <c r="EL645" s="323" t="s">
        <v>81</v>
      </c>
      <c r="EM645" s="521" t="s">
        <v>13466</v>
      </c>
      <c r="EN645" s="323" t="s">
        <v>84</v>
      </c>
    </row>
    <row r="646" spans="1:145" ht="18" thickTop="1" thickBot="1">
      <c r="A646" s="572">
        <v>645</v>
      </c>
      <c r="B646" s="578" t="s">
        <v>13748</v>
      </c>
      <c r="C646" s="598" t="s">
        <v>13520</v>
      </c>
      <c r="D646" s="568" t="s">
        <v>13208</v>
      </c>
      <c r="E646" s="568" t="str">
        <f t="shared" si="32"/>
        <v>Not Placed</v>
      </c>
      <c r="F646" s="568" t="s">
        <v>12495</v>
      </c>
      <c r="G646" s="570" t="s">
        <v>13330</v>
      </c>
      <c r="I646" s="610">
        <v>36379</v>
      </c>
      <c r="J646" s="572">
        <v>21</v>
      </c>
      <c r="K646" s="611" t="s">
        <v>13521</v>
      </c>
      <c r="L646" s="611" t="s">
        <v>13528</v>
      </c>
      <c r="M646" s="611" t="s">
        <v>13529</v>
      </c>
      <c r="N646" s="612" t="s">
        <v>13532</v>
      </c>
      <c r="O646" s="612">
        <v>8275666094</v>
      </c>
      <c r="P646" s="612">
        <v>8080395576</v>
      </c>
      <c r="Q646" s="612" t="e">
        <f>VLOOKUP(B646,'TCS CON'!$D$1:$H$98,5,0)</f>
        <v>#N/A</v>
      </c>
      <c r="R646" s="612" t="e">
        <f>VLOOKUP(B646,LTI!$C$1:$H$46,6,0)</f>
        <v>#N/A</v>
      </c>
      <c r="S646" s="612" t="e">
        <f>VLOOKUP(B646,JARO!$E$2:$I$11,5,0)</f>
        <v>#N/A</v>
      </c>
      <c r="T646" s="612" t="e">
        <f>VLOOKUP(B646,Capgemini!$D$3:$H$78,5,0)</f>
        <v>#N/A</v>
      </c>
      <c r="U646" s="612" t="e">
        <f>VLOOKUP(B646,Carwale!$D$1:$H$4,5,0)</f>
        <v>#N/A</v>
      </c>
      <c r="V646" s="612" t="e">
        <f>VLOOKUP(B646,'Interactive Brokers'!E:I,5,0)</f>
        <v>#N/A</v>
      </c>
      <c r="W646" s="612" t="e">
        <f>VLOOKUP(B646,'REL Jio'!E:I,5,0)</f>
        <v>#N/A</v>
      </c>
      <c r="X646" s="612" t="e">
        <f>VLOOKUP(B646,'Sciative Sol'!E:I,5,0)</f>
        <v>#N/A</v>
      </c>
      <c r="Y646" s="612" t="e">
        <f>VLOOKUP(B646,'Hexaware Tech'!E:I,5,0)</f>
        <v>#N/A</v>
      </c>
      <c r="Z646" s="612" t="e">
        <f>VLOOKUP(B646,Axis!D:H,5,0)</f>
        <v>#N/A</v>
      </c>
      <c r="AA646" s="612" t="e">
        <f>VLOOKUP(B646,Ugam!$D$3:$H$26,5,0)</f>
        <v>#N/A</v>
      </c>
      <c r="AB646" s="612" t="e">
        <f>VLOOKUP(B646,Zeus!F:J,5,0)</f>
        <v>#N/A</v>
      </c>
      <c r="AC646" s="612" t="e">
        <f>VLOOKUP(B646,Montran!F:J,5,0)</f>
        <v>#N/A</v>
      </c>
      <c r="AD646" s="612" t="e">
        <f>VLOOKUP(B646,Endurance!H429:L429,5,0)</f>
        <v>#N/A</v>
      </c>
      <c r="AE646" s="612" t="e">
        <f>VLOOKUP(B646,'Swabhav Techlabs'!$F$1:$J$2,5,0)</f>
        <v>#N/A</v>
      </c>
      <c r="AF646" s="612" t="e">
        <f>VLOOKUP(B646,'Quality Kiosk'!$F$1:$J$18,5,0)</f>
        <v>#N/A</v>
      </c>
      <c r="AG646" s="612" t="e">
        <f>VLOOKUP(B646,'Lemon VB'!$F$1:$J$2,5,0)</f>
        <v>#N/A</v>
      </c>
      <c r="AH646" s="612" t="e">
        <f>VLOOKUP(B646,Gocomet!$E$1:$I$3,5,0)</f>
        <v>#N/A</v>
      </c>
      <c r="AI646" s="612" t="e">
        <f>VLOOKUP(B646,'Ingram Micro'!$E$1:$I$8,5,0)</f>
        <v>#N/A</v>
      </c>
      <c r="AJ646" s="612" t="e">
        <f>VLOOKUP(B646,'DePronto Infotech'!$E$1:$I$2,5,0)</f>
        <v>#N/A</v>
      </c>
      <c r="AK646" s="612" t="e">
        <f>VLOOKUP(B646,'Reliance Retail'!$E$1:$I$4,5,0)</f>
        <v>#N/A</v>
      </c>
      <c r="AL646" s="612" t="e">
        <f>VLOOKUP(B646,'Bright Champs'!$D$1:$H$13,5,0)</f>
        <v>#N/A</v>
      </c>
      <c r="AM646" s="612" t="e">
        <f>VLOOKUP(B646,Neosoft!$E$1:$I$12,5,0)</f>
        <v>#N/A</v>
      </c>
      <c r="AN646" s="612" t="e">
        <f>VLOOKUP(B646,Infosys!$E$1:$I$3,5,0)</f>
        <v>#N/A</v>
      </c>
      <c r="AO646" s="612" t="e">
        <f>VLOOKUP(B646,Cerelabs!$E$1:$I$5,5,0)</f>
        <v>#N/A</v>
      </c>
      <c r="AP646" s="612" t="e">
        <f>VLOOKUP(B646,'Neebal Technologies'!$D$1:$H$2,5,0)</f>
        <v>#N/A</v>
      </c>
      <c r="AQ646" s="612" t="e">
        <f>VLOOKUP(B646,'Vertiv Energy'!$D$1:$H$2,5,0)</f>
        <v>#N/A</v>
      </c>
      <c r="AR646" s="612" t="e">
        <f>VLOOKUP(B646,'Acidaes Solutions (CRMNEXT)'!$D$1:$H$3,5,0)</f>
        <v>#N/A</v>
      </c>
      <c r="AS646" s="612" t="e">
        <f>VLOOKUP(B646,Growisto!$D$1:$H$2,5,0)</f>
        <v>#N/A</v>
      </c>
      <c r="AT646" s="612" t="e">
        <f>VLOOKUP(B646,'9.9 Mediaworx - Digit'!$D$1:$H$2,5,0)</f>
        <v>#N/A</v>
      </c>
      <c r="AU646" s="612" t="e">
        <f>VLOOKUP(B646,'Vistaar systems Pvt Ltd'!$D$2:$H$3,5,0)</f>
        <v>#N/A</v>
      </c>
      <c r="AV646" s="612" t="e">
        <f>VLOOKUP(B646,'Course 5i'!$D$2:$H$11,5,0)</f>
        <v>#N/A</v>
      </c>
      <c r="AW646" s="612" t="e">
        <f>VLOOKUP(B646,'Radiant Appliances &amp; Electronic'!$D$1:$H$13,5,0)</f>
        <v>#N/A</v>
      </c>
      <c r="AX646" s="612" t="e">
        <f>VLOOKUP(B646,'Atos Global'!$D$3:$H$27,5,0)</f>
        <v>#N/A</v>
      </c>
      <c r="AY646" s="612" t="e">
        <f>VLOOKUP(B646,'Saama Technologies'!$D$1:$H$2,5,0)</f>
        <v>#N/A</v>
      </c>
      <c r="AZ646" s="612" t="e">
        <f>VLOOKUP(B646,'Multiplier Solutions'!$D$1:$H$2,5,0)</f>
        <v>#N/A</v>
      </c>
      <c r="BA646" s="612" t="e">
        <f>VLOOKUP(B646,GEP!$D$2:$H$5,5,0)</f>
        <v>#N/A</v>
      </c>
      <c r="BB646" s="612" t="e">
        <f>VLOOKUP(B646,Accenture!$D$1:$H$6,5,0)</f>
        <v>#N/A</v>
      </c>
      <c r="BC646" s="612" t="e">
        <f>VLOOKUP(B646,'Endurance International Group'!$D$1:$H$2,5,0)</f>
        <v>#N/A</v>
      </c>
      <c r="BD646" s="612" t="e">
        <f>VLOOKUP(B646,Newgen!$D$1:$H$2,5,0)</f>
        <v>#N/A</v>
      </c>
      <c r="BE646" s="612" t="e">
        <f>VLOOKUP(B646,'3D Incredible'!D646:H646,5,0)</f>
        <v>#N/A</v>
      </c>
      <c r="BF646" s="612" t="e">
        <f>VLOOKUP(B646,'Raja Software Labs'!$D$2:$H$2,5,0)</f>
        <v>#N/A</v>
      </c>
      <c r="BG646" s="612" t="e">
        <f>VLOOKUP(B646,Wipro!$D$1:$H$2,5,0)</f>
        <v>#N/A</v>
      </c>
      <c r="BH646" s="612" t="e">
        <f>VLOOKUP(B646,'Perch Technologies'!$D$2:$H$2,5,0)</f>
        <v>#N/A</v>
      </c>
      <c r="BI646" s="612" t="e">
        <f>VLOOKUP(B646,'Morning Star'!$D$1:$H$6,5,0)</f>
        <v>#N/A</v>
      </c>
      <c r="BJ646" s="612" t="e">
        <f>VLOOKUP(B646,Flexiloans!$D$1:$H$2,5,0)</f>
        <v>#N/A</v>
      </c>
      <c r="BK646" s="612" t="e">
        <f>VLOOKUP(B646,'Thirdware Solutions'!$D$1:$H$2,5,0)</f>
        <v>#N/A</v>
      </c>
      <c r="BL646" s="612" t="e">
        <f>VLOOKUP(B646,Tescom!$D$1:$H$8,5,0)</f>
        <v>#N/A</v>
      </c>
      <c r="BM646" s="612" t="e">
        <f>VLOOKUP(B646,'Cogno AI'!$D$1:$H$2,5,0)</f>
        <v>#N/A</v>
      </c>
      <c r="BN646" s="612" t="e">
        <f>VLOOKUP(B646,'ABM Knowledgeware'!$D$1:$H$2,5,0)</f>
        <v>#N/A</v>
      </c>
      <c r="BO646" s="612" t="e">
        <f>VLOOKUP(B646,'Concerto Software'!$D$1:$H$3,5,0)</f>
        <v>#N/A</v>
      </c>
      <c r="BP646" s="612" t="e">
        <f>VLOOKUP(B646,'My Captain'!$D$1:$H$4,5,0)</f>
        <v>#N/A</v>
      </c>
      <c r="BQ646" s="612" t="e">
        <f>VLOOKUP(B646,'Finoux Solutions'!$D$2:$H$4,5,0)</f>
        <v>#N/A</v>
      </c>
      <c r="BR646" s="612" t="e">
        <f>VLOOKUP(B646,'MITR Learning'!$D$1:$H$2,5,0)</f>
        <v>#N/A</v>
      </c>
      <c r="BS646" s="612" t="e">
        <f>VLOOKUP(B646,Nucsoft!$D$2:$H$6,5,0)</f>
        <v>#N/A</v>
      </c>
      <c r="BT646" s="612" t="e">
        <f>VLOOKUP(B646,'Paras Cadd'!$D$1:$H$2,5,0)</f>
        <v>#N/A</v>
      </c>
      <c r="BU646" s="612" t="e">
        <f>VLOOKUP(B646,'ICICI Securities'!$D$1:$H$2,5,0)</f>
        <v>#N/A</v>
      </c>
      <c r="BV646" s="612" t="e">
        <f>VLOOKUP(B646,'Citius Tech'!$D$2:$H$5,5,0)</f>
        <v>#N/A</v>
      </c>
      <c r="BW646" s="612" t="e">
        <f>VLOOKUP(B646,'Buzzy Brains'!$D$2:$H$2,5,0)</f>
        <v>#N/A</v>
      </c>
      <c r="BX646" s="612" t="e">
        <f>VLOOKUP(B646,'Decimal Point'!$D$2:$H$2,5,0)</f>
        <v>#N/A</v>
      </c>
      <c r="BY646" s="612" t="e">
        <f>VLOOKUP(B646,'Sankey Business Solutions'!$D$2:$H$3,5,0)</f>
        <v>#N/A</v>
      </c>
      <c r="BZ646" s="612" t="e">
        <f>VLOOKUP(B646,'Nangia &amp; Co LLP'!$D$2:$H$2,5,0)</f>
        <v>#N/A</v>
      </c>
      <c r="CA646" s="612" t="e">
        <f>VLOOKUP(B646,'FIS Solutions India Pvt Ltd'!$D$2:$H$2,5,0)</f>
        <v>#N/A</v>
      </c>
      <c r="CB646" s="612" t="e">
        <f>VLOOKUP(B646,'Delta Technology &amp; Management '!$D$2:$H$16,5,0)</f>
        <v>#N/A</v>
      </c>
      <c r="CC646" s="612" t="e">
        <f>VLOOKUP(B646,'Espoir Networks'!$D$3:$H$11,5,0)</f>
        <v>#N/A</v>
      </c>
      <c r="CD646" s="612" t="e">
        <f>VLOOKUP(B646,'Servosys Solution'!$D$3:$H$5,5,0)</f>
        <v>#N/A</v>
      </c>
      <c r="CE646" s="612" t="e">
        <f>VLOOKUP(B646,'Ribbon Communications'!$D$3:$H$4,5,0)</f>
        <v>#N/A</v>
      </c>
      <c r="CF646" s="612">
        <f t="shared" si="33"/>
        <v>0</v>
      </c>
      <c r="CG646" s="558" t="s">
        <v>13535</v>
      </c>
      <c r="CH646" s="558">
        <v>409109375809</v>
      </c>
      <c r="CI646" s="619" t="s">
        <v>81</v>
      </c>
      <c r="CJ646" s="323"/>
      <c r="CK646" s="620">
        <v>2018</v>
      </c>
      <c r="CL646" s="55">
        <v>2021</v>
      </c>
      <c r="CM646" s="558" t="s">
        <v>13540</v>
      </c>
      <c r="CN646" s="558">
        <v>470</v>
      </c>
      <c r="CO646" s="558">
        <v>94</v>
      </c>
      <c r="CP646" s="558">
        <v>2015</v>
      </c>
      <c r="CQ646" s="558" t="s">
        <v>1565</v>
      </c>
      <c r="CR646" s="558" t="s">
        <v>883</v>
      </c>
      <c r="CS646" s="558" t="s">
        <v>883</v>
      </c>
      <c r="CT646" s="558" t="s">
        <v>883</v>
      </c>
      <c r="CU646" s="558" t="s">
        <v>883</v>
      </c>
      <c r="CV646" s="558" t="s">
        <v>883</v>
      </c>
      <c r="CW646" s="558" t="s">
        <v>5076</v>
      </c>
      <c r="CX646" s="558" t="s">
        <v>229</v>
      </c>
      <c r="CY646" s="558">
        <v>1086</v>
      </c>
      <c r="CZ646" s="558">
        <v>73.63</v>
      </c>
      <c r="DA646" s="558">
        <v>2018</v>
      </c>
      <c r="DB646" s="558">
        <v>3</v>
      </c>
      <c r="DC646" s="558" t="s">
        <v>12798</v>
      </c>
      <c r="DD646" s="558">
        <v>1086</v>
      </c>
      <c r="DE646" s="558">
        <v>73.63</v>
      </c>
      <c r="DF646" s="558">
        <v>0</v>
      </c>
      <c r="DG646" s="558" t="s">
        <v>81</v>
      </c>
      <c r="DH646" s="558" t="s">
        <v>81</v>
      </c>
      <c r="DI646" s="558">
        <v>8.92</v>
      </c>
      <c r="DJ646" s="558">
        <v>9.14</v>
      </c>
      <c r="DK646" s="558">
        <v>9</v>
      </c>
      <c r="DL646" s="617">
        <v>9.08</v>
      </c>
      <c r="DM646" s="558">
        <v>36.14</v>
      </c>
      <c r="DN646" s="558">
        <v>9</v>
      </c>
      <c r="DP646" s="558">
        <v>60</v>
      </c>
      <c r="DQ646" s="558">
        <v>0</v>
      </c>
      <c r="DR646" s="558">
        <v>0</v>
      </c>
      <c r="DS646" s="558">
        <v>0</v>
      </c>
      <c r="DT646" s="558">
        <v>0</v>
      </c>
      <c r="DU646" s="558">
        <v>0</v>
      </c>
      <c r="DV646" s="558">
        <v>0</v>
      </c>
      <c r="DW646" s="558" t="s">
        <v>1451</v>
      </c>
      <c r="DX646" s="558" t="s">
        <v>84</v>
      </c>
      <c r="DY646" s="558" t="s">
        <v>883</v>
      </c>
      <c r="DZ646" s="558" t="s">
        <v>13550</v>
      </c>
      <c r="EA646" s="558" t="s">
        <v>13549</v>
      </c>
      <c r="EB646" s="558" t="s">
        <v>13548</v>
      </c>
      <c r="EC646" s="558" t="s">
        <v>88</v>
      </c>
      <c r="ED646" s="558" t="s">
        <v>12832</v>
      </c>
      <c r="EE646" s="558" t="s">
        <v>13547</v>
      </c>
      <c r="EF646" s="558" t="s">
        <v>13546</v>
      </c>
      <c r="EG646" s="558" t="s">
        <v>13545</v>
      </c>
      <c r="EH646" s="558" t="s">
        <v>2431</v>
      </c>
      <c r="EI646" s="558" t="s">
        <v>13544</v>
      </c>
      <c r="EJ646" s="615" t="s">
        <v>13543</v>
      </c>
      <c r="EK646" s="615" t="s">
        <v>13542</v>
      </c>
      <c r="EL646" s="558" t="s">
        <v>81</v>
      </c>
      <c r="EM646" s="614" t="s">
        <v>13541</v>
      </c>
    </row>
    <row r="647" spans="1:145" s="316" customFormat="1" ht="18" thickTop="1" thickBot="1">
      <c r="A647" s="572">
        <v>646</v>
      </c>
      <c r="B647" s="572" t="s">
        <v>13523</v>
      </c>
      <c r="C647" s="598" t="s">
        <v>13522</v>
      </c>
      <c r="D647" s="568" t="s">
        <v>13209</v>
      </c>
      <c r="E647" s="568" t="str">
        <f t="shared" si="32"/>
        <v>Not Placed</v>
      </c>
      <c r="F647" s="570" t="s">
        <v>12496</v>
      </c>
      <c r="G647" s="568" t="s">
        <v>160</v>
      </c>
      <c r="H647" s="55"/>
      <c r="I647" s="610">
        <v>36192</v>
      </c>
      <c r="J647" s="572">
        <v>22</v>
      </c>
      <c r="K647" s="611" t="s">
        <v>13526</v>
      </c>
      <c r="L647" s="611" t="s">
        <v>13526</v>
      </c>
      <c r="M647" s="611" t="s">
        <v>13530</v>
      </c>
      <c r="N647" s="612" t="s">
        <v>13534</v>
      </c>
      <c r="O647" s="612">
        <v>7400180018</v>
      </c>
      <c r="P647" s="612">
        <v>7666974746</v>
      </c>
      <c r="Q647" s="612" t="e">
        <f>VLOOKUP(B647,'TCS CON'!$D$1:$H$98,5,0)</f>
        <v>#N/A</v>
      </c>
      <c r="R647" s="612" t="e">
        <f>VLOOKUP(B647,LTI!$C$1:$H$46,6,0)</f>
        <v>#N/A</v>
      </c>
      <c r="S647" s="612" t="e">
        <f>VLOOKUP(B647,JARO!$E$2:$I$11,5,0)</f>
        <v>#N/A</v>
      </c>
      <c r="T647" s="612" t="e">
        <f>VLOOKUP(B647,Capgemini!$D$3:$H$78,5,0)</f>
        <v>#N/A</v>
      </c>
      <c r="U647" s="612" t="e">
        <f>VLOOKUP(B647,Carwale!$D$1:$H$4,5,0)</f>
        <v>#N/A</v>
      </c>
      <c r="V647" s="612" t="e">
        <f>VLOOKUP(B647,'Interactive Brokers'!E:I,5,0)</f>
        <v>#N/A</v>
      </c>
      <c r="W647" s="612" t="e">
        <f>VLOOKUP(B647,'REL Jio'!E:I,5,0)</f>
        <v>#N/A</v>
      </c>
      <c r="X647" s="612" t="e">
        <f>VLOOKUP(B647,'Sciative Sol'!E:I,5,0)</f>
        <v>#N/A</v>
      </c>
      <c r="Y647" s="612" t="e">
        <f>VLOOKUP(B647,'Hexaware Tech'!E:I,5,0)</f>
        <v>#N/A</v>
      </c>
      <c r="Z647" s="612" t="e">
        <f>VLOOKUP(B647,Axis!D:H,5,0)</f>
        <v>#N/A</v>
      </c>
      <c r="AA647" s="612" t="e">
        <f>VLOOKUP(B647,Ugam!$D$3:$H$26,5,0)</f>
        <v>#N/A</v>
      </c>
      <c r="AB647" s="612" t="e">
        <f>VLOOKUP(B647,Zeus!F:J,5,0)</f>
        <v>#N/A</v>
      </c>
      <c r="AC647" s="612" t="e">
        <f>VLOOKUP(B647,Montran!F:J,5,0)</f>
        <v>#N/A</v>
      </c>
      <c r="AD647" s="612" t="e">
        <f>VLOOKUP(B647,Endurance!H430:L430,5,0)</f>
        <v>#N/A</v>
      </c>
      <c r="AE647" s="612" t="e">
        <f>VLOOKUP(B647,'Swabhav Techlabs'!$F$1:$J$2,5,0)</f>
        <v>#N/A</v>
      </c>
      <c r="AF647" s="612" t="e">
        <f>VLOOKUP(B647,'Quality Kiosk'!$F$1:$J$18,5,0)</f>
        <v>#N/A</v>
      </c>
      <c r="AG647" s="612" t="e">
        <f>VLOOKUP(B647,'Lemon VB'!$F$1:$J$2,5,0)</f>
        <v>#N/A</v>
      </c>
      <c r="AH647" s="612" t="e">
        <f>VLOOKUP(B647,Gocomet!$E$1:$I$3,5,0)</f>
        <v>#N/A</v>
      </c>
      <c r="AI647" s="612" t="e">
        <f>VLOOKUP(B647,'Ingram Micro'!$E$1:$I$8,5,0)</f>
        <v>#N/A</v>
      </c>
      <c r="AJ647" s="612" t="e">
        <f>VLOOKUP(B647,'DePronto Infotech'!$E$1:$I$2,5,0)</f>
        <v>#N/A</v>
      </c>
      <c r="AK647" s="612" t="e">
        <f>VLOOKUP(B647,'Reliance Retail'!$E$1:$I$4,5,0)</f>
        <v>#N/A</v>
      </c>
      <c r="AL647" s="612" t="e">
        <f>VLOOKUP(B647,'Bright Champs'!$D$1:$H$13,5,0)</f>
        <v>#N/A</v>
      </c>
      <c r="AM647" s="612" t="e">
        <f>VLOOKUP(B647,Neosoft!$E$1:$I$12,5,0)</f>
        <v>#N/A</v>
      </c>
      <c r="AN647" s="612" t="e">
        <f>VLOOKUP(B647,Infosys!$E$1:$I$3,5,0)</f>
        <v>#N/A</v>
      </c>
      <c r="AO647" s="612" t="e">
        <f>VLOOKUP(B647,Cerelabs!$E$1:$I$5,5,0)</f>
        <v>#N/A</v>
      </c>
      <c r="AP647" s="612" t="e">
        <f>VLOOKUP(B647,'Neebal Technologies'!$D$1:$H$2,5,0)</f>
        <v>#N/A</v>
      </c>
      <c r="AQ647" s="612" t="e">
        <f>VLOOKUP(B647,'Vertiv Energy'!$D$1:$H$2,5,0)</f>
        <v>#N/A</v>
      </c>
      <c r="AR647" s="612" t="e">
        <f>VLOOKUP(B647,'Acidaes Solutions (CRMNEXT)'!$D$1:$H$3,5,0)</f>
        <v>#N/A</v>
      </c>
      <c r="AS647" s="612" t="e">
        <f>VLOOKUP(B647,Growisto!$D$1:$H$2,5,0)</f>
        <v>#N/A</v>
      </c>
      <c r="AT647" s="612" t="e">
        <f>VLOOKUP(B647,'9.9 Mediaworx - Digit'!$D$1:$H$2,5,0)</f>
        <v>#N/A</v>
      </c>
      <c r="AU647" s="612" t="e">
        <f>VLOOKUP(B647,'Vistaar systems Pvt Ltd'!$D$2:$H$3,5,0)</f>
        <v>#N/A</v>
      </c>
      <c r="AV647" s="612" t="e">
        <f>VLOOKUP(B647,'Course 5i'!$D$2:$H$11,5,0)</f>
        <v>#N/A</v>
      </c>
      <c r="AW647" s="612" t="e">
        <f>VLOOKUP(B647,'Radiant Appliances &amp; Electronic'!$D$1:$H$13,5,0)</f>
        <v>#N/A</v>
      </c>
      <c r="AX647" s="612" t="e">
        <f>VLOOKUP(B647,'Atos Global'!$D$3:$H$27,5,0)</f>
        <v>#N/A</v>
      </c>
      <c r="AY647" s="612" t="e">
        <f>VLOOKUP(B647,'Saama Technologies'!$D$1:$H$2,5,0)</f>
        <v>#N/A</v>
      </c>
      <c r="AZ647" s="612" t="e">
        <f>VLOOKUP(B647,'Multiplier Solutions'!$D$1:$H$2,5,0)</f>
        <v>#N/A</v>
      </c>
      <c r="BA647" s="612" t="e">
        <f>VLOOKUP(B647,GEP!$D$2:$H$5,5,0)</f>
        <v>#N/A</v>
      </c>
      <c r="BB647" s="612" t="e">
        <f>VLOOKUP(B647,Accenture!$D$1:$H$6,5,0)</f>
        <v>#N/A</v>
      </c>
      <c r="BC647" s="612" t="e">
        <f>VLOOKUP(B647,'Endurance International Group'!$D$1:$H$2,5,0)</f>
        <v>#N/A</v>
      </c>
      <c r="BD647" s="612" t="e">
        <f>VLOOKUP(B647,Newgen!$D$1:$H$2,5,0)</f>
        <v>#N/A</v>
      </c>
      <c r="BE647" s="612" t="e">
        <f>VLOOKUP(B647,'3D Incredible'!D647:H647,5,0)</f>
        <v>#N/A</v>
      </c>
      <c r="BF647" s="612" t="e">
        <f>VLOOKUP(B647,'Raja Software Labs'!$D$2:$H$2,5,0)</f>
        <v>#N/A</v>
      </c>
      <c r="BG647" s="612" t="e">
        <f>VLOOKUP(B647,Wipro!$D$1:$H$2,5,0)</f>
        <v>#N/A</v>
      </c>
      <c r="BH647" s="612" t="e">
        <f>VLOOKUP(B647,'Perch Technologies'!$D$2:$H$2,5,0)</f>
        <v>#N/A</v>
      </c>
      <c r="BI647" s="612" t="e">
        <f>VLOOKUP(B647,'Morning Star'!$D$1:$H$6,5,0)</f>
        <v>#N/A</v>
      </c>
      <c r="BJ647" s="612" t="e">
        <f>VLOOKUP(B647,Flexiloans!$D$1:$H$2,5,0)</f>
        <v>#N/A</v>
      </c>
      <c r="BK647" s="612" t="e">
        <f>VLOOKUP(B647,'Thirdware Solutions'!$D$1:$H$2,5,0)</f>
        <v>#N/A</v>
      </c>
      <c r="BL647" s="612" t="e">
        <f>VLOOKUP(B647,Tescom!$D$1:$H$8,5,0)</f>
        <v>#N/A</v>
      </c>
      <c r="BM647" s="612" t="e">
        <f>VLOOKUP(B647,'Cogno AI'!$D$1:$H$2,5,0)</f>
        <v>#N/A</v>
      </c>
      <c r="BN647" s="612" t="e">
        <f>VLOOKUP(B647,'ABM Knowledgeware'!$D$1:$H$2,5,0)</f>
        <v>#N/A</v>
      </c>
      <c r="BO647" s="612" t="e">
        <f>VLOOKUP(B647,'Concerto Software'!$D$1:$H$3,5,0)</f>
        <v>#N/A</v>
      </c>
      <c r="BP647" s="612" t="e">
        <f>VLOOKUP(B647,'My Captain'!$D$1:$H$4,5,0)</f>
        <v>#N/A</v>
      </c>
      <c r="BQ647" s="612" t="e">
        <f>VLOOKUP(B647,'Finoux Solutions'!$D$2:$H$4,5,0)</f>
        <v>#N/A</v>
      </c>
      <c r="BR647" s="612" t="e">
        <f>VLOOKUP(B647,'MITR Learning'!$D$1:$H$2,5,0)</f>
        <v>#N/A</v>
      </c>
      <c r="BS647" s="612" t="e">
        <f>VLOOKUP(B647,Nucsoft!$D$2:$H$6,5,0)</f>
        <v>#N/A</v>
      </c>
      <c r="BT647" s="612" t="e">
        <f>VLOOKUP(B647,'Paras Cadd'!$D$1:$H$2,5,0)</f>
        <v>#N/A</v>
      </c>
      <c r="BU647" s="612" t="e">
        <f>VLOOKUP(B647,'ICICI Securities'!$D$1:$H$2,5,0)</f>
        <v>#N/A</v>
      </c>
      <c r="BV647" s="612" t="e">
        <f>VLOOKUP(B647,'Citius Tech'!$D$2:$H$5,5,0)</f>
        <v>#N/A</v>
      </c>
      <c r="BW647" s="612" t="e">
        <f>VLOOKUP(B647,'Buzzy Brains'!$D$2:$H$2,5,0)</f>
        <v>#N/A</v>
      </c>
      <c r="BX647" s="612" t="e">
        <f>VLOOKUP(B647,'Decimal Point'!$D$2:$H$2,5,0)</f>
        <v>#N/A</v>
      </c>
      <c r="BY647" s="612" t="e">
        <f>VLOOKUP(B647,'Sankey Business Solutions'!$D$2:$H$3,5,0)</f>
        <v>#N/A</v>
      </c>
      <c r="BZ647" s="612" t="e">
        <f>VLOOKUP(B647,'Nangia &amp; Co LLP'!$D$2:$H$2,5,0)</f>
        <v>#N/A</v>
      </c>
      <c r="CA647" s="612" t="e">
        <f>VLOOKUP(B647,'FIS Solutions India Pvt Ltd'!$D$2:$H$2,5,0)</f>
        <v>#N/A</v>
      </c>
      <c r="CB647" s="612" t="e">
        <f>VLOOKUP(B647,'Delta Technology &amp; Management '!$D$2:$H$16,5,0)</f>
        <v>#N/A</v>
      </c>
      <c r="CC647" s="612" t="e">
        <f>VLOOKUP(B647,'Espoir Networks'!$D$3:$H$11,5,0)</f>
        <v>#N/A</v>
      </c>
      <c r="CD647" s="612" t="e">
        <f>VLOOKUP(B647,'Servosys Solution'!$D$3:$H$5,5,0)</f>
        <v>#N/A</v>
      </c>
      <c r="CE647" s="612" t="e">
        <f>VLOOKUP(B647,'Ribbon Communications'!$D$3:$H$4,5,0)</f>
        <v>#N/A</v>
      </c>
      <c r="CF647" s="612">
        <f t="shared" si="33"/>
        <v>0</v>
      </c>
      <c r="CG647" s="55" t="s">
        <v>13537</v>
      </c>
      <c r="CH647" s="55">
        <v>900931505637</v>
      </c>
      <c r="CI647" s="374" t="s">
        <v>13539</v>
      </c>
      <c r="CJ647" s="407"/>
      <c r="CK647" s="621">
        <v>2018</v>
      </c>
      <c r="CL647" s="55">
        <v>2021</v>
      </c>
      <c r="CM647" s="55" t="s">
        <v>13564</v>
      </c>
      <c r="CN647" s="55">
        <v>362</v>
      </c>
      <c r="CO647" s="55">
        <v>72.400000000000006</v>
      </c>
      <c r="CP647" s="55">
        <v>2015</v>
      </c>
      <c r="CQ647" s="55" t="s">
        <v>1565</v>
      </c>
      <c r="CR647" s="55" t="s">
        <v>81</v>
      </c>
      <c r="CS647" s="55" t="s">
        <v>81</v>
      </c>
      <c r="CT647" s="55" t="s">
        <v>81</v>
      </c>
      <c r="CU647" s="55" t="s">
        <v>81</v>
      </c>
      <c r="CV647" s="55" t="s">
        <v>81</v>
      </c>
      <c r="CW647" s="55" t="s">
        <v>13563</v>
      </c>
      <c r="CX647" s="55" t="s">
        <v>336</v>
      </c>
      <c r="CY647" s="55">
        <v>644</v>
      </c>
      <c r="CZ647" s="55">
        <v>80.5</v>
      </c>
      <c r="DA647" s="55">
        <v>2018</v>
      </c>
      <c r="DB647" s="55">
        <v>3</v>
      </c>
      <c r="DC647" s="55" t="s">
        <v>13562</v>
      </c>
      <c r="DD647" s="55">
        <v>1253</v>
      </c>
      <c r="DE647" s="55">
        <v>78.31</v>
      </c>
      <c r="DF647" s="55">
        <v>0</v>
      </c>
      <c r="DG647" s="55" t="s">
        <v>81</v>
      </c>
      <c r="DH647" s="55" t="s">
        <v>81</v>
      </c>
      <c r="DI647" s="55">
        <v>7.08</v>
      </c>
      <c r="DJ647" s="55">
        <v>6.77</v>
      </c>
      <c r="DK647" s="55">
        <v>6.35</v>
      </c>
      <c r="DL647" s="618"/>
      <c r="DM647" s="55">
        <v>7.92</v>
      </c>
      <c r="DN647" s="55">
        <v>28.15</v>
      </c>
      <c r="DO647" s="55">
        <v>7.03</v>
      </c>
      <c r="DP647" s="55">
        <v>64.069999999999993</v>
      </c>
      <c r="DQ647" s="55" t="s">
        <v>12866</v>
      </c>
      <c r="DR647" s="55">
        <v>0</v>
      </c>
      <c r="DS647" s="55">
        <v>0</v>
      </c>
      <c r="DT647" s="55" t="s">
        <v>81</v>
      </c>
      <c r="DU647" s="55" t="s">
        <v>81</v>
      </c>
      <c r="DV647" s="55">
        <v>0</v>
      </c>
      <c r="DW647" s="55">
        <v>0</v>
      </c>
      <c r="DX647" s="55">
        <v>0</v>
      </c>
      <c r="DY647" s="55" t="s">
        <v>84</v>
      </c>
      <c r="DZ647" s="55" t="s">
        <v>81</v>
      </c>
      <c r="EA647" s="55" t="s">
        <v>12929</v>
      </c>
      <c r="EB647" s="55" t="s">
        <v>86</v>
      </c>
      <c r="EC647" s="55" t="s">
        <v>13561</v>
      </c>
      <c r="ED647" s="55" t="s">
        <v>88</v>
      </c>
      <c r="EE647" s="312"/>
      <c r="EF647" s="55" t="s">
        <v>12422</v>
      </c>
      <c r="EG647" s="55" t="s">
        <v>12422</v>
      </c>
      <c r="EH647" s="55" t="s">
        <v>13560</v>
      </c>
      <c r="EI647" s="55" t="s">
        <v>84</v>
      </c>
      <c r="EJ647" s="55" t="s">
        <v>84</v>
      </c>
      <c r="EK647" s="55" t="s">
        <v>13559</v>
      </c>
      <c r="EL647" s="55" t="s">
        <v>81</v>
      </c>
      <c r="EM647" s="616" t="s">
        <v>13558</v>
      </c>
      <c r="EN647" s="55" t="s">
        <v>84</v>
      </c>
      <c r="EO647"/>
    </row>
    <row r="648" spans="1:145" s="316" customFormat="1" ht="18" thickTop="1" thickBot="1">
      <c r="A648" s="572">
        <v>647</v>
      </c>
      <c r="B648" s="572" t="s">
        <v>13525</v>
      </c>
      <c r="C648" s="598" t="s">
        <v>13524</v>
      </c>
      <c r="D648" s="568" t="s">
        <v>13209</v>
      </c>
      <c r="E648" s="568" t="str">
        <f t="shared" si="32"/>
        <v>Placed</v>
      </c>
      <c r="F648" s="568" t="s">
        <v>12495</v>
      </c>
      <c r="G648" s="570" t="s">
        <v>14084</v>
      </c>
      <c r="H648" s="323"/>
      <c r="I648" s="610">
        <v>36161</v>
      </c>
      <c r="J648" s="572">
        <v>22</v>
      </c>
      <c r="K648" s="611" t="s">
        <v>13527</v>
      </c>
      <c r="L648" s="611" t="s">
        <v>13527</v>
      </c>
      <c r="M648" s="611" t="s">
        <v>13531</v>
      </c>
      <c r="N648" s="612" t="s">
        <v>13533</v>
      </c>
      <c r="O648" s="612">
        <v>9082514961</v>
      </c>
      <c r="P648" s="612">
        <v>9869843534</v>
      </c>
      <c r="Q648" s="612" t="e">
        <f>VLOOKUP(B648,'TCS CON'!$D$1:$H$98,5,0)</f>
        <v>#N/A</v>
      </c>
      <c r="R648" s="612" t="e">
        <f>VLOOKUP(B648,LTI!$C$1:$H$46,6,0)</f>
        <v>#N/A</v>
      </c>
      <c r="S648" s="612" t="e">
        <f>VLOOKUP(B648,JARO!$E$2:$I$11,5,0)</f>
        <v>#N/A</v>
      </c>
      <c r="T648" s="612" t="e">
        <f>VLOOKUP(B648,Capgemini!$D$3:$H$78,5,0)</f>
        <v>#N/A</v>
      </c>
      <c r="U648" s="612" t="e">
        <f>VLOOKUP(B648,Carwale!$D$1:$H$4,5,0)</f>
        <v>#N/A</v>
      </c>
      <c r="V648" s="612" t="e">
        <f>VLOOKUP(B648,'Interactive Brokers'!E:I,5,0)</f>
        <v>#N/A</v>
      </c>
      <c r="W648" s="612" t="e">
        <f>VLOOKUP(B648,'REL Jio'!E:I,5,0)</f>
        <v>#N/A</v>
      </c>
      <c r="X648" s="612" t="e">
        <f>VLOOKUP(B648,'Sciative Sol'!E:I,5,0)</f>
        <v>#N/A</v>
      </c>
      <c r="Y648" s="612" t="e">
        <f>VLOOKUP(B648,'Hexaware Tech'!E:I,5,0)</f>
        <v>#N/A</v>
      </c>
      <c r="Z648" s="612" t="e">
        <f>VLOOKUP(B648,Axis!D:H,5,0)</f>
        <v>#N/A</v>
      </c>
      <c r="AA648" s="612" t="e">
        <f>VLOOKUP(B648,Ugam!$D$3:$H$26,5,0)</f>
        <v>#N/A</v>
      </c>
      <c r="AB648" s="612" t="e">
        <f>VLOOKUP(B648,Zeus!F:J,5,0)</f>
        <v>#N/A</v>
      </c>
      <c r="AC648" s="612" t="e">
        <f>VLOOKUP(B648,Montran!F:J,5,0)</f>
        <v>#N/A</v>
      </c>
      <c r="AD648" s="612" t="e">
        <f>VLOOKUP(B648,Endurance!H431:L431,5,0)</f>
        <v>#N/A</v>
      </c>
      <c r="AE648" s="612" t="e">
        <f>VLOOKUP(B648,'Swabhav Techlabs'!$F$1:$J$2,5,0)</f>
        <v>#N/A</v>
      </c>
      <c r="AF648" s="612" t="e">
        <f>VLOOKUP(B648,'Quality Kiosk'!$F$1:$J$18,5,0)</f>
        <v>#N/A</v>
      </c>
      <c r="AG648" s="612" t="e">
        <f>VLOOKUP(B648,'Lemon VB'!$F$1:$J$2,5,0)</f>
        <v>#N/A</v>
      </c>
      <c r="AH648" s="612" t="e">
        <f>VLOOKUP(B648,Gocomet!$E$1:$I$3,5,0)</f>
        <v>#N/A</v>
      </c>
      <c r="AI648" s="612" t="e">
        <f>VLOOKUP(B648,'Ingram Micro'!$E$1:$I$8,5,0)</f>
        <v>#N/A</v>
      </c>
      <c r="AJ648" s="612" t="e">
        <f>VLOOKUP(B648,'DePronto Infotech'!$E$1:$I$2,5,0)</f>
        <v>#N/A</v>
      </c>
      <c r="AK648" s="612" t="e">
        <f>VLOOKUP(B648,'Reliance Retail'!$E$1:$I$4,5,0)</f>
        <v>#N/A</v>
      </c>
      <c r="AL648" s="612" t="e">
        <f>VLOOKUP(B648,'Bright Champs'!$D$1:$H$13,5,0)</f>
        <v>#N/A</v>
      </c>
      <c r="AM648" s="612" t="e">
        <f>VLOOKUP(B648,Neosoft!$E$1:$I$12,5,0)</f>
        <v>#N/A</v>
      </c>
      <c r="AN648" s="612" t="e">
        <f>VLOOKUP(B648,Infosys!$E$1:$I$3,5,0)</f>
        <v>#N/A</v>
      </c>
      <c r="AO648" s="612" t="e">
        <f>VLOOKUP(B648,Cerelabs!$E$1:$I$5,5,0)</f>
        <v>#N/A</v>
      </c>
      <c r="AP648" s="612" t="e">
        <f>VLOOKUP(B648,'Neebal Technologies'!$D$1:$H$2,5,0)</f>
        <v>#N/A</v>
      </c>
      <c r="AQ648" s="612" t="e">
        <f>VLOOKUP(B648,'Vertiv Energy'!$D$1:$H$2,5,0)</f>
        <v>#N/A</v>
      </c>
      <c r="AR648" s="612" t="e">
        <f>VLOOKUP(B648,'Acidaes Solutions (CRMNEXT)'!$D$1:$H$3,5,0)</f>
        <v>#N/A</v>
      </c>
      <c r="AS648" s="612" t="e">
        <f>VLOOKUP(B648,Growisto!$D$1:$H$2,5,0)</f>
        <v>#N/A</v>
      </c>
      <c r="AT648" s="612" t="e">
        <f>VLOOKUP(B648,'9.9 Mediaworx - Digit'!$D$1:$H$2,5,0)</f>
        <v>#N/A</v>
      </c>
      <c r="AU648" s="612" t="e">
        <f>VLOOKUP(B648,'Vistaar systems Pvt Ltd'!$D$2:$H$3,5,0)</f>
        <v>#N/A</v>
      </c>
      <c r="AV648" s="612">
        <f>VLOOKUP(B648,'Course 5i'!$D$2:$H$11,5,0)</f>
        <v>305000</v>
      </c>
      <c r="AW648" s="612" t="e">
        <f>VLOOKUP(B648,'Radiant Appliances &amp; Electronic'!$D$1:$H$13,5,0)</f>
        <v>#N/A</v>
      </c>
      <c r="AX648" s="612" t="e">
        <f>VLOOKUP(B648,'Atos Global'!$D$3:$H$27,5,0)</f>
        <v>#N/A</v>
      </c>
      <c r="AY648" s="612" t="e">
        <f>VLOOKUP(B648,'Saama Technologies'!$D$1:$H$2,5,0)</f>
        <v>#N/A</v>
      </c>
      <c r="AZ648" s="612" t="e">
        <f>VLOOKUP(B648,'Multiplier Solutions'!$D$1:$H$2,5,0)</f>
        <v>#N/A</v>
      </c>
      <c r="BA648" s="612" t="e">
        <f>VLOOKUP(B648,GEP!$D$2:$H$5,5,0)</f>
        <v>#N/A</v>
      </c>
      <c r="BB648" s="612" t="e">
        <f>VLOOKUP(B648,Accenture!$D$1:$H$6,5,0)</f>
        <v>#N/A</v>
      </c>
      <c r="BC648" s="612" t="e">
        <f>VLOOKUP(B648,'Endurance International Group'!$D$1:$H$2,5,0)</f>
        <v>#N/A</v>
      </c>
      <c r="BD648" s="612" t="e">
        <f>VLOOKUP(B648,Newgen!$D$1:$H$2,5,0)</f>
        <v>#N/A</v>
      </c>
      <c r="BE648" s="612" t="e">
        <f>VLOOKUP(B648,'3D Incredible'!D648:H648,5,0)</f>
        <v>#N/A</v>
      </c>
      <c r="BF648" s="612" t="e">
        <f>VLOOKUP(B648,'Raja Software Labs'!$D$2:$H$2,5,0)</f>
        <v>#N/A</v>
      </c>
      <c r="BG648" s="612" t="e">
        <f>VLOOKUP(B648,Wipro!$D$1:$H$2,5,0)</f>
        <v>#N/A</v>
      </c>
      <c r="BH648" s="612" t="e">
        <f>VLOOKUP(B648,'Perch Technologies'!$D$2:$H$2,5,0)</f>
        <v>#N/A</v>
      </c>
      <c r="BI648" s="612" t="e">
        <f>VLOOKUP(B648,'Morning Star'!$D$1:$H$6,5,0)</f>
        <v>#N/A</v>
      </c>
      <c r="BJ648" s="612" t="e">
        <f>VLOOKUP(B648,Flexiloans!$D$1:$H$2,5,0)</f>
        <v>#N/A</v>
      </c>
      <c r="BK648" s="612" t="e">
        <f>VLOOKUP(B648,'Thirdware Solutions'!$D$1:$H$2,5,0)</f>
        <v>#N/A</v>
      </c>
      <c r="BL648" s="612" t="e">
        <f>VLOOKUP(B648,Tescom!$D$1:$H$8,5,0)</f>
        <v>#N/A</v>
      </c>
      <c r="BM648" s="612" t="e">
        <f>VLOOKUP(B648,'Cogno AI'!$D$1:$H$2,5,0)</f>
        <v>#N/A</v>
      </c>
      <c r="BN648" s="612" t="e">
        <f>VLOOKUP(B648,'ABM Knowledgeware'!$D$1:$H$2,5,0)</f>
        <v>#N/A</v>
      </c>
      <c r="BO648" s="612" t="e">
        <f>VLOOKUP(B648,'Concerto Software'!$D$1:$H$3,5,0)</f>
        <v>#N/A</v>
      </c>
      <c r="BP648" s="612" t="e">
        <f>VLOOKUP(B648,'My Captain'!$D$1:$H$4,5,0)</f>
        <v>#N/A</v>
      </c>
      <c r="BQ648" s="612" t="e">
        <f>VLOOKUP(B648,'Finoux Solutions'!$D$2:$H$4,5,0)</f>
        <v>#N/A</v>
      </c>
      <c r="BR648" s="612" t="e">
        <f>VLOOKUP(B648,'MITR Learning'!$D$1:$H$2,5,0)</f>
        <v>#N/A</v>
      </c>
      <c r="BS648" s="612" t="e">
        <f>VLOOKUP(B648,Nucsoft!$D$2:$H$6,5,0)</f>
        <v>#N/A</v>
      </c>
      <c r="BT648" s="612" t="e">
        <f>VLOOKUP(B648,'Paras Cadd'!$D$1:$H$2,5,0)</f>
        <v>#N/A</v>
      </c>
      <c r="BU648" s="612" t="e">
        <f>VLOOKUP(B648,'ICICI Securities'!$D$1:$H$2,5,0)</f>
        <v>#N/A</v>
      </c>
      <c r="BV648" s="612" t="e">
        <f>VLOOKUP(B648,'Citius Tech'!$D$2:$H$5,5,0)</f>
        <v>#N/A</v>
      </c>
      <c r="BW648" s="612" t="e">
        <f>VLOOKUP(B648,'Buzzy Brains'!$D$2:$H$2,5,0)</f>
        <v>#N/A</v>
      </c>
      <c r="BX648" s="612" t="e">
        <f>VLOOKUP(B648,'Decimal Point'!$D$2:$H$2,5,0)</f>
        <v>#N/A</v>
      </c>
      <c r="BY648" s="612" t="e">
        <f>VLOOKUP(B648,'Sankey Business Solutions'!$D$2:$H$3,5,0)</f>
        <v>#N/A</v>
      </c>
      <c r="BZ648" s="612" t="e">
        <f>VLOOKUP(B648,'Nangia &amp; Co LLP'!$D$2:$H$2,5,0)</f>
        <v>#N/A</v>
      </c>
      <c r="CA648" s="612" t="e">
        <f>VLOOKUP(B648,'FIS Solutions India Pvt Ltd'!$D$2:$H$2,5,0)</f>
        <v>#N/A</v>
      </c>
      <c r="CB648" s="612" t="e">
        <f>VLOOKUP(B648,'Delta Technology &amp; Management '!$D$2:$H$16,5,0)</f>
        <v>#N/A</v>
      </c>
      <c r="CC648" s="612" t="e">
        <f>VLOOKUP(B648,'Espoir Networks'!$D$3:$H$11,5,0)</f>
        <v>#N/A</v>
      </c>
      <c r="CD648" s="612" t="e">
        <f>VLOOKUP(B648,'Servosys Solution'!$D$3:$H$5,5,0)</f>
        <v>#N/A</v>
      </c>
      <c r="CE648" s="612" t="e">
        <f>VLOOKUP(B648,'Ribbon Communications'!$D$3:$H$4,5,0)</f>
        <v>#N/A</v>
      </c>
      <c r="CF648" s="612">
        <f t="shared" si="33"/>
        <v>1</v>
      </c>
      <c r="CG648" s="323" t="s">
        <v>13536</v>
      </c>
      <c r="CH648" s="323" t="s">
        <v>13538</v>
      </c>
      <c r="CI648" s="384" t="s">
        <v>81</v>
      </c>
      <c r="CJ648" s="333"/>
      <c r="CK648" s="621">
        <v>2020</v>
      </c>
      <c r="CL648" s="55">
        <v>2021</v>
      </c>
      <c r="CM648" s="323" t="s">
        <v>13557</v>
      </c>
      <c r="CN648" s="323">
        <v>407</v>
      </c>
      <c r="CO648" s="55">
        <v>81.400000000000006</v>
      </c>
      <c r="CP648" s="323">
        <v>2015</v>
      </c>
      <c r="CQ648" s="323" t="s">
        <v>79</v>
      </c>
      <c r="CR648" s="323" t="s">
        <v>13557</v>
      </c>
      <c r="CS648" s="323">
        <v>390</v>
      </c>
      <c r="CT648" s="323">
        <v>60</v>
      </c>
      <c r="CU648" s="323">
        <v>2017</v>
      </c>
      <c r="CV648" s="323" t="s">
        <v>79</v>
      </c>
      <c r="CW648" s="323" t="s">
        <v>81</v>
      </c>
      <c r="CX648" s="323" t="s">
        <v>81</v>
      </c>
      <c r="CY648" s="323" t="s">
        <v>81</v>
      </c>
      <c r="CZ648" s="323" t="s">
        <v>81</v>
      </c>
      <c r="DA648" s="323" t="s">
        <v>81</v>
      </c>
      <c r="DB648" s="323" t="s">
        <v>81</v>
      </c>
      <c r="DC648" s="323" t="s">
        <v>81</v>
      </c>
      <c r="DD648" s="323" t="s">
        <v>81</v>
      </c>
      <c r="DE648" s="323" t="s">
        <v>81</v>
      </c>
      <c r="DF648" s="323" t="s">
        <v>81</v>
      </c>
      <c r="DG648" s="323">
        <v>5.76</v>
      </c>
      <c r="DH648" s="323">
        <v>6.48</v>
      </c>
      <c r="DI648" s="323">
        <v>6.46</v>
      </c>
      <c r="DJ648" s="323">
        <v>5.59</v>
      </c>
      <c r="DK648" s="323">
        <v>6.96</v>
      </c>
      <c r="DL648" s="618"/>
      <c r="DM648" s="323">
        <v>8.0399999999999991</v>
      </c>
      <c r="DN648" s="323"/>
      <c r="DO648" s="323">
        <v>6.55</v>
      </c>
      <c r="DP648" s="323">
        <v>62.225000000000001</v>
      </c>
      <c r="DQ648" s="323"/>
      <c r="DR648" s="323">
        <v>0</v>
      </c>
      <c r="DS648" s="323">
        <v>10</v>
      </c>
      <c r="DT648" s="323">
        <v>0</v>
      </c>
      <c r="DU648" s="323">
        <v>0</v>
      </c>
      <c r="DV648" s="323" t="s">
        <v>81</v>
      </c>
      <c r="DW648" s="323" t="s">
        <v>81</v>
      </c>
      <c r="DX648" s="323" t="s">
        <v>3203</v>
      </c>
      <c r="DY648" s="323" t="s">
        <v>3203</v>
      </c>
      <c r="DZ648" s="323" t="s">
        <v>3203</v>
      </c>
      <c r="EA648" s="323" t="s">
        <v>13556</v>
      </c>
      <c r="EB648" s="323" t="s">
        <v>13555</v>
      </c>
      <c r="EC648" s="323" t="s">
        <v>13554</v>
      </c>
      <c r="ED648" s="323" t="s">
        <v>2172</v>
      </c>
      <c r="EE648" s="312"/>
      <c r="EF648" s="323" t="s">
        <v>89</v>
      </c>
      <c r="EG648" s="323" t="s">
        <v>7502</v>
      </c>
      <c r="EH648" s="323" t="s">
        <v>13553</v>
      </c>
      <c r="EI648" s="323" t="s">
        <v>81</v>
      </c>
      <c r="EJ648" s="323" t="s">
        <v>13552</v>
      </c>
      <c r="EK648" s="323" t="s">
        <v>13551</v>
      </c>
      <c r="EL648" s="323" t="s">
        <v>7849</v>
      </c>
      <c r="EM648" s="323" t="s">
        <v>4918</v>
      </c>
      <c r="EN648" s="323" t="s">
        <v>84</v>
      </c>
      <c r="EO648"/>
    </row>
    <row r="649" spans="1:145" s="316" customFormat="1" ht="18" thickTop="1" thickBot="1">
      <c r="A649" s="572">
        <v>648</v>
      </c>
      <c r="B649" s="572" t="s">
        <v>13742</v>
      </c>
      <c r="C649" s="612" t="s">
        <v>13741</v>
      </c>
      <c r="D649" s="572" t="s">
        <v>13208</v>
      </c>
      <c r="E649" s="568" t="str">
        <f t="shared" si="32"/>
        <v>Placed</v>
      </c>
      <c r="F649" s="572" t="s">
        <v>12495</v>
      </c>
      <c r="G649" s="570" t="s">
        <v>14085</v>
      </c>
      <c r="H649" s="572"/>
      <c r="I649" s="610">
        <v>36382</v>
      </c>
      <c r="J649" s="572">
        <v>21</v>
      </c>
      <c r="K649" s="572" t="s">
        <v>13740</v>
      </c>
      <c r="L649" s="572" t="s">
        <v>13740</v>
      </c>
      <c r="M649" s="612" t="s">
        <v>13739</v>
      </c>
      <c r="N649" s="612" t="s">
        <v>13738</v>
      </c>
      <c r="O649" s="612">
        <v>2267452356</v>
      </c>
      <c r="P649" s="612">
        <v>9653295682</v>
      </c>
      <c r="Q649" s="612" t="e">
        <f>VLOOKUP(B649,'TCS CON'!$D$1:$H$98,5,0)</f>
        <v>#N/A</v>
      </c>
      <c r="R649" s="612" t="e">
        <f>VLOOKUP(B649,LTI!$C$1:$H$46,6,0)</f>
        <v>#N/A</v>
      </c>
      <c r="S649" s="612" t="e">
        <f>VLOOKUP(B649,JARO!$E$2:$I$11,5,0)</f>
        <v>#N/A</v>
      </c>
      <c r="T649" s="612" t="e">
        <f>VLOOKUP(B649,Capgemini!$D$3:$H$78,5,0)</f>
        <v>#N/A</v>
      </c>
      <c r="U649" s="612" t="e">
        <f>VLOOKUP(B649,Carwale!$D$1:$H$4,5,0)</f>
        <v>#N/A</v>
      </c>
      <c r="V649" s="612" t="e">
        <f>VLOOKUP(B649,'Interactive Brokers'!E:I,5,0)</f>
        <v>#N/A</v>
      </c>
      <c r="W649" s="612" t="e">
        <f>VLOOKUP(B649,'REL Jio'!E:I,5,0)</f>
        <v>#N/A</v>
      </c>
      <c r="X649" s="612" t="e">
        <f>VLOOKUP(B649,'Sciative Sol'!E:I,5,0)</f>
        <v>#N/A</v>
      </c>
      <c r="Y649" s="612" t="e">
        <f>VLOOKUP(B649,'Hexaware Tech'!E:I,5,0)</f>
        <v>#N/A</v>
      </c>
      <c r="Z649" s="612" t="e">
        <f>VLOOKUP(B649,Axis!D:H,5,0)</f>
        <v>#N/A</v>
      </c>
      <c r="AA649" s="612" t="e">
        <f>VLOOKUP(B649,Ugam!$D$3:$H$26,5,0)</f>
        <v>#N/A</v>
      </c>
      <c r="AB649" s="612" t="e">
        <f>VLOOKUP(B649,Zeus!F:J,5,0)</f>
        <v>#N/A</v>
      </c>
      <c r="AC649" s="612" t="e">
        <f>VLOOKUP(B649,Montran!F:J,5,0)</f>
        <v>#N/A</v>
      </c>
      <c r="AD649" s="612" t="e">
        <f>VLOOKUP(B649,Endurance!H432:L432,5,0)</f>
        <v>#N/A</v>
      </c>
      <c r="AE649" s="612" t="e">
        <f>VLOOKUP(B649,'Swabhav Techlabs'!$F$1:$J$2,5,0)</f>
        <v>#N/A</v>
      </c>
      <c r="AF649" s="612" t="e">
        <f>VLOOKUP(B649,'Quality Kiosk'!$F$1:$J$18,5,0)</f>
        <v>#N/A</v>
      </c>
      <c r="AG649" s="612" t="e">
        <f>VLOOKUP(B649,'Lemon VB'!$F$1:$J$2,5,0)</f>
        <v>#N/A</v>
      </c>
      <c r="AH649" s="612" t="e">
        <f>VLOOKUP(B649,Gocomet!$E$1:$I$3,5,0)</f>
        <v>#N/A</v>
      </c>
      <c r="AI649" s="612" t="e">
        <f>VLOOKUP(B649,'Ingram Micro'!$E$1:$I$8,5,0)</f>
        <v>#N/A</v>
      </c>
      <c r="AJ649" s="612" t="e">
        <f>VLOOKUP(B649,'DePronto Infotech'!$E$1:$I$2,5,0)</f>
        <v>#N/A</v>
      </c>
      <c r="AK649" s="612" t="e">
        <f>VLOOKUP(B649,'Reliance Retail'!$E$1:$I$4,5,0)</f>
        <v>#N/A</v>
      </c>
      <c r="AL649" s="612" t="e">
        <f>VLOOKUP(B649,'Bright Champs'!$D$1:$H$13,5,0)</f>
        <v>#N/A</v>
      </c>
      <c r="AM649" s="612" t="e">
        <f>VLOOKUP(B649,Neosoft!$E$1:$I$12,5,0)</f>
        <v>#N/A</v>
      </c>
      <c r="AN649" s="612" t="e">
        <f>VLOOKUP(B649,Infosys!$E$1:$I$3,5,0)</f>
        <v>#N/A</v>
      </c>
      <c r="AO649" s="612" t="e">
        <f>VLOOKUP(B649,Cerelabs!$E$1:$I$5,5,0)</f>
        <v>#N/A</v>
      </c>
      <c r="AP649" s="612" t="e">
        <f>VLOOKUP(B649,'Neebal Technologies'!$D$1:$H$2,5,0)</f>
        <v>#N/A</v>
      </c>
      <c r="AQ649" s="612" t="e">
        <f>VLOOKUP(B649,'Vertiv Energy'!$D$1:$H$2,5,0)</f>
        <v>#N/A</v>
      </c>
      <c r="AR649" s="612" t="e">
        <f>VLOOKUP(B649,'Acidaes Solutions (CRMNEXT)'!$D$1:$H$3,5,0)</f>
        <v>#N/A</v>
      </c>
      <c r="AS649" s="612" t="e">
        <f>VLOOKUP(B649,Growisto!$D$1:$H$2,5,0)</f>
        <v>#N/A</v>
      </c>
      <c r="AT649" s="612" t="e">
        <f>VLOOKUP(B649,'9.9 Mediaworx - Digit'!$D$1:$H$2,5,0)</f>
        <v>#N/A</v>
      </c>
      <c r="AU649" s="612" t="e">
        <f>VLOOKUP(B649,'Vistaar systems Pvt Ltd'!$D$2:$H$3,5,0)</f>
        <v>#N/A</v>
      </c>
      <c r="AV649" s="612" t="e">
        <f>VLOOKUP(B649,'Course 5i'!$D$2:$H$11,5,0)</f>
        <v>#N/A</v>
      </c>
      <c r="AW649" s="612" t="e">
        <f>VLOOKUP(B649,'Radiant Appliances &amp; Electronic'!$D$1:$H$13,5,0)</f>
        <v>#N/A</v>
      </c>
      <c r="AX649" s="612" t="e">
        <f>VLOOKUP(B649,'Atos Global'!$D$3:$H$27,5,0)</f>
        <v>#N/A</v>
      </c>
      <c r="AY649" s="612" t="e">
        <f>VLOOKUP(B649,'Saama Technologies'!$D$1:$H$2,5,0)</f>
        <v>#N/A</v>
      </c>
      <c r="AZ649" s="612" t="e">
        <f>VLOOKUP(B649,'Multiplier Solutions'!$D$1:$H$2,5,0)</f>
        <v>#N/A</v>
      </c>
      <c r="BA649" s="612" t="e">
        <f>VLOOKUP(B649,GEP!$D$2:$H$5,5,0)</f>
        <v>#N/A</v>
      </c>
      <c r="BB649" s="612" t="e">
        <f>VLOOKUP(B649,Accenture!$D$1:$H$6,5,0)</f>
        <v>#N/A</v>
      </c>
      <c r="BC649" s="612" t="e">
        <f>VLOOKUP(B649,'Endurance International Group'!$D$1:$H$2,5,0)</f>
        <v>#N/A</v>
      </c>
      <c r="BD649" s="612" t="e">
        <f>VLOOKUP(B649,Newgen!$D$1:$H$2,5,0)</f>
        <v>#N/A</v>
      </c>
      <c r="BE649" s="612" t="e">
        <f>VLOOKUP(B649,'3D Incredible'!D649:H649,5,0)</f>
        <v>#N/A</v>
      </c>
      <c r="BF649" s="612" t="e">
        <f>VLOOKUP(B649,'Raja Software Labs'!$D$2:$H$2,5,0)</f>
        <v>#N/A</v>
      </c>
      <c r="BG649" s="612" t="e">
        <f>VLOOKUP(B649,Wipro!$D$1:$H$2,5,0)</f>
        <v>#N/A</v>
      </c>
      <c r="BH649" s="612" t="e">
        <f>VLOOKUP(B649,'Perch Technologies'!$D$2:$H$2,5,0)</f>
        <v>#N/A</v>
      </c>
      <c r="BI649" s="612" t="e">
        <f>VLOOKUP(B649,'Morning Star'!$D$1:$H$6,5,0)</f>
        <v>#N/A</v>
      </c>
      <c r="BJ649" s="612" t="e">
        <f>VLOOKUP(B649,Flexiloans!$D$1:$H$2,5,0)</f>
        <v>#N/A</v>
      </c>
      <c r="BK649" s="612" t="e">
        <f>VLOOKUP(B649,'Thirdware Solutions'!$D$1:$H$2,5,0)</f>
        <v>#N/A</v>
      </c>
      <c r="BL649" s="612" t="e">
        <f>VLOOKUP(B649,Tescom!$D$1:$H$8,5,0)</f>
        <v>#N/A</v>
      </c>
      <c r="BM649" s="612" t="e">
        <f>VLOOKUP(B649,'Cogno AI'!$D$1:$H$2,5,0)</f>
        <v>#N/A</v>
      </c>
      <c r="BN649" s="612" t="e">
        <f>VLOOKUP(B649,'ABM Knowledgeware'!$D$1:$H$2,5,0)</f>
        <v>#N/A</v>
      </c>
      <c r="BO649" s="612" t="e">
        <f>VLOOKUP(B649,'Concerto Software'!$D$1:$H$3,5,0)</f>
        <v>#N/A</v>
      </c>
      <c r="BP649" s="612" t="e">
        <f>VLOOKUP(B649,'My Captain'!$D$1:$H$4,5,0)</f>
        <v>#N/A</v>
      </c>
      <c r="BQ649" s="612" t="e">
        <f>VLOOKUP(B649,'Finoux Solutions'!$D$2:$H$4,5,0)</f>
        <v>#N/A</v>
      </c>
      <c r="BR649" s="612" t="e">
        <f>VLOOKUP(B649,'MITR Learning'!$D$1:$H$2,5,0)</f>
        <v>#N/A</v>
      </c>
      <c r="BS649" s="612" t="e">
        <f>VLOOKUP(B649,Nucsoft!$D$2:$H$6,5,0)</f>
        <v>#N/A</v>
      </c>
      <c r="BT649" s="612" t="e">
        <f>VLOOKUP(B649,'Paras Cadd'!$D$1:$H$2,5,0)</f>
        <v>#N/A</v>
      </c>
      <c r="BU649" s="612" t="e">
        <f>VLOOKUP(B649,'ICICI Securities'!$D$1:$H$2,5,0)</f>
        <v>#N/A</v>
      </c>
      <c r="BV649" s="612" t="e">
        <f>VLOOKUP(B649,'Citius Tech'!$D$2:$H$5,5,0)</f>
        <v>#N/A</v>
      </c>
      <c r="BW649" s="612" t="e">
        <f>VLOOKUP(B649,'Buzzy Brains'!$D$2:$H$2,5,0)</f>
        <v>#N/A</v>
      </c>
      <c r="BX649" s="612" t="e">
        <f>VLOOKUP(B649,'Decimal Point'!$D$2:$H$2,5,0)</f>
        <v>#N/A</v>
      </c>
      <c r="BY649" s="612" t="e">
        <f>VLOOKUP(B649,'Sankey Business Solutions'!$D$2:$H$3,5,0)</f>
        <v>#N/A</v>
      </c>
      <c r="BZ649" s="612" t="e">
        <f>VLOOKUP(B649,'Nangia &amp; Co LLP'!$D$2:$H$2,5,0)</f>
        <v>#N/A</v>
      </c>
      <c r="CA649" s="612" t="e">
        <f>VLOOKUP(B649,'FIS Solutions India Pvt Ltd'!$D$2:$H$2,5,0)</f>
        <v>#N/A</v>
      </c>
      <c r="CB649" s="612">
        <f>VLOOKUP(B649,'Delta Technology &amp; Management '!$D$2:$H$16,5,0)</f>
        <v>300000</v>
      </c>
      <c r="CC649" s="612" t="e">
        <f>VLOOKUP(B649,'Espoir Networks'!$D$3:$H$11,5,0)</f>
        <v>#N/A</v>
      </c>
      <c r="CD649" s="612" t="e">
        <f>VLOOKUP(B649,'Servosys Solution'!$D$3:$H$5,5,0)</f>
        <v>#N/A</v>
      </c>
      <c r="CE649" s="612" t="e">
        <f>VLOOKUP(B649,'Ribbon Communications'!$D$3:$H$4,5,0)</f>
        <v>#N/A</v>
      </c>
      <c r="CF649" s="612">
        <f t="shared" si="33"/>
        <v>1</v>
      </c>
      <c r="CG649" s="386" t="s">
        <v>13737</v>
      </c>
      <c r="CH649" s="386" t="s">
        <v>13736</v>
      </c>
      <c r="CI649" s="386" t="s">
        <v>81</v>
      </c>
      <c r="CJ649" s="323"/>
      <c r="CK649" s="386">
        <v>2018</v>
      </c>
      <c r="CL649" s="386">
        <v>2021</v>
      </c>
      <c r="CM649" s="323" t="s">
        <v>13735</v>
      </c>
      <c r="CN649" s="386" t="s">
        <v>13734</v>
      </c>
      <c r="CO649" s="55">
        <v>67.8</v>
      </c>
      <c r="CP649" s="386">
        <v>2015</v>
      </c>
      <c r="CQ649" s="323" t="s">
        <v>9840</v>
      </c>
      <c r="CR649" s="323" t="s">
        <v>13721</v>
      </c>
      <c r="CS649" s="323" t="s">
        <v>81</v>
      </c>
      <c r="CT649" s="386" t="s">
        <v>81</v>
      </c>
      <c r="CU649" s="386" t="s">
        <v>81</v>
      </c>
      <c r="CV649" s="323" t="s">
        <v>81</v>
      </c>
      <c r="CW649" s="323" t="s">
        <v>13733</v>
      </c>
      <c r="CX649" s="323" t="s">
        <v>13732</v>
      </c>
      <c r="CY649" s="323" t="s">
        <v>13731</v>
      </c>
      <c r="CZ649" s="648">
        <v>0.76</v>
      </c>
      <c r="DA649" s="323">
        <v>2015</v>
      </c>
      <c r="DB649" s="323" t="s">
        <v>13730</v>
      </c>
      <c r="DC649" s="323"/>
      <c r="DD649" s="651">
        <v>0.74470588235294122</v>
      </c>
      <c r="DE649" s="650">
        <v>0.75</v>
      </c>
      <c r="DF649" s="323">
        <v>0</v>
      </c>
      <c r="DG649" s="323" t="s">
        <v>81</v>
      </c>
      <c r="DH649" s="323" t="s">
        <v>81</v>
      </c>
      <c r="DI649" s="323">
        <v>5.61</v>
      </c>
      <c r="DJ649" s="323">
        <v>5.0999999999999996</v>
      </c>
      <c r="DK649" s="323">
        <v>5.22</v>
      </c>
      <c r="DL649" s="323">
        <v>7</v>
      </c>
      <c r="DM649" s="323"/>
      <c r="DN649" s="323">
        <v>5.73</v>
      </c>
      <c r="DO649" s="323">
        <v>49.82</v>
      </c>
      <c r="DP649" s="323"/>
      <c r="DQ649" s="323">
        <v>0</v>
      </c>
      <c r="DR649" s="323">
        <v>2</v>
      </c>
      <c r="DS649" s="323">
        <v>0</v>
      </c>
      <c r="DT649" s="323">
        <v>0</v>
      </c>
      <c r="DU649" s="323">
        <v>0</v>
      </c>
      <c r="DV649" s="323">
        <v>0</v>
      </c>
      <c r="DW649" s="323" t="s">
        <v>81</v>
      </c>
      <c r="DX649" s="323" t="s">
        <v>3203</v>
      </c>
      <c r="DY649" s="323" t="s">
        <v>81</v>
      </c>
      <c r="DZ649" s="323" t="s">
        <v>13729</v>
      </c>
      <c r="EA649" s="323" t="s">
        <v>13728</v>
      </c>
      <c r="EB649" s="323" t="s">
        <v>13727</v>
      </c>
      <c r="EC649" s="323" t="s">
        <v>81</v>
      </c>
      <c r="ED649" s="323" t="s">
        <v>89</v>
      </c>
      <c r="EE649" s="323" t="s">
        <v>13726</v>
      </c>
      <c r="EF649" s="323" t="s">
        <v>13725</v>
      </c>
      <c r="EG649" s="323" t="s">
        <v>81</v>
      </c>
      <c r="EH649" s="323" t="s">
        <v>81</v>
      </c>
      <c r="EI649" s="323" t="s">
        <v>13724</v>
      </c>
      <c r="EJ649" s="521" t="s">
        <v>13723</v>
      </c>
      <c r="EK649" s="521" t="s">
        <v>13722</v>
      </c>
      <c r="EL649" s="323" t="s">
        <v>13721</v>
      </c>
      <c r="EM649" s="323" t="s">
        <v>13720</v>
      </c>
      <c r="EN649" s="323" t="s">
        <v>81</v>
      </c>
      <c r="EO649"/>
    </row>
    <row r="650" spans="1:145" s="316" customFormat="1" ht="18" thickTop="1" thickBot="1">
      <c r="A650" s="572">
        <v>649</v>
      </c>
      <c r="B650" s="572" t="s">
        <v>13719</v>
      </c>
      <c r="C650" s="612" t="s">
        <v>13718</v>
      </c>
      <c r="D650" s="572" t="s">
        <v>13209</v>
      </c>
      <c r="E650" s="568" t="str">
        <f t="shared" si="32"/>
        <v>Not Placed</v>
      </c>
      <c r="F650" s="572" t="s">
        <v>12369</v>
      </c>
      <c r="G650" s="570" t="s">
        <v>14086</v>
      </c>
      <c r="H650" s="572"/>
      <c r="I650" s="610" t="s">
        <v>13717</v>
      </c>
      <c r="J650" s="572">
        <v>21</v>
      </c>
      <c r="K650" s="572" t="s">
        <v>13716</v>
      </c>
      <c r="L650" s="572" t="s">
        <v>13715</v>
      </c>
      <c r="M650" s="612" t="s">
        <v>13714</v>
      </c>
      <c r="N650" s="612" t="s">
        <v>13713</v>
      </c>
      <c r="O650" s="612">
        <v>9930532545</v>
      </c>
      <c r="P650" s="612">
        <v>9967320888</v>
      </c>
      <c r="Q650" s="612" t="e">
        <f>VLOOKUP(B650,'TCS CON'!$D$1:$H$98,5,0)</f>
        <v>#N/A</v>
      </c>
      <c r="R650" s="612" t="e">
        <f>VLOOKUP(B650,LTI!$C$1:$H$46,6,0)</f>
        <v>#N/A</v>
      </c>
      <c r="S650" s="612" t="e">
        <f>VLOOKUP(B650,JARO!$E$2:$I$11,5,0)</f>
        <v>#N/A</v>
      </c>
      <c r="T650" s="612" t="e">
        <f>VLOOKUP(B650,Capgemini!$D$3:$H$78,5,0)</f>
        <v>#N/A</v>
      </c>
      <c r="U650" s="612" t="e">
        <f>VLOOKUP(B650,Carwale!$D$1:$H$4,5,0)</f>
        <v>#N/A</v>
      </c>
      <c r="V650" s="612" t="e">
        <f>VLOOKUP(B650,'Interactive Brokers'!E:I,5,0)</f>
        <v>#N/A</v>
      </c>
      <c r="W650" s="612" t="e">
        <f>VLOOKUP(B650,'REL Jio'!E:I,5,0)</f>
        <v>#N/A</v>
      </c>
      <c r="X650" s="612" t="e">
        <f>VLOOKUP(B650,'Sciative Sol'!E:I,5,0)</f>
        <v>#N/A</v>
      </c>
      <c r="Y650" s="612" t="e">
        <f>VLOOKUP(B650,'Hexaware Tech'!E:I,5,0)</f>
        <v>#N/A</v>
      </c>
      <c r="Z650" s="612" t="e">
        <f>VLOOKUP(B650,Axis!D:H,5,0)</f>
        <v>#N/A</v>
      </c>
      <c r="AA650" s="612" t="e">
        <f>VLOOKUP(B650,Ugam!$D$3:$H$26,5,0)</f>
        <v>#N/A</v>
      </c>
      <c r="AB650" s="612" t="e">
        <f>VLOOKUP(B650,Zeus!F:J,5,0)</f>
        <v>#N/A</v>
      </c>
      <c r="AC650" s="612" t="e">
        <f>VLOOKUP(B650,Montran!F:J,5,0)</f>
        <v>#N/A</v>
      </c>
      <c r="AD650" s="612" t="e">
        <f>VLOOKUP(B650,Endurance!H433:L433,5,0)</f>
        <v>#N/A</v>
      </c>
      <c r="AE650" s="612" t="e">
        <f>VLOOKUP(B650,'Swabhav Techlabs'!$F$1:$J$2,5,0)</f>
        <v>#N/A</v>
      </c>
      <c r="AF650" s="612" t="e">
        <f>VLOOKUP(B650,'Quality Kiosk'!$F$1:$J$18,5,0)</f>
        <v>#N/A</v>
      </c>
      <c r="AG650" s="612" t="e">
        <f>VLOOKUP(B650,'Lemon VB'!$F$1:$J$2,5,0)</f>
        <v>#N/A</v>
      </c>
      <c r="AH650" s="612" t="e">
        <f>VLOOKUP(B650,Gocomet!$E$1:$I$3,5,0)</f>
        <v>#N/A</v>
      </c>
      <c r="AI650" s="612" t="e">
        <f>VLOOKUP(B650,'Ingram Micro'!$E$1:$I$8,5,0)</f>
        <v>#N/A</v>
      </c>
      <c r="AJ650" s="612" t="e">
        <f>VLOOKUP(B650,'DePronto Infotech'!$E$1:$I$2,5,0)</f>
        <v>#N/A</v>
      </c>
      <c r="AK650" s="612" t="e">
        <f>VLOOKUP(B650,'Reliance Retail'!$E$1:$I$4,5,0)</f>
        <v>#N/A</v>
      </c>
      <c r="AL650" s="612" t="e">
        <f>VLOOKUP(B650,'Bright Champs'!$D$1:$H$13,5,0)</f>
        <v>#N/A</v>
      </c>
      <c r="AM650" s="612" t="e">
        <f>VLOOKUP(B650,Neosoft!$E$1:$I$12,5,0)</f>
        <v>#N/A</v>
      </c>
      <c r="AN650" s="612" t="e">
        <f>VLOOKUP(B650,Infosys!$E$1:$I$3,5,0)</f>
        <v>#N/A</v>
      </c>
      <c r="AO650" s="612" t="e">
        <f>VLOOKUP(B650,Cerelabs!$E$1:$I$5,5,0)</f>
        <v>#N/A</v>
      </c>
      <c r="AP650" s="612" t="e">
        <f>VLOOKUP(B650,'Neebal Technologies'!$D$1:$H$2,5,0)</f>
        <v>#N/A</v>
      </c>
      <c r="AQ650" s="612" t="e">
        <f>VLOOKUP(B650,'Vertiv Energy'!$D$1:$H$2,5,0)</f>
        <v>#N/A</v>
      </c>
      <c r="AR650" s="612" t="e">
        <f>VLOOKUP(B650,'Acidaes Solutions (CRMNEXT)'!$D$1:$H$3,5,0)</f>
        <v>#N/A</v>
      </c>
      <c r="AS650" s="612" t="e">
        <f>VLOOKUP(B650,Growisto!$D$1:$H$2,5,0)</f>
        <v>#N/A</v>
      </c>
      <c r="AT650" s="612" t="e">
        <f>VLOOKUP(B650,'9.9 Mediaworx - Digit'!$D$1:$H$2,5,0)</f>
        <v>#N/A</v>
      </c>
      <c r="AU650" s="612" t="e">
        <f>VLOOKUP(B650,'Vistaar systems Pvt Ltd'!$D$2:$H$3,5,0)</f>
        <v>#N/A</v>
      </c>
      <c r="AV650" s="612" t="e">
        <f>VLOOKUP(B650,'Course 5i'!$D$2:$H$11,5,0)</f>
        <v>#N/A</v>
      </c>
      <c r="AW650" s="612" t="e">
        <f>VLOOKUP(B650,'Radiant Appliances &amp; Electronic'!$D$1:$H$13,5,0)</f>
        <v>#N/A</v>
      </c>
      <c r="AX650" s="612" t="e">
        <f>VLOOKUP(B650,'Atos Global'!$D$3:$H$27,5,0)</f>
        <v>#N/A</v>
      </c>
      <c r="AY650" s="612" t="e">
        <f>VLOOKUP(B650,'Saama Technologies'!$D$1:$H$2,5,0)</f>
        <v>#N/A</v>
      </c>
      <c r="AZ650" s="612" t="e">
        <f>VLOOKUP(B650,'Multiplier Solutions'!$D$1:$H$2,5,0)</f>
        <v>#N/A</v>
      </c>
      <c r="BA650" s="612" t="e">
        <f>VLOOKUP(B650,GEP!$D$2:$H$5,5,0)</f>
        <v>#N/A</v>
      </c>
      <c r="BB650" s="612" t="e">
        <f>VLOOKUP(B650,Accenture!$D$1:$H$6,5,0)</f>
        <v>#N/A</v>
      </c>
      <c r="BC650" s="612" t="e">
        <f>VLOOKUP(B650,'Endurance International Group'!$D$1:$H$2,5,0)</f>
        <v>#N/A</v>
      </c>
      <c r="BD650" s="612" t="e">
        <f>VLOOKUP(B650,Newgen!$D$1:$H$2,5,0)</f>
        <v>#N/A</v>
      </c>
      <c r="BE650" s="612" t="e">
        <f>VLOOKUP(B650,'3D Incredible'!D650:H650,5,0)</f>
        <v>#N/A</v>
      </c>
      <c r="BF650" s="612" t="e">
        <f>VLOOKUP(B650,'Raja Software Labs'!$D$2:$H$2,5,0)</f>
        <v>#N/A</v>
      </c>
      <c r="BG650" s="612" t="e">
        <f>VLOOKUP(B650,Wipro!$D$1:$H$2,5,0)</f>
        <v>#N/A</v>
      </c>
      <c r="BH650" s="612" t="e">
        <f>VLOOKUP(B650,'Perch Technologies'!$D$2:$H$2,5,0)</f>
        <v>#N/A</v>
      </c>
      <c r="BI650" s="612" t="e">
        <f>VLOOKUP(B650,'Morning Star'!$D$1:$H$6,5,0)</f>
        <v>#N/A</v>
      </c>
      <c r="BJ650" s="612" t="e">
        <f>VLOOKUP(B650,Flexiloans!$D$1:$H$2,5,0)</f>
        <v>#N/A</v>
      </c>
      <c r="BK650" s="612" t="e">
        <f>VLOOKUP(B650,'Thirdware Solutions'!$D$1:$H$2,5,0)</f>
        <v>#N/A</v>
      </c>
      <c r="BL650" s="612" t="e">
        <f>VLOOKUP(B650,Tescom!$D$1:$H$8,5,0)</f>
        <v>#N/A</v>
      </c>
      <c r="BM650" s="612" t="e">
        <f>VLOOKUP(B650,'Cogno AI'!$D$1:$H$2,5,0)</f>
        <v>#N/A</v>
      </c>
      <c r="BN650" s="612" t="e">
        <f>VLOOKUP(B650,'ABM Knowledgeware'!$D$1:$H$2,5,0)</f>
        <v>#N/A</v>
      </c>
      <c r="BO650" s="612" t="e">
        <f>VLOOKUP(B650,'Concerto Software'!$D$1:$H$3,5,0)</f>
        <v>#N/A</v>
      </c>
      <c r="BP650" s="612" t="e">
        <f>VLOOKUP(B650,'My Captain'!$D$1:$H$4,5,0)</f>
        <v>#N/A</v>
      </c>
      <c r="BQ650" s="612" t="e">
        <f>VLOOKUP(B650,'Finoux Solutions'!$D$2:$H$4,5,0)</f>
        <v>#N/A</v>
      </c>
      <c r="BR650" s="612" t="e">
        <f>VLOOKUP(B650,'MITR Learning'!$D$1:$H$2,5,0)</f>
        <v>#N/A</v>
      </c>
      <c r="BS650" s="612" t="e">
        <f>VLOOKUP(B650,Nucsoft!$D$2:$H$6,5,0)</f>
        <v>#N/A</v>
      </c>
      <c r="BT650" s="612" t="e">
        <f>VLOOKUP(B650,'Paras Cadd'!$D$1:$H$2,5,0)</f>
        <v>#N/A</v>
      </c>
      <c r="BU650" s="612" t="e">
        <f>VLOOKUP(B650,'ICICI Securities'!$D$1:$H$2,5,0)</f>
        <v>#N/A</v>
      </c>
      <c r="BV650" s="612" t="e">
        <f>VLOOKUP(B650,'Citius Tech'!$D$2:$H$5,5,0)</f>
        <v>#N/A</v>
      </c>
      <c r="BW650" s="612" t="e">
        <f>VLOOKUP(B650,'Buzzy Brains'!$D$2:$H$2,5,0)</f>
        <v>#N/A</v>
      </c>
      <c r="BX650" s="612" t="e">
        <f>VLOOKUP(B650,'Decimal Point'!$D$2:$H$2,5,0)</f>
        <v>#N/A</v>
      </c>
      <c r="BY650" s="612" t="e">
        <f>VLOOKUP(B650,'Sankey Business Solutions'!$D$2:$H$3,5,0)</f>
        <v>#N/A</v>
      </c>
      <c r="BZ650" s="612" t="e">
        <f>VLOOKUP(B650,'Nangia &amp; Co LLP'!$D$2:$H$2,5,0)</f>
        <v>#N/A</v>
      </c>
      <c r="CA650" s="612" t="e">
        <f>VLOOKUP(B650,'FIS Solutions India Pvt Ltd'!$D$2:$H$2,5,0)</f>
        <v>#N/A</v>
      </c>
      <c r="CB650" s="612" t="e">
        <f>VLOOKUP(B650,'Delta Technology &amp; Management '!$D$2:$H$16,5,0)</f>
        <v>#N/A</v>
      </c>
      <c r="CC650" s="612" t="e">
        <f>VLOOKUP(B650,'Espoir Networks'!$D$3:$H$11,5,0)</f>
        <v>#N/A</v>
      </c>
      <c r="CD650" s="612" t="e">
        <f>VLOOKUP(B650,'Servosys Solution'!$D$3:$H$5,5,0)</f>
        <v>#N/A</v>
      </c>
      <c r="CE650" s="612" t="e">
        <f>VLOOKUP(B650,'Ribbon Communications'!$D$3:$H$4,5,0)</f>
        <v>#N/A</v>
      </c>
      <c r="CF650" s="612">
        <f t="shared" si="33"/>
        <v>0</v>
      </c>
      <c r="CG650" s="386" t="s">
        <v>13712</v>
      </c>
      <c r="CH650" s="645" t="s">
        <v>13711</v>
      </c>
      <c r="CI650" s="386"/>
      <c r="CJ650" s="323"/>
      <c r="CK650" s="386">
        <v>2017</v>
      </c>
      <c r="CL650" s="386">
        <v>2021</v>
      </c>
      <c r="CM650" s="323" t="s">
        <v>13710</v>
      </c>
      <c r="CN650" s="386">
        <v>380</v>
      </c>
      <c r="CO650" s="687">
        <v>0.76</v>
      </c>
      <c r="CP650" s="386">
        <v>2015</v>
      </c>
      <c r="CQ650" s="323" t="s">
        <v>13709</v>
      </c>
      <c r="CR650" s="323" t="s">
        <v>13708</v>
      </c>
      <c r="CS650" s="323">
        <v>413</v>
      </c>
      <c r="CT650" s="649">
        <v>0.64</v>
      </c>
      <c r="CU650" s="386">
        <v>2017</v>
      </c>
      <c r="CV650" s="323" t="s">
        <v>13707</v>
      </c>
      <c r="CW650" s="323" t="s">
        <v>81</v>
      </c>
      <c r="CX650" s="323" t="s">
        <v>81</v>
      </c>
      <c r="CY650" s="323" t="s">
        <v>81</v>
      </c>
      <c r="CZ650" s="323" t="s">
        <v>81</v>
      </c>
      <c r="DA650" s="323" t="s">
        <v>81</v>
      </c>
      <c r="DB650" s="323" t="s">
        <v>81</v>
      </c>
      <c r="DC650" s="323" t="s">
        <v>81</v>
      </c>
      <c r="DD650" s="323" t="s">
        <v>81</v>
      </c>
      <c r="DE650" s="323" t="s">
        <v>81</v>
      </c>
      <c r="DF650" s="323" t="s">
        <v>81</v>
      </c>
      <c r="DG650" s="323">
        <v>6.35</v>
      </c>
      <c r="DH650" s="323">
        <v>5.56</v>
      </c>
      <c r="DI650" s="323">
        <v>5.75</v>
      </c>
      <c r="DJ650" s="323">
        <v>5.64</v>
      </c>
      <c r="DK650" s="323">
        <v>5.65</v>
      </c>
      <c r="DL650" s="323">
        <v>7.12</v>
      </c>
      <c r="DM650" s="323" t="s">
        <v>13706</v>
      </c>
      <c r="DN650" s="323">
        <v>6.01</v>
      </c>
      <c r="DO650" s="323"/>
      <c r="DP650" s="323"/>
      <c r="DQ650" s="323">
        <v>0</v>
      </c>
      <c r="DR650" s="323">
        <v>2</v>
      </c>
      <c r="DS650" s="323">
        <v>0</v>
      </c>
      <c r="DT650" s="323">
        <v>0</v>
      </c>
      <c r="DU650" s="323" t="s">
        <v>81</v>
      </c>
      <c r="DV650" s="323" t="s">
        <v>81</v>
      </c>
      <c r="DW650" s="323">
        <v>0</v>
      </c>
      <c r="DX650" s="323" t="s">
        <v>3203</v>
      </c>
      <c r="DY650" s="323" t="s">
        <v>81</v>
      </c>
      <c r="DZ650" s="323" t="s">
        <v>13705</v>
      </c>
      <c r="EA650" s="323" t="s">
        <v>13704</v>
      </c>
      <c r="EB650" s="323" t="s">
        <v>13703</v>
      </c>
      <c r="EC650" s="323" t="s">
        <v>762</v>
      </c>
      <c r="ED650" s="323" t="s">
        <v>89</v>
      </c>
      <c r="EE650" s="323" t="s">
        <v>3203</v>
      </c>
      <c r="EF650" s="323" t="s">
        <v>13702</v>
      </c>
      <c r="EG650" s="323"/>
      <c r="EH650" s="323" t="s">
        <v>4524</v>
      </c>
      <c r="EI650" s="323" t="s">
        <v>13701</v>
      </c>
      <c r="EJ650" s="323"/>
      <c r="EK650" s="323"/>
      <c r="EL650" s="323"/>
      <c r="EM650" s="323"/>
      <c r="EN650" s="323"/>
      <c r="EO650"/>
    </row>
    <row r="651" spans="1:145" s="316" customFormat="1" ht="18" thickTop="1" thickBot="1">
      <c r="A651" s="572">
        <v>650</v>
      </c>
      <c r="B651" s="572" t="s">
        <v>13360</v>
      </c>
      <c r="C651" s="612" t="s">
        <v>13700</v>
      </c>
      <c r="D651" s="572" t="s">
        <v>13209</v>
      </c>
      <c r="E651" s="568" t="str">
        <f t="shared" si="32"/>
        <v>Placed</v>
      </c>
      <c r="F651" s="572" t="s">
        <v>12369</v>
      </c>
      <c r="G651" s="576" t="s">
        <v>14087</v>
      </c>
      <c r="H651" s="572"/>
      <c r="I651" s="610" t="s">
        <v>13699</v>
      </c>
      <c r="J651" s="572">
        <v>21</v>
      </c>
      <c r="K651" s="572" t="s">
        <v>13698</v>
      </c>
      <c r="L651" s="572" t="s">
        <v>13697</v>
      </c>
      <c r="M651" s="612" t="s">
        <v>13696</v>
      </c>
      <c r="N651" s="612" t="s">
        <v>13359</v>
      </c>
      <c r="O651" s="612">
        <v>9702628792</v>
      </c>
      <c r="P651" s="612">
        <v>8779399205</v>
      </c>
      <c r="Q651" s="612" t="e">
        <f>VLOOKUP(B651,'TCS CON'!$D$1:$H$98,5,0)</f>
        <v>#N/A</v>
      </c>
      <c r="R651" s="612" t="e">
        <f>VLOOKUP(B651,LTI!$C$1:$H$46,6,0)</f>
        <v>#N/A</v>
      </c>
      <c r="S651" s="612" t="e">
        <f>VLOOKUP(B651,JARO!$E$2:$I$11,5,0)</f>
        <v>#N/A</v>
      </c>
      <c r="T651" s="612" t="e">
        <f>VLOOKUP(B651,Capgemini!$D$3:$H$78,5,0)</f>
        <v>#N/A</v>
      </c>
      <c r="U651" s="612" t="e">
        <f>VLOOKUP(B651,Carwale!$D$1:$H$4,5,0)</f>
        <v>#N/A</v>
      </c>
      <c r="V651" s="612" t="e">
        <f>VLOOKUP(B651,'Interactive Brokers'!E:I,5,0)</f>
        <v>#N/A</v>
      </c>
      <c r="W651" s="612" t="e">
        <f>VLOOKUP(B651,'REL Jio'!E:I,5,0)</f>
        <v>#N/A</v>
      </c>
      <c r="X651" s="612" t="e">
        <f>VLOOKUP(B651,'Sciative Sol'!E:I,5,0)</f>
        <v>#N/A</v>
      </c>
      <c r="Y651" s="612" t="e">
        <f>VLOOKUP(B651,'Hexaware Tech'!E:I,5,0)</f>
        <v>#N/A</v>
      </c>
      <c r="Z651" s="612" t="e">
        <f>VLOOKUP(B651,Axis!D:H,5,0)</f>
        <v>#N/A</v>
      </c>
      <c r="AA651" s="612" t="e">
        <f>VLOOKUP(B651,Ugam!$D$3:$H$26,5,0)</f>
        <v>#N/A</v>
      </c>
      <c r="AB651" s="612" t="e">
        <f>VLOOKUP(B651,Zeus!F:J,5,0)</f>
        <v>#N/A</v>
      </c>
      <c r="AC651" s="612" t="e">
        <f>VLOOKUP(B651,Montran!F:J,5,0)</f>
        <v>#N/A</v>
      </c>
      <c r="AD651" s="612" t="e">
        <f>VLOOKUP(B651,Endurance!H434:L434,5,0)</f>
        <v>#N/A</v>
      </c>
      <c r="AE651" s="612" t="e">
        <f>VLOOKUP(B651,'Swabhav Techlabs'!$F$1:$J$2,5,0)</f>
        <v>#N/A</v>
      </c>
      <c r="AF651" s="612" t="e">
        <f>VLOOKUP(B651,'Quality Kiosk'!$F$1:$J$18,5,0)</f>
        <v>#N/A</v>
      </c>
      <c r="AG651" s="612" t="e">
        <f>VLOOKUP(B651,'Lemon VB'!$F$1:$J$2,5,0)</f>
        <v>#N/A</v>
      </c>
      <c r="AH651" s="612" t="e">
        <f>VLOOKUP(B651,Gocomet!$E$1:$I$3,5,0)</f>
        <v>#N/A</v>
      </c>
      <c r="AI651" s="612" t="e">
        <f>VLOOKUP(B651,'Ingram Micro'!$E$1:$I$8,5,0)</f>
        <v>#N/A</v>
      </c>
      <c r="AJ651" s="612" t="e">
        <f>VLOOKUP(B651,'DePronto Infotech'!$E$1:$I$2,5,0)</f>
        <v>#N/A</v>
      </c>
      <c r="AK651" s="612" t="e">
        <f>VLOOKUP(B651,'Reliance Retail'!$E$1:$I$4,5,0)</f>
        <v>#N/A</v>
      </c>
      <c r="AL651" s="612" t="e">
        <f>VLOOKUP(B651,'Bright Champs'!$D$1:$H$13,5,0)</f>
        <v>#N/A</v>
      </c>
      <c r="AM651" s="612" t="e">
        <f>VLOOKUP(B651,Neosoft!$E$1:$I$12,5,0)</f>
        <v>#N/A</v>
      </c>
      <c r="AN651" s="612" t="e">
        <f>VLOOKUP(B651,Infosys!$E$1:$I$3,5,0)</f>
        <v>#N/A</v>
      </c>
      <c r="AO651" s="612" t="e">
        <f>VLOOKUP(B651,Cerelabs!$E$1:$I$5,5,0)</f>
        <v>#N/A</v>
      </c>
      <c r="AP651" s="612" t="e">
        <f>VLOOKUP(B651,'Neebal Technologies'!$D$1:$H$2,5,0)</f>
        <v>#N/A</v>
      </c>
      <c r="AQ651" s="612" t="e">
        <f>VLOOKUP(B651,'Vertiv Energy'!$D$1:$H$2,5,0)</f>
        <v>#N/A</v>
      </c>
      <c r="AR651" s="612" t="e">
        <f>VLOOKUP(B651,'Acidaes Solutions (CRMNEXT)'!$D$1:$H$3,5,0)</f>
        <v>#N/A</v>
      </c>
      <c r="AS651" s="612" t="e">
        <f>VLOOKUP(B651,Growisto!$D$1:$H$2,5,0)</f>
        <v>#N/A</v>
      </c>
      <c r="AT651" s="612" t="e">
        <f>VLOOKUP(B651,'9.9 Mediaworx - Digit'!$D$1:$H$2,5,0)</f>
        <v>#N/A</v>
      </c>
      <c r="AU651" s="612" t="e">
        <f>VLOOKUP(B651,'Vistaar systems Pvt Ltd'!$D$2:$H$3,5,0)</f>
        <v>#N/A</v>
      </c>
      <c r="AV651" s="612">
        <f>VLOOKUP(B651,'Course 5i'!$D$2:$H$11,5,0)</f>
        <v>305000</v>
      </c>
      <c r="AW651" s="612" t="e">
        <f>VLOOKUP(B651,'Radiant Appliances &amp; Electronic'!$D$1:$H$13,5,0)</f>
        <v>#N/A</v>
      </c>
      <c r="AX651" s="612" t="e">
        <f>VLOOKUP(B651,'Atos Global'!$D$3:$H$27,5,0)</f>
        <v>#N/A</v>
      </c>
      <c r="AY651" s="612" t="e">
        <f>VLOOKUP(B651,'Saama Technologies'!$D$1:$H$2,5,0)</f>
        <v>#N/A</v>
      </c>
      <c r="AZ651" s="612" t="e">
        <f>VLOOKUP(B651,'Multiplier Solutions'!$D$1:$H$2,5,0)</f>
        <v>#N/A</v>
      </c>
      <c r="BA651" s="612" t="e">
        <f>VLOOKUP(B651,GEP!$D$2:$H$5,5,0)</f>
        <v>#N/A</v>
      </c>
      <c r="BB651" s="612" t="e">
        <f>VLOOKUP(B651,Accenture!$D$1:$H$6,5,0)</f>
        <v>#N/A</v>
      </c>
      <c r="BC651" s="612" t="e">
        <f>VLOOKUP(B651,'Endurance International Group'!$D$1:$H$2,5,0)</f>
        <v>#N/A</v>
      </c>
      <c r="BD651" s="612" t="e">
        <f>VLOOKUP(B651,Newgen!$D$1:$H$2,5,0)</f>
        <v>#N/A</v>
      </c>
      <c r="BE651" s="612" t="e">
        <f>VLOOKUP(B651,'3D Incredible'!D651:H651,5,0)</f>
        <v>#N/A</v>
      </c>
      <c r="BF651" s="612" t="e">
        <f>VLOOKUP(B651,'Raja Software Labs'!$D$2:$H$2,5,0)</f>
        <v>#N/A</v>
      </c>
      <c r="BG651" s="612" t="e">
        <f>VLOOKUP(B651,Wipro!$D$1:$H$2,5,0)</f>
        <v>#N/A</v>
      </c>
      <c r="BH651" s="612" t="e">
        <f>VLOOKUP(B651,'Perch Technologies'!$D$2:$H$2,5,0)</f>
        <v>#N/A</v>
      </c>
      <c r="BI651" s="612" t="e">
        <f>VLOOKUP(B651,'Morning Star'!$D$1:$H$6,5,0)</f>
        <v>#N/A</v>
      </c>
      <c r="BJ651" s="612" t="e">
        <f>VLOOKUP(B651,Flexiloans!$D$1:$H$2,5,0)</f>
        <v>#N/A</v>
      </c>
      <c r="BK651" s="612" t="e">
        <f>VLOOKUP(B651,'Thirdware Solutions'!$D$1:$H$2,5,0)</f>
        <v>#N/A</v>
      </c>
      <c r="BL651" s="612" t="e">
        <f>VLOOKUP(B651,Tescom!$D$1:$H$8,5,0)</f>
        <v>#N/A</v>
      </c>
      <c r="BM651" s="612" t="e">
        <f>VLOOKUP(B651,'Cogno AI'!$D$1:$H$2,5,0)</f>
        <v>#N/A</v>
      </c>
      <c r="BN651" s="612" t="e">
        <f>VLOOKUP(B651,'ABM Knowledgeware'!$D$1:$H$2,5,0)</f>
        <v>#N/A</v>
      </c>
      <c r="BO651" s="612" t="e">
        <f>VLOOKUP(B651,'Concerto Software'!$D$1:$H$3,5,0)</f>
        <v>#N/A</v>
      </c>
      <c r="BP651" s="612" t="e">
        <f>VLOOKUP(B651,'My Captain'!$D$1:$H$4,5,0)</f>
        <v>#N/A</v>
      </c>
      <c r="BQ651" s="612" t="e">
        <f>VLOOKUP(B651,'Finoux Solutions'!$D$2:$H$4,5,0)</f>
        <v>#N/A</v>
      </c>
      <c r="BR651" s="612" t="e">
        <f>VLOOKUP(B651,'MITR Learning'!$D$1:$H$2,5,0)</f>
        <v>#N/A</v>
      </c>
      <c r="BS651" s="612" t="e">
        <f>VLOOKUP(B651,Nucsoft!$D$2:$H$6,5,0)</f>
        <v>#N/A</v>
      </c>
      <c r="BT651" s="612" t="e">
        <f>VLOOKUP(B651,'Paras Cadd'!$D$1:$H$2,5,0)</f>
        <v>#N/A</v>
      </c>
      <c r="BU651" s="612" t="e">
        <f>VLOOKUP(B651,'ICICI Securities'!$D$1:$H$2,5,0)</f>
        <v>#N/A</v>
      </c>
      <c r="BV651" s="612" t="e">
        <f>VLOOKUP(B651,'Citius Tech'!$D$2:$H$5,5,0)</f>
        <v>#N/A</v>
      </c>
      <c r="BW651" s="612" t="e">
        <f>VLOOKUP(B651,'Buzzy Brains'!$D$2:$H$2,5,0)</f>
        <v>#N/A</v>
      </c>
      <c r="BX651" s="612" t="e">
        <f>VLOOKUP(B651,'Decimal Point'!$D$2:$H$2,5,0)</f>
        <v>#N/A</v>
      </c>
      <c r="BY651" s="612" t="e">
        <f>VLOOKUP(B651,'Sankey Business Solutions'!$D$2:$H$3,5,0)</f>
        <v>#N/A</v>
      </c>
      <c r="BZ651" s="612" t="e">
        <f>VLOOKUP(B651,'Nangia &amp; Co LLP'!$D$2:$H$2,5,0)</f>
        <v>#N/A</v>
      </c>
      <c r="CA651" s="612" t="e">
        <f>VLOOKUP(B651,'FIS Solutions India Pvt Ltd'!$D$2:$H$2,5,0)</f>
        <v>#N/A</v>
      </c>
      <c r="CB651" s="612" t="e">
        <f>VLOOKUP(B651,'Delta Technology &amp; Management '!$D$2:$H$16,5,0)</f>
        <v>#N/A</v>
      </c>
      <c r="CC651" s="612" t="e">
        <f>VLOOKUP(B651,'Espoir Networks'!$D$3:$H$11,5,0)</f>
        <v>#N/A</v>
      </c>
      <c r="CD651" s="612" t="e">
        <f>VLOOKUP(B651,'Servosys Solution'!$D$3:$H$5,5,0)</f>
        <v>#N/A</v>
      </c>
      <c r="CE651" s="612" t="e">
        <f>VLOOKUP(B651,'Ribbon Communications'!$D$3:$H$4,5,0)</f>
        <v>#N/A</v>
      </c>
      <c r="CF651" s="612">
        <f t="shared" si="33"/>
        <v>1</v>
      </c>
      <c r="CG651" s="386" t="s">
        <v>13695</v>
      </c>
      <c r="CH651" s="386">
        <v>594129540135</v>
      </c>
      <c r="CI651" s="386" t="s">
        <v>81</v>
      </c>
      <c r="CJ651" s="323">
        <v>400015</v>
      </c>
      <c r="CK651" s="386">
        <v>2018</v>
      </c>
      <c r="CL651" s="386">
        <v>2021</v>
      </c>
      <c r="CM651" s="323" t="s">
        <v>13694</v>
      </c>
      <c r="CN651" s="386">
        <v>339</v>
      </c>
      <c r="CO651" s="55">
        <v>67.8</v>
      </c>
      <c r="CP651" s="386">
        <v>2015</v>
      </c>
      <c r="CQ651" s="323" t="s">
        <v>13693</v>
      </c>
      <c r="CR651" s="323" t="s">
        <v>81</v>
      </c>
      <c r="CS651" s="323" t="s">
        <v>81</v>
      </c>
      <c r="CT651" s="386" t="s">
        <v>81</v>
      </c>
      <c r="CU651" s="386" t="s">
        <v>81</v>
      </c>
      <c r="CV651" s="323" t="s">
        <v>81</v>
      </c>
      <c r="CW651" s="323" t="s">
        <v>335</v>
      </c>
      <c r="CX651" s="323" t="s">
        <v>13692</v>
      </c>
      <c r="CY651" s="323">
        <v>1354</v>
      </c>
      <c r="CZ651" s="323">
        <v>79.650000000000006</v>
      </c>
      <c r="DA651" s="323">
        <v>2018</v>
      </c>
      <c r="DB651" s="323">
        <v>3</v>
      </c>
      <c r="DC651" s="323" t="s">
        <v>13691</v>
      </c>
      <c r="DD651" s="323" t="s">
        <v>81</v>
      </c>
      <c r="DE651" s="323" t="s">
        <v>81</v>
      </c>
      <c r="DF651" s="323">
        <v>0</v>
      </c>
      <c r="DG651" s="323" t="s">
        <v>81</v>
      </c>
      <c r="DH651" s="323" t="s">
        <v>81</v>
      </c>
      <c r="DI651" s="323" t="s">
        <v>13690</v>
      </c>
      <c r="DJ651" s="323">
        <v>5.92</v>
      </c>
      <c r="DK651" s="323">
        <v>6.14</v>
      </c>
      <c r="DL651" s="323">
        <v>8.4</v>
      </c>
      <c r="DM651" s="323" t="s">
        <v>81</v>
      </c>
      <c r="DN651" s="323">
        <v>6.8</v>
      </c>
      <c r="DO651" s="323">
        <v>60</v>
      </c>
      <c r="DP651" s="323"/>
      <c r="DQ651" s="323">
        <v>0</v>
      </c>
      <c r="DR651" s="323">
        <v>0</v>
      </c>
      <c r="DS651" s="323" t="s">
        <v>81</v>
      </c>
      <c r="DT651" s="323" t="s">
        <v>81</v>
      </c>
      <c r="DU651" s="323">
        <v>0</v>
      </c>
      <c r="DV651" s="323">
        <v>0</v>
      </c>
      <c r="DW651" s="323" t="s">
        <v>3203</v>
      </c>
      <c r="DX651" s="323" t="s">
        <v>3203</v>
      </c>
      <c r="DY651" s="323" t="s">
        <v>3203</v>
      </c>
      <c r="DZ651" s="323" t="s">
        <v>13689</v>
      </c>
      <c r="EA651" s="323" t="s">
        <v>86</v>
      </c>
      <c r="EB651" s="323" t="s">
        <v>13688</v>
      </c>
      <c r="EC651" s="323" t="s">
        <v>88</v>
      </c>
      <c r="ED651" s="323" t="s">
        <v>12422</v>
      </c>
      <c r="EE651" s="323" t="s">
        <v>680</v>
      </c>
      <c r="EF651" s="323" t="s">
        <v>13687</v>
      </c>
      <c r="EG651" s="323" t="s">
        <v>3203</v>
      </c>
      <c r="EH651" s="323" t="s">
        <v>13686</v>
      </c>
      <c r="EI651" s="323" t="s">
        <v>13685</v>
      </c>
      <c r="EJ651" s="323"/>
      <c r="EK651" s="323"/>
      <c r="EL651" s="323" t="s">
        <v>81</v>
      </c>
      <c r="EM651" s="323" t="s">
        <v>13684</v>
      </c>
      <c r="EN651" s="323"/>
      <c r="EO651"/>
    </row>
    <row r="652" spans="1:145" s="316" customFormat="1" ht="18" thickTop="1" thickBot="1">
      <c r="A652" s="584">
        <v>651</v>
      </c>
      <c r="B652" s="572" t="s">
        <v>13683</v>
      </c>
      <c r="C652" s="612" t="s">
        <v>13682</v>
      </c>
      <c r="D652" s="572" t="s">
        <v>13209</v>
      </c>
      <c r="E652" s="568" t="str">
        <f t="shared" si="32"/>
        <v>Not Placed</v>
      </c>
      <c r="F652" s="570" t="s">
        <v>12496</v>
      </c>
      <c r="G652" s="569" t="s">
        <v>160</v>
      </c>
      <c r="H652" s="572"/>
      <c r="I652" s="610" t="s">
        <v>13681</v>
      </c>
      <c r="J652" s="572">
        <v>21</v>
      </c>
      <c r="K652" s="572" t="s">
        <v>13680</v>
      </c>
      <c r="L652" s="572" t="s">
        <v>13680</v>
      </c>
      <c r="M652" s="612" t="s">
        <v>13679</v>
      </c>
      <c r="N652" s="612" t="s">
        <v>13678</v>
      </c>
      <c r="O652" s="612" t="s">
        <v>81</v>
      </c>
      <c r="P652" s="612">
        <v>797742092</v>
      </c>
      <c r="Q652" s="612" t="e">
        <f>VLOOKUP(B652,'TCS CON'!$D$1:$H$98,5,0)</f>
        <v>#N/A</v>
      </c>
      <c r="R652" s="612" t="e">
        <f>VLOOKUP(B652,LTI!$C$1:$H$46,6,0)</f>
        <v>#N/A</v>
      </c>
      <c r="S652" s="612" t="e">
        <f>VLOOKUP(B652,JARO!$E$2:$I$11,5,0)</f>
        <v>#N/A</v>
      </c>
      <c r="T652" s="612" t="e">
        <f>VLOOKUP(B652,Capgemini!$D$3:$H$78,5,0)</f>
        <v>#N/A</v>
      </c>
      <c r="U652" s="612" t="e">
        <f>VLOOKUP(B652,Carwale!$D$1:$H$4,5,0)</f>
        <v>#N/A</v>
      </c>
      <c r="V652" s="612" t="e">
        <f>VLOOKUP(B652,'Interactive Brokers'!E:I,5,0)</f>
        <v>#N/A</v>
      </c>
      <c r="W652" s="612" t="e">
        <f>VLOOKUP(B652,'REL Jio'!E:I,5,0)</f>
        <v>#N/A</v>
      </c>
      <c r="X652" s="612" t="e">
        <f>VLOOKUP(B652,'Sciative Sol'!E:I,5,0)</f>
        <v>#N/A</v>
      </c>
      <c r="Y652" s="612" t="e">
        <f>VLOOKUP(B652,'Hexaware Tech'!E:I,5,0)</f>
        <v>#N/A</v>
      </c>
      <c r="Z652" s="612" t="e">
        <f>VLOOKUP(B652,Axis!D:H,5,0)</f>
        <v>#N/A</v>
      </c>
      <c r="AA652" s="612" t="e">
        <f>VLOOKUP(B652,Ugam!$D$3:$H$26,5,0)</f>
        <v>#N/A</v>
      </c>
      <c r="AB652" s="612" t="e">
        <f>VLOOKUP(B652,Zeus!F:J,5,0)</f>
        <v>#N/A</v>
      </c>
      <c r="AC652" s="612" t="e">
        <f>VLOOKUP(B652,Montran!F:J,5,0)</f>
        <v>#N/A</v>
      </c>
      <c r="AD652" s="612" t="e">
        <f>VLOOKUP(B652,Endurance!H436:L436,5,0)</f>
        <v>#N/A</v>
      </c>
      <c r="AE652" s="612" t="e">
        <f>VLOOKUP(B652,'Swabhav Techlabs'!$F$1:$J$2,5,0)</f>
        <v>#N/A</v>
      </c>
      <c r="AF652" s="612" t="e">
        <f>VLOOKUP(B652,'Quality Kiosk'!$F$1:$J$18,5,0)</f>
        <v>#N/A</v>
      </c>
      <c r="AG652" s="612" t="e">
        <f>VLOOKUP(B652,'Lemon VB'!$F$1:$J$2,5,0)</f>
        <v>#N/A</v>
      </c>
      <c r="AH652" s="612" t="e">
        <f>VLOOKUP(B652,Gocomet!$E$1:$I$3,5,0)</f>
        <v>#N/A</v>
      </c>
      <c r="AI652" s="612" t="e">
        <f>VLOOKUP(B652,'Ingram Micro'!$E$1:$I$8,5,0)</f>
        <v>#N/A</v>
      </c>
      <c r="AJ652" s="612" t="e">
        <f>VLOOKUP(B652,'DePronto Infotech'!$E$1:$I$2,5,0)</f>
        <v>#N/A</v>
      </c>
      <c r="AK652" s="612" t="e">
        <f>VLOOKUP(B652,'Reliance Retail'!$E$1:$I$4,5,0)</f>
        <v>#N/A</v>
      </c>
      <c r="AL652" s="612" t="e">
        <f>VLOOKUP(B652,'Bright Champs'!$D$1:$H$13,5,0)</f>
        <v>#N/A</v>
      </c>
      <c r="AM652" s="612" t="e">
        <f>VLOOKUP(B652,Neosoft!$E$1:$I$12,5,0)</f>
        <v>#N/A</v>
      </c>
      <c r="AN652" s="612" t="e">
        <f>VLOOKUP(B652,Infosys!$E$1:$I$3,5,0)</f>
        <v>#N/A</v>
      </c>
      <c r="AO652" s="612" t="e">
        <f>VLOOKUP(B652,Cerelabs!$E$1:$I$5,5,0)</f>
        <v>#N/A</v>
      </c>
      <c r="AP652" s="612" t="e">
        <f>VLOOKUP(B652,'Neebal Technologies'!$D$1:$H$2,5,0)</f>
        <v>#N/A</v>
      </c>
      <c r="AQ652" s="612" t="e">
        <f>VLOOKUP(B652,'Vertiv Energy'!$D$1:$H$2,5,0)</f>
        <v>#N/A</v>
      </c>
      <c r="AR652" s="612" t="e">
        <f>VLOOKUP(B652,'Acidaes Solutions (CRMNEXT)'!$D$1:$H$3,5,0)</f>
        <v>#N/A</v>
      </c>
      <c r="AS652" s="612" t="e">
        <f>VLOOKUP(B652,Growisto!$D$1:$H$2,5,0)</f>
        <v>#N/A</v>
      </c>
      <c r="AT652" s="612" t="e">
        <f>VLOOKUP(B652,'9.9 Mediaworx - Digit'!$D$1:$H$2,5,0)</f>
        <v>#N/A</v>
      </c>
      <c r="AU652" s="612" t="e">
        <f>VLOOKUP(B652,'Vistaar systems Pvt Ltd'!$D$2:$H$3,5,0)</f>
        <v>#N/A</v>
      </c>
      <c r="AV652" s="612" t="e">
        <f>VLOOKUP(B652,'Course 5i'!$D$2:$H$11,5,0)</f>
        <v>#N/A</v>
      </c>
      <c r="AW652" s="612" t="e">
        <f>VLOOKUP(B652,'Radiant Appliances &amp; Electronic'!$D$1:$H$13,5,0)</f>
        <v>#N/A</v>
      </c>
      <c r="AX652" s="612" t="e">
        <f>VLOOKUP(B652,'Atos Global'!$D$3:$H$27,5,0)</f>
        <v>#N/A</v>
      </c>
      <c r="AY652" s="612" t="e">
        <f>VLOOKUP(B652,'Saama Technologies'!$D$1:$H$2,5,0)</f>
        <v>#N/A</v>
      </c>
      <c r="AZ652" s="612" t="e">
        <f>VLOOKUP(B652,'Multiplier Solutions'!$D$1:$H$2,5,0)</f>
        <v>#N/A</v>
      </c>
      <c r="BA652" s="612" t="e">
        <f>VLOOKUP(B652,GEP!$D$2:$H$5,5,0)</f>
        <v>#N/A</v>
      </c>
      <c r="BB652" s="612" t="e">
        <f>VLOOKUP(B652,Accenture!$D$1:$H$6,5,0)</f>
        <v>#N/A</v>
      </c>
      <c r="BC652" s="612" t="e">
        <f>VLOOKUP(B652,'Endurance International Group'!$D$1:$H$2,5,0)</f>
        <v>#N/A</v>
      </c>
      <c r="BD652" s="612" t="e">
        <f>VLOOKUP(B652,Newgen!$D$1:$H$2,5,0)</f>
        <v>#N/A</v>
      </c>
      <c r="BE652" s="612" t="e">
        <f>VLOOKUP(B652,'3D Incredible'!D652:H652,5,0)</f>
        <v>#N/A</v>
      </c>
      <c r="BF652" s="612" t="e">
        <f>VLOOKUP(B652,'Raja Software Labs'!$D$2:$H$2,5,0)</f>
        <v>#N/A</v>
      </c>
      <c r="BG652" s="612" t="e">
        <f>VLOOKUP(B652,Wipro!$D$1:$H$2,5,0)</f>
        <v>#N/A</v>
      </c>
      <c r="BH652" s="612" t="e">
        <f>VLOOKUP(B652,'Perch Technologies'!$D$2:$H$2,5,0)</f>
        <v>#N/A</v>
      </c>
      <c r="BI652" s="612" t="e">
        <f>VLOOKUP(B652,'Morning Star'!$D$1:$H$6,5,0)</f>
        <v>#N/A</v>
      </c>
      <c r="BJ652" s="612" t="e">
        <f>VLOOKUP(B652,Flexiloans!$D$1:$H$2,5,0)</f>
        <v>#N/A</v>
      </c>
      <c r="BK652" s="612" t="e">
        <f>VLOOKUP(B652,'Thirdware Solutions'!$D$1:$H$2,5,0)</f>
        <v>#N/A</v>
      </c>
      <c r="BL652" s="612" t="e">
        <f>VLOOKUP(B652,Tescom!$D$1:$H$8,5,0)</f>
        <v>#N/A</v>
      </c>
      <c r="BM652" s="612" t="e">
        <f>VLOOKUP(B652,'Cogno AI'!$D$1:$H$2,5,0)</f>
        <v>#N/A</v>
      </c>
      <c r="BN652" s="612" t="e">
        <f>VLOOKUP(B652,'ABM Knowledgeware'!$D$1:$H$2,5,0)</f>
        <v>#N/A</v>
      </c>
      <c r="BO652" s="612" t="e">
        <f>VLOOKUP(B652,'Concerto Software'!$D$1:$H$3,5,0)</f>
        <v>#N/A</v>
      </c>
      <c r="BP652" s="612" t="e">
        <f>VLOOKUP(B652,'My Captain'!$D$1:$H$4,5,0)</f>
        <v>#N/A</v>
      </c>
      <c r="BQ652" s="612" t="e">
        <f>VLOOKUP(B652,'Finoux Solutions'!$D$2:$H$4,5,0)</f>
        <v>#N/A</v>
      </c>
      <c r="BR652" s="612" t="e">
        <f>VLOOKUP(B652,'MITR Learning'!$D$1:$H$2,5,0)</f>
        <v>#N/A</v>
      </c>
      <c r="BS652" s="612" t="e">
        <f>VLOOKUP(B652,Nucsoft!$D$2:$H$6,5,0)</f>
        <v>#N/A</v>
      </c>
      <c r="BT652" s="612" t="e">
        <f>VLOOKUP(B652,'Paras Cadd'!$D$1:$H$2,5,0)</f>
        <v>#N/A</v>
      </c>
      <c r="BU652" s="612" t="e">
        <f>VLOOKUP(B652,'ICICI Securities'!$D$1:$H$2,5,0)</f>
        <v>#N/A</v>
      </c>
      <c r="BV652" s="612" t="e">
        <f>VLOOKUP(B652,'Citius Tech'!$D$2:$H$5,5,0)</f>
        <v>#N/A</v>
      </c>
      <c r="BW652" s="612" t="e">
        <f>VLOOKUP(B652,'Buzzy Brains'!$D$2:$H$2,5,0)</f>
        <v>#N/A</v>
      </c>
      <c r="BX652" s="612" t="e">
        <f>VLOOKUP(B652,'Decimal Point'!$D$2:$H$2,5,0)</f>
        <v>#N/A</v>
      </c>
      <c r="BY652" s="612" t="e">
        <f>VLOOKUP(B652,'Sankey Business Solutions'!$D$2:$H$3,5,0)</f>
        <v>#N/A</v>
      </c>
      <c r="BZ652" s="612" t="e">
        <f>VLOOKUP(B652,'Nangia &amp; Co LLP'!$D$2:$H$2,5,0)</f>
        <v>#N/A</v>
      </c>
      <c r="CA652" s="612" t="e">
        <f>VLOOKUP(B652,'FIS Solutions India Pvt Ltd'!$D$2:$H$2,5,0)</f>
        <v>#N/A</v>
      </c>
      <c r="CB652" s="612" t="e">
        <f>VLOOKUP(B652,'Delta Technology &amp; Management '!$D$2:$H$16,5,0)</f>
        <v>#N/A</v>
      </c>
      <c r="CC652" s="612" t="e">
        <f>VLOOKUP(B652,'Espoir Networks'!$D$3:$H$11,5,0)</f>
        <v>#N/A</v>
      </c>
      <c r="CD652" s="612" t="e">
        <f>VLOOKUP(B652,'Servosys Solution'!$D$3:$H$5,5,0)</f>
        <v>#N/A</v>
      </c>
      <c r="CE652" s="612" t="e">
        <f>VLOOKUP(B652,'Ribbon Communications'!$D$3:$H$4,5,0)</f>
        <v>#N/A</v>
      </c>
      <c r="CF652" s="612">
        <f t="shared" si="33"/>
        <v>0</v>
      </c>
      <c r="CG652" s="386" t="s">
        <v>13677</v>
      </c>
      <c r="CH652" s="386">
        <v>969615413833</v>
      </c>
      <c r="CI652" s="386" t="s">
        <v>81</v>
      </c>
      <c r="CJ652" s="323" t="s">
        <v>81</v>
      </c>
      <c r="CK652" s="386">
        <v>2018</v>
      </c>
      <c r="CL652" s="386">
        <v>2021</v>
      </c>
      <c r="CM652" s="323" t="s">
        <v>13676</v>
      </c>
      <c r="CN652" s="386">
        <v>390</v>
      </c>
      <c r="CO652" s="688">
        <v>0.78</v>
      </c>
      <c r="CP652" s="386">
        <v>2015</v>
      </c>
      <c r="CQ652" s="323" t="s">
        <v>3372</v>
      </c>
      <c r="CR652" s="323" t="s">
        <v>81</v>
      </c>
      <c r="CS652" s="323" t="s">
        <v>81</v>
      </c>
      <c r="CT652" s="386" t="s">
        <v>81</v>
      </c>
      <c r="CU652" s="386" t="s">
        <v>81</v>
      </c>
      <c r="CV652" s="323" t="s">
        <v>81</v>
      </c>
      <c r="CW652" s="323" t="s">
        <v>6938</v>
      </c>
      <c r="CX652" s="323" t="s">
        <v>229</v>
      </c>
      <c r="CY652" s="323">
        <v>915</v>
      </c>
      <c r="CZ652" s="648">
        <v>0.79569999999999996</v>
      </c>
      <c r="DA652" s="323">
        <v>2018</v>
      </c>
      <c r="DB652" s="323">
        <v>3</v>
      </c>
      <c r="DC652" s="323" t="s">
        <v>13675</v>
      </c>
      <c r="DD652" s="323">
        <v>62.5</v>
      </c>
      <c r="DE652" s="323">
        <v>64.98</v>
      </c>
      <c r="DF652" s="323">
        <v>7</v>
      </c>
      <c r="DG652" s="323" t="s">
        <v>81</v>
      </c>
      <c r="DH652" s="323" t="s">
        <v>81</v>
      </c>
      <c r="DI652" s="323">
        <v>7.96</v>
      </c>
      <c r="DJ652" s="323">
        <v>8.0399999999999991</v>
      </c>
      <c r="DK652" s="323">
        <v>7.76</v>
      </c>
      <c r="DL652" s="323">
        <v>9.5399999999999991</v>
      </c>
      <c r="DM652" s="323">
        <v>33.299999999999997</v>
      </c>
      <c r="DN652" s="323">
        <v>8.32</v>
      </c>
      <c r="DO652" s="323">
        <v>73.56</v>
      </c>
      <c r="DP652" s="323">
        <v>40</v>
      </c>
      <c r="DQ652" s="323">
        <v>0</v>
      </c>
      <c r="DR652" s="323">
        <v>0</v>
      </c>
      <c r="DS652" s="323" t="s">
        <v>81</v>
      </c>
      <c r="DT652" s="323" t="s">
        <v>81</v>
      </c>
      <c r="DU652" s="323">
        <v>0</v>
      </c>
      <c r="DV652" s="323">
        <v>0</v>
      </c>
      <c r="DW652" s="323" t="s">
        <v>84</v>
      </c>
      <c r="DX652" s="323" t="s">
        <v>84</v>
      </c>
      <c r="DY652" s="323" t="s">
        <v>81</v>
      </c>
      <c r="DZ652" s="323" t="s">
        <v>13674</v>
      </c>
      <c r="EA652" s="323" t="s">
        <v>5464</v>
      </c>
      <c r="EB652" s="323" t="s">
        <v>13673</v>
      </c>
      <c r="EC652" s="323" t="s">
        <v>601</v>
      </c>
      <c r="ED652" s="323" t="s">
        <v>12832</v>
      </c>
      <c r="EE652" s="323" t="s">
        <v>13672</v>
      </c>
      <c r="EF652" s="323" t="s">
        <v>7502</v>
      </c>
      <c r="EG652" s="323" t="s">
        <v>84</v>
      </c>
      <c r="EH652" s="323" t="s">
        <v>13671</v>
      </c>
      <c r="EI652" s="323" t="s">
        <v>13670</v>
      </c>
      <c r="EJ652" s="521" t="s">
        <v>13669</v>
      </c>
      <c r="EK652" s="521" t="s">
        <v>13668</v>
      </c>
      <c r="EL652" s="521" t="s">
        <v>13667</v>
      </c>
      <c r="EM652" s="521" t="s">
        <v>13666</v>
      </c>
      <c r="EN652" s="323" t="s">
        <v>84</v>
      </c>
      <c r="EO652"/>
    </row>
    <row r="653" spans="1:145" s="316" customFormat="1" ht="18" thickTop="1" thickBot="1">
      <c r="A653" s="572">
        <v>652</v>
      </c>
      <c r="B653" s="572" t="s">
        <v>13665</v>
      </c>
      <c r="C653" s="612" t="s">
        <v>13664</v>
      </c>
      <c r="D653" s="572" t="s">
        <v>13209</v>
      </c>
      <c r="E653" s="568" t="str">
        <f t="shared" si="32"/>
        <v>Not Placed</v>
      </c>
      <c r="F653" s="572" t="s">
        <v>12369</v>
      </c>
      <c r="G653" s="570" t="s">
        <v>13331</v>
      </c>
      <c r="H653" s="572"/>
      <c r="I653" s="610">
        <v>36678</v>
      </c>
      <c r="J653" s="572">
        <v>21</v>
      </c>
      <c r="K653" s="572" t="s">
        <v>13663</v>
      </c>
      <c r="L653" s="572" t="s">
        <v>13662</v>
      </c>
      <c r="M653" s="612" t="s">
        <v>13661</v>
      </c>
      <c r="N653" s="612" t="s">
        <v>13660</v>
      </c>
      <c r="O653" s="612">
        <v>9920791532</v>
      </c>
      <c r="P653" s="612">
        <v>8291669473</v>
      </c>
      <c r="Q653" s="612" t="e">
        <f>VLOOKUP(B653,'TCS CON'!$D$1:$H$98,5,0)</f>
        <v>#N/A</v>
      </c>
      <c r="R653" s="612" t="e">
        <f>VLOOKUP(B653,LTI!$C$1:$H$46,6,0)</f>
        <v>#N/A</v>
      </c>
      <c r="S653" s="612" t="e">
        <f>VLOOKUP(B653,JARO!$E$2:$I$11,5,0)</f>
        <v>#N/A</v>
      </c>
      <c r="T653" s="612" t="e">
        <f>VLOOKUP(B653,Capgemini!$D$3:$H$78,5,0)</f>
        <v>#N/A</v>
      </c>
      <c r="U653" s="612" t="e">
        <f>VLOOKUP(B653,Carwale!$D$1:$H$4,5,0)</f>
        <v>#N/A</v>
      </c>
      <c r="V653" s="612" t="e">
        <f>VLOOKUP(B653,'Interactive Brokers'!E:I,5,0)</f>
        <v>#N/A</v>
      </c>
      <c r="W653" s="612" t="e">
        <f>VLOOKUP(B653,'REL Jio'!E:I,5,0)</f>
        <v>#N/A</v>
      </c>
      <c r="X653" s="612" t="e">
        <f>VLOOKUP(B653,'Sciative Sol'!E:I,5,0)</f>
        <v>#N/A</v>
      </c>
      <c r="Y653" s="612" t="e">
        <f>VLOOKUP(B653,'Hexaware Tech'!E:I,5,0)</f>
        <v>#N/A</v>
      </c>
      <c r="Z653" s="612" t="e">
        <f>VLOOKUP(B653,Axis!D:H,5,0)</f>
        <v>#N/A</v>
      </c>
      <c r="AA653" s="612" t="e">
        <f>VLOOKUP(B653,Ugam!$D$3:$H$26,5,0)</f>
        <v>#N/A</v>
      </c>
      <c r="AB653" s="612" t="e">
        <f>VLOOKUP(B653,Zeus!F:J,5,0)</f>
        <v>#N/A</v>
      </c>
      <c r="AC653" s="612" t="e">
        <f>VLOOKUP(B653,Montran!F:J,5,0)</f>
        <v>#N/A</v>
      </c>
      <c r="AD653" s="612" t="e">
        <f>VLOOKUP(B653,Endurance!H437:L437,5,0)</f>
        <v>#N/A</v>
      </c>
      <c r="AE653" s="612" t="e">
        <f>VLOOKUP(B653,'Swabhav Techlabs'!$F$1:$J$2,5,0)</f>
        <v>#N/A</v>
      </c>
      <c r="AF653" s="612" t="e">
        <f>VLOOKUP(B653,'Quality Kiosk'!$F$1:$J$18,5,0)</f>
        <v>#N/A</v>
      </c>
      <c r="AG653" s="612" t="e">
        <f>VLOOKUP(B653,'Lemon VB'!$F$1:$J$2,5,0)</f>
        <v>#N/A</v>
      </c>
      <c r="AH653" s="612" t="e">
        <f>VLOOKUP(B653,Gocomet!$E$1:$I$3,5,0)</f>
        <v>#N/A</v>
      </c>
      <c r="AI653" s="612" t="e">
        <f>VLOOKUP(B653,'Ingram Micro'!$E$1:$I$8,5,0)</f>
        <v>#N/A</v>
      </c>
      <c r="AJ653" s="612" t="e">
        <f>VLOOKUP(B653,'DePronto Infotech'!$E$1:$I$2,5,0)</f>
        <v>#N/A</v>
      </c>
      <c r="AK653" s="612" t="e">
        <f>VLOOKUP(B653,'Reliance Retail'!$E$1:$I$4,5,0)</f>
        <v>#N/A</v>
      </c>
      <c r="AL653" s="612" t="e">
        <f>VLOOKUP(B653,'Bright Champs'!$D$1:$H$13,5,0)</f>
        <v>#N/A</v>
      </c>
      <c r="AM653" s="612" t="e">
        <f>VLOOKUP(B653,Neosoft!$E$1:$I$12,5,0)</f>
        <v>#N/A</v>
      </c>
      <c r="AN653" s="612" t="e">
        <f>VLOOKUP(B653,Infosys!$E$1:$I$3,5,0)</f>
        <v>#N/A</v>
      </c>
      <c r="AO653" s="612" t="e">
        <f>VLOOKUP(B653,Cerelabs!$E$1:$I$5,5,0)</f>
        <v>#N/A</v>
      </c>
      <c r="AP653" s="612" t="e">
        <f>VLOOKUP(B653,'Neebal Technologies'!$D$1:$H$2,5,0)</f>
        <v>#N/A</v>
      </c>
      <c r="AQ653" s="612" t="e">
        <f>VLOOKUP(B653,'Vertiv Energy'!$D$1:$H$2,5,0)</f>
        <v>#N/A</v>
      </c>
      <c r="AR653" s="612" t="e">
        <f>VLOOKUP(B653,'Acidaes Solutions (CRMNEXT)'!$D$1:$H$3,5,0)</f>
        <v>#N/A</v>
      </c>
      <c r="AS653" s="612" t="e">
        <f>VLOOKUP(B653,Growisto!$D$1:$H$2,5,0)</f>
        <v>#N/A</v>
      </c>
      <c r="AT653" s="612" t="e">
        <f>VLOOKUP(B653,'9.9 Mediaworx - Digit'!$D$1:$H$2,5,0)</f>
        <v>#N/A</v>
      </c>
      <c r="AU653" s="612" t="e">
        <f>VLOOKUP(B653,'Vistaar systems Pvt Ltd'!$D$2:$H$3,5,0)</f>
        <v>#N/A</v>
      </c>
      <c r="AV653" s="612" t="e">
        <f>VLOOKUP(B653,'Course 5i'!$D$2:$H$11,5,0)</f>
        <v>#N/A</v>
      </c>
      <c r="AW653" s="612" t="e">
        <f>VLOOKUP(B653,'Radiant Appliances &amp; Electronic'!$D$1:$H$13,5,0)</f>
        <v>#N/A</v>
      </c>
      <c r="AX653" s="612" t="e">
        <f>VLOOKUP(B653,'Atos Global'!$D$3:$H$27,5,0)</f>
        <v>#N/A</v>
      </c>
      <c r="AY653" s="612" t="e">
        <f>VLOOKUP(B653,'Saama Technologies'!$D$1:$H$2,5,0)</f>
        <v>#N/A</v>
      </c>
      <c r="AZ653" s="612" t="e">
        <f>VLOOKUP(B653,'Multiplier Solutions'!$D$1:$H$2,5,0)</f>
        <v>#N/A</v>
      </c>
      <c r="BA653" s="612" t="e">
        <f>VLOOKUP(B653,GEP!$D$2:$H$5,5,0)</f>
        <v>#N/A</v>
      </c>
      <c r="BB653" s="612" t="e">
        <f>VLOOKUP(B653,Accenture!$D$1:$H$6,5,0)</f>
        <v>#N/A</v>
      </c>
      <c r="BC653" s="612" t="e">
        <f>VLOOKUP(B653,'Endurance International Group'!$D$1:$H$2,5,0)</f>
        <v>#N/A</v>
      </c>
      <c r="BD653" s="612" t="e">
        <f>VLOOKUP(B653,Newgen!$D$1:$H$2,5,0)</f>
        <v>#N/A</v>
      </c>
      <c r="BE653" s="612" t="e">
        <f>VLOOKUP(B653,'3D Incredible'!D653:H653,5,0)</f>
        <v>#N/A</v>
      </c>
      <c r="BF653" s="612" t="e">
        <f>VLOOKUP(B653,'Raja Software Labs'!$D$2:$H$2,5,0)</f>
        <v>#N/A</v>
      </c>
      <c r="BG653" s="612" t="e">
        <f>VLOOKUP(B653,Wipro!$D$1:$H$2,5,0)</f>
        <v>#N/A</v>
      </c>
      <c r="BH653" s="612" t="e">
        <f>VLOOKUP(B653,'Perch Technologies'!$D$2:$H$2,5,0)</f>
        <v>#N/A</v>
      </c>
      <c r="BI653" s="612" t="e">
        <f>VLOOKUP(B653,'Morning Star'!$D$1:$H$6,5,0)</f>
        <v>#N/A</v>
      </c>
      <c r="BJ653" s="612" t="e">
        <f>VLOOKUP(B653,Flexiloans!$D$1:$H$2,5,0)</f>
        <v>#N/A</v>
      </c>
      <c r="BK653" s="612" t="e">
        <f>VLOOKUP(B653,'Thirdware Solutions'!$D$1:$H$2,5,0)</f>
        <v>#N/A</v>
      </c>
      <c r="BL653" s="612" t="e">
        <f>VLOOKUP(B653,Tescom!$D$1:$H$8,5,0)</f>
        <v>#N/A</v>
      </c>
      <c r="BM653" s="612" t="e">
        <f>VLOOKUP(B653,'Cogno AI'!$D$1:$H$2,5,0)</f>
        <v>#N/A</v>
      </c>
      <c r="BN653" s="612" t="e">
        <f>VLOOKUP(B653,'ABM Knowledgeware'!$D$1:$H$2,5,0)</f>
        <v>#N/A</v>
      </c>
      <c r="BO653" s="612" t="e">
        <f>VLOOKUP(B653,'Concerto Software'!$D$1:$H$3,5,0)</f>
        <v>#N/A</v>
      </c>
      <c r="BP653" s="612" t="e">
        <f>VLOOKUP(B653,'My Captain'!$D$1:$H$4,5,0)</f>
        <v>#N/A</v>
      </c>
      <c r="BQ653" s="612" t="e">
        <f>VLOOKUP(B653,'Finoux Solutions'!$D$2:$H$4,5,0)</f>
        <v>#N/A</v>
      </c>
      <c r="BR653" s="612" t="e">
        <f>VLOOKUP(B653,'MITR Learning'!$D$1:$H$2,5,0)</f>
        <v>#N/A</v>
      </c>
      <c r="BS653" s="612" t="e">
        <f>VLOOKUP(B653,Nucsoft!$D$2:$H$6,5,0)</f>
        <v>#N/A</v>
      </c>
      <c r="BT653" s="612" t="e">
        <f>VLOOKUP(B653,'Paras Cadd'!$D$1:$H$2,5,0)</f>
        <v>#N/A</v>
      </c>
      <c r="BU653" s="612" t="e">
        <f>VLOOKUP(B653,'ICICI Securities'!$D$1:$H$2,5,0)</f>
        <v>#N/A</v>
      </c>
      <c r="BV653" s="612" t="e">
        <f>VLOOKUP(B653,'Citius Tech'!$D$2:$H$5,5,0)</f>
        <v>#N/A</v>
      </c>
      <c r="BW653" s="612" t="e">
        <f>VLOOKUP(B653,'Buzzy Brains'!$D$2:$H$2,5,0)</f>
        <v>#N/A</v>
      </c>
      <c r="BX653" s="612" t="e">
        <f>VLOOKUP(B653,'Decimal Point'!$D$2:$H$2,5,0)</f>
        <v>#N/A</v>
      </c>
      <c r="BY653" s="612" t="e">
        <f>VLOOKUP(B653,'Sankey Business Solutions'!$D$2:$H$3,5,0)</f>
        <v>#N/A</v>
      </c>
      <c r="BZ653" s="612" t="e">
        <f>VLOOKUP(B653,'Nangia &amp; Co LLP'!$D$2:$H$2,5,0)</f>
        <v>#N/A</v>
      </c>
      <c r="CA653" s="612" t="e">
        <f>VLOOKUP(B653,'FIS Solutions India Pvt Ltd'!$D$2:$H$2,5,0)</f>
        <v>#N/A</v>
      </c>
      <c r="CB653" s="612" t="e">
        <f>VLOOKUP(B653,'Delta Technology &amp; Management '!$D$2:$H$16,5,0)</f>
        <v>#N/A</v>
      </c>
      <c r="CC653" s="612" t="e">
        <f>VLOOKUP(B653,'Espoir Networks'!$D$3:$H$11,5,0)</f>
        <v>#N/A</v>
      </c>
      <c r="CD653" s="612" t="e">
        <f>VLOOKUP(B653,'Servosys Solution'!$D$3:$H$5,5,0)</f>
        <v>#N/A</v>
      </c>
      <c r="CE653" s="612" t="e">
        <f>VLOOKUP(B653,'Ribbon Communications'!$D$3:$H$4,5,0)</f>
        <v>#N/A</v>
      </c>
      <c r="CF653" s="612">
        <f t="shared" si="33"/>
        <v>0</v>
      </c>
      <c r="CG653" s="647" t="s">
        <v>13659</v>
      </c>
      <c r="CH653" s="647">
        <v>660650454756</v>
      </c>
      <c r="CI653" s="647"/>
      <c r="CJ653" s="643"/>
      <c r="CK653" s="647">
        <v>2017</v>
      </c>
      <c r="CL653" s="647">
        <v>2021</v>
      </c>
      <c r="CM653" s="643" t="s">
        <v>13658</v>
      </c>
      <c r="CN653" s="647">
        <v>444</v>
      </c>
      <c r="CO653" s="689">
        <v>88.88</v>
      </c>
      <c r="CP653" s="647">
        <v>2015</v>
      </c>
      <c r="CQ653" s="643" t="s">
        <v>13657</v>
      </c>
      <c r="CR653" s="643" t="s">
        <v>5685</v>
      </c>
      <c r="CS653" s="643">
        <v>502</v>
      </c>
      <c r="CT653" s="647">
        <v>77.23</v>
      </c>
      <c r="CU653" s="647">
        <v>2017</v>
      </c>
      <c r="CV653" s="643" t="s">
        <v>13656</v>
      </c>
      <c r="CW653" s="643" t="s">
        <v>81</v>
      </c>
      <c r="CX653" s="643" t="s">
        <v>81</v>
      </c>
      <c r="CY653" s="643" t="s">
        <v>81</v>
      </c>
      <c r="CZ653" s="643" t="s">
        <v>81</v>
      </c>
      <c r="DA653" s="643" t="s">
        <v>81</v>
      </c>
      <c r="DB653" s="643" t="s">
        <v>81</v>
      </c>
      <c r="DC653" s="643" t="s">
        <v>81</v>
      </c>
      <c r="DD653" s="643" t="s">
        <v>81</v>
      </c>
      <c r="DE653" s="643" t="s">
        <v>81</v>
      </c>
      <c r="DF653" s="643" t="s">
        <v>81</v>
      </c>
      <c r="DG653" s="643">
        <v>8.0399999999999991</v>
      </c>
      <c r="DH653" s="643">
        <v>8.11</v>
      </c>
      <c r="DI653" s="643">
        <v>7.58</v>
      </c>
      <c r="DJ653" s="643">
        <v>8.02</v>
      </c>
      <c r="DK653" s="643">
        <v>7.59</v>
      </c>
      <c r="DL653" s="643">
        <v>9.68</v>
      </c>
      <c r="DM653" s="643" t="s">
        <v>2052</v>
      </c>
      <c r="DN653" s="643">
        <v>8.17</v>
      </c>
      <c r="DO653" s="643">
        <v>69</v>
      </c>
      <c r="DP653" s="643"/>
      <c r="DQ653" s="643">
        <v>0</v>
      </c>
      <c r="DR653" s="643">
        <v>0</v>
      </c>
      <c r="DS653" s="643">
        <v>0</v>
      </c>
      <c r="DT653" s="643">
        <v>0</v>
      </c>
      <c r="DU653" s="643" t="s">
        <v>81</v>
      </c>
      <c r="DV653" s="643" t="s">
        <v>81</v>
      </c>
      <c r="DW653" s="643">
        <v>0</v>
      </c>
      <c r="DX653" s="643" t="s">
        <v>84</v>
      </c>
      <c r="DY653" s="643" t="s">
        <v>81</v>
      </c>
      <c r="DZ653" s="643" t="s">
        <v>13655</v>
      </c>
      <c r="EA653" s="643" t="s">
        <v>86</v>
      </c>
      <c r="EB653" s="643" t="s">
        <v>13654</v>
      </c>
      <c r="EC653" s="643" t="s">
        <v>88</v>
      </c>
      <c r="ED653" s="643" t="s">
        <v>12422</v>
      </c>
      <c r="EE653" s="643" t="s">
        <v>84</v>
      </c>
      <c r="EF653" s="643" t="s">
        <v>13653</v>
      </c>
      <c r="EG653" s="643"/>
      <c r="EH653" s="643" t="s">
        <v>13652</v>
      </c>
      <c r="EI653" s="643" t="s">
        <v>13651</v>
      </c>
      <c r="EJ653" s="643"/>
      <c r="EK653" s="643"/>
      <c r="EL653" s="643"/>
      <c r="EM653" s="643"/>
      <c r="EN653" s="643"/>
      <c r="EO653"/>
    </row>
    <row r="654" spans="1:145" s="316" customFormat="1" ht="18" thickTop="1" thickBot="1">
      <c r="A654" s="572">
        <v>653</v>
      </c>
      <c r="B654" s="572" t="s">
        <v>13650</v>
      </c>
      <c r="C654" s="612" t="s">
        <v>13649</v>
      </c>
      <c r="D654" s="572" t="s">
        <v>13208</v>
      </c>
      <c r="E654" s="568" t="str">
        <f t="shared" si="32"/>
        <v>Not Placed</v>
      </c>
      <c r="F654" s="570" t="s">
        <v>12496</v>
      </c>
      <c r="G654" s="569" t="s">
        <v>160</v>
      </c>
      <c r="H654" s="572"/>
      <c r="I654" s="610">
        <v>36306</v>
      </c>
      <c r="J654" s="572">
        <v>21</v>
      </c>
      <c r="K654" s="572" t="s">
        <v>13648</v>
      </c>
      <c r="L654" s="572" t="s">
        <v>13647</v>
      </c>
      <c r="M654" s="612" t="s">
        <v>13646</v>
      </c>
      <c r="N654" s="612" t="s">
        <v>13645</v>
      </c>
      <c r="O654" s="612">
        <v>8850569847</v>
      </c>
      <c r="P654" s="612">
        <v>9897394057</v>
      </c>
      <c r="Q654" s="612" t="e">
        <f>VLOOKUP(B654,'TCS CON'!$D$1:$H$98,5,0)</f>
        <v>#N/A</v>
      </c>
      <c r="R654" s="612" t="e">
        <f>VLOOKUP(B654,LTI!$C$1:$H$46,6,0)</f>
        <v>#N/A</v>
      </c>
      <c r="S654" s="612" t="e">
        <f>VLOOKUP(B654,JARO!$E$2:$I$11,5,0)</f>
        <v>#N/A</v>
      </c>
      <c r="T654" s="612" t="e">
        <f>VLOOKUP(B654,Capgemini!$D$3:$H$78,5,0)</f>
        <v>#N/A</v>
      </c>
      <c r="U654" s="612" t="e">
        <f>VLOOKUP(B654,Carwale!$D$1:$H$4,5,0)</f>
        <v>#N/A</v>
      </c>
      <c r="V654" s="612" t="e">
        <f>VLOOKUP(B654,'Interactive Brokers'!E:I,5,0)</f>
        <v>#N/A</v>
      </c>
      <c r="W654" s="612" t="e">
        <f>VLOOKUP(B654,'REL Jio'!E:I,5,0)</f>
        <v>#N/A</v>
      </c>
      <c r="X654" s="612" t="e">
        <f>VLOOKUP(B654,'Sciative Sol'!E:I,5,0)</f>
        <v>#N/A</v>
      </c>
      <c r="Y654" s="612" t="e">
        <f>VLOOKUP(B654,'Hexaware Tech'!E:I,5,0)</f>
        <v>#N/A</v>
      </c>
      <c r="Z654" s="612" t="e">
        <f>VLOOKUP(B654,Axis!D:H,5,0)</f>
        <v>#N/A</v>
      </c>
      <c r="AA654" s="612" t="e">
        <f>VLOOKUP(B654,Ugam!$D$3:$H$26,5,0)</f>
        <v>#N/A</v>
      </c>
      <c r="AB654" s="612" t="e">
        <f>VLOOKUP(B654,Zeus!F:J,5,0)</f>
        <v>#N/A</v>
      </c>
      <c r="AC654" s="612" t="e">
        <f>VLOOKUP(B654,Montran!F:J,5,0)</f>
        <v>#N/A</v>
      </c>
      <c r="AD654" s="612" t="e">
        <f>VLOOKUP(B654,Endurance!H438:L438,5,0)</f>
        <v>#N/A</v>
      </c>
      <c r="AE654" s="612" t="e">
        <f>VLOOKUP(B654,'Swabhav Techlabs'!$F$1:$J$2,5,0)</f>
        <v>#N/A</v>
      </c>
      <c r="AF654" s="612" t="e">
        <f>VLOOKUP(B654,'Quality Kiosk'!$F$1:$J$18,5,0)</f>
        <v>#N/A</v>
      </c>
      <c r="AG654" s="612" t="e">
        <f>VLOOKUP(B654,'Lemon VB'!$F$1:$J$2,5,0)</f>
        <v>#N/A</v>
      </c>
      <c r="AH654" s="612" t="e">
        <f>VLOOKUP(B654,Gocomet!$E$1:$I$3,5,0)</f>
        <v>#N/A</v>
      </c>
      <c r="AI654" s="612" t="e">
        <f>VLOOKUP(B654,'Ingram Micro'!$E$1:$I$8,5,0)</f>
        <v>#N/A</v>
      </c>
      <c r="AJ654" s="612" t="e">
        <f>VLOOKUP(B654,'DePronto Infotech'!$E$1:$I$2,5,0)</f>
        <v>#N/A</v>
      </c>
      <c r="AK654" s="612" t="e">
        <f>VLOOKUP(B654,'Reliance Retail'!$E$1:$I$4,5,0)</f>
        <v>#N/A</v>
      </c>
      <c r="AL654" s="612" t="e">
        <f>VLOOKUP(B654,'Bright Champs'!$D$1:$H$13,5,0)</f>
        <v>#N/A</v>
      </c>
      <c r="AM654" s="612" t="e">
        <f>VLOOKUP(B654,Neosoft!$E$1:$I$12,5,0)</f>
        <v>#N/A</v>
      </c>
      <c r="AN654" s="612" t="e">
        <f>VLOOKUP(B654,Infosys!$E$1:$I$3,5,0)</f>
        <v>#N/A</v>
      </c>
      <c r="AO654" s="612" t="e">
        <f>VLOOKUP(B654,Cerelabs!$E$1:$I$5,5,0)</f>
        <v>#N/A</v>
      </c>
      <c r="AP654" s="612" t="e">
        <f>VLOOKUP(B654,'Neebal Technologies'!$D$1:$H$2,5,0)</f>
        <v>#N/A</v>
      </c>
      <c r="AQ654" s="612" t="e">
        <f>VLOOKUP(B654,'Vertiv Energy'!$D$1:$H$2,5,0)</f>
        <v>#N/A</v>
      </c>
      <c r="AR654" s="612" t="e">
        <f>VLOOKUP(B654,'Acidaes Solutions (CRMNEXT)'!$D$1:$H$3,5,0)</f>
        <v>#N/A</v>
      </c>
      <c r="AS654" s="612" t="e">
        <f>VLOOKUP(B654,Growisto!$D$1:$H$2,5,0)</f>
        <v>#N/A</v>
      </c>
      <c r="AT654" s="612" t="e">
        <f>VLOOKUP(B654,'9.9 Mediaworx - Digit'!$D$1:$H$2,5,0)</f>
        <v>#N/A</v>
      </c>
      <c r="AU654" s="612" t="e">
        <f>VLOOKUP(B654,'Vistaar systems Pvt Ltd'!$D$2:$H$3,5,0)</f>
        <v>#N/A</v>
      </c>
      <c r="AV654" s="612" t="e">
        <f>VLOOKUP(B654,'Course 5i'!$D$2:$H$11,5,0)</f>
        <v>#N/A</v>
      </c>
      <c r="AW654" s="612" t="e">
        <f>VLOOKUP(B654,'Radiant Appliances &amp; Electronic'!$D$1:$H$13,5,0)</f>
        <v>#N/A</v>
      </c>
      <c r="AX654" s="612" t="e">
        <f>VLOOKUP(B654,'Atos Global'!$D$3:$H$27,5,0)</f>
        <v>#N/A</v>
      </c>
      <c r="AY654" s="612" t="e">
        <f>VLOOKUP(B654,'Saama Technologies'!$D$1:$H$2,5,0)</f>
        <v>#N/A</v>
      </c>
      <c r="AZ654" s="612" t="e">
        <f>VLOOKUP(B654,'Multiplier Solutions'!$D$1:$H$2,5,0)</f>
        <v>#N/A</v>
      </c>
      <c r="BA654" s="612" t="e">
        <f>VLOOKUP(B654,GEP!$D$2:$H$5,5,0)</f>
        <v>#N/A</v>
      </c>
      <c r="BB654" s="612" t="e">
        <f>VLOOKUP(B654,Accenture!$D$1:$H$6,5,0)</f>
        <v>#N/A</v>
      </c>
      <c r="BC654" s="612" t="e">
        <f>VLOOKUP(B654,'Endurance International Group'!$D$1:$H$2,5,0)</f>
        <v>#N/A</v>
      </c>
      <c r="BD654" s="612" t="e">
        <f>VLOOKUP(B654,Newgen!$D$1:$H$2,5,0)</f>
        <v>#N/A</v>
      </c>
      <c r="BE654" s="612" t="e">
        <f>VLOOKUP(B654,'3D Incredible'!D654:H654,5,0)</f>
        <v>#N/A</v>
      </c>
      <c r="BF654" s="612" t="e">
        <f>VLOOKUP(B654,'Raja Software Labs'!$D$2:$H$2,5,0)</f>
        <v>#N/A</v>
      </c>
      <c r="BG654" s="612" t="e">
        <f>VLOOKUP(B654,Wipro!$D$1:$H$2,5,0)</f>
        <v>#N/A</v>
      </c>
      <c r="BH654" s="612" t="e">
        <f>VLOOKUP(B654,'Perch Technologies'!$D$2:$H$2,5,0)</f>
        <v>#N/A</v>
      </c>
      <c r="BI654" s="612" t="e">
        <f>VLOOKUP(B654,'Morning Star'!$D$1:$H$6,5,0)</f>
        <v>#N/A</v>
      </c>
      <c r="BJ654" s="612" t="e">
        <f>VLOOKUP(B654,Flexiloans!$D$1:$H$2,5,0)</f>
        <v>#N/A</v>
      </c>
      <c r="BK654" s="612" t="e">
        <f>VLOOKUP(B654,'Thirdware Solutions'!$D$1:$H$2,5,0)</f>
        <v>#N/A</v>
      </c>
      <c r="BL654" s="612" t="e">
        <f>VLOOKUP(B654,Tescom!$D$1:$H$8,5,0)</f>
        <v>#N/A</v>
      </c>
      <c r="BM654" s="612" t="e">
        <f>VLOOKUP(B654,'Cogno AI'!$D$1:$H$2,5,0)</f>
        <v>#N/A</v>
      </c>
      <c r="BN654" s="612" t="e">
        <f>VLOOKUP(B654,'ABM Knowledgeware'!$D$1:$H$2,5,0)</f>
        <v>#N/A</v>
      </c>
      <c r="BO654" s="612" t="e">
        <f>VLOOKUP(B654,'Concerto Software'!$D$1:$H$3,5,0)</f>
        <v>#N/A</v>
      </c>
      <c r="BP654" s="612" t="e">
        <f>VLOOKUP(B654,'My Captain'!$D$1:$H$4,5,0)</f>
        <v>#N/A</v>
      </c>
      <c r="BQ654" s="612" t="e">
        <f>VLOOKUP(B654,'Finoux Solutions'!$D$2:$H$4,5,0)</f>
        <v>#N/A</v>
      </c>
      <c r="BR654" s="612" t="e">
        <f>VLOOKUP(B654,'MITR Learning'!$D$1:$H$2,5,0)</f>
        <v>#N/A</v>
      </c>
      <c r="BS654" s="612" t="e">
        <f>VLOOKUP(B654,Nucsoft!$D$2:$H$6,5,0)</f>
        <v>#N/A</v>
      </c>
      <c r="BT654" s="612" t="e">
        <f>VLOOKUP(B654,'Paras Cadd'!$D$1:$H$2,5,0)</f>
        <v>#N/A</v>
      </c>
      <c r="BU654" s="612" t="e">
        <f>VLOOKUP(B654,'ICICI Securities'!$D$1:$H$2,5,0)</f>
        <v>#N/A</v>
      </c>
      <c r="BV654" s="612" t="e">
        <f>VLOOKUP(B654,'Citius Tech'!$D$2:$H$5,5,0)</f>
        <v>#N/A</v>
      </c>
      <c r="BW654" s="612" t="e">
        <f>VLOOKUP(B654,'Buzzy Brains'!$D$2:$H$2,5,0)</f>
        <v>#N/A</v>
      </c>
      <c r="BX654" s="612" t="e">
        <f>VLOOKUP(B654,'Decimal Point'!$D$2:$H$2,5,0)</f>
        <v>#N/A</v>
      </c>
      <c r="BY654" s="612" t="e">
        <f>VLOOKUP(B654,'Sankey Business Solutions'!$D$2:$H$3,5,0)</f>
        <v>#N/A</v>
      </c>
      <c r="BZ654" s="612" t="e">
        <f>VLOOKUP(B654,'Nangia &amp; Co LLP'!$D$2:$H$2,5,0)</f>
        <v>#N/A</v>
      </c>
      <c r="CA654" s="612" t="e">
        <f>VLOOKUP(B654,'FIS Solutions India Pvt Ltd'!$D$2:$H$2,5,0)</f>
        <v>#N/A</v>
      </c>
      <c r="CB654" s="612" t="e">
        <f>VLOOKUP(B654,'Delta Technology &amp; Management '!$D$2:$H$16,5,0)</f>
        <v>#N/A</v>
      </c>
      <c r="CC654" s="612" t="e">
        <f>VLOOKUP(B654,'Espoir Networks'!$D$3:$H$11,5,0)</f>
        <v>#N/A</v>
      </c>
      <c r="CD654" s="612" t="e">
        <f>VLOOKUP(B654,'Servosys Solution'!$D$3:$H$5,5,0)</f>
        <v>#N/A</v>
      </c>
      <c r="CE654" s="612" t="e">
        <f>VLOOKUP(B654,'Ribbon Communications'!$D$3:$H$4,5,0)</f>
        <v>#N/A</v>
      </c>
      <c r="CF654" s="612">
        <f t="shared" si="33"/>
        <v>0</v>
      </c>
      <c r="CG654" s="386" t="s">
        <v>13644</v>
      </c>
      <c r="CH654" s="386" t="s">
        <v>13643</v>
      </c>
      <c r="CI654" s="386" t="s">
        <v>13642</v>
      </c>
      <c r="CJ654" s="386" t="s">
        <v>13641</v>
      </c>
      <c r="CK654" s="386">
        <v>2018</v>
      </c>
      <c r="CL654" s="386">
        <v>2021</v>
      </c>
      <c r="CM654" s="386" t="s">
        <v>13640</v>
      </c>
      <c r="CN654" s="386" t="s">
        <v>13639</v>
      </c>
      <c r="CO654" s="55">
        <v>74.8</v>
      </c>
      <c r="CP654" s="386">
        <v>2015</v>
      </c>
      <c r="CQ654" s="55" t="s">
        <v>13638</v>
      </c>
      <c r="CR654" s="55" t="s">
        <v>81</v>
      </c>
      <c r="CS654" s="55" t="s">
        <v>81</v>
      </c>
      <c r="CT654" s="386" t="s">
        <v>81</v>
      </c>
      <c r="CU654" s="386" t="s">
        <v>81</v>
      </c>
      <c r="CV654" s="55" t="s">
        <v>81</v>
      </c>
      <c r="CW654" s="55" t="s">
        <v>6002</v>
      </c>
      <c r="CX654" s="55" t="s">
        <v>13637</v>
      </c>
      <c r="CY654" s="55" t="s">
        <v>13636</v>
      </c>
      <c r="CZ654" s="55">
        <v>73.53</v>
      </c>
      <c r="DA654" s="55">
        <v>2018</v>
      </c>
      <c r="DB654" s="55">
        <v>3</v>
      </c>
      <c r="DC654" s="55" t="s">
        <v>13635</v>
      </c>
      <c r="DD654" s="55" t="s">
        <v>13634</v>
      </c>
      <c r="DE654" s="55">
        <v>63.04</v>
      </c>
      <c r="DF654" s="55">
        <v>7</v>
      </c>
      <c r="DG654" s="55" t="s">
        <v>81</v>
      </c>
      <c r="DH654" s="55" t="s">
        <v>81</v>
      </c>
      <c r="DI654" s="55">
        <v>5.5</v>
      </c>
      <c r="DJ654" s="55">
        <v>5.07</v>
      </c>
      <c r="DK654" s="55">
        <v>5.84</v>
      </c>
      <c r="DL654" s="55">
        <v>6.57</v>
      </c>
      <c r="DM654" s="55" t="s">
        <v>13633</v>
      </c>
      <c r="DN654" s="55">
        <v>5.52</v>
      </c>
      <c r="DO654" s="55">
        <v>52.26</v>
      </c>
      <c r="DP654" s="55" t="s">
        <v>13633</v>
      </c>
      <c r="DQ654" s="55">
        <v>0</v>
      </c>
      <c r="DR654" s="55">
        <v>3</v>
      </c>
      <c r="DS654" s="55" t="s">
        <v>81</v>
      </c>
      <c r="DT654" s="55" t="s">
        <v>81</v>
      </c>
      <c r="DU654" s="55">
        <v>0</v>
      </c>
      <c r="DV654" s="55">
        <v>0</v>
      </c>
      <c r="DW654" s="55" t="s">
        <v>84</v>
      </c>
      <c r="DX654" s="55" t="s">
        <v>84</v>
      </c>
      <c r="DY654" s="55" t="s">
        <v>81</v>
      </c>
      <c r="DZ654" s="55" t="s">
        <v>13632</v>
      </c>
      <c r="EA654" s="55" t="s">
        <v>81</v>
      </c>
      <c r="EB654" s="55" t="s">
        <v>13631</v>
      </c>
      <c r="EC654" s="55" t="s">
        <v>599</v>
      </c>
      <c r="ED654" s="55" t="s">
        <v>12832</v>
      </c>
      <c r="EE654" s="55" t="s">
        <v>81</v>
      </c>
      <c r="EF654" s="55" t="s">
        <v>13630</v>
      </c>
      <c r="EG654" s="55" t="s">
        <v>13629</v>
      </c>
      <c r="EH654" s="386" t="s">
        <v>13628</v>
      </c>
      <c r="EI654" s="55" t="s">
        <v>13627</v>
      </c>
      <c r="EJ654" s="646" t="s">
        <v>13626</v>
      </c>
      <c r="EK654" s="646" t="s">
        <v>13625</v>
      </c>
      <c r="EL654" s="646" t="s">
        <v>13624</v>
      </c>
      <c r="EM654" s="646" t="s">
        <v>13623</v>
      </c>
      <c r="EN654" s="55" t="s">
        <v>1451</v>
      </c>
      <c r="EO654"/>
    </row>
    <row r="655" spans="1:145" s="316" customFormat="1" ht="18" thickTop="1" thickBot="1">
      <c r="A655" s="572">
        <v>654</v>
      </c>
      <c r="B655" s="572" t="s">
        <v>13622</v>
      </c>
      <c r="C655" s="612" t="s">
        <v>13621</v>
      </c>
      <c r="D655" s="572" t="s">
        <v>13209</v>
      </c>
      <c r="E655" s="568" t="str">
        <f t="shared" si="32"/>
        <v>Not Placed</v>
      </c>
      <c r="F655" s="572" t="s">
        <v>12493</v>
      </c>
      <c r="G655" s="570" t="s">
        <v>274</v>
      </c>
      <c r="H655" s="572"/>
      <c r="I655" s="610">
        <v>36324</v>
      </c>
      <c r="J655" s="572">
        <v>21</v>
      </c>
      <c r="K655" s="572"/>
      <c r="L655" s="572" t="s">
        <v>13620</v>
      </c>
      <c r="M655" s="612" t="s">
        <v>13619</v>
      </c>
      <c r="N655" s="612" t="s">
        <v>13618</v>
      </c>
      <c r="O655" s="612" t="s">
        <v>13617</v>
      </c>
      <c r="P655" s="612">
        <v>7977884396</v>
      </c>
      <c r="Q655" s="612" t="e">
        <f>VLOOKUP(B655,'TCS CON'!$D$1:$H$98,5,0)</f>
        <v>#N/A</v>
      </c>
      <c r="R655" s="612" t="e">
        <f>VLOOKUP(B655,LTI!$C$1:$H$46,6,0)</f>
        <v>#N/A</v>
      </c>
      <c r="S655" s="612" t="e">
        <f>VLOOKUP(B655,JARO!$E$2:$I$11,5,0)</f>
        <v>#N/A</v>
      </c>
      <c r="T655" s="612" t="e">
        <f>VLOOKUP(B655,Capgemini!$D$3:$H$78,5,0)</f>
        <v>#N/A</v>
      </c>
      <c r="U655" s="612" t="e">
        <f>VLOOKUP(B655,Carwale!$D$1:$H$4,5,0)</f>
        <v>#N/A</v>
      </c>
      <c r="V655" s="612" t="e">
        <f>VLOOKUP(B655,'Interactive Brokers'!E:I,5,0)</f>
        <v>#N/A</v>
      </c>
      <c r="W655" s="612" t="e">
        <f>VLOOKUP(B655,'REL Jio'!E:I,5,0)</f>
        <v>#N/A</v>
      </c>
      <c r="X655" s="612" t="e">
        <f>VLOOKUP(B655,'Sciative Sol'!E:I,5,0)</f>
        <v>#N/A</v>
      </c>
      <c r="Y655" s="612" t="e">
        <f>VLOOKUP(B655,'Hexaware Tech'!E:I,5,0)</f>
        <v>#N/A</v>
      </c>
      <c r="Z655" s="612" t="e">
        <f>VLOOKUP(B655,Axis!D:H,5,0)</f>
        <v>#N/A</v>
      </c>
      <c r="AA655" s="612" t="e">
        <f>VLOOKUP(B655,Ugam!$D$3:$H$26,5,0)</f>
        <v>#N/A</v>
      </c>
      <c r="AB655" s="612" t="e">
        <f>VLOOKUP(B655,Zeus!F:J,5,0)</f>
        <v>#N/A</v>
      </c>
      <c r="AC655" s="612" t="e">
        <f>VLOOKUP(B655,Montran!F:J,5,0)</f>
        <v>#N/A</v>
      </c>
      <c r="AD655" s="612" t="e">
        <f>VLOOKUP(B655,Endurance!H439:L439,5,0)</f>
        <v>#N/A</v>
      </c>
      <c r="AE655" s="612" t="e">
        <f>VLOOKUP(B655,'Swabhav Techlabs'!$F$1:$J$2,5,0)</f>
        <v>#N/A</v>
      </c>
      <c r="AF655" s="612" t="e">
        <f>VLOOKUP(B655,'Quality Kiosk'!$F$1:$J$18,5,0)</f>
        <v>#N/A</v>
      </c>
      <c r="AG655" s="612" t="e">
        <f>VLOOKUP(B655,'Lemon VB'!$F$1:$J$2,5,0)</f>
        <v>#N/A</v>
      </c>
      <c r="AH655" s="612" t="e">
        <f>VLOOKUP(B655,Gocomet!$E$1:$I$3,5,0)</f>
        <v>#N/A</v>
      </c>
      <c r="AI655" s="612" t="e">
        <f>VLOOKUP(B655,'Ingram Micro'!$E$1:$I$8,5,0)</f>
        <v>#N/A</v>
      </c>
      <c r="AJ655" s="612" t="e">
        <f>VLOOKUP(B655,'DePronto Infotech'!$E$1:$I$2,5,0)</f>
        <v>#N/A</v>
      </c>
      <c r="AK655" s="612" t="e">
        <f>VLOOKUP(B655,'Reliance Retail'!$E$1:$I$4,5,0)</f>
        <v>#N/A</v>
      </c>
      <c r="AL655" s="612" t="e">
        <f>VLOOKUP(B655,'Bright Champs'!$D$1:$H$13,5,0)</f>
        <v>#N/A</v>
      </c>
      <c r="AM655" s="612" t="e">
        <f>VLOOKUP(B655,Neosoft!$E$1:$I$12,5,0)</f>
        <v>#N/A</v>
      </c>
      <c r="AN655" s="612" t="e">
        <f>VLOOKUP(B655,Infosys!$E$1:$I$3,5,0)</f>
        <v>#N/A</v>
      </c>
      <c r="AO655" s="612" t="e">
        <f>VLOOKUP(B655,Cerelabs!$E$1:$I$5,5,0)</f>
        <v>#N/A</v>
      </c>
      <c r="AP655" s="612" t="e">
        <f>VLOOKUP(B655,'Neebal Technologies'!$D$1:$H$2,5,0)</f>
        <v>#N/A</v>
      </c>
      <c r="AQ655" s="612" t="e">
        <f>VLOOKUP(B655,'Vertiv Energy'!$D$1:$H$2,5,0)</f>
        <v>#N/A</v>
      </c>
      <c r="AR655" s="612" t="e">
        <f>VLOOKUP(B655,'Acidaes Solutions (CRMNEXT)'!$D$1:$H$3,5,0)</f>
        <v>#N/A</v>
      </c>
      <c r="AS655" s="612" t="e">
        <f>VLOOKUP(B655,Growisto!$D$1:$H$2,5,0)</f>
        <v>#N/A</v>
      </c>
      <c r="AT655" s="612" t="e">
        <f>VLOOKUP(B655,'9.9 Mediaworx - Digit'!$D$1:$H$2,5,0)</f>
        <v>#N/A</v>
      </c>
      <c r="AU655" s="612" t="e">
        <f>VLOOKUP(B655,'Vistaar systems Pvt Ltd'!$D$2:$H$3,5,0)</f>
        <v>#N/A</v>
      </c>
      <c r="AV655" s="612" t="e">
        <f>VLOOKUP(B655,'Course 5i'!$D$2:$H$11,5,0)</f>
        <v>#N/A</v>
      </c>
      <c r="AW655" s="612" t="e">
        <f>VLOOKUP(B655,'Radiant Appliances &amp; Electronic'!$D$1:$H$13,5,0)</f>
        <v>#N/A</v>
      </c>
      <c r="AX655" s="612" t="e">
        <f>VLOOKUP(B655,'Atos Global'!$D$3:$H$27,5,0)</f>
        <v>#N/A</v>
      </c>
      <c r="AY655" s="612" t="e">
        <f>VLOOKUP(B655,'Saama Technologies'!$D$1:$H$2,5,0)</f>
        <v>#N/A</v>
      </c>
      <c r="AZ655" s="612" t="e">
        <f>VLOOKUP(B655,'Multiplier Solutions'!$D$1:$H$2,5,0)</f>
        <v>#N/A</v>
      </c>
      <c r="BA655" s="612" t="e">
        <f>VLOOKUP(B655,GEP!$D$2:$H$5,5,0)</f>
        <v>#N/A</v>
      </c>
      <c r="BB655" s="612" t="e">
        <f>VLOOKUP(B655,Accenture!$D$1:$H$6,5,0)</f>
        <v>#N/A</v>
      </c>
      <c r="BC655" s="612" t="e">
        <f>VLOOKUP(B655,'Endurance International Group'!$D$1:$H$2,5,0)</f>
        <v>#N/A</v>
      </c>
      <c r="BD655" s="612" t="e">
        <f>VLOOKUP(B655,Newgen!$D$1:$H$2,5,0)</f>
        <v>#N/A</v>
      </c>
      <c r="BE655" s="612" t="e">
        <f>VLOOKUP(B655,'3D Incredible'!D655:H655,5,0)</f>
        <v>#N/A</v>
      </c>
      <c r="BF655" s="612" t="e">
        <f>VLOOKUP(B655,'Raja Software Labs'!$D$2:$H$2,5,0)</f>
        <v>#N/A</v>
      </c>
      <c r="BG655" s="612" t="e">
        <f>VLOOKUP(B655,Wipro!$D$1:$H$2,5,0)</f>
        <v>#N/A</v>
      </c>
      <c r="BH655" s="612" t="e">
        <f>VLOOKUP(B655,'Perch Technologies'!$D$2:$H$2,5,0)</f>
        <v>#N/A</v>
      </c>
      <c r="BI655" s="612" t="e">
        <f>VLOOKUP(B655,'Morning Star'!$D$1:$H$6,5,0)</f>
        <v>#N/A</v>
      </c>
      <c r="BJ655" s="612" t="e">
        <f>VLOOKUP(B655,Flexiloans!$D$1:$H$2,5,0)</f>
        <v>#N/A</v>
      </c>
      <c r="BK655" s="612" t="e">
        <f>VLOOKUP(B655,'Thirdware Solutions'!$D$1:$H$2,5,0)</f>
        <v>#N/A</v>
      </c>
      <c r="BL655" s="612" t="e">
        <f>VLOOKUP(B655,Tescom!$D$1:$H$8,5,0)</f>
        <v>#N/A</v>
      </c>
      <c r="BM655" s="612" t="e">
        <f>VLOOKUP(B655,'Cogno AI'!$D$1:$H$2,5,0)</f>
        <v>#N/A</v>
      </c>
      <c r="BN655" s="612" t="e">
        <f>VLOOKUP(B655,'ABM Knowledgeware'!$D$1:$H$2,5,0)</f>
        <v>#N/A</v>
      </c>
      <c r="BO655" s="612" t="e">
        <f>VLOOKUP(B655,'Concerto Software'!$D$1:$H$3,5,0)</f>
        <v>#N/A</v>
      </c>
      <c r="BP655" s="612" t="e">
        <f>VLOOKUP(B655,'My Captain'!$D$1:$H$4,5,0)</f>
        <v>#N/A</v>
      </c>
      <c r="BQ655" s="612" t="e">
        <f>VLOOKUP(B655,'Finoux Solutions'!$D$2:$H$4,5,0)</f>
        <v>#N/A</v>
      </c>
      <c r="BR655" s="612" t="e">
        <f>VLOOKUP(B655,'MITR Learning'!$D$1:$H$2,5,0)</f>
        <v>#N/A</v>
      </c>
      <c r="BS655" s="612" t="e">
        <f>VLOOKUP(B655,Nucsoft!$D$2:$H$6,5,0)</f>
        <v>#N/A</v>
      </c>
      <c r="BT655" s="612" t="e">
        <f>VLOOKUP(B655,'Paras Cadd'!$D$1:$H$2,5,0)</f>
        <v>#N/A</v>
      </c>
      <c r="BU655" s="612" t="e">
        <f>VLOOKUP(B655,'ICICI Securities'!$D$1:$H$2,5,0)</f>
        <v>#N/A</v>
      </c>
      <c r="BV655" s="612" t="e">
        <f>VLOOKUP(B655,'Citius Tech'!$D$2:$H$5,5,0)</f>
        <v>#N/A</v>
      </c>
      <c r="BW655" s="612" t="e">
        <f>VLOOKUP(B655,'Buzzy Brains'!$D$2:$H$2,5,0)</f>
        <v>#N/A</v>
      </c>
      <c r="BX655" s="612" t="e">
        <f>VLOOKUP(B655,'Decimal Point'!$D$2:$H$2,5,0)</f>
        <v>#N/A</v>
      </c>
      <c r="BY655" s="612" t="e">
        <f>VLOOKUP(B655,'Sankey Business Solutions'!$D$2:$H$3,5,0)</f>
        <v>#N/A</v>
      </c>
      <c r="BZ655" s="612" t="e">
        <f>VLOOKUP(B655,'Nangia &amp; Co LLP'!$D$2:$H$2,5,0)</f>
        <v>#N/A</v>
      </c>
      <c r="CA655" s="612" t="e">
        <f>VLOOKUP(B655,'FIS Solutions India Pvt Ltd'!$D$2:$H$2,5,0)</f>
        <v>#N/A</v>
      </c>
      <c r="CB655" s="612" t="e">
        <f>VLOOKUP(B655,'Delta Technology &amp; Management '!$D$2:$H$16,5,0)</f>
        <v>#N/A</v>
      </c>
      <c r="CC655" s="612" t="e">
        <f>VLOOKUP(B655,'Espoir Networks'!$D$3:$H$11,5,0)</f>
        <v>#N/A</v>
      </c>
      <c r="CD655" s="612" t="e">
        <f>VLOOKUP(B655,'Servosys Solution'!$D$3:$H$5,5,0)</f>
        <v>#N/A</v>
      </c>
      <c r="CE655" s="612" t="e">
        <f>VLOOKUP(B655,'Ribbon Communications'!$D$3:$H$4,5,0)</f>
        <v>#N/A</v>
      </c>
      <c r="CF655" s="612">
        <f t="shared" si="33"/>
        <v>0</v>
      </c>
      <c r="CG655" s="386" t="s">
        <v>13616</v>
      </c>
      <c r="CH655" s="645" t="s">
        <v>13615</v>
      </c>
      <c r="CI655" s="386" t="s">
        <v>883</v>
      </c>
      <c r="CJ655" s="323" t="s">
        <v>883</v>
      </c>
      <c r="CK655" s="386">
        <v>2017</v>
      </c>
      <c r="CL655" s="386">
        <v>2021</v>
      </c>
      <c r="CM655" s="323" t="s">
        <v>11091</v>
      </c>
      <c r="CN655" s="386">
        <v>448</v>
      </c>
      <c r="CO655" s="55">
        <v>89.6</v>
      </c>
      <c r="CP655" s="386">
        <v>2013</v>
      </c>
      <c r="CQ655" s="323" t="s">
        <v>13613</v>
      </c>
      <c r="CR655" s="323" t="s">
        <v>13614</v>
      </c>
      <c r="CS655" s="323">
        <v>502</v>
      </c>
      <c r="CT655" s="644">
        <v>0.77229999999999999</v>
      </c>
      <c r="CU655" s="386">
        <v>2015</v>
      </c>
      <c r="CV655" s="323" t="s">
        <v>13613</v>
      </c>
      <c r="CW655" s="323" t="s">
        <v>883</v>
      </c>
      <c r="CX655" s="323" t="s">
        <v>883</v>
      </c>
      <c r="CY655" s="323" t="s">
        <v>883</v>
      </c>
      <c r="CZ655" s="323" t="s">
        <v>883</v>
      </c>
      <c r="DA655" s="323" t="s">
        <v>883</v>
      </c>
      <c r="DB655" s="323" t="s">
        <v>883</v>
      </c>
      <c r="DC655" s="323" t="s">
        <v>883</v>
      </c>
      <c r="DD655" s="323" t="s">
        <v>883</v>
      </c>
      <c r="DE655" s="323" t="s">
        <v>883</v>
      </c>
      <c r="DF655" s="323" t="s">
        <v>883</v>
      </c>
      <c r="DG655" s="323">
        <v>6.72</v>
      </c>
      <c r="DH655" s="323">
        <v>5.0199999999999996</v>
      </c>
      <c r="DI655" s="323">
        <v>6.65</v>
      </c>
      <c r="DJ655" s="323">
        <v>6.35</v>
      </c>
      <c r="DK655" s="323">
        <v>7.01</v>
      </c>
      <c r="DL655" s="323">
        <v>8</v>
      </c>
      <c r="DM655" s="323">
        <v>39.75</v>
      </c>
      <c r="DN655" s="323">
        <v>6.62</v>
      </c>
      <c r="DO655" s="323">
        <v>59.03</v>
      </c>
      <c r="DP655" s="323">
        <v>8</v>
      </c>
      <c r="DQ655" s="323">
        <v>0</v>
      </c>
      <c r="DR655" s="323">
        <v>0</v>
      </c>
      <c r="DS655" s="323">
        <v>0</v>
      </c>
      <c r="DT655" s="323">
        <v>0</v>
      </c>
      <c r="DU655" s="323" t="s">
        <v>883</v>
      </c>
      <c r="DV655" s="323" t="s">
        <v>883</v>
      </c>
      <c r="DW655" s="323" t="s">
        <v>84</v>
      </c>
      <c r="DX655" s="323" t="s">
        <v>84</v>
      </c>
      <c r="DY655" s="323" t="s">
        <v>883</v>
      </c>
      <c r="DZ655" s="323" t="s">
        <v>13612</v>
      </c>
      <c r="EA655" s="323" t="s">
        <v>403</v>
      </c>
      <c r="EB655" s="323" t="s">
        <v>13611</v>
      </c>
      <c r="EC655" s="323" t="s">
        <v>403</v>
      </c>
      <c r="ED655" s="323" t="s">
        <v>12422</v>
      </c>
      <c r="EE655" s="323" t="s">
        <v>13610</v>
      </c>
      <c r="EF655" s="323" t="s">
        <v>13609</v>
      </c>
      <c r="EG655" s="323" t="s">
        <v>883</v>
      </c>
      <c r="EH655" s="323" t="s">
        <v>13608</v>
      </c>
      <c r="EI655" s="323" t="s">
        <v>13607</v>
      </c>
      <c r="EJ655" s="323" t="s">
        <v>13606</v>
      </c>
      <c r="EK655" s="323" t="s">
        <v>13605</v>
      </c>
      <c r="EL655" s="323" t="s">
        <v>883</v>
      </c>
      <c r="EM655" s="323" t="s">
        <v>13604</v>
      </c>
      <c r="EN655" s="323"/>
      <c r="EO655"/>
    </row>
    <row r="656" spans="1:145" s="316" customFormat="1" ht="18" thickTop="1" thickBot="1">
      <c r="A656" s="572">
        <v>655</v>
      </c>
      <c r="B656" s="572" t="s">
        <v>13603</v>
      </c>
      <c r="C656" s="612" t="s">
        <v>13602</v>
      </c>
      <c r="D656" s="572" t="s">
        <v>13209</v>
      </c>
      <c r="E656" s="568" t="str">
        <f t="shared" si="32"/>
        <v>Not Placed</v>
      </c>
      <c r="F656" s="572" t="s">
        <v>12369</v>
      </c>
      <c r="G656" s="570" t="s">
        <v>13331</v>
      </c>
      <c r="H656" s="572"/>
      <c r="I656" s="610">
        <v>36281</v>
      </c>
      <c r="J656" s="572">
        <v>21</v>
      </c>
      <c r="K656" s="572" t="s">
        <v>13601</v>
      </c>
      <c r="L656" s="572" t="s">
        <v>13601</v>
      </c>
      <c r="M656" s="612" t="s">
        <v>13600</v>
      </c>
      <c r="N656" s="612" t="s">
        <v>13599</v>
      </c>
      <c r="O656" s="612"/>
      <c r="P656" s="612">
        <v>8689945825</v>
      </c>
      <c r="Q656" s="612" t="e">
        <f>VLOOKUP(B656,'TCS CON'!$D$1:$H$98,5,0)</f>
        <v>#N/A</v>
      </c>
      <c r="R656" s="612" t="e">
        <f>VLOOKUP(B656,LTI!$C$1:$H$46,6,0)</f>
        <v>#N/A</v>
      </c>
      <c r="S656" s="612" t="e">
        <f>VLOOKUP(B656,JARO!$E$2:$I$11,5,0)</f>
        <v>#N/A</v>
      </c>
      <c r="T656" s="612" t="e">
        <f>VLOOKUP(B656,Capgemini!$D$3:$H$78,5,0)</f>
        <v>#N/A</v>
      </c>
      <c r="U656" s="612" t="e">
        <f>VLOOKUP(B656,Carwale!$D$1:$H$4,5,0)</f>
        <v>#N/A</v>
      </c>
      <c r="V656" s="612" t="e">
        <f>VLOOKUP(B656,'Interactive Brokers'!E:I,5,0)</f>
        <v>#N/A</v>
      </c>
      <c r="W656" s="612" t="e">
        <f>VLOOKUP(B656,'REL Jio'!E:I,5,0)</f>
        <v>#N/A</v>
      </c>
      <c r="X656" s="612" t="e">
        <f>VLOOKUP(B656,'Sciative Sol'!E:I,5,0)</f>
        <v>#N/A</v>
      </c>
      <c r="Y656" s="612" t="e">
        <f>VLOOKUP(B656,'Hexaware Tech'!E:I,5,0)</f>
        <v>#N/A</v>
      </c>
      <c r="Z656" s="612" t="e">
        <f>VLOOKUP(B656,Axis!D:H,5,0)</f>
        <v>#N/A</v>
      </c>
      <c r="AA656" s="612" t="e">
        <f>VLOOKUP(B656,Ugam!$D$3:$H$26,5,0)</f>
        <v>#N/A</v>
      </c>
      <c r="AB656" s="612" t="e">
        <f>VLOOKUP(B656,Zeus!F:J,5,0)</f>
        <v>#N/A</v>
      </c>
      <c r="AC656" s="612" t="e">
        <f>VLOOKUP(B656,Montran!F:J,5,0)</f>
        <v>#N/A</v>
      </c>
      <c r="AD656" s="612" t="e">
        <f>VLOOKUP(B656,Endurance!H440:L440,5,0)</f>
        <v>#N/A</v>
      </c>
      <c r="AE656" s="612" t="e">
        <f>VLOOKUP(B656,'Swabhav Techlabs'!$F$1:$J$2,5,0)</f>
        <v>#N/A</v>
      </c>
      <c r="AF656" s="612" t="e">
        <f>VLOOKUP(B656,'Quality Kiosk'!$F$1:$J$18,5,0)</f>
        <v>#N/A</v>
      </c>
      <c r="AG656" s="612" t="e">
        <f>VLOOKUP(B656,'Lemon VB'!$F$1:$J$2,5,0)</f>
        <v>#N/A</v>
      </c>
      <c r="AH656" s="612" t="e">
        <f>VLOOKUP(B656,Gocomet!$E$1:$I$3,5,0)</f>
        <v>#N/A</v>
      </c>
      <c r="AI656" s="612" t="e">
        <f>VLOOKUP(B656,'Ingram Micro'!$E$1:$I$8,5,0)</f>
        <v>#N/A</v>
      </c>
      <c r="AJ656" s="612" t="e">
        <f>VLOOKUP(B656,'DePronto Infotech'!$E$1:$I$2,5,0)</f>
        <v>#N/A</v>
      </c>
      <c r="AK656" s="612" t="e">
        <f>VLOOKUP(B656,'Reliance Retail'!$E$1:$I$4,5,0)</f>
        <v>#N/A</v>
      </c>
      <c r="AL656" s="612" t="e">
        <f>VLOOKUP(B656,'Bright Champs'!$D$1:$H$13,5,0)</f>
        <v>#N/A</v>
      </c>
      <c r="AM656" s="612" t="e">
        <f>VLOOKUP(B656,Neosoft!$E$1:$I$12,5,0)</f>
        <v>#N/A</v>
      </c>
      <c r="AN656" s="612" t="e">
        <f>VLOOKUP(B656,Infosys!$E$1:$I$3,5,0)</f>
        <v>#N/A</v>
      </c>
      <c r="AO656" s="612" t="e">
        <f>VLOOKUP(B656,Cerelabs!$E$1:$I$5,5,0)</f>
        <v>#N/A</v>
      </c>
      <c r="AP656" s="612" t="e">
        <f>VLOOKUP(B656,'Neebal Technologies'!$D$1:$H$2,5,0)</f>
        <v>#N/A</v>
      </c>
      <c r="AQ656" s="612" t="e">
        <f>VLOOKUP(B656,'Vertiv Energy'!$D$1:$H$2,5,0)</f>
        <v>#N/A</v>
      </c>
      <c r="AR656" s="612" t="e">
        <f>VLOOKUP(B656,'Acidaes Solutions (CRMNEXT)'!$D$1:$H$3,5,0)</f>
        <v>#N/A</v>
      </c>
      <c r="AS656" s="612" t="e">
        <f>VLOOKUP(B656,Growisto!$D$1:$H$2,5,0)</f>
        <v>#N/A</v>
      </c>
      <c r="AT656" s="612" t="e">
        <f>VLOOKUP(B656,'9.9 Mediaworx - Digit'!$D$1:$H$2,5,0)</f>
        <v>#N/A</v>
      </c>
      <c r="AU656" s="612" t="e">
        <f>VLOOKUP(B656,'Vistaar systems Pvt Ltd'!$D$2:$H$3,5,0)</f>
        <v>#N/A</v>
      </c>
      <c r="AV656" s="612" t="e">
        <f>VLOOKUP(B656,'Course 5i'!$D$2:$H$11,5,0)</f>
        <v>#N/A</v>
      </c>
      <c r="AW656" s="612" t="e">
        <f>VLOOKUP(B656,'Radiant Appliances &amp; Electronic'!$D$1:$H$13,5,0)</f>
        <v>#N/A</v>
      </c>
      <c r="AX656" s="612" t="e">
        <f>VLOOKUP(B656,'Atos Global'!$D$3:$H$27,5,0)</f>
        <v>#N/A</v>
      </c>
      <c r="AY656" s="612" t="e">
        <f>VLOOKUP(B656,'Saama Technologies'!$D$1:$H$2,5,0)</f>
        <v>#N/A</v>
      </c>
      <c r="AZ656" s="612" t="e">
        <f>VLOOKUP(B656,'Multiplier Solutions'!$D$1:$H$2,5,0)</f>
        <v>#N/A</v>
      </c>
      <c r="BA656" s="612" t="e">
        <f>VLOOKUP(B656,GEP!$D$2:$H$5,5,0)</f>
        <v>#N/A</v>
      </c>
      <c r="BB656" s="612" t="e">
        <f>VLOOKUP(B656,Accenture!$D$1:$H$6,5,0)</f>
        <v>#N/A</v>
      </c>
      <c r="BC656" s="612" t="e">
        <f>VLOOKUP(B656,'Endurance International Group'!$D$1:$H$2,5,0)</f>
        <v>#N/A</v>
      </c>
      <c r="BD656" s="612" t="e">
        <f>VLOOKUP(B656,Newgen!$D$1:$H$2,5,0)</f>
        <v>#N/A</v>
      </c>
      <c r="BE656" s="612" t="e">
        <f>VLOOKUP(B656,'3D Incredible'!D656:H656,5,0)</f>
        <v>#N/A</v>
      </c>
      <c r="BF656" s="612" t="e">
        <f>VLOOKUP(B656,'Raja Software Labs'!$D$2:$H$2,5,0)</f>
        <v>#N/A</v>
      </c>
      <c r="BG656" s="612" t="e">
        <f>VLOOKUP(B656,Wipro!$D$1:$H$2,5,0)</f>
        <v>#N/A</v>
      </c>
      <c r="BH656" s="612" t="e">
        <f>VLOOKUP(B656,'Perch Technologies'!$D$2:$H$2,5,0)</f>
        <v>#N/A</v>
      </c>
      <c r="BI656" s="612" t="e">
        <f>VLOOKUP(B656,'Morning Star'!$D$1:$H$6,5,0)</f>
        <v>#N/A</v>
      </c>
      <c r="BJ656" s="612" t="e">
        <f>VLOOKUP(B656,Flexiloans!$D$1:$H$2,5,0)</f>
        <v>#N/A</v>
      </c>
      <c r="BK656" s="612" t="e">
        <f>VLOOKUP(B656,'Thirdware Solutions'!$D$1:$H$2,5,0)</f>
        <v>#N/A</v>
      </c>
      <c r="BL656" s="612" t="e">
        <f>VLOOKUP(B656,Tescom!$D$1:$H$8,5,0)</f>
        <v>#N/A</v>
      </c>
      <c r="BM656" s="612" t="e">
        <f>VLOOKUP(B656,'Cogno AI'!$D$1:$H$2,5,0)</f>
        <v>#N/A</v>
      </c>
      <c r="BN656" s="612" t="e">
        <f>VLOOKUP(B656,'ABM Knowledgeware'!$D$1:$H$2,5,0)</f>
        <v>#N/A</v>
      </c>
      <c r="BO656" s="612" t="e">
        <f>VLOOKUP(B656,'Concerto Software'!$D$1:$H$3,5,0)</f>
        <v>#N/A</v>
      </c>
      <c r="BP656" s="612" t="e">
        <f>VLOOKUP(B656,'My Captain'!$D$1:$H$4,5,0)</f>
        <v>#N/A</v>
      </c>
      <c r="BQ656" s="612" t="e">
        <f>VLOOKUP(B656,'Finoux Solutions'!$D$2:$H$4,5,0)</f>
        <v>#N/A</v>
      </c>
      <c r="BR656" s="612" t="e">
        <f>VLOOKUP(B656,'MITR Learning'!$D$1:$H$2,5,0)</f>
        <v>#N/A</v>
      </c>
      <c r="BS656" s="612" t="e">
        <f>VLOOKUP(B656,Nucsoft!$D$2:$H$6,5,0)</f>
        <v>#N/A</v>
      </c>
      <c r="BT656" s="612" t="e">
        <f>VLOOKUP(B656,'Paras Cadd'!$D$1:$H$2,5,0)</f>
        <v>#N/A</v>
      </c>
      <c r="BU656" s="612" t="e">
        <f>VLOOKUP(B656,'ICICI Securities'!$D$1:$H$2,5,0)</f>
        <v>#N/A</v>
      </c>
      <c r="BV656" s="612" t="e">
        <f>VLOOKUP(B656,'Citius Tech'!$D$2:$H$5,5,0)</f>
        <v>#N/A</v>
      </c>
      <c r="BW656" s="612" t="e">
        <f>VLOOKUP(B656,'Buzzy Brains'!$D$2:$H$2,5,0)</f>
        <v>#N/A</v>
      </c>
      <c r="BX656" s="612" t="e">
        <f>VLOOKUP(B656,'Decimal Point'!$D$2:$H$2,5,0)</f>
        <v>#N/A</v>
      </c>
      <c r="BY656" s="612" t="e">
        <f>VLOOKUP(B656,'Sankey Business Solutions'!$D$2:$H$3,5,0)</f>
        <v>#N/A</v>
      </c>
      <c r="BZ656" s="612" t="e">
        <f>VLOOKUP(B656,'Nangia &amp; Co LLP'!$D$2:$H$2,5,0)</f>
        <v>#N/A</v>
      </c>
      <c r="CA656" s="612" t="e">
        <f>VLOOKUP(B656,'FIS Solutions India Pvt Ltd'!$D$2:$H$2,5,0)</f>
        <v>#N/A</v>
      </c>
      <c r="CB656" s="612" t="e">
        <f>VLOOKUP(B656,'Delta Technology &amp; Management '!$D$2:$H$16,5,0)</f>
        <v>#N/A</v>
      </c>
      <c r="CC656" s="612" t="e">
        <f>VLOOKUP(B656,'Espoir Networks'!$D$3:$H$11,5,0)</f>
        <v>#N/A</v>
      </c>
      <c r="CD656" s="612" t="e">
        <f>VLOOKUP(B656,'Servosys Solution'!$D$3:$H$5,5,0)</f>
        <v>#N/A</v>
      </c>
      <c r="CE656" s="612" t="e">
        <f>VLOOKUP(B656,'Ribbon Communications'!$D$3:$H$4,5,0)</f>
        <v>#N/A</v>
      </c>
      <c r="CF656" s="612">
        <f t="shared" si="33"/>
        <v>0</v>
      </c>
      <c r="CG656" s="386" t="s">
        <v>13598</v>
      </c>
      <c r="CH656" s="386">
        <v>918777476149</v>
      </c>
      <c r="CI656" s="386"/>
      <c r="CJ656" s="323"/>
      <c r="CK656" s="386">
        <v>2017</v>
      </c>
      <c r="CL656" s="386">
        <v>2021</v>
      </c>
      <c r="CM656" s="323" t="s">
        <v>13597</v>
      </c>
      <c r="CN656" s="386">
        <v>453</v>
      </c>
      <c r="CO656" s="55">
        <v>90.6</v>
      </c>
      <c r="CP656" s="386">
        <v>2015</v>
      </c>
      <c r="CQ656" s="323" t="s">
        <v>3030</v>
      </c>
      <c r="CR656" s="323" t="s">
        <v>13596</v>
      </c>
      <c r="CS656" s="323">
        <v>477</v>
      </c>
      <c r="CT656" s="386">
        <v>73.38</v>
      </c>
      <c r="CU656" s="386">
        <v>2017</v>
      </c>
      <c r="CV656" s="323" t="s">
        <v>3030</v>
      </c>
      <c r="CW656" s="323" t="s">
        <v>81</v>
      </c>
      <c r="CX656" s="323" t="s">
        <v>81</v>
      </c>
      <c r="CY656" s="323" t="s">
        <v>81</v>
      </c>
      <c r="CZ656" s="323" t="s">
        <v>81</v>
      </c>
      <c r="DA656" s="323" t="s">
        <v>81</v>
      </c>
      <c r="DB656" s="323" t="s">
        <v>81</v>
      </c>
      <c r="DC656" s="323" t="s">
        <v>81</v>
      </c>
      <c r="DD656" s="323" t="s">
        <v>81</v>
      </c>
      <c r="DE656" s="323" t="s">
        <v>81</v>
      </c>
      <c r="DF656" s="323" t="s">
        <v>81</v>
      </c>
      <c r="DG656" s="323">
        <v>6.3</v>
      </c>
      <c r="DH656" s="323">
        <v>6.04</v>
      </c>
      <c r="DI656" s="323">
        <v>5.42</v>
      </c>
      <c r="DJ656" s="323">
        <v>6.76</v>
      </c>
      <c r="DK656" s="323">
        <v>7.07</v>
      </c>
      <c r="DL656" s="323">
        <v>6.8</v>
      </c>
      <c r="DM656" s="323">
        <v>38.39</v>
      </c>
      <c r="DN656" s="323">
        <v>6.39</v>
      </c>
      <c r="DO656" s="323">
        <v>57.38</v>
      </c>
      <c r="DP656" s="323">
        <v>7.07</v>
      </c>
      <c r="DQ656" s="323">
        <v>0</v>
      </c>
      <c r="DR656" s="323">
        <v>8</v>
      </c>
      <c r="DS656" s="323">
        <v>0</v>
      </c>
      <c r="DT656" s="323">
        <v>0</v>
      </c>
      <c r="DU656" s="323" t="s">
        <v>81</v>
      </c>
      <c r="DV656" s="323" t="s">
        <v>81</v>
      </c>
      <c r="DW656" s="323" t="s">
        <v>84</v>
      </c>
      <c r="DX656" s="323" t="s">
        <v>84</v>
      </c>
      <c r="DY656" s="323"/>
      <c r="DZ656" s="323" t="s">
        <v>13595</v>
      </c>
      <c r="EA656" s="323" t="s">
        <v>13594</v>
      </c>
      <c r="EB656" s="323" t="s">
        <v>13593</v>
      </c>
      <c r="EC656" s="323" t="s">
        <v>88</v>
      </c>
      <c r="ED656" s="323" t="s">
        <v>12422</v>
      </c>
      <c r="EE656" s="323"/>
      <c r="EF656" s="323" t="s">
        <v>13592</v>
      </c>
      <c r="EG656" s="323"/>
      <c r="EH656" s="323"/>
      <c r="EI656" s="323" t="s">
        <v>13591</v>
      </c>
      <c r="EJ656" s="323"/>
      <c r="EK656" s="323"/>
      <c r="EL656" s="323"/>
      <c r="EM656" s="323"/>
      <c r="EN656" s="323"/>
      <c r="EO656"/>
    </row>
    <row r="657" spans="1:145" s="316" customFormat="1" ht="18" thickTop="1" thickBot="1">
      <c r="A657" s="572">
        <v>656</v>
      </c>
      <c r="B657" s="572" t="s">
        <v>13590</v>
      </c>
      <c r="C657" s="612" t="s">
        <v>14783</v>
      </c>
      <c r="D657" s="572" t="s">
        <v>13209</v>
      </c>
      <c r="E657" s="568" t="str">
        <f t="shared" si="32"/>
        <v>Placed</v>
      </c>
      <c r="F657" s="570" t="s">
        <v>12496</v>
      </c>
      <c r="G657" s="568" t="s">
        <v>160</v>
      </c>
      <c r="H657" s="572"/>
      <c r="I657" s="610" t="s">
        <v>13589</v>
      </c>
      <c r="J657" s="572">
        <v>21</v>
      </c>
      <c r="K657" s="572" t="s">
        <v>13588</v>
      </c>
      <c r="L657" s="572" t="s">
        <v>13587</v>
      </c>
      <c r="M657" s="612" t="s">
        <v>13586</v>
      </c>
      <c r="N657" s="612" t="s">
        <v>13585</v>
      </c>
      <c r="O657" s="612">
        <v>8369569048</v>
      </c>
      <c r="P657" s="612">
        <v>8369569048</v>
      </c>
      <c r="Q657" s="612" t="e">
        <f>VLOOKUP(B657,'TCS CON'!$D$1:$H$98,5,0)</f>
        <v>#N/A</v>
      </c>
      <c r="R657" s="612" t="e">
        <f>VLOOKUP(B657,LTI!$C$1:$H$46,6,0)</f>
        <v>#N/A</v>
      </c>
      <c r="S657" s="612" t="e">
        <f>VLOOKUP(B657,JARO!$E$2:$I$11,5,0)</f>
        <v>#N/A</v>
      </c>
      <c r="T657" s="612" t="e">
        <f>VLOOKUP(B657,Capgemini!$D$3:$H$78,5,0)</f>
        <v>#N/A</v>
      </c>
      <c r="U657" s="612" t="e">
        <f>VLOOKUP(B657,Carwale!$D$1:$H$4,5,0)</f>
        <v>#N/A</v>
      </c>
      <c r="V657" s="612" t="e">
        <f>VLOOKUP(B657,'Interactive Brokers'!E:I,5,0)</f>
        <v>#N/A</v>
      </c>
      <c r="W657" s="612" t="e">
        <f>VLOOKUP(B657,'REL Jio'!E:I,5,0)</f>
        <v>#N/A</v>
      </c>
      <c r="X657" s="612" t="e">
        <f>VLOOKUP(B657,'Sciative Sol'!E:I,5,0)</f>
        <v>#N/A</v>
      </c>
      <c r="Y657" s="612" t="e">
        <f>VLOOKUP(B657,'Hexaware Tech'!E:I,5,0)</f>
        <v>#N/A</v>
      </c>
      <c r="Z657" s="612" t="e">
        <f>VLOOKUP(B657,Axis!D:H,5,0)</f>
        <v>#N/A</v>
      </c>
      <c r="AA657" s="612" t="e">
        <f>VLOOKUP(B657,Ugam!$D$3:$H$26,5,0)</f>
        <v>#N/A</v>
      </c>
      <c r="AB657" s="612" t="e">
        <f>VLOOKUP(B657,Zeus!F:J,5,0)</f>
        <v>#N/A</v>
      </c>
      <c r="AC657" s="612" t="e">
        <f>VLOOKUP(B657,Montran!F:J,5,0)</f>
        <v>#N/A</v>
      </c>
      <c r="AD657" s="612" t="e">
        <f>VLOOKUP(B657,Endurance!H441:L441,5,0)</f>
        <v>#N/A</v>
      </c>
      <c r="AE657" s="612" t="e">
        <f>VLOOKUP(B657,'Swabhav Techlabs'!$F$1:$J$2,5,0)</f>
        <v>#N/A</v>
      </c>
      <c r="AF657" s="612" t="e">
        <f>VLOOKUP(B657,'Quality Kiosk'!$F$1:$J$18,5,0)</f>
        <v>#N/A</v>
      </c>
      <c r="AG657" s="612" t="e">
        <f>VLOOKUP(B657,'Lemon VB'!$F$1:$J$2,5,0)</f>
        <v>#N/A</v>
      </c>
      <c r="AH657" s="612" t="e">
        <f>VLOOKUP(B657,Gocomet!$E$1:$I$3,5,0)</f>
        <v>#N/A</v>
      </c>
      <c r="AI657" s="612" t="e">
        <f>VLOOKUP(B657,'Ingram Micro'!$E$1:$I$8,5,0)</f>
        <v>#N/A</v>
      </c>
      <c r="AJ657" s="612" t="e">
        <f>VLOOKUP(B657,'DePronto Infotech'!$E$1:$I$2,5,0)</f>
        <v>#N/A</v>
      </c>
      <c r="AK657" s="612" t="e">
        <f>VLOOKUP(B657,'Reliance Retail'!$E$1:$I$4,5,0)</f>
        <v>#N/A</v>
      </c>
      <c r="AL657" s="612" t="e">
        <f>VLOOKUP(B657,'Bright Champs'!$D$1:$H$13,5,0)</f>
        <v>#N/A</v>
      </c>
      <c r="AM657" s="612" t="e">
        <f>VLOOKUP(B657,Neosoft!$E$1:$I$12,5,0)</f>
        <v>#N/A</v>
      </c>
      <c r="AN657" s="612" t="e">
        <f>VLOOKUP(B657,Infosys!$E$1:$I$3,5,0)</f>
        <v>#N/A</v>
      </c>
      <c r="AO657" s="612" t="e">
        <f>VLOOKUP(B657,Cerelabs!$E$1:$I$5,5,0)</f>
        <v>#N/A</v>
      </c>
      <c r="AP657" s="612" t="e">
        <f>VLOOKUP(B657,'Neebal Technologies'!$D$1:$H$2,5,0)</f>
        <v>#N/A</v>
      </c>
      <c r="AQ657" s="612" t="e">
        <f>VLOOKUP(B657,'Vertiv Energy'!$D$1:$H$2,5,0)</f>
        <v>#N/A</v>
      </c>
      <c r="AR657" s="612" t="e">
        <f>VLOOKUP(B657,'Acidaes Solutions (CRMNEXT)'!$D$1:$H$3,5,0)</f>
        <v>#N/A</v>
      </c>
      <c r="AS657" s="612" t="e">
        <f>VLOOKUP(B657,Growisto!$D$1:$H$2,5,0)</f>
        <v>#N/A</v>
      </c>
      <c r="AT657" s="612" t="e">
        <f>VLOOKUP(B657,'9.9 Mediaworx - Digit'!$D$1:$H$2,5,0)</f>
        <v>#N/A</v>
      </c>
      <c r="AU657" s="612" t="e">
        <f>VLOOKUP(B657,'Vistaar systems Pvt Ltd'!$D$2:$H$3,5,0)</f>
        <v>#N/A</v>
      </c>
      <c r="AV657" s="612" t="e">
        <f>VLOOKUP(B657,'Course 5i'!$D$2:$H$11,5,0)</f>
        <v>#N/A</v>
      </c>
      <c r="AW657" s="612" t="e">
        <f>VLOOKUP(B657,'Radiant Appliances &amp; Electronic'!$D$1:$H$13,5,0)</f>
        <v>#N/A</v>
      </c>
      <c r="AX657" s="612" t="e">
        <f>VLOOKUP(B657,'Atos Global'!$D$3:$H$27,5,0)</f>
        <v>#N/A</v>
      </c>
      <c r="AY657" s="612" t="e">
        <f>VLOOKUP(B657,'Saama Technologies'!$D$1:$H$2,5,0)</f>
        <v>#N/A</v>
      </c>
      <c r="AZ657" s="612" t="e">
        <f>VLOOKUP(B657,'Multiplier Solutions'!$D$1:$H$2,5,0)</f>
        <v>#N/A</v>
      </c>
      <c r="BA657" s="612" t="e">
        <f>VLOOKUP(B657,GEP!$D$2:$H$5,5,0)</f>
        <v>#N/A</v>
      </c>
      <c r="BB657" s="612" t="e">
        <f>VLOOKUP(B657,Accenture!$D$1:$H$6,5,0)</f>
        <v>#N/A</v>
      </c>
      <c r="BC657" s="612" t="e">
        <f>VLOOKUP(B657,'Endurance International Group'!$D$1:$H$2,5,0)</f>
        <v>#N/A</v>
      </c>
      <c r="BD657" s="612" t="e">
        <f>VLOOKUP(B657,Newgen!$D$1:$H$2,5,0)</f>
        <v>#N/A</v>
      </c>
      <c r="BE657" s="612" t="e">
        <f>VLOOKUP(B657,'3D Incredible'!D657:H657,5,0)</f>
        <v>#N/A</v>
      </c>
      <c r="BF657" s="612" t="e">
        <f>VLOOKUP(B657,'Raja Software Labs'!$D$2:$H$2,5,0)</f>
        <v>#N/A</v>
      </c>
      <c r="BG657" s="612" t="e">
        <f>VLOOKUP(B657,Wipro!$D$1:$H$2,5,0)</f>
        <v>#N/A</v>
      </c>
      <c r="BH657" s="612" t="e">
        <f>VLOOKUP(B657,'Perch Technologies'!$D$2:$H$2,5,0)</f>
        <v>#N/A</v>
      </c>
      <c r="BI657" s="612" t="e">
        <f>VLOOKUP(B657,'Morning Star'!$D$1:$H$6,5,0)</f>
        <v>#N/A</v>
      </c>
      <c r="BJ657" s="612" t="e">
        <f>VLOOKUP(B657,Flexiloans!$D$1:$H$2,5,0)</f>
        <v>#N/A</v>
      </c>
      <c r="BK657" s="612" t="e">
        <f>VLOOKUP(B657,'Thirdware Solutions'!$D$1:$H$2,5,0)</f>
        <v>#N/A</v>
      </c>
      <c r="BL657" s="612" t="e">
        <f>VLOOKUP(B657,Tescom!$D$1:$H$8,5,0)</f>
        <v>#N/A</v>
      </c>
      <c r="BM657" s="612" t="e">
        <f>VLOOKUP(B657,'Cogno AI'!$D$1:$H$2,5,0)</f>
        <v>#N/A</v>
      </c>
      <c r="BN657" s="612" t="e">
        <f>VLOOKUP(B657,'ABM Knowledgeware'!$D$1:$H$2,5,0)</f>
        <v>#N/A</v>
      </c>
      <c r="BO657" s="612" t="e">
        <f>VLOOKUP(B657,'Concerto Software'!$D$1:$H$3,5,0)</f>
        <v>#N/A</v>
      </c>
      <c r="BP657" s="612" t="e">
        <f>VLOOKUP(B657,'My Captain'!$D$1:$H$4,5,0)</f>
        <v>#N/A</v>
      </c>
      <c r="BQ657" s="612" t="e">
        <f>VLOOKUP(B657,'Finoux Solutions'!$D$2:$H$4,5,0)</f>
        <v>#N/A</v>
      </c>
      <c r="BR657" s="612" t="e">
        <f>VLOOKUP(B657,'MITR Learning'!$D$1:$H$2,5,0)</f>
        <v>#N/A</v>
      </c>
      <c r="BS657" s="612" t="e">
        <f>VLOOKUP(B657,Nucsoft!$D$2:$H$6,5,0)</f>
        <v>#N/A</v>
      </c>
      <c r="BT657" s="612" t="e">
        <f>VLOOKUP(B657,'Paras Cadd'!$D$1:$H$2,5,0)</f>
        <v>#N/A</v>
      </c>
      <c r="BU657" s="612" t="e">
        <f>VLOOKUP(B657,'ICICI Securities'!$D$1:$H$2,5,0)</f>
        <v>#N/A</v>
      </c>
      <c r="BV657" s="612" t="e">
        <f>VLOOKUP(B657,'Citius Tech'!$D$2:$H$5,5,0)</f>
        <v>#N/A</v>
      </c>
      <c r="BW657" s="612" t="e">
        <f>VLOOKUP(B657,'Buzzy Brains'!$D$2:$H$2,5,0)</f>
        <v>#N/A</v>
      </c>
      <c r="BX657" s="612" t="e">
        <f>VLOOKUP(B657,'Decimal Point'!$D$2:$H$2,5,0)</f>
        <v>#N/A</v>
      </c>
      <c r="BY657" s="612" t="e">
        <f>VLOOKUP(B657,'Sankey Business Solutions'!$D$2:$H$3,5,0)</f>
        <v>#N/A</v>
      </c>
      <c r="BZ657" s="612" t="e">
        <f>VLOOKUP(B657,'Nangia &amp; Co LLP'!$D$2:$H$2,5,0)</f>
        <v>#N/A</v>
      </c>
      <c r="CA657" s="612" t="e">
        <f>VLOOKUP(B657,'FIS Solutions India Pvt Ltd'!$D$2:$H$2,5,0)</f>
        <v>#N/A</v>
      </c>
      <c r="CB657" s="612">
        <f>VLOOKUP(B657,'Delta Technology &amp; Management '!$D$2:$H$16,5,0)</f>
        <v>300000</v>
      </c>
      <c r="CC657" s="612" t="e">
        <f>VLOOKUP(B657,'Espoir Networks'!$D$3:$H$11,5,0)</f>
        <v>#N/A</v>
      </c>
      <c r="CD657" s="612" t="e">
        <f>VLOOKUP(B657,'Servosys Solution'!$D$3:$H$5,5,0)</f>
        <v>#N/A</v>
      </c>
      <c r="CE657" s="612" t="e">
        <f>VLOOKUP(B657,'Ribbon Communications'!$D$3:$H$4,5,0)</f>
        <v>#N/A</v>
      </c>
      <c r="CF657" s="612">
        <f t="shared" si="33"/>
        <v>1</v>
      </c>
      <c r="CG657" s="386" t="s">
        <v>13584</v>
      </c>
      <c r="CH657" s="386">
        <v>323177310828</v>
      </c>
      <c r="CI657" s="386" t="s">
        <v>81</v>
      </c>
      <c r="CJ657" s="323" t="s">
        <v>81</v>
      </c>
      <c r="CK657" s="386">
        <v>2018</v>
      </c>
      <c r="CL657" s="386">
        <v>2021</v>
      </c>
      <c r="CM657" s="323" t="s">
        <v>13583</v>
      </c>
      <c r="CN657" s="386">
        <v>401</v>
      </c>
      <c r="CO657" s="55">
        <v>80.2</v>
      </c>
      <c r="CP657" s="386">
        <v>2015</v>
      </c>
      <c r="CQ657" s="323" t="s">
        <v>13582</v>
      </c>
      <c r="CR657" s="323" t="s">
        <v>81</v>
      </c>
      <c r="CS657" s="323" t="s">
        <v>81</v>
      </c>
      <c r="CT657" s="386" t="s">
        <v>81</v>
      </c>
      <c r="CU657" s="386" t="s">
        <v>81</v>
      </c>
      <c r="CV657" s="323" t="s">
        <v>81</v>
      </c>
      <c r="CW657" s="323" t="s">
        <v>13581</v>
      </c>
      <c r="CX657" s="323" t="s">
        <v>5873</v>
      </c>
      <c r="CY657" s="323">
        <v>1326</v>
      </c>
      <c r="CZ657" s="323">
        <v>78</v>
      </c>
      <c r="DA657" s="323">
        <v>2018</v>
      </c>
      <c r="DB657" s="323">
        <v>3</v>
      </c>
      <c r="DC657" s="323" t="s">
        <v>13562</v>
      </c>
      <c r="DD657" s="323">
        <v>570</v>
      </c>
      <c r="DE657" s="323">
        <v>72.92</v>
      </c>
      <c r="DF657" s="323">
        <v>2</v>
      </c>
      <c r="DG657" s="323" t="s">
        <v>81</v>
      </c>
      <c r="DH657" s="323" t="s">
        <v>81</v>
      </c>
      <c r="DI657" s="323">
        <v>6.62</v>
      </c>
      <c r="DJ657" s="323">
        <v>6.85</v>
      </c>
      <c r="DK657" s="323">
        <v>7.92</v>
      </c>
      <c r="DL657" s="323">
        <v>9.08</v>
      </c>
      <c r="DM657" s="323">
        <v>307</v>
      </c>
      <c r="DN657" s="323">
        <v>7.61</v>
      </c>
      <c r="DO657" s="323">
        <v>66.22</v>
      </c>
      <c r="DP657" s="323">
        <v>92</v>
      </c>
      <c r="DQ657" s="323">
        <v>0</v>
      </c>
      <c r="DR657" s="323">
        <v>0</v>
      </c>
      <c r="DS657" s="323">
        <v>0</v>
      </c>
      <c r="DT657" s="323">
        <v>0</v>
      </c>
      <c r="DU657" s="323">
        <v>0</v>
      </c>
      <c r="DV657" s="323">
        <v>0</v>
      </c>
      <c r="DW657" s="323" t="s">
        <v>81</v>
      </c>
      <c r="DX657" s="323" t="s">
        <v>81</v>
      </c>
      <c r="DY657" s="323" t="s">
        <v>81</v>
      </c>
      <c r="DZ657" s="323" t="s">
        <v>13580</v>
      </c>
      <c r="EA657" s="323" t="s">
        <v>403</v>
      </c>
      <c r="EB657" s="323" t="s">
        <v>13579</v>
      </c>
      <c r="EC657" s="323" t="s">
        <v>88</v>
      </c>
      <c r="ED657" s="323" t="s">
        <v>12422</v>
      </c>
      <c r="EE657" s="323" t="s">
        <v>13578</v>
      </c>
      <c r="EF657" s="323" t="s">
        <v>13577</v>
      </c>
      <c r="EG657" s="323" t="s">
        <v>7190</v>
      </c>
      <c r="EH657" s="323" t="s">
        <v>13576</v>
      </c>
      <c r="EI657" s="323" t="s">
        <v>13575</v>
      </c>
      <c r="EJ657" s="521" t="s">
        <v>13574</v>
      </c>
      <c r="EK657" s="521" t="s">
        <v>13574</v>
      </c>
      <c r="EL657" s="323" t="s">
        <v>81</v>
      </c>
      <c r="EM657" s="521" t="s">
        <v>13573</v>
      </c>
      <c r="EN657" s="323" t="s">
        <v>295</v>
      </c>
      <c r="EO657"/>
    </row>
    <row r="658" spans="1:145" s="316" customFormat="1" ht="18" thickTop="1" thickBot="1">
      <c r="A658" s="572">
        <v>657</v>
      </c>
      <c r="B658" s="572" t="s">
        <v>13770</v>
      </c>
      <c r="C658" s="612" t="s">
        <v>13771</v>
      </c>
      <c r="D658" s="572" t="s">
        <v>13208</v>
      </c>
      <c r="E658" s="568" t="str">
        <f t="shared" si="32"/>
        <v>Placed</v>
      </c>
      <c r="F658" s="570" t="s">
        <v>12496</v>
      </c>
      <c r="G658" s="502" t="s">
        <v>183</v>
      </c>
      <c r="H658" s="572"/>
      <c r="I658" s="610">
        <v>36393</v>
      </c>
      <c r="J658" s="572">
        <f ca="1">DATEDIF(I658,TODAY(),"Y")</f>
        <v>22</v>
      </c>
      <c r="K658" s="572" t="s">
        <v>13772</v>
      </c>
      <c r="L658" s="572" t="s">
        <v>13772</v>
      </c>
      <c r="M658" s="612" t="s">
        <v>13773</v>
      </c>
      <c r="N658" s="612" t="s">
        <v>13774</v>
      </c>
      <c r="O658" s="612">
        <v>9167931752</v>
      </c>
      <c r="P658" s="612">
        <v>9167931752</v>
      </c>
      <c r="Q658" s="612" t="e">
        <f>VLOOKUP(B658,'TCS CON'!$D$1:$H$98,5,0)</f>
        <v>#N/A</v>
      </c>
      <c r="R658" s="612" t="e">
        <f>VLOOKUP(B658,LTI!$C$1:$H$46,6,0)</f>
        <v>#N/A</v>
      </c>
      <c r="S658" s="612" t="e">
        <f>VLOOKUP(B658,JARO!$E$2:$I$11,5,0)</f>
        <v>#N/A</v>
      </c>
      <c r="T658" s="612" t="e">
        <f>VLOOKUP(B658,Capgemini!$D$3:$H$78,5,0)</f>
        <v>#N/A</v>
      </c>
      <c r="U658" s="612" t="e">
        <f>VLOOKUP(B658,Carwale!$D$1:$H$4,5,0)</f>
        <v>#N/A</v>
      </c>
      <c r="V658" s="612" t="e">
        <f>VLOOKUP(B658,'Interactive Brokers'!E:I,5,0)</f>
        <v>#N/A</v>
      </c>
      <c r="W658" s="612" t="e">
        <f>VLOOKUP(B658,'REL Jio'!E:I,5,0)</f>
        <v>#N/A</v>
      </c>
      <c r="X658" s="612" t="e">
        <f>VLOOKUP(B658,'Sciative Sol'!E:I,5,0)</f>
        <v>#N/A</v>
      </c>
      <c r="Y658" s="612" t="e">
        <f>VLOOKUP(B658,'Hexaware Tech'!E:I,5,0)</f>
        <v>#N/A</v>
      </c>
      <c r="Z658" s="612" t="e">
        <f>VLOOKUP(B658,Axis!D:H,5,0)</f>
        <v>#N/A</v>
      </c>
      <c r="AA658" s="612" t="e">
        <f>VLOOKUP(B658,Ugam!$D$3:$H$26,5,0)</f>
        <v>#N/A</v>
      </c>
      <c r="AB658" s="612" t="e">
        <f>VLOOKUP(B658,Zeus!F:J,5,0)</f>
        <v>#N/A</v>
      </c>
      <c r="AC658" s="612" t="e">
        <f>VLOOKUP(B658,Montran!F:J,5,0)</f>
        <v>#N/A</v>
      </c>
      <c r="AD658" s="612" t="e">
        <f>VLOOKUP(B658,Endurance!H442:L442,5,0)</f>
        <v>#N/A</v>
      </c>
      <c r="AE658" s="612" t="e">
        <f>VLOOKUP(B658,'Swabhav Techlabs'!$F$1:$J$2,5,0)</f>
        <v>#N/A</v>
      </c>
      <c r="AF658" s="612" t="e">
        <f>VLOOKUP(B658,'Quality Kiosk'!$F$1:$J$18,5,0)</f>
        <v>#N/A</v>
      </c>
      <c r="AG658" s="612" t="e">
        <f>VLOOKUP(B658,'Lemon VB'!$F$1:$J$2,5,0)</f>
        <v>#N/A</v>
      </c>
      <c r="AH658" s="612" t="e">
        <f>VLOOKUP(B658,Gocomet!$E$1:$I$3,5,0)</f>
        <v>#N/A</v>
      </c>
      <c r="AI658" s="612" t="e">
        <f>VLOOKUP(B658,'Ingram Micro'!$E$1:$I$8,5,0)</f>
        <v>#N/A</v>
      </c>
      <c r="AJ658" s="612" t="e">
        <f>VLOOKUP(B658,'DePronto Infotech'!$E$1:$I$2,5,0)</f>
        <v>#N/A</v>
      </c>
      <c r="AK658" s="612" t="e">
        <f>VLOOKUP(B658,'Reliance Retail'!$E$1:$I$4,5,0)</f>
        <v>#N/A</v>
      </c>
      <c r="AL658" s="612" t="e">
        <f>VLOOKUP(B658,'Bright Champs'!$D$1:$H$13,5,0)</f>
        <v>#N/A</v>
      </c>
      <c r="AM658" s="612" t="e">
        <f>VLOOKUP(B658,Neosoft!$E$1:$I$12,5,0)</f>
        <v>#N/A</v>
      </c>
      <c r="AN658" s="612" t="e">
        <f>VLOOKUP(B658,Infosys!$E$1:$I$3,5,0)</f>
        <v>#N/A</v>
      </c>
      <c r="AO658" s="612" t="e">
        <f>VLOOKUP(B658,Cerelabs!$E$1:$I$5,5,0)</f>
        <v>#N/A</v>
      </c>
      <c r="AP658" s="612" t="e">
        <f>VLOOKUP(B658,'Neebal Technologies'!$D$1:$H$2,5,0)</f>
        <v>#N/A</v>
      </c>
      <c r="AQ658" s="612" t="e">
        <f>VLOOKUP(B658,'Vertiv Energy'!$D$1:$H$2,5,0)</f>
        <v>#N/A</v>
      </c>
      <c r="AR658" s="612" t="e">
        <f>VLOOKUP(B658,'Acidaes Solutions (CRMNEXT)'!$D$1:$H$3,5,0)</f>
        <v>#N/A</v>
      </c>
      <c r="AS658" s="612" t="e">
        <f>VLOOKUP(B658,Growisto!$D$1:$H$2,5,0)</f>
        <v>#N/A</v>
      </c>
      <c r="AT658" s="612" t="e">
        <f>VLOOKUP(B658,'9.9 Mediaworx - Digit'!$D$1:$H$2,5,0)</f>
        <v>#N/A</v>
      </c>
      <c r="AU658" s="612" t="e">
        <f>VLOOKUP(B658,'Vistaar systems Pvt Ltd'!$D$2:$H$3,5,0)</f>
        <v>#N/A</v>
      </c>
      <c r="AV658" s="612" t="e">
        <f>VLOOKUP(B658,'Course 5i'!$D$2:$H$11,5,0)</f>
        <v>#N/A</v>
      </c>
      <c r="AW658" s="612" t="e">
        <f>VLOOKUP(B658,'Radiant Appliances &amp; Electronic'!$D$1:$H$13,5,0)</f>
        <v>#N/A</v>
      </c>
      <c r="AX658" s="612">
        <f>VLOOKUP(B658,'Atos Global'!$D$3:$H$27,5,0)</f>
        <v>310000</v>
      </c>
      <c r="AY658" s="612" t="e">
        <f>VLOOKUP(B658,'Saama Technologies'!$D$1:$H$2,5,0)</f>
        <v>#N/A</v>
      </c>
      <c r="AZ658" s="612" t="e">
        <f>VLOOKUP(B658,'Multiplier Solutions'!$D$1:$H$2,5,0)</f>
        <v>#N/A</v>
      </c>
      <c r="BA658" s="612" t="e">
        <f>VLOOKUP(B658,GEP!$D$2:$H$5,5,0)</f>
        <v>#N/A</v>
      </c>
      <c r="BB658" s="612" t="e">
        <f>VLOOKUP(B658,Accenture!$D$1:$H$6,5,0)</f>
        <v>#N/A</v>
      </c>
      <c r="BC658" s="612" t="e">
        <f>VLOOKUP(B658,'Endurance International Group'!$D$1:$H$2,5,0)</f>
        <v>#N/A</v>
      </c>
      <c r="BD658" s="612" t="e">
        <f>VLOOKUP(B658,Newgen!$D$1:$H$2,5,0)</f>
        <v>#N/A</v>
      </c>
      <c r="BE658" s="612" t="e">
        <f>VLOOKUP(B658,'3D Incredible'!D658:H658,5,0)</f>
        <v>#N/A</v>
      </c>
      <c r="BF658" s="612" t="e">
        <f>VLOOKUP(B658,'Raja Software Labs'!$D$2:$H$2,5,0)</f>
        <v>#N/A</v>
      </c>
      <c r="BG658" s="612" t="e">
        <f>VLOOKUP(B658,Wipro!$D$1:$H$2,5,0)</f>
        <v>#N/A</v>
      </c>
      <c r="BH658" s="612" t="e">
        <f>VLOOKUP(B658,'Perch Technologies'!$D$2:$H$2,5,0)</f>
        <v>#N/A</v>
      </c>
      <c r="BI658" s="612" t="e">
        <f>VLOOKUP(B658,'Morning Star'!$D$1:$H$6,5,0)</f>
        <v>#N/A</v>
      </c>
      <c r="BJ658" s="612" t="e">
        <f>VLOOKUP(B658,Flexiloans!$D$1:$H$2,5,0)</f>
        <v>#N/A</v>
      </c>
      <c r="BK658" s="612" t="e">
        <f>VLOOKUP(B658,'Thirdware Solutions'!$D$1:$H$2,5,0)</f>
        <v>#N/A</v>
      </c>
      <c r="BL658" s="612" t="e">
        <f>VLOOKUP(B658,Tescom!$D$1:$H$8,5,0)</f>
        <v>#N/A</v>
      </c>
      <c r="BM658" s="612" t="e">
        <f>VLOOKUP(B658,'Cogno AI'!$D$1:$H$2,5,0)</f>
        <v>#N/A</v>
      </c>
      <c r="BN658" s="612" t="e">
        <f>VLOOKUP(B658,'ABM Knowledgeware'!$D$1:$H$2,5,0)</f>
        <v>#N/A</v>
      </c>
      <c r="BO658" s="612" t="e">
        <f>VLOOKUP(B658,'Concerto Software'!$D$1:$H$3,5,0)</f>
        <v>#N/A</v>
      </c>
      <c r="BP658" s="612" t="e">
        <f>VLOOKUP(B658,'My Captain'!$D$1:$H$4,5,0)</f>
        <v>#N/A</v>
      </c>
      <c r="BQ658" s="612" t="e">
        <f>VLOOKUP(B658,'Finoux Solutions'!$D$2:$H$4,5,0)</f>
        <v>#N/A</v>
      </c>
      <c r="BR658" s="612" t="e">
        <f>VLOOKUP(B658,'MITR Learning'!$D$1:$H$2,5,0)</f>
        <v>#N/A</v>
      </c>
      <c r="BS658" s="612" t="e">
        <f>VLOOKUP(B658,Nucsoft!$D$2:$H$6,5,0)</f>
        <v>#N/A</v>
      </c>
      <c r="BT658" s="612" t="e">
        <f>VLOOKUP(B658,'Paras Cadd'!$D$1:$H$2,5,0)</f>
        <v>#N/A</v>
      </c>
      <c r="BU658" s="612" t="e">
        <f>VLOOKUP(B658,'ICICI Securities'!$D$1:$H$2,5,0)</f>
        <v>#N/A</v>
      </c>
      <c r="BV658" s="612" t="e">
        <f>VLOOKUP(B658,'Citius Tech'!$D$2:$H$5,5,0)</f>
        <v>#N/A</v>
      </c>
      <c r="BW658" s="612" t="e">
        <f>VLOOKUP(B658,'Buzzy Brains'!$D$2:$H$2,5,0)</f>
        <v>#N/A</v>
      </c>
      <c r="BX658" s="612" t="e">
        <f>VLOOKUP(B658,'Decimal Point'!$D$2:$H$2,5,0)</f>
        <v>#N/A</v>
      </c>
      <c r="BY658" s="612" t="e">
        <f>VLOOKUP(B658,'Sankey Business Solutions'!$D$2:$H$3,5,0)</f>
        <v>#N/A</v>
      </c>
      <c r="BZ658" s="612" t="e">
        <f>VLOOKUP(B658,'Nangia &amp; Co LLP'!$D$2:$H$2,5,0)</f>
        <v>#N/A</v>
      </c>
      <c r="CA658" s="612" t="e">
        <f>VLOOKUP(B658,'FIS Solutions India Pvt Ltd'!$D$2:$H$2,5,0)</f>
        <v>#N/A</v>
      </c>
      <c r="CB658" s="612" t="e">
        <f>VLOOKUP(B658,'Delta Technology &amp; Management '!$D$2:$H$16,5,0)</f>
        <v>#N/A</v>
      </c>
      <c r="CC658" s="612" t="e">
        <f>VLOOKUP(B658,'Espoir Networks'!$D$3:$H$11,5,0)</f>
        <v>#N/A</v>
      </c>
      <c r="CD658" s="612" t="e">
        <f>VLOOKUP(B658,'Servosys Solution'!$D$3:$H$5,5,0)</f>
        <v>#N/A</v>
      </c>
      <c r="CE658" s="612" t="e">
        <f>VLOOKUP(B658,'Ribbon Communications'!$D$3:$H$4,5,0)</f>
        <v>#N/A</v>
      </c>
      <c r="CF658" s="612">
        <f t="shared" si="33"/>
        <v>1</v>
      </c>
      <c r="CG658" s="386" t="s">
        <v>13775</v>
      </c>
      <c r="CH658" s="386">
        <v>94376662827</v>
      </c>
      <c r="CI658" s="386" t="s">
        <v>13776</v>
      </c>
      <c r="CJ658" s="323"/>
      <c r="CK658" s="386">
        <v>2018</v>
      </c>
      <c r="CL658" s="386">
        <v>2021</v>
      </c>
      <c r="CM658" s="323" t="s">
        <v>13777</v>
      </c>
      <c r="CN658" s="386">
        <v>429</v>
      </c>
      <c r="CO658" s="55">
        <v>85.8</v>
      </c>
      <c r="CP658" s="386">
        <v>2015</v>
      </c>
      <c r="CQ658" s="323" t="s">
        <v>13778</v>
      </c>
      <c r="CR658" s="323" t="s">
        <v>81</v>
      </c>
      <c r="CS658" s="323" t="s">
        <v>81</v>
      </c>
      <c r="CT658" s="386" t="s">
        <v>81</v>
      </c>
      <c r="CU658" s="386" t="s">
        <v>81</v>
      </c>
      <c r="CV658" s="323" t="s">
        <v>81</v>
      </c>
      <c r="CW658" s="323" t="s">
        <v>1002</v>
      </c>
      <c r="CX658" s="323" t="s">
        <v>336</v>
      </c>
      <c r="CY658" s="323">
        <v>956</v>
      </c>
      <c r="CZ658" s="323">
        <v>83</v>
      </c>
      <c r="DA658" s="323">
        <v>2018</v>
      </c>
      <c r="DB658" s="323">
        <v>3</v>
      </c>
      <c r="DC658" s="323" t="s">
        <v>13779</v>
      </c>
      <c r="DD658" s="323">
        <v>956</v>
      </c>
      <c r="DE658" s="323">
        <v>83</v>
      </c>
      <c r="DF658" s="323">
        <v>0</v>
      </c>
      <c r="DG658" s="323" t="s">
        <v>81</v>
      </c>
      <c r="DH658" s="323" t="s">
        <v>81</v>
      </c>
      <c r="DI658" s="323">
        <v>7.8</v>
      </c>
      <c r="DJ658" s="323">
        <v>8.15</v>
      </c>
      <c r="DK658" s="323">
        <v>8.08</v>
      </c>
      <c r="DL658" s="323">
        <v>8.81</v>
      </c>
      <c r="DM658" s="323" t="s">
        <v>81</v>
      </c>
      <c r="DN658" s="323">
        <v>8</v>
      </c>
      <c r="DO658" s="323">
        <v>74.599999999999994</v>
      </c>
      <c r="DP658" s="323" t="s">
        <v>81</v>
      </c>
      <c r="DQ658" s="323">
        <v>0</v>
      </c>
      <c r="DR658" s="323">
        <v>0</v>
      </c>
      <c r="DS658" s="323">
        <v>0</v>
      </c>
      <c r="DT658" s="323">
        <v>0</v>
      </c>
      <c r="DU658" s="323">
        <v>0</v>
      </c>
      <c r="DV658" s="323">
        <v>0</v>
      </c>
      <c r="DW658" s="323">
        <v>0</v>
      </c>
      <c r="DX658" s="323" t="s">
        <v>3203</v>
      </c>
      <c r="DY658" s="323" t="s">
        <v>81</v>
      </c>
      <c r="DZ658" s="323" t="s">
        <v>13780</v>
      </c>
      <c r="EA658" s="323" t="s">
        <v>358</v>
      </c>
      <c r="EB658" s="323" t="s">
        <v>13781</v>
      </c>
      <c r="EC658" s="323" t="s">
        <v>118</v>
      </c>
      <c r="ED658" s="323" t="s">
        <v>12422</v>
      </c>
      <c r="EE658" s="323" t="s">
        <v>13782</v>
      </c>
      <c r="EF658" s="323" t="s">
        <v>13783</v>
      </c>
      <c r="EG658" s="323"/>
      <c r="EH658" s="323" t="s">
        <v>13784</v>
      </c>
      <c r="EI658" s="323" t="s">
        <v>13785</v>
      </c>
      <c r="EJ658" s="521" t="s">
        <v>13786</v>
      </c>
      <c r="EK658" s="521" t="s">
        <v>13787</v>
      </c>
      <c r="EL658" s="323" t="s">
        <v>81</v>
      </c>
      <c r="EM658" s="521" t="s">
        <v>81</v>
      </c>
      <c r="EN658" s="323" t="s">
        <v>81</v>
      </c>
      <c r="EO658"/>
    </row>
    <row r="659" spans="1:145" s="316" customFormat="1" ht="18" thickTop="1" thickBot="1">
      <c r="A659" s="584">
        <v>658</v>
      </c>
      <c r="B659" s="572" t="s">
        <v>13801</v>
      </c>
      <c r="C659" s="612" t="s">
        <v>13802</v>
      </c>
      <c r="D659" s="572" t="s">
        <v>13208</v>
      </c>
      <c r="E659" s="568" t="str">
        <f t="shared" si="32"/>
        <v>Placed</v>
      </c>
      <c r="F659" s="502" t="s">
        <v>12369</v>
      </c>
      <c r="G659" s="576" t="s">
        <v>14087</v>
      </c>
      <c r="H659" s="572"/>
      <c r="I659" s="610">
        <v>36443</v>
      </c>
      <c r="J659" s="572">
        <v>21</v>
      </c>
      <c r="K659" s="572" t="s">
        <v>13800</v>
      </c>
      <c r="L659" s="572" t="s">
        <v>13800</v>
      </c>
      <c r="M659" s="612" t="s">
        <v>13799</v>
      </c>
      <c r="N659" s="612" t="s">
        <v>13798</v>
      </c>
      <c r="O659" s="612">
        <v>9870277329</v>
      </c>
      <c r="P659" s="612">
        <v>8169649530</v>
      </c>
      <c r="Q659" s="612" t="e">
        <f>VLOOKUP(B659,'TCS CON'!$D$1:$H$98,5,0)</f>
        <v>#N/A</v>
      </c>
      <c r="R659" s="612" t="e">
        <f>VLOOKUP(B659,LTI!$C$1:$H$46,6,0)</f>
        <v>#N/A</v>
      </c>
      <c r="S659" s="612" t="e">
        <f>VLOOKUP(B659,JARO!$E$2:$I$11,5,0)</f>
        <v>#N/A</v>
      </c>
      <c r="T659" s="612" t="e">
        <f>VLOOKUP(B659,Capgemini!$D$3:$H$78,5,0)</f>
        <v>#N/A</v>
      </c>
      <c r="U659" s="612" t="e">
        <f>VLOOKUP(B659,Carwale!$D$1:$H$4,5,0)</f>
        <v>#N/A</v>
      </c>
      <c r="V659" s="612" t="e">
        <f>VLOOKUP(B659,'Interactive Brokers'!E:I,5,0)</f>
        <v>#N/A</v>
      </c>
      <c r="W659" s="612" t="e">
        <f>VLOOKUP(B659,'REL Jio'!E:I,5,0)</f>
        <v>#N/A</v>
      </c>
      <c r="X659" s="612" t="e">
        <f>VLOOKUP(B659,'Sciative Sol'!E:I,5,0)</f>
        <v>#N/A</v>
      </c>
      <c r="Y659" s="612" t="e">
        <f>VLOOKUP(B659,'Hexaware Tech'!E:I,5,0)</f>
        <v>#N/A</v>
      </c>
      <c r="Z659" s="612" t="e">
        <f>VLOOKUP(B659,Axis!D:H,5,0)</f>
        <v>#N/A</v>
      </c>
      <c r="AA659" s="612" t="e">
        <f>VLOOKUP(B659,Ugam!$D$3:$H$26,5,0)</f>
        <v>#N/A</v>
      </c>
      <c r="AB659" s="612" t="e">
        <f>VLOOKUP(B659,Zeus!F:J,5,0)</f>
        <v>#N/A</v>
      </c>
      <c r="AC659" s="612" t="e">
        <f>VLOOKUP(B659,Montran!F:J,5,0)</f>
        <v>#N/A</v>
      </c>
      <c r="AD659" s="612" t="e">
        <f>VLOOKUP(B659,Endurance!H443:L443,5,0)</f>
        <v>#N/A</v>
      </c>
      <c r="AE659" s="612" t="e">
        <f>VLOOKUP(B659,'Swabhav Techlabs'!$F$1:$J$2,5,0)</f>
        <v>#N/A</v>
      </c>
      <c r="AF659" s="612" t="e">
        <f>VLOOKUP(B659,'Quality Kiosk'!$F$1:$J$18,5,0)</f>
        <v>#N/A</v>
      </c>
      <c r="AG659" s="612" t="e">
        <f>VLOOKUP(B659,'Lemon VB'!$F$1:$J$2,5,0)</f>
        <v>#N/A</v>
      </c>
      <c r="AH659" s="612" t="e">
        <f>VLOOKUP(B659,Gocomet!$E$1:$I$3,5,0)</f>
        <v>#N/A</v>
      </c>
      <c r="AI659" s="612" t="e">
        <f>VLOOKUP(B659,'Ingram Micro'!$E$1:$I$8,5,0)</f>
        <v>#N/A</v>
      </c>
      <c r="AJ659" s="612" t="e">
        <f>VLOOKUP(B659,'DePronto Infotech'!$E$1:$I$2,5,0)</f>
        <v>#N/A</v>
      </c>
      <c r="AK659" s="612" t="e">
        <f>VLOOKUP(B659,'Reliance Retail'!$E$1:$I$4,5,0)</f>
        <v>#N/A</v>
      </c>
      <c r="AL659" s="612" t="e">
        <f>VLOOKUP(B659,'Bright Champs'!$D$1:$H$13,5,0)</f>
        <v>#N/A</v>
      </c>
      <c r="AM659" s="612" t="e">
        <f>VLOOKUP(B659,Neosoft!$E$1:$I$12,5,0)</f>
        <v>#N/A</v>
      </c>
      <c r="AN659" s="612" t="e">
        <f>VLOOKUP(B659,Infosys!$E$1:$I$3,5,0)</f>
        <v>#N/A</v>
      </c>
      <c r="AO659" s="612" t="e">
        <f>VLOOKUP(B659,Cerelabs!$E$1:$I$5,5,0)</f>
        <v>#N/A</v>
      </c>
      <c r="AP659" s="612" t="e">
        <f>VLOOKUP(B659,'Neebal Technologies'!$D$1:$H$2,5,0)</f>
        <v>#N/A</v>
      </c>
      <c r="AQ659" s="612" t="e">
        <f>VLOOKUP(B659,'Vertiv Energy'!$D$1:$H$2,5,0)</f>
        <v>#N/A</v>
      </c>
      <c r="AR659" s="612" t="e">
        <f>VLOOKUP(B659,'Acidaes Solutions (CRMNEXT)'!$D$1:$H$3,5,0)</f>
        <v>#N/A</v>
      </c>
      <c r="AS659" s="612" t="e">
        <f>VLOOKUP(B659,Growisto!$D$1:$H$2,5,0)</f>
        <v>#N/A</v>
      </c>
      <c r="AT659" s="612" t="e">
        <f>VLOOKUP(B659,'9.9 Mediaworx - Digit'!$D$1:$H$2,5,0)</f>
        <v>#N/A</v>
      </c>
      <c r="AU659" s="612" t="e">
        <f>VLOOKUP(B659,'Vistaar systems Pvt Ltd'!$D$2:$H$3,5,0)</f>
        <v>#N/A</v>
      </c>
      <c r="AV659" s="612" t="e">
        <f>VLOOKUP(B659,'Course 5i'!$D$2:$H$11,5,0)</f>
        <v>#N/A</v>
      </c>
      <c r="AW659" s="612" t="e">
        <f>VLOOKUP(B659,'Radiant Appliances &amp; Electronic'!$D$1:$H$13,5,0)</f>
        <v>#N/A</v>
      </c>
      <c r="AX659" s="612" t="e">
        <f>VLOOKUP(B659,'Atos Global'!$D$3:$H$27,5,0)</f>
        <v>#N/A</v>
      </c>
      <c r="AY659" s="612" t="e">
        <f>VLOOKUP(B659,'Saama Technologies'!$D$1:$H$2,5,0)</f>
        <v>#N/A</v>
      </c>
      <c r="AZ659" s="612" t="e">
        <f>VLOOKUP(B659,'Multiplier Solutions'!$D$1:$H$2,5,0)</f>
        <v>#N/A</v>
      </c>
      <c r="BA659" s="612" t="e">
        <f>VLOOKUP(B659,GEP!$D$2:$H$5,5,0)</f>
        <v>#N/A</v>
      </c>
      <c r="BB659" s="612" t="e">
        <f>VLOOKUP(B659,Accenture!$D$1:$H$6,5,0)</f>
        <v>#N/A</v>
      </c>
      <c r="BC659" s="612" t="e">
        <f>VLOOKUP(B659,'Endurance International Group'!$D$1:$H$2,5,0)</f>
        <v>#N/A</v>
      </c>
      <c r="BD659" s="612" t="e">
        <f>VLOOKUP(B659,Newgen!$D$1:$H$2,5,0)</f>
        <v>#N/A</v>
      </c>
      <c r="BE659" s="612" t="e">
        <f>VLOOKUP(B659,'3D Incredible'!D659:H659,5,0)</f>
        <v>#N/A</v>
      </c>
      <c r="BF659" s="612" t="e">
        <f>VLOOKUP(B659,'Raja Software Labs'!$D$2:$H$2,5,0)</f>
        <v>#N/A</v>
      </c>
      <c r="BG659" s="612" t="e">
        <f>VLOOKUP(B659,Wipro!$D$1:$H$2,5,0)</f>
        <v>#N/A</v>
      </c>
      <c r="BH659" s="612" t="e">
        <f>VLOOKUP(B659,'Perch Technologies'!$D$2:$H$2,5,0)</f>
        <v>#N/A</v>
      </c>
      <c r="BI659" s="612" t="e">
        <f>VLOOKUP(B659,'Morning Star'!$D$1:$H$6,5,0)</f>
        <v>#N/A</v>
      </c>
      <c r="BJ659" s="612" t="e">
        <f>VLOOKUP(B659,Flexiloans!$D$1:$H$2,5,0)</f>
        <v>#N/A</v>
      </c>
      <c r="BK659" s="612" t="e">
        <f>VLOOKUP(B659,'Thirdware Solutions'!$D$1:$H$2,5,0)</f>
        <v>#N/A</v>
      </c>
      <c r="BL659" s="612">
        <f>VLOOKUP(B659,Tescom!$D$1:$H$8,5,0)</f>
        <v>750000</v>
      </c>
      <c r="BM659" s="612" t="e">
        <f>VLOOKUP(B659,'Cogno AI'!$D$1:$H$2,5,0)</f>
        <v>#N/A</v>
      </c>
      <c r="BN659" s="612" t="e">
        <f>VLOOKUP(B659,'ABM Knowledgeware'!$D$1:$H$2,5,0)</f>
        <v>#N/A</v>
      </c>
      <c r="BO659" s="612" t="e">
        <f>VLOOKUP(B659,'Concerto Software'!$D$1:$H$3,5,0)</f>
        <v>#N/A</v>
      </c>
      <c r="BP659" s="612" t="e">
        <f>VLOOKUP(B659,'My Captain'!$D$1:$H$4,5,0)</f>
        <v>#N/A</v>
      </c>
      <c r="BQ659" s="612" t="e">
        <f>VLOOKUP(B659,'Finoux Solutions'!$D$2:$H$4,5,0)</f>
        <v>#N/A</v>
      </c>
      <c r="BR659" s="612" t="e">
        <f>VLOOKUP(B659,'MITR Learning'!$D$1:$H$2,5,0)</f>
        <v>#N/A</v>
      </c>
      <c r="BS659" s="612" t="e">
        <f>VLOOKUP(B659,Nucsoft!$D$2:$H$6,5,0)</f>
        <v>#N/A</v>
      </c>
      <c r="BT659" s="612" t="e">
        <f>VLOOKUP(B659,'Paras Cadd'!$D$1:$H$2,5,0)</f>
        <v>#N/A</v>
      </c>
      <c r="BU659" s="612" t="e">
        <f>VLOOKUP(B659,'ICICI Securities'!$D$1:$H$2,5,0)</f>
        <v>#N/A</v>
      </c>
      <c r="BV659" s="612" t="e">
        <f>VLOOKUP(B659,'Citius Tech'!$D$2:$H$5,5,0)</f>
        <v>#N/A</v>
      </c>
      <c r="BW659" s="612" t="e">
        <f>VLOOKUP(B659,'Buzzy Brains'!$D$2:$H$2,5,0)</f>
        <v>#N/A</v>
      </c>
      <c r="BX659" s="612" t="e">
        <f>VLOOKUP(B659,'Decimal Point'!$D$2:$H$2,5,0)</f>
        <v>#N/A</v>
      </c>
      <c r="BY659" s="612" t="e">
        <f>VLOOKUP(B659,'Sankey Business Solutions'!$D$2:$H$3,5,0)</f>
        <v>#N/A</v>
      </c>
      <c r="BZ659" s="612" t="e">
        <f>VLOOKUP(B659,'Nangia &amp; Co LLP'!$D$2:$H$2,5,0)</f>
        <v>#N/A</v>
      </c>
      <c r="CA659" s="612" t="e">
        <f>VLOOKUP(B659,'FIS Solutions India Pvt Ltd'!$D$2:$H$2,5,0)</f>
        <v>#N/A</v>
      </c>
      <c r="CB659" s="612" t="e">
        <f>VLOOKUP(B659,'Delta Technology &amp; Management '!$D$2:$H$16,5,0)</f>
        <v>#N/A</v>
      </c>
      <c r="CC659" s="612" t="e">
        <f>VLOOKUP(B659,'Espoir Networks'!$D$3:$H$11,5,0)</f>
        <v>#N/A</v>
      </c>
      <c r="CD659" s="612" t="e">
        <f>VLOOKUP(B659,'Servosys Solution'!$D$3:$H$5,5,0)</f>
        <v>#N/A</v>
      </c>
      <c r="CE659" s="612" t="e">
        <f>VLOOKUP(B659,'Ribbon Communications'!$D$3:$H$4,5,0)</f>
        <v>#N/A</v>
      </c>
      <c r="CF659" s="612">
        <f t="shared" si="33"/>
        <v>1</v>
      </c>
      <c r="CG659" s="386" t="s">
        <v>13797</v>
      </c>
      <c r="CH659" s="386" t="s">
        <v>13796</v>
      </c>
      <c r="CI659" s="386" t="s">
        <v>81</v>
      </c>
      <c r="CJ659" s="323"/>
      <c r="CK659" s="386">
        <v>2018</v>
      </c>
      <c r="CL659" s="386">
        <v>2021</v>
      </c>
      <c r="CM659" s="323" t="s">
        <v>13795</v>
      </c>
      <c r="CN659" s="386">
        <v>401</v>
      </c>
      <c r="CO659" s="55">
        <v>0.80200000000000005</v>
      </c>
      <c r="CP659" s="386">
        <v>2015</v>
      </c>
      <c r="CQ659" s="323" t="s">
        <v>12927</v>
      </c>
      <c r="CR659" s="323" t="s">
        <v>81</v>
      </c>
      <c r="CS659" s="323" t="s">
        <v>81</v>
      </c>
      <c r="CT659" s="386" t="s">
        <v>81</v>
      </c>
      <c r="CU659" s="386" t="s">
        <v>81</v>
      </c>
      <c r="CV659" s="323" t="s">
        <v>81</v>
      </c>
      <c r="CW659" s="323" t="s">
        <v>2910</v>
      </c>
      <c r="CX659" s="323" t="s">
        <v>2168</v>
      </c>
      <c r="CY659" s="323">
        <v>517</v>
      </c>
      <c r="CZ659" s="323">
        <v>0.68899999999999995</v>
      </c>
      <c r="DA659" s="323">
        <v>43221</v>
      </c>
      <c r="DB659" s="323">
        <v>3</v>
      </c>
      <c r="DC659" s="323" t="s">
        <v>113</v>
      </c>
      <c r="DD659" s="323">
        <v>998</v>
      </c>
      <c r="DE659" s="323">
        <v>0.70040000000000002</v>
      </c>
      <c r="DF659" s="323" t="s">
        <v>81</v>
      </c>
      <c r="DG659" s="323" t="s">
        <v>81</v>
      </c>
      <c r="DH659" s="323" t="s">
        <v>81</v>
      </c>
      <c r="DI659" s="323">
        <v>6.26</v>
      </c>
      <c r="DJ659" s="323">
        <v>6.9</v>
      </c>
      <c r="DK659" s="323">
        <v>6.02</v>
      </c>
      <c r="DL659" s="323">
        <v>8.1999999999999993</v>
      </c>
      <c r="DM659" s="323"/>
      <c r="DN659" s="323">
        <v>6.8</v>
      </c>
      <c r="DO659" s="323">
        <v>0.68</v>
      </c>
      <c r="DP659" s="323"/>
      <c r="DQ659" s="323" t="s">
        <v>81</v>
      </c>
      <c r="DR659" s="323">
        <v>1</v>
      </c>
      <c r="DS659" s="323" t="s">
        <v>81</v>
      </c>
      <c r="DT659" s="323" t="s">
        <v>81</v>
      </c>
      <c r="DU659" s="323" t="s">
        <v>81</v>
      </c>
      <c r="DV659" s="323" t="s">
        <v>81</v>
      </c>
      <c r="DW659" s="323" t="s">
        <v>81</v>
      </c>
      <c r="DX659" s="323" t="s">
        <v>81</v>
      </c>
      <c r="DY659" s="323" t="s">
        <v>81</v>
      </c>
      <c r="DZ659" s="323" t="s">
        <v>13794</v>
      </c>
      <c r="EA659" s="323" t="s">
        <v>13793</v>
      </c>
      <c r="EB659" s="323" t="s">
        <v>13792</v>
      </c>
      <c r="EC659" s="323" t="s">
        <v>762</v>
      </c>
      <c r="ED659" s="323" t="s">
        <v>89</v>
      </c>
      <c r="EE659" s="323" t="s">
        <v>13791</v>
      </c>
      <c r="EF659" s="323" t="s">
        <v>13790</v>
      </c>
      <c r="EG659" s="323" t="s">
        <v>81</v>
      </c>
      <c r="EH659" s="323" t="s">
        <v>81</v>
      </c>
      <c r="EI659" s="323" t="s">
        <v>13789</v>
      </c>
      <c r="EJ659" s="521"/>
      <c r="EK659" s="521"/>
      <c r="EL659" s="323" t="s">
        <v>13788</v>
      </c>
      <c r="EM659" s="521" t="s">
        <v>81</v>
      </c>
      <c r="EN659" s="323" t="s">
        <v>81</v>
      </c>
      <c r="EO659"/>
    </row>
    <row r="660" spans="1:145" s="316" customFormat="1" ht="18" thickTop="1" thickBot="1">
      <c r="A660" s="572">
        <v>659</v>
      </c>
      <c r="B660" s="572" t="s">
        <v>13865</v>
      </c>
      <c r="C660" s="612" t="s">
        <v>13867</v>
      </c>
      <c r="D660" s="572" t="s">
        <v>13209</v>
      </c>
      <c r="E660" s="568" t="str">
        <f t="shared" si="32"/>
        <v>Placed</v>
      </c>
      <c r="F660" s="502" t="s">
        <v>12495</v>
      </c>
      <c r="G660" s="570" t="s">
        <v>13330</v>
      </c>
      <c r="H660" s="572"/>
      <c r="I660" s="610">
        <v>36170</v>
      </c>
      <c r="J660" s="572">
        <v>22</v>
      </c>
      <c r="K660" s="572" t="s">
        <v>13864</v>
      </c>
      <c r="L660" s="572" t="s">
        <v>13864</v>
      </c>
      <c r="M660" s="612" t="s">
        <v>13863</v>
      </c>
      <c r="N660" s="612" t="s">
        <v>13889</v>
      </c>
      <c r="O660" s="612" t="s">
        <v>81</v>
      </c>
      <c r="P660" s="612">
        <v>9324447002</v>
      </c>
      <c r="Q660" s="612" t="e">
        <f>VLOOKUP(B660,'TCS CON'!$D$1:$H$98,5,0)</f>
        <v>#N/A</v>
      </c>
      <c r="R660" s="612" t="e">
        <f>VLOOKUP(B660,LTI!$C$1:$H$46,6,0)</f>
        <v>#N/A</v>
      </c>
      <c r="S660" s="612" t="e">
        <f>VLOOKUP(B660,JARO!$E$2:$I$11,5,0)</f>
        <v>#N/A</v>
      </c>
      <c r="T660" s="612" t="e">
        <f>VLOOKUP(B660,Capgemini!$D$3:$H$78,5,0)</f>
        <v>#N/A</v>
      </c>
      <c r="U660" s="612" t="e">
        <f>VLOOKUP(B660,Carwale!$D$1:$H$4,5,0)</f>
        <v>#N/A</v>
      </c>
      <c r="V660" s="612" t="e">
        <f>VLOOKUP(B660,'Interactive Brokers'!E:I,5,0)</f>
        <v>#N/A</v>
      </c>
      <c r="W660" s="612" t="e">
        <f>VLOOKUP(B660,'REL Jio'!E:I,5,0)</f>
        <v>#N/A</v>
      </c>
      <c r="X660" s="612" t="e">
        <f>VLOOKUP(B660,'Sciative Sol'!E:I,5,0)</f>
        <v>#N/A</v>
      </c>
      <c r="Y660" s="612" t="e">
        <f>VLOOKUP(B660,'Hexaware Tech'!E:I,5,0)</f>
        <v>#N/A</v>
      </c>
      <c r="Z660" s="612" t="e">
        <f>VLOOKUP(B660,Axis!D:H,5,0)</f>
        <v>#N/A</v>
      </c>
      <c r="AA660" s="612" t="e">
        <f>VLOOKUP(B660,Ugam!$D$3:$H$26,5,0)</f>
        <v>#N/A</v>
      </c>
      <c r="AB660" s="612" t="e">
        <f>VLOOKUP(B660,Zeus!F:J,5,0)</f>
        <v>#N/A</v>
      </c>
      <c r="AC660" s="612" t="e">
        <f>VLOOKUP(B660,Montran!F:J,5,0)</f>
        <v>#N/A</v>
      </c>
      <c r="AD660" s="612" t="e">
        <f>VLOOKUP(B660,Endurance!H444:L444,5,0)</f>
        <v>#N/A</v>
      </c>
      <c r="AE660" s="612" t="e">
        <f>VLOOKUP(B660,'Swabhav Techlabs'!$F$1:$J$2,5,0)</f>
        <v>#N/A</v>
      </c>
      <c r="AF660" s="612" t="e">
        <f>VLOOKUP(B660,'Quality Kiosk'!$F$1:$J$18,5,0)</f>
        <v>#N/A</v>
      </c>
      <c r="AG660" s="612" t="e">
        <f>VLOOKUP(B660,'Lemon VB'!$F$1:$J$2,5,0)</f>
        <v>#N/A</v>
      </c>
      <c r="AH660" s="612" t="e">
        <f>VLOOKUP(B660,Gocomet!$E$1:$I$3,5,0)</f>
        <v>#N/A</v>
      </c>
      <c r="AI660" s="612" t="e">
        <f>VLOOKUP(B660,'Ingram Micro'!$E$1:$I$8,5,0)</f>
        <v>#N/A</v>
      </c>
      <c r="AJ660" s="612" t="e">
        <f>VLOOKUP(B660,'DePronto Infotech'!$E$1:$I$2,5,0)</f>
        <v>#N/A</v>
      </c>
      <c r="AK660" s="612">
        <f>VLOOKUP(B660,'Reliance Retail'!$E$1:$I$4,5,0)</f>
        <v>350000</v>
      </c>
      <c r="AL660" s="612" t="e">
        <f>VLOOKUP(B660,'Bright Champs'!$D$1:$H$13,5,0)</f>
        <v>#N/A</v>
      </c>
      <c r="AM660" s="612" t="e">
        <f>VLOOKUP(B660,Neosoft!$E$1:$I$12,5,0)</f>
        <v>#N/A</v>
      </c>
      <c r="AN660" s="612" t="e">
        <f>VLOOKUP(B660,Infosys!$E$1:$I$3,5,0)</f>
        <v>#N/A</v>
      </c>
      <c r="AO660" s="612" t="e">
        <f>VLOOKUP(B660,Cerelabs!$E$1:$I$5,5,0)</f>
        <v>#N/A</v>
      </c>
      <c r="AP660" s="612" t="e">
        <f>VLOOKUP(B660,'Neebal Technologies'!$D$1:$H$2,5,0)</f>
        <v>#N/A</v>
      </c>
      <c r="AQ660" s="612" t="e">
        <f>VLOOKUP(B660,'Vertiv Energy'!$D$1:$H$2,5,0)</f>
        <v>#N/A</v>
      </c>
      <c r="AR660" s="612" t="e">
        <f>VLOOKUP(B660,'Acidaes Solutions (CRMNEXT)'!$D$1:$H$3,5,0)</f>
        <v>#N/A</v>
      </c>
      <c r="AS660" s="612" t="e">
        <f>VLOOKUP(B660,Growisto!$D$1:$H$2,5,0)</f>
        <v>#N/A</v>
      </c>
      <c r="AT660" s="612" t="e">
        <f>VLOOKUP(B660,'9.9 Mediaworx - Digit'!$D$1:$H$2,5,0)</f>
        <v>#N/A</v>
      </c>
      <c r="AU660" s="612" t="e">
        <f>VLOOKUP(B660,'Vistaar systems Pvt Ltd'!$D$2:$H$3,5,0)</f>
        <v>#N/A</v>
      </c>
      <c r="AV660" s="612" t="e">
        <f>VLOOKUP(B660,'Course 5i'!$D$2:$H$11,5,0)</f>
        <v>#N/A</v>
      </c>
      <c r="AW660" s="612" t="e">
        <f>VLOOKUP(B660,'Radiant Appliances &amp; Electronic'!$D$1:$H$13,5,0)</f>
        <v>#N/A</v>
      </c>
      <c r="AX660" s="612" t="e">
        <f>VLOOKUP(B660,'Atos Global'!$D$3:$H$27,5,0)</f>
        <v>#N/A</v>
      </c>
      <c r="AY660" s="612" t="e">
        <f>VLOOKUP(B660,'Saama Technologies'!$D$1:$H$2,5,0)</f>
        <v>#N/A</v>
      </c>
      <c r="AZ660" s="612" t="e">
        <f>VLOOKUP(B660,'Multiplier Solutions'!$D$1:$H$2,5,0)</f>
        <v>#N/A</v>
      </c>
      <c r="BA660" s="612" t="e">
        <f>VLOOKUP(B660,GEP!$D$2:$H$5,5,0)</f>
        <v>#N/A</v>
      </c>
      <c r="BB660" s="612" t="e">
        <f>VLOOKUP(B660,Accenture!$D$1:$H$6,5,0)</f>
        <v>#N/A</v>
      </c>
      <c r="BC660" s="612" t="e">
        <f>VLOOKUP(B660,'Endurance International Group'!$D$1:$H$2,5,0)</f>
        <v>#N/A</v>
      </c>
      <c r="BD660" s="612" t="e">
        <f>VLOOKUP(B660,Newgen!$D$1:$H$2,5,0)</f>
        <v>#N/A</v>
      </c>
      <c r="BE660" s="612" t="e">
        <f>VLOOKUP(B660,'3D Incredible'!D660:H660,5,0)</f>
        <v>#N/A</v>
      </c>
      <c r="BF660" s="612" t="e">
        <f>VLOOKUP(B660,'Raja Software Labs'!$D$2:$H$2,5,0)</f>
        <v>#N/A</v>
      </c>
      <c r="BG660" s="612" t="e">
        <f>VLOOKUP(B660,Wipro!$D$1:$H$2,5,0)</f>
        <v>#N/A</v>
      </c>
      <c r="BH660" s="612" t="e">
        <f>VLOOKUP(B660,'Perch Technologies'!$D$2:$H$2,5,0)</f>
        <v>#N/A</v>
      </c>
      <c r="BI660" s="612" t="e">
        <f>VLOOKUP(B660,'Morning Star'!$D$1:$H$6,5,0)</f>
        <v>#N/A</v>
      </c>
      <c r="BJ660" s="612" t="e">
        <f>VLOOKUP(B660,Flexiloans!$D$1:$H$2,5,0)</f>
        <v>#N/A</v>
      </c>
      <c r="BK660" s="612" t="e">
        <f>VLOOKUP(B660,'Thirdware Solutions'!$D$1:$H$2,5,0)</f>
        <v>#N/A</v>
      </c>
      <c r="BL660" s="612" t="e">
        <f>VLOOKUP(B660,Tescom!$D$1:$H$8,5,0)</f>
        <v>#N/A</v>
      </c>
      <c r="BM660" s="612" t="e">
        <f>VLOOKUP(B660,'Cogno AI'!$D$1:$H$2,5,0)</f>
        <v>#N/A</v>
      </c>
      <c r="BN660" s="612" t="e">
        <f>VLOOKUP(B660,'ABM Knowledgeware'!$D$1:$H$2,5,0)</f>
        <v>#N/A</v>
      </c>
      <c r="BO660" s="612" t="e">
        <f>VLOOKUP(B660,'Concerto Software'!$D$1:$H$3,5,0)</f>
        <v>#N/A</v>
      </c>
      <c r="BP660" s="612" t="e">
        <f>VLOOKUP(B660,'My Captain'!$D$1:$H$4,5,0)</f>
        <v>#N/A</v>
      </c>
      <c r="BQ660" s="612" t="e">
        <f>VLOOKUP(B660,'Finoux Solutions'!$D$2:$H$4,5,0)</f>
        <v>#N/A</v>
      </c>
      <c r="BR660" s="612" t="e">
        <f>VLOOKUP(B660,'MITR Learning'!$D$1:$H$2,5,0)</f>
        <v>#N/A</v>
      </c>
      <c r="BS660" s="612" t="e">
        <f>VLOOKUP(B660,Nucsoft!$D$2:$H$6,5,0)</f>
        <v>#N/A</v>
      </c>
      <c r="BT660" s="612" t="e">
        <f>VLOOKUP(B660,'Paras Cadd'!$D$1:$H$2,5,0)</f>
        <v>#N/A</v>
      </c>
      <c r="BU660" s="612" t="e">
        <f>VLOOKUP(B660,'ICICI Securities'!$D$1:$H$2,5,0)</f>
        <v>#N/A</v>
      </c>
      <c r="BV660" s="612" t="e">
        <f>VLOOKUP(B660,'Citius Tech'!$D$2:$H$5,5,0)</f>
        <v>#N/A</v>
      </c>
      <c r="BW660" s="612" t="e">
        <f>VLOOKUP(B660,'Buzzy Brains'!$D$2:$H$2,5,0)</f>
        <v>#N/A</v>
      </c>
      <c r="BX660" s="612" t="e">
        <f>VLOOKUP(B660,'Decimal Point'!$D$2:$H$2,5,0)</f>
        <v>#N/A</v>
      </c>
      <c r="BY660" s="612" t="e">
        <f>VLOOKUP(B660,'Sankey Business Solutions'!$D$2:$H$3,5,0)</f>
        <v>#N/A</v>
      </c>
      <c r="BZ660" s="612" t="e">
        <f>VLOOKUP(B660,'Nangia &amp; Co LLP'!$D$2:$H$2,5,0)</f>
        <v>#N/A</v>
      </c>
      <c r="CA660" s="612" t="e">
        <f>VLOOKUP(B660,'FIS Solutions India Pvt Ltd'!$D$2:$H$2,5,0)</f>
        <v>#N/A</v>
      </c>
      <c r="CB660" s="612" t="e">
        <f>VLOOKUP(B660,'Delta Technology &amp; Management '!$D$2:$H$16,5,0)</f>
        <v>#N/A</v>
      </c>
      <c r="CC660" s="612" t="e">
        <f>VLOOKUP(B660,'Espoir Networks'!$D$3:$H$11,5,0)</f>
        <v>#N/A</v>
      </c>
      <c r="CD660" s="612" t="e">
        <f>VLOOKUP(B660,'Servosys Solution'!$D$3:$H$5,5,0)</f>
        <v>#N/A</v>
      </c>
      <c r="CE660" s="612" t="e">
        <f>VLOOKUP(B660,'Ribbon Communications'!$D$3:$H$4,5,0)</f>
        <v>#N/A</v>
      </c>
      <c r="CF660" s="612">
        <f t="shared" si="33"/>
        <v>1</v>
      </c>
      <c r="CG660" s="386" t="s">
        <v>13862</v>
      </c>
      <c r="CH660" s="386">
        <v>250829063125</v>
      </c>
      <c r="CI660" s="386" t="s">
        <v>13861</v>
      </c>
      <c r="CJ660" s="323"/>
      <c r="CK660" s="386">
        <v>2017</v>
      </c>
      <c r="CL660" s="386">
        <v>2021</v>
      </c>
      <c r="CM660" s="323" t="s">
        <v>13860</v>
      </c>
      <c r="CN660" s="386" t="s">
        <v>13859</v>
      </c>
      <c r="CO660" s="55">
        <v>94.4</v>
      </c>
      <c r="CP660" s="386">
        <v>2015</v>
      </c>
      <c r="CQ660" s="323" t="s">
        <v>1565</v>
      </c>
      <c r="CR660" s="323" t="s">
        <v>2047</v>
      </c>
      <c r="CS660" s="323" t="s">
        <v>13858</v>
      </c>
      <c r="CT660" s="386">
        <v>73.540000000000006</v>
      </c>
      <c r="CU660" s="386">
        <v>2017</v>
      </c>
      <c r="CV660" s="323" t="s">
        <v>1565</v>
      </c>
      <c r="CW660" s="323" t="s">
        <v>81</v>
      </c>
      <c r="CX660" s="323" t="s">
        <v>81</v>
      </c>
      <c r="CY660" s="323" t="s">
        <v>81</v>
      </c>
      <c r="CZ660" s="323" t="s">
        <v>81</v>
      </c>
      <c r="DA660" s="323" t="s">
        <v>81</v>
      </c>
      <c r="DB660" s="323" t="s">
        <v>81</v>
      </c>
      <c r="DC660" s="323" t="s">
        <v>81</v>
      </c>
      <c r="DD660" s="323" t="s">
        <v>81</v>
      </c>
      <c r="DE660" s="323" t="s">
        <v>81</v>
      </c>
      <c r="DF660" s="323" t="s">
        <v>81</v>
      </c>
      <c r="DG660" s="323">
        <v>6.91</v>
      </c>
      <c r="DH660" s="323">
        <v>6.74</v>
      </c>
      <c r="DI660" s="323">
        <v>7.65</v>
      </c>
      <c r="DJ660" s="323">
        <v>8.1</v>
      </c>
      <c r="DK660" s="323">
        <v>7.19</v>
      </c>
      <c r="DL660" s="323">
        <v>9.1199999999999992</v>
      </c>
      <c r="DM660" s="323" t="s">
        <v>81</v>
      </c>
      <c r="DN660" s="323">
        <v>7.62</v>
      </c>
      <c r="DO660" s="323">
        <v>68.36</v>
      </c>
      <c r="DP660" s="323" t="s">
        <v>81</v>
      </c>
      <c r="DQ660" s="323">
        <v>0</v>
      </c>
      <c r="DR660" s="323">
        <v>0</v>
      </c>
      <c r="DS660" s="323">
        <v>0</v>
      </c>
      <c r="DT660" s="323">
        <v>0</v>
      </c>
      <c r="DU660" s="323">
        <v>0</v>
      </c>
      <c r="DV660" s="323">
        <v>0</v>
      </c>
      <c r="DW660" s="323">
        <v>0</v>
      </c>
      <c r="DX660" s="323" t="s">
        <v>81</v>
      </c>
      <c r="DY660" s="323" t="s">
        <v>81</v>
      </c>
      <c r="DZ660" s="323" t="s">
        <v>13857</v>
      </c>
      <c r="EA660" s="323" t="s">
        <v>5706</v>
      </c>
      <c r="EB660" s="323" t="s">
        <v>13856</v>
      </c>
      <c r="EC660" s="323" t="s">
        <v>601</v>
      </c>
      <c r="ED660" s="323" t="s">
        <v>12832</v>
      </c>
      <c r="EE660" s="323" t="s">
        <v>13855</v>
      </c>
      <c r="EF660" s="323" t="s">
        <v>13854</v>
      </c>
      <c r="EG660" s="323"/>
      <c r="EH660" s="323"/>
      <c r="EI660" s="323"/>
      <c r="EJ660" s="521"/>
      <c r="EK660" s="521"/>
      <c r="EL660" s="323" t="s">
        <v>81</v>
      </c>
      <c r="EM660" s="521" t="s">
        <v>81</v>
      </c>
      <c r="EN660" s="323" t="s">
        <v>81</v>
      </c>
      <c r="EO660"/>
    </row>
    <row r="661" spans="1:145" s="316" customFormat="1" ht="18" thickTop="1" thickBot="1">
      <c r="A661" s="572">
        <v>660</v>
      </c>
      <c r="B661" s="572" t="s">
        <v>13378</v>
      </c>
      <c r="C661" s="612" t="s">
        <v>13340</v>
      </c>
      <c r="D661" s="572" t="s">
        <v>13209</v>
      </c>
      <c r="E661" s="568" t="str">
        <f t="shared" si="32"/>
        <v>Placed</v>
      </c>
      <c r="F661" s="502" t="s">
        <v>12495</v>
      </c>
      <c r="G661" s="570" t="s">
        <v>13330</v>
      </c>
      <c r="H661" s="572"/>
      <c r="I661" s="610">
        <v>36579</v>
      </c>
      <c r="J661" s="572">
        <v>21</v>
      </c>
      <c r="K661" s="572" t="s">
        <v>13853</v>
      </c>
      <c r="L661" s="572" t="s">
        <v>13853</v>
      </c>
      <c r="M661" s="612" t="s">
        <v>13852</v>
      </c>
      <c r="N661" s="612" t="s">
        <v>13377</v>
      </c>
      <c r="O661" s="612"/>
      <c r="P661" s="612">
        <v>9594673920</v>
      </c>
      <c r="Q661" s="612" t="e">
        <f>VLOOKUP(B661,'TCS CON'!$D$1:$H$98,5,0)</f>
        <v>#N/A</v>
      </c>
      <c r="R661" s="612" t="e">
        <f>VLOOKUP(B661,LTI!$C$1:$H$46,6,0)</f>
        <v>#N/A</v>
      </c>
      <c r="S661" s="612" t="e">
        <f>VLOOKUP(B661,JARO!$E$2:$I$11,5,0)</f>
        <v>#N/A</v>
      </c>
      <c r="T661" s="612" t="e">
        <f>VLOOKUP(B661,Capgemini!$D$3:$H$78,5,0)</f>
        <v>#N/A</v>
      </c>
      <c r="U661" s="612" t="e">
        <f>VLOOKUP(B661,Carwale!$D$1:$H$4,5,0)</f>
        <v>#N/A</v>
      </c>
      <c r="V661" s="612" t="e">
        <f>VLOOKUP(B661,'Interactive Brokers'!E:I,5,0)</f>
        <v>#N/A</v>
      </c>
      <c r="W661" s="612" t="e">
        <f>VLOOKUP(B661,'REL Jio'!E:I,5,0)</f>
        <v>#N/A</v>
      </c>
      <c r="X661" s="612" t="e">
        <f>VLOOKUP(B661,'Sciative Sol'!E:I,5,0)</f>
        <v>#N/A</v>
      </c>
      <c r="Y661" s="612" t="e">
        <f>VLOOKUP(B661,'Hexaware Tech'!E:I,5,0)</f>
        <v>#N/A</v>
      </c>
      <c r="Z661" s="612" t="e">
        <f>VLOOKUP(B661,Axis!D:H,5,0)</f>
        <v>#N/A</v>
      </c>
      <c r="AA661" s="612" t="e">
        <f>VLOOKUP(B661,Ugam!$D$3:$H$26,5,0)</f>
        <v>#N/A</v>
      </c>
      <c r="AB661" s="612" t="e">
        <f>VLOOKUP(B661,Zeus!F:J,5,0)</f>
        <v>#N/A</v>
      </c>
      <c r="AC661" s="612" t="e">
        <f>VLOOKUP(B661,Montran!F:J,5,0)</f>
        <v>#N/A</v>
      </c>
      <c r="AD661" s="612" t="e">
        <f>VLOOKUP(B661,Endurance!H445:L445,5,0)</f>
        <v>#N/A</v>
      </c>
      <c r="AE661" s="612" t="e">
        <f>VLOOKUP(B661,'Swabhav Techlabs'!$F$1:$J$2,5,0)</f>
        <v>#N/A</v>
      </c>
      <c r="AF661" s="612" t="e">
        <f>VLOOKUP(B661,'Quality Kiosk'!$F$1:$J$18,5,0)</f>
        <v>#N/A</v>
      </c>
      <c r="AG661" s="612" t="e">
        <f>VLOOKUP(B661,'Lemon VB'!$F$1:$J$2,5,0)</f>
        <v>#N/A</v>
      </c>
      <c r="AH661" s="612" t="e">
        <f>VLOOKUP(B661,Gocomet!$E$1:$I$3,5,0)</f>
        <v>#N/A</v>
      </c>
      <c r="AI661" s="612" t="e">
        <f>VLOOKUP(B661,'Ingram Micro'!$E$1:$I$8,5,0)</f>
        <v>#N/A</v>
      </c>
      <c r="AJ661" s="612" t="e">
        <f>VLOOKUP(B661,'DePronto Infotech'!$E$1:$I$2,5,0)</f>
        <v>#N/A</v>
      </c>
      <c r="AK661" s="612" t="e">
        <f>VLOOKUP(B661,'Reliance Retail'!$E$1:$I$4,5,0)</f>
        <v>#N/A</v>
      </c>
      <c r="AL661" s="612" t="e">
        <f>VLOOKUP(B661,'Bright Champs'!$D$1:$H$13,5,0)</f>
        <v>#N/A</v>
      </c>
      <c r="AM661" s="612" t="e">
        <f>VLOOKUP(B661,Neosoft!$E$1:$I$12,5,0)</f>
        <v>#N/A</v>
      </c>
      <c r="AN661" s="612" t="e">
        <f>VLOOKUP(B661,Infosys!$E$1:$I$3,5,0)</f>
        <v>#N/A</v>
      </c>
      <c r="AO661" s="612" t="e">
        <f>VLOOKUP(B661,Cerelabs!$E$1:$I$5,5,0)</f>
        <v>#N/A</v>
      </c>
      <c r="AP661" s="612" t="e">
        <f>VLOOKUP(B661,'Neebal Technologies'!$D$1:$H$2,5,0)</f>
        <v>#N/A</v>
      </c>
      <c r="AQ661" s="612" t="e">
        <f>VLOOKUP(B661,'Vertiv Energy'!$D$1:$H$2,5,0)</f>
        <v>#N/A</v>
      </c>
      <c r="AR661" s="612" t="e">
        <f>VLOOKUP(B661,'Acidaes Solutions (CRMNEXT)'!$D$1:$H$3,5,0)</f>
        <v>#N/A</v>
      </c>
      <c r="AS661" s="612" t="e">
        <f>VLOOKUP(B661,Growisto!$D$1:$H$2,5,0)</f>
        <v>#N/A</v>
      </c>
      <c r="AT661" s="612" t="e">
        <f>VLOOKUP(B661,'9.9 Mediaworx - Digit'!$D$1:$H$2,5,0)</f>
        <v>#N/A</v>
      </c>
      <c r="AU661" s="612" t="e">
        <f>VLOOKUP(B661,'Vistaar systems Pvt Ltd'!$D$2:$H$3,5,0)</f>
        <v>#N/A</v>
      </c>
      <c r="AV661" s="612" t="e">
        <f>VLOOKUP(B661,'Course 5i'!$D$2:$H$11,5,0)</f>
        <v>#N/A</v>
      </c>
      <c r="AW661" s="612" t="e">
        <f>VLOOKUP(B661,'Radiant Appliances &amp; Electronic'!$D$1:$H$13,5,0)</f>
        <v>#N/A</v>
      </c>
      <c r="AX661" s="612" t="e">
        <f>VLOOKUP(B661,'Atos Global'!$D$3:$H$27,5,0)</f>
        <v>#N/A</v>
      </c>
      <c r="AY661" s="612" t="e">
        <f>VLOOKUP(B661,'Saama Technologies'!$D$1:$H$2,5,0)</f>
        <v>#N/A</v>
      </c>
      <c r="AZ661" s="612" t="e">
        <f>VLOOKUP(B661,'Multiplier Solutions'!$D$1:$H$2,5,0)</f>
        <v>#N/A</v>
      </c>
      <c r="BA661" s="612" t="e">
        <f>VLOOKUP(B661,GEP!$D$2:$H$5,5,0)</f>
        <v>#N/A</v>
      </c>
      <c r="BB661" s="612" t="e">
        <f>VLOOKUP(B661,Accenture!$D$1:$H$6,5,0)</f>
        <v>#N/A</v>
      </c>
      <c r="BC661" s="612" t="e">
        <f>VLOOKUP(B661,'Endurance International Group'!$D$1:$H$2,5,0)</f>
        <v>#N/A</v>
      </c>
      <c r="BD661" s="612" t="e">
        <f>VLOOKUP(B661,Newgen!$D$1:$H$2,5,0)</f>
        <v>#N/A</v>
      </c>
      <c r="BE661" s="612" t="e">
        <f>VLOOKUP(B661,'3D Incredible'!D661:H661,5,0)</f>
        <v>#N/A</v>
      </c>
      <c r="BF661" s="612" t="e">
        <f>VLOOKUP(B661,'Raja Software Labs'!$D$2:$H$2,5,0)</f>
        <v>#N/A</v>
      </c>
      <c r="BG661" s="612" t="e">
        <f>VLOOKUP(B661,Wipro!$D$1:$H$2,5,0)</f>
        <v>#N/A</v>
      </c>
      <c r="BH661" s="612" t="e">
        <f>VLOOKUP(B661,'Perch Technologies'!$D$2:$H$2,5,0)</f>
        <v>#N/A</v>
      </c>
      <c r="BI661" s="612" t="e">
        <f>VLOOKUP(B661,'Morning Star'!$D$1:$H$6,5,0)</f>
        <v>#N/A</v>
      </c>
      <c r="BJ661" s="612" t="e">
        <f>VLOOKUP(B661,Flexiloans!$D$1:$H$2,5,0)</f>
        <v>#N/A</v>
      </c>
      <c r="BK661" s="612" t="e">
        <f>VLOOKUP(B661,'Thirdware Solutions'!$D$1:$H$2,5,0)</f>
        <v>#N/A</v>
      </c>
      <c r="BL661" s="612" t="e">
        <f>VLOOKUP(B661,Tescom!$D$1:$H$8,5,0)</f>
        <v>#N/A</v>
      </c>
      <c r="BM661" s="612" t="e">
        <f>VLOOKUP(B661,'Cogno AI'!$D$1:$H$2,5,0)</f>
        <v>#N/A</v>
      </c>
      <c r="BN661" s="612" t="e">
        <f>VLOOKUP(B661,'ABM Knowledgeware'!$D$1:$H$2,5,0)</f>
        <v>#N/A</v>
      </c>
      <c r="BO661" s="612" t="e">
        <f>VLOOKUP(B661,'Concerto Software'!$D$1:$H$3,5,0)</f>
        <v>#N/A</v>
      </c>
      <c r="BP661" s="612" t="e">
        <f>VLOOKUP(B661,'My Captain'!$D$1:$H$4,5,0)</f>
        <v>#N/A</v>
      </c>
      <c r="BQ661" s="612" t="e">
        <f>VLOOKUP(B661,'Finoux Solutions'!$D$2:$H$4,5,0)</f>
        <v>#N/A</v>
      </c>
      <c r="BR661" s="612" t="e">
        <f>VLOOKUP(B661,'MITR Learning'!$D$1:$H$2,5,0)</f>
        <v>#N/A</v>
      </c>
      <c r="BS661" s="612" t="e">
        <f>VLOOKUP(B661,Nucsoft!$D$2:$H$6,5,0)</f>
        <v>#N/A</v>
      </c>
      <c r="BT661" s="612" t="e">
        <f>VLOOKUP(B661,'Paras Cadd'!$D$1:$H$2,5,0)</f>
        <v>#N/A</v>
      </c>
      <c r="BU661" s="612" t="e">
        <f>VLOOKUP(B661,'ICICI Securities'!$D$1:$H$2,5,0)</f>
        <v>#N/A</v>
      </c>
      <c r="BV661" s="612" t="e">
        <f>VLOOKUP(B661,'Citius Tech'!$D$2:$H$5,5,0)</f>
        <v>#N/A</v>
      </c>
      <c r="BW661" s="612" t="e">
        <f>VLOOKUP(B661,'Buzzy Brains'!$D$2:$H$2,5,0)</f>
        <v>#N/A</v>
      </c>
      <c r="BX661" s="612" t="e">
        <f>VLOOKUP(B661,'Decimal Point'!$D$2:$H$2,5,0)</f>
        <v>#N/A</v>
      </c>
      <c r="BY661" s="612" t="e">
        <f>VLOOKUP(B661,'Sankey Business Solutions'!$D$2:$H$3,5,0)</f>
        <v>#N/A</v>
      </c>
      <c r="BZ661" s="612" t="e">
        <f>VLOOKUP(B661,'Nangia &amp; Co LLP'!$D$2:$H$2,5,0)</f>
        <v>#N/A</v>
      </c>
      <c r="CA661" s="612" t="e">
        <f>VLOOKUP(B661,'FIS Solutions India Pvt Ltd'!$D$2:$H$2,5,0)</f>
        <v>#N/A</v>
      </c>
      <c r="CB661" s="612" t="e">
        <f>VLOOKUP(B661,'Delta Technology &amp; Management '!$D$2:$H$16,5,0)</f>
        <v>#N/A</v>
      </c>
      <c r="CC661" s="612">
        <f>VLOOKUP(B661,'Espoir Networks'!$D$3:$H$11,5,0)</f>
        <v>408000</v>
      </c>
      <c r="CD661" s="612" t="e">
        <f>VLOOKUP(B661,'Servosys Solution'!$D$3:$H$5,5,0)</f>
        <v>#N/A</v>
      </c>
      <c r="CE661" s="612" t="e">
        <f>VLOOKUP(B661,'Ribbon Communications'!$D$3:$H$4,5,0)</f>
        <v>#N/A</v>
      </c>
      <c r="CF661" s="612">
        <f t="shared" si="33"/>
        <v>1</v>
      </c>
      <c r="CG661" s="386" t="s">
        <v>13851</v>
      </c>
      <c r="CH661" s="386" t="s">
        <v>13850</v>
      </c>
      <c r="CI661" s="386"/>
      <c r="CJ661" s="323"/>
      <c r="CK661" s="386">
        <v>2018</v>
      </c>
      <c r="CL661" s="386">
        <v>2021</v>
      </c>
      <c r="CM661" s="323" t="s">
        <v>13849</v>
      </c>
      <c r="CN661" s="386">
        <v>390</v>
      </c>
      <c r="CO661" s="55">
        <v>78</v>
      </c>
      <c r="CP661" s="386">
        <v>2015</v>
      </c>
      <c r="CQ661" s="323" t="s">
        <v>12993</v>
      </c>
      <c r="CR661" s="323" t="s">
        <v>81</v>
      </c>
      <c r="CS661" s="323" t="s">
        <v>81</v>
      </c>
      <c r="CT661" s="386" t="s">
        <v>81</v>
      </c>
      <c r="CU661" s="386" t="s">
        <v>81</v>
      </c>
      <c r="CV661" s="323" t="s">
        <v>81</v>
      </c>
      <c r="CW661" s="323" t="s">
        <v>13848</v>
      </c>
      <c r="CX661" s="323" t="s">
        <v>336</v>
      </c>
      <c r="CY661" s="323">
        <v>1332</v>
      </c>
      <c r="CZ661" s="323">
        <v>78.349999999999994</v>
      </c>
      <c r="DA661" s="323">
        <v>2018</v>
      </c>
      <c r="DB661" s="323">
        <v>3</v>
      </c>
      <c r="DC661" s="323" t="s">
        <v>13847</v>
      </c>
      <c r="DD661" s="323">
        <v>67.504999999999995</v>
      </c>
      <c r="DE661" s="323">
        <v>66.92</v>
      </c>
      <c r="DF661" s="323">
        <v>0</v>
      </c>
      <c r="DG661" s="323" t="s">
        <v>81</v>
      </c>
      <c r="DH661" s="323" t="s">
        <v>81</v>
      </c>
      <c r="DI661" s="323">
        <v>6.34</v>
      </c>
      <c r="DJ661" s="323">
        <v>6.44</v>
      </c>
      <c r="DK661" s="323">
        <v>6.4</v>
      </c>
      <c r="DL661" s="323">
        <v>7.04</v>
      </c>
      <c r="DM661" s="323">
        <v>26.23</v>
      </c>
      <c r="DN661" s="323">
        <v>6.55</v>
      </c>
      <c r="DO661" s="323">
        <v>58.5</v>
      </c>
      <c r="DP661" s="323">
        <v>40</v>
      </c>
      <c r="DQ661" s="323">
        <v>0</v>
      </c>
      <c r="DR661" s="323">
        <v>1</v>
      </c>
      <c r="DS661" s="323" t="s">
        <v>81</v>
      </c>
      <c r="DT661" s="323" t="s">
        <v>81</v>
      </c>
      <c r="DU661" s="323">
        <v>0</v>
      </c>
      <c r="DV661" s="323">
        <v>0</v>
      </c>
      <c r="DW661" s="323">
        <v>0</v>
      </c>
      <c r="DX661" s="323" t="s">
        <v>81</v>
      </c>
      <c r="DY661" s="323" t="s">
        <v>81</v>
      </c>
      <c r="DZ661" s="323" t="s">
        <v>13846</v>
      </c>
      <c r="EA661" s="323" t="s">
        <v>86</v>
      </c>
      <c r="EB661" s="323" t="s">
        <v>13845</v>
      </c>
      <c r="EC661" s="323" t="s">
        <v>317</v>
      </c>
      <c r="ED661" s="323" t="s">
        <v>12422</v>
      </c>
      <c r="EE661" s="323" t="s">
        <v>13844</v>
      </c>
      <c r="EF661" s="323" t="s">
        <v>13843</v>
      </c>
      <c r="EG661" s="323" t="s">
        <v>13842</v>
      </c>
      <c r="EH661" s="323"/>
      <c r="EI661" s="323"/>
      <c r="EJ661" s="521"/>
      <c r="EK661" s="521"/>
      <c r="EL661" s="323"/>
      <c r="EM661" s="521" t="s">
        <v>13841</v>
      </c>
      <c r="EN661" s="323"/>
      <c r="EO661"/>
    </row>
    <row r="662" spans="1:145" s="316" customFormat="1" ht="18" thickTop="1" thickBot="1">
      <c r="A662" s="572">
        <v>661</v>
      </c>
      <c r="B662" s="572" t="s">
        <v>13840</v>
      </c>
      <c r="C662" s="612" t="s">
        <v>13839</v>
      </c>
      <c r="D662" s="572" t="s">
        <v>13209</v>
      </c>
      <c r="E662" s="568" t="str">
        <f t="shared" si="32"/>
        <v>Not Placed</v>
      </c>
      <c r="F662" s="502" t="s">
        <v>12495</v>
      </c>
      <c r="G662" s="570" t="s">
        <v>13330</v>
      </c>
      <c r="H662" s="572"/>
      <c r="I662" s="610">
        <v>36528</v>
      </c>
      <c r="J662" s="572">
        <v>21</v>
      </c>
      <c r="K662" s="572" t="s">
        <v>13838</v>
      </c>
      <c r="L662" s="572" t="s">
        <v>13837</v>
      </c>
      <c r="M662" s="612" t="s">
        <v>13836</v>
      </c>
      <c r="N662" s="612" t="s">
        <v>13835</v>
      </c>
      <c r="O662" s="612">
        <v>2194222731</v>
      </c>
      <c r="P662" s="612">
        <v>9975678646</v>
      </c>
      <c r="Q662" s="612" t="e">
        <f>VLOOKUP(B662,'TCS CON'!$D$1:$H$98,5,0)</f>
        <v>#N/A</v>
      </c>
      <c r="R662" s="612" t="e">
        <f>VLOOKUP(B662,LTI!$C$1:$H$46,6,0)</f>
        <v>#N/A</v>
      </c>
      <c r="S662" s="612" t="e">
        <f>VLOOKUP(B662,JARO!$E$2:$I$11,5,0)</f>
        <v>#N/A</v>
      </c>
      <c r="T662" s="612" t="e">
        <f>VLOOKUP(B662,Capgemini!$D$3:$H$78,5,0)</f>
        <v>#N/A</v>
      </c>
      <c r="U662" s="612" t="e">
        <f>VLOOKUP(B662,Carwale!$D$1:$H$4,5,0)</f>
        <v>#N/A</v>
      </c>
      <c r="V662" s="612" t="e">
        <f>VLOOKUP(B662,'Interactive Brokers'!E:I,5,0)</f>
        <v>#N/A</v>
      </c>
      <c r="W662" s="612" t="e">
        <f>VLOOKUP(B662,'REL Jio'!E:I,5,0)</f>
        <v>#N/A</v>
      </c>
      <c r="X662" s="612" t="e">
        <f>VLOOKUP(B662,'Sciative Sol'!E:I,5,0)</f>
        <v>#N/A</v>
      </c>
      <c r="Y662" s="612" t="e">
        <f>VLOOKUP(B662,'Hexaware Tech'!E:I,5,0)</f>
        <v>#N/A</v>
      </c>
      <c r="Z662" s="612" t="e">
        <f>VLOOKUP(B662,Axis!D:H,5,0)</f>
        <v>#N/A</v>
      </c>
      <c r="AA662" s="612" t="e">
        <f>VLOOKUP(B662,Ugam!$D$3:$H$26,5,0)</f>
        <v>#N/A</v>
      </c>
      <c r="AB662" s="612" t="e">
        <f>VLOOKUP(B662,Zeus!F:J,5,0)</f>
        <v>#N/A</v>
      </c>
      <c r="AC662" s="612" t="e">
        <f>VLOOKUP(B662,Montran!F:J,5,0)</f>
        <v>#N/A</v>
      </c>
      <c r="AD662" s="612" t="e">
        <f>VLOOKUP(B662,Endurance!H446:L446,5,0)</f>
        <v>#N/A</v>
      </c>
      <c r="AE662" s="612" t="e">
        <f>VLOOKUP(B662,'Swabhav Techlabs'!$F$1:$J$2,5,0)</f>
        <v>#N/A</v>
      </c>
      <c r="AF662" s="612" t="e">
        <f>VLOOKUP(B662,'Quality Kiosk'!$F$1:$J$18,5,0)</f>
        <v>#N/A</v>
      </c>
      <c r="AG662" s="612" t="e">
        <f>VLOOKUP(B662,'Lemon VB'!$F$1:$J$2,5,0)</f>
        <v>#N/A</v>
      </c>
      <c r="AH662" s="612" t="e">
        <f>VLOOKUP(B662,Gocomet!$E$1:$I$3,5,0)</f>
        <v>#N/A</v>
      </c>
      <c r="AI662" s="612" t="e">
        <f>VLOOKUP(B662,'Ingram Micro'!$E$1:$I$8,5,0)</f>
        <v>#N/A</v>
      </c>
      <c r="AJ662" s="612" t="e">
        <f>VLOOKUP(B662,'DePronto Infotech'!$E$1:$I$2,5,0)</f>
        <v>#N/A</v>
      </c>
      <c r="AK662" s="612" t="e">
        <f>VLOOKUP(B662,'Reliance Retail'!$E$1:$I$4,5,0)</f>
        <v>#N/A</v>
      </c>
      <c r="AL662" s="612" t="e">
        <f>VLOOKUP(B662,'Bright Champs'!$D$1:$H$13,5,0)</f>
        <v>#N/A</v>
      </c>
      <c r="AM662" s="612" t="e">
        <f>VLOOKUP(B662,Neosoft!$E$1:$I$12,5,0)</f>
        <v>#N/A</v>
      </c>
      <c r="AN662" s="612" t="e">
        <f>VLOOKUP(B662,Infosys!$E$1:$I$3,5,0)</f>
        <v>#N/A</v>
      </c>
      <c r="AO662" s="612" t="e">
        <f>VLOOKUP(B662,Cerelabs!$E$1:$I$5,5,0)</f>
        <v>#N/A</v>
      </c>
      <c r="AP662" s="612" t="e">
        <f>VLOOKUP(B662,'Neebal Technologies'!$D$1:$H$2,5,0)</f>
        <v>#N/A</v>
      </c>
      <c r="AQ662" s="612" t="e">
        <f>VLOOKUP(B662,'Vertiv Energy'!$D$1:$H$2,5,0)</f>
        <v>#N/A</v>
      </c>
      <c r="AR662" s="612" t="e">
        <f>VLOOKUP(B662,'Acidaes Solutions (CRMNEXT)'!$D$1:$H$3,5,0)</f>
        <v>#N/A</v>
      </c>
      <c r="AS662" s="612" t="e">
        <f>VLOOKUP(B662,Growisto!$D$1:$H$2,5,0)</f>
        <v>#N/A</v>
      </c>
      <c r="AT662" s="612" t="e">
        <f>VLOOKUP(B662,'9.9 Mediaworx - Digit'!$D$1:$H$2,5,0)</f>
        <v>#N/A</v>
      </c>
      <c r="AU662" s="612" t="e">
        <f>VLOOKUP(B662,'Vistaar systems Pvt Ltd'!$D$2:$H$3,5,0)</f>
        <v>#N/A</v>
      </c>
      <c r="AV662" s="612" t="e">
        <f>VLOOKUP(B662,'Course 5i'!$D$2:$H$11,5,0)</f>
        <v>#N/A</v>
      </c>
      <c r="AW662" s="612" t="e">
        <f>VLOOKUP(B662,'Radiant Appliances &amp; Electronic'!$D$1:$H$13,5,0)</f>
        <v>#N/A</v>
      </c>
      <c r="AX662" s="612" t="e">
        <f>VLOOKUP(B662,'Atos Global'!$D$3:$H$27,5,0)</f>
        <v>#N/A</v>
      </c>
      <c r="AY662" s="612" t="e">
        <f>VLOOKUP(B662,'Saama Technologies'!$D$1:$H$2,5,0)</f>
        <v>#N/A</v>
      </c>
      <c r="AZ662" s="612" t="e">
        <f>VLOOKUP(B662,'Multiplier Solutions'!$D$1:$H$2,5,0)</f>
        <v>#N/A</v>
      </c>
      <c r="BA662" s="612" t="e">
        <f>VLOOKUP(B662,GEP!$D$2:$H$5,5,0)</f>
        <v>#N/A</v>
      </c>
      <c r="BB662" s="612" t="e">
        <f>VLOOKUP(B662,Accenture!$D$1:$H$6,5,0)</f>
        <v>#N/A</v>
      </c>
      <c r="BC662" s="612" t="e">
        <f>VLOOKUP(B662,'Endurance International Group'!$D$1:$H$2,5,0)</f>
        <v>#N/A</v>
      </c>
      <c r="BD662" s="612" t="e">
        <f>VLOOKUP(B662,Newgen!$D$1:$H$2,5,0)</f>
        <v>#N/A</v>
      </c>
      <c r="BE662" s="612" t="e">
        <f>VLOOKUP(B662,'3D Incredible'!D662:H662,5,0)</f>
        <v>#N/A</v>
      </c>
      <c r="BF662" s="612" t="e">
        <f>VLOOKUP(B662,'Raja Software Labs'!$D$2:$H$2,5,0)</f>
        <v>#N/A</v>
      </c>
      <c r="BG662" s="612" t="e">
        <f>VLOOKUP(B662,Wipro!$D$1:$H$2,5,0)</f>
        <v>#N/A</v>
      </c>
      <c r="BH662" s="612" t="e">
        <f>VLOOKUP(B662,'Perch Technologies'!$D$2:$H$2,5,0)</f>
        <v>#N/A</v>
      </c>
      <c r="BI662" s="612" t="e">
        <f>VLOOKUP(B662,'Morning Star'!$D$1:$H$6,5,0)</f>
        <v>#N/A</v>
      </c>
      <c r="BJ662" s="612" t="e">
        <f>VLOOKUP(B662,Flexiloans!$D$1:$H$2,5,0)</f>
        <v>#N/A</v>
      </c>
      <c r="BK662" s="612" t="e">
        <f>VLOOKUP(B662,'Thirdware Solutions'!$D$1:$H$2,5,0)</f>
        <v>#N/A</v>
      </c>
      <c r="BL662" s="612" t="e">
        <f>VLOOKUP(B662,Tescom!$D$1:$H$8,5,0)</f>
        <v>#N/A</v>
      </c>
      <c r="BM662" s="612" t="e">
        <f>VLOOKUP(B662,'Cogno AI'!$D$1:$H$2,5,0)</f>
        <v>#N/A</v>
      </c>
      <c r="BN662" s="612" t="e">
        <f>VLOOKUP(B662,'ABM Knowledgeware'!$D$1:$H$2,5,0)</f>
        <v>#N/A</v>
      </c>
      <c r="BO662" s="612" t="e">
        <f>VLOOKUP(B662,'Concerto Software'!$D$1:$H$3,5,0)</f>
        <v>#N/A</v>
      </c>
      <c r="BP662" s="612" t="e">
        <f>VLOOKUP(B662,'My Captain'!$D$1:$H$4,5,0)</f>
        <v>#N/A</v>
      </c>
      <c r="BQ662" s="612" t="e">
        <f>VLOOKUP(B662,'Finoux Solutions'!$D$2:$H$4,5,0)</f>
        <v>#N/A</v>
      </c>
      <c r="BR662" s="612" t="e">
        <f>VLOOKUP(B662,'MITR Learning'!$D$1:$H$2,5,0)</f>
        <v>#N/A</v>
      </c>
      <c r="BS662" s="612" t="e">
        <f>VLOOKUP(B662,Nucsoft!$D$2:$H$6,5,0)</f>
        <v>#N/A</v>
      </c>
      <c r="BT662" s="612" t="e">
        <f>VLOOKUP(B662,'Paras Cadd'!$D$1:$H$2,5,0)</f>
        <v>#N/A</v>
      </c>
      <c r="BU662" s="612" t="e">
        <f>VLOOKUP(B662,'ICICI Securities'!$D$1:$H$2,5,0)</f>
        <v>#N/A</v>
      </c>
      <c r="BV662" s="612" t="e">
        <f>VLOOKUP(B662,'Citius Tech'!$D$2:$H$5,5,0)</f>
        <v>#N/A</v>
      </c>
      <c r="BW662" s="612" t="e">
        <f>VLOOKUP(B662,'Buzzy Brains'!$D$2:$H$2,5,0)</f>
        <v>#N/A</v>
      </c>
      <c r="BX662" s="612" t="e">
        <f>VLOOKUP(B662,'Decimal Point'!$D$2:$H$2,5,0)</f>
        <v>#N/A</v>
      </c>
      <c r="BY662" s="612" t="e">
        <f>VLOOKUP(B662,'Sankey Business Solutions'!$D$2:$H$3,5,0)</f>
        <v>#N/A</v>
      </c>
      <c r="BZ662" s="612" t="e">
        <f>VLOOKUP(B662,'Nangia &amp; Co LLP'!$D$2:$H$2,5,0)</f>
        <v>#N/A</v>
      </c>
      <c r="CA662" s="612" t="e">
        <f>VLOOKUP(B662,'FIS Solutions India Pvt Ltd'!$D$2:$H$2,5,0)</f>
        <v>#N/A</v>
      </c>
      <c r="CB662" s="612" t="e">
        <f>VLOOKUP(B662,'Delta Technology &amp; Management '!$D$2:$H$16,5,0)</f>
        <v>#N/A</v>
      </c>
      <c r="CC662" s="612" t="e">
        <f>VLOOKUP(B662,'Espoir Networks'!$D$3:$H$11,5,0)</f>
        <v>#N/A</v>
      </c>
      <c r="CD662" s="612" t="e">
        <f>VLOOKUP(B662,'Servosys Solution'!$D$3:$H$5,5,0)</f>
        <v>#N/A</v>
      </c>
      <c r="CE662" s="612" t="e">
        <f>VLOOKUP(B662,'Ribbon Communications'!$D$3:$H$4,5,0)</f>
        <v>#N/A</v>
      </c>
      <c r="CF662" s="612">
        <f t="shared" si="33"/>
        <v>0</v>
      </c>
      <c r="CG662" s="386" t="s">
        <v>13834</v>
      </c>
      <c r="CH662" s="386">
        <v>900224145996</v>
      </c>
      <c r="CI662" s="386" t="s">
        <v>81</v>
      </c>
      <c r="CJ662" s="323"/>
      <c r="CK662" s="386">
        <v>2017</v>
      </c>
      <c r="CL662" s="386">
        <v>2021</v>
      </c>
      <c r="CM662" s="323" t="s">
        <v>13832</v>
      </c>
      <c r="CN662" s="386"/>
      <c r="CO662" s="55">
        <v>87.2</v>
      </c>
      <c r="CP662" s="386">
        <v>2015</v>
      </c>
      <c r="CQ662" s="323" t="s">
        <v>13833</v>
      </c>
      <c r="CR662" s="323" t="s">
        <v>13832</v>
      </c>
      <c r="CS662" s="323"/>
      <c r="CT662" s="386">
        <v>72.400000000000006</v>
      </c>
      <c r="CU662" s="386">
        <v>2017</v>
      </c>
      <c r="CV662" s="323" t="s">
        <v>13831</v>
      </c>
      <c r="CW662" s="323" t="s">
        <v>81</v>
      </c>
      <c r="CX662" s="323" t="s">
        <v>81</v>
      </c>
      <c r="CY662" s="323" t="s">
        <v>81</v>
      </c>
      <c r="CZ662" s="323" t="s">
        <v>81</v>
      </c>
      <c r="DA662" s="323" t="s">
        <v>81</v>
      </c>
      <c r="DB662" s="323" t="s">
        <v>81</v>
      </c>
      <c r="DC662" s="323" t="s">
        <v>81</v>
      </c>
      <c r="DD662" s="323" t="s">
        <v>81</v>
      </c>
      <c r="DE662" s="323" t="s">
        <v>81</v>
      </c>
      <c r="DF662" s="323" t="s">
        <v>81</v>
      </c>
      <c r="DG662" s="323">
        <v>7.48</v>
      </c>
      <c r="DH662" s="323">
        <v>7.67</v>
      </c>
      <c r="DI662" s="323">
        <v>6.15</v>
      </c>
      <c r="DJ662" s="323">
        <v>6.03</v>
      </c>
      <c r="DK662" s="323">
        <v>5.22</v>
      </c>
      <c r="DL662" s="323">
        <v>5.72</v>
      </c>
      <c r="DM662" s="323">
        <v>38.270000000000003</v>
      </c>
      <c r="DN662" s="323">
        <v>6.38</v>
      </c>
      <c r="DO662" s="323">
        <v>57.29</v>
      </c>
      <c r="DP662" s="323">
        <v>7.67</v>
      </c>
      <c r="DQ662" s="323">
        <v>0</v>
      </c>
      <c r="DR662" s="323">
        <v>4</v>
      </c>
      <c r="DS662" s="323">
        <v>0</v>
      </c>
      <c r="DT662" s="323">
        <v>0</v>
      </c>
      <c r="DU662" s="323" t="s">
        <v>81</v>
      </c>
      <c r="DV662" s="323" t="s">
        <v>81</v>
      </c>
      <c r="DW662" s="323">
        <v>0</v>
      </c>
      <c r="DX662" s="323" t="s">
        <v>3203</v>
      </c>
      <c r="DY662" s="323" t="s">
        <v>3203</v>
      </c>
      <c r="DZ662" s="323" t="s">
        <v>13830</v>
      </c>
      <c r="EA662" s="323" t="s">
        <v>13829</v>
      </c>
      <c r="EB662" s="323" t="s">
        <v>13828</v>
      </c>
      <c r="EC662" s="323" t="s">
        <v>13827</v>
      </c>
      <c r="ED662" s="323" t="s">
        <v>12422</v>
      </c>
      <c r="EE662" s="323" t="s">
        <v>13826</v>
      </c>
      <c r="EF662" s="323" t="s">
        <v>13825</v>
      </c>
      <c r="EG662" s="323" t="s">
        <v>13824</v>
      </c>
      <c r="EH662" s="323" t="s">
        <v>13823</v>
      </c>
      <c r="EI662" s="323" t="s">
        <v>13822</v>
      </c>
      <c r="EJ662" s="521"/>
      <c r="EK662" s="521"/>
      <c r="EL662" s="323"/>
      <c r="EM662" s="521"/>
      <c r="EN662" s="323"/>
      <c r="EO662"/>
    </row>
    <row r="663" spans="1:145" s="316" customFormat="1" ht="18" thickTop="1" thickBot="1">
      <c r="A663" s="572">
        <v>662</v>
      </c>
      <c r="B663" s="572" t="s">
        <v>13821</v>
      </c>
      <c r="C663" s="612" t="s">
        <v>13820</v>
      </c>
      <c r="D663" s="572" t="s">
        <v>13209</v>
      </c>
      <c r="E663" s="568" t="str">
        <f t="shared" si="32"/>
        <v>Not Placed</v>
      </c>
      <c r="F663" s="502" t="s">
        <v>12495</v>
      </c>
      <c r="G663" s="570" t="s">
        <v>13330</v>
      </c>
      <c r="H663" s="572"/>
      <c r="I663" s="610">
        <v>36383</v>
      </c>
      <c r="J663" s="572">
        <v>21</v>
      </c>
      <c r="K663" s="572" t="s">
        <v>13819</v>
      </c>
      <c r="L663" s="572" t="s">
        <v>13818</v>
      </c>
      <c r="M663" s="612" t="s">
        <v>13817</v>
      </c>
      <c r="N663" s="612" t="s">
        <v>13816</v>
      </c>
      <c r="O663" s="612">
        <v>9167717208</v>
      </c>
      <c r="P663" s="612">
        <v>8097071001</v>
      </c>
      <c r="Q663" s="612" t="e">
        <f>VLOOKUP(B663,'TCS CON'!$D$1:$H$98,5,0)</f>
        <v>#N/A</v>
      </c>
      <c r="R663" s="612" t="e">
        <f>VLOOKUP(B663,LTI!$C$1:$H$46,6,0)</f>
        <v>#N/A</v>
      </c>
      <c r="S663" s="612" t="e">
        <f>VLOOKUP(B663,JARO!$E$2:$I$11,5,0)</f>
        <v>#N/A</v>
      </c>
      <c r="T663" s="612" t="e">
        <f>VLOOKUP(B663,Capgemini!$D$3:$H$78,5,0)</f>
        <v>#N/A</v>
      </c>
      <c r="U663" s="612" t="e">
        <f>VLOOKUP(B663,Carwale!$D$1:$H$4,5,0)</f>
        <v>#N/A</v>
      </c>
      <c r="V663" s="612" t="e">
        <f>VLOOKUP(B663,'Interactive Brokers'!E:I,5,0)</f>
        <v>#N/A</v>
      </c>
      <c r="W663" s="612" t="e">
        <f>VLOOKUP(B663,'REL Jio'!E:I,5,0)</f>
        <v>#N/A</v>
      </c>
      <c r="X663" s="612" t="e">
        <f>VLOOKUP(B663,'Sciative Sol'!E:I,5,0)</f>
        <v>#N/A</v>
      </c>
      <c r="Y663" s="612" t="e">
        <f>VLOOKUP(B663,'Hexaware Tech'!E:I,5,0)</f>
        <v>#N/A</v>
      </c>
      <c r="Z663" s="612" t="e">
        <f>VLOOKUP(B663,Axis!D:H,5,0)</f>
        <v>#N/A</v>
      </c>
      <c r="AA663" s="612" t="e">
        <f>VLOOKUP(B663,Ugam!$D$3:$H$26,5,0)</f>
        <v>#N/A</v>
      </c>
      <c r="AB663" s="612" t="e">
        <f>VLOOKUP(B663,Zeus!F:J,5,0)</f>
        <v>#N/A</v>
      </c>
      <c r="AC663" s="612" t="e">
        <f>VLOOKUP(B663,Montran!F:J,5,0)</f>
        <v>#N/A</v>
      </c>
      <c r="AD663" s="612" t="e">
        <f>VLOOKUP(B663,Endurance!H447:L447,5,0)</f>
        <v>#N/A</v>
      </c>
      <c r="AE663" s="612" t="e">
        <f>VLOOKUP(B663,'Swabhav Techlabs'!$F$1:$J$2,5,0)</f>
        <v>#N/A</v>
      </c>
      <c r="AF663" s="612" t="e">
        <f>VLOOKUP(B663,'Quality Kiosk'!$F$1:$J$18,5,0)</f>
        <v>#N/A</v>
      </c>
      <c r="AG663" s="612" t="e">
        <f>VLOOKUP(B663,'Lemon VB'!$F$1:$J$2,5,0)</f>
        <v>#N/A</v>
      </c>
      <c r="AH663" s="612" t="e">
        <f>VLOOKUP(B663,Gocomet!$E$1:$I$3,5,0)</f>
        <v>#N/A</v>
      </c>
      <c r="AI663" s="612" t="e">
        <f>VLOOKUP(B663,'Ingram Micro'!$E$1:$I$8,5,0)</f>
        <v>#N/A</v>
      </c>
      <c r="AJ663" s="612" t="e">
        <f>VLOOKUP(B663,'DePronto Infotech'!$E$1:$I$2,5,0)</f>
        <v>#N/A</v>
      </c>
      <c r="AK663" s="612" t="e">
        <f>VLOOKUP(B663,'Reliance Retail'!$E$1:$I$4,5,0)</f>
        <v>#N/A</v>
      </c>
      <c r="AL663" s="612" t="e">
        <f>VLOOKUP(B663,'Bright Champs'!$D$1:$H$13,5,0)</f>
        <v>#N/A</v>
      </c>
      <c r="AM663" s="612" t="e">
        <f>VLOOKUP(B663,Neosoft!$E$1:$I$12,5,0)</f>
        <v>#N/A</v>
      </c>
      <c r="AN663" s="612" t="e">
        <f>VLOOKUP(B663,Infosys!$E$1:$I$3,5,0)</f>
        <v>#N/A</v>
      </c>
      <c r="AO663" s="612" t="e">
        <f>VLOOKUP(B663,Cerelabs!$E$1:$I$5,5,0)</f>
        <v>#N/A</v>
      </c>
      <c r="AP663" s="612" t="e">
        <f>VLOOKUP(B663,'Neebal Technologies'!$D$1:$H$2,5,0)</f>
        <v>#N/A</v>
      </c>
      <c r="AQ663" s="612" t="e">
        <f>VLOOKUP(B663,'Vertiv Energy'!$D$1:$H$2,5,0)</f>
        <v>#N/A</v>
      </c>
      <c r="AR663" s="612" t="e">
        <f>VLOOKUP(B663,'Acidaes Solutions (CRMNEXT)'!$D$1:$H$3,5,0)</f>
        <v>#N/A</v>
      </c>
      <c r="AS663" s="612" t="e">
        <f>VLOOKUP(B663,Growisto!$D$1:$H$2,5,0)</f>
        <v>#N/A</v>
      </c>
      <c r="AT663" s="612" t="e">
        <f>VLOOKUP(B663,'9.9 Mediaworx - Digit'!$D$1:$H$2,5,0)</f>
        <v>#N/A</v>
      </c>
      <c r="AU663" s="612" t="e">
        <f>VLOOKUP(B663,'Vistaar systems Pvt Ltd'!$D$2:$H$3,5,0)</f>
        <v>#N/A</v>
      </c>
      <c r="AV663" s="612" t="e">
        <f>VLOOKUP(B663,'Course 5i'!$D$2:$H$11,5,0)</f>
        <v>#N/A</v>
      </c>
      <c r="AW663" s="612" t="e">
        <f>VLOOKUP(B663,'Radiant Appliances &amp; Electronic'!$D$1:$H$13,5,0)</f>
        <v>#N/A</v>
      </c>
      <c r="AX663" s="612" t="e">
        <f>VLOOKUP(B663,'Atos Global'!$D$3:$H$27,5,0)</f>
        <v>#N/A</v>
      </c>
      <c r="AY663" s="612" t="e">
        <f>VLOOKUP(B663,'Saama Technologies'!$D$1:$H$2,5,0)</f>
        <v>#N/A</v>
      </c>
      <c r="AZ663" s="612" t="e">
        <f>VLOOKUP(B663,'Multiplier Solutions'!$D$1:$H$2,5,0)</f>
        <v>#N/A</v>
      </c>
      <c r="BA663" s="612" t="e">
        <f>VLOOKUP(B663,GEP!$D$2:$H$5,5,0)</f>
        <v>#N/A</v>
      </c>
      <c r="BB663" s="612" t="e">
        <f>VLOOKUP(B663,Accenture!$D$1:$H$6,5,0)</f>
        <v>#N/A</v>
      </c>
      <c r="BC663" s="612" t="e">
        <f>VLOOKUP(B663,'Endurance International Group'!$D$1:$H$2,5,0)</f>
        <v>#N/A</v>
      </c>
      <c r="BD663" s="612" t="e">
        <f>VLOOKUP(B663,Newgen!$D$1:$H$2,5,0)</f>
        <v>#N/A</v>
      </c>
      <c r="BE663" s="612" t="e">
        <f>VLOOKUP(B663,'3D Incredible'!D663:H663,5,0)</f>
        <v>#N/A</v>
      </c>
      <c r="BF663" s="612" t="e">
        <f>VLOOKUP(B663,'Raja Software Labs'!$D$2:$H$2,5,0)</f>
        <v>#N/A</v>
      </c>
      <c r="BG663" s="612" t="e">
        <f>VLOOKUP(B663,Wipro!$D$1:$H$2,5,0)</f>
        <v>#N/A</v>
      </c>
      <c r="BH663" s="612" t="e">
        <f>VLOOKUP(B663,'Perch Technologies'!$D$2:$H$2,5,0)</f>
        <v>#N/A</v>
      </c>
      <c r="BI663" s="612" t="e">
        <f>VLOOKUP(B663,'Morning Star'!$D$1:$H$6,5,0)</f>
        <v>#N/A</v>
      </c>
      <c r="BJ663" s="612" t="e">
        <f>VLOOKUP(B663,Flexiloans!$D$1:$H$2,5,0)</f>
        <v>#N/A</v>
      </c>
      <c r="BK663" s="612" t="e">
        <f>VLOOKUP(B663,'Thirdware Solutions'!$D$1:$H$2,5,0)</f>
        <v>#N/A</v>
      </c>
      <c r="BL663" s="612" t="e">
        <f>VLOOKUP(B663,Tescom!$D$1:$H$8,5,0)</f>
        <v>#N/A</v>
      </c>
      <c r="BM663" s="612" t="e">
        <f>VLOOKUP(B663,'Cogno AI'!$D$1:$H$2,5,0)</f>
        <v>#N/A</v>
      </c>
      <c r="BN663" s="612" t="e">
        <f>VLOOKUP(B663,'ABM Knowledgeware'!$D$1:$H$2,5,0)</f>
        <v>#N/A</v>
      </c>
      <c r="BO663" s="612" t="e">
        <f>VLOOKUP(B663,'Concerto Software'!$D$1:$H$3,5,0)</f>
        <v>#N/A</v>
      </c>
      <c r="BP663" s="612" t="e">
        <f>VLOOKUP(B663,'My Captain'!$D$1:$H$4,5,0)</f>
        <v>#N/A</v>
      </c>
      <c r="BQ663" s="612" t="e">
        <f>VLOOKUP(B663,'Finoux Solutions'!$D$2:$H$4,5,0)</f>
        <v>#N/A</v>
      </c>
      <c r="BR663" s="612" t="e">
        <f>VLOOKUP(B663,'MITR Learning'!$D$1:$H$2,5,0)</f>
        <v>#N/A</v>
      </c>
      <c r="BS663" s="612" t="e">
        <f>VLOOKUP(B663,Nucsoft!$D$2:$H$6,5,0)</f>
        <v>#N/A</v>
      </c>
      <c r="BT663" s="612" t="e">
        <f>VLOOKUP(B663,'Paras Cadd'!$D$1:$H$2,5,0)</f>
        <v>#N/A</v>
      </c>
      <c r="BU663" s="612" t="e">
        <f>VLOOKUP(B663,'ICICI Securities'!$D$1:$H$2,5,0)</f>
        <v>#N/A</v>
      </c>
      <c r="BV663" s="612" t="e">
        <f>VLOOKUP(B663,'Citius Tech'!$D$2:$H$5,5,0)</f>
        <v>#N/A</v>
      </c>
      <c r="BW663" s="612" t="e">
        <f>VLOOKUP(B663,'Buzzy Brains'!$D$2:$H$2,5,0)</f>
        <v>#N/A</v>
      </c>
      <c r="BX663" s="612" t="e">
        <f>VLOOKUP(B663,'Decimal Point'!$D$2:$H$2,5,0)</f>
        <v>#N/A</v>
      </c>
      <c r="BY663" s="612" t="e">
        <f>VLOOKUP(B663,'Sankey Business Solutions'!$D$2:$H$3,5,0)</f>
        <v>#N/A</v>
      </c>
      <c r="BZ663" s="612" t="e">
        <f>VLOOKUP(B663,'Nangia &amp; Co LLP'!$D$2:$H$2,5,0)</f>
        <v>#N/A</v>
      </c>
      <c r="CA663" s="612" t="e">
        <f>VLOOKUP(B663,'FIS Solutions India Pvt Ltd'!$D$2:$H$2,5,0)</f>
        <v>#N/A</v>
      </c>
      <c r="CB663" s="612" t="e">
        <f>VLOOKUP(B663,'Delta Technology &amp; Management '!$D$2:$H$16,5,0)</f>
        <v>#N/A</v>
      </c>
      <c r="CC663" s="612" t="e">
        <f>VLOOKUP(B663,'Espoir Networks'!$D$3:$H$11,5,0)</f>
        <v>#N/A</v>
      </c>
      <c r="CD663" s="612" t="e">
        <f>VLOOKUP(B663,'Servosys Solution'!$D$3:$H$5,5,0)</f>
        <v>#N/A</v>
      </c>
      <c r="CE663" s="612" t="e">
        <f>VLOOKUP(B663,'Ribbon Communications'!$D$3:$H$4,5,0)</f>
        <v>#N/A</v>
      </c>
      <c r="CF663" s="612">
        <f t="shared" si="33"/>
        <v>0</v>
      </c>
      <c r="CG663" s="386" t="s">
        <v>13815</v>
      </c>
      <c r="CH663" s="386">
        <v>999868000000</v>
      </c>
      <c r="CI663" s="386" t="s">
        <v>13814</v>
      </c>
      <c r="CJ663" s="323"/>
      <c r="CK663" s="386">
        <v>2017</v>
      </c>
      <c r="CL663" s="386">
        <v>2021</v>
      </c>
      <c r="CM663" s="323" t="s">
        <v>13813</v>
      </c>
      <c r="CN663" s="386">
        <v>458</v>
      </c>
      <c r="CO663" s="55">
        <v>76.33</v>
      </c>
      <c r="CP663" s="386">
        <v>2015</v>
      </c>
      <c r="CQ663" s="323" t="s">
        <v>398</v>
      </c>
      <c r="CR663" s="323" t="s">
        <v>12150</v>
      </c>
      <c r="CS663" s="323">
        <v>404</v>
      </c>
      <c r="CT663" s="386">
        <v>62.15</v>
      </c>
      <c r="CU663" s="386">
        <v>2017</v>
      </c>
      <c r="CV663" s="323" t="s">
        <v>12474</v>
      </c>
      <c r="CW663" s="323" t="s">
        <v>81</v>
      </c>
      <c r="CX663" s="323" t="s">
        <v>81</v>
      </c>
      <c r="CY663" s="323" t="s">
        <v>81</v>
      </c>
      <c r="CZ663" s="323" t="s">
        <v>81</v>
      </c>
      <c r="DA663" s="323" t="s">
        <v>81</v>
      </c>
      <c r="DB663" s="323" t="s">
        <v>81</v>
      </c>
      <c r="DC663" s="323" t="s">
        <v>81</v>
      </c>
      <c r="DD663" s="323" t="s">
        <v>81</v>
      </c>
      <c r="DE663" s="323" t="s">
        <v>81</v>
      </c>
      <c r="DF663" s="323" t="s">
        <v>81</v>
      </c>
      <c r="DG663" s="323">
        <v>5.52</v>
      </c>
      <c r="DH663" s="323">
        <v>6.03</v>
      </c>
      <c r="DI663" s="323">
        <v>6.23</v>
      </c>
      <c r="DJ663" s="323">
        <v>6.27</v>
      </c>
      <c r="DK663" s="323">
        <v>5.55</v>
      </c>
      <c r="DL663" s="323">
        <v>7.24</v>
      </c>
      <c r="DM663" s="323" t="s">
        <v>12747</v>
      </c>
      <c r="DN663" s="323">
        <v>6.14</v>
      </c>
      <c r="DO663" s="323">
        <v>55.59</v>
      </c>
      <c r="DP663" s="323" t="s">
        <v>81</v>
      </c>
      <c r="DQ663" s="323">
        <v>4</v>
      </c>
      <c r="DR663" s="323" t="s">
        <v>81</v>
      </c>
      <c r="DS663" s="323" t="s">
        <v>81</v>
      </c>
      <c r="DT663" s="323" t="s">
        <v>81</v>
      </c>
      <c r="DU663" s="323" t="s">
        <v>81</v>
      </c>
      <c r="DV663" s="323" t="s">
        <v>81</v>
      </c>
      <c r="DW663" s="323" t="s">
        <v>81</v>
      </c>
      <c r="DX663" s="323" t="s">
        <v>81</v>
      </c>
      <c r="DY663" s="323" t="s">
        <v>81</v>
      </c>
      <c r="DZ663" s="323" t="s">
        <v>13812</v>
      </c>
      <c r="EA663" s="323" t="s">
        <v>187</v>
      </c>
      <c r="EB663" s="323" t="s">
        <v>13811</v>
      </c>
      <c r="EC663" s="323" t="s">
        <v>118</v>
      </c>
      <c r="ED663" s="323" t="s">
        <v>12422</v>
      </c>
      <c r="EE663" s="323" t="s">
        <v>13810</v>
      </c>
      <c r="EF663" s="323" t="s">
        <v>13809</v>
      </c>
      <c r="EG663" s="323" t="s">
        <v>13808</v>
      </c>
      <c r="EH663" s="323" t="s">
        <v>13807</v>
      </c>
      <c r="EI663" s="323" t="s">
        <v>13806</v>
      </c>
      <c r="EJ663" s="521"/>
      <c r="EK663" s="521"/>
      <c r="EL663" s="323" t="s">
        <v>13805</v>
      </c>
      <c r="EM663" s="521" t="s">
        <v>13804</v>
      </c>
      <c r="EN663" s="323"/>
      <c r="EO663"/>
    </row>
    <row r="664" spans="1:145" s="316" customFormat="1" ht="18" thickTop="1" thickBot="1">
      <c r="A664" s="572">
        <v>663</v>
      </c>
      <c r="B664" s="572" t="s">
        <v>13898</v>
      </c>
      <c r="C664" s="612" t="s">
        <v>13897</v>
      </c>
      <c r="D664" s="572" t="s">
        <v>13209</v>
      </c>
      <c r="E664" s="568" t="str">
        <f t="shared" si="32"/>
        <v>Not Placed</v>
      </c>
      <c r="F664" s="502" t="s">
        <v>12369</v>
      </c>
      <c r="G664" s="570" t="s">
        <v>13331</v>
      </c>
      <c r="H664" s="572"/>
      <c r="I664" s="610">
        <v>36263</v>
      </c>
      <c r="J664" s="572">
        <v>21</v>
      </c>
      <c r="K664" s="572" t="s">
        <v>13896</v>
      </c>
      <c r="L664" s="572" t="s">
        <v>13895</v>
      </c>
      <c r="M664" s="612" t="s">
        <v>13894</v>
      </c>
      <c r="N664" s="612" t="s">
        <v>13893</v>
      </c>
      <c r="O664" s="612">
        <v>8652620644</v>
      </c>
      <c r="P664" s="612">
        <v>8652620644</v>
      </c>
      <c r="Q664" s="612" t="e">
        <f>VLOOKUP(B664,'TCS CON'!$D$1:$H$98,5,0)</f>
        <v>#N/A</v>
      </c>
      <c r="R664" s="612" t="e">
        <f>VLOOKUP(B664,LTI!$C$1:$H$46,6,0)</f>
        <v>#N/A</v>
      </c>
      <c r="S664" s="612" t="e">
        <f>VLOOKUP(B664,JARO!$E$2:$I$11,5,0)</f>
        <v>#N/A</v>
      </c>
      <c r="T664" s="612" t="e">
        <f>VLOOKUP(B664,Capgemini!$D$3:$H$78,5,0)</f>
        <v>#N/A</v>
      </c>
      <c r="U664" s="612" t="e">
        <f>VLOOKUP(B664,Carwale!$D$1:$H$4,5,0)</f>
        <v>#N/A</v>
      </c>
      <c r="V664" s="612" t="e">
        <f>VLOOKUP(B664,'Interactive Brokers'!E:I,5,0)</f>
        <v>#N/A</v>
      </c>
      <c r="W664" s="612" t="e">
        <f>VLOOKUP(B664,'REL Jio'!E:I,5,0)</f>
        <v>#N/A</v>
      </c>
      <c r="X664" s="612" t="e">
        <f>VLOOKUP(B664,'Sciative Sol'!E:I,5,0)</f>
        <v>#N/A</v>
      </c>
      <c r="Y664" s="612" t="e">
        <f>VLOOKUP(B664,'Hexaware Tech'!E:I,5,0)</f>
        <v>#N/A</v>
      </c>
      <c r="Z664" s="612" t="e">
        <f>VLOOKUP(B664,Axis!D:H,5,0)</f>
        <v>#N/A</v>
      </c>
      <c r="AA664" s="612" t="e">
        <f>VLOOKUP(B664,Ugam!$D$3:$H$26,5,0)</f>
        <v>#N/A</v>
      </c>
      <c r="AB664" s="612" t="e">
        <f>VLOOKUP(B664,Zeus!F:J,5,0)</f>
        <v>#N/A</v>
      </c>
      <c r="AC664" s="612" t="e">
        <f>VLOOKUP(B664,Montran!F:J,5,0)</f>
        <v>#N/A</v>
      </c>
      <c r="AD664" s="612" t="e">
        <f>VLOOKUP(B664,Endurance!H448:L448,5,0)</f>
        <v>#N/A</v>
      </c>
      <c r="AE664" s="612" t="e">
        <f>VLOOKUP(B664,'Swabhav Techlabs'!$F$1:$J$2,5,0)</f>
        <v>#N/A</v>
      </c>
      <c r="AF664" s="612" t="e">
        <f>VLOOKUP(B664,'Quality Kiosk'!$F$1:$J$18,5,0)</f>
        <v>#N/A</v>
      </c>
      <c r="AG664" s="612" t="e">
        <f>VLOOKUP(B664,'Lemon VB'!$F$1:$J$2,5,0)</f>
        <v>#N/A</v>
      </c>
      <c r="AH664" s="612" t="e">
        <f>VLOOKUP(B664,Gocomet!$E$1:$I$3,5,0)</f>
        <v>#N/A</v>
      </c>
      <c r="AI664" s="612" t="e">
        <f>VLOOKUP(B664,'Ingram Micro'!$E$1:$I$8,5,0)</f>
        <v>#N/A</v>
      </c>
      <c r="AJ664" s="612" t="e">
        <f>VLOOKUP(B664,'DePronto Infotech'!$E$1:$I$2,5,0)</f>
        <v>#N/A</v>
      </c>
      <c r="AK664" s="612" t="e">
        <f>VLOOKUP(B664,'Reliance Retail'!$E$1:$I$4,5,0)</f>
        <v>#N/A</v>
      </c>
      <c r="AL664" s="612" t="e">
        <f>VLOOKUP(B664,'Bright Champs'!$D$1:$H$13,5,0)</f>
        <v>#N/A</v>
      </c>
      <c r="AM664" s="612" t="e">
        <f>VLOOKUP(B664,Neosoft!$E$1:$I$12,5,0)</f>
        <v>#N/A</v>
      </c>
      <c r="AN664" s="612" t="e">
        <f>VLOOKUP(B664,Infosys!$E$1:$I$3,5,0)</f>
        <v>#N/A</v>
      </c>
      <c r="AO664" s="612" t="e">
        <f>VLOOKUP(B664,Cerelabs!$E$1:$I$5,5,0)</f>
        <v>#N/A</v>
      </c>
      <c r="AP664" s="612" t="e">
        <f>VLOOKUP(B664,'Neebal Technologies'!$D$1:$H$2,5,0)</f>
        <v>#N/A</v>
      </c>
      <c r="AQ664" s="612" t="e">
        <f>VLOOKUP(B664,'Vertiv Energy'!$D$1:$H$2,5,0)</f>
        <v>#N/A</v>
      </c>
      <c r="AR664" s="612" t="e">
        <f>VLOOKUP(B664,'Acidaes Solutions (CRMNEXT)'!$D$1:$H$3,5,0)</f>
        <v>#N/A</v>
      </c>
      <c r="AS664" s="612" t="e">
        <f>VLOOKUP(B664,Growisto!$D$1:$H$2,5,0)</f>
        <v>#N/A</v>
      </c>
      <c r="AT664" s="612" t="e">
        <f>VLOOKUP(B664,'9.9 Mediaworx - Digit'!$D$1:$H$2,5,0)</f>
        <v>#N/A</v>
      </c>
      <c r="AU664" s="612" t="e">
        <f>VLOOKUP(B664,'Vistaar systems Pvt Ltd'!$D$2:$H$3,5,0)</f>
        <v>#N/A</v>
      </c>
      <c r="AV664" s="612" t="e">
        <f>VLOOKUP(B664,'Course 5i'!$D$2:$H$11,5,0)</f>
        <v>#N/A</v>
      </c>
      <c r="AW664" s="612" t="e">
        <f>VLOOKUP(B664,'Radiant Appliances &amp; Electronic'!$D$1:$H$13,5,0)</f>
        <v>#N/A</v>
      </c>
      <c r="AX664" s="612" t="e">
        <f>VLOOKUP(B664,'Atos Global'!$D$3:$H$27,5,0)</f>
        <v>#N/A</v>
      </c>
      <c r="AY664" s="612" t="e">
        <f>VLOOKUP(B664,'Saama Technologies'!$D$1:$H$2,5,0)</f>
        <v>#N/A</v>
      </c>
      <c r="AZ664" s="612" t="e">
        <f>VLOOKUP(B664,'Multiplier Solutions'!$D$1:$H$2,5,0)</f>
        <v>#N/A</v>
      </c>
      <c r="BA664" s="612" t="e">
        <f>VLOOKUP(B664,GEP!$D$2:$H$5,5,0)</f>
        <v>#N/A</v>
      </c>
      <c r="BB664" s="612" t="e">
        <f>VLOOKUP(B664,Accenture!$D$1:$H$6,5,0)</f>
        <v>#N/A</v>
      </c>
      <c r="BC664" s="612" t="e">
        <f>VLOOKUP(B664,'Endurance International Group'!$D$1:$H$2,5,0)</f>
        <v>#N/A</v>
      </c>
      <c r="BD664" s="612" t="e">
        <f>VLOOKUP(B664,Newgen!$D$1:$H$2,5,0)</f>
        <v>#N/A</v>
      </c>
      <c r="BE664" s="612" t="e">
        <f>VLOOKUP(B664,'3D Incredible'!D664:H664,5,0)</f>
        <v>#N/A</v>
      </c>
      <c r="BF664" s="612" t="e">
        <f>VLOOKUP(B664,'Raja Software Labs'!$D$2:$H$2,5,0)</f>
        <v>#N/A</v>
      </c>
      <c r="BG664" s="612" t="e">
        <f>VLOOKUP(B664,Wipro!$D$1:$H$2,5,0)</f>
        <v>#N/A</v>
      </c>
      <c r="BH664" s="612" t="e">
        <f>VLOOKUP(B664,'Perch Technologies'!$D$2:$H$2,5,0)</f>
        <v>#N/A</v>
      </c>
      <c r="BI664" s="612" t="e">
        <f>VLOOKUP(B664,'Morning Star'!$D$1:$H$6,5,0)</f>
        <v>#N/A</v>
      </c>
      <c r="BJ664" s="612" t="e">
        <f>VLOOKUP(B664,Flexiloans!$D$1:$H$2,5,0)</f>
        <v>#N/A</v>
      </c>
      <c r="BK664" s="612" t="e">
        <f>VLOOKUP(B664,'Thirdware Solutions'!$D$1:$H$2,5,0)</f>
        <v>#N/A</v>
      </c>
      <c r="BL664" s="612" t="e">
        <f>VLOOKUP(B664,Tescom!$D$1:$H$8,5,0)</f>
        <v>#N/A</v>
      </c>
      <c r="BM664" s="612" t="e">
        <f>VLOOKUP(B664,'Cogno AI'!$D$1:$H$2,5,0)</f>
        <v>#N/A</v>
      </c>
      <c r="BN664" s="612" t="e">
        <f>VLOOKUP(B664,'ABM Knowledgeware'!$D$1:$H$2,5,0)</f>
        <v>#N/A</v>
      </c>
      <c r="BO664" s="612" t="e">
        <f>VLOOKUP(B664,'Concerto Software'!$D$1:$H$3,5,0)</f>
        <v>#N/A</v>
      </c>
      <c r="BP664" s="612" t="e">
        <f>VLOOKUP(B664,'My Captain'!$D$1:$H$4,5,0)</f>
        <v>#N/A</v>
      </c>
      <c r="BQ664" s="612" t="e">
        <f>VLOOKUP(B664,'Finoux Solutions'!$D$2:$H$4,5,0)</f>
        <v>#N/A</v>
      </c>
      <c r="BR664" s="612" t="e">
        <f>VLOOKUP(B664,'MITR Learning'!$D$1:$H$2,5,0)</f>
        <v>#N/A</v>
      </c>
      <c r="BS664" s="612" t="e">
        <f>VLOOKUP(B664,Nucsoft!$D$2:$H$6,5,0)</f>
        <v>#N/A</v>
      </c>
      <c r="BT664" s="612" t="e">
        <f>VLOOKUP(B664,'Paras Cadd'!$D$1:$H$2,5,0)</f>
        <v>#N/A</v>
      </c>
      <c r="BU664" s="612" t="e">
        <f>VLOOKUP(B664,'ICICI Securities'!$D$1:$H$2,5,0)</f>
        <v>#N/A</v>
      </c>
      <c r="BV664" s="612" t="e">
        <f>VLOOKUP(B664,'Citius Tech'!$D$2:$H$5,5,0)</f>
        <v>#N/A</v>
      </c>
      <c r="BW664" s="612" t="e">
        <f>VLOOKUP(B664,'Buzzy Brains'!$D$2:$H$2,5,0)</f>
        <v>#N/A</v>
      </c>
      <c r="BX664" s="612" t="e">
        <f>VLOOKUP(B664,'Decimal Point'!$D$2:$H$2,5,0)</f>
        <v>#N/A</v>
      </c>
      <c r="BY664" s="612" t="e">
        <f>VLOOKUP(B664,'Sankey Business Solutions'!$D$2:$H$3,5,0)</f>
        <v>#N/A</v>
      </c>
      <c r="BZ664" s="612" t="e">
        <f>VLOOKUP(B664,'Nangia &amp; Co LLP'!$D$2:$H$2,5,0)</f>
        <v>#N/A</v>
      </c>
      <c r="CA664" s="612" t="e">
        <f>VLOOKUP(B664,'FIS Solutions India Pvt Ltd'!$D$2:$H$2,5,0)</f>
        <v>#N/A</v>
      </c>
      <c r="CB664" s="612" t="e">
        <f>VLOOKUP(B664,'Delta Technology &amp; Management '!$D$2:$H$16,5,0)</f>
        <v>#N/A</v>
      </c>
      <c r="CC664" s="612" t="e">
        <f>VLOOKUP(B664,'Espoir Networks'!$D$3:$H$11,5,0)</f>
        <v>#N/A</v>
      </c>
      <c r="CD664" s="612" t="e">
        <f>VLOOKUP(B664,'Servosys Solution'!$D$3:$H$5,5,0)</f>
        <v>#N/A</v>
      </c>
      <c r="CE664" s="612" t="e">
        <f>VLOOKUP(B664,'Ribbon Communications'!$D$3:$H$4,5,0)</f>
        <v>#N/A</v>
      </c>
      <c r="CF664" s="612">
        <f t="shared" si="33"/>
        <v>0</v>
      </c>
      <c r="CG664" s="386" t="s">
        <v>13902</v>
      </c>
      <c r="CH664" s="741">
        <v>728520457062</v>
      </c>
      <c r="CI664" s="386" t="s">
        <v>81</v>
      </c>
      <c r="CJ664" s="323"/>
      <c r="CK664" s="386">
        <v>2017</v>
      </c>
      <c r="CL664" s="386">
        <v>2021</v>
      </c>
      <c r="CM664" s="386" t="s">
        <v>13901</v>
      </c>
      <c r="CN664" s="386">
        <v>448</v>
      </c>
      <c r="CO664" s="55">
        <v>89.6</v>
      </c>
      <c r="CP664" s="386">
        <v>2015</v>
      </c>
      <c r="CQ664" s="386" t="s">
        <v>13900</v>
      </c>
      <c r="CR664" s="386" t="s">
        <v>6282</v>
      </c>
      <c r="CS664" s="386">
        <v>481</v>
      </c>
      <c r="CT664" s="386">
        <v>74</v>
      </c>
      <c r="CU664" s="386">
        <v>2017</v>
      </c>
      <c r="CV664" s="386" t="s">
        <v>13899</v>
      </c>
      <c r="CW664" s="323" t="s">
        <v>81</v>
      </c>
      <c r="CX664" s="323" t="s">
        <v>81</v>
      </c>
      <c r="CY664" s="323" t="s">
        <v>81</v>
      </c>
      <c r="CZ664" s="323" t="s">
        <v>81</v>
      </c>
      <c r="DA664" s="323" t="s">
        <v>81</v>
      </c>
      <c r="DB664" s="323" t="s">
        <v>81</v>
      </c>
      <c r="DC664" s="323" t="s">
        <v>81</v>
      </c>
      <c r="DD664" s="323" t="s">
        <v>81</v>
      </c>
      <c r="DE664" s="323" t="s">
        <v>81</v>
      </c>
      <c r="DF664" s="323" t="s">
        <v>81</v>
      </c>
      <c r="DG664" s="387">
        <v>8.6999999999999993</v>
      </c>
      <c r="DH664" s="386">
        <v>7.93</v>
      </c>
      <c r="DI664" s="387">
        <v>8.42</v>
      </c>
      <c r="DJ664" s="387">
        <v>9.1999999999999993</v>
      </c>
      <c r="DK664" s="387">
        <v>7.11</v>
      </c>
      <c r="DL664" s="387">
        <v>7.72</v>
      </c>
      <c r="DM664" s="386">
        <v>8.18</v>
      </c>
      <c r="DN664" s="387">
        <v>8.18</v>
      </c>
      <c r="DO664" s="387">
        <v>70.89</v>
      </c>
      <c r="DP664" s="386"/>
      <c r="DQ664" s="387">
        <v>0</v>
      </c>
      <c r="DR664" s="386">
        <v>0</v>
      </c>
      <c r="DS664" s="386">
        <v>0</v>
      </c>
      <c r="DT664" s="386">
        <v>0</v>
      </c>
      <c r="DU664" s="743" t="s">
        <v>81</v>
      </c>
      <c r="DV664" s="743" t="s">
        <v>81</v>
      </c>
      <c r="DW664" s="743" t="s">
        <v>3203</v>
      </c>
      <c r="DX664" s="386" t="s">
        <v>81</v>
      </c>
      <c r="DY664" s="386" t="s">
        <v>81</v>
      </c>
      <c r="DZ664" s="386" t="s">
        <v>13908</v>
      </c>
      <c r="EA664" s="386" t="s">
        <v>4322</v>
      </c>
      <c r="EB664" s="386" t="s">
        <v>13907</v>
      </c>
      <c r="EC664" s="386" t="s">
        <v>88</v>
      </c>
      <c r="ED664" s="386" t="s">
        <v>12422</v>
      </c>
      <c r="EE664" s="386" t="s">
        <v>81</v>
      </c>
      <c r="EF664" s="386" t="s">
        <v>13906</v>
      </c>
      <c r="EG664" s="386" t="s">
        <v>81</v>
      </c>
      <c r="EH664" s="386" t="s">
        <v>81</v>
      </c>
      <c r="EI664" s="386" t="s">
        <v>13905</v>
      </c>
      <c r="EJ664" s="742"/>
      <c r="EK664" s="386"/>
      <c r="EL664" s="742" t="s">
        <v>13904</v>
      </c>
      <c r="EM664" s="742" t="s">
        <v>13903</v>
      </c>
      <c r="EN664" s="386" t="s">
        <v>81</v>
      </c>
      <c r="EO664"/>
    </row>
    <row r="665" spans="1:145" s="316" customFormat="1" ht="18" thickTop="1" thickBot="1">
      <c r="A665" s="572">
        <v>664</v>
      </c>
      <c r="B665" s="572" t="s">
        <v>13355</v>
      </c>
      <c r="C665" s="612" t="s">
        <v>13337</v>
      </c>
      <c r="D665" s="572" t="s">
        <v>13209</v>
      </c>
      <c r="E665" s="568" t="str">
        <f t="shared" si="32"/>
        <v>Placed</v>
      </c>
      <c r="F665" s="502" t="s">
        <v>12369</v>
      </c>
      <c r="G665" s="576" t="s">
        <v>14087</v>
      </c>
      <c r="H665" s="572"/>
      <c r="I665" s="610" t="s">
        <v>13929</v>
      </c>
      <c r="J665" s="572">
        <v>21</v>
      </c>
      <c r="K665" s="572" t="s">
        <v>13928</v>
      </c>
      <c r="L665" s="572" t="s">
        <v>13928</v>
      </c>
      <c r="M665" s="612" t="s">
        <v>13927</v>
      </c>
      <c r="N665" s="612" t="s">
        <v>13926</v>
      </c>
      <c r="O665" s="612"/>
      <c r="P665" s="612">
        <v>8779394191</v>
      </c>
      <c r="Q665" s="612" t="e">
        <f>VLOOKUP(B665,'TCS CON'!$D$1:$H$98,5,0)</f>
        <v>#N/A</v>
      </c>
      <c r="R665" s="612" t="e">
        <f>VLOOKUP(B665,LTI!$C$1:$H$46,6,0)</f>
        <v>#N/A</v>
      </c>
      <c r="S665" s="612" t="e">
        <f>VLOOKUP(B665,JARO!$E$2:$I$11,5,0)</f>
        <v>#N/A</v>
      </c>
      <c r="T665" s="612" t="e">
        <f>VLOOKUP(B665,Capgemini!$D$3:$H$78,5,0)</f>
        <v>#N/A</v>
      </c>
      <c r="U665" s="612" t="e">
        <f>VLOOKUP(B665,Carwale!$D$1:$H$4,5,0)</f>
        <v>#N/A</v>
      </c>
      <c r="V665" s="612" t="e">
        <f>VLOOKUP(B665,'Interactive Brokers'!E:I,5,0)</f>
        <v>#N/A</v>
      </c>
      <c r="W665" s="612" t="e">
        <f>VLOOKUP(B665,'REL Jio'!E:I,5,0)</f>
        <v>#N/A</v>
      </c>
      <c r="X665" s="612" t="e">
        <f>VLOOKUP(B665,'Sciative Sol'!E:I,5,0)</f>
        <v>#N/A</v>
      </c>
      <c r="Y665" s="612" t="e">
        <f>VLOOKUP(B665,'Hexaware Tech'!E:I,5,0)</f>
        <v>#N/A</v>
      </c>
      <c r="Z665" s="612" t="e">
        <f>VLOOKUP(B665,Axis!D:H,5,0)</f>
        <v>#N/A</v>
      </c>
      <c r="AA665" s="612" t="e">
        <f>VLOOKUP(B665,Ugam!$D$3:$H$26,5,0)</f>
        <v>#N/A</v>
      </c>
      <c r="AB665" s="612" t="e">
        <f>VLOOKUP(B665,Zeus!F:J,5,0)</f>
        <v>#N/A</v>
      </c>
      <c r="AC665" s="612" t="e">
        <f>VLOOKUP(B665,Montran!F:J,5,0)</f>
        <v>#N/A</v>
      </c>
      <c r="AD665" s="612" t="e">
        <f>VLOOKUP(B665,Endurance!H449:L449,5,0)</f>
        <v>#N/A</v>
      </c>
      <c r="AE665" s="612" t="e">
        <f>VLOOKUP(B665,'Swabhav Techlabs'!$F$1:$J$2,5,0)</f>
        <v>#N/A</v>
      </c>
      <c r="AF665" s="612" t="e">
        <f>VLOOKUP(B665,'Quality Kiosk'!$F$1:$J$18,5,0)</f>
        <v>#N/A</v>
      </c>
      <c r="AG665" s="612" t="e">
        <f>VLOOKUP(B665,'Lemon VB'!$F$1:$J$2,5,0)</f>
        <v>#N/A</v>
      </c>
      <c r="AH665" s="612" t="e">
        <f>VLOOKUP(B665,Gocomet!$E$1:$I$3,5,0)</f>
        <v>#N/A</v>
      </c>
      <c r="AI665" s="612" t="e">
        <f>VLOOKUP(B665,'Ingram Micro'!$E$1:$I$8,5,0)</f>
        <v>#N/A</v>
      </c>
      <c r="AJ665" s="612" t="e">
        <f>VLOOKUP(B665,'DePronto Infotech'!$E$1:$I$2,5,0)</f>
        <v>#N/A</v>
      </c>
      <c r="AK665" s="612" t="e">
        <f>VLOOKUP(B665,'Reliance Retail'!$E$1:$I$4,5,0)</f>
        <v>#N/A</v>
      </c>
      <c r="AL665" s="612" t="e">
        <f>VLOOKUP(B665,'Bright Champs'!$D$1:$H$13,5,0)</f>
        <v>#N/A</v>
      </c>
      <c r="AM665" s="612" t="e">
        <f>VLOOKUP(B665,Neosoft!$E$1:$I$12,5,0)</f>
        <v>#N/A</v>
      </c>
      <c r="AN665" s="612" t="e">
        <f>VLOOKUP(B665,Infosys!$E$1:$I$3,5,0)</f>
        <v>#N/A</v>
      </c>
      <c r="AO665" s="612" t="e">
        <f>VLOOKUP(B665,Cerelabs!$E$1:$I$5,5,0)</f>
        <v>#N/A</v>
      </c>
      <c r="AP665" s="612" t="e">
        <f>VLOOKUP(B665,'Neebal Technologies'!$D$1:$H$2,5,0)</f>
        <v>#N/A</v>
      </c>
      <c r="AQ665" s="612" t="e">
        <f>VLOOKUP(B665,'Vertiv Energy'!$D$1:$H$2,5,0)</f>
        <v>#N/A</v>
      </c>
      <c r="AR665" s="612" t="e">
        <f>VLOOKUP(B665,'Acidaes Solutions (CRMNEXT)'!$D$1:$H$3,5,0)</f>
        <v>#N/A</v>
      </c>
      <c r="AS665" s="612" t="e">
        <f>VLOOKUP(B665,Growisto!$D$1:$H$2,5,0)</f>
        <v>#N/A</v>
      </c>
      <c r="AT665" s="612" t="e">
        <f>VLOOKUP(B665,'9.9 Mediaworx - Digit'!$D$1:$H$2,5,0)</f>
        <v>#N/A</v>
      </c>
      <c r="AU665" s="612" t="e">
        <f>VLOOKUP(B665,'Vistaar systems Pvt Ltd'!$D$2:$H$3,5,0)</f>
        <v>#N/A</v>
      </c>
      <c r="AV665" s="612" t="e">
        <f>VLOOKUP(B665,'Course 5i'!$D$2:$H$11,5,0)</f>
        <v>#N/A</v>
      </c>
      <c r="AW665" s="612" t="e">
        <f>VLOOKUP(B665,'Radiant Appliances &amp; Electronic'!$D$1:$H$13,5,0)</f>
        <v>#N/A</v>
      </c>
      <c r="AX665" s="612">
        <f>VLOOKUP(B665,'Atos Global'!$D$3:$H$27,5,0)</f>
        <v>310000</v>
      </c>
      <c r="AY665" s="612" t="e">
        <f>VLOOKUP(B665,'Saama Technologies'!$D$1:$H$2,5,0)</f>
        <v>#N/A</v>
      </c>
      <c r="AZ665" s="612" t="e">
        <f>VLOOKUP(B665,'Multiplier Solutions'!$D$1:$H$2,5,0)</f>
        <v>#N/A</v>
      </c>
      <c r="BA665" s="612" t="e">
        <f>VLOOKUP(B665,GEP!$D$2:$H$5,5,0)</f>
        <v>#N/A</v>
      </c>
      <c r="BB665" s="612" t="e">
        <f>VLOOKUP(B665,Accenture!$D$1:$H$6,5,0)</f>
        <v>#N/A</v>
      </c>
      <c r="BC665" s="612" t="e">
        <f>VLOOKUP(B665,'Endurance International Group'!$D$1:$H$2,5,0)</f>
        <v>#N/A</v>
      </c>
      <c r="BD665" s="612" t="e">
        <f>VLOOKUP(B665,Newgen!$D$1:$H$2,5,0)</f>
        <v>#N/A</v>
      </c>
      <c r="BE665" s="612" t="e">
        <f>VLOOKUP(B665,'3D Incredible'!D665:H665,5,0)</f>
        <v>#N/A</v>
      </c>
      <c r="BF665" s="612" t="e">
        <f>VLOOKUP(B665,'Raja Software Labs'!$D$2:$H$2,5,0)</f>
        <v>#N/A</v>
      </c>
      <c r="BG665" s="612" t="e">
        <f>VLOOKUP(B665,Wipro!$D$1:$H$2,5,0)</f>
        <v>#N/A</v>
      </c>
      <c r="BH665" s="612" t="e">
        <f>VLOOKUP(B665,'Perch Technologies'!$D$2:$H$2,5,0)</f>
        <v>#N/A</v>
      </c>
      <c r="BI665" s="612" t="e">
        <f>VLOOKUP(B665,'Morning Star'!$D$1:$H$6,5,0)</f>
        <v>#N/A</v>
      </c>
      <c r="BJ665" s="612" t="e">
        <f>VLOOKUP(B665,Flexiloans!$D$1:$H$2,5,0)</f>
        <v>#N/A</v>
      </c>
      <c r="BK665" s="612" t="e">
        <f>VLOOKUP(B665,'Thirdware Solutions'!$D$1:$H$2,5,0)</f>
        <v>#N/A</v>
      </c>
      <c r="BL665" s="612" t="e">
        <f>VLOOKUP(B665,Tescom!$D$1:$H$8,5,0)</f>
        <v>#N/A</v>
      </c>
      <c r="BM665" s="612" t="e">
        <f>VLOOKUP(B665,'Cogno AI'!$D$1:$H$2,5,0)</f>
        <v>#N/A</v>
      </c>
      <c r="BN665" s="612" t="e">
        <f>VLOOKUP(B665,'ABM Knowledgeware'!$D$1:$H$2,5,0)</f>
        <v>#N/A</v>
      </c>
      <c r="BO665" s="612" t="e">
        <f>VLOOKUP(B665,'Concerto Software'!$D$1:$H$3,5,0)</f>
        <v>#N/A</v>
      </c>
      <c r="BP665" s="612" t="e">
        <f>VLOOKUP(B665,'My Captain'!$D$1:$H$4,5,0)</f>
        <v>#N/A</v>
      </c>
      <c r="BQ665" s="612" t="e">
        <f>VLOOKUP(B665,'Finoux Solutions'!$D$2:$H$4,5,0)</f>
        <v>#N/A</v>
      </c>
      <c r="BR665" s="612" t="e">
        <f>VLOOKUP(B665,'MITR Learning'!$D$1:$H$2,5,0)</f>
        <v>#N/A</v>
      </c>
      <c r="BS665" s="612" t="e">
        <f>VLOOKUP(B665,Nucsoft!$D$2:$H$6,5,0)</f>
        <v>#N/A</v>
      </c>
      <c r="BT665" s="612" t="e">
        <f>VLOOKUP(B665,'Paras Cadd'!$D$1:$H$2,5,0)</f>
        <v>#N/A</v>
      </c>
      <c r="BU665" s="612" t="e">
        <f>VLOOKUP(B665,'ICICI Securities'!$D$1:$H$2,5,0)</f>
        <v>#N/A</v>
      </c>
      <c r="BV665" s="612" t="e">
        <f>VLOOKUP(B665,'Citius Tech'!$D$2:$H$5,5,0)</f>
        <v>#N/A</v>
      </c>
      <c r="BW665" s="612" t="e">
        <f>VLOOKUP(B665,'Buzzy Brains'!$D$2:$H$2,5,0)</f>
        <v>#N/A</v>
      </c>
      <c r="BX665" s="612" t="e">
        <f>VLOOKUP(B665,'Decimal Point'!$D$2:$H$2,5,0)</f>
        <v>#N/A</v>
      </c>
      <c r="BY665" s="612" t="e">
        <f>VLOOKUP(B665,'Sankey Business Solutions'!$D$2:$H$3,5,0)</f>
        <v>#N/A</v>
      </c>
      <c r="BZ665" s="612" t="e">
        <f>VLOOKUP(B665,'Nangia &amp; Co LLP'!$D$2:$H$2,5,0)</f>
        <v>#N/A</v>
      </c>
      <c r="CA665" s="612" t="e">
        <f>VLOOKUP(B665,'FIS Solutions India Pvt Ltd'!$D$2:$H$2,5,0)</f>
        <v>#N/A</v>
      </c>
      <c r="CB665" s="612" t="e">
        <f>VLOOKUP(B665,'Delta Technology &amp; Management '!$D$2:$H$16,5,0)</f>
        <v>#N/A</v>
      </c>
      <c r="CC665" s="612" t="e">
        <f>VLOOKUP(B665,'Espoir Networks'!$D$3:$H$11,5,0)</f>
        <v>#N/A</v>
      </c>
      <c r="CD665" s="612" t="e">
        <f>VLOOKUP(B665,'Servosys Solution'!$D$3:$H$5,5,0)</f>
        <v>#N/A</v>
      </c>
      <c r="CE665" s="612" t="e">
        <f>VLOOKUP(B665,'Ribbon Communications'!$D$3:$H$4,5,0)</f>
        <v>#N/A</v>
      </c>
      <c r="CF665" s="612">
        <f t="shared" si="33"/>
        <v>1</v>
      </c>
      <c r="CG665" s="386" t="s">
        <v>13925</v>
      </c>
      <c r="CH665" s="741">
        <v>962699610028</v>
      </c>
      <c r="CI665" s="386"/>
      <c r="CJ665" s="323"/>
      <c r="CK665" s="386">
        <v>2018</v>
      </c>
      <c r="CL665" s="386">
        <v>2021</v>
      </c>
      <c r="CM665" s="386" t="s">
        <v>13924</v>
      </c>
      <c r="CN665" s="386" t="s">
        <v>13923</v>
      </c>
      <c r="CO665" s="55">
        <v>74.599999999999994</v>
      </c>
      <c r="CP665" s="386">
        <v>2015</v>
      </c>
      <c r="CQ665" s="386" t="s">
        <v>13922</v>
      </c>
      <c r="CR665" s="386"/>
      <c r="CS665" s="386"/>
      <c r="CT665" s="386"/>
      <c r="CU665" s="386"/>
      <c r="CV665" s="386"/>
      <c r="CW665" s="323" t="s">
        <v>13921</v>
      </c>
      <c r="CX665" s="323" t="s">
        <v>13920</v>
      </c>
      <c r="CY665" s="323" t="s">
        <v>13919</v>
      </c>
      <c r="CZ665" s="323">
        <v>74.64</v>
      </c>
      <c r="DA665" s="323">
        <v>2018</v>
      </c>
      <c r="DB665" s="323">
        <v>3</v>
      </c>
      <c r="DC665" s="323" t="s">
        <v>13918</v>
      </c>
      <c r="DD665" s="323">
        <v>67.290000000000006</v>
      </c>
      <c r="DE665" s="323">
        <v>66.569999999999993</v>
      </c>
      <c r="DF665" s="323">
        <v>8</v>
      </c>
      <c r="DG665" s="387"/>
      <c r="DH665" s="386"/>
      <c r="DI665" s="387">
        <v>6.69</v>
      </c>
      <c r="DJ665" s="387">
        <v>6.8</v>
      </c>
      <c r="DK665" s="387">
        <v>6.92</v>
      </c>
      <c r="DL665" s="387">
        <v>8.7200000000000006</v>
      </c>
      <c r="DM665" s="386">
        <v>29.13</v>
      </c>
      <c r="DN665" s="387">
        <v>7.28</v>
      </c>
      <c r="DO665" s="387">
        <v>62.68</v>
      </c>
      <c r="DP665" s="386">
        <v>40</v>
      </c>
      <c r="DQ665" s="387">
        <v>0</v>
      </c>
      <c r="DR665" s="386">
        <v>1</v>
      </c>
      <c r="DS665" s="386">
        <v>0</v>
      </c>
      <c r="DT665" s="386">
        <v>0</v>
      </c>
      <c r="DU665" s="743">
        <v>0</v>
      </c>
      <c r="DV665" s="743">
        <v>0</v>
      </c>
      <c r="DW665" s="743" t="s">
        <v>3203</v>
      </c>
      <c r="DX665" s="386" t="s">
        <v>3203</v>
      </c>
      <c r="DY665" s="386" t="s">
        <v>81</v>
      </c>
      <c r="DZ665" s="386" t="s">
        <v>13917</v>
      </c>
      <c r="EA665" s="386" t="s">
        <v>13916</v>
      </c>
      <c r="EB665" s="386" t="s">
        <v>13915</v>
      </c>
      <c r="EC665" s="386" t="s">
        <v>13914</v>
      </c>
      <c r="ED665" s="386" t="s">
        <v>12422</v>
      </c>
      <c r="EE665" s="386" t="s">
        <v>13913</v>
      </c>
      <c r="EF665" s="386" t="s">
        <v>13912</v>
      </c>
      <c r="EG665" s="386" t="s">
        <v>3203</v>
      </c>
      <c r="EH665" s="386" t="s">
        <v>3203</v>
      </c>
      <c r="EI665" s="386" t="s">
        <v>13911</v>
      </c>
      <c r="EJ665" s="742"/>
      <c r="EK665" s="386"/>
      <c r="EL665" s="742" t="s">
        <v>13910</v>
      </c>
      <c r="EM665" s="742" t="s">
        <v>13909</v>
      </c>
      <c r="EN665" s="386"/>
      <c r="EO665"/>
    </row>
    <row r="666" spans="1:145" s="316" customFormat="1" ht="18" thickTop="1" thickBot="1">
      <c r="A666" s="572">
        <v>665</v>
      </c>
      <c r="B666" s="572" t="s">
        <v>13933</v>
      </c>
      <c r="C666" s="612" t="s">
        <v>13932</v>
      </c>
      <c r="D666" s="572" t="s">
        <v>13209</v>
      </c>
      <c r="E666" s="568" t="str">
        <f t="shared" si="32"/>
        <v>Not Placed</v>
      </c>
      <c r="F666" s="502" t="s">
        <v>12495</v>
      </c>
      <c r="G666" s="570" t="s">
        <v>13330</v>
      </c>
      <c r="H666" s="572"/>
      <c r="I666" s="610">
        <v>36437</v>
      </c>
      <c r="J666" s="572">
        <v>22</v>
      </c>
      <c r="K666" s="572" t="s">
        <v>13934</v>
      </c>
      <c r="L666" s="572" t="s">
        <v>13934</v>
      </c>
      <c r="M666" s="612" t="s">
        <v>13935</v>
      </c>
      <c r="N666" s="612" t="s">
        <v>13936</v>
      </c>
      <c r="O666" s="612">
        <v>9930220767</v>
      </c>
      <c r="P666" s="612">
        <v>8356809451</v>
      </c>
      <c r="Q666" s="612" t="e">
        <f>VLOOKUP(B666,'TCS CON'!$D$1:$H$98,5,0)</f>
        <v>#N/A</v>
      </c>
      <c r="R666" s="612" t="e">
        <f>VLOOKUP(B666,LTI!$C$1:$H$46,6,0)</f>
        <v>#N/A</v>
      </c>
      <c r="S666" s="612" t="e">
        <f>VLOOKUP(B666,JARO!$E$2:$I$11,5,0)</f>
        <v>#N/A</v>
      </c>
      <c r="T666" s="612" t="e">
        <f>VLOOKUP(B666,Capgemini!$D$3:$H$78,5,0)</f>
        <v>#N/A</v>
      </c>
      <c r="U666" s="612" t="e">
        <f>VLOOKUP(B666,Carwale!$D$1:$H$4,5,0)</f>
        <v>#N/A</v>
      </c>
      <c r="V666" s="612" t="e">
        <f>VLOOKUP(B666,'Interactive Brokers'!E:I,5,0)</f>
        <v>#N/A</v>
      </c>
      <c r="W666" s="612" t="e">
        <f>VLOOKUP(B666,'REL Jio'!E:I,5,0)</f>
        <v>#N/A</v>
      </c>
      <c r="X666" s="612" t="e">
        <f>VLOOKUP(B666,'Sciative Sol'!E:I,5,0)</f>
        <v>#N/A</v>
      </c>
      <c r="Y666" s="612" t="e">
        <f>VLOOKUP(B666,'Hexaware Tech'!E:I,5,0)</f>
        <v>#N/A</v>
      </c>
      <c r="Z666" s="612" t="e">
        <f>VLOOKUP(B666,Axis!D:H,5,0)</f>
        <v>#N/A</v>
      </c>
      <c r="AA666" s="612" t="e">
        <f>VLOOKUP(B666,Ugam!$D$3:$H$26,5,0)</f>
        <v>#N/A</v>
      </c>
      <c r="AB666" s="612" t="e">
        <f>VLOOKUP(B666,Zeus!F:J,5,0)</f>
        <v>#N/A</v>
      </c>
      <c r="AC666" s="612" t="e">
        <f>VLOOKUP(B666,Montran!F:J,5,0)</f>
        <v>#N/A</v>
      </c>
      <c r="AD666" s="612" t="e">
        <f>VLOOKUP(B666,Endurance!H450:L450,5,0)</f>
        <v>#N/A</v>
      </c>
      <c r="AE666" s="612" t="e">
        <f>VLOOKUP(B666,'Swabhav Techlabs'!$F$1:$J$2,5,0)</f>
        <v>#N/A</v>
      </c>
      <c r="AF666" s="612" t="e">
        <f>VLOOKUP(B666,'Quality Kiosk'!$F$1:$J$18,5,0)</f>
        <v>#N/A</v>
      </c>
      <c r="AG666" s="612" t="e">
        <f>VLOOKUP(B666,'Lemon VB'!$F$1:$J$2,5,0)</f>
        <v>#N/A</v>
      </c>
      <c r="AH666" s="612" t="e">
        <f>VLOOKUP(B666,Gocomet!$E$1:$I$3,5,0)</f>
        <v>#N/A</v>
      </c>
      <c r="AI666" s="612" t="e">
        <f>VLOOKUP(B666,'Ingram Micro'!$E$1:$I$8,5,0)</f>
        <v>#N/A</v>
      </c>
      <c r="AJ666" s="612" t="e">
        <f>VLOOKUP(B666,'DePronto Infotech'!$E$1:$I$2,5,0)</f>
        <v>#N/A</v>
      </c>
      <c r="AK666" s="612" t="e">
        <f>VLOOKUP(B666,'Reliance Retail'!$E$1:$I$4,5,0)</f>
        <v>#N/A</v>
      </c>
      <c r="AL666" s="612" t="e">
        <f>VLOOKUP(B666,'Bright Champs'!$D$1:$H$13,5,0)</f>
        <v>#N/A</v>
      </c>
      <c r="AM666" s="612" t="e">
        <f>VLOOKUP(B666,Neosoft!$E$1:$I$12,5,0)</f>
        <v>#N/A</v>
      </c>
      <c r="AN666" s="612" t="e">
        <f>VLOOKUP(B666,Infosys!$E$1:$I$3,5,0)</f>
        <v>#N/A</v>
      </c>
      <c r="AO666" s="612" t="e">
        <f>VLOOKUP(B666,Cerelabs!$E$1:$I$5,5,0)</f>
        <v>#N/A</v>
      </c>
      <c r="AP666" s="612" t="e">
        <f>VLOOKUP(B666,'Neebal Technologies'!$D$1:$H$2,5,0)</f>
        <v>#N/A</v>
      </c>
      <c r="AQ666" s="612" t="e">
        <f>VLOOKUP(B666,'Vertiv Energy'!$D$1:$H$2,5,0)</f>
        <v>#N/A</v>
      </c>
      <c r="AR666" s="612" t="e">
        <f>VLOOKUP(B666,'Acidaes Solutions (CRMNEXT)'!$D$1:$H$3,5,0)</f>
        <v>#N/A</v>
      </c>
      <c r="AS666" s="612" t="e">
        <f>VLOOKUP(B666,Growisto!$D$1:$H$2,5,0)</f>
        <v>#N/A</v>
      </c>
      <c r="AT666" s="612" t="e">
        <f>VLOOKUP(B666,'9.9 Mediaworx - Digit'!$D$1:$H$2,5,0)</f>
        <v>#N/A</v>
      </c>
      <c r="AU666" s="612" t="e">
        <f>VLOOKUP(B666,'Vistaar systems Pvt Ltd'!$D$2:$H$3,5,0)</f>
        <v>#N/A</v>
      </c>
      <c r="AV666" s="612" t="e">
        <f>VLOOKUP(B666,'Course 5i'!$D$2:$H$11,5,0)</f>
        <v>#N/A</v>
      </c>
      <c r="AW666" s="612" t="e">
        <f>VLOOKUP(B666,'Radiant Appliances &amp; Electronic'!$D$1:$H$13,5,0)</f>
        <v>#N/A</v>
      </c>
      <c r="AX666" s="612" t="e">
        <f>VLOOKUP(B666,'Atos Global'!$D$3:$H$27,5,0)</f>
        <v>#N/A</v>
      </c>
      <c r="AY666" s="612" t="e">
        <f>VLOOKUP(B666,'Saama Technologies'!$D$1:$H$2,5,0)</f>
        <v>#N/A</v>
      </c>
      <c r="AZ666" s="612" t="e">
        <f>VLOOKUP(B666,'Multiplier Solutions'!$D$1:$H$2,5,0)</f>
        <v>#N/A</v>
      </c>
      <c r="BA666" s="612" t="e">
        <f>VLOOKUP(B666,GEP!$D$2:$H$5,5,0)</f>
        <v>#N/A</v>
      </c>
      <c r="BB666" s="612" t="e">
        <f>VLOOKUP(B666,Accenture!$D$1:$H$6,5,0)</f>
        <v>#N/A</v>
      </c>
      <c r="BC666" s="612" t="e">
        <f>VLOOKUP(B666,'Endurance International Group'!$D$1:$H$2,5,0)</f>
        <v>#N/A</v>
      </c>
      <c r="BD666" s="612" t="e">
        <f>VLOOKUP(B666,Newgen!$D$1:$H$2,5,0)</f>
        <v>#N/A</v>
      </c>
      <c r="BE666" s="612" t="e">
        <f>VLOOKUP(B666,'3D Incredible'!D666:H666,5,0)</f>
        <v>#N/A</v>
      </c>
      <c r="BF666" s="612" t="e">
        <f>VLOOKUP(B666,'Raja Software Labs'!$D$2:$H$2,5,0)</f>
        <v>#N/A</v>
      </c>
      <c r="BG666" s="612" t="e">
        <f>VLOOKUP(B666,Wipro!$D$1:$H$2,5,0)</f>
        <v>#N/A</v>
      </c>
      <c r="BH666" s="612" t="e">
        <f>VLOOKUP(B666,'Perch Technologies'!$D$2:$H$2,5,0)</f>
        <v>#N/A</v>
      </c>
      <c r="BI666" s="612" t="e">
        <f>VLOOKUP(B666,'Morning Star'!$D$1:$H$6,5,0)</f>
        <v>#N/A</v>
      </c>
      <c r="BJ666" s="612" t="e">
        <f>VLOOKUP(B666,Flexiloans!$D$1:$H$2,5,0)</f>
        <v>#N/A</v>
      </c>
      <c r="BK666" s="612" t="e">
        <f>VLOOKUP(B666,'Thirdware Solutions'!$D$1:$H$2,5,0)</f>
        <v>#N/A</v>
      </c>
      <c r="BL666" s="612" t="e">
        <f>VLOOKUP(B666,Tescom!$D$1:$H$8,5,0)</f>
        <v>#N/A</v>
      </c>
      <c r="BM666" s="612" t="e">
        <f>VLOOKUP(B666,'Cogno AI'!$D$1:$H$2,5,0)</f>
        <v>#N/A</v>
      </c>
      <c r="BN666" s="612" t="e">
        <f>VLOOKUP(B666,'ABM Knowledgeware'!$D$1:$H$2,5,0)</f>
        <v>#N/A</v>
      </c>
      <c r="BO666" s="612" t="e">
        <f>VLOOKUP(B666,'Concerto Software'!$D$1:$H$3,5,0)</f>
        <v>#N/A</v>
      </c>
      <c r="BP666" s="612" t="e">
        <f>VLOOKUP(B666,'My Captain'!$D$1:$H$4,5,0)</f>
        <v>#N/A</v>
      </c>
      <c r="BQ666" s="612" t="e">
        <f>VLOOKUP(B666,'Finoux Solutions'!$D$2:$H$4,5,0)</f>
        <v>#N/A</v>
      </c>
      <c r="BR666" s="612" t="e">
        <f>VLOOKUP(B666,'MITR Learning'!$D$1:$H$2,5,0)</f>
        <v>#N/A</v>
      </c>
      <c r="BS666" s="612" t="e">
        <f>VLOOKUP(B666,Nucsoft!$D$2:$H$6,5,0)</f>
        <v>#N/A</v>
      </c>
      <c r="BT666" s="612" t="e">
        <f>VLOOKUP(B666,'Paras Cadd'!$D$1:$H$2,5,0)</f>
        <v>#N/A</v>
      </c>
      <c r="BU666" s="612" t="e">
        <f>VLOOKUP(B666,'ICICI Securities'!$D$1:$H$2,5,0)</f>
        <v>#N/A</v>
      </c>
      <c r="BV666" s="612" t="e">
        <f>VLOOKUP(B666,'Citius Tech'!$D$2:$H$5,5,0)</f>
        <v>#N/A</v>
      </c>
      <c r="BW666" s="612" t="e">
        <f>VLOOKUP(B666,'Buzzy Brains'!$D$2:$H$2,5,0)</f>
        <v>#N/A</v>
      </c>
      <c r="BX666" s="612" t="e">
        <f>VLOOKUP(B666,'Decimal Point'!$D$2:$H$2,5,0)</f>
        <v>#N/A</v>
      </c>
      <c r="BY666" s="612" t="e">
        <f>VLOOKUP(B666,'Sankey Business Solutions'!$D$2:$H$3,5,0)</f>
        <v>#N/A</v>
      </c>
      <c r="BZ666" s="612" t="e">
        <f>VLOOKUP(B666,'Nangia &amp; Co LLP'!$D$2:$H$2,5,0)</f>
        <v>#N/A</v>
      </c>
      <c r="CA666" s="612" t="e">
        <f>VLOOKUP(B666,'FIS Solutions India Pvt Ltd'!$D$2:$H$2,5,0)</f>
        <v>#N/A</v>
      </c>
      <c r="CB666" s="612" t="e">
        <f>VLOOKUP(B666,'Delta Technology &amp; Management '!$D$2:$H$16,5,0)</f>
        <v>#N/A</v>
      </c>
      <c r="CC666" s="612" t="e">
        <f>VLOOKUP(B666,'Espoir Networks'!$D$3:$H$11,5,0)</f>
        <v>#N/A</v>
      </c>
      <c r="CD666" s="612" t="e">
        <f>VLOOKUP(B666,'Servosys Solution'!$D$3:$H$5,5,0)</f>
        <v>#N/A</v>
      </c>
      <c r="CE666" s="612" t="e">
        <f>VLOOKUP(B666,'Ribbon Communications'!$D$3:$H$4,5,0)</f>
        <v>#N/A</v>
      </c>
      <c r="CF666" s="612">
        <f t="shared" si="33"/>
        <v>0</v>
      </c>
      <c r="CG666" s="386" t="s">
        <v>13937</v>
      </c>
      <c r="CH666" s="741">
        <v>955650020837</v>
      </c>
      <c r="CI666" s="386" t="s">
        <v>81</v>
      </c>
      <c r="CJ666" s="323"/>
      <c r="CK666" s="386">
        <v>2017</v>
      </c>
      <c r="CL666" s="386">
        <v>2021</v>
      </c>
      <c r="CM666" s="386" t="s">
        <v>13938</v>
      </c>
      <c r="CN666" s="386">
        <v>417</v>
      </c>
      <c r="CO666" s="748">
        <v>83.4</v>
      </c>
      <c r="CP666" s="386">
        <v>2015</v>
      </c>
      <c r="CQ666" s="386" t="s">
        <v>1565</v>
      </c>
      <c r="CR666" s="386" t="s">
        <v>13939</v>
      </c>
      <c r="CS666" s="386">
        <v>475</v>
      </c>
      <c r="CT666" s="386">
        <v>73.08</v>
      </c>
      <c r="CU666" s="386">
        <v>2017</v>
      </c>
      <c r="CV666" s="386" t="s">
        <v>1565</v>
      </c>
      <c r="CW666" s="323" t="s">
        <v>81</v>
      </c>
      <c r="CX666" s="323" t="s">
        <v>81</v>
      </c>
      <c r="CY666" s="323" t="s">
        <v>81</v>
      </c>
      <c r="CZ666" s="323" t="s">
        <v>81</v>
      </c>
      <c r="DA666" s="323" t="s">
        <v>81</v>
      </c>
      <c r="DB666" s="323" t="s">
        <v>81</v>
      </c>
      <c r="DC666" s="323" t="s">
        <v>81</v>
      </c>
      <c r="DD666" s="323" t="s">
        <v>81</v>
      </c>
      <c r="DE666" s="323" t="s">
        <v>81</v>
      </c>
      <c r="DF666" s="323" t="s">
        <v>81</v>
      </c>
      <c r="DG666" s="387">
        <v>6.57</v>
      </c>
      <c r="DH666" s="386">
        <v>6.43</v>
      </c>
      <c r="DI666" s="387">
        <v>7.58</v>
      </c>
      <c r="DJ666" s="387">
        <v>7.45</v>
      </c>
      <c r="DK666" s="387">
        <v>7</v>
      </c>
      <c r="DL666" s="387">
        <v>7.48</v>
      </c>
      <c r="DM666" s="386">
        <v>503</v>
      </c>
      <c r="DN666" s="387">
        <v>7.08</v>
      </c>
      <c r="DO666" s="387">
        <v>64.39</v>
      </c>
      <c r="DP666" s="386">
        <v>96</v>
      </c>
      <c r="DQ666" s="387">
        <v>0</v>
      </c>
      <c r="DR666" s="386">
        <v>0</v>
      </c>
      <c r="DS666" s="386">
        <v>0</v>
      </c>
      <c r="DT666" s="386">
        <v>0</v>
      </c>
      <c r="DU666" s="743" t="s">
        <v>81</v>
      </c>
      <c r="DV666" s="743" t="s">
        <v>81</v>
      </c>
      <c r="DW666" s="743">
        <v>0</v>
      </c>
      <c r="DX666" s="386" t="s">
        <v>81</v>
      </c>
      <c r="DY666" s="386" t="s">
        <v>81</v>
      </c>
      <c r="DZ666" s="386" t="s">
        <v>13940</v>
      </c>
      <c r="EA666" s="386" t="s">
        <v>12474</v>
      </c>
      <c r="EB666" s="386" t="s">
        <v>13941</v>
      </c>
      <c r="EC666" s="386" t="s">
        <v>12474</v>
      </c>
      <c r="ED666" s="386" t="s">
        <v>89</v>
      </c>
      <c r="EE666" s="386" t="s">
        <v>13942</v>
      </c>
      <c r="EF666" s="386" t="s">
        <v>680</v>
      </c>
      <c r="EG666" s="386" t="s">
        <v>169</v>
      </c>
      <c r="EH666" s="386" t="s">
        <v>84</v>
      </c>
      <c r="EI666" s="386" t="s">
        <v>13943</v>
      </c>
      <c r="EJ666" s="742"/>
      <c r="EK666" s="386"/>
      <c r="EL666" s="742"/>
      <c r="EM666" s="742"/>
      <c r="EN666" s="386"/>
      <c r="EO666"/>
    </row>
    <row r="667" spans="1:145" s="316" customFormat="1" ht="18" thickTop="1" thickBot="1">
      <c r="A667" s="572">
        <v>666</v>
      </c>
      <c r="B667" s="572" t="s">
        <v>13351</v>
      </c>
      <c r="C667" s="612" t="s">
        <v>13944</v>
      </c>
      <c r="D667" s="572" t="s">
        <v>13945</v>
      </c>
      <c r="E667" s="568" t="str">
        <f t="shared" si="32"/>
        <v>Not Placed</v>
      </c>
      <c r="F667" s="502" t="s">
        <v>12369</v>
      </c>
      <c r="G667" s="576" t="s">
        <v>14087</v>
      </c>
      <c r="H667" s="572"/>
      <c r="I667" s="610">
        <v>35344</v>
      </c>
      <c r="J667" s="572">
        <v>24</v>
      </c>
      <c r="K667" s="572" t="s">
        <v>13946</v>
      </c>
      <c r="L667" s="572"/>
      <c r="M667" s="612" t="s">
        <v>13947</v>
      </c>
      <c r="N667" s="612" t="s">
        <v>13350</v>
      </c>
      <c r="O667" s="612">
        <v>9820880834</v>
      </c>
      <c r="P667" s="612">
        <v>9076083676</v>
      </c>
      <c r="Q667" s="612" t="e">
        <f>VLOOKUP(B667,'TCS CON'!$D$1:$H$98,5,0)</f>
        <v>#N/A</v>
      </c>
      <c r="R667" s="612" t="e">
        <f>VLOOKUP(B667,LTI!$C$1:$H$46,6,0)</f>
        <v>#N/A</v>
      </c>
      <c r="S667" s="612" t="e">
        <f>VLOOKUP(B667,JARO!$E$2:$I$11,5,0)</f>
        <v>#N/A</v>
      </c>
      <c r="T667" s="612" t="e">
        <f>VLOOKUP(B667,Capgemini!$D$3:$H$78,5,0)</f>
        <v>#N/A</v>
      </c>
      <c r="U667" s="612" t="e">
        <f>VLOOKUP(B667,Carwale!$D$1:$H$4,5,0)</f>
        <v>#N/A</v>
      </c>
      <c r="V667" s="612" t="e">
        <f>VLOOKUP(B667,'Interactive Brokers'!E:I,5,0)</f>
        <v>#N/A</v>
      </c>
      <c r="W667" s="612" t="e">
        <f>VLOOKUP(B667,'REL Jio'!E:I,5,0)</f>
        <v>#N/A</v>
      </c>
      <c r="X667" s="612" t="e">
        <f>VLOOKUP(B667,'Sciative Sol'!E:I,5,0)</f>
        <v>#N/A</v>
      </c>
      <c r="Y667" s="612" t="e">
        <f>VLOOKUP(B667,'Hexaware Tech'!E:I,5,0)</f>
        <v>#N/A</v>
      </c>
      <c r="Z667" s="612" t="e">
        <f>VLOOKUP(B667,Axis!D:H,5,0)</f>
        <v>#N/A</v>
      </c>
      <c r="AA667" s="612" t="e">
        <f>VLOOKUP(B667,Ugam!$D$3:$H$26,5,0)</f>
        <v>#N/A</v>
      </c>
      <c r="AB667" s="612" t="e">
        <f>VLOOKUP(B667,Zeus!F:J,5,0)</f>
        <v>#N/A</v>
      </c>
      <c r="AC667" s="612" t="e">
        <f>VLOOKUP(B667,Montran!F:J,5,0)</f>
        <v>#N/A</v>
      </c>
      <c r="AD667" s="612" t="e">
        <f>VLOOKUP(B667,Endurance!H451:L451,5,0)</f>
        <v>#N/A</v>
      </c>
      <c r="AE667" s="612" t="e">
        <f>VLOOKUP(B667,'Swabhav Techlabs'!$F$1:$J$2,5,0)</f>
        <v>#N/A</v>
      </c>
      <c r="AF667" s="612" t="e">
        <f>VLOOKUP(B667,'Quality Kiosk'!$F$1:$J$18,5,0)</f>
        <v>#N/A</v>
      </c>
      <c r="AG667" s="612" t="e">
        <f>VLOOKUP(B667,'Lemon VB'!$F$1:$J$2,5,0)</f>
        <v>#N/A</v>
      </c>
      <c r="AH667" s="612" t="e">
        <f>VLOOKUP(B667,Gocomet!$E$1:$I$3,5,0)</f>
        <v>#N/A</v>
      </c>
      <c r="AI667" s="612" t="e">
        <f>VLOOKUP(B667,'Ingram Micro'!$E$1:$I$8,5,0)</f>
        <v>#N/A</v>
      </c>
      <c r="AJ667" s="612" t="e">
        <f>VLOOKUP(B667,'DePronto Infotech'!$E$1:$I$2,5,0)</f>
        <v>#N/A</v>
      </c>
      <c r="AK667" s="612" t="e">
        <f>VLOOKUP(B667,'Reliance Retail'!$E$1:$I$4,5,0)</f>
        <v>#N/A</v>
      </c>
      <c r="AL667" s="612" t="e">
        <f>VLOOKUP(B667,'Bright Champs'!$D$1:$H$13,5,0)</f>
        <v>#N/A</v>
      </c>
      <c r="AM667" s="612" t="e">
        <f>VLOOKUP(B667,Neosoft!$E$1:$I$12,5,0)</f>
        <v>#N/A</v>
      </c>
      <c r="AN667" s="612" t="e">
        <f>VLOOKUP(B667,Infosys!$E$1:$I$3,5,0)</f>
        <v>#N/A</v>
      </c>
      <c r="AO667" s="612" t="e">
        <f>VLOOKUP(B667,Cerelabs!$E$1:$I$5,5,0)</f>
        <v>#N/A</v>
      </c>
      <c r="AP667" s="612" t="e">
        <f>VLOOKUP(B667,'Neebal Technologies'!$D$1:$H$2,5,0)</f>
        <v>#N/A</v>
      </c>
      <c r="AQ667" s="612" t="e">
        <f>VLOOKUP(B667,'Vertiv Energy'!$D$1:$H$2,5,0)</f>
        <v>#N/A</v>
      </c>
      <c r="AR667" s="612" t="e">
        <f>VLOOKUP(B667,'Acidaes Solutions (CRMNEXT)'!$D$1:$H$3,5,0)</f>
        <v>#N/A</v>
      </c>
      <c r="AS667" s="612" t="e">
        <f>VLOOKUP(B667,Growisto!$D$1:$H$2,5,0)</f>
        <v>#N/A</v>
      </c>
      <c r="AT667" s="612" t="e">
        <f>VLOOKUP(B667,'9.9 Mediaworx - Digit'!$D$1:$H$2,5,0)</f>
        <v>#N/A</v>
      </c>
      <c r="AU667" s="612" t="e">
        <f>VLOOKUP(B667,'Vistaar systems Pvt Ltd'!$D$2:$H$3,5,0)</f>
        <v>#N/A</v>
      </c>
      <c r="AV667" s="612" t="e">
        <f>VLOOKUP(B667,'Course 5i'!$D$2:$H$11,5,0)</f>
        <v>#N/A</v>
      </c>
      <c r="AW667" s="612" t="e">
        <f>VLOOKUP(B667,'Radiant Appliances &amp; Electronic'!$D$1:$H$13,5,0)</f>
        <v>#N/A</v>
      </c>
      <c r="AX667" s="612" t="e">
        <f>VLOOKUP(B667,'Atos Global'!$D$3:$H$27,5,0)</f>
        <v>#N/A</v>
      </c>
      <c r="AY667" s="612" t="e">
        <f>VLOOKUP(B667,'Saama Technologies'!$D$1:$H$2,5,0)</f>
        <v>#N/A</v>
      </c>
      <c r="AZ667" s="612" t="e">
        <f>VLOOKUP(B667,'Multiplier Solutions'!$D$1:$H$2,5,0)</f>
        <v>#N/A</v>
      </c>
      <c r="BA667" s="612" t="e">
        <f>VLOOKUP(B667,GEP!$D$2:$H$5,5,0)</f>
        <v>#N/A</v>
      </c>
      <c r="BB667" s="612" t="e">
        <f>VLOOKUP(B667,Accenture!$D$1:$H$6,5,0)</f>
        <v>#N/A</v>
      </c>
      <c r="BC667" s="612" t="e">
        <f>VLOOKUP(B667,'Endurance International Group'!$D$1:$H$2,5,0)</f>
        <v>#N/A</v>
      </c>
      <c r="BD667" s="612" t="e">
        <f>VLOOKUP(B667,Newgen!$D$1:$H$2,5,0)</f>
        <v>#N/A</v>
      </c>
      <c r="BE667" s="612" t="e">
        <f>VLOOKUP(B667,'3D Incredible'!D667:H667,5,0)</f>
        <v>#N/A</v>
      </c>
      <c r="BF667" s="612" t="e">
        <f>VLOOKUP(B667,'Raja Software Labs'!$D$2:$H$2,5,0)</f>
        <v>#N/A</v>
      </c>
      <c r="BG667" s="612" t="e">
        <f>VLOOKUP(B667,Wipro!$D$1:$H$2,5,0)</f>
        <v>#N/A</v>
      </c>
      <c r="BH667" s="612" t="e">
        <f>VLOOKUP(B667,'Perch Technologies'!$D$2:$H$2,5,0)</f>
        <v>#N/A</v>
      </c>
      <c r="BI667" s="612" t="e">
        <f>VLOOKUP(B667,'Morning Star'!$D$1:$H$6,5,0)</f>
        <v>#N/A</v>
      </c>
      <c r="BJ667" s="612" t="e">
        <f>VLOOKUP(B667,Flexiloans!$D$1:$H$2,5,0)</f>
        <v>#N/A</v>
      </c>
      <c r="BK667" s="612" t="e">
        <f>VLOOKUP(B667,'Thirdware Solutions'!$D$1:$H$2,5,0)</f>
        <v>#N/A</v>
      </c>
      <c r="BL667" s="612" t="e">
        <f>VLOOKUP(B667,Tescom!$D$1:$H$8,5,0)</f>
        <v>#N/A</v>
      </c>
      <c r="BM667" s="612" t="e">
        <f>VLOOKUP(B667,'Cogno AI'!$D$1:$H$2,5,0)</f>
        <v>#N/A</v>
      </c>
      <c r="BN667" s="612" t="e">
        <f>VLOOKUP(B667,'ABM Knowledgeware'!$D$1:$H$2,5,0)</f>
        <v>#N/A</v>
      </c>
      <c r="BO667" s="612" t="e">
        <f>VLOOKUP(B667,'Concerto Software'!$D$1:$H$3,5,0)</f>
        <v>#N/A</v>
      </c>
      <c r="BP667" s="612" t="e">
        <f>VLOOKUP(B667,'My Captain'!$D$1:$H$4,5,0)</f>
        <v>#N/A</v>
      </c>
      <c r="BQ667" s="612" t="e">
        <f>VLOOKUP(B667,'Finoux Solutions'!$D$2:$H$4,5,0)</f>
        <v>#N/A</v>
      </c>
      <c r="BR667" s="612" t="e">
        <f>VLOOKUP(B667,'MITR Learning'!$D$1:$H$2,5,0)</f>
        <v>#N/A</v>
      </c>
      <c r="BS667" s="612" t="e">
        <f>VLOOKUP(B667,Nucsoft!$D$2:$H$6,5,0)</f>
        <v>#N/A</v>
      </c>
      <c r="BT667" s="612" t="e">
        <f>VLOOKUP(B667,'Paras Cadd'!$D$1:$H$2,5,0)</f>
        <v>#N/A</v>
      </c>
      <c r="BU667" s="612" t="e">
        <f>VLOOKUP(B667,'ICICI Securities'!$D$1:$H$2,5,0)</f>
        <v>#N/A</v>
      </c>
      <c r="BV667" s="612" t="e">
        <f>VLOOKUP(B667,'Citius Tech'!$D$2:$H$5,5,0)</f>
        <v>#N/A</v>
      </c>
      <c r="BW667" s="612" t="e">
        <f>VLOOKUP(B667,'Buzzy Brains'!$D$2:$H$2,5,0)</f>
        <v>#N/A</v>
      </c>
      <c r="BX667" s="612" t="e">
        <f>VLOOKUP(B667,'Decimal Point'!$D$2:$H$2,5,0)</f>
        <v>#N/A</v>
      </c>
      <c r="BY667" s="612" t="e">
        <f>VLOOKUP(B667,'Sankey Business Solutions'!$D$2:$H$3,5,0)</f>
        <v>#N/A</v>
      </c>
      <c r="BZ667" s="612" t="e">
        <f>VLOOKUP(B667,'Nangia &amp; Co LLP'!$D$2:$H$2,5,0)</f>
        <v>#N/A</v>
      </c>
      <c r="CA667" s="612" t="e">
        <f>VLOOKUP(B667,'FIS Solutions India Pvt Ltd'!$D$2:$H$2,5,0)</f>
        <v>#N/A</v>
      </c>
      <c r="CB667" s="612" t="e">
        <f>VLOOKUP(B667,'Delta Technology &amp; Management '!$D$2:$H$16,5,0)</f>
        <v>#N/A</v>
      </c>
      <c r="CC667" s="612" t="e">
        <f>VLOOKUP(B667,'Espoir Networks'!$D$3:$H$11,5,0)</f>
        <v>#N/A</v>
      </c>
      <c r="CD667" s="612" t="e">
        <f>VLOOKUP(B667,'Servosys Solution'!$D$3:$H$5,5,0)</f>
        <v>#N/A</v>
      </c>
      <c r="CE667" s="612" t="e">
        <f>VLOOKUP(B667,'Ribbon Communications'!$D$3:$H$4,5,0)</f>
        <v>#N/A</v>
      </c>
      <c r="CF667" s="612">
        <f t="shared" si="33"/>
        <v>0</v>
      </c>
      <c r="CG667" s="386" t="s">
        <v>13948</v>
      </c>
      <c r="CH667" s="741">
        <v>982161300936</v>
      </c>
      <c r="CI667" s="386"/>
      <c r="CJ667" s="323"/>
      <c r="CK667" s="386">
        <v>2018</v>
      </c>
      <c r="CL667" s="386">
        <v>2021</v>
      </c>
      <c r="CM667" s="386" t="s">
        <v>13949</v>
      </c>
      <c r="CN667" s="386" t="s">
        <v>13950</v>
      </c>
      <c r="CO667" s="750">
        <v>83.27</v>
      </c>
      <c r="CP667" s="386">
        <v>2012</v>
      </c>
      <c r="CQ667" s="386" t="s">
        <v>79</v>
      </c>
      <c r="CR667" s="386" t="s">
        <v>13951</v>
      </c>
      <c r="CS667" s="386" t="s">
        <v>13952</v>
      </c>
      <c r="CT667" s="386">
        <v>58</v>
      </c>
      <c r="CU667" s="386">
        <v>2014</v>
      </c>
      <c r="CV667" s="386" t="s">
        <v>79</v>
      </c>
      <c r="CW667" s="323" t="s">
        <v>13953</v>
      </c>
      <c r="CX667" s="323" t="s">
        <v>13954</v>
      </c>
      <c r="CY667" s="323" t="s">
        <v>13955</v>
      </c>
      <c r="CZ667" s="323">
        <v>79.63</v>
      </c>
      <c r="DA667" s="323">
        <v>2018</v>
      </c>
      <c r="DB667" s="323">
        <v>3</v>
      </c>
      <c r="DC667" s="323" t="s">
        <v>12699</v>
      </c>
      <c r="DD667" s="323">
        <v>658</v>
      </c>
      <c r="DE667" s="323">
        <v>79.650000000000006</v>
      </c>
      <c r="DF667" s="323">
        <v>0</v>
      </c>
      <c r="DG667" s="387" t="s">
        <v>81</v>
      </c>
      <c r="DH667" s="386" t="s">
        <v>81</v>
      </c>
      <c r="DI667" s="387">
        <v>8.27</v>
      </c>
      <c r="DJ667" s="387">
        <v>8.56</v>
      </c>
      <c r="DK667" s="387">
        <v>7.33</v>
      </c>
      <c r="DL667" s="387">
        <v>9.84</v>
      </c>
      <c r="DM667" s="386">
        <v>34</v>
      </c>
      <c r="DN667" s="387">
        <v>8.5</v>
      </c>
      <c r="DO667" s="387">
        <v>75.75</v>
      </c>
      <c r="DP667" s="386">
        <v>40</v>
      </c>
      <c r="DQ667" s="387">
        <v>0</v>
      </c>
      <c r="DR667" s="386">
        <v>0</v>
      </c>
      <c r="DS667" s="386">
        <v>0</v>
      </c>
      <c r="DT667" s="386">
        <v>2</v>
      </c>
      <c r="DU667" s="743">
        <v>0</v>
      </c>
      <c r="DV667" s="743">
        <v>0</v>
      </c>
      <c r="DW667" s="743">
        <v>0</v>
      </c>
      <c r="DX667" s="386" t="s">
        <v>3203</v>
      </c>
      <c r="DY667" s="386" t="s">
        <v>3203</v>
      </c>
      <c r="DZ667" s="386" t="s">
        <v>13956</v>
      </c>
      <c r="EA667" s="386" t="s">
        <v>13957</v>
      </c>
      <c r="EB667" s="386" t="s">
        <v>13958</v>
      </c>
      <c r="EC667" s="386" t="s">
        <v>783</v>
      </c>
      <c r="ED667" s="386" t="s">
        <v>89</v>
      </c>
      <c r="EE667" s="386" t="s">
        <v>13959</v>
      </c>
      <c r="EF667" s="386" t="s">
        <v>13960</v>
      </c>
      <c r="EG667" s="386" t="s">
        <v>81</v>
      </c>
      <c r="EH667" s="386" t="s">
        <v>81</v>
      </c>
      <c r="EI667" s="386" t="s">
        <v>13961</v>
      </c>
      <c r="EJ667" s="742"/>
      <c r="EK667" s="386"/>
      <c r="EL667" s="742" t="s">
        <v>81</v>
      </c>
      <c r="EM667" s="742" t="s">
        <v>81</v>
      </c>
      <c r="EN667" s="386" t="s">
        <v>81</v>
      </c>
      <c r="EO667"/>
    </row>
    <row r="668" spans="1:145" s="316" customFormat="1" ht="18" thickTop="1" thickBot="1">
      <c r="A668" s="572">
        <v>667</v>
      </c>
      <c r="B668" s="572" t="s">
        <v>13963</v>
      </c>
      <c r="C668" s="612" t="s">
        <v>13962</v>
      </c>
      <c r="D668" s="572" t="s">
        <v>13945</v>
      </c>
      <c r="E668" s="568" t="str">
        <f t="shared" si="32"/>
        <v>Not Placed</v>
      </c>
      <c r="F668" s="502" t="s">
        <v>207</v>
      </c>
      <c r="G668" s="502" t="s">
        <v>13265</v>
      </c>
      <c r="H668" s="572"/>
      <c r="I668" s="610" t="s">
        <v>13964</v>
      </c>
      <c r="J668" s="572">
        <v>21</v>
      </c>
      <c r="K668" s="572" t="s">
        <v>13965</v>
      </c>
      <c r="L668" s="572" t="s">
        <v>13966</v>
      </c>
      <c r="M668" s="612" t="s">
        <v>13967</v>
      </c>
      <c r="N668" s="612" t="s">
        <v>13968</v>
      </c>
      <c r="O668" s="612">
        <v>9082429568</v>
      </c>
      <c r="P668" s="612">
        <v>9422928368</v>
      </c>
      <c r="Q668" s="612" t="e">
        <f>VLOOKUP(B668,'TCS CON'!$D$1:$H$98,5,0)</f>
        <v>#N/A</v>
      </c>
      <c r="R668" s="612" t="e">
        <f>VLOOKUP(B668,LTI!$C$1:$H$46,6,0)</f>
        <v>#N/A</v>
      </c>
      <c r="S668" s="612" t="e">
        <f>VLOOKUP(B668,JARO!$E$2:$I$11,5,0)</f>
        <v>#N/A</v>
      </c>
      <c r="T668" s="612" t="e">
        <f>VLOOKUP(B668,Capgemini!$D$3:$H$78,5,0)</f>
        <v>#N/A</v>
      </c>
      <c r="U668" s="612" t="e">
        <f>VLOOKUP(B668,Carwale!$D$1:$H$4,5,0)</f>
        <v>#N/A</v>
      </c>
      <c r="V668" s="612" t="e">
        <f>VLOOKUP(B668,'Interactive Brokers'!E:I,5,0)</f>
        <v>#N/A</v>
      </c>
      <c r="W668" s="612" t="e">
        <f>VLOOKUP(B668,'REL Jio'!E:I,5,0)</f>
        <v>#N/A</v>
      </c>
      <c r="X668" s="612" t="e">
        <f>VLOOKUP(B668,'Sciative Sol'!E:I,5,0)</f>
        <v>#N/A</v>
      </c>
      <c r="Y668" s="612" t="e">
        <f>VLOOKUP(B668,'Hexaware Tech'!E:I,5,0)</f>
        <v>#N/A</v>
      </c>
      <c r="Z668" s="612" t="e">
        <f>VLOOKUP(B668,Axis!D:H,5,0)</f>
        <v>#N/A</v>
      </c>
      <c r="AA668" s="612" t="e">
        <f>VLOOKUP(B668,Ugam!$D$3:$H$26,5,0)</f>
        <v>#N/A</v>
      </c>
      <c r="AB668" s="612" t="e">
        <f>VLOOKUP(B668,Zeus!F:J,5,0)</f>
        <v>#N/A</v>
      </c>
      <c r="AC668" s="612" t="e">
        <f>VLOOKUP(B668,Montran!F:J,5,0)</f>
        <v>#N/A</v>
      </c>
      <c r="AD668" s="612" t="e">
        <f>VLOOKUP(B668,Endurance!H452:L452,5,0)</f>
        <v>#N/A</v>
      </c>
      <c r="AE668" s="612" t="e">
        <f>VLOOKUP(B668,'Swabhav Techlabs'!$F$1:$J$2,5,0)</f>
        <v>#N/A</v>
      </c>
      <c r="AF668" s="612" t="e">
        <f>VLOOKUP(B668,'Quality Kiosk'!$F$1:$J$18,5,0)</f>
        <v>#N/A</v>
      </c>
      <c r="AG668" s="612" t="e">
        <f>VLOOKUP(B668,'Lemon VB'!$F$1:$J$2,5,0)</f>
        <v>#N/A</v>
      </c>
      <c r="AH668" s="612" t="e">
        <f>VLOOKUP(B668,Gocomet!$E$1:$I$3,5,0)</f>
        <v>#N/A</v>
      </c>
      <c r="AI668" s="612" t="e">
        <f>VLOOKUP(B668,'Ingram Micro'!$E$1:$I$8,5,0)</f>
        <v>#N/A</v>
      </c>
      <c r="AJ668" s="612" t="e">
        <f>VLOOKUP(B668,'DePronto Infotech'!$E$1:$I$2,5,0)</f>
        <v>#N/A</v>
      </c>
      <c r="AK668" s="612" t="e">
        <f>VLOOKUP(B668,'Reliance Retail'!$E$1:$I$4,5,0)</f>
        <v>#N/A</v>
      </c>
      <c r="AL668" s="612" t="e">
        <f>VLOOKUP(B668,'Bright Champs'!$D$1:$H$13,5,0)</f>
        <v>#N/A</v>
      </c>
      <c r="AM668" s="612" t="e">
        <f>VLOOKUP(B668,Neosoft!$E$1:$I$12,5,0)</f>
        <v>#N/A</v>
      </c>
      <c r="AN668" s="612" t="e">
        <f>VLOOKUP(B668,Infosys!$E$1:$I$3,5,0)</f>
        <v>#N/A</v>
      </c>
      <c r="AO668" s="612" t="e">
        <f>VLOOKUP(B668,Cerelabs!$E$1:$I$5,5,0)</f>
        <v>#N/A</v>
      </c>
      <c r="AP668" s="612" t="e">
        <f>VLOOKUP(B668,'Neebal Technologies'!$D$1:$H$2,5,0)</f>
        <v>#N/A</v>
      </c>
      <c r="AQ668" s="612" t="e">
        <f>VLOOKUP(B668,'Vertiv Energy'!$D$1:$H$2,5,0)</f>
        <v>#N/A</v>
      </c>
      <c r="AR668" s="612" t="e">
        <f>VLOOKUP(B668,'Acidaes Solutions (CRMNEXT)'!$D$1:$H$3,5,0)</f>
        <v>#N/A</v>
      </c>
      <c r="AS668" s="612" t="e">
        <f>VLOOKUP(B668,Growisto!$D$1:$H$2,5,0)</f>
        <v>#N/A</v>
      </c>
      <c r="AT668" s="612" t="e">
        <f>VLOOKUP(B668,'9.9 Mediaworx - Digit'!$D$1:$H$2,5,0)</f>
        <v>#N/A</v>
      </c>
      <c r="AU668" s="612" t="e">
        <f>VLOOKUP(B668,'Vistaar systems Pvt Ltd'!$D$2:$H$3,5,0)</f>
        <v>#N/A</v>
      </c>
      <c r="AV668" s="612" t="e">
        <f>VLOOKUP(B668,'Course 5i'!$D$2:$H$11,5,0)</f>
        <v>#N/A</v>
      </c>
      <c r="AW668" s="612" t="e">
        <f>VLOOKUP(B668,'Radiant Appliances &amp; Electronic'!$D$1:$H$13,5,0)</f>
        <v>#N/A</v>
      </c>
      <c r="AX668" s="612" t="e">
        <f>VLOOKUP(B668,'Atos Global'!$D$3:$H$27,5,0)</f>
        <v>#N/A</v>
      </c>
      <c r="AY668" s="612" t="e">
        <f>VLOOKUP(B668,'Saama Technologies'!$D$1:$H$2,5,0)</f>
        <v>#N/A</v>
      </c>
      <c r="AZ668" s="612" t="e">
        <f>VLOOKUP(B668,'Multiplier Solutions'!$D$1:$H$2,5,0)</f>
        <v>#N/A</v>
      </c>
      <c r="BA668" s="612" t="e">
        <f>VLOOKUP(B668,GEP!$D$2:$H$5,5,0)</f>
        <v>#N/A</v>
      </c>
      <c r="BB668" s="612" t="e">
        <f>VLOOKUP(B668,Accenture!$D$1:$H$6,5,0)</f>
        <v>#N/A</v>
      </c>
      <c r="BC668" s="612" t="e">
        <f>VLOOKUP(B668,'Endurance International Group'!$D$1:$H$2,5,0)</f>
        <v>#N/A</v>
      </c>
      <c r="BD668" s="612" t="e">
        <f>VLOOKUP(B668,Newgen!$D$1:$H$2,5,0)</f>
        <v>#N/A</v>
      </c>
      <c r="BE668" s="612" t="e">
        <f>VLOOKUP(B668,'3D Incredible'!D668:H668,5,0)</f>
        <v>#N/A</v>
      </c>
      <c r="BF668" s="612" t="e">
        <f>VLOOKUP(B668,'Raja Software Labs'!$D$2:$H$2,5,0)</f>
        <v>#N/A</v>
      </c>
      <c r="BG668" s="612" t="e">
        <f>VLOOKUP(B668,Wipro!$D$1:$H$2,5,0)</f>
        <v>#N/A</v>
      </c>
      <c r="BH668" s="612" t="e">
        <f>VLOOKUP(B668,'Perch Technologies'!$D$2:$H$2,5,0)</f>
        <v>#N/A</v>
      </c>
      <c r="BI668" s="612" t="e">
        <f>VLOOKUP(B668,'Morning Star'!$D$1:$H$6,5,0)</f>
        <v>#N/A</v>
      </c>
      <c r="BJ668" s="612" t="e">
        <f>VLOOKUP(B668,Flexiloans!$D$1:$H$2,5,0)</f>
        <v>#N/A</v>
      </c>
      <c r="BK668" s="612" t="e">
        <f>VLOOKUP(B668,'Thirdware Solutions'!$D$1:$H$2,5,0)</f>
        <v>#N/A</v>
      </c>
      <c r="BL668" s="612" t="e">
        <f>VLOOKUP(B668,Tescom!$D$1:$H$8,5,0)</f>
        <v>#N/A</v>
      </c>
      <c r="BM668" s="612" t="e">
        <f>VLOOKUP(B668,'Cogno AI'!$D$1:$H$2,5,0)</f>
        <v>#N/A</v>
      </c>
      <c r="BN668" s="612" t="e">
        <f>VLOOKUP(B668,'ABM Knowledgeware'!$D$1:$H$2,5,0)</f>
        <v>#N/A</v>
      </c>
      <c r="BO668" s="612" t="e">
        <f>VLOOKUP(B668,'Concerto Software'!$D$1:$H$3,5,0)</f>
        <v>#N/A</v>
      </c>
      <c r="BP668" s="612" t="e">
        <f>VLOOKUP(B668,'My Captain'!$D$1:$H$4,5,0)</f>
        <v>#N/A</v>
      </c>
      <c r="BQ668" s="612" t="e">
        <f>VLOOKUP(B668,'Finoux Solutions'!$D$2:$H$4,5,0)</f>
        <v>#N/A</v>
      </c>
      <c r="BR668" s="612" t="e">
        <f>VLOOKUP(B668,'MITR Learning'!$D$1:$H$2,5,0)</f>
        <v>#N/A</v>
      </c>
      <c r="BS668" s="612" t="e">
        <f>VLOOKUP(B668,Nucsoft!$D$2:$H$6,5,0)</f>
        <v>#N/A</v>
      </c>
      <c r="BT668" s="612" t="e">
        <f>VLOOKUP(B668,'Paras Cadd'!$D$1:$H$2,5,0)</f>
        <v>#N/A</v>
      </c>
      <c r="BU668" s="612" t="e">
        <f>VLOOKUP(B668,'ICICI Securities'!$D$1:$H$2,5,0)</f>
        <v>#N/A</v>
      </c>
      <c r="BV668" s="612" t="e">
        <f>VLOOKUP(B668,'Citius Tech'!$D$2:$H$5,5,0)</f>
        <v>#N/A</v>
      </c>
      <c r="BW668" s="612" t="e">
        <f>VLOOKUP(B668,'Buzzy Brains'!$D$2:$H$2,5,0)</f>
        <v>#N/A</v>
      </c>
      <c r="BX668" s="612" t="e">
        <f>VLOOKUP(B668,'Decimal Point'!$D$2:$H$2,5,0)</f>
        <v>#N/A</v>
      </c>
      <c r="BY668" s="612" t="e">
        <f>VLOOKUP(B668,'Sankey Business Solutions'!$D$2:$H$3,5,0)</f>
        <v>#N/A</v>
      </c>
      <c r="BZ668" s="612" t="e">
        <f>VLOOKUP(B668,'Nangia &amp; Co LLP'!$D$2:$H$2,5,0)</f>
        <v>#N/A</v>
      </c>
      <c r="CA668" s="612" t="e">
        <f>VLOOKUP(B668,'FIS Solutions India Pvt Ltd'!$D$2:$H$2,5,0)</f>
        <v>#N/A</v>
      </c>
      <c r="CB668" s="612" t="e">
        <f>VLOOKUP(B668,'Delta Technology &amp; Management '!$D$2:$H$16,5,0)</f>
        <v>#N/A</v>
      </c>
      <c r="CC668" s="612" t="e">
        <f>VLOOKUP(B668,'Espoir Networks'!$D$3:$H$11,5,0)</f>
        <v>#N/A</v>
      </c>
      <c r="CD668" s="612" t="e">
        <f>VLOOKUP(B668,'Servosys Solution'!$D$3:$H$5,5,0)</f>
        <v>#N/A</v>
      </c>
      <c r="CE668" s="612" t="e">
        <f>VLOOKUP(B668,'Ribbon Communications'!$D$3:$H$4,5,0)</f>
        <v>#N/A</v>
      </c>
      <c r="CF668" s="612">
        <f t="shared" si="33"/>
        <v>0</v>
      </c>
      <c r="CG668" s="386" t="s">
        <v>13969</v>
      </c>
      <c r="CH668" s="741">
        <v>211711379518</v>
      </c>
      <c r="CI668" s="386" t="s">
        <v>81</v>
      </c>
      <c r="CJ668" s="323" t="s">
        <v>81</v>
      </c>
      <c r="CK668" s="386">
        <v>2017</v>
      </c>
      <c r="CL668" s="386">
        <v>2021</v>
      </c>
      <c r="CM668" s="386" t="s">
        <v>2952</v>
      </c>
      <c r="CN668" s="386">
        <v>470</v>
      </c>
      <c r="CO668" s="750">
        <v>94</v>
      </c>
      <c r="CP668" s="386">
        <v>2015</v>
      </c>
      <c r="CQ668" s="386" t="s">
        <v>1565</v>
      </c>
      <c r="CR668" s="386" t="s">
        <v>13970</v>
      </c>
      <c r="CS668" s="386">
        <v>501</v>
      </c>
      <c r="CT668" s="386">
        <v>77.08</v>
      </c>
      <c r="CU668" s="386">
        <v>2017</v>
      </c>
      <c r="CV668" s="386" t="s">
        <v>1565</v>
      </c>
      <c r="CW668" s="323" t="s">
        <v>81</v>
      </c>
      <c r="CX668" s="323" t="s">
        <v>81</v>
      </c>
      <c r="CY668" s="323" t="s">
        <v>81</v>
      </c>
      <c r="CZ668" s="323" t="s">
        <v>81</v>
      </c>
      <c r="DA668" s="323" t="s">
        <v>81</v>
      </c>
      <c r="DB668" s="323" t="s">
        <v>81</v>
      </c>
      <c r="DC668" s="323" t="s">
        <v>81</v>
      </c>
      <c r="DD668" s="323" t="s">
        <v>81</v>
      </c>
      <c r="DE668" s="323" t="s">
        <v>81</v>
      </c>
      <c r="DF668" s="323" t="s">
        <v>81</v>
      </c>
      <c r="DG668" s="387">
        <v>6.59</v>
      </c>
      <c r="DH668" s="386">
        <v>7.48</v>
      </c>
      <c r="DI668" s="387">
        <v>7.11</v>
      </c>
      <c r="DJ668" s="387">
        <v>8.0399999999999991</v>
      </c>
      <c r="DK668" s="387">
        <v>7.8</v>
      </c>
      <c r="DL668" s="387">
        <v>8.8000000000000007</v>
      </c>
      <c r="DM668" s="386"/>
      <c r="DN668" s="387">
        <v>7.64</v>
      </c>
      <c r="DO668" s="387">
        <v>69</v>
      </c>
      <c r="DP668" s="386"/>
      <c r="DQ668" s="387"/>
      <c r="DR668" s="386">
        <v>1</v>
      </c>
      <c r="DS668" s="386" t="s">
        <v>81</v>
      </c>
      <c r="DT668" s="386" t="s">
        <v>81</v>
      </c>
      <c r="DU668" s="743" t="s">
        <v>81</v>
      </c>
      <c r="DV668" s="743" t="s">
        <v>81</v>
      </c>
      <c r="DW668" s="743" t="s">
        <v>81</v>
      </c>
      <c r="DX668" s="386" t="s">
        <v>81</v>
      </c>
      <c r="DY668" s="386" t="s">
        <v>3203</v>
      </c>
      <c r="DZ668" s="386" t="s">
        <v>13971</v>
      </c>
      <c r="EA668" s="386" t="s">
        <v>448</v>
      </c>
      <c r="EB668" s="386" t="s">
        <v>13972</v>
      </c>
      <c r="EC668" s="386" t="s">
        <v>448</v>
      </c>
      <c r="ED668" s="386" t="s">
        <v>89</v>
      </c>
      <c r="EE668" s="386" t="s">
        <v>13973</v>
      </c>
      <c r="EF668" s="386" t="s">
        <v>13974</v>
      </c>
      <c r="EG668" s="386" t="s">
        <v>13975</v>
      </c>
      <c r="EH668" s="386"/>
      <c r="EI668" s="386" t="s">
        <v>13976</v>
      </c>
      <c r="EJ668" s="742"/>
      <c r="EK668" s="386"/>
      <c r="EL668" s="742" t="s">
        <v>13977</v>
      </c>
      <c r="EM668" s="742" t="s">
        <v>13978</v>
      </c>
      <c r="EN668" s="386"/>
      <c r="EO668"/>
    </row>
    <row r="669" spans="1:145" s="316" customFormat="1" ht="18" thickTop="1" thickBot="1">
      <c r="A669" s="572">
        <v>668</v>
      </c>
      <c r="B669" s="572" t="s">
        <v>13990</v>
      </c>
      <c r="C669" s="612" t="s">
        <v>13988</v>
      </c>
      <c r="D669" s="572" t="s">
        <v>13209</v>
      </c>
      <c r="E669" s="568" t="str">
        <f t="shared" si="32"/>
        <v>Placed</v>
      </c>
      <c r="F669" s="502" t="s">
        <v>207</v>
      </c>
      <c r="G669" s="502" t="s">
        <v>13265</v>
      </c>
      <c r="H669" s="572"/>
      <c r="I669" s="610">
        <v>36549</v>
      </c>
      <c r="J669" s="572">
        <f ca="1">DATEDIF(I669,TODAY(),"Y")</f>
        <v>21</v>
      </c>
      <c r="K669" s="572" t="s">
        <v>13991</v>
      </c>
      <c r="L669" s="572" t="s">
        <v>13992</v>
      </c>
      <c r="M669" s="612" t="s">
        <v>13994</v>
      </c>
      <c r="N669" s="612" t="s">
        <v>13993</v>
      </c>
      <c r="O669" s="612">
        <v>8433697511</v>
      </c>
      <c r="P669" s="612">
        <v>8879450024</v>
      </c>
      <c r="Q669" s="612" t="e">
        <f>VLOOKUP(B669,'TCS CON'!$D$1:$H$98,5,0)</f>
        <v>#N/A</v>
      </c>
      <c r="R669" s="612" t="e">
        <f>VLOOKUP(B669,LTI!$C$1:$H$46,6,0)</f>
        <v>#N/A</v>
      </c>
      <c r="S669" s="612" t="e">
        <f>VLOOKUP(B669,JARO!$E$2:$I$11,5,0)</f>
        <v>#N/A</v>
      </c>
      <c r="T669" s="612" t="e">
        <f>VLOOKUP(B669,Capgemini!$D$3:$H$78,5,0)</f>
        <v>#N/A</v>
      </c>
      <c r="U669" s="612" t="e">
        <f>VLOOKUP(B669,Carwale!$D$1:$H$4,5,0)</f>
        <v>#N/A</v>
      </c>
      <c r="V669" s="612" t="e">
        <f>VLOOKUP(B669,'Interactive Brokers'!E:I,5,0)</f>
        <v>#N/A</v>
      </c>
      <c r="W669" s="612" t="e">
        <f>VLOOKUP(B669,'REL Jio'!E:I,5,0)</f>
        <v>#N/A</v>
      </c>
      <c r="X669" s="612" t="e">
        <f>VLOOKUP(B669,'Sciative Sol'!E:I,5,0)</f>
        <v>#N/A</v>
      </c>
      <c r="Y669" s="612" t="e">
        <f>VLOOKUP(B669,'Hexaware Tech'!E:I,5,0)</f>
        <v>#N/A</v>
      </c>
      <c r="Z669" s="612" t="e">
        <f>VLOOKUP(B669,Axis!D:H,5,0)</f>
        <v>#N/A</v>
      </c>
      <c r="AA669" s="612" t="e">
        <f>VLOOKUP(B669,Ugam!$D$3:$H$26,5,0)</f>
        <v>#N/A</v>
      </c>
      <c r="AB669" s="612" t="e">
        <f>VLOOKUP(B669,Zeus!F:J,5,0)</f>
        <v>#N/A</v>
      </c>
      <c r="AC669" s="612" t="e">
        <f>VLOOKUP(B669,Montran!F:J,5,0)</f>
        <v>#N/A</v>
      </c>
      <c r="AD669" s="612" t="e">
        <f>VLOOKUP(B669,Endurance!H453:L453,5,0)</f>
        <v>#N/A</v>
      </c>
      <c r="AE669" s="612" t="e">
        <f>VLOOKUP(B669,'Swabhav Techlabs'!$F$1:$J$2,5,0)</f>
        <v>#N/A</v>
      </c>
      <c r="AF669" s="612" t="e">
        <f>VLOOKUP(B669,'Quality Kiosk'!$F$1:$J$18,5,0)</f>
        <v>#N/A</v>
      </c>
      <c r="AG669" s="612" t="e">
        <f>VLOOKUP(B669,'Lemon VB'!$F$1:$J$2,5,0)</f>
        <v>#N/A</v>
      </c>
      <c r="AH669" s="612" t="e">
        <f>VLOOKUP(B669,Gocomet!$E$1:$I$3,5,0)</f>
        <v>#N/A</v>
      </c>
      <c r="AI669" s="612" t="e">
        <f>VLOOKUP(B669,'Ingram Micro'!$E$1:$I$8,5,0)</f>
        <v>#N/A</v>
      </c>
      <c r="AJ669" s="612" t="e">
        <f>VLOOKUP(B669,'DePronto Infotech'!$E$1:$I$2,5,0)</f>
        <v>#N/A</v>
      </c>
      <c r="AK669" s="612" t="e">
        <f>VLOOKUP(B669,'Reliance Retail'!$E$1:$I$4,5,0)</f>
        <v>#N/A</v>
      </c>
      <c r="AL669" s="612" t="e">
        <f>VLOOKUP(B669,'Bright Champs'!$D$1:$H$13,5,0)</f>
        <v>#N/A</v>
      </c>
      <c r="AM669" s="612" t="e">
        <f>VLOOKUP(B669,Neosoft!$E$1:$I$12,5,0)</f>
        <v>#N/A</v>
      </c>
      <c r="AN669" s="612" t="e">
        <f>VLOOKUP(B669,Infosys!$E$1:$I$3,5,0)</f>
        <v>#N/A</v>
      </c>
      <c r="AO669" s="612" t="e">
        <f>VLOOKUP(B669,Cerelabs!$E$1:$I$5,5,0)</f>
        <v>#N/A</v>
      </c>
      <c r="AP669" s="612" t="e">
        <f>VLOOKUP(B669,'Neebal Technologies'!$D$1:$H$2,5,0)</f>
        <v>#N/A</v>
      </c>
      <c r="AQ669" s="612" t="e">
        <f>VLOOKUP(B669,'Vertiv Energy'!$D$1:$H$2,5,0)</f>
        <v>#N/A</v>
      </c>
      <c r="AR669" s="612" t="e">
        <f>VLOOKUP(B669,'Acidaes Solutions (CRMNEXT)'!$D$1:$H$3,5,0)</f>
        <v>#N/A</v>
      </c>
      <c r="AS669" s="612" t="e">
        <f>VLOOKUP(B669,Growisto!$D$1:$H$2,5,0)</f>
        <v>#N/A</v>
      </c>
      <c r="AT669" s="612">
        <f>VLOOKUP(B669,'9.9 Mediaworx - Digit'!$D$1:$H$2,5,0)</f>
        <v>400000</v>
      </c>
      <c r="AU669" s="612" t="e">
        <f>VLOOKUP(B669,'Vistaar systems Pvt Ltd'!$D$2:$H$3,5,0)</f>
        <v>#N/A</v>
      </c>
      <c r="AV669" s="612" t="e">
        <f>VLOOKUP(B669,'Course 5i'!$D$2:$H$11,5,0)</f>
        <v>#N/A</v>
      </c>
      <c r="AW669" s="612" t="e">
        <f>VLOOKUP(B669,'Radiant Appliances &amp; Electronic'!$D$1:$H$13,5,0)</f>
        <v>#N/A</v>
      </c>
      <c r="AX669" s="612" t="e">
        <f>VLOOKUP(B669,'Atos Global'!$D$3:$H$27,5,0)</f>
        <v>#N/A</v>
      </c>
      <c r="AY669" s="612" t="e">
        <f>VLOOKUP(B669,'Saama Technologies'!$D$1:$H$2,5,0)</f>
        <v>#N/A</v>
      </c>
      <c r="AZ669" s="612" t="e">
        <f>VLOOKUP(B669,'Multiplier Solutions'!$D$1:$H$2,5,0)</f>
        <v>#N/A</v>
      </c>
      <c r="BA669" s="612" t="e">
        <f>VLOOKUP(B669,GEP!$D$2:$H$5,5,0)</f>
        <v>#N/A</v>
      </c>
      <c r="BB669" s="612" t="e">
        <f>VLOOKUP(B669,Accenture!$D$1:$H$6,5,0)</f>
        <v>#N/A</v>
      </c>
      <c r="BC669" s="612" t="e">
        <f>VLOOKUP(B669,'Endurance International Group'!$D$1:$H$2,5,0)</f>
        <v>#N/A</v>
      </c>
      <c r="BD669" s="612" t="e">
        <f>VLOOKUP(B669,Newgen!$D$1:$H$2,5,0)</f>
        <v>#N/A</v>
      </c>
      <c r="BE669" s="612" t="e">
        <f>VLOOKUP(B669,'3D Incredible'!D669:H669,5,0)</f>
        <v>#N/A</v>
      </c>
      <c r="BF669" s="612" t="e">
        <f>VLOOKUP(B669,'Raja Software Labs'!$D$2:$H$2,5,0)</f>
        <v>#N/A</v>
      </c>
      <c r="BG669" s="612" t="e">
        <f>VLOOKUP(B669,Wipro!$D$1:$H$2,5,0)</f>
        <v>#N/A</v>
      </c>
      <c r="BH669" s="612" t="e">
        <f>VLOOKUP(B669,'Perch Technologies'!$D$2:$H$2,5,0)</f>
        <v>#N/A</v>
      </c>
      <c r="BI669" s="612" t="e">
        <f>VLOOKUP(B669,'Morning Star'!$D$1:$H$6,5,0)</f>
        <v>#N/A</v>
      </c>
      <c r="BJ669" s="612" t="e">
        <f>VLOOKUP(B669,Flexiloans!$D$1:$H$2,5,0)</f>
        <v>#N/A</v>
      </c>
      <c r="BK669" s="612" t="e">
        <f>VLOOKUP(B669,'Thirdware Solutions'!$D$1:$H$2,5,0)</f>
        <v>#N/A</v>
      </c>
      <c r="BL669" s="612" t="e">
        <f>VLOOKUP(B669,Tescom!$D$1:$H$8,5,0)</f>
        <v>#N/A</v>
      </c>
      <c r="BM669" s="612" t="e">
        <f>VLOOKUP(B669,'Cogno AI'!$D$1:$H$2,5,0)</f>
        <v>#N/A</v>
      </c>
      <c r="BN669" s="612" t="e">
        <f>VLOOKUP(B669,'ABM Knowledgeware'!$D$1:$H$2,5,0)</f>
        <v>#N/A</v>
      </c>
      <c r="BO669" s="612" t="e">
        <f>VLOOKUP(B669,'Concerto Software'!$D$1:$H$3,5,0)</f>
        <v>#N/A</v>
      </c>
      <c r="BP669" s="612" t="e">
        <f>VLOOKUP(B669,'My Captain'!$D$1:$H$4,5,0)</f>
        <v>#N/A</v>
      </c>
      <c r="BQ669" s="612" t="e">
        <f>VLOOKUP(B669,'Finoux Solutions'!$D$2:$H$4,5,0)</f>
        <v>#N/A</v>
      </c>
      <c r="BR669" s="612" t="e">
        <f>VLOOKUP(B669,'MITR Learning'!$D$1:$H$2,5,0)</f>
        <v>#N/A</v>
      </c>
      <c r="BS669" s="612" t="e">
        <f>VLOOKUP(B669,Nucsoft!$D$2:$H$6,5,0)</f>
        <v>#N/A</v>
      </c>
      <c r="BT669" s="612" t="e">
        <f>VLOOKUP(B669,'Paras Cadd'!$D$1:$H$2,5,0)</f>
        <v>#N/A</v>
      </c>
      <c r="BU669" s="612" t="e">
        <f>VLOOKUP(B669,'ICICI Securities'!$D$1:$H$2,5,0)</f>
        <v>#N/A</v>
      </c>
      <c r="BV669" s="612" t="e">
        <f>VLOOKUP(B669,'Citius Tech'!$D$2:$H$5,5,0)</f>
        <v>#N/A</v>
      </c>
      <c r="BW669" s="612" t="e">
        <f>VLOOKUP(B669,'Buzzy Brains'!$D$2:$H$2,5,0)</f>
        <v>#N/A</v>
      </c>
      <c r="BX669" s="612" t="e">
        <f>VLOOKUP(B669,'Decimal Point'!$D$2:$H$2,5,0)</f>
        <v>#N/A</v>
      </c>
      <c r="BY669" s="612" t="e">
        <f>VLOOKUP(B669,'Sankey Business Solutions'!$D$2:$H$3,5,0)</f>
        <v>#N/A</v>
      </c>
      <c r="BZ669" s="612" t="e">
        <f>VLOOKUP(B669,'Nangia &amp; Co LLP'!$D$2:$H$2,5,0)</f>
        <v>#N/A</v>
      </c>
      <c r="CA669" s="612" t="e">
        <f>VLOOKUP(B669,'FIS Solutions India Pvt Ltd'!$D$2:$H$2,5,0)</f>
        <v>#N/A</v>
      </c>
      <c r="CB669" s="612" t="e">
        <f>VLOOKUP(B669,'Delta Technology &amp; Management '!$D$2:$H$16,5,0)</f>
        <v>#N/A</v>
      </c>
      <c r="CC669" s="612" t="e">
        <f>VLOOKUP(B669,'Espoir Networks'!$D$3:$H$11,5,0)</f>
        <v>#N/A</v>
      </c>
      <c r="CD669" s="612" t="e">
        <f>VLOOKUP(B669,'Servosys Solution'!$D$3:$H$5,5,0)</f>
        <v>#N/A</v>
      </c>
      <c r="CE669" s="612" t="e">
        <f>VLOOKUP(B669,'Ribbon Communications'!$D$3:$H$4,5,0)</f>
        <v>#N/A</v>
      </c>
      <c r="CF669" s="612">
        <f t="shared" si="33"/>
        <v>1</v>
      </c>
      <c r="CG669" s="763" t="s">
        <v>14009</v>
      </c>
      <c r="CH669" s="763">
        <v>724537862790</v>
      </c>
      <c r="CI669" s="763" t="s">
        <v>14010</v>
      </c>
      <c r="CJ669" s="763" t="s">
        <v>13641</v>
      </c>
      <c r="CK669" s="763">
        <v>2017</v>
      </c>
      <c r="CL669" s="763">
        <v>2021</v>
      </c>
      <c r="CM669" s="386" t="s">
        <v>13995</v>
      </c>
      <c r="CN669" s="386"/>
      <c r="CO669" s="763">
        <v>67.8</v>
      </c>
      <c r="CP669" s="386">
        <v>2015</v>
      </c>
      <c r="CQ669" s="386" t="s">
        <v>13996</v>
      </c>
      <c r="CR669" s="386" t="s">
        <v>13997</v>
      </c>
      <c r="CS669" s="386"/>
      <c r="CT669" s="649">
        <v>0.6</v>
      </c>
      <c r="CU669" s="386">
        <v>2017</v>
      </c>
      <c r="CV669" s="386" t="s">
        <v>1565</v>
      </c>
      <c r="CW669" s="323" t="s">
        <v>81</v>
      </c>
      <c r="CX669" s="323" t="s">
        <v>81</v>
      </c>
      <c r="CY669" s="323" t="s">
        <v>81</v>
      </c>
      <c r="CZ669" s="323" t="s">
        <v>81</v>
      </c>
      <c r="DA669" s="323" t="s">
        <v>81</v>
      </c>
      <c r="DB669" s="323" t="s">
        <v>81</v>
      </c>
      <c r="DC669" s="323" t="s">
        <v>81</v>
      </c>
      <c r="DD669" s="323" t="s">
        <v>81</v>
      </c>
      <c r="DE669" s="323" t="s">
        <v>81</v>
      </c>
      <c r="DF669" s="323" t="s">
        <v>81</v>
      </c>
      <c r="DG669" s="387"/>
      <c r="DH669" s="386"/>
      <c r="DI669" s="387"/>
      <c r="DJ669" s="387"/>
      <c r="DK669" s="387"/>
      <c r="DL669" s="387"/>
      <c r="DM669" s="386"/>
      <c r="DN669" s="387"/>
      <c r="DO669" s="387"/>
      <c r="DP669" s="386"/>
      <c r="DQ669" s="763" t="s">
        <v>81</v>
      </c>
      <c r="DR669" s="763" t="s">
        <v>81</v>
      </c>
      <c r="DS669" s="763" t="s">
        <v>81</v>
      </c>
      <c r="DT669" s="763" t="s">
        <v>81</v>
      </c>
      <c r="DU669" s="763" t="s">
        <v>81</v>
      </c>
      <c r="DV669" s="763" t="s">
        <v>81</v>
      </c>
      <c r="DW669" s="763" t="s">
        <v>81</v>
      </c>
      <c r="DX669" s="763" t="s">
        <v>14011</v>
      </c>
      <c r="DY669" s="763" t="s">
        <v>81</v>
      </c>
      <c r="DZ669" s="763" t="s">
        <v>14012</v>
      </c>
      <c r="EA669" s="763" t="s">
        <v>762</v>
      </c>
      <c r="EB669" s="763"/>
      <c r="EC669" s="763"/>
      <c r="ED669" s="763"/>
      <c r="EE669" s="763"/>
      <c r="EF669" s="763"/>
      <c r="EG669" s="763"/>
      <c r="EH669" s="763"/>
      <c r="EI669" s="763"/>
      <c r="EJ669" s="763"/>
      <c r="EK669" s="521" t="s">
        <v>14013</v>
      </c>
      <c r="EL669" s="838" t="s">
        <v>14014</v>
      </c>
      <c r="EM669" s="742"/>
      <c r="EN669" s="386"/>
      <c r="EO669"/>
    </row>
    <row r="670" spans="1:145" s="316" customFormat="1" ht="18" thickTop="1" thickBot="1">
      <c r="A670" s="572">
        <v>669</v>
      </c>
      <c r="B670" s="572" t="s">
        <v>14164</v>
      </c>
      <c r="C670" s="612" t="s">
        <v>14157</v>
      </c>
      <c r="D670" s="572" t="s">
        <v>13209</v>
      </c>
      <c r="E670" s="568" t="str">
        <f t="shared" si="32"/>
        <v>Placed</v>
      </c>
      <c r="F670" s="502" t="s">
        <v>12495</v>
      </c>
      <c r="G670" s="570" t="s">
        <v>13330</v>
      </c>
      <c r="H670" s="572"/>
      <c r="I670" s="610">
        <v>36676</v>
      </c>
      <c r="J670" s="572">
        <f ca="1">DATEDIF(I670,TODAY(),"Y")</f>
        <v>21</v>
      </c>
      <c r="K670" s="572" t="s">
        <v>14189</v>
      </c>
      <c r="L670" s="572" t="s">
        <v>14188</v>
      </c>
      <c r="M670" s="612" t="s">
        <v>14187</v>
      </c>
      <c r="N670" s="612" t="s">
        <v>14186</v>
      </c>
      <c r="O670" s="612">
        <v>9892744454</v>
      </c>
      <c r="P670" s="612">
        <v>8369307120</v>
      </c>
      <c r="Q670" s="612" t="e">
        <f>VLOOKUP(B670,'TCS CON'!$D$1:$H$98,5,0)</f>
        <v>#N/A</v>
      </c>
      <c r="R670" s="612" t="e">
        <f>VLOOKUP(B670,LTI!$C$1:$H$46,6,0)</f>
        <v>#N/A</v>
      </c>
      <c r="S670" s="612" t="e">
        <f>VLOOKUP(B670,JARO!$E$2:$I$11,5,0)</f>
        <v>#N/A</v>
      </c>
      <c r="T670" s="612" t="e">
        <f>VLOOKUP(B670,Capgemini!$D$3:$H$78,5,0)</f>
        <v>#N/A</v>
      </c>
      <c r="U670" s="612" t="e">
        <f>VLOOKUP(B670,Carwale!$D$1:$H$4,5,0)</f>
        <v>#N/A</v>
      </c>
      <c r="V670" s="612" t="e">
        <f>VLOOKUP(B670,'Interactive Brokers'!E:I,5,0)</f>
        <v>#N/A</v>
      </c>
      <c r="W670" s="612" t="e">
        <f>VLOOKUP(B670,'REL Jio'!E:I,5,0)</f>
        <v>#N/A</v>
      </c>
      <c r="X670" s="612" t="e">
        <f>VLOOKUP(B670,'Sciative Sol'!E:I,5,0)</f>
        <v>#N/A</v>
      </c>
      <c r="Y670" s="612" t="e">
        <f>VLOOKUP(B670,'Hexaware Tech'!E:I,5,0)</f>
        <v>#N/A</v>
      </c>
      <c r="Z670" s="612" t="e">
        <f>VLOOKUP(B670,Axis!D:H,5,0)</f>
        <v>#N/A</v>
      </c>
      <c r="AA670" s="612" t="e">
        <f>VLOOKUP(B670,Ugam!$D$3:$H$26,5,0)</f>
        <v>#N/A</v>
      </c>
      <c r="AB670" s="612" t="e">
        <f>VLOOKUP(B670,Zeus!F:J,5,0)</f>
        <v>#N/A</v>
      </c>
      <c r="AC670" s="612" t="e">
        <f>VLOOKUP(B670,Montran!F:J,5,0)</f>
        <v>#N/A</v>
      </c>
      <c r="AD670" s="612" t="e">
        <f>VLOOKUP(B670,Endurance!H454:L454,5,0)</f>
        <v>#N/A</v>
      </c>
      <c r="AE670" s="612" t="e">
        <f>VLOOKUP(B670,'Swabhav Techlabs'!$F$1:$J$2,5,0)</f>
        <v>#N/A</v>
      </c>
      <c r="AF670" s="612" t="e">
        <f>VLOOKUP(B670,'Quality Kiosk'!$F$1:$J$18,5,0)</f>
        <v>#N/A</v>
      </c>
      <c r="AG670" s="612" t="e">
        <f>VLOOKUP(B670,'Lemon VB'!$F$1:$J$2,5,0)</f>
        <v>#N/A</v>
      </c>
      <c r="AH670" s="612" t="e">
        <f>VLOOKUP(B670,Gocomet!$E$1:$I$3,5,0)</f>
        <v>#N/A</v>
      </c>
      <c r="AI670" s="612" t="e">
        <f>VLOOKUP(B670,'Ingram Micro'!$E$1:$I$8,5,0)</f>
        <v>#N/A</v>
      </c>
      <c r="AJ670" s="612" t="e">
        <f>VLOOKUP(B670,'DePronto Infotech'!$E$1:$I$2,5,0)</f>
        <v>#N/A</v>
      </c>
      <c r="AK670" s="612" t="e">
        <f>VLOOKUP(B670,'Reliance Retail'!$E$1:$I$4,5,0)</f>
        <v>#N/A</v>
      </c>
      <c r="AL670" s="612" t="e">
        <f>VLOOKUP(B670,'Bright Champs'!$D$1:$H$13,5,0)</f>
        <v>#N/A</v>
      </c>
      <c r="AM670" s="612" t="e">
        <f>VLOOKUP(B670,Neosoft!$E$1:$I$12,5,0)</f>
        <v>#N/A</v>
      </c>
      <c r="AN670" s="612" t="e">
        <f>VLOOKUP(B670,Infosys!$E$1:$I$3,5,0)</f>
        <v>#N/A</v>
      </c>
      <c r="AO670" s="612" t="e">
        <f>VLOOKUP(B670,Cerelabs!$E$1:$I$5,5,0)</f>
        <v>#N/A</v>
      </c>
      <c r="AP670" s="612" t="e">
        <f>VLOOKUP(B670,'Neebal Technologies'!$D$1:$H$2,5,0)</f>
        <v>#N/A</v>
      </c>
      <c r="AQ670" s="612" t="e">
        <f>VLOOKUP(B670,'Vertiv Energy'!$D$1:$H$2,5,0)</f>
        <v>#N/A</v>
      </c>
      <c r="AR670" s="612" t="e">
        <f>VLOOKUP(B670,'Acidaes Solutions (CRMNEXT)'!$D$1:$H$3,5,0)</f>
        <v>#N/A</v>
      </c>
      <c r="AS670" s="612" t="e">
        <f>VLOOKUP(B670,Growisto!$D$1:$H$2,5,0)</f>
        <v>#N/A</v>
      </c>
      <c r="AT670" s="612" t="e">
        <f>VLOOKUP(B670,'9.9 Mediaworx - Digit'!$D$1:$H$2,5,0)</f>
        <v>#N/A</v>
      </c>
      <c r="AU670" s="612" t="e">
        <f>VLOOKUP(B670,'Vistaar systems Pvt Ltd'!$D$2:$H$3,5,0)</f>
        <v>#N/A</v>
      </c>
      <c r="AV670" s="612" t="e">
        <f>VLOOKUP(B670,'Course 5i'!$D$2:$H$11,5,0)</f>
        <v>#N/A</v>
      </c>
      <c r="AW670" s="612">
        <f>VLOOKUP(B670,'Radiant Appliances &amp; Electronic'!$D$1:$H$13,5,0)</f>
        <v>156000</v>
      </c>
      <c r="AX670" s="612" t="e">
        <f>VLOOKUP(B670,'Atos Global'!$D$3:$H$27,5,0)</f>
        <v>#N/A</v>
      </c>
      <c r="AY670" s="612" t="e">
        <f>VLOOKUP(B670,'Saama Technologies'!$D$1:$H$2,5,0)</f>
        <v>#N/A</v>
      </c>
      <c r="AZ670" s="612" t="e">
        <f>VLOOKUP(B670,'Multiplier Solutions'!$D$1:$H$2,5,0)</f>
        <v>#N/A</v>
      </c>
      <c r="BA670" s="612" t="e">
        <f>VLOOKUP(B670,GEP!$D$2:$H$5,5,0)</f>
        <v>#N/A</v>
      </c>
      <c r="BB670" s="612" t="e">
        <f>VLOOKUP(B670,Accenture!$D$1:$H$6,5,0)</f>
        <v>#N/A</v>
      </c>
      <c r="BC670" s="612" t="e">
        <f>VLOOKUP(B670,'Endurance International Group'!$D$1:$H$2,5,0)</f>
        <v>#N/A</v>
      </c>
      <c r="BD670" s="612" t="e">
        <f>VLOOKUP(B670,Newgen!$D$1:$H$2,5,0)</f>
        <v>#N/A</v>
      </c>
      <c r="BE670" s="612" t="e">
        <f>VLOOKUP(B670,'3D Incredible'!D670:H670,5,0)</f>
        <v>#N/A</v>
      </c>
      <c r="BF670" s="612" t="e">
        <f>VLOOKUP(B670,'Raja Software Labs'!$D$2:$H$2,5,0)</f>
        <v>#N/A</v>
      </c>
      <c r="BG670" s="612" t="e">
        <f>VLOOKUP(B670,Wipro!$D$1:$H$2,5,0)</f>
        <v>#N/A</v>
      </c>
      <c r="BH670" s="612" t="e">
        <f>VLOOKUP(B670,'Perch Technologies'!$D$2:$H$2,5,0)</f>
        <v>#N/A</v>
      </c>
      <c r="BI670" s="612" t="e">
        <f>VLOOKUP(B670,'Morning Star'!$D$1:$H$6,5,0)</f>
        <v>#N/A</v>
      </c>
      <c r="BJ670" s="612" t="e">
        <f>VLOOKUP(B670,Flexiloans!$D$1:$H$2,5,0)</f>
        <v>#N/A</v>
      </c>
      <c r="BK670" s="612" t="e">
        <f>VLOOKUP(B670,'Thirdware Solutions'!$D$1:$H$2,5,0)</f>
        <v>#N/A</v>
      </c>
      <c r="BL670" s="612" t="e">
        <f>VLOOKUP(B670,Tescom!$D$1:$H$8,5,0)</f>
        <v>#N/A</v>
      </c>
      <c r="BM670" s="612" t="e">
        <f>VLOOKUP(B670,'Cogno AI'!$D$1:$H$2,5,0)</f>
        <v>#N/A</v>
      </c>
      <c r="BN670" s="612" t="e">
        <f>VLOOKUP(B670,'ABM Knowledgeware'!$D$1:$H$2,5,0)</f>
        <v>#N/A</v>
      </c>
      <c r="BO670" s="612" t="e">
        <f>VLOOKUP(B670,'Concerto Software'!$D$1:$H$3,5,0)</f>
        <v>#N/A</v>
      </c>
      <c r="BP670" s="612" t="e">
        <f>VLOOKUP(B670,'My Captain'!$D$1:$H$4,5,0)</f>
        <v>#N/A</v>
      </c>
      <c r="BQ670" s="612" t="e">
        <f>VLOOKUP(B670,'Finoux Solutions'!$D$2:$H$4,5,0)</f>
        <v>#N/A</v>
      </c>
      <c r="BR670" s="612" t="e">
        <f>VLOOKUP(B670,'MITR Learning'!$D$1:$H$2,5,0)</f>
        <v>#N/A</v>
      </c>
      <c r="BS670" s="612" t="e">
        <f>VLOOKUP(B670,Nucsoft!$D$2:$H$6,5,0)</f>
        <v>#N/A</v>
      </c>
      <c r="BT670" s="612" t="e">
        <f>VLOOKUP(B670,'Paras Cadd'!$D$1:$H$2,5,0)</f>
        <v>#N/A</v>
      </c>
      <c r="BU670" s="612" t="e">
        <f>VLOOKUP(B670,'ICICI Securities'!$D$1:$H$2,5,0)</f>
        <v>#N/A</v>
      </c>
      <c r="BV670" s="612" t="e">
        <f>VLOOKUP(B670,'Citius Tech'!$D$2:$H$5,5,0)</f>
        <v>#N/A</v>
      </c>
      <c r="BW670" s="612" t="e">
        <f>VLOOKUP(B670,'Buzzy Brains'!$D$2:$H$2,5,0)</f>
        <v>#N/A</v>
      </c>
      <c r="BX670" s="612" t="e">
        <f>VLOOKUP(B670,'Decimal Point'!$D$2:$H$2,5,0)</f>
        <v>#N/A</v>
      </c>
      <c r="BY670" s="612" t="e">
        <f>VLOOKUP(B670,'Sankey Business Solutions'!$D$2:$H$3,5,0)</f>
        <v>#N/A</v>
      </c>
      <c r="BZ670" s="612" t="e">
        <f>VLOOKUP(B670,'Nangia &amp; Co LLP'!$D$2:$H$2,5,0)</f>
        <v>#N/A</v>
      </c>
      <c r="CA670" s="612" t="e">
        <f>VLOOKUP(B670,'FIS Solutions India Pvt Ltd'!$D$2:$H$2,5,0)</f>
        <v>#N/A</v>
      </c>
      <c r="CB670" s="612" t="e">
        <f>VLOOKUP(B670,'Delta Technology &amp; Management '!$D$2:$H$16,5,0)</f>
        <v>#N/A</v>
      </c>
      <c r="CC670" s="612" t="e">
        <f>VLOOKUP(B670,'Espoir Networks'!$D$3:$H$11,5,0)</f>
        <v>#N/A</v>
      </c>
      <c r="CD670" s="612" t="e">
        <f>VLOOKUP(B670,'Servosys Solution'!$D$3:$H$5,5,0)</f>
        <v>#N/A</v>
      </c>
      <c r="CE670" s="612" t="e">
        <f>VLOOKUP(B670,'Ribbon Communications'!$D$3:$H$4,5,0)</f>
        <v>#N/A</v>
      </c>
      <c r="CF670" s="612">
        <f t="shared" si="33"/>
        <v>1</v>
      </c>
      <c r="CG670" s="827" t="s">
        <v>14185</v>
      </c>
      <c r="CH670" s="827">
        <v>614376404915</v>
      </c>
      <c r="CI670" s="827" t="s">
        <v>12418</v>
      </c>
      <c r="CJ670" s="827"/>
      <c r="CK670" s="827">
        <v>2019</v>
      </c>
      <c r="CL670" s="827">
        <v>2023</v>
      </c>
      <c r="CM670" s="386" t="s">
        <v>14184</v>
      </c>
      <c r="CN670" s="386">
        <v>330</v>
      </c>
      <c r="CO670" s="827">
        <v>66</v>
      </c>
      <c r="CP670" s="386">
        <v>2016</v>
      </c>
      <c r="CQ670" s="386" t="s">
        <v>14183</v>
      </c>
      <c r="CR670" s="386" t="s">
        <v>12418</v>
      </c>
      <c r="CS670" s="386" t="s">
        <v>12418</v>
      </c>
      <c r="CT670" s="649" t="s">
        <v>12418</v>
      </c>
      <c r="CU670" s="386" t="s">
        <v>12418</v>
      </c>
      <c r="CV670" s="386" t="s">
        <v>12418</v>
      </c>
      <c r="CW670" s="323" t="s">
        <v>14182</v>
      </c>
      <c r="CX670" s="323" t="s">
        <v>336</v>
      </c>
      <c r="CY670" s="323">
        <v>1220</v>
      </c>
      <c r="CZ670" s="323">
        <v>71.760000000000005</v>
      </c>
      <c r="DA670" s="323">
        <v>2019</v>
      </c>
      <c r="DB670" s="323">
        <v>3</v>
      </c>
      <c r="DC670" s="323" t="s">
        <v>12446</v>
      </c>
      <c r="DD670" s="323">
        <v>71.760000000000005</v>
      </c>
      <c r="DE670" s="323">
        <v>71.760000000000005</v>
      </c>
      <c r="DF670" s="323">
        <v>0</v>
      </c>
      <c r="DG670" s="387" t="s">
        <v>12418</v>
      </c>
      <c r="DH670" s="386" t="s">
        <v>12418</v>
      </c>
      <c r="DI670" s="387">
        <v>5.58</v>
      </c>
      <c r="DJ670" s="387">
        <v>6.69</v>
      </c>
      <c r="DK670" s="387">
        <v>9.1999999999999993</v>
      </c>
      <c r="DL670" s="387"/>
      <c r="DM670" s="386"/>
      <c r="DN670" s="387"/>
      <c r="DO670" s="387"/>
      <c r="DP670" s="386"/>
      <c r="DQ670" s="827">
        <v>0</v>
      </c>
      <c r="DR670" s="827">
        <v>0</v>
      </c>
      <c r="DS670" s="827">
        <v>0</v>
      </c>
      <c r="DT670" s="827">
        <v>0</v>
      </c>
      <c r="DU670" s="827">
        <v>0</v>
      </c>
      <c r="DV670" s="827">
        <v>0</v>
      </c>
      <c r="DW670" s="827">
        <v>0</v>
      </c>
      <c r="DX670" s="827" t="s">
        <v>84</v>
      </c>
      <c r="DY670" s="827" t="s">
        <v>12418</v>
      </c>
      <c r="DZ670" s="827" t="s">
        <v>14181</v>
      </c>
      <c r="EA670" s="827" t="s">
        <v>14180</v>
      </c>
      <c r="EB670" s="827" t="s">
        <v>14179</v>
      </c>
      <c r="EC670" s="827" t="s">
        <v>88</v>
      </c>
      <c r="ED670" s="827" t="s">
        <v>84</v>
      </c>
      <c r="EE670" s="827" t="s">
        <v>84</v>
      </c>
      <c r="EF670" s="827" t="s">
        <v>14178</v>
      </c>
      <c r="EG670" s="827" t="s">
        <v>538</v>
      </c>
      <c r="EH670" s="827" t="s">
        <v>538</v>
      </c>
      <c r="EI670" s="827" t="s">
        <v>3280</v>
      </c>
      <c r="EJ670" s="827" t="s">
        <v>14177</v>
      </c>
      <c r="EK670" s="521" t="s">
        <v>14176</v>
      </c>
      <c r="EL670" s="838" t="s">
        <v>12418</v>
      </c>
      <c r="EM670" s="742" t="s">
        <v>12418</v>
      </c>
      <c r="EN670" s="386" t="s">
        <v>12418</v>
      </c>
      <c r="EO670"/>
    </row>
    <row r="671" spans="1:145" s="316" customFormat="1" ht="18" thickTop="1" thickBot="1">
      <c r="A671" s="572">
        <v>670</v>
      </c>
      <c r="B671" s="572" t="s">
        <v>14166</v>
      </c>
      <c r="C671" s="612" t="s">
        <v>14190</v>
      </c>
      <c r="D671" s="572" t="s">
        <v>14191</v>
      </c>
      <c r="E671" s="568" t="str">
        <f t="shared" si="32"/>
        <v>Placed</v>
      </c>
      <c r="F671" s="502" t="s">
        <v>12369</v>
      </c>
      <c r="G671" s="576" t="s">
        <v>14087</v>
      </c>
      <c r="H671" s="572"/>
      <c r="I671" s="610">
        <v>35996</v>
      </c>
      <c r="J671" s="572">
        <v>23</v>
      </c>
      <c r="K671" s="572" t="s">
        <v>14192</v>
      </c>
      <c r="L671" s="572"/>
      <c r="M671" s="612" t="s">
        <v>14193</v>
      </c>
      <c r="N671" s="612" t="s">
        <v>14194</v>
      </c>
      <c r="O671" s="612">
        <v>9833961426</v>
      </c>
      <c r="P671" s="612">
        <v>9833961426</v>
      </c>
      <c r="Q671" s="612" t="e">
        <f>VLOOKUP(B671,'TCS CON'!$D$1:$H$98,5,0)</f>
        <v>#N/A</v>
      </c>
      <c r="R671" s="612" t="e">
        <f>VLOOKUP(B671,LTI!$C$1:$H$46,6,0)</f>
        <v>#N/A</v>
      </c>
      <c r="S671" s="612" t="e">
        <f>VLOOKUP(B671,JARO!$E$2:$I$11,5,0)</f>
        <v>#N/A</v>
      </c>
      <c r="T671" s="612" t="e">
        <f>VLOOKUP(B671,Capgemini!$D$3:$H$78,5,0)</f>
        <v>#N/A</v>
      </c>
      <c r="U671" s="612" t="e">
        <f>VLOOKUP(B671,Carwale!$D$1:$H$4,5,0)</f>
        <v>#N/A</v>
      </c>
      <c r="V671" s="612" t="e">
        <f>VLOOKUP(B671,'Interactive Brokers'!E:I,5,0)</f>
        <v>#N/A</v>
      </c>
      <c r="W671" s="612" t="e">
        <f>VLOOKUP(B671,'REL Jio'!E:I,5,0)</f>
        <v>#N/A</v>
      </c>
      <c r="X671" s="612" t="e">
        <f>VLOOKUP(B671,'Sciative Sol'!E:I,5,0)</f>
        <v>#N/A</v>
      </c>
      <c r="Y671" s="612" t="e">
        <f>VLOOKUP(B671,'Hexaware Tech'!E:I,5,0)</f>
        <v>#N/A</v>
      </c>
      <c r="Z671" s="612" t="e">
        <f>VLOOKUP(B671,Axis!D:H,5,0)</f>
        <v>#N/A</v>
      </c>
      <c r="AA671" s="612" t="e">
        <f>VLOOKUP(B671,Ugam!$D$3:$H$26,5,0)</f>
        <v>#N/A</v>
      </c>
      <c r="AB671" s="612" t="e">
        <f>VLOOKUP(B671,Zeus!F:J,5,0)</f>
        <v>#N/A</v>
      </c>
      <c r="AC671" s="612" t="e">
        <f>VLOOKUP(B671,Montran!F:J,5,0)</f>
        <v>#N/A</v>
      </c>
      <c r="AD671" s="612" t="e">
        <f>VLOOKUP(B671,Endurance!H455:L455,5,0)</f>
        <v>#N/A</v>
      </c>
      <c r="AE671" s="612" t="e">
        <f>VLOOKUP(B671,'Swabhav Techlabs'!$F$1:$J$2,5,0)</f>
        <v>#N/A</v>
      </c>
      <c r="AF671" s="612" t="e">
        <f>VLOOKUP(B671,'Quality Kiosk'!$F$1:$J$18,5,0)</f>
        <v>#N/A</v>
      </c>
      <c r="AG671" s="612" t="e">
        <f>VLOOKUP(B671,'Lemon VB'!$F$1:$J$2,5,0)</f>
        <v>#N/A</v>
      </c>
      <c r="AH671" s="612" t="e">
        <f>VLOOKUP(B671,Gocomet!$E$1:$I$3,5,0)</f>
        <v>#N/A</v>
      </c>
      <c r="AI671" s="612" t="e">
        <f>VLOOKUP(B671,'Ingram Micro'!$E$1:$I$8,5,0)</f>
        <v>#N/A</v>
      </c>
      <c r="AJ671" s="612" t="e">
        <f>VLOOKUP(B671,'DePronto Infotech'!$E$1:$I$2,5,0)</f>
        <v>#N/A</v>
      </c>
      <c r="AK671" s="612" t="e">
        <f>VLOOKUP(B671,'Reliance Retail'!$E$1:$I$4,5,0)</f>
        <v>#N/A</v>
      </c>
      <c r="AL671" s="612" t="e">
        <f>VLOOKUP(B671,'Bright Champs'!$D$1:$H$13,5,0)</f>
        <v>#N/A</v>
      </c>
      <c r="AM671" s="612" t="e">
        <f>VLOOKUP(B671,Neosoft!$E$1:$I$12,5,0)</f>
        <v>#N/A</v>
      </c>
      <c r="AN671" s="612" t="e">
        <f>VLOOKUP(B671,Infosys!$E$1:$I$3,5,0)</f>
        <v>#N/A</v>
      </c>
      <c r="AO671" s="612" t="e">
        <f>VLOOKUP(B671,Cerelabs!$E$1:$I$5,5,0)</f>
        <v>#N/A</v>
      </c>
      <c r="AP671" s="612" t="e">
        <f>VLOOKUP(B671,'Neebal Technologies'!$D$1:$H$2,5,0)</f>
        <v>#N/A</v>
      </c>
      <c r="AQ671" s="612" t="e">
        <f>VLOOKUP(B671,'Vertiv Energy'!$D$1:$H$2,5,0)</f>
        <v>#N/A</v>
      </c>
      <c r="AR671" s="612" t="e">
        <f>VLOOKUP(B671,'Acidaes Solutions (CRMNEXT)'!$D$1:$H$3,5,0)</f>
        <v>#N/A</v>
      </c>
      <c r="AS671" s="612" t="e">
        <f>VLOOKUP(B671,Growisto!$D$1:$H$2,5,0)</f>
        <v>#N/A</v>
      </c>
      <c r="AT671" s="612" t="e">
        <f>VLOOKUP(B671,'9.9 Mediaworx - Digit'!$D$1:$H$2,5,0)</f>
        <v>#N/A</v>
      </c>
      <c r="AU671" s="612" t="e">
        <f>VLOOKUP(B671,'Vistaar systems Pvt Ltd'!$D$2:$H$3,5,0)</f>
        <v>#N/A</v>
      </c>
      <c r="AV671" s="612" t="e">
        <f>VLOOKUP(B671,'Course 5i'!$D$2:$H$11,5,0)</f>
        <v>#N/A</v>
      </c>
      <c r="AW671" s="612">
        <f>VLOOKUP(B671,'Radiant Appliances &amp; Electronic'!$D$1:$H$13,5,0)</f>
        <v>156000</v>
      </c>
      <c r="AX671" s="612" t="e">
        <f>VLOOKUP(B671,'Atos Global'!$D$3:$H$27,5,0)</f>
        <v>#N/A</v>
      </c>
      <c r="AY671" s="612" t="e">
        <f>VLOOKUP(B671,'Saama Technologies'!$D$1:$H$2,5,0)</f>
        <v>#N/A</v>
      </c>
      <c r="AZ671" s="612" t="e">
        <f>VLOOKUP(B671,'Multiplier Solutions'!$D$1:$H$2,5,0)</f>
        <v>#N/A</v>
      </c>
      <c r="BA671" s="612" t="e">
        <f>VLOOKUP(B671,GEP!$D$2:$H$5,5,0)</f>
        <v>#N/A</v>
      </c>
      <c r="BB671" s="612" t="e">
        <f>VLOOKUP(B671,Accenture!$D$1:$H$6,5,0)</f>
        <v>#N/A</v>
      </c>
      <c r="BC671" s="612" t="e">
        <f>VLOOKUP(B671,'Endurance International Group'!$D$1:$H$2,5,0)</f>
        <v>#N/A</v>
      </c>
      <c r="BD671" s="612" t="e">
        <f>VLOOKUP(B671,Newgen!$D$1:$H$2,5,0)</f>
        <v>#N/A</v>
      </c>
      <c r="BE671" s="612" t="e">
        <f>VLOOKUP(B671,'3D Incredible'!D671:H671,5,0)</f>
        <v>#N/A</v>
      </c>
      <c r="BF671" s="612" t="e">
        <f>VLOOKUP(B671,'Raja Software Labs'!$D$2:$H$2,5,0)</f>
        <v>#N/A</v>
      </c>
      <c r="BG671" s="612" t="e">
        <f>VLOOKUP(B671,Wipro!$D$1:$H$2,5,0)</f>
        <v>#N/A</v>
      </c>
      <c r="BH671" s="612" t="e">
        <f>VLOOKUP(B671,'Perch Technologies'!$D$2:$H$2,5,0)</f>
        <v>#N/A</v>
      </c>
      <c r="BI671" s="612" t="e">
        <f>VLOOKUP(B671,'Morning Star'!$D$1:$H$6,5,0)</f>
        <v>#N/A</v>
      </c>
      <c r="BJ671" s="612" t="e">
        <f>VLOOKUP(B671,Flexiloans!$D$1:$H$2,5,0)</f>
        <v>#N/A</v>
      </c>
      <c r="BK671" s="612" t="e">
        <f>VLOOKUP(B671,'Thirdware Solutions'!$D$1:$H$2,5,0)</f>
        <v>#N/A</v>
      </c>
      <c r="BL671" s="612" t="e">
        <f>VLOOKUP(B671,Tescom!$D$1:$H$8,5,0)</f>
        <v>#N/A</v>
      </c>
      <c r="BM671" s="612" t="e">
        <f>VLOOKUP(B671,'Cogno AI'!$D$1:$H$2,5,0)</f>
        <v>#N/A</v>
      </c>
      <c r="BN671" s="612" t="e">
        <f>VLOOKUP(B671,'ABM Knowledgeware'!$D$1:$H$2,5,0)</f>
        <v>#N/A</v>
      </c>
      <c r="BO671" s="612" t="e">
        <f>VLOOKUP(B671,'Concerto Software'!$D$1:$H$3,5,0)</f>
        <v>#N/A</v>
      </c>
      <c r="BP671" s="612" t="e">
        <f>VLOOKUP(B671,'My Captain'!$D$1:$H$4,5,0)</f>
        <v>#N/A</v>
      </c>
      <c r="BQ671" s="612" t="e">
        <f>VLOOKUP(B671,'Finoux Solutions'!$D$2:$H$4,5,0)</f>
        <v>#N/A</v>
      </c>
      <c r="BR671" s="612" t="e">
        <f>VLOOKUP(B671,'MITR Learning'!$D$1:$H$2,5,0)</f>
        <v>#N/A</v>
      </c>
      <c r="BS671" s="612" t="e">
        <f>VLOOKUP(B671,Nucsoft!$D$2:$H$6,5,0)</f>
        <v>#N/A</v>
      </c>
      <c r="BT671" s="612" t="e">
        <f>VLOOKUP(B671,'Paras Cadd'!$D$1:$H$2,5,0)</f>
        <v>#N/A</v>
      </c>
      <c r="BU671" s="612" t="e">
        <f>VLOOKUP(B671,'ICICI Securities'!$D$1:$H$2,5,0)</f>
        <v>#N/A</v>
      </c>
      <c r="BV671" s="612" t="e">
        <f>VLOOKUP(B671,'Citius Tech'!$D$2:$H$5,5,0)</f>
        <v>#N/A</v>
      </c>
      <c r="BW671" s="612" t="e">
        <f>VLOOKUP(B671,'Buzzy Brains'!$D$2:$H$2,5,0)</f>
        <v>#N/A</v>
      </c>
      <c r="BX671" s="612" t="e">
        <f>VLOOKUP(B671,'Decimal Point'!$D$2:$H$2,5,0)</f>
        <v>#N/A</v>
      </c>
      <c r="BY671" s="612" t="e">
        <f>VLOOKUP(B671,'Sankey Business Solutions'!$D$2:$H$3,5,0)</f>
        <v>#N/A</v>
      </c>
      <c r="BZ671" s="612" t="e">
        <f>VLOOKUP(B671,'Nangia &amp; Co LLP'!$D$2:$H$2,5,0)</f>
        <v>#N/A</v>
      </c>
      <c r="CA671" s="612" t="e">
        <f>VLOOKUP(B671,'FIS Solutions India Pvt Ltd'!$D$2:$H$2,5,0)</f>
        <v>#N/A</v>
      </c>
      <c r="CB671" s="612" t="e">
        <f>VLOOKUP(B671,'Delta Technology &amp; Management '!$D$2:$H$16,5,0)</f>
        <v>#N/A</v>
      </c>
      <c r="CC671" s="612" t="e">
        <f>VLOOKUP(B671,'Espoir Networks'!$D$3:$H$11,5,0)</f>
        <v>#N/A</v>
      </c>
      <c r="CD671" s="612" t="e">
        <f>VLOOKUP(B671,'Servosys Solution'!$D$3:$H$5,5,0)</f>
        <v>#N/A</v>
      </c>
      <c r="CE671" s="612" t="e">
        <f>VLOOKUP(B671,'Ribbon Communications'!$D$3:$H$4,5,0)</f>
        <v>#N/A</v>
      </c>
      <c r="CF671" s="612">
        <f t="shared" si="33"/>
        <v>1</v>
      </c>
      <c r="CG671" s="827" t="s">
        <v>14199</v>
      </c>
      <c r="CH671" s="827">
        <v>484972493973</v>
      </c>
      <c r="CI671" s="827" t="s">
        <v>81</v>
      </c>
      <c r="CJ671" s="827" t="s">
        <v>81</v>
      </c>
      <c r="CK671" s="827">
        <v>2018</v>
      </c>
      <c r="CL671" s="827">
        <v>2021</v>
      </c>
      <c r="CM671" s="386" t="s">
        <v>14200</v>
      </c>
      <c r="CN671" s="386">
        <v>336</v>
      </c>
      <c r="CO671" s="827">
        <v>67.2</v>
      </c>
      <c r="CP671" s="386">
        <v>2015</v>
      </c>
      <c r="CQ671" s="386" t="s">
        <v>79</v>
      </c>
      <c r="CR671" s="386" t="s">
        <v>81</v>
      </c>
      <c r="CS671" s="386" t="s">
        <v>81</v>
      </c>
      <c r="CT671" s="649" t="s">
        <v>81</v>
      </c>
      <c r="CU671" s="386" t="s">
        <v>81</v>
      </c>
      <c r="CV671" s="386" t="s">
        <v>81</v>
      </c>
      <c r="CW671" s="323" t="s">
        <v>14201</v>
      </c>
      <c r="CX671" s="323" t="s">
        <v>336</v>
      </c>
      <c r="CY671" s="323">
        <v>1165</v>
      </c>
      <c r="CZ671" s="323">
        <v>68.53</v>
      </c>
      <c r="DA671" s="323">
        <v>2018</v>
      </c>
      <c r="DB671" s="323">
        <v>3</v>
      </c>
      <c r="DC671" s="323" t="s">
        <v>14202</v>
      </c>
      <c r="DD671" s="323">
        <v>68.53</v>
      </c>
      <c r="DE671" s="323">
        <v>68.53</v>
      </c>
      <c r="DF671" s="323">
        <v>3</v>
      </c>
      <c r="DG671" s="387" t="s">
        <v>81</v>
      </c>
      <c r="DH671" s="386" t="s">
        <v>81</v>
      </c>
      <c r="DI671" s="387">
        <v>7.03</v>
      </c>
      <c r="DJ671" s="387">
        <v>5.92</v>
      </c>
      <c r="DK671" s="387">
        <v>6.73</v>
      </c>
      <c r="DL671" s="387">
        <v>8.08</v>
      </c>
      <c r="DM671" s="386" t="s">
        <v>81</v>
      </c>
      <c r="DN671" s="387">
        <v>6</v>
      </c>
      <c r="DO671" s="387">
        <v>6</v>
      </c>
      <c r="DP671" s="386" t="s">
        <v>81</v>
      </c>
      <c r="DQ671" s="827">
        <v>0</v>
      </c>
      <c r="DR671" s="827">
        <v>4</v>
      </c>
      <c r="DS671" s="827" t="s">
        <v>81</v>
      </c>
      <c r="DT671" s="827" t="s">
        <v>81</v>
      </c>
      <c r="DU671" s="827" t="s">
        <v>81</v>
      </c>
      <c r="DV671" s="827"/>
      <c r="DW671" s="827" t="s">
        <v>3203</v>
      </c>
      <c r="DX671" s="827" t="s">
        <v>3203</v>
      </c>
      <c r="DY671" s="827" t="s">
        <v>3203</v>
      </c>
      <c r="DZ671" s="827" t="s">
        <v>14203</v>
      </c>
      <c r="EA671" s="827" t="s">
        <v>781</v>
      </c>
      <c r="EB671" s="827" t="s">
        <v>14204</v>
      </c>
      <c r="EC671" s="827" t="s">
        <v>762</v>
      </c>
      <c r="ED671" s="827" t="s">
        <v>89</v>
      </c>
      <c r="EE671" s="827" t="s">
        <v>14205</v>
      </c>
      <c r="EF671" s="827" t="s">
        <v>14206</v>
      </c>
      <c r="EG671" s="827" t="s">
        <v>3203</v>
      </c>
      <c r="EH671" s="827" t="s">
        <v>3203</v>
      </c>
      <c r="EI671" s="827" t="s">
        <v>2175</v>
      </c>
      <c r="EJ671" s="827"/>
      <c r="EK671" s="521"/>
      <c r="EL671" s="838" t="s">
        <v>14207</v>
      </c>
      <c r="EM671" s="742" t="s">
        <v>81</v>
      </c>
      <c r="EN671" s="386" t="s">
        <v>3203</v>
      </c>
      <c r="EO671"/>
    </row>
    <row r="672" spans="1:145" s="316" customFormat="1" ht="18" thickTop="1" thickBot="1">
      <c r="A672" s="572">
        <v>671</v>
      </c>
      <c r="B672" s="572" t="s">
        <v>14165</v>
      </c>
      <c r="C672" s="612" t="s">
        <v>14195</v>
      </c>
      <c r="D672" s="572" t="s">
        <v>13209</v>
      </c>
      <c r="E672" s="568" t="str">
        <f t="shared" si="32"/>
        <v>Placed</v>
      </c>
      <c r="F672" s="502" t="s">
        <v>12495</v>
      </c>
      <c r="G672" s="570" t="s">
        <v>13330</v>
      </c>
      <c r="H672" s="572"/>
      <c r="I672" s="610">
        <v>36700</v>
      </c>
      <c r="J672" s="572">
        <v>20</v>
      </c>
      <c r="K672" s="572" t="s">
        <v>14196</v>
      </c>
      <c r="L672" s="572" t="s">
        <v>14197</v>
      </c>
      <c r="M672" s="612"/>
      <c r="N672" s="612" t="s">
        <v>14198</v>
      </c>
      <c r="O672" s="612">
        <v>9869848718</v>
      </c>
      <c r="P672" s="612">
        <v>7715974748</v>
      </c>
      <c r="Q672" s="612" t="e">
        <f>VLOOKUP(B672,'TCS CON'!$D$1:$H$98,5,0)</f>
        <v>#N/A</v>
      </c>
      <c r="R672" s="612" t="e">
        <f>VLOOKUP(B672,LTI!$C$1:$H$46,6,0)</f>
        <v>#N/A</v>
      </c>
      <c r="S672" s="612" t="e">
        <f>VLOOKUP(B672,JARO!$E$2:$I$11,5,0)</f>
        <v>#N/A</v>
      </c>
      <c r="T672" s="612" t="e">
        <f>VLOOKUP(B672,Capgemini!$D$3:$H$78,5,0)</f>
        <v>#N/A</v>
      </c>
      <c r="U672" s="612" t="e">
        <f>VLOOKUP(B672,Carwale!$D$1:$H$4,5,0)</f>
        <v>#N/A</v>
      </c>
      <c r="V672" s="612" t="e">
        <f>VLOOKUP(B672,'Interactive Brokers'!E:I,5,0)</f>
        <v>#N/A</v>
      </c>
      <c r="W672" s="612" t="e">
        <f>VLOOKUP(B672,'REL Jio'!E:I,5,0)</f>
        <v>#N/A</v>
      </c>
      <c r="X672" s="612" t="e">
        <f>VLOOKUP(B672,'Sciative Sol'!E:I,5,0)</f>
        <v>#N/A</v>
      </c>
      <c r="Y672" s="612" t="e">
        <f>VLOOKUP(B672,'Hexaware Tech'!E:I,5,0)</f>
        <v>#N/A</v>
      </c>
      <c r="Z672" s="612" t="e">
        <f>VLOOKUP(B672,Axis!D:H,5,0)</f>
        <v>#N/A</v>
      </c>
      <c r="AA672" s="612" t="e">
        <f>VLOOKUP(B672,Ugam!$D$3:$H$26,5,0)</f>
        <v>#N/A</v>
      </c>
      <c r="AB672" s="612" t="e">
        <f>VLOOKUP(B672,Zeus!F:J,5,0)</f>
        <v>#N/A</v>
      </c>
      <c r="AC672" s="612" t="e">
        <f>VLOOKUP(B672,Montran!F:J,5,0)</f>
        <v>#N/A</v>
      </c>
      <c r="AD672" s="612" t="e">
        <f>VLOOKUP(B672,Endurance!H456:L456,5,0)</f>
        <v>#N/A</v>
      </c>
      <c r="AE672" s="612" t="e">
        <f>VLOOKUP(B672,'Swabhav Techlabs'!$F$1:$J$2,5,0)</f>
        <v>#N/A</v>
      </c>
      <c r="AF672" s="612" t="e">
        <f>VLOOKUP(B672,'Quality Kiosk'!$F$1:$J$18,5,0)</f>
        <v>#N/A</v>
      </c>
      <c r="AG672" s="612" t="e">
        <f>VLOOKUP(B672,'Lemon VB'!$F$1:$J$2,5,0)</f>
        <v>#N/A</v>
      </c>
      <c r="AH672" s="612" t="e">
        <f>VLOOKUP(B672,Gocomet!$E$1:$I$3,5,0)</f>
        <v>#N/A</v>
      </c>
      <c r="AI672" s="612" t="e">
        <f>VLOOKUP(B672,'Ingram Micro'!$E$1:$I$8,5,0)</f>
        <v>#N/A</v>
      </c>
      <c r="AJ672" s="612" t="e">
        <f>VLOOKUP(B672,'DePronto Infotech'!$E$1:$I$2,5,0)</f>
        <v>#N/A</v>
      </c>
      <c r="AK672" s="612" t="e">
        <f>VLOOKUP(B672,'Reliance Retail'!$E$1:$I$4,5,0)</f>
        <v>#N/A</v>
      </c>
      <c r="AL672" s="612" t="e">
        <f>VLOOKUP(B672,'Bright Champs'!$D$1:$H$13,5,0)</f>
        <v>#N/A</v>
      </c>
      <c r="AM672" s="612" t="e">
        <f>VLOOKUP(B672,Neosoft!$E$1:$I$12,5,0)</f>
        <v>#N/A</v>
      </c>
      <c r="AN672" s="612" t="e">
        <f>VLOOKUP(B672,Infosys!$E$1:$I$3,5,0)</f>
        <v>#N/A</v>
      </c>
      <c r="AO672" s="612" t="e">
        <f>VLOOKUP(B672,Cerelabs!$E$1:$I$5,5,0)</f>
        <v>#N/A</v>
      </c>
      <c r="AP672" s="612" t="e">
        <f>VLOOKUP(B672,'Neebal Technologies'!$D$1:$H$2,5,0)</f>
        <v>#N/A</v>
      </c>
      <c r="AQ672" s="612" t="e">
        <f>VLOOKUP(B672,'Vertiv Energy'!$D$1:$H$2,5,0)</f>
        <v>#N/A</v>
      </c>
      <c r="AR672" s="612" t="e">
        <f>VLOOKUP(B672,'Acidaes Solutions (CRMNEXT)'!$D$1:$H$3,5,0)</f>
        <v>#N/A</v>
      </c>
      <c r="AS672" s="612" t="e">
        <f>VLOOKUP(B672,Growisto!$D$1:$H$2,5,0)</f>
        <v>#N/A</v>
      </c>
      <c r="AT672" s="612" t="e">
        <f>VLOOKUP(B672,'9.9 Mediaworx - Digit'!$D$1:$H$2,5,0)</f>
        <v>#N/A</v>
      </c>
      <c r="AU672" s="612" t="e">
        <f>VLOOKUP(B672,'Vistaar systems Pvt Ltd'!$D$2:$H$3,5,0)</f>
        <v>#N/A</v>
      </c>
      <c r="AV672" s="612" t="e">
        <f>VLOOKUP(B672,'Course 5i'!$D$2:$H$11,5,0)</f>
        <v>#N/A</v>
      </c>
      <c r="AW672" s="612">
        <f>VLOOKUP(B672,'Radiant Appliances &amp; Electronic'!$D$1:$H$13,5,0)</f>
        <v>156000</v>
      </c>
      <c r="AX672" s="612" t="e">
        <f>VLOOKUP(B672,'Atos Global'!$D$3:$H$27,5,0)</f>
        <v>#N/A</v>
      </c>
      <c r="AY672" s="612" t="e">
        <f>VLOOKUP(B672,'Saama Technologies'!$D$1:$H$2,5,0)</f>
        <v>#N/A</v>
      </c>
      <c r="AZ672" s="612" t="e">
        <f>VLOOKUP(B672,'Multiplier Solutions'!$D$1:$H$2,5,0)</f>
        <v>#N/A</v>
      </c>
      <c r="BA672" s="612" t="e">
        <f>VLOOKUP(B672,GEP!$D$2:$H$5,5,0)</f>
        <v>#N/A</v>
      </c>
      <c r="BB672" s="612" t="e">
        <f>VLOOKUP(B672,Accenture!$D$1:$H$6,5,0)</f>
        <v>#N/A</v>
      </c>
      <c r="BC672" s="612" t="e">
        <f>VLOOKUP(B672,'Endurance International Group'!$D$1:$H$2,5,0)</f>
        <v>#N/A</v>
      </c>
      <c r="BD672" s="612" t="e">
        <f>VLOOKUP(B672,Newgen!$D$1:$H$2,5,0)</f>
        <v>#N/A</v>
      </c>
      <c r="BE672" s="612" t="e">
        <f>VLOOKUP(B672,'3D Incredible'!D672:H672,5,0)</f>
        <v>#N/A</v>
      </c>
      <c r="BF672" s="612" t="e">
        <f>VLOOKUP(B672,'Raja Software Labs'!$D$2:$H$2,5,0)</f>
        <v>#N/A</v>
      </c>
      <c r="BG672" s="612" t="e">
        <f>VLOOKUP(B672,Wipro!$D$1:$H$2,5,0)</f>
        <v>#N/A</v>
      </c>
      <c r="BH672" s="612" t="e">
        <f>VLOOKUP(B672,'Perch Technologies'!$D$2:$H$2,5,0)</f>
        <v>#N/A</v>
      </c>
      <c r="BI672" s="612" t="e">
        <f>VLOOKUP(B672,'Morning Star'!$D$1:$H$6,5,0)</f>
        <v>#N/A</v>
      </c>
      <c r="BJ672" s="612" t="e">
        <f>VLOOKUP(B672,Flexiloans!$D$1:$H$2,5,0)</f>
        <v>#N/A</v>
      </c>
      <c r="BK672" s="612" t="e">
        <f>VLOOKUP(B672,'Thirdware Solutions'!$D$1:$H$2,5,0)</f>
        <v>#N/A</v>
      </c>
      <c r="BL672" s="612" t="e">
        <f>VLOOKUP(B672,Tescom!$D$1:$H$8,5,0)</f>
        <v>#N/A</v>
      </c>
      <c r="BM672" s="612" t="e">
        <f>VLOOKUP(B672,'Cogno AI'!$D$1:$H$2,5,0)</f>
        <v>#N/A</v>
      </c>
      <c r="BN672" s="612" t="e">
        <f>VLOOKUP(B672,'ABM Knowledgeware'!$D$1:$H$2,5,0)</f>
        <v>#N/A</v>
      </c>
      <c r="BO672" s="612" t="e">
        <f>VLOOKUP(B672,'Concerto Software'!$D$1:$H$3,5,0)</f>
        <v>#N/A</v>
      </c>
      <c r="BP672" s="612" t="e">
        <f>VLOOKUP(B672,'My Captain'!$D$1:$H$4,5,0)</f>
        <v>#N/A</v>
      </c>
      <c r="BQ672" s="612" t="e">
        <f>VLOOKUP(B672,'Finoux Solutions'!$D$2:$H$4,5,0)</f>
        <v>#N/A</v>
      </c>
      <c r="BR672" s="612" t="e">
        <f>VLOOKUP(B672,'MITR Learning'!$D$1:$H$2,5,0)</f>
        <v>#N/A</v>
      </c>
      <c r="BS672" s="612" t="e">
        <f>VLOOKUP(B672,Nucsoft!$D$2:$H$6,5,0)</f>
        <v>#N/A</v>
      </c>
      <c r="BT672" s="612" t="e">
        <f>VLOOKUP(B672,'Paras Cadd'!$D$1:$H$2,5,0)</f>
        <v>#N/A</v>
      </c>
      <c r="BU672" s="612" t="e">
        <f>VLOOKUP(B672,'ICICI Securities'!$D$1:$H$2,5,0)</f>
        <v>#N/A</v>
      </c>
      <c r="BV672" s="612" t="e">
        <f>VLOOKUP(B672,'Citius Tech'!$D$2:$H$5,5,0)</f>
        <v>#N/A</v>
      </c>
      <c r="BW672" s="612" t="e">
        <f>VLOOKUP(B672,'Buzzy Brains'!$D$2:$H$2,5,0)</f>
        <v>#N/A</v>
      </c>
      <c r="BX672" s="612" t="e">
        <f>VLOOKUP(B672,'Decimal Point'!$D$2:$H$2,5,0)</f>
        <v>#N/A</v>
      </c>
      <c r="BY672" s="612" t="e">
        <f>VLOOKUP(B672,'Sankey Business Solutions'!$D$2:$H$3,5,0)</f>
        <v>#N/A</v>
      </c>
      <c r="BZ672" s="612" t="e">
        <f>VLOOKUP(B672,'Nangia &amp; Co LLP'!$D$2:$H$2,5,0)</f>
        <v>#N/A</v>
      </c>
      <c r="CA672" s="612" t="e">
        <f>VLOOKUP(B672,'FIS Solutions India Pvt Ltd'!$D$2:$H$2,5,0)</f>
        <v>#N/A</v>
      </c>
      <c r="CB672" s="612" t="e">
        <f>VLOOKUP(B672,'Delta Technology &amp; Management '!$D$2:$H$16,5,0)</f>
        <v>#N/A</v>
      </c>
      <c r="CC672" s="612" t="e">
        <f>VLOOKUP(B672,'Espoir Networks'!$D$3:$H$11,5,0)</f>
        <v>#N/A</v>
      </c>
      <c r="CD672" s="612" t="e">
        <f>VLOOKUP(B672,'Servosys Solution'!$D$3:$H$5,5,0)</f>
        <v>#N/A</v>
      </c>
      <c r="CE672" s="612" t="e">
        <f>VLOOKUP(B672,'Ribbon Communications'!$D$3:$H$4,5,0)</f>
        <v>#N/A</v>
      </c>
      <c r="CF672" s="612">
        <f t="shared" si="33"/>
        <v>1</v>
      </c>
      <c r="CG672" s="827"/>
      <c r="CH672" s="827">
        <v>507198801111</v>
      </c>
      <c r="CI672" s="827"/>
      <c r="CJ672" s="827"/>
      <c r="CK672" s="827">
        <v>2018</v>
      </c>
      <c r="CL672" s="827">
        <v>2022</v>
      </c>
      <c r="CM672" s="386" t="s">
        <v>14208</v>
      </c>
      <c r="CN672" s="386"/>
      <c r="CO672" s="827">
        <v>85.6</v>
      </c>
      <c r="CP672" s="386">
        <v>2016</v>
      </c>
      <c r="CQ672" s="386" t="s">
        <v>276</v>
      </c>
      <c r="CR672" s="386" t="s">
        <v>14209</v>
      </c>
      <c r="CS672" s="386"/>
      <c r="CT672" s="649">
        <v>74.14</v>
      </c>
      <c r="CU672" s="386">
        <v>2018</v>
      </c>
      <c r="CV672" s="386" t="s">
        <v>12847</v>
      </c>
      <c r="CW672" s="323" t="s">
        <v>295</v>
      </c>
      <c r="CX672" s="323" t="s">
        <v>245</v>
      </c>
      <c r="CY672" s="323"/>
      <c r="CZ672" s="323"/>
      <c r="DA672" s="323"/>
      <c r="DB672" s="323"/>
      <c r="DC672" s="323"/>
      <c r="DD672" s="323"/>
      <c r="DE672" s="323"/>
      <c r="DF672" s="323"/>
      <c r="DG672" s="387">
        <v>5.23</v>
      </c>
      <c r="DH672" s="386">
        <v>5.5</v>
      </c>
      <c r="DI672" s="387">
        <v>5.23</v>
      </c>
      <c r="DJ672" s="387">
        <v>6.5</v>
      </c>
      <c r="DK672" s="387">
        <v>9.25</v>
      </c>
      <c r="DL672" s="387"/>
      <c r="DM672" s="386"/>
      <c r="DN672" s="387"/>
      <c r="DO672" s="387"/>
      <c r="DP672" s="386"/>
      <c r="DQ672" s="827">
        <v>0</v>
      </c>
      <c r="DR672" s="827">
        <v>6</v>
      </c>
      <c r="DS672" s="827" t="s">
        <v>14210</v>
      </c>
      <c r="DT672" s="827" t="s">
        <v>14211</v>
      </c>
      <c r="DU672" s="827" t="s">
        <v>14212</v>
      </c>
      <c r="DV672" s="827" t="s">
        <v>14213</v>
      </c>
      <c r="DW672" s="827" t="s">
        <v>3203</v>
      </c>
      <c r="DX672" s="827" t="s">
        <v>1451</v>
      </c>
      <c r="DY672" s="827" t="s">
        <v>883</v>
      </c>
      <c r="DZ672" s="827" t="s">
        <v>14214</v>
      </c>
      <c r="EA672" s="827" t="s">
        <v>9164</v>
      </c>
      <c r="EB672" s="827" t="s">
        <v>14215</v>
      </c>
      <c r="EC672" s="827" t="s">
        <v>601</v>
      </c>
      <c r="ED672" s="827"/>
      <c r="EE672" s="827" t="s">
        <v>14216</v>
      </c>
      <c r="EF672" s="827" t="s">
        <v>5730</v>
      </c>
      <c r="EG672" s="827" t="s">
        <v>1451</v>
      </c>
      <c r="EH672" s="827" t="s">
        <v>1451</v>
      </c>
      <c r="EI672" s="827"/>
      <c r="EJ672" s="827"/>
      <c r="EK672" s="521"/>
      <c r="EL672" s="838"/>
      <c r="EM672" s="742"/>
      <c r="EN672" s="386"/>
      <c r="EO672"/>
    </row>
    <row r="673" spans="1:145" s="316" customFormat="1" ht="18" thickTop="1" thickBot="1">
      <c r="A673" s="572">
        <v>672</v>
      </c>
      <c r="B673" s="572" t="s">
        <v>14218</v>
      </c>
      <c r="C673" s="612" t="s">
        <v>14219</v>
      </c>
      <c r="D673" s="572" t="s">
        <v>13209</v>
      </c>
      <c r="E673" s="568" t="str">
        <f t="shared" si="32"/>
        <v>Not Placed</v>
      </c>
      <c r="F673" s="502" t="s">
        <v>12493</v>
      </c>
      <c r="G673" s="502" t="s">
        <v>530</v>
      </c>
      <c r="H673" s="572"/>
      <c r="I673" s="610">
        <v>36413</v>
      </c>
      <c r="J673" s="572">
        <v>21</v>
      </c>
      <c r="K673" s="572" t="s">
        <v>14220</v>
      </c>
      <c r="L673" s="572" t="s">
        <v>14221</v>
      </c>
      <c r="M673" s="612" t="s">
        <v>14222</v>
      </c>
      <c r="N673" s="612" t="s">
        <v>14223</v>
      </c>
      <c r="O673" s="612">
        <v>8055090460</v>
      </c>
      <c r="P673" s="612">
        <v>8055090460</v>
      </c>
      <c r="Q673" s="612" t="e">
        <f>VLOOKUP(B673,'TCS CON'!$D$1:$H$98,5,0)</f>
        <v>#N/A</v>
      </c>
      <c r="R673" s="612" t="e">
        <f>VLOOKUP(B673,LTI!$C$1:$H$46,6,0)</f>
        <v>#N/A</v>
      </c>
      <c r="S673" s="612" t="e">
        <f>VLOOKUP(B673,JARO!$E$2:$I$11,5,0)</f>
        <v>#N/A</v>
      </c>
      <c r="T673" s="612" t="e">
        <f>VLOOKUP(B673,Capgemini!$D$3:$H$78,5,0)</f>
        <v>#N/A</v>
      </c>
      <c r="U673" s="612" t="e">
        <f>VLOOKUP(B673,Carwale!$D$1:$H$4,5,0)</f>
        <v>#N/A</v>
      </c>
      <c r="V673" s="612" t="e">
        <f>VLOOKUP(B673,'Interactive Brokers'!E:I,5,0)</f>
        <v>#N/A</v>
      </c>
      <c r="W673" s="612" t="e">
        <f>VLOOKUP(B673,'REL Jio'!E:I,5,0)</f>
        <v>#N/A</v>
      </c>
      <c r="X673" s="612" t="e">
        <f>VLOOKUP(B673,'Sciative Sol'!E:I,5,0)</f>
        <v>#N/A</v>
      </c>
      <c r="Y673" s="612" t="e">
        <f>VLOOKUP(B673,'Hexaware Tech'!E:I,5,0)</f>
        <v>#N/A</v>
      </c>
      <c r="Z673" s="612" t="e">
        <f>VLOOKUP(B673,Axis!D:H,5,0)</f>
        <v>#N/A</v>
      </c>
      <c r="AA673" s="612" t="e">
        <f>VLOOKUP(B673,Ugam!$D$3:$H$26,5,0)</f>
        <v>#N/A</v>
      </c>
      <c r="AB673" s="612" t="e">
        <f>VLOOKUP(B673,Zeus!F:J,5,0)</f>
        <v>#N/A</v>
      </c>
      <c r="AC673" s="612" t="e">
        <f>VLOOKUP(B673,Montran!F:J,5,0)</f>
        <v>#N/A</v>
      </c>
      <c r="AD673" s="612" t="e">
        <f>VLOOKUP(B673,Endurance!H457:L457,5,0)</f>
        <v>#N/A</v>
      </c>
      <c r="AE673" s="612" t="e">
        <f>VLOOKUP(B673,'Swabhav Techlabs'!$F$1:$J$2,5,0)</f>
        <v>#N/A</v>
      </c>
      <c r="AF673" s="612" t="e">
        <f>VLOOKUP(B673,'Quality Kiosk'!$F$1:$J$18,5,0)</f>
        <v>#N/A</v>
      </c>
      <c r="AG673" s="612" t="e">
        <f>VLOOKUP(B673,'Lemon VB'!$F$1:$J$2,5,0)</f>
        <v>#N/A</v>
      </c>
      <c r="AH673" s="612" t="e">
        <f>VLOOKUP(B673,Gocomet!$E$1:$I$3,5,0)</f>
        <v>#N/A</v>
      </c>
      <c r="AI673" s="612" t="e">
        <f>VLOOKUP(B673,'Ingram Micro'!$E$1:$I$8,5,0)</f>
        <v>#N/A</v>
      </c>
      <c r="AJ673" s="612" t="e">
        <f>VLOOKUP(B673,'DePronto Infotech'!$E$1:$I$2,5,0)</f>
        <v>#N/A</v>
      </c>
      <c r="AK673" s="612" t="e">
        <f>VLOOKUP(B673,'Reliance Retail'!$E$1:$I$4,5,0)</f>
        <v>#N/A</v>
      </c>
      <c r="AL673" s="612" t="e">
        <f>VLOOKUP(B673,'Bright Champs'!$D$1:$H$13,5,0)</f>
        <v>#N/A</v>
      </c>
      <c r="AM673" s="612" t="e">
        <f>VLOOKUP(B673,Neosoft!$E$1:$I$12,5,0)</f>
        <v>#N/A</v>
      </c>
      <c r="AN673" s="612" t="e">
        <f>VLOOKUP(B673,Infosys!$E$1:$I$3,5,0)</f>
        <v>#N/A</v>
      </c>
      <c r="AO673" s="612" t="e">
        <f>VLOOKUP(B673,Cerelabs!$E$1:$I$5,5,0)</f>
        <v>#N/A</v>
      </c>
      <c r="AP673" s="612" t="e">
        <f>VLOOKUP(B673,'Neebal Technologies'!$D$1:$H$2,5,0)</f>
        <v>#N/A</v>
      </c>
      <c r="AQ673" s="612" t="e">
        <f>VLOOKUP(B673,'Vertiv Energy'!$D$1:$H$2,5,0)</f>
        <v>#N/A</v>
      </c>
      <c r="AR673" s="612" t="e">
        <f>VLOOKUP(B673,'Acidaes Solutions (CRMNEXT)'!$D$1:$H$3,5,0)</f>
        <v>#N/A</v>
      </c>
      <c r="AS673" s="612" t="e">
        <f>VLOOKUP(B673,Growisto!$D$1:$H$2,5,0)</f>
        <v>#N/A</v>
      </c>
      <c r="AT673" s="612" t="e">
        <f>VLOOKUP(B673,'9.9 Mediaworx - Digit'!$D$1:$H$2,5,0)</f>
        <v>#N/A</v>
      </c>
      <c r="AU673" s="612" t="e">
        <f>VLOOKUP(B673,'Vistaar systems Pvt Ltd'!$D$2:$H$3,5,0)</f>
        <v>#N/A</v>
      </c>
      <c r="AV673" s="612" t="e">
        <f>VLOOKUP(B673,'Course 5i'!$D$2:$H$11,5,0)</f>
        <v>#N/A</v>
      </c>
      <c r="AW673" s="612" t="e">
        <f>VLOOKUP(B673,'Radiant Appliances &amp; Electronic'!$D$1:$H$13,5,0)</f>
        <v>#N/A</v>
      </c>
      <c r="AX673" s="612" t="e">
        <f>VLOOKUP(B673,'Atos Global'!$D$3:$H$27,5,0)</f>
        <v>#N/A</v>
      </c>
      <c r="AY673" s="612" t="e">
        <f>VLOOKUP(B673,'Saama Technologies'!$D$1:$H$2,5,0)</f>
        <v>#N/A</v>
      </c>
      <c r="AZ673" s="612" t="e">
        <f>VLOOKUP(B673,'Multiplier Solutions'!$D$1:$H$2,5,0)</f>
        <v>#N/A</v>
      </c>
      <c r="BA673" s="612" t="e">
        <f>VLOOKUP(B673,GEP!$D$2:$H$5,5,0)</f>
        <v>#N/A</v>
      </c>
      <c r="BB673" s="612" t="e">
        <f>VLOOKUP(B673,Accenture!$D$1:$H$6,5,0)</f>
        <v>#N/A</v>
      </c>
      <c r="BC673" s="612" t="e">
        <f>VLOOKUP(B673,'Endurance International Group'!$D$1:$H$2,5,0)</f>
        <v>#N/A</v>
      </c>
      <c r="BD673" s="612" t="e">
        <f>VLOOKUP(B673,Newgen!$D$1:$H$2,5,0)</f>
        <v>#N/A</v>
      </c>
      <c r="BE673" s="612" t="e">
        <f>VLOOKUP(B673,'3D Incredible'!D673:H673,5,0)</f>
        <v>#N/A</v>
      </c>
      <c r="BF673" s="612" t="e">
        <f>VLOOKUP(B673,'Raja Software Labs'!$D$2:$H$2,5,0)</f>
        <v>#N/A</v>
      </c>
      <c r="BG673" s="612" t="e">
        <f>VLOOKUP(B673,Wipro!$D$1:$H$2,5,0)</f>
        <v>#N/A</v>
      </c>
      <c r="BH673" s="612" t="e">
        <f>VLOOKUP(B673,'Perch Technologies'!$D$2:$H$2,5,0)</f>
        <v>#N/A</v>
      </c>
      <c r="BI673" s="612" t="e">
        <f>VLOOKUP(B673,'Morning Star'!$D$1:$H$6,5,0)</f>
        <v>#N/A</v>
      </c>
      <c r="BJ673" s="612" t="e">
        <f>VLOOKUP(B673,Flexiloans!$D$1:$H$2,5,0)</f>
        <v>#N/A</v>
      </c>
      <c r="BK673" s="612" t="e">
        <f>VLOOKUP(B673,'Thirdware Solutions'!$D$1:$H$2,5,0)</f>
        <v>#N/A</v>
      </c>
      <c r="BL673" s="612" t="e">
        <f>VLOOKUP(B673,Tescom!$D$1:$H$8,5,0)</f>
        <v>#N/A</v>
      </c>
      <c r="BM673" s="612" t="e">
        <f>VLOOKUP(B673,'Cogno AI'!$D$1:$H$2,5,0)</f>
        <v>#N/A</v>
      </c>
      <c r="BN673" s="612" t="e">
        <f>VLOOKUP(B673,'ABM Knowledgeware'!$D$1:$H$2,5,0)</f>
        <v>#N/A</v>
      </c>
      <c r="BO673" s="612" t="e">
        <f>VLOOKUP(B673,'Concerto Software'!$D$1:$H$3,5,0)</f>
        <v>#N/A</v>
      </c>
      <c r="BP673" s="612" t="e">
        <f>VLOOKUP(B673,'My Captain'!$D$1:$H$4,5,0)</f>
        <v>#N/A</v>
      </c>
      <c r="BQ673" s="612" t="e">
        <f>VLOOKUP(B673,'Finoux Solutions'!$D$2:$H$4,5,0)</f>
        <v>#N/A</v>
      </c>
      <c r="BR673" s="612" t="e">
        <f>VLOOKUP(B673,'MITR Learning'!$D$1:$H$2,5,0)</f>
        <v>#N/A</v>
      </c>
      <c r="BS673" s="612" t="e">
        <f>VLOOKUP(B673,Nucsoft!$D$2:$H$6,5,0)</f>
        <v>#N/A</v>
      </c>
      <c r="BT673" s="612" t="e">
        <f>VLOOKUP(B673,'Paras Cadd'!$D$1:$H$2,5,0)</f>
        <v>#N/A</v>
      </c>
      <c r="BU673" s="612" t="e">
        <f>VLOOKUP(B673,'ICICI Securities'!$D$1:$H$2,5,0)</f>
        <v>#N/A</v>
      </c>
      <c r="BV673" s="612" t="e">
        <f>VLOOKUP(B673,'Citius Tech'!$D$2:$H$5,5,0)</f>
        <v>#N/A</v>
      </c>
      <c r="BW673" s="612" t="e">
        <f>VLOOKUP(B673,'Buzzy Brains'!$D$2:$H$2,5,0)</f>
        <v>#N/A</v>
      </c>
      <c r="BX673" s="612" t="e">
        <f>VLOOKUP(B673,'Decimal Point'!$D$2:$H$2,5,0)</f>
        <v>#N/A</v>
      </c>
      <c r="BY673" s="612" t="e">
        <f>VLOOKUP(B673,'Sankey Business Solutions'!$D$2:$H$3,5,0)</f>
        <v>#N/A</v>
      </c>
      <c r="BZ673" s="612" t="e">
        <f>VLOOKUP(B673,'Nangia &amp; Co LLP'!$D$2:$H$2,5,0)</f>
        <v>#N/A</v>
      </c>
      <c r="CA673" s="612" t="e">
        <f>VLOOKUP(B673,'FIS Solutions India Pvt Ltd'!$D$2:$H$2,5,0)</f>
        <v>#N/A</v>
      </c>
      <c r="CB673" s="612" t="e">
        <f>VLOOKUP(B673,'Delta Technology &amp; Management '!$D$2:$H$16,5,0)</f>
        <v>#N/A</v>
      </c>
      <c r="CC673" s="612" t="e">
        <f>VLOOKUP(B673,'Espoir Networks'!$D$3:$H$11,5,0)</f>
        <v>#N/A</v>
      </c>
      <c r="CD673" s="612" t="e">
        <f>VLOOKUP(B673,'Servosys Solution'!$D$3:$H$5,5,0)</f>
        <v>#N/A</v>
      </c>
      <c r="CE673" s="612" t="e">
        <f>VLOOKUP(B673,'Ribbon Communications'!$D$3:$H$4,5,0)</f>
        <v>#N/A</v>
      </c>
      <c r="CF673" s="612">
        <f t="shared" si="33"/>
        <v>0</v>
      </c>
      <c r="CG673" s="836" t="s">
        <v>14224</v>
      </c>
      <c r="CH673" s="836">
        <v>425321570571</v>
      </c>
      <c r="CI673" s="836" t="s">
        <v>81</v>
      </c>
      <c r="CJ673" s="836" t="s">
        <v>81</v>
      </c>
      <c r="CK673" s="836">
        <v>2017</v>
      </c>
      <c r="CL673" s="836">
        <v>2021</v>
      </c>
      <c r="CM673" s="386" t="s">
        <v>14225</v>
      </c>
      <c r="CN673" s="386">
        <v>394</v>
      </c>
      <c r="CO673" s="836">
        <v>78.8</v>
      </c>
      <c r="CP673" s="386">
        <v>2015</v>
      </c>
      <c r="CQ673" s="386" t="s">
        <v>276</v>
      </c>
      <c r="CR673" s="386" t="s">
        <v>14226</v>
      </c>
      <c r="CS673" s="386">
        <v>488</v>
      </c>
      <c r="CT673" s="649">
        <v>75.08</v>
      </c>
      <c r="CU673" s="386">
        <v>2017</v>
      </c>
      <c r="CV673" s="386" t="s">
        <v>13613</v>
      </c>
      <c r="CW673" s="323" t="s">
        <v>81</v>
      </c>
      <c r="CX673" s="323" t="s">
        <v>81</v>
      </c>
      <c r="CY673" s="323" t="s">
        <v>81</v>
      </c>
      <c r="CZ673" s="323" t="s">
        <v>81</v>
      </c>
      <c r="DA673" s="323" t="s">
        <v>81</v>
      </c>
      <c r="DB673" s="323" t="s">
        <v>81</v>
      </c>
      <c r="DC673" s="323" t="s">
        <v>81</v>
      </c>
      <c r="DD673" s="323" t="s">
        <v>81</v>
      </c>
      <c r="DE673" s="323" t="s">
        <v>81</v>
      </c>
      <c r="DF673" s="323" t="s">
        <v>81</v>
      </c>
      <c r="DG673" s="387">
        <v>7.69</v>
      </c>
      <c r="DH673" s="386">
        <v>7.46</v>
      </c>
      <c r="DI673" s="387">
        <v>7.27</v>
      </c>
      <c r="DJ673" s="387">
        <v>8.19</v>
      </c>
      <c r="DK673" s="387">
        <v>6.59</v>
      </c>
      <c r="DL673" s="387">
        <v>8.57</v>
      </c>
      <c r="DM673" s="386">
        <v>45.77</v>
      </c>
      <c r="DN673" s="387">
        <v>7.62</v>
      </c>
      <c r="DO673" s="387">
        <v>68.7</v>
      </c>
      <c r="DP673" s="386">
        <v>8.57</v>
      </c>
      <c r="DQ673" s="836" t="s">
        <v>81</v>
      </c>
      <c r="DR673" s="836" t="s">
        <v>81</v>
      </c>
      <c r="DS673" s="836" t="s">
        <v>81</v>
      </c>
      <c r="DT673" s="836" t="s">
        <v>81</v>
      </c>
      <c r="DU673" s="836" t="s">
        <v>81</v>
      </c>
      <c r="DV673" s="836" t="s">
        <v>81</v>
      </c>
      <c r="DW673" s="836" t="s">
        <v>81</v>
      </c>
      <c r="DX673" s="836" t="s">
        <v>84</v>
      </c>
      <c r="DY673" s="836" t="s">
        <v>81</v>
      </c>
      <c r="DZ673" s="836" t="s">
        <v>14227</v>
      </c>
      <c r="EA673" s="836" t="s">
        <v>187</v>
      </c>
      <c r="EB673" s="836" t="s">
        <v>14228</v>
      </c>
      <c r="EC673" s="836" t="s">
        <v>88</v>
      </c>
      <c r="ED673" s="836" t="s">
        <v>12422</v>
      </c>
      <c r="EE673" s="836" t="s">
        <v>81</v>
      </c>
      <c r="EF673" s="836" t="s">
        <v>14229</v>
      </c>
      <c r="EG673" s="836" t="s">
        <v>14230</v>
      </c>
      <c r="EH673" s="836" t="s">
        <v>14231</v>
      </c>
      <c r="EI673" s="836" t="s">
        <v>14232</v>
      </c>
      <c r="EJ673" s="836" t="s">
        <v>14233</v>
      </c>
      <c r="EK673" s="521" t="s">
        <v>14234</v>
      </c>
      <c r="EL673" s="838" t="s">
        <v>14235</v>
      </c>
      <c r="EM673" s="742" t="s">
        <v>14236</v>
      </c>
      <c r="EN673" s="386" t="s">
        <v>14237</v>
      </c>
      <c r="EO673"/>
    </row>
    <row r="674" spans="1:145" s="316" customFormat="1" ht="18" thickTop="1" thickBot="1">
      <c r="A674" s="572">
        <v>673</v>
      </c>
      <c r="B674" s="572" t="s">
        <v>14238</v>
      </c>
      <c r="C674" s="612" t="s">
        <v>14297</v>
      </c>
      <c r="D674" s="572" t="s">
        <v>13208</v>
      </c>
      <c r="E674" s="568" t="str">
        <f t="shared" si="32"/>
        <v>Not Placed</v>
      </c>
      <c r="F674" s="502" t="s">
        <v>12369</v>
      </c>
      <c r="G674" s="576" t="s">
        <v>14087</v>
      </c>
      <c r="H674" s="572"/>
      <c r="I674" s="610">
        <v>36282</v>
      </c>
      <c r="J674" s="572">
        <v>21</v>
      </c>
      <c r="K674" s="572" t="s">
        <v>14239</v>
      </c>
      <c r="L674" s="572" t="s">
        <v>14239</v>
      </c>
      <c r="M674" s="612" t="s">
        <v>14240</v>
      </c>
      <c r="N674" s="612" t="s">
        <v>14241</v>
      </c>
      <c r="O674" s="612">
        <v>8010207351</v>
      </c>
      <c r="P674" s="612">
        <v>9145478458</v>
      </c>
      <c r="Q674" s="612" t="e">
        <f>VLOOKUP(B674,'TCS CON'!$D$1:$H$98,5,0)</f>
        <v>#N/A</v>
      </c>
      <c r="R674" s="612" t="e">
        <f>VLOOKUP(B674,LTI!$C$1:$H$46,6,0)</f>
        <v>#N/A</v>
      </c>
      <c r="S674" s="612" t="e">
        <f>VLOOKUP(B674,JARO!$E$2:$I$11,5,0)</f>
        <v>#N/A</v>
      </c>
      <c r="T674" s="612" t="e">
        <f>VLOOKUP(B674,Capgemini!$D$3:$H$78,5,0)</f>
        <v>#N/A</v>
      </c>
      <c r="U674" s="612" t="e">
        <f>VLOOKUP(B674,Carwale!$D$1:$H$4,5,0)</f>
        <v>#N/A</v>
      </c>
      <c r="V674" s="612" t="e">
        <f>VLOOKUP(B674,'Interactive Brokers'!E:I,5,0)</f>
        <v>#N/A</v>
      </c>
      <c r="W674" s="612" t="e">
        <f>VLOOKUP(B674,'REL Jio'!E:I,5,0)</f>
        <v>#N/A</v>
      </c>
      <c r="X674" s="612" t="e">
        <f>VLOOKUP(B674,'Sciative Sol'!E:I,5,0)</f>
        <v>#N/A</v>
      </c>
      <c r="Y674" s="612" t="e">
        <f>VLOOKUP(B674,'Hexaware Tech'!E:I,5,0)</f>
        <v>#N/A</v>
      </c>
      <c r="Z674" s="612" t="e">
        <f>VLOOKUP(B674,Axis!D:H,5,0)</f>
        <v>#N/A</v>
      </c>
      <c r="AA674" s="612" t="e">
        <f>VLOOKUP(B674,Ugam!$D$3:$H$26,5,0)</f>
        <v>#N/A</v>
      </c>
      <c r="AB674" s="612" t="e">
        <f>VLOOKUP(B674,Zeus!F:J,5,0)</f>
        <v>#N/A</v>
      </c>
      <c r="AC674" s="612" t="e">
        <f>VLOOKUP(B674,Montran!F:J,5,0)</f>
        <v>#N/A</v>
      </c>
      <c r="AD674" s="612" t="e">
        <f>VLOOKUP(B674,Endurance!H458:L458,5,0)</f>
        <v>#N/A</v>
      </c>
      <c r="AE674" s="612" t="e">
        <f>VLOOKUP(B674,'Swabhav Techlabs'!$F$1:$J$2,5,0)</f>
        <v>#N/A</v>
      </c>
      <c r="AF674" s="612" t="e">
        <f>VLOOKUP(B674,'Quality Kiosk'!$F$1:$J$18,5,0)</f>
        <v>#N/A</v>
      </c>
      <c r="AG674" s="612" t="e">
        <f>VLOOKUP(B674,'Lemon VB'!$F$1:$J$2,5,0)</f>
        <v>#N/A</v>
      </c>
      <c r="AH674" s="612" t="e">
        <f>VLOOKUP(B674,Gocomet!$E$1:$I$3,5,0)</f>
        <v>#N/A</v>
      </c>
      <c r="AI674" s="612" t="e">
        <f>VLOOKUP(B674,'Ingram Micro'!$E$1:$I$8,5,0)</f>
        <v>#N/A</v>
      </c>
      <c r="AJ674" s="612" t="e">
        <f>VLOOKUP(B674,'DePronto Infotech'!$E$1:$I$2,5,0)</f>
        <v>#N/A</v>
      </c>
      <c r="AK674" s="612" t="e">
        <f>VLOOKUP(B674,'Reliance Retail'!$E$1:$I$4,5,0)</f>
        <v>#N/A</v>
      </c>
      <c r="AL674" s="612" t="e">
        <f>VLOOKUP(B674,'Bright Champs'!$D$1:$H$13,5,0)</f>
        <v>#N/A</v>
      </c>
      <c r="AM674" s="612" t="e">
        <f>VLOOKUP(B674,Neosoft!$E$1:$I$12,5,0)</f>
        <v>#N/A</v>
      </c>
      <c r="AN674" s="612" t="e">
        <f>VLOOKUP(B674,Infosys!$E$1:$I$3,5,0)</f>
        <v>#N/A</v>
      </c>
      <c r="AO674" s="612" t="e">
        <f>VLOOKUP(B674,Cerelabs!$E$1:$I$5,5,0)</f>
        <v>#N/A</v>
      </c>
      <c r="AP674" s="612" t="e">
        <f>VLOOKUP(B674,'Neebal Technologies'!$D$1:$H$2,5,0)</f>
        <v>#N/A</v>
      </c>
      <c r="AQ674" s="612" t="e">
        <f>VLOOKUP(B674,'Vertiv Energy'!$D$1:$H$2,5,0)</f>
        <v>#N/A</v>
      </c>
      <c r="AR674" s="612" t="e">
        <f>VLOOKUP(B674,'Acidaes Solutions (CRMNEXT)'!$D$1:$H$3,5,0)</f>
        <v>#N/A</v>
      </c>
      <c r="AS674" s="612" t="e">
        <f>VLOOKUP(B674,Growisto!$D$1:$H$2,5,0)</f>
        <v>#N/A</v>
      </c>
      <c r="AT674" s="612" t="e">
        <f>VLOOKUP(B674,'9.9 Mediaworx - Digit'!$D$1:$H$2,5,0)</f>
        <v>#N/A</v>
      </c>
      <c r="AU674" s="612" t="e">
        <f>VLOOKUP(B674,'Vistaar systems Pvt Ltd'!$D$2:$H$3,5,0)</f>
        <v>#N/A</v>
      </c>
      <c r="AV674" s="612" t="e">
        <f>VLOOKUP(B674,'Course 5i'!$D$2:$H$11,5,0)</f>
        <v>#N/A</v>
      </c>
      <c r="AW674" s="612" t="e">
        <f>VLOOKUP(B674,'Radiant Appliances &amp; Electronic'!$D$1:$H$13,5,0)</f>
        <v>#N/A</v>
      </c>
      <c r="AX674" s="612" t="e">
        <f>VLOOKUP(B674,'Atos Global'!$D$3:$H$27,5,0)</f>
        <v>#N/A</v>
      </c>
      <c r="AY674" s="612" t="e">
        <f>VLOOKUP(B674,'Saama Technologies'!$D$1:$H$2,5,0)</f>
        <v>#N/A</v>
      </c>
      <c r="AZ674" s="612" t="e">
        <f>VLOOKUP(B674,'Multiplier Solutions'!$D$1:$H$2,5,0)</f>
        <v>#N/A</v>
      </c>
      <c r="BA674" s="612" t="e">
        <f>VLOOKUP(B674,GEP!$D$2:$H$5,5,0)</f>
        <v>#N/A</v>
      </c>
      <c r="BB674" s="612" t="e">
        <f>VLOOKUP(B674,Accenture!$D$1:$H$6,5,0)</f>
        <v>#N/A</v>
      </c>
      <c r="BC674" s="612" t="e">
        <f>VLOOKUP(B674,'Endurance International Group'!$D$1:$H$2,5,0)</f>
        <v>#N/A</v>
      </c>
      <c r="BD674" s="612" t="e">
        <f>VLOOKUP(B674,Newgen!$D$1:$H$2,5,0)</f>
        <v>#N/A</v>
      </c>
      <c r="BE674" s="612" t="e">
        <f>VLOOKUP(B674,'3D Incredible'!D674:H674,5,0)</f>
        <v>#N/A</v>
      </c>
      <c r="BF674" s="612" t="e">
        <f>VLOOKUP(B674,'Raja Software Labs'!$D$2:$H$2,5,0)</f>
        <v>#N/A</v>
      </c>
      <c r="BG674" s="612" t="e">
        <f>VLOOKUP(B674,Wipro!$D$1:$H$2,5,0)</f>
        <v>#N/A</v>
      </c>
      <c r="BH674" s="612" t="e">
        <f>VLOOKUP(B674,'Perch Technologies'!$D$2:$H$2,5,0)</f>
        <v>#N/A</v>
      </c>
      <c r="BI674" s="612" t="e">
        <f>VLOOKUP(B674,'Morning Star'!$D$1:$H$6,5,0)</f>
        <v>#N/A</v>
      </c>
      <c r="BJ674" s="612" t="e">
        <f>VLOOKUP(B674,Flexiloans!$D$1:$H$2,5,0)</f>
        <v>#N/A</v>
      </c>
      <c r="BK674" s="612" t="e">
        <f>VLOOKUP(B674,'Thirdware Solutions'!$D$1:$H$2,5,0)</f>
        <v>#N/A</v>
      </c>
      <c r="BL674" s="612" t="e">
        <f>VLOOKUP(B674,Tescom!$D$1:$H$8,5,0)</f>
        <v>#N/A</v>
      </c>
      <c r="BM674" s="612" t="e">
        <f>VLOOKUP(B674,'Cogno AI'!$D$1:$H$2,5,0)</f>
        <v>#N/A</v>
      </c>
      <c r="BN674" s="612" t="e">
        <f>VLOOKUP(B674,'ABM Knowledgeware'!$D$1:$H$2,5,0)</f>
        <v>#N/A</v>
      </c>
      <c r="BO674" s="612" t="e">
        <f>VLOOKUP(B674,'Concerto Software'!$D$1:$H$3,5,0)</f>
        <v>#N/A</v>
      </c>
      <c r="BP674" s="612" t="e">
        <f>VLOOKUP(B674,'My Captain'!$D$1:$H$4,5,0)</f>
        <v>#N/A</v>
      </c>
      <c r="BQ674" s="612" t="e">
        <f>VLOOKUP(B674,'Finoux Solutions'!$D$2:$H$4,5,0)</f>
        <v>#N/A</v>
      </c>
      <c r="BR674" s="612" t="e">
        <f>VLOOKUP(B674,'MITR Learning'!$D$1:$H$2,5,0)</f>
        <v>#N/A</v>
      </c>
      <c r="BS674" s="612" t="e">
        <f>VLOOKUP(B674,Nucsoft!$D$2:$H$6,5,0)</f>
        <v>#N/A</v>
      </c>
      <c r="BT674" s="612" t="e">
        <f>VLOOKUP(B674,'Paras Cadd'!$D$1:$H$2,5,0)</f>
        <v>#N/A</v>
      </c>
      <c r="BU674" s="612" t="e">
        <f>VLOOKUP(B674,'ICICI Securities'!$D$1:$H$2,5,0)</f>
        <v>#N/A</v>
      </c>
      <c r="BV674" s="612" t="e">
        <f>VLOOKUP(B674,'Citius Tech'!$D$2:$H$5,5,0)</f>
        <v>#N/A</v>
      </c>
      <c r="BW674" s="612" t="e">
        <f>VLOOKUP(B674,'Buzzy Brains'!$D$2:$H$2,5,0)</f>
        <v>#N/A</v>
      </c>
      <c r="BX674" s="612" t="e">
        <f>VLOOKUP(B674,'Decimal Point'!$D$2:$H$2,5,0)</f>
        <v>#N/A</v>
      </c>
      <c r="BY674" s="612" t="e">
        <f>VLOOKUP(B674,'Sankey Business Solutions'!$D$2:$H$3,5,0)</f>
        <v>#N/A</v>
      </c>
      <c r="BZ674" s="612" t="e">
        <f>VLOOKUP(B674,'Nangia &amp; Co LLP'!$D$2:$H$2,5,0)</f>
        <v>#N/A</v>
      </c>
      <c r="CA674" s="612" t="e">
        <f>VLOOKUP(B674,'FIS Solutions India Pvt Ltd'!$D$2:$H$2,5,0)</f>
        <v>#N/A</v>
      </c>
      <c r="CB674" s="612" t="e">
        <f>VLOOKUP(B674,'Delta Technology &amp; Management '!$D$2:$H$16,5,0)</f>
        <v>#N/A</v>
      </c>
      <c r="CC674" s="612" t="e">
        <f>VLOOKUP(B674,'Espoir Networks'!$D$3:$H$11,5,0)</f>
        <v>#N/A</v>
      </c>
      <c r="CD674" s="612" t="e">
        <f>VLOOKUP(B674,'Servosys Solution'!$D$3:$H$5,5,0)</f>
        <v>#N/A</v>
      </c>
      <c r="CE674" s="612" t="e">
        <f>VLOOKUP(B674,'Ribbon Communications'!$D$3:$H$4,5,0)</f>
        <v>#N/A</v>
      </c>
      <c r="CF674" s="612">
        <f t="shared" si="33"/>
        <v>0</v>
      </c>
      <c r="CG674" s="836" t="s">
        <v>14242</v>
      </c>
      <c r="CH674" s="836">
        <v>633536934413</v>
      </c>
      <c r="CI674" s="836" t="s">
        <v>81</v>
      </c>
      <c r="CJ674" s="836" t="s">
        <v>81</v>
      </c>
      <c r="CK674" s="836">
        <v>2018</v>
      </c>
      <c r="CL674" s="836">
        <v>2021</v>
      </c>
      <c r="CM674" s="386" t="s">
        <v>11992</v>
      </c>
      <c r="CN674" s="386">
        <v>332</v>
      </c>
      <c r="CO674" s="836">
        <v>66.400000000000006</v>
      </c>
      <c r="CP674" s="386">
        <v>2015</v>
      </c>
      <c r="CQ674" s="386" t="s">
        <v>14243</v>
      </c>
      <c r="CR674" s="386" t="s">
        <v>81</v>
      </c>
      <c r="CS674" s="386" t="s">
        <v>81</v>
      </c>
      <c r="CT674" s="649" t="s">
        <v>81</v>
      </c>
      <c r="CU674" s="386" t="s">
        <v>81</v>
      </c>
      <c r="CV674" s="386" t="s">
        <v>81</v>
      </c>
      <c r="CW674" s="323" t="s">
        <v>14244</v>
      </c>
      <c r="CX674" s="323" t="s">
        <v>336</v>
      </c>
      <c r="CY674" s="323">
        <v>850</v>
      </c>
      <c r="CZ674" s="323">
        <v>75.41</v>
      </c>
      <c r="DA674" s="323">
        <v>2018</v>
      </c>
      <c r="DB674" s="323">
        <v>3</v>
      </c>
      <c r="DC674" s="323" t="s">
        <v>12699</v>
      </c>
      <c r="DD674" s="323">
        <v>1316</v>
      </c>
      <c r="DE674" s="323">
        <v>75.2</v>
      </c>
      <c r="DF674" s="323">
        <v>3</v>
      </c>
      <c r="DG674" s="387" t="s">
        <v>81</v>
      </c>
      <c r="DH674" s="386" t="s">
        <v>81</v>
      </c>
      <c r="DI674" s="387">
        <v>5.3</v>
      </c>
      <c r="DJ674" s="387">
        <v>5.56</v>
      </c>
      <c r="DK674" s="387">
        <v>6.62</v>
      </c>
      <c r="DL674" s="387">
        <v>8.24</v>
      </c>
      <c r="DM674" s="386">
        <v>25.72</v>
      </c>
      <c r="DN674" s="387">
        <v>6.43</v>
      </c>
      <c r="DO674" s="387">
        <v>61.85</v>
      </c>
      <c r="DP674" s="386">
        <v>40</v>
      </c>
      <c r="DQ674" s="836">
        <v>0</v>
      </c>
      <c r="DR674" s="836">
        <v>5</v>
      </c>
      <c r="DS674" s="836">
        <v>0</v>
      </c>
      <c r="DT674" s="836">
        <v>0</v>
      </c>
      <c r="DU674" s="836">
        <v>0</v>
      </c>
      <c r="DV674" s="836">
        <v>0</v>
      </c>
      <c r="DW674" s="836" t="s">
        <v>3203</v>
      </c>
      <c r="DX674" s="836" t="s">
        <v>3203</v>
      </c>
      <c r="DY674" s="836" t="s">
        <v>81</v>
      </c>
      <c r="DZ674" s="836" t="s">
        <v>14245</v>
      </c>
      <c r="EA674" s="836" t="s">
        <v>1545</v>
      </c>
      <c r="EB674" s="836" t="s">
        <v>14246</v>
      </c>
      <c r="EC674" s="836" t="s">
        <v>2668</v>
      </c>
      <c r="ED674" s="836" t="s">
        <v>12832</v>
      </c>
      <c r="EE674" s="836" t="s">
        <v>14247</v>
      </c>
      <c r="EF674" s="836" t="s">
        <v>81</v>
      </c>
      <c r="EG674" s="836" t="s">
        <v>14248</v>
      </c>
      <c r="EH674" s="836" t="s">
        <v>81</v>
      </c>
      <c r="EI674" s="836" t="s">
        <v>14249</v>
      </c>
      <c r="EJ674" s="836"/>
      <c r="EK674" s="521"/>
      <c r="EL674" s="838" t="s">
        <v>14250</v>
      </c>
      <c r="EM674" s="742" t="s">
        <v>14251</v>
      </c>
      <c r="EN674" s="386"/>
      <c r="EO674"/>
    </row>
    <row r="675" spans="1:145" s="316" customFormat="1" ht="18" thickTop="1" thickBot="1">
      <c r="A675" s="572">
        <v>674</v>
      </c>
      <c r="B675" s="572" t="s">
        <v>14252</v>
      </c>
      <c r="C675" s="612" t="s">
        <v>14298</v>
      </c>
      <c r="D675" s="572" t="s">
        <v>14253</v>
      </c>
      <c r="E675" s="568" t="str">
        <f t="shared" si="32"/>
        <v>Not Placed</v>
      </c>
      <c r="F675" s="502" t="s">
        <v>12495</v>
      </c>
      <c r="G675" s="570" t="s">
        <v>14084</v>
      </c>
      <c r="H675" s="572"/>
      <c r="I675" s="610">
        <v>36270</v>
      </c>
      <c r="J675" s="572">
        <v>22</v>
      </c>
      <c r="K675" s="572" t="s">
        <v>14254</v>
      </c>
      <c r="L675" s="572" t="s">
        <v>14254</v>
      </c>
      <c r="M675" s="612" t="s">
        <v>14255</v>
      </c>
      <c r="N675" s="612" t="s">
        <v>14256</v>
      </c>
      <c r="O675" s="612">
        <v>9423132329</v>
      </c>
      <c r="P675" s="612">
        <v>9158493262</v>
      </c>
      <c r="Q675" s="612" t="e">
        <f>VLOOKUP(B675,'TCS CON'!$D$1:$H$98,5,0)</f>
        <v>#N/A</v>
      </c>
      <c r="R675" s="612" t="e">
        <f>VLOOKUP(B675,LTI!$C$1:$H$46,6,0)</f>
        <v>#N/A</v>
      </c>
      <c r="S675" s="612" t="e">
        <f>VLOOKUP(B675,JARO!$E$2:$I$11,5,0)</f>
        <v>#N/A</v>
      </c>
      <c r="T675" s="612" t="e">
        <f>VLOOKUP(B675,Capgemini!$D$3:$H$78,5,0)</f>
        <v>#N/A</v>
      </c>
      <c r="U675" s="612" t="e">
        <f>VLOOKUP(B675,Carwale!$D$1:$H$4,5,0)</f>
        <v>#N/A</v>
      </c>
      <c r="V675" s="612" t="e">
        <f>VLOOKUP(B675,'Interactive Brokers'!E:I,5,0)</f>
        <v>#N/A</v>
      </c>
      <c r="W675" s="612" t="e">
        <f>VLOOKUP(B675,'REL Jio'!E:I,5,0)</f>
        <v>#N/A</v>
      </c>
      <c r="X675" s="612" t="e">
        <f>VLOOKUP(B675,'Sciative Sol'!E:I,5,0)</f>
        <v>#N/A</v>
      </c>
      <c r="Y675" s="612" t="e">
        <f>VLOOKUP(B675,'Hexaware Tech'!E:I,5,0)</f>
        <v>#N/A</v>
      </c>
      <c r="Z675" s="612" t="e">
        <f>VLOOKUP(B675,Axis!D:H,5,0)</f>
        <v>#N/A</v>
      </c>
      <c r="AA675" s="612" t="e">
        <f>VLOOKUP(B675,Ugam!$D$3:$H$26,5,0)</f>
        <v>#N/A</v>
      </c>
      <c r="AB675" s="612" t="e">
        <f>VLOOKUP(B675,Zeus!F:J,5,0)</f>
        <v>#N/A</v>
      </c>
      <c r="AC675" s="612" t="e">
        <f>VLOOKUP(B675,Montran!F:J,5,0)</f>
        <v>#N/A</v>
      </c>
      <c r="AD675" s="612" t="e">
        <f>VLOOKUP(B675,Endurance!H459:L459,5,0)</f>
        <v>#N/A</v>
      </c>
      <c r="AE675" s="612" t="e">
        <f>VLOOKUP(B675,'Swabhav Techlabs'!$F$1:$J$2,5,0)</f>
        <v>#N/A</v>
      </c>
      <c r="AF675" s="612" t="e">
        <f>VLOOKUP(B675,'Quality Kiosk'!$F$1:$J$18,5,0)</f>
        <v>#N/A</v>
      </c>
      <c r="AG675" s="612" t="e">
        <f>VLOOKUP(B675,'Lemon VB'!$F$1:$J$2,5,0)</f>
        <v>#N/A</v>
      </c>
      <c r="AH675" s="612" t="e">
        <f>VLOOKUP(B675,Gocomet!$E$1:$I$3,5,0)</f>
        <v>#N/A</v>
      </c>
      <c r="AI675" s="612" t="e">
        <f>VLOOKUP(B675,'Ingram Micro'!$E$1:$I$8,5,0)</f>
        <v>#N/A</v>
      </c>
      <c r="AJ675" s="612" t="e">
        <f>VLOOKUP(B675,'DePronto Infotech'!$E$1:$I$2,5,0)</f>
        <v>#N/A</v>
      </c>
      <c r="AK675" s="612" t="e">
        <f>VLOOKUP(B675,'Reliance Retail'!$E$1:$I$4,5,0)</f>
        <v>#N/A</v>
      </c>
      <c r="AL675" s="612" t="e">
        <f>VLOOKUP(B675,'Bright Champs'!$D$1:$H$13,5,0)</f>
        <v>#N/A</v>
      </c>
      <c r="AM675" s="612" t="e">
        <f>VLOOKUP(B675,Neosoft!$E$1:$I$12,5,0)</f>
        <v>#N/A</v>
      </c>
      <c r="AN675" s="612" t="e">
        <f>VLOOKUP(B675,Infosys!$E$1:$I$3,5,0)</f>
        <v>#N/A</v>
      </c>
      <c r="AO675" s="612" t="e">
        <f>VLOOKUP(B675,Cerelabs!$E$1:$I$5,5,0)</f>
        <v>#N/A</v>
      </c>
      <c r="AP675" s="612" t="e">
        <f>VLOOKUP(B675,'Neebal Technologies'!$D$1:$H$2,5,0)</f>
        <v>#N/A</v>
      </c>
      <c r="AQ675" s="612" t="e">
        <f>VLOOKUP(B675,'Vertiv Energy'!$D$1:$H$2,5,0)</f>
        <v>#N/A</v>
      </c>
      <c r="AR675" s="612" t="e">
        <f>VLOOKUP(B675,'Acidaes Solutions (CRMNEXT)'!$D$1:$H$3,5,0)</f>
        <v>#N/A</v>
      </c>
      <c r="AS675" s="612" t="e">
        <f>VLOOKUP(B675,Growisto!$D$1:$H$2,5,0)</f>
        <v>#N/A</v>
      </c>
      <c r="AT675" s="612" t="e">
        <f>VLOOKUP(B675,'9.9 Mediaworx - Digit'!$D$1:$H$2,5,0)</f>
        <v>#N/A</v>
      </c>
      <c r="AU675" s="612" t="e">
        <f>VLOOKUP(B675,'Vistaar systems Pvt Ltd'!$D$2:$H$3,5,0)</f>
        <v>#N/A</v>
      </c>
      <c r="AV675" s="612" t="e">
        <f>VLOOKUP(B675,'Course 5i'!$D$2:$H$11,5,0)</f>
        <v>#N/A</v>
      </c>
      <c r="AW675" s="612" t="e">
        <f>VLOOKUP(B675,'Radiant Appliances &amp; Electronic'!$D$1:$H$13,5,0)</f>
        <v>#N/A</v>
      </c>
      <c r="AX675" s="612" t="e">
        <f>VLOOKUP(B675,'Atos Global'!$D$3:$H$27,5,0)</f>
        <v>#N/A</v>
      </c>
      <c r="AY675" s="612" t="e">
        <f>VLOOKUP(B675,'Saama Technologies'!$D$1:$H$2,5,0)</f>
        <v>#N/A</v>
      </c>
      <c r="AZ675" s="612" t="e">
        <f>VLOOKUP(B675,'Multiplier Solutions'!$D$1:$H$2,5,0)</f>
        <v>#N/A</v>
      </c>
      <c r="BA675" s="612" t="e">
        <f>VLOOKUP(B675,GEP!$D$2:$H$5,5,0)</f>
        <v>#N/A</v>
      </c>
      <c r="BB675" s="612" t="e">
        <f>VLOOKUP(B675,Accenture!$D$1:$H$6,5,0)</f>
        <v>#N/A</v>
      </c>
      <c r="BC675" s="612" t="e">
        <f>VLOOKUP(B675,'Endurance International Group'!$D$1:$H$2,5,0)</f>
        <v>#N/A</v>
      </c>
      <c r="BD675" s="612" t="e">
        <f>VLOOKUP(B675,Newgen!$D$1:$H$2,5,0)</f>
        <v>#N/A</v>
      </c>
      <c r="BE675" s="612" t="e">
        <f>VLOOKUP(B675,'3D Incredible'!D675:H675,5,0)</f>
        <v>#N/A</v>
      </c>
      <c r="BF675" s="612" t="e">
        <f>VLOOKUP(B675,'Raja Software Labs'!$D$2:$H$2,5,0)</f>
        <v>#N/A</v>
      </c>
      <c r="BG675" s="612" t="e">
        <f>VLOOKUP(B675,Wipro!$D$1:$H$2,5,0)</f>
        <v>#N/A</v>
      </c>
      <c r="BH675" s="612" t="e">
        <f>VLOOKUP(B675,'Perch Technologies'!$D$2:$H$2,5,0)</f>
        <v>#N/A</v>
      </c>
      <c r="BI675" s="612" t="e">
        <f>VLOOKUP(B675,'Morning Star'!$D$1:$H$6,5,0)</f>
        <v>#N/A</v>
      </c>
      <c r="BJ675" s="612" t="e">
        <f>VLOOKUP(B675,Flexiloans!$D$1:$H$2,5,0)</f>
        <v>#N/A</v>
      </c>
      <c r="BK675" s="612" t="e">
        <f>VLOOKUP(B675,'Thirdware Solutions'!$D$1:$H$2,5,0)</f>
        <v>#N/A</v>
      </c>
      <c r="BL675" s="612" t="e">
        <f>VLOOKUP(B675,Tescom!$D$1:$H$8,5,0)</f>
        <v>#N/A</v>
      </c>
      <c r="BM675" s="612" t="e">
        <f>VLOOKUP(B675,'Cogno AI'!$D$1:$H$2,5,0)</f>
        <v>#N/A</v>
      </c>
      <c r="BN675" s="612" t="e">
        <f>VLOOKUP(B675,'ABM Knowledgeware'!$D$1:$H$2,5,0)</f>
        <v>#N/A</v>
      </c>
      <c r="BO675" s="612" t="e">
        <f>VLOOKUP(B675,'Concerto Software'!$D$1:$H$3,5,0)</f>
        <v>#N/A</v>
      </c>
      <c r="BP675" s="612" t="e">
        <f>VLOOKUP(B675,'My Captain'!$D$1:$H$4,5,0)</f>
        <v>#N/A</v>
      </c>
      <c r="BQ675" s="612" t="e">
        <f>VLOOKUP(B675,'Finoux Solutions'!$D$2:$H$4,5,0)</f>
        <v>#N/A</v>
      </c>
      <c r="BR675" s="612" t="e">
        <f>VLOOKUP(B675,'MITR Learning'!$D$1:$H$2,5,0)</f>
        <v>#N/A</v>
      </c>
      <c r="BS675" s="612" t="e">
        <f>VLOOKUP(B675,Nucsoft!$D$2:$H$6,5,0)</f>
        <v>#N/A</v>
      </c>
      <c r="BT675" s="612" t="e">
        <f>VLOOKUP(B675,'Paras Cadd'!$D$1:$H$2,5,0)</f>
        <v>#N/A</v>
      </c>
      <c r="BU675" s="612" t="e">
        <f>VLOOKUP(B675,'ICICI Securities'!$D$1:$H$2,5,0)</f>
        <v>#N/A</v>
      </c>
      <c r="BV675" s="612" t="e">
        <f>VLOOKUP(B675,'Citius Tech'!$D$2:$H$5,5,0)</f>
        <v>#N/A</v>
      </c>
      <c r="BW675" s="612" t="e">
        <f>VLOOKUP(B675,'Buzzy Brains'!$D$2:$H$2,5,0)</f>
        <v>#N/A</v>
      </c>
      <c r="BX675" s="612" t="e">
        <f>VLOOKUP(B675,'Decimal Point'!$D$2:$H$2,5,0)</f>
        <v>#N/A</v>
      </c>
      <c r="BY675" s="612" t="e">
        <f>VLOOKUP(B675,'Sankey Business Solutions'!$D$2:$H$3,5,0)</f>
        <v>#N/A</v>
      </c>
      <c r="BZ675" s="612" t="e">
        <f>VLOOKUP(B675,'Nangia &amp; Co LLP'!$D$2:$H$2,5,0)</f>
        <v>#N/A</v>
      </c>
      <c r="CA675" s="612" t="e">
        <f>VLOOKUP(B675,'FIS Solutions India Pvt Ltd'!$D$2:$H$2,5,0)</f>
        <v>#N/A</v>
      </c>
      <c r="CB675" s="612" t="e">
        <f>VLOOKUP(B675,'Delta Technology &amp; Management '!$D$2:$H$16,5,0)</f>
        <v>#N/A</v>
      </c>
      <c r="CC675" s="612" t="e">
        <f>VLOOKUP(B675,'Espoir Networks'!$D$3:$H$11,5,0)</f>
        <v>#N/A</v>
      </c>
      <c r="CD675" s="612" t="e">
        <f>VLOOKUP(B675,'Servosys Solution'!$D$3:$H$5,5,0)</f>
        <v>#N/A</v>
      </c>
      <c r="CE675" s="612" t="e">
        <f>VLOOKUP(B675,'Ribbon Communications'!$D$3:$H$4,5,0)</f>
        <v>#N/A</v>
      </c>
      <c r="CF675" s="612">
        <f t="shared" si="33"/>
        <v>0</v>
      </c>
      <c r="CG675" s="836"/>
      <c r="CH675" s="836">
        <v>326216852576</v>
      </c>
      <c r="CI675" s="836" t="s">
        <v>245</v>
      </c>
      <c r="CJ675" s="836"/>
      <c r="CK675" s="836">
        <v>2017</v>
      </c>
      <c r="CL675" s="836">
        <v>2021</v>
      </c>
      <c r="CM675" s="386" t="s">
        <v>14257</v>
      </c>
      <c r="CN675" s="386">
        <v>424</v>
      </c>
      <c r="CO675" s="836">
        <v>84.2</v>
      </c>
      <c r="CP675" s="386">
        <v>2015</v>
      </c>
      <c r="CQ675" s="386" t="s">
        <v>14258</v>
      </c>
      <c r="CR675" s="386" t="s">
        <v>14259</v>
      </c>
      <c r="CS675" s="386">
        <v>409</v>
      </c>
      <c r="CT675" s="649">
        <v>62.92</v>
      </c>
      <c r="CU675" s="386">
        <v>2017</v>
      </c>
      <c r="CV675" s="386" t="s">
        <v>13137</v>
      </c>
      <c r="CW675" s="323"/>
      <c r="CX675" s="323"/>
      <c r="CY675" s="323"/>
      <c r="CZ675" s="323"/>
      <c r="DA675" s="323"/>
      <c r="DB675" s="323"/>
      <c r="DC675" s="323"/>
      <c r="DD675" s="323"/>
      <c r="DE675" s="323"/>
      <c r="DF675" s="323"/>
      <c r="DG675" s="387">
        <v>5.43</v>
      </c>
      <c r="DH675" s="386">
        <v>5.09</v>
      </c>
      <c r="DI675" s="387">
        <v>5.5</v>
      </c>
      <c r="DJ675" s="387">
        <v>4.4800000000000004</v>
      </c>
      <c r="DK675" s="387">
        <v>5.44</v>
      </c>
      <c r="DL675" s="387">
        <v>6.32</v>
      </c>
      <c r="DM675" s="386">
        <v>32.31</v>
      </c>
      <c r="DN675" s="387">
        <v>5.3860000000000001</v>
      </c>
      <c r="DO675" s="387">
        <v>50.23</v>
      </c>
      <c r="DP675" s="386">
        <v>32.31</v>
      </c>
      <c r="DQ675" s="836">
        <v>0</v>
      </c>
      <c r="DR675" s="836">
        <v>5</v>
      </c>
      <c r="DS675" s="836">
        <v>0</v>
      </c>
      <c r="DT675" s="836">
        <v>0</v>
      </c>
      <c r="DU675" s="836">
        <v>0</v>
      </c>
      <c r="DV675" s="836"/>
      <c r="DW675" s="836" t="s">
        <v>1451</v>
      </c>
      <c r="DX675" s="836" t="s">
        <v>1451</v>
      </c>
      <c r="DY675" s="836"/>
      <c r="DZ675" s="836" t="s">
        <v>14260</v>
      </c>
      <c r="EA675" s="836" t="s">
        <v>14261</v>
      </c>
      <c r="EB675" s="836" t="s">
        <v>14262</v>
      </c>
      <c r="EC675" s="836" t="s">
        <v>2668</v>
      </c>
      <c r="ED675" s="836" t="s">
        <v>12832</v>
      </c>
      <c r="EE675" s="836" t="s">
        <v>245</v>
      </c>
      <c r="EF675" s="836" t="s">
        <v>14263</v>
      </c>
      <c r="EG675" s="836"/>
      <c r="EH675" s="836"/>
      <c r="EI675" s="836" t="s">
        <v>14264</v>
      </c>
      <c r="EJ675" s="836"/>
      <c r="EK675" s="521"/>
      <c r="EL675" s="838"/>
      <c r="EM675" s="742" t="s">
        <v>14265</v>
      </c>
      <c r="EN675" s="386"/>
      <c r="EO675"/>
    </row>
    <row r="676" spans="1:145" s="316" customFormat="1" ht="18" thickTop="1" thickBot="1">
      <c r="A676" s="572">
        <v>675</v>
      </c>
      <c r="B676" s="572" t="s">
        <v>14266</v>
      </c>
      <c r="C676" s="612" t="s">
        <v>14267</v>
      </c>
      <c r="D676" s="572" t="s">
        <v>13208</v>
      </c>
      <c r="E676" s="568" t="str">
        <f t="shared" si="32"/>
        <v>Placed</v>
      </c>
      <c r="F676" s="502" t="s">
        <v>12369</v>
      </c>
      <c r="G676" s="576" t="s">
        <v>14087</v>
      </c>
      <c r="H676" s="572"/>
      <c r="I676" s="610">
        <v>36106</v>
      </c>
      <c r="J676" s="572">
        <v>22</v>
      </c>
      <c r="K676" s="572" t="s">
        <v>14268</v>
      </c>
      <c r="L676" s="572" t="s">
        <v>14268</v>
      </c>
      <c r="M676" s="612" t="s">
        <v>14269</v>
      </c>
      <c r="N676" s="612" t="s">
        <v>14270</v>
      </c>
      <c r="O676" s="612">
        <v>9004230244</v>
      </c>
      <c r="P676" s="612">
        <v>9004230244</v>
      </c>
      <c r="Q676" s="612" t="e">
        <f>VLOOKUP(B676,'TCS CON'!$D$1:$H$98,5,0)</f>
        <v>#N/A</v>
      </c>
      <c r="R676" s="612" t="e">
        <f>VLOOKUP(B676,LTI!$C$1:$H$46,6,0)</f>
        <v>#N/A</v>
      </c>
      <c r="S676" s="612" t="e">
        <f>VLOOKUP(B676,JARO!$E$2:$I$11,5,0)</f>
        <v>#N/A</v>
      </c>
      <c r="T676" s="612" t="e">
        <f>VLOOKUP(B676,Capgemini!$D$3:$H$78,5,0)</f>
        <v>#N/A</v>
      </c>
      <c r="U676" s="612" t="e">
        <f>VLOOKUP(B676,Carwale!$D$1:$H$4,5,0)</f>
        <v>#N/A</v>
      </c>
      <c r="V676" s="612" t="e">
        <f>VLOOKUP(B676,'Interactive Brokers'!E:I,5,0)</f>
        <v>#N/A</v>
      </c>
      <c r="W676" s="612" t="e">
        <f>VLOOKUP(B676,'REL Jio'!E:I,5,0)</f>
        <v>#N/A</v>
      </c>
      <c r="X676" s="612" t="e">
        <f>VLOOKUP(B676,'Sciative Sol'!E:I,5,0)</f>
        <v>#N/A</v>
      </c>
      <c r="Y676" s="612" t="e">
        <f>VLOOKUP(B676,'Hexaware Tech'!E:I,5,0)</f>
        <v>#N/A</v>
      </c>
      <c r="Z676" s="612" t="e">
        <f>VLOOKUP(B676,Axis!D:H,5,0)</f>
        <v>#N/A</v>
      </c>
      <c r="AA676" s="612" t="e">
        <f>VLOOKUP(B676,Ugam!$D$3:$H$26,5,0)</f>
        <v>#N/A</v>
      </c>
      <c r="AB676" s="612" t="e">
        <f>VLOOKUP(B676,Zeus!F:J,5,0)</f>
        <v>#N/A</v>
      </c>
      <c r="AC676" s="612" t="e">
        <f>VLOOKUP(B676,Montran!F:J,5,0)</f>
        <v>#N/A</v>
      </c>
      <c r="AD676" s="612" t="e">
        <f>VLOOKUP(B676,Endurance!H460:L460,5,0)</f>
        <v>#N/A</v>
      </c>
      <c r="AE676" s="612" t="e">
        <f>VLOOKUP(B676,'Swabhav Techlabs'!$F$1:$J$2,5,0)</f>
        <v>#N/A</v>
      </c>
      <c r="AF676" s="612" t="e">
        <f>VLOOKUP(B676,'Quality Kiosk'!$F$1:$J$18,5,0)</f>
        <v>#N/A</v>
      </c>
      <c r="AG676" s="612" t="e">
        <f>VLOOKUP(B676,'Lemon VB'!$F$1:$J$2,5,0)</f>
        <v>#N/A</v>
      </c>
      <c r="AH676" s="612" t="e">
        <f>VLOOKUP(B676,Gocomet!$E$1:$I$3,5,0)</f>
        <v>#N/A</v>
      </c>
      <c r="AI676" s="612" t="e">
        <f>VLOOKUP(B676,'Ingram Micro'!$E$1:$I$8,5,0)</f>
        <v>#N/A</v>
      </c>
      <c r="AJ676" s="612" t="e">
        <f>VLOOKUP(B676,'DePronto Infotech'!$E$1:$I$2,5,0)</f>
        <v>#N/A</v>
      </c>
      <c r="AK676" s="612" t="e">
        <f>VLOOKUP(B676,'Reliance Retail'!$E$1:$I$4,5,0)</f>
        <v>#N/A</v>
      </c>
      <c r="AL676" s="612" t="e">
        <f>VLOOKUP(B676,'Bright Champs'!$D$1:$H$13,5,0)</f>
        <v>#N/A</v>
      </c>
      <c r="AM676" s="612" t="e">
        <f>VLOOKUP(B676,Neosoft!$E$1:$I$12,5,0)</f>
        <v>#N/A</v>
      </c>
      <c r="AN676" s="612" t="e">
        <f>VLOOKUP(B676,Infosys!$E$1:$I$3,5,0)</f>
        <v>#N/A</v>
      </c>
      <c r="AO676" s="612" t="e">
        <f>VLOOKUP(B676,Cerelabs!$E$1:$I$5,5,0)</f>
        <v>#N/A</v>
      </c>
      <c r="AP676" s="612" t="e">
        <f>VLOOKUP(B676,'Neebal Technologies'!$D$1:$H$2,5,0)</f>
        <v>#N/A</v>
      </c>
      <c r="AQ676" s="612" t="e">
        <f>VLOOKUP(B676,'Vertiv Energy'!$D$1:$H$2,5,0)</f>
        <v>#N/A</v>
      </c>
      <c r="AR676" s="612" t="e">
        <f>VLOOKUP(B676,'Acidaes Solutions (CRMNEXT)'!$D$1:$H$3,5,0)</f>
        <v>#N/A</v>
      </c>
      <c r="AS676" s="612" t="e">
        <f>VLOOKUP(B676,Growisto!$D$1:$H$2,5,0)</f>
        <v>#N/A</v>
      </c>
      <c r="AT676" s="612" t="e">
        <f>VLOOKUP(B676,'9.9 Mediaworx - Digit'!$D$1:$H$2,5,0)</f>
        <v>#N/A</v>
      </c>
      <c r="AU676" s="612" t="e">
        <f>VLOOKUP(B676,'Vistaar systems Pvt Ltd'!$D$2:$H$3,5,0)</f>
        <v>#N/A</v>
      </c>
      <c r="AV676" s="612" t="e">
        <f>VLOOKUP(B676,'Course 5i'!$D$2:$H$11,5,0)</f>
        <v>#N/A</v>
      </c>
      <c r="AW676" s="612" t="e">
        <f>VLOOKUP(B676,'Radiant Appliances &amp; Electronic'!$D$1:$H$13,5,0)</f>
        <v>#N/A</v>
      </c>
      <c r="AX676" s="612" t="e">
        <f>VLOOKUP(B676,'Atos Global'!$D$3:$H$27,5,0)</f>
        <v>#N/A</v>
      </c>
      <c r="AY676" s="612" t="e">
        <f>VLOOKUP(B676,'Saama Technologies'!$D$1:$H$2,5,0)</f>
        <v>#N/A</v>
      </c>
      <c r="AZ676" s="612" t="e">
        <f>VLOOKUP(B676,'Multiplier Solutions'!$D$1:$H$2,5,0)</f>
        <v>#N/A</v>
      </c>
      <c r="BA676" s="612" t="e">
        <f>VLOOKUP(B676,GEP!$D$2:$H$5,5,0)</f>
        <v>#N/A</v>
      </c>
      <c r="BB676" s="612" t="e">
        <f>VLOOKUP(B676,Accenture!$D$1:$H$6,5,0)</f>
        <v>#N/A</v>
      </c>
      <c r="BC676" s="612" t="e">
        <f>VLOOKUP(B676,'Endurance International Group'!$D$1:$H$2,5,0)</f>
        <v>#N/A</v>
      </c>
      <c r="BD676" s="612" t="e">
        <f>VLOOKUP(B676,Newgen!$D$1:$H$2,5,0)</f>
        <v>#N/A</v>
      </c>
      <c r="BE676" s="612" t="e">
        <f>VLOOKUP(B676,'3D Incredible'!D676:H676,5,0)</f>
        <v>#N/A</v>
      </c>
      <c r="BF676" s="612" t="e">
        <f>VLOOKUP(B676,'Raja Software Labs'!$D$2:$H$2,5,0)</f>
        <v>#N/A</v>
      </c>
      <c r="BG676" s="612" t="e">
        <f>VLOOKUP(B676,Wipro!$D$1:$H$2,5,0)</f>
        <v>#N/A</v>
      </c>
      <c r="BH676" s="612" t="e">
        <f>VLOOKUP(B676,'Perch Technologies'!$D$2:$H$2,5,0)</f>
        <v>#N/A</v>
      </c>
      <c r="BI676" s="612" t="e">
        <f>VLOOKUP(B676,'Morning Star'!$D$1:$H$6,5,0)</f>
        <v>#N/A</v>
      </c>
      <c r="BJ676" s="612" t="e">
        <f>VLOOKUP(B676,Flexiloans!$D$1:$H$2,5,0)</f>
        <v>#N/A</v>
      </c>
      <c r="BK676" s="612" t="e">
        <f>VLOOKUP(B676,'Thirdware Solutions'!$D$1:$H$2,5,0)</f>
        <v>#N/A</v>
      </c>
      <c r="BL676" s="612">
        <f>VLOOKUP(B676,Tescom!$D$1:$H$8,5,0)</f>
        <v>750000</v>
      </c>
      <c r="BM676" s="612" t="e">
        <f>VLOOKUP(B676,'Cogno AI'!$D$1:$H$2,5,0)</f>
        <v>#N/A</v>
      </c>
      <c r="BN676" s="612" t="e">
        <f>VLOOKUP(B676,'ABM Knowledgeware'!$D$1:$H$2,5,0)</f>
        <v>#N/A</v>
      </c>
      <c r="BO676" s="612" t="e">
        <f>VLOOKUP(B676,'Concerto Software'!$D$1:$H$3,5,0)</f>
        <v>#N/A</v>
      </c>
      <c r="BP676" s="612" t="e">
        <f>VLOOKUP(B676,'My Captain'!$D$1:$H$4,5,0)</f>
        <v>#N/A</v>
      </c>
      <c r="BQ676" s="612" t="e">
        <f>VLOOKUP(B676,'Finoux Solutions'!$D$2:$H$4,5,0)</f>
        <v>#N/A</v>
      </c>
      <c r="BR676" s="612" t="e">
        <f>VLOOKUP(B676,'MITR Learning'!$D$1:$H$2,5,0)</f>
        <v>#N/A</v>
      </c>
      <c r="BS676" s="612" t="e">
        <f>VLOOKUP(B676,Nucsoft!$D$2:$H$6,5,0)</f>
        <v>#N/A</v>
      </c>
      <c r="BT676" s="612" t="e">
        <f>VLOOKUP(B676,'Paras Cadd'!$D$1:$H$2,5,0)</f>
        <v>#N/A</v>
      </c>
      <c r="BU676" s="612" t="e">
        <f>VLOOKUP(B676,'ICICI Securities'!$D$1:$H$2,5,0)</f>
        <v>#N/A</v>
      </c>
      <c r="BV676" s="612" t="e">
        <f>VLOOKUP(B676,'Citius Tech'!$D$2:$H$5,5,0)</f>
        <v>#N/A</v>
      </c>
      <c r="BW676" s="612" t="e">
        <f>VLOOKUP(B676,'Buzzy Brains'!$D$2:$H$2,5,0)</f>
        <v>#N/A</v>
      </c>
      <c r="BX676" s="612" t="e">
        <f>VLOOKUP(B676,'Decimal Point'!$D$2:$H$2,5,0)</f>
        <v>#N/A</v>
      </c>
      <c r="BY676" s="612" t="e">
        <f>VLOOKUP(B676,'Sankey Business Solutions'!$D$2:$H$3,5,0)</f>
        <v>#N/A</v>
      </c>
      <c r="BZ676" s="612" t="e">
        <f>VLOOKUP(B676,'Nangia &amp; Co LLP'!$D$2:$H$2,5,0)</f>
        <v>#N/A</v>
      </c>
      <c r="CA676" s="612" t="e">
        <f>VLOOKUP(B676,'FIS Solutions India Pvt Ltd'!$D$2:$H$2,5,0)</f>
        <v>#N/A</v>
      </c>
      <c r="CB676" s="612" t="e">
        <f>VLOOKUP(B676,'Delta Technology &amp; Management '!$D$2:$H$16,5,0)</f>
        <v>#N/A</v>
      </c>
      <c r="CC676" s="612" t="e">
        <f>VLOOKUP(B676,'Espoir Networks'!$D$3:$H$11,5,0)</f>
        <v>#N/A</v>
      </c>
      <c r="CD676" s="612" t="e">
        <f>VLOOKUP(B676,'Servosys Solution'!$D$3:$H$5,5,0)</f>
        <v>#N/A</v>
      </c>
      <c r="CE676" s="612" t="e">
        <f>VLOOKUP(B676,'Ribbon Communications'!$D$3:$H$4,5,0)</f>
        <v>#N/A</v>
      </c>
      <c r="CF676" s="612">
        <f t="shared" si="33"/>
        <v>1</v>
      </c>
      <c r="CG676" s="836" t="s">
        <v>14271</v>
      </c>
      <c r="CH676" s="836">
        <v>248222650201</v>
      </c>
      <c r="CI676" s="836" t="s">
        <v>81</v>
      </c>
      <c r="CJ676" s="836" t="s">
        <v>81</v>
      </c>
      <c r="CK676" s="836">
        <v>2018</v>
      </c>
      <c r="CL676" s="836">
        <v>2021</v>
      </c>
      <c r="CM676" s="386" t="s">
        <v>14272</v>
      </c>
      <c r="CN676" s="386">
        <v>400</v>
      </c>
      <c r="CO676" s="836">
        <v>80</v>
      </c>
      <c r="CP676" s="386">
        <v>2014</v>
      </c>
      <c r="CQ676" s="386" t="s">
        <v>14243</v>
      </c>
      <c r="CR676" s="386" t="s">
        <v>14273</v>
      </c>
      <c r="CS676" s="386">
        <v>507</v>
      </c>
      <c r="CT676" s="649">
        <v>78</v>
      </c>
      <c r="CU676" s="386">
        <v>2016</v>
      </c>
      <c r="CV676" s="386" t="s">
        <v>14274</v>
      </c>
      <c r="CW676" s="323" t="s">
        <v>335</v>
      </c>
      <c r="CX676" s="323" t="s">
        <v>336</v>
      </c>
      <c r="CY676" s="323">
        <v>754</v>
      </c>
      <c r="CZ676" s="323">
        <v>81.13</v>
      </c>
      <c r="DA676" s="323">
        <v>2018</v>
      </c>
      <c r="DB676" s="323">
        <v>3</v>
      </c>
      <c r="DC676" s="323" t="s">
        <v>12699</v>
      </c>
      <c r="DD676" s="323">
        <v>1403</v>
      </c>
      <c r="DE676" s="323">
        <v>82.53</v>
      </c>
      <c r="DF676" s="323">
        <v>0</v>
      </c>
      <c r="DG676" s="387" t="s">
        <v>81</v>
      </c>
      <c r="DH676" s="386" t="s">
        <v>81</v>
      </c>
      <c r="DI676" s="387">
        <v>6.31</v>
      </c>
      <c r="DJ676" s="387">
        <v>6.96</v>
      </c>
      <c r="DK676" s="387">
        <v>6.81</v>
      </c>
      <c r="DL676" s="387">
        <v>8.36</v>
      </c>
      <c r="DM676" s="386">
        <v>28.44</v>
      </c>
      <c r="DN676" s="387">
        <v>7.11</v>
      </c>
      <c r="DO676" s="387">
        <v>67.540000000000006</v>
      </c>
      <c r="DP676" s="386">
        <v>40</v>
      </c>
      <c r="DQ676" s="836">
        <v>0</v>
      </c>
      <c r="DR676" s="836">
        <v>1</v>
      </c>
      <c r="DS676" s="836">
        <v>0</v>
      </c>
      <c r="DT676" s="836">
        <v>0</v>
      </c>
      <c r="DU676" s="836">
        <v>0</v>
      </c>
      <c r="DV676" s="836">
        <v>0</v>
      </c>
      <c r="DW676" s="836" t="s">
        <v>3203</v>
      </c>
      <c r="DX676" s="836" t="s">
        <v>3203</v>
      </c>
      <c r="DY676" s="836" t="s">
        <v>81</v>
      </c>
      <c r="DZ676" s="836" t="s">
        <v>14275</v>
      </c>
      <c r="EA676" s="836" t="s">
        <v>1545</v>
      </c>
      <c r="EB676" s="836" t="s">
        <v>14276</v>
      </c>
      <c r="EC676" s="836" t="s">
        <v>2668</v>
      </c>
      <c r="ED676" s="836" t="s">
        <v>12832</v>
      </c>
      <c r="EE676" s="836" t="s">
        <v>14277</v>
      </c>
      <c r="EF676" s="836" t="s">
        <v>81</v>
      </c>
      <c r="EG676" s="836" t="s">
        <v>14278</v>
      </c>
      <c r="EH676" s="836" t="s">
        <v>81</v>
      </c>
      <c r="EI676" s="836" t="s">
        <v>14279</v>
      </c>
      <c r="EJ676" s="836"/>
      <c r="EK676" s="521"/>
      <c r="EL676" s="838" t="s">
        <v>14250</v>
      </c>
      <c r="EM676" s="742" t="s">
        <v>14280</v>
      </c>
      <c r="EN676" s="386"/>
      <c r="EO676"/>
    </row>
    <row r="677" spans="1:145" s="316" customFormat="1" ht="18" thickTop="1" thickBot="1">
      <c r="A677" s="572">
        <v>676</v>
      </c>
      <c r="B677" s="572" t="s">
        <v>14281</v>
      </c>
      <c r="C677" s="612" t="s">
        <v>14282</v>
      </c>
      <c r="D677" s="572" t="s">
        <v>13209</v>
      </c>
      <c r="E677" s="568" t="str">
        <f t="shared" si="32"/>
        <v>Not Placed</v>
      </c>
      <c r="F677" s="502" t="s">
        <v>12369</v>
      </c>
      <c r="G677" s="570" t="s">
        <v>13331</v>
      </c>
      <c r="H677" s="572"/>
      <c r="I677" s="610">
        <v>36586</v>
      </c>
      <c r="J677" s="572">
        <v>21</v>
      </c>
      <c r="K677" s="572" t="s">
        <v>14283</v>
      </c>
      <c r="L677" s="572" t="s">
        <v>14283</v>
      </c>
      <c r="M677" s="612" t="s">
        <v>14284</v>
      </c>
      <c r="N677" s="612" t="s">
        <v>14285</v>
      </c>
      <c r="O677" s="612">
        <v>9869844411</v>
      </c>
      <c r="P677" s="612">
        <v>9167909933</v>
      </c>
      <c r="Q677" s="612" t="e">
        <f>VLOOKUP(B677,'TCS CON'!$D$1:$H$98,5,0)</f>
        <v>#N/A</v>
      </c>
      <c r="R677" s="612" t="e">
        <f>VLOOKUP(B677,LTI!$C$1:$H$46,6,0)</f>
        <v>#N/A</v>
      </c>
      <c r="S677" s="612" t="e">
        <f>VLOOKUP(B677,JARO!$E$2:$I$11,5,0)</f>
        <v>#N/A</v>
      </c>
      <c r="T677" s="612" t="e">
        <f>VLOOKUP(B677,Capgemini!$D$3:$H$78,5,0)</f>
        <v>#N/A</v>
      </c>
      <c r="U677" s="612" t="e">
        <f>VLOOKUP(B677,Carwale!$D$1:$H$4,5,0)</f>
        <v>#N/A</v>
      </c>
      <c r="V677" s="612" t="e">
        <f>VLOOKUP(B677,'Interactive Brokers'!E:I,5,0)</f>
        <v>#N/A</v>
      </c>
      <c r="W677" s="612" t="e">
        <f>VLOOKUP(B677,'REL Jio'!E:I,5,0)</f>
        <v>#N/A</v>
      </c>
      <c r="X677" s="612" t="e">
        <f>VLOOKUP(B677,'Sciative Sol'!E:I,5,0)</f>
        <v>#N/A</v>
      </c>
      <c r="Y677" s="612" t="e">
        <f>VLOOKUP(B677,'Hexaware Tech'!E:I,5,0)</f>
        <v>#N/A</v>
      </c>
      <c r="Z677" s="612" t="e">
        <f>VLOOKUP(B677,Axis!D:H,5,0)</f>
        <v>#N/A</v>
      </c>
      <c r="AA677" s="612" t="e">
        <f>VLOOKUP(B677,Ugam!$D$3:$H$26,5,0)</f>
        <v>#N/A</v>
      </c>
      <c r="AB677" s="612" t="e">
        <f>VLOOKUP(B677,Zeus!F:J,5,0)</f>
        <v>#N/A</v>
      </c>
      <c r="AC677" s="612" t="e">
        <f>VLOOKUP(B677,Montran!F:J,5,0)</f>
        <v>#N/A</v>
      </c>
      <c r="AD677" s="612" t="e">
        <f>VLOOKUP(B677,Endurance!H461:L461,5,0)</f>
        <v>#N/A</v>
      </c>
      <c r="AE677" s="612" t="e">
        <f>VLOOKUP(B677,'Swabhav Techlabs'!$F$1:$J$2,5,0)</f>
        <v>#N/A</v>
      </c>
      <c r="AF677" s="612" t="e">
        <f>VLOOKUP(B677,'Quality Kiosk'!$F$1:$J$18,5,0)</f>
        <v>#N/A</v>
      </c>
      <c r="AG677" s="612" t="e">
        <f>VLOOKUP(B677,'Lemon VB'!$F$1:$J$2,5,0)</f>
        <v>#N/A</v>
      </c>
      <c r="AH677" s="612" t="e">
        <f>VLOOKUP(B677,Gocomet!$E$1:$I$3,5,0)</f>
        <v>#N/A</v>
      </c>
      <c r="AI677" s="612" t="e">
        <f>VLOOKUP(B677,'Ingram Micro'!$E$1:$I$8,5,0)</f>
        <v>#N/A</v>
      </c>
      <c r="AJ677" s="612" t="e">
        <f>VLOOKUP(B677,'DePronto Infotech'!$E$1:$I$2,5,0)</f>
        <v>#N/A</v>
      </c>
      <c r="AK677" s="612" t="e">
        <f>VLOOKUP(B677,'Reliance Retail'!$E$1:$I$4,5,0)</f>
        <v>#N/A</v>
      </c>
      <c r="AL677" s="612" t="e">
        <f>VLOOKUP(B677,'Bright Champs'!$D$1:$H$13,5,0)</f>
        <v>#N/A</v>
      </c>
      <c r="AM677" s="612" t="e">
        <f>VLOOKUP(B677,Neosoft!$E$1:$I$12,5,0)</f>
        <v>#N/A</v>
      </c>
      <c r="AN677" s="612" t="e">
        <f>VLOOKUP(B677,Infosys!$E$1:$I$3,5,0)</f>
        <v>#N/A</v>
      </c>
      <c r="AO677" s="612" t="e">
        <f>VLOOKUP(B677,Cerelabs!$E$1:$I$5,5,0)</f>
        <v>#N/A</v>
      </c>
      <c r="AP677" s="612" t="e">
        <f>VLOOKUP(B677,'Neebal Technologies'!$D$1:$H$2,5,0)</f>
        <v>#N/A</v>
      </c>
      <c r="AQ677" s="612" t="e">
        <f>VLOOKUP(B677,'Vertiv Energy'!$D$1:$H$2,5,0)</f>
        <v>#N/A</v>
      </c>
      <c r="AR677" s="612" t="e">
        <f>VLOOKUP(B677,'Acidaes Solutions (CRMNEXT)'!$D$1:$H$3,5,0)</f>
        <v>#N/A</v>
      </c>
      <c r="AS677" s="612" t="e">
        <f>VLOOKUP(B677,Growisto!$D$1:$H$2,5,0)</f>
        <v>#N/A</v>
      </c>
      <c r="AT677" s="612" t="e">
        <f>VLOOKUP(B677,'9.9 Mediaworx - Digit'!$D$1:$H$2,5,0)</f>
        <v>#N/A</v>
      </c>
      <c r="AU677" s="612" t="e">
        <f>VLOOKUP(B677,'Vistaar systems Pvt Ltd'!$D$2:$H$3,5,0)</f>
        <v>#N/A</v>
      </c>
      <c r="AV677" s="612" t="e">
        <f>VLOOKUP(B677,'Course 5i'!$D$2:$H$11,5,0)</f>
        <v>#N/A</v>
      </c>
      <c r="AW677" s="612" t="e">
        <f>VLOOKUP(B677,'Radiant Appliances &amp; Electronic'!$D$1:$H$13,5,0)</f>
        <v>#N/A</v>
      </c>
      <c r="AX677" s="612" t="e">
        <f>VLOOKUP(B677,'Atos Global'!$D$3:$H$27,5,0)</f>
        <v>#N/A</v>
      </c>
      <c r="AY677" s="612" t="e">
        <f>VLOOKUP(B677,'Saama Technologies'!$D$1:$H$2,5,0)</f>
        <v>#N/A</v>
      </c>
      <c r="AZ677" s="612" t="e">
        <f>VLOOKUP(B677,'Multiplier Solutions'!$D$1:$H$2,5,0)</f>
        <v>#N/A</v>
      </c>
      <c r="BA677" s="612" t="e">
        <f>VLOOKUP(B677,GEP!$D$2:$H$5,5,0)</f>
        <v>#N/A</v>
      </c>
      <c r="BB677" s="612" t="e">
        <f>VLOOKUP(B677,Accenture!$D$1:$H$6,5,0)</f>
        <v>#N/A</v>
      </c>
      <c r="BC677" s="612" t="e">
        <f>VLOOKUP(B677,'Endurance International Group'!$D$1:$H$2,5,0)</f>
        <v>#N/A</v>
      </c>
      <c r="BD677" s="612" t="e">
        <f>VLOOKUP(B677,Newgen!$D$1:$H$2,5,0)</f>
        <v>#N/A</v>
      </c>
      <c r="BE677" s="612" t="e">
        <f>VLOOKUP(B677,'3D Incredible'!D677:H677,5,0)</f>
        <v>#N/A</v>
      </c>
      <c r="BF677" s="612" t="e">
        <f>VLOOKUP(B677,'Raja Software Labs'!$D$2:$H$2,5,0)</f>
        <v>#N/A</v>
      </c>
      <c r="BG677" s="612" t="e">
        <f>VLOOKUP(B677,Wipro!$D$1:$H$2,5,0)</f>
        <v>#N/A</v>
      </c>
      <c r="BH677" s="612" t="e">
        <f>VLOOKUP(B677,'Perch Technologies'!$D$2:$H$2,5,0)</f>
        <v>#N/A</v>
      </c>
      <c r="BI677" s="612" t="e">
        <f>VLOOKUP(B677,'Morning Star'!$D$1:$H$6,5,0)</f>
        <v>#N/A</v>
      </c>
      <c r="BJ677" s="612" t="e">
        <f>VLOOKUP(B677,Flexiloans!$D$1:$H$2,5,0)</f>
        <v>#N/A</v>
      </c>
      <c r="BK677" s="612" t="e">
        <f>VLOOKUP(B677,'Thirdware Solutions'!$D$1:$H$2,5,0)</f>
        <v>#N/A</v>
      </c>
      <c r="BL677" s="612" t="e">
        <f>VLOOKUP(B677,Tescom!$D$1:$H$8,5,0)</f>
        <v>#N/A</v>
      </c>
      <c r="BM677" s="612" t="e">
        <f>VLOOKUP(B677,'Cogno AI'!$D$1:$H$2,5,0)</f>
        <v>#N/A</v>
      </c>
      <c r="BN677" s="612" t="e">
        <f>VLOOKUP(B677,'ABM Knowledgeware'!$D$1:$H$2,5,0)</f>
        <v>#N/A</v>
      </c>
      <c r="BO677" s="612" t="e">
        <f>VLOOKUP(B677,'Concerto Software'!$D$1:$H$3,5,0)</f>
        <v>#N/A</v>
      </c>
      <c r="BP677" s="612" t="e">
        <f>VLOOKUP(B677,'My Captain'!$D$1:$H$4,5,0)</f>
        <v>#N/A</v>
      </c>
      <c r="BQ677" s="612" t="e">
        <f>VLOOKUP(B677,'Finoux Solutions'!$D$2:$H$4,5,0)</f>
        <v>#N/A</v>
      </c>
      <c r="BR677" s="612" t="e">
        <f>VLOOKUP(B677,'MITR Learning'!$D$1:$H$2,5,0)</f>
        <v>#N/A</v>
      </c>
      <c r="BS677" s="612" t="e">
        <f>VLOOKUP(B677,Nucsoft!$D$2:$H$6,5,0)</f>
        <v>#N/A</v>
      </c>
      <c r="BT677" s="612" t="e">
        <f>VLOOKUP(B677,'Paras Cadd'!$D$1:$H$2,5,0)</f>
        <v>#N/A</v>
      </c>
      <c r="BU677" s="612" t="e">
        <f>VLOOKUP(B677,'ICICI Securities'!$D$1:$H$2,5,0)</f>
        <v>#N/A</v>
      </c>
      <c r="BV677" s="612" t="e">
        <f>VLOOKUP(B677,'Citius Tech'!$D$2:$H$5,5,0)</f>
        <v>#N/A</v>
      </c>
      <c r="BW677" s="612" t="e">
        <f>VLOOKUP(B677,'Buzzy Brains'!$D$2:$H$2,5,0)</f>
        <v>#N/A</v>
      </c>
      <c r="BX677" s="612" t="e">
        <f>VLOOKUP(B677,'Decimal Point'!$D$2:$H$2,5,0)</f>
        <v>#N/A</v>
      </c>
      <c r="BY677" s="612" t="e">
        <f>VLOOKUP(B677,'Sankey Business Solutions'!$D$2:$H$3,5,0)</f>
        <v>#N/A</v>
      </c>
      <c r="BZ677" s="612" t="e">
        <f>VLOOKUP(B677,'Nangia &amp; Co LLP'!$D$2:$H$2,5,0)</f>
        <v>#N/A</v>
      </c>
      <c r="CA677" s="612" t="e">
        <f>VLOOKUP(B677,'FIS Solutions India Pvt Ltd'!$D$2:$H$2,5,0)</f>
        <v>#N/A</v>
      </c>
      <c r="CB677" s="612" t="e">
        <f>VLOOKUP(B677,'Delta Technology &amp; Management '!$D$2:$H$16,5,0)</f>
        <v>#N/A</v>
      </c>
      <c r="CC677" s="612" t="e">
        <f>VLOOKUP(B677,'Espoir Networks'!$D$3:$H$11,5,0)</f>
        <v>#N/A</v>
      </c>
      <c r="CD677" s="612" t="e">
        <f>VLOOKUP(B677,'Servosys Solution'!$D$3:$H$5,5,0)</f>
        <v>#N/A</v>
      </c>
      <c r="CE677" s="612" t="e">
        <f>VLOOKUP(B677,'Ribbon Communications'!$D$3:$H$4,5,0)</f>
        <v>#N/A</v>
      </c>
      <c r="CF677" s="612">
        <f t="shared" si="33"/>
        <v>0</v>
      </c>
      <c r="CG677" s="838"/>
      <c r="CH677" s="838"/>
      <c r="CI677" s="836"/>
      <c r="CJ677" s="836"/>
      <c r="CK677" s="836">
        <v>2017</v>
      </c>
      <c r="CL677" s="836">
        <v>2021</v>
      </c>
      <c r="CM677" s="386" t="s">
        <v>7110</v>
      </c>
      <c r="CN677" s="386" t="s">
        <v>14286</v>
      </c>
      <c r="CO677" s="836">
        <v>71.2</v>
      </c>
      <c r="CP677" s="386">
        <v>2015</v>
      </c>
      <c r="CQ677" s="386" t="s">
        <v>276</v>
      </c>
      <c r="CR677" s="386" t="s">
        <v>14287</v>
      </c>
      <c r="CS677" s="386" t="s">
        <v>12636</v>
      </c>
      <c r="CT677" s="649">
        <v>71.38</v>
      </c>
      <c r="CU677" s="386">
        <v>2017</v>
      </c>
      <c r="CV677" s="386" t="s">
        <v>14288</v>
      </c>
      <c r="CW677" s="323"/>
      <c r="CX677" s="323"/>
      <c r="CY677" s="323"/>
      <c r="CZ677" s="323"/>
      <c r="DA677" s="323"/>
      <c r="DB677" s="323"/>
      <c r="DC677" s="323"/>
      <c r="DD677" s="323"/>
      <c r="DE677" s="323"/>
      <c r="DF677" s="323"/>
      <c r="DG677" s="387">
        <v>5.81</v>
      </c>
      <c r="DH677" s="386">
        <v>6.65</v>
      </c>
      <c r="DI677" s="387">
        <v>5.65</v>
      </c>
      <c r="DJ677" s="387">
        <v>5.76</v>
      </c>
      <c r="DK677" s="387">
        <v>5.25</v>
      </c>
      <c r="DL677" s="387">
        <v>6.12</v>
      </c>
      <c r="DM677" s="386" t="s">
        <v>12913</v>
      </c>
      <c r="DN677" s="387">
        <v>5.87</v>
      </c>
      <c r="DO677" s="387">
        <v>55.46</v>
      </c>
      <c r="DP677" s="386" t="s">
        <v>14289</v>
      </c>
      <c r="DQ677" s="836">
        <v>0</v>
      </c>
      <c r="DR677" s="836">
        <v>6</v>
      </c>
      <c r="DS677" s="836">
        <v>0</v>
      </c>
      <c r="DT677" s="836">
        <v>0</v>
      </c>
      <c r="DU677" s="836"/>
      <c r="DV677" s="836"/>
      <c r="DW677" s="836"/>
      <c r="DX677" s="836" t="s">
        <v>84</v>
      </c>
      <c r="DY677" s="836"/>
      <c r="DZ677" s="836" t="s">
        <v>14290</v>
      </c>
      <c r="EA677" s="836" t="s">
        <v>86</v>
      </c>
      <c r="EB677" s="836" t="s">
        <v>14291</v>
      </c>
      <c r="EC677" s="836" t="s">
        <v>317</v>
      </c>
      <c r="ED677" s="836" t="s">
        <v>12422</v>
      </c>
      <c r="EE677" s="836" t="s">
        <v>81</v>
      </c>
      <c r="EF677" s="836" t="s">
        <v>81</v>
      </c>
      <c r="EG677" s="836" t="s">
        <v>14292</v>
      </c>
      <c r="EH677" s="836" t="s">
        <v>14293</v>
      </c>
      <c r="EI677" s="836" t="s">
        <v>14294</v>
      </c>
      <c r="EJ677" s="836"/>
      <c r="EK677" s="521" t="s">
        <v>14295</v>
      </c>
      <c r="EL677" s="838"/>
      <c r="EM677" s="742" t="s">
        <v>14296</v>
      </c>
      <c r="EN677" s="386"/>
      <c r="EO677"/>
    </row>
    <row r="678" spans="1:145" s="316" customFormat="1" ht="18" thickTop="1" thickBot="1">
      <c r="A678" s="572">
        <v>677</v>
      </c>
      <c r="B678" s="572" t="s">
        <v>14300</v>
      </c>
      <c r="C678" s="612" t="s">
        <v>14301</v>
      </c>
      <c r="D678" s="572" t="s">
        <v>13208</v>
      </c>
      <c r="E678" s="568" t="str">
        <f t="shared" si="32"/>
        <v>Not Placed</v>
      </c>
      <c r="F678" s="570" t="s">
        <v>12496</v>
      </c>
      <c r="G678" s="502" t="s">
        <v>135</v>
      </c>
      <c r="H678" s="572"/>
      <c r="I678" s="610">
        <v>35850</v>
      </c>
      <c r="J678" s="572">
        <v>23</v>
      </c>
      <c r="K678" s="572" t="s">
        <v>14302</v>
      </c>
      <c r="L678" s="572" t="s">
        <v>14302</v>
      </c>
      <c r="M678" s="612" t="s">
        <v>14303</v>
      </c>
      <c r="N678" s="612" t="s">
        <v>14304</v>
      </c>
      <c r="O678" s="612" t="s">
        <v>81</v>
      </c>
      <c r="P678" s="612">
        <v>9373749377</v>
      </c>
      <c r="Q678" s="612" t="e">
        <f>VLOOKUP(B678,'TCS CON'!$D$1:$H$98,5,0)</f>
        <v>#N/A</v>
      </c>
      <c r="R678" s="612" t="e">
        <f>VLOOKUP(B678,LTI!$C$1:$H$46,6,0)</f>
        <v>#N/A</v>
      </c>
      <c r="S678" s="612" t="e">
        <f>VLOOKUP(B678,JARO!$E$2:$I$11,5,0)</f>
        <v>#N/A</v>
      </c>
      <c r="T678" s="612" t="e">
        <f>VLOOKUP(B678,Capgemini!$D$3:$H$78,5,0)</f>
        <v>#N/A</v>
      </c>
      <c r="U678" s="612" t="e">
        <f>VLOOKUP(B678,Carwale!$D$1:$H$4,5,0)</f>
        <v>#N/A</v>
      </c>
      <c r="V678" s="612" t="e">
        <f>VLOOKUP(B678,'Interactive Brokers'!E:I,5,0)</f>
        <v>#N/A</v>
      </c>
      <c r="W678" s="612" t="e">
        <f>VLOOKUP(B678,'REL Jio'!E:I,5,0)</f>
        <v>#N/A</v>
      </c>
      <c r="X678" s="612" t="e">
        <f>VLOOKUP(B678,'Sciative Sol'!E:I,5,0)</f>
        <v>#N/A</v>
      </c>
      <c r="Y678" s="612" t="e">
        <f>VLOOKUP(B678,'Hexaware Tech'!E:I,5,0)</f>
        <v>#N/A</v>
      </c>
      <c r="Z678" s="612" t="e">
        <f>VLOOKUP(B678,Axis!D:H,5,0)</f>
        <v>#N/A</v>
      </c>
      <c r="AA678" s="612" t="e">
        <f>VLOOKUP(B678,Ugam!$D$3:$H$26,5,0)</f>
        <v>#N/A</v>
      </c>
      <c r="AB678" s="612" t="e">
        <f>VLOOKUP(B678,Zeus!F:J,5,0)</f>
        <v>#N/A</v>
      </c>
      <c r="AC678" s="612" t="e">
        <f>VLOOKUP(B678,Montran!F:J,5,0)</f>
        <v>#N/A</v>
      </c>
      <c r="AD678" s="612" t="e">
        <f>VLOOKUP(B678,Endurance!H462:L462,5,0)</f>
        <v>#N/A</v>
      </c>
      <c r="AE678" s="612" t="e">
        <f>VLOOKUP(B678,'Swabhav Techlabs'!$F$1:$J$2,5,0)</f>
        <v>#N/A</v>
      </c>
      <c r="AF678" s="612" t="e">
        <f>VLOOKUP(B678,'Quality Kiosk'!$F$1:$J$18,5,0)</f>
        <v>#N/A</v>
      </c>
      <c r="AG678" s="612" t="e">
        <f>VLOOKUP(B678,'Lemon VB'!$F$1:$J$2,5,0)</f>
        <v>#N/A</v>
      </c>
      <c r="AH678" s="612" t="e">
        <f>VLOOKUP(B678,Gocomet!$E$1:$I$3,5,0)</f>
        <v>#N/A</v>
      </c>
      <c r="AI678" s="612" t="e">
        <f>VLOOKUP(B678,'Ingram Micro'!$E$1:$I$8,5,0)</f>
        <v>#N/A</v>
      </c>
      <c r="AJ678" s="612" t="e">
        <f>VLOOKUP(B678,'DePronto Infotech'!$E$1:$I$2,5,0)</f>
        <v>#N/A</v>
      </c>
      <c r="AK678" s="612" t="e">
        <f>VLOOKUP(B678,'Reliance Retail'!$E$1:$I$4,5,0)</f>
        <v>#N/A</v>
      </c>
      <c r="AL678" s="612" t="e">
        <f>VLOOKUP(B678,'Bright Champs'!$D$1:$H$13,5,0)</f>
        <v>#N/A</v>
      </c>
      <c r="AM678" s="612" t="e">
        <f>VLOOKUP(B678,Neosoft!$E$1:$I$12,5,0)</f>
        <v>#N/A</v>
      </c>
      <c r="AN678" s="612" t="e">
        <f>VLOOKUP(B678,Infosys!$E$1:$I$3,5,0)</f>
        <v>#N/A</v>
      </c>
      <c r="AO678" s="612" t="e">
        <f>VLOOKUP(B678,Cerelabs!$E$1:$I$5,5,0)</f>
        <v>#N/A</v>
      </c>
      <c r="AP678" s="612" t="e">
        <f>VLOOKUP(B678,'Neebal Technologies'!$D$1:$H$2,5,0)</f>
        <v>#N/A</v>
      </c>
      <c r="AQ678" s="612" t="e">
        <f>VLOOKUP(B678,'Vertiv Energy'!$D$1:$H$2,5,0)</f>
        <v>#N/A</v>
      </c>
      <c r="AR678" s="612" t="e">
        <f>VLOOKUP(B678,'Acidaes Solutions (CRMNEXT)'!$D$1:$H$3,5,0)</f>
        <v>#N/A</v>
      </c>
      <c r="AS678" s="612" t="e">
        <f>VLOOKUP(B678,Growisto!$D$1:$H$2,5,0)</f>
        <v>#N/A</v>
      </c>
      <c r="AT678" s="612" t="e">
        <f>VLOOKUP(B678,'9.9 Mediaworx - Digit'!$D$1:$H$2,5,0)</f>
        <v>#N/A</v>
      </c>
      <c r="AU678" s="612" t="e">
        <f>VLOOKUP(B678,'Vistaar systems Pvt Ltd'!$D$2:$H$3,5,0)</f>
        <v>#N/A</v>
      </c>
      <c r="AV678" s="612" t="e">
        <f>VLOOKUP(B678,'Course 5i'!$D$2:$H$11,5,0)</f>
        <v>#N/A</v>
      </c>
      <c r="AW678" s="612" t="e">
        <f>VLOOKUP(B678,'Radiant Appliances &amp; Electronic'!$D$1:$H$13,5,0)</f>
        <v>#N/A</v>
      </c>
      <c r="AX678" s="612" t="e">
        <f>VLOOKUP(B678,'Atos Global'!$D$3:$H$27,5,0)</f>
        <v>#N/A</v>
      </c>
      <c r="AY678" s="612" t="e">
        <f>VLOOKUP(B678,'Saama Technologies'!$D$1:$H$2,5,0)</f>
        <v>#N/A</v>
      </c>
      <c r="AZ678" s="612" t="e">
        <f>VLOOKUP(B678,'Multiplier Solutions'!$D$1:$H$2,5,0)</f>
        <v>#N/A</v>
      </c>
      <c r="BA678" s="612" t="e">
        <f>VLOOKUP(B678,GEP!$D$2:$H$5,5,0)</f>
        <v>#N/A</v>
      </c>
      <c r="BB678" s="612" t="e">
        <f>VLOOKUP(B678,Accenture!$D$1:$H$6,5,0)</f>
        <v>#N/A</v>
      </c>
      <c r="BC678" s="612" t="e">
        <f>VLOOKUP(B678,'Endurance International Group'!$D$1:$H$2,5,0)</f>
        <v>#N/A</v>
      </c>
      <c r="BD678" s="612" t="e">
        <f>VLOOKUP(B678,Newgen!$D$1:$H$2,5,0)</f>
        <v>#N/A</v>
      </c>
      <c r="BE678" s="612" t="e">
        <f>VLOOKUP(B678,'3D Incredible'!D678:H678,5,0)</f>
        <v>#N/A</v>
      </c>
      <c r="BF678" s="612" t="e">
        <f>VLOOKUP(B678,'Raja Software Labs'!$D$2:$H$2,5,0)</f>
        <v>#N/A</v>
      </c>
      <c r="BG678" s="612" t="e">
        <f>VLOOKUP(B678,Wipro!$D$1:$H$2,5,0)</f>
        <v>#N/A</v>
      </c>
      <c r="BH678" s="612" t="e">
        <f>VLOOKUP(B678,'Perch Technologies'!$D$2:$H$2,5,0)</f>
        <v>#N/A</v>
      </c>
      <c r="BI678" s="612" t="e">
        <f>VLOOKUP(B678,'Morning Star'!$D$1:$H$6,5,0)</f>
        <v>#N/A</v>
      </c>
      <c r="BJ678" s="612" t="e">
        <f>VLOOKUP(B678,Flexiloans!$D$1:$H$2,5,0)</f>
        <v>#N/A</v>
      </c>
      <c r="BK678" s="612" t="e">
        <f>VLOOKUP(B678,'Thirdware Solutions'!$D$1:$H$2,5,0)</f>
        <v>#N/A</v>
      </c>
      <c r="BL678" s="612" t="e">
        <f>VLOOKUP(B678,Tescom!$D$1:$H$8,5,0)</f>
        <v>#N/A</v>
      </c>
      <c r="BM678" s="612" t="e">
        <f>VLOOKUP(B678,'Cogno AI'!$D$1:$H$2,5,0)</f>
        <v>#N/A</v>
      </c>
      <c r="BN678" s="612" t="e">
        <f>VLOOKUP(B678,'ABM Knowledgeware'!$D$1:$H$2,5,0)</f>
        <v>#N/A</v>
      </c>
      <c r="BO678" s="612" t="e">
        <f>VLOOKUP(B678,'Concerto Software'!$D$1:$H$3,5,0)</f>
        <v>#N/A</v>
      </c>
      <c r="BP678" s="612" t="e">
        <f>VLOOKUP(B678,'My Captain'!$D$1:$H$4,5,0)</f>
        <v>#N/A</v>
      </c>
      <c r="BQ678" s="612" t="e">
        <f>VLOOKUP(B678,'Finoux Solutions'!$D$2:$H$4,5,0)</f>
        <v>#N/A</v>
      </c>
      <c r="BR678" s="612" t="e">
        <f>VLOOKUP(B678,'MITR Learning'!$D$1:$H$2,5,0)</f>
        <v>#N/A</v>
      </c>
      <c r="BS678" s="612" t="e">
        <f>VLOOKUP(B678,Nucsoft!$D$2:$H$6,5,0)</f>
        <v>#N/A</v>
      </c>
      <c r="BT678" s="612" t="e">
        <f>VLOOKUP(B678,'Paras Cadd'!$D$1:$H$2,5,0)</f>
        <v>#N/A</v>
      </c>
      <c r="BU678" s="612" t="e">
        <f>VLOOKUP(B678,'ICICI Securities'!$D$1:$H$2,5,0)</f>
        <v>#N/A</v>
      </c>
      <c r="BV678" s="612" t="e">
        <f>VLOOKUP(B678,'Citius Tech'!$D$2:$H$5,5,0)</f>
        <v>#N/A</v>
      </c>
      <c r="BW678" s="612" t="e">
        <f>VLOOKUP(B678,'Buzzy Brains'!$D$2:$H$2,5,0)</f>
        <v>#N/A</v>
      </c>
      <c r="BX678" s="612" t="e">
        <f>VLOOKUP(B678,'Decimal Point'!$D$2:$H$2,5,0)</f>
        <v>#N/A</v>
      </c>
      <c r="BY678" s="612" t="e">
        <f>VLOOKUP(B678,'Sankey Business Solutions'!$D$2:$H$3,5,0)</f>
        <v>#N/A</v>
      </c>
      <c r="BZ678" s="612" t="e">
        <f>VLOOKUP(B678,'Nangia &amp; Co LLP'!$D$2:$H$2,5,0)</f>
        <v>#N/A</v>
      </c>
      <c r="CA678" s="612" t="e">
        <f>VLOOKUP(B678,'FIS Solutions India Pvt Ltd'!$D$2:$H$2,5,0)</f>
        <v>#N/A</v>
      </c>
      <c r="CB678" s="612" t="e">
        <f>VLOOKUP(B678,'Delta Technology &amp; Management '!$D$2:$H$16,5,0)</f>
        <v>#N/A</v>
      </c>
      <c r="CC678" s="612" t="e">
        <f>VLOOKUP(B678,'Espoir Networks'!$D$3:$H$11,5,0)</f>
        <v>#N/A</v>
      </c>
      <c r="CD678" s="612" t="e">
        <f>VLOOKUP(B678,'Servosys Solution'!$D$3:$H$5,5,0)</f>
        <v>#N/A</v>
      </c>
      <c r="CE678" s="612" t="e">
        <f>VLOOKUP(B678,'Ribbon Communications'!$D$3:$H$4,5,0)</f>
        <v>#N/A</v>
      </c>
      <c r="CF678" s="612">
        <f t="shared" si="33"/>
        <v>0</v>
      </c>
      <c r="CG678" s="838" t="s">
        <v>14305</v>
      </c>
      <c r="CH678" s="838">
        <v>686920493517</v>
      </c>
      <c r="CI678" s="838" t="s">
        <v>14306</v>
      </c>
      <c r="CJ678" s="838"/>
      <c r="CK678" s="838">
        <v>2016</v>
      </c>
      <c r="CL678" s="838">
        <v>2021</v>
      </c>
      <c r="CM678" s="386" t="s">
        <v>14307</v>
      </c>
      <c r="CN678" s="386">
        <v>445</v>
      </c>
      <c r="CO678" s="838">
        <v>89</v>
      </c>
      <c r="CP678" s="386">
        <v>2014</v>
      </c>
      <c r="CQ678" s="386" t="s">
        <v>14308</v>
      </c>
      <c r="CR678" s="386" t="s">
        <v>14309</v>
      </c>
      <c r="CS678" s="386">
        <v>444</v>
      </c>
      <c r="CT678" s="649">
        <v>68.31</v>
      </c>
      <c r="CU678" s="386">
        <v>2016</v>
      </c>
      <c r="CV678" s="386" t="s">
        <v>12474</v>
      </c>
      <c r="CW678" s="323" t="s">
        <v>81</v>
      </c>
      <c r="CX678" s="323" t="s">
        <v>81</v>
      </c>
      <c r="CY678" s="323" t="s">
        <v>81</v>
      </c>
      <c r="CZ678" s="323" t="s">
        <v>81</v>
      </c>
      <c r="DA678" s="323" t="s">
        <v>81</v>
      </c>
      <c r="DB678" s="323" t="s">
        <v>81</v>
      </c>
      <c r="DC678" s="323" t="s">
        <v>81</v>
      </c>
      <c r="DD678" s="323" t="s">
        <v>81</v>
      </c>
      <c r="DE678" s="323" t="s">
        <v>81</v>
      </c>
      <c r="DF678" s="323" t="s">
        <v>81</v>
      </c>
      <c r="DG678" s="387">
        <v>6.15</v>
      </c>
      <c r="DH678" s="386">
        <v>6.37</v>
      </c>
      <c r="DI678" s="387">
        <v>5.35</v>
      </c>
      <c r="DJ678" s="387">
        <v>5.96</v>
      </c>
      <c r="DK678" s="387">
        <v>6.85</v>
      </c>
      <c r="DL678" s="387">
        <v>8.27</v>
      </c>
      <c r="DM678" s="386"/>
      <c r="DN678" s="387">
        <v>6.49</v>
      </c>
      <c r="DO678" s="387">
        <v>58.07</v>
      </c>
      <c r="DP678" s="386"/>
      <c r="DQ678" s="838">
        <v>0</v>
      </c>
      <c r="DR678" s="838">
        <v>2</v>
      </c>
      <c r="DS678" s="838">
        <v>0</v>
      </c>
      <c r="DT678" s="838">
        <v>0</v>
      </c>
      <c r="DU678" s="838">
        <v>0</v>
      </c>
      <c r="DV678" s="838">
        <v>0</v>
      </c>
      <c r="DW678" s="838" t="s">
        <v>14310</v>
      </c>
      <c r="DX678" s="838" t="s">
        <v>1451</v>
      </c>
      <c r="DY678" s="838" t="s">
        <v>81</v>
      </c>
      <c r="DZ678" s="838" t="s">
        <v>14311</v>
      </c>
      <c r="EA678" s="838" t="s">
        <v>14312</v>
      </c>
      <c r="EB678" s="838" t="s">
        <v>14313</v>
      </c>
      <c r="EC678" s="838" t="s">
        <v>88</v>
      </c>
      <c r="ED678" s="838" t="s">
        <v>12832</v>
      </c>
      <c r="EE678" s="838" t="s">
        <v>14314</v>
      </c>
      <c r="EF678" s="838" t="s">
        <v>14315</v>
      </c>
      <c r="EG678" s="838" t="s">
        <v>14316</v>
      </c>
      <c r="EH678" s="838" t="s">
        <v>14317</v>
      </c>
      <c r="EI678" s="838" t="s">
        <v>14318</v>
      </c>
      <c r="EJ678" s="838"/>
      <c r="EK678" s="521" t="s">
        <v>14319</v>
      </c>
      <c r="EL678" s="838" t="s">
        <v>14320</v>
      </c>
      <c r="EM678" s="742" t="s">
        <v>14321</v>
      </c>
      <c r="EN678" s="386" t="s">
        <v>81</v>
      </c>
      <c r="EO678"/>
    </row>
    <row r="679" spans="1:145" s="316" customFormat="1" ht="18" thickTop="1" thickBot="1">
      <c r="A679" s="572">
        <v>678</v>
      </c>
      <c r="B679" s="572" t="s">
        <v>14333</v>
      </c>
      <c r="C679" s="612" t="s">
        <v>14334</v>
      </c>
      <c r="D679" s="572" t="s">
        <v>13209</v>
      </c>
      <c r="E679" s="568" t="str">
        <f t="shared" si="32"/>
        <v>Not Placed</v>
      </c>
      <c r="F679" s="502" t="s">
        <v>12369</v>
      </c>
      <c r="G679" s="576" t="s">
        <v>14087</v>
      </c>
      <c r="H679" s="572"/>
      <c r="I679" s="610">
        <v>34984</v>
      </c>
      <c r="J679" s="572">
        <v>25</v>
      </c>
      <c r="K679" s="572" t="s">
        <v>14335</v>
      </c>
      <c r="L679" s="572" t="s">
        <v>14335</v>
      </c>
      <c r="M679" s="612" t="s">
        <v>14336</v>
      </c>
      <c r="N679" s="612" t="s">
        <v>14337</v>
      </c>
      <c r="O679" s="612">
        <v>8767881640</v>
      </c>
      <c r="P679" s="612">
        <v>8369890130</v>
      </c>
      <c r="Q679" s="612" t="e">
        <f>VLOOKUP(B679,'TCS CON'!$D$1:$H$98,5,0)</f>
        <v>#N/A</v>
      </c>
      <c r="R679" s="612" t="e">
        <f>VLOOKUP(B679,LTI!$C$1:$H$46,6,0)</f>
        <v>#N/A</v>
      </c>
      <c r="S679" s="612" t="e">
        <f>VLOOKUP(B679,JARO!$E$2:$I$11,5,0)</f>
        <v>#N/A</v>
      </c>
      <c r="T679" s="612" t="e">
        <f>VLOOKUP(B679,Capgemini!$D$3:$H$78,5,0)</f>
        <v>#N/A</v>
      </c>
      <c r="U679" s="612" t="e">
        <f>VLOOKUP(B679,Carwale!$D$1:$H$4,5,0)</f>
        <v>#N/A</v>
      </c>
      <c r="V679" s="612" t="e">
        <f>VLOOKUP(B679,'Interactive Brokers'!E:I,5,0)</f>
        <v>#N/A</v>
      </c>
      <c r="W679" s="612" t="e">
        <f>VLOOKUP(B679,'REL Jio'!E:I,5,0)</f>
        <v>#N/A</v>
      </c>
      <c r="X679" s="612" t="e">
        <f>VLOOKUP(B679,'Sciative Sol'!E:I,5,0)</f>
        <v>#N/A</v>
      </c>
      <c r="Y679" s="612" t="e">
        <f>VLOOKUP(B679,'Hexaware Tech'!E:I,5,0)</f>
        <v>#N/A</v>
      </c>
      <c r="Z679" s="612" t="e">
        <f>VLOOKUP(B679,Axis!D:H,5,0)</f>
        <v>#N/A</v>
      </c>
      <c r="AA679" s="612" t="e">
        <f>VLOOKUP(B679,Ugam!$D$3:$H$26,5,0)</f>
        <v>#N/A</v>
      </c>
      <c r="AB679" s="612" t="e">
        <f>VLOOKUP(B679,Zeus!F:J,5,0)</f>
        <v>#N/A</v>
      </c>
      <c r="AC679" s="612" t="e">
        <f>VLOOKUP(B679,Montran!F:J,5,0)</f>
        <v>#N/A</v>
      </c>
      <c r="AD679" s="612" t="e">
        <f>VLOOKUP(B679,Endurance!H463:L463,5,0)</f>
        <v>#N/A</v>
      </c>
      <c r="AE679" s="612" t="e">
        <f>VLOOKUP(B679,'Swabhav Techlabs'!$F$1:$J$2,5,0)</f>
        <v>#N/A</v>
      </c>
      <c r="AF679" s="612" t="e">
        <f>VLOOKUP(B679,'Quality Kiosk'!$F$1:$J$18,5,0)</f>
        <v>#N/A</v>
      </c>
      <c r="AG679" s="612" t="e">
        <f>VLOOKUP(B679,'Lemon VB'!$F$1:$J$2,5,0)</f>
        <v>#N/A</v>
      </c>
      <c r="AH679" s="612" t="e">
        <f>VLOOKUP(B679,Gocomet!$E$1:$I$3,5,0)</f>
        <v>#N/A</v>
      </c>
      <c r="AI679" s="612" t="e">
        <f>VLOOKUP(B679,'Ingram Micro'!$E$1:$I$8,5,0)</f>
        <v>#N/A</v>
      </c>
      <c r="AJ679" s="612" t="e">
        <f>VLOOKUP(B679,'DePronto Infotech'!$E$1:$I$2,5,0)</f>
        <v>#N/A</v>
      </c>
      <c r="AK679" s="612" t="e">
        <f>VLOOKUP(B679,'Reliance Retail'!$E$1:$I$4,5,0)</f>
        <v>#N/A</v>
      </c>
      <c r="AL679" s="612" t="e">
        <f>VLOOKUP(B679,'Bright Champs'!$D$1:$H$13,5,0)</f>
        <v>#N/A</v>
      </c>
      <c r="AM679" s="612" t="e">
        <f>VLOOKUP(B679,Neosoft!$E$1:$I$12,5,0)</f>
        <v>#N/A</v>
      </c>
      <c r="AN679" s="612" t="e">
        <f>VLOOKUP(B679,Infosys!$E$1:$I$3,5,0)</f>
        <v>#N/A</v>
      </c>
      <c r="AO679" s="612" t="e">
        <f>VLOOKUP(B679,Cerelabs!$E$1:$I$5,5,0)</f>
        <v>#N/A</v>
      </c>
      <c r="AP679" s="612" t="e">
        <f>VLOOKUP(B679,'Neebal Technologies'!$D$1:$H$2,5,0)</f>
        <v>#N/A</v>
      </c>
      <c r="AQ679" s="612" t="e">
        <f>VLOOKUP(B679,'Vertiv Energy'!$D$1:$H$2,5,0)</f>
        <v>#N/A</v>
      </c>
      <c r="AR679" s="612" t="e">
        <f>VLOOKUP(B679,'Acidaes Solutions (CRMNEXT)'!$D$1:$H$3,5,0)</f>
        <v>#N/A</v>
      </c>
      <c r="AS679" s="612" t="e">
        <f>VLOOKUP(B679,Growisto!$D$1:$H$2,5,0)</f>
        <v>#N/A</v>
      </c>
      <c r="AT679" s="612" t="e">
        <f>VLOOKUP(B679,'9.9 Mediaworx - Digit'!$D$1:$H$2,5,0)</f>
        <v>#N/A</v>
      </c>
      <c r="AU679" s="612" t="e">
        <f>VLOOKUP(B679,'Vistaar systems Pvt Ltd'!$D$2:$H$3,5,0)</f>
        <v>#N/A</v>
      </c>
      <c r="AV679" s="612" t="e">
        <f>VLOOKUP(B679,'Course 5i'!$D$2:$H$11,5,0)</f>
        <v>#N/A</v>
      </c>
      <c r="AW679" s="612" t="e">
        <f>VLOOKUP(B679,'Radiant Appliances &amp; Electronic'!$D$1:$H$13,5,0)</f>
        <v>#N/A</v>
      </c>
      <c r="AX679" s="612" t="e">
        <f>VLOOKUP(B679,'Atos Global'!$D$3:$H$27,5,0)</f>
        <v>#N/A</v>
      </c>
      <c r="AY679" s="612" t="e">
        <f>VLOOKUP(B679,'Saama Technologies'!$D$1:$H$2,5,0)</f>
        <v>#N/A</v>
      </c>
      <c r="AZ679" s="612" t="e">
        <f>VLOOKUP(B679,'Multiplier Solutions'!$D$1:$H$2,5,0)</f>
        <v>#N/A</v>
      </c>
      <c r="BA679" s="612" t="e">
        <f>VLOOKUP(B679,GEP!$D$2:$H$5,5,0)</f>
        <v>#N/A</v>
      </c>
      <c r="BB679" s="612" t="e">
        <f>VLOOKUP(B679,Accenture!$D$1:$H$6,5,0)</f>
        <v>#N/A</v>
      </c>
      <c r="BC679" s="612" t="e">
        <f>VLOOKUP(B679,'Endurance International Group'!$D$1:$H$2,5,0)</f>
        <v>#N/A</v>
      </c>
      <c r="BD679" s="612" t="e">
        <f>VLOOKUP(B679,Newgen!$D$1:$H$2,5,0)</f>
        <v>#N/A</v>
      </c>
      <c r="BE679" s="612" t="e">
        <f>VLOOKUP(B679,'3D Incredible'!D679:H679,5,0)</f>
        <v>#N/A</v>
      </c>
      <c r="BF679" s="612" t="e">
        <f>VLOOKUP(B679,'Raja Software Labs'!$D$2:$H$2,5,0)</f>
        <v>#N/A</v>
      </c>
      <c r="BG679" s="612" t="e">
        <f>VLOOKUP(B679,Wipro!$D$1:$H$2,5,0)</f>
        <v>#N/A</v>
      </c>
      <c r="BH679" s="612" t="e">
        <f>VLOOKUP(B679,'Perch Technologies'!$D$2:$H$2,5,0)</f>
        <v>#N/A</v>
      </c>
      <c r="BI679" s="612" t="e">
        <f>VLOOKUP(B679,'Morning Star'!$D$1:$H$6,5,0)</f>
        <v>#N/A</v>
      </c>
      <c r="BJ679" s="612" t="e">
        <f>VLOOKUP(B679,Flexiloans!$D$1:$H$2,5,0)</f>
        <v>#N/A</v>
      </c>
      <c r="BK679" s="612" t="e">
        <f>VLOOKUP(B679,'Thirdware Solutions'!$D$1:$H$2,5,0)</f>
        <v>#N/A</v>
      </c>
      <c r="BL679" s="612" t="e">
        <f>VLOOKUP(B679,Tescom!$D$1:$H$8,5,0)</f>
        <v>#N/A</v>
      </c>
      <c r="BM679" s="612" t="e">
        <f>VLOOKUP(B679,'Cogno AI'!$D$1:$H$2,5,0)</f>
        <v>#N/A</v>
      </c>
      <c r="BN679" s="612" t="e">
        <f>VLOOKUP(B679,'ABM Knowledgeware'!$D$1:$H$2,5,0)</f>
        <v>#N/A</v>
      </c>
      <c r="BO679" s="612" t="e">
        <f>VLOOKUP(B679,'Concerto Software'!$D$1:$H$3,5,0)</f>
        <v>#N/A</v>
      </c>
      <c r="BP679" s="612" t="e">
        <f>VLOOKUP(B679,'My Captain'!$D$1:$H$4,5,0)</f>
        <v>#N/A</v>
      </c>
      <c r="BQ679" s="612" t="e">
        <f>VLOOKUP(B679,'Finoux Solutions'!$D$2:$H$4,5,0)</f>
        <v>#N/A</v>
      </c>
      <c r="BR679" s="612" t="e">
        <f>VLOOKUP(B679,'MITR Learning'!$D$1:$H$2,5,0)</f>
        <v>#N/A</v>
      </c>
      <c r="BS679" s="612" t="e">
        <f>VLOOKUP(B679,Nucsoft!$D$2:$H$6,5,0)</f>
        <v>#N/A</v>
      </c>
      <c r="BT679" s="612" t="e">
        <f>VLOOKUP(B679,'Paras Cadd'!$D$1:$H$2,5,0)</f>
        <v>#N/A</v>
      </c>
      <c r="BU679" s="612" t="e">
        <f>VLOOKUP(B679,'ICICI Securities'!$D$1:$H$2,5,0)</f>
        <v>#N/A</v>
      </c>
      <c r="BV679" s="612" t="e">
        <f>VLOOKUP(B679,'Citius Tech'!$D$2:$H$5,5,0)</f>
        <v>#N/A</v>
      </c>
      <c r="BW679" s="612" t="e">
        <f>VLOOKUP(B679,'Buzzy Brains'!$D$2:$H$2,5,0)</f>
        <v>#N/A</v>
      </c>
      <c r="BX679" s="612" t="e">
        <f>VLOOKUP(B679,'Decimal Point'!$D$2:$H$2,5,0)</f>
        <v>#N/A</v>
      </c>
      <c r="BY679" s="612" t="e">
        <f>VLOOKUP(B679,'Sankey Business Solutions'!$D$2:$H$3,5,0)</f>
        <v>#N/A</v>
      </c>
      <c r="BZ679" s="612" t="e">
        <f>VLOOKUP(B679,'Nangia &amp; Co LLP'!$D$2:$H$2,5,0)</f>
        <v>#N/A</v>
      </c>
      <c r="CA679" s="612" t="e">
        <f>VLOOKUP(B679,'FIS Solutions India Pvt Ltd'!$D$2:$H$2,5,0)</f>
        <v>#N/A</v>
      </c>
      <c r="CB679" s="612" t="e">
        <f>VLOOKUP(B679,'Delta Technology &amp; Management '!$D$2:$H$16,5,0)</f>
        <v>#N/A</v>
      </c>
      <c r="CC679" s="612" t="e">
        <f>VLOOKUP(B679,'Espoir Networks'!$D$3:$H$11,5,0)</f>
        <v>#N/A</v>
      </c>
      <c r="CD679" s="612" t="e">
        <f>VLOOKUP(B679,'Servosys Solution'!$D$3:$H$5,5,0)</f>
        <v>#N/A</v>
      </c>
      <c r="CE679" s="612" t="e">
        <f>VLOOKUP(B679,'Ribbon Communications'!$D$3:$H$4,5,0)</f>
        <v>#N/A</v>
      </c>
      <c r="CF679" s="612">
        <f t="shared" si="33"/>
        <v>0</v>
      </c>
      <c r="CG679" s="868"/>
      <c r="CH679" s="868">
        <v>510449697045</v>
      </c>
      <c r="CI679" s="868"/>
      <c r="CJ679" s="868"/>
      <c r="CK679" s="868">
        <v>2018</v>
      </c>
      <c r="CL679" s="868">
        <v>2021</v>
      </c>
      <c r="CM679" s="386" t="s">
        <v>14338</v>
      </c>
      <c r="CN679" s="386" t="s">
        <v>14339</v>
      </c>
      <c r="CO679" s="868">
        <v>56</v>
      </c>
      <c r="CP679" s="386">
        <v>2011</v>
      </c>
      <c r="CQ679" s="386" t="s">
        <v>14340</v>
      </c>
      <c r="CR679" s="386" t="s">
        <v>14341</v>
      </c>
      <c r="CS679" s="386" t="s">
        <v>14342</v>
      </c>
      <c r="CT679" s="649">
        <v>60.67</v>
      </c>
      <c r="CU679" s="386">
        <v>2013</v>
      </c>
      <c r="CV679" s="386" t="s">
        <v>14340</v>
      </c>
      <c r="CW679" s="323" t="s">
        <v>490</v>
      </c>
      <c r="CX679" s="323" t="s">
        <v>336</v>
      </c>
      <c r="CY679" s="323" t="s">
        <v>14343</v>
      </c>
      <c r="CZ679" s="323">
        <v>68</v>
      </c>
      <c r="DA679" s="323">
        <v>2018</v>
      </c>
      <c r="DB679" s="323">
        <v>5</v>
      </c>
      <c r="DC679" s="323" t="s">
        <v>14344</v>
      </c>
      <c r="DD679" s="323"/>
      <c r="DE679" s="323"/>
      <c r="DF679" s="323"/>
      <c r="DG679" s="387"/>
      <c r="DH679" s="386"/>
      <c r="DI679" s="387">
        <v>5.32</v>
      </c>
      <c r="DJ679" s="387"/>
      <c r="DK679" s="387">
        <v>5.48</v>
      </c>
      <c r="DL679" s="387">
        <v>6.48</v>
      </c>
      <c r="DM679" s="386"/>
      <c r="DN679" s="387"/>
      <c r="DO679" s="387"/>
      <c r="DP679" s="386"/>
      <c r="DQ679" s="868">
        <v>0</v>
      </c>
      <c r="DR679" s="868">
        <v>0</v>
      </c>
      <c r="DS679" s="868">
        <v>0</v>
      </c>
      <c r="DT679" s="868">
        <v>0</v>
      </c>
      <c r="DU679" s="868">
        <v>0</v>
      </c>
      <c r="DV679" s="868">
        <v>0</v>
      </c>
      <c r="DW679" s="868" t="s">
        <v>14345</v>
      </c>
      <c r="DX679" s="868" t="s">
        <v>84</v>
      </c>
      <c r="DY679" s="868"/>
      <c r="DZ679" s="868" t="s">
        <v>14346</v>
      </c>
      <c r="EA679" s="868" t="s">
        <v>12474</v>
      </c>
      <c r="EB679" s="868" t="s">
        <v>14347</v>
      </c>
      <c r="EC679" s="868" t="s">
        <v>9840</v>
      </c>
      <c r="ED679" s="868" t="s">
        <v>12422</v>
      </c>
      <c r="EE679" s="868"/>
      <c r="EF679" s="868"/>
      <c r="EG679" s="868"/>
      <c r="EH679" s="868"/>
      <c r="EI679" s="868"/>
      <c r="EJ679" s="868"/>
      <c r="EK679" s="521"/>
      <c r="EL679" s="868"/>
      <c r="EM679" s="742"/>
      <c r="EN679" s="386"/>
      <c r="EO679"/>
    </row>
    <row r="680" spans="1:145" s="316" customFormat="1" ht="18" thickTop="1" thickBot="1">
      <c r="A680" s="572">
        <v>679</v>
      </c>
      <c r="B680" s="572" t="s">
        <v>14348</v>
      </c>
      <c r="C680" s="612" t="s">
        <v>14349</v>
      </c>
      <c r="D680" s="572" t="s">
        <v>13209</v>
      </c>
      <c r="E680" s="568" t="str">
        <f t="shared" si="32"/>
        <v>Not Placed</v>
      </c>
      <c r="F680" s="502" t="s">
        <v>12495</v>
      </c>
      <c r="G680" s="570" t="s">
        <v>13330</v>
      </c>
      <c r="H680" s="572"/>
      <c r="I680" s="610">
        <v>36395</v>
      </c>
      <c r="J680" s="572">
        <v>21</v>
      </c>
      <c r="K680" s="572" t="s">
        <v>14350</v>
      </c>
      <c r="L680" s="572" t="s">
        <v>14351</v>
      </c>
      <c r="M680" s="612" t="s">
        <v>14352</v>
      </c>
      <c r="N680" s="612" t="s">
        <v>14353</v>
      </c>
      <c r="O680" s="612">
        <v>9930100923</v>
      </c>
      <c r="P680" s="612">
        <v>9987914813</v>
      </c>
      <c r="Q680" s="612" t="e">
        <f>VLOOKUP(B680,'TCS CON'!$D$1:$H$98,5,0)</f>
        <v>#N/A</v>
      </c>
      <c r="R680" s="612" t="e">
        <f>VLOOKUP(B680,LTI!$C$1:$H$46,6,0)</f>
        <v>#N/A</v>
      </c>
      <c r="S680" s="612" t="e">
        <f>VLOOKUP(B680,JARO!$E$2:$I$11,5,0)</f>
        <v>#N/A</v>
      </c>
      <c r="T680" s="612" t="e">
        <f>VLOOKUP(B680,Capgemini!$D$3:$H$78,5,0)</f>
        <v>#N/A</v>
      </c>
      <c r="U680" s="612" t="e">
        <f>VLOOKUP(B680,Carwale!$D$1:$H$4,5,0)</f>
        <v>#N/A</v>
      </c>
      <c r="V680" s="612" t="e">
        <f>VLOOKUP(B680,'Interactive Brokers'!E:I,5,0)</f>
        <v>#N/A</v>
      </c>
      <c r="W680" s="612" t="e">
        <f>VLOOKUP(B680,'REL Jio'!E:I,5,0)</f>
        <v>#N/A</v>
      </c>
      <c r="X680" s="612" t="e">
        <f>VLOOKUP(B680,'Sciative Sol'!E:I,5,0)</f>
        <v>#N/A</v>
      </c>
      <c r="Y680" s="612" t="e">
        <f>VLOOKUP(B680,'Hexaware Tech'!E:I,5,0)</f>
        <v>#N/A</v>
      </c>
      <c r="Z680" s="612" t="e">
        <f>VLOOKUP(B680,Axis!D:H,5,0)</f>
        <v>#N/A</v>
      </c>
      <c r="AA680" s="612" t="e">
        <f>VLOOKUP(B680,Ugam!$D$3:$H$26,5,0)</f>
        <v>#N/A</v>
      </c>
      <c r="AB680" s="612" t="e">
        <f>VLOOKUP(B680,Zeus!F:J,5,0)</f>
        <v>#N/A</v>
      </c>
      <c r="AC680" s="612" t="e">
        <f>VLOOKUP(B680,Montran!F:J,5,0)</f>
        <v>#N/A</v>
      </c>
      <c r="AD680" s="612" t="e">
        <f>VLOOKUP(B680,Endurance!H464:L464,5,0)</f>
        <v>#N/A</v>
      </c>
      <c r="AE680" s="612" t="e">
        <f>VLOOKUP(B680,'Swabhav Techlabs'!$F$1:$J$2,5,0)</f>
        <v>#N/A</v>
      </c>
      <c r="AF680" s="612" t="e">
        <f>VLOOKUP(B680,'Quality Kiosk'!$F$1:$J$18,5,0)</f>
        <v>#N/A</v>
      </c>
      <c r="AG680" s="612" t="e">
        <f>VLOOKUP(B680,'Lemon VB'!$F$1:$J$2,5,0)</f>
        <v>#N/A</v>
      </c>
      <c r="AH680" s="612" t="e">
        <f>VLOOKUP(B680,Gocomet!$E$1:$I$3,5,0)</f>
        <v>#N/A</v>
      </c>
      <c r="AI680" s="612" t="e">
        <f>VLOOKUP(B680,'Ingram Micro'!$E$1:$I$8,5,0)</f>
        <v>#N/A</v>
      </c>
      <c r="AJ680" s="612" t="e">
        <f>VLOOKUP(B680,'DePronto Infotech'!$E$1:$I$2,5,0)</f>
        <v>#N/A</v>
      </c>
      <c r="AK680" s="612" t="e">
        <f>VLOOKUP(B680,'Reliance Retail'!$E$1:$I$4,5,0)</f>
        <v>#N/A</v>
      </c>
      <c r="AL680" s="612" t="e">
        <f>VLOOKUP(B680,'Bright Champs'!$D$1:$H$13,5,0)</f>
        <v>#N/A</v>
      </c>
      <c r="AM680" s="612" t="e">
        <f>VLOOKUP(B680,Neosoft!$E$1:$I$12,5,0)</f>
        <v>#N/A</v>
      </c>
      <c r="AN680" s="612" t="e">
        <f>VLOOKUP(B680,Infosys!$E$1:$I$3,5,0)</f>
        <v>#N/A</v>
      </c>
      <c r="AO680" s="612" t="e">
        <f>VLOOKUP(B680,Cerelabs!$E$1:$I$5,5,0)</f>
        <v>#N/A</v>
      </c>
      <c r="AP680" s="612" t="e">
        <f>VLOOKUP(B680,'Neebal Technologies'!$D$1:$H$2,5,0)</f>
        <v>#N/A</v>
      </c>
      <c r="AQ680" s="612" t="e">
        <f>VLOOKUP(B680,'Vertiv Energy'!$D$1:$H$2,5,0)</f>
        <v>#N/A</v>
      </c>
      <c r="AR680" s="612" t="e">
        <f>VLOOKUP(B680,'Acidaes Solutions (CRMNEXT)'!$D$1:$H$3,5,0)</f>
        <v>#N/A</v>
      </c>
      <c r="AS680" s="612" t="e">
        <f>VLOOKUP(B680,Growisto!$D$1:$H$2,5,0)</f>
        <v>#N/A</v>
      </c>
      <c r="AT680" s="612" t="e">
        <f>VLOOKUP(B680,'9.9 Mediaworx - Digit'!$D$1:$H$2,5,0)</f>
        <v>#N/A</v>
      </c>
      <c r="AU680" s="612" t="e">
        <f>VLOOKUP(B680,'Vistaar systems Pvt Ltd'!$D$2:$H$3,5,0)</f>
        <v>#N/A</v>
      </c>
      <c r="AV680" s="612" t="e">
        <f>VLOOKUP(B680,'Course 5i'!$D$2:$H$11,5,0)</f>
        <v>#N/A</v>
      </c>
      <c r="AW680" s="612" t="e">
        <f>VLOOKUP(B680,'Radiant Appliances &amp; Electronic'!$D$1:$H$13,5,0)</f>
        <v>#N/A</v>
      </c>
      <c r="AX680" s="612" t="e">
        <f>VLOOKUP(B680,'Atos Global'!$D$3:$H$27,5,0)</f>
        <v>#N/A</v>
      </c>
      <c r="AY680" s="612" t="e">
        <f>VLOOKUP(B680,'Saama Technologies'!$D$1:$H$2,5,0)</f>
        <v>#N/A</v>
      </c>
      <c r="AZ680" s="612" t="e">
        <f>VLOOKUP(B680,'Multiplier Solutions'!$D$1:$H$2,5,0)</f>
        <v>#N/A</v>
      </c>
      <c r="BA680" s="612" t="e">
        <f>VLOOKUP(B680,GEP!$D$2:$H$5,5,0)</f>
        <v>#N/A</v>
      </c>
      <c r="BB680" s="612" t="e">
        <f>VLOOKUP(B680,Accenture!$D$1:$H$6,5,0)</f>
        <v>#N/A</v>
      </c>
      <c r="BC680" s="612" t="e">
        <f>VLOOKUP(B680,'Endurance International Group'!$D$1:$H$2,5,0)</f>
        <v>#N/A</v>
      </c>
      <c r="BD680" s="612" t="e">
        <f>VLOOKUP(B680,Newgen!$D$1:$H$2,5,0)</f>
        <v>#N/A</v>
      </c>
      <c r="BE680" s="612" t="e">
        <f>VLOOKUP(B680,'3D Incredible'!D680:H680,5,0)</f>
        <v>#N/A</v>
      </c>
      <c r="BF680" s="612" t="e">
        <f>VLOOKUP(B680,'Raja Software Labs'!$D$2:$H$2,5,0)</f>
        <v>#N/A</v>
      </c>
      <c r="BG680" s="612" t="e">
        <f>VLOOKUP(B680,Wipro!$D$1:$H$2,5,0)</f>
        <v>#N/A</v>
      </c>
      <c r="BH680" s="612" t="e">
        <f>VLOOKUP(B680,'Perch Technologies'!$D$2:$H$2,5,0)</f>
        <v>#N/A</v>
      </c>
      <c r="BI680" s="612" t="e">
        <f>VLOOKUP(B680,'Morning Star'!$D$1:$H$6,5,0)</f>
        <v>#N/A</v>
      </c>
      <c r="BJ680" s="612" t="e">
        <f>VLOOKUP(B680,Flexiloans!$D$1:$H$2,5,0)</f>
        <v>#N/A</v>
      </c>
      <c r="BK680" s="612" t="e">
        <f>VLOOKUP(B680,'Thirdware Solutions'!$D$1:$H$2,5,0)</f>
        <v>#N/A</v>
      </c>
      <c r="BL680" s="612" t="e">
        <f>VLOOKUP(B680,Tescom!$D$1:$H$8,5,0)</f>
        <v>#N/A</v>
      </c>
      <c r="BM680" s="612" t="e">
        <f>VLOOKUP(B680,'Cogno AI'!$D$1:$H$2,5,0)</f>
        <v>#N/A</v>
      </c>
      <c r="BN680" s="612" t="e">
        <f>VLOOKUP(B680,'ABM Knowledgeware'!$D$1:$H$2,5,0)</f>
        <v>#N/A</v>
      </c>
      <c r="BO680" s="612" t="e">
        <f>VLOOKUP(B680,'Concerto Software'!$D$1:$H$3,5,0)</f>
        <v>#N/A</v>
      </c>
      <c r="BP680" s="612" t="e">
        <f>VLOOKUP(B680,'My Captain'!$D$1:$H$4,5,0)</f>
        <v>#N/A</v>
      </c>
      <c r="BQ680" s="612" t="e">
        <f>VLOOKUP(B680,'Finoux Solutions'!$D$2:$H$4,5,0)</f>
        <v>#N/A</v>
      </c>
      <c r="BR680" s="612" t="e">
        <f>VLOOKUP(B680,'MITR Learning'!$D$1:$H$2,5,0)</f>
        <v>#N/A</v>
      </c>
      <c r="BS680" s="612" t="e">
        <f>VLOOKUP(B680,Nucsoft!$D$2:$H$6,5,0)</f>
        <v>#N/A</v>
      </c>
      <c r="BT680" s="612" t="e">
        <f>VLOOKUP(B680,'Paras Cadd'!$D$1:$H$2,5,0)</f>
        <v>#N/A</v>
      </c>
      <c r="BU680" s="612" t="e">
        <f>VLOOKUP(B680,'ICICI Securities'!$D$1:$H$2,5,0)</f>
        <v>#N/A</v>
      </c>
      <c r="BV680" s="612" t="e">
        <f>VLOOKUP(B680,'Citius Tech'!$D$2:$H$5,5,0)</f>
        <v>#N/A</v>
      </c>
      <c r="BW680" s="612" t="e">
        <f>VLOOKUP(B680,'Buzzy Brains'!$D$2:$H$2,5,0)</f>
        <v>#N/A</v>
      </c>
      <c r="BX680" s="612" t="e">
        <f>VLOOKUP(B680,'Decimal Point'!$D$2:$H$2,5,0)</f>
        <v>#N/A</v>
      </c>
      <c r="BY680" s="612" t="e">
        <f>VLOOKUP(B680,'Sankey Business Solutions'!$D$2:$H$3,5,0)</f>
        <v>#N/A</v>
      </c>
      <c r="BZ680" s="612" t="e">
        <f>VLOOKUP(B680,'Nangia &amp; Co LLP'!$D$2:$H$2,5,0)</f>
        <v>#N/A</v>
      </c>
      <c r="CA680" s="612" t="e">
        <f>VLOOKUP(B680,'FIS Solutions India Pvt Ltd'!$D$2:$H$2,5,0)</f>
        <v>#N/A</v>
      </c>
      <c r="CB680" s="612" t="e">
        <f>VLOOKUP(B680,'Delta Technology &amp; Management '!$D$2:$H$16,5,0)</f>
        <v>#N/A</v>
      </c>
      <c r="CC680" s="612" t="e">
        <f>VLOOKUP(B680,'Espoir Networks'!$D$3:$H$11,5,0)</f>
        <v>#N/A</v>
      </c>
      <c r="CD680" s="612" t="e">
        <f>VLOOKUP(B680,'Servosys Solution'!$D$3:$H$5,5,0)</f>
        <v>#N/A</v>
      </c>
      <c r="CE680" s="612" t="e">
        <f>VLOOKUP(B680,'Ribbon Communications'!$D$3:$H$4,5,0)</f>
        <v>#N/A</v>
      </c>
      <c r="CF680" s="612">
        <f t="shared" si="33"/>
        <v>0</v>
      </c>
      <c r="CG680" s="868" t="s">
        <v>14354</v>
      </c>
      <c r="CH680" s="868"/>
      <c r="CI680" s="868" t="s">
        <v>81</v>
      </c>
      <c r="CJ680" s="868"/>
      <c r="CK680" s="868">
        <v>2018</v>
      </c>
      <c r="CL680" s="868">
        <v>2021</v>
      </c>
      <c r="CM680" s="386" t="s">
        <v>4944</v>
      </c>
      <c r="CN680" s="386">
        <v>290</v>
      </c>
      <c r="CO680" s="868">
        <v>58</v>
      </c>
      <c r="CP680" s="386">
        <v>2015</v>
      </c>
      <c r="CQ680" s="386" t="s">
        <v>9840</v>
      </c>
      <c r="CR680" s="386" t="s">
        <v>81</v>
      </c>
      <c r="CS680" s="386" t="s">
        <v>295</v>
      </c>
      <c r="CT680" s="649" t="s">
        <v>295</v>
      </c>
      <c r="CU680" s="386" t="s">
        <v>295</v>
      </c>
      <c r="CV680" s="386" t="s">
        <v>295</v>
      </c>
      <c r="CW680" s="323" t="s">
        <v>490</v>
      </c>
      <c r="CX680" s="323" t="s">
        <v>336</v>
      </c>
      <c r="CY680" s="323" t="s">
        <v>14355</v>
      </c>
      <c r="CZ680" s="323">
        <v>0.67749999999999999</v>
      </c>
      <c r="DA680" s="323">
        <v>2018</v>
      </c>
      <c r="DB680" s="323">
        <v>3</v>
      </c>
      <c r="DC680" s="323" t="s">
        <v>14356</v>
      </c>
      <c r="DD680" s="323">
        <v>0.62229999999999996</v>
      </c>
      <c r="DE680" s="323">
        <v>0.61780000000000002</v>
      </c>
      <c r="DF680" s="323" t="s">
        <v>81</v>
      </c>
      <c r="DG680" s="387" t="s">
        <v>81</v>
      </c>
      <c r="DH680" s="386" t="s">
        <v>81</v>
      </c>
      <c r="DI680" s="387">
        <v>5</v>
      </c>
      <c r="DJ680" s="387">
        <v>4.97</v>
      </c>
      <c r="DK680" s="387">
        <v>6.7</v>
      </c>
      <c r="DL680" s="387">
        <v>7.36</v>
      </c>
      <c r="DM680" s="386"/>
      <c r="DN680" s="387">
        <v>6.0075000000000003</v>
      </c>
      <c r="DO680" s="387">
        <v>54.65</v>
      </c>
      <c r="DP680" s="386">
        <v>40</v>
      </c>
      <c r="DQ680" s="868" t="s">
        <v>81</v>
      </c>
      <c r="DR680" s="868" t="s">
        <v>81</v>
      </c>
      <c r="DS680" s="868" t="s">
        <v>14357</v>
      </c>
      <c r="DT680" s="868" t="s">
        <v>14358</v>
      </c>
      <c r="DU680" s="868" t="s">
        <v>14358</v>
      </c>
      <c r="DV680" s="868" t="s">
        <v>14358</v>
      </c>
      <c r="DW680" s="868" t="s">
        <v>84</v>
      </c>
      <c r="DX680" s="868" t="s">
        <v>84</v>
      </c>
      <c r="DY680" s="868" t="s">
        <v>295</v>
      </c>
      <c r="DZ680" s="868" t="s">
        <v>14359</v>
      </c>
      <c r="EA680" s="868" t="s">
        <v>14360</v>
      </c>
      <c r="EB680" s="868" t="s">
        <v>14361</v>
      </c>
      <c r="EC680" s="868" t="s">
        <v>88</v>
      </c>
      <c r="ED680" s="868" t="s">
        <v>12832</v>
      </c>
      <c r="EE680" s="868" t="s">
        <v>14362</v>
      </c>
      <c r="EF680" s="868"/>
      <c r="EG680" s="868" t="s">
        <v>12852</v>
      </c>
      <c r="EH680" s="868"/>
      <c r="EI680" s="868" t="s">
        <v>14363</v>
      </c>
      <c r="EJ680" s="868"/>
      <c r="EK680" s="521"/>
      <c r="EL680" s="868"/>
      <c r="EM680" s="742" t="s">
        <v>14364</v>
      </c>
      <c r="EN680" s="386"/>
      <c r="EO680"/>
    </row>
    <row r="681" spans="1:145" s="316" customFormat="1" ht="18" thickTop="1" thickBot="1">
      <c r="A681" s="572">
        <v>680</v>
      </c>
      <c r="B681" s="572" t="s">
        <v>14365</v>
      </c>
      <c r="C681" s="612" t="s">
        <v>14366</v>
      </c>
      <c r="D681" s="572" t="s">
        <v>13209</v>
      </c>
      <c r="E681" s="568" t="str">
        <f t="shared" si="32"/>
        <v>Not Placed</v>
      </c>
      <c r="F681" s="502" t="s">
        <v>12495</v>
      </c>
      <c r="G681" s="570" t="s">
        <v>13330</v>
      </c>
      <c r="H681" s="572"/>
      <c r="I681" s="610">
        <v>36470</v>
      </c>
      <c r="J681" s="572">
        <v>21</v>
      </c>
      <c r="K681" s="572" t="s">
        <v>14367</v>
      </c>
      <c r="L681" s="572" t="s">
        <v>14368</v>
      </c>
      <c r="M681" s="612" t="s">
        <v>14369</v>
      </c>
      <c r="N681" s="612" t="s">
        <v>14370</v>
      </c>
      <c r="O681" s="612">
        <v>8652231384</v>
      </c>
      <c r="P681" s="612">
        <v>7304665906</v>
      </c>
      <c r="Q681" s="612" t="e">
        <f>VLOOKUP(B681,'TCS CON'!$D$1:$H$98,5,0)</f>
        <v>#N/A</v>
      </c>
      <c r="R681" s="612" t="e">
        <f>VLOOKUP(B681,LTI!$C$1:$H$46,6,0)</f>
        <v>#N/A</v>
      </c>
      <c r="S681" s="612" t="e">
        <f>VLOOKUP(B681,JARO!$E$2:$I$11,5,0)</f>
        <v>#N/A</v>
      </c>
      <c r="T681" s="612" t="e">
        <f>VLOOKUP(B681,Capgemini!$D$3:$H$78,5,0)</f>
        <v>#N/A</v>
      </c>
      <c r="U681" s="612" t="e">
        <f>VLOOKUP(B681,Carwale!$D$1:$H$4,5,0)</f>
        <v>#N/A</v>
      </c>
      <c r="V681" s="612" t="e">
        <f>VLOOKUP(B681,'Interactive Brokers'!E:I,5,0)</f>
        <v>#N/A</v>
      </c>
      <c r="W681" s="612" t="e">
        <f>VLOOKUP(B681,'REL Jio'!E:I,5,0)</f>
        <v>#N/A</v>
      </c>
      <c r="X681" s="612" t="e">
        <f>VLOOKUP(B681,'Sciative Sol'!E:I,5,0)</f>
        <v>#N/A</v>
      </c>
      <c r="Y681" s="612" t="e">
        <f>VLOOKUP(B681,'Hexaware Tech'!E:I,5,0)</f>
        <v>#N/A</v>
      </c>
      <c r="Z681" s="612" t="e">
        <f>VLOOKUP(B681,Axis!D:H,5,0)</f>
        <v>#N/A</v>
      </c>
      <c r="AA681" s="612" t="e">
        <f>VLOOKUP(B681,Ugam!$D$3:$H$26,5,0)</f>
        <v>#N/A</v>
      </c>
      <c r="AB681" s="612" t="e">
        <f>VLOOKUP(B681,Zeus!F:J,5,0)</f>
        <v>#N/A</v>
      </c>
      <c r="AC681" s="612" t="e">
        <f>VLOOKUP(B681,Montran!F:J,5,0)</f>
        <v>#N/A</v>
      </c>
      <c r="AD681" s="612" t="e">
        <f>VLOOKUP(B681,Endurance!H465:L465,5,0)</f>
        <v>#N/A</v>
      </c>
      <c r="AE681" s="612" t="e">
        <f>VLOOKUP(B681,'Swabhav Techlabs'!$F$1:$J$2,5,0)</f>
        <v>#N/A</v>
      </c>
      <c r="AF681" s="612" t="e">
        <f>VLOOKUP(B681,'Quality Kiosk'!$F$1:$J$18,5,0)</f>
        <v>#N/A</v>
      </c>
      <c r="AG681" s="612" t="e">
        <f>VLOOKUP(B681,'Lemon VB'!$F$1:$J$2,5,0)</f>
        <v>#N/A</v>
      </c>
      <c r="AH681" s="612" t="e">
        <f>VLOOKUP(B681,Gocomet!$E$1:$I$3,5,0)</f>
        <v>#N/A</v>
      </c>
      <c r="AI681" s="612" t="e">
        <f>VLOOKUP(B681,'Ingram Micro'!$E$1:$I$8,5,0)</f>
        <v>#N/A</v>
      </c>
      <c r="AJ681" s="612" t="e">
        <f>VLOOKUP(B681,'DePronto Infotech'!$E$1:$I$2,5,0)</f>
        <v>#N/A</v>
      </c>
      <c r="AK681" s="612" t="e">
        <f>VLOOKUP(B681,'Reliance Retail'!$E$1:$I$4,5,0)</f>
        <v>#N/A</v>
      </c>
      <c r="AL681" s="612" t="e">
        <f>VLOOKUP(B681,'Bright Champs'!$D$1:$H$13,5,0)</f>
        <v>#N/A</v>
      </c>
      <c r="AM681" s="612" t="e">
        <f>VLOOKUP(B681,Neosoft!$E$1:$I$12,5,0)</f>
        <v>#N/A</v>
      </c>
      <c r="AN681" s="612" t="e">
        <f>VLOOKUP(B681,Infosys!$E$1:$I$3,5,0)</f>
        <v>#N/A</v>
      </c>
      <c r="AO681" s="612" t="e">
        <f>VLOOKUP(B681,Cerelabs!$E$1:$I$5,5,0)</f>
        <v>#N/A</v>
      </c>
      <c r="AP681" s="612" t="e">
        <f>VLOOKUP(B681,'Neebal Technologies'!$D$1:$H$2,5,0)</f>
        <v>#N/A</v>
      </c>
      <c r="AQ681" s="612" t="e">
        <f>VLOOKUP(B681,'Vertiv Energy'!$D$1:$H$2,5,0)</f>
        <v>#N/A</v>
      </c>
      <c r="AR681" s="612" t="e">
        <f>VLOOKUP(B681,'Acidaes Solutions (CRMNEXT)'!$D$1:$H$3,5,0)</f>
        <v>#N/A</v>
      </c>
      <c r="AS681" s="612" t="e">
        <f>VLOOKUP(B681,Growisto!$D$1:$H$2,5,0)</f>
        <v>#N/A</v>
      </c>
      <c r="AT681" s="612" t="e">
        <f>VLOOKUP(B681,'9.9 Mediaworx - Digit'!$D$1:$H$2,5,0)</f>
        <v>#N/A</v>
      </c>
      <c r="AU681" s="612" t="e">
        <f>VLOOKUP(B681,'Vistaar systems Pvt Ltd'!$D$2:$H$3,5,0)</f>
        <v>#N/A</v>
      </c>
      <c r="AV681" s="612" t="e">
        <f>VLOOKUP(B681,'Course 5i'!$D$2:$H$11,5,0)</f>
        <v>#N/A</v>
      </c>
      <c r="AW681" s="612" t="e">
        <f>VLOOKUP(B681,'Radiant Appliances &amp; Electronic'!$D$1:$H$13,5,0)</f>
        <v>#N/A</v>
      </c>
      <c r="AX681" s="612" t="e">
        <f>VLOOKUP(B681,'Atos Global'!$D$3:$H$27,5,0)</f>
        <v>#N/A</v>
      </c>
      <c r="AY681" s="612" t="e">
        <f>VLOOKUP(B681,'Saama Technologies'!$D$1:$H$2,5,0)</f>
        <v>#N/A</v>
      </c>
      <c r="AZ681" s="612" t="e">
        <f>VLOOKUP(B681,'Multiplier Solutions'!$D$1:$H$2,5,0)</f>
        <v>#N/A</v>
      </c>
      <c r="BA681" s="612" t="e">
        <f>VLOOKUP(B681,GEP!$D$2:$H$5,5,0)</f>
        <v>#N/A</v>
      </c>
      <c r="BB681" s="612" t="e">
        <f>VLOOKUP(B681,Accenture!$D$1:$H$6,5,0)</f>
        <v>#N/A</v>
      </c>
      <c r="BC681" s="612" t="e">
        <f>VLOOKUP(B681,'Endurance International Group'!$D$1:$H$2,5,0)</f>
        <v>#N/A</v>
      </c>
      <c r="BD681" s="612" t="e">
        <f>VLOOKUP(B681,Newgen!$D$1:$H$2,5,0)</f>
        <v>#N/A</v>
      </c>
      <c r="BE681" s="612" t="e">
        <f>VLOOKUP(B681,'3D Incredible'!D681:H681,5,0)</f>
        <v>#N/A</v>
      </c>
      <c r="BF681" s="612" t="e">
        <f>VLOOKUP(B681,'Raja Software Labs'!$D$2:$H$2,5,0)</f>
        <v>#N/A</v>
      </c>
      <c r="BG681" s="612" t="e">
        <f>VLOOKUP(B681,Wipro!$D$1:$H$2,5,0)</f>
        <v>#N/A</v>
      </c>
      <c r="BH681" s="612" t="e">
        <f>VLOOKUP(B681,'Perch Technologies'!$D$2:$H$2,5,0)</f>
        <v>#N/A</v>
      </c>
      <c r="BI681" s="612" t="e">
        <f>VLOOKUP(B681,'Morning Star'!$D$1:$H$6,5,0)</f>
        <v>#N/A</v>
      </c>
      <c r="BJ681" s="612" t="e">
        <f>VLOOKUP(B681,Flexiloans!$D$1:$H$2,5,0)</f>
        <v>#N/A</v>
      </c>
      <c r="BK681" s="612" t="e">
        <f>VLOOKUP(B681,'Thirdware Solutions'!$D$1:$H$2,5,0)</f>
        <v>#N/A</v>
      </c>
      <c r="BL681" s="612" t="e">
        <f>VLOOKUP(B681,Tescom!$D$1:$H$8,5,0)</f>
        <v>#N/A</v>
      </c>
      <c r="BM681" s="612" t="e">
        <f>VLOOKUP(B681,'Cogno AI'!$D$1:$H$2,5,0)</f>
        <v>#N/A</v>
      </c>
      <c r="BN681" s="612" t="e">
        <f>VLOOKUP(B681,'ABM Knowledgeware'!$D$1:$H$2,5,0)</f>
        <v>#N/A</v>
      </c>
      <c r="BO681" s="612" t="e">
        <f>VLOOKUP(B681,'Concerto Software'!$D$1:$H$3,5,0)</f>
        <v>#N/A</v>
      </c>
      <c r="BP681" s="612" t="e">
        <f>VLOOKUP(B681,'My Captain'!$D$1:$H$4,5,0)</f>
        <v>#N/A</v>
      </c>
      <c r="BQ681" s="612" t="e">
        <f>VLOOKUP(B681,'Finoux Solutions'!$D$2:$H$4,5,0)</f>
        <v>#N/A</v>
      </c>
      <c r="BR681" s="612" t="e">
        <f>VLOOKUP(B681,'MITR Learning'!$D$1:$H$2,5,0)</f>
        <v>#N/A</v>
      </c>
      <c r="BS681" s="612" t="e">
        <f>VLOOKUP(B681,Nucsoft!$D$2:$H$6,5,0)</f>
        <v>#N/A</v>
      </c>
      <c r="BT681" s="612" t="e">
        <f>VLOOKUP(B681,'Paras Cadd'!$D$1:$H$2,5,0)</f>
        <v>#N/A</v>
      </c>
      <c r="BU681" s="612" t="e">
        <f>VLOOKUP(B681,'ICICI Securities'!$D$1:$H$2,5,0)</f>
        <v>#N/A</v>
      </c>
      <c r="BV681" s="612" t="e">
        <f>VLOOKUP(B681,'Citius Tech'!$D$2:$H$5,5,0)</f>
        <v>#N/A</v>
      </c>
      <c r="BW681" s="612" t="e">
        <f>VLOOKUP(B681,'Buzzy Brains'!$D$2:$H$2,5,0)</f>
        <v>#N/A</v>
      </c>
      <c r="BX681" s="612" t="e">
        <f>VLOOKUP(B681,'Decimal Point'!$D$2:$H$2,5,0)</f>
        <v>#N/A</v>
      </c>
      <c r="BY681" s="612" t="e">
        <f>VLOOKUP(B681,'Sankey Business Solutions'!$D$2:$H$3,5,0)</f>
        <v>#N/A</v>
      </c>
      <c r="BZ681" s="612" t="e">
        <f>VLOOKUP(B681,'Nangia &amp; Co LLP'!$D$2:$H$2,5,0)</f>
        <v>#N/A</v>
      </c>
      <c r="CA681" s="612" t="e">
        <f>VLOOKUP(B681,'FIS Solutions India Pvt Ltd'!$D$2:$H$2,5,0)</f>
        <v>#N/A</v>
      </c>
      <c r="CB681" s="612" t="e">
        <f>VLOOKUP(B681,'Delta Technology &amp; Management '!$D$2:$H$16,5,0)</f>
        <v>#N/A</v>
      </c>
      <c r="CC681" s="612" t="e">
        <f>VLOOKUP(B681,'Espoir Networks'!$D$3:$H$11,5,0)</f>
        <v>#N/A</v>
      </c>
      <c r="CD681" s="612" t="e">
        <f>VLOOKUP(B681,'Servosys Solution'!$D$3:$H$5,5,0)</f>
        <v>#N/A</v>
      </c>
      <c r="CE681" s="612" t="e">
        <f>VLOOKUP(B681,'Ribbon Communications'!$D$3:$H$4,5,0)</f>
        <v>#N/A</v>
      </c>
      <c r="CF681" s="612">
        <f t="shared" si="33"/>
        <v>0</v>
      </c>
      <c r="CG681" s="868" t="s">
        <v>14371</v>
      </c>
      <c r="CH681" s="868"/>
      <c r="CI681" s="868"/>
      <c r="CJ681" s="868"/>
      <c r="CK681" s="868">
        <v>2017</v>
      </c>
      <c r="CL681" s="868">
        <v>2021</v>
      </c>
      <c r="CM681" s="386" t="s">
        <v>14372</v>
      </c>
      <c r="CN681" s="386"/>
      <c r="CO681" s="868">
        <v>66.5</v>
      </c>
      <c r="CP681" s="386">
        <v>2015</v>
      </c>
      <c r="CQ681" s="386" t="s">
        <v>276</v>
      </c>
      <c r="CR681" s="386" t="s">
        <v>14372</v>
      </c>
      <c r="CS681" s="386"/>
      <c r="CT681" s="649">
        <v>69.02</v>
      </c>
      <c r="CU681" s="386">
        <v>2017</v>
      </c>
      <c r="CV681" s="386" t="s">
        <v>276</v>
      </c>
      <c r="CW681" s="323"/>
      <c r="CX681" s="323"/>
      <c r="CY681" s="323"/>
      <c r="CZ681" s="323"/>
      <c r="DA681" s="323"/>
      <c r="DB681" s="323"/>
      <c r="DC681" s="323"/>
      <c r="DD681" s="323"/>
      <c r="DE681" s="323"/>
      <c r="DF681" s="323"/>
      <c r="DG681" s="387">
        <v>5.74</v>
      </c>
      <c r="DH681" s="386">
        <v>5.04</v>
      </c>
      <c r="DI681" s="387">
        <v>4.8099999999999996</v>
      </c>
      <c r="DJ681" s="387">
        <v>6.31</v>
      </c>
      <c r="DK681" s="387">
        <v>5.63</v>
      </c>
      <c r="DL681" s="387">
        <v>6.04</v>
      </c>
      <c r="DM681" s="386">
        <v>33.57</v>
      </c>
      <c r="DN681" s="387">
        <v>5.5949999999999998</v>
      </c>
      <c r="DO681" s="387">
        <v>54.14</v>
      </c>
      <c r="DP681" s="386">
        <v>60</v>
      </c>
      <c r="DQ681" s="868">
        <v>0</v>
      </c>
      <c r="DR681" s="868">
        <v>5</v>
      </c>
      <c r="DS681" s="868">
        <v>0</v>
      </c>
      <c r="DT681" s="868">
        <v>0</v>
      </c>
      <c r="DU681" s="868"/>
      <c r="DV681" s="868">
        <v>0</v>
      </c>
      <c r="DW681" s="868" t="s">
        <v>3203</v>
      </c>
      <c r="DX681" s="868" t="s">
        <v>3203</v>
      </c>
      <c r="DY681" s="868" t="s">
        <v>81</v>
      </c>
      <c r="DZ681" s="868" t="s">
        <v>14373</v>
      </c>
      <c r="EA681" s="868" t="s">
        <v>14374</v>
      </c>
      <c r="EB681" s="868" t="s">
        <v>14375</v>
      </c>
      <c r="EC681" s="868" t="s">
        <v>118</v>
      </c>
      <c r="ED681" s="868" t="s">
        <v>12422</v>
      </c>
      <c r="EE681" s="868" t="s">
        <v>14376</v>
      </c>
      <c r="EF681" s="868" t="s">
        <v>14377</v>
      </c>
      <c r="EG681" s="868"/>
      <c r="EH681" s="868" t="s">
        <v>14378</v>
      </c>
      <c r="EI681" s="868" t="s">
        <v>14379</v>
      </c>
      <c r="EJ681" s="868"/>
      <c r="EK681" s="521"/>
      <c r="EL681" s="868"/>
      <c r="EM681" s="742" t="s">
        <v>14380</v>
      </c>
      <c r="EN681" s="386"/>
      <c r="EO681"/>
    </row>
    <row r="682" spans="1:145" s="316" customFormat="1" ht="18" thickTop="1" thickBot="1">
      <c r="A682" s="572">
        <v>681</v>
      </c>
      <c r="B682" s="572" t="s">
        <v>14381</v>
      </c>
      <c r="C682" s="612" t="s">
        <v>14382</v>
      </c>
      <c r="D682" s="572" t="s">
        <v>13209</v>
      </c>
      <c r="E682" s="568" t="str">
        <f t="shared" si="32"/>
        <v>Not Placed</v>
      </c>
      <c r="F682" s="502" t="s">
        <v>12495</v>
      </c>
      <c r="G682" s="570" t="s">
        <v>13330</v>
      </c>
      <c r="H682" s="572"/>
      <c r="I682" s="610">
        <v>36260</v>
      </c>
      <c r="J682" s="572">
        <v>22</v>
      </c>
      <c r="K682" s="572" t="s">
        <v>14383</v>
      </c>
      <c r="L682" s="572"/>
      <c r="M682" s="612" t="s">
        <v>14384</v>
      </c>
      <c r="N682" s="612" t="s">
        <v>14385</v>
      </c>
      <c r="O682" s="612">
        <v>8424018084</v>
      </c>
      <c r="P682" s="612">
        <v>8424019084</v>
      </c>
      <c r="Q682" s="612" t="e">
        <f>VLOOKUP(B682,'TCS CON'!$D$1:$H$98,5,0)</f>
        <v>#N/A</v>
      </c>
      <c r="R682" s="612" t="e">
        <f>VLOOKUP(B682,LTI!$C$1:$H$46,6,0)</f>
        <v>#N/A</v>
      </c>
      <c r="S682" s="612" t="e">
        <f>VLOOKUP(B682,JARO!$E$2:$I$11,5,0)</f>
        <v>#N/A</v>
      </c>
      <c r="T682" s="612" t="e">
        <f>VLOOKUP(B682,Capgemini!$D$3:$H$78,5,0)</f>
        <v>#N/A</v>
      </c>
      <c r="U682" s="612" t="e">
        <f>VLOOKUP(B682,Carwale!$D$1:$H$4,5,0)</f>
        <v>#N/A</v>
      </c>
      <c r="V682" s="612" t="e">
        <f>VLOOKUP(B682,'Interactive Brokers'!E:I,5,0)</f>
        <v>#N/A</v>
      </c>
      <c r="W682" s="612" t="e">
        <f>VLOOKUP(B682,'REL Jio'!E:I,5,0)</f>
        <v>#N/A</v>
      </c>
      <c r="X682" s="612" t="e">
        <f>VLOOKUP(B682,'Sciative Sol'!E:I,5,0)</f>
        <v>#N/A</v>
      </c>
      <c r="Y682" s="612" t="e">
        <f>VLOOKUP(B682,'Hexaware Tech'!E:I,5,0)</f>
        <v>#N/A</v>
      </c>
      <c r="Z682" s="612" t="e">
        <f>VLOOKUP(B682,Axis!D:H,5,0)</f>
        <v>#N/A</v>
      </c>
      <c r="AA682" s="612" t="e">
        <f>VLOOKUP(B682,Ugam!$D$3:$H$26,5,0)</f>
        <v>#N/A</v>
      </c>
      <c r="AB682" s="612" t="e">
        <f>VLOOKUP(B682,Zeus!F:J,5,0)</f>
        <v>#N/A</v>
      </c>
      <c r="AC682" s="612" t="e">
        <f>VLOOKUP(B682,Montran!F:J,5,0)</f>
        <v>#N/A</v>
      </c>
      <c r="AD682" s="612" t="e">
        <f>VLOOKUP(B682,Endurance!H466:L466,5,0)</f>
        <v>#N/A</v>
      </c>
      <c r="AE682" s="612" t="e">
        <f>VLOOKUP(B682,'Swabhav Techlabs'!$F$1:$J$2,5,0)</f>
        <v>#N/A</v>
      </c>
      <c r="AF682" s="612" t="e">
        <f>VLOOKUP(B682,'Quality Kiosk'!$F$1:$J$18,5,0)</f>
        <v>#N/A</v>
      </c>
      <c r="AG682" s="612" t="e">
        <f>VLOOKUP(B682,'Lemon VB'!$F$1:$J$2,5,0)</f>
        <v>#N/A</v>
      </c>
      <c r="AH682" s="612" t="e">
        <f>VLOOKUP(B682,Gocomet!$E$1:$I$3,5,0)</f>
        <v>#N/A</v>
      </c>
      <c r="AI682" s="612" t="e">
        <f>VLOOKUP(B682,'Ingram Micro'!$E$1:$I$8,5,0)</f>
        <v>#N/A</v>
      </c>
      <c r="AJ682" s="612" t="e">
        <f>VLOOKUP(B682,'DePronto Infotech'!$E$1:$I$2,5,0)</f>
        <v>#N/A</v>
      </c>
      <c r="AK682" s="612" t="e">
        <f>VLOOKUP(B682,'Reliance Retail'!$E$1:$I$4,5,0)</f>
        <v>#N/A</v>
      </c>
      <c r="AL682" s="612" t="e">
        <f>VLOOKUP(B682,'Bright Champs'!$D$1:$H$13,5,0)</f>
        <v>#N/A</v>
      </c>
      <c r="AM682" s="612" t="e">
        <f>VLOOKUP(B682,Neosoft!$E$1:$I$12,5,0)</f>
        <v>#N/A</v>
      </c>
      <c r="AN682" s="612" t="e">
        <f>VLOOKUP(B682,Infosys!$E$1:$I$3,5,0)</f>
        <v>#N/A</v>
      </c>
      <c r="AO682" s="612" t="e">
        <f>VLOOKUP(B682,Cerelabs!$E$1:$I$5,5,0)</f>
        <v>#N/A</v>
      </c>
      <c r="AP682" s="612" t="e">
        <f>VLOOKUP(B682,'Neebal Technologies'!$D$1:$H$2,5,0)</f>
        <v>#N/A</v>
      </c>
      <c r="AQ682" s="612" t="e">
        <f>VLOOKUP(B682,'Vertiv Energy'!$D$1:$H$2,5,0)</f>
        <v>#N/A</v>
      </c>
      <c r="AR682" s="612" t="e">
        <f>VLOOKUP(B682,'Acidaes Solutions (CRMNEXT)'!$D$1:$H$3,5,0)</f>
        <v>#N/A</v>
      </c>
      <c r="AS682" s="612" t="e">
        <f>VLOOKUP(B682,Growisto!$D$1:$H$2,5,0)</f>
        <v>#N/A</v>
      </c>
      <c r="AT682" s="612" t="e">
        <f>VLOOKUP(B682,'9.9 Mediaworx - Digit'!$D$1:$H$2,5,0)</f>
        <v>#N/A</v>
      </c>
      <c r="AU682" s="612" t="e">
        <f>VLOOKUP(B682,'Vistaar systems Pvt Ltd'!$D$2:$H$3,5,0)</f>
        <v>#N/A</v>
      </c>
      <c r="AV682" s="612" t="e">
        <f>VLOOKUP(B682,'Course 5i'!$D$2:$H$11,5,0)</f>
        <v>#N/A</v>
      </c>
      <c r="AW682" s="612" t="e">
        <f>VLOOKUP(B682,'Radiant Appliances &amp; Electronic'!$D$1:$H$13,5,0)</f>
        <v>#N/A</v>
      </c>
      <c r="AX682" s="612" t="e">
        <f>VLOOKUP(B682,'Atos Global'!$D$3:$H$27,5,0)</f>
        <v>#N/A</v>
      </c>
      <c r="AY682" s="612" t="e">
        <f>VLOOKUP(B682,'Saama Technologies'!$D$1:$H$2,5,0)</f>
        <v>#N/A</v>
      </c>
      <c r="AZ682" s="612" t="e">
        <f>VLOOKUP(B682,'Multiplier Solutions'!$D$1:$H$2,5,0)</f>
        <v>#N/A</v>
      </c>
      <c r="BA682" s="612" t="e">
        <f>VLOOKUP(B682,GEP!$D$2:$H$5,5,0)</f>
        <v>#N/A</v>
      </c>
      <c r="BB682" s="612" t="e">
        <f>VLOOKUP(B682,Accenture!$D$1:$H$6,5,0)</f>
        <v>#N/A</v>
      </c>
      <c r="BC682" s="612" t="e">
        <f>VLOOKUP(B682,'Endurance International Group'!$D$1:$H$2,5,0)</f>
        <v>#N/A</v>
      </c>
      <c r="BD682" s="612" t="e">
        <f>VLOOKUP(B682,Newgen!$D$1:$H$2,5,0)</f>
        <v>#N/A</v>
      </c>
      <c r="BE682" s="612" t="e">
        <f>VLOOKUP(B682,'3D Incredible'!D682:H682,5,0)</f>
        <v>#N/A</v>
      </c>
      <c r="BF682" s="612" t="e">
        <f>VLOOKUP(B682,'Raja Software Labs'!$D$2:$H$2,5,0)</f>
        <v>#N/A</v>
      </c>
      <c r="BG682" s="612" t="e">
        <f>VLOOKUP(B682,Wipro!$D$1:$H$2,5,0)</f>
        <v>#N/A</v>
      </c>
      <c r="BH682" s="612" t="e">
        <f>VLOOKUP(B682,'Perch Technologies'!$D$2:$H$2,5,0)</f>
        <v>#N/A</v>
      </c>
      <c r="BI682" s="612" t="e">
        <f>VLOOKUP(B682,'Morning Star'!$D$1:$H$6,5,0)</f>
        <v>#N/A</v>
      </c>
      <c r="BJ682" s="612" t="e">
        <f>VLOOKUP(B682,Flexiloans!$D$1:$H$2,5,0)</f>
        <v>#N/A</v>
      </c>
      <c r="BK682" s="612" t="e">
        <f>VLOOKUP(B682,'Thirdware Solutions'!$D$1:$H$2,5,0)</f>
        <v>#N/A</v>
      </c>
      <c r="BL682" s="612" t="e">
        <f>VLOOKUP(B682,Tescom!$D$1:$H$8,5,0)</f>
        <v>#N/A</v>
      </c>
      <c r="BM682" s="612" t="e">
        <f>VLOOKUP(B682,'Cogno AI'!$D$1:$H$2,5,0)</f>
        <v>#N/A</v>
      </c>
      <c r="BN682" s="612" t="e">
        <f>VLOOKUP(B682,'ABM Knowledgeware'!$D$1:$H$2,5,0)</f>
        <v>#N/A</v>
      </c>
      <c r="BO682" s="612" t="e">
        <f>VLOOKUP(B682,'Concerto Software'!$D$1:$H$3,5,0)</f>
        <v>#N/A</v>
      </c>
      <c r="BP682" s="612" t="e">
        <f>VLOOKUP(B682,'My Captain'!$D$1:$H$4,5,0)</f>
        <v>#N/A</v>
      </c>
      <c r="BQ682" s="612" t="e">
        <f>VLOOKUP(B682,'Finoux Solutions'!$D$2:$H$4,5,0)</f>
        <v>#N/A</v>
      </c>
      <c r="BR682" s="612" t="e">
        <f>VLOOKUP(B682,'MITR Learning'!$D$1:$H$2,5,0)</f>
        <v>#N/A</v>
      </c>
      <c r="BS682" s="612" t="e">
        <f>VLOOKUP(B682,Nucsoft!$D$2:$H$6,5,0)</f>
        <v>#N/A</v>
      </c>
      <c r="BT682" s="612" t="e">
        <f>VLOOKUP(B682,'Paras Cadd'!$D$1:$H$2,5,0)</f>
        <v>#N/A</v>
      </c>
      <c r="BU682" s="612" t="e">
        <f>VLOOKUP(B682,'ICICI Securities'!$D$1:$H$2,5,0)</f>
        <v>#N/A</v>
      </c>
      <c r="BV682" s="612" t="e">
        <f>VLOOKUP(B682,'Citius Tech'!$D$2:$H$5,5,0)</f>
        <v>#N/A</v>
      </c>
      <c r="BW682" s="612" t="e">
        <f>VLOOKUP(B682,'Buzzy Brains'!$D$2:$H$2,5,0)</f>
        <v>#N/A</v>
      </c>
      <c r="BX682" s="612" t="e">
        <f>VLOOKUP(B682,'Decimal Point'!$D$2:$H$2,5,0)</f>
        <v>#N/A</v>
      </c>
      <c r="BY682" s="612" t="e">
        <f>VLOOKUP(B682,'Sankey Business Solutions'!$D$2:$H$3,5,0)</f>
        <v>#N/A</v>
      </c>
      <c r="BZ682" s="612" t="e">
        <f>VLOOKUP(B682,'Nangia &amp; Co LLP'!$D$2:$H$2,5,0)</f>
        <v>#N/A</v>
      </c>
      <c r="CA682" s="612" t="e">
        <f>VLOOKUP(B682,'FIS Solutions India Pvt Ltd'!$D$2:$H$2,5,0)</f>
        <v>#N/A</v>
      </c>
      <c r="CB682" s="612" t="e">
        <f>VLOOKUP(B682,'Delta Technology &amp; Management '!$D$2:$H$16,5,0)</f>
        <v>#N/A</v>
      </c>
      <c r="CC682" s="612" t="e">
        <f>VLOOKUP(B682,'Espoir Networks'!$D$3:$H$11,5,0)</f>
        <v>#N/A</v>
      </c>
      <c r="CD682" s="612" t="e">
        <f>VLOOKUP(B682,'Servosys Solution'!$D$3:$H$5,5,0)</f>
        <v>#N/A</v>
      </c>
      <c r="CE682" s="612" t="e">
        <f>VLOOKUP(B682,'Ribbon Communications'!$D$3:$H$4,5,0)</f>
        <v>#N/A</v>
      </c>
      <c r="CF682" s="612">
        <f t="shared" si="33"/>
        <v>0</v>
      </c>
      <c r="CG682" s="870" t="s">
        <v>14386</v>
      </c>
      <c r="CH682" s="870" t="s">
        <v>14387</v>
      </c>
      <c r="CI682" s="870" t="s">
        <v>14388</v>
      </c>
      <c r="CJ682" s="870"/>
      <c r="CK682" s="870">
        <v>2016</v>
      </c>
      <c r="CL682" s="870">
        <v>2021</v>
      </c>
      <c r="CM682" s="386" t="s">
        <v>14389</v>
      </c>
      <c r="CN682" s="386">
        <v>399</v>
      </c>
      <c r="CO682" s="870">
        <v>79.8</v>
      </c>
      <c r="CP682" s="386">
        <v>2014</v>
      </c>
      <c r="CQ682" s="386" t="s">
        <v>9840</v>
      </c>
      <c r="CR682" s="386" t="s">
        <v>13939</v>
      </c>
      <c r="CS682" s="386">
        <v>386</v>
      </c>
      <c r="CT682" s="649">
        <v>59.38</v>
      </c>
      <c r="CU682" s="386">
        <v>2016</v>
      </c>
      <c r="CV682" s="386" t="s">
        <v>13613</v>
      </c>
      <c r="CW682" s="323" t="s">
        <v>81</v>
      </c>
      <c r="CX682" s="323" t="s">
        <v>81</v>
      </c>
      <c r="CY682" s="323" t="s">
        <v>81</v>
      </c>
      <c r="CZ682" s="323" t="s">
        <v>81</v>
      </c>
      <c r="DA682" s="323" t="s">
        <v>81</v>
      </c>
      <c r="DB682" s="323" t="s">
        <v>81</v>
      </c>
      <c r="DC682" s="323" t="s">
        <v>81</v>
      </c>
      <c r="DD682" s="323" t="s">
        <v>81</v>
      </c>
      <c r="DE682" s="323" t="s">
        <v>81</v>
      </c>
      <c r="DF682" s="323" t="s">
        <v>81</v>
      </c>
      <c r="DG682" s="387">
        <v>6.07</v>
      </c>
      <c r="DH682" s="386">
        <v>5.94</v>
      </c>
      <c r="DI682" s="387">
        <v>4.6500000000000004</v>
      </c>
      <c r="DJ682" s="387">
        <v>4.93</v>
      </c>
      <c r="DK682" s="387">
        <v>7</v>
      </c>
      <c r="DL682" s="387">
        <v>7.06</v>
      </c>
      <c r="DM682" s="386" t="s">
        <v>12913</v>
      </c>
      <c r="DN682" s="387">
        <v>5.93</v>
      </c>
      <c r="DO682" s="387">
        <v>56.33</v>
      </c>
      <c r="DP682" s="386">
        <v>7.06</v>
      </c>
      <c r="DQ682" s="870">
        <v>0</v>
      </c>
      <c r="DR682" s="870">
        <f>2+2+5+2</f>
        <v>11</v>
      </c>
      <c r="DS682" s="870">
        <v>0</v>
      </c>
      <c r="DT682" s="870">
        <v>0</v>
      </c>
      <c r="DU682" s="870" t="s">
        <v>81</v>
      </c>
      <c r="DV682" s="870" t="s">
        <v>81</v>
      </c>
      <c r="DW682" s="870">
        <v>1</v>
      </c>
      <c r="DX682" s="870" t="s">
        <v>84</v>
      </c>
      <c r="DY682" s="870" t="s">
        <v>81</v>
      </c>
      <c r="DZ682" s="870" t="s">
        <v>14390</v>
      </c>
      <c r="EA682" s="870" t="s">
        <v>358</v>
      </c>
      <c r="EB682" s="870" t="s">
        <v>14391</v>
      </c>
      <c r="EC682" s="870" t="s">
        <v>88</v>
      </c>
      <c r="ED682" s="870" t="s">
        <v>12422</v>
      </c>
      <c r="EE682" s="870" t="s">
        <v>14392</v>
      </c>
      <c r="EF682" s="870" t="s">
        <v>14393</v>
      </c>
      <c r="EG682" s="870" t="s">
        <v>84</v>
      </c>
      <c r="EH682" s="870" t="s">
        <v>14394</v>
      </c>
      <c r="EI682" s="870" t="s">
        <v>14395</v>
      </c>
      <c r="EJ682" s="870"/>
      <c r="EK682" s="521"/>
      <c r="EL682" s="870" t="s">
        <v>14396</v>
      </c>
      <c r="EM682" s="742" t="s">
        <v>14397</v>
      </c>
      <c r="EN682" s="386" t="s">
        <v>14398</v>
      </c>
      <c r="EO682"/>
    </row>
    <row r="683" spans="1:145" s="316" customFormat="1" ht="18" thickTop="1" thickBot="1">
      <c r="A683" s="572">
        <v>682</v>
      </c>
      <c r="B683" s="572" t="s">
        <v>14490</v>
      </c>
      <c r="C683" s="612" t="s">
        <v>14489</v>
      </c>
      <c r="D683" s="572" t="s">
        <v>13209</v>
      </c>
      <c r="E683" s="568" t="str">
        <f t="shared" si="32"/>
        <v>Placed</v>
      </c>
      <c r="F683" s="570" t="s">
        <v>12496</v>
      </c>
      <c r="G683" s="568" t="s">
        <v>160</v>
      </c>
      <c r="H683" s="572" t="s">
        <v>14488</v>
      </c>
      <c r="I683" s="610">
        <v>36401</v>
      </c>
      <c r="J683" s="572">
        <v>21</v>
      </c>
      <c r="K683" s="572" t="s">
        <v>14487</v>
      </c>
      <c r="L683" s="572" t="s">
        <v>14486</v>
      </c>
      <c r="M683" s="612" t="s">
        <v>14485</v>
      </c>
      <c r="N683" s="612" t="s">
        <v>14484</v>
      </c>
      <c r="O683" s="612">
        <v>9324099068</v>
      </c>
      <c r="P683" s="612">
        <v>8689839615</v>
      </c>
      <c r="Q683" s="612" t="e">
        <f>VLOOKUP(B683,'TCS CON'!$D$1:$H$98,5,0)</f>
        <v>#N/A</v>
      </c>
      <c r="R683" s="612" t="e">
        <f>VLOOKUP(B683,LTI!$C$1:$H$46,6,0)</f>
        <v>#N/A</v>
      </c>
      <c r="S683" s="612" t="e">
        <f>VLOOKUP(B683,JARO!$E$2:$I$11,5,0)</f>
        <v>#N/A</v>
      </c>
      <c r="T683" s="612" t="e">
        <f>VLOOKUP(B683,Capgemini!$D$3:$H$78,5,0)</f>
        <v>#N/A</v>
      </c>
      <c r="U683" s="612" t="e">
        <f>VLOOKUP(B683,Carwale!$D$1:$H$4,5,0)</f>
        <v>#N/A</v>
      </c>
      <c r="V683" s="612" t="e">
        <f>VLOOKUP(B683,'Interactive Brokers'!E:I,5,0)</f>
        <v>#N/A</v>
      </c>
      <c r="W683" s="612" t="e">
        <f>VLOOKUP(B683,'REL Jio'!E:I,5,0)</f>
        <v>#N/A</v>
      </c>
      <c r="X683" s="612" t="e">
        <f>VLOOKUP(B683,'Sciative Sol'!E:I,5,0)</f>
        <v>#N/A</v>
      </c>
      <c r="Y683" s="612" t="e">
        <f>VLOOKUP(B683,'Hexaware Tech'!E:I,5,0)</f>
        <v>#N/A</v>
      </c>
      <c r="Z683" s="612" t="e">
        <f>VLOOKUP(B683,Axis!D:H,5,0)</f>
        <v>#N/A</v>
      </c>
      <c r="AA683" s="612" t="e">
        <f>VLOOKUP(B683,Ugam!$D$3:$H$26,5,0)</f>
        <v>#N/A</v>
      </c>
      <c r="AB683" s="612" t="e">
        <f>VLOOKUP(B683,Zeus!F:J,5,0)</f>
        <v>#N/A</v>
      </c>
      <c r="AC683" s="612" t="e">
        <f>VLOOKUP(B683,Montran!F:J,5,0)</f>
        <v>#N/A</v>
      </c>
      <c r="AD683" s="612" t="e">
        <f>VLOOKUP(B683,Endurance!H467:L467,5,0)</f>
        <v>#N/A</v>
      </c>
      <c r="AE683" s="612" t="e">
        <f>VLOOKUP(B683,'Swabhav Techlabs'!$F$1:$J$2,5,0)</f>
        <v>#N/A</v>
      </c>
      <c r="AF683" s="612" t="e">
        <f>VLOOKUP(B683,'Quality Kiosk'!$F$1:$J$18,5,0)</f>
        <v>#N/A</v>
      </c>
      <c r="AG683" s="612" t="e">
        <f>VLOOKUP(B683,'Lemon VB'!$F$1:$J$2,5,0)</f>
        <v>#N/A</v>
      </c>
      <c r="AH683" s="612" t="e">
        <f>VLOOKUP(B683,Gocomet!$E$1:$I$3,5,0)</f>
        <v>#N/A</v>
      </c>
      <c r="AI683" s="612" t="e">
        <f>VLOOKUP(B683,'Ingram Micro'!$E$1:$I$8,5,0)</f>
        <v>#N/A</v>
      </c>
      <c r="AJ683" s="612" t="e">
        <f>VLOOKUP(B683,'DePronto Infotech'!$E$1:$I$2,5,0)</f>
        <v>#N/A</v>
      </c>
      <c r="AK683" s="612" t="e">
        <f>VLOOKUP(B683,'Reliance Retail'!$E$1:$I$4,5,0)</f>
        <v>#N/A</v>
      </c>
      <c r="AL683" s="612" t="e">
        <f>VLOOKUP(B683,'Bright Champs'!$D$1:$H$13,5,0)</f>
        <v>#N/A</v>
      </c>
      <c r="AM683" s="612" t="e">
        <f>VLOOKUP(B683,Neosoft!$E$1:$I$12,5,0)</f>
        <v>#N/A</v>
      </c>
      <c r="AN683" s="612" t="e">
        <f>VLOOKUP(B683,Infosys!$E$1:$I$3,5,0)</f>
        <v>#N/A</v>
      </c>
      <c r="AO683" s="612" t="e">
        <f>VLOOKUP(B683,Cerelabs!$E$1:$I$5,5,0)</f>
        <v>#N/A</v>
      </c>
      <c r="AP683" s="612" t="e">
        <f>VLOOKUP(B683,'Neebal Technologies'!$D$1:$H$2,5,0)</f>
        <v>#N/A</v>
      </c>
      <c r="AQ683" s="612" t="e">
        <f>VLOOKUP(B683,'Vertiv Energy'!$D$1:$H$2,5,0)</f>
        <v>#N/A</v>
      </c>
      <c r="AR683" s="612" t="e">
        <f>VLOOKUP(B683,'Acidaes Solutions (CRMNEXT)'!$D$1:$H$3,5,0)</f>
        <v>#N/A</v>
      </c>
      <c r="AS683" s="612" t="e">
        <f>VLOOKUP(B683,Growisto!$D$1:$H$2,5,0)</f>
        <v>#N/A</v>
      </c>
      <c r="AT683" s="612" t="e">
        <f>VLOOKUP(B683,'9.9 Mediaworx - Digit'!$D$1:$H$2,5,0)</f>
        <v>#N/A</v>
      </c>
      <c r="AU683" s="612" t="e">
        <f>VLOOKUP(B683,'Vistaar systems Pvt Ltd'!$D$2:$H$3,5,0)</f>
        <v>#N/A</v>
      </c>
      <c r="AV683" s="612" t="e">
        <f>VLOOKUP(B683,'Course 5i'!$D$2:$H$11,5,0)</f>
        <v>#N/A</v>
      </c>
      <c r="AW683" s="612" t="e">
        <f>VLOOKUP(B683,'Radiant Appliances &amp; Electronic'!$D$1:$H$13,5,0)</f>
        <v>#N/A</v>
      </c>
      <c r="AX683" s="612" t="e">
        <f>VLOOKUP(B683,'Atos Global'!$D$3:$H$27,5,0)</f>
        <v>#N/A</v>
      </c>
      <c r="AY683" s="612" t="e">
        <f>VLOOKUP(B683,'Saama Technologies'!$D$1:$H$2,5,0)</f>
        <v>#N/A</v>
      </c>
      <c r="AZ683" s="612" t="e">
        <f>VLOOKUP(B683,'Multiplier Solutions'!$D$1:$H$2,5,0)</f>
        <v>#N/A</v>
      </c>
      <c r="BA683" s="612" t="e">
        <f>VLOOKUP(B683,GEP!$D$2:$H$5,5,0)</f>
        <v>#N/A</v>
      </c>
      <c r="BB683" s="612" t="e">
        <f>VLOOKUP(B683,Accenture!$D$1:$H$6,5,0)</f>
        <v>#N/A</v>
      </c>
      <c r="BC683" s="612" t="e">
        <f>VLOOKUP(B683,'Endurance International Group'!$D$1:$H$2,5,0)</f>
        <v>#N/A</v>
      </c>
      <c r="BD683" s="612" t="e">
        <f>VLOOKUP(B683,Newgen!$D$1:$H$2,5,0)</f>
        <v>#N/A</v>
      </c>
      <c r="BE683" s="612" t="e">
        <f>VLOOKUP(B683,'3D Incredible'!D683:H683,5,0)</f>
        <v>#N/A</v>
      </c>
      <c r="BF683" s="612" t="e">
        <f>VLOOKUP(B683,'Raja Software Labs'!$D$2:$H$2,5,0)</f>
        <v>#N/A</v>
      </c>
      <c r="BG683" s="612" t="e">
        <f>VLOOKUP(B683,Wipro!$D$1:$H$2,5,0)</f>
        <v>#N/A</v>
      </c>
      <c r="BH683" s="612" t="e">
        <f>VLOOKUP(B683,'Perch Technologies'!$D$2:$H$2,5,0)</f>
        <v>#N/A</v>
      </c>
      <c r="BI683" s="612" t="e">
        <f>VLOOKUP(B683,'Morning Star'!$D$1:$H$6,5,0)</f>
        <v>#N/A</v>
      </c>
      <c r="BJ683" s="612" t="e">
        <f>VLOOKUP(B683,Flexiloans!$D$1:$H$2,5,0)</f>
        <v>#N/A</v>
      </c>
      <c r="BK683" s="612" t="e">
        <f>VLOOKUP(B683,'Thirdware Solutions'!$D$1:$H$2,5,0)</f>
        <v>#N/A</v>
      </c>
      <c r="BL683" s="612" t="e">
        <f>VLOOKUP(B683,Tescom!$D$1:$H$8,5,0)</f>
        <v>#N/A</v>
      </c>
      <c r="BM683" s="612" t="e">
        <f>VLOOKUP(B683,'Cogno AI'!$D$1:$H$2,5,0)</f>
        <v>#N/A</v>
      </c>
      <c r="BN683" s="612" t="e">
        <f>VLOOKUP(B683,'ABM Knowledgeware'!$D$1:$H$2,5,0)</f>
        <v>#N/A</v>
      </c>
      <c r="BO683" s="612" t="e">
        <f>VLOOKUP(B683,'Concerto Software'!$D$1:$H$3,5,0)</f>
        <v>#N/A</v>
      </c>
      <c r="BP683" s="612" t="e">
        <f>VLOOKUP(B683,'My Captain'!$D$1:$H$4,5,0)</f>
        <v>#N/A</v>
      </c>
      <c r="BQ683" s="612" t="e">
        <f>VLOOKUP(B683,'Finoux Solutions'!$D$2:$H$4,5,0)</f>
        <v>#N/A</v>
      </c>
      <c r="BR683" s="612" t="e">
        <f>VLOOKUP(B683,'MITR Learning'!$D$1:$H$2,5,0)</f>
        <v>#N/A</v>
      </c>
      <c r="BS683" s="612" t="e">
        <f>VLOOKUP(B683,Nucsoft!$D$2:$H$6,5,0)</f>
        <v>#N/A</v>
      </c>
      <c r="BT683" s="612" t="e">
        <f>VLOOKUP(B683,'Paras Cadd'!$D$1:$H$2,5,0)</f>
        <v>#N/A</v>
      </c>
      <c r="BU683" s="612" t="e">
        <f>VLOOKUP(B683,'ICICI Securities'!$D$1:$H$2,5,0)</f>
        <v>#N/A</v>
      </c>
      <c r="BV683" s="612" t="e">
        <f>VLOOKUP(B683,'Citius Tech'!$D$2:$H$5,5,0)</f>
        <v>#N/A</v>
      </c>
      <c r="BW683" s="612" t="e">
        <f>VLOOKUP(B683,'Buzzy Brains'!$D$2:$H$2,5,0)</f>
        <v>#N/A</v>
      </c>
      <c r="BX683" s="612" t="e">
        <f>VLOOKUP(B683,'Decimal Point'!$D$2:$H$2,5,0)</f>
        <v>#N/A</v>
      </c>
      <c r="BY683" s="612" t="e">
        <f>VLOOKUP(B683,'Sankey Business Solutions'!$D$2:$H$3,5,0)</f>
        <v>#N/A</v>
      </c>
      <c r="BZ683" s="612" t="e">
        <f>VLOOKUP(B683,'Nangia &amp; Co LLP'!$D$2:$H$2,5,0)</f>
        <v>#N/A</v>
      </c>
      <c r="CA683" s="612" t="e">
        <f>VLOOKUP(B683,'FIS Solutions India Pvt Ltd'!$D$2:$H$2,5,0)</f>
        <v>#N/A</v>
      </c>
      <c r="CB683" s="612">
        <f>VLOOKUP(B683,'Delta Technology &amp; Management '!$D$2:$H$16,5,0)</f>
        <v>300000</v>
      </c>
      <c r="CC683" s="612" t="e">
        <f>VLOOKUP(B683,'Espoir Networks'!$D$3:$H$11,5,0)</f>
        <v>#N/A</v>
      </c>
      <c r="CD683" s="612" t="e">
        <f>VLOOKUP(B683,'Servosys Solution'!$D$3:$H$5,5,0)</f>
        <v>#N/A</v>
      </c>
      <c r="CE683" s="612" t="e">
        <f>VLOOKUP(B683,'Ribbon Communications'!$D$3:$H$4,5,0)</f>
        <v>#N/A</v>
      </c>
      <c r="CF683" s="612">
        <f t="shared" si="33"/>
        <v>1</v>
      </c>
      <c r="CG683" s="891" t="s">
        <v>14483</v>
      </c>
      <c r="CH683" s="891" t="s">
        <v>14482</v>
      </c>
      <c r="CI683" s="891" t="s">
        <v>81</v>
      </c>
      <c r="CJ683" s="891"/>
      <c r="CK683" s="891">
        <v>2018</v>
      </c>
      <c r="CL683" s="891">
        <v>2021</v>
      </c>
      <c r="CM683" s="386" t="s">
        <v>14481</v>
      </c>
      <c r="CN683" s="386">
        <v>435</v>
      </c>
      <c r="CO683" s="891">
        <v>87</v>
      </c>
      <c r="CP683" s="386">
        <v>2015</v>
      </c>
      <c r="CQ683" s="386" t="s">
        <v>14480</v>
      </c>
      <c r="CR683" s="386" t="s">
        <v>81</v>
      </c>
      <c r="CS683" s="386" t="s">
        <v>81</v>
      </c>
      <c r="CT683" s="649" t="s">
        <v>81</v>
      </c>
      <c r="CU683" s="386" t="s">
        <v>295</v>
      </c>
      <c r="CV683" s="386" t="s">
        <v>81</v>
      </c>
      <c r="CW683" s="323" t="s">
        <v>14479</v>
      </c>
      <c r="CX683" s="323" t="s">
        <v>336</v>
      </c>
      <c r="CY683" s="323">
        <v>1393</v>
      </c>
      <c r="CZ683" s="323">
        <v>81.94</v>
      </c>
      <c r="DA683" s="323">
        <v>2018</v>
      </c>
      <c r="DB683" s="323">
        <v>3</v>
      </c>
      <c r="DC683" s="323" t="s">
        <v>12798</v>
      </c>
      <c r="DD683" s="323">
        <v>78.930000000000007</v>
      </c>
      <c r="DE683" s="323">
        <v>78.790000000000006</v>
      </c>
      <c r="DF683" s="323">
        <v>0</v>
      </c>
      <c r="DG683" s="387" t="s">
        <v>81</v>
      </c>
      <c r="DH683" s="386" t="s">
        <v>81</v>
      </c>
      <c r="DI683" s="387">
        <v>7.19</v>
      </c>
      <c r="DJ683" s="387">
        <v>7.69</v>
      </c>
      <c r="DK683" s="387">
        <v>7.19</v>
      </c>
      <c r="DL683" s="387">
        <v>9.69</v>
      </c>
      <c r="DM683" s="386">
        <v>324</v>
      </c>
      <c r="DN683" s="387">
        <v>7.94</v>
      </c>
      <c r="DO683" s="387">
        <v>70.75</v>
      </c>
      <c r="DP683" s="386">
        <v>98</v>
      </c>
      <c r="DQ683" s="891">
        <v>0</v>
      </c>
      <c r="DR683" s="891" t="s">
        <v>14478</v>
      </c>
      <c r="DS683" s="891">
        <v>0</v>
      </c>
      <c r="DT683" s="891">
        <v>0</v>
      </c>
      <c r="DU683" s="891">
        <v>0</v>
      </c>
      <c r="DV683" s="891">
        <v>0</v>
      </c>
      <c r="DW683" s="891" t="s">
        <v>3203</v>
      </c>
      <c r="DX683" s="891" t="s">
        <v>3203</v>
      </c>
      <c r="DY683" s="891" t="s">
        <v>81</v>
      </c>
      <c r="DZ683" s="891" t="s">
        <v>14477</v>
      </c>
      <c r="EA683" s="891" t="s">
        <v>5464</v>
      </c>
      <c r="EB683" s="891" t="s">
        <v>14476</v>
      </c>
      <c r="EC683" s="891" t="s">
        <v>88</v>
      </c>
      <c r="ED683" s="891" t="s">
        <v>12832</v>
      </c>
      <c r="EE683" s="891" t="s">
        <v>81</v>
      </c>
      <c r="EF683" s="891" t="s">
        <v>14475</v>
      </c>
      <c r="EG683" s="891" t="s">
        <v>14474</v>
      </c>
      <c r="EH683" s="891" t="s">
        <v>14473</v>
      </c>
      <c r="EI683" s="891" t="s">
        <v>14472</v>
      </c>
      <c r="EJ683" s="891"/>
      <c r="EK683" s="521"/>
      <c r="EL683" s="891" t="s">
        <v>14471</v>
      </c>
      <c r="EM683" s="742" t="s">
        <v>14470</v>
      </c>
      <c r="EN683" s="386"/>
      <c r="EO683"/>
    </row>
    <row r="684" spans="1:145" s="316" customFormat="1" ht="18" thickTop="1" thickBot="1">
      <c r="A684" s="572">
        <v>683</v>
      </c>
      <c r="B684" s="572" t="s">
        <v>14469</v>
      </c>
      <c r="C684" s="612" t="s">
        <v>14468</v>
      </c>
      <c r="D684" s="572" t="s">
        <v>13208</v>
      </c>
      <c r="E684" s="568" t="str">
        <f t="shared" si="32"/>
        <v>Not Placed</v>
      </c>
      <c r="F684" s="570" t="s">
        <v>12496</v>
      </c>
      <c r="G684" s="568" t="s">
        <v>160</v>
      </c>
      <c r="H684" s="572" t="s">
        <v>14467</v>
      </c>
      <c r="I684" s="610">
        <v>36586</v>
      </c>
      <c r="J684" s="572">
        <v>20</v>
      </c>
      <c r="K684" s="572" t="s">
        <v>14466</v>
      </c>
      <c r="L684" s="572" t="s">
        <v>14465</v>
      </c>
      <c r="M684" s="612" t="s">
        <v>14464</v>
      </c>
      <c r="N684" s="612" t="s">
        <v>14463</v>
      </c>
      <c r="O684" s="612">
        <v>8452891838</v>
      </c>
      <c r="P684" s="612">
        <v>8655205227</v>
      </c>
      <c r="Q684" s="612" t="e">
        <f>VLOOKUP(B684,'TCS CON'!$D$1:$H$98,5,0)</f>
        <v>#N/A</v>
      </c>
      <c r="R684" s="612" t="e">
        <f>VLOOKUP(B684,LTI!$C$1:$H$46,6,0)</f>
        <v>#N/A</v>
      </c>
      <c r="S684" s="612" t="e">
        <f>VLOOKUP(B684,JARO!$E$2:$I$11,5,0)</f>
        <v>#N/A</v>
      </c>
      <c r="T684" s="612" t="e">
        <f>VLOOKUP(B684,Capgemini!$D$3:$H$78,5,0)</f>
        <v>#N/A</v>
      </c>
      <c r="U684" s="612" t="e">
        <f>VLOOKUP(B684,Carwale!$D$1:$H$4,5,0)</f>
        <v>#N/A</v>
      </c>
      <c r="V684" s="612" t="e">
        <f>VLOOKUP(B684,'Interactive Brokers'!E:I,5,0)</f>
        <v>#N/A</v>
      </c>
      <c r="W684" s="612" t="e">
        <f>VLOOKUP(B684,'REL Jio'!E:I,5,0)</f>
        <v>#N/A</v>
      </c>
      <c r="X684" s="612" t="e">
        <f>VLOOKUP(B684,'Sciative Sol'!E:I,5,0)</f>
        <v>#N/A</v>
      </c>
      <c r="Y684" s="612" t="e">
        <f>VLOOKUP(B684,'Hexaware Tech'!E:I,5,0)</f>
        <v>#N/A</v>
      </c>
      <c r="Z684" s="612" t="e">
        <f>VLOOKUP(B684,Axis!D:H,5,0)</f>
        <v>#N/A</v>
      </c>
      <c r="AA684" s="612" t="e">
        <f>VLOOKUP(B684,Ugam!$D$3:$H$26,5,0)</f>
        <v>#N/A</v>
      </c>
      <c r="AB684" s="612" t="e">
        <f>VLOOKUP(B684,Zeus!F:J,5,0)</f>
        <v>#N/A</v>
      </c>
      <c r="AC684" s="612" t="e">
        <f>VLOOKUP(B684,Montran!F:J,5,0)</f>
        <v>#N/A</v>
      </c>
      <c r="AD684" s="612" t="e">
        <f>VLOOKUP(B684,Endurance!H468:L468,5,0)</f>
        <v>#N/A</v>
      </c>
      <c r="AE684" s="612" t="e">
        <f>VLOOKUP(B684,'Swabhav Techlabs'!$F$1:$J$2,5,0)</f>
        <v>#N/A</v>
      </c>
      <c r="AF684" s="612" t="e">
        <f>VLOOKUP(B684,'Quality Kiosk'!$F$1:$J$18,5,0)</f>
        <v>#N/A</v>
      </c>
      <c r="AG684" s="612" t="e">
        <f>VLOOKUP(B684,'Lemon VB'!$F$1:$J$2,5,0)</f>
        <v>#N/A</v>
      </c>
      <c r="AH684" s="612" t="e">
        <f>VLOOKUP(B684,Gocomet!$E$1:$I$3,5,0)</f>
        <v>#N/A</v>
      </c>
      <c r="AI684" s="612" t="e">
        <f>VLOOKUP(B684,'Ingram Micro'!$E$1:$I$8,5,0)</f>
        <v>#N/A</v>
      </c>
      <c r="AJ684" s="612" t="e">
        <f>VLOOKUP(B684,'DePronto Infotech'!$E$1:$I$2,5,0)</f>
        <v>#N/A</v>
      </c>
      <c r="AK684" s="612" t="e">
        <f>VLOOKUP(B684,'Reliance Retail'!$E$1:$I$4,5,0)</f>
        <v>#N/A</v>
      </c>
      <c r="AL684" s="612" t="e">
        <f>VLOOKUP(B684,'Bright Champs'!$D$1:$H$13,5,0)</f>
        <v>#N/A</v>
      </c>
      <c r="AM684" s="612" t="e">
        <f>VLOOKUP(B684,Neosoft!$E$1:$I$12,5,0)</f>
        <v>#N/A</v>
      </c>
      <c r="AN684" s="612" t="e">
        <f>VLOOKUP(B684,Infosys!$E$1:$I$3,5,0)</f>
        <v>#N/A</v>
      </c>
      <c r="AO684" s="612" t="e">
        <f>VLOOKUP(B684,Cerelabs!$E$1:$I$5,5,0)</f>
        <v>#N/A</v>
      </c>
      <c r="AP684" s="612" t="e">
        <f>VLOOKUP(B684,'Neebal Technologies'!$D$1:$H$2,5,0)</f>
        <v>#N/A</v>
      </c>
      <c r="AQ684" s="612" t="e">
        <f>VLOOKUP(B684,'Vertiv Energy'!$D$1:$H$2,5,0)</f>
        <v>#N/A</v>
      </c>
      <c r="AR684" s="612" t="e">
        <f>VLOOKUP(B684,'Acidaes Solutions (CRMNEXT)'!$D$1:$H$3,5,0)</f>
        <v>#N/A</v>
      </c>
      <c r="AS684" s="612" t="e">
        <f>VLOOKUP(B684,Growisto!$D$1:$H$2,5,0)</f>
        <v>#N/A</v>
      </c>
      <c r="AT684" s="612" t="e">
        <f>VLOOKUP(B684,'9.9 Mediaworx - Digit'!$D$1:$H$2,5,0)</f>
        <v>#N/A</v>
      </c>
      <c r="AU684" s="612" t="e">
        <f>VLOOKUP(B684,'Vistaar systems Pvt Ltd'!$D$2:$H$3,5,0)</f>
        <v>#N/A</v>
      </c>
      <c r="AV684" s="612" t="e">
        <f>VLOOKUP(B684,'Course 5i'!$D$2:$H$11,5,0)</f>
        <v>#N/A</v>
      </c>
      <c r="AW684" s="612" t="e">
        <f>VLOOKUP(B684,'Radiant Appliances &amp; Electronic'!$D$1:$H$13,5,0)</f>
        <v>#N/A</v>
      </c>
      <c r="AX684" s="612" t="e">
        <f>VLOOKUP(B684,'Atos Global'!$D$3:$H$27,5,0)</f>
        <v>#N/A</v>
      </c>
      <c r="AY684" s="612" t="e">
        <f>VLOOKUP(B684,'Saama Technologies'!$D$1:$H$2,5,0)</f>
        <v>#N/A</v>
      </c>
      <c r="AZ684" s="612" t="e">
        <f>VLOOKUP(B684,'Multiplier Solutions'!$D$1:$H$2,5,0)</f>
        <v>#N/A</v>
      </c>
      <c r="BA684" s="612" t="e">
        <f>VLOOKUP(B684,GEP!$D$2:$H$5,5,0)</f>
        <v>#N/A</v>
      </c>
      <c r="BB684" s="612" t="e">
        <f>VLOOKUP(B684,Accenture!$D$1:$H$6,5,0)</f>
        <v>#N/A</v>
      </c>
      <c r="BC684" s="612" t="e">
        <f>VLOOKUP(B684,'Endurance International Group'!$D$1:$H$2,5,0)</f>
        <v>#N/A</v>
      </c>
      <c r="BD684" s="612" t="e">
        <f>VLOOKUP(B684,Newgen!$D$1:$H$2,5,0)</f>
        <v>#N/A</v>
      </c>
      <c r="BE684" s="612" t="e">
        <f>VLOOKUP(B684,'3D Incredible'!D684:H684,5,0)</f>
        <v>#N/A</v>
      </c>
      <c r="BF684" s="612" t="e">
        <f>VLOOKUP(B684,'Raja Software Labs'!$D$2:$H$2,5,0)</f>
        <v>#N/A</v>
      </c>
      <c r="BG684" s="612" t="e">
        <f>VLOOKUP(B684,Wipro!$D$1:$H$2,5,0)</f>
        <v>#N/A</v>
      </c>
      <c r="BH684" s="612" t="e">
        <f>VLOOKUP(B684,'Perch Technologies'!$D$2:$H$2,5,0)</f>
        <v>#N/A</v>
      </c>
      <c r="BI684" s="612" t="e">
        <f>VLOOKUP(B684,'Morning Star'!$D$1:$H$6,5,0)</f>
        <v>#N/A</v>
      </c>
      <c r="BJ684" s="612" t="e">
        <f>VLOOKUP(B684,Flexiloans!$D$1:$H$2,5,0)</f>
        <v>#N/A</v>
      </c>
      <c r="BK684" s="612" t="e">
        <f>VLOOKUP(B684,'Thirdware Solutions'!$D$1:$H$2,5,0)</f>
        <v>#N/A</v>
      </c>
      <c r="BL684" s="612" t="e">
        <f>VLOOKUP(B684,Tescom!$D$1:$H$8,5,0)</f>
        <v>#N/A</v>
      </c>
      <c r="BM684" s="612" t="e">
        <f>VLOOKUP(B684,'Cogno AI'!$D$1:$H$2,5,0)</f>
        <v>#N/A</v>
      </c>
      <c r="BN684" s="612" t="e">
        <f>VLOOKUP(B684,'ABM Knowledgeware'!$D$1:$H$2,5,0)</f>
        <v>#N/A</v>
      </c>
      <c r="BO684" s="612" t="e">
        <f>VLOOKUP(B684,'Concerto Software'!$D$1:$H$3,5,0)</f>
        <v>#N/A</v>
      </c>
      <c r="BP684" s="612" t="e">
        <f>VLOOKUP(B684,'My Captain'!$D$1:$H$4,5,0)</f>
        <v>#N/A</v>
      </c>
      <c r="BQ684" s="612" t="e">
        <f>VLOOKUP(B684,'Finoux Solutions'!$D$2:$H$4,5,0)</f>
        <v>#N/A</v>
      </c>
      <c r="BR684" s="612" t="e">
        <f>VLOOKUP(B684,'MITR Learning'!$D$1:$H$2,5,0)</f>
        <v>#N/A</v>
      </c>
      <c r="BS684" s="612" t="e">
        <f>VLOOKUP(B684,Nucsoft!$D$2:$H$6,5,0)</f>
        <v>#N/A</v>
      </c>
      <c r="BT684" s="612" t="e">
        <f>VLOOKUP(B684,'Paras Cadd'!$D$1:$H$2,5,0)</f>
        <v>#N/A</v>
      </c>
      <c r="BU684" s="612" t="e">
        <f>VLOOKUP(B684,'ICICI Securities'!$D$1:$H$2,5,0)</f>
        <v>#N/A</v>
      </c>
      <c r="BV684" s="612" t="e">
        <f>VLOOKUP(B684,'Citius Tech'!$D$2:$H$5,5,0)</f>
        <v>#N/A</v>
      </c>
      <c r="BW684" s="612" t="e">
        <f>VLOOKUP(B684,'Buzzy Brains'!$D$2:$H$2,5,0)</f>
        <v>#N/A</v>
      </c>
      <c r="BX684" s="612" t="e">
        <f>VLOOKUP(B684,'Decimal Point'!$D$2:$H$2,5,0)</f>
        <v>#N/A</v>
      </c>
      <c r="BY684" s="612" t="e">
        <f>VLOOKUP(B684,'Sankey Business Solutions'!$D$2:$H$3,5,0)</f>
        <v>#N/A</v>
      </c>
      <c r="BZ684" s="612" t="e">
        <f>VLOOKUP(B684,'Nangia &amp; Co LLP'!$D$2:$H$2,5,0)</f>
        <v>#N/A</v>
      </c>
      <c r="CA684" s="612" t="e">
        <f>VLOOKUP(B684,'FIS Solutions India Pvt Ltd'!$D$2:$H$2,5,0)</f>
        <v>#N/A</v>
      </c>
      <c r="CB684" s="612" t="e">
        <f>VLOOKUP(B684,'Delta Technology &amp; Management '!$D$2:$H$16,5,0)</f>
        <v>#N/A</v>
      </c>
      <c r="CC684" s="612" t="e">
        <f>VLOOKUP(B684,'Espoir Networks'!$D$3:$H$11,5,0)</f>
        <v>#N/A</v>
      </c>
      <c r="CD684" s="612" t="e">
        <f>VLOOKUP(B684,'Servosys Solution'!$D$3:$H$5,5,0)</f>
        <v>#N/A</v>
      </c>
      <c r="CE684" s="612" t="e">
        <f>VLOOKUP(B684,'Ribbon Communications'!$D$3:$H$4,5,0)</f>
        <v>#N/A</v>
      </c>
      <c r="CF684" s="612">
        <f t="shared" si="33"/>
        <v>0</v>
      </c>
      <c r="CG684" s="891" t="s">
        <v>14462</v>
      </c>
      <c r="CH684" s="891" t="s">
        <v>14461</v>
      </c>
      <c r="CI684" s="891" t="s">
        <v>81</v>
      </c>
      <c r="CJ684" s="891"/>
      <c r="CK684" s="891">
        <v>2018</v>
      </c>
      <c r="CL684" s="891">
        <v>2021</v>
      </c>
      <c r="CM684" s="386" t="s">
        <v>14460</v>
      </c>
      <c r="CN684" s="386">
        <v>403</v>
      </c>
      <c r="CO684" s="891">
        <v>80.599999999999994</v>
      </c>
      <c r="CP684" s="386">
        <v>2015</v>
      </c>
      <c r="CQ684" s="386" t="s">
        <v>1565</v>
      </c>
      <c r="CR684" s="386" t="s">
        <v>81</v>
      </c>
      <c r="CS684" s="386" t="s">
        <v>81</v>
      </c>
      <c r="CT684" s="649" t="s">
        <v>81</v>
      </c>
      <c r="CU684" s="386" t="s">
        <v>81</v>
      </c>
      <c r="CV684" s="386" t="s">
        <v>81</v>
      </c>
      <c r="CW684" s="323" t="s">
        <v>4400</v>
      </c>
      <c r="CX684" s="323" t="s">
        <v>336</v>
      </c>
      <c r="CY684" s="323">
        <v>1181</v>
      </c>
      <c r="CZ684" s="323">
        <v>69.47</v>
      </c>
      <c r="DA684" s="323">
        <v>2018</v>
      </c>
      <c r="DB684" s="323">
        <v>3</v>
      </c>
      <c r="DC684" s="323" t="s">
        <v>12446</v>
      </c>
      <c r="DD684" s="323">
        <v>66.709999999999994</v>
      </c>
      <c r="DE684" s="323">
        <v>66.86</v>
      </c>
      <c r="DF684" s="323">
        <v>0</v>
      </c>
      <c r="DG684" s="387" t="s">
        <v>81</v>
      </c>
      <c r="DH684" s="386" t="s">
        <v>81</v>
      </c>
      <c r="DI684" s="387">
        <v>6.46</v>
      </c>
      <c r="DJ684" s="387">
        <v>7.08</v>
      </c>
      <c r="DK684" s="387">
        <v>7.19</v>
      </c>
      <c r="DL684" s="387">
        <v>9.5399999999999991</v>
      </c>
      <c r="DM684" s="386">
        <v>311</v>
      </c>
      <c r="DN684" s="387">
        <v>7.56</v>
      </c>
      <c r="DO684" s="387">
        <v>67.510000000000005</v>
      </c>
      <c r="DP684" s="386">
        <v>97</v>
      </c>
      <c r="DQ684" s="891">
        <v>0</v>
      </c>
      <c r="DR684" s="891">
        <v>0</v>
      </c>
      <c r="DS684" s="891">
        <v>0</v>
      </c>
      <c r="DT684" s="891">
        <v>0</v>
      </c>
      <c r="DU684" s="891">
        <v>0</v>
      </c>
      <c r="DV684" s="891">
        <v>0</v>
      </c>
      <c r="DW684" s="891" t="s">
        <v>84</v>
      </c>
      <c r="DX684" s="891" t="s">
        <v>84</v>
      </c>
      <c r="DY684" s="891" t="s">
        <v>84</v>
      </c>
      <c r="DZ684" s="891" t="s">
        <v>14459</v>
      </c>
      <c r="EA684" s="891" t="s">
        <v>358</v>
      </c>
      <c r="EB684" s="891" t="s">
        <v>14458</v>
      </c>
      <c r="EC684" s="891" t="s">
        <v>88</v>
      </c>
      <c r="ED684" s="891" t="s">
        <v>12832</v>
      </c>
      <c r="EE684" s="891" t="s">
        <v>81</v>
      </c>
      <c r="EF684" s="891" t="s">
        <v>14457</v>
      </c>
      <c r="EG684" s="891" t="s">
        <v>14456</v>
      </c>
      <c r="EH684" s="891" t="s">
        <v>14455</v>
      </c>
      <c r="EI684" s="891" t="s">
        <v>14454</v>
      </c>
      <c r="EJ684" s="891"/>
      <c r="EK684" s="521"/>
      <c r="EL684" s="891" t="s">
        <v>14453</v>
      </c>
      <c r="EM684" s="742" t="s">
        <v>14452</v>
      </c>
      <c r="EN684" s="386"/>
      <c r="EO684"/>
    </row>
    <row r="685" spans="1:145" s="316" customFormat="1" ht="18" thickTop="1" thickBot="1">
      <c r="A685" s="572">
        <v>684</v>
      </c>
      <c r="B685" s="572" t="s">
        <v>14451</v>
      </c>
      <c r="C685" s="612" t="s">
        <v>14450</v>
      </c>
      <c r="D685" s="572" t="s">
        <v>13209</v>
      </c>
      <c r="E685" s="568" t="str">
        <f t="shared" si="32"/>
        <v>Not Placed</v>
      </c>
      <c r="F685" s="572" t="s">
        <v>12495</v>
      </c>
      <c r="G685" s="570" t="s">
        <v>14085</v>
      </c>
      <c r="H685" s="572" t="s">
        <v>14449</v>
      </c>
      <c r="I685" s="610">
        <v>35665</v>
      </c>
      <c r="J685" s="572">
        <v>23</v>
      </c>
      <c r="K685" s="572" t="s">
        <v>14448</v>
      </c>
      <c r="L685" s="572" t="s">
        <v>14448</v>
      </c>
      <c r="M685" s="612" t="s">
        <v>14447</v>
      </c>
      <c r="N685" s="612" t="s">
        <v>14446</v>
      </c>
      <c r="O685" s="612">
        <v>8291515446</v>
      </c>
      <c r="P685" s="612">
        <v>8291066582</v>
      </c>
      <c r="Q685" s="612" t="e">
        <f>VLOOKUP(B685,'TCS CON'!$D$1:$H$98,5,0)</f>
        <v>#N/A</v>
      </c>
      <c r="R685" s="612" t="e">
        <f>VLOOKUP(B685,LTI!$C$1:$H$46,6,0)</f>
        <v>#N/A</v>
      </c>
      <c r="S685" s="612" t="e">
        <f>VLOOKUP(B685,JARO!$E$2:$I$11,5,0)</f>
        <v>#N/A</v>
      </c>
      <c r="T685" s="612" t="e">
        <f>VLOOKUP(B685,Capgemini!$D$3:$H$78,5,0)</f>
        <v>#N/A</v>
      </c>
      <c r="U685" s="612" t="e">
        <f>VLOOKUP(B685,Carwale!$D$1:$H$4,5,0)</f>
        <v>#N/A</v>
      </c>
      <c r="V685" s="612" t="e">
        <f>VLOOKUP(B685,'Interactive Brokers'!E:I,5,0)</f>
        <v>#N/A</v>
      </c>
      <c r="W685" s="612" t="e">
        <f>VLOOKUP(B685,'REL Jio'!E:I,5,0)</f>
        <v>#N/A</v>
      </c>
      <c r="X685" s="612" t="e">
        <f>VLOOKUP(B685,'Sciative Sol'!E:I,5,0)</f>
        <v>#N/A</v>
      </c>
      <c r="Y685" s="612" t="e">
        <f>VLOOKUP(B685,'Hexaware Tech'!E:I,5,0)</f>
        <v>#N/A</v>
      </c>
      <c r="Z685" s="612" t="e">
        <f>VLOOKUP(B685,Axis!D:H,5,0)</f>
        <v>#N/A</v>
      </c>
      <c r="AA685" s="612" t="e">
        <f>VLOOKUP(B685,Ugam!$D$3:$H$26,5,0)</f>
        <v>#N/A</v>
      </c>
      <c r="AB685" s="612" t="e">
        <f>VLOOKUP(B685,Zeus!F:J,5,0)</f>
        <v>#N/A</v>
      </c>
      <c r="AC685" s="612" t="e">
        <f>VLOOKUP(B685,Montran!F:J,5,0)</f>
        <v>#N/A</v>
      </c>
      <c r="AD685" s="612" t="e">
        <f>VLOOKUP(B685,Endurance!H469:L469,5,0)</f>
        <v>#N/A</v>
      </c>
      <c r="AE685" s="612" t="e">
        <f>VLOOKUP(B685,'Swabhav Techlabs'!$F$1:$J$2,5,0)</f>
        <v>#N/A</v>
      </c>
      <c r="AF685" s="612" t="e">
        <f>VLOOKUP(B685,'Quality Kiosk'!$F$1:$J$18,5,0)</f>
        <v>#N/A</v>
      </c>
      <c r="AG685" s="612" t="e">
        <f>VLOOKUP(B685,'Lemon VB'!$F$1:$J$2,5,0)</f>
        <v>#N/A</v>
      </c>
      <c r="AH685" s="612" t="e">
        <f>VLOOKUP(B685,Gocomet!$E$1:$I$3,5,0)</f>
        <v>#N/A</v>
      </c>
      <c r="AI685" s="612" t="e">
        <f>VLOOKUP(B685,'Ingram Micro'!$E$1:$I$8,5,0)</f>
        <v>#N/A</v>
      </c>
      <c r="AJ685" s="612" t="e">
        <f>VLOOKUP(B685,'DePronto Infotech'!$E$1:$I$2,5,0)</f>
        <v>#N/A</v>
      </c>
      <c r="AK685" s="612" t="e">
        <f>VLOOKUP(B685,'Reliance Retail'!$E$1:$I$4,5,0)</f>
        <v>#N/A</v>
      </c>
      <c r="AL685" s="612" t="e">
        <f>VLOOKUP(B685,'Bright Champs'!$D$1:$H$13,5,0)</f>
        <v>#N/A</v>
      </c>
      <c r="AM685" s="612" t="e">
        <f>VLOOKUP(B685,Neosoft!$E$1:$I$12,5,0)</f>
        <v>#N/A</v>
      </c>
      <c r="AN685" s="612" t="e">
        <f>VLOOKUP(B685,Infosys!$E$1:$I$3,5,0)</f>
        <v>#N/A</v>
      </c>
      <c r="AO685" s="612" t="e">
        <f>VLOOKUP(B685,Cerelabs!$E$1:$I$5,5,0)</f>
        <v>#N/A</v>
      </c>
      <c r="AP685" s="612" t="e">
        <f>VLOOKUP(B685,'Neebal Technologies'!$D$1:$H$2,5,0)</f>
        <v>#N/A</v>
      </c>
      <c r="AQ685" s="612" t="e">
        <f>VLOOKUP(B685,'Vertiv Energy'!$D$1:$H$2,5,0)</f>
        <v>#N/A</v>
      </c>
      <c r="AR685" s="612" t="e">
        <f>VLOOKUP(B685,'Acidaes Solutions (CRMNEXT)'!$D$1:$H$3,5,0)</f>
        <v>#N/A</v>
      </c>
      <c r="AS685" s="612" t="e">
        <f>VLOOKUP(B685,Growisto!$D$1:$H$2,5,0)</f>
        <v>#N/A</v>
      </c>
      <c r="AT685" s="612" t="e">
        <f>VLOOKUP(B685,'9.9 Mediaworx - Digit'!$D$1:$H$2,5,0)</f>
        <v>#N/A</v>
      </c>
      <c r="AU685" s="612" t="e">
        <f>VLOOKUP(B685,'Vistaar systems Pvt Ltd'!$D$2:$H$3,5,0)</f>
        <v>#N/A</v>
      </c>
      <c r="AV685" s="612" t="e">
        <f>VLOOKUP(B685,'Course 5i'!$D$2:$H$11,5,0)</f>
        <v>#N/A</v>
      </c>
      <c r="AW685" s="612" t="e">
        <f>VLOOKUP(B685,'Radiant Appliances &amp; Electronic'!$D$1:$H$13,5,0)</f>
        <v>#N/A</v>
      </c>
      <c r="AX685" s="612" t="e">
        <f>VLOOKUP(B685,'Atos Global'!$D$3:$H$27,5,0)</f>
        <v>#N/A</v>
      </c>
      <c r="AY685" s="612" t="e">
        <f>VLOOKUP(B685,'Saama Technologies'!$D$1:$H$2,5,0)</f>
        <v>#N/A</v>
      </c>
      <c r="AZ685" s="612" t="e">
        <f>VLOOKUP(B685,'Multiplier Solutions'!$D$1:$H$2,5,0)</f>
        <v>#N/A</v>
      </c>
      <c r="BA685" s="612" t="e">
        <f>VLOOKUP(B685,GEP!$D$2:$H$5,5,0)</f>
        <v>#N/A</v>
      </c>
      <c r="BB685" s="612" t="e">
        <f>VLOOKUP(B685,Accenture!$D$1:$H$6,5,0)</f>
        <v>#N/A</v>
      </c>
      <c r="BC685" s="612" t="e">
        <f>VLOOKUP(B685,'Endurance International Group'!$D$1:$H$2,5,0)</f>
        <v>#N/A</v>
      </c>
      <c r="BD685" s="612" t="e">
        <f>VLOOKUP(B685,Newgen!$D$1:$H$2,5,0)</f>
        <v>#N/A</v>
      </c>
      <c r="BE685" s="612" t="e">
        <f>VLOOKUP(B685,'3D Incredible'!D685:H685,5,0)</f>
        <v>#N/A</v>
      </c>
      <c r="BF685" s="612" t="e">
        <f>VLOOKUP(B685,'Raja Software Labs'!$D$2:$H$2,5,0)</f>
        <v>#N/A</v>
      </c>
      <c r="BG685" s="612" t="e">
        <f>VLOOKUP(B685,Wipro!$D$1:$H$2,5,0)</f>
        <v>#N/A</v>
      </c>
      <c r="BH685" s="612" t="e">
        <f>VLOOKUP(B685,'Perch Technologies'!$D$2:$H$2,5,0)</f>
        <v>#N/A</v>
      </c>
      <c r="BI685" s="612" t="e">
        <f>VLOOKUP(B685,'Morning Star'!$D$1:$H$6,5,0)</f>
        <v>#N/A</v>
      </c>
      <c r="BJ685" s="612" t="e">
        <f>VLOOKUP(B685,Flexiloans!$D$1:$H$2,5,0)</f>
        <v>#N/A</v>
      </c>
      <c r="BK685" s="612" t="e">
        <f>VLOOKUP(B685,'Thirdware Solutions'!$D$1:$H$2,5,0)</f>
        <v>#N/A</v>
      </c>
      <c r="BL685" s="612" t="e">
        <f>VLOOKUP(B685,Tescom!$D$1:$H$8,5,0)</f>
        <v>#N/A</v>
      </c>
      <c r="BM685" s="612" t="e">
        <f>VLOOKUP(B685,'Cogno AI'!$D$1:$H$2,5,0)</f>
        <v>#N/A</v>
      </c>
      <c r="BN685" s="612" t="e">
        <f>VLOOKUP(B685,'ABM Knowledgeware'!$D$1:$H$2,5,0)</f>
        <v>#N/A</v>
      </c>
      <c r="BO685" s="612" t="e">
        <f>VLOOKUP(B685,'Concerto Software'!$D$1:$H$3,5,0)</f>
        <v>#N/A</v>
      </c>
      <c r="BP685" s="612" t="e">
        <f>VLOOKUP(B685,'My Captain'!$D$1:$H$4,5,0)</f>
        <v>#N/A</v>
      </c>
      <c r="BQ685" s="612" t="e">
        <f>VLOOKUP(B685,'Finoux Solutions'!$D$2:$H$4,5,0)</f>
        <v>#N/A</v>
      </c>
      <c r="BR685" s="612" t="e">
        <f>VLOOKUP(B685,'MITR Learning'!$D$1:$H$2,5,0)</f>
        <v>#N/A</v>
      </c>
      <c r="BS685" s="612" t="e">
        <f>VLOOKUP(B685,Nucsoft!$D$2:$H$6,5,0)</f>
        <v>#N/A</v>
      </c>
      <c r="BT685" s="612" t="e">
        <f>VLOOKUP(B685,'Paras Cadd'!$D$1:$H$2,5,0)</f>
        <v>#N/A</v>
      </c>
      <c r="BU685" s="612" t="e">
        <f>VLOOKUP(B685,'ICICI Securities'!$D$1:$H$2,5,0)</f>
        <v>#N/A</v>
      </c>
      <c r="BV685" s="612" t="e">
        <f>VLOOKUP(B685,'Citius Tech'!$D$2:$H$5,5,0)</f>
        <v>#N/A</v>
      </c>
      <c r="BW685" s="612" t="e">
        <f>VLOOKUP(B685,'Buzzy Brains'!$D$2:$H$2,5,0)</f>
        <v>#N/A</v>
      </c>
      <c r="BX685" s="612" t="e">
        <f>VLOOKUP(B685,'Decimal Point'!$D$2:$H$2,5,0)</f>
        <v>#N/A</v>
      </c>
      <c r="BY685" s="612" t="e">
        <f>VLOOKUP(B685,'Sankey Business Solutions'!$D$2:$H$3,5,0)</f>
        <v>#N/A</v>
      </c>
      <c r="BZ685" s="612" t="e">
        <f>VLOOKUP(B685,'Nangia &amp; Co LLP'!$D$2:$H$2,5,0)</f>
        <v>#N/A</v>
      </c>
      <c r="CA685" s="612" t="e">
        <f>VLOOKUP(B685,'FIS Solutions India Pvt Ltd'!$D$2:$H$2,5,0)</f>
        <v>#N/A</v>
      </c>
      <c r="CB685" s="612" t="e">
        <f>VLOOKUP(B685,'Delta Technology &amp; Management '!$D$2:$H$16,5,0)</f>
        <v>#N/A</v>
      </c>
      <c r="CC685" s="612" t="e">
        <f>VLOOKUP(B685,'Espoir Networks'!$D$3:$H$11,5,0)</f>
        <v>#N/A</v>
      </c>
      <c r="CD685" s="612" t="e">
        <f>VLOOKUP(B685,'Servosys Solution'!$D$3:$H$5,5,0)</f>
        <v>#N/A</v>
      </c>
      <c r="CE685" s="612" t="e">
        <f>VLOOKUP(B685,'Ribbon Communications'!$D$3:$H$4,5,0)</f>
        <v>#N/A</v>
      </c>
      <c r="CF685" s="612">
        <f t="shared" si="33"/>
        <v>0</v>
      </c>
      <c r="CG685" s="891"/>
      <c r="CH685" s="891">
        <v>312259976542</v>
      </c>
      <c r="CI685" s="891"/>
      <c r="CJ685" s="891"/>
      <c r="CK685" s="891">
        <v>2018</v>
      </c>
      <c r="CL685" s="891">
        <v>2021</v>
      </c>
      <c r="CM685" s="386" t="s">
        <v>10006</v>
      </c>
      <c r="CN685" s="386">
        <v>321</v>
      </c>
      <c r="CO685" s="891">
        <v>0.64200000000000002</v>
      </c>
      <c r="CP685" s="386">
        <v>2015</v>
      </c>
      <c r="CQ685" s="386" t="s">
        <v>13693</v>
      </c>
      <c r="CR685" s="386"/>
      <c r="CS685" s="386"/>
      <c r="CT685" s="649"/>
      <c r="CU685" s="386"/>
      <c r="CV685" s="386"/>
      <c r="CW685" s="323" t="s">
        <v>490</v>
      </c>
      <c r="CX685" s="323" t="s">
        <v>1205</v>
      </c>
      <c r="CY685" s="323">
        <v>519</v>
      </c>
      <c r="CZ685" s="323">
        <v>0.64880000000000004</v>
      </c>
      <c r="DA685" s="323">
        <v>2018</v>
      </c>
      <c r="DB685" s="323">
        <v>3</v>
      </c>
      <c r="DC685" s="323" t="s">
        <v>14445</v>
      </c>
      <c r="DD685" s="323">
        <v>1186</v>
      </c>
      <c r="DE685" s="323">
        <v>0.6976</v>
      </c>
      <c r="DF685" s="323">
        <v>0</v>
      </c>
      <c r="DG685" s="387"/>
      <c r="DH685" s="386"/>
      <c r="DI685" s="387">
        <v>4.58</v>
      </c>
      <c r="DJ685" s="387">
        <v>5.31</v>
      </c>
      <c r="DK685" s="387">
        <v>5.48</v>
      </c>
      <c r="DL685" s="387">
        <v>6.04</v>
      </c>
      <c r="DM685" s="386"/>
      <c r="DN685" s="387"/>
      <c r="DO685" s="387"/>
      <c r="DP685" s="386"/>
      <c r="DQ685" s="891">
        <v>0</v>
      </c>
      <c r="DR685" s="891">
        <v>0</v>
      </c>
      <c r="DS685" s="891">
        <v>0</v>
      </c>
      <c r="DT685" s="891">
        <v>0</v>
      </c>
      <c r="DU685" s="891">
        <v>0</v>
      </c>
      <c r="DV685" s="891">
        <v>0</v>
      </c>
      <c r="DW685" s="891" t="s">
        <v>84</v>
      </c>
      <c r="DX685" s="891" t="s">
        <v>84</v>
      </c>
      <c r="DY685" s="891" t="s">
        <v>84</v>
      </c>
      <c r="DZ685" s="891" t="s">
        <v>14444</v>
      </c>
      <c r="EA685" s="891" t="s">
        <v>10025</v>
      </c>
      <c r="EB685" s="891" t="s">
        <v>14443</v>
      </c>
      <c r="EC685" s="891" t="s">
        <v>317</v>
      </c>
      <c r="ED685" s="891" t="s">
        <v>12422</v>
      </c>
      <c r="EE685" s="891" t="s">
        <v>14442</v>
      </c>
      <c r="EF685" s="891" t="s">
        <v>295</v>
      </c>
      <c r="EG685" s="891" t="s">
        <v>295</v>
      </c>
      <c r="EH685" s="891" t="s">
        <v>295</v>
      </c>
      <c r="EI685" s="891" t="s">
        <v>14441</v>
      </c>
      <c r="EJ685" s="891"/>
      <c r="EK685" s="521"/>
      <c r="EL685" s="891" t="s">
        <v>14440</v>
      </c>
      <c r="EM685" s="742" t="s">
        <v>14439</v>
      </c>
      <c r="EN685" s="386"/>
      <c r="EO685"/>
    </row>
    <row r="686" spans="1:145" s="316" customFormat="1" ht="18" thickTop="1" thickBot="1">
      <c r="A686" s="572">
        <v>685</v>
      </c>
      <c r="B686" s="572" t="s">
        <v>14634</v>
      </c>
      <c r="C686" s="612" t="s">
        <v>14633</v>
      </c>
      <c r="D686" s="572" t="s">
        <v>13208</v>
      </c>
      <c r="E686" s="568" t="str">
        <f t="shared" si="32"/>
        <v>Not Placed</v>
      </c>
      <c r="F686" s="572" t="s">
        <v>12495</v>
      </c>
      <c r="G686" s="570" t="s">
        <v>14085</v>
      </c>
      <c r="H686" s="572"/>
      <c r="I686" s="610">
        <v>36283</v>
      </c>
      <c r="J686" s="572">
        <v>21</v>
      </c>
      <c r="K686" s="572" t="s">
        <v>14632</v>
      </c>
      <c r="L686" s="572" t="s">
        <v>14631</v>
      </c>
      <c r="M686" s="612" t="s">
        <v>14630</v>
      </c>
      <c r="N686" s="612" t="s">
        <v>14629</v>
      </c>
      <c r="O686" s="612">
        <v>8828477206</v>
      </c>
      <c r="P686" s="612">
        <v>9867911780</v>
      </c>
      <c r="Q686" s="612" t="e">
        <f>VLOOKUP(B686,'TCS CON'!$D$1:$H$98,5,0)</f>
        <v>#N/A</v>
      </c>
      <c r="R686" s="612" t="e">
        <f>VLOOKUP(B686,LTI!$C$1:$H$46,6,0)</f>
        <v>#N/A</v>
      </c>
      <c r="S686" s="612" t="e">
        <f>VLOOKUP(B686,JARO!$E$2:$I$11,5,0)</f>
        <v>#N/A</v>
      </c>
      <c r="T686" s="612" t="e">
        <f>VLOOKUP(B686,Capgemini!$D$3:$H$78,5,0)</f>
        <v>#N/A</v>
      </c>
      <c r="U686" s="612" t="e">
        <f>VLOOKUP(B686,Carwale!$D$1:$H$4,5,0)</f>
        <v>#N/A</v>
      </c>
      <c r="V686" s="612" t="e">
        <f>VLOOKUP(B686,'Interactive Brokers'!E:I,5,0)</f>
        <v>#N/A</v>
      </c>
      <c r="W686" s="612" t="e">
        <f>VLOOKUP(B686,'REL Jio'!E:I,5,0)</f>
        <v>#N/A</v>
      </c>
      <c r="X686" s="612" t="e">
        <f>VLOOKUP(B686,'Sciative Sol'!E:I,5,0)</f>
        <v>#N/A</v>
      </c>
      <c r="Y686" s="612" t="e">
        <f>VLOOKUP(B686,'Hexaware Tech'!E:I,5,0)</f>
        <v>#N/A</v>
      </c>
      <c r="Z686" s="612" t="e">
        <f>VLOOKUP(B686,Axis!D:H,5,0)</f>
        <v>#N/A</v>
      </c>
      <c r="AA686" s="612" t="e">
        <f>VLOOKUP(B686,Ugam!$D$3:$H$26,5,0)</f>
        <v>#N/A</v>
      </c>
      <c r="AB686" s="612" t="e">
        <f>VLOOKUP(B686,Zeus!F:J,5,0)</f>
        <v>#N/A</v>
      </c>
      <c r="AC686" s="612" t="e">
        <f>VLOOKUP(B686,Montran!F:J,5,0)</f>
        <v>#N/A</v>
      </c>
      <c r="AD686" s="612" t="e">
        <f>VLOOKUP(B686,Endurance!H470:L470,5,0)</f>
        <v>#N/A</v>
      </c>
      <c r="AE686" s="612" t="e">
        <f>VLOOKUP(B686,'Swabhav Techlabs'!$F$1:$J$2,5,0)</f>
        <v>#N/A</v>
      </c>
      <c r="AF686" s="612" t="e">
        <f>VLOOKUP(B686,'Quality Kiosk'!$F$1:$J$18,5,0)</f>
        <v>#N/A</v>
      </c>
      <c r="AG686" s="612" t="e">
        <f>VLOOKUP(B686,'Lemon VB'!$F$1:$J$2,5,0)</f>
        <v>#N/A</v>
      </c>
      <c r="AH686" s="612" t="e">
        <f>VLOOKUP(B686,Gocomet!$E$1:$I$3,5,0)</f>
        <v>#N/A</v>
      </c>
      <c r="AI686" s="612" t="e">
        <f>VLOOKUP(B686,'Ingram Micro'!$E$1:$I$8,5,0)</f>
        <v>#N/A</v>
      </c>
      <c r="AJ686" s="612" t="e">
        <f>VLOOKUP(B686,'DePronto Infotech'!$E$1:$I$2,5,0)</f>
        <v>#N/A</v>
      </c>
      <c r="AK686" s="612" t="e">
        <f>VLOOKUP(B686,'Reliance Retail'!$E$1:$I$4,5,0)</f>
        <v>#N/A</v>
      </c>
      <c r="AL686" s="612" t="e">
        <f>VLOOKUP(B686,'Bright Champs'!$D$1:$H$13,5,0)</f>
        <v>#N/A</v>
      </c>
      <c r="AM686" s="612" t="e">
        <f>VLOOKUP(B686,Neosoft!$E$1:$I$12,5,0)</f>
        <v>#N/A</v>
      </c>
      <c r="AN686" s="612" t="e">
        <f>VLOOKUP(B686,Infosys!$E$1:$I$3,5,0)</f>
        <v>#N/A</v>
      </c>
      <c r="AO686" s="612" t="e">
        <f>VLOOKUP(B686,Cerelabs!$E$1:$I$5,5,0)</f>
        <v>#N/A</v>
      </c>
      <c r="AP686" s="612" t="e">
        <f>VLOOKUP(B686,'Neebal Technologies'!$D$1:$H$2,5,0)</f>
        <v>#N/A</v>
      </c>
      <c r="AQ686" s="612" t="e">
        <f>VLOOKUP(B686,'Vertiv Energy'!$D$1:$H$2,5,0)</f>
        <v>#N/A</v>
      </c>
      <c r="AR686" s="612" t="e">
        <f>VLOOKUP(B686,'Acidaes Solutions (CRMNEXT)'!$D$1:$H$3,5,0)</f>
        <v>#N/A</v>
      </c>
      <c r="AS686" s="612" t="e">
        <f>VLOOKUP(B686,Growisto!$D$1:$H$2,5,0)</f>
        <v>#N/A</v>
      </c>
      <c r="AT686" s="612" t="e">
        <f>VLOOKUP(B686,'9.9 Mediaworx - Digit'!$D$1:$H$2,5,0)</f>
        <v>#N/A</v>
      </c>
      <c r="AU686" s="612" t="e">
        <f>VLOOKUP(B686,'Vistaar systems Pvt Ltd'!$D$2:$H$3,5,0)</f>
        <v>#N/A</v>
      </c>
      <c r="AV686" s="612" t="e">
        <f>VLOOKUP(B686,'Course 5i'!$D$2:$H$11,5,0)</f>
        <v>#N/A</v>
      </c>
      <c r="AW686" s="612" t="e">
        <f>VLOOKUP(B686,'Radiant Appliances &amp; Electronic'!$D$1:$H$13,5,0)</f>
        <v>#N/A</v>
      </c>
      <c r="AX686" s="612" t="e">
        <f>VLOOKUP(B686,'Atos Global'!$D$3:$H$27,5,0)</f>
        <v>#N/A</v>
      </c>
      <c r="AY686" s="612" t="e">
        <f>VLOOKUP(B686,'Saama Technologies'!$D$1:$H$2,5,0)</f>
        <v>#N/A</v>
      </c>
      <c r="AZ686" s="612" t="e">
        <f>VLOOKUP(B686,'Multiplier Solutions'!$D$1:$H$2,5,0)</f>
        <v>#N/A</v>
      </c>
      <c r="BA686" s="612" t="e">
        <f>VLOOKUP(B686,GEP!$D$2:$H$5,5,0)</f>
        <v>#N/A</v>
      </c>
      <c r="BB686" s="612" t="e">
        <f>VLOOKUP(B686,Accenture!$D$1:$H$6,5,0)</f>
        <v>#N/A</v>
      </c>
      <c r="BC686" s="612" t="e">
        <f>VLOOKUP(B686,'Endurance International Group'!$D$1:$H$2,5,0)</f>
        <v>#N/A</v>
      </c>
      <c r="BD686" s="612" t="e">
        <f>VLOOKUP(B686,Newgen!$D$1:$H$2,5,0)</f>
        <v>#N/A</v>
      </c>
      <c r="BE686" s="612" t="e">
        <f>VLOOKUP(B686,'3D Incredible'!D686:H686,5,0)</f>
        <v>#N/A</v>
      </c>
      <c r="BF686" s="612" t="e">
        <f>VLOOKUP(B686,'Raja Software Labs'!$D$2:$H$2,5,0)</f>
        <v>#N/A</v>
      </c>
      <c r="BG686" s="612" t="e">
        <f>VLOOKUP(B686,Wipro!$D$1:$H$2,5,0)</f>
        <v>#N/A</v>
      </c>
      <c r="BH686" s="612" t="e">
        <f>VLOOKUP(B686,'Perch Technologies'!$D$2:$H$2,5,0)</f>
        <v>#N/A</v>
      </c>
      <c r="BI686" s="612" t="e">
        <f>VLOOKUP(B686,'Morning Star'!$D$1:$H$6,5,0)</f>
        <v>#N/A</v>
      </c>
      <c r="BJ686" s="612" t="e">
        <f>VLOOKUP(B686,Flexiloans!$D$1:$H$2,5,0)</f>
        <v>#N/A</v>
      </c>
      <c r="BK686" s="612" t="e">
        <f>VLOOKUP(B686,'Thirdware Solutions'!$D$1:$H$2,5,0)</f>
        <v>#N/A</v>
      </c>
      <c r="BL686" s="612" t="e">
        <f>VLOOKUP(B686,Tescom!$D$1:$H$8,5,0)</f>
        <v>#N/A</v>
      </c>
      <c r="BM686" s="612" t="e">
        <f>VLOOKUP(B686,'Cogno AI'!$D$1:$H$2,5,0)</f>
        <v>#N/A</v>
      </c>
      <c r="BN686" s="612" t="e">
        <f>VLOOKUP(B686,'ABM Knowledgeware'!$D$1:$H$2,5,0)</f>
        <v>#N/A</v>
      </c>
      <c r="BO686" s="612" t="e">
        <f>VLOOKUP(B686,'Concerto Software'!$D$1:$H$3,5,0)</f>
        <v>#N/A</v>
      </c>
      <c r="BP686" s="612" t="e">
        <f>VLOOKUP(B686,'My Captain'!$D$1:$H$4,5,0)</f>
        <v>#N/A</v>
      </c>
      <c r="BQ686" s="612" t="e">
        <f>VLOOKUP(B686,'Finoux Solutions'!$D$2:$H$4,5,0)</f>
        <v>#N/A</v>
      </c>
      <c r="BR686" s="612" t="e">
        <f>VLOOKUP(B686,'MITR Learning'!$D$1:$H$2,5,0)</f>
        <v>#N/A</v>
      </c>
      <c r="BS686" s="612" t="e">
        <f>VLOOKUP(B686,Nucsoft!$D$2:$H$6,5,0)</f>
        <v>#N/A</v>
      </c>
      <c r="BT686" s="612" t="e">
        <f>VLOOKUP(B686,'Paras Cadd'!$D$1:$H$2,5,0)</f>
        <v>#N/A</v>
      </c>
      <c r="BU686" s="612" t="e">
        <f>VLOOKUP(B686,'ICICI Securities'!$D$1:$H$2,5,0)</f>
        <v>#N/A</v>
      </c>
      <c r="BV686" s="612" t="e">
        <f>VLOOKUP(B686,'Citius Tech'!$D$2:$H$5,5,0)</f>
        <v>#N/A</v>
      </c>
      <c r="BW686" s="612" t="e">
        <f>VLOOKUP(B686,'Buzzy Brains'!$D$2:$H$2,5,0)</f>
        <v>#N/A</v>
      </c>
      <c r="BX686" s="612" t="e">
        <f>VLOOKUP(B686,'Decimal Point'!$D$2:$H$2,5,0)</f>
        <v>#N/A</v>
      </c>
      <c r="BY686" s="612" t="e">
        <f>VLOOKUP(B686,'Sankey Business Solutions'!$D$2:$H$3,5,0)</f>
        <v>#N/A</v>
      </c>
      <c r="BZ686" s="612" t="e">
        <f>VLOOKUP(B686,'Nangia &amp; Co LLP'!$D$2:$H$2,5,0)</f>
        <v>#N/A</v>
      </c>
      <c r="CA686" s="612" t="e">
        <f>VLOOKUP(B686,'FIS Solutions India Pvt Ltd'!$D$2:$H$2,5,0)</f>
        <v>#N/A</v>
      </c>
      <c r="CB686" s="612" t="e">
        <f>VLOOKUP(B686,'Delta Technology &amp; Management '!$D$2:$H$16,5,0)</f>
        <v>#N/A</v>
      </c>
      <c r="CC686" s="612" t="e">
        <f>VLOOKUP(B686,'Espoir Networks'!$D$3:$H$11,5,0)</f>
        <v>#N/A</v>
      </c>
      <c r="CD686" s="612" t="e">
        <f>VLOOKUP(B686,'Servosys Solution'!$D$3:$H$5,5,0)</f>
        <v>#N/A</v>
      </c>
      <c r="CE686" s="612" t="e">
        <f>VLOOKUP(B686,'Ribbon Communications'!$D$3:$H$4,5,0)</f>
        <v>#N/A</v>
      </c>
      <c r="CF686" s="612">
        <f t="shared" si="33"/>
        <v>0</v>
      </c>
      <c r="CG686" s="893" t="s">
        <v>14628</v>
      </c>
      <c r="CH686" s="893" t="s">
        <v>14627</v>
      </c>
      <c r="CI686" s="893"/>
      <c r="CJ686" s="893"/>
      <c r="CK686" s="893">
        <v>2017</v>
      </c>
      <c r="CL686" s="893">
        <v>2021</v>
      </c>
      <c r="CM686" s="386" t="s">
        <v>14626</v>
      </c>
      <c r="CN686" s="386">
        <v>328</v>
      </c>
      <c r="CO686" s="893">
        <v>65.599999999999994</v>
      </c>
      <c r="CP686" s="386">
        <v>2014</v>
      </c>
      <c r="CQ686" s="386" t="s">
        <v>14625</v>
      </c>
      <c r="CR686" s="386" t="s">
        <v>81</v>
      </c>
      <c r="CS686" s="386" t="s">
        <v>81</v>
      </c>
      <c r="CT686" s="649" t="s">
        <v>81</v>
      </c>
      <c r="CU686" s="386" t="s">
        <v>81</v>
      </c>
      <c r="CV686" s="386" t="s">
        <v>81</v>
      </c>
      <c r="CW686" s="323" t="s">
        <v>14624</v>
      </c>
      <c r="CX686" s="323" t="s">
        <v>336</v>
      </c>
      <c r="CY686" s="323">
        <v>519</v>
      </c>
      <c r="CZ686" s="323">
        <v>66.180000000000007</v>
      </c>
      <c r="DA686" s="323">
        <v>2017</v>
      </c>
      <c r="DB686" s="323">
        <v>3</v>
      </c>
      <c r="DC686" s="323" t="s">
        <v>336</v>
      </c>
      <c r="DD686" s="323">
        <v>66.180000000000007</v>
      </c>
      <c r="DE686" s="323">
        <v>66.180000000000007</v>
      </c>
      <c r="DF686" s="323">
        <v>0</v>
      </c>
      <c r="DG686" s="387" t="s">
        <v>13633</v>
      </c>
      <c r="DH686" s="386" t="s">
        <v>13633</v>
      </c>
      <c r="DI686" s="387">
        <v>6.46</v>
      </c>
      <c r="DJ686" s="387">
        <v>6.21</v>
      </c>
      <c r="DK686" s="387">
        <v>5.78</v>
      </c>
      <c r="DL686" s="387">
        <v>6</v>
      </c>
      <c r="DM686" s="386"/>
      <c r="DN686" s="387"/>
      <c r="DO686" s="387">
        <v>55.31</v>
      </c>
      <c r="DP686" s="386"/>
      <c r="DQ686" s="893">
        <v>0</v>
      </c>
      <c r="DR686" s="893">
        <v>0</v>
      </c>
      <c r="DS686" s="893">
        <v>0</v>
      </c>
      <c r="DT686" s="893">
        <v>0</v>
      </c>
      <c r="DU686" s="893">
        <v>0</v>
      </c>
      <c r="DV686" s="893">
        <v>0</v>
      </c>
      <c r="DW686" s="893">
        <v>1</v>
      </c>
      <c r="DX686" s="893" t="s">
        <v>81</v>
      </c>
      <c r="DY686" s="893" t="s">
        <v>81</v>
      </c>
      <c r="DZ686" s="893" t="s">
        <v>14623</v>
      </c>
      <c r="EA686" s="893" t="s">
        <v>12474</v>
      </c>
      <c r="EB686" s="893" t="s">
        <v>14622</v>
      </c>
      <c r="EC686" s="893" t="s">
        <v>12474</v>
      </c>
      <c r="ED686" s="893" t="s">
        <v>12832</v>
      </c>
      <c r="EE686" s="893" t="s">
        <v>14621</v>
      </c>
      <c r="EF686" s="893" t="s">
        <v>14620</v>
      </c>
      <c r="EG686" s="893" t="s">
        <v>14619</v>
      </c>
      <c r="EH686" s="893" t="s">
        <v>14618</v>
      </c>
      <c r="EI686" s="893" t="s">
        <v>1247</v>
      </c>
      <c r="EJ686" s="893" t="s">
        <v>14617</v>
      </c>
      <c r="EK686" s="521" t="s">
        <v>14616</v>
      </c>
      <c r="EL686" s="893" t="s">
        <v>3203</v>
      </c>
      <c r="EM686" s="742" t="s">
        <v>3203</v>
      </c>
      <c r="EN686" s="386" t="s">
        <v>3203</v>
      </c>
      <c r="EO686"/>
    </row>
    <row r="687" spans="1:145" s="316" customFormat="1" ht="18" thickTop="1" thickBot="1">
      <c r="A687" s="572">
        <v>686</v>
      </c>
      <c r="B687" s="572" t="s">
        <v>14615</v>
      </c>
      <c r="C687" s="612" t="s">
        <v>14614</v>
      </c>
      <c r="D687" s="572" t="s">
        <v>13208</v>
      </c>
      <c r="E687" s="568" t="str">
        <f t="shared" si="32"/>
        <v>Not Placed</v>
      </c>
      <c r="F687" s="572" t="s">
        <v>207</v>
      </c>
      <c r="G687" s="568" t="s">
        <v>13265</v>
      </c>
      <c r="H687" s="572"/>
      <c r="I687" s="610">
        <v>36838</v>
      </c>
      <c r="J687" s="572">
        <v>21</v>
      </c>
      <c r="K687" s="572" t="s">
        <v>14613</v>
      </c>
      <c r="L687" s="572" t="s">
        <v>14613</v>
      </c>
      <c r="M687" s="612" t="s">
        <v>14612</v>
      </c>
      <c r="N687" s="612" t="s">
        <v>14611</v>
      </c>
      <c r="O687" s="612">
        <v>9594293398</v>
      </c>
      <c r="P687" s="612">
        <v>9082921097</v>
      </c>
      <c r="Q687" s="612" t="e">
        <f>VLOOKUP(B687,'TCS CON'!$D$1:$H$98,5,0)</f>
        <v>#N/A</v>
      </c>
      <c r="R687" s="612" t="e">
        <f>VLOOKUP(B687,LTI!$C$1:$H$46,6,0)</f>
        <v>#N/A</v>
      </c>
      <c r="S687" s="612" t="e">
        <f>VLOOKUP(B687,JARO!$E$2:$I$11,5,0)</f>
        <v>#N/A</v>
      </c>
      <c r="T687" s="612" t="e">
        <f>VLOOKUP(B687,Capgemini!$D$3:$H$78,5,0)</f>
        <v>#N/A</v>
      </c>
      <c r="U687" s="612" t="e">
        <f>VLOOKUP(B687,Carwale!$D$1:$H$4,5,0)</f>
        <v>#N/A</v>
      </c>
      <c r="V687" s="612" t="e">
        <f>VLOOKUP(B687,'Interactive Brokers'!E:I,5,0)</f>
        <v>#N/A</v>
      </c>
      <c r="W687" s="612" t="e">
        <f>VLOOKUP(B687,'REL Jio'!E:I,5,0)</f>
        <v>#N/A</v>
      </c>
      <c r="X687" s="612" t="e">
        <f>VLOOKUP(B687,'Sciative Sol'!E:I,5,0)</f>
        <v>#N/A</v>
      </c>
      <c r="Y687" s="612" t="e">
        <f>VLOOKUP(B687,'Hexaware Tech'!E:I,5,0)</f>
        <v>#N/A</v>
      </c>
      <c r="Z687" s="612" t="e">
        <f>VLOOKUP(B687,Axis!D:H,5,0)</f>
        <v>#N/A</v>
      </c>
      <c r="AA687" s="612" t="e">
        <f>VLOOKUP(B687,Ugam!$D$3:$H$26,5,0)</f>
        <v>#N/A</v>
      </c>
      <c r="AB687" s="612" t="e">
        <f>VLOOKUP(B687,Zeus!F:J,5,0)</f>
        <v>#N/A</v>
      </c>
      <c r="AC687" s="612" t="e">
        <f>VLOOKUP(B687,Montran!F:J,5,0)</f>
        <v>#N/A</v>
      </c>
      <c r="AD687" s="612" t="e">
        <f>VLOOKUP(B687,Endurance!H471:L471,5,0)</f>
        <v>#N/A</v>
      </c>
      <c r="AE687" s="612" t="e">
        <f>VLOOKUP(B687,'Swabhav Techlabs'!$F$1:$J$2,5,0)</f>
        <v>#N/A</v>
      </c>
      <c r="AF687" s="612" t="e">
        <f>VLOOKUP(B687,'Quality Kiosk'!$F$1:$J$18,5,0)</f>
        <v>#N/A</v>
      </c>
      <c r="AG687" s="612" t="e">
        <f>VLOOKUP(B687,'Lemon VB'!$F$1:$J$2,5,0)</f>
        <v>#N/A</v>
      </c>
      <c r="AH687" s="612" t="e">
        <f>VLOOKUP(B687,Gocomet!$E$1:$I$3,5,0)</f>
        <v>#N/A</v>
      </c>
      <c r="AI687" s="612" t="e">
        <f>VLOOKUP(B687,'Ingram Micro'!$E$1:$I$8,5,0)</f>
        <v>#N/A</v>
      </c>
      <c r="AJ687" s="612" t="e">
        <f>VLOOKUP(B687,'DePronto Infotech'!$E$1:$I$2,5,0)</f>
        <v>#N/A</v>
      </c>
      <c r="AK687" s="612" t="e">
        <f>VLOOKUP(B687,'Reliance Retail'!$E$1:$I$4,5,0)</f>
        <v>#N/A</v>
      </c>
      <c r="AL687" s="612" t="e">
        <f>VLOOKUP(B687,'Bright Champs'!$D$1:$H$13,5,0)</f>
        <v>#N/A</v>
      </c>
      <c r="AM687" s="612" t="e">
        <f>VLOOKUP(B687,Neosoft!$E$1:$I$12,5,0)</f>
        <v>#N/A</v>
      </c>
      <c r="AN687" s="612" t="e">
        <f>VLOOKUP(B687,Infosys!$E$1:$I$3,5,0)</f>
        <v>#N/A</v>
      </c>
      <c r="AO687" s="612" t="e">
        <f>VLOOKUP(B687,Cerelabs!$E$1:$I$5,5,0)</f>
        <v>#N/A</v>
      </c>
      <c r="AP687" s="612" t="e">
        <f>VLOOKUP(B687,'Neebal Technologies'!$D$1:$H$2,5,0)</f>
        <v>#N/A</v>
      </c>
      <c r="AQ687" s="612" t="e">
        <f>VLOOKUP(B687,'Vertiv Energy'!$D$1:$H$2,5,0)</f>
        <v>#N/A</v>
      </c>
      <c r="AR687" s="612" t="e">
        <f>VLOOKUP(B687,'Acidaes Solutions (CRMNEXT)'!$D$1:$H$3,5,0)</f>
        <v>#N/A</v>
      </c>
      <c r="AS687" s="612" t="e">
        <f>VLOOKUP(B687,Growisto!$D$1:$H$2,5,0)</f>
        <v>#N/A</v>
      </c>
      <c r="AT687" s="612" t="e">
        <f>VLOOKUP(B687,'9.9 Mediaworx - Digit'!$D$1:$H$2,5,0)</f>
        <v>#N/A</v>
      </c>
      <c r="AU687" s="612" t="e">
        <f>VLOOKUP(B687,'Vistaar systems Pvt Ltd'!$D$2:$H$3,5,0)</f>
        <v>#N/A</v>
      </c>
      <c r="AV687" s="612" t="e">
        <f>VLOOKUP(B687,'Course 5i'!$D$2:$H$11,5,0)</f>
        <v>#N/A</v>
      </c>
      <c r="AW687" s="612" t="e">
        <f>VLOOKUP(B687,'Radiant Appliances &amp; Electronic'!$D$1:$H$13,5,0)</f>
        <v>#N/A</v>
      </c>
      <c r="AX687" s="612" t="e">
        <f>VLOOKUP(B687,'Atos Global'!$D$3:$H$27,5,0)</f>
        <v>#N/A</v>
      </c>
      <c r="AY687" s="612" t="e">
        <f>VLOOKUP(B687,'Saama Technologies'!$D$1:$H$2,5,0)</f>
        <v>#N/A</v>
      </c>
      <c r="AZ687" s="612" t="e">
        <f>VLOOKUP(B687,'Multiplier Solutions'!$D$1:$H$2,5,0)</f>
        <v>#N/A</v>
      </c>
      <c r="BA687" s="612" t="e">
        <f>VLOOKUP(B687,GEP!$D$2:$H$5,5,0)</f>
        <v>#N/A</v>
      </c>
      <c r="BB687" s="612" t="e">
        <f>VLOOKUP(B687,Accenture!$D$1:$H$6,5,0)</f>
        <v>#N/A</v>
      </c>
      <c r="BC687" s="612" t="e">
        <f>VLOOKUP(B687,'Endurance International Group'!$D$1:$H$2,5,0)</f>
        <v>#N/A</v>
      </c>
      <c r="BD687" s="612" t="e">
        <f>VLOOKUP(B687,Newgen!$D$1:$H$2,5,0)</f>
        <v>#N/A</v>
      </c>
      <c r="BE687" s="612" t="e">
        <f>VLOOKUP(B687,'3D Incredible'!D687:H687,5,0)</f>
        <v>#N/A</v>
      </c>
      <c r="BF687" s="612" t="e">
        <f>VLOOKUP(B687,'Raja Software Labs'!$D$2:$H$2,5,0)</f>
        <v>#N/A</v>
      </c>
      <c r="BG687" s="612" t="e">
        <f>VLOOKUP(B687,Wipro!$D$1:$H$2,5,0)</f>
        <v>#N/A</v>
      </c>
      <c r="BH687" s="612" t="e">
        <f>VLOOKUP(B687,'Perch Technologies'!$D$2:$H$2,5,0)</f>
        <v>#N/A</v>
      </c>
      <c r="BI687" s="612" t="e">
        <f>VLOOKUP(B687,'Morning Star'!$D$1:$H$6,5,0)</f>
        <v>#N/A</v>
      </c>
      <c r="BJ687" s="612" t="e">
        <f>VLOOKUP(B687,Flexiloans!$D$1:$H$2,5,0)</f>
        <v>#N/A</v>
      </c>
      <c r="BK687" s="612" t="e">
        <f>VLOOKUP(B687,'Thirdware Solutions'!$D$1:$H$2,5,0)</f>
        <v>#N/A</v>
      </c>
      <c r="BL687" s="612" t="e">
        <f>VLOOKUP(B687,Tescom!$D$1:$H$8,5,0)</f>
        <v>#N/A</v>
      </c>
      <c r="BM687" s="612" t="e">
        <f>VLOOKUP(B687,'Cogno AI'!$D$1:$H$2,5,0)</f>
        <v>#N/A</v>
      </c>
      <c r="BN687" s="612" t="e">
        <f>VLOOKUP(B687,'ABM Knowledgeware'!$D$1:$H$2,5,0)</f>
        <v>#N/A</v>
      </c>
      <c r="BO687" s="612" t="e">
        <f>VLOOKUP(B687,'Concerto Software'!$D$1:$H$3,5,0)</f>
        <v>#N/A</v>
      </c>
      <c r="BP687" s="612" t="e">
        <f>VLOOKUP(B687,'My Captain'!$D$1:$H$4,5,0)</f>
        <v>#N/A</v>
      </c>
      <c r="BQ687" s="612" t="e">
        <f>VLOOKUP(B687,'Finoux Solutions'!$D$2:$H$4,5,0)</f>
        <v>#N/A</v>
      </c>
      <c r="BR687" s="612" t="e">
        <f>VLOOKUP(B687,'MITR Learning'!$D$1:$H$2,5,0)</f>
        <v>#N/A</v>
      </c>
      <c r="BS687" s="612" t="e">
        <f>VLOOKUP(B687,Nucsoft!$D$2:$H$6,5,0)</f>
        <v>#N/A</v>
      </c>
      <c r="BT687" s="612" t="e">
        <f>VLOOKUP(B687,'Paras Cadd'!$D$1:$H$2,5,0)</f>
        <v>#N/A</v>
      </c>
      <c r="BU687" s="612" t="e">
        <f>VLOOKUP(B687,'ICICI Securities'!$D$1:$H$2,5,0)</f>
        <v>#N/A</v>
      </c>
      <c r="BV687" s="612" t="e">
        <f>VLOOKUP(B687,'Citius Tech'!$D$2:$H$5,5,0)</f>
        <v>#N/A</v>
      </c>
      <c r="BW687" s="612" t="e">
        <f>VLOOKUP(B687,'Buzzy Brains'!$D$2:$H$2,5,0)</f>
        <v>#N/A</v>
      </c>
      <c r="BX687" s="612" t="e">
        <f>VLOOKUP(B687,'Decimal Point'!$D$2:$H$2,5,0)</f>
        <v>#N/A</v>
      </c>
      <c r="BY687" s="612" t="e">
        <f>VLOOKUP(B687,'Sankey Business Solutions'!$D$2:$H$3,5,0)</f>
        <v>#N/A</v>
      </c>
      <c r="BZ687" s="612" t="e">
        <f>VLOOKUP(B687,'Nangia &amp; Co LLP'!$D$2:$H$2,5,0)</f>
        <v>#N/A</v>
      </c>
      <c r="CA687" s="612" t="e">
        <f>VLOOKUP(B687,'FIS Solutions India Pvt Ltd'!$D$2:$H$2,5,0)</f>
        <v>#N/A</v>
      </c>
      <c r="CB687" s="612" t="e">
        <f>VLOOKUP(B687,'Delta Technology &amp; Management '!$D$2:$H$16,5,0)</f>
        <v>#N/A</v>
      </c>
      <c r="CC687" s="612" t="e">
        <f>VLOOKUP(B687,'Espoir Networks'!$D$3:$H$11,5,0)</f>
        <v>#N/A</v>
      </c>
      <c r="CD687" s="612" t="e">
        <f>VLOOKUP(B687,'Servosys Solution'!$D$3:$H$5,5,0)</f>
        <v>#N/A</v>
      </c>
      <c r="CE687" s="612" t="e">
        <f>VLOOKUP(B687,'Ribbon Communications'!$D$3:$H$4,5,0)</f>
        <v>#N/A</v>
      </c>
      <c r="CF687" s="612">
        <f t="shared" si="33"/>
        <v>0</v>
      </c>
      <c r="CG687" s="893" t="s">
        <v>14610</v>
      </c>
      <c r="CH687" s="893">
        <v>666547963559</v>
      </c>
      <c r="CI687" s="893" t="s">
        <v>81</v>
      </c>
      <c r="CJ687" s="893"/>
      <c r="CK687" s="893">
        <v>2018</v>
      </c>
      <c r="CL687" s="893">
        <v>2021</v>
      </c>
      <c r="CM687" s="386" t="s">
        <v>14609</v>
      </c>
      <c r="CN687" s="386">
        <v>412</v>
      </c>
      <c r="CO687" s="893">
        <v>0.82399999999999995</v>
      </c>
      <c r="CP687" s="386">
        <v>2015</v>
      </c>
      <c r="CQ687" s="386" t="s">
        <v>13137</v>
      </c>
      <c r="CR687" s="386" t="s">
        <v>81</v>
      </c>
      <c r="CS687" s="386"/>
      <c r="CT687" s="649"/>
      <c r="CU687" s="386"/>
      <c r="CV687" s="386"/>
      <c r="CW687" s="323" t="s">
        <v>14608</v>
      </c>
      <c r="CX687" s="323" t="s">
        <v>336</v>
      </c>
      <c r="CY687" s="323">
        <v>643</v>
      </c>
      <c r="CZ687" s="323">
        <v>0.80379999999999996</v>
      </c>
      <c r="DA687" s="323">
        <v>2018</v>
      </c>
      <c r="DB687" s="323">
        <v>3</v>
      </c>
      <c r="DC687" s="323"/>
      <c r="DD687" s="323"/>
      <c r="DE687" s="323"/>
      <c r="DF687" s="323">
        <v>0</v>
      </c>
      <c r="DG687" s="387" t="s">
        <v>81</v>
      </c>
      <c r="DH687" s="386" t="s">
        <v>81</v>
      </c>
      <c r="DI687" s="387">
        <v>5.07</v>
      </c>
      <c r="DJ687" s="387">
        <v>6.58</v>
      </c>
      <c r="DK687" s="387">
        <v>5.5</v>
      </c>
      <c r="DL687" s="387">
        <v>6.84</v>
      </c>
      <c r="DM687" s="386"/>
      <c r="DN687" s="387">
        <v>5.9</v>
      </c>
      <c r="DO687" s="387">
        <v>54.48</v>
      </c>
      <c r="DP687" s="386"/>
      <c r="DQ687" s="893">
        <v>0</v>
      </c>
      <c r="DR687" s="893">
        <v>1</v>
      </c>
      <c r="DS687" s="893">
        <v>0</v>
      </c>
      <c r="DT687" s="893"/>
      <c r="DU687" s="893">
        <v>0</v>
      </c>
      <c r="DV687" s="893">
        <v>0</v>
      </c>
      <c r="DW687" s="893"/>
      <c r="DX687" s="893" t="s">
        <v>3203</v>
      </c>
      <c r="DY687" s="893"/>
      <c r="DZ687" s="893"/>
      <c r="EA687" s="893" t="s">
        <v>14607</v>
      </c>
      <c r="EB687" s="893" t="s">
        <v>14606</v>
      </c>
      <c r="EC687" s="893" t="s">
        <v>14605</v>
      </c>
      <c r="ED687" s="893" t="s">
        <v>12832</v>
      </c>
      <c r="EE687" s="893" t="s">
        <v>14604</v>
      </c>
      <c r="EF687" s="893" t="s">
        <v>14603</v>
      </c>
      <c r="EG687" s="893">
        <f>-EH687</f>
        <v>0</v>
      </c>
      <c r="EH687" s="893"/>
      <c r="EI687" s="893" t="s">
        <v>14602</v>
      </c>
      <c r="EJ687" s="893"/>
      <c r="EK687" s="521" t="s">
        <v>14601</v>
      </c>
      <c r="EL687" s="893" t="s">
        <v>14600</v>
      </c>
      <c r="EM687" s="742" t="s">
        <v>14599</v>
      </c>
      <c r="EN687" s="386"/>
      <c r="EO687"/>
    </row>
    <row r="688" spans="1:145" s="316" customFormat="1" ht="18" thickTop="1" thickBot="1">
      <c r="A688" s="572">
        <v>687</v>
      </c>
      <c r="B688" s="572" t="s">
        <v>14598</v>
      </c>
      <c r="C688" s="612" t="s">
        <v>14597</v>
      </c>
      <c r="D688" s="572" t="s">
        <v>14191</v>
      </c>
      <c r="E688" s="568" t="str">
        <f t="shared" si="32"/>
        <v>Not Placed</v>
      </c>
      <c r="F688" s="572" t="s">
        <v>12369</v>
      </c>
      <c r="G688" s="576" t="s">
        <v>14087</v>
      </c>
      <c r="H688" s="572"/>
      <c r="I688" s="610">
        <v>35079</v>
      </c>
      <c r="J688" s="572">
        <v>25</v>
      </c>
      <c r="K688" s="572" t="s">
        <v>14596</v>
      </c>
      <c r="L688" s="572" t="s">
        <v>14596</v>
      </c>
      <c r="M688" s="612" t="s">
        <v>14595</v>
      </c>
      <c r="N688" s="612" t="s">
        <v>14594</v>
      </c>
      <c r="O688" s="612">
        <v>8104765418</v>
      </c>
      <c r="P688" s="612">
        <v>8286235417</v>
      </c>
      <c r="Q688" s="612" t="e">
        <f>VLOOKUP(B688,'TCS CON'!$D$1:$H$98,5,0)</f>
        <v>#N/A</v>
      </c>
      <c r="R688" s="612" t="e">
        <f>VLOOKUP(B688,LTI!$C$1:$H$46,6,0)</f>
        <v>#N/A</v>
      </c>
      <c r="S688" s="612" t="e">
        <f>VLOOKUP(B688,JARO!$E$2:$I$11,5,0)</f>
        <v>#N/A</v>
      </c>
      <c r="T688" s="612" t="e">
        <f>VLOOKUP(B688,Capgemini!$D$3:$H$78,5,0)</f>
        <v>#N/A</v>
      </c>
      <c r="U688" s="612" t="e">
        <f>VLOOKUP(B688,Carwale!$D$1:$H$4,5,0)</f>
        <v>#N/A</v>
      </c>
      <c r="V688" s="612" t="e">
        <f>VLOOKUP(B688,'Interactive Brokers'!E:I,5,0)</f>
        <v>#N/A</v>
      </c>
      <c r="W688" s="612" t="e">
        <f>VLOOKUP(B688,'REL Jio'!E:I,5,0)</f>
        <v>#N/A</v>
      </c>
      <c r="X688" s="612" t="e">
        <f>VLOOKUP(B688,'Sciative Sol'!E:I,5,0)</f>
        <v>#N/A</v>
      </c>
      <c r="Y688" s="612" t="e">
        <f>VLOOKUP(B688,'Hexaware Tech'!E:I,5,0)</f>
        <v>#N/A</v>
      </c>
      <c r="Z688" s="612" t="e">
        <f>VLOOKUP(B688,Axis!D:H,5,0)</f>
        <v>#N/A</v>
      </c>
      <c r="AA688" s="612" t="e">
        <f>VLOOKUP(B688,Ugam!$D$3:$H$26,5,0)</f>
        <v>#N/A</v>
      </c>
      <c r="AB688" s="612" t="e">
        <f>VLOOKUP(B688,Zeus!F:J,5,0)</f>
        <v>#N/A</v>
      </c>
      <c r="AC688" s="612" t="e">
        <f>VLOOKUP(B688,Montran!F:J,5,0)</f>
        <v>#N/A</v>
      </c>
      <c r="AD688" s="612" t="e">
        <f>VLOOKUP(B688,Endurance!H472:L472,5,0)</f>
        <v>#N/A</v>
      </c>
      <c r="AE688" s="612" t="e">
        <f>VLOOKUP(B688,'Swabhav Techlabs'!$F$1:$J$2,5,0)</f>
        <v>#N/A</v>
      </c>
      <c r="AF688" s="612" t="e">
        <f>VLOOKUP(B688,'Quality Kiosk'!$F$1:$J$18,5,0)</f>
        <v>#N/A</v>
      </c>
      <c r="AG688" s="612" t="e">
        <f>VLOOKUP(B688,'Lemon VB'!$F$1:$J$2,5,0)</f>
        <v>#N/A</v>
      </c>
      <c r="AH688" s="612" t="e">
        <f>VLOOKUP(B688,Gocomet!$E$1:$I$3,5,0)</f>
        <v>#N/A</v>
      </c>
      <c r="AI688" s="612" t="e">
        <f>VLOOKUP(B688,'Ingram Micro'!$E$1:$I$8,5,0)</f>
        <v>#N/A</v>
      </c>
      <c r="AJ688" s="612" t="e">
        <f>VLOOKUP(B688,'DePronto Infotech'!$E$1:$I$2,5,0)</f>
        <v>#N/A</v>
      </c>
      <c r="AK688" s="612" t="e">
        <f>VLOOKUP(B688,'Reliance Retail'!$E$1:$I$4,5,0)</f>
        <v>#N/A</v>
      </c>
      <c r="AL688" s="612" t="e">
        <f>VLOOKUP(B688,'Bright Champs'!$D$1:$H$13,5,0)</f>
        <v>#N/A</v>
      </c>
      <c r="AM688" s="612" t="e">
        <f>VLOOKUP(B688,Neosoft!$E$1:$I$12,5,0)</f>
        <v>#N/A</v>
      </c>
      <c r="AN688" s="612" t="e">
        <f>VLOOKUP(B688,Infosys!$E$1:$I$3,5,0)</f>
        <v>#N/A</v>
      </c>
      <c r="AO688" s="612" t="e">
        <f>VLOOKUP(B688,Cerelabs!$E$1:$I$5,5,0)</f>
        <v>#N/A</v>
      </c>
      <c r="AP688" s="612" t="e">
        <f>VLOOKUP(B688,'Neebal Technologies'!$D$1:$H$2,5,0)</f>
        <v>#N/A</v>
      </c>
      <c r="AQ688" s="612" t="e">
        <f>VLOOKUP(B688,'Vertiv Energy'!$D$1:$H$2,5,0)</f>
        <v>#N/A</v>
      </c>
      <c r="AR688" s="612" t="e">
        <f>VLOOKUP(B688,'Acidaes Solutions (CRMNEXT)'!$D$1:$H$3,5,0)</f>
        <v>#N/A</v>
      </c>
      <c r="AS688" s="612" t="e">
        <f>VLOOKUP(B688,Growisto!$D$1:$H$2,5,0)</f>
        <v>#N/A</v>
      </c>
      <c r="AT688" s="612" t="e">
        <f>VLOOKUP(B688,'9.9 Mediaworx - Digit'!$D$1:$H$2,5,0)</f>
        <v>#N/A</v>
      </c>
      <c r="AU688" s="612" t="e">
        <f>VLOOKUP(B688,'Vistaar systems Pvt Ltd'!$D$2:$H$3,5,0)</f>
        <v>#N/A</v>
      </c>
      <c r="AV688" s="612" t="e">
        <f>VLOOKUP(B688,'Course 5i'!$D$2:$H$11,5,0)</f>
        <v>#N/A</v>
      </c>
      <c r="AW688" s="612" t="e">
        <f>VLOOKUP(B688,'Radiant Appliances &amp; Electronic'!$D$1:$H$13,5,0)</f>
        <v>#N/A</v>
      </c>
      <c r="AX688" s="612" t="e">
        <f>VLOOKUP(B688,'Atos Global'!$D$3:$H$27,5,0)</f>
        <v>#N/A</v>
      </c>
      <c r="AY688" s="612" t="e">
        <f>VLOOKUP(B688,'Saama Technologies'!$D$1:$H$2,5,0)</f>
        <v>#N/A</v>
      </c>
      <c r="AZ688" s="612" t="e">
        <f>VLOOKUP(B688,'Multiplier Solutions'!$D$1:$H$2,5,0)</f>
        <v>#N/A</v>
      </c>
      <c r="BA688" s="612" t="e">
        <f>VLOOKUP(B688,GEP!$D$2:$H$5,5,0)</f>
        <v>#N/A</v>
      </c>
      <c r="BB688" s="612" t="e">
        <f>VLOOKUP(B688,Accenture!$D$1:$H$6,5,0)</f>
        <v>#N/A</v>
      </c>
      <c r="BC688" s="612" t="e">
        <f>VLOOKUP(B688,'Endurance International Group'!$D$1:$H$2,5,0)</f>
        <v>#N/A</v>
      </c>
      <c r="BD688" s="612" t="e">
        <f>VLOOKUP(B688,Newgen!$D$1:$H$2,5,0)</f>
        <v>#N/A</v>
      </c>
      <c r="BE688" s="612" t="e">
        <f>VLOOKUP(B688,'3D Incredible'!D688:H688,5,0)</f>
        <v>#N/A</v>
      </c>
      <c r="BF688" s="612" t="e">
        <f>VLOOKUP(B688,'Raja Software Labs'!$D$2:$H$2,5,0)</f>
        <v>#N/A</v>
      </c>
      <c r="BG688" s="612" t="e">
        <f>VLOOKUP(B688,Wipro!$D$1:$H$2,5,0)</f>
        <v>#N/A</v>
      </c>
      <c r="BH688" s="612" t="e">
        <f>VLOOKUP(B688,'Perch Technologies'!$D$2:$H$2,5,0)</f>
        <v>#N/A</v>
      </c>
      <c r="BI688" s="612" t="e">
        <f>VLOOKUP(B688,'Morning Star'!$D$1:$H$6,5,0)</f>
        <v>#N/A</v>
      </c>
      <c r="BJ688" s="612" t="e">
        <f>VLOOKUP(B688,Flexiloans!$D$1:$H$2,5,0)</f>
        <v>#N/A</v>
      </c>
      <c r="BK688" s="612" t="e">
        <f>VLOOKUP(B688,'Thirdware Solutions'!$D$1:$H$2,5,0)</f>
        <v>#N/A</v>
      </c>
      <c r="BL688" s="612" t="e">
        <f>VLOOKUP(B688,Tescom!$D$1:$H$8,5,0)</f>
        <v>#N/A</v>
      </c>
      <c r="BM688" s="612" t="e">
        <f>VLOOKUP(B688,'Cogno AI'!$D$1:$H$2,5,0)</f>
        <v>#N/A</v>
      </c>
      <c r="BN688" s="612" t="e">
        <f>VLOOKUP(B688,'ABM Knowledgeware'!$D$1:$H$2,5,0)</f>
        <v>#N/A</v>
      </c>
      <c r="BO688" s="612" t="e">
        <f>VLOOKUP(B688,'Concerto Software'!$D$1:$H$3,5,0)</f>
        <v>#N/A</v>
      </c>
      <c r="BP688" s="612" t="e">
        <f>VLOOKUP(B688,'My Captain'!$D$1:$H$4,5,0)</f>
        <v>#N/A</v>
      </c>
      <c r="BQ688" s="612" t="e">
        <f>VLOOKUP(B688,'Finoux Solutions'!$D$2:$H$4,5,0)</f>
        <v>#N/A</v>
      </c>
      <c r="BR688" s="612" t="e">
        <f>VLOOKUP(B688,'MITR Learning'!$D$1:$H$2,5,0)</f>
        <v>#N/A</v>
      </c>
      <c r="BS688" s="612" t="e">
        <f>VLOOKUP(B688,Nucsoft!$D$2:$H$6,5,0)</f>
        <v>#N/A</v>
      </c>
      <c r="BT688" s="612" t="e">
        <f>VLOOKUP(B688,'Paras Cadd'!$D$1:$H$2,5,0)</f>
        <v>#N/A</v>
      </c>
      <c r="BU688" s="612" t="e">
        <f>VLOOKUP(B688,'ICICI Securities'!$D$1:$H$2,5,0)</f>
        <v>#N/A</v>
      </c>
      <c r="BV688" s="612" t="e">
        <f>VLOOKUP(B688,'Citius Tech'!$D$2:$H$5,5,0)</f>
        <v>#N/A</v>
      </c>
      <c r="BW688" s="612" t="e">
        <f>VLOOKUP(B688,'Buzzy Brains'!$D$2:$H$2,5,0)</f>
        <v>#N/A</v>
      </c>
      <c r="BX688" s="612" t="e">
        <f>VLOOKUP(B688,'Decimal Point'!$D$2:$H$2,5,0)</f>
        <v>#N/A</v>
      </c>
      <c r="BY688" s="612" t="e">
        <f>VLOOKUP(B688,'Sankey Business Solutions'!$D$2:$H$3,5,0)</f>
        <v>#N/A</v>
      </c>
      <c r="BZ688" s="612" t="e">
        <f>VLOOKUP(B688,'Nangia &amp; Co LLP'!$D$2:$H$2,5,0)</f>
        <v>#N/A</v>
      </c>
      <c r="CA688" s="612" t="e">
        <f>VLOOKUP(B688,'FIS Solutions India Pvt Ltd'!$D$2:$H$2,5,0)</f>
        <v>#N/A</v>
      </c>
      <c r="CB688" s="612" t="e">
        <f>VLOOKUP(B688,'Delta Technology &amp; Management '!$D$2:$H$16,5,0)</f>
        <v>#N/A</v>
      </c>
      <c r="CC688" s="612" t="e">
        <f>VLOOKUP(B688,'Espoir Networks'!$D$3:$H$11,5,0)</f>
        <v>#N/A</v>
      </c>
      <c r="CD688" s="612" t="e">
        <f>VLOOKUP(B688,'Servosys Solution'!$D$3:$H$5,5,0)</f>
        <v>#N/A</v>
      </c>
      <c r="CE688" s="612" t="e">
        <f>VLOOKUP(B688,'Ribbon Communications'!$D$3:$H$4,5,0)</f>
        <v>#N/A</v>
      </c>
      <c r="CF688" s="612">
        <f t="shared" si="33"/>
        <v>0</v>
      </c>
      <c r="CG688" s="893" t="s">
        <v>14593</v>
      </c>
      <c r="CH688" s="893" t="s">
        <v>14592</v>
      </c>
      <c r="CI688" s="893" t="s">
        <v>81</v>
      </c>
      <c r="CJ688" s="893" t="s">
        <v>81</v>
      </c>
      <c r="CK688" s="893">
        <v>2020</v>
      </c>
      <c r="CL688" s="893">
        <v>2021</v>
      </c>
      <c r="CM688" s="386" t="s">
        <v>14591</v>
      </c>
      <c r="CN688" s="386">
        <v>346</v>
      </c>
      <c r="CO688" s="893">
        <v>0.62919999999999998</v>
      </c>
      <c r="CP688" s="386">
        <v>2011</v>
      </c>
      <c r="CQ688" s="386" t="s">
        <v>13638</v>
      </c>
      <c r="CR688" s="386" t="s">
        <v>81</v>
      </c>
      <c r="CS688" s="386" t="s">
        <v>81</v>
      </c>
      <c r="CT688" s="649" t="s">
        <v>81</v>
      </c>
      <c r="CU688" s="386" t="s">
        <v>81</v>
      </c>
      <c r="CV688" s="386" t="s">
        <v>81</v>
      </c>
      <c r="CW688" s="323" t="s">
        <v>14590</v>
      </c>
      <c r="CX688" s="323" t="s">
        <v>163</v>
      </c>
      <c r="CY688" s="323">
        <v>1143</v>
      </c>
      <c r="CZ688" s="323">
        <v>0.6724</v>
      </c>
      <c r="DA688" s="323">
        <v>2018</v>
      </c>
      <c r="DB688" s="323">
        <v>3</v>
      </c>
      <c r="DC688" s="323" t="s">
        <v>14589</v>
      </c>
      <c r="DD688" s="323">
        <v>462.5</v>
      </c>
      <c r="DE688" s="323">
        <v>0.59440000000000004</v>
      </c>
      <c r="DF688" s="323">
        <v>13</v>
      </c>
      <c r="DG688" s="387" t="s">
        <v>81</v>
      </c>
      <c r="DH688" s="386" t="s">
        <v>81</v>
      </c>
      <c r="DI688" s="387">
        <v>6.19</v>
      </c>
      <c r="DJ688" s="387">
        <v>6.24</v>
      </c>
      <c r="DK688" s="387">
        <v>6.66</v>
      </c>
      <c r="DL688" s="387">
        <v>7.84</v>
      </c>
      <c r="DM688" s="386">
        <v>103</v>
      </c>
      <c r="DN688" s="387">
        <v>6.73</v>
      </c>
      <c r="DO688" s="387">
        <v>61.97</v>
      </c>
      <c r="DP688" s="386">
        <v>27</v>
      </c>
      <c r="DQ688" s="893">
        <v>0</v>
      </c>
      <c r="DR688" s="893">
        <v>4</v>
      </c>
      <c r="DS688" s="893">
        <v>0</v>
      </c>
      <c r="DT688" s="893">
        <v>0</v>
      </c>
      <c r="DU688" s="893">
        <v>3</v>
      </c>
      <c r="DV688" s="893">
        <v>1</v>
      </c>
      <c r="DW688" s="893" t="s">
        <v>3203</v>
      </c>
      <c r="DX688" s="893" t="s">
        <v>3203</v>
      </c>
      <c r="DY688" s="893" t="s">
        <v>81</v>
      </c>
      <c r="DZ688" s="893" t="s">
        <v>14588</v>
      </c>
      <c r="EA688" s="893" t="s">
        <v>81</v>
      </c>
      <c r="EB688" s="893" t="s">
        <v>14587</v>
      </c>
      <c r="EC688" s="893" t="s">
        <v>762</v>
      </c>
      <c r="ED688" s="893" t="s">
        <v>89</v>
      </c>
      <c r="EE688" s="893" t="s">
        <v>14586</v>
      </c>
      <c r="EF688" s="893" t="s">
        <v>81</v>
      </c>
      <c r="EG688" s="893" t="s">
        <v>81</v>
      </c>
      <c r="EH688" s="893" t="s">
        <v>81</v>
      </c>
      <c r="EI688" s="893" t="s">
        <v>4897</v>
      </c>
      <c r="EJ688" s="893" t="s">
        <v>14585</v>
      </c>
      <c r="EK688" s="521" t="s">
        <v>14584</v>
      </c>
      <c r="EL688" s="893" t="s">
        <v>81</v>
      </c>
      <c r="EM688" s="742" t="s">
        <v>81</v>
      </c>
      <c r="EN688" s="386" t="s">
        <v>81</v>
      </c>
      <c r="EO688"/>
    </row>
    <row r="689" spans="1:145" s="316" customFormat="1" ht="18" thickTop="1" thickBot="1">
      <c r="A689" s="572">
        <v>688</v>
      </c>
      <c r="B689" s="572" t="s">
        <v>14583</v>
      </c>
      <c r="C689" s="612" t="s">
        <v>14582</v>
      </c>
      <c r="D689" s="572" t="s">
        <v>13209</v>
      </c>
      <c r="E689" s="568" t="str">
        <f t="shared" si="32"/>
        <v>Not Placed</v>
      </c>
      <c r="F689" s="572" t="s">
        <v>207</v>
      </c>
      <c r="G689" s="568" t="s">
        <v>13265</v>
      </c>
      <c r="H689" s="572"/>
      <c r="I689" s="610">
        <v>36324</v>
      </c>
      <c r="J689" s="572">
        <v>22</v>
      </c>
      <c r="K689" s="572" t="s">
        <v>14581</v>
      </c>
      <c r="L689" s="572" t="s">
        <v>14581</v>
      </c>
      <c r="M689" s="612" t="s">
        <v>14580</v>
      </c>
      <c r="N689" s="612" t="s">
        <v>14579</v>
      </c>
      <c r="O689" s="612" t="s">
        <v>81</v>
      </c>
      <c r="P689" s="612">
        <v>9833175070</v>
      </c>
      <c r="Q689" s="612" t="e">
        <f>VLOOKUP(B689,'TCS CON'!$D$1:$H$98,5,0)</f>
        <v>#N/A</v>
      </c>
      <c r="R689" s="612" t="e">
        <f>VLOOKUP(B689,LTI!$C$1:$H$46,6,0)</f>
        <v>#N/A</v>
      </c>
      <c r="S689" s="612" t="e">
        <f>VLOOKUP(B689,JARO!$E$2:$I$11,5,0)</f>
        <v>#N/A</v>
      </c>
      <c r="T689" s="612" t="e">
        <f>VLOOKUP(B689,Capgemini!$D$3:$H$78,5,0)</f>
        <v>#N/A</v>
      </c>
      <c r="U689" s="612" t="e">
        <f>VLOOKUP(B689,Carwale!$D$1:$H$4,5,0)</f>
        <v>#N/A</v>
      </c>
      <c r="V689" s="612" t="e">
        <f>VLOOKUP(B689,'Interactive Brokers'!E:I,5,0)</f>
        <v>#N/A</v>
      </c>
      <c r="W689" s="612" t="e">
        <f>VLOOKUP(B689,'REL Jio'!E:I,5,0)</f>
        <v>#N/A</v>
      </c>
      <c r="X689" s="612" t="e">
        <f>VLOOKUP(B689,'Sciative Sol'!E:I,5,0)</f>
        <v>#N/A</v>
      </c>
      <c r="Y689" s="612" t="e">
        <f>VLOOKUP(B689,'Hexaware Tech'!E:I,5,0)</f>
        <v>#N/A</v>
      </c>
      <c r="Z689" s="612" t="e">
        <f>VLOOKUP(B689,Axis!D:H,5,0)</f>
        <v>#N/A</v>
      </c>
      <c r="AA689" s="612" t="e">
        <f>VLOOKUP(B689,Ugam!$D$3:$H$26,5,0)</f>
        <v>#N/A</v>
      </c>
      <c r="AB689" s="612" t="e">
        <f>VLOOKUP(B689,Zeus!F:J,5,0)</f>
        <v>#N/A</v>
      </c>
      <c r="AC689" s="612" t="e">
        <f>VLOOKUP(B689,Montran!F:J,5,0)</f>
        <v>#N/A</v>
      </c>
      <c r="AD689" s="612" t="e">
        <f>VLOOKUP(B689,Endurance!H473:L473,5,0)</f>
        <v>#N/A</v>
      </c>
      <c r="AE689" s="612" t="e">
        <f>VLOOKUP(B689,'Swabhav Techlabs'!$F$1:$J$2,5,0)</f>
        <v>#N/A</v>
      </c>
      <c r="AF689" s="612" t="e">
        <f>VLOOKUP(B689,'Quality Kiosk'!$F$1:$J$18,5,0)</f>
        <v>#N/A</v>
      </c>
      <c r="AG689" s="612" t="e">
        <f>VLOOKUP(B689,'Lemon VB'!$F$1:$J$2,5,0)</f>
        <v>#N/A</v>
      </c>
      <c r="AH689" s="612" t="e">
        <f>VLOOKUP(B689,Gocomet!$E$1:$I$3,5,0)</f>
        <v>#N/A</v>
      </c>
      <c r="AI689" s="612" t="e">
        <f>VLOOKUP(B689,'Ingram Micro'!$E$1:$I$8,5,0)</f>
        <v>#N/A</v>
      </c>
      <c r="AJ689" s="612" t="e">
        <f>VLOOKUP(B689,'DePronto Infotech'!$E$1:$I$2,5,0)</f>
        <v>#N/A</v>
      </c>
      <c r="AK689" s="612" t="e">
        <f>VLOOKUP(B689,'Reliance Retail'!$E$1:$I$4,5,0)</f>
        <v>#N/A</v>
      </c>
      <c r="AL689" s="612" t="e">
        <f>VLOOKUP(B689,'Bright Champs'!$D$1:$H$13,5,0)</f>
        <v>#N/A</v>
      </c>
      <c r="AM689" s="612" t="e">
        <f>VLOOKUP(B689,Neosoft!$E$1:$I$12,5,0)</f>
        <v>#N/A</v>
      </c>
      <c r="AN689" s="612" t="e">
        <f>VLOOKUP(B689,Infosys!$E$1:$I$3,5,0)</f>
        <v>#N/A</v>
      </c>
      <c r="AO689" s="612" t="e">
        <f>VLOOKUP(B689,Cerelabs!$E$1:$I$5,5,0)</f>
        <v>#N/A</v>
      </c>
      <c r="AP689" s="612" t="e">
        <f>VLOOKUP(B689,'Neebal Technologies'!$D$1:$H$2,5,0)</f>
        <v>#N/A</v>
      </c>
      <c r="AQ689" s="612" t="e">
        <f>VLOOKUP(B689,'Vertiv Energy'!$D$1:$H$2,5,0)</f>
        <v>#N/A</v>
      </c>
      <c r="AR689" s="612" t="e">
        <f>VLOOKUP(B689,'Acidaes Solutions (CRMNEXT)'!$D$1:$H$3,5,0)</f>
        <v>#N/A</v>
      </c>
      <c r="AS689" s="612" t="e">
        <f>VLOOKUP(B689,Growisto!$D$1:$H$2,5,0)</f>
        <v>#N/A</v>
      </c>
      <c r="AT689" s="612" t="e">
        <f>VLOOKUP(B689,'9.9 Mediaworx - Digit'!$D$1:$H$2,5,0)</f>
        <v>#N/A</v>
      </c>
      <c r="AU689" s="612" t="e">
        <f>VLOOKUP(B689,'Vistaar systems Pvt Ltd'!$D$2:$H$3,5,0)</f>
        <v>#N/A</v>
      </c>
      <c r="AV689" s="612" t="e">
        <f>VLOOKUP(B689,'Course 5i'!$D$2:$H$11,5,0)</f>
        <v>#N/A</v>
      </c>
      <c r="AW689" s="612" t="e">
        <f>VLOOKUP(B689,'Radiant Appliances &amp; Electronic'!$D$1:$H$13,5,0)</f>
        <v>#N/A</v>
      </c>
      <c r="AX689" s="612" t="e">
        <f>VLOOKUP(B689,'Atos Global'!$D$3:$H$27,5,0)</f>
        <v>#N/A</v>
      </c>
      <c r="AY689" s="612" t="e">
        <f>VLOOKUP(B689,'Saama Technologies'!$D$1:$H$2,5,0)</f>
        <v>#N/A</v>
      </c>
      <c r="AZ689" s="612" t="e">
        <f>VLOOKUP(B689,'Multiplier Solutions'!$D$1:$H$2,5,0)</f>
        <v>#N/A</v>
      </c>
      <c r="BA689" s="612" t="e">
        <f>VLOOKUP(B689,GEP!$D$2:$H$5,5,0)</f>
        <v>#N/A</v>
      </c>
      <c r="BB689" s="612" t="e">
        <f>VLOOKUP(B689,Accenture!$D$1:$H$6,5,0)</f>
        <v>#N/A</v>
      </c>
      <c r="BC689" s="612" t="e">
        <f>VLOOKUP(B689,'Endurance International Group'!$D$1:$H$2,5,0)</f>
        <v>#N/A</v>
      </c>
      <c r="BD689" s="612" t="e">
        <f>VLOOKUP(B689,Newgen!$D$1:$H$2,5,0)</f>
        <v>#N/A</v>
      </c>
      <c r="BE689" s="612" t="e">
        <f>VLOOKUP(B689,'3D Incredible'!D689:H689,5,0)</f>
        <v>#N/A</v>
      </c>
      <c r="BF689" s="612" t="e">
        <f>VLOOKUP(B689,'Raja Software Labs'!$D$2:$H$2,5,0)</f>
        <v>#N/A</v>
      </c>
      <c r="BG689" s="612" t="e">
        <f>VLOOKUP(B689,Wipro!$D$1:$H$2,5,0)</f>
        <v>#N/A</v>
      </c>
      <c r="BH689" s="612" t="e">
        <f>VLOOKUP(B689,'Perch Technologies'!$D$2:$H$2,5,0)</f>
        <v>#N/A</v>
      </c>
      <c r="BI689" s="612" t="e">
        <f>VLOOKUP(B689,'Morning Star'!$D$1:$H$6,5,0)</f>
        <v>#N/A</v>
      </c>
      <c r="BJ689" s="612" t="e">
        <f>VLOOKUP(B689,Flexiloans!$D$1:$H$2,5,0)</f>
        <v>#N/A</v>
      </c>
      <c r="BK689" s="612" t="e">
        <f>VLOOKUP(B689,'Thirdware Solutions'!$D$1:$H$2,5,0)</f>
        <v>#N/A</v>
      </c>
      <c r="BL689" s="612" t="e">
        <f>VLOOKUP(B689,Tescom!$D$1:$H$8,5,0)</f>
        <v>#N/A</v>
      </c>
      <c r="BM689" s="612" t="e">
        <f>VLOOKUP(B689,'Cogno AI'!$D$1:$H$2,5,0)</f>
        <v>#N/A</v>
      </c>
      <c r="BN689" s="612" t="e">
        <f>VLOOKUP(B689,'ABM Knowledgeware'!$D$1:$H$2,5,0)</f>
        <v>#N/A</v>
      </c>
      <c r="BO689" s="612" t="e">
        <f>VLOOKUP(B689,'Concerto Software'!$D$1:$H$3,5,0)</f>
        <v>#N/A</v>
      </c>
      <c r="BP689" s="612" t="e">
        <f>VLOOKUP(B689,'My Captain'!$D$1:$H$4,5,0)</f>
        <v>#N/A</v>
      </c>
      <c r="BQ689" s="612" t="e">
        <f>VLOOKUP(B689,'Finoux Solutions'!$D$2:$H$4,5,0)</f>
        <v>#N/A</v>
      </c>
      <c r="BR689" s="612" t="e">
        <f>VLOOKUP(B689,'MITR Learning'!$D$1:$H$2,5,0)</f>
        <v>#N/A</v>
      </c>
      <c r="BS689" s="612" t="e">
        <f>VLOOKUP(B689,Nucsoft!$D$2:$H$6,5,0)</f>
        <v>#N/A</v>
      </c>
      <c r="BT689" s="612" t="e">
        <f>VLOOKUP(B689,'Paras Cadd'!$D$1:$H$2,5,0)</f>
        <v>#N/A</v>
      </c>
      <c r="BU689" s="612" t="e">
        <f>VLOOKUP(B689,'ICICI Securities'!$D$1:$H$2,5,0)</f>
        <v>#N/A</v>
      </c>
      <c r="BV689" s="612" t="e">
        <f>VLOOKUP(B689,'Citius Tech'!$D$2:$H$5,5,0)</f>
        <v>#N/A</v>
      </c>
      <c r="BW689" s="612" t="e">
        <f>VLOOKUP(B689,'Buzzy Brains'!$D$2:$H$2,5,0)</f>
        <v>#N/A</v>
      </c>
      <c r="BX689" s="612" t="e">
        <f>VLOOKUP(B689,'Decimal Point'!$D$2:$H$2,5,0)</f>
        <v>#N/A</v>
      </c>
      <c r="BY689" s="612" t="e">
        <f>VLOOKUP(B689,'Sankey Business Solutions'!$D$2:$H$3,5,0)</f>
        <v>#N/A</v>
      </c>
      <c r="BZ689" s="612" t="e">
        <f>VLOOKUP(B689,'Nangia &amp; Co LLP'!$D$2:$H$2,5,0)</f>
        <v>#N/A</v>
      </c>
      <c r="CA689" s="612" t="e">
        <f>VLOOKUP(B689,'FIS Solutions India Pvt Ltd'!$D$2:$H$2,5,0)</f>
        <v>#N/A</v>
      </c>
      <c r="CB689" s="612" t="e">
        <f>VLOOKUP(B689,'Delta Technology &amp; Management '!$D$2:$H$16,5,0)</f>
        <v>#N/A</v>
      </c>
      <c r="CC689" s="612" t="e">
        <f>VLOOKUP(B689,'Espoir Networks'!$D$3:$H$11,5,0)</f>
        <v>#N/A</v>
      </c>
      <c r="CD689" s="612" t="e">
        <f>VLOOKUP(B689,'Servosys Solution'!$D$3:$H$5,5,0)</f>
        <v>#N/A</v>
      </c>
      <c r="CE689" s="612" t="e">
        <f>VLOOKUP(B689,'Ribbon Communications'!$D$3:$H$4,5,0)</f>
        <v>#N/A</v>
      </c>
      <c r="CF689" s="612">
        <f t="shared" si="33"/>
        <v>0</v>
      </c>
      <c r="CG689" s="893" t="s">
        <v>14578</v>
      </c>
      <c r="CH689" s="893">
        <v>312974342344</v>
      </c>
      <c r="CI689" s="893" t="s">
        <v>81</v>
      </c>
      <c r="CJ689" s="893" t="s">
        <v>81</v>
      </c>
      <c r="CK689" s="893">
        <v>2018</v>
      </c>
      <c r="CL689" s="893">
        <v>2021</v>
      </c>
      <c r="CM689" s="386" t="s">
        <v>10438</v>
      </c>
      <c r="CN689" s="386" t="s">
        <v>14577</v>
      </c>
      <c r="CO689" s="893">
        <v>84.3</v>
      </c>
      <c r="CP689" s="386">
        <v>2015</v>
      </c>
      <c r="CQ689" s="386" t="s">
        <v>398</v>
      </c>
      <c r="CR689" s="386" t="s">
        <v>81</v>
      </c>
      <c r="CS689" s="386" t="s">
        <v>81</v>
      </c>
      <c r="CT689" s="649" t="s">
        <v>81</v>
      </c>
      <c r="CU689" s="386" t="s">
        <v>81</v>
      </c>
      <c r="CV689" s="386" t="s">
        <v>81</v>
      </c>
      <c r="CW689" s="323" t="s">
        <v>490</v>
      </c>
      <c r="CX689" s="323" t="s">
        <v>336</v>
      </c>
      <c r="CY689" s="323" t="s">
        <v>14576</v>
      </c>
      <c r="CZ689" s="323">
        <v>76.12</v>
      </c>
      <c r="DA689" s="323">
        <v>2018</v>
      </c>
      <c r="DB689" s="323">
        <v>3</v>
      </c>
      <c r="DC689" s="323" t="s">
        <v>14575</v>
      </c>
      <c r="DD689" s="323">
        <v>78.61</v>
      </c>
      <c r="DE689" s="323">
        <v>77.14</v>
      </c>
      <c r="DF689" s="323">
        <v>0</v>
      </c>
      <c r="DG689" s="387" t="s">
        <v>81</v>
      </c>
      <c r="DH689" s="386" t="s">
        <v>81</v>
      </c>
      <c r="DI689" s="387">
        <v>6.26</v>
      </c>
      <c r="DJ689" s="387">
        <v>6.27</v>
      </c>
      <c r="DK689" s="387">
        <v>6.77</v>
      </c>
      <c r="DL689" s="387">
        <v>7.32</v>
      </c>
      <c r="DM689" s="386">
        <v>26.62</v>
      </c>
      <c r="DN689" s="387">
        <v>6.6550000000000002</v>
      </c>
      <c r="DO689" s="387">
        <v>59.25</v>
      </c>
      <c r="DP689" s="386">
        <v>40</v>
      </c>
      <c r="DQ689" s="893">
        <v>0</v>
      </c>
      <c r="DR689" s="893">
        <v>1</v>
      </c>
      <c r="DS689" s="893" t="s">
        <v>81</v>
      </c>
      <c r="DT689" s="893" t="s">
        <v>81</v>
      </c>
      <c r="DU689" s="893">
        <v>0</v>
      </c>
      <c r="DV689" s="893">
        <v>0</v>
      </c>
      <c r="DW689" s="893">
        <v>0</v>
      </c>
      <c r="DX689" s="893" t="s">
        <v>81</v>
      </c>
      <c r="DY689" s="893" t="s">
        <v>81</v>
      </c>
      <c r="DZ689" s="893" t="s">
        <v>14574</v>
      </c>
      <c r="EA689" s="893" t="s">
        <v>14573</v>
      </c>
      <c r="EB689" s="893" t="s">
        <v>14572</v>
      </c>
      <c r="EC689" s="893" t="s">
        <v>88</v>
      </c>
      <c r="ED689" s="893" t="s">
        <v>89</v>
      </c>
      <c r="EE689" s="893" t="s">
        <v>14571</v>
      </c>
      <c r="EF689" s="893" t="s">
        <v>14570</v>
      </c>
      <c r="EG689" s="893" t="s">
        <v>81</v>
      </c>
      <c r="EH689" s="893" t="s">
        <v>2175</v>
      </c>
      <c r="EI689" s="893" t="s">
        <v>14569</v>
      </c>
      <c r="EJ689" s="893"/>
      <c r="EK689" s="521"/>
      <c r="EL689" s="893" t="s">
        <v>14568</v>
      </c>
      <c r="EM689" s="742" t="s">
        <v>14567</v>
      </c>
      <c r="EN689" s="386"/>
      <c r="EO689"/>
    </row>
    <row r="690" spans="1:145" s="316" customFormat="1" ht="18" thickTop="1" thickBot="1">
      <c r="A690" s="572">
        <v>689</v>
      </c>
      <c r="B690" s="572" t="s">
        <v>14566</v>
      </c>
      <c r="C690" s="612" t="s">
        <v>14565</v>
      </c>
      <c r="D690" s="572" t="s">
        <v>13209</v>
      </c>
      <c r="E690" s="568" t="str">
        <f t="shared" si="32"/>
        <v>Not Placed</v>
      </c>
      <c r="F690" s="572" t="s">
        <v>12495</v>
      </c>
      <c r="G690" s="570" t="s">
        <v>13330</v>
      </c>
      <c r="H690" s="572"/>
      <c r="I690" s="610">
        <v>36308</v>
      </c>
      <c r="J690" s="572">
        <v>22</v>
      </c>
      <c r="K690" s="572" t="s">
        <v>14564</v>
      </c>
      <c r="L690" s="572" t="s">
        <v>14564</v>
      </c>
      <c r="M690" s="612"/>
      <c r="N690" s="612" t="s">
        <v>14563</v>
      </c>
      <c r="O690" s="612">
        <v>9969746721</v>
      </c>
      <c r="P690" s="612">
        <v>9757432264</v>
      </c>
      <c r="Q690" s="612" t="e">
        <f>VLOOKUP(B690,'TCS CON'!$D$1:$H$98,5,0)</f>
        <v>#N/A</v>
      </c>
      <c r="R690" s="612" t="e">
        <f>VLOOKUP(B690,LTI!$C$1:$H$46,6,0)</f>
        <v>#N/A</v>
      </c>
      <c r="S690" s="612" t="e">
        <f>VLOOKUP(B690,JARO!$E$2:$I$11,5,0)</f>
        <v>#N/A</v>
      </c>
      <c r="T690" s="612" t="e">
        <f>VLOOKUP(B690,Capgemini!$D$3:$H$78,5,0)</f>
        <v>#N/A</v>
      </c>
      <c r="U690" s="612" t="e">
        <f>VLOOKUP(B690,Carwale!$D$1:$H$4,5,0)</f>
        <v>#N/A</v>
      </c>
      <c r="V690" s="612" t="e">
        <f>VLOOKUP(B690,'Interactive Brokers'!E:I,5,0)</f>
        <v>#N/A</v>
      </c>
      <c r="W690" s="612" t="e">
        <f>VLOOKUP(B690,'REL Jio'!E:I,5,0)</f>
        <v>#N/A</v>
      </c>
      <c r="X690" s="612" t="e">
        <f>VLOOKUP(B690,'Sciative Sol'!E:I,5,0)</f>
        <v>#N/A</v>
      </c>
      <c r="Y690" s="612" t="e">
        <f>VLOOKUP(B690,'Hexaware Tech'!E:I,5,0)</f>
        <v>#N/A</v>
      </c>
      <c r="Z690" s="612" t="e">
        <f>VLOOKUP(B690,Axis!D:H,5,0)</f>
        <v>#N/A</v>
      </c>
      <c r="AA690" s="612" t="e">
        <f>VLOOKUP(B690,Ugam!$D$3:$H$26,5,0)</f>
        <v>#N/A</v>
      </c>
      <c r="AB690" s="612" t="e">
        <f>VLOOKUP(B690,Zeus!F:J,5,0)</f>
        <v>#N/A</v>
      </c>
      <c r="AC690" s="612" t="e">
        <f>VLOOKUP(B690,Montran!F:J,5,0)</f>
        <v>#N/A</v>
      </c>
      <c r="AD690" s="612" t="e">
        <f>VLOOKUP(B690,Endurance!H474:L474,5,0)</f>
        <v>#N/A</v>
      </c>
      <c r="AE690" s="612" t="e">
        <f>VLOOKUP(B690,'Swabhav Techlabs'!$F$1:$J$2,5,0)</f>
        <v>#N/A</v>
      </c>
      <c r="AF690" s="612" t="e">
        <f>VLOOKUP(B690,'Quality Kiosk'!$F$1:$J$18,5,0)</f>
        <v>#N/A</v>
      </c>
      <c r="AG690" s="612" t="e">
        <f>VLOOKUP(B690,'Lemon VB'!$F$1:$J$2,5,0)</f>
        <v>#N/A</v>
      </c>
      <c r="AH690" s="612" t="e">
        <f>VLOOKUP(B690,Gocomet!$E$1:$I$3,5,0)</f>
        <v>#N/A</v>
      </c>
      <c r="AI690" s="612" t="e">
        <f>VLOOKUP(B690,'Ingram Micro'!$E$1:$I$8,5,0)</f>
        <v>#N/A</v>
      </c>
      <c r="AJ690" s="612" t="e">
        <f>VLOOKUP(B690,'DePronto Infotech'!$E$1:$I$2,5,0)</f>
        <v>#N/A</v>
      </c>
      <c r="AK690" s="612" t="e">
        <f>VLOOKUP(B690,'Reliance Retail'!$E$1:$I$4,5,0)</f>
        <v>#N/A</v>
      </c>
      <c r="AL690" s="612" t="e">
        <f>VLOOKUP(B690,'Bright Champs'!$D$1:$H$13,5,0)</f>
        <v>#N/A</v>
      </c>
      <c r="AM690" s="612" t="e">
        <f>VLOOKUP(B690,Neosoft!$E$1:$I$12,5,0)</f>
        <v>#N/A</v>
      </c>
      <c r="AN690" s="612" t="e">
        <f>VLOOKUP(B690,Infosys!$E$1:$I$3,5,0)</f>
        <v>#N/A</v>
      </c>
      <c r="AO690" s="612" t="e">
        <f>VLOOKUP(B690,Cerelabs!$E$1:$I$5,5,0)</f>
        <v>#N/A</v>
      </c>
      <c r="AP690" s="612" t="e">
        <f>VLOOKUP(B690,'Neebal Technologies'!$D$1:$H$2,5,0)</f>
        <v>#N/A</v>
      </c>
      <c r="AQ690" s="612" t="e">
        <f>VLOOKUP(B690,'Vertiv Energy'!$D$1:$H$2,5,0)</f>
        <v>#N/A</v>
      </c>
      <c r="AR690" s="612" t="e">
        <f>VLOOKUP(B690,'Acidaes Solutions (CRMNEXT)'!$D$1:$H$3,5,0)</f>
        <v>#N/A</v>
      </c>
      <c r="AS690" s="612" t="e">
        <f>VLOOKUP(B690,Growisto!$D$1:$H$2,5,0)</f>
        <v>#N/A</v>
      </c>
      <c r="AT690" s="612" t="e">
        <f>VLOOKUP(B690,'9.9 Mediaworx - Digit'!$D$1:$H$2,5,0)</f>
        <v>#N/A</v>
      </c>
      <c r="AU690" s="612" t="e">
        <f>VLOOKUP(B690,'Vistaar systems Pvt Ltd'!$D$2:$H$3,5,0)</f>
        <v>#N/A</v>
      </c>
      <c r="AV690" s="612" t="e">
        <f>VLOOKUP(B690,'Course 5i'!$D$2:$H$11,5,0)</f>
        <v>#N/A</v>
      </c>
      <c r="AW690" s="612" t="e">
        <f>VLOOKUP(B690,'Radiant Appliances &amp; Electronic'!$D$1:$H$13,5,0)</f>
        <v>#N/A</v>
      </c>
      <c r="AX690" s="612" t="e">
        <f>VLOOKUP(B690,'Atos Global'!$D$3:$H$27,5,0)</f>
        <v>#N/A</v>
      </c>
      <c r="AY690" s="612" t="e">
        <f>VLOOKUP(B690,'Saama Technologies'!$D$1:$H$2,5,0)</f>
        <v>#N/A</v>
      </c>
      <c r="AZ690" s="612" t="e">
        <f>VLOOKUP(B690,'Multiplier Solutions'!$D$1:$H$2,5,0)</f>
        <v>#N/A</v>
      </c>
      <c r="BA690" s="612" t="e">
        <f>VLOOKUP(B690,GEP!$D$2:$H$5,5,0)</f>
        <v>#N/A</v>
      </c>
      <c r="BB690" s="612" t="e">
        <f>VLOOKUP(B690,Accenture!$D$1:$H$6,5,0)</f>
        <v>#N/A</v>
      </c>
      <c r="BC690" s="612" t="e">
        <f>VLOOKUP(B690,'Endurance International Group'!$D$1:$H$2,5,0)</f>
        <v>#N/A</v>
      </c>
      <c r="BD690" s="612" t="e">
        <f>VLOOKUP(B690,Newgen!$D$1:$H$2,5,0)</f>
        <v>#N/A</v>
      </c>
      <c r="BE690" s="612" t="e">
        <f>VLOOKUP(B690,'3D Incredible'!D690:H690,5,0)</f>
        <v>#N/A</v>
      </c>
      <c r="BF690" s="612" t="e">
        <f>VLOOKUP(B690,'Raja Software Labs'!$D$2:$H$2,5,0)</f>
        <v>#N/A</v>
      </c>
      <c r="BG690" s="612" t="e">
        <f>VLOOKUP(B690,Wipro!$D$1:$H$2,5,0)</f>
        <v>#N/A</v>
      </c>
      <c r="BH690" s="612" t="e">
        <f>VLOOKUP(B690,'Perch Technologies'!$D$2:$H$2,5,0)</f>
        <v>#N/A</v>
      </c>
      <c r="BI690" s="612" t="e">
        <f>VLOOKUP(B690,'Morning Star'!$D$1:$H$6,5,0)</f>
        <v>#N/A</v>
      </c>
      <c r="BJ690" s="612" t="e">
        <f>VLOOKUP(B690,Flexiloans!$D$1:$H$2,5,0)</f>
        <v>#N/A</v>
      </c>
      <c r="BK690" s="612" t="e">
        <f>VLOOKUP(B690,'Thirdware Solutions'!$D$1:$H$2,5,0)</f>
        <v>#N/A</v>
      </c>
      <c r="BL690" s="612" t="e">
        <f>VLOOKUP(B690,Tescom!$D$1:$H$8,5,0)</f>
        <v>#N/A</v>
      </c>
      <c r="BM690" s="612" t="e">
        <f>VLOOKUP(B690,'Cogno AI'!$D$1:$H$2,5,0)</f>
        <v>#N/A</v>
      </c>
      <c r="BN690" s="612" t="e">
        <f>VLOOKUP(B690,'ABM Knowledgeware'!$D$1:$H$2,5,0)</f>
        <v>#N/A</v>
      </c>
      <c r="BO690" s="612" t="e">
        <f>VLOOKUP(B690,'Concerto Software'!$D$1:$H$3,5,0)</f>
        <v>#N/A</v>
      </c>
      <c r="BP690" s="612" t="e">
        <f>VLOOKUP(B690,'My Captain'!$D$1:$H$4,5,0)</f>
        <v>#N/A</v>
      </c>
      <c r="BQ690" s="612" t="e">
        <f>VLOOKUP(B690,'Finoux Solutions'!$D$2:$H$4,5,0)</f>
        <v>#N/A</v>
      </c>
      <c r="BR690" s="612" t="e">
        <f>VLOOKUP(B690,'MITR Learning'!$D$1:$H$2,5,0)</f>
        <v>#N/A</v>
      </c>
      <c r="BS690" s="612" t="e">
        <f>VLOOKUP(B690,Nucsoft!$D$2:$H$6,5,0)</f>
        <v>#N/A</v>
      </c>
      <c r="BT690" s="612" t="e">
        <f>VLOOKUP(B690,'Paras Cadd'!$D$1:$H$2,5,0)</f>
        <v>#N/A</v>
      </c>
      <c r="BU690" s="612" t="e">
        <f>VLOOKUP(B690,'ICICI Securities'!$D$1:$H$2,5,0)</f>
        <v>#N/A</v>
      </c>
      <c r="BV690" s="612" t="e">
        <f>VLOOKUP(B690,'Citius Tech'!$D$2:$H$5,5,0)</f>
        <v>#N/A</v>
      </c>
      <c r="BW690" s="612" t="e">
        <f>VLOOKUP(B690,'Buzzy Brains'!$D$2:$H$2,5,0)</f>
        <v>#N/A</v>
      </c>
      <c r="BX690" s="612" t="e">
        <f>VLOOKUP(B690,'Decimal Point'!$D$2:$H$2,5,0)</f>
        <v>#N/A</v>
      </c>
      <c r="BY690" s="612" t="e">
        <f>VLOOKUP(B690,'Sankey Business Solutions'!$D$2:$H$3,5,0)</f>
        <v>#N/A</v>
      </c>
      <c r="BZ690" s="612" t="e">
        <f>VLOOKUP(B690,'Nangia &amp; Co LLP'!$D$2:$H$2,5,0)</f>
        <v>#N/A</v>
      </c>
      <c r="CA690" s="612" t="e">
        <f>VLOOKUP(B690,'FIS Solutions India Pvt Ltd'!$D$2:$H$2,5,0)</f>
        <v>#N/A</v>
      </c>
      <c r="CB690" s="612" t="e">
        <f>VLOOKUP(B690,'Delta Technology &amp; Management '!$D$2:$H$16,5,0)</f>
        <v>#N/A</v>
      </c>
      <c r="CC690" s="612" t="e">
        <f>VLOOKUP(B690,'Espoir Networks'!$D$3:$H$11,5,0)</f>
        <v>#N/A</v>
      </c>
      <c r="CD690" s="612" t="e">
        <f>VLOOKUP(B690,'Servosys Solution'!$D$3:$H$5,5,0)</f>
        <v>#N/A</v>
      </c>
      <c r="CE690" s="612" t="e">
        <f>VLOOKUP(B690,'Ribbon Communications'!$D$3:$H$4,5,0)</f>
        <v>#N/A</v>
      </c>
      <c r="CF690" s="612">
        <f t="shared" si="33"/>
        <v>0</v>
      </c>
      <c r="CG690" s="893" t="s">
        <v>14562</v>
      </c>
      <c r="CH690" s="893" t="s">
        <v>14561</v>
      </c>
      <c r="CI690" s="893" t="s">
        <v>81</v>
      </c>
      <c r="CJ690" s="893" t="s">
        <v>81</v>
      </c>
      <c r="CK690" s="893">
        <v>2017</v>
      </c>
      <c r="CL690" s="893">
        <v>2021</v>
      </c>
      <c r="CM690" s="386" t="s">
        <v>14560</v>
      </c>
      <c r="CN690" s="386">
        <v>415</v>
      </c>
      <c r="CO690" s="893">
        <v>83</v>
      </c>
      <c r="CP690" s="386">
        <v>2015</v>
      </c>
      <c r="CQ690" s="386" t="s">
        <v>79</v>
      </c>
      <c r="CR690" s="386" t="s">
        <v>14559</v>
      </c>
      <c r="CS690" s="386">
        <v>384</v>
      </c>
      <c r="CT690" s="649">
        <v>59.08</v>
      </c>
      <c r="CU690" s="386">
        <v>2017</v>
      </c>
      <c r="CV690" s="386" t="s">
        <v>14526</v>
      </c>
      <c r="CW690" s="323" t="s">
        <v>295</v>
      </c>
      <c r="CX690" s="323" t="s">
        <v>81</v>
      </c>
      <c r="CY690" s="323" t="s">
        <v>81</v>
      </c>
      <c r="CZ690" s="323" t="s">
        <v>81</v>
      </c>
      <c r="DA690" s="323" t="s">
        <v>81</v>
      </c>
      <c r="DB690" s="323" t="s">
        <v>81</v>
      </c>
      <c r="DC690" s="323" t="s">
        <v>81</v>
      </c>
      <c r="DD690" s="323" t="s">
        <v>81</v>
      </c>
      <c r="DE690" s="323" t="s">
        <v>81</v>
      </c>
      <c r="DF690" s="323" t="s">
        <v>81</v>
      </c>
      <c r="DG690" s="387">
        <v>6.78</v>
      </c>
      <c r="DH690" s="386">
        <v>6.94</v>
      </c>
      <c r="DI690" s="387">
        <v>7.23</v>
      </c>
      <c r="DJ690" s="387">
        <v>7.28</v>
      </c>
      <c r="DK690" s="387">
        <v>7.15</v>
      </c>
      <c r="DL690" s="387">
        <v>9.6</v>
      </c>
      <c r="DM690" s="386" t="s">
        <v>12913</v>
      </c>
      <c r="DN690" s="387">
        <v>7.49</v>
      </c>
      <c r="DO690" s="387">
        <v>67.489999999999995</v>
      </c>
      <c r="DP690" s="386" t="s">
        <v>12866</v>
      </c>
      <c r="DQ690" s="893">
        <v>0</v>
      </c>
      <c r="DR690" s="893">
        <v>0</v>
      </c>
      <c r="DS690" s="893">
        <v>0</v>
      </c>
      <c r="DT690" s="893">
        <v>0</v>
      </c>
      <c r="DU690" s="893">
        <v>0</v>
      </c>
      <c r="DV690" s="893">
        <v>0</v>
      </c>
      <c r="DW690" s="893">
        <v>0</v>
      </c>
      <c r="DX690" s="893" t="s">
        <v>84</v>
      </c>
      <c r="DY690" s="893" t="s">
        <v>295</v>
      </c>
      <c r="DZ690" s="893" t="s">
        <v>14558</v>
      </c>
      <c r="EA690" s="893" t="s">
        <v>448</v>
      </c>
      <c r="EB690" s="893" t="s">
        <v>14557</v>
      </c>
      <c r="EC690" s="893" t="s">
        <v>88</v>
      </c>
      <c r="ED690" s="893" t="s">
        <v>12422</v>
      </c>
      <c r="EE690" s="893" t="s">
        <v>14556</v>
      </c>
      <c r="EF690" s="893" t="s">
        <v>14555</v>
      </c>
      <c r="EG690" s="893" t="s">
        <v>14554</v>
      </c>
      <c r="EH690" s="893" t="s">
        <v>14553</v>
      </c>
      <c r="EI690" s="893" t="s">
        <v>14552</v>
      </c>
      <c r="EJ690" s="893"/>
      <c r="EK690" s="521" t="s">
        <v>14551</v>
      </c>
      <c r="EL690" s="893" t="s">
        <v>14550</v>
      </c>
      <c r="EM690" s="742" t="s">
        <v>14549</v>
      </c>
      <c r="EN690" s="386"/>
      <c r="EO690"/>
    </row>
    <row r="691" spans="1:145" s="316" customFormat="1" ht="18" thickTop="1" thickBot="1">
      <c r="A691" s="572">
        <v>690</v>
      </c>
      <c r="B691" s="572" t="s">
        <v>14548</v>
      </c>
      <c r="C691" s="612" t="s">
        <v>14547</v>
      </c>
      <c r="D691" s="572" t="s">
        <v>13209</v>
      </c>
      <c r="E691" s="568" t="str">
        <f t="shared" si="32"/>
        <v>Not Placed</v>
      </c>
      <c r="F691" s="572" t="s">
        <v>12369</v>
      </c>
      <c r="G691" s="570" t="s">
        <v>14086</v>
      </c>
      <c r="H691" s="572"/>
      <c r="I691" s="610">
        <v>36536</v>
      </c>
      <c r="J691" s="572">
        <v>21</v>
      </c>
      <c r="K691" s="572" t="s">
        <v>14546</v>
      </c>
      <c r="L691" s="572" t="s">
        <v>14546</v>
      </c>
      <c r="M691" s="612" t="s">
        <v>14545</v>
      </c>
      <c r="N691" s="612" t="s">
        <v>14544</v>
      </c>
      <c r="O691" s="612">
        <v>9594699919</v>
      </c>
      <c r="P691" s="612">
        <v>9594699919</v>
      </c>
      <c r="Q691" s="612" t="e">
        <f>VLOOKUP(B691,'TCS CON'!$D$1:$H$98,5,0)</f>
        <v>#N/A</v>
      </c>
      <c r="R691" s="612" t="e">
        <f>VLOOKUP(B691,LTI!$C$1:$H$46,6,0)</f>
        <v>#N/A</v>
      </c>
      <c r="S691" s="612" t="e">
        <f>VLOOKUP(B691,JARO!$E$2:$I$11,5,0)</f>
        <v>#N/A</v>
      </c>
      <c r="T691" s="612" t="e">
        <f>VLOOKUP(B691,Capgemini!$D$3:$H$78,5,0)</f>
        <v>#N/A</v>
      </c>
      <c r="U691" s="612" t="e">
        <f>VLOOKUP(B691,Carwale!$D$1:$H$4,5,0)</f>
        <v>#N/A</v>
      </c>
      <c r="V691" s="612" t="e">
        <f>VLOOKUP(B691,'Interactive Brokers'!E:I,5,0)</f>
        <v>#N/A</v>
      </c>
      <c r="W691" s="612" t="e">
        <f>VLOOKUP(B691,'REL Jio'!E:I,5,0)</f>
        <v>#N/A</v>
      </c>
      <c r="X691" s="612" t="e">
        <f>VLOOKUP(B691,'Sciative Sol'!E:I,5,0)</f>
        <v>#N/A</v>
      </c>
      <c r="Y691" s="612" t="e">
        <f>VLOOKUP(B691,'Hexaware Tech'!E:I,5,0)</f>
        <v>#N/A</v>
      </c>
      <c r="Z691" s="612" t="e">
        <f>VLOOKUP(B691,Axis!D:H,5,0)</f>
        <v>#N/A</v>
      </c>
      <c r="AA691" s="612" t="e">
        <f>VLOOKUP(B691,Ugam!$D$3:$H$26,5,0)</f>
        <v>#N/A</v>
      </c>
      <c r="AB691" s="612" t="e">
        <f>VLOOKUP(B691,Zeus!F:J,5,0)</f>
        <v>#N/A</v>
      </c>
      <c r="AC691" s="612" t="e">
        <f>VLOOKUP(B691,Montran!F:J,5,0)</f>
        <v>#N/A</v>
      </c>
      <c r="AD691" s="612" t="e">
        <f>VLOOKUP(B691,Endurance!H475:L475,5,0)</f>
        <v>#N/A</v>
      </c>
      <c r="AE691" s="612" t="e">
        <f>VLOOKUP(B691,'Swabhav Techlabs'!$F$1:$J$2,5,0)</f>
        <v>#N/A</v>
      </c>
      <c r="AF691" s="612" t="e">
        <f>VLOOKUP(B691,'Quality Kiosk'!$F$1:$J$18,5,0)</f>
        <v>#N/A</v>
      </c>
      <c r="AG691" s="612" t="e">
        <f>VLOOKUP(B691,'Lemon VB'!$F$1:$J$2,5,0)</f>
        <v>#N/A</v>
      </c>
      <c r="AH691" s="612" t="e">
        <f>VLOOKUP(B691,Gocomet!$E$1:$I$3,5,0)</f>
        <v>#N/A</v>
      </c>
      <c r="AI691" s="612" t="e">
        <f>VLOOKUP(B691,'Ingram Micro'!$E$1:$I$8,5,0)</f>
        <v>#N/A</v>
      </c>
      <c r="AJ691" s="612" t="e">
        <f>VLOOKUP(B691,'DePronto Infotech'!$E$1:$I$2,5,0)</f>
        <v>#N/A</v>
      </c>
      <c r="AK691" s="612" t="e">
        <f>VLOOKUP(B691,'Reliance Retail'!$E$1:$I$4,5,0)</f>
        <v>#N/A</v>
      </c>
      <c r="AL691" s="612" t="e">
        <f>VLOOKUP(B691,'Bright Champs'!$D$1:$H$13,5,0)</f>
        <v>#N/A</v>
      </c>
      <c r="AM691" s="612" t="e">
        <f>VLOOKUP(B691,Neosoft!$E$1:$I$12,5,0)</f>
        <v>#N/A</v>
      </c>
      <c r="AN691" s="612" t="e">
        <f>VLOOKUP(B691,Infosys!$E$1:$I$3,5,0)</f>
        <v>#N/A</v>
      </c>
      <c r="AO691" s="612" t="e">
        <f>VLOOKUP(B691,Cerelabs!$E$1:$I$5,5,0)</f>
        <v>#N/A</v>
      </c>
      <c r="AP691" s="612" t="e">
        <f>VLOOKUP(B691,'Neebal Technologies'!$D$1:$H$2,5,0)</f>
        <v>#N/A</v>
      </c>
      <c r="AQ691" s="612" t="e">
        <f>VLOOKUP(B691,'Vertiv Energy'!$D$1:$H$2,5,0)</f>
        <v>#N/A</v>
      </c>
      <c r="AR691" s="612" t="e">
        <f>VLOOKUP(B691,'Acidaes Solutions (CRMNEXT)'!$D$1:$H$3,5,0)</f>
        <v>#N/A</v>
      </c>
      <c r="AS691" s="612" t="e">
        <f>VLOOKUP(B691,Growisto!$D$1:$H$2,5,0)</f>
        <v>#N/A</v>
      </c>
      <c r="AT691" s="612" t="e">
        <f>VLOOKUP(B691,'9.9 Mediaworx - Digit'!$D$1:$H$2,5,0)</f>
        <v>#N/A</v>
      </c>
      <c r="AU691" s="612" t="e">
        <f>VLOOKUP(B691,'Vistaar systems Pvt Ltd'!$D$2:$H$3,5,0)</f>
        <v>#N/A</v>
      </c>
      <c r="AV691" s="612" t="e">
        <f>VLOOKUP(B691,'Course 5i'!$D$2:$H$11,5,0)</f>
        <v>#N/A</v>
      </c>
      <c r="AW691" s="612" t="e">
        <f>VLOOKUP(B691,'Radiant Appliances &amp; Electronic'!$D$1:$H$13,5,0)</f>
        <v>#N/A</v>
      </c>
      <c r="AX691" s="612" t="e">
        <f>VLOOKUP(B691,'Atos Global'!$D$3:$H$27,5,0)</f>
        <v>#N/A</v>
      </c>
      <c r="AY691" s="612" t="e">
        <f>VLOOKUP(B691,'Saama Technologies'!$D$1:$H$2,5,0)</f>
        <v>#N/A</v>
      </c>
      <c r="AZ691" s="612" t="e">
        <f>VLOOKUP(B691,'Multiplier Solutions'!$D$1:$H$2,5,0)</f>
        <v>#N/A</v>
      </c>
      <c r="BA691" s="612" t="e">
        <f>VLOOKUP(B691,GEP!$D$2:$H$5,5,0)</f>
        <v>#N/A</v>
      </c>
      <c r="BB691" s="612" t="e">
        <f>VLOOKUP(B691,Accenture!$D$1:$H$6,5,0)</f>
        <v>#N/A</v>
      </c>
      <c r="BC691" s="612" t="e">
        <f>VLOOKUP(B691,'Endurance International Group'!$D$1:$H$2,5,0)</f>
        <v>#N/A</v>
      </c>
      <c r="BD691" s="612" t="e">
        <f>VLOOKUP(B691,Newgen!$D$1:$H$2,5,0)</f>
        <v>#N/A</v>
      </c>
      <c r="BE691" s="612" t="e">
        <f>VLOOKUP(B691,'3D Incredible'!D691:H691,5,0)</f>
        <v>#N/A</v>
      </c>
      <c r="BF691" s="612" t="e">
        <f>VLOOKUP(B691,'Raja Software Labs'!$D$2:$H$2,5,0)</f>
        <v>#N/A</v>
      </c>
      <c r="BG691" s="612" t="e">
        <f>VLOOKUP(B691,Wipro!$D$1:$H$2,5,0)</f>
        <v>#N/A</v>
      </c>
      <c r="BH691" s="612" t="e">
        <f>VLOOKUP(B691,'Perch Technologies'!$D$2:$H$2,5,0)</f>
        <v>#N/A</v>
      </c>
      <c r="BI691" s="612" t="e">
        <f>VLOOKUP(B691,'Morning Star'!$D$1:$H$6,5,0)</f>
        <v>#N/A</v>
      </c>
      <c r="BJ691" s="612" t="e">
        <f>VLOOKUP(B691,Flexiloans!$D$1:$H$2,5,0)</f>
        <v>#N/A</v>
      </c>
      <c r="BK691" s="612" t="e">
        <f>VLOOKUP(B691,'Thirdware Solutions'!$D$1:$H$2,5,0)</f>
        <v>#N/A</v>
      </c>
      <c r="BL691" s="612" t="e">
        <f>VLOOKUP(B691,Tescom!$D$1:$H$8,5,0)</f>
        <v>#N/A</v>
      </c>
      <c r="BM691" s="612" t="e">
        <f>VLOOKUP(B691,'Cogno AI'!$D$1:$H$2,5,0)</f>
        <v>#N/A</v>
      </c>
      <c r="BN691" s="612" t="e">
        <f>VLOOKUP(B691,'ABM Knowledgeware'!$D$1:$H$2,5,0)</f>
        <v>#N/A</v>
      </c>
      <c r="BO691" s="612" t="e">
        <f>VLOOKUP(B691,'Concerto Software'!$D$1:$H$3,5,0)</f>
        <v>#N/A</v>
      </c>
      <c r="BP691" s="612" t="e">
        <f>VLOOKUP(B691,'My Captain'!$D$1:$H$4,5,0)</f>
        <v>#N/A</v>
      </c>
      <c r="BQ691" s="612" t="e">
        <f>VLOOKUP(B691,'Finoux Solutions'!$D$2:$H$4,5,0)</f>
        <v>#N/A</v>
      </c>
      <c r="BR691" s="612" t="e">
        <f>VLOOKUP(B691,'MITR Learning'!$D$1:$H$2,5,0)</f>
        <v>#N/A</v>
      </c>
      <c r="BS691" s="612" t="e">
        <f>VLOOKUP(B691,Nucsoft!$D$2:$H$6,5,0)</f>
        <v>#N/A</v>
      </c>
      <c r="BT691" s="612" t="e">
        <f>VLOOKUP(B691,'Paras Cadd'!$D$1:$H$2,5,0)</f>
        <v>#N/A</v>
      </c>
      <c r="BU691" s="612" t="e">
        <f>VLOOKUP(B691,'ICICI Securities'!$D$1:$H$2,5,0)</f>
        <v>#N/A</v>
      </c>
      <c r="BV691" s="612" t="e">
        <f>VLOOKUP(B691,'Citius Tech'!$D$2:$H$5,5,0)</f>
        <v>#N/A</v>
      </c>
      <c r="BW691" s="612" t="e">
        <f>VLOOKUP(B691,'Buzzy Brains'!$D$2:$H$2,5,0)</f>
        <v>#N/A</v>
      </c>
      <c r="BX691" s="612" t="e">
        <f>VLOOKUP(B691,'Decimal Point'!$D$2:$H$2,5,0)</f>
        <v>#N/A</v>
      </c>
      <c r="BY691" s="612" t="e">
        <f>VLOOKUP(B691,'Sankey Business Solutions'!$D$2:$H$3,5,0)</f>
        <v>#N/A</v>
      </c>
      <c r="BZ691" s="612" t="e">
        <f>VLOOKUP(B691,'Nangia &amp; Co LLP'!$D$2:$H$2,5,0)</f>
        <v>#N/A</v>
      </c>
      <c r="CA691" s="612" t="e">
        <f>VLOOKUP(B691,'FIS Solutions India Pvt Ltd'!$D$2:$H$2,5,0)</f>
        <v>#N/A</v>
      </c>
      <c r="CB691" s="612" t="e">
        <f>VLOOKUP(B691,'Delta Technology &amp; Management '!$D$2:$H$16,5,0)</f>
        <v>#N/A</v>
      </c>
      <c r="CC691" s="612" t="e">
        <f>VLOOKUP(B691,'Espoir Networks'!$D$3:$H$11,5,0)</f>
        <v>#N/A</v>
      </c>
      <c r="CD691" s="612" t="e">
        <f>VLOOKUP(B691,'Servosys Solution'!$D$3:$H$5,5,0)</f>
        <v>#N/A</v>
      </c>
      <c r="CE691" s="612" t="e">
        <f>VLOOKUP(B691,'Ribbon Communications'!$D$3:$H$4,5,0)</f>
        <v>#N/A</v>
      </c>
      <c r="CF691" s="612">
        <f t="shared" si="33"/>
        <v>0</v>
      </c>
      <c r="CG691" s="893" t="s">
        <v>14543</v>
      </c>
      <c r="CH691" s="893">
        <v>349290359600</v>
      </c>
      <c r="CI691" s="893" t="s">
        <v>81</v>
      </c>
      <c r="CJ691" s="893" t="s">
        <v>81</v>
      </c>
      <c r="CK691" s="893">
        <v>2018</v>
      </c>
      <c r="CL691" s="893">
        <v>2021</v>
      </c>
      <c r="CM691" s="386" t="s">
        <v>14542</v>
      </c>
      <c r="CN691" s="386">
        <v>365</v>
      </c>
      <c r="CO691" s="893">
        <v>73</v>
      </c>
      <c r="CP691" s="386">
        <v>2015</v>
      </c>
      <c r="CQ691" s="386" t="s">
        <v>14541</v>
      </c>
      <c r="CR691" s="386" t="s">
        <v>81</v>
      </c>
      <c r="CS691" s="386" t="s">
        <v>81</v>
      </c>
      <c r="CT691" s="649" t="s">
        <v>81</v>
      </c>
      <c r="CU691" s="386" t="s">
        <v>81</v>
      </c>
      <c r="CV691" s="386" t="s">
        <v>81</v>
      </c>
      <c r="CW691" s="323" t="s">
        <v>490</v>
      </c>
      <c r="CX691" s="323" t="s">
        <v>336</v>
      </c>
      <c r="CY691" s="323">
        <v>1504</v>
      </c>
      <c r="CZ691" s="323">
        <v>88.47</v>
      </c>
      <c r="DA691" s="323">
        <v>2018</v>
      </c>
      <c r="DB691" s="323">
        <v>3</v>
      </c>
      <c r="DC691" s="323" t="s">
        <v>12446</v>
      </c>
      <c r="DD691" s="323">
        <v>67.63</v>
      </c>
      <c r="DE691" s="323">
        <v>66.38</v>
      </c>
      <c r="DF691" s="323">
        <v>0</v>
      </c>
      <c r="DG691" s="387" t="s">
        <v>81</v>
      </c>
      <c r="DH691" s="386" t="s">
        <v>81</v>
      </c>
      <c r="DI691" s="387">
        <v>7.73</v>
      </c>
      <c r="DJ691" s="387">
        <v>7.72</v>
      </c>
      <c r="DK691" s="387">
        <v>6.07</v>
      </c>
      <c r="DL691" s="387">
        <v>8.84</v>
      </c>
      <c r="DM691" s="386">
        <v>326</v>
      </c>
      <c r="DN691" s="387">
        <v>7.59</v>
      </c>
      <c r="DO691" s="387">
        <v>69.3</v>
      </c>
      <c r="DP691" s="386">
        <v>90</v>
      </c>
      <c r="DQ691" s="893">
        <v>0</v>
      </c>
      <c r="DR691" s="893">
        <v>0</v>
      </c>
      <c r="DS691" s="893">
        <v>0</v>
      </c>
      <c r="DT691" s="893">
        <v>0</v>
      </c>
      <c r="DU691" s="893">
        <v>0</v>
      </c>
      <c r="DV691" s="893">
        <v>0</v>
      </c>
      <c r="DW691" s="893" t="s">
        <v>81</v>
      </c>
      <c r="DX691" s="893" t="s">
        <v>81</v>
      </c>
      <c r="DY691" s="893" t="s">
        <v>81</v>
      </c>
      <c r="DZ691" s="893" t="s">
        <v>14540</v>
      </c>
      <c r="EA691" s="893" t="s">
        <v>14539</v>
      </c>
      <c r="EB691" s="893" t="s">
        <v>14538</v>
      </c>
      <c r="EC691" s="893" t="s">
        <v>14537</v>
      </c>
      <c r="ED691" s="893" t="s">
        <v>12422</v>
      </c>
      <c r="EE691" s="893" t="s">
        <v>81</v>
      </c>
      <c r="EF691" s="893" t="s">
        <v>3836</v>
      </c>
      <c r="EG691" s="893" t="s">
        <v>14522</v>
      </c>
      <c r="EH691" s="893" t="s">
        <v>14521</v>
      </c>
      <c r="EI691" s="893" t="s">
        <v>14520</v>
      </c>
      <c r="EJ691" s="893"/>
      <c r="EK691" s="521"/>
      <c r="EL691" s="893" t="s">
        <v>14536</v>
      </c>
      <c r="EM691" s="742" t="s">
        <v>14535</v>
      </c>
      <c r="EN691" s="386" t="s">
        <v>81</v>
      </c>
      <c r="EO691"/>
    </row>
    <row r="692" spans="1:145" s="316" customFormat="1" ht="18" thickTop="1" thickBot="1">
      <c r="A692" s="572">
        <v>691</v>
      </c>
      <c r="B692" s="572" t="s">
        <v>14534</v>
      </c>
      <c r="C692" s="612" t="s">
        <v>14533</v>
      </c>
      <c r="D692" s="572" t="s">
        <v>13209</v>
      </c>
      <c r="E692" s="568" t="str">
        <f t="shared" si="32"/>
        <v>Not Placed</v>
      </c>
      <c r="F692" s="572" t="s">
        <v>12369</v>
      </c>
      <c r="G692" s="570" t="s">
        <v>13331</v>
      </c>
      <c r="H692" s="572"/>
      <c r="I692" s="610">
        <v>36386</v>
      </c>
      <c r="J692" s="572">
        <v>21</v>
      </c>
      <c r="K692" s="572" t="s">
        <v>14532</v>
      </c>
      <c r="L692" s="572" t="s">
        <v>14531</v>
      </c>
      <c r="M692" s="612" t="s">
        <v>14530</v>
      </c>
      <c r="N692" s="612" t="s">
        <v>14529</v>
      </c>
      <c r="O692" s="612">
        <v>7021893742</v>
      </c>
      <c r="P692" s="612">
        <v>9987615232</v>
      </c>
      <c r="Q692" s="612" t="e">
        <f>VLOOKUP(B692,'TCS CON'!$D$1:$H$98,5,0)</f>
        <v>#N/A</v>
      </c>
      <c r="R692" s="612" t="e">
        <f>VLOOKUP(B692,LTI!$C$1:$H$46,6,0)</f>
        <v>#N/A</v>
      </c>
      <c r="S692" s="612" t="e">
        <f>VLOOKUP(B692,JARO!$E$2:$I$11,5,0)</f>
        <v>#N/A</v>
      </c>
      <c r="T692" s="612" t="e">
        <f>VLOOKUP(B692,Capgemini!$D$3:$H$78,5,0)</f>
        <v>#N/A</v>
      </c>
      <c r="U692" s="612" t="e">
        <f>VLOOKUP(B692,Carwale!$D$1:$H$4,5,0)</f>
        <v>#N/A</v>
      </c>
      <c r="V692" s="612" t="e">
        <f>VLOOKUP(B692,'Interactive Brokers'!E:I,5,0)</f>
        <v>#N/A</v>
      </c>
      <c r="W692" s="612" t="e">
        <f>VLOOKUP(B692,'REL Jio'!E:I,5,0)</f>
        <v>#N/A</v>
      </c>
      <c r="X692" s="612" t="e">
        <f>VLOOKUP(B692,'Sciative Sol'!E:I,5,0)</f>
        <v>#N/A</v>
      </c>
      <c r="Y692" s="612" t="e">
        <f>VLOOKUP(B692,'Hexaware Tech'!E:I,5,0)</f>
        <v>#N/A</v>
      </c>
      <c r="Z692" s="612" t="e">
        <f>VLOOKUP(B692,Axis!D:H,5,0)</f>
        <v>#N/A</v>
      </c>
      <c r="AA692" s="612" t="e">
        <f>VLOOKUP(B692,Ugam!$D$3:$H$26,5,0)</f>
        <v>#N/A</v>
      </c>
      <c r="AB692" s="612" t="e">
        <f>VLOOKUP(B692,Zeus!F:J,5,0)</f>
        <v>#N/A</v>
      </c>
      <c r="AC692" s="612" t="e">
        <f>VLOOKUP(B692,Montran!F:J,5,0)</f>
        <v>#N/A</v>
      </c>
      <c r="AD692" s="612" t="e">
        <f>VLOOKUP(B692,Endurance!H476:L476,5,0)</f>
        <v>#N/A</v>
      </c>
      <c r="AE692" s="612" t="e">
        <f>VLOOKUP(B692,'Swabhav Techlabs'!$F$1:$J$2,5,0)</f>
        <v>#N/A</v>
      </c>
      <c r="AF692" s="612" t="e">
        <f>VLOOKUP(B692,'Quality Kiosk'!$F$1:$J$18,5,0)</f>
        <v>#N/A</v>
      </c>
      <c r="AG692" s="612" t="e">
        <f>VLOOKUP(B692,'Lemon VB'!$F$1:$J$2,5,0)</f>
        <v>#N/A</v>
      </c>
      <c r="AH692" s="612" t="e">
        <f>VLOOKUP(B692,Gocomet!$E$1:$I$3,5,0)</f>
        <v>#N/A</v>
      </c>
      <c r="AI692" s="612" t="e">
        <f>VLOOKUP(B692,'Ingram Micro'!$E$1:$I$8,5,0)</f>
        <v>#N/A</v>
      </c>
      <c r="AJ692" s="612" t="e">
        <f>VLOOKUP(B692,'DePronto Infotech'!$E$1:$I$2,5,0)</f>
        <v>#N/A</v>
      </c>
      <c r="AK692" s="612" t="e">
        <f>VLOOKUP(B692,'Reliance Retail'!$E$1:$I$4,5,0)</f>
        <v>#N/A</v>
      </c>
      <c r="AL692" s="612" t="e">
        <f>VLOOKUP(B692,'Bright Champs'!$D$1:$H$13,5,0)</f>
        <v>#N/A</v>
      </c>
      <c r="AM692" s="612" t="e">
        <f>VLOOKUP(B692,Neosoft!$E$1:$I$12,5,0)</f>
        <v>#N/A</v>
      </c>
      <c r="AN692" s="612" t="e">
        <f>VLOOKUP(B692,Infosys!$E$1:$I$3,5,0)</f>
        <v>#N/A</v>
      </c>
      <c r="AO692" s="612" t="e">
        <f>VLOOKUP(B692,Cerelabs!$E$1:$I$5,5,0)</f>
        <v>#N/A</v>
      </c>
      <c r="AP692" s="612" t="e">
        <f>VLOOKUP(B692,'Neebal Technologies'!$D$1:$H$2,5,0)</f>
        <v>#N/A</v>
      </c>
      <c r="AQ692" s="612" t="e">
        <f>VLOOKUP(B692,'Vertiv Energy'!$D$1:$H$2,5,0)</f>
        <v>#N/A</v>
      </c>
      <c r="AR692" s="612" t="e">
        <f>VLOOKUP(B692,'Acidaes Solutions (CRMNEXT)'!$D$1:$H$3,5,0)</f>
        <v>#N/A</v>
      </c>
      <c r="AS692" s="612" t="e">
        <f>VLOOKUP(B692,Growisto!$D$1:$H$2,5,0)</f>
        <v>#N/A</v>
      </c>
      <c r="AT692" s="612" t="e">
        <f>VLOOKUP(B692,'9.9 Mediaworx - Digit'!$D$1:$H$2,5,0)</f>
        <v>#N/A</v>
      </c>
      <c r="AU692" s="612" t="e">
        <f>VLOOKUP(B692,'Vistaar systems Pvt Ltd'!$D$2:$H$3,5,0)</f>
        <v>#N/A</v>
      </c>
      <c r="AV692" s="612" t="e">
        <f>VLOOKUP(B692,'Course 5i'!$D$2:$H$11,5,0)</f>
        <v>#N/A</v>
      </c>
      <c r="AW692" s="612" t="e">
        <f>VLOOKUP(B692,'Radiant Appliances &amp; Electronic'!$D$1:$H$13,5,0)</f>
        <v>#N/A</v>
      </c>
      <c r="AX692" s="612" t="e">
        <f>VLOOKUP(B692,'Atos Global'!$D$3:$H$27,5,0)</f>
        <v>#N/A</v>
      </c>
      <c r="AY692" s="612" t="e">
        <f>VLOOKUP(B692,'Saama Technologies'!$D$1:$H$2,5,0)</f>
        <v>#N/A</v>
      </c>
      <c r="AZ692" s="612" t="e">
        <f>VLOOKUP(B692,'Multiplier Solutions'!$D$1:$H$2,5,0)</f>
        <v>#N/A</v>
      </c>
      <c r="BA692" s="612" t="e">
        <f>VLOOKUP(B692,GEP!$D$2:$H$5,5,0)</f>
        <v>#N/A</v>
      </c>
      <c r="BB692" s="612" t="e">
        <f>VLOOKUP(B692,Accenture!$D$1:$H$6,5,0)</f>
        <v>#N/A</v>
      </c>
      <c r="BC692" s="612" t="e">
        <f>VLOOKUP(B692,'Endurance International Group'!$D$1:$H$2,5,0)</f>
        <v>#N/A</v>
      </c>
      <c r="BD692" s="612" t="e">
        <f>VLOOKUP(B692,Newgen!$D$1:$H$2,5,0)</f>
        <v>#N/A</v>
      </c>
      <c r="BE692" s="612" t="e">
        <f>VLOOKUP(B692,'3D Incredible'!D692:H692,5,0)</f>
        <v>#N/A</v>
      </c>
      <c r="BF692" s="612" t="e">
        <f>VLOOKUP(B692,'Raja Software Labs'!$D$2:$H$2,5,0)</f>
        <v>#N/A</v>
      </c>
      <c r="BG692" s="612" t="e">
        <f>VLOOKUP(B692,Wipro!$D$1:$H$2,5,0)</f>
        <v>#N/A</v>
      </c>
      <c r="BH692" s="612" t="e">
        <f>VLOOKUP(B692,'Perch Technologies'!$D$2:$H$2,5,0)</f>
        <v>#N/A</v>
      </c>
      <c r="BI692" s="612" t="e">
        <f>VLOOKUP(B692,'Morning Star'!$D$1:$H$6,5,0)</f>
        <v>#N/A</v>
      </c>
      <c r="BJ692" s="612" t="e">
        <f>VLOOKUP(B692,Flexiloans!$D$1:$H$2,5,0)</f>
        <v>#N/A</v>
      </c>
      <c r="BK692" s="612" t="e">
        <f>VLOOKUP(B692,'Thirdware Solutions'!$D$1:$H$2,5,0)</f>
        <v>#N/A</v>
      </c>
      <c r="BL692" s="612" t="e">
        <f>VLOOKUP(B692,Tescom!$D$1:$H$8,5,0)</f>
        <v>#N/A</v>
      </c>
      <c r="BM692" s="612" t="e">
        <f>VLOOKUP(B692,'Cogno AI'!$D$1:$H$2,5,0)</f>
        <v>#N/A</v>
      </c>
      <c r="BN692" s="612" t="e">
        <f>VLOOKUP(B692,'ABM Knowledgeware'!$D$1:$H$2,5,0)</f>
        <v>#N/A</v>
      </c>
      <c r="BO692" s="612" t="e">
        <f>VLOOKUP(B692,'Concerto Software'!$D$1:$H$3,5,0)</f>
        <v>#N/A</v>
      </c>
      <c r="BP692" s="612" t="e">
        <f>VLOOKUP(B692,'My Captain'!$D$1:$H$4,5,0)</f>
        <v>#N/A</v>
      </c>
      <c r="BQ692" s="612" t="e">
        <f>VLOOKUP(B692,'Finoux Solutions'!$D$2:$H$4,5,0)</f>
        <v>#N/A</v>
      </c>
      <c r="BR692" s="612" t="e">
        <f>VLOOKUP(B692,'MITR Learning'!$D$1:$H$2,5,0)</f>
        <v>#N/A</v>
      </c>
      <c r="BS692" s="612" t="e">
        <f>VLOOKUP(B692,Nucsoft!$D$2:$H$6,5,0)</f>
        <v>#N/A</v>
      </c>
      <c r="BT692" s="612" t="e">
        <f>VLOOKUP(B692,'Paras Cadd'!$D$1:$H$2,5,0)</f>
        <v>#N/A</v>
      </c>
      <c r="BU692" s="612" t="e">
        <f>VLOOKUP(B692,'ICICI Securities'!$D$1:$H$2,5,0)</f>
        <v>#N/A</v>
      </c>
      <c r="BV692" s="612" t="e">
        <f>VLOOKUP(B692,'Citius Tech'!$D$2:$H$5,5,0)</f>
        <v>#N/A</v>
      </c>
      <c r="BW692" s="612" t="e">
        <f>VLOOKUP(B692,'Buzzy Brains'!$D$2:$H$2,5,0)</f>
        <v>#N/A</v>
      </c>
      <c r="BX692" s="612" t="e">
        <f>VLOOKUP(B692,'Decimal Point'!$D$2:$H$2,5,0)</f>
        <v>#N/A</v>
      </c>
      <c r="BY692" s="612" t="e">
        <f>VLOOKUP(B692,'Sankey Business Solutions'!$D$2:$H$3,5,0)</f>
        <v>#N/A</v>
      </c>
      <c r="BZ692" s="612" t="e">
        <f>VLOOKUP(B692,'Nangia &amp; Co LLP'!$D$2:$H$2,5,0)</f>
        <v>#N/A</v>
      </c>
      <c r="CA692" s="612" t="e">
        <f>VLOOKUP(B692,'FIS Solutions India Pvt Ltd'!$D$2:$H$2,5,0)</f>
        <v>#N/A</v>
      </c>
      <c r="CB692" s="612" t="e">
        <f>VLOOKUP(B692,'Delta Technology &amp; Management '!$D$2:$H$16,5,0)</f>
        <v>#N/A</v>
      </c>
      <c r="CC692" s="612" t="e">
        <f>VLOOKUP(B692,'Espoir Networks'!$D$3:$H$11,5,0)</f>
        <v>#N/A</v>
      </c>
      <c r="CD692" s="612" t="e">
        <f>VLOOKUP(B692,'Servosys Solution'!$D$3:$H$5,5,0)</f>
        <v>#N/A</v>
      </c>
      <c r="CE692" s="612" t="e">
        <f>VLOOKUP(B692,'Ribbon Communications'!$D$3:$H$4,5,0)</f>
        <v>#N/A</v>
      </c>
      <c r="CF692" s="612">
        <f t="shared" si="33"/>
        <v>0</v>
      </c>
      <c r="CG692" s="893" t="s">
        <v>14528</v>
      </c>
      <c r="CH692" s="893">
        <v>505425161099</v>
      </c>
      <c r="CI692" s="893"/>
      <c r="CJ692" s="893"/>
      <c r="CK692" s="893">
        <v>2018</v>
      </c>
      <c r="CL692" s="893">
        <v>2021</v>
      </c>
      <c r="CM692" s="386" t="s">
        <v>14527</v>
      </c>
      <c r="CN692" s="386">
        <v>430</v>
      </c>
      <c r="CO692" s="893">
        <v>0.86</v>
      </c>
      <c r="CP692" s="386">
        <v>2015</v>
      </c>
      <c r="CQ692" s="386" t="s">
        <v>14526</v>
      </c>
      <c r="CR692" s="386" t="s">
        <v>81</v>
      </c>
      <c r="CS692" s="386" t="s">
        <v>81</v>
      </c>
      <c r="CT692" s="649" t="s">
        <v>81</v>
      </c>
      <c r="CU692" s="386" t="s">
        <v>81</v>
      </c>
      <c r="CV692" s="386" t="s">
        <v>81</v>
      </c>
      <c r="CW692" s="323" t="s">
        <v>335</v>
      </c>
      <c r="CX692" s="323" t="s">
        <v>336</v>
      </c>
      <c r="CY692" s="323">
        <v>1551</v>
      </c>
      <c r="CZ692" s="323">
        <v>91.24</v>
      </c>
      <c r="DA692" s="323">
        <v>2018</v>
      </c>
      <c r="DB692" s="323">
        <v>3</v>
      </c>
      <c r="DC692" s="323" t="s">
        <v>12446</v>
      </c>
      <c r="DD692" s="323">
        <v>1551</v>
      </c>
      <c r="DE692" s="323">
        <v>91.24</v>
      </c>
      <c r="DF692" s="323">
        <v>0</v>
      </c>
      <c r="DG692" s="387" t="s">
        <v>81</v>
      </c>
      <c r="DH692" s="386" t="s">
        <v>81</v>
      </c>
      <c r="DI692" s="387">
        <v>7.2</v>
      </c>
      <c r="DJ692" s="387">
        <v>7</v>
      </c>
      <c r="DK692" s="387">
        <v>7</v>
      </c>
      <c r="DL692" s="387">
        <v>6.8</v>
      </c>
      <c r="DM692" s="386">
        <v>215</v>
      </c>
      <c r="DN692" s="387">
        <v>7</v>
      </c>
      <c r="DO692" s="387">
        <v>70</v>
      </c>
      <c r="DP692" s="386">
        <v>71</v>
      </c>
      <c r="DQ692" s="893">
        <v>0</v>
      </c>
      <c r="DR692" s="893">
        <v>1</v>
      </c>
      <c r="DS692" s="893" t="s">
        <v>81</v>
      </c>
      <c r="DT692" s="893" t="s">
        <v>81</v>
      </c>
      <c r="DU692" s="893">
        <v>0</v>
      </c>
      <c r="DV692" s="893">
        <v>0</v>
      </c>
      <c r="DW692" s="893">
        <v>0</v>
      </c>
      <c r="DX692" s="893" t="s">
        <v>3203</v>
      </c>
      <c r="DY692" s="893" t="s">
        <v>84</v>
      </c>
      <c r="DZ692" s="893" t="s">
        <v>14525</v>
      </c>
      <c r="EA692" s="893" t="s">
        <v>2282</v>
      </c>
      <c r="EB692" s="893" t="s">
        <v>14524</v>
      </c>
      <c r="EC692" s="893" t="s">
        <v>88</v>
      </c>
      <c r="ED692" s="893" t="s">
        <v>12832</v>
      </c>
      <c r="EE692" s="893">
        <v>0</v>
      </c>
      <c r="EF692" s="893" t="s">
        <v>14523</v>
      </c>
      <c r="EG692" s="893" t="s">
        <v>14522</v>
      </c>
      <c r="EH692" s="893" t="s">
        <v>14521</v>
      </c>
      <c r="EI692" s="893" t="s">
        <v>14520</v>
      </c>
      <c r="EJ692" s="893"/>
      <c r="EK692" s="521" t="s">
        <v>14519</v>
      </c>
      <c r="EL692" s="893" t="s">
        <v>81</v>
      </c>
      <c r="EM692" s="742" t="s">
        <v>81</v>
      </c>
      <c r="EN692" s="386" t="s">
        <v>81</v>
      </c>
      <c r="EO692"/>
    </row>
    <row r="693" spans="1:145" s="316" customFormat="1" ht="18" thickTop="1" thickBot="1">
      <c r="A693" s="572">
        <v>692</v>
      </c>
      <c r="B693" s="572" t="s">
        <v>14518</v>
      </c>
      <c r="C693" s="612" t="s">
        <v>14517</v>
      </c>
      <c r="D693" s="572" t="s">
        <v>14516</v>
      </c>
      <c r="E693" s="568" t="str">
        <f t="shared" si="32"/>
        <v>Not Placed</v>
      </c>
      <c r="F693" s="572" t="s">
        <v>12495</v>
      </c>
      <c r="G693" s="570" t="s">
        <v>14084</v>
      </c>
      <c r="H693" s="572"/>
      <c r="I693" s="610">
        <v>36595</v>
      </c>
      <c r="J693" s="572">
        <v>21</v>
      </c>
      <c r="K693" s="572" t="s">
        <v>14515</v>
      </c>
      <c r="L693" s="572" t="s">
        <v>14515</v>
      </c>
      <c r="M693" s="612" t="s">
        <v>14514</v>
      </c>
      <c r="N693" s="612" t="s">
        <v>14513</v>
      </c>
      <c r="O693" s="612">
        <v>8983398848</v>
      </c>
      <c r="P693" s="612">
        <v>8983398848</v>
      </c>
      <c r="Q693" s="612" t="e">
        <f>VLOOKUP(B693,'TCS CON'!$D$1:$H$98,5,0)</f>
        <v>#N/A</v>
      </c>
      <c r="R693" s="612" t="e">
        <f>VLOOKUP(B693,LTI!$C$1:$H$46,6,0)</f>
        <v>#N/A</v>
      </c>
      <c r="S693" s="612" t="e">
        <f>VLOOKUP(B693,JARO!$E$2:$I$11,5,0)</f>
        <v>#N/A</v>
      </c>
      <c r="T693" s="612" t="e">
        <f>VLOOKUP(B693,Capgemini!$D$3:$H$78,5,0)</f>
        <v>#N/A</v>
      </c>
      <c r="U693" s="612" t="e">
        <f>VLOOKUP(B693,Carwale!$D$1:$H$4,5,0)</f>
        <v>#N/A</v>
      </c>
      <c r="V693" s="612" t="e">
        <f>VLOOKUP(B693,'Interactive Brokers'!E:I,5,0)</f>
        <v>#N/A</v>
      </c>
      <c r="W693" s="612" t="e">
        <f>VLOOKUP(B693,'REL Jio'!E:I,5,0)</f>
        <v>#N/A</v>
      </c>
      <c r="X693" s="612" t="e">
        <f>VLOOKUP(B693,'Sciative Sol'!E:I,5,0)</f>
        <v>#N/A</v>
      </c>
      <c r="Y693" s="612" t="e">
        <f>VLOOKUP(B693,'Hexaware Tech'!E:I,5,0)</f>
        <v>#N/A</v>
      </c>
      <c r="Z693" s="612" t="e">
        <f>VLOOKUP(B693,Axis!D:H,5,0)</f>
        <v>#N/A</v>
      </c>
      <c r="AA693" s="612" t="e">
        <f>VLOOKUP(B693,Ugam!$D$3:$H$26,5,0)</f>
        <v>#N/A</v>
      </c>
      <c r="AB693" s="612" t="e">
        <f>VLOOKUP(B693,Zeus!F:J,5,0)</f>
        <v>#N/A</v>
      </c>
      <c r="AC693" s="612" t="e">
        <f>VLOOKUP(B693,Montran!F:J,5,0)</f>
        <v>#N/A</v>
      </c>
      <c r="AD693" s="612" t="e">
        <f>VLOOKUP(B693,Endurance!H477:L477,5,0)</f>
        <v>#N/A</v>
      </c>
      <c r="AE693" s="612" t="e">
        <f>VLOOKUP(B693,'Swabhav Techlabs'!$F$1:$J$2,5,0)</f>
        <v>#N/A</v>
      </c>
      <c r="AF693" s="612" t="e">
        <f>VLOOKUP(B693,'Quality Kiosk'!$F$1:$J$18,5,0)</f>
        <v>#N/A</v>
      </c>
      <c r="AG693" s="612" t="e">
        <f>VLOOKUP(B693,'Lemon VB'!$F$1:$J$2,5,0)</f>
        <v>#N/A</v>
      </c>
      <c r="AH693" s="612" t="e">
        <f>VLOOKUP(B693,Gocomet!$E$1:$I$3,5,0)</f>
        <v>#N/A</v>
      </c>
      <c r="AI693" s="612" t="e">
        <f>VLOOKUP(B693,'Ingram Micro'!$E$1:$I$8,5,0)</f>
        <v>#N/A</v>
      </c>
      <c r="AJ693" s="612" t="e">
        <f>VLOOKUP(B693,'DePronto Infotech'!$E$1:$I$2,5,0)</f>
        <v>#N/A</v>
      </c>
      <c r="AK693" s="612" t="e">
        <f>VLOOKUP(B693,'Reliance Retail'!$E$1:$I$4,5,0)</f>
        <v>#N/A</v>
      </c>
      <c r="AL693" s="612" t="e">
        <f>VLOOKUP(B693,'Bright Champs'!$D$1:$H$13,5,0)</f>
        <v>#N/A</v>
      </c>
      <c r="AM693" s="612" t="e">
        <f>VLOOKUP(B693,Neosoft!$E$1:$I$12,5,0)</f>
        <v>#N/A</v>
      </c>
      <c r="AN693" s="612" t="e">
        <f>VLOOKUP(B693,Infosys!$E$1:$I$3,5,0)</f>
        <v>#N/A</v>
      </c>
      <c r="AO693" s="612" t="e">
        <f>VLOOKUP(B693,Cerelabs!$E$1:$I$5,5,0)</f>
        <v>#N/A</v>
      </c>
      <c r="AP693" s="612" t="e">
        <f>VLOOKUP(B693,'Neebal Technologies'!$D$1:$H$2,5,0)</f>
        <v>#N/A</v>
      </c>
      <c r="AQ693" s="612" t="e">
        <f>VLOOKUP(B693,'Vertiv Energy'!$D$1:$H$2,5,0)</f>
        <v>#N/A</v>
      </c>
      <c r="AR693" s="612" t="e">
        <f>VLOOKUP(B693,'Acidaes Solutions (CRMNEXT)'!$D$1:$H$3,5,0)</f>
        <v>#N/A</v>
      </c>
      <c r="AS693" s="612" t="e">
        <f>VLOOKUP(B693,Growisto!$D$1:$H$2,5,0)</f>
        <v>#N/A</v>
      </c>
      <c r="AT693" s="612" t="e">
        <f>VLOOKUP(B693,'9.9 Mediaworx - Digit'!$D$1:$H$2,5,0)</f>
        <v>#N/A</v>
      </c>
      <c r="AU693" s="612" t="e">
        <f>VLOOKUP(B693,'Vistaar systems Pvt Ltd'!$D$2:$H$3,5,0)</f>
        <v>#N/A</v>
      </c>
      <c r="AV693" s="612" t="e">
        <f>VLOOKUP(B693,'Course 5i'!$D$2:$H$11,5,0)</f>
        <v>#N/A</v>
      </c>
      <c r="AW693" s="612" t="e">
        <f>VLOOKUP(B693,'Radiant Appliances &amp; Electronic'!$D$1:$H$13,5,0)</f>
        <v>#N/A</v>
      </c>
      <c r="AX693" s="612" t="e">
        <f>VLOOKUP(B693,'Atos Global'!$D$3:$H$27,5,0)</f>
        <v>#N/A</v>
      </c>
      <c r="AY693" s="612" t="e">
        <f>VLOOKUP(B693,'Saama Technologies'!$D$1:$H$2,5,0)</f>
        <v>#N/A</v>
      </c>
      <c r="AZ693" s="612" t="e">
        <f>VLOOKUP(B693,'Multiplier Solutions'!$D$1:$H$2,5,0)</f>
        <v>#N/A</v>
      </c>
      <c r="BA693" s="612" t="e">
        <f>VLOOKUP(B693,GEP!$D$2:$H$5,5,0)</f>
        <v>#N/A</v>
      </c>
      <c r="BB693" s="612" t="e">
        <f>VLOOKUP(B693,Accenture!$D$1:$H$6,5,0)</f>
        <v>#N/A</v>
      </c>
      <c r="BC693" s="612" t="e">
        <f>VLOOKUP(B693,'Endurance International Group'!$D$1:$H$2,5,0)</f>
        <v>#N/A</v>
      </c>
      <c r="BD693" s="612" t="e">
        <f>VLOOKUP(B693,Newgen!$D$1:$H$2,5,0)</f>
        <v>#N/A</v>
      </c>
      <c r="BE693" s="612" t="e">
        <f>VLOOKUP(B693,'3D Incredible'!D693:H693,5,0)</f>
        <v>#N/A</v>
      </c>
      <c r="BF693" s="612" t="e">
        <f>VLOOKUP(B693,'Raja Software Labs'!$D$2:$H$2,5,0)</f>
        <v>#N/A</v>
      </c>
      <c r="BG693" s="612" t="e">
        <f>VLOOKUP(B693,Wipro!$D$1:$H$2,5,0)</f>
        <v>#N/A</v>
      </c>
      <c r="BH693" s="612" t="e">
        <f>VLOOKUP(B693,'Perch Technologies'!$D$2:$H$2,5,0)</f>
        <v>#N/A</v>
      </c>
      <c r="BI693" s="612" t="e">
        <f>VLOOKUP(B693,'Morning Star'!$D$1:$H$6,5,0)</f>
        <v>#N/A</v>
      </c>
      <c r="BJ693" s="612" t="e">
        <f>VLOOKUP(B693,Flexiloans!$D$1:$H$2,5,0)</f>
        <v>#N/A</v>
      </c>
      <c r="BK693" s="612" t="e">
        <f>VLOOKUP(B693,'Thirdware Solutions'!$D$1:$H$2,5,0)</f>
        <v>#N/A</v>
      </c>
      <c r="BL693" s="612" t="e">
        <f>VLOOKUP(B693,Tescom!$D$1:$H$8,5,0)</f>
        <v>#N/A</v>
      </c>
      <c r="BM693" s="612" t="e">
        <f>VLOOKUP(B693,'Cogno AI'!$D$1:$H$2,5,0)</f>
        <v>#N/A</v>
      </c>
      <c r="BN693" s="612" t="e">
        <f>VLOOKUP(B693,'ABM Knowledgeware'!$D$1:$H$2,5,0)</f>
        <v>#N/A</v>
      </c>
      <c r="BO693" s="612" t="e">
        <f>VLOOKUP(B693,'Concerto Software'!$D$1:$H$3,5,0)</f>
        <v>#N/A</v>
      </c>
      <c r="BP693" s="612" t="e">
        <f>VLOOKUP(B693,'My Captain'!$D$1:$H$4,5,0)</f>
        <v>#N/A</v>
      </c>
      <c r="BQ693" s="612" t="e">
        <f>VLOOKUP(B693,'Finoux Solutions'!$D$2:$H$4,5,0)</f>
        <v>#N/A</v>
      </c>
      <c r="BR693" s="612" t="e">
        <f>VLOOKUP(B693,'MITR Learning'!$D$1:$H$2,5,0)</f>
        <v>#N/A</v>
      </c>
      <c r="BS693" s="612" t="e">
        <f>VLOOKUP(B693,Nucsoft!$D$2:$H$6,5,0)</f>
        <v>#N/A</v>
      </c>
      <c r="BT693" s="612" t="e">
        <f>VLOOKUP(B693,'Paras Cadd'!$D$1:$H$2,5,0)</f>
        <v>#N/A</v>
      </c>
      <c r="BU693" s="612" t="e">
        <f>VLOOKUP(B693,'ICICI Securities'!$D$1:$H$2,5,0)</f>
        <v>#N/A</v>
      </c>
      <c r="BV693" s="612" t="e">
        <f>VLOOKUP(B693,'Citius Tech'!$D$2:$H$5,5,0)</f>
        <v>#N/A</v>
      </c>
      <c r="BW693" s="612" t="e">
        <f>VLOOKUP(B693,'Buzzy Brains'!$D$2:$H$2,5,0)</f>
        <v>#N/A</v>
      </c>
      <c r="BX693" s="612" t="e">
        <f>VLOOKUP(B693,'Decimal Point'!$D$2:$H$2,5,0)</f>
        <v>#N/A</v>
      </c>
      <c r="BY693" s="612" t="e">
        <f>VLOOKUP(B693,'Sankey Business Solutions'!$D$2:$H$3,5,0)</f>
        <v>#N/A</v>
      </c>
      <c r="BZ693" s="612" t="e">
        <f>VLOOKUP(B693,'Nangia &amp; Co LLP'!$D$2:$H$2,5,0)</f>
        <v>#N/A</v>
      </c>
      <c r="CA693" s="612" t="e">
        <f>VLOOKUP(B693,'FIS Solutions India Pvt Ltd'!$D$2:$H$2,5,0)</f>
        <v>#N/A</v>
      </c>
      <c r="CB693" s="612" t="e">
        <f>VLOOKUP(B693,'Delta Technology &amp; Management '!$D$2:$H$16,5,0)</f>
        <v>#N/A</v>
      </c>
      <c r="CC693" s="612" t="e">
        <f>VLOOKUP(B693,'Espoir Networks'!$D$3:$H$11,5,0)</f>
        <v>#N/A</v>
      </c>
      <c r="CD693" s="612" t="e">
        <f>VLOOKUP(B693,'Servosys Solution'!$D$3:$H$5,5,0)</f>
        <v>#N/A</v>
      </c>
      <c r="CE693" s="612" t="e">
        <f>VLOOKUP(B693,'Ribbon Communications'!$D$3:$H$4,5,0)</f>
        <v>#N/A</v>
      </c>
      <c r="CF693" s="612">
        <f t="shared" si="33"/>
        <v>0</v>
      </c>
      <c r="CG693" s="893" t="s">
        <v>14512</v>
      </c>
      <c r="CH693" s="893">
        <v>227398090339</v>
      </c>
      <c r="CI693" s="893" t="s">
        <v>81</v>
      </c>
      <c r="CJ693" s="893"/>
      <c r="CK693" s="893">
        <v>2017</v>
      </c>
      <c r="CL693" s="893">
        <v>2021</v>
      </c>
      <c r="CM693" s="386" t="s">
        <v>14511</v>
      </c>
      <c r="CN693" s="386">
        <v>437</v>
      </c>
      <c r="CO693" s="893">
        <v>0.874</v>
      </c>
      <c r="CP693" s="386">
        <v>2015</v>
      </c>
      <c r="CQ693" s="386" t="s">
        <v>14509</v>
      </c>
      <c r="CR693" s="386" t="s">
        <v>14510</v>
      </c>
      <c r="CS693" s="386">
        <v>414</v>
      </c>
      <c r="CT693" s="649">
        <v>0.63690000000000002</v>
      </c>
      <c r="CU693" s="386">
        <v>2017</v>
      </c>
      <c r="CV693" s="386" t="s">
        <v>14509</v>
      </c>
      <c r="CW693" s="323" t="s">
        <v>81</v>
      </c>
      <c r="CX693" s="323" t="s">
        <v>81</v>
      </c>
      <c r="CY693" s="323" t="s">
        <v>81</v>
      </c>
      <c r="CZ693" s="323" t="s">
        <v>81</v>
      </c>
      <c r="DA693" s="323" t="s">
        <v>81</v>
      </c>
      <c r="DB693" s="323" t="s">
        <v>81</v>
      </c>
      <c r="DC693" s="323" t="s">
        <v>81</v>
      </c>
      <c r="DD693" s="323" t="s">
        <v>81</v>
      </c>
      <c r="DE693" s="323" t="s">
        <v>81</v>
      </c>
      <c r="DF693" s="323" t="s">
        <v>81</v>
      </c>
      <c r="DG693" s="387">
        <v>6.67</v>
      </c>
      <c r="DH693" s="386">
        <v>7.39</v>
      </c>
      <c r="DI693" s="387">
        <v>7.62</v>
      </c>
      <c r="DJ693" s="387">
        <v>6.86</v>
      </c>
      <c r="DK693" s="387">
        <v>7.85</v>
      </c>
      <c r="DL693" s="387">
        <v>8.32</v>
      </c>
      <c r="DM693" s="386"/>
      <c r="DN693" s="387">
        <v>7.45</v>
      </c>
      <c r="DO693" s="387">
        <v>67.13</v>
      </c>
      <c r="DP693" s="386"/>
      <c r="DQ693" s="893">
        <v>0</v>
      </c>
      <c r="DR693" s="893">
        <v>2</v>
      </c>
      <c r="DS693" s="893">
        <v>0</v>
      </c>
      <c r="DT693" s="893">
        <v>0</v>
      </c>
      <c r="DU693" s="893" t="s">
        <v>81</v>
      </c>
      <c r="DV693" s="893" t="s">
        <v>81</v>
      </c>
      <c r="DW693" s="893" t="s">
        <v>3203</v>
      </c>
      <c r="DX693" s="893" t="s">
        <v>3203</v>
      </c>
      <c r="DY693" s="893" t="s">
        <v>81</v>
      </c>
      <c r="DZ693" s="893" t="s">
        <v>14508</v>
      </c>
      <c r="EA693" s="893" t="s">
        <v>86</v>
      </c>
      <c r="EB693" s="893" t="s">
        <v>14507</v>
      </c>
      <c r="EC693" s="893" t="s">
        <v>88</v>
      </c>
      <c r="ED693" s="893" t="s">
        <v>12422</v>
      </c>
      <c r="EE693" s="893" t="s">
        <v>81</v>
      </c>
      <c r="EF693" s="893" t="s">
        <v>14506</v>
      </c>
      <c r="EG693" s="893"/>
      <c r="EH693" s="893" t="s">
        <v>14505</v>
      </c>
      <c r="EI693" s="893" t="s">
        <v>14504</v>
      </c>
      <c r="EJ693" s="893" t="s">
        <v>14503</v>
      </c>
      <c r="EK693" s="521" t="s">
        <v>14502</v>
      </c>
      <c r="EL693" s="893" t="s">
        <v>81</v>
      </c>
      <c r="EM693" s="742" t="s">
        <v>14501</v>
      </c>
      <c r="EN693" s="386" t="s">
        <v>81</v>
      </c>
      <c r="EO693"/>
    </row>
    <row r="694" spans="1:145" s="316" customFormat="1" ht="18" thickTop="1" thickBot="1">
      <c r="A694" s="572">
        <v>693</v>
      </c>
      <c r="B694" s="572" t="s">
        <v>14656</v>
      </c>
      <c r="C694" s="612" t="s">
        <v>14657</v>
      </c>
      <c r="D694" s="572" t="s">
        <v>13209</v>
      </c>
      <c r="E694" s="568" t="str">
        <f t="shared" si="32"/>
        <v>Not Placed</v>
      </c>
      <c r="F694" s="572" t="s">
        <v>12495</v>
      </c>
      <c r="G694" s="570" t="s">
        <v>13330</v>
      </c>
      <c r="H694" s="572"/>
      <c r="I694" s="610" t="s">
        <v>14658</v>
      </c>
      <c r="J694" s="572">
        <v>21</v>
      </c>
      <c r="K694" s="572" t="s">
        <v>14659</v>
      </c>
      <c r="L694" s="572"/>
      <c r="M694" s="612" t="s">
        <v>14660</v>
      </c>
      <c r="N694" s="612" t="s">
        <v>14661</v>
      </c>
      <c r="O694" s="612">
        <v>9869826831</v>
      </c>
      <c r="P694" s="612">
        <v>8879203431</v>
      </c>
      <c r="Q694" s="612" t="e">
        <f>VLOOKUP(B694,'TCS CON'!$D$1:$H$98,5,0)</f>
        <v>#N/A</v>
      </c>
      <c r="R694" s="612" t="e">
        <f>VLOOKUP(B694,LTI!$C$1:$H$46,6,0)</f>
        <v>#N/A</v>
      </c>
      <c r="S694" s="612" t="e">
        <f>VLOOKUP(B694,JARO!$E$2:$I$11,5,0)</f>
        <v>#N/A</v>
      </c>
      <c r="T694" s="612" t="e">
        <f>VLOOKUP(B694,Capgemini!$D$3:$H$78,5,0)</f>
        <v>#N/A</v>
      </c>
      <c r="U694" s="612" t="e">
        <f>VLOOKUP(B694,Carwale!$D$1:$H$4,5,0)</f>
        <v>#N/A</v>
      </c>
      <c r="V694" s="612" t="e">
        <f>VLOOKUP(B694,'Interactive Brokers'!E:I,5,0)</f>
        <v>#N/A</v>
      </c>
      <c r="W694" s="612" t="e">
        <f>VLOOKUP(B694,'REL Jio'!E:I,5,0)</f>
        <v>#N/A</v>
      </c>
      <c r="X694" s="612" t="e">
        <f>VLOOKUP(B694,'Sciative Sol'!E:I,5,0)</f>
        <v>#N/A</v>
      </c>
      <c r="Y694" s="612" t="e">
        <f>VLOOKUP(B694,'Hexaware Tech'!E:I,5,0)</f>
        <v>#N/A</v>
      </c>
      <c r="Z694" s="612" t="e">
        <f>VLOOKUP(B694,Axis!D:H,5,0)</f>
        <v>#N/A</v>
      </c>
      <c r="AA694" s="612" t="e">
        <f>VLOOKUP(B694,Ugam!$D$3:$H$26,5,0)</f>
        <v>#N/A</v>
      </c>
      <c r="AB694" s="612" t="e">
        <f>VLOOKUP(B694,Zeus!F:J,5,0)</f>
        <v>#N/A</v>
      </c>
      <c r="AC694" s="612" t="e">
        <f>VLOOKUP(B694,Montran!F:J,5,0)</f>
        <v>#N/A</v>
      </c>
      <c r="AD694" s="612" t="e">
        <f>VLOOKUP(B694,Endurance!H478:L478,5,0)</f>
        <v>#N/A</v>
      </c>
      <c r="AE694" s="612" t="e">
        <f>VLOOKUP(B694,'Swabhav Techlabs'!$F$1:$J$2,5,0)</f>
        <v>#N/A</v>
      </c>
      <c r="AF694" s="612" t="e">
        <f>VLOOKUP(B694,'Quality Kiosk'!$F$1:$J$18,5,0)</f>
        <v>#N/A</v>
      </c>
      <c r="AG694" s="612" t="e">
        <f>VLOOKUP(B694,'Lemon VB'!$F$1:$J$2,5,0)</f>
        <v>#N/A</v>
      </c>
      <c r="AH694" s="612" t="e">
        <f>VLOOKUP(B694,Gocomet!$E$1:$I$3,5,0)</f>
        <v>#N/A</v>
      </c>
      <c r="AI694" s="612" t="e">
        <f>VLOOKUP(B694,'Ingram Micro'!$E$1:$I$8,5,0)</f>
        <v>#N/A</v>
      </c>
      <c r="AJ694" s="612" t="e">
        <f>VLOOKUP(B694,'DePronto Infotech'!$E$1:$I$2,5,0)</f>
        <v>#N/A</v>
      </c>
      <c r="AK694" s="612" t="e">
        <f>VLOOKUP(B694,'Reliance Retail'!$E$1:$I$4,5,0)</f>
        <v>#N/A</v>
      </c>
      <c r="AL694" s="612" t="e">
        <f>VLOOKUP(B694,'Bright Champs'!$D$1:$H$13,5,0)</f>
        <v>#N/A</v>
      </c>
      <c r="AM694" s="612" t="e">
        <f>VLOOKUP(B694,Neosoft!$E$1:$I$12,5,0)</f>
        <v>#N/A</v>
      </c>
      <c r="AN694" s="612" t="e">
        <f>VLOOKUP(B694,Infosys!$E$1:$I$3,5,0)</f>
        <v>#N/A</v>
      </c>
      <c r="AO694" s="612" t="e">
        <f>VLOOKUP(B694,Cerelabs!$E$1:$I$5,5,0)</f>
        <v>#N/A</v>
      </c>
      <c r="AP694" s="612" t="e">
        <f>VLOOKUP(B694,'Neebal Technologies'!$D$1:$H$2,5,0)</f>
        <v>#N/A</v>
      </c>
      <c r="AQ694" s="612" t="e">
        <f>VLOOKUP(B694,'Vertiv Energy'!$D$1:$H$2,5,0)</f>
        <v>#N/A</v>
      </c>
      <c r="AR694" s="612" t="e">
        <f>VLOOKUP(B694,'Acidaes Solutions (CRMNEXT)'!$D$1:$H$3,5,0)</f>
        <v>#N/A</v>
      </c>
      <c r="AS694" s="612" t="e">
        <f>VLOOKUP(B694,Growisto!$D$1:$H$2,5,0)</f>
        <v>#N/A</v>
      </c>
      <c r="AT694" s="612" t="e">
        <f>VLOOKUP(B694,'9.9 Mediaworx - Digit'!$D$1:$H$2,5,0)</f>
        <v>#N/A</v>
      </c>
      <c r="AU694" s="612" t="e">
        <f>VLOOKUP(B694,'Vistaar systems Pvt Ltd'!$D$2:$H$3,5,0)</f>
        <v>#N/A</v>
      </c>
      <c r="AV694" s="612" t="e">
        <f>VLOOKUP(B694,'Course 5i'!$D$2:$H$11,5,0)</f>
        <v>#N/A</v>
      </c>
      <c r="AW694" s="612" t="e">
        <f>VLOOKUP(B694,'Radiant Appliances &amp; Electronic'!$D$1:$H$13,5,0)</f>
        <v>#N/A</v>
      </c>
      <c r="AX694" s="612" t="e">
        <f>VLOOKUP(B694,'Atos Global'!$D$3:$H$27,5,0)</f>
        <v>#N/A</v>
      </c>
      <c r="AY694" s="612" t="e">
        <f>VLOOKUP(B694,'Saama Technologies'!$D$1:$H$2,5,0)</f>
        <v>#N/A</v>
      </c>
      <c r="AZ694" s="612" t="e">
        <f>VLOOKUP(B694,'Multiplier Solutions'!$D$1:$H$2,5,0)</f>
        <v>#N/A</v>
      </c>
      <c r="BA694" s="612" t="e">
        <f>VLOOKUP(B694,GEP!$D$2:$H$5,5,0)</f>
        <v>#N/A</v>
      </c>
      <c r="BB694" s="612" t="e">
        <f>VLOOKUP(B694,Accenture!$D$1:$H$6,5,0)</f>
        <v>#N/A</v>
      </c>
      <c r="BC694" s="612" t="e">
        <f>VLOOKUP(B694,'Endurance International Group'!$D$1:$H$2,5,0)</f>
        <v>#N/A</v>
      </c>
      <c r="BD694" s="612" t="e">
        <f>VLOOKUP(B694,Newgen!$D$1:$H$2,5,0)</f>
        <v>#N/A</v>
      </c>
      <c r="BE694" s="612" t="e">
        <f>VLOOKUP(B694,'3D Incredible'!D694:H694,5,0)</f>
        <v>#N/A</v>
      </c>
      <c r="BF694" s="612" t="e">
        <f>VLOOKUP(B694,'Raja Software Labs'!$D$2:$H$2,5,0)</f>
        <v>#N/A</v>
      </c>
      <c r="BG694" s="612" t="e">
        <f>VLOOKUP(B694,Wipro!$D$1:$H$2,5,0)</f>
        <v>#N/A</v>
      </c>
      <c r="BH694" s="612" t="e">
        <f>VLOOKUP(B694,'Perch Technologies'!$D$2:$H$2,5,0)</f>
        <v>#N/A</v>
      </c>
      <c r="BI694" s="612" t="e">
        <f>VLOOKUP(B694,'Morning Star'!$D$1:$H$6,5,0)</f>
        <v>#N/A</v>
      </c>
      <c r="BJ694" s="612" t="e">
        <f>VLOOKUP(B694,Flexiloans!$D$1:$H$2,5,0)</f>
        <v>#N/A</v>
      </c>
      <c r="BK694" s="612" t="e">
        <f>VLOOKUP(B694,'Thirdware Solutions'!$D$1:$H$2,5,0)</f>
        <v>#N/A</v>
      </c>
      <c r="BL694" s="612" t="e">
        <f>VLOOKUP(B694,Tescom!$D$1:$H$8,5,0)</f>
        <v>#N/A</v>
      </c>
      <c r="BM694" s="612" t="e">
        <f>VLOOKUP(B694,'Cogno AI'!$D$1:$H$2,5,0)</f>
        <v>#N/A</v>
      </c>
      <c r="BN694" s="612" t="e">
        <f>VLOOKUP(B694,'ABM Knowledgeware'!$D$1:$H$2,5,0)</f>
        <v>#N/A</v>
      </c>
      <c r="BO694" s="612" t="e">
        <f>VLOOKUP(B694,'Concerto Software'!$D$1:$H$3,5,0)</f>
        <v>#N/A</v>
      </c>
      <c r="BP694" s="612" t="e">
        <f>VLOOKUP(B694,'My Captain'!$D$1:$H$4,5,0)</f>
        <v>#N/A</v>
      </c>
      <c r="BQ694" s="612" t="e">
        <f>VLOOKUP(B694,'Finoux Solutions'!$D$2:$H$4,5,0)</f>
        <v>#N/A</v>
      </c>
      <c r="BR694" s="612" t="e">
        <f>VLOOKUP(B694,'MITR Learning'!$D$1:$H$2,5,0)</f>
        <v>#N/A</v>
      </c>
      <c r="BS694" s="612" t="e">
        <f>VLOOKUP(B694,Nucsoft!$D$2:$H$6,5,0)</f>
        <v>#N/A</v>
      </c>
      <c r="BT694" s="612" t="e">
        <f>VLOOKUP(B694,'Paras Cadd'!$D$1:$H$2,5,0)</f>
        <v>#N/A</v>
      </c>
      <c r="BU694" s="612" t="e">
        <f>VLOOKUP(B694,'ICICI Securities'!$D$1:$H$2,5,0)</f>
        <v>#N/A</v>
      </c>
      <c r="BV694" s="612" t="e">
        <f>VLOOKUP(B694,'Citius Tech'!$D$2:$H$5,5,0)</f>
        <v>#N/A</v>
      </c>
      <c r="BW694" s="612" t="e">
        <f>VLOOKUP(B694,'Buzzy Brains'!$D$2:$H$2,5,0)</f>
        <v>#N/A</v>
      </c>
      <c r="BX694" s="612" t="e">
        <f>VLOOKUP(B694,'Decimal Point'!$D$2:$H$2,5,0)</f>
        <v>#N/A</v>
      </c>
      <c r="BY694" s="612" t="e">
        <f>VLOOKUP(B694,'Sankey Business Solutions'!$D$2:$H$3,5,0)</f>
        <v>#N/A</v>
      </c>
      <c r="BZ694" s="612" t="e">
        <f>VLOOKUP(B694,'Nangia &amp; Co LLP'!$D$2:$H$2,5,0)</f>
        <v>#N/A</v>
      </c>
      <c r="CA694" s="612" t="e">
        <f>VLOOKUP(B694,'FIS Solutions India Pvt Ltd'!$D$2:$H$2,5,0)</f>
        <v>#N/A</v>
      </c>
      <c r="CB694" s="612" t="e">
        <f>VLOOKUP(B694,'Delta Technology &amp; Management '!$D$2:$H$16,5,0)</f>
        <v>#N/A</v>
      </c>
      <c r="CC694" s="612" t="e">
        <f>VLOOKUP(B694,'Espoir Networks'!$D$3:$H$11,5,0)</f>
        <v>#N/A</v>
      </c>
      <c r="CD694" s="612" t="e">
        <f>VLOOKUP(B694,'Servosys Solution'!$D$3:$H$5,5,0)</f>
        <v>#N/A</v>
      </c>
      <c r="CE694" s="612" t="e">
        <f>VLOOKUP(B694,'Ribbon Communications'!$D$3:$H$4,5,0)</f>
        <v>#N/A</v>
      </c>
      <c r="CF694" s="612">
        <f t="shared" si="33"/>
        <v>0</v>
      </c>
      <c r="CG694" s="915" t="s">
        <v>14662</v>
      </c>
      <c r="CH694" s="915">
        <v>440118355583</v>
      </c>
      <c r="CI694" s="915"/>
      <c r="CJ694" s="915"/>
      <c r="CK694" s="915">
        <v>2017</v>
      </c>
      <c r="CL694" s="915">
        <v>2021</v>
      </c>
      <c r="CM694" s="386" t="s">
        <v>1890</v>
      </c>
      <c r="CN694" s="386">
        <v>411</v>
      </c>
      <c r="CO694" s="915">
        <v>82.2</v>
      </c>
      <c r="CP694" s="386">
        <v>2015</v>
      </c>
      <c r="CQ694" s="386" t="s">
        <v>1565</v>
      </c>
      <c r="CR694" s="386" t="s">
        <v>14663</v>
      </c>
      <c r="CS694" s="386">
        <v>417</v>
      </c>
      <c r="CT694" s="649">
        <v>64.150000000000006</v>
      </c>
      <c r="CU694" s="386">
        <v>2017</v>
      </c>
      <c r="CV694" s="386" t="s">
        <v>1565</v>
      </c>
      <c r="CW694" s="323"/>
      <c r="CX694" s="323"/>
      <c r="CY694" s="323"/>
      <c r="CZ694" s="323"/>
      <c r="DA694" s="323"/>
      <c r="DB694" s="323"/>
      <c r="DC694" s="323"/>
      <c r="DD694" s="323"/>
      <c r="DE694" s="323"/>
      <c r="DF694" s="323"/>
      <c r="DG694" s="387">
        <v>6.94</v>
      </c>
      <c r="DH694" s="386">
        <v>6.52</v>
      </c>
      <c r="DI694" s="387">
        <v>7.27</v>
      </c>
      <c r="DJ694" s="387">
        <v>6.96</v>
      </c>
      <c r="DK694" s="387">
        <v>6.67</v>
      </c>
      <c r="DL694" s="387">
        <v>7.88</v>
      </c>
      <c r="DM694" s="386"/>
      <c r="DN694" s="387">
        <v>7.04</v>
      </c>
      <c r="DO694" s="387">
        <v>0.66800000000000004</v>
      </c>
      <c r="DP694" s="386"/>
      <c r="DQ694" s="915">
        <v>0</v>
      </c>
      <c r="DR694" s="915">
        <v>3</v>
      </c>
      <c r="DS694" s="915" t="s">
        <v>81</v>
      </c>
      <c r="DT694" s="915" t="s">
        <v>81</v>
      </c>
      <c r="DU694" s="915" t="s">
        <v>81</v>
      </c>
      <c r="DV694" s="915" t="s">
        <v>295</v>
      </c>
      <c r="DW694" s="915"/>
      <c r="DX694" s="915" t="s">
        <v>84</v>
      </c>
      <c r="DY694" s="915"/>
      <c r="DZ694" s="915" t="s">
        <v>14664</v>
      </c>
      <c r="EA694" s="915" t="s">
        <v>187</v>
      </c>
      <c r="EB694" s="915" t="s">
        <v>14665</v>
      </c>
      <c r="EC694" s="915" t="s">
        <v>88</v>
      </c>
      <c r="ED694" s="915" t="s">
        <v>12422</v>
      </c>
      <c r="EE694" s="915"/>
      <c r="EF694" s="915" t="s">
        <v>14666</v>
      </c>
      <c r="EG694" s="915"/>
      <c r="EH694" s="915"/>
      <c r="EI694" s="915"/>
      <c r="EJ694" s="915"/>
      <c r="EK694" s="521"/>
      <c r="EL694" s="915"/>
      <c r="EM694" s="742"/>
      <c r="EN694" s="386"/>
      <c r="EO694"/>
    </row>
    <row r="695" spans="1:145" s="316" customFormat="1" ht="18" thickTop="1" thickBot="1">
      <c r="A695" s="572">
        <v>694</v>
      </c>
      <c r="B695" s="572" t="s">
        <v>14669</v>
      </c>
      <c r="C695" s="612" t="s">
        <v>14670</v>
      </c>
      <c r="D695" s="572" t="s">
        <v>13209</v>
      </c>
      <c r="E695" s="568" t="str">
        <f t="shared" si="32"/>
        <v>Not Placed</v>
      </c>
      <c r="F695" s="572" t="s">
        <v>12369</v>
      </c>
      <c r="G695" s="570" t="s">
        <v>13331</v>
      </c>
      <c r="H695" s="572"/>
      <c r="I695" s="610">
        <v>35594</v>
      </c>
      <c r="J695" s="572">
        <v>24</v>
      </c>
      <c r="K695" s="572" t="s">
        <v>14671</v>
      </c>
      <c r="L695" s="572" t="s">
        <v>14672</v>
      </c>
      <c r="M695" s="612" t="s">
        <v>14673</v>
      </c>
      <c r="N695" s="612" t="s">
        <v>14674</v>
      </c>
      <c r="O695" s="612">
        <v>9892873689</v>
      </c>
      <c r="P695" s="612">
        <v>8422047662</v>
      </c>
      <c r="Q695" s="612" t="e">
        <f>VLOOKUP(B695,'TCS CON'!$D$1:$H$98,5,0)</f>
        <v>#N/A</v>
      </c>
      <c r="R695" s="612" t="e">
        <f>VLOOKUP(B695,LTI!$C$1:$H$46,6,0)</f>
        <v>#N/A</v>
      </c>
      <c r="S695" s="612" t="e">
        <f>VLOOKUP(B695,JARO!$E$2:$I$11,5,0)</f>
        <v>#N/A</v>
      </c>
      <c r="T695" s="612" t="e">
        <f>VLOOKUP(B695,Capgemini!$D$3:$H$78,5,0)</f>
        <v>#N/A</v>
      </c>
      <c r="U695" s="612" t="e">
        <f>VLOOKUP(B695,Carwale!$D$1:$H$4,5,0)</f>
        <v>#N/A</v>
      </c>
      <c r="V695" s="612" t="e">
        <f>VLOOKUP(B695,'Interactive Brokers'!E:I,5,0)</f>
        <v>#N/A</v>
      </c>
      <c r="W695" s="612" t="e">
        <f>VLOOKUP(B695,'REL Jio'!E:I,5,0)</f>
        <v>#N/A</v>
      </c>
      <c r="X695" s="612" t="e">
        <f>VLOOKUP(B695,'Sciative Sol'!E:I,5,0)</f>
        <v>#N/A</v>
      </c>
      <c r="Y695" s="612" t="e">
        <f>VLOOKUP(B695,'Hexaware Tech'!E:I,5,0)</f>
        <v>#N/A</v>
      </c>
      <c r="Z695" s="612" t="e">
        <f>VLOOKUP(B695,Axis!D:H,5,0)</f>
        <v>#N/A</v>
      </c>
      <c r="AA695" s="612" t="e">
        <f>VLOOKUP(B695,Ugam!$D$3:$H$26,5,0)</f>
        <v>#N/A</v>
      </c>
      <c r="AB695" s="612" t="e">
        <f>VLOOKUP(B695,Zeus!F:J,5,0)</f>
        <v>#N/A</v>
      </c>
      <c r="AC695" s="612" t="e">
        <f>VLOOKUP(B695,Montran!F:J,5,0)</f>
        <v>#N/A</v>
      </c>
      <c r="AD695" s="612" t="e">
        <f>VLOOKUP(B695,Endurance!H479:L479,5,0)</f>
        <v>#N/A</v>
      </c>
      <c r="AE695" s="612" t="e">
        <f>VLOOKUP(B695,'Swabhav Techlabs'!$F$1:$J$2,5,0)</f>
        <v>#N/A</v>
      </c>
      <c r="AF695" s="612" t="e">
        <f>VLOOKUP(B695,'Quality Kiosk'!$F$1:$J$18,5,0)</f>
        <v>#N/A</v>
      </c>
      <c r="AG695" s="612" t="e">
        <f>VLOOKUP(B695,'Lemon VB'!$F$1:$J$2,5,0)</f>
        <v>#N/A</v>
      </c>
      <c r="AH695" s="612" t="e">
        <f>VLOOKUP(B695,Gocomet!$E$1:$I$3,5,0)</f>
        <v>#N/A</v>
      </c>
      <c r="AI695" s="612" t="e">
        <f>VLOOKUP(B695,'Ingram Micro'!$E$1:$I$8,5,0)</f>
        <v>#N/A</v>
      </c>
      <c r="AJ695" s="612" t="e">
        <f>VLOOKUP(B695,'DePronto Infotech'!$E$1:$I$2,5,0)</f>
        <v>#N/A</v>
      </c>
      <c r="AK695" s="612" t="e">
        <f>VLOOKUP(B695,'Reliance Retail'!$E$1:$I$4,5,0)</f>
        <v>#N/A</v>
      </c>
      <c r="AL695" s="612" t="e">
        <f>VLOOKUP(B695,'Bright Champs'!$D$1:$H$13,5,0)</f>
        <v>#N/A</v>
      </c>
      <c r="AM695" s="612" t="e">
        <f>VLOOKUP(B695,Neosoft!$E$1:$I$12,5,0)</f>
        <v>#N/A</v>
      </c>
      <c r="AN695" s="612" t="e">
        <f>VLOOKUP(B695,Infosys!$E$1:$I$3,5,0)</f>
        <v>#N/A</v>
      </c>
      <c r="AO695" s="612" t="e">
        <f>VLOOKUP(B695,Cerelabs!$E$1:$I$5,5,0)</f>
        <v>#N/A</v>
      </c>
      <c r="AP695" s="612" t="e">
        <f>VLOOKUP(B695,'Neebal Technologies'!$D$1:$H$2,5,0)</f>
        <v>#N/A</v>
      </c>
      <c r="AQ695" s="612" t="e">
        <f>VLOOKUP(B695,'Vertiv Energy'!$D$1:$H$2,5,0)</f>
        <v>#N/A</v>
      </c>
      <c r="AR695" s="612" t="e">
        <f>VLOOKUP(B695,'Acidaes Solutions (CRMNEXT)'!$D$1:$H$3,5,0)</f>
        <v>#N/A</v>
      </c>
      <c r="AS695" s="612" t="e">
        <f>VLOOKUP(B695,Growisto!$D$1:$H$2,5,0)</f>
        <v>#N/A</v>
      </c>
      <c r="AT695" s="612" t="e">
        <f>VLOOKUP(B695,'9.9 Mediaworx - Digit'!$D$1:$H$2,5,0)</f>
        <v>#N/A</v>
      </c>
      <c r="AU695" s="612" t="e">
        <f>VLOOKUP(B695,'Vistaar systems Pvt Ltd'!$D$2:$H$3,5,0)</f>
        <v>#N/A</v>
      </c>
      <c r="AV695" s="612" t="e">
        <f>VLOOKUP(B695,'Course 5i'!$D$2:$H$11,5,0)</f>
        <v>#N/A</v>
      </c>
      <c r="AW695" s="612" t="e">
        <f>VLOOKUP(B695,'Radiant Appliances &amp; Electronic'!$D$1:$H$13,5,0)</f>
        <v>#N/A</v>
      </c>
      <c r="AX695" s="612" t="e">
        <f>VLOOKUP(B695,'Atos Global'!$D$3:$H$27,5,0)</f>
        <v>#N/A</v>
      </c>
      <c r="AY695" s="612" t="e">
        <f>VLOOKUP(B695,'Saama Technologies'!$D$1:$H$2,5,0)</f>
        <v>#N/A</v>
      </c>
      <c r="AZ695" s="612" t="e">
        <f>VLOOKUP(B695,'Multiplier Solutions'!$D$1:$H$2,5,0)</f>
        <v>#N/A</v>
      </c>
      <c r="BA695" s="612" t="e">
        <f>VLOOKUP(B695,GEP!$D$2:$H$5,5,0)</f>
        <v>#N/A</v>
      </c>
      <c r="BB695" s="612" t="e">
        <f>VLOOKUP(B695,Accenture!$D$1:$H$6,5,0)</f>
        <v>#N/A</v>
      </c>
      <c r="BC695" s="612" t="e">
        <f>VLOOKUP(B695,'Endurance International Group'!$D$1:$H$2,5,0)</f>
        <v>#N/A</v>
      </c>
      <c r="BD695" s="612" t="e">
        <f>VLOOKUP(B695,Newgen!$D$1:$H$2,5,0)</f>
        <v>#N/A</v>
      </c>
      <c r="BE695" s="612" t="e">
        <f>VLOOKUP(B695,'3D Incredible'!D695:H695,5,0)</f>
        <v>#N/A</v>
      </c>
      <c r="BF695" s="612" t="e">
        <f>VLOOKUP(B695,'Raja Software Labs'!$D$2:$H$2,5,0)</f>
        <v>#N/A</v>
      </c>
      <c r="BG695" s="612" t="e">
        <f>VLOOKUP(B695,Wipro!$D$1:$H$2,5,0)</f>
        <v>#N/A</v>
      </c>
      <c r="BH695" s="612" t="e">
        <f>VLOOKUP(B695,'Perch Technologies'!$D$2:$H$2,5,0)</f>
        <v>#N/A</v>
      </c>
      <c r="BI695" s="612" t="e">
        <f>VLOOKUP(B695,'Morning Star'!$D$1:$H$6,5,0)</f>
        <v>#N/A</v>
      </c>
      <c r="BJ695" s="612" t="e">
        <f>VLOOKUP(B695,Flexiloans!$D$1:$H$2,5,0)</f>
        <v>#N/A</v>
      </c>
      <c r="BK695" s="612" t="e">
        <f>VLOOKUP(B695,'Thirdware Solutions'!$D$1:$H$2,5,0)</f>
        <v>#N/A</v>
      </c>
      <c r="BL695" s="612" t="e">
        <f>VLOOKUP(B695,Tescom!$D$1:$H$8,5,0)</f>
        <v>#N/A</v>
      </c>
      <c r="BM695" s="612" t="e">
        <f>VLOOKUP(B695,'Cogno AI'!$D$1:$H$2,5,0)</f>
        <v>#N/A</v>
      </c>
      <c r="BN695" s="612" t="e">
        <f>VLOOKUP(B695,'ABM Knowledgeware'!$D$1:$H$2,5,0)</f>
        <v>#N/A</v>
      </c>
      <c r="BO695" s="612" t="e">
        <f>VLOOKUP(B695,'Concerto Software'!$D$1:$H$3,5,0)</f>
        <v>#N/A</v>
      </c>
      <c r="BP695" s="612" t="e">
        <f>VLOOKUP(B695,'My Captain'!$D$1:$H$4,5,0)</f>
        <v>#N/A</v>
      </c>
      <c r="BQ695" s="612" t="e">
        <f>VLOOKUP(B695,'Finoux Solutions'!$D$2:$H$4,5,0)</f>
        <v>#N/A</v>
      </c>
      <c r="BR695" s="612" t="e">
        <f>VLOOKUP(B695,'MITR Learning'!$D$1:$H$2,5,0)</f>
        <v>#N/A</v>
      </c>
      <c r="BS695" s="612" t="e">
        <f>VLOOKUP(B695,Nucsoft!$D$2:$H$6,5,0)</f>
        <v>#N/A</v>
      </c>
      <c r="BT695" s="612" t="e">
        <f>VLOOKUP(B695,'Paras Cadd'!$D$1:$H$2,5,0)</f>
        <v>#N/A</v>
      </c>
      <c r="BU695" s="612" t="e">
        <f>VLOOKUP(B695,'ICICI Securities'!$D$1:$H$2,5,0)</f>
        <v>#N/A</v>
      </c>
      <c r="BV695" s="612" t="e">
        <f>VLOOKUP(B695,'Citius Tech'!$D$2:$H$5,5,0)</f>
        <v>#N/A</v>
      </c>
      <c r="BW695" s="612" t="e">
        <f>VLOOKUP(B695,'Buzzy Brains'!$D$2:$H$2,5,0)</f>
        <v>#N/A</v>
      </c>
      <c r="BX695" s="612" t="e">
        <f>VLOOKUP(B695,'Decimal Point'!$D$2:$H$2,5,0)</f>
        <v>#N/A</v>
      </c>
      <c r="BY695" s="612" t="e">
        <f>VLOOKUP(B695,'Sankey Business Solutions'!$D$2:$H$3,5,0)</f>
        <v>#N/A</v>
      </c>
      <c r="BZ695" s="612" t="e">
        <f>VLOOKUP(B695,'Nangia &amp; Co LLP'!$D$2:$H$2,5,0)</f>
        <v>#N/A</v>
      </c>
      <c r="CA695" s="612" t="e">
        <f>VLOOKUP(B695,'FIS Solutions India Pvt Ltd'!$D$2:$H$2,5,0)</f>
        <v>#N/A</v>
      </c>
      <c r="CB695" s="612" t="e">
        <f>VLOOKUP(B695,'Delta Technology &amp; Management '!$D$2:$H$16,5,0)</f>
        <v>#N/A</v>
      </c>
      <c r="CC695" s="612" t="e">
        <f>VLOOKUP(B695,'Espoir Networks'!$D$3:$H$11,5,0)</f>
        <v>#N/A</v>
      </c>
      <c r="CD695" s="612" t="e">
        <f>VLOOKUP(B695,'Servosys Solution'!$D$3:$H$5,5,0)</f>
        <v>#N/A</v>
      </c>
      <c r="CE695" s="612" t="e">
        <f>VLOOKUP(B695,'Ribbon Communications'!$D$3:$H$4,5,0)</f>
        <v>#N/A</v>
      </c>
      <c r="CF695" s="612">
        <f t="shared" si="33"/>
        <v>0</v>
      </c>
      <c r="CG695" s="916" t="s">
        <v>14675</v>
      </c>
      <c r="CH695" s="916" t="s">
        <v>14676</v>
      </c>
      <c r="CI695" s="916"/>
      <c r="CJ695" s="916"/>
      <c r="CK695" s="916">
        <v>2015</v>
      </c>
      <c r="CL695" s="916">
        <v>2021</v>
      </c>
      <c r="CM695" s="386" t="s">
        <v>14677</v>
      </c>
      <c r="CN695" s="386" t="s">
        <v>14678</v>
      </c>
      <c r="CO695" s="916">
        <v>79.45</v>
      </c>
      <c r="CP695" s="386">
        <v>2013</v>
      </c>
      <c r="CQ695" s="386" t="s">
        <v>12993</v>
      </c>
      <c r="CR695" s="386" t="s">
        <v>14679</v>
      </c>
      <c r="CS695" s="386" t="s">
        <v>9274</v>
      </c>
      <c r="CT695" s="649">
        <v>58.77</v>
      </c>
      <c r="CU695" s="386">
        <v>2015</v>
      </c>
      <c r="CV695" s="386" t="s">
        <v>12993</v>
      </c>
      <c r="CW695" s="323"/>
      <c r="CX695" s="323"/>
      <c r="CY695" s="323"/>
      <c r="CZ695" s="323"/>
      <c r="DA695" s="323"/>
      <c r="DB695" s="323"/>
      <c r="DC695" s="323"/>
      <c r="DD695" s="323"/>
      <c r="DE695" s="323"/>
      <c r="DF695" s="323"/>
      <c r="DG695" s="387">
        <v>5.83</v>
      </c>
      <c r="DH695" s="386">
        <v>5.81</v>
      </c>
      <c r="DI695" s="387">
        <v>4.7300000000000004</v>
      </c>
      <c r="DJ695" s="387">
        <v>4.6399999999999997</v>
      </c>
      <c r="DK695" s="387">
        <v>5.22</v>
      </c>
      <c r="DL695" s="387">
        <v>6.68</v>
      </c>
      <c r="DM695" s="386"/>
      <c r="DN695" s="387">
        <v>5.48</v>
      </c>
      <c r="DO695" s="387">
        <v>50.9</v>
      </c>
      <c r="DP695" s="386"/>
      <c r="DQ695" s="916">
        <v>0</v>
      </c>
      <c r="DR695" s="916"/>
      <c r="DS695" s="916">
        <v>0</v>
      </c>
      <c r="DT695" s="916">
        <v>0</v>
      </c>
      <c r="DU695" s="916"/>
      <c r="DV695" s="916"/>
      <c r="DW695" s="916">
        <v>2</v>
      </c>
      <c r="DX695" s="916" t="s">
        <v>84</v>
      </c>
      <c r="DY695" s="916"/>
      <c r="DZ695" s="916" t="s">
        <v>14680</v>
      </c>
      <c r="EA695" s="916" t="s">
        <v>13549</v>
      </c>
      <c r="EB695" s="916" t="s">
        <v>14681</v>
      </c>
      <c r="EC695" s="916" t="s">
        <v>88</v>
      </c>
      <c r="ED695" s="916" t="s">
        <v>12422</v>
      </c>
      <c r="EE695" s="916"/>
      <c r="EF695" s="916" t="s">
        <v>14682</v>
      </c>
      <c r="EG695" s="916"/>
      <c r="EH695" s="916"/>
      <c r="EI695" s="916" t="s">
        <v>14683</v>
      </c>
      <c r="EJ695" s="916" t="s">
        <v>14684</v>
      </c>
      <c r="EK695" s="521" t="s">
        <v>14685</v>
      </c>
      <c r="EL695" s="916" t="s">
        <v>14686</v>
      </c>
      <c r="EM695" s="742" t="s">
        <v>14687</v>
      </c>
      <c r="EN695" s="386"/>
      <c r="EO695"/>
    </row>
    <row r="696" spans="1:145" s="316" customFormat="1" ht="18" thickTop="1" thickBot="1">
      <c r="A696" s="572">
        <v>695</v>
      </c>
      <c r="B696" s="572" t="s">
        <v>14801</v>
      </c>
      <c r="C696" s="612" t="s">
        <v>14800</v>
      </c>
      <c r="D696" s="572" t="s">
        <v>13209</v>
      </c>
      <c r="E696" s="568" t="str">
        <f t="shared" si="32"/>
        <v>Placed</v>
      </c>
      <c r="F696" s="572" t="s">
        <v>12369</v>
      </c>
      <c r="G696" s="570" t="s">
        <v>13331</v>
      </c>
      <c r="H696" s="572"/>
      <c r="I696" s="610"/>
      <c r="J696" s="572"/>
      <c r="K696" s="572"/>
      <c r="L696" s="572"/>
      <c r="M696" s="612"/>
      <c r="N696" s="612"/>
      <c r="O696" s="612"/>
      <c r="P696" s="612"/>
      <c r="Q696" s="612" t="e">
        <f>VLOOKUP(B696,'TCS CON'!$D$1:$H$98,5,0)</f>
        <v>#N/A</v>
      </c>
      <c r="R696" s="612" t="e">
        <f>VLOOKUP(B696,LTI!$C$1:$H$46,6,0)</f>
        <v>#N/A</v>
      </c>
      <c r="S696" s="612" t="e">
        <f>VLOOKUP(B696,JARO!$E$2:$I$11,5,0)</f>
        <v>#N/A</v>
      </c>
      <c r="T696" s="612" t="e">
        <f>VLOOKUP(B696,Capgemini!$D$3:$H$78,5,0)</f>
        <v>#N/A</v>
      </c>
      <c r="U696" s="612" t="e">
        <f>VLOOKUP(B696,Carwale!$D$1:$H$4,5,0)</f>
        <v>#N/A</v>
      </c>
      <c r="V696" s="612" t="e">
        <f>VLOOKUP(B696,'Interactive Brokers'!E:I,5,0)</f>
        <v>#N/A</v>
      </c>
      <c r="W696" s="612" t="e">
        <f>VLOOKUP(B696,'REL Jio'!E:I,5,0)</f>
        <v>#N/A</v>
      </c>
      <c r="X696" s="612" t="e">
        <f>VLOOKUP(B696,'Sciative Sol'!E:I,5,0)</f>
        <v>#N/A</v>
      </c>
      <c r="Y696" s="612" t="e">
        <f>VLOOKUP(B696,'Hexaware Tech'!E:I,5,0)</f>
        <v>#N/A</v>
      </c>
      <c r="Z696" s="612" t="e">
        <f>VLOOKUP(B696,Axis!D:H,5,0)</f>
        <v>#N/A</v>
      </c>
      <c r="AA696" s="612" t="e">
        <f>VLOOKUP(B696,Ugam!$D$3:$H$26,5,0)</f>
        <v>#N/A</v>
      </c>
      <c r="AB696" s="612" t="e">
        <f>VLOOKUP(B696,Zeus!F:J,5,0)</f>
        <v>#N/A</v>
      </c>
      <c r="AC696" s="612" t="e">
        <f>VLOOKUP(B696,Montran!F:J,5,0)</f>
        <v>#N/A</v>
      </c>
      <c r="AD696" s="612" t="e">
        <f>VLOOKUP(B696,Endurance!H480:L480,5,0)</f>
        <v>#N/A</v>
      </c>
      <c r="AE696" s="612" t="e">
        <f>VLOOKUP(B696,'Swabhav Techlabs'!$F$1:$J$2,5,0)</f>
        <v>#N/A</v>
      </c>
      <c r="AF696" s="612" t="e">
        <f>VLOOKUP(B696,'Quality Kiosk'!$F$1:$J$18,5,0)</f>
        <v>#N/A</v>
      </c>
      <c r="AG696" s="612" t="e">
        <f>VLOOKUP(B696,'Lemon VB'!$F$1:$J$2,5,0)</f>
        <v>#N/A</v>
      </c>
      <c r="AH696" s="612" t="e">
        <f>VLOOKUP(B696,Gocomet!$E$1:$I$3,5,0)</f>
        <v>#N/A</v>
      </c>
      <c r="AI696" s="612" t="e">
        <f>VLOOKUP(B696,'Ingram Micro'!$E$1:$I$8,5,0)</f>
        <v>#N/A</v>
      </c>
      <c r="AJ696" s="612" t="e">
        <f>VLOOKUP(B696,'DePronto Infotech'!$E$1:$I$2,5,0)</f>
        <v>#N/A</v>
      </c>
      <c r="AK696" s="612" t="e">
        <f>VLOOKUP(B696,'Reliance Retail'!$E$1:$I$4,5,0)</f>
        <v>#N/A</v>
      </c>
      <c r="AL696" s="612" t="e">
        <f>VLOOKUP(B696,'Bright Champs'!$D$1:$H$13,5,0)</f>
        <v>#N/A</v>
      </c>
      <c r="AM696" s="612" t="e">
        <f>VLOOKUP(B696,Neosoft!$E$1:$I$12,5,0)</f>
        <v>#N/A</v>
      </c>
      <c r="AN696" s="612" t="e">
        <f>VLOOKUP(B696,Infosys!$E$1:$I$3,5,0)</f>
        <v>#N/A</v>
      </c>
      <c r="AO696" s="612" t="e">
        <f>VLOOKUP(B696,Cerelabs!$E$1:$I$5,5,0)</f>
        <v>#N/A</v>
      </c>
      <c r="AP696" s="612" t="e">
        <f>VLOOKUP(B696,'Neebal Technologies'!$D$1:$H$2,5,0)</f>
        <v>#N/A</v>
      </c>
      <c r="AQ696" s="612" t="e">
        <f>VLOOKUP(B696,'Vertiv Energy'!$D$1:$H$2,5,0)</f>
        <v>#N/A</v>
      </c>
      <c r="AR696" s="612" t="e">
        <f>VLOOKUP(B696,'Acidaes Solutions (CRMNEXT)'!$D$1:$H$3,5,0)</f>
        <v>#N/A</v>
      </c>
      <c r="AS696" s="612" t="e">
        <f>VLOOKUP(B696,Growisto!$D$1:$H$2,5,0)</f>
        <v>#N/A</v>
      </c>
      <c r="AT696" s="612" t="e">
        <f>VLOOKUP(B696,'9.9 Mediaworx - Digit'!$D$1:$H$2,5,0)</f>
        <v>#N/A</v>
      </c>
      <c r="AU696" s="612" t="e">
        <f>VLOOKUP(B696,'Vistaar systems Pvt Ltd'!$D$2:$H$3,5,0)</f>
        <v>#N/A</v>
      </c>
      <c r="AV696" s="612" t="e">
        <f>VLOOKUP(B696,'Course 5i'!$D$2:$H$11,5,0)</f>
        <v>#N/A</v>
      </c>
      <c r="AW696" s="612" t="e">
        <f>VLOOKUP(B696,'Radiant Appliances &amp; Electronic'!$D$1:$H$13,5,0)</f>
        <v>#N/A</v>
      </c>
      <c r="AX696" s="612" t="e">
        <f>VLOOKUP(B696,'Atos Global'!$D$3:$H$27,5,0)</f>
        <v>#N/A</v>
      </c>
      <c r="AY696" s="612" t="e">
        <f>VLOOKUP(B696,'Saama Technologies'!$D$1:$H$2,5,0)</f>
        <v>#N/A</v>
      </c>
      <c r="AZ696" s="612" t="e">
        <f>VLOOKUP(B696,'Multiplier Solutions'!$D$1:$H$2,5,0)</f>
        <v>#N/A</v>
      </c>
      <c r="BA696" s="612" t="e">
        <f>VLOOKUP(B696,GEP!$D$2:$H$5,5,0)</f>
        <v>#N/A</v>
      </c>
      <c r="BB696" s="612" t="e">
        <f>VLOOKUP(B696,Accenture!$D$1:$H$6,5,0)</f>
        <v>#N/A</v>
      </c>
      <c r="BC696" s="612" t="e">
        <f>VLOOKUP(B696,'Endurance International Group'!$D$1:$H$2,5,0)</f>
        <v>#N/A</v>
      </c>
      <c r="BD696" s="612" t="e">
        <f>VLOOKUP(B696,Newgen!$D$1:$H$2,5,0)</f>
        <v>#N/A</v>
      </c>
      <c r="BE696" s="612" t="e">
        <f>VLOOKUP(B696,'3D Incredible'!D696:H696,5,0)</f>
        <v>#N/A</v>
      </c>
      <c r="BF696" s="612" t="e">
        <f>VLOOKUP(B696,'Raja Software Labs'!$D$2:$H$2,5,0)</f>
        <v>#N/A</v>
      </c>
      <c r="BG696" s="612" t="e">
        <f>VLOOKUP(B696,Wipro!$D$1:$H$2,5,0)</f>
        <v>#N/A</v>
      </c>
      <c r="BH696" s="612" t="e">
        <f>VLOOKUP(B696,'Perch Technologies'!$D$2:$H$2,5,0)</f>
        <v>#N/A</v>
      </c>
      <c r="BI696" s="612" t="e">
        <f>VLOOKUP(B696,'Morning Star'!$D$1:$H$6,5,0)</f>
        <v>#N/A</v>
      </c>
      <c r="BJ696" s="612" t="e">
        <f>VLOOKUP(B696,Flexiloans!$D$1:$H$2,5,0)</f>
        <v>#N/A</v>
      </c>
      <c r="BK696" s="612" t="e">
        <f>VLOOKUP(B696,'Thirdware Solutions'!$D$1:$H$2,5,0)</f>
        <v>#N/A</v>
      </c>
      <c r="BL696" s="612" t="e">
        <f>VLOOKUP(B696,Tescom!$D$1:$H$8,5,0)</f>
        <v>#N/A</v>
      </c>
      <c r="BM696" s="612" t="e">
        <f>VLOOKUP(B696,'Cogno AI'!$D$1:$H$2,5,0)</f>
        <v>#N/A</v>
      </c>
      <c r="BN696" s="612" t="e">
        <f>VLOOKUP(B696,'ABM Knowledgeware'!$D$1:$H$2,5,0)</f>
        <v>#N/A</v>
      </c>
      <c r="BO696" s="612" t="e">
        <f>VLOOKUP(B696,'Concerto Software'!$D$1:$H$3,5,0)</f>
        <v>#N/A</v>
      </c>
      <c r="BP696" s="612" t="e">
        <f>VLOOKUP(B696,'My Captain'!$D$1:$H$4,5,0)</f>
        <v>#N/A</v>
      </c>
      <c r="BQ696" s="612" t="e">
        <f>VLOOKUP(B696,'Finoux Solutions'!$D$2:$H$4,5,0)</f>
        <v>#N/A</v>
      </c>
      <c r="BR696" s="612" t="e">
        <f>VLOOKUP(B696,'MITR Learning'!$D$1:$H$2,5,0)</f>
        <v>#N/A</v>
      </c>
      <c r="BS696" s="612" t="e">
        <f>VLOOKUP(B696,Nucsoft!$D$2:$H$6,5,0)</f>
        <v>#N/A</v>
      </c>
      <c r="BT696" s="612" t="e">
        <f>VLOOKUP(B696,'Paras Cadd'!$D$1:$H$2,5,0)</f>
        <v>#N/A</v>
      </c>
      <c r="BU696" s="612" t="e">
        <f>VLOOKUP(B696,'ICICI Securities'!$D$1:$H$2,5,0)</f>
        <v>#N/A</v>
      </c>
      <c r="BV696" s="612" t="e">
        <f>VLOOKUP(B696,'Citius Tech'!$D$2:$H$5,5,0)</f>
        <v>#N/A</v>
      </c>
      <c r="BW696" s="612" t="e">
        <f>VLOOKUP(B696,'Buzzy Brains'!$D$2:$H$2,5,0)</f>
        <v>#N/A</v>
      </c>
      <c r="BX696" s="612" t="e">
        <f>VLOOKUP(B696,'Decimal Point'!$D$2:$H$2,5,0)</f>
        <v>#N/A</v>
      </c>
      <c r="BY696" s="612" t="e">
        <f>VLOOKUP(B696,'Sankey Business Solutions'!$D$2:$H$3,5,0)</f>
        <v>#N/A</v>
      </c>
      <c r="BZ696" s="612" t="e">
        <f>VLOOKUP(B696,'Nangia &amp; Co LLP'!$D$2:$H$2,5,0)</f>
        <v>#N/A</v>
      </c>
      <c r="CA696" s="612" t="e">
        <f>VLOOKUP(B696,'FIS Solutions India Pvt Ltd'!$D$2:$H$2,5,0)</f>
        <v>#N/A</v>
      </c>
      <c r="CB696" s="612" t="e">
        <f>VLOOKUP(B696,'Delta Technology &amp; Management '!$D$2:$H$16,5,0)</f>
        <v>#N/A</v>
      </c>
      <c r="CC696" s="612">
        <f>VLOOKUP(B696,'Espoir Networks'!$D$3:$H$11,5,0)</f>
        <v>408000</v>
      </c>
      <c r="CD696" s="612" t="e">
        <f>VLOOKUP(B696,'Servosys Solution'!$D$3:$H$5,5,0)</f>
        <v>#N/A</v>
      </c>
      <c r="CE696" s="612" t="e">
        <f>VLOOKUP(B696,'Ribbon Communications'!$D$3:$H$4,5,0)</f>
        <v>#N/A</v>
      </c>
      <c r="CF696" s="612">
        <f t="shared" si="33"/>
        <v>1</v>
      </c>
      <c r="CG696" s="982"/>
      <c r="CH696" s="982"/>
      <c r="CI696" s="982"/>
      <c r="CJ696" s="982"/>
      <c r="CK696" s="982"/>
      <c r="CL696" s="982"/>
      <c r="CM696" s="386"/>
      <c r="CN696" s="386"/>
      <c r="CO696" s="982"/>
      <c r="CP696" s="386"/>
      <c r="CQ696" s="386"/>
      <c r="CR696" s="386"/>
      <c r="CS696" s="386"/>
      <c r="CT696" s="649"/>
      <c r="CU696" s="386"/>
      <c r="CV696" s="386"/>
      <c r="CW696" s="323"/>
      <c r="CX696" s="323"/>
      <c r="CY696" s="323"/>
      <c r="CZ696" s="323"/>
      <c r="DA696" s="323"/>
      <c r="DB696" s="323"/>
      <c r="DC696" s="323"/>
      <c r="DD696" s="323"/>
      <c r="DE696" s="323"/>
      <c r="DF696" s="323"/>
      <c r="DG696" s="387"/>
      <c r="DH696" s="386"/>
      <c r="DI696" s="387"/>
      <c r="DJ696" s="387"/>
      <c r="DK696" s="387"/>
      <c r="DL696" s="387"/>
      <c r="DM696" s="386"/>
      <c r="DN696" s="387"/>
      <c r="DO696" s="387"/>
      <c r="DP696" s="386"/>
      <c r="DQ696" s="982"/>
      <c r="DR696" s="982"/>
      <c r="DS696" s="982"/>
      <c r="DT696" s="982"/>
      <c r="DU696" s="982"/>
      <c r="DV696" s="982"/>
      <c r="DW696" s="982"/>
      <c r="DX696" s="982"/>
      <c r="DY696" s="982"/>
      <c r="DZ696" s="982"/>
      <c r="EA696" s="982"/>
      <c r="EB696" s="982"/>
      <c r="EC696" s="982"/>
      <c r="ED696" s="982"/>
      <c r="EE696" s="982"/>
      <c r="EF696" s="982"/>
      <c r="EG696" s="982"/>
      <c r="EH696" s="982"/>
      <c r="EI696" s="982"/>
      <c r="EJ696" s="982"/>
      <c r="EK696" s="521"/>
      <c r="EL696" s="982"/>
      <c r="EM696" s="742"/>
      <c r="EN696" s="386"/>
      <c r="EO696"/>
    </row>
    <row r="697" spans="1:145" s="316" customFormat="1" ht="17.25" thickTop="1">
      <c r="A697" s="901"/>
      <c r="B697" s="901"/>
      <c r="C697" s="845"/>
      <c r="D697" s="901"/>
      <c r="E697" s="902"/>
      <c r="F697" s="901"/>
      <c r="G697" s="902"/>
      <c r="H697" s="901"/>
      <c r="I697" s="895"/>
      <c r="J697" s="901"/>
      <c r="K697" s="901"/>
      <c r="L697" s="901"/>
      <c r="M697" s="845"/>
      <c r="N697" s="845"/>
      <c r="O697" s="845"/>
      <c r="P697" s="845"/>
      <c r="Q697" s="845"/>
      <c r="R697" s="845"/>
      <c r="S697" s="845"/>
      <c r="T697" s="845"/>
      <c r="U697" s="845"/>
      <c r="V697" s="845"/>
      <c r="W697" s="845"/>
      <c r="X697" s="845"/>
      <c r="Y697" s="845"/>
      <c r="Z697" s="845"/>
      <c r="AA697" s="845"/>
      <c r="AB697" s="845"/>
      <c r="AC697" s="845"/>
      <c r="AD697" s="845"/>
      <c r="AE697" s="845"/>
      <c r="AF697" s="845"/>
      <c r="AG697" s="845"/>
      <c r="AH697" s="845"/>
      <c r="AI697" s="845"/>
      <c r="AJ697" s="845"/>
      <c r="AK697" s="845"/>
      <c r="AL697" s="845"/>
      <c r="AM697" s="845"/>
      <c r="AN697" s="845"/>
      <c r="AO697" s="845"/>
      <c r="AP697" s="845"/>
      <c r="AQ697" s="845"/>
      <c r="AR697" s="845"/>
      <c r="AS697" s="845"/>
      <c r="AT697" s="845"/>
      <c r="AU697" s="845"/>
      <c r="AV697" s="845"/>
      <c r="AW697" s="845"/>
      <c r="AX697" s="845"/>
      <c r="AY697" s="845"/>
      <c r="AZ697" s="845"/>
      <c r="BA697" s="845"/>
      <c r="BB697" s="845"/>
      <c r="BC697" s="845"/>
      <c r="BD697" s="845"/>
      <c r="BE697" s="845"/>
      <c r="BF697" s="845"/>
      <c r="BG697" s="845"/>
      <c r="BH697" s="845"/>
      <c r="BI697" s="845"/>
      <c r="BJ697" s="845"/>
      <c r="BK697" s="845"/>
      <c r="BL697" s="845"/>
      <c r="BM697" s="845"/>
      <c r="BN697" s="845"/>
      <c r="BO697" s="845"/>
      <c r="BP697" s="845"/>
      <c r="BQ697" s="845"/>
      <c r="BR697" s="845"/>
      <c r="BS697" s="845"/>
      <c r="BT697" s="845"/>
      <c r="BU697" s="845"/>
      <c r="BV697" s="845"/>
      <c r="BW697" s="845"/>
      <c r="BX697" s="845"/>
      <c r="BY697" s="845"/>
      <c r="BZ697" s="845"/>
      <c r="CA697" s="845"/>
      <c r="CB697" s="845"/>
      <c r="CC697" s="845"/>
      <c r="CD697" s="845"/>
      <c r="CE697" s="845"/>
      <c r="CF697" s="845"/>
      <c r="CG697" s="709"/>
      <c r="CH697" s="709"/>
      <c r="CI697" s="709"/>
      <c r="CJ697" s="709"/>
      <c r="CK697" s="709"/>
      <c r="CL697" s="709"/>
      <c r="CM697" s="903"/>
      <c r="CN697" s="903"/>
      <c r="CO697" s="709"/>
      <c r="CP697" s="903"/>
      <c r="CQ697" s="903"/>
      <c r="CR697" s="903"/>
      <c r="CS697" s="896"/>
      <c r="CT697" s="897"/>
      <c r="CU697" s="896"/>
      <c r="CV697" s="896"/>
      <c r="CW697" s="373"/>
      <c r="CX697" s="373"/>
      <c r="CY697" s="373"/>
      <c r="CZ697" s="373"/>
      <c r="DA697" s="373"/>
      <c r="DB697" s="373"/>
      <c r="DC697" s="373"/>
      <c r="DD697" s="373"/>
      <c r="DE697" s="373"/>
      <c r="DF697" s="373"/>
      <c r="DG697" s="898"/>
      <c r="DH697" s="896"/>
      <c r="DI697" s="898"/>
      <c r="DJ697" s="898"/>
      <c r="DK697" s="898"/>
      <c r="DL697" s="898"/>
      <c r="DM697" s="896"/>
      <c r="DN697" s="898"/>
      <c r="DO697" s="898"/>
      <c r="DP697" s="896"/>
      <c r="DQ697" s="18"/>
      <c r="DR697" s="18"/>
      <c r="DS697" s="18"/>
      <c r="DT697" s="18"/>
      <c r="DU697" s="18"/>
      <c r="DV697" s="18"/>
      <c r="DW697" s="18"/>
      <c r="DX697" s="18"/>
      <c r="DY697" s="18"/>
      <c r="DZ697" s="18"/>
      <c r="EA697" s="18"/>
      <c r="EB697" s="18"/>
      <c r="EC697" s="18"/>
      <c r="ED697" s="18"/>
      <c r="EE697" s="18"/>
      <c r="EF697" s="18"/>
      <c r="EG697" s="18"/>
      <c r="EH697" s="18"/>
      <c r="EI697" s="18"/>
      <c r="EJ697" s="18"/>
      <c r="EK697" s="899"/>
      <c r="EL697" s="18"/>
      <c r="EM697" s="900"/>
      <c r="EN697" s="896"/>
      <c r="EO697"/>
    </row>
    <row r="698" spans="1:145" s="316" customFormat="1" ht="16.5">
      <c r="A698" s="901"/>
      <c r="B698" s="901"/>
      <c r="C698" s="845"/>
      <c r="D698" s="901"/>
      <c r="E698" s="902"/>
      <c r="F698" s="901"/>
      <c r="G698" s="902"/>
      <c r="H698" s="901"/>
      <c r="I698" s="895"/>
      <c r="J698" s="901"/>
      <c r="K698" s="901"/>
      <c r="L698" s="901"/>
      <c r="M698" s="845"/>
      <c r="N698" s="845"/>
      <c r="O698" s="845"/>
      <c r="P698" s="845"/>
      <c r="Q698" s="845"/>
      <c r="R698" s="845"/>
      <c r="S698" s="845"/>
      <c r="T698" s="845"/>
      <c r="U698" s="845"/>
      <c r="V698" s="845"/>
      <c r="W698" s="845"/>
      <c r="X698" s="845"/>
      <c r="Y698" s="845"/>
      <c r="Z698" s="845"/>
      <c r="AA698" s="845"/>
      <c r="AB698" s="845"/>
      <c r="AC698" s="845"/>
      <c r="AD698" s="845"/>
      <c r="AE698" s="845"/>
      <c r="AF698" s="845"/>
      <c r="AG698" s="845"/>
      <c r="AH698" s="845"/>
      <c r="AI698" s="845"/>
      <c r="AJ698" s="845"/>
      <c r="AK698" s="845"/>
      <c r="AL698" s="845"/>
      <c r="AM698" s="845"/>
      <c r="AN698" s="845"/>
      <c r="AO698" s="845"/>
      <c r="AP698" s="845"/>
      <c r="AQ698" s="845"/>
      <c r="AR698" s="845"/>
      <c r="AS698" s="845"/>
      <c r="AT698" s="845"/>
      <c r="AU698" s="845"/>
      <c r="AV698" s="845"/>
      <c r="AW698" s="845"/>
      <c r="AX698" s="845"/>
      <c r="AY698" s="845"/>
      <c r="AZ698" s="845"/>
      <c r="BA698" s="845"/>
      <c r="BB698" s="845"/>
      <c r="BC698" s="845"/>
      <c r="BD698" s="845"/>
      <c r="BE698" s="845"/>
      <c r="BF698" s="845"/>
      <c r="BG698" s="845"/>
      <c r="BH698" s="845"/>
      <c r="BI698" s="845"/>
      <c r="BJ698" s="845"/>
      <c r="BK698" s="845"/>
      <c r="BL698" s="845"/>
      <c r="BM698" s="845"/>
      <c r="BN698" s="845"/>
      <c r="BO698" s="845"/>
      <c r="BP698" s="845"/>
      <c r="BQ698" s="845"/>
      <c r="BR698" s="845"/>
      <c r="BS698" s="845"/>
      <c r="BT698" s="845"/>
      <c r="BU698" s="845"/>
      <c r="BV698" s="845"/>
      <c r="BW698" s="845"/>
      <c r="BX698" s="845"/>
      <c r="BY698" s="845"/>
      <c r="BZ698" s="845"/>
      <c r="CA698" s="845"/>
      <c r="CB698" s="845"/>
      <c r="CC698" s="845"/>
      <c r="CD698" s="845"/>
      <c r="CE698" s="845"/>
      <c r="CF698" s="845"/>
      <c r="CG698" s="18"/>
      <c r="CH698" s="18"/>
      <c r="CI698" s="18"/>
      <c r="CJ698" s="18"/>
      <c r="CK698" s="18"/>
      <c r="CL698" s="18"/>
      <c r="CM698" s="896"/>
      <c r="CN698" s="896"/>
      <c r="CO698" s="18"/>
      <c r="CP698" s="896"/>
      <c r="CQ698" s="896"/>
      <c r="CR698" s="896"/>
      <c r="CS698" s="896"/>
      <c r="CT698" s="897"/>
      <c r="CU698" s="896"/>
      <c r="CV698" s="896"/>
      <c r="CW698" s="373"/>
      <c r="CX698" s="373"/>
      <c r="CY698" s="373"/>
      <c r="CZ698" s="373"/>
      <c r="DA698" s="373"/>
      <c r="DB698" s="373"/>
      <c r="DC698" s="373"/>
      <c r="DD698" s="373"/>
      <c r="DE698" s="373"/>
      <c r="DF698" s="373"/>
      <c r="DG698" s="898"/>
      <c r="DH698" s="896"/>
      <c r="DI698" s="898"/>
      <c r="DJ698" s="898"/>
      <c r="DK698" s="898"/>
      <c r="DL698" s="898"/>
      <c r="DM698" s="896"/>
      <c r="DN698" s="898"/>
      <c r="DO698" s="898"/>
      <c r="DP698" s="896"/>
      <c r="DQ698" s="18"/>
      <c r="DR698" s="18"/>
      <c r="DS698" s="18"/>
      <c r="DT698" s="18"/>
      <c r="DU698" s="18"/>
      <c r="DV698" s="18"/>
      <c r="DW698" s="18"/>
      <c r="DX698" s="18"/>
      <c r="DY698" s="18"/>
      <c r="DZ698" s="18"/>
      <c r="EA698" s="18"/>
      <c r="EB698" s="18"/>
      <c r="EC698" s="18"/>
      <c r="ED698" s="18"/>
      <c r="EE698" s="18"/>
      <c r="EF698" s="18"/>
      <c r="EG698" s="18"/>
      <c r="EH698" s="18"/>
      <c r="EI698" s="18"/>
      <c r="EJ698" s="18"/>
      <c r="EK698" s="899"/>
      <c r="EL698" s="18"/>
      <c r="EM698" s="900"/>
      <c r="EN698" s="896"/>
      <c r="EO698"/>
    </row>
    <row r="699" spans="1:145" s="316" customFormat="1" ht="16.5">
      <c r="A699" s="901"/>
      <c r="B699" s="901"/>
      <c r="C699" s="845"/>
      <c r="D699" s="1109" t="s">
        <v>14763</v>
      </c>
      <c r="E699" s="1109"/>
      <c r="F699" s="1109"/>
      <c r="G699" s="902"/>
      <c r="H699" s="1109" t="s">
        <v>14762</v>
      </c>
      <c r="I699" s="1109"/>
      <c r="J699" s="901"/>
      <c r="K699" s="901"/>
      <c r="L699" s="901"/>
      <c r="M699" s="845"/>
      <c r="N699" s="845"/>
      <c r="O699" s="845"/>
      <c r="P699" s="845"/>
      <c r="Q699" s="845"/>
      <c r="R699" s="845"/>
      <c r="S699" s="845"/>
      <c r="T699" s="845"/>
      <c r="U699" s="845"/>
      <c r="V699" s="845"/>
      <c r="W699" s="845"/>
      <c r="X699" s="845"/>
      <c r="Y699" s="845"/>
      <c r="Z699" s="845"/>
      <c r="AA699" s="845"/>
      <c r="AB699" s="845"/>
      <c r="AC699" s="845"/>
      <c r="AD699" s="845"/>
      <c r="AE699" s="845"/>
      <c r="AF699" s="845"/>
      <c r="AG699" s="845"/>
      <c r="AH699" s="845"/>
      <c r="AI699" s="845"/>
      <c r="AJ699" s="845"/>
      <c r="AK699" s="845"/>
      <c r="AL699" s="845"/>
      <c r="AM699" s="845"/>
      <c r="AN699" s="845"/>
      <c r="AO699" s="845"/>
      <c r="AP699" s="845"/>
      <c r="AQ699" s="845"/>
      <c r="AR699" s="845"/>
      <c r="AS699" s="845"/>
      <c r="AT699" s="845"/>
      <c r="AU699" s="845"/>
      <c r="AV699" s="845"/>
      <c r="AW699" s="845"/>
      <c r="AX699" s="845"/>
      <c r="AY699" s="845"/>
      <c r="AZ699" s="845"/>
      <c r="BA699" s="845"/>
      <c r="BB699" s="845"/>
      <c r="BC699" s="845"/>
      <c r="BD699" s="845"/>
      <c r="BE699" s="845"/>
      <c r="BF699" s="845"/>
      <c r="BG699" s="845"/>
      <c r="BH699" s="845"/>
      <c r="BI699" s="845"/>
      <c r="BJ699" s="845"/>
      <c r="BK699" s="845"/>
      <c r="BL699" s="845"/>
      <c r="BM699" s="845"/>
      <c r="BN699" s="845"/>
      <c r="BO699" s="845"/>
      <c r="BP699" s="845"/>
      <c r="BQ699" s="845"/>
      <c r="BR699" s="845"/>
      <c r="BS699" s="845"/>
      <c r="BT699" s="845"/>
      <c r="BU699" s="845"/>
      <c r="BV699" s="845"/>
      <c r="BW699" s="845"/>
      <c r="BX699" s="845"/>
      <c r="BY699" s="845"/>
      <c r="BZ699" s="845"/>
      <c r="CA699" s="845"/>
      <c r="CB699" s="845"/>
      <c r="CC699" s="845"/>
      <c r="CD699" s="845"/>
      <c r="CE699" s="845"/>
      <c r="CF699" s="845"/>
      <c r="CG699" s="18"/>
      <c r="CH699" s="18"/>
      <c r="CI699" s="18"/>
      <c r="CJ699" s="18"/>
      <c r="CK699" s="18"/>
      <c r="CL699" s="18"/>
      <c r="CM699" s="896"/>
      <c r="CN699" s="896"/>
      <c r="CO699" s="18"/>
      <c r="CP699" s="896"/>
      <c r="CQ699" s="896"/>
      <c r="CR699" s="896"/>
      <c r="CS699" s="896"/>
      <c r="CT699" s="897"/>
      <c r="CU699" s="896"/>
      <c r="CV699" s="896"/>
      <c r="CW699" s="373"/>
      <c r="CX699" s="373"/>
      <c r="CY699" s="373"/>
      <c r="CZ699" s="373"/>
      <c r="DA699" s="373"/>
      <c r="DB699" s="373"/>
      <c r="DC699" s="373"/>
      <c r="DD699" s="373"/>
      <c r="DE699" s="373"/>
      <c r="DF699" s="373"/>
      <c r="DG699" s="898"/>
      <c r="DH699" s="896"/>
      <c r="DI699" s="898"/>
      <c r="DJ699" s="898"/>
      <c r="DK699" s="898"/>
      <c r="DL699" s="898"/>
      <c r="DM699" s="896"/>
      <c r="DN699" s="898"/>
      <c r="DO699" s="898"/>
      <c r="DP699" s="896"/>
      <c r="DQ699" s="18"/>
      <c r="DR699" s="18"/>
      <c r="DS699" s="18"/>
      <c r="DT699" s="18"/>
      <c r="DU699" s="18"/>
      <c r="DV699" s="18"/>
      <c r="DW699" s="18"/>
      <c r="DX699" s="18"/>
      <c r="DY699" s="18"/>
      <c r="DZ699" s="18"/>
      <c r="EA699" s="18"/>
      <c r="EB699" s="18"/>
      <c r="EC699" s="18"/>
      <c r="ED699" s="18"/>
      <c r="EE699" s="18"/>
      <c r="EF699" s="18"/>
      <c r="EG699" s="18"/>
      <c r="EH699" s="18"/>
      <c r="EI699" s="18"/>
      <c r="EJ699" s="18"/>
      <c r="EK699" s="899"/>
      <c r="EL699" s="18"/>
      <c r="EM699" s="900"/>
      <c r="EN699" s="896"/>
      <c r="EO699"/>
    </row>
    <row r="700" spans="1:145" s="316" customFormat="1" ht="16.5">
      <c r="A700" s="901"/>
      <c r="B700" s="901"/>
      <c r="C700" s="845"/>
      <c r="D700" s="997" t="s">
        <v>12496</v>
      </c>
      <c r="E700" s="998">
        <f>COUNTIFS(E2:E696,"Placed",F2:F696,"INFT")</f>
        <v>116</v>
      </c>
      <c r="F700" s="1109">
        <f>SUM(E700+E701+E702+E703+E704)</f>
        <v>366</v>
      </c>
      <c r="G700" s="902"/>
      <c r="H700" s="999" t="s">
        <v>13327</v>
      </c>
      <c r="I700" s="1005">
        <f>COUNTIFS(E2:E696,"Placed",G2:G696,"INFT-1")</f>
        <v>43</v>
      </c>
      <c r="J700" s="1110">
        <f>I700+I701+I702+I703+I704+I705+I706+I707+I708+I709+I710+I711+I712</f>
        <v>366</v>
      </c>
      <c r="K700" s="901"/>
      <c r="L700" s="901"/>
      <c r="M700" s="845"/>
      <c r="N700" s="845"/>
      <c r="O700" s="845"/>
      <c r="P700" s="845"/>
      <c r="Q700" s="845"/>
      <c r="R700" s="845"/>
      <c r="S700" s="845"/>
      <c r="T700" s="845"/>
      <c r="U700" s="845"/>
      <c r="V700" s="845"/>
      <c r="W700" s="845"/>
      <c r="X700" s="845"/>
      <c r="Y700" s="845"/>
      <c r="Z700" s="845"/>
      <c r="AA700" s="845"/>
      <c r="AB700" s="845"/>
      <c r="AC700" s="845"/>
      <c r="AD700" s="845"/>
      <c r="AE700" s="845"/>
      <c r="AF700" s="845"/>
      <c r="AG700" s="845"/>
      <c r="AH700" s="845"/>
      <c r="AI700" s="845"/>
      <c r="AJ700" s="845"/>
      <c r="AK700" s="845"/>
      <c r="AL700" s="845"/>
      <c r="AM700" s="845"/>
      <c r="AN700" s="845"/>
      <c r="AO700" s="845"/>
      <c r="AP700" s="845"/>
      <c r="AQ700" s="845"/>
      <c r="AR700" s="845"/>
      <c r="AS700" s="845"/>
      <c r="AT700" s="845"/>
      <c r="AU700" s="845"/>
      <c r="AV700" s="845"/>
      <c r="AW700" s="845"/>
      <c r="AX700" s="845"/>
      <c r="AY700" s="845"/>
      <c r="AZ700" s="845"/>
      <c r="BA700" s="845"/>
      <c r="BB700" s="845"/>
      <c r="BC700" s="845"/>
      <c r="BD700" s="845"/>
      <c r="BE700" s="845"/>
      <c r="BF700" s="845"/>
      <c r="BG700" s="845"/>
      <c r="BH700" s="845"/>
      <c r="BI700" s="845"/>
      <c r="BJ700" s="845"/>
      <c r="BK700" s="845"/>
      <c r="BL700" s="845"/>
      <c r="BM700" s="845"/>
      <c r="BN700" s="845"/>
      <c r="BO700" s="845"/>
      <c r="BP700" s="845"/>
      <c r="BQ700" s="845"/>
      <c r="BR700" s="845"/>
      <c r="BS700" s="845"/>
      <c r="BT700" s="845"/>
      <c r="BU700" s="845"/>
      <c r="BV700" s="845"/>
      <c r="BW700" s="845"/>
      <c r="BX700" s="845"/>
      <c r="BY700" s="845"/>
      <c r="CA700" s="982">
        <v>4</v>
      </c>
      <c r="CB700" s="55">
        <f>COUNTIF(CF2:CF696,"4")</f>
        <v>2</v>
      </c>
      <c r="CC700" s="323"/>
      <c r="CD700" s="838">
        <f>CA700*CB700</f>
        <v>8</v>
      </c>
      <c r="CE700" s="18"/>
      <c r="CF700" s="18"/>
      <c r="CG700" s="18"/>
      <c r="CH700" s="18"/>
      <c r="CI700" s="18"/>
      <c r="CJ700" s="896"/>
      <c r="CK700" s="896"/>
      <c r="CL700" s="18"/>
      <c r="CM700" s="896"/>
      <c r="CN700" s="896"/>
      <c r="CO700" s="896"/>
      <c r="CP700" s="896"/>
      <c r="CQ700" s="897"/>
      <c r="CR700" s="896"/>
      <c r="CS700" s="896"/>
      <c r="CT700" s="373"/>
      <c r="CU700" s="373"/>
      <c r="CV700" s="373"/>
      <c r="CW700" s="373"/>
      <c r="CX700" s="373"/>
      <c r="CY700" s="373"/>
      <c r="CZ700" s="373"/>
      <c r="DA700" s="373"/>
      <c r="DB700" s="373"/>
      <c r="DC700" s="373"/>
      <c r="DD700" s="898"/>
      <c r="DE700" s="896"/>
      <c r="DF700" s="898"/>
      <c r="DG700" s="898"/>
      <c r="DH700" s="898"/>
      <c r="DI700" s="898"/>
      <c r="DJ700" s="896"/>
      <c r="DK700" s="898"/>
      <c r="DL700" s="898"/>
      <c r="DM700" s="896"/>
      <c r="DN700" s="18"/>
      <c r="DO700" s="18"/>
      <c r="DP700" s="18"/>
      <c r="DQ700" s="18"/>
      <c r="DR700" s="18"/>
      <c r="DS700" s="18"/>
      <c r="DT700" s="18"/>
      <c r="DU700" s="18"/>
      <c r="DV700" s="18"/>
      <c r="DW700" s="18"/>
      <c r="DX700" s="18"/>
      <c r="DY700" s="18"/>
      <c r="DZ700" s="18"/>
      <c r="EA700" s="18"/>
      <c r="EB700" s="18"/>
      <c r="EC700" s="18"/>
      <c r="ED700" s="18"/>
      <c r="EE700" s="18"/>
      <c r="EF700" s="18"/>
      <c r="EG700" s="18"/>
      <c r="EH700" s="899"/>
      <c r="EI700" s="18"/>
      <c r="EJ700" s="900"/>
      <c r="EK700" s="896"/>
      <c r="EL700"/>
    </row>
    <row r="701" spans="1:145" s="316" customFormat="1" ht="16.5">
      <c r="A701" s="901"/>
      <c r="B701" s="901"/>
      <c r="C701" s="845"/>
      <c r="D701" s="997" t="s">
        <v>12493</v>
      </c>
      <c r="E701" s="998">
        <f>COUNTIFS(E2:E696,"PLACED",F2:F696,"CMPN")</f>
        <v>118</v>
      </c>
      <c r="F701" s="1109"/>
      <c r="G701" s="902"/>
      <c r="H701" s="999" t="s">
        <v>13328</v>
      </c>
      <c r="I701" s="1005">
        <f>COUNTIFS(E2:E696,"Placed",G2:G696,"INFT-2")</f>
        <v>50</v>
      </c>
      <c r="J701" s="1111"/>
      <c r="K701" s="901"/>
      <c r="L701" s="901"/>
      <c r="M701" s="845"/>
      <c r="N701" s="845"/>
      <c r="O701" s="845"/>
      <c r="P701" s="845"/>
      <c r="Q701" s="845"/>
      <c r="R701" s="845"/>
      <c r="S701" s="845"/>
      <c r="T701" s="845"/>
      <c r="U701" s="845"/>
      <c r="V701" s="845"/>
      <c r="W701" s="845"/>
      <c r="X701" s="845"/>
      <c r="Y701" s="845"/>
      <c r="Z701" s="845"/>
      <c r="AA701" s="845"/>
      <c r="AB701" s="845"/>
      <c r="AC701" s="845"/>
      <c r="AD701" s="845"/>
      <c r="AE701" s="845"/>
      <c r="AF701" s="845"/>
      <c r="AG701" s="845"/>
      <c r="AH701" s="845"/>
      <c r="AI701" s="845"/>
      <c r="AJ701" s="845"/>
      <c r="AK701" s="845"/>
      <c r="AL701" s="845"/>
      <c r="AM701" s="845"/>
      <c r="AN701" s="845"/>
      <c r="AO701" s="845"/>
      <c r="AP701" s="845"/>
      <c r="AQ701" s="845"/>
      <c r="AR701" s="845"/>
      <c r="AS701" s="845"/>
      <c r="AT701" s="845"/>
      <c r="AU701" s="845"/>
      <c r="AV701" s="845"/>
      <c r="AW701" s="845"/>
      <c r="AX701" s="845"/>
      <c r="AY701" s="845"/>
      <c r="AZ701" s="845"/>
      <c r="BA701" s="845"/>
      <c r="BB701" s="845"/>
      <c r="BC701" s="845"/>
      <c r="BD701" s="845"/>
      <c r="BE701" s="845"/>
      <c r="BF701" s="845"/>
      <c r="BG701" s="845"/>
      <c r="BH701" s="845"/>
      <c r="BI701" s="845"/>
      <c r="BJ701" s="845"/>
      <c r="BK701" s="845"/>
      <c r="BL701" s="845"/>
      <c r="BM701" s="845"/>
      <c r="BN701" s="845"/>
      <c r="BO701" s="845"/>
      <c r="BP701" s="845"/>
      <c r="BQ701" s="845"/>
      <c r="BR701" s="845"/>
      <c r="BS701" s="845"/>
      <c r="BT701" s="845"/>
      <c r="BU701" s="845"/>
      <c r="BV701" s="845"/>
      <c r="BW701" s="845"/>
      <c r="BX701" s="845"/>
      <c r="BY701" s="845"/>
      <c r="CA701" s="982">
        <v>3</v>
      </c>
      <c r="CB701" s="55">
        <f>COUNTIF(CF2:CF696,"3")</f>
        <v>26</v>
      </c>
      <c r="CC701" s="323"/>
      <c r="CD701" s="55">
        <f>CA701*CB701</f>
        <v>78</v>
      </c>
      <c r="CE701" s="18"/>
      <c r="CF701" s="18"/>
      <c r="CG701" s="18"/>
      <c r="CH701" s="18"/>
      <c r="CI701" s="18"/>
      <c r="CJ701" s="896"/>
      <c r="CK701" s="896"/>
      <c r="CL701" s="18"/>
      <c r="CM701" s="896"/>
      <c r="CN701" s="896"/>
      <c r="CO701" s="896"/>
      <c r="CP701" s="896"/>
      <c r="CQ701" s="897"/>
      <c r="CR701" s="896"/>
      <c r="CS701" s="896"/>
      <c r="CT701" s="373"/>
      <c r="CU701" s="373"/>
      <c r="CV701" s="373"/>
      <c r="CW701" s="373"/>
      <c r="CX701" s="373"/>
      <c r="CY701" s="373"/>
      <c r="CZ701" s="373"/>
      <c r="DA701" s="373"/>
      <c r="DB701" s="373"/>
      <c r="DC701" s="373"/>
      <c r="DD701" s="898"/>
      <c r="DE701" s="896"/>
      <c r="DF701" s="898"/>
      <c r="DG701" s="898"/>
      <c r="DH701" s="898"/>
      <c r="DI701" s="898"/>
      <c r="DJ701" s="896"/>
      <c r="DK701" s="898"/>
      <c r="DL701" s="898"/>
      <c r="DM701" s="896"/>
      <c r="DN701" s="18"/>
      <c r="DO701" s="18"/>
      <c r="DP701" s="18"/>
      <c r="DQ701" s="18"/>
      <c r="DR701" s="18"/>
      <c r="DS701" s="18"/>
      <c r="DT701" s="18"/>
      <c r="DU701" s="18"/>
      <c r="DV701" s="18"/>
      <c r="DW701" s="18"/>
      <c r="DX701" s="18"/>
      <c r="DY701" s="18"/>
      <c r="DZ701" s="18"/>
      <c r="EA701" s="18"/>
      <c r="EB701" s="18"/>
      <c r="EC701" s="18"/>
      <c r="ED701" s="18"/>
      <c r="EE701" s="18"/>
      <c r="EF701" s="18"/>
      <c r="EG701" s="18"/>
      <c r="EH701" s="899"/>
      <c r="EI701" s="18"/>
      <c r="EJ701" s="900"/>
      <c r="EK701" s="896"/>
      <c r="EL701"/>
    </row>
    <row r="702" spans="1:145" s="316" customFormat="1" ht="16.5">
      <c r="A702" s="901"/>
      <c r="B702" s="901"/>
      <c r="C702" s="845"/>
      <c r="D702" s="997" t="s">
        <v>12495</v>
      </c>
      <c r="E702" s="998">
        <f>COUNTIFS(E2:E696,"PLACED",F2:F696,"ETRX")</f>
        <v>36</v>
      </c>
      <c r="F702" s="1109"/>
      <c r="G702" s="902"/>
      <c r="H702" s="999" t="s">
        <v>14081</v>
      </c>
      <c r="I702" s="1005">
        <f>COUNTIFS(E2:E696,"Placed",G2:G696,"INFT-3")</f>
        <v>23</v>
      </c>
      <c r="J702" s="1111"/>
      <c r="K702" s="901"/>
      <c r="L702" s="901"/>
      <c r="M702" s="845"/>
      <c r="N702" s="845"/>
      <c r="O702" s="845"/>
      <c r="P702" s="845"/>
      <c r="Q702" s="845"/>
      <c r="R702" s="845"/>
      <c r="S702" s="845"/>
      <c r="T702" s="845"/>
      <c r="U702" s="845"/>
      <c r="V702" s="845"/>
      <c r="W702" s="845"/>
      <c r="X702" s="845"/>
      <c r="Y702" s="845"/>
      <c r="Z702" s="845"/>
      <c r="AA702" s="845"/>
      <c r="AB702" s="845"/>
      <c r="AC702" s="845"/>
      <c r="AD702" s="845"/>
      <c r="AE702" s="845"/>
      <c r="AF702" s="845"/>
      <c r="AG702" s="845"/>
      <c r="AH702" s="845"/>
      <c r="AI702" s="845"/>
      <c r="AJ702" s="845"/>
      <c r="AK702" s="845"/>
      <c r="AL702" s="845"/>
      <c r="AM702" s="845"/>
      <c r="AN702" s="845"/>
      <c r="AO702" s="845"/>
      <c r="AP702" s="845"/>
      <c r="AQ702" s="845"/>
      <c r="AR702" s="845"/>
      <c r="AS702" s="845"/>
      <c r="AT702" s="845"/>
      <c r="AU702" s="845"/>
      <c r="AV702" s="845"/>
      <c r="AW702" s="845"/>
      <c r="AX702" s="845"/>
      <c r="AY702" s="845"/>
      <c r="AZ702" s="845"/>
      <c r="BA702" s="845"/>
      <c r="BB702" s="845"/>
      <c r="BC702" s="845"/>
      <c r="BD702" s="845"/>
      <c r="BE702" s="845"/>
      <c r="BF702" s="845"/>
      <c r="BG702" s="845"/>
      <c r="BH702" s="845"/>
      <c r="BI702" s="845"/>
      <c r="BJ702" s="845"/>
      <c r="BK702" s="845"/>
      <c r="BL702" s="845"/>
      <c r="BM702" s="845"/>
      <c r="BN702" s="845"/>
      <c r="BO702" s="845"/>
      <c r="BP702" s="845"/>
      <c r="BQ702" s="845"/>
      <c r="BR702" s="845"/>
      <c r="BS702" s="845"/>
      <c r="BT702" s="845"/>
      <c r="BU702" s="845"/>
      <c r="BV702" s="845"/>
      <c r="BW702" s="845"/>
      <c r="BX702" s="845"/>
      <c r="BY702" s="845"/>
      <c r="CA702" s="982">
        <v>2</v>
      </c>
      <c r="CB702" s="55">
        <f>COUNTIF(CF2:CF696,"2")</f>
        <v>83</v>
      </c>
      <c r="CC702" s="323"/>
      <c r="CD702" s="55">
        <f>CA702*CB702</f>
        <v>166</v>
      </c>
      <c r="CE702" s="18"/>
      <c r="CF702" s="18"/>
      <c r="CG702" s="18"/>
      <c r="CH702" s="18"/>
      <c r="CI702" s="18"/>
      <c r="CJ702" s="896"/>
      <c r="CK702" s="896"/>
      <c r="CL702" s="18"/>
      <c r="CM702" s="896"/>
      <c r="CN702" s="896"/>
      <c r="CO702" s="896"/>
      <c r="CP702" s="896"/>
      <c r="CQ702" s="897"/>
      <c r="CR702" s="896"/>
      <c r="CS702" s="896"/>
      <c r="CT702" s="373"/>
      <c r="CU702" s="373"/>
      <c r="CV702" s="373"/>
      <c r="CW702" s="373"/>
      <c r="CX702" s="373"/>
      <c r="CY702" s="373"/>
      <c r="CZ702" s="373"/>
      <c r="DA702" s="373"/>
      <c r="DB702" s="373"/>
      <c r="DC702" s="373"/>
      <c r="DD702" s="898"/>
      <c r="DE702" s="896"/>
      <c r="DF702" s="898"/>
      <c r="DG702" s="898"/>
      <c r="DH702" s="898"/>
      <c r="DI702" s="898"/>
      <c r="DJ702" s="896"/>
      <c r="DK702" s="898"/>
      <c r="DL702" s="898"/>
      <c r="DM702" s="896"/>
      <c r="DN702" s="18"/>
      <c r="DO702" s="18"/>
      <c r="DP702" s="18"/>
      <c r="DQ702" s="18"/>
      <c r="DR702" s="18"/>
      <c r="DS702" s="18"/>
      <c r="DT702" s="18"/>
      <c r="DU702" s="18"/>
      <c r="DV702" s="18"/>
      <c r="DW702" s="18"/>
      <c r="DX702" s="18"/>
      <c r="DY702" s="18"/>
      <c r="DZ702" s="18"/>
      <c r="EA702" s="18"/>
      <c r="EB702" s="18"/>
      <c r="EC702" s="18"/>
      <c r="ED702" s="18"/>
      <c r="EE702" s="18"/>
      <c r="EF702" s="18"/>
      <c r="EG702" s="18"/>
      <c r="EH702" s="899"/>
      <c r="EI702" s="18"/>
      <c r="EJ702" s="900"/>
      <c r="EK702" s="896"/>
      <c r="EL702"/>
    </row>
    <row r="703" spans="1:145" s="316" customFormat="1" ht="16.5">
      <c r="A703" s="901"/>
      <c r="B703" s="901"/>
      <c r="C703" s="845"/>
      <c r="D703" s="997" t="s">
        <v>12369</v>
      </c>
      <c r="E703" s="998">
        <f>COUNTIFS(E2:E696,"PLACED",F2:F696,"EXTC")</f>
        <v>83</v>
      </c>
      <c r="F703" s="1109"/>
      <c r="G703" s="902"/>
      <c r="H703" s="999" t="s">
        <v>13329</v>
      </c>
      <c r="I703" s="1005">
        <f>COUNTIFS(E2:E696,"Placed",G2:G696,"CMPN-1")</f>
        <v>45</v>
      </c>
      <c r="J703" s="1111"/>
      <c r="K703" s="901"/>
      <c r="L703" s="901"/>
      <c r="M703" s="845"/>
      <c r="N703" s="845"/>
      <c r="O703" s="845"/>
      <c r="P703" s="845"/>
      <c r="Q703" s="845"/>
      <c r="R703" s="845"/>
      <c r="S703" s="845"/>
      <c r="T703" s="845"/>
      <c r="U703" s="845"/>
      <c r="V703" s="845"/>
      <c r="W703" s="845"/>
      <c r="X703" s="845"/>
      <c r="Y703" s="845"/>
      <c r="Z703" s="845"/>
      <c r="AA703" s="845"/>
      <c r="AB703" s="845"/>
      <c r="AC703" s="845"/>
      <c r="AD703" s="845"/>
      <c r="AE703" s="845"/>
      <c r="AF703" s="845"/>
      <c r="AG703" s="845"/>
      <c r="AH703" s="845"/>
      <c r="AI703" s="845"/>
      <c r="AJ703" s="845"/>
      <c r="AK703" s="845"/>
      <c r="AL703" s="845"/>
      <c r="AM703" s="845"/>
      <c r="AN703" s="845"/>
      <c r="AO703" s="845"/>
      <c r="AP703" s="845"/>
      <c r="AQ703" s="845"/>
      <c r="AR703" s="845"/>
      <c r="AS703" s="845"/>
      <c r="AT703" s="845"/>
      <c r="AU703" s="845"/>
      <c r="AV703" s="845"/>
      <c r="AW703" s="845"/>
      <c r="AX703" s="845"/>
      <c r="AY703" s="845"/>
      <c r="AZ703" s="845"/>
      <c r="BA703" s="845"/>
      <c r="BB703" s="845"/>
      <c r="BC703" s="845"/>
      <c r="BD703" s="845"/>
      <c r="BE703" s="845"/>
      <c r="BF703" s="845"/>
      <c r="BG703" s="845"/>
      <c r="BH703" s="845"/>
      <c r="BI703" s="845"/>
      <c r="BJ703" s="845"/>
      <c r="BK703" s="845"/>
      <c r="BL703" s="845"/>
      <c r="BM703" s="845"/>
      <c r="BN703" s="845"/>
      <c r="BO703" s="845"/>
      <c r="BP703" s="845"/>
      <c r="BQ703" s="845"/>
      <c r="BR703" s="845"/>
      <c r="BS703" s="845"/>
      <c r="BT703" s="845"/>
      <c r="BU703" s="845"/>
      <c r="BV703" s="845"/>
      <c r="BW703" s="845"/>
      <c r="BX703" s="845"/>
      <c r="BY703" s="845"/>
      <c r="CA703" s="982">
        <v>1</v>
      </c>
      <c r="CB703" s="55">
        <f>COUNTIF(CF2:CF696,"1")</f>
        <v>255</v>
      </c>
      <c r="CC703" s="323"/>
      <c r="CD703" s="55">
        <f>CA703*CB703</f>
        <v>255</v>
      </c>
      <c r="CE703" s="18"/>
      <c r="CF703" s="18"/>
      <c r="CG703" s="18"/>
      <c r="CH703" s="18"/>
      <c r="CI703" s="18"/>
      <c r="CJ703" s="896"/>
      <c r="CK703" s="896"/>
      <c r="CL703" s="18"/>
      <c r="CM703" s="896"/>
      <c r="CN703" s="896"/>
      <c r="CO703" s="896"/>
      <c r="CP703" s="896"/>
      <c r="CQ703" s="897"/>
      <c r="CR703" s="896"/>
      <c r="CS703" s="896"/>
      <c r="CT703" s="373"/>
      <c r="CU703" s="373"/>
      <c r="CV703" s="373"/>
      <c r="CW703" s="373"/>
      <c r="CX703" s="373"/>
      <c r="CY703" s="373"/>
      <c r="CZ703" s="373"/>
      <c r="DA703" s="373"/>
      <c r="DB703" s="373"/>
      <c r="DC703" s="373"/>
      <c r="DD703" s="898"/>
      <c r="DE703" s="896"/>
      <c r="DF703" s="898"/>
      <c r="DG703" s="898"/>
      <c r="DH703" s="898"/>
      <c r="DI703" s="898"/>
      <c r="DJ703" s="896"/>
      <c r="DK703" s="898"/>
      <c r="DL703" s="898"/>
      <c r="DM703" s="896"/>
      <c r="DN703" s="18"/>
      <c r="DO703" s="18"/>
      <c r="DP703" s="18"/>
      <c r="DQ703" s="18"/>
      <c r="DR703" s="18"/>
      <c r="DS703" s="18"/>
      <c r="DT703" s="18"/>
      <c r="DU703" s="18"/>
      <c r="DV703" s="18"/>
      <c r="DW703" s="18"/>
      <c r="DX703" s="18"/>
      <c r="DY703" s="18"/>
      <c r="DZ703" s="18"/>
      <c r="EA703" s="18"/>
      <c r="EB703" s="18"/>
      <c r="EC703" s="18"/>
      <c r="ED703" s="18"/>
      <c r="EE703" s="18"/>
      <c r="EF703" s="18"/>
      <c r="EG703" s="18"/>
      <c r="EH703" s="899"/>
      <c r="EI703" s="18"/>
      <c r="EJ703" s="900"/>
      <c r="EK703" s="896"/>
      <c r="EL703"/>
    </row>
    <row r="704" spans="1:145" ht="15" customHeight="1">
      <c r="A704" s="708"/>
      <c r="B704" s="842"/>
      <c r="C704" s="842"/>
      <c r="D704" s="997" t="s">
        <v>207</v>
      </c>
      <c r="E704" s="998">
        <f>COUNTIFS(E2:E696,"PLACED",F2:F696,"BIOM")</f>
        <v>13</v>
      </c>
      <c r="F704" s="1109"/>
      <c r="G704" s="842"/>
      <c r="H704" s="999" t="s">
        <v>14082</v>
      </c>
      <c r="I704" s="1005">
        <f>COUNTIFS(E2:E696,"Placed",G2:G696,"CMPN-2")</f>
        <v>38</v>
      </c>
      <c r="J704" s="1111"/>
      <c r="K704" s="843"/>
      <c r="L704" s="843"/>
      <c r="M704" s="844"/>
      <c r="N704" s="844"/>
      <c r="O704" s="842"/>
      <c r="P704" s="842"/>
      <c r="Q704" s="845"/>
      <c r="R704" s="845"/>
      <c r="S704" s="845"/>
      <c r="T704" s="845"/>
      <c r="U704" s="845"/>
      <c r="V704" s="845"/>
      <c r="W704" s="845"/>
      <c r="X704" s="845"/>
      <c r="Y704" s="845"/>
      <c r="Z704" s="845"/>
      <c r="AA704" s="845"/>
      <c r="AB704" s="845"/>
      <c r="AC704" s="845"/>
      <c r="AD704" s="845"/>
      <c r="AE704" s="845"/>
      <c r="AF704" s="845"/>
      <c r="AG704" s="845"/>
      <c r="AH704" s="845"/>
      <c r="AI704" s="845"/>
      <c r="AJ704" s="845"/>
      <c r="AK704" s="845"/>
      <c r="AL704" s="845"/>
      <c r="AM704" s="845"/>
      <c r="AN704" s="845"/>
      <c r="AO704" s="845"/>
      <c r="AP704" s="845"/>
      <c r="AQ704" s="845"/>
      <c r="AR704" s="845"/>
      <c r="AS704" s="845"/>
      <c r="AT704" s="845"/>
      <c r="AU704" s="845"/>
      <c r="AV704" s="845"/>
      <c r="AW704" s="845"/>
      <c r="AX704" s="845"/>
      <c r="AY704" s="845"/>
      <c r="AZ704" s="845"/>
      <c r="BA704" s="845"/>
      <c r="BB704" s="845"/>
      <c r="BC704" s="845"/>
      <c r="BD704" s="845"/>
      <c r="BE704" s="845"/>
      <c r="BF704" s="845"/>
      <c r="BG704" s="845"/>
      <c r="BH704" s="845"/>
      <c r="BI704" s="845"/>
      <c r="BJ704" s="845"/>
      <c r="BK704" s="845"/>
      <c r="BL704" s="845"/>
      <c r="BM704" s="845"/>
      <c r="BN704" s="845"/>
      <c r="BO704" s="845"/>
      <c r="BP704" s="845"/>
      <c r="BQ704" s="845"/>
      <c r="BR704" s="845"/>
      <c r="BS704" s="845"/>
      <c r="BT704" s="845"/>
      <c r="BU704" s="845"/>
      <c r="BV704" s="845"/>
      <c r="BW704" s="845"/>
      <c r="BX704" s="845"/>
      <c r="BY704" s="845"/>
      <c r="CA704" s="982" t="s">
        <v>13318</v>
      </c>
      <c r="CB704" s="55">
        <f>SUM(CB700:CB703)</f>
        <v>366</v>
      </c>
      <c r="CC704" s="871" t="s">
        <v>12488</v>
      </c>
      <c r="CD704" s="55">
        <f>SUM(CD700:CD703)</f>
        <v>507</v>
      </c>
      <c r="CE704" s="839"/>
      <c r="CF704" s="839"/>
      <c r="CG704" s="839"/>
      <c r="CH704" s="839"/>
      <c r="CI704" s="839"/>
      <c r="CJ704" s="839"/>
      <c r="CK704" s="839"/>
      <c r="CL704" s="839"/>
      <c r="CM704" s="839"/>
      <c r="CN704" s="839"/>
      <c r="CO704" s="839"/>
      <c r="CP704" s="839"/>
      <c r="CQ704" s="839"/>
      <c r="CR704" s="839"/>
      <c r="CS704" s="839"/>
      <c r="CT704" s="839"/>
      <c r="CU704" s="839"/>
      <c r="CV704" s="839"/>
      <c r="CW704" s="839"/>
      <c r="CX704" s="839"/>
      <c r="CY704" s="839"/>
      <c r="CZ704" s="839"/>
      <c r="DA704" s="839"/>
      <c r="DB704" s="839"/>
      <c r="DC704" s="839"/>
      <c r="DD704" s="839"/>
      <c r="DE704" s="839"/>
      <c r="DF704" s="839"/>
      <c r="DG704" s="839"/>
      <c r="DH704" s="839"/>
      <c r="DI704" s="839"/>
      <c r="DJ704" s="839"/>
      <c r="DK704" s="839"/>
      <c r="DL704" s="839"/>
      <c r="DM704" s="839"/>
      <c r="DN704" s="839"/>
      <c r="DO704" s="839"/>
      <c r="DP704" s="839"/>
      <c r="DQ704" s="839"/>
      <c r="DR704" s="839"/>
      <c r="DS704" s="839"/>
      <c r="DT704" s="839"/>
      <c r="DU704" s="839"/>
      <c r="DV704" s="839"/>
      <c r="DW704" s="840"/>
      <c r="DX704" s="839"/>
      <c r="DY704" s="840"/>
      <c r="DZ704" s="839"/>
      <c r="EA704" s="839"/>
      <c r="EB704" s="840"/>
      <c r="EC704" s="839"/>
      <c r="ED704" s="840"/>
      <c r="EE704" s="840"/>
      <c r="EF704" s="840"/>
      <c r="EG704" s="839"/>
      <c r="EH704" s="840"/>
      <c r="EI704" s="840"/>
      <c r="EJ704" s="841"/>
      <c r="EK704" s="839"/>
    </row>
    <row r="705" spans="1:141" ht="15" customHeight="1">
      <c r="A705" s="708"/>
      <c r="B705" s="839"/>
      <c r="C705" s="839"/>
      <c r="D705" s="839"/>
      <c r="E705"/>
      <c r="F705" s="839"/>
      <c r="G705" s="842"/>
      <c r="H705" s="999" t="s">
        <v>14083</v>
      </c>
      <c r="I705" s="1005">
        <f>COUNTIFS(E2:E696,"Placed",G2:G696,"CMPN-3")</f>
        <v>35</v>
      </c>
      <c r="J705" s="1111"/>
      <c r="K705" s="843"/>
      <c r="L705" s="843"/>
      <c r="M705" s="844"/>
      <c r="N705" s="844"/>
      <c r="O705" s="842"/>
      <c r="P705" s="842"/>
      <c r="Q705" s="845"/>
      <c r="R705" s="845"/>
      <c r="S705" s="845"/>
      <c r="T705" s="845"/>
      <c r="U705" s="845"/>
      <c r="V705" s="845"/>
      <c r="W705" s="845"/>
      <c r="X705" s="845"/>
      <c r="Y705" s="845"/>
      <c r="Z705" s="845"/>
      <c r="AA705" s="845"/>
      <c r="AB705" s="845"/>
      <c r="AC705" s="845"/>
      <c r="AD705" s="845"/>
      <c r="AE705" s="845"/>
      <c r="AF705" s="845"/>
      <c r="AG705" s="845"/>
      <c r="AH705" s="845"/>
      <c r="AI705" s="845"/>
      <c r="AJ705" s="845"/>
      <c r="AK705" s="845"/>
      <c r="AL705" s="845"/>
      <c r="AM705" s="845"/>
      <c r="AN705" s="845"/>
      <c r="AO705" s="845"/>
      <c r="AP705" s="845"/>
      <c r="AQ705" s="845"/>
      <c r="AR705" s="845"/>
      <c r="AS705" s="845"/>
      <c r="AT705" s="845"/>
      <c r="AU705" s="845"/>
      <c r="AV705" s="845"/>
      <c r="AW705" s="845"/>
      <c r="AX705" s="845"/>
      <c r="AY705" s="845"/>
      <c r="AZ705" s="845"/>
      <c r="BA705" s="845"/>
      <c r="BB705" s="845"/>
      <c r="BC705" s="845"/>
      <c r="BD705" s="845"/>
      <c r="BE705" s="845"/>
      <c r="BF705" s="845"/>
      <c r="BG705" s="845"/>
      <c r="BH705" s="845"/>
      <c r="BI705" s="845"/>
      <c r="BJ705" s="845"/>
      <c r="BK705" s="845"/>
      <c r="BL705" s="845"/>
      <c r="BM705" s="845"/>
      <c r="BN705" s="845"/>
      <c r="BO705" s="845"/>
      <c r="BP705" s="845"/>
      <c r="BQ705" s="845"/>
      <c r="BR705" s="845"/>
      <c r="BS705" s="845"/>
      <c r="BT705" s="845"/>
      <c r="BU705" s="845"/>
      <c r="BV705" s="845"/>
      <c r="BW705" s="845"/>
      <c r="BX705" s="845"/>
      <c r="BY705" s="845"/>
      <c r="CA705" s="982" t="s">
        <v>13565</v>
      </c>
      <c r="CB705" s="871">
        <f>D709</f>
        <v>695</v>
      </c>
      <c r="CC705" s="871" t="s">
        <v>13565</v>
      </c>
      <c r="CD705" s="871">
        <f>CB705</f>
        <v>695</v>
      </c>
      <c r="CE705" s="839"/>
      <c r="CF705" s="839"/>
      <c r="CG705" s="839"/>
      <c r="CH705" s="839"/>
      <c r="CI705" s="839"/>
      <c r="CJ705" s="839"/>
      <c r="CK705" s="839"/>
      <c r="CL705" s="839"/>
      <c r="CM705" s="839"/>
      <c r="CN705" s="839"/>
      <c r="CO705" s="839"/>
      <c r="CP705" s="839"/>
      <c r="CQ705" s="839"/>
      <c r="CR705" s="839"/>
      <c r="CS705" s="839"/>
      <c r="CT705" s="839"/>
      <c r="CU705" s="839"/>
      <c r="CV705" s="839"/>
      <c r="CW705" s="839"/>
      <c r="CX705" s="839"/>
      <c r="CY705" s="839"/>
      <c r="CZ705" s="839"/>
      <c r="DA705" s="839"/>
      <c r="DB705" s="839"/>
      <c r="DC705" s="839"/>
      <c r="DD705" s="839"/>
      <c r="DE705" s="839"/>
      <c r="DF705" s="839"/>
      <c r="DG705" s="839"/>
      <c r="DH705" s="839"/>
      <c r="DI705" s="839"/>
      <c r="DJ705" s="839"/>
      <c r="DK705" s="839"/>
      <c r="DL705" s="839"/>
      <c r="DM705" s="839"/>
      <c r="DN705" s="839"/>
      <c r="DO705" s="839"/>
      <c r="DP705" s="839"/>
      <c r="DQ705" s="839"/>
      <c r="DR705" s="839"/>
      <c r="DS705" s="839"/>
      <c r="DT705" s="839"/>
      <c r="DU705" s="839"/>
      <c r="DV705" s="839"/>
      <c r="DW705" s="840"/>
      <c r="DX705" s="839"/>
      <c r="DY705" s="840"/>
      <c r="DZ705" s="839"/>
      <c r="EA705" s="839"/>
      <c r="EB705" s="840"/>
      <c r="EC705" s="839"/>
      <c r="ED705" s="840"/>
      <c r="EE705" s="840"/>
      <c r="EF705" s="840"/>
      <c r="EG705" s="839"/>
      <c r="EH705" s="840"/>
      <c r="EI705" s="840"/>
      <c r="EJ705" s="841"/>
      <c r="EK705" s="839"/>
    </row>
    <row r="706" spans="1:141" ht="15" customHeight="1" thickBot="1">
      <c r="A706" s="708"/>
      <c r="B706" s="721"/>
      <c r="C706" s="390"/>
      <c r="D706" s="390"/>
      <c r="F706" s="390"/>
      <c r="G706" s="390"/>
      <c r="H706" s="999" t="s">
        <v>14084</v>
      </c>
      <c r="I706" s="1005">
        <f>COUNTIFS(E2:E696,"Placed",G2:G696,"ETRX 1")</f>
        <v>18</v>
      </c>
      <c r="J706" s="1111"/>
      <c r="AD706" s="18"/>
      <c r="AI706" s="18"/>
      <c r="AK706" s="18"/>
      <c r="AQ706" s="18"/>
      <c r="AR706" s="18"/>
      <c r="AU706" s="18"/>
      <c r="AZ706" s="18"/>
      <c r="BA706" s="18"/>
      <c r="BB706" s="18"/>
      <c r="BC706" s="18"/>
      <c r="BE706" s="18"/>
      <c r="BF706" s="18"/>
      <c r="BG706" s="913"/>
      <c r="CK706" s="657"/>
      <c r="CO706"/>
      <c r="DB706" s="837"/>
      <c r="DC706" s="837"/>
      <c r="DD706" s="837"/>
      <c r="DE706" s="837"/>
      <c r="DF706" s="837"/>
      <c r="DG706" s="837"/>
      <c r="DH706" s="837"/>
      <c r="DI706" s="837"/>
      <c r="DJ706" s="837"/>
      <c r="DK706" s="837"/>
      <c r="DL706" s="837"/>
      <c r="DM706" s="837"/>
    </row>
    <row r="707" spans="1:141" ht="15" customHeight="1" thickTop="1" thickBot="1">
      <c r="A707" s="708"/>
      <c r="B707" s="721"/>
      <c r="C707" s="572" t="s">
        <v>13209</v>
      </c>
      <c r="D707" s="129">
        <f>COUNTIF(D2:D696,"MALE")</f>
        <v>454</v>
      </c>
      <c r="E707" s="740" t="s">
        <v>13299</v>
      </c>
      <c r="F707" s="129">
        <f>COUNTIFS(D2:D696,"=Male",E2:E696,"=PLACED")</f>
        <v>237</v>
      </c>
      <c r="G707" s="1003">
        <f>F707/D707</f>
        <v>0.52202643171806162</v>
      </c>
      <c r="H707" s="999" t="s">
        <v>13330</v>
      </c>
      <c r="I707" s="1006">
        <f>COUNTIFS(E2:E696,"Placed",G2:G696,"ETRX 2")</f>
        <v>15</v>
      </c>
      <c r="J707" s="1111"/>
      <c r="AD707" s="18"/>
      <c r="AI707" s="18"/>
      <c r="AK707" s="18"/>
      <c r="AQ707" s="18"/>
      <c r="AR707" s="18"/>
      <c r="AU707" s="18"/>
      <c r="AZ707" s="18"/>
      <c r="BA707" s="18"/>
      <c r="BB707" s="18"/>
      <c r="BC707" s="18"/>
      <c r="BE707" s="18"/>
      <c r="BF707" s="18"/>
      <c r="BG707" s="913"/>
      <c r="CK707" s="657"/>
      <c r="CO707"/>
      <c r="DB707" s="837"/>
      <c r="DC707" s="837"/>
      <c r="DD707" s="837"/>
      <c r="DE707" s="837"/>
      <c r="DF707" s="837"/>
      <c r="DG707" s="837"/>
      <c r="DH707" s="837"/>
      <c r="DI707" s="837"/>
      <c r="DJ707" s="837"/>
      <c r="DK707" s="837"/>
      <c r="DL707" s="837"/>
      <c r="DM707" s="837"/>
    </row>
    <row r="708" spans="1:141" ht="15" customHeight="1" thickTop="1" thickBot="1">
      <c r="A708" s="708"/>
      <c r="B708" s="721"/>
      <c r="C708" s="572" t="s">
        <v>13208</v>
      </c>
      <c r="D708" s="129">
        <f>COUNTIF(D2:D696,"FEMALE")</f>
        <v>241</v>
      </c>
      <c r="E708" s="127" t="s">
        <v>13326</v>
      </c>
      <c r="F708" s="129">
        <f>COUNTIFS(D2:D696,"=Female",E2:E696,"=PLACED")</f>
        <v>129</v>
      </c>
      <c r="G708" s="1003">
        <f>F708/D708</f>
        <v>0.53526970954356845</v>
      </c>
      <c r="H708" s="999" t="s">
        <v>14085</v>
      </c>
      <c r="I708" s="1007">
        <f>COUNTIFS(E2:E696,"Placed",G2:G696,"ETRX 3")</f>
        <v>3</v>
      </c>
      <c r="J708" s="1111"/>
      <c r="AI708" s="18"/>
      <c r="AK708" s="18"/>
      <c r="AQ708" s="18"/>
      <c r="AR708" s="18"/>
      <c r="AU708" s="18"/>
      <c r="AZ708" s="18"/>
      <c r="BA708" s="18"/>
      <c r="BB708" s="18"/>
      <c r="BC708" s="18"/>
      <c r="BE708" s="18"/>
      <c r="BF708" s="18"/>
      <c r="BG708" s="913"/>
      <c r="CK708" s="657"/>
      <c r="CO708"/>
      <c r="DB708" s="837"/>
      <c r="DC708" s="837"/>
      <c r="DD708" s="837"/>
      <c r="DE708" s="837"/>
      <c r="DF708" s="837"/>
      <c r="DG708" s="837"/>
      <c r="DH708" s="837"/>
      <c r="DI708" s="837"/>
      <c r="DJ708" s="837"/>
      <c r="DK708" s="837"/>
      <c r="DL708" s="837"/>
      <c r="DM708" s="837"/>
    </row>
    <row r="709" spans="1:141" ht="15" customHeight="1" thickTop="1" thickBot="1">
      <c r="A709" s="708"/>
      <c r="B709" s="721"/>
      <c r="C709" s="572" t="s">
        <v>13325</v>
      </c>
      <c r="D709" s="875">
        <f>SUM(D707:D708)</f>
        <v>695</v>
      </c>
      <c r="E709" s="872" t="s">
        <v>14403</v>
      </c>
      <c r="F709" s="129">
        <f>SUM(F707:F708)</f>
        <v>366</v>
      </c>
      <c r="G709" s="1004">
        <f>F709/D709</f>
        <v>0.52661870503597119</v>
      </c>
      <c r="H709" s="999" t="s">
        <v>13331</v>
      </c>
      <c r="I709" s="1007">
        <f>COUNTIFS(E2:E696,"Placed",G2:G696,"EXTC 1")</f>
        <v>29</v>
      </c>
      <c r="J709" s="1111"/>
      <c r="AI709" s="709"/>
      <c r="AK709" s="709"/>
      <c r="AQ709" s="709"/>
      <c r="AR709" s="709"/>
      <c r="AU709" s="709"/>
      <c r="AZ709" s="18"/>
      <c r="BA709" s="18"/>
      <c r="BB709" s="18"/>
      <c r="BC709" s="18"/>
      <c r="BE709" s="18"/>
      <c r="BF709" s="18"/>
      <c r="BG709" s="913"/>
      <c r="CK709" s="657"/>
      <c r="CO709"/>
      <c r="DB709" s="837"/>
      <c r="DC709" s="837"/>
      <c r="DD709" s="837"/>
      <c r="DE709" s="837"/>
      <c r="DF709" s="837"/>
      <c r="DG709" s="837"/>
      <c r="DH709" s="837"/>
      <c r="DI709" s="837"/>
      <c r="DJ709" s="837"/>
      <c r="DK709" s="837"/>
      <c r="DL709" s="837"/>
      <c r="DM709" s="837"/>
    </row>
    <row r="710" spans="1:141" ht="15" customHeight="1" thickTop="1" thickBot="1">
      <c r="A710" s="708"/>
      <c r="B710" s="721"/>
      <c r="C710" s="607"/>
      <c r="D710" s="607"/>
      <c r="E710" s="872" t="s">
        <v>14407</v>
      </c>
      <c r="F710" s="872">
        <v>1</v>
      </c>
      <c r="G710" s="607"/>
      <c r="H710" s="999" t="s">
        <v>14086</v>
      </c>
      <c r="I710" s="1007">
        <f>COUNTIFS(E2:E696,"Placed",G2:G696,"EXTC 2")</f>
        <v>32</v>
      </c>
      <c r="J710" s="1111"/>
      <c r="AZ710" s="18"/>
      <c r="BA710" s="18"/>
      <c r="BB710" s="18"/>
      <c r="BC710" s="18"/>
      <c r="BE710" s="18"/>
      <c r="BF710" s="18"/>
      <c r="BG710" s="913"/>
      <c r="CK710" s="657"/>
      <c r="CO710"/>
      <c r="DB710" s="837"/>
      <c r="DC710" s="837"/>
      <c r="DD710" s="837"/>
      <c r="DE710" s="837"/>
      <c r="DF710" s="837"/>
      <c r="DG710" s="837"/>
      <c r="DH710" s="837"/>
      <c r="DI710" s="837"/>
      <c r="DJ710" s="837"/>
      <c r="DK710" s="837"/>
      <c r="DL710" s="837"/>
      <c r="DM710" s="837"/>
    </row>
    <row r="711" spans="1:141" ht="15" customHeight="1" thickTop="1" thickBot="1">
      <c r="A711" s="708"/>
      <c r="B711" s="721"/>
      <c r="C711" s="607"/>
      <c r="D711" s="607"/>
      <c r="E711" s="872" t="s">
        <v>14408</v>
      </c>
      <c r="F711" s="872">
        <f>F709+F710</f>
        <v>367</v>
      </c>
      <c r="G711" s="607"/>
      <c r="H711" s="999" t="s">
        <v>14087</v>
      </c>
      <c r="I711" s="1007">
        <f>COUNTIFS(E2:E696,"Placed",G2:G696,"EXTC 3")</f>
        <v>22</v>
      </c>
      <c r="J711" s="1111"/>
      <c r="AZ711" s="18"/>
      <c r="BA711" s="18"/>
      <c r="BB711" s="18"/>
      <c r="BC711" s="18"/>
      <c r="BE711" s="18"/>
      <c r="BF711" s="18"/>
      <c r="BG711" s="913"/>
      <c r="CK711" s="657"/>
      <c r="CO711"/>
      <c r="DB711" s="32"/>
      <c r="DC711" s="32"/>
      <c r="DD711" s="32"/>
      <c r="DE711" s="32"/>
      <c r="DF711" s="32"/>
      <c r="DG711" s="32"/>
      <c r="DH711" s="32"/>
      <c r="DI711" s="32"/>
      <c r="DJ711" s="32"/>
      <c r="DK711" s="32"/>
      <c r="DL711" s="32"/>
      <c r="DM711" s="32"/>
    </row>
    <row r="712" spans="1:141" ht="15" customHeight="1" thickTop="1">
      <c r="A712" s="708"/>
      <c r="B712" s="721"/>
      <c r="C712" s="607"/>
      <c r="D712" s="607"/>
      <c r="E712" s="607"/>
      <c r="F712" s="607"/>
      <c r="G712" s="607"/>
      <c r="H712" s="999" t="s">
        <v>14761</v>
      </c>
      <c r="I712" s="1007">
        <f>COUNTIFS(E2:E696,"Placed",G2:G696,"BIOM A")</f>
        <v>13</v>
      </c>
      <c r="J712" s="1112"/>
      <c r="AY712" s="709"/>
      <c r="AZ712" s="709"/>
      <c r="BA712" s="709"/>
      <c r="BB712" s="709"/>
      <c r="BC712" s="709"/>
      <c r="BD712" s="709"/>
      <c r="BE712" s="709"/>
      <c r="BF712" s="709"/>
      <c r="BG712" s="709"/>
      <c r="BH712" s="709"/>
      <c r="BI712" s="709"/>
      <c r="BJ712" s="709"/>
      <c r="BK712" s="709"/>
      <c r="BL712" s="709"/>
      <c r="BM712" s="709"/>
      <c r="BN712" s="709"/>
      <c r="BO712" s="709"/>
      <c r="BP712" s="709"/>
      <c r="BQ712" s="709"/>
      <c r="BR712" s="709"/>
      <c r="BS712" s="709"/>
      <c r="BT712" s="709"/>
      <c r="BU712" s="709"/>
      <c r="BV712" s="709"/>
      <c r="BW712" s="709"/>
      <c r="BX712" s="709"/>
      <c r="BY712" s="709"/>
      <c r="BZ712" s="709"/>
      <c r="CA712" s="709"/>
      <c r="CB712" s="709"/>
      <c r="CC712" s="709"/>
      <c r="CD712" s="709"/>
      <c r="CE712" s="709"/>
      <c r="CF712" s="18"/>
      <c r="CG712" s="18"/>
      <c r="CH712" s="18"/>
    </row>
    <row r="713" spans="1:141" ht="15" customHeight="1">
      <c r="A713" s="708"/>
      <c r="B713" s="721"/>
      <c r="C713" s="607"/>
      <c r="D713" s="607"/>
      <c r="E713" s="607"/>
      <c r="F713" s="607"/>
      <c r="G713" s="607"/>
      <c r="H713" s="607"/>
      <c r="I713" s="721"/>
    </row>
    <row r="714" spans="1:141" ht="15" customHeight="1">
      <c r="A714" s="708"/>
      <c r="B714" s="721"/>
      <c r="C714" s="607"/>
      <c r="D714" s="607"/>
      <c r="E714" s="607"/>
      <c r="F714" s="607"/>
      <c r="G714" s="607"/>
      <c r="H714" s="607"/>
      <c r="I714" s="721"/>
    </row>
    <row r="715" spans="1:141" ht="15" customHeight="1">
      <c r="A715" s="708"/>
      <c r="B715" s="708"/>
      <c r="C715" s="708"/>
      <c r="D715" s="708"/>
      <c r="E715" s="708"/>
      <c r="F715" s="708"/>
      <c r="G715" s="708"/>
      <c r="H715" s="607"/>
      <c r="I715" s="721"/>
    </row>
    <row r="716" spans="1:141" ht="15" customHeight="1">
      <c r="A716" s="708"/>
      <c r="B716" s="708"/>
      <c r="C716" s="708"/>
      <c r="D716" s="708"/>
      <c r="E716" s="708"/>
      <c r="F716" s="708"/>
      <c r="G716" s="708"/>
      <c r="I716" s="721"/>
    </row>
    <row r="717" spans="1:141" ht="15" customHeight="1">
      <c r="A717" s="708"/>
      <c r="B717" s="708"/>
      <c r="C717" s="708"/>
      <c r="D717" s="708"/>
      <c r="E717" s="708"/>
      <c r="F717" s="708"/>
      <c r="G717" s="708"/>
      <c r="I717" s="721"/>
    </row>
    <row r="718" spans="1:141" s="32" customFormat="1" ht="15" customHeight="1">
      <c r="A718" s="708"/>
      <c r="B718" s="708"/>
      <c r="C718" s="708"/>
      <c r="D718" s="708"/>
      <c r="E718" s="708"/>
      <c r="F718" s="708"/>
      <c r="G718" s="708"/>
      <c r="H718"/>
      <c r="I718" s="721"/>
      <c r="J718"/>
      <c r="K718"/>
      <c r="L718"/>
      <c r="M718" s="607"/>
      <c r="N718"/>
      <c r="O718"/>
      <c r="P718"/>
      <c r="CO718" s="735"/>
    </row>
    <row r="719" spans="1:141" s="32" customFormat="1" ht="15" customHeight="1">
      <c r="A719" s="708"/>
      <c r="B719" s="708"/>
      <c r="C719" s="708"/>
      <c r="D719" s="708"/>
      <c r="E719" s="708"/>
      <c r="F719" s="708"/>
      <c r="G719" s="708"/>
      <c r="I719" s="721"/>
      <c r="M719" s="734"/>
      <c r="CO719" s="735"/>
    </row>
    <row r="720" spans="1:141" s="32" customFormat="1" ht="15" customHeight="1">
      <c r="A720" s="708"/>
      <c r="B720" s="708"/>
      <c r="C720" s="708"/>
      <c r="D720" s="708"/>
      <c r="E720" s="708"/>
      <c r="F720" s="708"/>
      <c r="G720" s="708"/>
      <c r="I720" s="721"/>
      <c r="M720" s="734"/>
      <c r="CO720" s="735"/>
    </row>
    <row r="721" spans="1:93" s="32" customFormat="1" ht="15" customHeight="1">
      <c r="A721" s="736"/>
      <c r="B721" s="708"/>
      <c r="C721" s="708"/>
      <c r="D721" s="708"/>
      <c r="E721" s="708"/>
      <c r="F721" s="708"/>
      <c r="G721" s="708"/>
      <c r="I721" s="721"/>
      <c r="M721" s="734"/>
      <c r="CO721" s="735"/>
    </row>
    <row r="722" spans="1:93" s="32" customFormat="1" ht="15" customHeight="1">
      <c r="A722" s="736"/>
      <c r="B722" s="736"/>
      <c r="C722" s="715"/>
      <c r="D722" s="721"/>
      <c r="E722" s="735"/>
      <c r="F722" s="721"/>
      <c r="G722" s="721"/>
      <c r="I722" s="721"/>
      <c r="M722" s="734"/>
      <c r="CO722" s="735"/>
    </row>
    <row r="723" spans="1:93" s="32" customFormat="1" ht="15" customHeight="1">
      <c r="A723" s="736"/>
      <c r="B723" s="736"/>
      <c r="C723" s="715"/>
      <c r="D723" s="721"/>
      <c r="E723" s="735"/>
      <c r="F723" s="721"/>
      <c r="G723" s="721"/>
      <c r="I723" s="721"/>
      <c r="M723" s="734"/>
      <c r="CO723" s="735"/>
    </row>
    <row r="724" spans="1:93" s="32" customFormat="1" ht="15" customHeight="1">
      <c r="A724" s="736"/>
      <c r="B724" s="736"/>
      <c r="C724" s="715"/>
      <c r="D724" s="721"/>
      <c r="E724" s="735"/>
      <c r="F724" s="721"/>
      <c r="G724" s="721"/>
      <c r="I724" s="721"/>
      <c r="M724" s="734"/>
      <c r="CO724" s="735"/>
    </row>
    <row r="725" spans="1:93" s="32" customFormat="1" ht="15" customHeight="1">
      <c r="A725" s="736"/>
      <c r="B725" s="736"/>
      <c r="C725" s="715"/>
      <c r="D725" s="721"/>
      <c r="E725" s="735"/>
      <c r="F725" s="721"/>
      <c r="G725" s="721"/>
      <c r="I725" s="721"/>
      <c r="M725" s="734"/>
      <c r="CO725" s="735"/>
    </row>
    <row r="726" spans="1:93" s="32" customFormat="1" ht="15" customHeight="1">
      <c r="A726" s="736"/>
      <c r="B726" s="736"/>
      <c r="C726" s="715"/>
      <c r="D726" s="721"/>
      <c r="E726" s="735"/>
      <c r="F726" s="721"/>
      <c r="G726" s="721"/>
      <c r="I726" s="721"/>
      <c r="M726" s="734"/>
      <c r="CO726" s="735"/>
    </row>
    <row r="727" spans="1:93" s="32" customFormat="1" ht="15" customHeight="1">
      <c r="A727" s="736"/>
      <c r="B727" s="736"/>
      <c r="C727" s="715"/>
      <c r="D727" s="721"/>
      <c r="E727" s="735"/>
      <c r="F727" s="721"/>
      <c r="G727" s="721"/>
      <c r="I727" s="721"/>
      <c r="M727" s="734"/>
      <c r="CO727" s="735"/>
    </row>
    <row r="728" spans="1:93" s="32" customFormat="1" ht="15" customHeight="1">
      <c r="A728" s="736"/>
      <c r="B728" s="736"/>
      <c r="C728" s="715"/>
      <c r="D728" s="721"/>
      <c r="E728" s="735"/>
      <c r="F728" s="721"/>
      <c r="G728" s="721"/>
      <c r="I728" s="721"/>
      <c r="M728" s="734"/>
      <c r="CO728" s="735"/>
    </row>
    <row r="729" spans="1:93" s="32" customFormat="1" ht="15" customHeight="1">
      <c r="A729" s="736"/>
      <c r="B729" s="736"/>
      <c r="C729" s="715"/>
      <c r="D729" s="721"/>
      <c r="E729" s="735"/>
      <c r="F729" s="721"/>
      <c r="G729" s="721"/>
      <c r="I729" s="721"/>
      <c r="M729" s="734"/>
      <c r="CO729" s="735"/>
    </row>
    <row r="730" spans="1:93" s="32" customFormat="1" ht="15" customHeight="1">
      <c r="A730" s="736"/>
      <c r="B730" s="736"/>
      <c r="C730" s="715"/>
      <c r="D730" s="721"/>
      <c r="E730" s="735"/>
      <c r="F730" s="721"/>
      <c r="G730" s="721"/>
      <c r="I730" s="721"/>
      <c r="M730" s="734"/>
      <c r="CO730" s="735"/>
    </row>
    <row r="731" spans="1:93" s="32" customFormat="1" ht="15" customHeight="1">
      <c r="A731" s="736"/>
      <c r="B731" s="736"/>
      <c r="C731" s="715"/>
      <c r="D731" s="721"/>
      <c r="E731" s="735"/>
      <c r="F731" s="721"/>
      <c r="G731" s="721"/>
      <c r="I731" s="721"/>
      <c r="M731" s="734"/>
      <c r="CO731" s="735"/>
    </row>
    <row r="732" spans="1:93" s="32" customFormat="1" ht="15" customHeight="1">
      <c r="A732" s="736"/>
      <c r="B732" s="736"/>
      <c r="C732" s="715"/>
      <c r="D732" s="721"/>
      <c r="E732" s="735"/>
      <c r="F732" s="721"/>
      <c r="G732" s="721"/>
      <c r="I732" s="721"/>
      <c r="M732" s="734"/>
      <c r="CO732" s="735"/>
    </row>
    <row r="733" spans="1:93" s="32" customFormat="1" ht="15" customHeight="1">
      <c r="A733" s="736"/>
      <c r="B733" s="736"/>
      <c r="C733" s="715"/>
      <c r="D733" s="721"/>
      <c r="E733" s="735"/>
      <c r="F733" s="721"/>
      <c r="G733" s="721"/>
      <c r="I733" s="721"/>
      <c r="M733" s="734"/>
      <c r="CO733" s="735"/>
    </row>
    <row r="734" spans="1:93" s="32" customFormat="1" ht="15" customHeight="1">
      <c r="A734" s="736"/>
      <c r="B734" s="736"/>
      <c r="C734" s="715"/>
      <c r="D734" s="721"/>
      <c r="E734" s="735"/>
      <c r="F734" s="721"/>
      <c r="G734" s="721"/>
      <c r="I734" s="721"/>
      <c r="M734" s="734"/>
      <c r="CO734" s="735"/>
    </row>
    <row r="735" spans="1:93" s="32" customFormat="1" ht="15" customHeight="1">
      <c r="A735" s="736"/>
      <c r="B735" s="736"/>
      <c r="C735" s="715"/>
      <c r="D735" s="721"/>
      <c r="E735" s="735"/>
      <c r="F735" s="721"/>
      <c r="G735" s="721"/>
      <c r="I735" s="721"/>
      <c r="M735" s="734"/>
      <c r="CO735" s="735"/>
    </row>
    <row r="736" spans="1:93" s="32" customFormat="1" ht="15" customHeight="1">
      <c r="A736" s="736"/>
      <c r="B736" s="736"/>
      <c r="C736" s="715"/>
      <c r="D736" s="721"/>
      <c r="E736" s="735"/>
      <c r="F736" s="721"/>
      <c r="G736" s="721"/>
      <c r="I736" s="721"/>
      <c r="M736" s="734"/>
      <c r="CO736" s="735"/>
    </row>
    <row r="737" spans="1:93" s="32" customFormat="1" ht="15" customHeight="1">
      <c r="A737" s="736"/>
      <c r="B737" s="736"/>
      <c r="C737" s="715"/>
      <c r="D737" s="721"/>
      <c r="E737" s="735"/>
      <c r="F737" s="721"/>
      <c r="G737" s="721"/>
      <c r="I737" s="721"/>
      <c r="M737" s="734"/>
      <c r="CO737" s="735"/>
    </row>
    <row r="738" spans="1:93" s="32" customFormat="1" ht="15" customHeight="1">
      <c r="A738" s="736"/>
      <c r="B738" s="736"/>
      <c r="C738" s="715"/>
      <c r="D738" s="721"/>
      <c r="E738" s="735"/>
      <c r="F738" s="721"/>
      <c r="G738" s="721"/>
      <c r="I738" s="721"/>
      <c r="M738" s="734"/>
      <c r="CO738" s="735"/>
    </row>
    <row r="739" spans="1:93" s="32" customFormat="1" ht="15" customHeight="1">
      <c r="A739" s="736"/>
      <c r="B739" s="736"/>
      <c r="C739" s="715"/>
      <c r="D739" s="721"/>
      <c r="E739" s="735"/>
      <c r="F739" s="721"/>
      <c r="G739" s="721"/>
      <c r="I739" s="721"/>
      <c r="M739" s="734"/>
      <c r="CO739" s="735"/>
    </row>
    <row r="740" spans="1:93" s="32" customFormat="1" ht="15" customHeight="1">
      <c r="A740" s="736"/>
      <c r="B740" s="736"/>
      <c r="C740" s="715"/>
      <c r="D740" s="721"/>
      <c r="E740" s="735"/>
      <c r="F740" s="721"/>
      <c r="G740" s="721"/>
      <c r="I740" s="721"/>
      <c r="M740" s="734"/>
      <c r="CO740" s="735"/>
    </row>
    <row r="741" spans="1:93" ht="15" customHeight="1">
      <c r="A741" s="706"/>
      <c r="B741" s="736"/>
      <c r="C741" s="715"/>
      <c r="D741" s="721"/>
      <c r="E741" s="735"/>
      <c r="F741" s="721"/>
      <c r="G741" s="721"/>
      <c r="H741" s="32"/>
      <c r="I741" s="721"/>
      <c r="J741" s="32"/>
      <c r="K741" s="32"/>
      <c r="L741" s="32"/>
      <c r="M741" s="734"/>
      <c r="N741" s="32"/>
      <c r="O741" s="32"/>
      <c r="P741" s="32"/>
    </row>
    <row r="742" spans="1:93" ht="15" customHeight="1">
      <c r="A742" s="706"/>
      <c r="B742" s="706"/>
      <c r="C742" s="449"/>
      <c r="D742" s="448"/>
      <c r="F742" s="448"/>
      <c r="G742" s="448"/>
      <c r="I742" s="448"/>
    </row>
    <row r="743" spans="1:93" ht="15" customHeight="1">
      <c r="A743" s="706"/>
      <c r="B743" s="706"/>
      <c r="C743" s="449"/>
      <c r="D743" s="448"/>
      <c r="F743" s="448"/>
      <c r="G743" s="448"/>
      <c r="I743" s="448"/>
    </row>
    <row r="744" spans="1:93" ht="15" customHeight="1">
      <c r="A744" s="706"/>
      <c r="B744" s="706"/>
      <c r="C744" s="449"/>
      <c r="D744" s="448"/>
      <c r="F744" s="448"/>
      <c r="G744" s="448"/>
      <c r="I744" s="448"/>
    </row>
    <row r="745" spans="1:93" ht="15" customHeight="1">
      <c r="A745" s="706"/>
      <c r="B745" s="706"/>
      <c r="C745" s="449"/>
      <c r="D745" s="448"/>
      <c r="F745" s="448"/>
      <c r="G745" s="448"/>
      <c r="I745" s="448"/>
    </row>
    <row r="746" spans="1:93" ht="15" customHeight="1">
      <c r="A746" s="706"/>
      <c r="B746" s="706"/>
      <c r="C746" s="449"/>
      <c r="D746" s="448"/>
      <c r="F746" s="448"/>
      <c r="G746" s="448"/>
      <c r="I746" s="448"/>
    </row>
    <row r="747" spans="1:93" ht="15" customHeight="1">
      <c r="A747" s="706"/>
      <c r="B747" s="706"/>
      <c r="C747" s="449"/>
      <c r="D747" s="448"/>
      <c r="F747" s="448"/>
      <c r="G747" s="448"/>
      <c r="I747" s="448"/>
    </row>
    <row r="748" spans="1:93" ht="15" customHeight="1">
      <c r="A748" s="706"/>
      <c r="B748" s="706"/>
      <c r="C748" s="449"/>
      <c r="D748" s="448"/>
      <c r="F748" s="448"/>
      <c r="G748" s="448"/>
      <c r="I748" s="448"/>
    </row>
    <row r="749" spans="1:93" ht="15" customHeight="1">
      <c r="A749" s="706"/>
      <c r="B749" s="706"/>
      <c r="C749" s="449"/>
      <c r="D749" s="448"/>
      <c r="F749" s="448"/>
      <c r="G749" s="448"/>
      <c r="I749" s="448"/>
    </row>
    <row r="750" spans="1:93" ht="15" customHeight="1">
      <c r="A750" s="706"/>
      <c r="B750" s="706"/>
      <c r="C750" s="449"/>
      <c r="D750" s="448"/>
      <c r="F750" s="448"/>
      <c r="G750" s="448"/>
      <c r="I750" s="448"/>
    </row>
    <row r="751" spans="1:93" ht="15" customHeight="1">
      <c r="A751" s="706"/>
      <c r="B751" s="706"/>
      <c r="C751" s="449"/>
      <c r="D751" s="448"/>
      <c r="F751" s="448"/>
      <c r="G751" s="448"/>
      <c r="I751" s="448"/>
    </row>
    <row r="752" spans="1:93" ht="15" customHeight="1">
      <c r="A752" s="706"/>
      <c r="B752" s="706"/>
      <c r="C752" s="449"/>
      <c r="D752" s="448"/>
      <c r="F752" s="448"/>
      <c r="G752" s="448"/>
      <c r="I752" s="448"/>
    </row>
    <row r="753" spans="1:9" ht="15" customHeight="1">
      <c r="A753" s="706"/>
      <c r="B753" s="706"/>
      <c r="C753" s="449"/>
      <c r="D753" s="448"/>
      <c r="F753" s="448"/>
      <c r="G753" s="448"/>
      <c r="I753" s="448"/>
    </row>
    <row r="754" spans="1:9" ht="15" customHeight="1">
      <c r="A754" s="706"/>
      <c r="B754" s="706"/>
      <c r="C754" s="449"/>
      <c r="D754" s="448"/>
      <c r="F754" s="448"/>
      <c r="G754" s="448"/>
      <c r="I754" s="448"/>
    </row>
    <row r="755" spans="1:9" ht="15" customHeight="1">
      <c r="A755" s="706"/>
      <c r="B755" s="706"/>
      <c r="C755" s="449"/>
      <c r="D755" s="448"/>
      <c r="F755" s="448"/>
      <c r="G755" s="448"/>
      <c r="I755" s="448"/>
    </row>
    <row r="756" spans="1:9" ht="15" customHeight="1">
      <c r="A756" s="706"/>
      <c r="B756" s="706"/>
      <c r="C756" s="449"/>
      <c r="D756" s="448"/>
      <c r="F756" s="448"/>
      <c r="G756" s="448"/>
      <c r="I756" s="448"/>
    </row>
    <row r="757" spans="1:9" ht="15" customHeight="1">
      <c r="A757" s="706"/>
      <c r="B757" s="706"/>
      <c r="C757" s="449"/>
      <c r="D757" s="448"/>
      <c r="F757" s="448"/>
      <c r="G757" s="448"/>
      <c r="I757" s="448"/>
    </row>
    <row r="758" spans="1:9" ht="15" customHeight="1">
      <c r="A758" s="706"/>
      <c r="B758" s="706"/>
      <c r="C758" s="449"/>
      <c r="D758" s="448"/>
      <c r="F758" s="448"/>
      <c r="G758" s="448"/>
      <c r="I758" s="448"/>
    </row>
    <row r="759" spans="1:9" ht="15" customHeight="1">
      <c r="A759" s="706"/>
      <c r="B759" s="706"/>
      <c r="C759" s="449"/>
      <c r="D759" s="448"/>
      <c r="F759" s="448"/>
      <c r="G759" s="448"/>
      <c r="I759" s="448"/>
    </row>
    <row r="760" spans="1:9" ht="15" customHeight="1">
      <c r="A760" s="706"/>
      <c r="B760" s="706"/>
      <c r="C760" s="449"/>
      <c r="D760" s="448"/>
      <c r="F760" s="448"/>
      <c r="G760" s="448"/>
      <c r="I760" s="448"/>
    </row>
    <row r="761" spans="1:9" ht="15" customHeight="1">
      <c r="A761" s="706"/>
      <c r="B761" s="706"/>
      <c r="C761" s="449"/>
      <c r="D761" s="448"/>
      <c r="F761" s="448"/>
      <c r="G761" s="448"/>
      <c r="I761" s="448"/>
    </row>
    <row r="762" spans="1:9" ht="15" customHeight="1">
      <c r="A762" s="706"/>
      <c r="B762" s="706"/>
      <c r="C762" s="449"/>
      <c r="D762" s="448"/>
      <c r="F762" s="448"/>
      <c r="G762" s="448"/>
      <c r="I762" s="448"/>
    </row>
    <row r="763" spans="1:9" ht="15" customHeight="1">
      <c r="A763" s="706"/>
      <c r="B763" s="706"/>
      <c r="C763" s="449"/>
      <c r="D763" s="448"/>
      <c r="F763" s="448"/>
      <c r="G763" s="448"/>
      <c r="I763" s="448"/>
    </row>
    <row r="764" spans="1:9" ht="15" customHeight="1">
      <c r="A764" s="706"/>
      <c r="B764" s="706"/>
      <c r="C764" s="449"/>
      <c r="D764" s="448"/>
      <c r="F764" s="448"/>
      <c r="G764" s="448"/>
      <c r="I764" s="448"/>
    </row>
    <row r="765" spans="1:9" ht="15" customHeight="1">
      <c r="A765" s="706"/>
      <c r="B765" s="706"/>
      <c r="C765" s="449"/>
      <c r="D765" s="448"/>
      <c r="F765" s="448"/>
      <c r="G765" s="448"/>
      <c r="I765" s="448"/>
    </row>
    <row r="766" spans="1:9" ht="15" customHeight="1">
      <c r="A766" s="706"/>
      <c r="B766" s="706"/>
      <c r="C766" s="449"/>
      <c r="D766" s="448"/>
      <c r="F766" s="448"/>
      <c r="G766" s="448"/>
      <c r="I766" s="448"/>
    </row>
    <row r="767" spans="1:9" ht="15" customHeight="1">
      <c r="A767" s="706"/>
      <c r="B767" s="706"/>
      <c r="C767" s="449"/>
      <c r="D767" s="448"/>
      <c r="F767" s="448"/>
      <c r="G767" s="448"/>
      <c r="I767" s="448"/>
    </row>
    <row r="768" spans="1:9" ht="15" customHeight="1">
      <c r="A768" s="706"/>
      <c r="B768" s="706"/>
      <c r="C768" s="449"/>
      <c r="D768" s="448"/>
      <c r="F768" s="448"/>
      <c r="G768" s="448"/>
      <c r="I768" s="448"/>
    </row>
    <row r="769" spans="1:9" ht="15" customHeight="1">
      <c r="A769" s="706"/>
      <c r="B769" s="706"/>
      <c r="C769" s="449"/>
      <c r="D769" s="448"/>
      <c r="F769" s="448"/>
      <c r="G769" s="448"/>
      <c r="I769" s="448"/>
    </row>
    <row r="770" spans="1:9" ht="15" customHeight="1">
      <c r="A770" s="706"/>
      <c r="B770" s="706"/>
      <c r="C770" s="449"/>
      <c r="D770" s="448"/>
      <c r="F770" s="448"/>
      <c r="G770" s="448"/>
      <c r="I770" s="448"/>
    </row>
    <row r="771" spans="1:9" ht="15" customHeight="1">
      <c r="A771" s="706"/>
      <c r="B771" s="706"/>
      <c r="C771" s="449"/>
      <c r="D771" s="448"/>
      <c r="F771" s="448"/>
      <c r="G771" s="448"/>
      <c r="I771" s="448"/>
    </row>
    <row r="772" spans="1:9" ht="15" customHeight="1">
      <c r="A772" s="706"/>
      <c r="B772" s="706"/>
      <c r="C772" s="449"/>
      <c r="D772" s="448"/>
      <c r="F772" s="448"/>
      <c r="G772" s="448"/>
      <c r="I772" s="448"/>
    </row>
    <row r="773" spans="1:9" ht="15" customHeight="1">
      <c r="A773" s="706"/>
      <c r="B773" s="706"/>
      <c r="C773" s="449"/>
      <c r="D773" s="448"/>
      <c r="F773" s="448"/>
      <c r="G773" s="448"/>
      <c r="I773" s="448"/>
    </row>
    <row r="774" spans="1:9" ht="15" customHeight="1">
      <c r="A774" s="706"/>
      <c r="B774" s="706"/>
      <c r="C774" s="449"/>
      <c r="D774" s="448"/>
      <c r="F774" s="448"/>
      <c r="G774" s="448"/>
      <c r="I774" s="448"/>
    </row>
    <row r="775" spans="1:9" ht="15" customHeight="1">
      <c r="A775" s="706"/>
      <c r="B775" s="706"/>
      <c r="C775" s="449"/>
      <c r="D775" s="448"/>
      <c r="F775" s="448"/>
      <c r="G775" s="448"/>
      <c r="I775" s="448"/>
    </row>
    <row r="776" spans="1:9" ht="15" customHeight="1">
      <c r="A776" s="706"/>
      <c r="B776" s="706"/>
      <c r="C776" s="449"/>
      <c r="D776" s="448"/>
      <c r="F776" s="448"/>
      <c r="G776" s="448"/>
      <c r="I776" s="448"/>
    </row>
    <row r="777" spans="1:9" ht="15" customHeight="1">
      <c r="A777" s="706"/>
      <c r="B777" s="706"/>
      <c r="C777" s="449"/>
      <c r="D777" s="448"/>
      <c r="F777" s="448"/>
      <c r="G777" s="448"/>
      <c r="I777" s="448"/>
    </row>
    <row r="778" spans="1:9" ht="15" customHeight="1">
      <c r="A778" s="706"/>
      <c r="B778" s="706"/>
      <c r="C778" s="449"/>
      <c r="D778" s="448"/>
      <c r="F778" s="448"/>
      <c r="G778" s="448"/>
      <c r="I778" s="448"/>
    </row>
    <row r="779" spans="1:9" ht="15" customHeight="1">
      <c r="A779" s="706"/>
      <c r="B779" s="706"/>
      <c r="C779" s="449"/>
      <c r="D779" s="448"/>
      <c r="F779" s="448"/>
      <c r="G779" s="448"/>
      <c r="I779" s="448"/>
    </row>
    <row r="780" spans="1:9" ht="15" customHeight="1">
      <c r="A780" s="706"/>
      <c r="B780" s="706"/>
      <c r="C780" s="449"/>
      <c r="D780" s="448"/>
      <c r="F780" s="448"/>
      <c r="G780" s="448"/>
      <c r="I780" s="448"/>
    </row>
    <row r="781" spans="1:9" ht="15" customHeight="1">
      <c r="A781" s="706"/>
      <c r="B781" s="706"/>
      <c r="C781" s="449"/>
      <c r="D781" s="448"/>
      <c r="F781" s="448"/>
      <c r="G781" s="448"/>
      <c r="I781" s="448"/>
    </row>
    <row r="782" spans="1:9" ht="15" customHeight="1">
      <c r="A782" s="706"/>
      <c r="B782" s="706"/>
      <c r="C782" s="449"/>
      <c r="D782" s="448"/>
      <c r="F782" s="448"/>
      <c r="G782" s="448"/>
      <c r="I782" s="448"/>
    </row>
    <row r="783" spans="1:9" ht="15" customHeight="1">
      <c r="A783" s="706"/>
      <c r="B783" s="706"/>
      <c r="C783" s="449"/>
      <c r="D783" s="448"/>
      <c r="F783" s="448"/>
      <c r="G783" s="448"/>
      <c r="I783" s="448"/>
    </row>
    <row r="784" spans="1:9" ht="15" customHeight="1">
      <c r="A784" s="706"/>
      <c r="B784" s="706"/>
      <c r="C784" s="449"/>
      <c r="D784" s="448"/>
      <c r="F784" s="448"/>
      <c r="G784" s="448"/>
      <c r="I784" s="448"/>
    </row>
    <row r="785" spans="1:9" ht="15" customHeight="1">
      <c r="A785" s="706"/>
      <c r="B785" s="706"/>
      <c r="C785" s="449"/>
      <c r="D785" s="448"/>
      <c r="F785" s="448"/>
      <c r="G785" s="448"/>
      <c r="I785" s="448"/>
    </row>
    <row r="786" spans="1:9" ht="15" customHeight="1">
      <c r="A786" s="706"/>
      <c r="B786" s="706"/>
      <c r="C786" s="449"/>
      <c r="D786" s="448"/>
      <c r="F786" s="448"/>
      <c r="G786" s="448"/>
      <c r="I786" s="448"/>
    </row>
    <row r="787" spans="1:9" ht="15" customHeight="1">
      <c r="A787" s="706"/>
      <c r="B787" s="706"/>
      <c r="C787" s="449"/>
      <c r="D787" s="448"/>
      <c r="F787" s="448"/>
      <c r="G787" s="448"/>
      <c r="I787" s="448"/>
    </row>
    <row r="788" spans="1:9" ht="15" customHeight="1">
      <c r="A788" s="706"/>
      <c r="B788" s="706"/>
      <c r="C788" s="449"/>
      <c r="D788" s="448"/>
      <c r="F788" s="448"/>
      <c r="G788" s="448"/>
      <c r="I788" s="448"/>
    </row>
    <row r="789" spans="1:9" ht="15" customHeight="1">
      <c r="A789" s="706"/>
      <c r="B789" s="706"/>
      <c r="C789" s="449"/>
      <c r="D789" s="448"/>
      <c r="F789" s="448"/>
      <c r="G789" s="448"/>
      <c r="I789" s="448"/>
    </row>
    <row r="790" spans="1:9" ht="15" customHeight="1">
      <c r="A790" s="706"/>
      <c r="B790" s="706"/>
      <c r="C790" s="449"/>
      <c r="D790" s="448"/>
      <c r="F790" s="448"/>
      <c r="G790" s="448"/>
      <c r="I790" s="448"/>
    </row>
    <row r="791" spans="1:9" ht="15" customHeight="1">
      <c r="A791" s="706"/>
      <c r="B791" s="706"/>
      <c r="C791" s="449"/>
      <c r="D791" s="448"/>
      <c r="F791" s="448"/>
      <c r="G791" s="448"/>
      <c r="I791" s="448"/>
    </row>
    <row r="792" spans="1:9" ht="15" customHeight="1">
      <c r="A792" s="706"/>
      <c r="B792" s="706"/>
      <c r="C792" s="449"/>
      <c r="D792" s="448"/>
      <c r="F792" s="448"/>
      <c r="G792" s="448"/>
      <c r="I792" s="448"/>
    </row>
    <row r="793" spans="1:9" ht="15" customHeight="1">
      <c r="A793" s="706"/>
      <c r="B793" s="706"/>
      <c r="C793" s="449"/>
      <c r="D793" s="448"/>
      <c r="F793" s="448"/>
      <c r="G793" s="448"/>
      <c r="I793" s="448"/>
    </row>
    <row r="794" spans="1:9" ht="15" customHeight="1">
      <c r="A794" s="706"/>
      <c r="B794" s="706"/>
      <c r="C794" s="449"/>
      <c r="D794" s="448"/>
      <c r="F794" s="448"/>
      <c r="G794" s="448"/>
      <c r="I794" s="448"/>
    </row>
    <row r="795" spans="1:9" ht="15" customHeight="1">
      <c r="A795" s="706"/>
      <c r="B795" s="706"/>
      <c r="C795" s="449"/>
      <c r="D795" s="448"/>
      <c r="F795" s="448"/>
      <c r="G795" s="448"/>
      <c r="I795" s="448"/>
    </row>
    <row r="796" spans="1:9" ht="15" customHeight="1">
      <c r="A796" s="706"/>
      <c r="B796" s="706"/>
      <c r="C796" s="449"/>
      <c r="D796" s="448"/>
      <c r="F796" s="448"/>
      <c r="G796" s="448"/>
      <c r="I796" s="448"/>
    </row>
    <row r="797" spans="1:9" ht="15" customHeight="1">
      <c r="A797" s="706"/>
      <c r="B797" s="706"/>
      <c r="C797" s="449"/>
      <c r="D797" s="448"/>
      <c r="F797" s="448"/>
      <c r="G797" s="448"/>
      <c r="I797" s="448"/>
    </row>
    <row r="798" spans="1:9" ht="15" customHeight="1">
      <c r="A798" s="706"/>
      <c r="B798" s="706"/>
      <c r="C798" s="449"/>
      <c r="D798" s="448"/>
      <c r="F798" s="448"/>
      <c r="G798" s="448"/>
      <c r="I798" s="448"/>
    </row>
    <row r="799" spans="1:9" ht="15" customHeight="1">
      <c r="A799" s="706"/>
      <c r="B799" s="706"/>
      <c r="C799" s="449"/>
      <c r="D799" s="448"/>
      <c r="F799" s="448"/>
      <c r="G799" s="448"/>
      <c r="I799" s="448"/>
    </row>
    <row r="800" spans="1:9" ht="15" customHeight="1">
      <c r="A800" s="706"/>
      <c r="B800" s="706"/>
      <c r="C800" s="449"/>
      <c r="D800" s="448"/>
      <c r="F800" s="448"/>
      <c r="G800" s="448"/>
      <c r="I800" s="448"/>
    </row>
    <row r="801" spans="1:9" ht="15" customHeight="1">
      <c r="A801" s="706"/>
      <c r="B801" s="706"/>
      <c r="C801" s="449"/>
      <c r="D801" s="448"/>
      <c r="F801" s="448"/>
      <c r="G801" s="448"/>
      <c r="I801" s="448"/>
    </row>
    <row r="802" spans="1:9" ht="15" customHeight="1">
      <c r="A802" s="706"/>
      <c r="B802" s="706"/>
      <c r="C802" s="449"/>
      <c r="D802" s="448"/>
      <c r="F802" s="448"/>
      <c r="G802" s="448"/>
      <c r="I802" s="448"/>
    </row>
    <row r="803" spans="1:9" ht="15" customHeight="1">
      <c r="A803" s="706"/>
      <c r="B803" s="706"/>
      <c r="C803" s="449"/>
      <c r="D803" s="448"/>
      <c r="F803" s="448"/>
      <c r="G803" s="448"/>
      <c r="I803" s="448"/>
    </row>
    <row r="804" spans="1:9" ht="15" customHeight="1">
      <c r="A804" s="706"/>
      <c r="B804" s="706"/>
      <c r="C804" s="449"/>
      <c r="D804" s="448"/>
      <c r="F804" s="448"/>
      <c r="G804" s="448"/>
      <c r="I804" s="448"/>
    </row>
    <row r="805" spans="1:9" ht="15" customHeight="1">
      <c r="A805" s="706"/>
      <c r="B805" s="706"/>
      <c r="C805" s="449"/>
      <c r="D805" s="448"/>
      <c r="F805" s="448"/>
      <c r="G805" s="448"/>
      <c r="I805" s="448"/>
    </row>
    <row r="806" spans="1:9" ht="15" customHeight="1">
      <c r="A806" s="706"/>
      <c r="B806" s="706"/>
      <c r="C806" s="449"/>
      <c r="D806" s="448"/>
      <c r="F806" s="448"/>
      <c r="G806" s="448"/>
      <c r="I806" s="448"/>
    </row>
    <row r="807" spans="1:9" ht="15" customHeight="1">
      <c r="A807" s="706"/>
      <c r="B807" s="706"/>
      <c r="C807" s="449"/>
      <c r="D807" s="448"/>
      <c r="F807" s="448"/>
      <c r="G807" s="448"/>
      <c r="I807" s="448"/>
    </row>
    <row r="808" spans="1:9" ht="15" customHeight="1">
      <c r="A808" s="706"/>
      <c r="B808" s="706"/>
      <c r="C808" s="449"/>
      <c r="D808" s="448"/>
      <c r="F808" s="448"/>
      <c r="G808" s="448"/>
      <c r="I808" s="448"/>
    </row>
    <row r="809" spans="1:9" ht="15" customHeight="1">
      <c r="A809" s="706"/>
      <c r="B809" s="706"/>
      <c r="C809" s="449"/>
      <c r="D809" s="448"/>
      <c r="F809" s="448"/>
      <c r="G809" s="448"/>
      <c r="I809" s="448"/>
    </row>
    <row r="810" spans="1:9" ht="15" customHeight="1">
      <c r="A810" s="706"/>
      <c r="B810" s="706"/>
      <c r="C810" s="449"/>
      <c r="D810" s="448"/>
      <c r="F810" s="448"/>
      <c r="G810" s="448"/>
      <c r="I810" s="448"/>
    </row>
    <row r="811" spans="1:9" ht="15" customHeight="1">
      <c r="A811" s="706"/>
      <c r="B811" s="706"/>
      <c r="C811" s="449"/>
      <c r="D811" s="448"/>
      <c r="F811" s="448"/>
      <c r="G811" s="448"/>
      <c r="I811" s="448"/>
    </row>
    <row r="812" spans="1:9" ht="15" customHeight="1">
      <c r="A812" s="706"/>
      <c r="B812" s="706"/>
      <c r="C812" s="449"/>
      <c r="D812" s="448"/>
      <c r="F812" s="448"/>
      <c r="G812" s="448"/>
      <c r="I812" s="448"/>
    </row>
    <row r="813" spans="1:9" ht="15" customHeight="1">
      <c r="A813" s="706"/>
      <c r="B813" s="706"/>
      <c r="C813" s="449"/>
      <c r="D813" s="448"/>
      <c r="F813" s="448"/>
      <c r="G813" s="448"/>
      <c r="I813" s="448"/>
    </row>
    <row r="814" spans="1:9" ht="15" customHeight="1">
      <c r="A814" s="706"/>
      <c r="B814" s="706"/>
      <c r="C814" s="449"/>
      <c r="D814" s="448"/>
      <c r="F814" s="448"/>
      <c r="G814" s="448"/>
      <c r="I814" s="448"/>
    </row>
    <row r="815" spans="1:9" ht="15" customHeight="1">
      <c r="A815" s="706"/>
      <c r="B815" s="706"/>
      <c r="C815" s="449"/>
      <c r="D815" s="448"/>
      <c r="F815" s="448"/>
      <c r="G815" s="448"/>
      <c r="I815" s="448"/>
    </row>
    <row r="816" spans="1:9" ht="15" customHeight="1">
      <c r="A816" s="706"/>
      <c r="B816" s="706"/>
      <c r="C816" s="449"/>
      <c r="D816" s="448"/>
      <c r="F816" s="448"/>
      <c r="G816" s="448"/>
      <c r="I816" s="448"/>
    </row>
    <row r="817" spans="1:9" ht="15" customHeight="1">
      <c r="A817" s="706"/>
      <c r="B817" s="706"/>
      <c r="C817" s="449"/>
      <c r="D817" s="448"/>
      <c r="F817" s="448"/>
      <c r="G817" s="448"/>
      <c r="I817" s="448"/>
    </row>
    <row r="818" spans="1:9" ht="15" customHeight="1">
      <c r="A818" s="706"/>
      <c r="B818" s="706"/>
      <c r="C818" s="449"/>
      <c r="D818" s="448"/>
      <c r="F818" s="448"/>
      <c r="G818" s="448"/>
      <c r="I818" s="448"/>
    </row>
    <row r="819" spans="1:9" ht="15" customHeight="1">
      <c r="A819" s="706"/>
      <c r="B819" s="706"/>
      <c r="C819" s="449"/>
      <c r="D819" s="448"/>
      <c r="F819" s="448"/>
      <c r="G819" s="448"/>
      <c r="I819" s="448"/>
    </row>
    <row r="820" spans="1:9" ht="15" customHeight="1">
      <c r="A820" s="706"/>
      <c r="B820" s="706"/>
      <c r="C820" s="449"/>
      <c r="D820" s="448"/>
      <c r="F820" s="448"/>
      <c r="G820" s="448"/>
      <c r="I820" s="448"/>
    </row>
    <row r="821" spans="1:9" ht="15" customHeight="1">
      <c r="A821" s="706"/>
      <c r="B821" s="706"/>
      <c r="C821" s="449"/>
      <c r="D821" s="448"/>
      <c r="F821" s="448"/>
      <c r="G821" s="448"/>
      <c r="I821" s="448"/>
    </row>
    <row r="822" spans="1:9" ht="15" customHeight="1">
      <c r="A822" s="706"/>
      <c r="B822" s="706"/>
      <c r="C822" s="449"/>
      <c r="D822" s="448"/>
      <c r="F822" s="448"/>
      <c r="G822" s="448"/>
      <c r="I822" s="448"/>
    </row>
    <row r="823" spans="1:9" ht="15" customHeight="1">
      <c r="A823" s="706"/>
      <c r="B823" s="706"/>
      <c r="C823" s="449"/>
      <c r="D823" s="448"/>
      <c r="F823" s="448"/>
      <c r="G823" s="448"/>
      <c r="I823" s="448"/>
    </row>
    <row r="824" spans="1:9" ht="15" customHeight="1">
      <c r="A824" s="706"/>
      <c r="B824" s="706"/>
      <c r="C824" s="449"/>
      <c r="D824" s="448"/>
      <c r="F824" s="448"/>
      <c r="G824" s="448"/>
      <c r="I824" s="448"/>
    </row>
    <row r="825" spans="1:9" ht="15" customHeight="1">
      <c r="A825" s="706"/>
      <c r="B825" s="706"/>
      <c r="C825" s="449"/>
      <c r="D825" s="448"/>
      <c r="F825" s="448"/>
      <c r="G825" s="448"/>
      <c r="I825" s="448"/>
    </row>
    <row r="826" spans="1:9" ht="15" customHeight="1">
      <c r="A826" s="706"/>
      <c r="B826" s="706"/>
      <c r="C826" s="449"/>
      <c r="D826" s="448"/>
      <c r="F826" s="448"/>
      <c r="G826" s="448"/>
      <c r="I826" s="448"/>
    </row>
    <row r="827" spans="1:9" ht="15" customHeight="1">
      <c r="A827" s="706"/>
      <c r="B827" s="706"/>
      <c r="C827" s="449"/>
      <c r="D827" s="448"/>
      <c r="F827" s="448"/>
      <c r="G827" s="448"/>
      <c r="I827" s="448"/>
    </row>
    <row r="828" spans="1:9" ht="15" customHeight="1">
      <c r="A828" s="706"/>
      <c r="B828" s="706"/>
      <c r="C828" s="449"/>
      <c r="D828" s="448"/>
      <c r="F828" s="448"/>
      <c r="G828" s="448"/>
      <c r="I828" s="448"/>
    </row>
    <row r="829" spans="1:9" ht="15" customHeight="1">
      <c r="A829" s="706"/>
      <c r="B829" s="706"/>
      <c r="C829" s="449"/>
      <c r="D829" s="448"/>
      <c r="F829" s="448"/>
      <c r="G829" s="448"/>
      <c r="I829" s="448"/>
    </row>
    <row r="830" spans="1:9" ht="15" customHeight="1">
      <c r="A830" s="706"/>
      <c r="B830" s="706"/>
      <c r="C830" s="449"/>
      <c r="D830" s="448"/>
      <c r="F830" s="448"/>
      <c r="G830" s="448"/>
      <c r="I830" s="448"/>
    </row>
    <row r="831" spans="1:9" ht="15" customHeight="1">
      <c r="A831" s="706"/>
      <c r="B831" s="706"/>
      <c r="C831" s="449"/>
      <c r="D831" s="448"/>
      <c r="F831" s="448"/>
      <c r="G831" s="448"/>
      <c r="I831" s="448"/>
    </row>
    <row r="832" spans="1:9" ht="15" customHeight="1">
      <c r="A832" s="706"/>
      <c r="B832" s="706"/>
      <c r="C832" s="449"/>
      <c r="D832" s="448"/>
      <c r="F832" s="448"/>
      <c r="G832" s="448"/>
      <c r="I832" s="448"/>
    </row>
    <row r="833" spans="1:9" ht="15" customHeight="1">
      <c r="A833" s="706"/>
      <c r="B833" s="706"/>
      <c r="C833" s="449"/>
      <c r="D833" s="448"/>
      <c r="F833" s="448"/>
      <c r="G833" s="448"/>
      <c r="I833" s="448"/>
    </row>
    <row r="834" spans="1:9" ht="15" customHeight="1">
      <c r="A834" s="706"/>
      <c r="B834" s="706"/>
      <c r="C834" s="449"/>
      <c r="D834" s="448"/>
      <c r="F834" s="448"/>
      <c r="G834" s="448"/>
      <c r="I834" s="448"/>
    </row>
    <row r="835" spans="1:9" ht="15" customHeight="1">
      <c r="A835" s="706"/>
      <c r="B835" s="706"/>
      <c r="C835" s="449"/>
      <c r="D835" s="448"/>
      <c r="F835" s="448"/>
      <c r="G835" s="448"/>
      <c r="I835" s="448"/>
    </row>
    <row r="836" spans="1:9" ht="15" customHeight="1">
      <c r="A836" s="706"/>
      <c r="B836" s="706"/>
      <c r="C836" s="449"/>
      <c r="D836" s="448"/>
      <c r="F836" s="448"/>
      <c r="G836" s="448"/>
      <c r="I836" s="448"/>
    </row>
    <row r="837" spans="1:9" ht="15" customHeight="1">
      <c r="A837" s="706"/>
      <c r="B837" s="706"/>
      <c r="C837" s="449"/>
      <c r="D837" s="448"/>
      <c r="F837" s="448"/>
      <c r="G837" s="448"/>
      <c r="I837" s="448"/>
    </row>
    <row r="838" spans="1:9" ht="15" customHeight="1">
      <c r="A838" s="706"/>
      <c r="B838" s="706"/>
      <c r="C838" s="449"/>
      <c r="D838" s="448"/>
      <c r="F838" s="448"/>
      <c r="G838" s="448"/>
      <c r="I838" s="448"/>
    </row>
    <row r="839" spans="1:9" ht="15" customHeight="1">
      <c r="A839" s="706"/>
      <c r="B839" s="706"/>
      <c r="C839" s="449"/>
      <c r="D839" s="448"/>
      <c r="F839" s="448"/>
      <c r="G839" s="448"/>
      <c r="I839" s="448"/>
    </row>
    <row r="840" spans="1:9" ht="15" customHeight="1">
      <c r="A840" s="706"/>
      <c r="B840" s="706"/>
      <c r="C840" s="449"/>
      <c r="D840" s="448"/>
      <c r="F840" s="448"/>
      <c r="G840" s="448"/>
      <c r="I840" s="448"/>
    </row>
    <row r="841" spans="1:9" ht="15" customHeight="1">
      <c r="A841" s="706"/>
      <c r="B841" s="706"/>
      <c r="C841" s="449"/>
      <c r="D841" s="448"/>
      <c r="F841" s="448"/>
      <c r="G841" s="448"/>
      <c r="I841" s="448"/>
    </row>
    <row r="842" spans="1:9" ht="15" customHeight="1">
      <c r="A842" s="706"/>
      <c r="B842" s="706"/>
      <c r="C842" s="449"/>
      <c r="D842" s="448"/>
      <c r="F842" s="448"/>
      <c r="G842" s="448"/>
      <c r="I842" s="448"/>
    </row>
    <row r="843" spans="1:9" ht="15" customHeight="1">
      <c r="A843" s="706"/>
      <c r="B843" s="706"/>
      <c r="C843" s="449"/>
      <c r="D843" s="448"/>
      <c r="F843" s="448"/>
      <c r="G843" s="448"/>
      <c r="I843" s="448"/>
    </row>
    <row r="844" spans="1:9" ht="15" customHeight="1">
      <c r="A844" s="706"/>
      <c r="B844" s="706"/>
      <c r="C844" s="449"/>
      <c r="D844" s="448"/>
      <c r="F844" s="448"/>
      <c r="G844" s="448"/>
      <c r="I844" s="448"/>
    </row>
    <row r="845" spans="1:9" ht="15" customHeight="1">
      <c r="A845" s="706"/>
      <c r="B845" s="706"/>
      <c r="C845" s="449"/>
      <c r="D845" s="448"/>
      <c r="F845" s="448"/>
      <c r="G845" s="448"/>
      <c r="I845" s="448"/>
    </row>
    <row r="846" spans="1:9" ht="15" customHeight="1">
      <c r="A846" s="706"/>
      <c r="B846" s="706"/>
      <c r="C846" s="449"/>
      <c r="D846" s="448"/>
      <c r="F846" s="448"/>
      <c r="G846" s="448"/>
      <c r="I846" s="448"/>
    </row>
    <row r="847" spans="1:9" ht="15" customHeight="1">
      <c r="A847" s="706"/>
      <c r="B847" s="706"/>
      <c r="C847" s="449"/>
      <c r="D847" s="448"/>
      <c r="F847" s="448"/>
      <c r="G847" s="448"/>
      <c r="I847" s="448"/>
    </row>
    <row r="848" spans="1:9" ht="15" customHeight="1">
      <c r="A848" s="706"/>
      <c r="B848" s="706"/>
      <c r="C848" s="449"/>
      <c r="D848" s="448"/>
      <c r="F848" s="448"/>
      <c r="G848" s="448"/>
      <c r="I848" s="448"/>
    </row>
    <row r="849" spans="1:9" ht="15" customHeight="1">
      <c r="A849" s="706"/>
      <c r="B849" s="706"/>
      <c r="C849" s="449"/>
      <c r="D849" s="448"/>
      <c r="F849" s="448"/>
      <c r="G849" s="448"/>
      <c r="I849" s="448"/>
    </row>
    <row r="850" spans="1:9" ht="15" customHeight="1">
      <c r="A850" s="706"/>
      <c r="B850" s="706"/>
      <c r="C850" s="449"/>
      <c r="D850" s="448"/>
      <c r="F850" s="448"/>
      <c r="G850" s="448"/>
      <c r="I850" s="448"/>
    </row>
    <row r="851" spans="1:9" ht="15" customHeight="1">
      <c r="A851" s="706"/>
      <c r="B851" s="706"/>
      <c r="C851" s="449"/>
      <c r="D851" s="448"/>
      <c r="F851" s="448"/>
      <c r="G851" s="448"/>
      <c r="I851" s="448"/>
    </row>
    <row r="852" spans="1:9" ht="15" customHeight="1">
      <c r="A852" s="706"/>
      <c r="B852" s="706"/>
      <c r="C852" s="449"/>
      <c r="D852" s="448"/>
      <c r="F852" s="448"/>
      <c r="G852" s="448"/>
      <c r="I852" s="448"/>
    </row>
    <row r="853" spans="1:9" ht="15" customHeight="1">
      <c r="A853" s="706"/>
      <c r="B853" s="706"/>
      <c r="C853" s="449"/>
      <c r="D853" s="448"/>
      <c r="F853" s="448"/>
      <c r="G853" s="448"/>
      <c r="I853" s="448"/>
    </row>
    <row r="854" spans="1:9" ht="15" customHeight="1">
      <c r="A854" s="706"/>
      <c r="B854" s="706"/>
      <c r="C854" s="449"/>
      <c r="D854" s="448"/>
      <c r="F854" s="448"/>
      <c r="G854" s="448"/>
      <c r="I854" s="448"/>
    </row>
    <row r="855" spans="1:9" ht="15" customHeight="1">
      <c r="A855" s="706"/>
      <c r="B855" s="706"/>
      <c r="C855" s="449"/>
      <c r="D855" s="448"/>
      <c r="F855" s="448"/>
      <c r="G855" s="448"/>
      <c r="I855" s="448"/>
    </row>
    <row r="856" spans="1:9" ht="15" customHeight="1">
      <c r="A856" s="706"/>
      <c r="B856" s="706"/>
      <c r="C856" s="449"/>
      <c r="D856" s="448"/>
      <c r="F856" s="448"/>
      <c r="G856" s="448"/>
      <c r="I856" s="448"/>
    </row>
    <row r="857" spans="1:9" ht="15" customHeight="1">
      <c r="A857" s="706"/>
      <c r="B857" s="706"/>
      <c r="C857" s="449"/>
      <c r="D857" s="448"/>
      <c r="F857" s="448"/>
      <c r="G857" s="448"/>
      <c r="I857" s="448"/>
    </row>
    <row r="858" spans="1:9" ht="15" customHeight="1">
      <c r="A858" s="706"/>
      <c r="B858" s="706"/>
      <c r="C858" s="449"/>
      <c r="D858" s="448"/>
      <c r="F858" s="448"/>
      <c r="G858" s="448"/>
      <c r="I858" s="448"/>
    </row>
    <row r="859" spans="1:9" ht="15" customHeight="1">
      <c r="A859" s="706"/>
      <c r="B859" s="706"/>
      <c r="C859" s="449"/>
      <c r="D859" s="448"/>
      <c r="F859" s="448"/>
      <c r="G859" s="448"/>
      <c r="I859" s="448"/>
    </row>
    <row r="860" spans="1:9" ht="15" customHeight="1">
      <c r="A860" s="706"/>
      <c r="B860" s="706"/>
      <c r="C860" s="449"/>
      <c r="D860" s="448"/>
      <c r="F860" s="448"/>
      <c r="G860" s="448"/>
      <c r="I860" s="448"/>
    </row>
    <row r="861" spans="1:9" ht="15" customHeight="1">
      <c r="A861" s="706"/>
      <c r="B861" s="706"/>
      <c r="C861" s="449"/>
      <c r="D861" s="448"/>
      <c r="F861" s="448"/>
      <c r="G861" s="448"/>
      <c r="I861" s="448"/>
    </row>
    <row r="862" spans="1:9" ht="15" customHeight="1">
      <c r="A862" s="706"/>
      <c r="B862" s="706"/>
      <c r="C862" s="449"/>
      <c r="D862" s="448"/>
      <c r="F862" s="448"/>
      <c r="G862" s="448"/>
      <c r="I862" s="448"/>
    </row>
    <row r="863" spans="1:9" ht="15" customHeight="1">
      <c r="A863" s="706"/>
      <c r="B863" s="706"/>
      <c r="C863" s="449"/>
      <c r="D863" s="448"/>
      <c r="F863" s="448"/>
      <c r="G863" s="448"/>
      <c r="I863" s="448"/>
    </row>
    <row r="864" spans="1:9" ht="15" customHeight="1">
      <c r="A864" s="706"/>
      <c r="B864" s="706"/>
      <c r="C864" s="449"/>
      <c r="D864" s="448"/>
      <c r="F864" s="448"/>
      <c r="G864" s="448"/>
      <c r="I864" s="448"/>
    </row>
    <row r="865" spans="1:9" ht="15" customHeight="1">
      <c r="A865" s="706"/>
      <c r="B865" s="706"/>
      <c r="C865" s="449"/>
      <c r="D865" s="448"/>
      <c r="F865" s="448"/>
      <c r="G865" s="448"/>
      <c r="I865" s="448"/>
    </row>
    <row r="866" spans="1:9" ht="15" customHeight="1">
      <c r="A866" s="706"/>
      <c r="B866" s="706"/>
      <c r="C866" s="449"/>
      <c r="D866" s="448"/>
      <c r="F866" s="448"/>
      <c r="G866" s="448"/>
      <c r="I866" s="448"/>
    </row>
    <row r="867" spans="1:9" ht="15" customHeight="1">
      <c r="A867" s="706"/>
      <c r="B867" s="706"/>
      <c r="C867" s="449"/>
      <c r="D867" s="448"/>
      <c r="F867" s="448"/>
      <c r="G867" s="448"/>
      <c r="I867" s="448"/>
    </row>
    <row r="868" spans="1:9" ht="15" customHeight="1">
      <c r="A868" s="706"/>
      <c r="B868" s="706"/>
      <c r="C868" s="449"/>
      <c r="D868" s="448"/>
      <c r="F868" s="448"/>
      <c r="G868" s="448"/>
      <c r="I868" s="448"/>
    </row>
    <row r="869" spans="1:9" ht="15" customHeight="1">
      <c r="A869" s="706"/>
      <c r="B869" s="706"/>
      <c r="C869" s="449"/>
      <c r="D869" s="448"/>
      <c r="F869" s="448"/>
      <c r="G869" s="448"/>
      <c r="I869" s="448"/>
    </row>
    <row r="870" spans="1:9" ht="15" customHeight="1">
      <c r="A870" s="706"/>
      <c r="B870" s="706"/>
      <c r="C870" s="449"/>
      <c r="D870" s="448"/>
      <c r="F870" s="448"/>
      <c r="G870" s="448"/>
      <c r="I870" s="448"/>
    </row>
    <row r="871" spans="1:9" ht="15" customHeight="1">
      <c r="A871" s="706"/>
      <c r="B871" s="706"/>
      <c r="C871" s="449"/>
      <c r="D871" s="448"/>
      <c r="F871" s="448"/>
      <c r="G871" s="448"/>
      <c r="I871" s="448"/>
    </row>
    <row r="872" spans="1:9" ht="15" customHeight="1">
      <c r="A872" s="706"/>
      <c r="B872" s="706"/>
      <c r="C872" s="449"/>
      <c r="D872" s="448"/>
      <c r="F872" s="448"/>
      <c r="G872" s="448"/>
      <c r="I872" s="448"/>
    </row>
    <row r="873" spans="1:9" ht="15" customHeight="1">
      <c r="A873" s="706"/>
      <c r="B873" s="706"/>
      <c r="C873" s="449"/>
      <c r="D873" s="448"/>
      <c r="F873" s="448"/>
      <c r="G873" s="448"/>
      <c r="I873" s="448"/>
    </row>
    <row r="874" spans="1:9" ht="15" customHeight="1">
      <c r="A874" s="706"/>
      <c r="B874" s="706"/>
      <c r="C874" s="449"/>
      <c r="D874" s="448"/>
      <c r="F874" s="448"/>
      <c r="G874" s="448"/>
      <c r="I874" s="448"/>
    </row>
    <row r="875" spans="1:9" ht="15" customHeight="1">
      <c r="A875" s="706"/>
      <c r="B875" s="706"/>
      <c r="C875" s="449"/>
      <c r="D875" s="448"/>
      <c r="F875" s="448"/>
      <c r="G875" s="448"/>
      <c r="I875" s="448"/>
    </row>
    <row r="876" spans="1:9" ht="15" customHeight="1">
      <c r="A876" s="706"/>
      <c r="B876" s="706"/>
      <c r="C876" s="449"/>
      <c r="D876" s="448"/>
      <c r="F876" s="448"/>
      <c r="G876" s="448"/>
      <c r="I876" s="448"/>
    </row>
    <row r="877" spans="1:9" ht="15" customHeight="1">
      <c r="A877" s="706"/>
      <c r="B877" s="706"/>
      <c r="C877" s="449"/>
      <c r="D877" s="448"/>
      <c r="F877" s="448"/>
      <c r="G877" s="448"/>
      <c r="I877" s="448"/>
    </row>
    <row r="878" spans="1:9" ht="15" customHeight="1">
      <c r="A878" s="706"/>
      <c r="B878" s="706"/>
      <c r="C878" s="449"/>
      <c r="D878" s="448"/>
      <c r="F878" s="448"/>
      <c r="G878" s="448"/>
      <c r="I878" s="448"/>
    </row>
    <row r="879" spans="1:9" ht="15" customHeight="1">
      <c r="A879" s="706"/>
      <c r="B879" s="706"/>
      <c r="C879" s="449"/>
      <c r="D879" s="448"/>
      <c r="F879" s="448"/>
      <c r="G879" s="448"/>
      <c r="I879" s="448"/>
    </row>
    <row r="880" spans="1:9" ht="15" customHeight="1">
      <c r="A880" s="706"/>
      <c r="B880" s="706"/>
      <c r="C880" s="449"/>
      <c r="D880" s="448"/>
      <c r="F880" s="448"/>
      <c r="G880" s="448"/>
      <c r="I880" s="448"/>
    </row>
    <row r="881" spans="1:9" ht="15" customHeight="1">
      <c r="A881" s="706"/>
      <c r="B881" s="706"/>
      <c r="C881" s="449"/>
      <c r="D881" s="448"/>
      <c r="F881" s="448"/>
      <c r="G881" s="448"/>
      <c r="I881" s="448"/>
    </row>
    <row r="882" spans="1:9" ht="15" customHeight="1">
      <c r="A882" s="706"/>
      <c r="B882" s="706"/>
      <c r="C882" s="449"/>
      <c r="D882" s="448"/>
      <c r="F882" s="448"/>
      <c r="G882" s="448"/>
      <c r="I882" s="448"/>
    </row>
    <row r="883" spans="1:9" ht="15" customHeight="1">
      <c r="A883" s="706"/>
      <c r="B883" s="706"/>
      <c r="C883" s="449"/>
      <c r="D883" s="448"/>
      <c r="F883" s="448"/>
      <c r="G883" s="448"/>
      <c r="I883" s="448"/>
    </row>
    <row r="884" spans="1:9" ht="15" customHeight="1">
      <c r="A884" s="706"/>
      <c r="B884" s="706"/>
      <c r="C884" s="449"/>
      <c r="D884" s="448"/>
      <c r="F884" s="448"/>
      <c r="G884" s="448"/>
      <c r="I884" s="448"/>
    </row>
    <row r="885" spans="1:9" ht="15" customHeight="1">
      <c r="A885" s="706"/>
      <c r="B885" s="706"/>
      <c r="C885" s="449"/>
      <c r="D885" s="448"/>
      <c r="F885" s="448"/>
      <c r="G885" s="448"/>
      <c r="I885" s="448"/>
    </row>
    <row r="886" spans="1:9" ht="15" customHeight="1">
      <c r="A886" s="706"/>
      <c r="B886" s="706"/>
      <c r="C886" s="449"/>
      <c r="D886" s="448"/>
      <c r="F886" s="448"/>
      <c r="G886" s="448"/>
      <c r="I886" s="448"/>
    </row>
    <row r="887" spans="1:9" ht="15" customHeight="1">
      <c r="A887" s="706"/>
      <c r="B887" s="706"/>
      <c r="C887" s="449"/>
      <c r="D887" s="448"/>
      <c r="F887" s="448"/>
      <c r="G887" s="448"/>
      <c r="I887" s="448"/>
    </row>
    <row r="888" spans="1:9" ht="15" customHeight="1">
      <c r="A888" s="706"/>
      <c r="B888" s="706"/>
      <c r="C888" s="449"/>
      <c r="D888" s="448"/>
      <c r="F888" s="448"/>
      <c r="G888" s="448"/>
      <c r="I888" s="448"/>
    </row>
    <row r="889" spans="1:9" ht="15" customHeight="1">
      <c r="A889" s="706"/>
      <c r="B889" s="706"/>
      <c r="C889" s="449"/>
      <c r="D889" s="448"/>
      <c r="F889" s="448"/>
      <c r="G889" s="448"/>
      <c r="I889" s="448"/>
    </row>
    <row r="890" spans="1:9" ht="15" customHeight="1">
      <c r="A890" s="706"/>
      <c r="B890" s="706"/>
      <c r="C890" s="449"/>
      <c r="D890" s="448"/>
      <c r="F890" s="448"/>
      <c r="G890" s="448"/>
      <c r="I890" s="448"/>
    </row>
    <row r="891" spans="1:9" ht="15" customHeight="1">
      <c r="A891" s="706"/>
      <c r="B891" s="706"/>
      <c r="C891" s="449"/>
      <c r="D891" s="448"/>
      <c r="F891" s="448"/>
      <c r="G891" s="448"/>
      <c r="I891" s="448"/>
    </row>
    <row r="892" spans="1:9" ht="15" customHeight="1">
      <c r="A892" s="706"/>
      <c r="B892" s="706"/>
      <c r="C892" s="449"/>
      <c r="D892" s="448"/>
      <c r="F892" s="448"/>
      <c r="G892" s="448"/>
      <c r="I892" s="448"/>
    </row>
    <row r="893" spans="1:9" ht="15" customHeight="1">
      <c r="A893" s="706"/>
      <c r="B893" s="706"/>
      <c r="C893" s="449"/>
      <c r="D893" s="448"/>
      <c r="F893" s="448"/>
      <c r="G893" s="448"/>
      <c r="I893" s="448"/>
    </row>
    <row r="894" spans="1:9" ht="15" customHeight="1">
      <c r="A894" s="706"/>
      <c r="B894" s="706"/>
      <c r="C894" s="449"/>
      <c r="D894" s="448"/>
      <c r="F894" s="448"/>
      <c r="G894" s="448"/>
      <c r="I894" s="448"/>
    </row>
    <row r="895" spans="1:9" ht="15" customHeight="1">
      <c r="A895" s="706"/>
      <c r="B895" s="706"/>
      <c r="C895" s="449"/>
      <c r="D895" s="448"/>
      <c r="F895" s="448"/>
      <c r="G895" s="448"/>
      <c r="I895" s="448"/>
    </row>
    <row r="896" spans="1:9" ht="15" customHeight="1">
      <c r="A896" s="706"/>
      <c r="B896" s="706"/>
      <c r="C896" s="449"/>
      <c r="D896" s="448"/>
      <c r="F896" s="448"/>
      <c r="G896" s="448"/>
      <c r="I896" s="448"/>
    </row>
    <row r="897" spans="1:9" ht="15" customHeight="1">
      <c r="A897" s="706"/>
      <c r="B897" s="706"/>
      <c r="C897" s="449"/>
      <c r="D897" s="448"/>
      <c r="F897" s="448"/>
      <c r="G897" s="448"/>
      <c r="I897" s="448"/>
    </row>
    <row r="898" spans="1:9" ht="15" customHeight="1">
      <c r="A898" s="706"/>
      <c r="B898" s="706"/>
      <c r="C898" s="449"/>
      <c r="D898" s="448"/>
      <c r="F898" s="448"/>
      <c r="G898" s="448"/>
      <c r="I898" s="448"/>
    </row>
    <row r="899" spans="1:9" ht="15" customHeight="1">
      <c r="A899" s="706"/>
      <c r="B899" s="706"/>
      <c r="C899" s="449"/>
      <c r="D899" s="448"/>
      <c r="F899" s="448"/>
      <c r="G899" s="448"/>
      <c r="I899" s="448"/>
    </row>
    <row r="900" spans="1:9" ht="15" customHeight="1">
      <c r="A900" s="706"/>
      <c r="B900" s="706"/>
      <c r="C900" s="449"/>
      <c r="D900" s="448"/>
      <c r="F900" s="448"/>
      <c r="G900" s="448"/>
      <c r="I900" s="448"/>
    </row>
    <row r="901" spans="1:9" ht="15" customHeight="1">
      <c r="A901" s="706"/>
      <c r="B901" s="706"/>
      <c r="C901" s="449"/>
      <c r="D901" s="448"/>
      <c r="F901" s="448"/>
      <c r="G901" s="448"/>
      <c r="I901" s="448"/>
    </row>
    <row r="902" spans="1:9" ht="15" customHeight="1">
      <c r="A902" s="706"/>
      <c r="B902" s="706"/>
      <c r="C902" s="449"/>
      <c r="D902" s="448"/>
      <c r="F902" s="448"/>
      <c r="G902" s="448"/>
      <c r="I902" s="448"/>
    </row>
    <row r="903" spans="1:9" ht="15" customHeight="1">
      <c r="A903" s="706"/>
      <c r="B903" s="706"/>
      <c r="C903" s="449"/>
      <c r="D903" s="448"/>
      <c r="F903" s="448"/>
      <c r="G903" s="448"/>
      <c r="I903" s="448"/>
    </row>
    <row r="904" spans="1:9" ht="15" customHeight="1">
      <c r="A904" s="706"/>
      <c r="B904" s="706"/>
      <c r="C904" s="449"/>
      <c r="D904" s="448"/>
      <c r="F904" s="448"/>
      <c r="G904" s="448"/>
      <c r="I904" s="448"/>
    </row>
    <row r="905" spans="1:9" ht="15" customHeight="1">
      <c r="A905" s="706"/>
      <c r="B905" s="706"/>
      <c r="C905" s="449"/>
      <c r="D905" s="448"/>
      <c r="F905" s="448"/>
      <c r="G905" s="448"/>
      <c r="I905" s="448"/>
    </row>
    <row r="906" spans="1:9" ht="15" customHeight="1">
      <c r="A906" s="706"/>
      <c r="B906" s="706"/>
      <c r="C906" s="449"/>
      <c r="D906" s="448"/>
      <c r="F906" s="448"/>
      <c r="G906" s="448"/>
      <c r="I906" s="448"/>
    </row>
    <row r="907" spans="1:9" ht="15" customHeight="1">
      <c r="A907" s="706"/>
      <c r="B907" s="706"/>
      <c r="C907" s="449"/>
      <c r="D907" s="448"/>
      <c r="F907" s="448"/>
      <c r="G907" s="448"/>
      <c r="I907" s="448"/>
    </row>
    <row r="908" spans="1:9" ht="15" customHeight="1">
      <c r="A908" s="706"/>
      <c r="B908" s="706"/>
      <c r="C908" s="449"/>
      <c r="D908" s="448"/>
      <c r="F908" s="448"/>
      <c r="G908" s="448"/>
      <c r="I908" s="448"/>
    </row>
    <row r="909" spans="1:9" ht="15" customHeight="1">
      <c r="A909" s="706"/>
      <c r="B909" s="706"/>
      <c r="C909" s="449"/>
      <c r="D909" s="448"/>
      <c r="F909" s="448"/>
      <c r="G909" s="448"/>
      <c r="I909" s="448"/>
    </row>
    <row r="910" spans="1:9" ht="15" customHeight="1">
      <c r="A910" s="706"/>
      <c r="B910" s="706"/>
      <c r="C910" s="449"/>
      <c r="D910" s="448"/>
      <c r="F910" s="448"/>
      <c r="G910" s="448"/>
      <c r="I910" s="448"/>
    </row>
    <row r="911" spans="1:9" ht="15" customHeight="1">
      <c r="A911" s="706"/>
      <c r="B911" s="706"/>
      <c r="C911" s="449"/>
      <c r="D911" s="448"/>
      <c r="F911" s="448"/>
      <c r="G911" s="448"/>
      <c r="I911" s="448"/>
    </row>
    <row r="912" spans="1:9" ht="15" customHeight="1">
      <c r="A912" s="706"/>
      <c r="B912" s="706"/>
      <c r="C912" s="449"/>
      <c r="D912" s="448"/>
      <c r="F912" s="448"/>
      <c r="G912" s="448"/>
      <c r="I912" s="448"/>
    </row>
    <row r="913" spans="1:9" ht="15" customHeight="1">
      <c r="A913" s="706"/>
      <c r="B913" s="706"/>
      <c r="C913" s="449"/>
      <c r="D913" s="448"/>
      <c r="F913" s="448"/>
      <c r="G913" s="448"/>
      <c r="I913" s="448"/>
    </row>
    <row r="914" spans="1:9" ht="15" customHeight="1">
      <c r="A914" s="706"/>
      <c r="B914" s="706"/>
      <c r="C914" s="449"/>
      <c r="D914" s="448"/>
      <c r="F914" s="448"/>
      <c r="G914" s="448"/>
      <c r="I914" s="448"/>
    </row>
    <row r="915" spans="1:9" ht="15" customHeight="1">
      <c r="A915" s="706"/>
      <c r="B915" s="706"/>
      <c r="C915" s="449"/>
      <c r="D915" s="448"/>
      <c r="F915" s="448"/>
      <c r="G915" s="448"/>
      <c r="I915" s="448"/>
    </row>
    <row r="916" spans="1:9" ht="15" customHeight="1">
      <c r="A916" s="706"/>
      <c r="B916" s="706"/>
      <c r="C916" s="449"/>
      <c r="D916" s="448"/>
      <c r="F916" s="448"/>
      <c r="G916" s="448"/>
      <c r="I916" s="448"/>
    </row>
    <row r="917" spans="1:9" ht="15" customHeight="1">
      <c r="A917" s="706"/>
      <c r="B917" s="706"/>
      <c r="C917" s="449"/>
      <c r="D917" s="448"/>
      <c r="F917" s="448"/>
      <c r="G917" s="448"/>
      <c r="I917" s="448"/>
    </row>
    <row r="918" spans="1:9" ht="15" customHeight="1">
      <c r="A918" s="706"/>
      <c r="B918" s="706"/>
      <c r="C918" s="449"/>
      <c r="D918" s="448"/>
      <c r="F918" s="448"/>
      <c r="G918" s="448"/>
      <c r="I918" s="448"/>
    </row>
    <row r="919" spans="1:9" ht="15" customHeight="1">
      <c r="A919" s="706"/>
      <c r="B919" s="706"/>
      <c r="C919" s="449"/>
      <c r="D919" s="448"/>
      <c r="F919" s="448"/>
      <c r="G919" s="448"/>
      <c r="I919" s="448"/>
    </row>
    <row r="920" spans="1:9" ht="15" customHeight="1">
      <c r="A920" s="706"/>
      <c r="B920" s="706"/>
      <c r="C920" s="449"/>
      <c r="D920" s="448"/>
      <c r="F920" s="448"/>
      <c r="G920" s="448"/>
      <c r="I920" s="448"/>
    </row>
    <row r="921" spans="1:9" ht="15" customHeight="1">
      <c r="A921" s="706"/>
      <c r="B921" s="706"/>
      <c r="C921" s="449"/>
      <c r="D921" s="448"/>
      <c r="F921" s="448"/>
      <c r="G921" s="448"/>
      <c r="I921" s="448"/>
    </row>
    <row r="922" spans="1:9" ht="15" customHeight="1">
      <c r="A922" s="706"/>
      <c r="B922" s="706"/>
      <c r="C922" s="449"/>
      <c r="D922" s="448"/>
      <c r="F922" s="448"/>
      <c r="G922" s="448"/>
      <c r="I922" s="448"/>
    </row>
    <row r="923" spans="1:9" ht="15" customHeight="1">
      <c r="A923" s="706"/>
      <c r="B923" s="706"/>
      <c r="C923" s="449"/>
      <c r="D923" s="448"/>
      <c r="F923" s="448"/>
      <c r="G923" s="448"/>
      <c r="I923" s="448"/>
    </row>
    <row r="924" spans="1:9" ht="15" customHeight="1">
      <c r="A924" s="706"/>
      <c r="B924" s="706"/>
      <c r="C924" s="449"/>
      <c r="D924" s="448"/>
      <c r="F924" s="448"/>
      <c r="G924" s="448"/>
      <c r="I924" s="448"/>
    </row>
    <row r="925" spans="1:9" ht="15" customHeight="1">
      <c r="A925" s="706"/>
      <c r="B925" s="706"/>
      <c r="C925" s="449"/>
      <c r="D925" s="448"/>
      <c r="F925" s="448"/>
      <c r="G925" s="448"/>
      <c r="I925" s="448"/>
    </row>
    <row r="926" spans="1:9" ht="15" customHeight="1">
      <c r="A926" s="706"/>
      <c r="B926" s="706"/>
      <c r="C926" s="449"/>
      <c r="D926" s="448"/>
      <c r="F926" s="448"/>
      <c r="G926" s="448"/>
      <c r="I926" s="448"/>
    </row>
    <row r="927" spans="1:9" ht="15" customHeight="1">
      <c r="A927" s="706"/>
      <c r="B927" s="706"/>
      <c r="C927" s="449"/>
      <c r="D927" s="448"/>
      <c r="F927" s="448"/>
      <c r="G927" s="448"/>
      <c r="I927" s="448"/>
    </row>
    <row r="928" spans="1:9" ht="15" customHeight="1">
      <c r="A928" s="706"/>
      <c r="B928" s="706"/>
      <c r="C928" s="449"/>
      <c r="D928" s="448"/>
      <c r="F928" s="448"/>
      <c r="G928" s="448"/>
      <c r="I928" s="448"/>
    </row>
    <row r="929" spans="1:9" ht="15" customHeight="1">
      <c r="A929" s="706"/>
      <c r="B929" s="706"/>
      <c r="C929" s="449"/>
      <c r="D929" s="448"/>
      <c r="F929" s="448"/>
      <c r="G929" s="448"/>
      <c r="I929" s="448"/>
    </row>
    <row r="930" spans="1:9" ht="15" customHeight="1">
      <c r="A930" s="706"/>
      <c r="B930" s="706"/>
      <c r="C930" s="449"/>
      <c r="D930" s="448"/>
      <c r="F930" s="448"/>
      <c r="G930" s="448"/>
      <c r="I930" s="448"/>
    </row>
    <row r="931" spans="1:9" ht="15" customHeight="1">
      <c r="A931" s="706"/>
      <c r="B931" s="706"/>
      <c r="C931" s="449"/>
      <c r="D931" s="448"/>
      <c r="F931" s="448"/>
      <c r="G931" s="448"/>
      <c r="I931" s="448"/>
    </row>
    <row r="932" spans="1:9" ht="15" customHeight="1">
      <c r="A932" s="706"/>
      <c r="B932" s="706"/>
      <c r="C932" s="449"/>
      <c r="D932" s="448"/>
      <c r="F932" s="448"/>
      <c r="G932" s="448"/>
      <c r="I932" s="448"/>
    </row>
    <row r="933" spans="1:9" ht="15" customHeight="1">
      <c r="A933" s="706"/>
      <c r="B933" s="706"/>
      <c r="C933" s="449"/>
      <c r="D933" s="448"/>
      <c r="F933" s="448"/>
      <c r="G933" s="448"/>
      <c r="I933" s="448"/>
    </row>
    <row r="934" spans="1:9" ht="15" customHeight="1">
      <c r="A934" s="706"/>
      <c r="B934" s="706"/>
      <c r="C934" s="449"/>
      <c r="D934" s="448"/>
      <c r="F934" s="448"/>
      <c r="G934" s="448"/>
      <c r="I934" s="448"/>
    </row>
    <row r="935" spans="1:9" ht="15" customHeight="1">
      <c r="A935" s="706"/>
      <c r="B935" s="706"/>
      <c r="C935" s="449"/>
      <c r="D935" s="448"/>
      <c r="F935" s="448"/>
      <c r="G935" s="448"/>
      <c r="I935" s="448"/>
    </row>
    <row r="936" spans="1:9" ht="15" customHeight="1">
      <c r="A936" s="706"/>
      <c r="B936" s="706"/>
      <c r="C936" s="449"/>
      <c r="D936" s="448"/>
      <c r="F936" s="448"/>
      <c r="G936" s="448"/>
      <c r="I936" s="448"/>
    </row>
    <row r="937" spans="1:9" ht="15" customHeight="1">
      <c r="A937" s="706"/>
      <c r="B937" s="706"/>
      <c r="C937" s="449"/>
      <c r="D937" s="448"/>
      <c r="F937" s="448"/>
      <c r="G937" s="448"/>
      <c r="I937" s="448"/>
    </row>
    <row r="938" spans="1:9" ht="15" customHeight="1">
      <c r="A938" s="706"/>
      <c r="B938" s="706"/>
      <c r="C938" s="449"/>
      <c r="D938" s="448"/>
      <c r="F938" s="448"/>
      <c r="G938" s="448"/>
      <c r="I938" s="448"/>
    </row>
    <row r="939" spans="1:9" ht="15" customHeight="1">
      <c r="A939" s="706"/>
      <c r="B939" s="706"/>
      <c r="C939" s="449"/>
      <c r="D939" s="448"/>
      <c r="F939" s="448"/>
      <c r="G939" s="448"/>
      <c r="I939" s="448"/>
    </row>
    <row r="940" spans="1:9" ht="15" customHeight="1">
      <c r="A940" s="706"/>
      <c r="B940" s="706"/>
      <c r="C940" s="449"/>
      <c r="D940" s="448"/>
      <c r="F940" s="448"/>
      <c r="G940" s="448"/>
      <c r="I940" s="448"/>
    </row>
    <row r="941" spans="1:9" ht="15" customHeight="1">
      <c r="A941" s="706"/>
      <c r="B941" s="706"/>
      <c r="C941" s="449"/>
      <c r="D941" s="448"/>
      <c r="F941" s="448"/>
      <c r="G941" s="448"/>
      <c r="I941" s="448"/>
    </row>
    <row r="942" spans="1:9" ht="15" customHeight="1">
      <c r="A942" s="706"/>
      <c r="B942" s="706"/>
      <c r="C942" s="449"/>
      <c r="D942" s="448"/>
      <c r="F942" s="448"/>
      <c r="G942" s="448"/>
      <c r="I942" s="448"/>
    </row>
    <row r="943" spans="1:9" ht="15" customHeight="1">
      <c r="A943" s="706"/>
      <c r="B943" s="706"/>
      <c r="C943" s="449"/>
      <c r="D943" s="448"/>
      <c r="F943" s="448"/>
      <c r="G943" s="448"/>
      <c r="I943" s="448"/>
    </row>
    <row r="944" spans="1:9" ht="15" customHeight="1">
      <c r="A944" s="706"/>
      <c r="B944" s="706"/>
      <c r="C944" s="449"/>
      <c r="D944" s="448"/>
      <c r="F944" s="448"/>
      <c r="G944" s="448"/>
      <c r="I944" s="448"/>
    </row>
    <row r="945" spans="1:9" ht="15" customHeight="1">
      <c r="A945" s="706"/>
      <c r="B945" s="706"/>
      <c r="C945" s="449"/>
      <c r="D945" s="448"/>
      <c r="F945" s="448"/>
      <c r="G945" s="448"/>
      <c r="I945" s="448"/>
    </row>
    <row r="946" spans="1:9" ht="15" customHeight="1">
      <c r="A946" s="706"/>
      <c r="B946" s="706"/>
      <c r="C946" s="449"/>
      <c r="D946" s="448"/>
      <c r="F946" s="448"/>
      <c r="G946" s="448"/>
      <c r="I946" s="448"/>
    </row>
    <row r="947" spans="1:9" ht="15" customHeight="1">
      <c r="A947" s="706"/>
      <c r="B947" s="706"/>
      <c r="C947" s="449"/>
      <c r="D947" s="448"/>
      <c r="F947" s="448"/>
      <c r="G947" s="448"/>
      <c r="I947" s="448"/>
    </row>
    <row r="948" spans="1:9" ht="15" customHeight="1">
      <c r="A948" s="706"/>
      <c r="B948" s="706"/>
      <c r="C948" s="449"/>
      <c r="D948" s="448"/>
      <c r="F948" s="448"/>
      <c r="G948" s="448"/>
      <c r="I948" s="448"/>
    </row>
    <row r="949" spans="1:9" ht="15" customHeight="1">
      <c r="A949" s="706"/>
      <c r="B949" s="706"/>
      <c r="C949" s="449"/>
      <c r="D949" s="448"/>
      <c r="F949" s="448"/>
      <c r="G949" s="448"/>
      <c r="I949" s="448"/>
    </row>
    <row r="950" spans="1:9" ht="15" customHeight="1">
      <c r="A950" s="706"/>
      <c r="B950" s="706"/>
      <c r="C950" s="449"/>
      <c r="D950" s="448"/>
      <c r="F950" s="448"/>
      <c r="G950" s="448"/>
      <c r="I950" s="448"/>
    </row>
    <row r="951" spans="1:9" ht="15" customHeight="1">
      <c r="A951" s="706"/>
      <c r="B951" s="706"/>
      <c r="C951" s="449"/>
      <c r="D951" s="448"/>
      <c r="F951" s="448"/>
      <c r="G951" s="448"/>
      <c r="I951" s="448"/>
    </row>
    <row r="952" spans="1:9" ht="15" customHeight="1">
      <c r="A952" s="706"/>
      <c r="B952" s="706"/>
      <c r="C952" s="449"/>
      <c r="D952" s="448"/>
      <c r="F952" s="448"/>
      <c r="G952" s="448"/>
      <c r="I952" s="448"/>
    </row>
    <row r="953" spans="1:9" ht="15" customHeight="1">
      <c r="A953" s="706"/>
      <c r="B953" s="706"/>
      <c r="C953" s="449"/>
      <c r="D953" s="448"/>
      <c r="F953" s="448"/>
      <c r="G953" s="448"/>
      <c r="I953" s="448"/>
    </row>
    <row r="954" spans="1:9" ht="15" customHeight="1">
      <c r="A954" s="706"/>
      <c r="B954" s="706"/>
      <c r="C954" s="449"/>
      <c r="D954" s="448"/>
      <c r="F954" s="448"/>
      <c r="G954" s="448"/>
      <c r="I954" s="448"/>
    </row>
    <row r="955" spans="1:9" ht="15" customHeight="1">
      <c r="A955" s="706"/>
      <c r="B955" s="706"/>
      <c r="C955" s="449"/>
      <c r="D955" s="448"/>
      <c r="F955" s="448"/>
      <c r="G955" s="448"/>
      <c r="I955" s="448"/>
    </row>
    <row r="956" spans="1:9" ht="15" customHeight="1">
      <c r="A956" s="706"/>
      <c r="B956" s="706"/>
      <c r="C956" s="449"/>
      <c r="D956" s="448"/>
      <c r="F956" s="448"/>
      <c r="G956" s="448"/>
      <c r="I956" s="448"/>
    </row>
    <row r="957" spans="1:9" ht="15" customHeight="1">
      <c r="A957" s="706"/>
      <c r="B957" s="706"/>
      <c r="C957" s="449"/>
      <c r="D957" s="448"/>
      <c r="F957" s="448"/>
      <c r="G957" s="448"/>
      <c r="I957" s="448"/>
    </row>
    <row r="958" spans="1:9" ht="15" customHeight="1">
      <c r="A958" s="706"/>
      <c r="B958" s="706"/>
      <c r="C958" s="449"/>
      <c r="D958" s="448"/>
      <c r="F958" s="448"/>
      <c r="G958" s="448"/>
      <c r="I958" s="448"/>
    </row>
    <row r="959" spans="1:9" ht="15" customHeight="1">
      <c r="A959" s="706"/>
      <c r="B959" s="706"/>
      <c r="C959" s="449"/>
      <c r="D959" s="448"/>
      <c r="F959" s="448"/>
      <c r="G959" s="448"/>
      <c r="I959" s="448"/>
    </row>
    <row r="960" spans="1:9" ht="15" customHeight="1">
      <c r="A960" s="706"/>
      <c r="B960" s="706"/>
      <c r="C960" s="449"/>
      <c r="D960" s="448"/>
      <c r="F960" s="448"/>
      <c r="G960" s="448"/>
      <c r="I960" s="448"/>
    </row>
    <row r="961" spans="1:9" ht="15" customHeight="1">
      <c r="A961" s="706"/>
      <c r="B961" s="706"/>
      <c r="C961" s="449"/>
      <c r="D961" s="448"/>
      <c r="F961" s="448"/>
      <c r="G961" s="448"/>
      <c r="I961" s="448"/>
    </row>
    <row r="962" spans="1:9" ht="15" customHeight="1">
      <c r="A962" s="706"/>
      <c r="B962" s="706"/>
      <c r="C962" s="449"/>
      <c r="D962" s="448"/>
      <c r="F962" s="448"/>
      <c r="G962" s="448"/>
      <c r="I962" s="448"/>
    </row>
    <row r="963" spans="1:9" ht="15" customHeight="1">
      <c r="A963" s="706"/>
      <c r="B963" s="706"/>
      <c r="C963" s="449"/>
      <c r="D963" s="448"/>
      <c r="F963" s="448"/>
      <c r="G963" s="448"/>
      <c r="I963" s="448"/>
    </row>
    <row r="964" spans="1:9" ht="15" customHeight="1">
      <c r="A964" s="706"/>
      <c r="B964" s="706"/>
      <c r="C964" s="449"/>
      <c r="D964" s="448"/>
      <c r="F964" s="448"/>
      <c r="G964" s="448"/>
      <c r="I964" s="448"/>
    </row>
    <row r="965" spans="1:9" ht="15" customHeight="1">
      <c r="A965" s="706"/>
      <c r="B965" s="706"/>
      <c r="C965" s="449"/>
      <c r="D965" s="448"/>
      <c r="F965" s="448"/>
      <c r="G965" s="448"/>
      <c r="I965" s="448"/>
    </row>
    <row r="966" spans="1:9" ht="15" customHeight="1">
      <c r="A966" s="706"/>
      <c r="B966" s="706"/>
      <c r="C966" s="449"/>
      <c r="D966" s="448"/>
      <c r="F966" s="448"/>
      <c r="G966" s="448"/>
      <c r="I966" s="448"/>
    </row>
    <row r="967" spans="1:9" ht="15" customHeight="1">
      <c r="A967" s="706"/>
      <c r="B967" s="706"/>
      <c r="C967" s="449"/>
      <c r="D967" s="448"/>
      <c r="F967" s="448"/>
      <c r="G967" s="448"/>
      <c r="I967" s="448"/>
    </row>
    <row r="968" spans="1:9" ht="15" customHeight="1">
      <c r="A968" s="706"/>
      <c r="B968" s="706"/>
      <c r="C968" s="449"/>
      <c r="D968" s="448"/>
      <c r="F968" s="448"/>
      <c r="G968" s="448"/>
      <c r="I968" s="448"/>
    </row>
    <row r="969" spans="1:9" ht="15" customHeight="1">
      <c r="A969" s="706"/>
      <c r="B969" s="706"/>
      <c r="C969" s="449"/>
      <c r="D969" s="448"/>
      <c r="F969" s="448"/>
      <c r="G969" s="448"/>
      <c r="I969" s="448"/>
    </row>
    <row r="970" spans="1:9" ht="15" customHeight="1">
      <c r="A970" s="706"/>
      <c r="B970" s="706"/>
      <c r="C970" s="449"/>
      <c r="D970" s="448"/>
      <c r="F970" s="448"/>
      <c r="G970" s="448"/>
      <c r="I970" s="448"/>
    </row>
    <row r="971" spans="1:9" ht="15" customHeight="1">
      <c r="A971" s="706"/>
      <c r="B971" s="706"/>
      <c r="C971" s="449"/>
      <c r="D971" s="448"/>
      <c r="F971" s="448"/>
      <c r="G971" s="448"/>
      <c r="I971" s="448"/>
    </row>
    <row r="972" spans="1:9" ht="15" customHeight="1">
      <c r="A972" s="706"/>
      <c r="B972" s="706"/>
      <c r="C972" s="449"/>
      <c r="D972" s="448"/>
      <c r="F972" s="448"/>
      <c r="G972" s="448"/>
      <c r="I972" s="448"/>
    </row>
    <row r="973" spans="1:9" ht="15" customHeight="1">
      <c r="A973" s="706"/>
      <c r="B973" s="706"/>
      <c r="C973" s="449"/>
      <c r="D973" s="448"/>
      <c r="F973" s="448"/>
      <c r="G973" s="448"/>
      <c r="I973" s="448"/>
    </row>
    <row r="974" spans="1:9" ht="15" customHeight="1">
      <c r="A974" s="706"/>
      <c r="B974" s="706"/>
      <c r="C974" s="449"/>
      <c r="D974" s="448"/>
      <c r="F974" s="448"/>
      <c r="G974" s="448"/>
      <c r="I974" s="448"/>
    </row>
    <row r="975" spans="1:9" ht="15" customHeight="1">
      <c r="A975" s="706"/>
      <c r="B975" s="706"/>
      <c r="C975" s="449"/>
      <c r="D975" s="448"/>
      <c r="F975" s="448"/>
      <c r="G975" s="448"/>
      <c r="I975" s="448"/>
    </row>
    <row r="976" spans="1:9" ht="15" customHeight="1">
      <c r="A976" s="706"/>
      <c r="B976" s="706"/>
      <c r="C976" s="449"/>
      <c r="D976" s="448"/>
      <c r="F976" s="448"/>
      <c r="G976" s="448"/>
      <c r="I976" s="448"/>
    </row>
    <row r="977" spans="1:9" ht="15" customHeight="1">
      <c r="A977" s="706"/>
      <c r="B977" s="706"/>
      <c r="C977" s="449"/>
      <c r="D977" s="448"/>
      <c r="F977" s="448"/>
      <c r="G977" s="448"/>
      <c r="I977" s="448"/>
    </row>
    <row r="978" spans="1:9" ht="15" customHeight="1">
      <c r="A978" s="706"/>
      <c r="B978" s="706"/>
      <c r="C978" s="449"/>
      <c r="D978" s="448"/>
      <c r="F978" s="448"/>
      <c r="G978" s="448"/>
      <c r="I978" s="448"/>
    </row>
    <row r="979" spans="1:9" ht="15" customHeight="1">
      <c r="A979" s="706"/>
      <c r="B979" s="706"/>
      <c r="C979" s="449"/>
      <c r="D979" s="448"/>
      <c r="F979" s="448"/>
      <c r="G979" s="448"/>
      <c r="I979" s="448"/>
    </row>
    <row r="980" spans="1:9" ht="15" customHeight="1">
      <c r="A980" s="706"/>
      <c r="B980" s="706"/>
      <c r="C980" s="449"/>
      <c r="D980" s="448"/>
      <c r="F980" s="448"/>
      <c r="G980" s="448"/>
      <c r="I980" s="448"/>
    </row>
    <row r="981" spans="1:9" ht="15" customHeight="1">
      <c r="A981" s="706"/>
      <c r="B981" s="706"/>
      <c r="C981" s="449"/>
      <c r="D981" s="448"/>
      <c r="F981" s="448"/>
      <c r="G981" s="448"/>
      <c r="I981" s="448"/>
    </row>
    <row r="982" spans="1:9" ht="16.5">
      <c r="A982" s="706"/>
      <c r="B982" s="706"/>
      <c r="C982" s="449"/>
      <c r="D982" s="448"/>
      <c r="F982" s="448"/>
      <c r="G982" s="448"/>
      <c r="I982" s="448"/>
    </row>
    <row r="983" spans="1:9" ht="16.5">
      <c r="A983" s="706"/>
      <c r="B983" s="706"/>
      <c r="C983" s="449"/>
      <c r="D983" s="448"/>
      <c r="F983" s="448"/>
      <c r="G983" s="448"/>
      <c r="I983" s="448"/>
    </row>
    <row r="984" spans="1:9" ht="16.5">
      <c r="A984" s="706"/>
      <c r="B984" s="706"/>
      <c r="C984" s="449"/>
      <c r="D984" s="448"/>
      <c r="F984" s="448"/>
      <c r="G984" s="448"/>
      <c r="I984" s="448"/>
    </row>
    <row r="985" spans="1:9" ht="16.5">
      <c r="A985" s="706"/>
      <c r="B985" s="706"/>
    </row>
    <row r="986" spans="1:9" ht="16.5">
      <c r="B986" s="706"/>
    </row>
  </sheetData>
  <autoFilter ref="T1:T987"/>
  <mergeCells count="4">
    <mergeCell ref="F700:F704"/>
    <mergeCell ref="D699:F699"/>
    <mergeCell ref="H699:I699"/>
    <mergeCell ref="J700:J712"/>
  </mergeCells>
  <conditionalFormatting sqref="B2:C663">
    <cfRule type="duplicateValues" dxfId="156" priority="163"/>
  </conditionalFormatting>
  <conditionalFormatting sqref="B664:C664">
    <cfRule type="duplicateValues" dxfId="155" priority="72"/>
  </conditionalFormatting>
  <conditionalFormatting sqref="C665">
    <cfRule type="duplicateValues" dxfId="154" priority="70"/>
  </conditionalFormatting>
  <conditionalFormatting sqref="C666">
    <cfRule type="duplicateValues" dxfId="153" priority="69"/>
  </conditionalFormatting>
  <conditionalFormatting sqref="B715:B1048576 C670 B1:B669 B671">
    <cfRule type="duplicateValues" dxfId="152" priority="63"/>
  </conditionalFormatting>
  <conditionalFormatting sqref="C707">
    <cfRule type="duplicateValues" dxfId="151" priority="62"/>
  </conditionalFormatting>
  <conditionalFormatting sqref="C708">
    <cfRule type="duplicateValues" dxfId="150" priority="59"/>
  </conditionalFormatting>
  <conditionalFormatting sqref="C709">
    <cfRule type="duplicateValues" dxfId="149" priority="56"/>
  </conditionalFormatting>
  <conditionalFormatting sqref="B667:C671">
    <cfRule type="duplicateValues" dxfId="148" priority="183"/>
  </conditionalFormatting>
  <conditionalFormatting sqref="C667:C669 C671 B670">
    <cfRule type="duplicateValues" dxfId="147" priority="184"/>
  </conditionalFormatting>
  <conditionalFormatting sqref="C670 B2:B669 B671">
    <cfRule type="duplicateValues" dxfId="146" priority="186"/>
  </conditionalFormatting>
  <conditionalFormatting sqref="B670">
    <cfRule type="duplicateValues" dxfId="145" priority="53"/>
  </conditionalFormatting>
  <conditionalFormatting sqref="C670">
    <cfRule type="duplicateValues" dxfId="144" priority="52"/>
  </conditionalFormatting>
  <conditionalFormatting sqref="B665:C666">
    <cfRule type="duplicateValues" dxfId="143" priority="189"/>
  </conditionalFormatting>
  <conditionalFormatting sqref="C671:C672">
    <cfRule type="duplicateValues" dxfId="142" priority="50"/>
  </conditionalFormatting>
  <conditionalFormatting sqref="B671:C672">
    <cfRule type="duplicateValues" dxfId="141" priority="49"/>
  </conditionalFormatting>
  <conditionalFormatting sqref="B671:B672">
    <cfRule type="duplicateValues" dxfId="140" priority="48"/>
  </conditionalFormatting>
  <conditionalFormatting sqref="B672">
    <cfRule type="duplicateValues" dxfId="139" priority="41"/>
  </conditionalFormatting>
  <conditionalFormatting sqref="B672:C672">
    <cfRule type="duplicateValues" dxfId="138" priority="40"/>
  </conditionalFormatting>
  <conditionalFormatting sqref="C672">
    <cfRule type="duplicateValues" dxfId="137" priority="39"/>
  </conditionalFormatting>
  <conditionalFormatting sqref="C673:C677">
    <cfRule type="duplicateValues" dxfId="136" priority="37"/>
  </conditionalFormatting>
  <conditionalFormatting sqref="B673:C677">
    <cfRule type="duplicateValues" dxfId="135" priority="36"/>
  </conditionalFormatting>
  <conditionalFormatting sqref="B673:B677">
    <cfRule type="duplicateValues" dxfId="134" priority="35"/>
  </conditionalFormatting>
  <conditionalFormatting sqref="C678">
    <cfRule type="duplicateValues" dxfId="133" priority="24"/>
  </conditionalFormatting>
  <conditionalFormatting sqref="B678:C678">
    <cfRule type="duplicateValues" dxfId="132" priority="23"/>
  </conditionalFormatting>
  <conditionalFormatting sqref="B678">
    <cfRule type="duplicateValues" dxfId="131" priority="22"/>
  </conditionalFormatting>
  <conditionalFormatting sqref="C679:C681">
    <cfRule type="duplicateValues" dxfId="130" priority="21"/>
  </conditionalFormatting>
  <conditionalFormatting sqref="B679:C681">
    <cfRule type="duplicateValues" dxfId="129" priority="20"/>
  </conditionalFormatting>
  <conditionalFormatting sqref="B679:B681">
    <cfRule type="duplicateValues" dxfId="128" priority="19"/>
  </conditionalFormatting>
  <conditionalFormatting sqref="C682">
    <cfRule type="duplicateValues" dxfId="127" priority="18"/>
  </conditionalFormatting>
  <conditionalFormatting sqref="B682:C682">
    <cfRule type="duplicateValues" dxfId="126" priority="17"/>
  </conditionalFormatting>
  <conditionalFormatting sqref="B682">
    <cfRule type="duplicateValues" dxfId="125" priority="16"/>
  </conditionalFormatting>
  <conditionalFormatting sqref="C683:C685 C697:C703">
    <cfRule type="duplicateValues" dxfId="124" priority="15"/>
  </conditionalFormatting>
  <conditionalFormatting sqref="B683:C685 B697:C703">
    <cfRule type="duplicateValues" dxfId="123" priority="14"/>
  </conditionalFormatting>
  <conditionalFormatting sqref="B683:B685 B697:B703">
    <cfRule type="duplicateValues" dxfId="122" priority="13"/>
  </conditionalFormatting>
  <conditionalFormatting sqref="C686:C693">
    <cfRule type="duplicateValues" dxfId="121" priority="12"/>
  </conditionalFormatting>
  <conditionalFormatting sqref="B686:C693">
    <cfRule type="duplicateValues" dxfId="120" priority="11"/>
  </conditionalFormatting>
  <conditionalFormatting sqref="B686:B693">
    <cfRule type="duplicateValues" dxfId="119" priority="10"/>
  </conditionalFormatting>
  <conditionalFormatting sqref="C694">
    <cfRule type="duplicateValues" dxfId="118" priority="9"/>
  </conditionalFormatting>
  <conditionalFormatting sqref="B694:C694">
    <cfRule type="duplicateValues" dxfId="117" priority="8"/>
  </conditionalFormatting>
  <conditionalFormatting sqref="B694">
    <cfRule type="duplicateValues" dxfId="116" priority="7"/>
  </conditionalFormatting>
  <conditionalFormatting sqref="C695">
    <cfRule type="duplicateValues" dxfId="115" priority="6"/>
  </conditionalFormatting>
  <conditionalFormatting sqref="B695:C695">
    <cfRule type="duplicateValues" dxfId="114" priority="5"/>
  </conditionalFormatting>
  <conditionalFormatting sqref="B695">
    <cfRule type="duplicateValues" dxfId="113" priority="4"/>
  </conditionalFormatting>
  <conditionalFormatting sqref="C696">
    <cfRule type="duplicateValues" dxfId="112" priority="3"/>
  </conditionalFormatting>
  <conditionalFormatting sqref="B696:C696">
    <cfRule type="duplicateValues" dxfId="111" priority="2"/>
  </conditionalFormatting>
  <conditionalFormatting sqref="B696">
    <cfRule type="duplicateValues" dxfId="110" priority="1"/>
  </conditionalFormatting>
  <hyperlinks>
    <hyperlink ref="EJ49" r:id="rId1"/>
    <hyperlink ref="EK49" r:id="rId2"/>
    <hyperlink ref="EL49" r:id="rId3"/>
    <hyperlink ref="EM49" r:id="rId4"/>
    <hyperlink ref="EJ103" r:id="rId5"/>
    <hyperlink ref="EK103" r:id="rId6"/>
    <hyperlink ref="EL103" r:id="rId7"/>
    <hyperlink ref="EM103" r:id="rId8"/>
    <hyperlink ref="EJ424" r:id="rId9"/>
    <hyperlink ref="EK424" r:id="rId10"/>
    <hyperlink ref="EL424" r:id="rId11"/>
    <hyperlink ref="EJ43" r:id="rId12"/>
    <hyperlink ref="EK43" r:id="rId13"/>
    <hyperlink ref="EL43" r:id="rId14"/>
    <hyperlink ref="EM43" r:id="rId15" display="http://linkedin.com/in/ganesh-moota-11062000/"/>
    <hyperlink ref="EN43" r:id="rId16"/>
    <hyperlink ref="EJ87" r:id="rId17"/>
    <hyperlink ref="EK87" r:id="rId18"/>
    <hyperlink ref="EL87" r:id="rId19"/>
    <hyperlink ref="EM87" r:id="rId20"/>
    <hyperlink ref="EJ517" r:id="rId21"/>
    <hyperlink ref="EK517" r:id="rId22"/>
    <hyperlink ref="EM517" r:id="rId23"/>
    <hyperlink ref="EJ232" r:id="rId24"/>
    <hyperlink ref="EK232" r:id="rId25"/>
    <hyperlink ref="EL232" r:id="rId26"/>
    <hyperlink ref="EM232" r:id="rId27"/>
    <hyperlink ref="EJ575" r:id="rId28"/>
    <hyperlink ref="EK575" r:id="rId29"/>
    <hyperlink ref="EL575" r:id="rId30"/>
    <hyperlink ref="EM575" r:id="rId31"/>
    <hyperlink ref="EJ563" r:id="rId32"/>
    <hyperlink ref="EK563" r:id="rId33"/>
    <hyperlink ref="EL563" r:id="rId34"/>
    <hyperlink ref="EM563" r:id="rId35"/>
    <hyperlink ref="EN563" r:id="rId36"/>
    <hyperlink ref="EJ311" r:id="rId37"/>
    <hyperlink ref="EK311" r:id="rId38"/>
    <hyperlink ref="EL311" r:id="rId39"/>
    <hyperlink ref="EM311" r:id="rId40"/>
    <hyperlink ref="EJ139" r:id="rId41"/>
    <hyperlink ref="EK139" r:id="rId42"/>
    <hyperlink ref="EL139" r:id="rId43"/>
    <hyperlink ref="EM139" r:id="rId44"/>
    <hyperlink ref="EJ545" r:id="rId45"/>
    <hyperlink ref="EK545" r:id="rId46"/>
    <hyperlink ref="EL545" r:id="rId47"/>
    <hyperlink ref="EM545" r:id="rId48"/>
    <hyperlink ref="EJ304" r:id="rId49"/>
    <hyperlink ref="EK304" r:id="rId50"/>
    <hyperlink ref="EL304" r:id="rId51"/>
    <hyperlink ref="EM304" r:id="rId52"/>
    <hyperlink ref="EJ240" r:id="rId53"/>
    <hyperlink ref="EK240" r:id="rId54"/>
    <hyperlink ref="EJ57" r:id="rId55"/>
    <hyperlink ref="EK57" r:id="rId56"/>
    <hyperlink ref="EL57" r:id="rId57"/>
    <hyperlink ref="EM57" r:id="rId58"/>
    <hyperlink ref="EJ154" r:id="rId59"/>
    <hyperlink ref="EK154" r:id="rId60"/>
    <hyperlink ref="EL154" r:id="rId61"/>
    <hyperlink ref="EM154" r:id="rId62"/>
    <hyperlink ref="EJ403" r:id="rId63"/>
    <hyperlink ref="EK403" r:id="rId64"/>
    <hyperlink ref="EL403" r:id="rId65"/>
    <hyperlink ref="EM403" r:id="rId66"/>
    <hyperlink ref="EJ324" r:id="rId67"/>
    <hyperlink ref="EK324" r:id="rId68"/>
    <hyperlink ref="EL324" r:id="rId69"/>
    <hyperlink ref="EM324" r:id="rId70"/>
    <hyperlink ref="EJ115" r:id="rId71"/>
    <hyperlink ref="EK115" r:id="rId72"/>
    <hyperlink ref="EL115" r:id="rId73" display="http://www.facebook.com/kedar.chendavankar"/>
    <hyperlink ref="EM115" r:id="rId74" display="http://www.linkedin.com/in/kedar-chendavankar-415389183"/>
    <hyperlink ref="EJ141" r:id="rId75"/>
    <hyperlink ref="EK141" r:id="rId76"/>
    <hyperlink ref="EL141" r:id="rId77"/>
    <hyperlink ref="EM141" r:id="rId78"/>
    <hyperlink ref="EJ326" r:id="rId79"/>
    <hyperlink ref="EK326" r:id="rId80"/>
    <hyperlink ref="EL326" r:id="rId81"/>
    <hyperlink ref="EM326" r:id="rId82"/>
    <hyperlink ref="EJ259" r:id="rId83"/>
    <hyperlink ref="EK259" r:id="rId84"/>
    <hyperlink ref="EL259" r:id="rId85"/>
    <hyperlink ref="EM259" r:id="rId86"/>
    <hyperlink ref="EJ284" r:id="rId87"/>
    <hyperlink ref="EK284" r:id="rId88"/>
    <hyperlink ref="EL284" r:id="rId89"/>
    <hyperlink ref="EM284" r:id="rId90"/>
    <hyperlink ref="EJ436" r:id="rId91"/>
    <hyperlink ref="EK436" r:id="rId92"/>
    <hyperlink ref="EL436" r:id="rId93"/>
    <hyperlink ref="EM436" r:id="rId94"/>
    <hyperlink ref="EJ446" r:id="rId95"/>
    <hyperlink ref="EK446" r:id="rId96"/>
    <hyperlink ref="EL446" r:id="rId97"/>
    <hyperlink ref="EM446" r:id="rId98"/>
    <hyperlink ref="EJ10" r:id="rId99"/>
    <hyperlink ref="EK10" r:id="rId100"/>
    <hyperlink ref="EL10" r:id="rId101"/>
    <hyperlink ref="EM10" r:id="rId102"/>
    <hyperlink ref="EJ492" r:id="rId103"/>
    <hyperlink ref="EK492" r:id="rId104"/>
    <hyperlink ref="EL492" r:id="rId105"/>
    <hyperlink ref="EM492" r:id="rId106"/>
    <hyperlink ref="EJ373" r:id="rId107"/>
    <hyperlink ref="EK373" r:id="rId108"/>
    <hyperlink ref="EL373" r:id="rId109"/>
    <hyperlink ref="EM373" r:id="rId110"/>
    <hyperlink ref="EJ45" r:id="rId111"/>
    <hyperlink ref="EK45" r:id="rId112"/>
    <hyperlink ref="EL45" r:id="rId113"/>
    <hyperlink ref="EM45" r:id="rId114"/>
    <hyperlink ref="EJ412" r:id="rId115"/>
    <hyperlink ref="EK412" r:id="rId116"/>
    <hyperlink ref="EL412" r:id="rId117"/>
    <hyperlink ref="EM412" r:id="rId118"/>
    <hyperlink ref="EJ7" r:id="rId119"/>
    <hyperlink ref="EK7" r:id="rId120"/>
    <hyperlink ref="EL7" r:id="rId121"/>
    <hyperlink ref="EM7" r:id="rId122" display="http://www.linkedin.com/in/darshan-bhor1999"/>
    <hyperlink ref="EJ361" r:id="rId123"/>
    <hyperlink ref="EK361" r:id="rId124"/>
    <hyperlink ref="EL361" r:id="rId125"/>
    <hyperlink ref="EM361" r:id="rId126"/>
    <hyperlink ref="EJ40" r:id="rId127"/>
    <hyperlink ref="EK40" r:id="rId128"/>
    <hyperlink ref="EL40" r:id="rId129"/>
    <hyperlink ref="EM40" r:id="rId130"/>
    <hyperlink ref="EJ398" r:id="rId131"/>
    <hyperlink ref="EK398" r:id="rId132"/>
    <hyperlink ref="EL398" r:id="rId133"/>
    <hyperlink ref="EM398" r:id="rId134"/>
    <hyperlink ref="EJ531" r:id="rId135"/>
    <hyperlink ref="EK531" r:id="rId136"/>
    <hyperlink ref="EL531" r:id="rId137"/>
    <hyperlink ref="EM531" r:id="rId138" display="http://linked.com/in/rishipandya-80604216b"/>
    <hyperlink ref="EJ180" r:id="rId139"/>
    <hyperlink ref="EK180" r:id="rId140"/>
    <hyperlink ref="EL180" r:id="rId141"/>
    <hyperlink ref="EM180" r:id="rId142" display="http://linkedin.com/in/nikita-n-540635108"/>
    <hyperlink ref="EJ210" r:id="rId143"/>
    <hyperlink ref="EK210" r:id="rId144"/>
    <hyperlink ref="EL210" r:id="rId145"/>
    <hyperlink ref="EM210" r:id="rId146" display="http://www.linkedin.com/in/anuj-sawant-0a2a26190"/>
    <hyperlink ref="EJ382" r:id="rId147"/>
    <hyperlink ref="EK382" r:id="rId148"/>
    <hyperlink ref="EL382" r:id="rId149"/>
    <hyperlink ref="EM382" r:id="rId150"/>
    <hyperlink ref="EJ368" r:id="rId151"/>
    <hyperlink ref="EK368" r:id="rId152"/>
    <hyperlink ref="EL368" r:id="rId153"/>
    <hyperlink ref="EM368" r:id="rId154" display="http://www.linkedin.com/in/pooja-sharma-0551b7192"/>
    <hyperlink ref="EJ33" r:id="rId155"/>
    <hyperlink ref="EK33" r:id="rId156"/>
    <hyperlink ref="EL33" r:id="rId157"/>
    <hyperlink ref="EM33" r:id="rId158"/>
    <hyperlink ref="EJ234" r:id="rId159"/>
    <hyperlink ref="EK234" r:id="rId160"/>
    <hyperlink ref="EL234" r:id="rId161"/>
    <hyperlink ref="EM234" r:id="rId162"/>
    <hyperlink ref="EJ347" r:id="rId163"/>
    <hyperlink ref="EK347" r:id="rId164"/>
    <hyperlink ref="EL347" r:id="rId165" display="http://facebook.com/adarsh.jadhav.988926"/>
    <hyperlink ref="EM347" r:id="rId166"/>
    <hyperlink ref="EJ244" r:id="rId167"/>
    <hyperlink ref="EK244" r:id="rId168"/>
    <hyperlink ref="EL244" r:id="rId169"/>
    <hyperlink ref="EM244" r:id="rId170" display="http://linkedin.com/in/sakshi-dhatrak-2268a8138"/>
    <hyperlink ref="EJ20" r:id="rId171"/>
    <hyperlink ref="EK20" r:id="rId172"/>
    <hyperlink ref="EM20" r:id="rId173" display="http://www.linkedin.com/in/namrata-mohite-42254a170"/>
    <hyperlink ref="EJ102" r:id="rId174"/>
    <hyperlink ref="EK102" r:id="rId175"/>
    <hyperlink ref="EL102" r:id="rId176"/>
    <hyperlink ref="EM102" r:id="rId177"/>
    <hyperlink ref="EJ540" r:id="rId178"/>
    <hyperlink ref="EK540" r:id="rId179"/>
    <hyperlink ref="EM540" r:id="rId180"/>
    <hyperlink ref="EJ534" r:id="rId181"/>
    <hyperlink ref="EK534" r:id="rId182"/>
    <hyperlink ref="EL534" r:id="rId183"/>
    <hyperlink ref="EM534" r:id="rId184"/>
    <hyperlink ref="EJ565" r:id="rId185"/>
    <hyperlink ref="EK565" r:id="rId186"/>
    <hyperlink ref="EL565" r:id="rId187"/>
    <hyperlink ref="EM565" r:id="rId188"/>
    <hyperlink ref="EJ125" r:id="rId189"/>
    <hyperlink ref="EK125" r:id="rId190"/>
    <hyperlink ref="EL125" r:id="rId191"/>
    <hyperlink ref="EM125" r:id="rId192" display="http://linkedin.com/in/nitin-giri-863036182"/>
    <hyperlink ref="EJ532" r:id="rId193"/>
    <hyperlink ref="EK532" r:id="rId194"/>
    <hyperlink ref="EL532" r:id="rId195"/>
    <hyperlink ref="EM532" r:id="rId196"/>
    <hyperlink ref="EJ216" r:id="rId197"/>
    <hyperlink ref="EK216" r:id="rId198"/>
    <hyperlink ref="EM216" r:id="rId199"/>
    <hyperlink ref="EJ356" r:id="rId200"/>
    <hyperlink ref="EK356" r:id="rId201"/>
    <hyperlink ref="EL356" r:id="rId202"/>
    <hyperlink ref="EM356" r:id="rId203"/>
    <hyperlink ref="EJ481" r:id="rId204"/>
    <hyperlink ref="EK481" r:id="rId205"/>
    <hyperlink ref="EL481" r:id="rId206" display="https://www.facebook.com/shraddha.bijotkar"/>
    <hyperlink ref="EM481" r:id="rId207"/>
    <hyperlink ref="EJ122" r:id="rId208"/>
    <hyperlink ref="EK122" r:id="rId209"/>
    <hyperlink ref="EL122" r:id="rId210"/>
    <hyperlink ref="EM122" r:id="rId211"/>
    <hyperlink ref="EJ459" r:id="rId212"/>
    <hyperlink ref="EK459" r:id="rId213"/>
    <hyperlink ref="EL459" r:id="rId214"/>
    <hyperlink ref="EM459" r:id="rId215"/>
    <hyperlink ref="EJ265" r:id="rId216"/>
    <hyperlink ref="EK265" r:id="rId217"/>
    <hyperlink ref="EL265" r:id="rId218"/>
    <hyperlink ref="EM265" r:id="rId219"/>
    <hyperlink ref="EJ386" r:id="rId220"/>
    <hyperlink ref="EK386" r:id="rId221"/>
    <hyperlink ref="EL386" r:id="rId222"/>
    <hyperlink ref="EM386" r:id="rId223"/>
    <hyperlink ref="EJ432" r:id="rId224"/>
    <hyperlink ref="EK432" r:id="rId225"/>
    <hyperlink ref="EL432" r:id="rId226"/>
    <hyperlink ref="EM432" r:id="rId227"/>
    <hyperlink ref="EJ500" r:id="rId228"/>
    <hyperlink ref="EK500" r:id="rId229"/>
    <hyperlink ref="EL500" r:id="rId230"/>
    <hyperlink ref="EM500" r:id="rId231" display="https://www.linkedin.com/in/aditi-hemane-6835b1178"/>
    <hyperlink ref="EJ570" r:id="rId232"/>
    <hyperlink ref="EK570" r:id="rId233"/>
    <hyperlink ref="EL570" r:id="rId234"/>
    <hyperlink ref="EM570" r:id="rId235"/>
    <hyperlink ref="EJ249" r:id="rId236"/>
    <hyperlink ref="EK249" r:id="rId237"/>
    <hyperlink ref="EL249" r:id="rId238"/>
    <hyperlink ref="EM249" r:id="rId239"/>
    <hyperlink ref="EJ235" r:id="rId240"/>
    <hyperlink ref="EK235" r:id="rId241"/>
    <hyperlink ref="EL235" r:id="rId242"/>
    <hyperlink ref="EM235" r:id="rId243"/>
    <hyperlink ref="EJ126" r:id="rId244"/>
    <hyperlink ref="EK126" r:id="rId245"/>
    <hyperlink ref="EL126" r:id="rId246"/>
    <hyperlink ref="EM126" r:id="rId247" display="http://www.linkedin.com/in/omkar-vaity-266432190"/>
    <hyperlink ref="EJ595" r:id="rId248"/>
    <hyperlink ref="EK595" r:id="rId249"/>
    <hyperlink ref="EL595" r:id="rId250"/>
    <hyperlink ref="EM595" r:id="rId251" display="http://www.linkedin.com/in/siddharth-padmanabhan-4900b414b"/>
    <hyperlink ref="EJ291" r:id="rId252"/>
    <hyperlink ref="EK291" r:id="rId253"/>
    <hyperlink ref="EL291" r:id="rId254"/>
    <hyperlink ref="EM291" r:id="rId255"/>
    <hyperlink ref="EJ100" r:id="rId256"/>
    <hyperlink ref="EK100" r:id="rId257"/>
    <hyperlink ref="EL100" r:id="rId258"/>
    <hyperlink ref="EM100" r:id="rId259"/>
    <hyperlink ref="EJ86" r:id="rId260"/>
    <hyperlink ref="EK86" r:id="rId261"/>
    <hyperlink ref="EL86" r:id="rId262"/>
    <hyperlink ref="EM86" r:id="rId263"/>
    <hyperlink ref="EJ433" r:id="rId264"/>
    <hyperlink ref="EK433" r:id="rId265"/>
    <hyperlink ref="EL433" r:id="rId266"/>
    <hyperlink ref="EM433" r:id="rId267"/>
    <hyperlink ref="EJ288" r:id="rId268"/>
    <hyperlink ref="EK288" r:id="rId269"/>
    <hyperlink ref="EL288" r:id="rId270"/>
    <hyperlink ref="EM288" r:id="rId271"/>
    <hyperlink ref="EJ123" r:id="rId272"/>
    <hyperlink ref="EK123" r:id="rId273"/>
    <hyperlink ref="EL123" r:id="rId274"/>
    <hyperlink ref="EM123" r:id="rId275"/>
    <hyperlink ref="EJ538" r:id="rId276"/>
    <hyperlink ref="EK538" r:id="rId277"/>
    <hyperlink ref="EL538" r:id="rId278"/>
    <hyperlink ref="EM538" r:id="rId279" display="https://www.linkedin.com/in/sameeksha-kadu-2148901a3"/>
    <hyperlink ref="EJ406" r:id="rId280"/>
    <hyperlink ref="EK406" r:id="rId281"/>
    <hyperlink ref="EL406" r:id="rId282"/>
    <hyperlink ref="EM406" r:id="rId283"/>
    <hyperlink ref="EJ334" r:id="rId284"/>
    <hyperlink ref="EK334" r:id="rId285"/>
    <hyperlink ref="EL334" r:id="rId286"/>
    <hyperlink ref="EM334" r:id="rId287"/>
    <hyperlink ref="EJ522" r:id="rId288"/>
    <hyperlink ref="EK522" r:id="rId289"/>
    <hyperlink ref="EM522" r:id="rId290" display="http://www.linkedin.com/in/mansi-wairkar-6487741a5"/>
    <hyperlink ref="EJ556" r:id="rId291"/>
    <hyperlink ref="EK556" r:id="rId292"/>
    <hyperlink ref="EL556" r:id="rId293" display="http://facebook.com/balvanshi1"/>
    <hyperlink ref="EM556" r:id="rId294" display="http://linkedin.com/surajbalvanshi"/>
    <hyperlink ref="EJ67" r:id="rId295"/>
    <hyperlink ref="EK67" r:id="rId296"/>
    <hyperlink ref="EL67" r:id="rId297"/>
    <hyperlink ref="EM67" r:id="rId298"/>
    <hyperlink ref="EJ525" r:id="rId299"/>
    <hyperlink ref="EK525" r:id="rId300"/>
    <hyperlink ref="EM525" r:id="rId301"/>
    <hyperlink ref="EJ490" r:id="rId302"/>
    <hyperlink ref="EK490" r:id="rId303"/>
    <hyperlink ref="EL490" r:id="rId304"/>
    <hyperlink ref="EM490" r:id="rId305"/>
    <hyperlink ref="EJ121" r:id="rId306"/>
    <hyperlink ref="EK121" r:id="rId307"/>
    <hyperlink ref="EL121" r:id="rId308"/>
    <hyperlink ref="EM121" r:id="rId309"/>
    <hyperlink ref="EJ524" r:id="rId310"/>
    <hyperlink ref="EK524" r:id="rId311"/>
    <hyperlink ref="EL524" r:id="rId312"/>
    <hyperlink ref="EM524" r:id="rId313"/>
    <hyperlink ref="EJ220" r:id="rId314"/>
    <hyperlink ref="EK220" r:id="rId315"/>
    <hyperlink ref="EL220" r:id="rId316"/>
    <hyperlink ref="EM220" r:id="rId317"/>
    <hyperlink ref="EJ230" r:id="rId318"/>
    <hyperlink ref="EK230" r:id="rId319"/>
    <hyperlink ref="EL230" r:id="rId320"/>
    <hyperlink ref="EM230" r:id="rId321" display="http://linkedin.com/in/mayur-bhivara-12b71716a"/>
    <hyperlink ref="EJ109" r:id="rId322"/>
    <hyperlink ref="EK109" r:id="rId323"/>
    <hyperlink ref="EL109" r:id="rId324"/>
    <hyperlink ref="EM109" r:id="rId325"/>
    <hyperlink ref="EJ31" r:id="rId326"/>
    <hyperlink ref="EK31" r:id="rId327"/>
    <hyperlink ref="EL31" r:id="rId328"/>
    <hyperlink ref="EM31" r:id="rId329"/>
    <hyperlink ref="EJ343" r:id="rId330"/>
    <hyperlink ref="EK343" r:id="rId331"/>
    <hyperlink ref="EL343" r:id="rId332"/>
    <hyperlink ref="EM343" r:id="rId333"/>
    <hyperlink ref="EJ554" r:id="rId334"/>
    <hyperlink ref="EK554" r:id="rId335"/>
    <hyperlink ref="EL554" r:id="rId336"/>
    <hyperlink ref="EM554" r:id="rId337"/>
    <hyperlink ref="EJ11" r:id="rId338"/>
    <hyperlink ref="EK11" r:id="rId339"/>
    <hyperlink ref="EL11" r:id="rId340"/>
    <hyperlink ref="EM11" r:id="rId341"/>
    <hyperlink ref="EJ569" r:id="rId342"/>
    <hyperlink ref="EK569" r:id="rId343"/>
    <hyperlink ref="EL569" r:id="rId344"/>
    <hyperlink ref="EM569" r:id="rId345"/>
    <hyperlink ref="EJ325" r:id="rId346"/>
    <hyperlink ref="EK325" r:id="rId347"/>
    <hyperlink ref="EL325" r:id="rId348"/>
    <hyperlink ref="EM325" r:id="rId349"/>
    <hyperlink ref="EJ449" r:id="rId350"/>
    <hyperlink ref="EK449" r:id="rId351"/>
    <hyperlink ref="EL449" r:id="rId352"/>
    <hyperlink ref="EM449" r:id="rId353"/>
    <hyperlink ref="EJ296" r:id="rId354"/>
    <hyperlink ref="EK296" r:id="rId355"/>
    <hyperlink ref="EL296" r:id="rId356"/>
    <hyperlink ref="EM296" r:id="rId357"/>
    <hyperlink ref="EJ536" r:id="rId358"/>
    <hyperlink ref="EK536" r:id="rId359"/>
    <hyperlink ref="EL536" r:id="rId360"/>
    <hyperlink ref="EM536" r:id="rId361"/>
    <hyperlink ref="EJ593" r:id="rId362"/>
    <hyperlink ref="EK593" r:id="rId363"/>
    <hyperlink ref="EL593" r:id="rId364"/>
    <hyperlink ref="EM593" r:id="rId365"/>
    <hyperlink ref="EJ344" r:id="rId366"/>
    <hyperlink ref="EK344" r:id="rId367"/>
    <hyperlink ref="EL344" r:id="rId368"/>
    <hyperlink ref="EM344" r:id="rId369"/>
    <hyperlink ref="EJ272" r:id="rId370"/>
    <hyperlink ref="EK272" r:id="rId371"/>
    <hyperlink ref="EL272" r:id="rId372"/>
    <hyperlink ref="EM272" r:id="rId373"/>
    <hyperlink ref="EJ270" r:id="rId374"/>
    <hyperlink ref="EK270" r:id="rId375"/>
    <hyperlink ref="EL270" r:id="rId376"/>
    <hyperlink ref="EM270" r:id="rId377"/>
    <hyperlink ref="EJ17" r:id="rId378"/>
    <hyperlink ref="EK17" r:id="rId379"/>
    <hyperlink ref="EL17" r:id="rId380"/>
    <hyperlink ref="EM17" r:id="rId381"/>
    <hyperlink ref="EJ47" r:id="rId382"/>
    <hyperlink ref="EK47" r:id="rId383"/>
    <hyperlink ref="EM47" r:id="rId384"/>
    <hyperlink ref="EJ107" r:id="rId385"/>
    <hyperlink ref="EK107" r:id="rId386"/>
    <hyperlink ref="EL107" r:id="rId387"/>
    <hyperlink ref="EM107" r:id="rId388"/>
    <hyperlink ref="EJ187" r:id="rId389"/>
    <hyperlink ref="EK187" r:id="rId390"/>
    <hyperlink ref="EL187" r:id="rId391"/>
    <hyperlink ref="EM187" r:id="rId392" display="http://www.linkedin.com/in/rucha-kalke-13048bb3"/>
    <hyperlink ref="EJ470" r:id="rId393"/>
    <hyperlink ref="EK470" r:id="rId394"/>
    <hyperlink ref="EL470" r:id="rId395"/>
    <hyperlink ref="EM470" r:id="rId396" display="http://www.linkedin.com/in/rishabh-jain-60759016a"/>
    <hyperlink ref="EJ160" r:id="rId397"/>
    <hyperlink ref="EK160" r:id="rId398"/>
    <hyperlink ref="EL160" r:id="rId399"/>
    <hyperlink ref="EM160" r:id="rId400"/>
    <hyperlink ref="EJ53" r:id="rId401"/>
    <hyperlink ref="EK53" r:id="rId402"/>
    <hyperlink ref="EL53" r:id="rId403"/>
    <hyperlink ref="EM53" r:id="rId404"/>
    <hyperlink ref="EJ75" r:id="rId405"/>
    <hyperlink ref="EK75" r:id="rId406"/>
    <hyperlink ref="EM75" r:id="rId407" display="http://inkedin.com/in/sayali-chaudhari-14ab7a1b2"/>
    <hyperlink ref="EJ313" r:id="rId408"/>
    <hyperlink ref="EK313" r:id="rId409"/>
    <hyperlink ref="EL313" r:id="rId410"/>
    <hyperlink ref="EM313" r:id="rId411"/>
    <hyperlink ref="EJ146" r:id="rId412"/>
    <hyperlink ref="EK146" r:id="rId413"/>
    <hyperlink ref="EL146" r:id="rId414"/>
    <hyperlink ref="EM146" r:id="rId415"/>
    <hyperlink ref="EJ506" r:id="rId416"/>
    <hyperlink ref="EK506" r:id="rId417"/>
    <hyperlink ref="EL506" r:id="rId418"/>
    <hyperlink ref="EM506" r:id="rId419"/>
    <hyperlink ref="EJ15" r:id="rId420"/>
    <hyperlink ref="EK15" r:id="rId421"/>
    <hyperlink ref="EL15" r:id="rId422"/>
    <hyperlink ref="EM15" r:id="rId423"/>
    <hyperlink ref="EJ493" r:id="rId424"/>
    <hyperlink ref="EK493" r:id="rId425"/>
    <hyperlink ref="EL493" r:id="rId426"/>
    <hyperlink ref="EM493" r:id="rId427"/>
    <hyperlink ref="M472" r:id="rId428" display="http://rishikesh.gawde.vit.edu.in/"/>
    <hyperlink ref="EJ472" r:id="rId429"/>
    <hyperlink ref="EK472" r:id="rId430"/>
    <hyperlink ref="EL472" r:id="rId431"/>
    <hyperlink ref="EM472" r:id="rId432" display="http://linkedin.com/in/rishikesh-g-039395107"/>
    <hyperlink ref="EJ117" r:id="rId433"/>
    <hyperlink ref="EK117" r:id="rId434"/>
    <hyperlink ref="EL117" r:id="rId435"/>
    <hyperlink ref="EM117" r:id="rId436"/>
    <hyperlink ref="EJ452" r:id="rId437"/>
    <hyperlink ref="EK452" r:id="rId438"/>
    <hyperlink ref="EL452" r:id="rId439"/>
    <hyperlink ref="EM452" r:id="rId440"/>
    <hyperlink ref="EJ258" r:id="rId441"/>
    <hyperlink ref="EK258" r:id="rId442"/>
    <hyperlink ref="EL258" r:id="rId443"/>
    <hyperlink ref="EM258" r:id="rId444"/>
    <hyperlink ref="M405" r:id="rId445" display="http://atul.bhoite.vit.edu.in/"/>
    <hyperlink ref="EJ405" r:id="rId446"/>
    <hyperlink ref="EK405" r:id="rId447"/>
    <hyperlink ref="EJ250" r:id="rId448"/>
    <hyperlink ref="EK250" r:id="rId449"/>
    <hyperlink ref="EM250" r:id="rId450"/>
    <hyperlink ref="EJ528" r:id="rId451"/>
    <hyperlink ref="EK528" r:id="rId452"/>
    <hyperlink ref="EL528" r:id="rId453"/>
    <hyperlink ref="EJ116" r:id="rId454"/>
    <hyperlink ref="EK116" r:id="rId455"/>
    <hyperlink ref="EL116" r:id="rId456"/>
    <hyperlink ref="EM116" r:id="rId457"/>
    <hyperlink ref="EJ294" r:id="rId458"/>
    <hyperlink ref="EK294" r:id="rId459"/>
    <hyperlink ref="EM294" r:id="rId460" display="https://www.linkedin.com/mwlite/in/shweta-vishwakarma-2595831b2"/>
    <hyperlink ref="EJ120" r:id="rId461"/>
    <hyperlink ref="EK120" r:id="rId462"/>
    <hyperlink ref="EL120" r:id="rId463"/>
    <hyperlink ref="EM120" r:id="rId464"/>
    <hyperlink ref="EJ44" r:id="rId465"/>
    <hyperlink ref="EK44" r:id="rId466"/>
    <hyperlink ref="EJ602" r:id="rId467"/>
    <hyperlink ref="EK602" r:id="rId468"/>
    <hyperlink ref="EL602" r:id="rId469"/>
    <hyperlink ref="EM602" r:id="rId470" display="http://www.linkedin.com/in/tejaswini-bhosle-349689170"/>
    <hyperlink ref="EJ489" r:id="rId471"/>
    <hyperlink ref="EK489" r:id="rId472"/>
    <hyperlink ref="EL489" r:id="rId473"/>
    <hyperlink ref="EM489" r:id="rId474"/>
    <hyperlink ref="EJ592" r:id="rId475"/>
    <hyperlink ref="EK592" r:id="rId476"/>
    <hyperlink ref="EL592" r:id="rId477"/>
    <hyperlink ref="EM592" r:id="rId478"/>
    <hyperlink ref="EJ231" r:id="rId479"/>
    <hyperlink ref="EK231" r:id="rId480"/>
    <hyperlink ref="EL231" r:id="rId481"/>
    <hyperlink ref="EM231" r:id="rId482"/>
    <hyperlink ref="EJ41" r:id="rId483"/>
    <hyperlink ref="EK41" r:id="rId484"/>
    <hyperlink ref="EL41" r:id="rId485"/>
    <hyperlink ref="EM41" r:id="rId486"/>
    <hyperlink ref="EJ510" r:id="rId487"/>
    <hyperlink ref="EK510" r:id="rId488"/>
    <hyperlink ref="EL510" r:id="rId489"/>
    <hyperlink ref="EM510" r:id="rId490"/>
    <hyperlink ref="EJ283" r:id="rId491"/>
    <hyperlink ref="EK283" r:id="rId492"/>
    <hyperlink ref="EM283" r:id="rId493"/>
    <hyperlink ref="EJ427" r:id="rId494"/>
    <hyperlink ref="EK427" r:id="rId495"/>
    <hyperlink ref="EL427" r:id="rId496"/>
    <hyperlink ref="EM427" r:id="rId497"/>
    <hyperlink ref="EJ439" r:id="rId498"/>
    <hyperlink ref="EK439" r:id="rId499"/>
    <hyperlink ref="EL439" r:id="rId500"/>
    <hyperlink ref="EM439" r:id="rId501"/>
    <hyperlink ref="EJ530" r:id="rId502"/>
    <hyperlink ref="EK530" r:id="rId503"/>
    <hyperlink ref="EM530" r:id="rId504"/>
    <hyperlink ref="EJ393" r:id="rId505"/>
    <hyperlink ref="EK393" r:id="rId506"/>
    <hyperlink ref="EL393" r:id="rId507"/>
    <hyperlink ref="EM393" r:id="rId508" display="http://www.linkedin.com/in/vigneshkumaran-nainar-382760146"/>
    <hyperlink ref="EJ227" r:id="rId509"/>
    <hyperlink ref="EK227" r:id="rId510"/>
    <hyperlink ref="EL227" r:id="rId511"/>
    <hyperlink ref="EM227" r:id="rId512"/>
    <hyperlink ref="EJ202" r:id="rId513"/>
    <hyperlink ref="EK202" r:id="rId514"/>
    <hyperlink ref="EL202" r:id="rId515"/>
    <hyperlink ref="EM202" r:id="rId516"/>
    <hyperlink ref="EJ13" r:id="rId517"/>
    <hyperlink ref="EK13" r:id="rId518"/>
    <hyperlink ref="EL13" r:id="rId519"/>
    <hyperlink ref="EM13" r:id="rId520"/>
    <hyperlink ref="EJ426" r:id="rId521"/>
    <hyperlink ref="EK426" r:id="rId522"/>
    <hyperlink ref="EL426" r:id="rId523"/>
    <hyperlink ref="EM426" r:id="rId524"/>
    <hyperlink ref="EJ523" r:id="rId525"/>
    <hyperlink ref="EK523" r:id="rId526"/>
    <hyperlink ref="EL523" r:id="rId527"/>
    <hyperlink ref="EM523" r:id="rId528"/>
    <hyperlink ref="EJ195" r:id="rId529"/>
    <hyperlink ref="EK195" r:id="rId530"/>
    <hyperlink ref="EL195" r:id="rId531"/>
    <hyperlink ref="EM195" r:id="rId532" display="http://linkedin.com/in/shubham-wagh-5a21a4180/"/>
    <hyperlink ref="EJ574" r:id="rId533"/>
    <hyperlink ref="EK574" r:id="rId534"/>
    <hyperlink ref="EL574" r:id="rId535"/>
    <hyperlink ref="EM574" r:id="rId536"/>
    <hyperlink ref="EJ422" r:id="rId537"/>
    <hyperlink ref="EK422" r:id="rId538"/>
    <hyperlink ref="EL422" r:id="rId539"/>
    <hyperlink ref="EM422" r:id="rId540"/>
    <hyperlink ref="EJ318" r:id="rId541"/>
    <hyperlink ref="EK318" r:id="rId542"/>
    <hyperlink ref="EL318" r:id="rId543"/>
    <hyperlink ref="EM318" r:id="rId544"/>
    <hyperlink ref="EJ32" r:id="rId545"/>
    <hyperlink ref="EK32" r:id="rId546"/>
    <hyperlink ref="EL32" r:id="rId547"/>
    <hyperlink ref="EJ601" r:id="rId548"/>
    <hyperlink ref="EK601" r:id="rId549"/>
    <hyperlink ref="EM601" r:id="rId550" display="http://www.linkedin.com/in/tanmay-ambekar-00214b1ab"/>
    <hyperlink ref="EJ349" r:id="rId551"/>
    <hyperlink ref="EK349" r:id="rId552"/>
    <hyperlink ref="EL349" r:id="rId553"/>
    <hyperlink ref="EM349" r:id="rId554" display="http://www.linkedin.com/in/akanksha-samel-as1339194"/>
    <hyperlink ref="EJ404" r:id="rId555"/>
    <hyperlink ref="EK404" r:id="rId556"/>
    <hyperlink ref="EL404" r:id="rId557"/>
    <hyperlink ref="EM404" r:id="rId558"/>
    <hyperlink ref="EJ555" r:id="rId559"/>
    <hyperlink ref="EK555" r:id="rId560"/>
    <hyperlink ref="EL555" r:id="rId561"/>
    <hyperlink ref="EJ290" r:id="rId562"/>
    <hyperlink ref="EK290" r:id="rId563"/>
    <hyperlink ref="EL290" r:id="rId564"/>
    <hyperlink ref="EM290" r:id="rId565"/>
    <hyperlink ref="EJ209" r:id="rId566"/>
    <hyperlink ref="EK209" r:id="rId567"/>
    <hyperlink ref="EL209" r:id="rId568"/>
    <hyperlink ref="EM209" r:id="rId569"/>
    <hyperlink ref="EJ358" r:id="rId570"/>
    <hyperlink ref="EK358" r:id="rId571"/>
    <hyperlink ref="EL358" r:id="rId572"/>
    <hyperlink ref="EM358" r:id="rId573"/>
    <hyperlink ref="EJ380" r:id="rId574"/>
    <hyperlink ref="EK380" r:id="rId575"/>
    <hyperlink ref="EL380" r:id="rId576"/>
    <hyperlink ref="EM380" r:id="rId577"/>
    <hyperlink ref="EJ46" r:id="rId578"/>
    <hyperlink ref="EK46" r:id="rId579"/>
    <hyperlink ref="EL46" r:id="rId580"/>
    <hyperlink ref="EM46" r:id="rId581" display="http://www.linkedin.com/in/harshal-pawaskar-482898192"/>
    <hyperlink ref="EJ348" r:id="rId582"/>
    <hyperlink ref="EK348" r:id="rId583"/>
    <hyperlink ref="EL348" r:id="rId584"/>
    <hyperlink ref="EM348" r:id="rId585"/>
    <hyperlink ref="EJ497" r:id="rId586"/>
    <hyperlink ref="EK497" r:id="rId587"/>
    <hyperlink ref="EL497" r:id="rId588"/>
    <hyperlink ref="EM497" r:id="rId589"/>
    <hyperlink ref="EJ460" r:id="rId590"/>
    <hyperlink ref="EK460" r:id="rId591"/>
    <hyperlink ref="EL460" r:id="rId592"/>
    <hyperlink ref="EM460" r:id="rId593"/>
    <hyperlink ref="EJ509" r:id="rId594"/>
    <hyperlink ref="EK509" r:id="rId595"/>
    <hyperlink ref="EL509" r:id="rId596"/>
    <hyperlink ref="EM509" r:id="rId597"/>
    <hyperlink ref="EJ276" r:id="rId598"/>
    <hyperlink ref="EK276" r:id="rId599"/>
    <hyperlink ref="EL276" r:id="rId600"/>
    <hyperlink ref="EM276" r:id="rId601"/>
    <hyperlink ref="EJ487" r:id="rId602"/>
    <hyperlink ref="EK487" r:id="rId603"/>
    <hyperlink ref="EL487" r:id="rId604"/>
    <hyperlink ref="EM487" r:id="rId605"/>
    <hyperlink ref="EJ28" r:id="rId606"/>
    <hyperlink ref="EK28" r:id="rId607"/>
    <hyperlink ref="EL28" r:id="rId608"/>
    <hyperlink ref="EM28" r:id="rId609"/>
    <hyperlink ref="EJ467" r:id="rId610"/>
    <hyperlink ref="EK467" r:id="rId611"/>
    <hyperlink ref="EL467" r:id="rId612"/>
    <hyperlink ref="EM467" r:id="rId613" display="http://www.linkedin.com/in/omkar-shinde03"/>
    <hyperlink ref="EJ286" r:id="rId614"/>
    <hyperlink ref="EK286" r:id="rId615"/>
    <hyperlink ref="EL286" r:id="rId616"/>
    <hyperlink ref="EM286" r:id="rId617"/>
    <hyperlink ref="EJ355" r:id="rId618"/>
    <hyperlink ref="EK355" r:id="rId619"/>
    <hyperlink ref="EM355" r:id="rId620"/>
    <hyperlink ref="EJ206" r:id="rId621"/>
    <hyperlink ref="EK206" r:id="rId622"/>
    <hyperlink ref="EL206" r:id="rId623"/>
    <hyperlink ref="EM206" r:id="rId624"/>
    <hyperlink ref="EJ560" r:id="rId625"/>
    <hyperlink ref="EK560" r:id="rId626"/>
    <hyperlink ref="EL560" r:id="rId627"/>
    <hyperlink ref="EM560" r:id="rId628"/>
    <hyperlink ref="EJ81" r:id="rId629"/>
    <hyperlink ref="EK81" r:id="rId630"/>
    <hyperlink ref="EL81" r:id="rId631"/>
    <hyperlink ref="EM81" r:id="rId632"/>
    <hyperlink ref="EJ336" r:id="rId633"/>
    <hyperlink ref="EK336" r:id="rId634"/>
    <hyperlink ref="EL336" r:id="rId635"/>
    <hyperlink ref="EM336" r:id="rId636" display="http://www.linkedin.com/in/sneha-prabhu-5880031a9"/>
    <hyperlink ref="EJ468" r:id="rId637"/>
    <hyperlink ref="EK468" r:id="rId638"/>
    <hyperlink ref="EL468" r:id="rId639" display="http://www.facebook.com/rajdedhia10/"/>
    <hyperlink ref="EM468" r:id="rId640" display="http://www.linkedin.com/in/rajdedhia10/"/>
    <hyperlink ref="EJ350" r:id="rId641"/>
    <hyperlink ref="EK350" r:id="rId642"/>
    <hyperlink ref="EM350" r:id="rId643" display="http://www.linkedin.com/in/akankshavk"/>
    <hyperlink ref="EJ559" r:id="rId644"/>
    <hyperlink ref="EK559" r:id="rId645"/>
    <hyperlink ref="EL559" r:id="rId646" display="http://facebook.com/tejas.nakka"/>
    <hyperlink ref="EM559" r:id="rId647" display="http://linkedin.com/in/tjnakka"/>
    <hyperlink ref="EJ516" r:id="rId648"/>
    <hyperlink ref="EK516" r:id="rId649"/>
    <hyperlink ref="EL516" r:id="rId650"/>
    <hyperlink ref="EM516" r:id="rId651"/>
    <hyperlink ref="EJ566" r:id="rId652"/>
    <hyperlink ref="EK566" r:id="rId653"/>
    <hyperlink ref="EL566" r:id="rId654"/>
    <hyperlink ref="EM566" r:id="rId655"/>
    <hyperlink ref="EJ63" r:id="rId656"/>
    <hyperlink ref="EK63" r:id="rId657"/>
    <hyperlink ref="EL63" r:id="rId658"/>
    <hyperlink ref="EM63" r:id="rId659" display="http://www.linkedin.com/in/pradnyadeshmukh1009"/>
    <hyperlink ref="EJ323" r:id="rId660"/>
    <hyperlink ref="EK323" r:id="rId661"/>
    <hyperlink ref="EL323" r:id="rId662"/>
    <hyperlink ref="EM323" r:id="rId663"/>
    <hyperlink ref="EJ267" r:id="rId664"/>
    <hyperlink ref="EK267" r:id="rId665"/>
    <hyperlink ref="EL267" r:id="rId666"/>
    <hyperlink ref="EM267" r:id="rId667"/>
    <hyperlink ref="EJ549" r:id="rId668"/>
    <hyperlink ref="EK549" r:id="rId669"/>
    <hyperlink ref="EL549" r:id="rId670"/>
    <hyperlink ref="EM549" r:id="rId671"/>
    <hyperlink ref="EJ435" r:id="rId672"/>
    <hyperlink ref="EK435" r:id="rId673"/>
    <hyperlink ref="EL435" r:id="rId674"/>
    <hyperlink ref="EM435" r:id="rId675"/>
    <hyperlink ref="EJ64" r:id="rId676"/>
    <hyperlink ref="EK64" r:id="rId677"/>
    <hyperlink ref="EL64" r:id="rId678"/>
    <hyperlink ref="EM64" r:id="rId679"/>
    <hyperlink ref="EJ557" r:id="rId680"/>
    <hyperlink ref="EK557" r:id="rId681"/>
    <hyperlink ref="EL557" r:id="rId682"/>
    <hyperlink ref="EM557" r:id="rId683"/>
    <hyperlink ref="EJ464" r:id="rId684"/>
    <hyperlink ref="EK464" r:id="rId685"/>
    <hyperlink ref="EL464" r:id="rId686"/>
    <hyperlink ref="EM464" r:id="rId687"/>
    <hyperlink ref="EJ112" r:id="rId688"/>
    <hyperlink ref="EK112" r:id="rId689"/>
    <hyperlink ref="EL112" r:id="rId690" display="https://www.facebook.com/girish.karkera.948"/>
    <hyperlink ref="EM112" r:id="rId691"/>
    <hyperlink ref="EJ56" r:id="rId692"/>
    <hyperlink ref="EK56" r:id="rId693"/>
    <hyperlink ref="EL56" r:id="rId694"/>
    <hyperlink ref="EM56" r:id="rId695" display="http://www.linkedin.com/in/mohammad-younus-jameel"/>
    <hyperlink ref="EJ101" r:id="rId696"/>
    <hyperlink ref="EK101" r:id="rId697"/>
    <hyperlink ref="EL101" r:id="rId698"/>
    <hyperlink ref="EM101" r:id="rId699"/>
    <hyperlink ref="EJ204" r:id="rId700"/>
    <hyperlink ref="EK204" r:id="rId701"/>
    <hyperlink ref="EL204" r:id="rId702"/>
    <hyperlink ref="EM204" r:id="rId703"/>
    <hyperlink ref="EJ68" r:id="rId704"/>
    <hyperlink ref="EK68" r:id="rId705"/>
    <hyperlink ref="EL68" r:id="rId706" display="http://facebook.com/rahul.jawale.12979"/>
    <hyperlink ref="EM68" r:id="rId707" display="http://www.linkedin.com/in/rahul-jawale-984415192"/>
    <hyperlink ref="EJ442" r:id="rId708"/>
    <hyperlink ref="EK442" r:id="rId709"/>
    <hyperlink ref="EL442" r:id="rId710"/>
    <hyperlink ref="EM442" r:id="rId711"/>
    <hyperlink ref="EJ308" r:id="rId712"/>
    <hyperlink ref="EK308" r:id="rId713"/>
    <hyperlink ref="EL308" r:id="rId714"/>
    <hyperlink ref="EM308" r:id="rId715"/>
    <hyperlink ref="EJ477" r:id="rId716"/>
    <hyperlink ref="EK477" r:id="rId717"/>
    <hyperlink ref="EL477" r:id="rId718" display="http://facebook.com/saurabh.naik.108"/>
    <hyperlink ref="EM477" r:id="rId719" display="http://www.linkedin.com/in/saurabh-naik-981b611a3"/>
    <hyperlink ref="EJ52" r:id="rId720"/>
    <hyperlink ref="EK52" r:id="rId721"/>
    <hyperlink ref="EL52" r:id="rId722"/>
    <hyperlink ref="EM52" r:id="rId723" display="http://www.linkedin.com/in/manasi-gosavi-7353a11a4"/>
    <hyperlink ref="EJ491" r:id="rId724"/>
    <hyperlink ref="EK491" r:id="rId725"/>
    <hyperlink ref="EL491" r:id="rId726" display="https://www.facebook.com/profile.php?id=100008846380091"/>
    <hyperlink ref="EM491" r:id="rId727"/>
    <hyperlink ref="EJ421" r:id="rId728"/>
    <hyperlink ref="EK421" r:id="rId729"/>
    <hyperlink ref="EL421" r:id="rId730"/>
    <hyperlink ref="EM421" r:id="rId731"/>
    <hyperlink ref="EJ83" r:id="rId732"/>
    <hyperlink ref="EK83" r:id="rId733"/>
    <hyperlink ref="EL83" r:id="rId734"/>
    <hyperlink ref="EM83" r:id="rId735"/>
    <hyperlink ref="EJ580" r:id="rId736"/>
    <hyperlink ref="EK580" r:id="rId737"/>
    <hyperlink ref="EM580" r:id="rId738"/>
    <hyperlink ref="EJ455" r:id="rId739"/>
    <hyperlink ref="EK455" r:id="rId740"/>
    <hyperlink ref="EL455" r:id="rId741"/>
    <hyperlink ref="EM455" r:id="rId742"/>
    <hyperlink ref="EJ314" r:id="rId743"/>
    <hyperlink ref="EK314" r:id="rId744"/>
    <hyperlink ref="EL314" r:id="rId745"/>
    <hyperlink ref="EM314" r:id="rId746" display="http://www.linkedin.com/in/mandar-patil-302152169"/>
    <hyperlink ref="EJ541" r:id="rId747"/>
    <hyperlink ref="EK541" r:id="rId748"/>
    <hyperlink ref="EL541" r:id="rId749" display="http://facebook.com/saran.saluja.1/"/>
    <hyperlink ref="EM541" r:id="rId750"/>
    <hyperlink ref="EJ440" r:id="rId751"/>
    <hyperlink ref="EK440" r:id="rId752"/>
    <hyperlink ref="EL440" r:id="rId753"/>
    <hyperlink ref="EM440" r:id="rId754"/>
    <hyperlink ref="EJ504" r:id="rId755"/>
    <hyperlink ref="EK504" r:id="rId756"/>
    <hyperlink ref="EL504" r:id="rId757"/>
    <hyperlink ref="EM504" r:id="rId758"/>
    <hyperlink ref="EJ198" r:id="rId759"/>
    <hyperlink ref="EK198" r:id="rId760"/>
    <hyperlink ref="EL198" r:id="rId761"/>
    <hyperlink ref="EM198" r:id="rId762"/>
    <hyperlink ref="EJ80" r:id="rId763"/>
    <hyperlink ref="EK80" r:id="rId764"/>
    <hyperlink ref="EL80" r:id="rId765"/>
    <hyperlink ref="EM80" r:id="rId766" display="http://www.linkedin.com/in/siddhesh-pawar-09b9b81a8"/>
    <hyperlink ref="EJ315" r:id="rId767"/>
    <hyperlink ref="EK315" r:id="rId768"/>
    <hyperlink ref="EL315" r:id="rId769"/>
    <hyperlink ref="EM315" r:id="rId770"/>
    <hyperlink ref="EJ415" r:id="rId771"/>
    <hyperlink ref="EK415" r:id="rId772"/>
    <hyperlink ref="EL415" r:id="rId773"/>
    <hyperlink ref="EM415" r:id="rId774"/>
    <hyperlink ref="EJ441" r:id="rId775"/>
    <hyperlink ref="EK441" r:id="rId776"/>
    <hyperlink ref="EL441" r:id="rId777"/>
    <hyperlink ref="EM441" r:id="rId778"/>
    <hyperlink ref="EJ377" r:id="rId779"/>
    <hyperlink ref="EK377" r:id="rId780"/>
    <hyperlink ref="EL377" r:id="rId781"/>
    <hyperlink ref="EM377" r:id="rId782"/>
    <hyperlink ref="EJ496" r:id="rId783"/>
    <hyperlink ref="EK496" r:id="rId784"/>
    <hyperlink ref="EL496" r:id="rId785"/>
    <hyperlink ref="EM496" r:id="rId786"/>
    <hyperlink ref="EJ271" r:id="rId787"/>
    <hyperlink ref="EK271" r:id="rId788"/>
    <hyperlink ref="EL271" r:id="rId789"/>
    <hyperlink ref="EM271" r:id="rId790"/>
    <hyperlink ref="EJ434" r:id="rId791"/>
    <hyperlink ref="EK434" r:id="rId792"/>
    <hyperlink ref="EL434" r:id="rId793"/>
    <hyperlink ref="EM434" r:id="rId794"/>
    <hyperlink ref="EJ543" r:id="rId795"/>
    <hyperlink ref="EK543" r:id="rId796"/>
    <hyperlink ref="EL543" r:id="rId797"/>
    <hyperlink ref="EM543" r:id="rId798"/>
    <hyperlink ref="EJ199" r:id="rId799"/>
    <hyperlink ref="EK199" r:id="rId800"/>
    <hyperlink ref="EL199" r:id="rId801"/>
    <hyperlink ref="EM199" r:id="rId802"/>
    <hyperlink ref="EJ518" r:id="rId803"/>
    <hyperlink ref="EK518" r:id="rId804"/>
    <hyperlink ref="EJ145" r:id="rId805"/>
    <hyperlink ref="EK145" r:id="rId806"/>
    <hyperlink ref="EL145" r:id="rId807"/>
    <hyperlink ref="EM145" r:id="rId808"/>
    <hyperlink ref="EJ458" r:id="rId809"/>
    <hyperlink ref="EK458" r:id="rId810"/>
    <hyperlink ref="EL458" r:id="rId811"/>
    <hyperlink ref="EM458" r:id="rId812"/>
    <hyperlink ref="EJ586" r:id="rId813"/>
    <hyperlink ref="EK586" r:id="rId814"/>
    <hyperlink ref="EL586" r:id="rId815" display="https://m.facebook.com/campaign/landing.php?campaign_id=1653993517&amp;extra_1=s%7Cm%7C318504238004%7Ce%7Cfacebook+login%7C&amp;placement&amp;creative=318504238004&amp;keyword=facebook+login&amp;partner_id=googlesem&amp;extra_2=campaignid%3D1653993517%26adgroupid%3D63066388443%26matchtype%3De%26network%3Dg%26source%3Dmobile%26search_or_content%3Ds%26device%3Dm%26devicemodel%3D%26adposition%3D%26target%3D%26targetid%3Dkwd-1409285535%26loc_physical_ms%3D9062244%26loc_interest_ms%3D%26feeditemid%3D%26param1%3D%26param2%3D&amp;gclid=Cj0KCQjw6ar4BRDnARIsAITGzlDA4dHH1ohWY5Qy2AGO9eDU17OBdmH-WxJ2YDR1WJHL49rT50tsT5IaAvqLEALw_wcB"/>
    <hyperlink ref="EM586" r:id="rId816"/>
    <hyperlink ref="EJ394" r:id="rId817"/>
    <hyperlink ref="EK394" r:id="rId818"/>
    <hyperlink ref="EL394" r:id="rId819"/>
    <hyperlink ref="EM394" r:id="rId820"/>
    <hyperlink ref="EJ453" r:id="rId821"/>
    <hyperlink ref="EK453" r:id="rId822"/>
    <hyperlink ref="EM453" r:id="rId823"/>
    <hyperlink ref="EJ61" r:id="rId824"/>
    <hyperlink ref="EK61" r:id="rId825"/>
    <hyperlink ref="EL61" r:id="rId826"/>
    <hyperlink ref="EM61" r:id="rId827"/>
    <hyperlink ref="EJ553" r:id="rId828"/>
    <hyperlink ref="EK553" r:id="rId829"/>
    <hyperlink ref="EL553" r:id="rId830"/>
    <hyperlink ref="EM553" r:id="rId831"/>
    <hyperlink ref="EJ486" r:id="rId832"/>
    <hyperlink ref="EK486" r:id="rId833"/>
    <hyperlink ref="EL486" r:id="rId834"/>
    <hyperlink ref="EM486" r:id="rId835" display="http://www.linkedin.com/in/shubham-desai-6564a31ab"/>
    <hyperlink ref="EJ484" r:id="rId836"/>
    <hyperlink ref="EK484" r:id="rId837"/>
    <hyperlink ref="EL484" r:id="rId838"/>
    <hyperlink ref="EM484" r:id="rId839"/>
    <hyperlink ref="EJ148" r:id="rId840"/>
    <hyperlink ref="EK148" r:id="rId841"/>
    <hyperlink ref="EL148" r:id="rId842"/>
    <hyperlink ref="EM148" r:id="rId843"/>
    <hyperlink ref="EJ85" r:id="rId844"/>
    <hyperlink ref="EK85" r:id="rId845"/>
    <hyperlink ref="EM85" r:id="rId846"/>
    <hyperlink ref="EJ297" r:id="rId847"/>
    <hyperlink ref="EK297" r:id="rId848"/>
    <hyperlink ref="EL297" r:id="rId849"/>
    <hyperlink ref="EM297" r:id="rId850"/>
    <hyperlink ref="EJ129" r:id="rId851"/>
    <hyperlink ref="EK129" r:id="rId852"/>
    <hyperlink ref="EM129" r:id="rId853"/>
    <hyperlink ref="EJ328" r:id="rId854"/>
    <hyperlink ref="EK328" r:id="rId855"/>
    <hyperlink ref="EL328" r:id="rId856"/>
    <hyperlink ref="EM328" r:id="rId857"/>
    <hyperlink ref="EJ329" r:id="rId858"/>
    <hyperlink ref="EK329" r:id="rId859"/>
    <hyperlink ref="EL329" r:id="rId860" display="https://www.facebook.com/sarvesh.kulkarni.585"/>
    <hyperlink ref="EM329" r:id="rId861"/>
    <hyperlink ref="EJ174" r:id="rId862"/>
    <hyperlink ref="EK174" r:id="rId863"/>
    <hyperlink ref="EL174" r:id="rId864"/>
    <hyperlink ref="EM174" r:id="rId865"/>
    <hyperlink ref="EJ29" r:id="rId866"/>
    <hyperlink ref="EK29" r:id="rId867"/>
    <hyperlink ref="EL29" r:id="rId868"/>
    <hyperlink ref="EM29" r:id="rId869"/>
    <hyperlink ref="EJ124" r:id="rId870"/>
    <hyperlink ref="EK124" r:id="rId871"/>
    <hyperlink ref="EL124" r:id="rId872"/>
    <hyperlink ref="EM124" r:id="rId873"/>
    <hyperlink ref="EJ327" r:id="rId874"/>
    <hyperlink ref="EK327" r:id="rId875"/>
    <hyperlink ref="EL327" r:id="rId876"/>
    <hyperlink ref="EM327" r:id="rId877"/>
    <hyperlink ref="EJ51" r:id="rId878"/>
    <hyperlink ref="EK51" r:id="rId879"/>
    <hyperlink ref="EL51" r:id="rId880"/>
    <hyperlink ref="EM51" r:id="rId881"/>
    <hyperlink ref="EJ71" r:id="rId882"/>
    <hyperlink ref="EK71" r:id="rId883"/>
    <hyperlink ref="EL71" r:id="rId884"/>
    <hyperlink ref="EM71" r:id="rId885"/>
    <hyperlink ref="EJ495" r:id="rId886"/>
    <hyperlink ref="EK495" r:id="rId887"/>
    <hyperlink ref="EL495" r:id="rId888"/>
    <hyperlink ref="EM495" r:id="rId889"/>
    <hyperlink ref="EJ330" r:id="rId890"/>
    <hyperlink ref="EK330" r:id="rId891"/>
    <hyperlink ref="EL330" r:id="rId892"/>
    <hyperlink ref="EM330" r:id="rId893"/>
    <hyperlink ref="EJ544" r:id="rId894"/>
    <hyperlink ref="EK544" r:id="rId895"/>
    <hyperlink ref="EL544" r:id="rId896"/>
    <hyperlink ref="EM544" r:id="rId897" display="http://www.linkedin.com/in/sashmita-panigrahi-196b6b143"/>
    <hyperlink ref="EJ589" r:id="rId898"/>
    <hyperlink ref="EK589" r:id="rId899"/>
    <hyperlink ref="EL589" r:id="rId900"/>
    <hyperlink ref="EM589" r:id="rId901"/>
    <hyperlink ref="EJ508" r:id="rId902"/>
    <hyperlink ref="EK508" r:id="rId903"/>
    <hyperlink ref="EL508" r:id="rId904"/>
    <hyperlink ref="EM508" r:id="rId905"/>
    <hyperlink ref="EJ6" r:id="rId906"/>
    <hyperlink ref="EK6" r:id="rId907"/>
    <hyperlink ref="EL6" r:id="rId908"/>
    <hyperlink ref="EM6" r:id="rId909"/>
    <hyperlink ref="EJ307" r:id="rId910"/>
    <hyperlink ref="EK307" r:id="rId911"/>
    <hyperlink ref="EL307" r:id="rId912"/>
    <hyperlink ref="EM307" r:id="rId913"/>
    <hyperlink ref="EJ58" r:id="rId914"/>
    <hyperlink ref="EK58" r:id="rId915"/>
    <hyperlink ref="EL58" r:id="rId916"/>
    <hyperlink ref="EM58" r:id="rId917"/>
    <hyperlink ref="EJ488" r:id="rId918"/>
    <hyperlink ref="EK488" r:id="rId919"/>
    <hyperlink ref="EL488" r:id="rId920"/>
    <hyperlink ref="EM488" r:id="rId921"/>
    <hyperlink ref="EJ494" r:id="rId922"/>
    <hyperlink ref="EK494" r:id="rId923"/>
    <hyperlink ref="EL494" r:id="rId924"/>
    <hyperlink ref="EM494" r:id="rId925"/>
    <hyperlink ref="EJ547" r:id="rId926"/>
    <hyperlink ref="EK547" r:id="rId927"/>
    <hyperlink ref="EL547" r:id="rId928"/>
    <hyperlink ref="EM547" r:id="rId929"/>
    <hyperlink ref="EJ514" r:id="rId930"/>
    <hyperlink ref="EK514" r:id="rId931"/>
    <hyperlink ref="EL514" r:id="rId932"/>
    <hyperlink ref="EM514" r:id="rId933" display="http://www.linkedin.com/in/devesh18"/>
    <hyperlink ref="EJ171" r:id="rId934"/>
    <hyperlink ref="EK171" r:id="rId935"/>
    <hyperlink ref="EL171" r:id="rId936"/>
    <hyperlink ref="EM171" r:id="rId937"/>
    <hyperlink ref="EJ463" r:id="rId938"/>
    <hyperlink ref="EK463" r:id="rId939"/>
    <hyperlink ref="EL463" r:id="rId940" display="http://m.facebook.com/neha.adulkar.5/"/>
    <hyperlink ref="EM463" r:id="rId941"/>
    <hyperlink ref="EJ62" r:id="rId942"/>
    <hyperlink ref="EK62" r:id="rId943"/>
    <hyperlink ref="EL62" r:id="rId944"/>
    <hyperlink ref="EM62" r:id="rId945"/>
    <hyperlink ref="EJ416" r:id="rId946"/>
    <hyperlink ref="EK416" r:id="rId947"/>
    <hyperlink ref="EJ546" r:id="rId948"/>
    <hyperlink ref="EK546" r:id="rId949"/>
    <hyperlink ref="EL546" r:id="rId950"/>
    <hyperlink ref="EJ445" r:id="rId951"/>
    <hyperlink ref="EK445" r:id="rId952"/>
    <hyperlink ref="EL445" r:id="rId953"/>
    <hyperlink ref="EM445" r:id="rId954" display="http://www.linkedin.com/in/atharvan-chavan-25b3341ab"/>
    <hyperlink ref="EJ503" r:id="rId955"/>
    <hyperlink ref="EK503" r:id="rId956"/>
    <hyperlink ref="EL503" r:id="rId957"/>
    <hyperlink ref="EM503" r:id="rId958"/>
    <hyperlink ref="EJ590" r:id="rId959"/>
    <hyperlink ref="EK590" r:id="rId960"/>
    <hyperlink ref="EL590" r:id="rId961"/>
    <hyperlink ref="EM590" r:id="rId962"/>
    <hyperlink ref="EJ131" r:id="rId963"/>
    <hyperlink ref="EK131" r:id="rId964"/>
    <hyperlink ref="EL131" r:id="rId965"/>
    <hyperlink ref="EM131" r:id="rId966"/>
    <hyperlink ref="EJ132" r:id="rId967"/>
    <hyperlink ref="EK132" r:id="rId968"/>
    <hyperlink ref="EL132" r:id="rId969"/>
    <hyperlink ref="EM132" r:id="rId970"/>
    <hyperlink ref="EJ485" r:id="rId971"/>
    <hyperlink ref="EK485" r:id="rId972"/>
    <hyperlink ref="EL485" r:id="rId973"/>
    <hyperlink ref="EM485" r:id="rId974"/>
    <hyperlink ref="EJ77" r:id="rId975"/>
    <hyperlink ref="EK77" r:id="rId976"/>
    <hyperlink ref="EL77" r:id="rId977"/>
    <hyperlink ref="EM77" r:id="rId978"/>
    <hyperlink ref="EJ119" r:id="rId979"/>
    <hyperlink ref="EK119" r:id="rId980"/>
    <hyperlink ref="EL119" r:id="rId981" display="http://facebook.com/iamkrutik"/>
    <hyperlink ref="EM119" r:id="rId982" display="http://linkedin.com/in/krutikchaudhari"/>
    <hyperlink ref="EJ411" r:id="rId983"/>
    <hyperlink ref="EK411" r:id="rId984"/>
    <hyperlink ref="EL411" r:id="rId985"/>
    <hyperlink ref="EM411" r:id="rId986" display="http://www.linkedin.com/in/kuldeepak-pawar-1178691ab"/>
    <hyperlink ref="EJ21" r:id="rId987"/>
    <hyperlink ref="EK21" r:id="rId988"/>
    <hyperlink ref="EL21" r:id="rId989"/>
    <hyperlink ref="EM21" r:id="rId990"/>
    <hyperlink ref="EJ142" r:id="rId991"/>
    <hyperlink ref="EK142" r:id="rId992"/>
    <hyperlink ref="EL142" r:id="rId993"/>
    <hyperlink ref="EM142" r:id="rId994" display="http://www.linkedin.com/in/sagarika-shinde-47a5881b2"/>
    <hyperlink ref="EJ410" r:id="rId995"/>
    <hyperlink ref="EK410" r:id="rId996"/>
    <hyperlink ref="EL410" r:id="rId997"/>
    <hyperlink ref="EM410" r:id="rId998"/>
    <hyperlink ref="EJ252" r:id="rId999"/>
    <hyperlink ref="EK252" r:id="rId1000"/>
    <hyperlink ref="EL252" r:id="rId1001"/>
    <hyperlink ref="EM252" r:id="rId1002" display="http://www.linkedin.com/in/sukrutkhot"/>
    <hyperlink ref="EJ552" r:id="rId1003"/>
    <hyperlink ref="EK552" r:id="rId1004"/>
    <hyperlink ref="EL552" r:id="rId1005"/>
    <hyperlink ref="EM552" r:id="rId1006"/>
    <hyperlink ref="EJ515" r:id="rId1007"/>
    <hyperlink ref="EK515" r:id="rId1008"/>
    <hyperlink ref="EL515" r:id="rId1009"/>
    <hyperlink ref="EM515" r:id="rId1010"/>
    <hyperlink ref="EJ152" r:id="rId1011"/>
    <hyperlink ref="EK152" r:id="rId1012"/>
    <hyperlink ref="EL152" r:id="rId1013"/>
    <hyperlink ref="EM152" r:id="rId1014"/>
    <hyperlink ref="EJ606" r:id="rId1015"/>
    <hyperlink ref="EK606" r:id="rId1016"/>
    <hyperlink ref="EL606" r:id="rId1017"/>
    <hyperlink ref="EM606" r:id="rId1018"/>
    <hyperlink ref="EJ507" r:id="rId1019"/>
    <hyperlink ref="EK507" r:id="rId1020"/>
    <hyperlink ref="EL507" r:id="rId1021"/>
    <hyperlink ref="EM507" r:id="rId1022"/>
    <hyperlink ref="EJ539" r:id="rId1023"/>
    <hyperlink ref="EK539" r:id="rId1024"/>
    <hyperlink ref="EL539" r:id="rId1025"/>
    <hyperlink ref="EM539" r:id="rId1026"/>
    <hyperlink ref="EJ127" r:id="rId1027"/>
    <hyperlink ref="EK127" r:id="rId1028"/>
    <hyperlink ref="EL127" r:id="rId1029"/>
    <hyperlink ref="EM127" r:id="rId1030"/>
    <hyperlink ref="EJ568" r:id="rId1031"/>
    <hyperlink ref="EK568" r:id="rId1032"/>
    <hyperlink ref="EL568" r:id="rId1033"/>
    <hyperlink ref="EM568" r:id="rId1034"/>
    <hyperlink ref="EJ69" r:id="rId1035"/>
    <hyperlink ref="EK69" r:id="rId1036"/>
    <hyperlink ref="EL69" r:id="rId1037"/>
    <hyperlink ref="EM69" r:id="rId1038"/>
    <hyperlink ref="EJ475" r:id="rId1039"/>
    <hyperlink ref="EK475" r:id="rId1040"/>
    <hyperlink ref="EL475" r:id="rId1041"/>
    <hyperlink ref="EM475" r:id="rId1042"/>
    <hyperlink ref="EJ338" r:id="rId1043"/>
    <hyperlink ref="EK338" r:id="rId1044"/>
    <hyperlink ref="EL338" r:id="rId1045"/>
    <hyperlink ref="EM338" r:id="rId1046"/>
    <hyperlink ref="EJ110" r:id="rId1047"/>
    <hyperlink ref="EK110" r:id="rId1048"/>
    <hyperlink ref="EL110" r:id="rId1049"/>
    <hyperlink ref="EM110" r:id="rId1050"/>
    <hyperlink ref="EJ451" r:id="rId1051"/>
    <hyperlink ref="EK451" r:id="rId1052"/>
    <hyperlink ref="EL451" r:id="rId1053"/>
    <hyperlink ref="EM451" r:id="rId1054" display="http://www.linkedin.com/in/jay-kadam-27720416a"/>
    <hyperlink ref="EJ96" r:id="rId1055"/>
    <hyperlink ref="EK96" r:id="rId1056"/>
    <hyperlink ref="EM96" r:id="rId1057"/>
    <hyperlink ref="EJ54" r:id="rId1058"/>
    <hyperlink ref="EK54" r:id="rId1059"/>
    <hyperlink ref="EM54" r:id="rId1060"/>
    <hyperlink ref="EJ584" r:id="rId1061"/>
    <hyperlink ref="EK584" r:id="rId1062"/>
    <hyperlink ref="EL584" r:id="rId1063" display="http://facebook.com/pranav.kamble.311"/>
    <hyperlink ref="EM584" r:id="rId1064" display="http://linkedin.com/in/pranav-kamble-4077091a2"/>
    <hyperlink ref="EJ533" r:id="rId1065"/>
    <hyperlink ref="EK533" r:id="rId1066"/>
    <hyperlink ref="EL533" r:id="rId1067"/>
    <hyperlink ref="EM533" r:id="rId1068" display="http://www.linkedin.com/in/ruchika-punekar-3616891a5"/>
    <hyperlink ref="EJ50" r:id="rId1069"/>
    <hyperlink ref="EK50" r:id="rId1070"/>
    <hyperlink ref="EL50" r:id="rId1071"/>
    <hyperlink ref="EM50" r:id="rId1072"/>
    <hyperlink ref="EJ520" r:id="rId1073"/>
    <hyperlink ref="EK520" r:id="rId1074"/>
    <hyperlink ref="EL520" r:id="rId1075"/>
    <hyperlink ref="EM520" r:id="rId1076" display="http://www.linkedin.com/in/manasi-gosavi-5069001a5"/>
    <hyperlink ref="EJ588" r:id="rId1077"/>
    <hyperlink ref="EK588" r:id="rId1078"/>
    <hyperlink ref="EL588" r:id="rId1079"/>
    <hyperlink ref="EM588" r:id="rId1080"/>
    <hyperlink ref="EJ161" r:id="rId1081"/>
    <hyperlink ref="EK161" r:id="rId1082"/>
    <hyperlink ref="EL161" r:id="rId1083"/>
    <hyperlink ref="EM161" r:id="rId1084"/>
    <hyperlink ref="EJ567" r:id="rId1085"/>
    <hyperlink ref="EK567" r:id="rId1086"/>
    <hyperlink ref="EL567" r:id="rId1087"/>
    <hyperlink ref="EM567" r:id="rId1088"/>
    <hyperlink ref="EJ196" r:id="rId1089"/>
    <hyperlink ref="EK196" r:id="rId1090"/>
    <hyperlink ref="EL196" r:id="rId1091"/>
    <hyperlink ref="EM196" r:id="rId1092"/>
    <hyperlink ref="EJ598" r:id="rId1093"/>
    <hyperlink ref="EK598" r:id="rId1094"/>
    <hyperlink ref="EL598" r:id="rId1095"/>
    <hyperlink ref="EM598" r:id="rId1096"/>
    <hyperlink ref="EJ310" r:id="rId1097"/>
    <hyperlink ref="EK310" r:id="rId1098"/>
    <hyperlink ref="EL310" r:id="rId1099"/>
    <hyperlink ref="EM310" r:id="rId1100"/>
    <hyperlink ref="EJ136" r:id="rId1101"/>
    <hyperlink ref="EK136" r:id="rId1102"/>
    <hyperlink ref="EL136" r:id="rId1103"/>
    <hyperlink ref="EM136" r:id="rId1104" display="http://www.linkedin.com/in/rasika-r-rajadhyaksha"/>
    <hyperlink ref="EJ474" r:id="rId1105"/>
    <hyperlink ref="EK474" r:id="rId1106"/>
    <hyperlink ref="EL474" r:id="rId1107"/>
    <hyperlink ref="EM474" r:id="rId1108" display="http://www.linkedin.com/in/safal-dawankar"/>
    <hyperlink ref="EJ60" r:id="rId1109"/>
    <hyperlink ref="EK60" r:id="rId1110"/>
    <hyperlink ref="EL60" r:id="rId1111"/>
    <hyperlink ref="EM60" r:id="rId1112"/>
    <hyperlink ref="EJ597" r:id="rId1113"/>
    <hyperlink ref="EK597" r:id="rId1114"/>
    <hyperlink ref="EL597" r:id="rId1115"/>
    <hyperlink ref="EM597" r:id="rId1116"/>
    <hyperlink ref="EJ413" r:id="rId1117"/>
    <hyperlink ref="EK413" r:id="rId1118"/>
    <hyperlink ref="EL413" r:id="rId1119"/>
    <hyperlink ref="EM413" r:id="rId1120"/>
    <hyperlink ref="EJ599" r:id="rId1121"/>
    <hyperlink ref="EK599" r:id="rId1122"/>
    <hyperlink ref="EL599" r:id="rId1123"/>
    <hyperlink ref="EM599" r:id="rId1124"/>
    <hyperlink ref="EJ182" r:id="rId1125"/>
    <hyperlink ref="EK182" r:id="rId1126"/>
    <hyperlink ref="EL182" r:id="rId1127"/>
    <hyperlink ref="EM182" r:id="rId1128"/>
    <hyperlink ref="EJ317" r:id="rId1129"/>
    <hyperlink ref="EK317" r:id="rId1130"/>
    <hyperlink ref="EL317" r:id="rId1131"/>
    <hyperlink ref="EM317" r:id="rId1132"/>
    <hyperlink ref="EJ88" r:id="rId1133"/>
    <hyperlink ref="EK88" r:id="rId1134"/>
    <hyperlink ref="EL88" r:id="rId1135"/>
    <hyperlink ref="EM88" r:id="rId1136"/>
    <hyperlink ref="EJ564" r:id="rId1137"/>
    <hyperlink ref="EK564" r:id="rId1138"/>
    <hyperlink ref="EL564" r:id="rId1139"/>
    <hyperlink ref="EM564" r:id="rId1140"/>
    <hyperlink ref="EJ114" r:id="rId1141"/>
    <hyperlink ref="EK114" r:id="rId1142"/>
    <hyperlink ref="EL114" r:id="rId1143"/>
    <hyperlink ref="EM114" r:id="rId1144"/>
    <hyperlink ref="EJ188" r:id="rId1145"/>
    <hyperlink ref="EK188" r:id="rId1146"/>
    <hyperlink ref="EL188" r:id="rId1147"/>
    <hyperlink ref="EM188" r:id="rId1148"/>
    <hyperlink ref="EJ476" r:id="rId1149"/>
    <hyperlink ref="EK476" r:id="rId1150"/>
    <hyperlink ref="EL476" r:id="rId1151"/>
    <hyperlink ref="EM476" r:id="rId1152"/>
    <hyperlink ref="EJ457" r:id="rId1153"/>
    <hyperlink ref="EK457" r:id="rId1154"/>
    <hyperlink ref="EL457" r:id="rId1155"/>
    <hyperlink ref="EM457" r:id="rId1156"/>
    <hyperlink ref="EJ379" r:id="rId1157"/>
    <hyperlink ref="EK379" r:id="rId1158"/>
    <hyperlink ref="EL379" r:id="rId1159"/>
    <hyperlink ref="EM379" r:id="rId1160"/>
    <hyperlink ref="EJ375" r:id="rId1161"/>
    <hyperlink ref="EK375" r:id="rId1162"/>
    <hyperlink ref="EL375" r:id="rId1163"/>
    <hyperlink ref="EM375" r:id="rId1164"/>
    <hyperlink ref="EJ408" r:id="rId1165"/>
    <hyperlink ref="EK408" r:id="rId1166"/>
    <hyperlink ref="EL408" r:id="rId1167"/>
    <hyperlink ref="EM408" r:id="rId1168" display="http://linkedin.com/in/gufraan-shaikh-60330b193"/>
    <hyperlink ref="EJ181" r:id="rId1169"/>
    <hyperlink ref="EK181" r:id="rId1170"/>
    <hyperlink ref="EL181" r:id="rId1171"/>
    <hyperlink ref="EM181" r:id="rId1172"/>
    <hyperlink ref="EJ175" r:id="rId1173"/>
    <hyperlink ref="EK175" r:id="rId1174"/>
    <hyperlink ref="EL175" r:id="rId1175" display="https://www.facebook.com/profile.php?id=100005498835380"/>
    <hyperlink ref="EJ226" r:id="rId1176"/>
    <hyperlink ref="EK226" r:id="rId1177"/>
    <hyperlink ref="EL226" r:id="rId1178"/>
    <hyperlink ref="EM226" r:id="rId1179"/>
    <hyperlink ref="EJ366" r:id="rId1180"/>
    <hyperlink ref="EK366" r:id="rId1181"/>
    <hyperlink ref="EL366" r:id="rId1182"/>
    <hyperlink ref="EM366" r:id="rId1183" display="http://www.linkedin.com/in/omeshwari-attarde-84b059170"/>
    <hyperlink ref="EJ339" r:id="rId1184"/>
    <hyperlink ref="EK339" r:id="rId1185"/>
    <hyperlink ref="EL339" r:id="rId1186"/>
    <hyperlink ref="EM339" r:id="rId1187" display="http://linkedin.com/in/tanay-shah-95235314b"/>
    <hyperlink ref="EN339" r:id="rId1188"/>
    <hyperlink ref="EJ90" r:id="rId1189"/>
    <hyperlink ref="EK90" r:id="rId1190"/>
    <hyperlink ref="EL90" r:id="rId1191"/>
    <hyperlink ref="EM90" r:id="rId1192"/>
    <hyperlink ref="EJ275" r:id="rId1193"/>
    <hyperlink ref="EK275" r:id="rId1194"/>
    <hyperlink ref="EL275" r:id="rId1195"/>
    <hyperlink ref="EM275" r:id="rId1196"/>
    <hyperlink ref="EJ104" r:id="rId1197"/>
    <hyperlink ref="EK104" r:id="rId1198"/>
    <hyperlink ref="EL104" r:id="rId1199"/>
    <hyperlink ref="EM104" r:id="rId1200"/>
    <hyperlink ref="EJ66" r:id="rId1201"/>
    <hyperlink ref="EK66" r:id="rId1202"/>
    <hyperlink ref="EL66" r:id="rId1203"/>
    <hyperlink ref="EM66" r:id="rId1204"/>
    <hyperlink ref="EJ59" r:id="rId1205"/>
    <hyperlink ref="EK59" r:id="rId1206"/>
    <hyperlink ref="EL59" r:id="rId1207" display="http://www.facebook.com/nihar.koli.9"/>
    <hyperlink ref="EM59" r:id="rId1208"/>
    <hyperlink ref="EJ573" r:id="rId1209"/>
    <hyperlink ref="EK573" r:id="rId1210"/>
    <hyperlink ref="EL573" r:id="rId1211"/>
    <hyperlink ref="EM573" r:id="rId1212" display="http://www.linkedin.com/in/jeet-upadhyaya-3956381ab"/>
    <hyperlink ref="EJ147" r:id="rId1213"/>
    <hyperlink ref="EK147" r:id="rId1214"/>
    <hyperlink ref="EL147" r:id="rId1215"/>
    <hyperlink ref="EM147" r:id="rId1216"/>
    <hyperlink ref="EJ111" r:id="rId1217"/>
    <hyperlink ref="EK111" r:id="rId1218"/>
    <hyperlink ref="EL111" r:id="rId1219"/>
    <hyperlink ref="EM111" r:id="rId1220"/>
    <hyperlink ref="EJ38" r:id="rId1221"/>
    <hyperlink ref="EK38" r:id="rId1222"/>
    <hyperlink ref="EL38" r:id="rId1223"/>
    <hyperlink ref="EM38" r:id="rId1224"/>
    <hyperlink ref="EJ420" r:id="rId1225"/>
    <hyperlink ref="EK420" r:id="rId1226"/>
    <hyperlink ref="EL420" r:id="rId1227"/>
    <hyperlink ref="EM420" r:id="rId1228"/>
    <hyperlink ref="EJ138" r:id="rId1229"/>
    <hyperlink ref="EK138" r:id="rId1230"/>
    <hyperlink ref="EL138" r:id="rId1231"/>
    <hyperlink ref="EM138" r:id="rId1232"/>
    <hyperlink ref="EJ222" r:id="rId1233"/>
    <hyperlink ref="EK222" r:id="rId1234"/>
    <hyperlink ref="EL222" r:id="rId1235"/>
    <hyperlink ref="EM222" r:id="rId1236"/>
    <hyperlink ref="EJ454" r:id="rId1237"/>
    <hyperlink ref="EK454" r:id="rId1238"/>
    <hyperlink ref="EL454" r:id="rId1239" display="https://www.facebook.com/profile.php?id=100007285636282"/>
    <hyperlink ref="EM454" r:id="rId1240" display="http://www.linkedin.com/in/JaykrishnaNandagiri"/>
    <hyperlink ref="EJ218" r:id="rId1241"/>
    <hyperlink ref="EK218" r:id="rId1242"/>
    <hyperlink ref="EL218" r:id="rId1243"/>
    <hyperlink ref="EM218" r:id="rId1244"/>
    <hyperlink ref="EJ409" r:id="rId1245"/>
    <hyperlink ref="EK409" r:id="rId1246"/>
    <hyperlink ref="EL409" r:id="rId1247"/>
    <hyperlink ref="EM409" r:id="rId1248"/>
    <hyperlink ref="EJ166" r:id="rId1249"/>
    <hyperlink ref="EK166" r:id="rId1250"/>
    <hyperlink ref="EL166" r:id="rId1251"/>
    <hyperlink ref="EM166" r:id="rId1252"/>
    <hyperlink ref="EJ529" r:id="rId1253"/>
    <hyperlink ref="EK529" r:id="rId1254"/>
    <hyperlink ref="EL529" r:id="rId1255"/>
    <hyperlink ref="EM529" r:id="rId1256"/>
    <hyperlink ref="EJ378" r:id="rId1257"/>
    <hyperlink ref="EK378" r:id="rId1258"/>
    <hyperlink ref="EM378" r:id="rId1259" display="http://www.linkedin.com/in/shivam-giri-389558183"/>
    <hyperlink ref="EJ335" r:id="rId1260"/>
    <hyperlink ref="EK335" r:id="rId1261"/>
    <hyperlink ref="EL335" r:id="rId1262"/>
    <hyperlink ref="EM335" r:id="rId1263"/>
    <hyperlink ref="EJ342" r:id="rId1264"/>
    <hyperlink ref="EK342" r:id="rId1265"/>
    <hyperlink ref="EL342" r:id="rId1266"/>
    <hyperlink ref="EM342" r:id="rId1267"/>
    <hyperlink ref="EJ150" r:id="rId1268"/>
    <hyperlink ref="EK150" r:id="rId1269"/>
    <hyperlink ref="EL150" r:id="rId1270"/>
    <hyperlink ref="EM150" r:id="rId1271" display="http://www.linkedin.com/in/snehal-chitalkar-445968193/"/>
    <hyperlink ref="EJ162" r:id="rId1272"/>
    <hyperlink ref="EK162" r:id="rId1273"/>
    <hyperlink ref="EL162" r:id="rId1274"/>
    <hyperlink ref="EM162" r:id="rId1275"/>
    <hyperlink ref="EJ78" r:id="rId1276"/>
    <hyperlink ref="EK78" r:id="rId1277"/>
    <hyperlink ref="EL78" r:id="rId1278"/>
    <hyperlink ref="EM78" r:id="rId1279"/>
    <hyperlink ref="EJ35" r:id="rId1280"/>
    <hyperlink ref="EK35" r:id="rId1281"/>
    <hyperlink ref="EL35" r:id="rId1282"/>
    <hyperlink ref="EM35" r:id="rId1283"/>
    <hyperlink ref="EJ312" r:id="rId1284"/>
    <hyperlink ref="EK312" r:id="rId1285"/>
    <hyperlink ref="EL312" r:id="rId1286"/>
    <hyperlink ref="EM312" r:id="rId1287"/>
    <hyperlink ref="EJ253" r:id="rId1288"/>
    <hyperlink ref="EK253" r:id="rId1289"/>
    <hyperlink ref="EL253" r:id="rId1290"/>
    <hyperlink ref="EM253" r:id="rId1291"/>
    <hyperlink ref="EJ34" r:id="rId1292"/>
    <hyperlink ref="EK34" r:id="rId1293"/>
    <hyperlink ref="EL34" r:id="rId1294"/>
    <hyperlink ref="EM34" r:id="rId1295"/>
    <hyperlink ref="EJ473" r:id="rId1296"/>
    <hyperlink ref="EK473" r:id="rId1297"/>
    <hyperlink ref="EL473" r:id="rId1298"/>
    <hyperlink ref="EM473" r:id="rId1299"/>
    <hyperlink ref="EJ193" r:id="rId1300"/>
    <hyperlink ref="EK193" r:id="rId1301"/>
    <hyperlink ref="EL193" r:id="rId1302"/>
    <hyperlink ref="EM193" r:id="rId1303"/>
    <hyperlink ref="EJ322" r:id="rId1304"/>
    <hyperlink ref="EK322" r:id="rId1305"/>
    <hyperlink ref="EL322" r:id="rId1306"/>
    <hyperlink ref="EM322" r:id="rId1307"/>
    <hyperlink ref="EJ603" r:id="rId1308"/>
    <hyperlink ref="EK603" r:id="rId1309"/>
    <hyperlink ref="EL603" r:id="rId1310"/>
    <hyperlink ref="EJ151" r:id="rId1311"/>
    <hyperlink ref="EK151" r:id="rId1312"/>
    <hyperlink ref="EL151" r:id="rId1313"/>
    <hyperlink ref="EM151" r:id="rId1314"/>
    <hyperlink ref="EJ97" r:id="rId1315"/>
    <hyperlink ref="EK97" r:id="rId1316"/>
    <hyperlink ref="EL97" r:id="rId1317"/>
    <hyperlink ref="EM97" r:id="rId1318"/>
    <hyperlink ref="EJ418" r:id="rId1319"/>
    <hyperlink ref="EK418" r:id="rId1320"/>
    <hyperlink ref="EL418" r:id="rId1321"/>
    <hyperlink ref="EM418" r:id="rId1322"/>
    <hyperlink ref="EJ587" r:id="rId1323"/>
    <hyperlink ref="EK587" r:id="rId1324"/>
    <hyperlink ref="EL587" r:id="rId1325"/>
    <hyperlink ref="EM587" r:id="rId1326"/>
    <hyperlink ref="EJ39" r:id="rId1327"/>
    <hyperlink ref="EK39" r:id="rId1328"/>
    <hyperlink ref="EL39" r:id="rId1329"/>
    <hyperlink ref="EM39" r:id="rId1330"/>
    <hyperlink ref="EJ149" r:id="rId1331"/>
    <hyperlink ref="EK149" r:id="rId1332"/>
    <hyperlink ref="EL149" r:id="rId1333"/>
    <hyperlink ref="EM149" r:id="rId1334"/>
    <hyperlink ref="EJ364" r:id="rId1335"/>
    <hyperlink ref="EK364" r:id="rId1336"/>
    <hyperlink ref="EL364" r:id="rId1337"/>
    <hyperlink ref="EM364" r:id="rId1338"/>
    <hyperlink ref="EJ36" r:id="rId1339"/>
    <hyperlink ref="EK36" r:id="rId1340"/>
    <hyperlink ref="EL36" r:id="rId1341"/>
    <hyperlink ref="EM36" r:id="rId1342" display="http://linkedin.com/in/akankshan/"/>
    <hyperlink ref="EJ89" r:id="rId1343"/>
    <hyperlink ref="EK89" r:id="rId1344"/>
    <hyperlink ref="EL89" r:id="rId1345"/>
    <hyperlink ref="EM89" r:id="rId1346"/>
    <hyperlink ref="EJ48" r:id="rId1347"/>
    <hyperlink ref="EK48" r:id="rId1348"/>
    <hyperlink ref="EL48" r:id="rId1349"/>
    <hyperlink ref="EM48" r:id="rId1350"/>
    <hyperlink ref="EJ423" r:id="rId1351"/>
    <hyperlink ref="EK423" r:id="rId1352"/>
    <hyperlink ref="EL423" r:id="rId1353"/>
    <hyperlink ref="EM423" r:id="rId1354"/>
    <hyperlink ref="EJ469" r:id="rId1355"/>
    <hyperlink ref="EK469" r:id="rId1356"/>
    <hyperlink ref="EL469" r:id="rId1357"/>
    <hyperlink ref="EM469" r:id="rId1358"/>
    <hyperlink ref="EJ577" r:id="rId1359"/>
    <hyperlink ref="EK577" r:id="rId1360"/>
    <hyperlink ref="EL577" r:id="rId1361"/>
    <hyperlink ref="EM577" r:id="rId1362"/>
    <hyperlink ref="EJ438" r:id="rId1363"/>
    <hyperlink ref="EK438" r:id="rId1364"/>
    <hyperlink ref="EL438" r:id="rId1365"/>
    <hyperlink ref="EM438" r:id="rId1366"/>
    <hyperlink ref="EJ190" r:id="rId1367"/>
    <hyperlink ref="EK190" r:id="rId1368"/>
    <hyperlink ref="EL190" r:id="rId1369"/>
    <hyperlink ref="EM190" r:id="rId1370"/>
    <hyperlink ref="EJ535" r:id="rId1371"/>
    <hyperlink ref="EK535" r:id="rId1372"/>
    <hyperlink ref="EL535" r:id="rId1373"/>
    <hyperlink ref="EM535" r:id="rId1374"/>
    <hyperlink ref="EJ430" r:id="rId1375"/>
    <hyperlink ref="EK430" r:id="rId1376"/>
    <hyperlink ref="EJ357" r:id="rId1377"/>
    <hyperlink ref="EK357" r:id="rId1378"/>
    <hyperlink ref="EL357" r:id="rId1379"/>
    <hyperlink ref="EM357" r:id="rId1380"/>
    <hyperlink ref="EJ429" r:id="rId1381"/>
    <hyperlink ref="EK429" r:id="rId1382"/>
    <hyperlink ref="EL429" r:id="rId1383"/>
    <hyperlink ref="EM429" r:id="rId1384"/>
    <hyperlink ref="EJ407" r:id="rId1385"/>
    <hyperlink ref="EK407" r:id="rId1386"/>
    <hyperlink ref="EL407" r:id="rId1387"/>
    <hyperlink ref="EM407" r:id="rId1388"/>
    <hyperlink ref="EJ384" r:id="rId1389"/>
    <hyperlink ref="EK384" r:id="rId1390"/>
    <hyperlink ref="EL384" r:id="rId1391"/>
    <hyperlink ref="EM384" r:id="rId1392"/>
    <hyperlink ref="EJ281" r:id="rId1393"/>
    <hyperlink ref="EK281" r:id="rId1394"/>
    <hyperlink ref="EM281" r:id="rId1395" display="http://linkedin.com/in/bhavya-gajera-321761192/"/>
    <hyperlink ref="EJ300" r:id="rId1396"/>
    <hyperlink ref="EK300" r:id="rId1397"/>
    <hyperlink ref="EL300" r:id="rId1398"/>
    <hyperlink ref="EM300" r:id="rId1399"/>
    <hyperlink ref="EJ113" r:id="rId1400"/>
    <hyperlink ref="EK113" r:id="rId1401"/>
    <hyperlink ref="EL113" r:id="rId1402"/>
    <hyperlink ref="EM113" r:id="rId1403"/>
    <hyperlink ref="EJ4" r:id="rId1404"/>
    <hyperlink ref="EK4" r:id="rId1405"/>
    <hyperlink ref="EL4" r:id="rId1406"/>
    <hyperlink ref="EM4" r:id="rId1407"/>
    <hyperlink ref="EJ381" r:id="rId1408"/>
    <hyperlink ref="EK381" r:id="rId1409"/>
    <hyperlink ref="EL381" r:id="rId1410"/>
    <hyperlink ref="EM381" r:id="rId1411" display="http://www.linkedin.com/in/shruti-pravin-pardeshi-3764131aa"/>
    <hyperlink ref="EJ70" r:id="rId1412"/>
    <hyperlink ref="EK70" r:id="rId1413"/>
    <hyperlink ref="EL70" r:id="rId1414"/>
    <hyperlink ref="EM70" r:id="rId1415"/>
    <hyperlink ref="EJ82" r:id="rId1416"/>
    <hyperlink ref="EK82" r:id="rId1417"/>
    <hyperlink ref="EM82" r:id="rId1418" display="http://linkedin.com/in/snigdha-ranjith"/>
    <hyperlink ref="EJ333" r:id="rId1419"/>
    <hyperlink ref="EK333" r:id="rId1420"/>
    <hyperlink ref="EM333" r:id="rId1421"/>
    <hyperlink ref="EJ519" r:id="rId1422"/>
    <hyperlink ref="EK519" r:id="rId1423"/>
    <hyperlink ref="EL519" r:id="rId1424" display="http://facebook.com/kavita.gomase.1"/>
    <hyperlink ref="EM519" r:id="rId1425" display="http://www.linkedin.com/kavita-gomase"/>
    <hyperlink ref="EJ191" r:id="rId1426"/>
    <hyperlink ref="EK191" r:id="rId1427"/>
    <hyperlink ref="EL191" r:id="rId1428"/>
    <hyperlink ref="EM191" r:id="rId1429"/>
    <hyperlink ref="EN191" r:id="rId1430"/>
    <hyperlink ref="EJ511" r:id="rId1431"/>
    <hyperlink ref="EK511" r:id="rId1432"/>
    <hyperlink ref="EL511" r:id="rId1433"/>
    <hyperlink ref="EM511" r:id="rId1434"/>
    <hyperlink ref="EJ108" r:id="rId1435"/>
    <hyperlink ref="EK108" r:id="rId1436"/>
    <hyperlink ref="EL108" r:id="rId1437"/>
    <hyperlink ref="EM108" r:id="rId1438"/>
    <hyperlink ref="EJ106" r:id="rId1439"/>
    <hyperlink ref="EK106" r:id="rId1440"/>
    <hyperlink ref="EL106" r:id="rId1441"/>
    <hyperlink ref="EM106" r:id="rId1442"/>
    <hyperlink ref="EJ279" r:id="rId1443"/>
    <hyperlink ref="EK279" r:id="rId1444"/>
    <hyperlink ref="EL279" r:id="rId1445"/>
    <hyperlink ref="EM279" r:id="rId1446"/>
    <hyperlink ref="EJ42" r:id="rId1447"/>
    <hyperlink ref="EK42" r:id="rId1448"/>
    <hyperlink ref="EL42" r:id="rId1449"/>
    <hyperlink ref="EM42" r:id="rId1450"/>
    <hyperlink ref="EJ30" r:id="rId1451"/>
    <hyperlink ref="EK30" r:id="rId1452"/>
    <hyperlink ref="EL30" r:id="rId1453"/>
    <hyperlink ref="EM30" r:id="rId1454"/>
    <hyperlink ref="EJ22" r:id="rId1455"/>
    <hyperlink ref="EK22" r:id="rId1456"/>
    <hyperlink ref="EL22" r:id="rId1457"/>
    <hyperlink ref="EM22" r:id="rId1458"/>
    <hyperlink ref="EJ263" r:id="rId1459"/>
    <hyperlink ref="EK263" r:id="rId1460"/>
    <hyperlink ref="EL263" r:id="rId1461"/>
    <hyperlink ref="EM263" r:id="rId1462"/>
    <hyperlink ref="EJ600" r:id="rId1463"/>
    <hyperlink ref="EK600" r:id="rId1464"/>
    <hyperlink ref="EL600" r:id="rId1465"/>
    <hyperlink ref="EJ9" r:id="rId1466"/>
    <hyperlink ref="EK9" r:id="rId1467"/>
    <hyperlink ref="EL9" r:id="rId1468"/>
    <hyperlink ref="EM9" r:id="rId1469"/>
    <hyperlink ref="EJ293" r:id="rId1470"/>
    <hyperlink ref="EK293" r:id="rId1471"/>
    <hyperlink ref="EL293" r:id="rId1472"/>
    <hyperlink ref="EM293" r:id="rId1473"/>
    <hyperlink ref="EJ143" r:id="rId1474"/>
    <hyperlink ref="EK143" r:id="rId1475"/>
    <hyperlink ref="EL143" r:id="rId1476"/>
    <hyperlink ref="EM143" r:id="rId1477" display="http://linkedin.com/in/samruddhi-gawande-32586819b"/>
    <hyperlink ref="EJ79" r:id="rId1478"/>
    <hyperlink ref="EK79" r:id="rId1479"/>
    <hyperlink ref="EL79" r:id="rId1480"/>
    <hyperlink ref="EM79" r:id="rId1481"/>
    <hyperlink ref="EJ133" r:id="rId1482"/>
    <hyperlink ref="EK133" r:id="rId1483"/>
    <hyperlink ref="EL133" r:id="rId1484"/>
    <hyperlink ref="EM133" r:id="rId1485"/>
    <hyperlink ref="EJ583" r:id="rId1486"/>
    <hyperlink ref="EK583" r:id="rId1487"/>
    <hyperlink ref="EL583" r:id="rId1488"/>
    <hyperlink ref="EM583" r:id="rId1489"/>
    <hyperlink ref="EJ105" r:id="rId1490"/>
    <hyperlink ref="EK105" r:id="rId1491"/>
    <hyperlink ref="EL105" r:id="rId1492"/>
    <hyperlink ref="EM105" r:id="rId1493"/>
    <hyperlink ref="EJ340" r:id="rId1494"/>
    <hyperlink ref="EK340" r:id="rId1495"/>
    <hyperlink ref="EL340" r:id="rId1496"/>
    <hyperlink ref="EM340" r:id="rId1497"/>
    <hyperlink ref="EJ285" r:id="rId1498"/>
    <hyperlink ref="EK285" r:id="rId1499"/>
    <hyperlink ref="EL285" r:id="rId1500"/>
    <hyperlink ref="EM285" r:id="rId1501"/>
    <hyperlink ref="EJ177" r:id="rId1502"/>
    <hyperlink ref="EK177" r:id="rId1503"/>
    <hyperlink ref="EL177" r:id="rId1504"/>
    <hyperlink ref="EM177" r:id="rId1505"/>
    <hyperlink ref="EJ118" r:id="rId1506"/>
    <hyperlink ref="EK118" r:id="rId1507"/>
    <hyperlink ref="EL118" r:id="rId1508"/>
    <hyperlink ref="EM118" r:id="rId1509"/>
    <hyperlink ref="EJ301" r:id="rId1510"/>
    <hyperlink ref="EK301" r:id="rId1511"/>
    <hyperlink ref="EL301" r:id="rId1512"/>
    <hyperlink ref="EM301" r:id="rId1513"/>
    <hyperlink ref="EJ425" r:id="rId1514"/>
    <hyperlink ref="EK425" r:id="rId1515"/>
    <hyperlink ref="EL425" r:id="rId1516"/>
    <hyperlink ref="EM425" r:id="rId1517"/>
    <hyperlink ref="EJ604" r:id="rId1518"/>
    <hyperlink ref="EK604" r:id="rId1519"/>
    <hyperlink ref="EL604" r:id="rId1520"/>
    <hyperlink ref="EM604" r:id="rId1521"/>
    <hyperlink ref="EJ521" r:id="rId1522"/>
    <hyperlink ref="EK521" r:id="rId1523"/>
    <hyperlink ref="EL521" r:id="rId1524"/>
    <hyperlink ref="EM521" r:id="rId1525"/>
    <hyperlink ref="EJ305" r:id="rId1526"/>
    <hyperlink ref="EK305" r:id="rId1527"/>
    <hyperlink ref="EL305" r:id="rId1528"/>
    <hyperlink ref="EM305" r:id="rId1529"/>
    <hyperlink ref="EJ383" r:id="rId1530"/>
    <hyperlink ref="EK383" r:id="rId1531"/>
    <hyperlink ref="EL383" r:id="rId1532"/>
    <hyperlink ref="EM383" r:id="rId1533"/>
    <hyperlink ref="EJ197" r:id="rId1534"/>
    <hyperlink ref="EK197" r:id="rId1535"/>
    <hyperlink ref="EL197" r:id="rId1536"/>
    <hyperlink ref="EM197" r:id="rId1537"/>
    <hyperlink ref="EJ417" r:id="rId1538"/>
    <hyperlink ref="EK417" r:id="rId1539"/>
    <hyperlink ref="EL417" r:id="rId1540"/>
    <hyperlink ref="EM417" r:id="rId1541" display="http://www.linkedin.com/in/romit-sali-40b6561a0"/>
    <hyperlink ref="EJ173" r:id="rId1542"/>
    <hyperlink ref="EK173" r:id="rId1543"/>
    <hyperlink ref="EL173" r:id="rId1544"/>
    <hyperlink ref="EM173" r:id="rId1545" display="http://linkedin.com/in/manish-c-yadav"/>
    <hyperlink ref="EJ55" r:id="rId1546"/>
    <hyperlink ref="EK55" r:id="rId1547"/>
    <hyperlink ref="EL55" r:id="rId1548"/>
    <hyperlink ref="EM55" r:id="rId1549"/>
    <hyperlink ref="EJ320" r:id="rId1550"/>
    <hyperlink ref="EK320" r:id="rId1551"/>
    <hyperlink ref="EL320" r:id="rId1552"/>
    <hyperlink ref="EM320" r:id="rId1553"/>
    <hyperlink ref="EJ292" r:id="rId1554"/>
    <hyperlink ref="EK292" r:id="rId1555"/>
    <hyperlink ref="EL292" r:id="rId1556"/>
    <hyperlink ref="EM292" r:id="rId1557"/>
    <hyperlink ref="EJ229" r:id="rId1558"/>
    <hyperlink ref="EK229" r:id="rId1559"/>
    <hyperlink ref="EL229" r:id="rId1560"/>
    <hyperlink ref="EM229" r:id="rId1561"/>
    <hyperlink ref="EJ414" r:id="rId1562"/>
    <hyperlink ref="EK414" r:id="rId1563"/>
    <hyperlink ref="EL414" r:id="rId1564"/>
    <hyperlink ref="EM414" r:id="rId1565"/>
    <hyperlink ref="EJ345" r:id="rId1566"/>
    <hyperlink ref="EK345" r:id="rId1567"/>
    <hyperlink ref="EL345" r:id="rId1568"/>
    <hyperlink ref="EM345" r:id="rId1569"/>
    <hyperlink ref="EJ594" r:id="rId1570"/>
    <hyperlink ref="EK594" r:id="rId1571"/>
    <hyperlink ref="EL594" r:id="rId1572"/>
    <hyperlink ref="EM594" r:id="rId1573"/>
    <hyperlink ref="EJ268" r:id="rId1574"/>
    <hyperlink ref="EK268" r:id="rId1575"/>
    <hyperlink ref="EM268" r:id="rId1576"/>
    <hyperlink ref="EJ255" r:id="rId1577"/>
    <hyperlink ref="EK255" r:id="rId1578"/>
    <hyperlink ref="EL255" r:id="rId1579"/>
    <hyperlink ref="EM255" r:id="rId1580"/>
    <hyperlink ref="EJ428" r:id="rId1581"/>
    <hyperlink ref="EK428" r:id="rId1582"/>
    <hyperlink ref="EL428" r:id="rId1583"/>
    <hyperlink ref="EM428" r:id="rId1584"/>
    <hyperlink ref="EJ341" r:id="rId1585"/>
    <hyperlink ref="EK341" r:id="rId1586"/>
    <hyperlink ref="EL341" r:id="rId1587"/>
    <hyperlink ref="EM341" r:id="rId1588"/>
    <hyperlink ref="EJ395" r:id="rId1589"/>
    <hyperlink ref="EK395" r:id="rId1590"/>
    <hyperlink ref="EL395" r:id="rId1591"/>
    <hyperlink ref="EM395" r:id="rId1592"/>
    <hyperlink ref="EJ376" r:id="rId1593"/>
    <hyperlink ref="EK376" r:id="rId1594"/>
    <hyperlink ref="EL376" r:id="rId1595"/>
    <hyperlink ref="EM376" r:id="rId1596"/>
    <hyperlink ref="EJ74" r:id="rId1597"/>
    <hyperlink ref="EK74" r:id="rId1598"/>
    <hyperlink ref="EL74" r:id="rId1599"/>
    <hyperlink ref="EM74" r:id="rId1600"/>
    <hyperlink ref="EJ217" r:id="rId1601"/>
    <hyperlink ref="EK217" r:id="rId1602"/>
    <hyperlink ref="EL217" r:id="rId1603"/>
    <hyperlink ref="EM217" r:id="rId1604"/>
    <hyperlink ref="EJ207" r:id="rId1605"/>
    <hyperlink ref="EK207" r:id="rId1606"/>
    <hyperlink ref="EL207" r:id="rId1607"/>
    <hyperlink ref="EM207" r:id="rId1608"/>
    <hyperlink ref="EJ299" r:id="rId1609"/>
    <hyperlink ref="EK299" r:id="rId1610"/>
    <hyperlink ref="EL299" r:id="rId1611"/>
    <hyperlink ref="EM299" r:id="rId1612" display="http://www.linkedin.com/in/aishwarya-jadhav-5235a11b2"/>
    <hyperlink ref="EJ8" r:id="rId1613"/>
    <hyperlink ref="EK8" r:id="rId1614"/>
    <hyperlink ref="EL8" r:id="rId1615"/>
    <hyperlink ref="EM8" r:id="rId1616"/>
    <hyperlink ref="EJ186" r:id="rId1617"/>
    <hyperlink ref="EK186" r:id="rId1618"/>
    <hyperlink ref="EL186" r:id="rId1619"/>
    <hyperlink ref="EM186" r:id="rId1620"/>
    <hyperlink ref="EJ251" r:id="rId1621"/>
    <hyperlink ref="EK251" r:id="rId1622"/>
    <hyperlink ref="EL251" r:id="rId1623"/>
    <hyperlink ref="EM251" r:id="rId1624"/>
    <hyperlink ref="EJ321" r:id="rId1625"/>
    <hyperlink ref="EK321" r:id="rId1626"/>
    <hyperlink ref="EL321" r:id="rId1627"/>
    <hyperlink ref="EM321" r:id="rId1628"/>
    <hyperlink ref="EJ303" r:id="rId1629"/>
    <hyperlink ref="EK303" r:id="rId1630"/>
    <hyperlink ref="EL303" r:id="rId1631"/>
    <hyperlink ref="EM303" r:id="rId1632"/>
    <hyperlink ref="EJ65" r:id="rId1633"/>
    <hyperlink ref="EK65" r:id="rId1634"/>
    <hyperlink ref="EM65" r:id="rId1635" display="http://www.linkedin.com/in/pravina-bhalerao-a3093216b"/>
    <hyperlink ref="EJ289" r:id="rId1636"/>
    <hyperlink ref="EK289" r:id="rId1637"/>
    <hyperlink ref="EL289" r:id="rId1638"/>
    <hyperlink ref="EM289" r:id="rId1639"/>
    <hyperlink ref="EJ219" r:id="rId1640"/>
    <hyperlink ref="EK219" r:id="rId1641"/>
    <hyperlink ref="EL219" r:id="rId1642"/>
    <hyperlink ref="EM219" r:id="rId1643"/>
    <hyperlink ref="EJ19" r:id="rId1644"/>
    <hyperlink ref="EK19" r:id="rId1645"/>
    <hyperlink ref="EL19" r:id="rId1646" display="http://facebook.com/mrunal.katkar.73"/>
    <hyperlink ref="EM19" r:id="rId1647" display="http://www.linkedin.com/in/mrunal-katkar-1207"/>
    <hyperlink ref="EJ214" r:id="rId1648"/>
    <hyperlink ref="EK214" r:id="rId1649"/>
    <hyperlink ref="EM214" r:id="rId1650"/>
    <hyperlink ref="EJ332" r:id="rId1651"/>
    <hyperlink ref="EK332" r:id="rId1652"/>
    <hyperlink ref="EL332" r:id="rId1653"/>
    <hyperlink ref="EM332" r:id="rId1654"/>
    <hyperlink ref="EJ238" r:id="rId1655"/>
    <hyperlink ref="EK238" r:id="rId1656"/>
    <hyperlink ref="EL238" r:id="rId1657"/>
    <hyperlink ref="EM238" r:id="rId1658"/>
    <hyperlink ref="EJ5" r:id="rId1659"/>
    <hyperlink ref="EK5" r:id="rId1660"/>
    <hyperlink ref="EL5" r:id="rId1661"/>
    <hyperlink ref="EM5" r:id="rId1662"/>
    <hyperlink ref="EJ18" r:id="rId1663"/>
    <hyperlink ref="EK18" r:id="rId1664"/>
    <hyperlink ref="EL18" r:id="rId1665"/>
    <hyperlink ref="EM18" r:id="rId1666"/>
    <hyperlink ref="EJ591" r:id="rId1667"/>
    <hyperlink ref="EK591" r:id="rId1668"/>
    <hyperlink ref="EL591" r:id="rId1669"/>
    <hyperlink ref="EM591" r:id="rId1670" display="http://www.linkedin.com/in/ruchir-tayshete-8a3133139"/>
    <hyperlink ref="EJ502" r:id="rId1671"/>
    <hyperlink ref="EK502" r:id="rId1672"/>
    <hyperlink ref="EL502" r:id="rId1673"/>
    <hyperlink ref="EJ362" r:id="rId1674"/>
    <hyperlink ref="EK362" r:id="rId1675"/>
    <hyperlink ref="EL362" r:id="rId1676"/>
    <hyperlink ref="EM362" r:id="rId1677"/>
    <hyperlink ref="EJ400" r:id="rId1678"/>
    <hyperlink ref="EK400" r:id="rId1679"/>
    <hyperlink ref="EL400" r:id="rId1680"/>
    <hyperlink ref="EM400" r:id="rId1681"/>
    <hyperlink ref="EJ351" r:id="rId1682"/>
    <hyperlink ref="EK351" r:id="rId1683"/>
    <hyperlink ref="EL351" r:id="rId1684"/>
    <hyperlink ref="EM351" r:id="rId1685"/>
    <hyperlink ref="EJ16" r:id="rId1686"/>
    <hyperlink ref="EK16" r:id="rId1687"/>
    <hyperlink ref="EL16" r:id="rId1688"/>
    <hyperlink ref="EM16" r:id="rId1689"/>
    <hyperlink ref="EJ169" r:id="rId1690"/>
    <hyperlink ref="EK169" r:id="rId1691"/>
    <hyperlink ref="EL169" r:id="rId1692"/>
    <hyperlink ref="EM169" r:id="rId1693"/>
    <hyperlink ref="EJ401" r:id="rId1694"/>
    <hyperlink ref="EK401" r:id="rId1695"/>
    <hyperlink ref="EL401" r:id="rId1696"/>
    <hyperlink ref="EM401" r:id="rId1697"/>
    <hyperlink ref="EJ243" r:id="rId1698"/>
    <hyperlink ref="EK243" r:id="rId1699"/>
    <hyperlink ref="EL243" r:id="rId1700"/>
    <hyperlink ref="EM243" r:id="rId1701"/>
    <hyperlink ref="EJ225" r:id="rId1702"/>
    <hyperlink ref="EK225" r:id="rId1703"/>
    <hyperlink ref="EL225" r:id="rId1704"/>
    <hyperlink ref="EM225" r:id="rId1705"/>
    <hyperlink ref="EJ24" r:id="rId1706"/>
    <hyperlink ref="EK24" r:id="rId1707"/>
    <hyperlink ref="EL24" r:id="rId1708"/>
    <hyperlink ref="EM24" r:id="rId1709"/>
    <hyperlink ref="EJ157" r:id="rId1710"/>
    <hyperlink ref="EK157" r:id="rId1711"/>
    <hyperlink ref="EL157" r:id="rId1712" display="http://www.facebook.com/yash.wairagade"/>
    <hyperlink ref="EM157" r:id="rId1713" display="http://www.linkedin.com/in/yash-wairagade"/>
    <hyperlink ref="EJ257" r:id="rId1714"/>
    <hyperlink ref="EK257" r:id="rId1715"/>
    <hyperlink ref="EL257" r:id="rId1716"/>
    <hyperlink ref="EM257" r:id="rId1717"/>
    <hyperlink ref="EJ135" r:id="rId1718"/>
    <hyperlink ref="EK135" r:id="rId1719"/>
    <hyperlink ref="EL135" r:id="rId1720"/>
    <hyperlink ref="EM135" r:id="rId1721"/>
    <hyperlink ref="EJ25" r:id="rId1722"/>
    <hyperlink ref="EK25" r:id="rId1723"/>
    <hyperlink ref="EL25" r:id="rId1724"/>
    <hyperlink ref="EM25" r:id="rId1725"/>
    <hyperlink ref="EJ144" r:id="rId1726"/>
    <hyperlink ref="EK144" r:id="rId1727"/>
    <hyperlink ref="EL144" r:id="rId1728"/>
    <hyperlink ref="EM144" r:id="rId1729"/>
    <hyperlink ref="EJ224" r:id="rId1730"/>
    <hyperlink ref="EK224" r:id="rId1731"/>
    <hyperlink ref="EL224" r:id="rId1732"/>
    <hyperlink ref="EM224" r:id="rId1733"/>
    <hyperlink ref="EJ247" r:id="rId1734"/>
    <hyperlink ref="EK247" r:id="rId1735"/>
    <hyperlink ref="EL247" r:id="rId1736"/>
    <hyperlink ref="EM247" r:id="rId1737"/>
    <hyperlink ref="EJ194" r:id="rId1738"/>
    <hyperlink ref="EK194" r:id="rId1739"/>
    <hyperlink ref="EL194" r:id="rId1740"/>
    <hyperlink ref="EM194" r:id="rId1741"/>
    <hyperlink ref="EJ582" r:id="rId1742"/>
    <hyperlink ref="EK582" r:id="rId1743"/>
    <hyperlink ref="EL582" r:id="rId1744"/>
    <hyperlink ref="EM582" r:id="rId1745"/>
    <hyperlink ref="EJ76" r:id="rId1746"/>
    <hyperlink ref="EK76" r:id="rId1747"/>
    <hyperlink ref="EL76" r:id="rId1748"/>
    <hyperlink ref="EM76" r:id="rId1749" display="https://www.linkedin.com/in/sebastin-benjamin-36677b188"/>
    <hyperlink ref="EJ14" r:id="rId1750"/>
    <hyperlink ref="EK14" r:id="rId1751"/>
    <hyperlink ref="EL14" r:id="rId1752" display="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12%26loc_interest_ms%3D%26feeditemid%3D%26param1%3D%26param2%3D&amp;gclid=CjwKCAjwt-L2BRA_EiwAacX32bf4lbMJ1RRjGYFhz7GPyJDQtZ0PNAhfNg1hFACa_cto_81ENPNanRoCcXUQAvD_BwE"/>
    <hyperlink ref="EM14" r:id="rId1753"/>
    <hyperlink ref="EJ419" r:id="rId1754"/>
    <hyperlink ref="EK419" r:id="rId1755"/>
    <hyperlink ref="EL419" r:id="rId1756"/>
    <hyperlink ref="EM419" r:id="rId1757"/>
    <hyperlink ref="EJ185" r:id="rId1758"/>
    <hyperlink ref="EK185" r:id="rId1759"/>
    <hyperlink ref="EL185" r:id="rId1760" display="https://www.facebook.com/prutha.tandel.1"/>
    <hyperlink ref="EM185" r:id="rId1761"/>
    <hyperlink ref="EJ237" r:id="rId1762"/>
    <hyperlink ref="EK237" r:id="rId1763"/>
    <hyperlink ref="EL237" r:id="rId1764"/>
    <hyperlink ref="EM237" r:id="rId1765"/>
    <hyperlink ref="EJ140" r:id="rId1766"/>
    <hyperlink ref="EK140" r:id="rId1767"/>
    <hyperlink ref="EL140" r:id="rId1768"/>
    <hyperlink ref="EM140" r:id="rId1769"/>
    <hyperlink ref="EJ367" r:id="rId1770"/>
    <hyperlink ref="EK367" r:id="rId1771"/>
    <hyperlink ref="EL367" r:id="rId1772"/>
    <hyperlink ref="EM367" r:id="rId1773"/>
    <hyperlink ref="EJ242" r:id="rId1774"/>
    <hyperlink ref="EK242" r:id="rId1775"/>
    <hyperlink ref="EL242" r:id="rId1776"/>
    <hyperlink ref="EM242" r:id="rId1777"/>
    <hyperlink ref="EJ572" r:id="rId1778"/>
    <hyperlink ref="EK572" r:id="rId1779"/>
    <hyperlink ref="EL572" r:id="rId1780"/>
    <hyperlink ref="EM572" r:id="rId1781"/>
    <hyperlink ref="EJ561" r:id="rId1782"/>
    <hyperlink ref="EK561" r:id="rId1783"/>
    <hyperlink ref="EL561" r:id="rId1784"/>
    <hyperlink ref="EM561" r:id="rId1785"/>
    <hyperlink ref="EJ203" r:id="rId1786"/>
    <hyperlink ref="EK203" r:id="rId1787"/>
    <hyperlink ref="EL203" r:id="rId1788"/>
    <hyperlink ref="EM203" r:id="rId1789"/>
    <hyperlink ref="EJ551" r:id="rId1790"/>
    <hyperlink ref="EK551" r:id="rId1791"/>
    <hyperlink ref="EL551" r:id="rId1792"/>
    <hyperlink ref="EM551" r:id="rId1793"/>
    <hyperlink ref="EJ374" r:id="rId1794"/>
    <hyperlink ref="EK374" r:id="rId1795"/>
    <hyperlink ref="EL374" r:id="rId1796"/>
    <hyperlink ref="EM374" r:id="rId1797"/>
    <hyperlink ref="EJ273" r:id="rId1798"/>
    <hyperlink ref="EK273" r:id="rId1799"/>
    <hyperlink ref="EL273" r:id="rId1800"/>
    <hyperlink ref="EM273" r:id="rId1801"/>
    <hyperlink ref="EJ274" r:id="rId1802"/>
    <hyperlink ref="EK274" r:id="rId1803"/>
    <hyperlink ref="EL274" r:id="rId1804"/>
    <hyperlink ref="EM274" r:id="rId1805"/>
    <hyperlink ref="EJ254" r:id="rId1806"/>
    <hyperlink ref="EK254" r:id="rId1807"/>
    <hyperlink ref="EL254" r:id="rId1808"/>
    <hyperlink ref="EM254" r:id="rId1809"/>
    <hyperlink ref="EJ236" r:id="rId1810"/>
    <hyperlink ref="EK236" r:id="rId1811"/>
    <hyperlink ref="EL236" r:id="rId1812"/>
    <hyperlink ref="EM236" r:id="rId1813"/>
    <hyperlink ref="EJ585" r:id="rId1814"/>
    <hyperlink ref="EK585" r:id="rId1815"/>
    <hyperlink ref="EL585" r:id="rId1816"/>
    <hyperlink ref="EM585" r:id="rId1817"/>
    <hyperlink ref="EJ239" r:id="rId1818"/>
    <hyperlink ref="EK239" r:id="rId1819"/>
    <hyperlink ref="EL239" r:id="rId1820"/>
    <hyperlink ref="EM239" r:id="rId1821"/>
    <hyperlink ref="EJ248" r:id="rId1822"/>
    <hyperlink ref="EK248" r:id="rId1823"/>
    <hyperlink ref="EL248" r:id="rId1824"/>
    <hyperlink ref="EM248" r:id="rId1825"/>
    <hyperlink ref="EJ26" r:id="rId1826"/>
    <hyperlink ref="EK26" r:id="rId1827"/>
    <hyperlink ref="EM26" r:id="rId1828"/>
    <hyperlink ref="EJ72" r:id="rId1829"/>
    <hyperlink ref="EK72" r:id="rId1830"/>
    <hyperlink ref="EL72" r:id="rId1831"/>
    <hyperlink ref="EM72" r:id="rId1832"/>
    <hyperlink ref="EJ130" r:id="rId1833"/>
    <hyperlink ref="EK130" r:id="rId1834"/>
    <hyperlink ref="EM130" r:id="rId1835"/>
    <hyperlink ref="EJ168" r:id="rId1836"/>
    <hyperlink ref="EK168" r:id="rId1837"/>
    <hyperlink ref="EL168" r:id="rId1838"/>
    <hyperlink ref="EM168" r:id="rId1839" display="http://linkedin.com/in/idris-nalwala-05437b198"/>
    <hyperlink ref="EJ134" r:id="rId1840"/>
    <hyperlink ref="EK134" r:id="rId1841"/>
    <hyperlink ref="EL134" r:id="rId1842"/>
    <hyperlink ref="EJ448" r:id="rId1843"/>
    <hyperlink ref="EK448" r:id="rId1844"/>
    <hyperlink ref="EM448" r:id="rId1845"/>
    <hyperlink ref="EJ137" r:id="rId1846"/>
    <hyperlink ref="EK137" r:id="rId1847"/>
    <hyperlink ref="EL137" r:id="rId1848"/>
    <hyperlink ref="EM137" r:id="rId1849" display="http://www.linkedin.com/in/raunak-singh-28b66b1b2"/>
    <hyperlink ref="EJ158" r:id="rId1850"/>
    <hyperlink ref="EK158" r:id="rId1851"/>
    <hyperlink ref="EL158" r:id="rId1852"/>
    <hyperlink ref="EM158" r:id="rId1853"/>
    <hyperlink ref="EJ396" r:id="rId1854"/>
    <hyperlink ref="EK396" r:id="rId1855"/>
    <hyperlink ref="EL396" r:id="rId1856"/>
    <hyperlink ref="EM396" r:id="rId1857"/>
    <hyperlink ref="EJ498" r:id="rId1858"/>
    <hyperlink ref="EK498" r:id="rId1859"/>
    <hyperlink ref="EL498" r:id="rId1860"/>
    <hyperlink ref="EM498" r:id="rId1861"/>
    <hyperlink ref="EJ256" r:id="rId1862"/>
    <hyperlink ref="EK256" r:id="rId1863"/>
    <hyperlink ref="EL256" r:id="rId1864"/>
    <hyperlink ref="EM256" r:id="rId1865"/>
    <hyperlink ref="EJ201" r:id="rId1866"/>
    <hyperlink ref="EK201" r:id="rId1867"/>
    <hyperlink ref="EL201" r:id="rId1868"/>
    <hyperlink ref="EJ397" r:id="rId1869"/>
    <hyperlink ref="EK397" r:id="rId1870"/>
    <hyperlink ref="EL397" r:id="rId1871"/>
    <hyperlink ref="EM397" r:id="rId1872"/>
    <hyperlink ref="EJ385" r:id="rId1873"/>
    <hyperlink ref="EK385" r:id="rId1874"/>
    <hyperlink ref="EL385" r:id="rId1875"/>
    <hyperlink ref="EM385" r:id="rId1876"/>
    <hyperlink ref="EJ389" r:id="rId1877"/>
    <hyperlink ref="EK389" r:id="rId1878"/>
    <hyperlink ref="EL389" r:id="rId1879"/>
    <hyperlink ref="EM389" r:id="rId1880"/>
    <hyperlink ref="EJ156" r:id="rId1881"/>
    <hyperlink ref="EK156" r:id="rId1882"/>
    <hyperlink ref="EL156" r:id="rId1883"/>
    <hyperlink ref="EM156" r:id="rId1884"/>
    <hyperlink ref="EJ558" r:id="rId1885"/>
    <hyperlink ref="EK558" r:id="rId1886"/>
    <hyperlink ref="EL558" r:id="rId1887"/>
    <hyperlink ref="EM558" r:id="rId1888"/>
    <hyperlink ref="EJ200" r:id="rId1889"/>
    <hyperlink ref="EK200" r:id="rId1890"/>
    <hyperlink ref="EL200" r:id="rId1891"/>
    <hyperlink ref="EM200" r:id="rId1892"/>
    <hyperlink ref="EJ208" r:id="rId1893"/>
    <hyperlink ref="EK208" r:id="rId1894"/>
    <hyperlink ref="EL208" r:id="rId1895"/>
    <hyperlink ref="EM208" r:id="rId1896"/>
    <hyperlink ref="EJ215" r:id="rId1897"/>
    <hyperlink ref="EK215" r:id="rId1898"/>
    <hyperlink ref="EL215" r:id="rId1899"/>
    <hyperlink ref="EM215" r:id="rId1900"/>
    <hyperlink ref="EJ233" r:id="rId1901"/>
    <hyperlink ref="EK233" r:id="rId1902"/>
    <hyperlink ref="EL233" r:id="rId1903"/>
    <hyperlink ref="EM233" r:id="rId1904"/>
    <hyperlink ref="EJ371" r:id="rId1905"/>
    <hyperlink ref="EK371" r:id="rId1906"/>
    <hyperlink ref="EL371" r:id="rId1907"/>
    <hyperlink ref="EM371" r:id="rId1908"/>
    <hyperlink ref="EJ245" r:id="rId1909"/>
    <hyperlink ref="EK245" r:id="rId1910"/>
    <hyperlink ref="EL245" r:id="rId1911"/>
    <hyperlink ref="EM245" r:id="rId1912"/>
    <hyperlink ref="EJ223" r:id="rId1913"/>
    <hyperlink ref="EK223" r:id="rId1914"/>
    <hyperlink ref="EL223" r:id="rId1915"/>
    <hyperlink ref="EM223" r:id="rId1916"/>
    <hyperlink ref="EJ550" r:id="rId1917"/>
    <hyperlink ref="EK550" r:id="rId1918"/>
    <hyperlink ref="EL550" r:id="rId1919" display="http://facebook.com/Shreymathur69"/>
    <hyperlink ref="EM550" r:id="rId1920" display="http://www.linkedin.com/in/shrey-mathur69"/>
    <hyperlink ref="EJ155" r:id="rId1921"/>
    <hyperlink ref="EK155" r:id="rId1922"/>
    <hyperlink ref="EL155" r:id="rId1923" display="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69%26loc_interest_ms%3D%26feeditemid%3D%26param1%3D%26param2%3D&amp;gclid=CjwKCAjwjLD4BRAiEiwAg5NBFlycAEL7FD209GVW9RlkltqnktdJ_K6ngpGK9jl64AwKRc8qM-rX0xoCgnUQAvD_BwE"/>
    <hyperlink ref="EM155" r:id="rId1924"/>
    <hyperlink ref="M98" r:id="rId1925"/>
    <hyperlink ref="EJ98" r:id="rId1926"/>
    <hyperlink ref="EK98" r:id="rId1927"/>
    <hyperlink ref="EL98" r:id="rId1928"/>
    <hyperlink ref="EM98" r:id="rId1929"/>
    <hyperlink ref="EJ228" r:id="rId1930"/>
    <hyperlink ref="EK228" r:id="rId1931"/>
    <hyperlink ref="EM228" r:id="rId1932"/>
    <hyperlink ref="EJ596" r:id="rId1933"/>
    <hyperlink ref="EK596" r:id="rId1934"/>
    <hyperlink ref="EL596" r:id="rId1935"/>
    <hyperlink ref="EJ246" r:id="rId1936"/>
    <hyperlink ref="EK246" r:id="rId1937"/>
    <hyperlink ref="EL246" r:id="rId1938"/>
    <hyperlink ref="EM246" r:id="rId1939"/>
    <hyperlink ref="EJ211" r:id="rId1940"/>
    <hyperlink ref="EK211" r:id="rId1941"/>
    <hyperlink ref="EL211" r:id="rId1942"/>
    <hyperlink ref="EM211" r:id="rId1943"/>
    <hyperlink ref="EJ269" r:id="rId1944"/>
    <hyperlink ref="EK269" r:id="rId1945"/>
    <hyperlink ref="EL269" r:id="rId1946" display="http://www.facebook.com/rameen.tungekar.1"/>
    <hyperlink ref="EM269" r:id="rId1947" display="http://www.linkedin.com/in/rameentungekar"/>
    <hyperlink ref="EJ392" r:id="rId1948"/>
    <hyperlink ref="EK392" r:id="rId1949"/>
    <hyperlink ref="EL392" r:id="rId1950"/>
    <hyperlink ref="EM392" r:id="rId1951"/>
    <hyperlink ref="EJ390" r:id="rId1952"/>
    <hyperlink ref="EK390" r:id="rId1953"/>
    <hyperlink ref="EL390" r:id="rId1954"/>
    <hyperlink ref="EM390" r:id="rId1955"/>
    <hyperlink ref="EJ388" r:id="rId1956"/>
    <hyperlink ref="EK388" r:id="rId1957"/>
    <hyperlink ref="EL388" r:id="rId1958"/>
    <hyperlink ref="EM388" r:id="rId1959"/>
    <hyperlink ref="EJ527" r:id="rId1960"/>
    <hyperlink ref="EK527" r:id="rId1961"/>
    <hyperlink ref="EL527" r:id="rId1962"/>
    <hyperlink ref="EM527" r:id="rId1963"/>
    <hyperlink ref="EJ212" r:id="rId1964"/>
    <hyperlink ref="EK212" r:id="rId1965"/>
    <hyperlink ref="EL212" r:id="rId1966"/>
    <hyperlink ref="EM212" r:id="rId1967"/>
    <hyperlink ref="EJ512" r:id="rId1968"/>
    <hyperlink ref="EK512" r:id="rId1969"/>
    <hyperlink ref="EL512" r:id="rId1970"/>
    <hyperlink ref="EM512" r:id="rId1971"/>
    <hyperlink ref="EJ12" r:id="rId1972"/>
    <hyperlink ref="EK12" r:id="rId1973"/>
    <hyperlink ref="EJ23" r:id="rId1974"/>
    <hyperlink ref="EK23" r:id="rId1975"/>
    <hyperlink ref="EL23" r:id="rId1976"/>
    <hyperlink ref="EM23" r:id="rId1977"/>
    <hyperlink ref="EJ548" r:id="rId1978"/>
    <hyperlink ref="EK548" r:id="rId1979"/>
    <hyperlink ref="EL548" r:id="rId1980"/>
    <hyperlink ref="EJ353" r:id="rId1981"/>
    <hyperlink ref="EK353" r:id="rId1982"/>
    <hyperlink ref="EL353" r:id="rId1983"/>
    <hyperlink ref="EM353" r:id="rId1984"/>
    <hyperlink ref="EJ360" r:id="rId1985"/>
    <hyperlink ref="EK360" r:id="rId1986"/>
    <hyperlink ref="EL360" r:id="rId1987"/>
    <hyperlink ref="EM360" r:id="rId1988"/>
    <hyperlink ref="EJ369" r:id="rId1989"/>
    <hyperlink ref="EK369" r:id="rId1990"/>
    <hyperlink ref="EL369" r:id="rId1991"/>
    <hyperlink ref="EM369" r:id="rId1992"/>
    <hyperlink ref="EJ84" r:id="rId1993"/>
    <hyperlink ref="EK84" r:id="rId1994"/>
    <hyperlink ref="EL84" r:id="rId1995"/>
    <hyperlink ref="EM84" r:id="rId1996" display="http://www.linkedin.com/in/sourabh-pardeshi-5a95b6181"/>
    <hyperlink ref="EJ576" r:id="rId1997"/>
    <hyperlink ref="EK576" r:id="rId1998"/>
    <hyperlink ref="EM576" r:id="rId1999"/>
    <hyperlink ref="EJ462" r:id="rId2000"/>
    <hyperlink ref="EK462" r:id="rId2001"/>
    <hyperlink ref="EJ372" r:id="rId2002"/>
    <hyperlink ref="EK372" r:id="rId2003"/>
    <hyperlink ref="EL372" r:id="rId2004"/>
    <hyperlink ref="EM372" r:id="rId2005"/>
    <hyperlink ref="EJ466" r:id="rId2006"/>
    <hyperlink ref="EK466" r:id="rId2007"/>
    <hyperlink ref="EM466" r:id="rId2008"/>
    <hyperlink ref="EJ437" r:id="rId2009"/>
    <hyperlink ref="EK437" r:id="rId2010"/>
    <hyperlink ref="EM437" r:id="rId2011"/>
    <hyperlink ref="EJ465" r:id="rId2012"/>
    <hyperlink ref="EK465" r:id="rId2013"/>
    <hyperlink ref="EL465" r:id="rId2014"/>
    <hyperlink ref="EM465" r:id="rId2015"/>
    <hyperlink ref="EJ444" r:id="rId2016"/>
    <hyperlink ref="EK444" r:id="rId2017"/>
    <hyperlink ref="EL444" r:id="rId2018"/>
    <hyperlink ref="EM444" r:id="rId2019"/>
    <hyperlink ref="EJ450" r:id="rId2020"/>
    <hyperlink ref="EK450" r:id="rId2021"/>
    <hyperlink ref="EL450" r:id="rId2022"/>
    <hyperlink ref="EM450" r:id="rId2023"/>
    <hyperlink ref="EJ478" r:id="rId2024"/>
    <hyperlink ref="EK478" r:id="rId2025"/>
    <hyperlink ref="EL478" r:id="rId2026"/>
    <hyperlink ref="EM478" r:id="rId2027"/>
    <hyperlink ref="EJ479" r:id="rId2028"/>
    <hyperlink ref="EK479" r:id="rId2029"/>
    <hyperlink ref="EL479" r:id="rId2030"/>
    <hyperlink ref="EM479" r:id="rId2031"/>
    <hyperlink ref="EJ456" r:id="rId2032"/>
    <hyperlink ref="EK456" r:id="rId2033"/>
    <hyperlink ref="EL456" r:id="rId2034"/>
    <hyperlink ref="EM456" r:id="rId2035" display="http://www.linkedin.com/in/likhit-kajrolkar-312855192"/>
    <hyperlink ref="EJ278" r:id="rId2036"/>
    <hyperlink ref="EK278" r:id="rId2037"/>
    <hyperlink ref="EL278" r:id="rId2038"/>
    <hyperlink ref="EM278" r:id="rId2039"/>
    <hyperlink ref="EJ431" r:id="rId2040"/>
    <hyperlink ref="EK431" r:id="rId2041"/>
    <hyperlink ref="EL431" r:id="rId2042"/>
    <hyperlink ref="EM431" r:id="rId2043"/>
    <hyperlink ref="EJ483" r:id="rId2044"/>
    <hyperlink ref="EK483" r:id="rId2045"/>
    <hyperlink ref="EL483" r:id="rId2046"/>
    <hyperlink ref="EJ184" r:id="rId2047"/>
    <hyperlink ref="EK184" r:id="rId2048"/>
    <hyperlink ref="EL184" r:id="rId2049"/>
    <hyperlink ref="EM184" r:id="rId2050"/>
    <hyperlink ref="EJ443" r:id="rId2051"/>
    <hyperlink ref="EK443" r:id="rId2052"/>
    <hyperlink ref="EL443" r:id="rId2053"/>
    <hyperlink ref="EM443" r:id="rId2054"/>
    <hyperlink ref="EJ447" r:id="rId2055"/>
    <hyperlink ref="EK447" r:id="rId2056"/>
    <hyperlink ref="EL447" r:id="rId2057"/>
    <hyperlink ref="EM447" r:id="rId2058"/>
    <hyperlink ref="EJ159" r:id="rId2059"/>
    <hyperlink ref="EK159" r:id="rId2060"/>
    <hyperlink ref="EL159" r:id="rId2061"/>
    <hyperlink ref="EM159" r:id="rId2062"/>
    <hyperlink ref="EJ170" r:id="rId2063"/>
    <hyperlink ref="EK170" r:id="rId2064"/>
    <hyperlink ref="EM170" r:id="rId2065" display="http://https/www.linkdin.com/in/jinal-kelshikar-9125961ab"/>
    <hyperlink ref="EJ363" r:id="rId2066"/>
    <hyperlink ref="EK363" r:id="rId2067"/>
    <hyperlink ref="EL363" r:id="rId2068" display="http://www.fb.com/lalitvasam"/>
    <hyperlink ref="EM363" r:id="rId2069"/>
    <hyperlink ref="EJ99" r:id="rId2070"/>
    <hyperlink ref="EK99" r:id="rId2071"/>
    <hyperlink ref="EM99" r:id="rId2072"/>
    <hyperlink ref="EJ264" r:id="rId2073"/>
    <hyperlink ref="EK264" r:id="rId2074"/>
    <hyperlink ref="EL264" r:id="rId2075"/>
    <hyperlink ref="EM264" r:id="rId2076"/>
    <hyperlink ref="EJ499" r:id="rId2077"/>
    <hyperlink ref="EK499" r:id="rId2078"/>
    <hyperlink ref="EL499" r:id="rId2079"/>
    <hyperlink ref="EM499" r:id="rId2080"/>
    <hyperlink ref="EJ27" r:id="rId2081"/>
    <hyperlink ref="EK27" r:id="rId2082"/>
    <hyperlink ref="EL27" r:id="rId2083"/>
    <hyperlink ref="EM27" r:id="rId2084"/>
    <hyperlink ref="EJ3" r:id="rId2085"/>
    <hyperlink ref="EK3" r:id="rId2086"/>
    <hyperlink ref="EL3" r:id="rId2087"/>
    <hyperlink ref="EM3" r:id="rId2088"/>
    <hyperlink ref="EJ2" r:id="rId2089"/>
    <hyperlink ref="EK2" r:id="rId2090"/>
    <hyperlink ref="EM2" r:id="rId2091"/>
    <hyperlink ref="EJ163" r:id="rId2092"/>
    <hyperlink ref="EK163" r:id="rId2093"/>
    <hyperlink ref="EL163" r:id="rId2094"/>
    <hyperlink ref="EM163" r:id="rId2095"/>
    <hyperlink ref="EN163" r:id="rId2096"/>
    <hyperlink ref="EJ277" r:id="rId2097"/>
    <hyperlink ref="EK277" r:id="rId2098"/>
    <hyperlink ref="EL277" r:id="rId2099"/>
    <hyperlink ref="EM277" r:id="rId2100" display="http://www.linkedin.com/in/sumit-dupate"/>
    <hyperlink ref="EJ298" r:id="rId2101"/>
    <hyperlink ref="EK298" r:id="rId2102"/>
    <hyperlink ref="EL298" r:id="rId2103"/>
    <hyperlink ref="EM298" r:id="rId2104"/>
    <hyperlink ref="EJ153" r:id="rId2105"/>
    <hyperlink ref="EK153" r:id="rId2106"/>
    <hyperlink ref="EM153" r:id="rId2107"/>
    <hyperlink ref="EJ178" r:id="rId2108"/>
    <hyperlink ref="EK178" r:id="rId2109"/>
    <hyperlink ref="EL178" r:id="rId2110" display="https://www.facebook.com/neha.bhosale.773776"/>
    <hyperlink ref="EM178" r:id="rId2111" display="https://www.linkedin.com/in/neha-bhosale-b3544412b"/>
    <hyperlink ref="EJ262" r:id="rId2112"/>
    <hyperlink ref="EK262" r:id="rId2113"/>
    <hyperlink ref="EL262" r:id="rId2114"/>
    <hyperlink ref="EM262" r:id="rId2115"/>
    <hyperlink ref="EJ189" r:id="rId2116"/>
    <hyperlink ref="EK189" r:id="rId2117"/>
    <hyperlink ref="EL189" r:id="rId2118"/>
    <hyperlink ref="EM189" r:id="rId2119" display="http://www.linkedin.com/in/sailee-sawant-37a42419b"/>
    <hyperlink ref="EJ192" r:id="rId2120"/>
    <hyperlink ref="EK192" r:id="rId2121"/>
    <hyperlink ref="EL192" r:id="rId2122"/>
    <hyperlink ref="EM192" r:id="rId2123"/>
    <hyperlink ref="EJ176" r:id="rId2124"/>
    <hyperlink ref="EK176" r:id="rId2125"/>
    <hyperlink ref="EL176" r:id="rId2126"/>
    <hyperlink ref="EM176" r:id="rId2127"/>
    <hyperlink ref="EJ183" r:id="rId2128"/>
    <hyperlink ref="EK183" r:id="rId2129"/>
    <hyperlink ref="EM183" r:id="rId2130"/>
    <hyperlink ref="EJ605" r:id="rId2131"/>
    <hyperlink ref="EK605" r:id="rId2132"/>
    <hyperlink ref="EL605" r:id="rId2133"/>
    <hyperlink ref="EM605" r:id="rId2134"/>
    <hyperlink ref="EJ387" r:id="rId2135"/>
    <hyperlink ref="EK387" r:id="rId2136"/>
    <hyperlink ref="EL387" r:id="rId2137"/>
    <hyperlink ref="EM387" r:id="rId2138"/>
    <hyperlink ref="EJ581" r:id="rId2139"/>
    <hyperlink ref="EK581" r:id="rId2140"/>
    <hyperlink ref="EL581" r:id="rId2141"/>
    <hyperlink ref="EM581" r:id="rId2142"/>
    <hyperlink ref="EJ128" r:id="rId2143"/>
    <hyperlink ref="EK128" r:id="rId2144"/>
    <hyperlink ref="EM128" r:id="rId2145"/>
    <hyperlink ref="EJ579" r:id="rId2146"/>
    <hyperlink ref="EK579" r:id="rId2147"/>
    <hyperlink ref="EL579" r:id="rId2148"/>
    <hyperlink ref="EM579" r:id="rId2149"/>
    <hyperlink ref="EJ266" r:id="rId2150"/>
    <hyperlink ref="EK266" r:id="rId2151"/>
    <hyperlink ref="EL266" r:id="rId2152" display="http://facebook.com/nishant.pawar.338863"/>
    <hyperlink ref="EM266" r:id="rId2153"/>
    <hyperlink ref="EJ287" r:id="rId2154"/>
    <hyperlink ref="EK287" r:id="rId2155"/>
    <hyperlink ref="EL287" r:id="rId2156"/>
    <hyperlink ref="EM287" r:id="rId2157"/>
    <hyperlink ref="EJ282" r:id="rId2158"/>
    <hyperlink ref="EK282" r:id="rId2159"/>
    <hyperlink ref="EL282" r:id="rId2160"/>
    <hyperlink ref="EM282" r:id="rId2161"/>
    <hyperlink ref="EJ172" r:id="rId2162"/>
    <hyperlink ref="EK172" r:id="rId2163"/>
    <hyperlink ref="EL172" r:id="rId2164"/>
    <hyperlink ref="EM172" r:id="rId2165"/>
    <hyperlink ref="EJ295" r:id="rId2166"/>
    <hyperlink ref="EK295" r:id="rId2167"/>
    <hyperlink ref="EL295" r:id="rId2168"/>
    <hyperlink ref="EJ461" r:id="rId2169"/>
    <hyperlink ref="EK461" r:id="rId2170"/>
    <hyperlink ref="EL461" r:id="rId2171"/>
    <hyperlink ref="EM461" r:id="rId2172"/>
    <hyperlink ref="EJ482" r:id="rId2173"/>
    <hyperlink ref="EK482" r:id="rId2174"/>
    <hyperlink ref="EL482" r:id="rId2175"/>
    <hyperlink ref="EM482" r:id="rId2176"/>
    <hyperlink ref="EJ471" r:id="rId2177"/>
    <hyperlink ref="EK471" r:id="rId2178"/>
    <hyperlink ref="EL471" r:id="rId2179"/>
    <hyperlink ref="EM471" r:id="rId2180"/>
    <hyperlink ref="EJ302" r:id="rId2181"/>
    <hyperlink ref="EK302" r:id="rId2182"/>
    <hyperlink ref="EL302" r:id="rId2183"/>
    <hyperlink ref="EM302" r:id="rId2184"/>
    <hyperlink ref="EJ354" r:id="rId2185"/>
    <hyperlink ref="EK354" r:id="rId2186"/>
    <hyperlink ref="EL354" r:id="rId2187"/>
    <hyperlink ref="EM354" r:id="rId2188"/>
    <hyperlink ref="EJ165" r:id="rId2189"/>
    <hyperlink ref="EK165" r:id="rId2190"/>
    <hyperlink ref="EL165" r:id="rId2191"/>
    <hyperlink ref="EM165" r:id="rId2192" display="http://linkedin.com/in/dilipsable90"/>
    <hyperlink ref="EJ309" r:id="rId2193"/>
    <hyperlink ref="EK309" r:id="rId2194"/>
    <hyperlink ref="EL309" r:id="rId2195"/>
    <hyperlink ref="EM309" r:id="rId2196"/>
    <hyperlink ref="EJ501" r:id="rId2197"/>
    <hyperlink ref="EK501" r:id="rId2198"/>
    <hyperlink ref="EL501" r:id="rId2199"/>
    <hyperlink ref="EM501" r:id="rId2200"/>
    <hyperlink ref="EJ526" r:id="rId2201"/>
    <hyperlink ref="EK526" r:id="rId2202"/>
    <hyperlink ref="EL526" r:id="rId2203"/>
    <hyperlink ref="EM526" r:id="rId2204"/>
    <hyperlink ref="EJ391" r:id="rId2205"/>
    <hyperlink ref="EK391" r:id="rId2206"/>
    <hyperlink ref="EL391" r:id="rId2207"/>
    <hyperlink ref="EM391" r:id="rId2208"/>
    <hyperlink ref="EJ505" r:id="rId2209"/>
    <hyperlink ref="EK505" r:id="rId2210"/>
    <hyperlink ref="EL505" r:id="rId2211"/>
    <hyperlink ref="EM505" r:id="rId2212"/>
    <hyperlink ref="EJ37" r:id="rId2213"/>
    <hyperlink ref="EK37" r:id="rId2214"/>
    <hyperlink ref="EL37" r:id="rId2215"/>
    <hyperlink ref="EM37" r:id="rId2216" display="http://www.linkedin.com/in/akash-hamare-29b9b4160"/>
    <hyperlink ref="EJ306" r:id="rId2217"/>
    <hyperlink ref="EK306" r:id="rId2218"/>
    <hyperlink ref="EL306" r:id="rId2219"/>
    <hyperlink ref="EM306" r:id="rId2220" display="http://www.linkedin.com/in/atharva-nimje-0505a9192"/>
    <hyperlink ref="EJ480" r:id="rId2221"/>
    <hyperlink ref="EK480" r:id="rId2222"/>
    <hyperlink ref="EL480" r:id="rId2223"/>
    <hyperlink ref="EM480" r:id="rId2224"/>
    <hyperlink ref="EJ213" r:id="rId2225"/>
    <hyperlink ref="EK213" r:id="rId2226"/>
    <hyperlink ref="EL213" r:id="rId2227"/>
    <hyperlink ref="EM213" r:id="rId2228"/>
    <hyperlink ref="EJ316" r:id="rId2229"/>
    <hyperlink ref="EK316" r:id="rId2230"/>
    <hyperlink ref="EL316" r:id="rId2231"/>
    <hyperlink ref="EM316" r:id="rId2232"/>
    <hyperlink ref="EJ562" r:id="rId2233"/>
    <hyperlink ref="EK562" r:id="rId2234"/>
    <hyperlink ref="EM562" r:id="rId2235"/>
    <hyperlink ref="EJ73" r:id="rId2236"/>
    <hyperlink ref="EK73" r:id="rId2237"/>
    <hyperlink ref="EL73" r:id="rId2238"/>
    <hyperlink ref="EM73" r:id="rId2239"/>
    <hyperlink ref="EJ571" r:id="rId2240"/>
    <hyperlink ref="EK571" r:id="rId2241"/>
    <hyperlink ref="EL571" r:id="rId2242"/>
    <hyperlink ref="EM571" r:id="rId2243"/>
    <hyperlink ref="EJ280" r:id="rId2244"/>
    <hyperlink ref="EK280" r:id="rId2245"/>
    <hyperlink ref="EL280" r:id="rId2246"/>
    <hyperlink ref="EM280" r:id="rId2247"/>
    <hyperlink ref="EJ346" r:id="rId2248"/>
    <hyperlink ref="EK346" r:id="rId2249"/>
    <hyperlink ref="EL346" r:id="rId2250"/>
    <hyperlink ref="EM346" r:id="rId2251" display="http://www.linkedin.com/in/abhishek-pitale-193a61153"/>
    <hyperlink ref="EJ221" r:id="rId2252"/>
    <hyperlink ref="EK221" r:id="rId2253"/>
    <hyperlink ref="EL221" r:id="rId2254"/>
    <hyperlink ref="EM221" r:id="rId2255"/>
    <hyperlink ref="EJ241" r:id="rId2256"/>
    <hyperlink ref="EK241" r:id="rId2257"/>
    <hyperlink ref="EL241" r:id="rId2258"/>
    <hyperlink ref="EM241" r:id="rId2259"/>
    <hyperlink ref="EJ167" r:id="rId2260"/>
    <hyperlink ref="EK167" r:id="rId2261"/>
    <hyperlink ref="EL167" r:id="rId2262"/>
    <hyperlink ref="EM167" r:id="rId2263"/>
    <hyperlink ref="EJ542" r:id="rId2264"/>
    <hyperlink ref="EK542" r:id="rId2265"/>
    <hyperlink ref="EL542" r:id="rId2266"/>
    <hyperlink ref="EM542" r:id="rId2267"/>
    <hyperlink ref="EJ537" r:id="rId2268"/>
    <hyperlink ref="EK537" r:id="rId2269"/>
    <hyperlink ref="EM537" r:id="rId2270" display="http://www.linkedin.com/in/sagar-lad-8968531b6"/>
    <hyperlink ref="EJ205" r:id="rId2271"/>
    <hyperlink ref="EK205" r:id="rId2272"/>
    <hyperlink ref="EM205" r:id="rId2273"/>
    <hyperlink ref="EJ91" r:id="rId2274"/>
    <hyperlink ref="EK91" r:id="rId2275"/>
    <hyperlink ref="EL91" r:id="rId2276"/>
    <hyperlink ref="EM91" r:id="rId2277"/>
    <hyperlink ref="EJ365" r:id="rId2278"/>
    <hyperlink ref="EK365" r:id="rId2279"/>
    <hyperlink ref="EL365" r:id="rId2280"/>
    <hyperlink ref="EM365" r:id="rId2281"/>
    <hyperlink ref="EJ179" r:id="rId2282"/>
    <hyperlink ref="EK179" r:id="rId2283"/>
    <hyperlink ref="EJ359" r:id="rId2284"/>
    <hyperlink ref="EK359" r:id="rId2285"/>
    <hyperlink ref="EL359" r:id="rId2286"/>
    <hyperlink ref="EM359" r:id="rId2287"/>
    <hyperlink ref="EJ370" r:id="rId2288"/>
    <hyperlink ref="EK370" r:id="rId2289"/>
    <hyperlink ref="EL370" r:id="rId2290"/>
    <hyperlink ref="EM370" r:id="rId2291"/>
    <hyperlink ref="EJ352" r:id="rId2292"/>
    <hyperlink ref="EK352" r:id="rId2293"/>
    <hyperlink ref="EM352" r:id="rId2294"/>
    <hyperlink ref="EJ164" r:id="rId2295"/>
    <hyperlink ref="EK164" r:id="rId2296"/>
    <hyperlink ref="EL164" r:id="rId2297"/>
    <hyperlink ref="EM164" r:id="rId2298"/>
    <hyperlink ref="EJ402" r:id="rId2299"/>
    <hyperlink ref="EK402" r:id="rId2300"/>
    <hyperlink ref="EL402" r:id="rId2301"/>
    <hyperlink ref="EM402" r:id="rId2302" display="http://www.linkedin.com/in/akshay-avhad-79687b1ab"/>
    <hyperlink ref="EJ319" r:id="rId2303"/>
    <hyperlink ref="EK319" r:id="rId2304"/>
    <hyperlink ref="EL319" r:id="rId2305"/>
    <hyperlink ref="EM319" r:id="rId2306"/>
    <hyperlink ref="EJ578" r:id="rId2307"/>
    <hyperlink ref="EK578" r:id="rId2308"/>
    <hyperlink ref="EL578" r:id="rId2309"/>
    <hyperlink ref="EM578" r:id="rId2310" display="http://www.linkedin.com/in/monika-badugu-4230a018"/>
    <hyperlink ref="EJ513" r:id="rId2311"/>
    <hyperlink ref="EK513" r:id="rId2312"/>
    <hyperlink ref="EL513" r:id="rId2313"/>
    <hyperlink ref="EM513" r:id="rId2314"/>
    <hyperlink ref="EJ331" r:id="rId2315"/>
    <hyperlink ref="EK331" r:id="rId2316"/>
    <hyperlink ref="EL331" r:id="rId2317"/>
    <hyperlink ref="EM331" r:id="rId2318"/>
    <hyperlink ref="EJ260" r:id="rId2319"/>
    <hyperlink ref="EK260" r:id="rId2320"/>
    <hyperlink ref="EL260" r:id="rId2321"/>
    <hyperlink ref="EJ261" r:id="rId2322"/>
    <hyperlink ref="EK261" r:id="rId2323"/>
    <hyperlink ref="EM261" r:id="rId2324"/>
    <hyperlink ref="EJ337" r:id="rId2325"/>
    <hyperlink ref="EK337" r:id="rId2326"/>
    <hyperlink ref="EL337" r:id="rId2327"/>
    <hyperlink ref="EM337" r:id="rId2328"/>
    <hyperlink ref="EI92" r:id="rId2329"/>
    <hyperlink ref="EJ92" r:id="rId2330"/>
    <hyperlink ref="EL92" r:id="rId2331"/>
    <hyperlink ref="EJ93" r:id="rId2332"/>
    <hyperlink ref="EL93" r:id="rId2333"/>
    <hyperlink ref="EI94" r:id="rId2334"/>
    <hyperlink ref="EJ94" r:id="rId2335"/>
    <hyperlink ref="EK94" r:id="rId2336"/>
    <hyperlink ref="EL94" r:id="rId2337"/>
    <hyperlink ref="EJ95" r:id="rId2338"/>
    <hyperlink ref="M399" r:id="rId2339"/>
    <hyperlink ref="N399" r:id="rId2340"/>
    <hyperlink ref="EM399" r:id="rId2341"/>
    <hyperlink ref="EL399" r:id="rId2342"/>
    <hyperlink ref="M611" r:id="rId2343"/>
    <hyperlink ref="N611" r:id="rId2344"/>
    <hyperlink ref="EJ612" r:id="rId2345"/>
    <hyperlink ref="EK612" r:id="rId2346"/>
    <hyperlink ref="EL612" r:id="rId2347"/>
    <hyperlink ref="EM612" r:id="rId2348"/>
    <hyperlink ref="EJ613" r:id="rId2349"/>
    <hyperlink ref="EK613" r:id="rId2350"/>
    <hyperlink ref="EL613" r:id="rId2351"/>
    <hyperlink ref="EM613" r:id="rId2352"/>
    <hyperlink ref="M614" r:id="rId2353"/>
    <hyperlink ref="N614" r:id="rId2354"/>
    <hyperlink ref="EM614" r:id="rId2355" display="https://www.linkedin.com/in/bhavesh-bhagria-6b1777187/"/>
    <hyperlink ref="M615" r:id="rId2356"/>
    <hyperlink ref="N615" r:id="rId2357"/>
    <hyperlink ref="M616" r:id="rId2358"/>
    <hyperlink ref="N616" r:id="rId2359"/>
    <hyperlink ref="EK616" r:id="rId2360"/>
    <hyperlink ref="EJ616" r:id="rId2361"/>
    <hyperlink ref="M618" r:id="rId2362"/>
    <hyperlink ref="N618" r:id="rId2363"/>
    <hyperlink ref="EJ618" r:id="rId2364"/>
    <hyperlink ref="EK618" r:id="rId2365"/>
    <hyperlink ref="EL618" r:id="rId2366"/>
    <hyperlink ref="EM618" r:id="rId2367"/>
    <hyperlink ref="M619" r:id="rId2368"/>
    <hyperlink ref="N619" r:id="rId2369"/>
    <hyperlink ref="EJ619" r:id="rId2370"/>
    <hyperlink ref="EK619" r:id="rId2371"/>
    <hyperlink ref="EL619" r:id="rId2372"/>
    <hyperlink ref="EM619" r:id="rId2373"/>
    <hyperlink ref="M620" r:id="rId2374"/>
    <hyperlink ref="N620" r:id="rId2375"/>
    <hyperlink ref="EE620" r:id="rId2376"/>
    <hyperlink ref="EK620" r:id="rId2377"/>
    <hyperlink ref="EL620" r:id="rId2378"/>
    <hyperlink ref="EM620" r:id="rId2379"/>
    <hyperlink ref="M621" r:id="rId2380"/>
    <hyperlink ref="N621" r:id="rId2381"/>
    <hyperlink ref="M622" r:id="rId2382"/>
    <hyperlink ref="N622" r:id="rId2383"/>
    <hyperlink ref="EL622" r:id="rId2384"/>
    <hyperlink ref="EM622" r:id="rId2385"/>
    <hyperlink ref="M623" r:id="rId2386"/>
    <hyperlink ref="N623" r:id="rId2387"/>
    <hyperlink ref="EM623" r:id="rId2388"/>
    <hyperlink ref="EL623" r:id="rId2389"/>
    <hyperlink ref="EL624" r:id="rId2390"/>
    <hyperlink ref="EM624" r:id="rId2391"/>
    <hyperlink ref="M625" r:id="rId2392"/>
    <hyperlink ref="N625" r:id="rId2393"/>
    <hyperlink ref="M626" r:id="rId2394"/>
    <hyperlink ref="N626" r:id="rId2395"/>
    <hyperlink ref="M627" r:id="rId2396"/>
    <hyperlink ref="N627" r:id="rId2397"/>
    <hyperlink ref="M628" r:id="rId2398"/>
    <hyperlink ref="N628" r:id="rId2399"/>
    <hyperlink ref="EJ629" r:id="rId2400"/>
    <hyperlink ref="EK629" r:id="rId2401"/>
    <hyperlink ref="EL629" r:id="rId2402"/>
    <hyperlink ref="EM629" r:id="rId2403"/>
    <hyperlink ref="M630" r:id="rId2404"/>
    <hyperlink ref="N630" r:id="rId2405"/>
    <hyperlink ref="EJ630" r:id="rId2406"/>
    <hyperlink ref="EK630" r:id="rId2407"/>
    <hyperlink ref="EM630" r:id="rId2408"/>
    <hyperlink ref="M608" r:id="rId2409"/>
    <hyperlink ref="N608" r:id="rId2410"/>
    <hyperlink ref="M631" r:id="rId2411"/>
    <hyperlink ref="N631" r:id="rId2412"/>
    <hyperlink ref="M610" r:id="rId2413"/>
    <hyperlink ref="N610" r:id="rId2414"/>
    <hyperlink ref="EL610" r:id="rId2415"/>
    <hyperlink ref="EM610" r:id="rId2416"/>
    <hyperlink ref="EJ610" r:id="rId2417"/>
    <hyperlink ref="EK610" r:id="rId2418"/>
    <hyperlink ref="M529" r:id="rId2419"/>
    <hyperlink ref="M95" r:id="rId2420"/>
    <hyperlink ref="EJ632" r:id="rId2421"/>
    <hyperlink ref="EK632" r:id="rId2422"/>
    <hyperlink ref="EL632" r:id="rId2423"/>
    <hyperlink ref="EM632" r:id="rId2424"/>
    <hyperlink ref="M633" r:id="rId2425"/>
    <hyperlink ref="N633" r:id="rId2426"/>
    <hyperlink ref="EJ633" r:id="rId2427"/>
    <hyperlink ref="EK633" r:id="rId2428"/>
    <hyperlink ref="EL633" r:id="rId2429"/>
    <hyperlink ref="EM633" r:id="rId2430"/>
    <hyperlink ref="M634" r:id="rId2431"/>
    <hyperlink ref="N634" r:id="rId2432"/>
    <hyperlink ref="EJ634" r:id="rId2433"/>
    <hyperlink ref="EK634" r:id="rId2434"/>
    <hyperlink ref="EL634" r:id="rId2435"/>
    <hyperlink ref="M636" r:id="rId2436"/>
    <hyperlink ref="N636" r:id="rId2437"/>
    <hyperlink ref="EK636" r:id="rId2438"/>
    <hyperlink ref="EL636" r:id="rId2439"/>
    <hyperlink ref="EM636" r:id="rId2440"/>
    <hyperlink ref="EJ636" r:id="rId2441"/>
    <hyperlink ref="N197" r:id="rId2442"/>
    <hyperlink ref="N171" r:id="rId2443"/>
    <hyperlink ref="M80" r:id="rId2444"/>
    <hyperlink ref="N80" r:id="rId2445"/>
    <hyperlink ref="M127" r:id="rId2446"/>
    <hyperlink ref="N127" r:id="rId2447"/>
    <hyperlink ref="M356" r:id="rId2448"/>
    <hyperlink ref="N356" r:id="rId2449"/>
    <hyperlink ref="M642" r:id="rId2450"/>
    <hyperlink ref="N642" r:id="rId2451"/>
    <hyperlink ref="EK642" r:id="rId2452"/>
    <hyperlink ref="EM642" r:id="rId2453"/>
    <hyperlink ref="M643" r:id="rId2454"/>
    <hyperlink ref="N643" r:id="rId2455"/>
    <hyperlink ref="EM643" r:id="rId2456"/>
    <hyperlink ref="M644" r:id="rId2457"/>
    <hyperlink ref="N644" r:id="rId2458"/>
    <hyperlink ref="M645" r:id="rId2459"/>
    <hyperlink ref="N645" r:id="rId2460"/>
    <hyperlink ref="EM645" r:id="rId2461"/>
    <hyperlink ref="M647" r:id="rId2462"/>
    <hyperlink ref="M648" r:id="rId2463"/>
    <hyperlink ref="N647" r:id="rId2464"/>
    <hyperlink ref="N648" r:id="rId2465"/>
    <hyperlink ref="EJ646" r:id="rId2466"/>
    <hyperlink ref="EK646" r:id="rId2467"/>
    <hyperlink ref="EM646" r:id="rId2468"/>
    <hyperlink ref="M649" r:id="rId2469"/>
    <hyperlink ref="N649" r:id="rId2470"/>
    <hyperlink ref="EK649" r:id="rId2471"/>
    <hyperlink ref="EJ649" r:id="rId2472"/>
    <hyperlink ref="M650" r:id="rId2473"/>
    <hyperlink ref="N650" r:id="rId2474"/>
    <hyperlink ref="N651" r:id="rId2475"/>
    <hyperlink ref="M651" r:id="rId2476"/>
    <hyperlink ref="M652" r:id="rId2477"/>
    <hyperlink ref="N652" r:id="rId2478"/>
    <hyperlink ref="EJ652" r:id="rId2479"/>
    <hyperlink ref="EK652" r:id="rId2480"/>
    <hyperlink ref="EM652" r:id="rId2481"/>
    <hyperlink ref="EL652" r:id="rId2482"/>
    <hyperlink ref="M653" r:id="rId2483"/>
    <hyperlink ref="N653" r:id="rId2484"/>
    <hyperlink ref="M654" r:id="rId2485"/>
    <hyperlink ref="N654" r:id="rId2486"/>
    <hyperlink ref="EK654" r:id="rId2487"/>
    <hyperlink ref="EJ654" r:id="rId2488"/>
    <hyperlink ref="EM654" r:id="rId2489"/>
    <hyperlink ref="EL654" r:id="rId2490"/>
    <hyperlink ref="M655" r:id="rId2491"/>
    <hyperlink ref="N655" r:id="rId2492"/>
    <hyperlink ref="M656" r:id="rId2493"/>
    <hyperlink ref="N656" r:id="rId2494"/>
    <hyperlink ref="M657" r:id="rId2495"/>
    <hyperlink ref="N657" r:id="rId2496"/>
    <hyperlink ref="EJ657" r:id="rId2497"/>
    <hyperlink ref="EK657" r:id="rId2498"/>
    <hyperlink ref="EM657" r:id="rId2499"/>
    <hyperlink ref="M609" r:id="rId2500"/>
    <hyperlink ref="M607" r:id="rId2501"/>
    <hyperlink ref="M637" r:id="rId2502"/>
    <hyperlink ref="M638" r:id="rId2503"/>
    <hyperlink ref="M639" r:id="rId2504"/>
    <hyperlink ref="M640" r:id="rId2505"/>
    <hyperlink ref="M641" r:id="rId2506"/>
    <hyperlink ref="EJ658" r:id="rId2507"/>
    <hyperlink ref="EK658" r:id="rId2508"/>
    <hyperlink ref="N659" r:id="rId2509"/>
    <hyperlink ref="M659" r:id="rId2510"/>
    <hyperlink ref="N661" r:id="rId2511"/>
    <hyperlink ref="M661" r:id="rId2512"/>
    <hyperlink ref="M664" r:id="rId2513"/>
    <hyperlink ref="N664" r:id="rId2514"/>
    <hyperlink ref="EL664" r:id="rId2515"/>
    <hyperlink ref="EM664" r:id="rId2516"/>
    <hyperlink ref="M665" r:id="rId2517"/>
    <hyperlink ref="N665" r:id="rId2518"/>
    <hyperlink ref="EM665" r:id="rId2519"/>
    <hyperlink ref="EL665" r:id="rId2520"/>
    <hyperlink ref="M666" r:id="rId2521"/>
    <hyperlink ref="N666" r:id="rId2522"/>
    <hyperlink ref="M667" r:id="rId2523"/>
    <hyperlink ref="N667" r:id="rId2524"/>
    <hyperlink ref="M668" r:id="rId2525"/>
    <hyperlink ref="N668" r:id="rId2526"/>
    <hyperlink ref="EL668" r:id="rId2527"/>
    <hyperlink ref="EM668" r:id="rId2528"/>
    <hyperlink ref="M669" r:id="rId2529"/>
    <hyperlink ref="EK669" r:id="rId2530"/>
    <hyperlink ref="M670" r:id="rId2531"/>
    <hyperlink ref="N670" r:id="rId2532"/>
    <hyperlink ref="M671" r:id="rId2533"/>
    <hyperlink ref="N671" r:id="rId2534"/>
    <hyperlink ref="M672" r:id="rId2535" display="rupesh.hogade@vit.edu.in"/>
    <hyperlink ref="M674" r:id="rId2536"/>
    <hyperlink ref="M675" r:id="rId2537"/>
    <hyperlink ref="N675" r:id="rId2538"/>
    <hyperlink ref="M676" r:id="rId2539"/>
    <hyperlink ref="N676" r:id="rId2540"/>
    <hyperlink ref="EH673" r:id="rId2541"/>
    <hyperlink ref="EJ673" r:id="rId2542"/>
    <hyperlink ref="EK673" r:id="rId2543"/>
    <hyperlink ref="EL673" r:id="rId2544"/>
    <hyperlink ref="EM673" r:id="rId2545"/>
    <hyperlink ref="EN673" r:id="rId2546"/>
    <hyperlink ref="EM676" r:id="rId2547"/>
    <hyperlink ref="EK677" r:id="rId2548"/>
    <hyperlink ref="EM677" r:id="rId2549"/>
    <hyperlink ref="M678" r:id="rId2550"/>
    <hyperlink ref="N678" r:id="rId2551"/>
    <hyperlink ref="EM678" r:id="rId2552"/>
    <hyperlink ref="M679" r:id="rId2553"/>
    <hyperlink ref="N679" r:id="rId2554"/>
    <hyperlink ref="M680" r:id="rId2555"/>
    <hyperlink ref="N680" r:id="rId2556"/>
    <hyperlink ref="M681" r:id="rId2557"/>
    <hyperlink ref="N681" r:id="rId2558"/>
    <hyperlink ref="EM680" r:id="rId2559"/>
    <hyperlink ref="EM681" r:id="rId2560" display="https://www.linkedin.com/in/ashish-pradhan1414/"/>
    <hyperlink ref="M682" r:id="rId2561"/>
    <hyperlink ref="N682" r:id="rId2562"/>
    <hyperlink ref="EL682" r:id="rId2563"/>
    <hyperlink ref="EM682" r:id="rId2564"/>
    <hyperlink ref="M683" r:id="rId2565"/>
    <hyperlink ref="N683" r:id="rId2566"/>
    <hyperlink ref="EL683" r:id="rId2567"/>
    <hyperlink ref="EM683" r:id="rId2568"/>
    <hyperlink ref="M684" r:id="rId2569"/>
    <hyperlink ref="N684" r:id="rId2570"/>
    <hyperlink ref="EM684" r:id="rId2571"/>
    <hyperlink ref="M685" r:id="rId2572"/>
    <hyperlink ref="N685" r:id="rId2573"/>
    <hyperlink ref="EM685" r:id="rId2574"/>
    <hyperlink ref="EL685" r:id="rId2575"/>
    <hyperlink ref="M686" r:id="rId2576"/>
    <hyperlink ref="M687" r:id="rId2577"/>
    <hyperlink ref="M688" r:id="rId2578"/>
    <hyperlink ref="M691" r:id="rId2579"/>
    <hyperlink ref="M692" r:id="rId2580"/>
    <hyperlink ref="M693" r:id="rId2581"/>
    <hyperlink ref="N686" r:id="rId2582"/>
    <hyperlink ref="N687" r:id="rId2583"/>
    <hyperlink ref="N688" r:id="rId2584"/>
    <hyperlink ref="N690" r:id="rId2585"/>
    <hyperlink ref="N691" r:id="rId2586"/>
    <hyperlink ref="N692" r:id="rId2587"/>
    <hyperlink ref="N693" r:id="rId2588"/>
    <hyperlink ref="EJ686" r:id="rId2589"/>
    <hyperlink ref="EK686" r:id="rId2590"/>
    <hyperlink ref="EL687" r:id="rId2591"/>
    <hyperlink ref="EM687" r:id="rId2592"/>
    <hyperlink ref="EK687" r:id="rId2593"/>
    <hyperlink ref="EL689" r:id="rId2594"/>
    <hyperlink ref="EM689" r:id="rId2595"/>
    <hyperlink ref="EK690" r:id="rId2596"/>
    <hyperlink ref="EM690" r:id="rId2597"/>
    <hyperlink ref="EM691" r:id="rId2598"/>
    <hyperlink ref="EK692" r:id="rId2599"/>
    <hyperlink ref="M695" r:id="rId2600"/>
    <hyperlink ref="N695" r:id="rId2601"/>
  </hyperlinks>
  <pageMargins left="0.7" right="0.7" top="0.75" bottom="0.75" header="0.3" footer="0.3"/>
  <pageSetup orientation="portrait" r:id="rId2602"/>
  <ignoredErrors>
    <ignoredError sqref="P607" numberStoredAsText="1"/>
  </ignoredErrors>
  <drawing r:id="rId2603"/>
  <legacyDrawing r:id="rId2604"/>
  <oleObjects>
    <mc:AlternateContent xmlns:mc="http://schemas.openxmlformats.org/markup-compatibility/2006">
      <mc:Choice Requires="x14">
        <oleObject link="[6]!''''" oleUpdate="OLEUPDATE_ALWAYS" shapeId="1025">
          <objectPr defaultSize="0" autoPict="0" dde="1" r:id="rId2605">
            <anchor moveWithCells="1">
              <from>
                <xdr:col>140</xdr:col>
                <xdr:colOff>19050</xdr:colOff>
                <xdr:row>673</xdr:row>
                <xdr:rowOff>19050</xdr:rowOff>
              </from>
              <to>
                <xdr:col>140</xdr:col>
                <xdr:colOff>1457325</xdr:colOff>
                <xdr:row>707</xdr:row>
                <xdr:rowOff>133350</xdr:rowOff>
              </to>
            </anchor>
          </objectPr>
        </oleObject>
      </mc:Choice>
      <mc:Fallback>
        <oleObject link="[6]!''''" oleUpdate="OLEUPDATE_ALWAYS" shapeId="1025"/>
      </mc:Fallback>
    </mc:AlternateContent>
    <mc:AlternateContent xmlns:mc="http://schemas.openxmlformats.org/markup-compatibility/2006">
      <mc:Choice Requires="x14">
        <oleObject progId="Packager Shell Object" dvAspect="DVASPECT_ICON" shapeId="1026" r:id="rId2606">
          <objectPr defaultSize="0" autoPict="0" r:id="rId2607">
            <anchor moveWithCells="1">
              <from>
                <xdr:col>140</xdr:col>
                <xdr:colOff>0</xdr:colOff>
                <xdr:row>674</xdr:row>
                <xdr:rowOff>0</xdr:rowOff>
              </from>
              <to>
                <xdr:col>140</xdr:col>
                <xdr:colOff>1438275</xdr:colOff>
                <xdr:row>708</xdr:row>
                <xdr:rowOff>161925</xdr:rowOff>
              </to>
            </anchor>
          </objectPr>
        </oleObject>
      </mc:Choice>
      <mc:Fallback>
        <oleObject progId="Packager Shell Object" dvAspect="DVASPECT_ICON" shapeId="1026" r:id="rId260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0"/>
  <sheetViews>
    <sheetView tabSelected="1" topLeftCell="A518" workbookViewId="0">
      <selection activeCell="J495" sqref="J495:M495"/>
    </sheetView>
  </sheetViews>
  <sheetFormatPr defaultRowHeight="12"/>
  <cols>
    <col min="1" max="1" width="5.42578125" style="792" bestFit="1" customWidth="1"/>
    <col min="2" max="2" width="40.42578125" style="773" bestFit="1" customWidth="1"/>
    <col min="3" max="3" width="11.28515625" style="792" bestFit="1" customWidth="1"/>
    <col min="4" max="4" width="11.5703125" style="792" bestFit="1" customWidth="1"/>
    <col min="5" max="5" width="8.28515625" style="773" bestFit="1" customWidth="1"/>
    <col min="6" max="6" width="15" style="773" customWidth="1"/>
    <col min="7" max="7" width="7.42578125" style="773" bestFit="1" customWidth="1"/>
    <col min="8" max="8" width="47.28515625" style="792" bestFit="1" customWidth="1"/>
    <col min="9" max="9" width="5.85546875" style="792" bestFit="1" customWidth="1"/>
    <col min="10" max="10" width="47.28515625" style="792" bestFit="1" customWidth="1"/>
    <col min="11" max="11" width="20.85546875" style="773" customWidth="1"/>
    <col min="12" max="12" width="48.28515625" style="773" customWidth="1"/>
    <col min="13" max="13" width="7.7109375" style="795" customWidth="1"/>
    <col min="14" max="14" width="33.28515625" style="773" bestFit="1" customWidth="1"/>
    <col min="15" max="15" width="35.85546875" style="773" bestFit="1" customWidth="1"/>
    <col min="16" max="16" width="15.85546875" style="773" customWidth="1"/>
    <col min="17" max="17" width="106.5703125" style="792" bestFit="1" customWidth="1"/>
    <col min="18" max="16384" width="9.140625" style="773"/>
  </cols>
  <sheetData>
    <row r="1" spans="1:17">
      <c r="A1" s="771" t="s">
        <v>12351</v>
      </c>
      <c r="B1" s="771" t="s">
        <v>12321</v>
      </c>
      <c r="C1" s="771" t="s">
        <v>12333</v>
      </c>
      <c r="D1" s="771" t="s">
        <v>12337</v>
      </c>
      <c r="E1" s="771" t="s">
        <v>12290</v>
      </c>
      <c r="F1" s="771" t="s">
        <v>12492</v>
      </c>
      <c r="G1" s="771" t="s">
        <v>14088</v>
      </c>
      <c r="H1" s="771" t="s">
        <v>12336</v>
      </c>
      <c r="I1" s="771" t="s">
        <v>14089</v>
      </c>
      <c r="J1" s="771" t="s">
        <v>12336</v>
      </c>
      <c r="K1" s="771" t="s">
        <v>14090</v>
      </c>
      <c r="L1" s="771" t="s">
        <v>14091</v>
      </c>
      <c r="M1" s="772" t="s">
        <v>12491</v>
      </c>
      <c r="N1" s="771" t="s">
        <v>14015</v>
      </c>
      <c r="O1" s="771" t="s">
        <v>14016</v>
      </c>
      <c r="P1" s="771" t="s">
        <v>13743</v>
      </c>
      <c r="Q1" s="771" t="s">
        <v>14299</v>
      </c>
    </row>
    <row r="2" spans="1:17" customFormat="1" ht="15">
      <c r="A2" s="774">
        <v>1</v>
      </c>
      <c r="B2" s="808" t="s">
        <v>13078</v>
      </c>
      <c r="C2" s="774" t="s">
        <v>2839</v>
      </c>
      <c r="D2" s="774" t="str">
        <f>VLOOKUP(C2,'All Entries'!$B$1:$D$669,3,0)</f>
        <v>Male</v>
      </c>
      <c r="E2" s="775" t="str">
        <f>VLOOKUP(C2,'All Entries'!$B$2:$F$695,5,0)</f>
        <v>CMPN</v>
      </c>
      <c r="F2" s="775" t="str">
        <f>VLOOKUP(C2,'All Entries'!$B$2:$G$695,6,0)</f>
        <v>CMPN-1</v>
      </c>
      <c r="G2" s="775"/>
      <c r="H2" s="774" t="s">
        <v>12353</v>
      </c>
      <c r="I2" s="774" t="s">
        <v>12866</v>
      </c>
      <c r="J2" s="774" t="s">
        <v>12334</v>
      </c>
      <c r="K2" s="775" t="s">
        <v>12340</v>
      </c>
      <c r="L2" s="774" t="s">
        <v>14092</v>
      </c>
      <c r="M2" s="776">
        <v>336000</v>
      </c>
      <c r="N2" s="323" t="str">
        <f>VLOOKUP(C2,'All Entries'!$B$1:$M$669,12,0)</f>
        <v>ganesh.moota@vit.edu.in</v>
      </c>
      <c r="O2" s="323" t="str">
        <f>VLOOKUP(C2,'All Entries'!$B$1:$N$669,13,0)</f>
        <v>ganeshnm2000@gmail.com</v>
      </c>
      <c r="P2" s="763">
        <f>VLOOKUP(C2,'All Entries'!$B$1:$P$669,15,0)</f>
        <v>9082168763</v>
      </c>
      <c r="Q2" s="982" t="s">
        <v>14093</v>
      </c>
    </row>
    <row r="3" spans="1:17" ht="15">
      <c r="A3" s="774">
        <v>2</v>
      </c>
      <c r="B3" s="808" t="s">
        <v>14017</v>
      </c>
      <c r="C3" s="774" t="s">
        <v>437</v>
      </c>
      <c r="D3" s="774" t="str">
        <f>VLOOKUP(C3,'All Entries'!$B$1:$D$669,3,0)</f>
        <v>Female</v>
      </c>
      <c r="E3" s="775" t="str">
        <f>VLOOKUP(C3,'All Entries'!$B$2:$F$695,5,0)</f>
        <v>INFT</v>
      </c>
      <c r="F3" s="775" t="str">
        <f>VLOOKUP(C3,'All Entries'!$B$1:$G$669,6,0)</f>
        <v>INFT-2</v>
      </c>
      <c r="G3" s="775"/>
      <c r="H3" s="774" t="s">
        <v>12353</v>
      </c>
      <c r="I3" s="774" t="s">
        <v>12866</v>
      </c>
      <c r="J3" s="774" t="s">
        <v>12335</v>
      </c>
      <c r="K3" s="775" t="s">
        <v>12340</v>
      </c>
      <c r="L3" s="774" t="s">
        <v>14092</v>
      </c>
      <c r="M3" s="776">
        <v>700000</v>
      </c>
      <c r="N3" s="323" t="str">
        <f>VLOOKUP(C3,'All Entries'!$B$1:$M$669,12,0)</f>
        <v>aditi.hemane@vit.edu.in</v>
      </c>
      <c r="O3" s="323" t="str">
        <f>VLOOKUP(C3,'All Entries'!$B$1:$N$669,13,0)</f>
        <v>adhemane1999@gmail.com</v>
      </c>
      <c r="P3" s="763">
        <f>VLOOKUP(C3,'All Entries'!$B$1:$P$669,15,0)</f>
        <v>8329257617</v>
      </c>
      <c r="Q3" s="982" t="s">
        <v>14093</v>
      </c>
    </row>
    <row r="4" spans="1:17" customFormat="1" ht="15">
      <c r="A4" s="774">
        <v>3</v>
      </c>
      <c r="B4" s="808" t="s">
        <v>14018</v>
      </c>
      <c r="C4" s="774" t="s">
        <v>4701</v>
      </c>
      <c r="D4" s="774" t="str">
        <f>VLOOKUP(C4,'All Entries'!$B$1:$D$669,3,0)</f>
        <v>Female</v>
      </c>
      <c r="E4" s="775" t="str">
        <f>VLOOKUP(C4,'All Entries'!$B$2:$F$695,5,0)</f>
        <v>EXTC</v>
      </c>
      <c r="F4" s="775" t="str">
        <f>VLOOKUP(C4,'All Entries'!$B$1:$G$669,6,0)</f>
        <v>EXTC 3</v>
      </c>
      <c r="G4" s="775"/>
      <c r="H4" s="774" t="s">
        <v>12353</v>
      </c>
      <c r="I4" s="774" t="s">
        <v>12866</v>
      </c>
      <c r="J4" s="774" t="s">
        <v>12334</v>
      </c>
      <c r="K4" s="775" t="s">
        <v>12340</v>
      </c>
      <c r="L4" s="774" t="s">
        <v>14092</v>
      </c>
      <c r="M4" s="776">
        <v>336000</v>
      </c>
      <c r="N4" s="323" t="str">
        <f>VLOOKUP(C4,'All Entries'!$B$1:$M$669,12,0)</f>
        <v>meenu.mishra@vit.edu.in</v>
      </c>
      <c r="O4" s="323" t="str">
        <f>VLOOKUP(C4,'All Entries'!$B$1:$N$669,13,0)</f>
        <v>meenumishra2828@gmail.com</v>
      </c>
      <c r="P4" s="763">
        <f>VLOOKUP(C4,'All Entries'!$B$1:$P$669,15,0)</f>
        <v>9004028370</v>
      </c>
      <c r="Q4" s="982" t="s">
        <v>14093</v>
      </c>
    </row>
    <row r="5" spans="1:17" customFormat="1" ht="15">
      <c r="A5" s="774">
        <v>4</v>
      </c>
      <c r="B5" s="808" t="s">
        <v>12327</v>
      </c>
      <c r="C5" s="774" t="s">
        <v>3404</v>
      </c>
      <c r="D5" s="774" t="str">
        <f>VLOOKUP(C5,'All Entries'!$B$1:$D$669,3,0)</f>
        <v>Male</v>
      </c>
      <c r="E5" s="775" t="str">
        <f>VLOOKUP(C5,'All Entries'!$B$2:$F$695,5,0)</f>
        <v>CMPN</v>
      </c>
      <c r="F5" s="775" t="str">
        <f>VLOOKUP(C5,'All Entries'!$B$1:$G$669,6,0)</f>
        <v>CMPN-3</v>
      </c>
      <c r="G5" s="775"/>
      <c r="H5" s="774" t="s">
        <v>12353</v>
      </c>
      <c r="I5" s="774" t="s">
        <v>12866</v>
      </c>
      <c r="J5" s="774" t="s">
        <v>12335</v>
      </c>
      <c r="K5" s="775" t="s">
        <v>12340</v>
      </c>
      <c r="L5" s="774" t="s">
        <v>14094</v>
      </c>
      <c r="M5" s="776">
        <v>700000</v>
      </c>
      <c r="N5" s="323" t="str">
        <f>VLOOKUP(C5,'All Entries'!$B$1:$M$669,12,0)</f>
        <v>hussain.kesury@vit.edu.in</v>
      </c>
      <c r="O5" s="323" t="str">
        <f>VLOOKUP(C5,'All Entries'!$B$1:$N$669,13,0)</f>
        <v>hussainkesury@gmail.com</v>
      </c>
      <c r="P5" s="763">
        <f>VLOOKUP(C5,'All Entries'!$B$1:$P$669,15,0)</f>
        <v>8779730972</v>
      </c>
      <c r="Q5" s="982" t="s">
        <v>14093</v>
      </c>
    </row>
    <row r="6" spans="1:17" customFormat="1" ht="15">
      <c r="A6" s="774">
        <v>5</v>
      </c>
      <c r="B6" s="808" t="s">
        <v>13079</v>
      </c>
      <c r="C6" s="774" t="s">
        <v>667</v>
      </c>
      <c r="D6" s="774" t="str">
        <f>VLOOKUP(C6,'All Entries'!$B$1:$D$669,3,0)</f>
        <v>Male</v>
      </c>
      <c r="E6" s="775" t="str">
        <f>VLOOKUP(C6,'All Entries'!$B$2:$F$695,5,0)</f>
        <v>INFT</v>
      </c>
      <c r="F6" s="775" t="str">
        <f>VLOOKUP(C6,'All Entries'!$B$1:$G$669,6,0)</f>
        <v>INFT-1</v>
      </c>
      <c r="G6" s="775"/>
      <c r="H6" s="774" t="s">
        <v>12353</v>
      </c>
      <c r="I6" s="774" t="s">
        <v>12866</v>
      </c>
      <c r="J6" s="774" t="s">
        <v>12334</v>
      </c>
      <c r="K6" s="775" t="s">
        <v>12340</v>
      </c>
      <c r="L6" s="774" t="s">
        <v>14092</v>
      </c>
      <c r="M6" s="776">
        <v>336000</v>
      </c>
      <c r="N6" s="323" t="str">
        <f>VLOOKUP(C6,'All Entries'!$B$1:$M$669,12,0)</f>
        <v>aditya.baravkar@vit.edu.in</v>
      </c>
      <c r="O6" s="323" t="str">
        <f>VLOOKUP(C6,'All Entries'!$B$1:$N$669,13,0)</f>
        <v>aditya.baravkar@gmail.com</v>
      </c>
      <c r="P6" s="763">
        <f>VLOOKUP(C6,'All Entries'!$B$1:$P$669,15,0)</f>
        <v>8484994321</v>
      </c>
      <c r="Q6" s="982" t="s">
        <v>14093</v>
      </c>
    </row>
    <row r="7" spans="1:17" customFormat="1" ht="15">
      <c r="A7" s="774">
        <v>6</v>
      </c>
      <c r="B7" s="808" t="s">
        <v>14019</v>
      </c>
      <c r="C7" s="774" t="s">
        <v>1156</v>
      </c>
      <c r="D7" s="774" t="str">
        <f>VLOOKUP(C7,'All Entries'!$B$1:$D$669,3,0)</f>
        <v>Female</v>
      </c>
      <c r="E7" s="775" t="str">
        <f>VLOOKUP(C7,'All Entries'!$B$2:$F$695,5,0)</f>
        <v>CMPN</v>
      </c>
      <c r="F7" s="775" t="str">
        <f>VLOOKUP(C7,'All Entries'!$B$1:$G$669,6,0)</f>
        <v>CMPN-1</v>
      </c>
      <c r="G7" s="775"/>
      <c r="H7" s="774" t="s">
        <v>12353</v>
      </c>
      <c r="I7" s="774" t="s">
        <v>12866</v>
      </c>
      <c r="J7" s="774" t="s">
        <v>12334</v>
      </c>
      <c r="K7" s="775" t="s">
        <v>12340</v>
      </c>
      <c r="L7" s="774" t="s">
        <v>14092</v>
      </c>
      <c r="M7" s="776">
        <v>336000</v>
      </c>
      <c r="N7" s="323" t="str">
        <f>VLOOKUP(C7,'All Entries'!$B$1:$M$669,12,0)</f>
        <v>amisha.baraskar@vit.edu.in</v>
      </c>
      <c r="O7" s="323" t="str">
        <f>VLOOKUP(C7,'All Entries'!$B$1:$N$669,13,0)</f>
        <v>amishabaraskar.27@gmail.com</v>
      </c>
      <c r="P7" s="763">
        <f>VLOOKUP(C7,'All Entries'!$B$1:$P$669,15,0)</f>
        <v>7045093840</v>
      </c>
      <c r="Q7" s="982" t="s">
        <v>14093</v>
      </c>
    </row>
    <row r="8" spans="1:17" customFormat="1" ht="15">
      <c r="A8" s="774">
        <v>7</v>
      </c>
      <c r="B8" s="808" t="s">
        <v>14020</v>
      </c>
      <c r="C8" s="774" t="s">
        <v>10317</v>
      </c>
      <c r="D8" s="774" t="str">
        <f>VLOOKUP(C8,'All Entries'!$B$1:$D$669,3,0)</f>
        <v>Male</v>
      </c>
      <c r="E8" s="775" t="str">
        <f>VLOOKUP(C8,'All Entries'!$B$2:$F$695,5,0)</f>
        <v>CMPN</v>
      </c>
      <c r="F8" s="775" t="str">
        <f>VLOOKUP(C8,'All Entries'!$B$1:$G$669,6,0)</f>
        <v>CMPN-3</v>
      </c>
      <c r="G8" s="775"/>
      <c r="H8" s="774" t="s">
        <v>12353</v>
      </c>
      <c r="I8" s="774" t="s">
        <v>12866</v>
      </c>
      <c r="J8" s="774" t="s">
        <v>12334</v>
      </c>
      <c r="K8" s="775" t="s">
        <v>12340</v>
      </c>
      <c r="L8" s="774" t="s">
        <v>14092</v>
      </c>
      <c r="M8" s="776">
        <v>336000</v>
      </c>
      <c r="N8" s="323" t="str">
        <f>VLOOKUP(C8,'All Entries'!$B$1:$M$669,12,0)</f>
        <v>swapnil.bhosale@vit.edu.in</v>
      </c>
      <c r="O8" s="323" t="str">
        <f>VLOOKUP(C8,'All Entries'!$B$1:$N$669,13,0)</f>
        <v>swapnilb921@gmail.com</v>
      </c>
      <c r="P8" s="763">
        <f>VLOOKUP(C8,'All Entries'!$B$1:$P$669,15,0)</f>
        <v>8828081636</v>
      </c>
      <c r="Q8" s="982" t="s">
        <v>14093</v>
      </c>
    </row>
    <row r="9" spans="1:17" customFormat="1" ht="15">
      <c r="A9" s="774">
        <v>8</v>
      </c>
      <c r="B9" s="808" t="s">
        <v>14021</v>
      </c>
      <c r="C9" s="774" t="s">
        <v>6767</v>
      </c>
      <c r="D9" s="774" t="str">
        <f>VLOOKUP(C9,'All Entries'!$B$1:$D$669,3,0)</f>
        <v>Male</v>
      </c>
      <c r="E9" s="775" t="str">
        <f>VLOOKUP(C9,'All Entries'!$B$2:$F$695,5,0)</f>
        <v>INFT</v>
      </c>
      <c r="F9" s="775" t="str">
        <f>VLOOKUP(C9,'All Entries'!$B$1:$G$669,6,0)</f>
        <v>INFT-1</v>
      </c>
      <c r="G9" s="775"/>
      <c r="H9" s="774" t="s">
        <v>12353</v>
      </c>
      <c r="I9" s="774" t="s">
        <v>12866</v>
      </c>
      <c r="J9" s="774" t="s">
        <v>12334</v>
      </c>
      <c r="K9" s="775" t="s">
        <v>12340</v>
      </c>
      <c r="L9" s="774" t="s">
        <v>14092</v>
      </c>
      <c r="M9" s="776">
        <v>336000</v>
      </c>
      <c r="N9" s="323" t="str">
        <f>VLOOKUP(C9,'All Entries'!$B$1:$M$669,12,0)</f>
        <v>raj.dedhia@vit.edu.in</v>
      </c>
      <c r="O9" s="323" t="str">
        <f>VLOOKUP(C9,'All Entries'!$B$1:$N$669,13,0)</f>
        <v>rajdedhia10@gmail.com</v>
      </c>
      <c r="P9" s="763">
        <f>VLOOKUP(C9,'All Entries'!$B$1:$P$669,15,0)</f>
        <v>9833461991</v>
      </c>
      <c r="Q9" s="982" t="s">
        <v>14093</v>
      </c>
    </row>
    <row r="10" spans="1:17" customFormat="1" ht="15">
      <c r="A10" s="774">
        <v>9</v>
      </c>
      <c r="B10" s="808" t="s">
        <v>3550</v>
      </c>
      <c r="C10" s="774" t="s">
        <v>3549</v>
      </c>
      <c r="D10" s="774" t="str">
        <f>VLOOKUP(C10,'All Entries'!$B$1:$D$669,3,0)</f>
        <v>Male</v>
      </c>
      <c r="E10" s="775" t="str">
        <f>VLOOKUP(C10,'All Entries'!$B$2:$F$695,5,0)</f>
        <v>CMPN</v>
      </c>
      <c r="F10" s="775" t="str">
        <f>VLOOKUP(C10,'All Entries'!$B$1:$G$669,6,0)</f>
        <v>CMPN-1</v>
      </c>
      <c r="G10" s="775"/>
      <c r="H10" s="774" t="s">
        <v>12353</v>
      </c>
      <c r="I10" s="774" t="s">
        <v>12866</v>
      </c>
      <c r="J10" s="774" t="s">
        <v>12335</v>
      </c>
      <c r="K10" s="775" t="s">
        <v>12340</v>
      </c>
      <c r="L10" s="774" t="s">
        <v>14094</v>
      </c>
      <c r="M10" s="776">
        <v>700000</v>
      </c>
      <c r="N10" s="323" t="str">
        <f>VLOOKUP(C10,'All Entries'!$B$1:$M$669,12,0)</f>
        <v>jasvin.manjaly@vit.edu.in</v>
      </c>
      <c r="O10" s="323" t="str">
        <f>VLOOKUP(C10,'All Entries'!$B$1:$N$669,13,0)</f>
        <v>jamesjasvin5@gmail.com</v>
      </c>
      <c r="P10" s="763">
        <f>VLOOKUP(C10,'All Entries'!$B$1:$P$669,15,0)</f>
        <v>8424997843</v>
      </c>
      <c r="Q10" s="982" t="s">
        <v>14093</v>
      </c>
    </row>
    <row r="11" spans="1:17" customFormat="1" ht="15">
      <c r="A11" s="774">
        <v>10</v>
      </c>
      <c r="B11" s="808" t="s">
        <v>11875</v>
      </c>
      <c r="C11" s="774" t="s">
        <v>1217</v>
      </c>
      <c r="D11" s="774" t="str">
        <f>VLOOKUP(C11,'All Entries'!$B$1:$D$669,3,0)</f>
        <v>Male</v>
      </c>
      <c r="E11" s="775" t="str">
        <f>VLOOKUP(C11,'All Entries'!$B$2:$F$695,5,0)</f>
        <v>INFT</v>
      </c>
      <c r="F11" s="775" t="str">
        <f>VLOOKUP(C11,'All Entries'!$B$1:$G$669,6,0)</f>
        <v>INFT-1</v>
      </c>
      <c r="G11" s="775"/>
      <c r="H11" s="774" t="s">
        <v>12353</v>
      </c>
      <c r="I11" s="774" t="s">
        <v>12866</v>
      </c>
      <c r="J11" s="774" t="s">
        <v>12335</v>
      </c>
      <c r="K11" s="775" t="s">
        <v>12340</v>
      </c>
      <c r="L11" s="774" t="s">
        <v>14094</v>
      </c>
      <c r="M11" s="776">
        <v>700000</v>
      </c>
      <c r="N11" s="323" t="str">
        <f>VLOOKUP(C11,'All Entries'!$B$1:$M$669,12,0)</f>
        <v>amogh.warkhandkar@vit.edu.in</v>
      </c>
      <c r="O11" s="323" t="str">
        <f>VLOOKUP(C11,'All Entries'!$B$1:$N$669,13,0)</f>
        <v>amoghw2025@gmail.com</v>
      </c>
      <c r="P11" s="763">
        <f>VLOOKUP(C11,'All Entries'!$B$1:$P$669,15,0)</f>
        <v>7738235125</v>
      </c>
      <c r="Q11" s="982" t="s">
        <v>14093</v>
      </c>
    </row>
    <row r="12" spans="1:17" customFormat="1" ht="15">
      <c r="A12" s="774">
        <v>11</v>
      </c>
      <c r="B12" s="809" t="s">
        <v>11839</v>
      </c>
      <c r="C12" s="774" t="s">
        <v>11615</v>
      </c>
      <c r="D12" s="774" t="str">
        <f>VLOOKUP(C12,'All Entries'!$B$1:$D$669,3,0)</f>
        <v>Male</v>
      </c>
      <c r="E12" s="775" t="str">
        <f>VLOOKUP(C12,'All Entries'!$B$2:$F$695,5,0)</f>
        <v>EXTC</v>
      </c>
      <c r="F12" s="775" t="str">
        <f>VLOOKUP(C12,'All Entries'!$B$1:$G$669,6,0)</f>
        <v>EXTC 1</v>
      </c>
      <c r="G12" s="775"/>
      <c r="H12" s="774" t="s">
        <v>12353</v>
      </c>
      <c r="I12" s="774" t="s">
        <v>12866</v>
      </c>
      <c r="J12" s="774" t="s">
        <v>12335</v>
      </c>
      <c r="K12" s="775" t="s">
        <v>12340</v>
      </c>
      <c r="L12" s="774" t="s">
        <v>14094</v>
      </c>
      <c r="M12" s="776">
        <v>700000</v>
      </c>
      <c r="N12" s="323" t="str">
        <f>VLOOKUP(C12,'All Entries'!$B$1:$M$669,12,0)</f>
        <v>yogesh.mishra@vit.edu.in</v>
      </c>
      <c r="O12" s="323" t="str">
        <f>VLOOKUP(C12,'All Entries'!$B$1:$N$669,13,0)</f>
        <v>mishray1520@gmail.com</v>
      </c>
      <c r="P12" s="763">
        <f>VLOOKUP(C12,'All Entries'!$B$1:$P$669,15,0)</f>
        <v>8828211522</v>
      </c>
      <c r="Q12" s="982" t="s">
        <v>14093</v>
      </c>
    </row>
    <row r="13" spans="1:17" customFormat="1" ht="15">
      <c r="A13" s="774">
        <v>12</v>
      </c>
      <c r="B13" s="808" t="s">
        <v>5590</v>
      </c>
      <c r="C13" s="774" t="s">
        <v>5589</v>
      </c>
      <c r="D13" s="774" t="str">
        <f>VLOOKUP(C13,'All Entries'!$B$1:$D$669,3,0)</f>
        <v>Female</v>
      </c>
      <c r="E13" s="775" t="str">
        <f>VLOOKUP(C13,'All Entries'!$B$2:$F$695,5,0)</f>
        <v>INFT</v>
      </c>
      <c r="F13" s="775" t="str">
        <f>VLOOKUP(C13,'All Entries'!$B$1:$G$669,6,0)</f>
        <v>INFT-1</v>
      </c>
      <c r="G13" s="775"/>
      <c r="H13" s="774" t="s">
        <v>12353</v>
      </c>
      <c r="I13" s="774" t="s">
        <v>12866</v>
      </c>
      <c r="J13" s="774" t="s">
        <v>12335</v>
      </c>
      <c r="K13" s="775" t="s">
        <v>12340</v>
      </c>
      <c r="L13" s="774" t="s">
        <v>14094</v>
      </c>
      <c r="M13" s="776">
        <v>700000</v>
      </c>
      <c r="N13" s="323" t="str">
        <f>VLOOKUP(C13,'All Entries'!$B$1:$M$669,12,0)</f>
        <v>nupoor.dode@vit.edu.in</v>
      </c>
      <c r="O13" s="323" t="str">
        <f>VLOOKUP(C13,'All Entries'!$B$1:$N$669,13,0)</f>
        <v>nupoordode@gmail.com</v>
      </c>
      <c r="P13" s="763">
        <f>VLOOKUP(C13,'All Entries'!$B$1:$P$669,15,0)</f>
        <v>7045569136</v>
      </c>
      <c r="Q13" s="982" t="s">
        <v>14093</v>
      </c>
    </row>
    <row r="14" spans="1:17" customFormat="1" ht="15">
      <c r="A14" s="774">
        <v>13</v>
      </c>
      <c r="B14" s="808" t="s">
        <v>1578</v>
      </c>
      <c r="C14" s="774" t="s">
        <v>1577</v>
      </c>
      <c r="D14" s="774" t="str">
        <f>VLOOKUP(C14,'All Entries'!$B$1:$D$669,3,0)</f>
        <v>Female</v>
      </c>
      <c r="E14" s="775" t="str">
        <f>VLOOKUP(C14,'All Entries'!$B$2:$F$695,5,0)</f>
        <v>CMPN</v>
      </c>
      <c r="F14" s="775" t="str">
        <f>VLOOKUP(C14,'All Entries'!$B$1:$G$669,6,0)</f>
        <v>CMPN-2</v>
      </c>
      <c r="G14" s="775"/>
      <c r="H14" s="774" t="s">
        <v>12353</v>
      </c>
      <c r="I14" s="774" t="s">
        <v>12866</v>
      </c>
      <c r="J14" s="774" t="s">
        <v>12335</v>
      </c>
      <c r="K14" s="775" t="s">
        <v>12340</v>
      </c>
      <c r="L14" s="774" t="s">
        <v>14094</v>
      </c>
      <c r="M14" s="776">
        <v>700000</v>
      </c>
      <c r="N14" s="323" t="str">
        <f>VLOOKUP(C14,'All Entries'!$B$1:$M$669,12,0)</f>
        <v>anjali.rahangdale@vit.edu.in</v>
      </c>
      <c r="O14" s="323" t="str">
        <f>VLOOKUP(C14,'All Entries'!$B$1:$N$669,13,0)</f>
        <v>anjalirahangdale1311@gmail.com</v>
      </c>
      <c r="P14" s="763">
        <f>VLOOKUP(C14,'All Entries'!$B$1:$P$669,15,0)</f>
        <v>9834679387</v>
      </c>
      <c r="Q14" s="982" t="s">
        <v>14093</v>
      </c>
    </row>
    <row r="15" spans="1:17" customFormat="1" ht="15">
      <c r="A15" s="774">
        <v>14</v>
      </c>
      <c r="B15" s="808" t="s">
        <v>10666</v>
      </c>
      <c r="C15" s="774" t="s">
        <v>10665</v>
      </c>
      <c r="D15" s="774" t="str">
        <f>VLOOKUP(C15,'All Entries'!$B$1:$D$669,3,0)</f>
        <v>Female</v>
      </c>
      <c r="E15" s="775" t="str">
        <f>VLOOKUP(C15,'All Entries'!$B$2:$F$695,5,0)</f>
        <v>INFT</v>
      </c>
      <c r="F15" s="775" t="str">
        <f>VLOOKUP(C15,'All Entries'!$B$1:$G$669,6,0)</f>
        <v>INFT-1</v>
      </c>
      <c r="G15" s="775"/>
      <c r="H15" s="774" t="s">
        <v>12353</v>
      </c>
      <c r="I15" s="774" t="s">
        <v>12866</v>
      </c>
      <c r="J15" s="774" t="s">
        <v>12335</v>
      </c>
      <c r="K15" s="775" t="s">
        <v>12340</v>
      </c>
      <c r="L15" s="774" t="s">
        <v>14094</v>
      </c>
      <c r="M15" s="776">
        <v>700000</v>
      </c>
      <c r="N15" s="323" t="str">
        <f>VLOOKUP(C15,'All Entries'!$B$1:$M$669,12,0)</f>
        <v>tejaswini.bhosle@vit.edu.in</v>
      </c>
      <c r="O15" s="323" t="str">
        <f>VLOOKUP(C15,'All Entries'!$B$1:$N$669,13,0)</f>
        <v>tejasbhosle179@gmail.com</v>
      </c>
      <c r="P15" s="763">
        <f>VLOOKUP(C15,'All Entries'!$B$1:$P$669,15,0)</f>
        <v>9820236785</v>
      </c>
      <c r="Q15" s="982" t="s">
        <v>14093</v>
      </c>
    </row>
    <row r="16" spans="1:17" customFormat="1" ht="15">
      <c r="A16" s="774">
        <v>15</v>
      </c>
      <c r="B16" s="808" t="s">
        <v>5628</v>
      </c>
      <c r="C16" s="774" t="s">
        <v>5627</v>
      </c>
      <c r="D16" s="774" t="str">
        <f>VLOOKUP(C16,'All Entries'!$B$1:$D$669,3,0)</f>
        <v>Male</v>
      </c>
      <c r="E16" s="775" t="str">
        <f>VLOOKUP(C16,'All Entries'!$B$2:$F$695,5,0)</f>
        <v>INFT</v>
      </c>
      <c r="F16" s="775" t="str">
        <f>VLOOKUP(C16,'All Entries'!$B$1:$G$669,6,0)</f>
        <v>INFT-1</v>
      </c>
      <c r="G16" s="775"/>
      <c r="H16" s="774" t="s">
        <v>12353</v>
      </c>
      <c r="I16" s="774" t="s">
        <v>12866</v>
      </c>
      <c r="J16" s="774" t="s">
        <v>12335</v>
      </c>
      <c r="K16" s="775" t="s">
        <v>12340</v>
      </c>
      <c r="L16" s="774" t="s">
        <v>14094</v>
      </c>
      <c r="M16" s="776">
        <v>700000</v>
      </c>
      <c r="N16" s="323" t="str">
        <f>VLOOKUP(C16,'All Entries'!$B$1:$M$669,12,0)</f>
        <v>omkar.bhambure@vit.edu.in</v>
      </c>
      <c r="O16" s="323" t="str">
        <f>VLOOKUP(C16,'All Entries'!$B$1:$N$669,13,0)</f>
        <v>omieblablablu2996@gmail.com</v>
      </c>
      <c r="P16" s="763">
        <f>VLOOKUP(C16,'All Entries'!$B$1:$P$669,15,0)</f>
        <v>7977877241</v>
      </c>
      <c r="Q16" s="982" t="s">
        <v>14093</v>
      </c>
    </row>
    <row r="17" spans="1:17" customFormat="1" ht="15">
      <c r="A17" s="774">
        <v>16</v>
      </c>
      <c r="B17" s="808" t="s">
        <v>8958</v>
      </c>
      <c r="C17" s="774" t="s">
        <v>8957</v>
      </c>
      <c r="D17" s="774" t="str">
        <f>VLOOKUP(C17,'All Entries'!$B$1:$D$669,3,0)</f>
        <v>Female</v>
      </c>
      <c r="E17" s="775" t="str">
        <f>VLOOKUP(C17,'All Entries'!$B$2:$F$695,5,0)</f>
        <v>INFT</v>
      </c>
      <c r="F17" s="775" t="str">
        <f>VLOOKUP(C17,'All Entries'!$B$1:$G$669,6,0)</f>
        <v>INFT-1</v>
      </c>
      <c r="G17" s="775"/>
      <c r="H17" s="774" t="s">
        <v>12353</v>
      </c>
      <c r="I17" s="774" t="s">
        <v>12866</v>
      </c>
      <c r="J17" s="774" t="s">
        <v>12335</v>
      </c>
      <c r="K17" s="775" t="s">
        <v>12340</v>
      </c>
      <c r="L17" s="774" t="s">
        <v>14094</v>
      </c>
      <c r="M17" s="776">
        <v>700000</v>
      </c>
      <c r="N17" s="323" t="str">
        <f>VLOOKUP(C17,'All Entries'!$B$1:$M$669,12,0)</f>
        <v>shreya.pattewar@vit.edu.in</v>
      </c>
      <c r="O17" s="323" t="str">
        <f>VLOOKUP(C17,'All Entries'!$B$1:$N$669,13,0)</f>
        <v>shreya.pattewar1999@gmail.com</v>
      </c>
      <c r="P17" s="763">
        <f>VLOOKUP(C17,'All Entries'!$B$1:$P$669,15,0)</f>
        <v>8424808683</v>
      </c>
      <c r="Q17" s="982" t="s">
        <v>14093</v>
      </c>
    </row>
    <row r="18" spans="1:17" customFormat="1" ht="15">
      <c r="A18" s="774">
        <v>17</v>
      </c>
      <c r="B18" s="808" t="s">
        <v>9456</v>
      </c>
      <c r="C18" s="774" t="s">
        <v>9455</v>
      </c>
      <c r="D18" s="774" t="str">
        <f>VLOOKUP(C18,'All Entries'!$B$1:$D$669,3,0)</f>
        <v>Male</v>
      </c>
      <c r="E18" s="775" t="str">
        <f>VLOOKUP(C18,'All Entries'!$B$2:$F$695,5,0)</f>
        <v>CMPN</v>
      </c>
      <c r="F18" s="775" t="str">
        <f>VLOOKUP(C18,'All Entries'!$B$1:$G$669,6,0)</f>
        <v>CMPN-3</v>
      </c>
      <c r="G18" s="775"/>
      <c r="H18" s="774" t="s">
        <v>12353</v>
      </c>
      <c r="I18" s="774" t="s">
        <v>12866</v>
      </c>
      <c r="J18" s="774" t="s">
        <v>12335</v>
      </c>
      <c r="K18" s="775" t="s">
        <v>12340</v>
      </c>
      <c r="L18" s="774" t="s">
        <v>14094</v>
      </c>
      <c r="M18" s="776">
        <v>700000</v>
      </c>
      <c r="N18" s="323" t="str">
        <f>VLOOKUP(C18,'All Entries'!$B$1:$M$669,12,0)</f>
        <v>shubham.wagh@vit.edu.in</v>
      </c>
      <c r="O18" s="323" t="str">
        <f>VLOOKUP(C18,'All Entries'!$B$1:$N$669,13,0)</f>
        <v>waghshubham84@gmail.com</v>
      </c>
      <c r="P18" s="763">
        <f>VLOOKUP(C18,'All Entries'!$B$1:$P$669,15,0)</f>
        <v>9527181264</v>
      </c>
      <c r="Q18" s="982" t="s">
        <v>14093</v>
      </c>
    </row>
    <row r="19" spans="1:17" customFormat="1" ht="15">
      <c r="A19" s="774">
        <v>18</v>
      </c>
      <c r="B19" s="808" t="s">
        <v>8569</v>
      </c>
      <c r="C19" s="774" t="s">
        <v>8568</v>
      </c>
      <c r="D19" s="774" t="str">
        <f>VLOOKUP(C19,'All Entries'!$B$1:$D$669,3,0)</f>
        <v>Male</v>
      </c>
      <c r="E19" s="775" t="str">
        <f>VLOOKUP(C19,'All Entries'!$B$2:$F$695,5,0)</f>
        <v>INFT</v>
      </c>
      <c r="F19" s="775" t="str">
        <f>VLOOKUP(C19,'All Entries'!$B$1:$G$669,6,0)</f>
        <v>INFT-1</v>
      </c>
      <c r="G19" s="775"/>
      <c r="H19" s="774" t="s">
        <v>12353</v>
      </c>
      <c r="I19" s="774" t="s">
        <v>12866</v>
      </c>
      <c r="J19" s="774" t="s">
        <v>12334</v>
      </c>
      <c r="K19" s="775" t="s">
        <v>12340</v>
      </c>
      <c r="L19" s="774" t="s">
        <v>14092</v>
      </c>
      <c r="M19" s="776">
        <v>336000</v>
      </c>
      <c r="N19" s="323" t="str">
        <f>VLOOKUP(C19,'All Entries'!$B$1:$M$669,12,0)</f>
        <v>shashwat.pandya@vit.edu.in</v>
      </c>
      <c r="O19" s="323" t="str">
        <f>VLOOKUP(C19,'All Entries'!$B$1:$N$669,13,0)</f>
        <v>shashwat.pan200@gmail.com</v>
      </c>
      <c r="P19" s="763">
        <f>VLOOKUP(C19,'All Entries'!$B$1:$P$669,15,0)</f>
        <v>8879886304</v>
      </c>
      <c r="Q19" s="982" t="s">
        <v>14093</v>
      </c>
    </row>
    <row r="20" spans="1:17" customFormat="1" ht="15">
      <c r="A20" s="774">
        <v>19</v>
      </c>
      <c r="B20" s="808" t="s">
        <v>4628</v>
      </c>
      <c r="C20" s="774" t="s">
        <v>4627</v>
      </c>
      <c r="D20" s="774" t="str">
        <f>VLOOKUP(C20,'All Entries'!$B$1:$D$669,3,0)</f>
        <v>Male</v>
      </c>
      <c r="E20" s="775" t="str">
        <f>VLOOKUP(C20,'All Entries'!$B$2:$F$695,5,0)</f>
        <v>CMPN</v>
      </c>
      <c r="F20" s="775" t="str">
        <f>VLOOKUP(C20,'All Entries'!$B$1:$G$669,6,0)</f>
        <v>CMPN-1</v>
      </c>
      <c r="G20" s="775"/>
      <c r="H20" s="774" t="s">
        <v>12353</v>
      </c>
      <c r="I20" s="774" t="s">
        <v>12866</v>
      </c>
      <c r="J20" s="774" t="s">
        <v>12334</v>
      </c>
      <c r="K20" s="775" t="s">
        <v>12340</v>
      </c>
      <c r="L20" s="774" t="s">
        <v>14092</v>
      </c>
      <c r="M20" s="776">
        <v>336000</v>
      </c>
      <c r="N20" s="323" t="str">
        <f>VLOOKUP(C20,'All Entries'!$B$1:$M$669,12,0)</f>
        <v>mayuresh.gaitonde@vit.edu.in</v>
      </c>
      <c r="O20" s="323" t="str">
        <f>VLOOKUP(C20,'All Entries'!$B$1:$N$669,13,0)</f>
        <v>mayureshg18@gmail.com</v>
      </c>
      <c r="P20" s="763">
        <f>VLOOKUP(C20,'All Entries'!$B$1:$P$669,15,0)</f>
        <v>9819053145</v>
      </c>
      <c r="Q20" s="982" t="s">
        <v>14093</v>
      </c>
    </row>
    <row r="21" spans="1:17" ht="15">
      <c r="A21" s="774">
        <v>20</v>
      </c>
      <c r="B21" s="808" t="s">
        <v>6428</v>
      </c>
      <c r="C21" s="774" t="s">
        <v>6427</v>
      </c>
      <c r="D21" s="774" t="str">
        <f>VLOOKUP(C21,'All Entries'!$B$1:$D$669,3,0)</f>
        <v>Male</v>
      </c>
      <c r="E21" s="775" t="str">
        <f>VLOOKUP(C21,'All Entries'!$B$2:$F$695,5,0)</f>
        <v>INFT</v>
      </c>
      <c r="F21" s="775" t="str">
        <f>VLOOKUP(C21,'All Entries'!$B$1:$G$669,6,0)</f>
        <v>INFT-2</v>
      </c>
      <c r="G21" s="775"/>
      <c r="H21" s="774" t="s">
        <v>12353</v>
      </c>
      <c r="I21" s="774" t="s">
        <v>12866</v>
      </c>
      <c r="J21" s="774" t="s">
        <v>12334</v>
      </c>
      <c r="K21" s="775" t="s">
        <v>12340</v>
      </c>
      <c r="L21" s="774" t="s">
        <v>14092</v>
      </c>
      <c r="M21" s="776">
        <v>336000</v>
      </c>
      <c r="N21" s="323" t="str">
        <f>VLOOKUP(C21,'All Entries'!$B$1:$M$669,12,0)</f>
        <v>pratyusha.parashar@vit.edu.in</v>
      </c>
      <c r="O21" s="323" t="str">
        <f>VLOOKUP(C21,'All Entries'!$B$1:$N$669,13,0)</f>
        <v>prats0599@gmail.com</v>
      </c>
      <c r="P21" s="763">
        <f>VLOOKUP(C21,'All Entries'!$B$1:$P$669,15,0)</f>
        <v>7977845789</v>
      </c>
      <c r="Q21" s="982" t="s">
        <v>14093</v>
      </c>
    </row>
    <row r="22" spans="1:17" customFormat="1" ht="15">
      <c r="A22" s="774">
        <v>21</v>
      </c>
      <c r="B22" s="808" t="s">
        <v>10055</v>
      </c>
      <c r="C22" s="774" t="s">
        <v>10054</v>
      </c>
      <c r="D22" s="774" t="str">
        <f>VLOOKUP(C22,'All Entries'!$B$1:$D$669,3,0)</f>
        <v>Male</v>
      </c>
      <c r="E22" s="775" t="str">
        <f>VLOOKUP(C22,'All Entries'!$B$2:$F$695,5,0)</f>
        <v>CMPN</v>
      </c>
      <c r="F22" s="775" t="str">
        <f>VLOOKUP(C22,'All Entries'!$B$1:$G$669,6,0)</f>
        <v>CMPN-1</v>
      </c>
      <c r="G22" s="775"/>
      <c r="H22" s="774" t="s">
        <v>12353</v>
      </c>
      <c r="I22" s="774" t="s">
        <v>12866</v>
      </c>
      <c r="J22" s="774" t="s">
        <v>12334</v>
      </c>
      <c r="K22" s="775" t="s">
        <v>12340</v>
      </c>
      <c r="L22" s="774" t="s">
        <v>14092</v>
      </c>
      <c r="M22" s="776">
        <v>336000</v>
      </c>
      <c r="N22" s="323" t="str">
        <f>VLOOKUP(C22,'All Entries'!$B$1:$M$669,12,0)</f>
        <v>sourabh.pardeshi@vit.edu.in</v>
      </c>
      <c r="O22" s="323" t="str">
        <f>VLOOKUP(C22,'All Entries'!$B$1:$N$669,13,0)</f>
        <v>11sjpardeshi@gmail.com</v>
      </c>
      <c r="P22" s="763">
        <f>VLOOKUP(C22,'All Entries'!$B$1:$P$669,15,0)</f>
        <v>8097513801</v>
      </c>
      <c r="Q22" s="982" t="s">
        <v>14093</v>
      </c>
    </row>
    <row r="23" spans="1:17" ht="15">
      <c r="A23" s="774">
        <v>22</v>
      </c>
      <c r="B23" s="808" t="s">
        <v>1979</v>
      </c>
      <c r="C23" s="774" t="s">
        <v>1978</v>
      </c>
      <c r="D23" s="774" t="str">
        <f>VLOOKUP(C23,'All Entries'!$B$1:$D$669,3,0)</f>
        <v>Male</v>
      </c>
      <c r="E23" s="775" t="str">
        <f>VLOOKUP(C23,'All Entries'!$B$2:$F$695,5,0)</f>
        <v>INFT</v>
      </c>
      <c r="F23" s="775" t="str">
        <f>VLOOKUP(C23,'All Entries'!$B$1:$G$669,6,0)</f>
        <v>INFT-2</v>
      </c>
      <c r="G23" s="775"/>
      <c r="H23" s="774" t="s">
        <v>12353</v>
      </c>
      <c r="I23" s="774" t="s">
        <v>12866</v>
      </c>
      <c r="J23" s="774" t="s">
        <v>12334</v>
      </c>
      <c r="K23" s="775" t="s">
        <v>12340</v>
      </c>
      <c r="L23" s="774" t="s">
        <v>14092</v>
      </c>
      <c r="M23" s="776">
        <v>336000</v>
      </c>
      <c r="N23" s="323" t="str">
        <f>VLOOKUP(C23,'All Entries'!$B$1:$M$669,12,0)</f>
        <v>ashutosh.bist@vit.edu.in</v>
      </c>
      <c r="O23" s="323" t="str">
        <f>VLOOKUP(C23,'All Entries'!$B$1:$N$669,13,0)</f>
        <v>ashutoshthebist@gmail.com</v>
      </c>
      <c r="P23" s="763">
        <f>VLOOKUP(C23,'All Entries'!$B$1:$P$669,15,0)</f>
        <v>8879621543</v>
      </c>
      <c r="Q23" s="982" t="s">
        <v>14093</v>
      </c>
    </row>
    <row r="24" spans="1:17" customFormat="1" ht="15">
      <c r="A24" s="774">
        <v>23</v>
      </c>
      <c r="B24" s="808" t="s">
        <v>9907</v>
      </c>
      <c r="C24" s="774" t="s">
        <v>9906</v>
      </c>
      <c r="D24" s="774" t="str">
        <f>VLOOKUP(C24,'All Entries'!$B$1:$D$669,3,0)</f>
        <v>Female</v>
      </c>
      <c r="E24" s="775" t="str">
        <f>VLOOKUP(C24,'All Entries'!$B$2:$F$695,5,0)</f>
        <v>CMPN</v>
      </c>
      <c r="F24" s="775" t="str">
        <f>VLOOKUP(C24,'All Entries'!$B$1:$G$669,6,0)</f>
        <v>CMPN-1</v>
      </c>
      <c r="G24" s="775"/>
      <c r="H24" s="774" t="s">
        <v>12353</v>
      </c>
      <c r="I24" s="774" t="s">
        <v>12866</v>
      </c>
      <c r="J24" s="774" t="s">
        <v>12334</v>
      </c>
      <c r="K24" s="775" t="s">
        <v>12340</v>
      </c>
      <c r="L24" s="774" t="s">
        <v>14092</v>
      </c>
      <c r="M24" s="776">
        <v>336000</v>
      </c>
      <c r="N24" s="323" t="str">
        <f>VLOOKUP(C24,'All Entries'!$B$1:$M$669,12,0)</f>
        <v>snigdha.ranjith@vit.edu.in</v>
      </c>
      <c r="O24" s="323" t="str">
        <f>VLOOKUP(C24,'All Entries'!$B$1:$N$669,13,0)</f>
        <v>snigdharanjith27@gmail.com</v>
      </c>
      <c r="P24" s="763">
        <f>VLOOKUP(C24,'All Entries'!$B$1:$P$669,15,0)</f>
        <v>8355895965</v>
      </c>
      <c r="Q24" s="982" t="s">
        <v>14093</v>
      </c>
    </row>
    <row r="25" spans="1:17" customFormat="1" ht="15">
      <c r="A25" s="774">
        <v>24</v>
      </c>
      <c r="B25" s="808" t="s">
        <v>11065</v>
      </c>
      <c r="C25" s="774" t="s">
        <v>11064</v>
      </c>
      <c r="D25" s="774" t="str">
        <f>VLOOKUP(C25,'All Entries'!$B$1:$D$669,3,0)</f>
        <v>Male</v>
      </c>
      <c r="E25" s="775" t="str">
        <f>VLOOKUP(C25,'All Entries'!$B$2:$F$695,5,0)</f>
        <v>CMPN</v>
      </c>
      <c r="F25" s="775" t="str">
        <f>VLOOKUP(C25,'All Entries'!$B$1:$G$669,6,0)</f>
        <v>CMPN-1</v>
      </c>
      <c r="G25" s="775"/>
      <c r="H25" s="774" t="s">
        <v>12353</v>
      </c>
      <c r="I25" s="774" t="s">
        <v>12866</v>
      </c>
      <c r="J25" s="774" t="s">
        <v>12334</v>
      </c>
      <c r="K25" s="775" t="s">
        <v>12340</v>
      </c>
      <c r="L25" s="774" t="s">
        <v>14092</v>
      </c>
      <c r="M25" s="776">
        <v>336000</v>
      </c>
      <c r="N25" s="323" t="str">
        <f>VLOOKUP(C25,'All Entries'!$B$1:$M$669,12,0)</f>
        <v>vedant.gharat@vit.edu.in</v>
      </c>
      <c r="O25" s="323" t="str">
        <f>VLOOKUP(C25,'All Entries'!$B$1:$N$669,13,0)</f>
        <v>vedantgharat123@gmail.com</v>
      </c>
      <c r="P25" s="763">
        <f>VLOOKUP(C25,'All Entries'!$B$1:$P$669,15,0)</f>
        <v>9527022405</v>
      </c>
      <c r="Q25" s="982" t="s">
        <v>14093</v>
      </c>
    </row>
    <row r="26" spans="1:17" customFormat="1" ht="15">
      <c r="A26" s="774">
        <v>25</v>
      </c>
      <c r="B26" s="808" t="s">
        <v>9667</v>
      </c>
      <c r="C26" s="774" t="s">
        <v>9666</v>
      </c>
      <c r="D26" s="774" t="str">
        <f>VLOOKUP(C26,'All Entries'!$B$1:$D$669,3,0)</f>
        <v>Male</v>
      </c>
      <c r="E26" s="775" t="str">
        <f>VLOOKUP(C26,'All Entries'!$B$2:$F$695,5,0)</f>
        <v>INFT</v>
      </c>
      <c r="F26" s="775" t="str">
        <f>VLOOKUP(C26,'All Entries'!$B$1:$G$669,6,0)</f>
        <v>INFT-1</v>
      </c>
      <c r="G26" s="775"/>
      <c r="H26" s="774" t="s">
        <v>12353</v>
      </c>
      <c r="I26" s="774" t="s">
        <v>12866</v>
      </c>
      <c r="J26" s="774" t="s">
        <v>12334</v>
      </c>
      <c r="K26" s="775" t="s">
        <v>12340</v>
      </c>
      <c r="L26" s="774" t="s">
        <v>14092</v>
      </c>
      <c r="M26" s="776">
        <v>336000</v>
      </c>
      <c r="N26" s="323" t="str">
        <f>VLOOKUP(C26,'All Entries'!$B$1:$M$669,12,0)</f>
        <v>siddhesh.todkar@vit.edu.in</v>
      </c>
      <c r="O26" s="323" t="str">
        <f>VLOOKUP(C26,'All Entries'!$B$1:$N$669,13,0)</f>
        <v>stodkar53@gmail.com</v>
      </c>
      <c r="P26" s="763">
        <f>VLOOKUP(C26,'All Entries'!$B$1:$P$669,15,0)</f>
        <v>9082475883</v>
      </c>
      <c r="Q26" s="982" t="s">
        <v>14093</v>
      </c>
    </row>
    <row r="27" spans="1:17" customFormat="1" ht="15">
      <c r="A27" s="774">
        <v>26</v>
      </c>
      <c r="B27" s="809" t="s">
        <v>10453</v>
      </c>
      <c r="C27" s="774" t="s">
        <v>10452</v>
      </c>
      <c r="D27" s="774" t="str">
        <f>VLOOKUP(C27,'All Entries'!$B$1:$D$669,3,0)</f>
        <v>Male</v>
      </c>
      <c r="E27" s="775" t="str">
        <f>VLOOKUP(C27,'All Entries'!$B$2:$F$695,5,0)</f>
        <v>EXTC</v>
      </c>
      <c r="F27" s="775" t="str">
        <f>VLOOKUP(C27,'All Entries'!$B$1:$G$669,6,0)</f>
        <v>EXTC 1</v>
      </c>
      <c r="G27" s="775"/>
      <c r="H27" s="774" t="s">
        <v>12353</v>
      </c>
      <c r="I27" s="774" t="s">
        <v>12866</v>
      </c>
      <c r="J27" s="774" t="s">
        <v>12334</v>
      </c>
      <c r="K27" s="775" t="s">
        <v>12340</v>
      </c>
      <c r="L27" s="774" t="s">
        <v>14092</v>
      </c>
      <c r="M27" s="776">
        <v>336000</v>
      </c>
      <c r="N27" s="323" t="str">
        <f>VLOOKUP(C27,'All Entries'!$B$1:$M$669,12,0)</f>
        <v>tanay.shah@vit.edu.in</v>
      </c>
      <c r="O27" s="323" t="str">
        <f>VLOOKUP(C27,'All Entries'!$B$1:$N$669,13,0)</f>
        <v>tanayshah027@gmail.com</v>
      </c>
      <c r="P27" s="763">
        <f>VLOOKUP(C27,'All Entries'!$B$1:$P$669,15,0)</f>
        <v>9653198978</v>
      </c>
      <c r="Q27" s="982" t="s">
        <v>14093</v>
      </c>
    </row>
    <row r="28" spans="1:17" customFormat="1" ht="15">
      <c r="A28" s="774">
        <v>27</v>
      </c>
      <c r="B28" s="808" t="s">
        <v>7644</v>
      </c>
      <c r="C28" s="774" t="s">
        <v>7643</v>
      </c>
      <c r="D28" s="774" t="str">
        <f>VLOOKUP(C28,'All Entries'!$B$1:$D$669,3,0)</f>
        <v>Male</v>
      </c>
      <c r="E28" s="775" t="str">
        <f>VLOOKUP(C28,'All Entries'!$B$2:$F$695,5,0)</f>
        <v>INFT</v>
      </c>
      <c r="F28" s="775" t="str">
        <f>VLOOKUP(C28,'All Entries'!$B$1:$G$669,6,0)</f>
        <v>INFT-1</v>
      </c>
      <c r="G28" s="775"/>
      <c r="H28" s="774" t="s">
        <v>12353</v>
      </c>
      <c r="I28" s="774" t="s">
        <v>12866</v>
      </c>
      <c r="J28" s="774" t="s">
        <v>12334</v>
      </c>
      <c r="K28" s="775" t="s">
        <v>12340</v>
      </c>
      <c r="L28" s="774" t="s">
        <v>14092</v>
      </c>
      <c r="M28" s="776">
        <v>336000</v>
      </c>
      <c r="N28" s="323" t="str">
        <f>VLOOKUP(C28,'All Entries'!$B$1:$M$669,12,0)</f>
        <v>safal.dawankar@vit.edu.in</v>
      </c>
      <c r="O28" s="323" t="str">
        <f>VLOOKUP(C28,'All Entries'!$B$1:$N$669,13,0)</f>
        <v>safaldawankar@gmail.com</v>
      </c>
      <c r="P28" s="763">
        <f>VLOOKUP(C28,'All Entries'!$B$1:$P$669,15,0)</f>
        <v>8828222502</v>
      </c>
      <c r="Q28" s="982" t="s">
        <v>14093</v>
      </c>
    </row>
    <row r="29" spans="1:17" customFormat="1" ht="15">
      <c r="A29" s="774">
        <v>28</v>
      </c>
      <c r="B29" s="808" t="s">
        <v>712</v>
      </c>
      <c r="C29" s="774" t="s">
        <v>711</v>
      </c>
      <c r="D29" s="774" t="str">
        <f>VLOOKUP(C29,'All Entries'!$B$1:$D$669,3,0)</f>
        <v>Male</v>
      </c>
      <c r="E29" s="775" t="str">
        <f>VLOOKUP(C29,'All Entries'!$B$2:$F$695,5,0)</f>
        <v>CMPN</v>
      </c>
      <c r="F29" s="775" t="str">
        <f>VLOOKUP(C29,'All Entries'!$B$1:$G$669,6,0)</f>
        <v>CMPN-1</v>
      </c>
      <c r="G29" s="775"/>
      <c r="H29" s="774" t="s">
        <v>12353</v>
      </c>
      <c r="I29" s="774" t="s">
        <v>12866</v>
      </c>
      <c r="J29" s="774" t="s">
        <v>12334</v>
      </c>
      <c r="K29" s="775" t="s">
        <v>12340</v>
      </c>
      <c r="L29" s="774" t="s">
        <v>14092</v>
      </c>
      <c r="M29" s="776">
        <v>336000</v>
      </c>
      <c r="N29" s="323" t="str">
        <f>VLOOKUP(C29,'All Entries'!$B$1:$M$669,12,0)</f>
        <v>advait.raut@vit.edu.in</v>
      </c>
      <c r="O29" s="323" t="str">
        <f>VLOOKUP(C29,'All Entries'!$B$1:$N$669,13,0)</f>
        <v>advaitgraut@gmail.com</v>
      </c>
      <c r="P29" s="763">
        <f>VLOOKUP(C29,'All Entries'!$B$1:$P$669,15,0)</f>
        <v>9892007122</v>
      </c>
      <c r="Q29" s="982" t="s">
        <v>14093</v>
      </c>
    </row>
    <row r="30" spans="1:17" customFormat="1" ht="15">
      <c r="A30" s="774">
        <v>29</v>
      </c>
      <c r="B30" s="808" t="s">
        <v>14006</v>
      </c>
      <c r="C30" s="774" t="s">
        <v>7984</v>
      </c>
      <c r="D30" s="774" t="str">
        <f>VLOOKUP(C30,'All Entries'!$B$1:$D$669,3,0)</f>
        <v>Female</v>
      </c>
      <c r="E30" s="775" t="str">
        <f>VLOOKUP(C30,'All Entries'!$B$2:$F$695,5,0)</f>
        <v>INFT</v>
      </c>
      <c r="F30" s="775" t="str">
        <f>VLOOKUP(C30,'All Entries'!$B$1:$G$669,6,0)</f>
        <v>INFT-1</v>
      </c>
      <c r="G30" s="775"/>
      <c r="H30" s="774" t="s">
        <v>12353</v>
      </c>
      <c r="I30" s="774" t="s">
        <v>12866</v>
      </c>
      <c r="J30" s="774" t="s">
        <v>12335</v>
      </c>
      <c r="K30" s="775" t="s">
        <v>12340</v>
      </c>
      <c r="L30" s="774" t="s">
        <v>14092</v>
      </c>
      <c r="M30" s="776">
        <v>700000</v>
      </c>
      <c r="N30" s="323" t="str">
        <f>VLOOKUP(C30,'All Entries'!$B$1:$M$669,12,0)</f>
        <v>sanika.raul@vit.edu.in</v>
      </c>
      <c r="O30" s="323" t="str">
        <f>VLOOKUP(C30,'All Entries'!$B$1:$N$669,13,0)</f>
        <v>sanikaraul06@gmail.com</v>
      </c>
      <c r="P30" s="763">
        <f>VLOOKUP(C30,'All Entries'!$B$1:$P$669,15,0)</f>
        <v>8976385041</v>
      </c>
      <c r="Q30" s="982" t="s">
        <v>14093</v>
      </c>
    </row>
    <row r="31" spans="1:17" customFormat="1" ht="15">
      <c r="A31" s="774">
        <v>30</v>
      </c>
      <c r="B31" s="808" t="s">
        <v>3507</v>
      </c>
      <c r="C31" s="774" t="s">
        <v>3506</v>
      </c>
      <c r="D31" s="774" t="str">
        <f>VLOOKUP(C31,'All Entries'!$B$1:$D$669,3,0)</f>
        <v>Female</v>
      </c>
      <c r="E31" s="775" t="str">
        <f>VLOOKUP(C31,'All Entries'!$B$2:$F$695,5,0)</f>
        <v>INFT</v>
      </c>
      <c r="F31" s="775" t="str">
        <f>VLOOKUP(C31,'All Entries'!$B$1:$G$669,6,0)</f>
        <v>INFT-1</v>
      </c>
      <c r="G31" s="775"/>
      <c r="H31" s="774" t="s">
        <v>12353</v>
      </c>
      <c r="I31" s="774" t="s">
        <v>12866</v>
      </c>
      <c r="J31" s="774" t="s">
        <v>12334</v>
      </c>
      <c r="K31" s="775" t="s">
        <v>12340</v>
      </c>
      <c r="L31" s="774" t="s">
        <v>14092</v>
      </c>
      <c r="M31" s="776">
        <v>336000</v>
      </c>
      <c r="N31" s="323" t="str">
        <f>VLOOKUP(C31,'All Entries'!$B$1:$M$669,12,0)</f>
        <v>janhavi.ghuge@vit.edu.in</v>
      </c>
      <c r="O31" s="323" t="str">
        <f>VLOOKUP(C31,'All Entries'!$B$1:$N$669,13,0)</f>
        <v>janhavighuge@gmail.com</v>
      </c>
      <c r="P31" s="763">
        <f>VLOOKUP(C31,'All Entries'!$B$1:$P$669,15,0)</f>
        <v>7738024057</v>
      </c>
      <c r="Q31" s="982" t="s">
        <v>14093</v>
      </c>
    </row>
    <row r="32" spans="1:17" customFormat="1" ht="15">
      <c r="A32" s="774">
        <v>31</v>
      </c>
      <c r="B32" s="808" t="s">
        <v>269</v>
      </c>
      <c r="C32" s="774" t="s">
        <v>268</v>
      </c>
      <c r="D32" s="774" t="str">
        <f>VLOOKUP(C32,'All Entries'!$B$1:$D$669,3,0)</f>
        <v>Male</v>
      </c>
      <c r="E32" s="775" t="str">
        <f>VLOOKUP(C32,'All Entries'!$B$2:$F$695,5,0)</f>
        <v>CMPN</v>
      </c>
      <c r="F32" s="775" t="str">
        <f>VLOOKUP(C32,'All Entries'!$B$1:$G$669,6,0)</f>
        <v>CMPN-2</v>
      </c>
      <c r="G32" s="775"/>
      <c r="H32" s="774" t="s">
        <v>12353</v>
      </c>
      <c r="I32" s="774" t="s">
        <v>12866</v>
      </c>
      <c r="J32" s="774" t="s">
        <v>12334</v>
      </c>
      <c r="K32" s="775" t="s">
        <v>12340</v>
      </c>
      <c r="L32" s="774" t="s">
        <v>14092</v>
      </c>
      <c r="M32" s="776">
        <v>336000</v>
      </c>
      <c r="N32" s="323" t="str">
        <f>VLOOKUP(C32,'All Entries'!$B$1:$M$669,12,0)</f>
        <v>abhishek.arvind@vit.edu.in</v>
      </c>
      <c r="O32" s="323" t="str">
        <f>VLOOKUP(C32,'All Entries'!$B$1:$N$669,13,0)</f>
        <v>abhishekarvind12@gmail.com</v>
      </c>
      <c r="P32" s="763">
        <f>VLOOKUP(C32,'All Entries'!$B$1:$P$669,15,0)</f>
        <v>9920630013</v>
      </c>
      <c r="Q32" s="982" t="s">
        <v>14093</v>
      </c>
    </row>
    <row r="33" spans="1:17" customFormat="1" ht="15">
      <c r="A33" s="774">
        <v>32</v>
      </c>
      <c r="B33" s="809" t="s">
        <v>11848</v>
      </c>
      <c r="C33" s="774" t="s">
        <v>6274</v>
      </c>
      <c r="D33" s="774" t="str">
        <f>VLOOKUP(C33,'All Entries'!$B$1:$D$669,3,0)</f>
        <v>Male</v>
      </c>
      <c r="E33" s="775" t="str">
        <f>VLOOKUP(C33,'All Entries'!$B$2:$F$695,5,0)</f>
        <v>EXTC</v>
      </c>
      <c r="F33" s="775" t="str">
        <f>VLOOKUP(C33,'All Entries'!$B$1:$G$669,6,0)</f>
        <v>EXTC 2</v>
      </c>
      <c r="G33" s="775"/>
      <c r="H33" s="774" t="s">
        <v>12353</v>
      </c>
      <c r="I33" s="774" t="s">
        <v>12866</v>
      </c>
      <c r="J33" s="774" t="s">
        <v>12334</v>
      </c>
      <c r="K33" s="775" t="s">
        <v>12340</v>
      </c>
      <c r="L33" s="774" t="s">
        <v>14092</v>
      </c>
      <c r="M33" s="776">
        <v>336000</v>
      </c>
      <c r="N33" s="323" t="str">
        <f>VLOOKUP(C33,'All Entries'!$B$1:$M$669,12,0)</f>
        <v>prathamesh.warankar@vit.edu.in</v>
      </c>
      <c r="O33" s="323" t="str">
        <f>VLOOKUP(C33,'All Entries'!$B$1:$N$669,13,0)</f>
        <v>prathameshwarankar@gmail.com</v>
      </c>
      <c r="P33" s="763">
        <f>VLOOKUP(C33,'All Entries'!$B$1:$P$669,15,0)</f>
        <v>9773250124</v>
      </c>
      <c r="Q33" s="982" t="s">
        <v>14093</v>
      </c>
    </row>
    <row r="34" spans="1:17" customFormat="1" ht="15">
      <c r="A34" s="774">
        <v>33</v>
      </c>
      <c r="B34" s="808" t="s">
        <v>12298</v>
      </c>
      <c r="C34" s="774" t="s">
        <v>12352</v>
      </c>
      <c r="D34" s="774" t="str">
        <f>VLOOKUP(C34,'All Entries'!$B$1:$D$669,3,0)</f>
        <v>Male</v>
      </c>
      <c r="E34" s="775" t="str">
        <f>VLOOKUP(C34,'All Entries'!$B$2:$F$695,5,0)</f>
        <v>CMPN</v>
      </c>
      <c r="F34" s="775" t="str">
        <f>VLOOKUP(C34,'All Entries'!$B$1:$G$669,6,0)</f>
        <v>CMPN-1</v>
      </c>
      <c r="G34" s="775"/>
      <c r="H34" s="774" t="s">
        <v>12353</v>
      </c>
      <c r="I34" s="774" t="s">
        <v>12866</v>
      </c>
      <c r="J34" s="774" t="s">
        <v>12335</v>
      </c>
      <c r="K34" s="775" t="s">
        <v>12340</v>
      </c>
      <c r="L34" s="774" t="s">
        <v>14094</v>
      </c>
      <c r="M34" s="776">
        <v>700000</v>
      </c>
      <c r="N34" s="323" t="str">
        <f>VLOOKUP(C34,'All Entries'!$B$1:$M$669,12,0)</f>
        <v>Shubham.chaudhari@vit.edu.in</v>
      </c>
      <c r="O34" s="323" t="str">
        <f>VLOOKUP(C34,'All Entries'!$B$1:$N$669,13,0)</f>
        <v>Contact.shubham.c@gmail.com</v>
      </c>
      <c r="P34" s="763">
        <f>VLOOKUP(C34,'All Entries'!$B$1:$P$669,15,0)</f>
        <v>7021909310</v>
      </c>
      <c r="Q34" s="982" t="s">
        <v>14093</v>
      </c>
    </row>
    <row r="35" spans="1:17" customFormat="1" ht="15">
      <c r="A35" s="774">
        <v>34</v>
      </c>
      <c r="B35" s="804" t="s">
        <v>12308</v>
      </c>
      <c r="C35" s="774" t="s">
        <v>4845</v>
      </c>
      <c r="D35" s="774" t="str">
        <f>VLOOKUP(C35,'All Entries'!$B$1:$D$669,3,0)</f>
        <v>Male</v>
      </c>
      <c r="E35" s="775" t="str">
        <f>VLOOKUP(C35,'All Entries'!$B$2:$F$695,5,0)</f>
        <v>INFT</v>
      </c>
      <c r="F35" s="775" t="str">
        <f>VLOOKUP(C35,'All Entries'!$B$1:$G$669,6,0)</f>
        <v>INFT-1</v>
      </c>
      <c r="G35" s="775"/>
      <c r="H35" s="774" t="s">
        <v>12353</v>
      </c>
      <c r="I35" s="774" t="s">
        <v>12866</v>
      </c>
      <c r="J35" s="774" t="s">
        <v>12334</v>
      </c>
      <c r="K35" s="775" t="s">
        <v>12340</v>
      </c>
      <c r="L35" s="774" t="s">
        <v>14092</v>
      </c>
      <c r="M35" s="776">
        <v>336000</v>
      </c>
      <c r="N35" s="323" t="str">
        <f>VLOOKUP(C35,'All Entries'!$B$1:$M$669,12,0)</f>
        <v>muzammil.lakdawala@vit.edu.in</v>
      </c>
      <c r="O35" s="323" t="str">
        <f>VLOOKUP(C35,'All Entries'!$B$1:$N$669,13,0)</f>
        <v>lakdawalamuzammil@gmail.com</v>
      </c>
      <c r="P35" s="763">
        <f>VLOOKUP(C35,'All Entries'!$B$1:$P$669,15,0)</f>
        <v>9820016318</v>
      </c>
      <c r="Q35" s="982" t="s">
        <v>14093</v>
      </c>
    </row>
    <row r="36" spans="1:17" customFormat="1" ht="15">
      <c r="A36" s="774">
        <v>35</v>
      </c>
      <c r="B36" s="808" t="s">
        <v>14022</v>
      </c>
      <c r="C36" s="774" t="s">
        <v>2001</v>
      </c>
      <c r="D36" s="774" t="str">
        <f>VLOOKUP(C36,'All Entries'!$B$1:$D$669,3,0)</f>
        <v>Male</v>
      </c>
      <c r="E36" s="775" t="str">
        <f>VLOOKUP(C36,'All Entries'!$B$2:$F$695,5,0)</f>
        <v>CMPN</v>
      </c>
      <c r="F36" s="775" t="str">
        <f>VLOOKUP(C36,'All Entries'!$B$1:$G$669,6,0)</f>
        <v>CMPN-2</v>
      </c>
      <c r="G36" s="775"/>
      <c r="H36" s="774" t="s">
        <v>12353</v>
      </c>
      <c r="I36" s="774" t="s">
        <v>12866</v>
      </c>
      <c r="J36" s="774" t="s">
        <v>12334</v>
      </c>
      <c r="K36" s="775" t="s">
        <v>12340</v>
      </c>
      <c r="L36" s="774" t="s">
        <v>14092</v>
      </c>
      <c r="M36" s="776">
        <v>336000</v>
      </c>
      <c r="N36" s="323" t="str">
        <f>VLOOKUP(C36,'All Entries'!$B$1:$M$669,12,0)</f>
        <v>ashutosh.pandey1@vit.edu.in</v>
      </c>
      <c r="O36" s="323" t="str">
        <f>VLOOKUP(C36,'All Entries'!$B$1:$N$669,13,0)</f>
        <v>arp.ashutosh@gmail.com</v>
      </c>
      <c r="P36" s="763">
        <f>VLOOKUP(C36,'All Entries'!$B$1:$P$669,15,0)</f>
        <v>9819563298</v>
      </c>
      <c r="Q36" s="982" t="s">
        <v>14093</v>
      </c>
    </row>
    <row r="37" spans="1:17" customFormat="1" ht="15">
      <c r="A37" s="774">
        <v>36</v>
      </c>
      <c r="B37" s="808" t="s">
        <v>4826</v>
      </c>
      <c r="C37" s="774" t="s">
        <v>4825</v>
      </c>
      <c r="D37" s="774" t="str">
        <f>VLOOKUP(C37,'All Entries'!$B$1:$D$669,3,0)</f>
        <v>Male</v>
      </c>
      <c r="E37" s="775" t="str">
        <f>VLOOKUP(C37,'All Entries'!$B$2:$F$695,5,0)</f>
        <v>CMPN</v>
      </c>
      <c r="F37" s="775" t="str">
        <f>VLOOKUP(C37,'All Entries'!$B$1:$G$669,6,0)</f>
        <v>CMPN-1</v>
      </c>
      <c r="G37" s="775"/>
      <c r="H37" s="774" t="s">
        <v>12353</v>
      </c>
      <c r="I37" s="774" t="s">
        <v>12866</v>
      </c>
      <c r="J37" s="774" t="s">
        <v>12335</v>
      </c>
      <c r="K37" s="775" t="s">
        <v>12340</v>
      </c>
      <c r="L37" s="774" t="s">
        <v>14094</v>
      </c>
      <c r="M37" s="776">
        <v>700000</v>
      </c>
      <c r="N37" s="323" t="str">
        <f>VLOOKUP(C37,'All Entries'!$B$1:$M$669,12,0)</f>
        <v>mohammed.ali@vit.edu.in</v>
      </c>
      <c r="O37" s="323" t="str">
        <f>VLOOKUP(C37,'All Entries'!$B$1:$N$669,13,0)</f>
        <v>mohdabbas378@gmail.com</v>
      </c>
      <c r="P37" s="654">
        <f>VLOOKUP(C37,'All Entries'!$B$1:$P$669,15,0)</f>
        <v>918000852826</v>
      </c>
      <c r="Q37" s="982" t="s">
        <v>14093</v>
      </c>
    </row>
    <row r="38" spans="1:17" customFormat="1" ht="15">
      <c r="A38" s="774">
        <v>37</v>
      </c>
      <c r="B38" s="808" t="s">
        <v>14023</v>
      </c>
      <c r="C38" s="774" t="s">
        <v>7439</v>
      </c>
      <c r="D38" s="774" t="str">
        <f>VLOOKUP(C38,'All Entries'!$B$1:$D$669,3,0)</f>
        <v>Female</v>
      </c>
      <c r="E38" s="775" t="str">
        <f>VLOOKUP(C38,'All Entries'!$B$2:$F$695,5,0)</f>
        <v>ETRX</v>
      </c>
      <c r="F38" s="775" t="str">
        <f>VLOOKUP(C38,'All Entries'!$B$1:$G$669,6,0)</f>
        <v>ETRX 2</v>
      </c>
      <c r="G38" s="775"/>
      <c r="H38" s="774" t="s">
        <v>12353</v>
      </c>
      <c r="I38" s="774" t="s">
        <v>12866</v>
      </c>
      <c r="J38" s="774" t="s">
        <v>12334</v>
      </c>
      <c r="K38" s="775" t="s">
        <v>12340</v>
      </c>
      <c r="L38" s="774" t="s">
        <v>14092</v>
      </c>
      <c r="M38" s="776">
        <v>336000</v>
      </c>
      <c r="N38" s="323" t="str">
        <f>VLOOKUP(C38,'All Entries'!$B$1:$M$669,12,0)</f>
        <v>rupali.kore@vit.edu.in</v>
      </c>
      <c r="O38" s="323" t="str">
        <f>VLOOKUP(C38,'All Entries'!$B$1:$N$669,13,0)</f>
        <v>rupskore10@gmail.com</v>
      </c>
      <c r="P38" s="763">
        <f>VLOOKUP(C38,'All Entries'!$B$1:$P$669,15,0)</f>
        <v>8108274223</v>
      </c>
      <c r="Q38" s="982" t="s">
        <v>14093</v>
      </c>
    </row>
    <row r="39" spans="1:17" customFormat="1" ht="15">
      <c r="A39" s="774">
        <v>38</v>
      </c>
      <c r="B39" s="808" t="s">
        <v>14024</v>
      </c>
      <c r="C39" s="774" t="s">
        <v>5736</v>
      </c>
      <c r="D39" s="774" t="str">
        <f>VLOOKUP(C39,'All Entries'!$B$1:$D$669,3,0)</f>
        <v>Male</v>
      </c>
      <c r="E39" s="775" t="str">
        <f>VLOOKUP(C39,'All Entries'!$B$2:$F$695,5,0)</f>
        <v>CMPN</v>
      </c>
      <c r="F39" s="775" t="str">
        <f>VLOOKUP(C39,'All Entries'!$B$1:$G$669,6,0)</f>
        <v>CMPN-2</v>
      </c>
      <c r="G39" s="775"/>
      <c r="H39" s="774" t="s">
        <v>12353</v>
      </c>
      <c r="I39" s="774" t="s">
        <v>12866</v>
      </c>
      <c r="J39" s="774" t="s">
        <v>12334</v>
      </c>
      <c r="K39" s="775" t="s">
        <v>12340</v>
      </c>
      <c r="L39" s="774" t="s">
        <v>14092</v>
      </c>
      <c r="M39" s="776">
        <v>336000</v>
      </c>
      <c r="N39" s="323" t="str">
        <f>VLOOKUP(C39,'All Entries'!$B$1:$M$669,12,0)</f>
        <v>omkar.joshi2@vit.edu.in</v>
      </c>
      <c r="O39" s="323" t="str">
        <f>VLOOKUP(C39,'All Entries'!$B$1:$N$669,13,0)</f>
        <v>omkarj102@gmail.com</v>
      </c>
      <c r="P39" s="763">
        <f>VLOOKUP(C39,'All Entries'!$B$1:$P$669,15,0)</f>
        <v>8898998282</v>
      </c>
      <c r="Q39" s="982" t="s">
        <v>14093</v>
      </c>
    </row>
    <row r="40" spans="1:17" customFormat="1" ht="15">
      <c r="A40" s="774">
        <v>39</v>
      </c>
      <c r="B40" s="808" t="s">
        <v>13080</v>
      </c>
      <c r="C40" s="774" t="s">
        <v>4083</v>
      </c>
      <c r="D40" s="774" t="str">
        <f>VLOOKUP(C40,'All Entries'!$B$1:$D$669,3,0)</f>
        <v>Female</v>
      </c>
      <c r="E40" s="775" t="str">
        <f>VLOOKUP(C40,'All Entries'!$B$2:$F$695,5,0)</f>
        <v>CMPN</v>
      </c>
      <c r="F40" s="775" t="str">
        <f>VLOOKUP(C40,'All Entries'!$B$1:$G$669,6,0)</f>
        <v>CMPN-2</v>
      </c>
      <c r="G40" s="775"/>
      <c r="H40" s="774" t="s">
        <v>12353</v>
      </c>
      <c r="I40" s="774" t="s">
        <v>12866</v>
      </c>
      <c r="J40" s="774" t="s">
        <v>12334</v>
      </c>
      <c r="K40" s="775" t="s">
        <v>12340</v>
      </c>
      <c r="L40" s="774" t="s">
        <v>14092</v>
      </c>
      <c r="M40" s="776">
        <v>336000</v>
      </c>
      <c r="N40" s="323" t="str">
        <f>VLOOKUP(C40,'All Entries'!$B$1:$M$669,12,0)</f>
        <v>kreena.sheth@vit.edu.in</v>
      </c>
      <c r="O40" s="323" t="str">
        <f>VLOOKUP(C40,'All Entries'!$B$1:$N$669,13,0)</f>
        <v>krina.sheth1@gmail.com</v>
      </c>
      <c r="P40" s="763">
        <f>VLOOKUP(C40,'All Entries'!$B$1:$P$669,15,0)</f>
        <v>8237553540</v>
      </c>
      <c r="Q40" s="982" t="s">
        <v>14093</v>
      </c>
    </row>
    <row r="41" spans="1:17" s="41" customFormat="1" ht="15">
      <c r="A41" s="774">
        <v>40</v>
      </c>
      <c r="B41" s="809" t="s">
        <v>14025</v>
      </c>
      <c r="C41" s="774" t="s">
        <v>12584</v>
      </c>
      <c r="D41" s="774" t="str">
        <f>VLOOKUP(C41,'All Entries'!$B$1:$D$669,3,0)</f>
        <v>Male</v>
      </c>
      <c r="E41" s="775" t="str">
        <f>VLOOKUP(C41,'All Entries'!$B$2:$F$695,5,0)</f>
        <v>EXTC</v>
      </c>
      <c r="F41" s="775" t="str">
        <f>VLOOKUP(C41,'All Entries'!$B$1:$G$669,6,0)</f>
        <v>EXTC 1</v>
      </c>
      <c r="G41" s="775"/>
      <c r="H41" s="774" t="s">
        <v>12353</v>
      </c>
      <c r="I41" s="774" t="s">
        <v>12866</v>
      </c>
      <c r="J41" s="774" t="s">
        <v>12334</v>
      </c>
      <c r="K41" s="775" t="s">
        <v>12340</v>
      </c>
      <c r="L41" s="774" t="s">
        <v>14092</v>
      </c>
      <c r="M41" s="776">
        <v>336000</v>
      </c>
      <c r="N41" s="323" t="str">
        <f>VLOOKUP(C41,'All Entries'!$B$1:$M$669,12,0)</f>
        <v>sameer.bhosale@vit.edu.in</v>
      </c>
      <c r="O41" s="323" t="str">
        <f>VLOOKUP(C41,'All Entries'!$B$1:$N$669,13,0)</f>
        <v>sameerbhosale1999@gmail.com</v>
      </c>
      <c r="P41" s="763">
        <f>VLOOKUP(C41,'All Entries'!$B$1:$P$669,15,0)</f>
        <v>9987581874</v>
      </c>
      <c r="Q41" s="982" t="s">
        <v>14093</v>
      </c>
    </row>
    <row r="42" spans="1:17" ht="15">
      <c r="A42" s="774">
        <v>41</v>
      </c>
      <c r="B42" s="808" t="s">
        <v>14026</v>
      </c>
      <c r="C42" s="774" t="s">
        <v>9191</v>
      </c>
      <c r="D42" s="774" t="str">
        <f>VLOOKUP(C42,'All Entries'!$B$1:$D$669,3,0)</f>
        <v>Male</v>
      </c>
      <c r="E42" s="775" t="str">
        <f>VLOOKUP(C42,'All Entries'!$B$2:$F$695,5,0)</f>
        <v>INFT</v>
      </c>
      <c r="F42" s="775" t="str">
        <f>VLOOKUP(C42,'All Entries'!$B$1:$G$669,6,0)</f>
        <v>INFT-2</v>
      </c>
      <c r="G42" s="775"/>
      <c r="H42" s="774" t="s">
        <v>12353</v>
      </c>
      <c r="I42" s="774" t="s">
        <v>12866</v>
      </c>
      <c r="J42" s="774" t="s">
        <v>12334</v>
      </c>
      <c r="K42" s="775" t="s">
        <v>12340</v>
      </c>
      <c r="L42" s="774" t="s">
        <v>14092</v>
      </c>
      <c r="M42" s="776">
        <v>336000</v>
      </c>
      <c r="N42" s="323" t="str">
        <f>VLOOKUP(C42,'All Entries'!$B$1:$M$669,12,0)</f>
        <v>shubham.ambre@vit.edu.in</v>
      </c>
      <c r="O42" s="323" t="str">
        <f>VLOOKUP(C42,'All Entries'!$B$1:$N$669,13,0)</f>
        <v>shubhamambre94@gmail.com</v>
      </c>
      <c r="P42" s="763">
        <f>VLOOKUP(C42,'All Entries'!$B$1:$P$669,15,0)</f>
        <v>8097223157</v>
      </c>
      <c r="Q42" s="982" t="s">
        <v>14093</v>
      </c>
    </row>
    <row r="43" spans="1:17" ht="15">
      <c r="A43" s="774">
        <v>42</v>
      </c>
      <c r="B43" s="808" t="s">
        <v>12503</v>
      </c>
      <c r="C43" s="774" t="s">
        <v>8198</v>
      </c>
      <c r="D43" s="774" t="str">
        <f>VLOOKUP(C43,'All Entries'!$B$1:$D$669,3,0)</f>
        <v>Male</v>
      </c>
      <c r="E43" s="775" t="str">
        <f>VLOOKUP(C43,'All Entries'!$B$2:$F$695,5,0)</f>
        <v>INFT</v>
      </c>
      <c r="F43" s="775" t="str">
        <f>VLOOKUP(C43,'All Entries'!$B$1:$G$669,6,0)</f>
        <v>INFT-2</v>
      </c>
      <c r="G43" s="775"/>
      <c r="H43" s="774" t="s">
        <v>12353</v>
      </c>
      <c r="I43" s="774" t="s">
        <v>12866</v>
      </c>
      <c r="J43" s="774" t="s">
        <v>12334</v>
      </c>
      <c r="K43" s="775" t="s">
        <v>12340</v>
      </c>
      <c r="L43" s="774" t="s">
        <v>14092</v>
      </c>
      <c r="M43" s="776">
        <v>336000</v>
      </c>
      <c r="N43" s="323" t="str">
        <f>VLOOKUP(C43,'All Entries'!$B$1:$M$669,12,0)</f>
        <v>sarvesh.kharche@vit.edu.in</v>
      </c>
      <c r="O43" s="323" t="str">
        <f>VLOOKUP(C43,'All Entries'!$B$1:$N$669,13,0)</f>
        <v>kharchesarvesh@gmail.com</v>
      </c>
      <c r="P43" s="763">
        <f>VLOOKUP(C43,'All Entries'!$B$1:$P$669,15,0)</f>
        <v>8850530257</v>
      </c>
      <c r="Q43" s="982" t="s">
        <v>14093</v>
      </c>
    </row>
    <row r="44" spans="1:17" ht="15">
      <c r="A44" s="774">
        <v>43</v>
      </c>
      <c r="B44" s="808" t="s">
        <v>14027</v>
      </c>
      <c r="C44" s="774" t="s">
        <v>11302</v>
      </c>
      <c r="D44" s="774" t="str">
        <f>VLOOKUP(C44,'All Entries'!$B$1:$D$669,3,0)</f>
        <v>Male</v>
      </c>
      <c r="E44" s="775" t="str">
        <f>VLOOKUP(C44,'All Entries'!$B$2:$F$695,5,0)</f>
        <v>INFT</v>
      </c>
      <c r="F44" s="775" t="str">
        <f>VLOOKUP(C44,'All Entries'!$B$1:$G$669,6,0)</f>
        <v>INFT-2</v>
      </c>
      <c r="G44" s="775"/>
      <c r="H44" s="774" t="s">
        <v>12353</v>
      </c>
      <c r="I44" s="774" t="s">
        <v>12866</v>
      </c>
      <c r="J44" s="774" t="s">
        <v>12334</v>
      </c>
      <c r="K44" s="775" t="s">
        <v>12340</v>
      </c>
      <c r="L44" s="774" t="s">
        <v>14092</v>
      </c>
      <c r="M44" s="776">
        <v>336000</v>
      </c>
      <c r="N44" s="323" t="str">
        <f>VLOOKUP(C44,'All Entries'!$B$1:$M$669,12,0)</f>
        <v>viraj.chogle@vit.edu.in</v>
      </c>
      <c r="O44" s="323" t="str">
        <f>VLOOKUP(C44,'All Entries'!$B$1:$N$669,13,0)</f>
        <v>virajchogle@gmail.com</v>
      </c>
      <c r="P44" s="763">
        <f>VLOOKUP(C44,'All Entries'!$B$1:$P$669,15,0)</f>
        <v>9082122967</v>
      </c>
      <c r="Q44" s="982" t="s">
        <v>14093</v>
      </c>
    </row>
    <row r="45" spans="1:17" customFormat="1" ht="15">
      <c r="A45" s="774">
        <v>44</v>
      </c>
      <c r="B45" s="808" t="s">
        <v>13081</v>
      </c>
      <c r="C45" s="774" t="s">
        <v>4157</v>
      </c>
      <c r="D45" s="774" t="str">
        <f>VLOOKUP(C45,'All Entries'!$B$1:$D$669,3,0)</f>
        <v>Male</v>
      </c>
      <c r="E45" s="775" t="str">
        <f>VLOOKUP(C45,'All Entries'!$B$2:$F$695,5,0)</f>
        <v>CMPN</v>
      </c>
      <c r="F45" s="775" t="str">
        <f>VLOOKUP(C45,'All Entries'!$B$1:$G$669,6,0)</f>
        <v>CMPN-2</v>
      </c>
      <c r="G45" s="775"/>
      <c r="H45" s="774" t="s">
        <v>12353</v>
      </c>
      <c r="I45" s="774" t="s">
        <v>12866</v>
      </c>
      <c r="J45" s="774" t="s">
        <v>12334</v>
      </c>
      <c r="K45" s="775" t="s">
        <v>12340</v>
      </c>
      <c r="L45" s="774" t="s">
        <v>14092</v>
      </c>
      <c r="M45" s="776">
        <v>336000</v>
      </c>
      <c r="N45" s="323" t="str">
        <f>VLOOKUP(C45,'All Entries'!$B$1:$M$669,12,0)</f>
        <v>krutik.chaudhari@vit.edu.in</v>
      </c>
      <c r="O45" s="323" t="str">
        <f>VLOOKUP(C45,'All Entries'!$B$1:$N$669,13,0)</f>
        <v>krutik.ci@gmail.com</v>
      </c>
      <c r="P45" s="763">
        <f>VLOOKUP(C45,'All Entries'!$B$1:$P$669,15,0)</f>
        <v>8898782292</v>
      </c>
      <c r="Q45" s="982" t="s">
        <v>14093</v>
      </c>
    </row>
    <row r="46" spans="1:17" customFormat="1" ht="15">
      <c r="A46" s="774">
        <v>45</v>
      </c>
      <c r="B46" s="808" t="s">
        <v>14028</v>
      </c>
      <c r="C46" s="774" t="s">
        <v>1398</v>
      </c>
      <c r="D46" s="774" t="str">
        <f>VLOOKUP(C46,'All Entries'!$B$1:$D$669,3,0)</f>
        <v>Male</v>
      </c>
      <c r="E46" s="775" t="str">
        <f>VLOOKUP(C46,'All Entries'!$B$2:$F$695,5,0)</f>
        <v>INFT</v>
      </c>
      <c r="F46" s="775" t="str">
        <f>VLOOKUP(C46,'All Entries'!$B$1:$G$669,6,0)</f>
        <v>INFT-1</v>
      </c>
      <c r="G46" s="775"/>
      <c r="H46" s="774" t="s">
        <v>12353</v>
      </c>
      <c r="I46" s="774" t="s">
        <v>12866</v>
      </c>
      <c r="J46" s="774" t="s">
        <v>12334</v>
      </c>
      <c r="K46" s="775" t="s">
        <v>12340</v>
      </c>
      <c r="L46" s="774" t="s">
        <v>14092</v>
      </c>
      <c r="M46" s="776">
        <v>336000</v>
      </c>
      <c r="N46" s="323" t="str">
        <f>VLOOKUP(C46,'All Entries'!$B$1:$M$669,12,0)</f>
        <v>aniket.suryavanshi@vit.edu.in</v>
      </c>
      <c r="O46" s="323" t="str">
        <f>VLOOKUP(C46,'All Entries'!$B$1:$N$669,13,0)</f>
        <v>aniketsuryavanshi4954@gmail.com</v>
      </c>
      <c r="P46" s="763">
        <f>VLOOKUP(C46,'All Entries'!$B$1:$P$669,15,0)</f>
        <v>8169924556</v>
      </c>
      <c r="Q46" s="982" t="s">
        <v>14093</v>
      </c>
    </row>
    <row r="47" spans="1:17" customFormat="1" ht="15">
      <c r="A47" s="774">
        <v>46</v>
      </c>
      <c r="B47" s="808" t="s">
        <v>14029</v>
      </c>
      <c r="C47" s="774" t="s">
        <v>5565</v>
      </c>
      <c r="D47" s="774" t="str">
        <f>VLOOKUP(C47,'All Entries'!$B$1:$D$669,3,0)</f>
        <v>Male</v>
      </c>
      <c r="E47" s="775" t="str">
        <f>VLOOKUP(C47,'All Entries'!$B$2:$F$695,5,0)</f>
        <v>CMPN</v>
      </c>
      <c r="F47" s="775" t="str">
        <f>VLOOKUP(C47,'All Entries'!$B$1:$G$669,6,0)</f>
        <v>CMPN-2</v>
      </c>
      <c r="G47" s="775"/>
      <c r="H47" s="774" t="s">
        <v>12353</v>
      </c>
      <c r="I47" s="774" t="s">
        <v>12866</v>
      </c>
      <c r="J47" s="774" t="s">
        <v>12334</v>
      </c>
      <c r="K47" s="775" t="s">
        <v>12340</v>
      </c>
      <c r="L47" s="774" t="s">
        <v>14092</v>
      </c>
      <c r="M47" s="776">
        <v>336000</v>
      </c>
      <c r="N47" s="323" t="str">
        <f>VLOOKUP(C47,'All Entries'!$B$1:$M$669,12,0)</f>
        <v>nitin.giri@vit.edu.in</v>
      </c>
      <c r="O47" s="323" t="str">
        <f>VLOOKUP(C47,'All Entries'!$B$1:$N$669,13,0)</f>
        <v>girinitin36@gmail.com</v>
      </c>
      <c r="P47" s="763">
        <f>VLOOKUP(C47,'All Entries'!$B$1:$P$669,15,0)</f>
        <v>8169905879</v>
      </c>
      <c r="Q47" s="982" t="s">
        <v>14093</v>
      </c>
    </row>
    <row r="48" spans="1:17" customFormat="1" ht="15">
      <c r="A48" s="774">
        <v>47</v>
      </c>
      <c r="B48" s="809" t="s">
        <v>14030</v>
      </c>
      <c r="C48" s="774" t="s">
        <v>1177</v>
      </c>
      <c r="D48" s="774" t="str">
        <f>VLOOKUP(C48,'All Entries'!$B$1:$D$669,3,0)</f>
        <v>Male</v>
      </c>
      <c r="E48" s="775" t="str">
        <f>VLOOKUP(C48,'All Entries'!$B$2:$F$695,5,0)</f>
        <v>EXTC</v>
      </c>
      <c r="F48" s="775" t="str">
        <f>VLOOKUP(C48,'All Entries'!$B$1:$G$669,6,0)</f>
        <v>EXTC 2</v>
      </c>
      <c r="G48" s="775"/>
      <c r="H48" s="774" t="s">
        <v>12353</v>
      </c>
      <c r="I48" s="774" t="s">
        <v>12866</v>
      </c>
      <c r="J48" s="774" t="s">
        <v>12334</v>
      </c>
      <c r="K48" s="775" t="s">
        <v>12340</v>
      </c>
      <c r="L48" s="774" t="s">
        <v>14092</v>
      </c>
      <c r="M48" s="776">
        <v>336000</v>
      </c>
      <c r="N48" s="323" t="str">
        <f>VLOOKUP(C48,'All Entries'!$B$1:$M$669,12,0)</f>
        <v>amit.navare@vit.edu.in</v>
      </c>
      <c r="O48" s="323" t="str">
        <f>VLOOKUP(C48,'All Entries'!$B$1:$N$669,13,0)</f>
        <v>amit.nav9@gmail.com</v>
      </c>
      <c r="P48" s="763">
        <f>VLOOKUP(C48,'All Entries'!$B$1:$P$669,15,0)</f>
        <v>9284129720</v>
      </c>
      <c r="Q48" s="982" t="s">
        <v>14093</v>
      </c>
    </row>
    <row r="49" spans="1:17" customFormat="1" ht="15">
      <c r="A49" s="774">
        <v>48</v>
      </c>
      <c r="B49" s="808" t="s">
        <v>14031</v>
      </c>
      <c r="C49" s="774" t="s">
        <v>4805</v>
      </c>
      <c r="D49" s="774" t="str">
        <f>VLOOKUP(C49,'All Entries'!$B$1:$D$669,3,0)</f>
        <v>Male</v>
      </c>
      <c r="E49" s="775" t="str">
        <f>VLOOKUP(C49,'All Entries'!$B$2:$F$695,5,0)</f>
        <v>CMPN</v>
      </c>
      <c r="F49" s="775" t="str">
        <f>VLOOKUP(C49,'All Entries'!$B$1:$G$669,6,0)</f>
        <v>CMPN-1</v>
      </c>
      <c r="G49" s="775"/>
      <c r="H49" s="774" t="s">
        <v>12353</v>
      </c>
      <c r="I49" s="774" t="s">
        <v>12866</v>
      </c>
      <c r="J49" s="774" t="s">
        <v>12334</v>
      </c>
      <c r="K49" s="775" t="s">
        <v>12340</v>
      </c>
      <c r="L49" s="774" t="s">
        <v>14092</v>
      </c>
      <c r="M49" s="776">
        <v>336000</v>
      </c>
      <c r="N49" s="323" t="str">
        <f>VLOOKUP(C49,'All Entries'!$B$1:$M$669,12,0)</f>
        <v>mohammad.younus@vit.edu.in</v>
      </c>
      <c r="O49" s="323" t="str">
        <f>VLOOKUP(C49,'All Entries'!$B$1:$N$669,13,0)</f>
        <v>myjmtm27@gmail.com</v>
      </c>
      <c r="P49" s="763">
        <f>VLOOKUP(C49,'All Entries'!$B$1:$P$669,15,0)</f>
        <v>7666625418</v>
      </c>
      <c r="Q49" s="982" t="s">
        <v>14093</v>
      </c>
    </row>
    <row r="50" spans="1:17" customFormat="1" ht="15">
      <c r="A50" s="774">
        <v>49</v>
      </c>
      <c r="B50" s="808" t="s">
        <v>14032</v>
      </c>
      <c r="C50" s="774" t="s">
        <v>3444</v>
      </c>
      <c r="D50" s="774" t="str">
        <f>VLOOKUP(C50,'All Entries'!$B$1:$D$669,3,0)</f>
        <v>Male</v>
      </c>
      <c r="E50" s="775" t="str">
        <f>VLOOKUP(C50,'All Entries'!$B$2:$F$695,5,0)</f>
        <v>CMPN</v>
      </c>
      <c r="F50" s="775" t="str">
        <f>VLOOKUP(C50,'All Entries'!$B$1:$G$669,6,0)</f>
        <v>CMPN-3</v>
      </c>
      <c r="G50" s="775"/>
      <c r="H50" s="774" t="s">
        <v>12353</v>
      </c>
      <c r="I50" s="774" t="s">
        <v>12866</v>
      </c>
      <c r="J50" s="774" t="s">
        <v>12334</v>
      </c>
      <c r="K50" s="775" t="s">
        <v>12340</v>
      </c>
      <c r="L50" s="774" t="s">
        <v>14092</v>
      </c>
      <c r="M50" s="776">
        <v>336000</v>
      </c>
      <c r="N50" s="323" t="str">
        <f>VLOOKUP(C50,'All Entries'!$B$1:$M$669,12,0)</f>
        <v>intakhab.sheikh@vit.edu.in</v>
      </c>
      <c r="O50" s="323" t="str">
        <f>VLOOKUP(C50,'All Entries'!$B$1:$N$669,13,0)</f>
        <v>intakhabsheikh786@gmail.com</v>
      </c>
      <c r="P50" s="763">
        <f>VLOOKUP(C50,'All Entries'!$B$1:$P$669,15,0)</f>
        <v>9699056689</v>
      </c>
      <c r="Q50" s="982" t="s">
        <v>14093</v>
      </c>
    </row>
    <row r="51" spans="1:17" customFormat="1" ht="15">
      <c r="A51" s="774">
        <v>50</v>
      </c>
      <c r="B51" s="808" t="s">
        <v>13082</v>
      </c>
      <c r="C51" s="774" t="s">
        <v>2198</v>
      </c>
      <c r="D51" s="774" t="str">
        <f>VLOOKUP(C51,'All Entries'!$B$1:$D$669,3,0)</f>
        <v>Male</v>
      </c>
      <c r="E51" s="775" t="str">
        <f>VLOOKUP(C51,'All Entries'!$B$2:$F$695,5,0)</f>
        <v>CMPN</v>
      </c>
      <c r="F51" s="775" t="str">
        <f>VLOOKUP(C51,'All Entries'!$B$1:$G$669,6,0)</f>
        <v>CMPN-2</v>
      </c>
      <c r="G51" s="775"/>
      <c r="H51" s="774" t="s">
        <v>12353</v>
      </c>
      <c r="I51" s="774" t="s">
        <v>12866</v>
      </c>
      <c r="J51" s="774" t="s">
        <v>12334</v>
      </c>
      <c r="K51" s="775" t="s">
        <v>12340</v>
      </c>
      <c r="L51" s="774" t="s">
        <v>14092</v>
      </c>
      <c r="M51" s="776">
        <v>336000</v>
      </c>
      <c r="N51" s="323" t="str">
        <f>VLOOKUP(C51,'All Entries'!$B$1:$M$669,12,0)</f>
        <v>atul.yadav@vit.edu.in</v>
      </c>
      <c r="O51" s="323" t="str">
        <f>VLOOKUP(C51,'All Entries'!$B$1:$N$669,13,0)</f>
        <v>atulattre@gmail.com</v>
      </c>
      <c r="P51" s="763">
        <f>VLOOKUP(C51,'All Entries'!$B$1:$P$669,15,0)</f>
        <v>9694189763</v>
      </c>
      <c r="Q51" s="982" t="s">
        <v>14093</v>
      </c>
    </row>
    <row r="52" spans="1:17" customFormat="1" ht="15">
      <c r="A52" s="774">
        <v>51</v>
      </c>
      <c r="B52" s="808" t="s">
        <v>14033</v>
      </c>
      <c r="C52" s="774" t="s">
        <v>9416</v>
      </c>
      <c r="D52" s="774" t="str">
        <f>VLOOKUP(C52,'All Entries'!$B$1:$D$669,3,0)</f>
        <v>Male</v>
      </c>
      <c r="E52" s="775" t="str">
        <f>VLOOKUP(C52,'All Entries'!$B$2:$F$695,5,0)</f>
        <v>INFT</v>
      </c>
      <c r="F52" s="775" t="str">
        <f>VLOOKUP(C52,'All Entries'!$B$1:$G$669,6,0)</f>
        <v>INFT-1</v>
      </c>
      <c r="G52" s="775"/>
      <c r="H52" s="774" t="s">
        <v>12353</v>
      </c>
      <c r="I52" s="774" t="s">
        <v>12866</v>
      </c>
      <c r="J52" s="774" t="s">
        <v>12334</v>
      </c>
      <c r="K52" s="775" t="s">
        <v>12340</v>
      </c>
      <c r="L52" s="774" t="s">
        <v>14092</v>
      </c>
      <c r="M52" s="776">
        <v>336000</v>
      </c>
      <c r="N52" s="323" t="str">
        <f>VLOOKUP(C52,'All Entries'!$B$1:$M$669,12,0)</f>
        <v>shubham.desai@vit.edu.in</v>
      </c>
      <c r="O52" s="323" t="str">
        <f>VLOOKUP(C52,'All Entries'!$B$1:$N$669,13,0)</f>
        <v>shubhamdesai303@gmail.com</v>
      </c>
      <c r="P52" s="763">
        <f>VLOOKUP(C52,'All Entries'!$B$1:$P$669,15,0)</f>
        <v>7715853391</v>
      </c>
      <c r="Q52" s="982" t="s">
        <v>14093</v>
      </c>
    </row>
    <row r="53" spans="1:17" customFormat="1" ht="15">
      <c r="A53" s="774">
        <v>52</v>
      </c>
      <c r="B53" s="809" t="s">
        <v>14034</v>
      </c>
      <c r="C53" s="774" t="s">
        <v>11477</v>
      </c>
      <c r="D53" s="774" t="str">
        <f>VLOOKUP(C53,'All Entries'!$B$1:$D$669,3,0)</f>
        <v>Male</v>
      </c>
      <c r="E53" s="775" t="str">
        <f>VLOOKUP(C53,'All Entries'!$B$2:$F$695,5,0)</f>
        <v>EXTC</v>
      </c>
      <c r="F53" s="775" t="str">
        <f>VLOOKUP(C53,'All Entries'!$B$1:$G$669,6,0)</f>
        <v>EXTC 2</v>
      </c>
      <c r="G53" s="775"/>
      <c r="H53" s="774" t="s">
        <v>12353</v>
      </c>
      <c r="I53" s="774" t="s">
        <v>12866</v>
      </c>
      <c r="J53" s="774" t="s">
        <v>12334</v>
      </c>
      <c r="K53" s="775" t="s">
        <v>12340</v>
      </c>
      <c r="L53" s="774" t="s">
        <v>14092</v>
      </c>
      <c r="M53" s="776">
        <v>336000</v>
      </c>
      <c r="N53" s="323" t="str">
        <f>VLOOKUP(C53,'All Entries'!$B$1:$M$669,12,0)</f>
        <v>yash.shetty@vit.edu.in</v>
      </c>
      <c r="O53" s="323" t="str">
        <f>VLOOKUP(C53,'All Entries'!$B$1:$N$669,13,0)</f>
        <v>yash1299@gmail.com</v>
      </c>
      <c r="P53" s="763">
        <f>VLOOKUP(C53,'All Entries'!$B$1:$P$669,15,0)</f>
        <v>8655276243</v>
      </c>
      <c r="Q53" s="982" t="s">
        <v>14093</v>
      </c>
    </row>
    <row r="54" spans="1:17" ht="15">
      <c r="A54" s="774">
        <v>53</v>
      </c>
      <c r="B54" s="808" t="s">
        <v>14035</v>
      </c>
      <c r="C54" s="774" t="s">
        <v>11085</v>
      </c>
      <c r="D54" s="774" t="str">
        <f>VLOOKUP(C54,'All Entries'!$B$1:$D$669,3,0)</f>
        <v>Male</v>
      </c>
      <c r="E54" s="775" t="str">
        <f>VLOOKUP(C54,'All Entries'!$B$2:$F$695,5,0)</f>
        <v>INFT</v>
      </c>
      <c r="F54" s="775" t="str">
        <f>VLOOKUP(C54,'All Entries'!$B$1:$G$669,6,0)</f>
        <v>INFT-2</v>
      </c>
      <c r="G54" s="775"/>
      <c r="H54" s="774" t="s">
        <v>12353</v>
      </c>
      <c r="I54" s="774" t="s">
        <v>12866</v>
      </c>
      <c r="J54" s="774" t="s">
        <v>12334</v>
      </c>
      <c r="K54" s="775" t="s">
        <v>12340</v>
      </c>
      <c r="L54" s="774" t="s">
        <v>14092</v>
      </c>
      <c r="M54" s="776">
        <v>336000</v>
      </c>
      <c r="N54" s="323" t="str">
        <f>VLOOKUP(C54,'All Entries'!$B$1:$M$669,12,0)</f>
        <v>vedant.nandoskar@vit.edu.in</v>
      </c>
      <c r="O54" s="323" t="str">
        <f>VLOOKUP(C54,'All Entries'!$B$1:$N$669,13,0)</f>
        <v>vedant.nandoskar@gmail.com</v>
      </c>
      <c r="P54" s="763">
        <f>VLOOKUP(C54,'All Entries'!$B$1:$P$669,15,0)</f>
        <v>9167310194</v>
      </c>
      <c r="Q54" s="982" t="s">
        <v>14093</v>
      </c>
    </row>
    <row r="55" spans="1:17" customFormat="1" ht="15">
      <c r="A55" s="774">
        <v>54</v>
      </c>
      <c r="B55" s="808" t="s">
        <v>1903</v>
      </c>
      <c r="C55" s="774" t="s">
        <v>1902</v>
      </c>
      <c r="D55" s="774" t="str">
        <f>VLOOKUP(C55,'All Entries'!$B$1:$D$669,3,0)</f>
        <v>Male</v>
      </c>
      <c r="E55" s="775" t="str">
        <f>VLOOKUP(C55,'All Entries'!$B$2:$F$695,5,0)</f>
        <v>ETRX</v>
      </c>
      <c r="F55" s="775" t="str">
        <f>VLOOKUP(C55,'All Entries'!$B$1:$G$669,6,0)</f>
        <v>ETRX 1</v>
      </c>
      <c r="G55" s="775"/>
      <c r="H55" s="774" t="s">
        <v>12353</v>
      </c>
      <c r="I55" s="774" t="s">
        <v>12866</v>
      </c>
      <c r="J55" s="774" t="s">
        <v>12334</v>
      </c>
      <c r="K55" s="775" t="s">
        <v>12340</v>
      </c>
      <c r="L55" s="774" t="s">
        <v>14092</v>
      </c>
      <c r="M55" s="776">
        <v>336000</v>
      </c>
      <c r="N55" s="323" t="str">
        <f>VLOOKUP(C55,'All Entries'!$B$1:$M$669,12,0)</f>
        <v>aryan.choudhary@vit.edu.in</v>
      </c>
      <c r="O55" s="323" t="str">
        <f>VLOOKUP(C55,'All Entries'!$B$1:$N$669,13,0)</f>
        <v>aryan.r.choudhary@gmail.com</v>
      </c>
      <c r="P55" s="654">
        <f>VLOOKUP(C55,'All Entries'!$B$1:$P$669,15,0)</f>
        <v>919833203486</v>
      </c>
      <c r="Q55" s="982" t="s">
        <v>14093</v>
      </c>
    </row>
    <row r="56" spans="1:17" ht="15">
      <c r="A56" s="774">
        <v>55</v>
      </c>
      <c r="B56" s="808" t="s">
        <v>14036</v>
      </c>
      <c r="C56" s="774" t="s">
        <v>7388</v>
      </c>
      <c r="D56" s="774" t="str">
        <f>VLOOKUP(C56,'All Entries'!$B$1:$D$669,3,0)</f>
        <v>Female</v>
      </c>
      <c r="E56" s="775" t="str">
        <f>VLOOKUP(C56,'All Entries'!$B$2:$F$695,5,0)</f>
        <v>INFT</v>
      </c>
      <c r="F56" s="775" t="str">
        <f>VLOOKUP(C56,'All Entries'!$B$1:$G$669,6,0)</f>
        <v>INFT-2</v>
      </c>
      <c r="G56" s="775"/>
      <c r="H56" s="774" t="s">
        <v>12353</v>
      </c>
      <c r="I56" s="774" t="s">
        <v>12866</v>
      </c>
      <c r="J56" s="774" t="s">
        <v>12334</v>
      </c>
      <c r="K56" s="775" t="s">
        <v>12340</v>
      </c>
      <c r="L56" s="774" t="s">
        <v>14092</v>
      </c>
      <c r="M56" s="776">
        <v>336000</v>
      </c>
      <c r="N56" s="323" t="str">
        <f>VLOOKUP(C56,'All Entries'!$B$1:$M$669,12,0)</f>
        <v>ruchika.punekar@vit.edu.in</v>
      </c>
      <c r="O56" s="323" t="str">
        <f>VLOOKUP(C56,'All Entries'!$B$1:$N$669,13,0)</f>
        <v>ruchikapunekar27@gmail.com</v>
      </c>
      <c r="P56" s="763">
        <f>VLOOKUP(C56,'All Entries'!$B$1:$P$669,15,0)</f>
        <v>9004361032</v>
      </c>
      <c r="Q56" s="982" t="s">
        <v>14093</v>
      </c>
    </row>
    <row r="57" spans="1:17" customFormat="1" ht="15">
      <c r="A57" s="774">
        <v>56</v>
      </c>
      <c r="B57" s="809" t="s">
        <v>14037</v>
      </c>
      <c r="C57" s="774" t="s">
        <v>11147</v>
      </c>
      <c r="D57" s="774" t="str">
        <f>VLOOKUP(C57,'All Entries'!$B$1:$D$669,3,0)</f>
        <v>Female</v>
      </c>
      <c r="E57" s="775" t="str">
        <f>VLOOKUP(C57,'All Entries'!$B$2:$F$695,5,0)</f>
        <v>EXTC</v>
      </c>
      <c r="F57" s="775" t="str">
        <f>VLOOKUP(C57,'All Entries'!$B$1:$G$669,6,0)</f>
        <v>EXTC 1</v>
      </c>
      <c r="G57" s="775"/>
      <c r="H57" s="774" t="s">
        <v>12353</v>
      </c>
      <c r="I57" s="774" t="s">
        <v>12866</v>
      </c>
      <c r="J57" s="774" t="s">
        <v>12334</v>
      </c>
      <c r="K57" s="775" t="s">
        <v>12340</v>
      </c>
      <c r="L57" s="774" t="s">
        <v>14092</v>
      </c>
      <c r="M57" s="776">
        <v>336000</v>
      </c>
      <c r="N57" s="323" t="str">
        <f>VLOOKUP(C57,'All Entries'!$B$1:$M$669,12,0)</f>
        <v>vibhuti.gawand@vit.edu.in</v>
      </c>
      <c r="O57" s="323" t="str">
        <f>VLOOKUP(C57,'All Entries'!$B$1:$N$669,13,0)</f>
        <v>vibhutik.gawand@gmail.com</v>
      </c>
      <c r="P57" s="763">
        <f>VLOOKUP(C57,'All Entries'!$B$1:$P$669,15,0)</f>
        <v>9819245427</v>
      </c>
      <c r="Q57" s="982" t="s">
        <v>14093</v>
      </c>
    </row>
    <row r="58" spans="1:17" customFormat="1" ht="15">
      <c r="A58" s="774">
        <v>57</v>
      </c>
      <c r="B58" s="808" t="s">
        <v>14038</v>
      </c>
      <c r="C58" s="774" t="s">
        <v>3264</v>
      </c>
      <c r="D58" s="774" t="str">
        <f>VLOOKUP(C58,'All Entries'!$B$1:$D$669,3,0)</f>
        <v>Female</v>
      </c>
      <c r="E58" s="775" t="str">
        <f>VLOOKUP(C58,'All Entries'!$B$2:$F$695,5,0)</f>
        <v>CMPN</v>
      </c>
      <c r="F58" s="775" t="str">
        <f>VLOOKUP(C58,'All Entries'!$B$1:$G$669,6,0)</f>
        <v>CMPN-2</v>
      </c>
      <c r="G58" s="775"/>
      <c r="H58" s="774" t="s">
        <v>12353</v>
      </c>
      <c r="I58" s="774" t="s">
        <v>12866</v>
      </c>
      <c r="J58" s="774" t="s">
        <v>12334</v>
      </c>
      <c r="K58" s="775" t="s">
        <v>12340</v>
      </c>
      <c r="L58" s="774" t="s">
        <v>14092</v>
      </c>
      <c r="M58" s="776">
        <v>336000</v>
      </c>
      <c r="N58" s="323" t="str">
        <f>VLOOKUP(C58,'All Entries'!$B$1:$M$669,12,0)</f>
        <v>harshali.gaykar@vit.edu.in</v>
      </c>
      <c r="O58" s="323" t="str">
        <f>VLOOKUP(C58,'All Entries'!$B$1:$N$669,13,0)</f>
        <v>harshaligaykar@gmail.com</v>
      </c>
      <c r="P58" s="763">
        <f>VLOOKUP(C58,'All Entries'!$B$1:$P$669,15,0)</f>
        <v>8424852694</v>
      </c>
      <c r="Q58" s="982" t="s">
        <v>14093</v>
      </c>
    </row>
    <row r="59" spans="1:17" customFormat="1" ht="15">
      <c r="A59" s="774">
        <v>58</v>
      </c>
      <c r="B59" s="808" t="s">
        <v>14039</v>
      </c>
      <c r="C59" s="774" t="s">
        <v>1416</v>
      </c>
      <c r="D59" s="774" t="str">
        <f>VLOOKUP(C59,'All Entries'!$B$1:$D$669,3,0)</f>
        <v>Male</v>
      </c>
      <c r="E59" s="775" t="str">
        <f>VLOOKUP(C59,'All Entries'!$B$2:$F$695,5,0)</f>
        <v>INFT</v>
      </c>
      <c r="F59" s="775" t="str">
        <f>VLOOKUP(C59,'All Entries'!$B$1:$G$669,6,0)</f>
        <v>INFT-1</v>
      </c>
      <c r="G59" s="775"/>
      <c r="H59" s="774" t="s">
        <v>12353</v>
      </c>
      <c r="I59" s="774" t="s">
        <v>12866</v>
      </c>
      <c r="J59" s="774" t="s">
        <v>12334</v>
      </c>
      <c r="K59" s="775" t="s">
        <v>12340</v>
      </c>
      <c r="L59" s="774" t="s">
        <v>14092</v>
      </c>
      <c r="M59" s="776">
        <v>336000</v>
      </c>
      <c r="N59" s="323" t="str">
        <f>VLOOKUP(C59,'All Entries'!$B$1:$M$669,12,0)</f>
        <v>aniket.singh@vit.edu.in</v>
      </c>
      <c r="O59" s="323" t="str">
        <f>VLOOKUP(C59,'All Entries'!$B$1:$N$669,13,0)</f>
        <v>bruces1998@gmail.com</v>
      </c>
      <c r="P59" s="654">
        <f>VLOOKUP(C59,'All Entries'!$B$1:$P$669,15,0)</f>
        <v>917028319985</v>
      </c>
      <c r="Q59" s="982" t="s">
        <v>14093</v>
      </c>
    </row>
    <row r="60" spans="1:17" ht="15">
      <c r="A60" s="774">
        <v>59</v>
      </c>
      <c r="B60" s="808" t="s">
        <v>10248</v>
      </c>
      <c r="C60" s="774" t="s">
        <v>10247</v>
      </c>
      <c r="D60" s="774" t="str">
        <f>VLOOKUP(C60,'All Entries'!$B$1:$D$669,3,0)</f>
        <v>Male</v>
      </c>
      <c r="E60" s="775" t="str">
        <f>VLOOKUP(C60,'All Entries'!$B$2:$F$695,5,0)</f>
        <v>INFT</v>
      </c>
      <c r="F60" s="775" t="str">
        <f>VLOOKUP(C60,'All Entries'!$B$1:$G$669,6,0)</f>
        <v>INFT-2</v>
      </c>
      <c r="G60" s="775"/>
      <c r="H60" s="774" t="s">
        <v>12353</v>
      </c>
      <c r="I60" s="774" t="s">
        <v>12866</v>
      </c>
      <c r="J60" s="774" t="s">
        <v>12334</v>
      </c>
      <c r="K60" s="775" t="s">
        <v>12340</v>
      </c>
      <c r="L60" s="774" t="s">
        <v>14092</v>
      </c>
      <c r="M60" s="776">
        <v>336000</v>
      </c>
      <c r="N60" s="323" t="str">
        <f>VLOOKUP(C60,'All Entries'!$B$1:$M$669,12,0)</f>
        <v>suraj.balvanshi@vit.edu.in</v>
      </c>
      <c r="O60" s="323" t="str">
        <f>VLOOKUP(C60,'All Entries'!$B$1:$N$669,13,0)</f>
        <v>surajbalvanshi1@gmail.com</v>
      </c>
      <c r="P60" s="763">
        <f>VLOOKUP(C60,'All Entries'!$B$1:$P$669,15,0)</f>
        <v>9867668149</v>
      </c>
      <c r="Q60" s="982" t="s">
        <v>14093</v>
      </c>
    </row>
    <row r="61" spans="1:17" customFormat="1" ht="15">
      <c r="A61" s="774">
        <v>60</v>
      </c>
      <c r="B61" s="809" t="s">
        <v>14040</v>
      </c>
      <c r="C61" s="774" t="s">
        <v>9138</v>
      </c>
      <c r="D61" s="774" t="str">
        <f>VLOOKUP(C61,'All Entries'!$B$1:$D$669,3,0)</f>
        <v>Female</v>
      </c>
      <c r="E61" s="775" t="str">
        <f>VLOOKUP(C61,'All Entries'!$B$2:$F$695,5,0)</f>
        <v>EXTC</v>
      </c>
      <c r="F61" s="775" t="str">
        <f>VLOOKUP(C61,'All Entries'!$B$1:$G$669,6,0)</f>
        <v>EXTC 1</v>
      </c>
      <c r="G61" s="775"/>
      <c r="H61" s="774" t="s">
        <v>12353</v>
      </c>
      <c r="I61" s="774" t="s">
        <v>12866</v>
      </c>
      <c r="J61" s="774" t="s">
        <v>12334</v>
      </c>
      <c r="K61" s="775" t="s">
        <v>12340</v>
      </c>
      <c r="L61" s="774" t="s">
        <v>14092</v>
      </c>
      <c r="M61" s="776">
        <v>336000</v>
      </c>
      <c r="N61" s="323" t="str">
        <f>VLOOKUP(C61,'All Entries'!$B$1:$M$669,12,0)</f>
        <v>shrutika.mhatre@vit.edu.in</v>
      </c>
      <c r="O61" s="323" t="str">
        <f>VLOOKUP(C61,'All Entries'!$B$1:$N$669,13,0)</f>
        <v>mhatreshrutika5@gmail.com</v>
      </c>
      <c r="P61" s="763">
        <f>VLOOKUP(C61,'All Entries'!$B$1:$P$669,15,0)</f>
        <v>8879453522</v>
      </c>
      <c r="Q61" s="982" t="s">
        <v>14093</v>
      </c>
    </row>
    <row r="62" spans="1:17" customFormat="1" ht="15">
      <c r="A62" s="774">
        <v>61</v>
      </c>
      <c r="B62" s="808" t="s">
        <v>14041</v>
      </c>
      <c r="C62" s="774" t="s">
        <v>482</v>
      </c>
      <c r="D62" s="774" t="str">
        <f>VLOOKUP(C62,'All Entries'!$B$1:$D$669,3,0)</f>
        <v>Female</v>
      </c>
      <c r="E62" s="775" t="str">
        <f>VLOOKUP(C62,'All Entries'!$B$2:$F$695,5,0)</f>
        <v>CMPN</v>
      </c>
      <c r="F62" s="775" t="str">
        <f>VLOOKUP(C62,'All Entries'!$B$1:$G$669,6,0)</f>
        <v>CMPN-3</v>
      </c>
      <c r="G62" s="775"/>
      <c r="H62" s="774" t="s">
        <v>12353</v>
      </c>
      <c r="I62" s="774" t="s">
        <v>12866</v>
      </c>
      <c r="J62" s="774" t="s">
        <v>12334</v>
      </c>
      <c r="K62" s="775" t="s">
        <v>12340</v>
      </c>
      <c r="L62" s="774" t="s">
        <v>14092</v>
      </c>
      <c r="M62" s="776">
        <v>336000</v>
      </c>
      <c r="N62" s="323" t="str">
        <f>VLOOKUP(C62,'All Entries'!$B$1:$M$669,12,0)</f>
        <v>aditi.pawar@vit.edu.in</v>
      </c>
      <c r="O62" s="323" t="str">
        <f>VLOOKUP(C62,'All Entries'!$B$1:$N$669,13,0)</f>
        <v>pawaraditi24@gmail.com</v>
      </c>
      <c r="P62" s="763">
        <f>VLOOKUP(C62,'All Entries'!$B$1:$P$669,15,0)</f>
        <v>8976743579</v>
      </c>
      <c r="Q62" s="982" t="s">
        <v>14093</v>
      </c>
    </row>
    <row r="63" spans="1:17" customFormat="1" ht="15">
      <c r="A63" s="774">
        <v>62</v>
      </c>
      <c r="B63" s="809" t="s">
        <v>2736</v>
      </c>
      <c r="C63" s="774" t="s">
        <v>2735</v>
      </c>
      <c r="D63" s="774" t="str">
        <f>VLOOKUP(C63,'All Entries'!$B$1:$D$669,3,0)</f>
        <v>Male</v>
      </c>
      <c r="E63" s="775" t="str">
        <f>VLOOKUP(C63,'All Entries'!$B$2:$F$695,5,0)</f>
        <v>EXTC</v>
      </c>
      <c r="F63" s="775" t="str">
        <f>VLOOKUP(C63,'All Entries'!$B$1:$G$669,6,0)</f>
        <v>EXTC 2</v>
      </c>
      <c r="G63" s="775"/>
      <c r="H63" s="774" t="s">
        <v>12353</v>
      </c>
      <c r="I63" s="774" t="s">
        <v>12866</v>
      </c>
      <c r="J63" s="774" t="s">
        <v>12334</v>
      </c>
      <c r="K63" s="775" t="s">
        <v>12340</v>
      </c>
      <c r="L63" s="774" t="s">
        <v>14092</v>
      </c>
      <c r="M63" s="776">
        <v>336000</v>
      </c>
      <c r="N63" s="323" t="str">
        <f>VLOOKUP(C63,'All Entries'!$B$1:$M$669,12,0)</f>
        <v>durgesh.upadhyay@vit.edu.in</v>
      </c>
      <c r="O63" s="323" t="str">
        <f>VLOOKUP(C63,'All Entries'!$B$1:$N$669,13,0)</f>
        <v>udurgesh6@gmail.com</v>
      </c>
      <c r="P63" s="763">
        <f>VLOOKUP(C63,'All Entries'!$B$1:$P$669,15,0)</f>
        <v>9892081390</v>
      </c>
      <c r="Q63" s="982" t="s">
        <v>14093</v>
      </c>
    </row>
    <row r="64" spans="1:17" customFormat="1" ht="15">
      <c r="A64" s="774">
        <v>63</v>
      </c>
      <c r="B64" s="808" t="s">
        <v>14042</v>
      </c>
      <c r="C64" s="774" t="s">
        <v>3745</v>
      </c>
      <c r="D64" s="774" t="str">
        <f>VLOOKUP(C64,'All Entries'!$B$1:$D$669,3,0)</f>
        <v>Female</v>
      </c>
      <c r="E64" s="775" t="str">
        <f>VLOOKUP(C64,'All Entries'!$B$2:$F$695,5,0)</f>
        <v>CMPN</v>
      </c>
      <c r="F64" s="775" t="str">
        <f>VLOOKUP(C64,'All Entries'!$B$1:$G$669,6,0)</f>
        <v>CMPN-3</v>
      </c>
      <c r="G64" s="775"/>
      <c r="H64" s="774" t="s">
        <v>12353</v>
      </c>
      <c r="I64" s="774" t="s">
        <v>12866</v>
      </c>
      <c r="J64" s="774" t="s">
        <v>12334</v>
      </c>
      <c r="K64" s="775" t="s">
        <v>12340</v>
      </c>
      <c r="L64" s="774" t="s">
        <v>14092</v>
      </c>
      <c r="M64" s="776">
        <v>336000</v>
      </c>
      <c r="N64" s="323" t="str">
        <f>VLOOKUP(C64,'All Entries'!$B$1:$M$669,12,0)</f>
        <v>juee.parte@vit.edu.in</v>
      </c>
      <c r="O64" s="323" t="str">
        <f>VLOOKUP(C64,'All Entries'!$B$1:$N$669,13,0)</f>
        <v>juee19parte@gmail.com</v>
      </c>
      <c r="P64" s="763">
        <f>VLOOKUP(C64,'All Entries'!$B$1:$P$669,15,0)</f>
        <v>7977200620</v>
      </c>
      <c r="Q64" s="982" t="s">
        <v>14093</v>
      </c>
    </row>
    <row r="65" spans="1:17" customFormat="1" ht="15">
      <c r="A65" s="774">
        <v>64</v>
      </c>
      <c r="B65" s="808" t="s">
        <v>13083</v>
      </c>
      <c r="C65" s="774" t="s">
        <v>9172</v>
      </c>
      <c r="D65" s="774" t="str">
        <f>VLOOKUP(C65,'All Entries'!$B$1:$D$669,3,0)</f>
        <v>Male</v>
      </c>
      <c r="E65" s="775" t="str">
        <f>VLOOKUP(C65,'All Entries'!$B$2:$F$695,5,0)</f>
        <v>CMPN</v>
      </c>
      <c r="F65" s="775" t="str">
        <f>VLOOKUP(C65,'All Entries'!$B$1:$G$669,6,0)</f>
        <v>CMPN-1</v>
      </c>
      <c r="G65" s="775"/>
      <c r="H65" s="774" t="s">
        <v>12353</v>
      </c>
      <c r="I65" s="774" t="s">
        <v>12866</v>
      </c>
      <c r="J65" s="774" t="s">
        <v>12334</v>
      </c>
      <c r="K65" s="775" t="s">
        <v>12340</v>
      </c>
      <c r="L65" s="774" t="s">
        <v>14092</v>
      </c>
      <c r="M65" s="776">
        <v>336000</v>
      </c>
      <c r="N65" s="323" t="str">
        <f>VLOOKUP(C65,'All Entries'!$B$1:$M$669,12,0)</f>
        <v>shubham.gavatade@vit.edu.in</v>
      </c>
      <c r="O65" s="323" t="str">
        <f>VLOOKUP(C65,'All Entries'!$B$1:$N$669,13,0)</f>
        <v>shubhamgavatade@gmail.com</v>
      </c>
      <c r="P65" s="763">
        <f>VLOOKUP(C65,'All Entries'!$B$1:$P$669,15,0)</f>
        <v>9920966846</v>
      </c>
      <c r="Q65" s="982" t="s">
        <v>14093</v>
      </c>
    </row>
    <row r="66" spans="1:17" customFormat="1" ht="15">
      <c r="A66" s="774">
        <v>65</v>
      </c>
      <c r="B66" s="808" t="s">
        <v>14043</v>
      </c>
      <c r="C66" s="774" t="s">
        <v>2821</v>
      </c>
      <c r="D66" s="774" t="str">
        <f>VLOOKUP(C66,'All Entries'!$B$1:$D$669,3,0)</f>
        <v>Male</v>
      </c>
      <c r="E66" s="775" t="str">
        <f>VLOOKUP(C66,'All Entries'!$B$2:$F$695,5,0)</f>
        <v>INFT</v>
      </c>
      <c r="F66" s="775" t="str">
        <f>VLOOKUP(C66,'All Entries'!$B$1:$G$669,6,0)</f>
        <v>INFT-3</v>
      </c>
      <c r="G66" s="775"/>
      <c r="H66" s="774" t="s">
        <v>12353</v>
      </c>
      <c r="I66" s="774" t="s">
        <v>12866</v>
      </c>
      <c r="J66" s="774" t="s">
        <v>12334</v>
      </c>
      <c r="K66" s="775" t="s">
        <v>12340</v>
      </c>
      <c r="L66" s="774" t="s">
        <v>14092</v>
      </c>
      <c r="M66" s="776">
        <v>336000</v>
      </c>
      <c r="N66" s="323" t="str">
        <f>VLOOKUP(C66,'All Entries'!$B$1:$M$669,12,0)</f>
        <v>ganesh.dongre@vit.edu.in</v>
      </c>
      <c r="O66" s="323" t="str">
        <f>VLOOKUP(C66,'All Entries'!$B$1:$N$669,13,0)</f>
        <v>g.dongre01234@gmail.com</v>
      </c>
      <c r="P66" s="763">
        <f>VLOOKUP(C66,'All Entries'!$B$1:$P$669,15,0)</f>
        <v>8286379739</v>
      </c>
      <c r="Q66" s="982" t="s">
        <v>14093</v>
      </c>
    </row>
    <row r="67" spans="1:17" customFormat="1" ht="15">
      <c r="A67" s="774">
        <v>66</v>
      </c>
      <c r="B67" s="808" t="s">
        <v>14044</v>
      </c>
      <c r="C67" s="774" t="s">
        <v>10723</v>
      </c>
      <c r="D67" s="774" t="str">
        <f>VLOOKUP(C67,'All Entries'!$B$1:$D$669,3,0)</f>
        <v>Male</v>
      </c>
      <c r="E67" s="775" t="str">
        <f>VLOOKUP(C67,'All Entries'!$B$2:$F$695,5,0)</f>
        <v>ETRX</v>
      </c>
      <c r="F67" s="775" t="str">
        <f>VLOOKUP(C67,'All Entries'!$B$1:$G$669,6,0)</f>
        <v>ETRX 1</v>
      </c>
      <c r="G67" s="775"/>
      <c r="H67" s="774" t="s">
        <v>12353</v>
      </c>
      <c r="I67" s="774" t="s">
        <v>12866</v>
      </c>
      <c r="J67" s="774" t="s">
        <v>12334</v>
      </c>
      <c r="K67" s="775" t="s">
        <v>12340</v>
      </c>
      <c r="L67" s="774" t="s">
        <v>14092</v>
      </c>
      <c r="M67" s="776">
        <v>336000</v>
      </c>
      <c r="N67" s="323" t="str">
        <f>VLOOKUP(C67,'All Entries'!$B$1:$M$669,12,0)</f>
        <v>tushar.singh@vit.edu.in</v>
      </c>
      <c r="O67" s="323" t="str">
        <f>VLOOKUP(C67,'All Entries'!$B$1:$N$669,13,0)</f>
        <v>tsingh1897@gmail.com</v>
      </c>
      <c r="P67" s="763">
        <f>VLOOKUP(C67,'All Entries'!$B$1:$P$669,15,0)</f>
        <v>9987772135</v>
      </c>
      <c r="Q67" s="982" t="s">
        <v>14093</v>
      </c>
    </row>
    <row r="68" spans="1:17" customFormat="1" ht="15">
      <c r="A68" s="774">
        <v>67</v>
      </c>
      <c r="B68" s="808" t="s">
        <v>14045</v>
      </c>
      <c r="C68" s="774" t="s">
        <v>3976</v>
      </c>
      <c r="D68" s="774" t="str">
        <f>VLOOKUP(C68,'All Entries'!$B$1:$D$669,3,0)</f>
        <v>Male</v>
      </c>
      <c r="E68" s="775" t="str">
        <f>VLOOKUP(C68,'All Entries'!$B$2:$F$695,5,0)</f>
        <v>CMPN</v>
      </c>
      <c r="F68" s="775" t="str">
        <f>VLOOKUP(C68,'All Entries'!$B$1:$G$669,6,0)</f>
        <v>CMPN-2</v>
      </c>
      <c r="G68" s="775"/>
      <c r="H68" s="774" t="s">
        <v>12353</v>
      </c>
      <c r="I68" s="774" t="s">
        <v>12866</v>
      </c>
      <c r="J68" s="774" t="s">
        <v>12334</v>
      </c>
      <c r="K68" s="775" t="s">
        <v>12340</v>
      </c>
      <c r="L68" s="774" t="s">
        <v>14092</v>
      </c>
      <c r="M68" s="776">
        <v>336000</v>
      </c>
      <c r="N68" s="323" t="str">
        <f>VLOOKUP(C68,'All Entries'!$B$1:$M$669,12,0)</f>
        <v>kedar.chendavankar@vit.edu.in</v>
      </c>
      <c r="O68" s="323" t="str">
        <f>VLOOKUP(C68,'All Entries'!$B$1:$N$669,13,0)</f>
        <v>chendavankarkedar@gmail.com</v>
      </c>
      <c r="P68" s="763">
        <f>VLOOKUP(C68,'All Entries'!$B$1:$P$669,15,0)</f>
        <v>9167380520</v>
      </c>
      <c r="Q68" s="982" t="s">
        <v>14093</v>
      </c>
    </row>
    <row r="69" spans="1:17" customFormat="1" ht="15">
      <c r="A69" s="774">
        <v>68</v>
      </c>
      <c r="B69" s="808" t="s">
        <v>12374</v>
      </c>
      <c r="C69" s="774" t="s">
        <v>10111</v>
      </c>
      <c r="D69" s="774" t="str">
        <f>VLOOKUP(C69,'All Entries'!$B$1:$D$669,3,0)</f>
        <v>Female</v>
      </c>
      <c r="E69" s="775" t="str">
        <f>VLOOKUP(C69,'All Entries'!$B$2:$F$695,5,0)</f>
        <v>CMPN</v>
      </c>
      <c r="F69" s="775" t="str">
        <f>VLOOKUP(C69,'All Entries'!$B$1:$G$669,6,0)</f>
        <v>CMPN-2</v>
      </c>
      <c r="G69" s="775"/>
      <c r="H69" s="774" t="s">
        <v>12353</v>
      </c>
      <c r="I69" s="774" t="s">
        <v>12866</v>
      </c>
      <c r="J69" s="774" t="s">
        <v>12334</v>
      </c>
      <c r="K69" s="775" t="s">
        <v>12340</v>
      </c>
      <c r="L69" s="774" t="s">
        <v>14092</v>
      </c>
      <c r="M69" s="776">
        <v>336000</v>
      </c>
      <c r="N69" s="323" t="str">
        <f>VLOOKUP(C69,'All Entries'!$B$1:$M$669,12,0)</f>
        <v>srishti.agrawal@vit.edu.in</v>
      </c>
      <c r="O69" s="323" t="str">
        <f>VLOOKUP(C69,'All Entries'!$B$1:$N$669,13,0)</f>
        <v>srishtiagrawal02@gmail.com</v>
      </c>
      <c r="P69" s="763">
        <f>VLOOKUP(C69,'All Entries'!$B$1:$P$669,15,0)</f>
        <v>9920551556</v>
      </c>
      <c r="Q69" s="982" t="s">
        <v>14093</v>
      </c>
    </row>
    <row r="70" spans="1:17" customFormat="1" ht="15">
      <c r="A70" s="774">
        <v>69</v>
      </c>
      <c r="B70" s="808" t="s">
        <v>13084</v>
      </c>
      <c r="C70" s="774" t="s">
        <v>9364</v>
      </c>
      <c r="D70" s="774" t="str">
        <f>VLOOKUP(C70,'All Entries'!$B$1:$D$669,3,0)</f>
        <v>Male</v>
      </c>
      <c r="E70" s="775" t="str">
        <f>VLOOKUP(C70,'All Entries'!$B$2:$F$695,5,0)</f>
        <v>INFT</v>
      </c>
      <c r="F70" s="775" t="str">
        <f>VLOOKUP(C70,'All Entries'!$B$1:$G$669,6,0)</f>
        <v>INFT-1</v>
      </c>
      <c r="G70" s="775"/>
      <c r="H70" s="774" t="s">
        <v>12353</v>
      </c>
      <c r="I70" s="774" t="s">
        <v>12866</v>
      </c>
      <c r="J70" s="774" t="s">
        <v>12334</v>
      </c>
      <c r="K70" s="775" t="s">
        <v>12340</v>
      </c>
      <c r="L70" s="774" t="s">
        <v>14092</v>
      </c>
      <c r="M70" s="776">
        <v>336000</v>
      </c>
      <c r="N70" s="323" t="str">
        <f>VLOOKUP(C70,'All Entries'!$B$1:$M$669,12,0)</f>
        <v>shubham.patil2@vit.edu.in</v>
      </c>
      <c r="O70" s="323" t="str">
        <f>VLOOKUP(C70,'All Entries'!$B$1:$N$669,13,0)</f>
        <v>shubhamspatil30@gmail.com</v>
      </c>
      <c r="P70" s="763">
        <f>VLOOKUP(C70,'All Entries'!$B$1:$P$669,15,0)</f>
        <v>8108832825</v>
      </c>
      <c r="Q70" s="982" t="s">
        <v>14093</v>
      </c>
    </row>
    <row r="71" spans="1:17" customFormat="1" ht="15">
      <c r="A71" s="774">
        <v>70</v>
      </c>
      <c r="B71" s="809" t="s">
        <v>14046</v>
      </c>
      <c r="C71" s="774" t="s">
        <v>5953</v>
      </c>
      <c r="D71" s="774" t="str">
        <f>VLOOKUP(C71,'All Entries'!$B$1:$D$669,3,0)</f>
        <v>Female</v>
      </c>
      <c r="E71" s="775" t="str">
        <f>VLOOKUP(C71,'All Entries'!$B$2:$F$695,5,0)</f>
        <v>EXTC</v>
      </c>
      <c r="F71" s="775" t="str">
        <f>VLOOKUP(C71,'All Entries'!$B$1:$G$669,6,0)</f>
        <v>EXTC 1</v>
      </c>
      <c r="G71" s="775"/>
      <c r="H71" s="774" t="s">
        <v>12353</v>
      </c>
      <c r="I71" s="774" t="s">
        <v>12866</v>
      </c>
      <c r="J71" s="774" t="s">
        <v>12334</v>
      </c>
      <c r="K71" s="775" t="s">
        <v>12340</v>
      </c>
      <c r="L71" s="774" t="s">
        <v>14092</v>
      </c>
      <c r="M71" s="776">
        <v>336000</v>
      </c>
      <c r="N71" s="323" t="str">
        <f>VLOOKUP(C71,'All Entries'!$B$1:$M$669,12,0)</f>
        <v>pooja.chavan@vit.edu.in</v>
      </c>
      <c r="O71" s="323" t="str">
        <f>VLOOKUP(C71,'All Entries'!$B$1:$N$669,13,0)</f>
        <v>chavan.j.pooja@gmail.com</v>
      </c>
      <c r="P71" s="763">
        <f>VLOOKUP(C71,'All Entries'!$B$1:$P$669,15,0)</f>
        <v>9820493434</v>
      </c>
      <c r="Q71" s="982" t="s">
        <v>14093</v>
      </c>
    </row>
    <row r="72" spans="1:17" s="777" customFormat="1" ht="15">
      <c r="A72" s="774">
        <v>71</v>
      </c>
      <c r="B72" s="809" t="s">
        <v>14047</v>
      </c>
      <c r="C72" s="774" t="s">
        <v>12582</v>
      </c>
      <c r="D72" s="774" t="str">
        <f>VLOOKUP(C72,'All Entries'!$B$1:$D$669,3,0)</f>
        <v>Male</v>
      </c>
      <c r="E72" s="775" t="str">
        <f>VLOOKUP(C72,'All Entries'!$B$2:$F$695,5,0)</f>
        <v>INFT</v>
      </c>
      <c r="F72" s="775" t="str">
        <f>VLOOKUP(C72,'All Entries'!$B$1:$G$669,6,0)</f>
        <v>INFT-2</v>
      </c>
      <c r="G72" s="775"/>
      <c r="H72" s="774" t="s">
        <v>12353</v>
      </c>
      <c r="I72" s="774" t="s">
        <v>12866</v>
      </c>
      <c r="J72" s="774" t="s">
        <v>12334</v>
      </c>
      <c r="K72" s="775" t="s">
        <v>12340</v>
      </c>
      <c r="L72" s="774" t="s">
        <v>14092</v>
      </c>
      <c r="M72" s="776">
        <v>336000</v>
      </c>
      <c r="N72" s="323" t="str">
        <f>VLOOKUP(C72,'All Entries'!$B$1:$M$669,12,0)</f>
        <v>shrey.shah@vit.edu.in</v>
      </c>
      <c r="O72" s="323" t="str">
        <f>VLOOKUP(C72,'All Entries'!$B$1:$N$669,13,0)</f>
        <v>Shahshrey203@YAHOO.COM</v>
      </c>
      <c r="P72" s="763" t="str">
        <f>VLOOKUP(C72,'All Entries'!$B$1:$P$669,15,0)</f>
        <v>7045633952</v>
      </c>
      <c r="Q72" s="982" t="s">
        <v>14093</v>
      </c>
    </row>
    <row r="73" spans="1:17" customFormat="1" ht="15">
      <c r="A73" s="774">
        <v>72</v>
      </c>
      <c r="B73" s="808" t="s">
        <v>12502</v>
      </c>
      <c r="C73" s="774" t="s">
        <v>9797</v>
      </c>
      <c r="D73" s="774" t="str">
        <f>VLOOKUP(C73,'All Entries'!$B$1:$D$669,3,0)</f>
        <v>Female</v>
      </c>
      <c r="E73" s="775" t="str">
        <f>VLOOKUP(C73,'All Entries'!$B$2:$F$695,5,0)</f>
        <v>CMPN</v>
      </c>
      <c r="F73" s="775" t="str">
        <f>VLOOKUP(C73,'All Entries'!$B$1:$G$669,6,0)</f>
        <v>CMPN-2</v>
      </c>
      <c r="G73" s="775"/>
      <c r="H73" s="774" t="s">
        <v>12353</v>
      </c>
      <c r="I73" s="774" t="s">
        <v>12866</v>
      </c>
      <c r="J73" s="774" t="s">
        <v>12334</v>
      </c>
      <c r="K73" s="775" t="s">
        <v>12340</v>
      </c>
      <c r="L73" s="774" t="s">
        <v>14092</v>
      </c>
      <c r="M73" s="776">
        <v>336000</v>
      </c>
      <c r="N73" s="323" t="str">
        <f>VLOOKUP(C73,'All Entries'!$B$1:$M$669,12,0)</f>
        <v>siddhi.nagap@vit.edu.in</v>
      </c>
      <c r="O73" s="323" t="str">
        <f>VLOOKUP(C73,'All Entries'!$B$1:$N$669,13,0)</f>
        <v>siddhinagap.sn@gmail.com</v>
      </c>
      <c r="P73" s="763">
        <f>VLOOKUP(C73,'All Entries'!$B$1:$P$669,15,0)</f>
        <v>8369960564</v>
      </c>
      <c r="Q73" s="982" t="s">
        <v>14093</v>
      </c>
    </row>
    <row r="74" spans="1:17" customFormat="1" ht="15">
      <c r="A74" s="774">
        <v>73</v>
      </c>
      <c r="B74" s="809" t="s">
        <v>14048</v>
      </c>
      <c r="C74" s="774" t="s">
        <v>4371</v>
      </c>
      <c r="D74" s="774" t="str">
        <f>VLOOKUP(C74,'All Entries'!$B$1:$D$669,3,0)</f>
        <v>Male</v>
      </c>
      <c r="E74" s="775" t="str">
        <f>VLOOKUP(C74,'All Entries'!$B$2:$F$695,5,0)</f>
        <v>EXTC</v>
      </c>
      <c r="F74" s="775" t="str">
        <f>VLOOKUP(C74,'All Entries'!$B$1:$G$669,6,0)</f>
        <v>EXTC 1</v>
      </c>
      <c r="G74" s="775"/>
      <c r="H74" s="774" t="s">
        <v>12353</v>
      </c>
      <c r="I74" s="774" t="s">
        <v>12866</v>
      </c>
      <c r="J74" s="774" t="s">
        <v>12334</v>
      </c>
      <c r="K74" s="775" t="s">
        <v>12340</v>
      </c>
      <c r="L74" s="774" t="s">
        <v>14092</v>
      </c>
      <c r="M74" s="776">
        <v>336000</v>
      </c>
      <c r="N74" s="323" t="str">
        <f>VLOOKUP(C74,'All Entries'!$B$1:$M$669,12,0)</f>
        <v>manav.jain@vit.edu.in</v>
      </c>
      <c r="O74" s="323" t="str">
        <f>VLOOKUP(C74,'All Entries'!$B$1:$N$669,13,0)</f>
        <v>jainmanav2712@gmail.com</v>
      </c>
      <c r="P74" s="763">
        <f>VLOOKUP(C74,'All Entries'!$B$1:$P$669,15,0)</f>
        <v>7710896709</v>
      </c>
      <c r="Q74" s="982" t="s">
        <v>14093</v>
      </c>
    </row>
    <row r="75" spans="1:17" ht="15">
      <c r="A75" s="774">
        <v>74</v>
      </c>
      <c r="B75" s="808" t="s">
        <v>14049</v>
      </c>
      <c r="C75" s="774" t="s">
        <v>793</v>
      </c>
      <c r="D75" s="774" t="str">
        <f>VLOOKUP(C75,'All Entries'!$B$1:$D$669,3,0)</f>
        <v>Male</v>
      </c>
      <c r="E75" s="775" t="str">
        <f>VLOOKUP(C75,'All Entries'!$B$2:$F$695,5,0)</f>
        <v>INFT</v>
      </c>
      <c r="F75" s="775" t="str">
        <f>VLOOKUP(C75,'All Entries'!$B$1:$G$669,6,0)</f>
        <v>INFT-2</v>
      </c>
      <c r="G75" s="775"/>
      <c r="H75" s="774" t="s">
        <v>12353</v>
      </c>
      <c r="I75" s="774" t="s">
        <v>12866</v>
      </c>
      <c r="J75" s="774" t="s">
        <v>12334</v>
      </c>
      <c r="K75" s="775" t="s">
        <v>12340</v>
      </c>
      <c r="L75" s="774" t="s">
        <v>14092</v>
      </c>
      <c r="M75" s="776">
        <v>336000</v>
      </c>
      <c r="N75" s="323" t="str">
        <f>VLOOKUP(C75,'All Entries'!$B$1:$M$669,12,0)</f>
        <v>ajay.ingle@vit.edu.in</v>
      </c>
      <c r="O75" s="323" t="str">
        <f>VLOOKUP(C75,'All Entries'!$B$1:$N$669,13,0)</f>
        <v>ingleajay987@gmail.com</v>
      </c>
      <c r="P75" s="763">
        <f>VLOOKUP(C75,'All Entries'!$B$1:$P$669,15,0)</f>
        <v>8692803088</v>
      </c>
      <c r="Q75" s="982" t="s">
        <v>14093</v>
      </c>
    </row>
    <row r="76" spans="1:17" customFormat="1" ht="15">
      <c r="A76" s="774">
        <v>75</v>
      </c>
      <c r="B76" s="808" t="s">
        <v>5664</v>
      </c>
      <c r="C76" s="774" t="s">
        <v>5663</v>
      </c>
      <c r="D76" s="774" t="str">
        <f>VLOOKUP(C76,'All Entries'!$B$1:$D$669,3,0)</f>
        <v>Male</v>
      </c>
      <c r="E76" s="775" t="str">
        <f>VLOOKUP(C76,'All Entries'!$B$2:$F$695,5,0)</f>
        <v>CMPN</v>
      </c>
      <c r="F76" s="775" t="str">
        <f>VLOOKUP(C76,'All Entries'!$B$1:$G$669,6,0)</f>
        <v>CMPN-1</v>
      </c>
      <c r="G76" s="775"/>
      <c r="H76" s="774" t="s">
        <v>12353</v>
      </c>
      <c r="I76" s="774" t="s">
        <v>12866</v>
      </c>
      <c r="J76" s="774" t="s">
        <v>12334</v>
      </c>
      <c r="K76" s="775" t="s">
        <v>12340</v>
      </c>
      <c r="L76" s="774" t="s">
        <v>14092</v>
      </c>
      <c r="M76" s="776">
        <v>336000</v>
      </c>
      <c r="N76" s="323" t="str">
        <f>VLOOKUP(C76,'All Entries'!$B$1:$M$669,12,0)</f>
        <v>omkar.zemse1@vit.edu.in</v>
      </c>
      <c r="O76" s="323" t="str">
        <f>VLOOKUP(C76,'All Entries'!$B$1:$N$669,13,0)</f>
        <v>zemseom10@gmail.com</v>
      </c>
      <c r="P76" s="763">
        <f>VLOOKUP(C76,'All Entries'!$B$1:$P$669,15,0)</f>
        <v>8689910662</v>
      </c>
      <c r="Q76" s="982" t="s">
        <v>14093</v>
      </c>
    </row>
    <row r="77" spans="1:17" customFormat="1" ht="15">
      <c r="A77" s="774">
        <v>76</v>
      </c>
      <c r="B77" s="808" t="s">
        <v>14050</v>
      </c>
      <c r="C77" s="774" t="s">
        <v>3305</v>
      </c>
      <c r="D77" s="774" t="str">
        <f>VLOOKUP(C77,'All Entries'!$B$1:$D$669,3,0)</f>
        <v>Female</v>
      </c>
      <c r="E77" s="775" t="str">
        <f>VLOOKUP(C77,'All Entries'!$B$2:$F$695,5,0)</f>
        <v>CMPN</v>
      </c>
      <c r="F77" s="775" t="str">
        <f>VLOOKUP(C77,'All Entries'!$B$1:$G$669,6,0)</f>
        <v>CMPN-1</v>
      </c>
      <c r="G77" s="775"/>
      <c r="H77" s="774" t="s">
        <v>12353</v>
      </c>
      <c r="I77" s="774" t="s">
        <v>12866</v>
      </c>
      <c r="J77" s="774" t="s">
        <v>12334</v>
      </c>
      <c r="K77" s="775" t="s">
        <v>12340</v>
      </c>
      <c r="L77" s="774" t="s">
        <v>14092</v>
      </c>
      <c r="M77" s="776">
        <v>336000</v>
      </c>
      <c r="N77" s="323" t="str">
        <f>VLOOKUP(C77,'All Entries'!$B$1:$M$669,12,0)</f>
        <v>harshita.mundhe@vit.edu.in</v>
      </c>
      <c r="O77" s="323" t="str">
        <f>VLOOKUP(C77,'All Entries'!$B$1:$N$669,13,0)</f>
        <v>harshita.mundhe@gmail.com</v>
      </c>
      <c r="P77" s="763">
        <f>VLOOKUP(C77,'All Entries'!$B$1:$P$669,15,0)</f>
        <v>8451899361</v>
      </c>
      <c r="Q77" s="982" t="s">
        <v>14093</v>
      </c>
    </row>
    <row r="78" spans="1:17" customFormat="1" ht="15">
      <c r="A78" s="774">
        <v>77</v>
      </c>
      <c r="B78" s="808" t="s">
        <v>14051</v>
      </c>
      <c r="C78" s="774" t="s">
        <v>5165</v>
      </c>
      <c r="D78" s="774" t="str">
        <f>VLOOKUP(C78,'All Entries'!$B$1:$D$669,3,0)</f>
        <v>Female</v>
      </c>
      <c r="E78" s="775" t="str">
        <f>VLOOKUP(C78,'All Entries'!$B$2:$F$695,5,0)</f>
        <v>BIOM</v>
      </c>
      <c r="F78" s="775" t="str">
        <f>VLOOKUP(C78,'All Entries'!$B$1:$G$669,6,0)</f>
        <v>BIOM A</v>
      </c>
      <c r="G78" s="775"/>
      <c r="H78" s="774" t="s">
        <v>12353</v>
      </c>
      <c r="I78" s="774" t="s">
        <v>12866</v>
      </c>
      <c r="J78" s="774" t="s">
        <v>12334</v>
      </c>
      <c r="K78" s="775" t="s">
        <v>12340</v>
      </c>
      <c r="L78" s="774" t="s">
        <v>14092</v>
      </c>
      <c r="M78" s="776">
        <v>336000</v>
      </c>
      <c r="N78" s="323" t="str">
        <f>VLOOKUP(C78,'All Entries'!$B$1:$M$669,12,0)</f>
        <v>namrata.mohite@vit.edu.in</v>
      </c>
      <c r="O78" s="323" t="str">
        <f>VLOOKUP(C78,'All Entries'!$B$1:$N$669,13,0)</f>
        <v>mohitenamrata843@gmail.com</v>
      </c>
      <c r="P78" s="763">
        <f>VLOOKUP(C78,'All Entries'!$B$1:$P$669,15,0)</f>
        <v>7700079843</v>
      </c>
      <c r="Q78" s="982" t="s">
        <v>14093</v>
      </c>
    </row>
    <row r="79" spans="1:17" customFormat="1" ht="15">
      <c r="A79" s="774">
        <v>78</v>
      </c>
      <c r="B79" s="809" t="s">
        <v>14052</v>
      </c>
      <c r="C79" s="774" t="s">
        <v>2020</v>
      </c>
      <c r="D79" s="774" t="str">
        <f>VLOOKUP(C79,'All Entries'!$B$1:$D$669,3,0)</f>
        <v>Male</v>
      </c>
      <c r="E79" s="775" t="str">
        <f>VLOOKUP(C79,'All Entries'!$B$2:$F$695,5,0)</f>
        <v>EXTC</v>
      </c>
      <c r="F79" s="775" t="str">
        <f>VLOOKUP(C79,'All Entries'!$B$1:$G$669,6,0)</f>
        <v>EXTC 1</v>
      </c>
      <c r="G79" s="775"/>
      <c r="H79" s="774" t="s">
        <v>12353</v>
      </c>
      <c r="I79" s="774" t="s">
        <v>12866</v>
      </c>
      <c r="J79" s="774" t="s">
        <v>12334</v>
      </c>
      <c r="K79" s="775" t="s">
        <v>12340</v>
      </c>
      <c r="L79" s="774" t="s">
        <v>14092</v>
      </c>
      <c r="M79" s="776">
        <v>336000</v>
      </c>
      <c r="N79" s="323" t="str">
        <f>VLOOKUP(C79,'All Entries'!$B$1:$M$669,12,0)</f>
        <v>ashwin.pottekkat@vit.edu.in</v>
      </c>
      <c r="O79" s="323" t="str">
        <f>VLOOKUP(C79,'All Entries'!$B$1:$N$669,13,0)</f>
        <v>ashwinanilkumar14@gmail.com</v>
      </c>
      <c r="P79" s="763">
        <f>VLOOKUP(C79,'All Entries'!$B$1:$P$669,15,0)</f>
        <v>8828987022</v>
      </c>
      <c r="Q79" s="982" t="s">
        <v>14093</v>
      </c>
    </row>
    <row r="80" spans="1:17" customFormat="1" ht="15">
      <c r="A80" s="774">
        <v>79</v>
      </c>
      <c r="B80" s="808" t="s">
        <v>14053</v>
      </c>
      <c r="C80" s="774" t="s">
        <v>1116</v>
      </c>
      <c r="D80" s="774" t="str">
        <f>VLOOKUP(C80,'All Entries'!$B$1:$D$669,3,0)</f>
        <v>Male</v>
      </c>
      <c r="E80" s="775" t="str">
        <f>VLOOKUP(C80,'All Entries'!$B$2:$F$695,5,0)</f>
        <v>CMPN</v>
      </c>
      <c r="F80" s="775" t="str">
        <f>VLOOKUP(C80,'All Entries'!$B$1:$G$669,6,0)</f>
        <v>CMPN-2</v>
      </c>
      <c r="G80" s="775"/>
      <c r="H80" s="774" t="s">
        <v>12353</v>
      </c>
      <c r="I80" s="774" t="s">
        <v>12866</v>
      </c>
      <c r="J80" s="774" t="s">
        <v>12334</v>
      </c>
      <c r="K80" s="775" t="s">
        <v>12340</v>
      </c>
      <c r="L80" s="774" t="s">
        <v>14092</v>
      </c>
      <c r="M80" s="776">
        <v>336000</v>
      </c>
      <c r="N80" s="323" t="str">
        <f>VLOOKUP(C80,'All Entries'!$B$1:$M$669,12,0)</f>
        <v>amey.borole@vit.edu.in</v>
      </c>
      <c r="O80" s="323" t="str">
        <f>VLOOKUP(C80,'All Entries'!$B$1:$N$669,13,0)</f>
        <v>ameyborole50@gmail.com</v>
      </c>
      <c r="P80" s="763">
        <f>VLOOKUP(C80,'All Entries'!$B$1:$P$669,15,0)</f>
        <v>7058211754</v>
      </c>
      <c r="Q80" s="982" t="s">
        <v>14093</v>
      </c>
    </row>
    <row r="81" spans="1:17" customFormat="1" ht="15">
      <c r="A81" s="774">
        <v>80</v>
      </c>
      <c r="B81" s="808" t="s">
        <v>14054</v>
      </c>
      <c r="C81" s="774" t="s">
        <v>9830</v>
      </c>
      <c r="D81" s="774" t="str">
        <f>VLOOKUP(C81,'All Entries'!$B$1:$D$669,3,0)</f>
        <v>Female</v>
      </c>
      <c r="E81" s="775" t="str">
        <f>VLOOKUP(C81,'All Entries'!$B$2:$F$695,5,0)</f>
        <v>CMPN</v>
      </c>
      <c r="F81" s="775" t="str">
        <f>VLOOKUP(C81,'All Entries'!$B$1:$G$669,6,0)</f>
        <v>CMPN-1</v>
      </c>
      <c r="G81" s="775"/>
      <c r="H81" s="774" t="s">
        <v>12353</v>
      </c>
      <c r="I81" s="774" t="s">
        <v>12866</v>
      </c>
      <c r="J81" s="774" t="s">
        <v>12334</v>
      </c>
      <c r="K81" s="775" t="s">
        <v>12340</v>
      </c>
      <c r="L81" s="774" t="s">
        <v>14092</v>
      </c>
      <c r="M81" s="776">
        <v>336000</v>
      </c>
      <c r="N81" s="323" t="str">
        <f>VLOOKUP(C81,'All Entries'!$B$1:$M$669,12,0)</f>
        <v>sneha.kalvitkar@vit.edu.in</v>
      </c>
      <c r="O81" s="323" t="str">
        <f>VLOOKUP(C81,'All Entries'!$B$1:$N$669,13,0)</f>
        <v>snehagkalvitkar132@gmail.com</v>
      </c>
      <c r="P81" s="763">
        <f>VLOOKUP(C81,'All Entries'!$B$1:$P$669,15,0)</f>
        <v>9594350894</v>
      </c>
      <c r="Q81" s="982" t="s">
        <v>14093</v>
      </c>
    </row>
    <row r="82" spans="1:17" customFormat="1" ht="15">
      <c r="A82" s="774">
        <v>81</v>
      </c>
      <c r="B82" s="808" t="s">
        <v>14055</v>
      </c>
      <c r="C82" s="774" t="s">
        <v>6446</v>
      </c>
      <c r="D82" s="774" t="str">
        <f>VLOOKUP(C82,'All Entries'!$B$1:$D$669,3,0)</f>
        <v>Male</v>
      </c>
      <c r="E82" s="775" t="str">
        <f>VLOOKUP(C82,'All Entries'!$B$2:$F$695,5,0)</f>
        <v>ETRX</v>
      </c>
      <c r="F82" s="775" t="str">
        <f>VLOOKUP(C82,'All Entries'!$B$1:$G$669,6,0)</f>
        <v>ETRX 2</v>
      </c>
      <c r="G82" s="775"/>
      <c r="H82" s="774" t="s">
        <v>12353</v>
      </c>
      <c r="I82" s="774" t="s">
        <v>12866</v>
      </c>
      <c r="J82" s="774" t="s">
        <v>12334</v>
      </c>
      <c r="K82" s="775" t="s">
        <v>12340</v>
      </c>
      <c r="L82" s="774" t="s">
        <v>14092</v>
      </c>
      <c r="M82" s="776">
        <v>336000</v>
      </c>
      <c r="N82" s="323" t="str">
        <f>VLOOKUP(C82,'All Entries'!$B$1:$M$669,12,0)</f>
        <v>pravin.nadar@vit.edu.in</v>
      </c>
      <c r="O82" s="323" t="str">
        <f>VLOOKUP(C82,'All Entries'!$B$1:$N$669,13,0)</f>
        <v>nadarpravin001@gmail.com</v>
      </c>
      <c r="P82" s="763">
        <f>VLOOKUP(C82,'All Entries'!$B$1:$P$669,15,0)</f>
        <v>9136739644</v>
      </c>
      <c r="Q82" s="982" t="s">
        <v>14093</v>
      </c>
    </row>
    <row r="83" spans="1:17" customFormat="1" ht="15">
      <c r="A83" s="774">
        <v>82</v>
      </c>
      <c r="B83" s="808" t="s">
        <v>14056</v>
      </c>
      <c r="C83" s="774" t="s">
        <v>10188</v>
      </c>
      <c r="D83" s="774" t="str">
        <f>VLOOKUP(C83,'All Entries'!$B$1:$D$669,3,0)</f>
        <v>Male</v>
      </c>
      <c r="E83" s="775" t="str">
        <f>VLOOKUP(C83,'All Entries'!$B$2:$F$695,5,0)</f>
        <v>ETRX</v>
      </c>
      <c r="F83" s="775" t="str">
        <f>VLOOKUP(C83,'All Entries'!$B$1:$G$669,6,0)</f>
        <v>ETRX 2</v>
      </c>
      <c r="G83" s="775"/>
      <c r="H83" s="774" t="s">
        <v>12353</v>
      </c>
      <c r="I83" s="774" t="s">
        <v>12866</v>
      </c>
      <c r="J83" s="774" t="s">
        <v>12334</v>
      </c>
      <c r="K83" s="775" t="s">
        <v>12340</v>
      </c>
      <c r="L83" s="774" t="s">
        <v>14092</v>
      </c>
      <c r="M83" s="776">
        <v>336000</v>
      </c>
      <c r="N83" s="323" t="str">
        <f>VLOOKUP(C83,'All Entries'!$B$1:$M$669,12,0)</f>
        <v>sumit.duapte@vit.edu.in</v>
      </c>
      <c r="O83" s="323" t="str">
        <f>VLOOKUP(C83,'All Entries'!$B$1:$N$669,13,0)</f>
        <v>Sumitdupate19@gmail.com</v>
      </c>
      <c r="P83" s="763">
        <f>VLOOKUP(C83,'All Entries'!$B$1:$P$669,15,0)</f>
        <v>8898925774</v>
      </c>
      <c r="Q83" s="982" t="s">
        <v>14093</v>
      </c>
    </row>
    <row r="84" spans="1:17" customFormat="1" ht="15">
      <c r="A84" s="774">
        <v>83</v>
      </c>
      <c r="B84" s="808" t="s">
        <v>14057</v>
      </c>
      <c r="C84" s="774" t="s">
        <v>565</v>
      </c>
      <c r="D84" s="774" t="str">
        <f>VLOOKUP(C84,'All Entries'!$B$1:$D$669,3,0)</f>
        <v>Male</v>
      </c>
      <c r="E84" s="775" t="str">
        <f>VLOOKUP(C84,'All Entries'!$B$2:$F$695,5,0)</f>
        <v>INFT</v>
      </c>
      <c r="F84" s="775" t="str">
        <f>VLOOKUP(C84,'All Entries'!$B$1:$G$669,6,0)</f>
        <v>INFT-3</v>
      </c>
      <c r="G84" s="775"/>
      <c r="H84" s="774" t="s">
        <v>12353</v>
      </c>
      <c r="I84" s="774" t="s">
        <v>12866</v>
      </c>
      <c r="J84" s="774" t="s">
        <v>12334</v>
      </c>
      <c r="K84" s="775" t="s">
        <v>12340</v>
      </c>
      <c r="L84" s="774" t="s">
        <v>14092</v>
      </c>
      <c r="M84" s="776">
        <v>336000</v>
      </c>
      <c r="N84" s="323" t="str">
        <f>VLOOKUP(C84,'All Entries'!$B$1:$M$669,12,0)</f>
        <v>aditya.bangar@vit.edu.in</v>
      </c>
      <c r="O84" s="323" t="str">
        <f>VLOOKUP(C84,'All Entries'!$B$1:$N$669,13,0)</f>
        <v>adi.bangar1254@gmail.com</v>
      </c>
      <c r="P84" s="763">
        <f>VLOOKUP(C84,'All Entries'!$B$1:$P$669,15,0)</f>
        <v>9594255037</v>
      </c>
      <c r="Q84" s="982" t="s">
        <v>14093</v>
      </c>
    </row>
    <row r="85" spans="1:17" customFormat="1" ht="15">
      <c r="A85" s="774">
        <v>84</v>
      </c>
      <c r="B85" s="808" t="s">
        <v>14058</v>
      </c>
      <c r="C85" s="774" t="s">
        <v>3918</v>
      </c>
      <c r="D85" s="774" t="str">
        <f>VLOOKUP(C85,'All Entries'!$B$1:$D$669,3,0)</f>
        <v>Male</v>
      </c>
      <c r="E85" s="775" t="str">
        <f>VLOOKUP(C85,'All Entries'!$B$2:$F$695,5,0)</f>
        <v>INFT</v>
      </c>
      <c r="F85" s="775" t="str">
        <f>VLOOKUP(C85,'All Entries'!$B$1:$G$669,6,0)</f>
        <v>INFT-3</v>
      </c>
      <c r="G85" s="775"/>
      <c r="H85" s="774" t="s">
        <v>12353</v>
      </c>
      <c r="I85" s="774" t="s">
        <v>12866</v>
      </c>
      <c r="J85" s="774" t="s">
        <v>12334</v>
      </c>
      <c r="K85" s="775" t="s">
        <v>12340</v>
      </c>
      <c r="L85" s="774" t="s">
        <v>14092</v>
      </c>
      <c r="M85" s="776">
        <v>336000</v>
      </c>
      <c r="N85" s="323" t="str">
        <f>VLOOKUP(C85,'All Entries'!$B$1:$M$669,12,0)</f>
        <v>kaustubh.chendavankar@vit.edu.in</v>
      </c>
      <c r="O85" s="323" t="str">
        <f>VLOOKUP(C85,'All Entries'!$B$1:$N$669,13,0)</f>
        <v>kaustubh.chendavankar@gmail.com</v>
      </c>
      <c r="P85" s="763">
        <f>VLOOKUP(C85,'All Entries'!$B$1:$P$669,15,0)</f>
        <v>8767540636</v>
      </c>
      <c r="Q85" s="982" t="s">
        <v>14093</v>
      </c>
    </row>
    <row r="86" spans="1:17" s="41" customFormat="1" ht="15">
      <c r="A86" s="774">
        <v>85</v>
      </c>
      <c r="B86" s="809" t="s">
        <v>14059</v>
      </c>
      <c r="C86" s="774" t="s">
        <v>12581</v>
      </c>
      <c r="D86" s="774" t="str">
        <f>VLOOKUP(C86,'All Entries'!$B$1:$D$669,3,0)</f>
        <v>Female</v>
      </c>
      <c r="E86" s="775" t="str">
        <f>VLOOKUP(C86,'All Entries'!$B$2:$F$695,5,0)</f>
        <v>CMPN</v>
      </c>
      <c r="F86" s="775" t="str">
        <f>VLOOKUP(C86,'All Entries'!$B$1:$G$669,6,0)</f>
        <v>CMPN-3</v>
      </c>
      <c r="G86" s="775"/>
      <c r="H86" s="774" t="s">
        <v>12353</v>
      </c>
      <c r="I86" s="774" t="s">
        <v>12866</v>
      </c>
      <c r="J86" s="774" t="s">
        <v>12334</v>
      </c>
      <c r="K86" s="775" t="s">
        <v>12340</v>
      </c>
      <c r="L86" s="774" t="s">
        <v>14092</v>
      </c>
      <c r="M86" s="776">
        <v>336000</v>
      </c>
      <c r="N86" s="323" t="str">
        <f>VLOOKUP(C86,'All Entries'!$B$1:$M$669,12,0)</f>
        <v>durga.patil@vit.edu.in</v>
      </c>
      <c r="O86" s="323" t="str">
        <f>VLOOKUP(C86,'All Entries'!$B$1:$N$669,13,0)</f>
        <v>durgapatil124@gmail.com</v>
      </c>
      <c r="P86" s="763">
        <f>VLOOKUP(C86,'All Entries'!$B$1:$P$669,15,0)</f>
        <v>9594097179</v>
      </c>
      <c r="Q86" s="982" t="s">
        <v>14093</v>
      </c>
    </row>
    <row r="87" spans="1:17" customFormat="1" ht="15">
      <c r="A87" s="774">
        <v>86</v>
      </c>
      <c r="B87" s="808" t="s">
        <v>14060</v>
      </c>
      <c r="C87" s="774" t="s">
        <v>6653</v>
      </c>
      <c r="D87" s="774" t="str">
        <f>VLOOKUP(C87,'All Entries'!$B$1:$D$669,3,0)</f>
        <v>Male</v>
      </c>
      <c r="E87" s="775" t="str">
        <f>VLOOKUP(C87,'All Entries'!$B$2:$F$695,5,0)</f>
        <v>CMPN</v>
      </c>
      <c r="F87" s="775" t="str">
        <f>VLOOKUP(C87,'All Entries'!$B$1:$G$669,6,0)</f>
        <v>CMPN-1</v>
      </c>
      <c r="G87" s="775"/>
      <c r="H87" s="774" t="s">
        <v>12353</v>
      </c>
      <c r="I87" s="774" t="s">
        <v>12866</v>
      </c>
      <c r="J87" s="774" t="s">
        <v>12334</v>
      </c>
      <c r="K87" s="775" t="s">
        <v>12340</v>
      </c>
      <c r="L87" s="774" t="s">
        <v>14092</v>
      </c>
      <c r="M87" s="776">
        <v>336000</v>
      </c>
      <c r="N87" s="323" t="str">
        <f>VLOOKUP(C87,'All Entries'!$B$1:$M$669,12,0)</f>
        <v>rahul.jawale@vit.edu.in</v>
      </c>
      <c r="O87" s="323" t="str">
        <f>VLOOKUP(C87,'All Entries'!$B$1:$N$669,13,0)</f>
        <v>rahul.jawale@vit.edu.in</v>
      </c>
      <c r="P87" s="763">
        <f>VLOOKUP(C87,'All Entries'!$B$1:$P$669,15,0)</f>
        <v>8425030489</v>
      </c>
      <c r="Q87" s="982" t="s">
        <v>14093</v>
      </c>
    </row>
    <row r="88" spans="1:17" customFormat="1" ht="15">
      <c r="A88" s="774">
        <v>87</v>
      </c>
      <c r="B88" s="808" t="s">
        <v>14061</v>
      </c>
      <c r="C88" s="774" t="s">
        <v>9871</v>
      </c>
      <c r="D88" s="774" t="str">
        <f>VLOOKUP(C88,'All Entries'!$B$1:$D$669,3,0)</f>
        <v>Female</v>
      </c>
      <c r="E88" s="775" t="str">
        <f>VLOOKUP(C88,'All Entries'!$B$2:$F$695,5,0)</f>
        <v>CMPN</v>
      </c>
      <c r="F88" s="775" t="str">
        <f>VLOOKUP(C88,'All Entries'!$B$1:$G$669,6,0)</f>
        <v>CMPN-2</v>
      </c>
      <c r="G88" s="775"/>
      <c r="H88" s="774" t="s">
        <v>12353</v>
      </c>
      <c r="I88" s="774" t="s">
        <v>12866</v>
      </c>
      <c r="J88" s="774" t="s">
        <v>12334</v>
      </c>
      <c r="K88" s="775" t="s">
        <v>12340</v>
      </c>
      <c r="L88" s="774" t="s">
        <v>14092</v>
      </c>
      <c r="M88" s="776">
        <v>336000</v>
      </c>
      <c r="N88" s="323" t="str">
        <f>VLOOKUP(C88,'All Entries'!$B$1:$M$669,12,0)</f>
        <v>snehal.chitalkar@vit.edu.in</v>
      </c>
      <c r="O88" s="323" t="str">
        <f>VLOOKUP(C88,'All Entries'!$B$1:$N$669,13,0)</f>
        <v>chitalkar310@gmail.com</v>
      </c>
      <c r="P88" s="763">
        <f>VLOOKUP(C88,'All Entries'!$B$1:$P$669,15,0)</f>
        <v>7977567614</v>
      </c>
      <c r="Q88" s="982" t="s">
        <v>14093</v>
      </c>
    </row>
    <row r="89" spans="1:17" customFormat="1" ht="15">
      <c r="A89" s="774">
        <v>88</v>
      </c>
      <c r="B89" s="808" t="s">
        <v>14062</v>
      </c>
      <c r="C89" s="774" t="s">
        <v>5221</v>
      </c>
      <c r="D89" s="774" t="str">
        <f>VLOOKUP(C89,'All Entries'!$B$1:$D$669,3,0)</f>
        <v>Female</v>
      </c>
      <c r="E89" s="775" t="str">
        <f>VLOOKUP(C89,'All Entries'!$B$2:$F$695,5,0)</f>
        <v>CMPN</v>
      </c>
      <c r="F89" s="775" t="str">
        <f>VLOOKUP(C89,'All Entries'!$B$1:$G$669,6,0)</f>
        <v>CMPN-3</v>
      </c>
      <c r="G89" s="775"/>
      <c r="H89" s="774" t="s">
        <v>12353</v>
      </c>
      <c r="I89" s="774" t="s">
        <v>12866</v>
      </c>
      <c r="J89" s="774" t="s">
        <v>12334</v>
      </c>
      <c r="K89" s="775" t="s">
        <v>12340</v>
      </c>
      <c r="L89" s="774" t="s">
        <v>14092</v>
      </c>
      <c r="M89" s="776">
        <v>336000</v>
      </c>
      <c r="N89" s="323" t="str">
        <f>VLOOKUP(C89,'All Entries'!$B$1:$M$669,12,0)</f>
        <v>neha.bhosale@vit.edu.in</v>
      </c>
      <c r="O89" s="323" t="str">
        <f>VLOOKUP(C89,'All Entries'!$B$1:$N$669,13,0)</f>
        <v>bhosaleneha1709@gmail.com</v>
      </c>
      <c r="P89" s="763">
        <f>VLOOKUP(C89,'All Entries'!$B$1:$P$669,15,0)</f>
        <v>9867884752</v>
      </c>
      <c r="Q89" s="982" t="s">
        <v>14093</v>
      </c>
    </row>
    <row r="90" spans="1:17" customFormat="1" ht="15">
      <c r="A90" s="774">
        <v>89</v>
      </c>
      <c r="B90" s="808" t="s">
        <v>8124</v>
      </c>
      <c r="C90" s="774" t="s">
        <v>8123</v>
      </c>
      <c r="D90" s="774" t="str">
        <f>VLOOKUP(C90,'All Entries'!$B$1:$D$669,3,0)</f>
        <v>Male</v>
      </c>
      <c r="E90" s="775" t="str">
        <f>VLOOKUP(C90,'All Entries'!$B$2:$F$695,5,0)</f>
        <v>CMPN</v>
      </c>
      <c r="F90" s="775" t="str">
        <f>VLOOKUP(C90,'All Entries'!$B$1:$G$669,6,0)</f>
        <v>CMPN-1</v>
      </c>
      <c r="G90" s="775"/>
      <c r="H90" s="774" t="s">
        <v>12353</v>
      </c>
      <c r="I90" s="774" t="s">
        <v>12866</v>
      </c>
      <c r="J90" s="774" t="s">
        <v>12334</v>
      </c>
      <c r="K90" s="775" t="s">
        <v>12340</v>
      </c>
      <c r="L90" s="774" t="s">
        <v>14092</v>
      </c>
      <c r="M90" s="776">
        <v>336000</v>
      </c>
      <c r="N90" s="323" t="str">
        <f>VLOOKUP(C90,'All Entries'!$B$1:$M$669,12,0)</f>
        <v>saransh.kotha@vit.edu.in</v>
      </c>
      <c r="O90" s="323" t="str">
        <f>VLOOKUP(C90,'All Entries'!$B$1:$N$669,13,0)</f>
        <v>saranshkotha15@gmail.com</v>
      </c>
      <c r="P90" s="763">
        <f>VLOOKUP(C90,'All Entries'!$B$1:$P$669,15,0)</f>
        <v>8860360689</v>
      </c>
      <c r="Q90" s="982" t="s">
        <v>14093</v>
      </c>
    </row>
    <row r="91" spans="1:17" customFormat="1" ht="15">
      <c r="A91" s="774">
        <v>90</v>
      </c>
      <c r="B91" s="808" t="s">
        <v>1512</v>
      </c>
      <c r="C91" s="774" t="s">
        <v>1511</v>
      </c>
      <c r="D91" s="774" t="str">
        <f>VLOOKUP(C91,'All Entries'!$B$1:$D$669,3,0)</f>
        <v>Male</v>
      </c>
      <c r="E91" s="775" t="str">
        <f>VLOOKUP(C91,'All Entries'!$B$2:$F$695,5,0)</f>
        <v>INFT</v>
      </c>
      <c r="F91" s="775" t="str">
        <f>VLOOKUP(C91,'All Entries'!$B$1:$G$669,6,0)</f>
        <v>INFT-1</v>
      </c>
      <c r="G91" s="775"/>
      <c r="H91" s="774" t="s">
        <v>12353</v>
      </c>
      <c r="I91" s="774" t="s">
        <v>12866</v>
      </c>
      <c r="J91" s="774" t="s">
        <v>12334</v>
      </c>
      <c r="K91" s="775" t="s">
        <v>12340</v>
      </c>
      <c r="L91" s="774" t="s">
        <v>14092</v>
      </c>
      <c r="M91" s="776">
        <v>336000</v>
      </c>
      <c r="N91" s="323" t="str">
        <f>VLOOKUP(C91,'All Entries'!$B$1:$M$669,12,0)</f>
        <v>anish.kumar@vit.edu.in</v>
      </c>
      <c r="O91" s="323" t="str">
        <f>VLOOKUP(C91,'All Entries'!$B$1:$N$669,13,0)</f>
        <v>anish.kumar.1901@gmail.com</v>
      </c>
      <c r="P91" s="763">
        <f>VLOOKUP(C91,'All Entries'!$B$1:$P$669,15,0)</f>
        <v>8580831417</v>
      </c>
      <c r="Q91" s="982" t="s">
        <v>14093</v>
      </c>
    </row>
    <row r="92" spans="1:17" customFormat="1" ht="15">
      <c r="A92" s="774">
        <v>91</v>
      </c>
      <c r="B92" s="808" t="s">
        <v>14063</v>
      </c>
      <c r="C92" s="774" t="s">
        <v>9720</v>
      </c>
      <c r="D92" s="774" t="str">
        <f>VLOOKUP(C92,'All Entries'!$B$1:$D$669,3,0)</f>
        <v>Male</v>
      </c>
      <c r="E92" s="775" t="str">
        <f>VLOOKUP(C92,'All Entries'!$B$2:$F$695,5,0)</f>
        <v>CMPN</v>
      </c>
      <c r="F92" s="775" t="str">
        <f>VLOOKUP(C92,'All Entries'!$B$1:$G$669,6,0)</f>
        <v>CMPN-1</v>
      </c>
      <c r="G92" s="775"/>
      <c r="H92" s="774" t="s">
        <v>12353</v>
      </c>
      <c r="I92" s="774" t="s">
        <v>12866</v>
      </c>
      <c r="J92" s="774" t="s">
        <v>12334</v>
      </c>
      <c r="K92" s="775" t="s">
        <v>12340</v>
      </c>
      <c r="L92" s="774" t="s">
        <v>14092</v>
      </c>
      <c r="M92" s="776">
        <v>336000</v>
      </c>
      <c r="N92" s="323" t="str">
        <f>VLOOKUP(C92,'All Entries'!$B$1:$M$669,12,0)</f>
        <v>siddhesh.pawar@vit.edu.in</v>
      </c>
      <c r="O92" s="323" t="str">
        <f>VLOOKUP(C92,'All Entries'!$B$1:$N$669,13,0)</f>
        <v>sidpawar2398@gmail.com</v>
      </c>
      <c r="P92" s="763">
        <f>VLOOKUP(C92,'All Entries'!$B$1:$P$669,15,0)</f>
        <v>8286989186</v>
      </c>
      <c r="Q92" s="982" t="s">
        <v>14093</v>
      </c>
    </row>
    <row r="93" spans="1:17" customFormat="1" ht="15">
      <c r="A93" s="774">
        <v>92</v>
      </c>
      <c r="B93" s="808" t="s">
        <v>14064</v>
      </c>
      <c r="C93" s="774" t="s">
        <v>2100</v>
      </c>
      <c r="D93" s="774" t="str">
        <f>VLOOKUP(C93,'All Entries'!$B$1:$D$669,3,0)</f>
        <v>Male</v>
      </c>
      <c r="E93" s="775" t="str">
        <f>VLOOKUP(C93,'All Entries'!$B$2:$F$695,5,0)</f>
        <v>INFT</v>
      </c>
      <c r="F93" s="775" t="str">
        <f>VLOOKUP(C93,'All Entries'!$B$1:$G$669,6,0)</f>
        <v>INFT-1</v>
      </c>
      <c r="G93" s="775"/>
      <c r="H93" s="774" t="s">
        <v>12353</v>
      </c>
      <c r="I93" s="774" t="s">
        <v>12866</v>
      </c>
      <c r="J93" s="774" t="s">
        <v>12334</v>
      </c>
      <c r="K93" s="775" t="s">
        <v>12340</v>
      </c>
      <c r="L93" s="774" t="s">
        <v>14092</v>
      </c>
      <c r="M93" s="776">
        <v>336000</v>
      </c>
      <c r="N93" s="323" t="str">
        <f>VLOOKUP(C93,'All Entries'!$B$1:$M$669,12,0)</f>
        <v>atharva.gadiwan@vit.edu.in</v>
      </c>
      <c r="O93" s="323" t="str">
        <f>VLOOKUP(C93,'All Entries'!$B$1:$N$669,13,0)</f>
        <v>adgadiwan09@gmail.com</v>
      </c>
      <c r="P93" s="763">
        <f>VLOOKUP(C93,'All Entries'!$B$1:$P$669,15,0)</f>
        <v>8828720319</v>
      </c>
      <c r="Q93" s="982" t="s">
        <v>14093</v>
      </c>
    </row>
    <row r="94" spans="1:17" customFormat="1" ht="15">
      <c r="A94" s="774">
        <v>93</v>
      </c>
      <c r="B94" s="808" t="s">
        <v>14065</v>
      </c>
      <c r="C94" s="774" t="s">
        <v>3080</v>
      </c>
      <c r="D94" s="774" t="str">
        <f>VLOOKUP(C94,'All Entries'!$B$1:$D$669,3,0)</f>
        <v>Male</v>
      </c>
      <c r="E94" s="775" t="str">
        <f>VLOOKUP(C94,'All Entries'!$B$2:$F$695,5,0)</f>
        <v>CMPN</v>
      </c>
      <c r="F94" s="775" t="str">
        <f>VLOOKUP(C94,'All Entries'!$B$1:$G$669,6,0)</f>
        <v>CMPN-2</v>
      </c>
      <c r="G94" s="775"/>
      <c r="H94" s="774" t="s">
        <v>12353</v>
      </c>
      <c r="I94" s="774" t="s">
        <v>12866</v>
      </c>
      <c r="J94" s="774" t="s">
        <v>12334</v>
      </c>
      <c r="K94" s="775" t="s">
        <v>12340</v>
      </c>
      <c r="L94" s="774" t="s">
        <v>14092</v>
      </c>
      <c r="M94" s="776">
        <v>336000</v>
      </c>
      <c r="N94" s="323" t="str">
        <f>VLOOKUP(C94,'All Entries'!$B$1:$M$669,12,0)</f>
        <v>govind.shukla@vit.edu.in</v>
      </c>
      <c r="O94" s="323" t="str">
        <f>VLOOKUP(C94,'All Entries'!$B$1:$N$669,13,0)</f>
        <v>govindshukla213@gmail.com</v>
      </c>
      <c r="P94" s="763">
        <f>VLOOKUP(C94,'All Entries'!$B$1:$P$669,15,0)</f>
        <v>8369072464</v>
      </c>
      <c r="Q94" s="982" t="s">
        <v>14093</v>
      </c>
    </row>
    <row r="95" spans="1:17" s="41" customFormat="1" ht="15">
      <c r="A95" s="774">
        <v>94</v>
      </c>
      <c r="B95" s="809" t="s">
        <v>14066</v>
      </c>
      <c r="C95" s="774" t="s">
        <v>12578</v>
      </c>
      <c r="D95" s="774" t="str">
        <f>VLOOKUP(C95,'All Entries'!$B$1:$D$669,3,0)</f>
        <v>Male</v>
      </c>
      <c r="E95" s="775" t="str">
        <f>VLOOKUP(C95,'All Entries'!$B$2:$F$695,5,0)</f>
        <v>ETRX</v>
      </c>
      <c r="F95" s="775" t="str">
        <f>VLOOKUP(C95,'All Entries'!$B$1:$G$669,6,0)</f>
        <v>ETRX 2</v>
      </c>
      <c r="G95" s="775"/>
      <c r="H95" s="774" t="s">
        <v>12353</v>
      </c>
      <c r="I95" s="774" t="s">
        <v>12866</v>
      </c>
      <c r="J95" s="774" t="s">
        <v>12334</v>
      </c>
      <c r="K95" s="775" t="s">
        <v>12340</v>
      </c>
      <c r="L95" s="774" t="s">
        <v>14092</v>
      </c>
      <c r="M95" s="776">
        <v>336000</v>
      </c>
      <c r="N95" s="323" t="str">
        <f>VLOOKUP(C95,'All Entries'!$B$1:$M$669,12,0)</f>
        <v>vaibhav.shitap@vit.edu.in</v>
      </c>
      <c r="O95" s="323" t="str">
        <f>VLOOKUP(C95,'All Entries'!$B$1:$N$669,13,0)</f>
        <v>vaibhav.shitap.89@gmail.com</v>
      </c>
      <c r="P95" s="763" t="str">
        <f>VLOOKUP(C95,'All Entries'!$B$1:$P$669,15,0)</f>
        <v>9820573327</v>
      </c>
      <c r="Q95" s="982" t="s">
        <v>14093</v>
      </c>
    </row>
    <row r="96" spans="1:17" ht="15">
      <c r="A96" s="774">
        <v>95</v>
      </c>
      <c r="B96" s="808" t="s">
        <v>14067</v>
      </c>
      <c r="C96" s="774" t="s">
        <v>1599</v>
      </c>
      <c r="D96" s="774" t="str">
        <f>VLOOKUP(C96,'All Entries'!$B$1:$D$669,3,0)</f>
        <v>Male</v>
      </c>
      <c r="E96" s="775" t="str">
        <f>VLOOKUP(C96,'All Entries'!$B$2:$F$695,5,0)</f>
        <v>INFT</v>
      </c>
      <c r="F96" s="775" t="str">
        <f>VLOOKUP(C96,'All Entries'!$B$1:$G$669,6,0)</f>
        <v>INFT-2</v>
      </c>
      <c r="G96" s="775"/>
      <c r="H96" s="774" t="s">
        <v>12353</v>
      </c>
      <c r="I96" s="774" t="s">
        <v>12866</v>
      </c>
      <c r="J96" s="774" t="s">
        <v>12334</v>
      </c>
      <c r="K96" s="775" t="s">
        <v>12340</v>
      </c>
      <c r="L96" s="774" t="s">
        <v>14092</v>
      </c>
      <c r="M96" s="776">
        <v>336000</v>
      </c>
      <c r="N96" s="323" t="str">
        <f>VLOOKUP(C96,'All Entries'!$B$1:$M$669,12,0)</f>
        <v>ankit.katre@vit.edu.in</v>
      </c>
      <c r="O96" s="323" t="str">
        <f>VLOOKUP(C96,'All Entries'!$B$1:$N$669,13,0)</f>
        <v>ankitk12029@gmail.com</v>
      </c>
      <c r="P96" s="763">
        <f>VLOOKUP(C96,'All Entries'!$B$1:$P$669,15,0)</f>
        <v>8080722782</v>
      </c>
      <c r="Q96" s="982" t="s">
        <v>14093</v>
      </c>
    </row>
    <row r="97" spans="1:17" customFormat="1" ht="15">
      <c r="A97" s="774">
        <v>96</v>
      </c>
      <c r="B97" s="808" t="s">
        <v>14068</v>
      </c>
      <c r="C97" s="774" t="s">
        <v>6498</v>
      </c>
      <c r="D97" s="774" t="str">
        <f>VLOOKUP(C97,'All Entries'!$B$1:$D$669,3,0)</f>
        <v>Male</v>
      </c>
      <c r="E97" s="775" t="str">
        <f>VLOOKUP(C97,'All Entries'!$B$2:$F$695,5,0)</f>
        <v>CMPN</v>
      </c>
      <c r="F97" s="775" t="str">
        <f>VLOOKUP(C97,'All Entries'!$B$1:$G$669,6,0)</f>
        <v>CMPN-1</v>
      </c>
      <c r="G97" s="775"/>
      <c r="H97" s="774" t="s">
        <v>12353</v>
      </c>
      <c r="I97" s="774" t="s">
        <v>12866</v>
      </c>
      <c r="J97" s="774" t="s">
        <v>12334</v>
      </c>
      <c r="K97" s="775" t="s">
        <v>12340</v>
      </c>
      <c r="L97" s="774" t="s">
        <v>14092</v>
      </c>
      <c r="M97" s="776">
        <v>336000</v>
      </c>
      <c r="N97" s="323" t="str">
        <f>VLOOKUP(C97,'All Entries'!$B$1:$M$669,12,0)</f>
        <v>preyash.gothane@vit.edu.in</v>
      </c>
      <c r="O97" s="323" t="str">
        <f>VLOOKUP(C97,'All Entries'!$B$1:$N$669,13,0)</f>
        <v>gothanepreyash@gmail.com</v>
      </c>
      <c r="P97" s="763">
        <f>VLOOKUP(C97,'All Entries'!$B$1:$P$669,15,0)</f>
        <v>8291254320</v>
      </c>
      <c r="Q97" s="982" t="s">
        <v>14093</v>
      </c>
    </row>
    <row r="98" spans="1:17" customFormat="1" ht="15">
      <c r="A98" s="774">
        <v>97</v>
      </c>
      <c r="B98" s="808" t="s">
        <v>14069</v>
      </c>
      <c r="C98" s="774" t="s">
        <v>5791</v>
      </c>
      <c r="D98" s="774" t="str">
        <f>VLOOKUP(C98,'All Entries'!$B$1:$D$669,3,0)</f>
        <v>Male</v>
      </c>
      <c r="E98" s="775" t="str">
        <f>VLOOKUP(C98,'All Entries'!$B$2:$F$695,5,0)</f>
        <v>EXTC</v>
      </c>
      <c r="F98" s="775" t="str">
        <f>VLOOKUP(C98,'All Entries'!$B$1:$G$669,6,0)</f>
        <v>EXTC 1</v>
      </c>
      <c r="G98" s="775"/>
      <c r="H98" s="774" t="s">
        <v>12353</v>
      </c>
      <c r="I98" s="774" t="s">
        <v>12866</v>
      </c>
      <c r="J98" s="774" t="s">
        <v>12334</v>
      </c>
      <c r="K98" s="775" t="s">
        <v>12340</v>
      </c>
      <c r="L98" s="774" t="s">
        <v>14092</v>
      </c>
      <c r="M98" s="776">
        <v>336000</v>
      </c>
      <c r="N98" s="323" t="str">
        <f>VLOOKUP(C98,'All Entries'!$B$1:$M$669,12,0)</f>
        <v>onkar.nikam@vit.edu.in</v>
      </c>
      <c r="O98" s="323" t="str">
        <f>VLOOKUP(C98,'All Entries'!$B$1:$N$669,13,0)</f>
        <v>onkarnikam9@gmail.com</v>
      </c>
      <c r="P98" s="763">
        <f>VLOOKUP(C98,'All Entries'!$B$1:$P$669,15,0)</f>
        <v>8237855901</v>
      </c>
      <c r="Q98" s="982" t="s">
        <v>14093</v>
      </c>
    </row>
    <row r="99" spans="1:17" ht="15">
      <c r="A99" s="774">
        <v>98</v>
      </c>
      <c r="B99" s="808" t="s">
        <v>14423</v>
      </c>
      <c r="C99" s="774" t="s">
        <v>10282</v>
      </c>
      <c r="D99" s="774" t="str">
        <f>VLOOKUP(C99,'All Entries'!$B$1:$D$669,3,0)</f>
        <v>Male</v>
      </c>
      <c r="E99" s="775" t="str">
        <f>VLOOKUP(C99,'All Entries'!$B$2:$F$695,5,0)</f>
        <v>INFT</v>
      </c>
      <c r="F99" s="775" t="str">
        <f>VLOOKUP(C99,'All Entries'!$B$1:$G$669,6,0)</f>
        <v>INFT-2</v>
      </c>
      <c r="G99" s="775"/>
      <c r="H99" s="774" t="s">
        <v>12350</v>
      </c>
      <c r="I99" s="774" t="s">
        <v>12866</v>
      </c>
      <c r="J99" s="774" t="s">
        <v>12350</v>
      </c>
      <c r="K99" s="775" t="s">
        <v>12340</v>
      </c>
      <c r="L99" s="774" t="s">
        <v>14095</v>
      </c>
      <c r="M99" s="776">
        <v>650000</v>
      </c>
      <c r="N99" s="323" t="str">
        <f>VLOOKUP(C99,'All Entries'!$B$1:$M$669,12,0)</f>
        <v>sushant.kulkarni@vit.edu.in</v>
      </c>
      <c r="O99" s="323" t="str">
        <f>VLOOKUP(C99,'All Entries'!$B$1:$N$669,13,0)</f>
        <v>kulkarnisushant0408@gmail.com</v>
      </c>
      <c r="P99" s="763">
        <f>VLOOKUP(C99,'All Entries'!$B$1:$P$669,15,0)</f>
        <v>7045653008</v>
      </c>
      <c r="Q99" s="982" t="s">
        <v>14093</v>
      </c>
    </row>
    <row r="100" spans="1:17" customFormat="1" ht="15">
      <c r="A100" s="774">
        <v>99</v>
      </c>
      <c r="B100" s="808" t="s">
        <v>8259</v>
      </c>
      <c r="C100" s="774" t="s">
        <v>8258</v>
      </c>
      <c r="D100" s="774" t="str">
        <f>VLOOKUP(C100,'All Entries'!$B$1:$D$669,3,0)</f>
        <v>Male</v>
      </c>
      <c r="E100" s="775" t="str">
        <f>VLOOKUP(C100,'All Entries'!$B$2:$F$695,5,0)</f>
        <v>CMPN</v>
      </c>
      <c r="F100" s="775" t="str">
        <f>VLOOKUP(C100,'All Entries'!$B$1:$G$669,6,0)</f>
        <v>CMPN-3</v>
      </c>
      <c r="G100" s="775"/>
      <c r="H100" s="774" t="s">
        <v>12350</v>
      </c>
      <c r="I100" s="774" t="s">
        <v>12866</v>
      </c>
      <c r="J100" s="774" t="s">
        <v>12350</v>
      </c>
      <c r="K100" s="775" t="s">
        <v>12340</v>
      </c>
      <c r="L100" s="774" t="s">
        <v>14095</v>
      </c>
      <c r="M100" s="776">
        <v>500000</v>
      </c>
      <c r="N100" s="323" t="str">
        <f>VLOOKUP(C100,'All Entries'!$B$1:$M$669,12,0)</f>
        <v>satwaj.dhavale@vit.edu.in</v>
      </c>
      <c r="O100" s="323" t="str">
        <f>VLOOKUP(C100,'All Entries'!$B$1:$N$669,13,0)</f>
        <v>thesatwaj@gmail.com</v>
      </c>
      <c r="P100" s="763">
        <f>VLOOKUP(C100,'All Entries'!$B$1:$P$669,15,0)</f>
        <v>8655152005</v>
      </c>
      <c r="Q100" s="982" t="s">
        <v>14093</v>
      </c>
    </row>
    <row r="101" spans="1:17" customFormat="1" ht="15">
      <c r="A101" s="774">
        <v>100</v>
      </c>
      <c r="B101" s="808" t="s">
        <v>4846</v>
      </c>
      <c r="C101" s="774" t="s">
        <v>4845</v>
      </c>
      <c r="D101" s="774" t="str">
        <f>VLOOKUP(C101,'All Entries'!$B$1:$D$669,3,0)</f>
        <v>Male</v>
      </c>
      <c r="E101" s="775" t="str">
        <f>VLOOKUP(C101,'All Entries'!$B$2:$F$695,5,0)</f>
        <v>INFT</v>
      </c>
      <c r="F101" s="775" t="str">
        <f>VLOOKUP(C101,'All Entries'!$B$1:$G$669,6,0)</f>
        <v>INFT-1</v>
      </c>
      <c r="G101" s="775"/>
      <c r="H101" s="774" t="s">
        <v>12350</v>
      </c>
      <c r="I101" s="774" t="s">
        <v>12866</v>
      </c>
      <c r="J101" s="774" t="s">
        <v>12350</v>
      </c>
      <c r="K101" s="775" t="s">
        <v>12340</v>
      </c>
      <c r="L101" s="774" t="s">
        <v>14095</v>
      </c>
      <c r="M101" s="776">
        <v>500000</v>
      </c>
      <c r="N101" s="323" t="str">
        <f>VLOOKUP(C101,'All Entries'!$B$1:$M$669,12,0)</f>
        <v>muzammil.lakdawala@vit.edu.in</v>
      </c>
      <c r="O101" s="323" t="str">
        <f>VLOOKUP(C101,'All Entries'!$B$1:$N$669,13,0)</f>
        <v>lakdawalamuzammil@gmail.com</v>
      </c>
      <c r="P101" s="763">
        <f>VLOOKUP(C101,'All Entries'!$B$1:$P$669,15,0)</f>
        <v>9820016318</v>
      </c>
      <c r="Q101" s="982" t="s">
        <v>14093</v>
      </c>
    </row>
    <row r="102" spans="1:17" customFormat="1" ht="15">
      <c r="A102" s="774">
        <v>101</v>
      </c>
      <c r="B102" s="808" t="s">
        <v>10017</v>
      </c>
      <c r="C102" s="774" t="s">
        <v>10016</v>
      </c>
      <c r="D102" s="774" t="str">
        <f>VLOOKUP(C102,'All Entries'!$B$1:$D$669,3,0)</f>
        <v>Male</v>
      </c>
      <c r="E102" s="775" t="str">
        <f>VLOOKUP(C102,'All Entries'!$B$2:$F$695,5,0)</f>
        <v>INFT</v>
      </c>
      <c r="F102" s="775" t="str">
        <f>VLOOKUP(C102,'All Entries'!$B$1:$G$669,6,0)</f>
        <v>INFT-3</v>
      </c>
      <c r="G102" s="775"/>
      <c r="H102" s="774" t="s">
        <v>12350</v>
      </c>
      <c r="I102" s="774" t="s">
        <v>12866</v>
      </c>
      <c r="J102" s="774" t="s">
        <v>12350</v>
      </c>
      <c r="K102" s="775" t="s">
        <v>12340</v>
      </c>
      <c r="L102" s="774" t="s">
        <v>14095</v>
      </c>
      <c r="M102" s="776">
        <v>350000</v>
      </c>
      <c r="N102" s="323" t="str">
        <f>VLOOKUP(C102,'All Entries'!$B$1:$M$669,12,0)</f>
        <v>sohil.gurung@vit.edu.in</v>
      </c>
      <c r="O102" s="323" t="str">
        <f>VLOOKUP(C102,'All Entries'!$B$1:$N$669,13,0)</f>
        <v>sohilgurung59@gmail.com</v>
      </c>
      <c r="P102" s="763">
        <f>VLOOKUP(C102,'All Entries'!$B$1:$P$669,15,0)</f>
        <v>8286506191</v>
      </c>
      <c r="Q102" s="982" t="s">
        <v>14093</v>
      </c>
    </row>
    <row r="103" spans="1:17" ht="15">
      <c r="A103" s="774">
        <v>102</v>
      </c>
      <c r="B103" s="808" t="s">
        <v>2061</v>
      </c>
      <c r="C103" s="774" t="s">
        <v>2060</v>
      </c>
      <c r="D103" s="774" t="str">
        <f>VLOOKUP(C103,'All Entries'!$B$1:$D$669,3,0)</f>
        <v>Female</v>
      </c>
      <c r="E103" s="775" t="str">
        <f>VLOOKUP(C103,'All Entries'!$B$2:$F$695,5,0)</f>
        <v>INFT</v>
      </c>
      <c r="F103" s="775" t="str">
        <f>VLOOKUP(C103,'All Entries'!$B$1:$G$669,6,0)</f>
        <v>INFT-2</v>
      </c>
      <c r="G103" s="775"/>
      <c r="H103" s="774" t="s">
        <v>12350</v>
      </c>
      <c r="I103" s="774" t="s">
        <v>12866</v>
      </c>
      <c r="J103" s="774" t="s">
        <v>12350</v>
      </c>
      <c r="K103" s="775" t="s">
        <v>12340</v>
      </c>
      <c r="L103" s="774" t="s">
        <v>14095</v>
      </c>
      <c r="M103" s="776">
        <v>350000</v>
      </c>
      <c r="N103" s="323" t="str">
        <f>VLOOKUP(C103,'All Entries'!$B$1:$M$669,12,0)</f>
        <v>ashwini.jadhav1@vit.edu.in</v>
      </c>
      <c r="O103" s="323" t="str">
        <f>VLOOKUP(C103,'All Entries'!$B$1:$N$669,13,0)</f>
        <v>ashwinidrj99@gmail.com</v>
      </c>
      <c r="P103" s="763">
        <f>VLOOKUP(C103,'All Entries'!$B$1:$P$669,15,0)</f>
        <v>7986318894</v>
      </c>
      <c r="Q103" s="982" t="s">
        <v>14093</v>
      </c>
    </row>
    <row r="104" spans="1:17" customFormat="1" ht="15">
      <c r="A104" s="774">
        <v>103</v>
      </c>
      <c r="B104" s="808" t="s">
        <v>5590</v>
      </c>
      <c r="C104" s="774" t="s">
        <v>5589</v>
      </c>
      <c r="D104" s="774" t="str">
        <f>VLOOKUP(C104,'All Entries'!$B$1:$D$669,3,0)</f>
        <v>Female</v>
      </c>
      <c r="E104" s="775" t="str">
        <f>VLOOKUP(C104,'All Entries'!$B$2:$F$695,5,0)</f>
        <v>INFT</v>
      </c>
      <c r="F104" s="775" t="str">
        <f>VLOOKUP(C104,'All Entries'!$B$1:$G$669,6,0)</f>
        <v>INFT-1</v>
      </c>
      <c r="G104" s="775"/>
      <c r="H104" s="774" t="s">
        <v>12350</v>
      </c>
      <c r="I104" s="774" t="s">
        <v>12866</v>
      </c>
      <c r="J104" s="774" t="s">
        <v>12350</v>
      </c>
      <c r="K104" s="775" t="s">
        <v>12340</v>
      </c>
      <c r="L104" s="774" t="s">
        <v>14095</v>
      </c>
      <c r="M104" s="776">
        <v>500000</v>
      </c>
      <c r="N104" s="323" t="str">
        <f>VLOOKUP(C104,'All Entries'!$B$1:$M$669,12,0)</f>
        <v>nupoor.dode@vit.edu.in</v>
      </c>
      <c r="O104" s="323" t="str">
        <f>VLOOKUP(C104,'All Entries'!$B$1:$N$669,13,0)</f>
        <v>nupoordode@gmail.com</v>
      </c>
      <c r="P104" s="763">
        <f>VLOOKUP(C104,'All Entries'!$B$1:$P$669,15,0)</f>
        <v>7045569136</v>
      </c>
      <c r="Q104" s="982" t="s">
        <v>14093</v>
      </c>
    </row>
    <row r="105" spans="1:17" ht="15">
      <c r="A105" s="774">
        <v>104</v>
      </c>
      <c r="B105" s="808" t="s">
        <v>11303</v>
      </c>
      <c r="C105" s="774" t="s">
        <v>11302</v>
      </c>
      <c r="D105" s="774" t="str">
        <f>VLOOKUP(C105,'All Entries'!$B$1:$D$669,3,0)</f>
        <v>Male</v>
      </c>
      <c r="E105" s="775" t="str">
        <f>VLOOKUP(C105,'All Entries'!$B$2:$F$695,5,0)</f>
        <v>INFT</v>
      </c>
      <c r="F105" s="775" t="str">
        <f>VLOOKUP(C105,'All Entries'!$B$1:$G$669,6,0)</f>
        <v>INFT-2</v>
      </c>
      <c r="G105" s="775"/>
      <c r="H105" s="774" t="s">
        <v>12350</v>
      </c>
      <c r="I105" s="774" t="s">
        <v>12866</v>
      </c>
      <c r="J105" s="774" t="s">
        <v>12350</v>
      </c>
      <c r="K105" s="775" t="s">
        <v>12340</v>
      </c>
      <c r="L105" s="774" t="s">
        <v>14095</v>
      </c>
      <c r="M105" s="776">
        <v>500000</v>
      </c>
      <c r="N105" s="323" t="str">
        <f>VLOOKUP(C105,'All Entries'!$B$1:$M$669,12,0)</f>
        <v>viraj.chogle@vit.edu.in</v>
      </c>
      <c r="O105" s="323" t="str">
        <f>VLOOKUP(C105,'All Entries'!$B$1:$N$669,13,0)</f>
        <v>virajchogle@gmail.com</v>
      </c>
      <c r="P105" s="763">
        <f>VLOOKUP(C105,'All Entries'!$B$1:$P$669,15,0)</f>
        <v>9082122967</v>
      </c>
      <c r="Q105" s="982" t="s">
        <v>14093</v>
      </c>
    </row>
    <row r="106" spans="1:17" customFormat="1" ht="15">
      <c r="A106" s="774">
        <v>105</v>
      </c>
      <c r="B106" s="808" t="s">
        <v>11849</v>
      </c>
      <c r="C106" s="774" t="s">
        <v>7945</v>
      </c>
      <c r="D106" s="774" t="str">
        <f>VLOOKUP(C106,'All Entries'!$B$1:$D$669,3,0)</f>
        <v>Female</v>
      </c>
      <c r="E106" s="775" t="str">
        <f>VLOOKUP(C106,'All Entries'!$B$2:$F$695,5,0)</f>
        <v>EXTC</v>
      </c>
      <c r="F106" s="775" t="str">
        <f>VLOOKUP(C106,'All Entries'!$B$1:$G$669,6,0)</f>
        <v>EXTC 2</v>
      </c>
      <c r="G106" s="775"/>
      <c r="H106" s="774" t="s">
        <v>12350</v>
      </c>
      <c r="I106" s="774" t="s">
        <v>12866</v>
      </c>
      <c r="J106" s="774" t="s">
        <v>12350</v>
      </c>
      <c r="K106" s="775" t="s">
        <v>12340</v>
      </c>
      <c r="L106" s="774" t="s">
        <v>14095</v>
      </c>
      <c r="M106" s="776">
        <v>350000</v>
      </c>
      <c r="N106" s="323" t="str">
        <f>VLOOKUP(C106,'All Entries'!$B$1:$M$669,12,0)</f>
        <v>sanika.kale@vit.edu.in</v>
      </c>
      <c r="O106" s="323" t="str">
        <f>VLOOKUP(C106,'All Entries'!$B$1:$N$669,13,0)</f>
        <v>sanikaajit@gmail.com</v>
      </c>
      <c r="P106" s="763">
        <f>VLOOKUP(C106,'All Entries'!$B$1:$P$669,15,0)</f>
        <v>9930488185</v>
      </c>
      <c r="Q106" s="982" t="s">
        <v>14093</v>
      </c>
    </row>
    <row r="107" spans="1:17" customFormat="1" ht="15">
      <c r="A107" s="774">
        <v>106</v>
      </c>
      <c r="B107" s="808" t="s">
        <v>8163</v>
      </c>
      <c r="C107" s="774" t="s">
        <v>8162</v>
      </c>
      <c r="D107" s="774" t="str">
        <f>VLOOKUP(C107,'All Entries'!$B$1:$D$669,3,0)</f>
        <v>Male</v>
      </c>
      <c r="E107" s="775" t="str">
        <f>VLOOKUP(C107,'All Entries'!$B$2:$F$695,5,0)</f>
        <v>EXTC</v>
      </c>
      <c r="F107" s="775" t="str">
        <f>VLOOKUP(C107,'All Entries'!$B$1:$G$669,6,0)</f>
        <v>EXTC 1</v>
      </c>
      <c r="G107" s="775"/>
      <c r="H107" s="774" t="s">
        <v>12350</v>
      </c>
      <c r="I107" s="774" t="s">
        <v>12866</v>
      </c>
      <c r="J107" s="774" t="s">
        <v>12350</v>
      </c>
      <c r="K107" s="775" t="s">
        <v>12340</v>
      </c>
      <c r="L107" s="774" t="s">
        <v>14095</v>
      </c>
      <c r="M107" s="776">
        <v>350000</v>
      </c>
      <c r="N107" s="323" t="str">
        <f>VLOOKUP(C107,'All Entries'!$B$1:$M$669,12,0)</f>
        <v>sarvesh.kulkarni@vit.edu.in</v>
      </c>
      <c r="O107" s="323" t="str">
        <f>VLOOKUP(C107,'All Entries'!$B$1:$N$669,13,0)</f>
        <v>sarveshkulkarni6@gmail.com</v>
      </c>
      <c r="P107" s="763">
        <f>VLOOKUP(C107,'All Entries'!$B$1:$P$669,15,0)</f>
        <v>9167618059</v>
      </c>
      <c r="Q107" s="982" t="s">
        <v>14093</v>
      </c>
    </row>
    <row r="108" spans="1:17" customFormat="1" ht="15">
      <c r="A108" s="774">
        <v>107</v>
      </c>
      <c r="B108" s="808" t="s">
        <v>7985</v>
      </c>
      <c r="C108" s="774" t="s">
        <v>7984</v>
      </c>
      <c r="D108" s="774" t="str">
        <f>VLOOKUP(C108,'All Entries'!$B$1:$D$669,3,0)</f>
        <v>Female</v>
      </c>
      <c r="E108" s="775" t="str">
        <f>VLOOKUP(C108,'All Entries'!$B$2:$F$695,5,0)</f>
        <v>INFT</v>
      </c>
      <c r="F108" s="775" t="str">
        <f>VLOOKUP(C108,'All Entries'!$B$1:$G$669,6,0)</f>
        <v>INFT-1</v>
      </c>
      <c r="G108" s="775"/>
      <c r="H108" s="774" t="s">
        <v>12350</v>
      </c>
      <c r="I108" s="774" t="s">
        <v>12866</v>
      </c>
      <c r="J108" s="774" t="s">
        <v>12350</v>
      </c>
      <c r="K108" s="775" t="s">
        <v>12340</v>
      </c>
      <c r="L108" s="774" t="s">
        <v>14095</v>
      </c>
      <c r="M108" s="776">
        <v>500000</v>
      </c>
      <c r="N108" s="323" t="str">
        <f>VLOOKUP(C108,'All Entries'!$B$1:$M$669,12,0)</f>
        <v>sanika.raul@vit.edu.in</v>
      </c>
      <c r="O108" s="323" t="str">
        <f>VLOOKUP(C108,'All Entries'!$B$1:$N$669,13,0)</f>
        <v>sanikaraul06@gmail.com</v>
      </c>
      <c r="P108" s="763">
        <f>VLOOKUP(C108,'All Entries'!$B$1:$P$669,15,0)</f>
        <v>8976385041</v>
      </c>
      <c r="Q108" s="982" t="s">
        <v>14093</v>
      </c>
    </row>
    <row r="109" spans="1:17" customFormat="1" ht="15">
      <c r="A109" s="774">
        <v>108</v>
      </c>
      <c r="B109" s="808" t="s">
        <v>5628</v>
      </c>
      <c r="C109" s="774" t="s">
        <v>5627</v>
      </c>
      <c r="D109" s="774" t="str">
        <f>VLOOKUP(C109,'All Entries'!$B$1:$D$669,3,0)</f>
        <v>Male</v>
      </c>
      <c r="E109" s="775" t="str">
        <f>VLOOKUP(C109,'All Entries'!$B$2:$F$695,5,0)</f>
        <v>INFT</v>
      </c>
      <c r="F109" s="775" t="str">
        <f>VLOOKUP(C109,'All Entries'!$B$1:$G$669,6,0)</f>
        <v>INFT-1</v>
      </c>
      <c r="G109" s="775"/>
      <c r="H109" s="774" t="s">
        <v>12350</v>
      </c>
      <c r="I109" s="774" t="s">
        <v>12866</v>
      </c>
      <c r="J109" s="774" t="s">
        <v>12350</v>
      </c>
      <c r="K109" s="775" t="s">
        <v>12340</v>
      </c>
      <c r="L109" s="774" t="s">
        <v>14095</v>
      </c>
      <c r="M109" s="776">
        <v>350000</v>
      </c>
      <c r="N109" s="323" t="str">
        <f>VLOOKUP(C109,'All Entries'!$B$1:$M$669,12,0)</f>
        <v>omkar.bhambure@vit.edu.in</v>
      </c>
      <c r="O109" s="323" t="str">
        <f>VLOOKUP(C109,'All Entries'!$B$1:$N$669,13,0)</f>
        <v>omieblablablu2996@gmail.com</v>
      </c>
      <c r="P109" s="763">
        <f>VLOOKUP(C109,'All Entries'!$B$1:$P$669,15,0)</f>
        <v>7977877241</v>
      </c>
      <c r="Q109" s="982" t="s">
        <v>14093</v>
      </c>
    </row>
    <row r="110" spans="1:17" customFormat="1" ht="15">
      <c r="A110" s="774">
        <v>109</v>
      </c>
      <c r="B110" s="808" t="s">
        <v>10954</v>
      </c>
      <c r="C110" s="774" t="s">
        <v>10953</v>
      </c>
      <c r="D110" s="774" t="str">
        <f>VLOOKUP(C110,'All Entries'!$B$1:$D$669,3,0)</f>
        <v>Female</v>
      </c>
      <c r="E110" s="775" t="str">
        <f>VLOOKUP(C110,'All Entries'!$B$2:$F$695,5,0)</f>
        <v>CMPN</v>
      </c>
      <c r="F110" s="775" t="str">
        <f>VLOOKUP(C110,'All Entries'!$B$1:$G$669,6,0)</f>
        <v>CMPN-1</v>
      </c>
      <c r="G110" s="775"/>
      <c r="H110" s="774" t="s">
        <v>12350</v>
      </c>
      <c r="I110" s="774" t="s">
        <v>12866</v>
      </c>
      <c r="J110" s="774" t="s">
        <v>12350</v>
      </c>
      <c r="K110" s="775" t="s">
        <v>12340</v>
      </c>
      <c r="L110" s="774" t="s">
        <v>14095</v>
      </c>
      <c r="M110" s="776">
        <v>350000</v>
      </c>
      <c r="N110" s="323" t="str">
        <f>VLOOKUP(C110,'All Entries'!$B$1:$M$669,12,0)</f>
        <v>vaishnavi.patil1@vit.edu.in</v>
      </c>
      <c r="O110" s="323" t="str">
        <f>VLOOKUP(C110,'All Entries'!$B$1:$N$669,13,0)</f>
        <v>vaishnavipatil853@gmail.com</v>
      </c>
      <c r="P110" s="763">
        <f>VLOOKUP(C110,'All Entries'!$B$1:$P$669,15,0)</f>
        <v>9930470196</v>
      </c>
      <c r="Q110" s="982" t="s">
        <v>14093</v>
      </c>
    </row>
    <row r="111" spans="1:17" customFormat="1" ht="15">
      <c r="A111" s="774">
        <v>110</v>
      </c>
      <c r="B111" s="808" t="s">
        <v>11786</v>
      </c>
      <c r="C111" s="774" t="s">
        <v>5718</v>
      </c>
      <c r="D111" s="774" t="str">
        <f>VLOOKUP(C111,'All Entries'!$B$1:$D$669,3,0)</f>
        <v>Male</v>
      </c>
      <c r="E111" s="775" t="str">
        <f>VLOOKUP(C111,'All Entries'!$B$2:$F$695,5,0)</f>
        <v>CMPN</v>
      </c>
      <c r="F111" s="775" t="str">
        <f>VLOOKUP(C111,'All Entries'!$B$1:$G$669,6,0)</f>
        <v>CMPN-2</v>
      </c>
      <c r="G111" s="775"/>
      <c r="H111" s="774" t="s">
        <v>12350</v>
      </c>
      <c r="I111" s="774" t="s">
        <v>12866</v>
      </c>
      <c r="J111" s="774" t="s">
        <v>12350</v>
      </c>
      <c r="K111" s="775" t="s">
        <v>12340</v>
      </c>
      <c r="L111" s="774" t="s">
        <v>14095</v>
      </c>
      <c r="M111" s="776">
        <v>350000</v>
      </c>
      <c r="N111" s="323" t="str">
        <f>VLOOKUP(C111,'All Entries'!$B$1:$M$669,12,0)</f>
        <v>omkar.vaity@vit.edu.in</v>
      </c>
      <c r="O111" s="323" t="str">
        <f>VLOOKUP(C111,'All Entries'!$B$1:$N$669,13,0)</f>
        <v>omkarvaity1995@gmail.com</v>
      </c>
      <c r="P111" s="763">
        <f>VLOOKUP(C111,'All Entries'!$B$1:$P$669,15,0)</f>
        <v>9987654717</v>
      </c>
      <c r="Q111" s="982" t="s">
        <v>14093</v>
      </c>
    </row>
    <row r="112" spans="1:17" customFormat="1" ht="15">
      <c r="A112" s="774">
        <v>111</v>
      </c>
      <c r="B112" s="808" t="s">
        <v>8569</v>
      </c>
      <c r="C112" s="774" t="s">
        <v>8568</v>
      </c>
      <c r="D112" s="774" t="str">
        <f>VLOOKUP(C112,'All Entries'!$B$1:$D$669,3,0)</f>
        <v>Male</v>
      </c>
      <c r="E112" s="775" t="str">
        <f>VLOOKUP(C112,'All Entries'!$B$2:$F$695,5,0)</f>
        <v>INFT</v>
      </c>
      <c r="F112" s="775" t="str">
        <f>VLOOKUP(C112,'All Entries'!$B$1:$G$669,6,0)</f>
        <v>INFT-1</v>
      </c>
      <c r="G112" s="775"/>
      <c r="H112" s="774" t="s">
        <v>12350</v>
      </c>
      <c r="I112" s="774" t="s">
        <v>12866</v>
      </c>
      <c r="J112" s="774" t="s">
        <v>12350</v>
      </c>
      <c r="K112" s="775" t="s">
        <v>12340</v>
      </c>
      <c r="L112" s="774" t="s">
        <v>14095</v>
      </c>
      <c r="M112" s="776">
        <v>500000</v>
      </c>
      <c r="N112" s="323" t="str">
        <f>VLOOKUP(C112,'All Entries'!$B$1:$M$669,12,0)</f>
        <v>shashwat.pandya@vit.edu.in</v>
      </c>
      <c r="O112" s="323" t="str">
        <f>VLOOKUP(C112,'All Entries'!$B$1:$N$669,13,0)</f>
        <v>shashwat.pan200@gmail.com</v>
      </c>
      <c r="P112" s="763">
        <f>VLOOKUP(C112,'All Entries'!$B$1:$P$669,15,0)</f>
        <v>8879886304</v>
      </c>
      <c r="Q112" s="982" t="s">
        <v>14093</v>
      </c>
    </row>
    <row r="113" spans="1:17" ht="15">
      <c r="A113" s="774">
        <v>112</v>
      </c>
      <c r="B113" s="808" t="s">
        <v>8624</v>
      </c>
      <c r="C113" s="774" t="s">
        <v>8623</v>
      </c>
      <c r="D113" s="774" t="str">
        <f>VLOOKUP(C113,'All Entries'!$B$1:$D$669,3,0)</f>
        <v>Male</v>
      </c>
      <c r="E113" s="775" t="str">
        <f>VLOOKUP(C113,'All Entries'!$B$2:$F$695,5,0)</f>
        <v>INFT</v>
      </c>
      <c r="F113" s="775" t="str">
        <f>VLOOKUP(C113,'All Entries'!$B$1:$G$669,6,0)</f>
        <v>INFT-2</v>
      </c>
      <c r="G113" s="775"/>
      <c r="H113" s="774" t="s">
        <v>12350</v>
      </c>
      <c r="I113" s="774" t="s">
        <v>12866</v>
      </c>
      <c r="J113" s="774" t="s">
        <v>12350</v>
      </c>
      <c r="K113" s="775" t="s">
        <v>12340</v>
      </c>
      <c r="L113" s="774" t="s">
        <v>14095</v>
      </c>
      <c r="M113" s="776">
        <v>500000</v>
      </c>
      <c r="N113" s="323" t="str">
        <f>VLOOKUP(C113,'All Entries'!$B$1:$M$669,12,0)</f>
        <v>shefin.shajit@vit.edu.in</v>
      </c>
      <c r="O113" s="323" t="str">
        <f>VLOOKUP(C113,'All Entries'!$B$1:$N$669,13,0)</f>
        <v>sheffinshajit@gmail.com</v>
      </c>
      <c r="P113" s="763">
        <f>VLOOKUP(C113,'All Entries'!$B$1:$P$669,15,0)</f>
        <v>9867992413</v>
      </c>
      <c r="Q113" s="982" t="s">
        <v>14093</v>
      </c>
    </row>
    <row r="114" spans="1:17" customFormat="1" ht="15">
      <c r="A114" s="774">
        <v>113</v>
      </c>
      <c r="B114" s="808" t="s">
        <v>11780</v>
      </c>
      <c r="C114" s="774" t="s">
        <v>9433</v>
      </c>
      <c r="D114" s="774" t="str">
        <f>VLOOKUP(C114,'All Entries'!$B$1:$D$669,3,0)</f>
        <v>Male</v>
      </c>
      <c r="E114" s="775" t="str">
        <f>VLOOKUP(C114,'All Entries'!$B$2:$F$695,5,0)</f>
        <v>CMPN</v>
      </c>
      <c r="F114" s="775" t="str">
        <f>VLOOKUP(C114,'All Entries'!$B$1:$G$669,6,0)</f>
        <v>CMPN-1</v>
      </c>
      <c r="G114" s="775"/>
      <c r="H114" s="774" t="s">
        <v>12350</v>
      </c>
      <c r="I114" s="774" t="s">
        <v>12866</v>
      </c>
      <c r="J114" s="774" t="s">
        <v>12350</v>
      </c>
      <c r="K114" s="775" t="s">
        <v>12340</v>
      </c>
      <c r="L114" s="774" t="s">
        <v>14095</v>
      </c>
      <c r="M114" s="776">
        <v>350000</v>
      </c>
      <c r="N114" s="323" t="str">
        <f>VLOOKUP(C114,'All Entries'!$B$1:$M$669,12,0)</f>
        <v>shubham.pandey@vit.edu.in</v>
      </c>
      <c r="O114" s="323" t="str">
        <f>VLOOKUP(C114,'All Entries'!$B$1:$N$669,13,0)</f>
        <v>shubham.pandey2119@gmail.com</v>
      </c>
      <c r="P114" s="763">
        <f>VLOOKUP(C114,'All Entries'!$B$1:$P$669,15,0)</f>
        <v>9987220165</v>
      </c>
      <c r="Q114" s="982" t="s">
        <v>14093</v>
      </c>
    </row>
    <row r="115" spans="1:17" customFormat="1" ht="15">
      <c r="A115" s="774">
        <v>114</v>
      </c>
      <c r="B115" s="808" t="s">
        <v>668</v>
      </c>
      <c r="C115" s="774" t="s">
        <v>667</v>
      </c>
      <c r="D115" s="774" t="str">
        <f>VLOOKUP(C115,'All Entries'!$B$1:$D$669,3,0)</f>
        <v>Male</v>
      </c>
      <c r="E115" s="775" t="str">
        <f>VLOOKUP(C115,'All Entries'!$B$2:$F$695,5,0)</f>
        <v>INFT</v>
      </c>
      <c r="F115" s="775" t="str">
        <f>VLOOKUP(C115,'All Entries'!$B$1:$G$669,6,0)</f>
        <v>INFT-1</v>
      </c>
      <c r="G115" s="775"/>
      <c r="H115" s="774" t="s">
        <v>12350</v>
      </c>
      <c r="I115" s="774" t="s">
        <v>12866</v>
      </c>
      <c r="J115" s="774" t="s">
        <v>12350</v>
      </c>
      <c r="K115" s="775" t="s">
        <v>12340</v>
      </c>
      <c r="L115" s="774" t="s">
        <v>14095</v>
      </c>
      <c r="M115" s="776">
        <v>500000</v>
      </c>
      <c r="N115" s="323" t="str">
        <f>VLOOKUP(C115,'All Entries'!$B$1:$M$669,12,0)</f>
        <v>aditya.baravkar@vit.edu.in</v>
      </c>
      <c r="O115" s="323" t="str">
        <f>VLOOKUP(C115,'All Entries'!$B$1:$N$669,13,0)</f>
        <v>aditya.baravkar@gmail.com</v>
      </c>
      <c r="P115" s="763">
        <f>VLOOKUP(C115,'All Entries'!$B$1:$P$669,15,0)</f>
        <v>8484994321</v>
      </c>
      <c r="Q115" s="982" t="s">
        <v>14093</v>
      </c>
    </row>
    <row r="116" spans="1:17" customFormat="1" ht="15">
      <c r="A116" s="774">
        <v>115</v>
      </c>
      <c r="B116" s="808" t="s">
        <v>10666</v>
      </c>
      <c r="C116" s="774" t="s">
        <v>10665</v>
      </c>
      <c r="D116" s="774" t="str">
        <f>VLOOKUP(C116,'All Entries'!$B$1:$D$669,3,0)</f>
        <v>Female</v>
      </c>
      <c r="E116" s="775" t="str">
        <f>VLOOKUP(C116,'All Entries'!$B$2:$F$695,5,0)</f>
        <v>INFT</v>
      </c>
      <c r="F116" s="775" t="str">
        <f>VLOOKUP(C116,'All Entries'!$B$1:$G$669,6,0)</f>
        <v>INFT-1</v>
      </c>
      <c r="G116" s="775"/>
      <c r="H116" s="774" t="s">
        <v>12350</v>
      </c>
      <c r="I116" s="774" t="s">
        <v>12866</v>
      </c>
      <c r="J116" s="774" t="s">
        <v>12350</v>
      </c>
      <c r="K116" s="775" t="s">
        <v>12340</v>
      </c>
      <c r="L116" s="774" t="s">
        <v>14095</v>
      </c>
      <c r="M116" s="776">
        <v>500000</v>
      </c>
      <c r="N116" s="323" t="str">
        <f>VLOOKUP(C116,'All Entries'!$B$1:$M$669,12,0)</f>
        <v>tejaswini.bhosle@vit.edu.in</v>
      </c>
      <c r="O116" s="323" t="str">
        <f>VLOOKUP(C116,'All Entries'!$B$1:$N$669,13,0)</f>
        <v>tejasbhosle179@gmail.com</v>
      </c>
      <c r="P116" s="763">
        <f>VLOOKUP(C116,'All Entries'!$B$1:$P$669,15,0)</f>
        <v>9820236785</v>
      </c>
      <c r="Q116" s="982" t="s">
        <v>14093</v>
      </c>
    </row>
    <row r="117" spans="1:17" customFormat="1" ht="15">
      <c r="A117" s="774">
        <v>116</v>
      </c>
      <c r="B117" s="808" t="s">
        <v>6447</v>
      </c>
      <c r="C117" s="774" t="s">
        <v>6446</v>
      </c>
      <c r="D117" s="774" t="str">
        <f>VLOOKUP(C117,'All Entries'!$B$1:$D$669,3,0)</f>
        <v>Male</v>
      </c>
      <c r="E117" s="775" t="str">
        <f>VLOOKUP(C117,'All Entries'!$B$2:$F$695,5,0)</f>
        <v>ETRX</v>
      </c>
      <c r="F117" s="775" t="str">
        <f>VLOOKUP(C117,'All Entries'!$B$1:$G$669,6,0)</f>
        <v>ETRX 2</v>
      </c>
      <c r="G117" s="775"/>
      <c r="H117" s="774" t="s">
        <v>12350</v>
      </c>
      <c r="I117" s="774" t="s">
        <v>12866</v>
      </c>
      <c r="J117" s="774" t="s">
        <v>12350</v>
      </c>
      <c r="K117" s="775" t="s">
        <v>12340</v>
      </c>
      <c r="L117" s="774" t="s">
        <v>14095</v>
      </c>
      <c r="M117" s="776">
        <v>350000</v>
      </c>
      <c r="N117" s="323" t="str">
        <f>VLOOKUP(C117,'All Entries'!$B$1:$M$669,12,0)</f>
        <v>pravin.nadar@vit.edu.in</v>
      </c>
      <c r="O117" s="323" t="str">
        <f>VLOOKUP(C117,'All Entries'!$B$1:$N$669,13,0)</f>
        <v>nadarpravin001@gmail.com</v>
      </c>
      <c r="P117" s="763">
        <f>VLOOKUP(C117,'All Entries'!$B$1:$P$669,15,0)</f>
        <v>9136739644</v>
      </c>
      <c r="Q117" s="982" t="s">
        <v>14093</v>
      </c>
    </row>
    <row r="118" spans="1:17" customFormat="1" ht="15">
      <c r="A118" s="774">
        <v>117</v>
      </c>
      <c r="B118" s="808" t="s">
        <v>4806</v>
      </c>
      <c r="C118" s="774" t="s">
        <v>4805</v>
      </c>
      <c r="D118" s="774" t="str">
        <f>VLOOKUP(C118,'All Entries'!$B$1:$D$669,3,0)</f>
        <v>Male</v>
      </c>
      <c r="E118" s="775" t="str">
        <f>VLOOKUP(C118,'All Entries'!$B$2:$F$695,5,0)</f>
        <v>CMPN</v>
      </c>
      <c r="F118" s="775" t="str">
        <f>VLOOKUP(C118,'All Entries'!$B$1:$G$669,6,0)</f>
        <v>CMPN-1</v>
      </c>
      <c r="G118" s="775"/>
      <c r="H118" s="774" t="s">
        <v>12350</v>
      </c>
      <c r="I118" s="774" t="s">
        <v>12866</v>
      </c>
      <c r="J118" s="774" t="s">
        <v>12350</v>
      </c>
      <c r="K118" s="775" t="s">
        <v>12340</v>
      </c>
      <c r="L118" s="774" t="s">
        <v>14095</v>
      </c>
      <c r="M118" s="776">
        <v>500000</v>
      </c>
      <c r="N118" s="323" t="str">
        <f>VLOOKUP(C118,'All Entries'!$B$1:$M$669,12,0)</f>
        <v>mohammad.younus@vit.edu.in</v>
      </c>
      <c r="O118" s="323" t="str">
        <f>VLOOKUP(C118,'All Entries'!$B$1:$N$669,13,0)</f>
        <v>myjmtm27@gmail.com</v>
      </c>
      <c r="P118" s="763">
        <f>VLOOKUP(C118,'All Entries'!$B$1:$P$669,15,0)</f>
        <v>7666625418</v>
      </c>
      <c r="Q118" s="982" t="s">
        <v>14093</v>
      </c>
    </row>
    <row r="119" spans="1:17" customFormat="1" ht="15">
      <c r="A119" s="774">
        <v>118</v>
      </c>
      <c r="B119" s="808" t="s">
        <v>483</v>
      </c>
      <c r="C119" s="774" t="s">
        <v>482</v>
      </c>
      <c r="D119" s="774" t="str">
        <f>VLOOKUP(C119,'All Entries'!$B$1:$D$669,3,0)</f>
        <v>Female</v>
      </c>
      <c r="E119" s="775" t="str">
        <f>VLOOKUP(C119,'All Entries'!$B$2:$F$695,5,0)</f>
        <v>CMPN</v>
      </c>
      <c r="F119" s="775" t="str">
        <f>VLOOKUP(C119,'All Entries'!$B$1:$G$669,6,0)</f>
        <v>CMPN-3</v>
      </c>
      <c r="G119" s="775"/>
      <c r="H119" s="774" t="s">
        <v>12350</v>
      </c>
      <c r="I119" s="774" t="s">
        <v>12866</v>
      </c>
      <c r="J119" s="774" t="s">
        <v>12350</v>
      </c>
      <c r="K119" s="775" t="s">
        <v>12340</v>
      </c>
      <c r="L119" s="774" t="s">
        <v>14095</v>
      </c>
      <c r="M119" s="776">
        <v>350000</v>
      </c>
      <c r="N119" s="323" t="str">
        <f>VLOOKUP(C119,'All Entries'!$B$1:$M$669,12,0)</f>
        <v>aditi.pawar@vit.edu.in</v>
      </c>
      <c r="O119" s="323" t="str">
        <f>VLOOKUP(C119,'All Entries'!$B$1:$N$669,13,0)</f>
        <v>pawaraditi24@gmail.com</v>
      </c>
      <c r="P119" s="763">
        <f>VLOOKUP(C119,'All Entries'!$B$1:$P$669,15,0)</f>
        <v>8976743579</v>
      </c>
      <c r="Q119" s="982" t="s">
        <v>14093</v>
      </c>
    </row>
    <row r="120" spans="1:17" ht="15">
      <c r="A120" s="774">
        <v>119</v>
      </c>
      <c r="B120" s="808" t="s">
        <v>438</v>
      </c>
      <c r="C120" s="774" t="s">
        <v>437</v>
      </c>
      <c r="D120" s="774" t="str">
        <f>VLOOKUP(C120,'All Entries'!$B$1:$D$669,3,0)</f>
        <v>Female</v>
      </c>
      <c r="E120" s="775" t="str">
        <f>VLOOKUP(C120,'All Entries'!$B$2:$F$695,5,0)</f>
        <v>INFT</v>
      </c>
      <c r="F120" s="775" t="str">
        <f>VLOOKUP(C120,'All Entries'!$B$1:$G$669,6,0)</f>
        <v>INFT-2</v>
      </c>
      <c r="G120" s="775"/>
      <c r="H120" s="774" t="s">
        <v>12350</v>
      </c>
      <c r="I120" s="774" t="s">
        <v>12866</v>
      </c>
      <c r="J120" s="774" t="s">
        <v>12350</v>
      </c>
      <c r="K120" s="775" t="s">
        <v>12340</v>
      </c>
      <c r="L120" s="774" t="s">
        <v>14095</v>
      </c>
      <c r="M120" s="776">
        <v>350000</v>
      </c>
      <c r="N120" s="323" t="str">
        <f>VLOOKUP(C120,'All Entries'!$B$1:$M$669,12,0)</f>
        <v>aditi.hemane@vit.edu.in</v>
      </c>
      <c r="O120" s="323" t="str">
        <f>VLOOKUP(C120,'All Entries'!$B$1:$N$669,13,0)</f>
        <v>adhemane1999@gmail.com</v>
      </c>
      <c r="P120" s="763">
        <f>VLOOKUP(C120,'All Entries'!$B$1:$P$669,15,0)</f>
        <v>8329257617</v>
      </c>
      <c r="Q120" s="982" t="s">
        <v>14093</v>
      </c>
    </row>
    <row r="121" spans="1:17" customFormat="1" ht="15">
      <c r="A121" s="774">
        <v>120</v>
      </c>
      <c r="B121" s="808" t="s">
        <v>11881</v>
      </c>
      <c r="C121" s="774" t="s">
        <v>8840</v>
      </c>
      <c r="D121" s="774" t="str">
        <f>VLOOKUP(C121,'All Entries'!$B$1:$D$669,3,0)</f>
        <v>Female</v>
      </c>
      <c r="E121" s="775" t="str">
        <f>VLOOKUP(C121,'All Entries'!$B$2:$F$695,5,0)</f>
        <v>INFT</v>
      </c>
      <c r="F121" s="775" t="str">
        <f>VLOOKUP(C121,'All Entries'!$B$1:$G$669,6,0)</f>
        <v>INFT-1</v>
      </c>
      <c r="G121" s="775"/>
      <c r="H121" s="774" t="s">
        <v>12350</v>
      </c>
      <c r="I121" s="774" t="s">
        <v>12866</v>
      </c>
      <c r="J121" s="774" t="s">
        <v>12350</v>
      </c>
      <c r="K121" s="775" t="s">
        <v>12340</v>
      </c>
      <c r="L121" s="774" t="s">
        <v>14095</v>
      </c>
      <c r="M121" s="776">
        <v>350000</v>
      </c>
      <c r="N121" s="323" t="str">
        <f>VLOOKUP(C121,'All Entries'!$B$1:$M$669,12,0)</f>
        <v>shraddha.bijotkar@vit.edu.in</v>
      </c>
      <c r="O121" s="323" t="str">
        <f>VLOOKUP(C121,'All Entries'!$B$1:$N$669,13,0)</f>
        <v>s24bijotkar@gmail.com</v>
      </c>
      <c r="P121" s="763">
        <f>VLOOKUP(C121,'All Entries'!$B$1:$P$669,15,0)</f>
        <v>9890774076</v>
      </c>
      <c r="Q121" s="982" t="s">
        <v>14093</v>
      </c>
    </row>
    <row r="122" spans="1:17" customFormat="1" ht="15">
      <c r="A122" s="774">
        <v>121</v>
      </c>
      <c r="B122" s="808" t="s">
        <v>10092</v>
      </c>
      <c r="C122" s="774" t="s">
        <v>10091</v>
      </c>
      <c r="D122" s="774" t="str">
        <f>VLOOKUP(C122,'All Entries'!$B$1:$D$669,3,0)</f>
        <v>Female</v>
      </c>
      <c r="E122" s="775" t="str">
        <f>VLOOKUP(C122,'All Entries'!$B$2:$F$695,5,0)</f>
        <v>CMPN</v>
      </c>
      <c r="F122" s="775" t="str">
        <f>VLOOKUP(C122,'All Entries'!$B$1:$G$669,6,0)</f>
        <v>CMPN-1</v>
      </c>
      <c r="G122" s="775"/>
      <c r="H122" s="774" t="s">
        <v>12350</v>
      </c>
      <c r="I122" s="774" t="s">
        <v>12866</v>
      </c>
      <c r="J122" s="774" t="s">
        <v>12350</v>
      </c>
      <c r="K122" s="775" t="s">
        <v>12340</v>
      </c>
      <c r="L122" s="774" t="s">
        <v>14095</v>
      </c>
      <c r="M122" s="776">
        <v>350000</v>
      </c>
      <c r="N122" s="323" t="str">
        <f>VLOOKUP(C122,'All Entries'!$B$1:$M$669,12,0)</f>
        <v>spoorti.araganji@vit.edu.in</v>
      </c>
      <c r="O122" s="323" t="str">
        <f>VLOOKUP(C122,'All Entries'!$B$1:$N$669,13,0)</f>
        <v>spoortiaraganji@gmail.com</v>
      </c>
      <c r="P122" s="763">
        <f>VLOOKUP(C122,'All Entries'!$B$1:$P$669,15,0)</f>
        <v>9588621379</v>
      </c>
      <c r="Q122" s="982" t="s">
        <v>14093</v>
      </c>
    </row>
    <row r="123" spans="1:17" ht="15">
      <c r="A123" s="774">
        <v>122</v>
      </c>
      <c r="B123" s="919" t="s">
        <v>2638</v>
      </c>
      <c r="C123" s="774" t="s">
        <v>2637</v>
      </c>
      <c r="D123" s="774" t="str">
        <f>VLOOKUP(C123,'All Entries'!$B$1:$D$669,3,0)</f>
        <v>Male</v>
      </c>
      <c r="E123" s="775" t="str">
        <f>VLOOKUP(C123,'All Entries'!$B$2:$F$695,5,0)</f>
        <v>INFT</v>
      </c>
      <c r="F123" s="775" t="str">
        <f>VLOOKUP(C123,'All Entries'!$B$1:$G$669,6,0)</f>
        <v>INFT-2</v>
      </c>
      <c r="G123" s="775"/>
      <c r="H123" s="774" t="s">
        <v>12350</v>
      </c>
      <c r="I123" s="774" t="s">
        <v>12866</v>
      </c>
      <c r="J123" s="774" t="s">
        <v>12350</v>
      </c>
      <c r="K123" s="775" t="s">
        <v>12340</v>
      </c>
      <c r="L123" s="774" t="s">
        <v>14095</v>
      </c>
      <c r="M123" s="776">
        <v>500000</v>
      </c>
      <c r="N123" s="323" t="str">
        <f>VLOOKUP(C123,'All Entries'!$B$1:$M$669,12,0)</f>
        <v>devesh.bhangale@vit.edu.in</v>
      </c>
      <c r="O123" s="323" t="str">
        <f>VLOOKUP(C123,'All Entries'!$B$1:$N$669,13,0)</f>
        <v>Devesh1806@gmail.com</v>
      </c>
      <c r="P123" s="763">
        <f>VLOOKUP(C123,'All Entries'!$B$1:$P$669,15,0)</f>
        <v>7506385338</v>
      </c>
      <c r="Q123" s="982" t="s">
        <v>14093</v>
      </c>
    </row>
    <row r="124" spans="1:17" customFormat="1" ht="15">
      <c r="A124" s="774">
        <v>123</v>
      </c>
      <c r="B124" s="808" t="s">
        <v>1512</v>
      </c>
      <c r="C124" s="774" t="s">
        <v>1511</v>
      </c>
      <c r="D124" s="774" t="str">
        <f>VLOOKUP(C124,'All Entries'!$B$1:$D$669,3,0)</f>
        <v>Male</v>
      </c>
      <c r="E124" s="775" t="str">
        <f>VLOOKUP(C124,'All Entries'!$B$2:$F$695,5,0)</f>
        <v>INFT</v>
      </c>
      <c r="F124" s="775" t="str">
        <f>VLOOKUP(C124,'All Entries'!$B$1:$G$669,6,0)</f>
        <v>INFT-1</v>
      </c>
      <c r="G124" s="775"/>
      <c r="H124" s="774" t="s">
        <v>12350</v>
      </c>
      <c r="I124" s="774" t="s">
        <v>12866</v>
      </c>
      <c r="J124" s="774" t="s">
        <v>12350</v>
      </c>
      <c r="K124" s="775" t="s">
        <v>12340</v>
      </c>
      <c r="L124" s="774" t="s">
        <v>14095</v>
      </c>
      <c r="M124" s="776">
        <v>500000</v>
      </c>
      <c r="N124" s="323" t="str">
        <f>VLOOKUP(C124,'All Entries'!$B$1:$M$669,12,0)</f>
        <v>anish.kumar@vit.edu.in</v>
      </c>
      <c r="O124" s="323" t="str">
        <f>VLOOKUP(C124,'All Entries'!$B$1:$N$669,13,0)</f>
        <v>anish.kumar.1901@gmail.com</v>
      </c>
      <c r="P124" s="763">
        <f>VLOOKUP(C124,'All Entries'!$B$1:$P$669,15,0)</f>
        <v>8580831417</v>
      </c>
      <c r="Q124" s="982" t="s">
        <v>14093</v>
      </c>
    </row>
    <row r="125" spans="1:17" customFormat="1" ht="15">
      <c r="A125" s="774">
        <v>124</v>
      </c>
      <c r="B125" s="808" t="s">
        <v>5975</v>
      </c>
      <c r="C125" s="774" t="s">
        <v>5974</v>
      </c>
      <c r="D125" s="774" t="str">
        <f>VLOOKUP(C125,'All Entries'!$B$1:$D$669,3,0)</f>
        <v>Female</v>
      </c>
      <c r="E125" s="775" t="str">
        <f>VLOOKUP(C125,'All Entries'!$B$2:$F$695,5,0)</f>
        <v>EXTC</v>
      </c>
      <c r="F125" s="775" t="str">
        <f>VLOOKUP(C125,'All Entries'!$B$1:$G$669,6,0)</f>
        <v>EXTC 2</v>
      </c>
      <c r="G125" s="775"/>
      <c r="H125" s="774" t="s">
        <v>12350</v>
      </c>
      <c r="I125" s="774" t="s">
        <v>12866</v>
      </c>
      <c r="J125" s="774" t="s">
        <v>12350</v>
      </c>
      <c r="K125" s="775" t="s">
        <v>12340</v>
      </c>
      <c r="L125" s="774" t="s">
        <v>14095</v>
      </c>
      <c r="M125" s="776">
        <v>350000</v>
      </c>
      <c r="N125" s="323" t="str">
        <f>VLOOKUP(C125,'All Entries'!$B$1:$M$669,12,0)</f>
        <v>pooja.sharma1@vit.edu.in</v>
      </c>
      <c r="O125" s="323" t="str">
        <f>VLOOKUP(C125,'All Entries'!$B$1:$N$669,13,0)</f>
        <v>ps3444743@gmail.com</v>
      </c>
      <c r="P125" s="763">
        <f>VLOOKUP(C125,'All Entries'!$B$1:$P$669,15,0)</f>
        <v>8291399284</v>
      </c>
      <c r="Q125" s="982" t="s">
        <v>14093</v>
      </c>
    </row>
    <row r="126" spans="1:17" customFormat="1" ht="15">
      <c r="A126" s="774">
        <v>125</v>
      </c>
      <c r="B126" s="808" t="s">
        <v>11782</v>
      </c>
      <c r="C126" s="774" t="s">
        <v>1254</v>
      </c>
      <c r="D126" s="774" t="str">
        <f>VLOOKUP(C126,'All Entries'!$B$1:$D$669,3,0)</f>
        <v>Female</v>
      </c>
      <c r="E126" s="775" t="str">
        <f>VLOOKUP(C126,'All Entries'!$B$2:$F$695,5,0)</f>
        <v>CMPN</v>
      </c>
      <c r="F126" s="775" t="str">
        <f>VLOOKUP(C126,'All Entries'!$B$1:$G$669,6,0)</f>
        <v>CMPN-2</v>
      </c>
      <c r="G126" s="775"/>
      <c r="H126" s="774" t="s">
        <v>12350</v>
      </c>
      <c r="I126" s="774" t="s">
        <v>12866</v>
      </c>
      <c r="J126" s="774" t="s">
        <v>12350</v>
      </c>
      <c r="K126" s="775" t="s">
        <v>12340</v>
      </c>
      <c r="L126" s="774" t="s">
        <v>14095</v>
      </c>
      <c r="M126" s="776">
        <v>500000</v>
      </c>
      <c r="N126" s="323" t="str">
        <f>VLOOKUP(C126,'All Entries'!$B$1:$M$669,12,0)</f>
        <v>anamika.ghosh@vit.edu.in</v>
      </c>
      <c r="O126" s="323" t="str">
        <f>VLOOKUP(C126,'All Entries'!$B$1:$N$669,13,0)</f>
        <v>anamikaghosh990@gmail.com</v>
      </c>
      <c r="P126" s="763">
        <f>VLOOKUP(C126,'All Entries'!$B$1:$P$669,15,0)</f>
        <v>9987086956</v>
      </c>
      <c r="Q126" s="982" t="s">
        <v>14093</v>
      </c>
    </row>
    <row r="127" spans="1:17" ht="15">
      <c r="A127" s="774">
        <v>126</v>
      </c>
      <c r="B127" s="808" t="s">
        <v>11887</v>
      </c>
      <c r="C127" s="774" t="s">
        <v>1016</v>
      </c>
      <c r="D127" s="774" t="str">
        <f>VLOOKUP(C127,'All Entries'!$B$1:$D$669,3,0)</f>
        <v>Male</v>
      </c>
      <c r="E127" s="775" t="str">
        <f>VLOOKUP(C127,'All Entries'!$B$2:$F$695,5,0)</f>
        <v>INFT</v>
      </c>
      <c r="F127" s="775" t="str">
        <f>VLOOKUP(C127,'All Entries'!$B$1:$G$669,6,0)</f>
        <v>INFT-2</v>
      </c>
      <c r="G127" s="775"/>
      <c r="H127" s="774" t="s">
        <v>12350</v>
      </c>
      <c r="I127" s="774" t="s">
        <v>12866</v>
      </c>
      <c r="J127" s="774" t="s">
        <v>12350</v>
      </c>
      <c r="K127" s="775" t="s">
        <v>12340</v>
      </c>
      <c r="L127" s="774" t="s">
        <v>14095</v>
      </c>
      <c r="M127" s="776">
        <v>350000</v>
      </c>
      <c r="N127" s="323" t="str">
        <f>VLOOKUP(C127,'All Entries'!$B$1:$M$669,12,0)</f>
        <v>akshay.mohite@vit.edu.in</v>
      </c>
      <c r="O127" s="323" t="str">
        <f>VLOOKUP(C127,'All Entries'!$B$1:$N$669,13,0)</f>
        <v>akmohite1506@gmail.com</v>
      </c>
      <c r="P127" s="763">
        <f>VLOOKUP(C127,'All Entries'!$B$1:$P$669,15,0)</f>
        <v>8976689033</v>
      </c>
      <c r="Q127" s="982" t="s">
        <v>14093</v>
      </c>
    </row>
    <row r="128" spans="1:17" customFormat="1" ht="15">
      <c r="A128" s="774">
        <v>127</v>
      </c>
      <c r="B128" s="808" t="s">
        <v>14424</v>
      </c>
      <c r="C128" s="774" t="s">
        <v>9720</v>
      </c>
      <c r="D128" s="774" t="str">
        <f>VLOOKUP(C128,'All Entries'!$B$1:$D$669,3,0)</f>
        <v>Male</v>
      </c>
      <c r="E128" s="775" t="str">
        <f>VLOOKUP(C128,'All Entries'!$B$2:$F$695,5,0)</f>
        <v>CMPN</v>
      </c>
      <c r="F128" s="775" t="str">
        <f>VLOOKUP(C128,'All Entries'!$B$1:$G$669,6,0)</f>
        <v>CMPN-1</v>
      </c>
      <c r="G128" s="775"/>
      <c r="H128" s="774" t="s">
        <v>12350</v>
      </c>
      <c r="I128" s="774" t="s">
        <v>12866</v>
      </c>
      <c r="J128" s="774" t="s">
        <v>12350</v>
      </c>
      <c r="K128" s="775" t="s">
        <v>12340</v>
      </c>
      <c r="L128" s="774" t="s">
        <v>14095</v>
      </c>
      <c r="M128" s="776">
        <v>650000</v>
      </c>
      <c r="N128" s="323" t="str">
        <f>VLOOKUP(C128,'All Entries'!$B$1:$M$669,12,0)</f>
        <v>siddhesh.pawar@vit.edu.in</v>
      </c>
      <c r="O128" s="323" t="str">
        <f>VLOOKUP(C128,'All Entries'!$B$1:$N$669,13,0)</f>
        <v>sidpawar2398@gmail.com</v>
      </c>
      <c r="P128" s="763">
        <f>VLOOKUP(C128,'All Entries'!$B$1:$P$669,15,0)</f>
        <v>8286989186</v>
      </c>
      <c r="Q128" s="982" t="s">
        <v>14093</v>
      </c>
    </row>
    <row r="129" spans="1:17" customFormat="1" ht="15">
      <c r="A129" s="774">
        <v>128</v>
      </c>
      <c r="B129" s="808" t="s">
        <v>2141</v>
      </c>
      <c r="C129" s="774" t="s">
        <v>2140</v>
      </c>
      <c r="D129" s="774" t="str">
        <f>VLOOKUP(C129,'All Entries'!$B$1:$D$669,3,0)</f>
        <v>Male</v>
      </c>
      <c r="E129" s="775" t="str">
        <f>VLOOKUP(C129,'All Entries'!$B$2:$F$695,5,0)</f>
        <v>EXTC</v>
      </c>
      <c r="F129" s="775" t="str">
        <f>VLOOKUP(C129,'All Entries'!$B$1:$G$669,6,0)</f>
        <v>EXTC 1</v>
      </c>
      <c r="G129" s="775"/>
      <c r="H129" s="774" t="s">
        <v>12350</v>
      </c>
      <c r="I129" s="774" t="s">
        <v>12866</v>
      </c>
      <c r="J129" s="774" t="s">
        <v>12350</v>
      </c>
      <c r="K129" s="775" t="s">
        <v>12340</v>
      </c>
      <c r="L129" s="774" t="s">
        <v>14095</v>
      </c>
      <c r="M129" s="776">
        <v>500000</v>
      </c>
      <c r="N129" s="323" t="str">
        <f>VLOOKUP(C129,'All Entries'!$B$1:$M$669,12,0)</f>
        <v>atharva.nimje@vit.edu.in</v>
      </c>
      <c r="O129" s="323" t="str">
        <f>VLOOKUP(C129,'All Entries'!$B$1:$N$669,13,0)</f>
        <v>atharvanimje@gmail.com</v>
      </c>
      <c r="P129" s="763">
        <f>VLOOKUP(C129,'All Entries'!$B$1:$P$669,15,0)</f>
        <v>9869673729</v>
      </c>
      <c r="Q129" s="982" t="s">
        <v>14093</v>
      </c>
    </row>
    <row r="130" spans="1:17" customFormat="1" ht="15">
      <c r="A130" s="774">
        <v>129</v>
      </c>
      <c r="B130" s="808" t="s">
        <v>5915</v>
      </c>
      <c r="C130" s="774" t="s">
        <v>5914</v>
      </c>
      <c r="D130" s="774" t="str">
        <f>VLOOKUP(C130,'All Entries'!$B$1:$D$669,3,0)</f>
        <v>Female</v>
      </c>
      <c r="E130" s="775" t="str">
        <f>VLOOKUP(C130,'All Entries'!$B$2:$F$695,5,0)</f>
        <v>CMPN</v>
      </c>
      <c r="F130" s="775" t="str">
        <f>VLOOKUP(C130,'All Entries'!$B$1:$G$669,6,0)</f>
        <v>CMPN-1</v>
      </c>
      <c r="G130" s="775"/>
      <c r="H130" s="774" t="s">
        <v>12350</v>
      </c>
      <c r="I130" s="774" t="s">
        <v>12866</v>
      </c>
      <c r="J130" s="774" t="s">
        <v>12350</v>
      </c>
      <c r="K130" s="775" t="s">
        <v>12340</v>
      </c>
      <c r="L130" s="774" t="s">
        <v>14095</v>
      </c>
      <c r="M130" s="776">
        <v>350000</v>
      </c>
      <c r="N130" s="323" t="str">
        <f>VLOOKUP(C130,'All Entries'!$B$1:$M$669,12,0)</f>
        <v>pooja.chavan1@vit.edu.in</v>
      </c>
      <c r="O130" s="323" t="str">
        <f>VLOOKUP(C130,'All Entries'!$B$1:$N$669,13,0)</f>
        <v>poojaachavan.24@gmail.com</v>
      </c>
      <c r="P130" s="763">
        <f>VLOOKUP(C130,'All Entries'!$B$1:$P$669,15,0)</f>
        <v>9702001403</v>
      </c>
      <c r="Q130" s="982" t="s">
        <v>14093</v>
      </c>
    </row>
    <row r="131" spans="1:17" customFormat="1" ht="15">
      <c r="A131" s="774">
        <v>130</v>
      </c>
      <c r="B131" s="808" t="s">
        <v>8958</v>
      </c>
      <c r="C131" s="774" t="s">
        <v>8957</v>
      </c>
      <c r="D131" s="774" t="str">
        <f>VLOOKUP(C131,'All Entries'!$B$1:$D$669,3,0)</f>
        <v>Female</v>
      </c>
      <c r="E131" s="775" t="str">
        <f>VLOOKUP(C131,'All Entries'!$B$2:$F$695,5,0)</f>
        <v>INFT</v>
      </c>
      <c r="F131" s="775" t="str">
        <f>VLOOKUP(C131,'All Entries'!$B$1:$G$669,6,0)</f>
        <v>INFT-1</v>
      </c>
      <c r="G131" s="775"/>
      <c r="H131" s="774" t="s">
        <v>12350</v>
      </c>
      <c r="I131" s="774" t="s">
        <v>12866</v>
      </c>
      <c r="J131" s="774" t="s">
        <v>12350</v>
      </c>
      <c r="K131" s="775" t="s">
        <v>12340</v>
      </c>
      <c r="L131" s="774" t="s">
        <v>14095</v>
      </c>
      <c r="M131" s="776">
        <v>500000</v>
      </c>
      <c r="N131" s="323" t="str">
        <f>VLOOKUP(C131,'All Entries'!$B$1:$M$669,12,0)</f>
        <v>shreya.pattewar@vit.edu.in</v>
      </c>
      <c r="O131" s="323" t="str">
        <f>VLOOKUP(C131,'All Entries'!$B$1:$N$669,13,0)</f>
        <v>shreya.pattewar1999@gmail.com</v>
      </c>
      <c r="P131" s="763">
        <f>VLOOKUP(C131,'All Entries'!$B$1:$P$669,15,0)</f>
        <v>8424808683</v>
      </c>
      <c r="Q131" s="982" t="s">
        <v>14093</v>
      </c>
    </row>
    <row r="132" spans="1:17" customFormat="1" ht="15">
      <c r="A132" s="774">
        <v>131</v>
      </c>
      <c r="B132" s="808" t="s">
        <v>11824</v>
      </c>
      <c r="C132" s="774" t="s">
        <v>3844</v>
      </c>
      <c r="D132" s="774" t="str">
        <f>VLOOKUP(C132,'All Entries'!$B$1:$D$669,3,0)</f>
        <v>Male</v>
      </c>
      <c r="E132" s="775" t="str">
        <f>VLOOKUP(C132,'All Entries'!$B$2:$F$695,5,0)</f>
        <v>EXTC</v>
      </c>
      <c r="F132" s="775" t="str">
        <f>VLOOKUP(C132,'All Entries'!$B$1:$G$669,6,0)</f>
        <v>EXTC 1</v>
      </c>
      <c r="G132" s="775"/>
      <c r="H132" s="774" t="s">
        <v>12350</v>
      </c>
      <c r="I132" s="774" t="s">
        <v>12866</v>
      </c>
      <c r="J132" s="774" t="s">
        <v>12350</v>
      </c>
      <c r="K132" s="775" t="s">
        <v>12340</v>
      </c>
      <c r="L132" s="774" t="s">
        <v>14095</v>
      </c>
      <c r="M132" s="776">
        <v>500000</v>
      </c>
      <c r="N132" s="323" t="str">
        <f>VLOOKUP(C132,'All Entries'!$B$1:$M$669,12,0)</f>
        <v>kartik.jondhalekar@vit.edu.in</v>
      </c>
      <c r="O132" s="323" t="str">
        <f>VLOOKUP(C132,'All Entries'!$B$1:$N$669,13,0)</f>
        <v>jondhalekarkartik@gmail.com</v>
      </c>
      <c r="P132" s="763">
        <f>VLOOKUP(C132,'All Entries'!$B$1:$P$669,15,0)</f>
        <v>9867923015</v>
      </c>
      <c r="Q132" s="982" t="s">
        <v>14093</v>
      </c>
    </row>
    <row r="133" spans="1:17" customFormat="1" ht="15">
      <c r="A133" s="774">
        <v>132</v>
      </c>
      <c r="B133" s="808" t="s">
        <v>2332</v>
      </c>
      <c r="C133" s="774" t="s">
        <v>2331</v>
      </c>
      <c r="D133" s="774" t="str">
        <f>VLOOKUP(C133,'All Entries'!$B$1:$D$669,3,0)</f>
        <v>Female</v>
      </c>
      <c r="E133" s="775" t="str">
        <f>VLOOKUP(C133,'All Entries'!$B$2:$F$695,5,0)</f>
        <v>INFT</v>
      </c>
      <c r="F133" s="775" t="str">
        <f>VLOOKUP(C133,'All Entries'!$B$1:$G$669,6,0)</f>
        <v>INFT-1</v>
      </c>
      <c r="G133" s="775"/>
      <c r="H133" s="774" t="s">
        <v>12350</v>
      </c>
      <c r="I133" s="774" t="s">
        <v>12866</v>
      </c>
      <c r="J133" s="774" t="s">
        <v>12350</v>
      </c>
      <c r="K133" s="775" t="s">
        <v>12340</v>
      </c>
      <c r="L133" s="774" t="s">
        <v>14095</v>
      </c>
      <c r="M133" s="776">
        <v>350000</v>
      </c>
      <c r="N133" s="323" t="str">
        <f>VLOOKUP(C133,'All Entries'!$B$1:$M$669,12,0)</f>
        <v>bhavika.gujare@vit.edu.in</v>
      </c>
      <c r="O133" s="323" t="str">
        <f>VLOOKUP(C133,'All Entries'!$B$1:$N$669,13,0)</f>
        <v>bhavikagujare@gmail.com</v>
      </c>
      <c r="P133" s="763">
        <f>VLOOKUP(C133,'All Entries'!$B$1:$P$669,15,0)</f>
        <v>9326797162</v>
      </c>
      <c r="Q133" s="982" t="s">
        <v>14093</v>
      </c>
    </row>
    <row r="134" spans="1:17" customFormat="1" ht="15">
      <c r="A134" s="774">
        <v>133</v>
      </c>
      <c r="B134" s="808" t="s">
        <v>6974</v>
      </c>
      <c r="C134" s="774" t="s">
        <v>6973</v>
      </c>
      <c r="D134" s="774" t="str">
        <f>VLOOKUP(C134,'All Entries'!$B$1:$D$669,3,0)</f>
        <v>Male</v>
      </c>
      <c r="E134" s="775" t="str">
        <f>VLOOKUP(C134,'All Entries'!$B$2:$F$695,5,0)</f>
        <v>INFT</v>
      </c>
      <c r="F134" s="775" t="str">
        <f>VLOOKUP(C134,'All Entries'!$B$1:$G$669,6,0)</f>
        <v>INFT-1</v>
      </c>
      <c r="G134" s="775"/>
      <c r="H134" s="774" t="s">
        <v>12350</v>
      </c>
      <c r="I134" s="774" t="s">
        <v>12866</v>
      </c>
      <c r="J134" s="774" t="s">
        <v>12350</v>
      </c>
      <c r="K134" s="775" t="s">
        <v>12340</v>
      </c>
      <c r="L134" s="774" t="s">
        <v>14095</v>
      </c>
      <c r="M134" s="776">
        <v>500000</v>
      </c>
      <c r="N134" s="323" t="str">
        <f>VLOOKUP(C134,'All Entries'!$B$1:$M$669,12,0)</f>
        <v>rishabh.jain1@vit.edu.in</v>
      </c>
      <c r="O134" s="323" t="str">
        <f>VLOOKUP(C134,'All Entries'!$B$1:$N$669,13,0)</f>
        <v>jainrishabh991.rj@gmail.com</v>
      </c>
      <c r="P134" s="763">
        <f>VLOOKUP(C134,'All Entries'!$B$1:$P$669,15,0)</f>
        <v>9967861377</v>
      </c>
      <c r="Q134" s="982" t="s">
        <v>14093</v>
      </c>
    </row>
    <row r="135" spans="1:17" customFormat="1" ht="15">
      <c r="A135" s="774">
        <v>134</v>
      </c>
      <c r="B135" s="808" t="s">
        <v>12343</v>
      </c>
      <c r="C135" s="774" t="s">
        <v>12354</v>
      </c>
      <c r="D135" s="774" t="str">
        <f>VLOOKUP(C135,'All Entries'!$B$1:$D$669,3,0)</f>
        <v>Female</v>
      </c>
      <c r="E135" s="775" t="str">
        <f>VLOOKUP(C135,'All Entries'!$B$2:$F$695,5,0)</f>
        <v>CMPN</v>
      </c>
      <c r="F135" s="775" t="str">
        <f>VLOOKUP(C135,'All Entries'!$B$1:$G$669,6,0)</f>
        <v>CMPN-1</v>
      </c>
      <c r="G135" s="775"/>
      <c r="H135" s="774" t="s">
        <v>12350</v>
      </c>
      <c r="I135" s="774" t="s">
        <v>12866</v>
      </c>
      <c r="J135" s="774" t="s">
        <v>12350</v>
      </c>
      <c r="K135" s="775" t="s">
        <v>12340</v>
      </c>
      <c r="L135" s="774" t="s">
        <v>14095</v>
      </c>
      <c r="M135" s="776">
        <v>500000</v>
      </c>
      <c r="N135" s="323" t="str">
        <f>VLOOKUP(C135,'All Entries'!$B$1:$M$669,12,0)</f>
        <v>pearl.patel@vit.edu.in</v>
      </c>
      <c r="O135" s="323" t="str">
        <f>VLOOKUP(C135,'All Entries'!$B$1:$N$669,13,0)</f>
        <v>pearl207@gmail.com</v>
      </c>
      <c r="P135" s="763">
        <f>VLOOKUP(C135,'All Entries'!$B$1:$P$669,15,0)</f>
        <v>9619293371</v>
      </c>
      <c r="Q135" s="982" t="s">
        <v>14093</v>
      </c>
    </row>
    <row r="136" spans="1:17" customFormat="1" ht="15">
      <c r="A136" s="774">
        <v>135</v>
      </c>
      <c r="B136" s="808" t="s">
        <v>14425</v>
      </c>
      <c r="C136" s="774" t="s">
        <v>1416</v>
      </c>
      <c r="D136" s="774" t="str">
        <f>VLOOKUP(C136,'All Entries'!$B$1:$D$669,3,0)</f>
        <v>Male</v>
      </c>
      <c r="E136" s="775" t="str">
        <f>VLOOKUP(C136,'All Entries'!$B$2:$F$695,5,0)</f>
        <v>INFT</v>
      </c>
      <c r="F136" s="775" t="str">
        <f>VLOOKUP(C136,'All Entries'!$B$1:$G$669,6,0)</f>
        <v>INFT-1</v>
      </c>
      <c r="G136" s="775"/>
      <c r="H136" s="774" t="s">
        <v>12350</v>
      </c>
      <c r="I136" s="774" t="s">
        <v>12866</v>
      </c>
      <c r="J136" s="774" t="s">
        <v>12350</v>
      </c>
      <c r="K136" s="775" t="s">
        <v>12340</v>
      </c>
      <c r="L136" s="774" t="s">
        <v>14095</v>
      </c>
      <c r="M136" s="776">
        <v>1000000</v>
      </c>
      <c r="N136" s="323" t="str">
        <f>VLOOKUP(C136,'All Entries'!$B$1:$M$669,12,0)</f>
        <v>aniket.singh@vit.edu.in</v>
      </c>
      <c r="O136" s="323" t="str">
        <f>VLOOKUP(C136,'All Entries'!$B$1:$N$669,13,0)</f>
        <v>bruces1998@gmail.com</v>
      </c>
      <c r="P136" s="654">
        <f>VLOOKUP(C136,'All Entries'!$B$1:$P$669,15,0)</f>
        <v>917028319985</v>
      </c>
      <c r="Q136" s="982" t="s">
        <v>14093</v>
      </c>
    </row>
    <row r="137" spans="1:17" customFormat="1" ht="15">
      <c r="A137" s="774">
        <v>136</v>
      </c>
      <c r="B137" s="808" t="s">
        <v>12347</v>
      </c>
      <c r="C137" s="774" t="s">
        <v>12355</v>
      </c>
      <c r="D137" s="774" t="str">
        <f>VLOOKUP(C137,'All Entries'!$B$1:$D$669,3,0)</f>
        <v>Female</v>
      </c>
      <c r="E137" s="775" t="str">
        <f>VLOOKUP(C137,'All Entries'!$B$2:$F$695,5,0)</f>
        <v>CMPN</v>
      </c>
      <c r="F137" s="775" t="str">
        <f>VLOOKUP(C137,'All Entries'!$B$1:$G$669,6,0)</f>
        <v>CMPN-1</v>
      </c>
      <c r="G137" s="775"/>
      <c r="H137" s="774" t="s">
        <v>12350</v>
      </c>
      <c r="I137" s="774" t="s">
        <v>12866</v>
      </c>
      <c r="J137" s="774" t="s">
        <v>12350</v>
      </c>
      <c r="K137" s="775" t="s">
        <v>12340</v>
      </c>
      <c r="L137" s="774" t="s">
        <v>14095</v>
      </c>
      <c r="M137" s="776">
        <v>350000</v>
      </c>
      <c r="N137" s="323" t="str">
        <f>VLOOKUP(C137,'All Entries'!$B$1:$M$669,12,0)</f>
        <v>shraddha.parkhe@vit.edu.in</v>
      </c>
      <c r="O137" s="323" t="str">
        <f>VLOOKUP(C137,'All Entries'!$B$1:$N$669,13,0)</f>
        <v>shraddhapar21@gmail.com</v>
      </c>
      <c r="P137" s="763">
        <f>VLOOKUP(C137,'All Entries'!$B$1:$P$669,15,0)</f>
        <v>9762733031</v>
      </c>
      <c r="Q137" s="982" t="s">
        <v>14093</v>
      </c>
    </row>
    <row r="138" spans="1:17" customFormat="1" ht="15">
      <c r="A138" s="774">
        <v>137</v>
      </c>
      <c r="B138" s="808" t="s">
        <v>12345</v>
      </c>
      <c r="C138" s="774" t="s">
        <v>1276</v>
      </c>
      <c r="D138" s="774" t="str">
        <f>VLOOKUP(C138,'All Entries'!$B$1:$D$669,3,0)</f>
        <v>Female</v>
      </c>
      <c r="E138" s="775" t="str">
        <f>VLOOKUP(C138,'All Entries'!$B$2:$F$695,5,0)</f>
        <v>CMPN</v>
      </c>
      <c r="F138" s="775" t="str">
        <f>VLOOKUP(C138,'All Entries'!$B$1:$G$669,6,0)</f>
        <v>CMPN-2</v>
      </c>
      <c r="G138" s="775"/>
      <c r="H138" s="774" t="s">
        <v>12350</v>
      </c>
      <c r="I138" s="774" t="s">
        <v>12866</v>
      </c>
      <c r="J138" s="774" t="s">
        <v>12350</v>
      </c>
      <c r="K138" s="775" t="s">
        <v>12340</v>
      </c>
      <c r="L138" s="774" t="s">
        <v>14095</v>
      </c>
      <c r="M138" s="776">
        <v>500000</v>
      </c>
      <c r="N138" s="323" t="str">
        <f>VLOOKUP(C138,'All Entries'!$B$1:$M$669,12,0)</f>
        <v>anamika.kundu@vit.edu.in</v>
      </c>
      <c r="O138" s="323" t="str">
        <f>VLOOKUP(C138,'All Entries'!$B$1:$N$669,13,0)</f>
        <v>anamika.kundu1110@gmail.com</v>
      </c>
      <c r="P138" s="763">
        <f>VLOOKUP(C138,'All Entries'!$B$1:$P$669,15,0)</f>
        <v>9870727270</v>
      </c>
      <c r="Q138" s="982" t="s">
        <v>14093</v>
      </c>
    </row>
    <row r="139" spans="1:17" customFormat="1" ht="15">
      <c r="A139" s="774">
        <v>138</v>
      </c>
      <c r="B139" s="808" t="s">
        <v>12346</v>
      </c>
      <c r="C139" s="774" t="s">
        <v>2100</v>
      </c>
      <c r="D139" s="774" t="str">
        <f>VLOOKUP(C139,'All Entries'!$B$1:$D$669,3,0)</f>
        <v>Male</v>
      </c>
      <c r="E139" s="775" t="str">
        <f>VLOOKUP(C139,'All Entries'!$B$2:$F$695,5,0)</f>
        <v>INFT</v>
      </c>
      <c r="F139" s="775" t="str">
        <f>VLOOKUP(C139,'All Entries'!$B$1:$G$669,6,0)</f>
        <v>INFT-1</v>
      </c>
      <c r="G139" s="775"/>
      <c r="H139" s="774" t="s">
        <v>12350</v>
      </c>
      <c r="I139" s="774" t="s">
        <v>12866</v>
      </c>
      <c r="J139" s="774" t="s">
        <v>12350</v>
      </c>
      <c r="K139" s="775" t="s">
        <v>12340</v>
      </c>
      <c r="L139" s="774" t="s">
        <v>14095</v>
      </c>
      <c r="M139" s="776">
        <v>350000</v>
      </c>
      <c r="N139" s="323" t="str">
        <f>VLOOKUP(C139,'All Entries'!$B$1:$M$669,12,0)</f>
        <v>atharva.gadiwan@vit.edu.in</v>
      </c>
      <c r="O139" s="323" t="str">
        <f>VLOOKUP(C139,'All Entries'!$B$1:$N$669,13,0)</f>
        <v>adgadiwan09@gmail.com</v>
      </c>
      <c r="P139" s="763">
        <f>VLOOKUP(C139,'All Entries'!$B$1:$P$669,15,0)</f>
        <v>8828720319</v>
      </c>
      <c r="Q139" s="982" t="s">
        <v>14093</v>
      </c>
    </row>
    <row r="140" spans="1:17" ht="15">
      <c r="A140" s="774">
        <v>139</v>
      </c>
      <c r="B140" s="815" t="s">
        <v>12372</v>
      </c>
      <c r="C140" s="774" t="s">
        <v>6542</v>
      </c>
      <c r="D140" s="774" t="str">
        <f>VLOOKUP(C140,'All Entries'!$B$1:$D$669,3,0)</f>
        <v>Female</v>
      </c>
      <c r="E140" s="775" t="str">
        <f>VLOOKUP(C140,'All Entries'!$B$2:$F$695,5,0)</f>
        <v>INFT</v>
      </c>
      <c r="F140" s="775" t="str">
        <f>VLOOKUP(C140,'All Entries'!$B$1:$G$669,6,0)</f>
        <v>INFT-2</v>
      </c>
      <c r="G140" s="775"/>
      <c r="H140" s="774" t="s">
        <v>12396</v>
      </c>
      <c r="I140" s="774" t="s">
        <v>12866</v>
      </c>
      <c r="J140" s="774" t="s">
        <v>12396</v>
      </c>
      <c r="K140" s="775" t="s">
        <v>13467</v>
      </c>
      <c r="L140" s="774" t="s">
        <v>14096</v>
      </c>
      <c r="M140" s="776">
        <v>660000</v>
      </c>
      <c r="N140" s="323" t="str">
        <f>VLOOKUP(C140,'All Entries'!$B$1:$M$669,12,0)</f>
        <v>priyanka.chaurasia1@vit.edu.in</v>
      </c>
      <c r="O140" s="323" t="str">
        <f>VLOOKUP(C140,'All Entries'!$B$1:$N$669,13,0)</f>
        <v>priyankachrs130799@gmail.com</v>
      </c>
      <c r="P140" s="763">
        <f>VLOOKUP(C140,'All Entries'!$B$1:$P$669,15,0)</f>
        <v>8850198873</v>
      </c>
      <c r="Q140" s="982" t="s">
        <v>14097</v>
      </c>
    </row>
    <row r="141" spans="1:17" customFormat="1" ht="15">
      <c r="A141" s="774">
        <v>140</v>
      </c>
      <c r="B141" s="815" t="s">
        <v>12373</v>
      </c>
      <c r="C141" s="774" t="s">
        <v>12378</v>
      </c>
      <c r="D141" s="774" t="str">
        <f>VLOOKUP(C141,'All Entries'!$B$1:$D$669,3,0)</f>
        <v>Female</v>
      </c>
      <c r="E141" s="775" t="str">
        <f>VLOOKUP(C141,'All Entries'!$B$2:$F$695,5,0)</f>
        <v>CMPN</v>
      </c>
      <c r="F141" s="775" t="str">
        <f>VLOOKUP(C141,'All Entries'!$B$1:$G$669,6,0)</f>
        <v>CMPN-1</v>
      </c>
      <c r="G141" s="775"/>
      <c r="H141" s="774" t="s">
        <v>12396</v>
      </c>
      <c r="I141" s="774" t="s">
        <v>12866</v>
      </c>
      <c r="J141" s="774" t="s">
        <v>12396</v>
      </c>
      <c r="K141" s="775" t="s">
        <v>13467</v>
      </c>
      <c r="L141" s="774" t="s">
        <v>14096</v>
      </c>
      <c r="M141" s="776">
        <v>660000</v>
      </c>
      <c r="N141" s="323" t="str">
        <f>VLOOKUP(C141,'All Entries'!$B$1:$M$669,12,0)</f>
        <v>bhagyashree.deshmukh@vit.edu.in</v>
      </c>
      <c r="O141" s="323" t="str">
        <f>VLOOKUP(C141,'All Entries'!$B$1:$N$669,13,0)</f>
        <v>br.deshmukh8@gmail.com</v>
      </c>
      <c r="P141" s="763">
        <f>VLOOKUP(C141,'All Entries'!$B$1:$P$669,15,0)</f>
        <v>7387664321</v>
      </c>
      <c r="Q141" s="982" t="s">
        <v>14097</v>
      </c>
    </row>
    <row r="142" spans="1:17" customFormat="1" ht="15">
      <c r="A142" s="774">
        <v>141</v>
      </c>
      <c r="B142" s="815" t="s">
        <v>8124</v>
      </c>
      <c r="C142" s="774" t="s">
        <v>8123</v>
      </c>
      <c r="D142" s="774" t="str">
        <f>VLOOKUP(C142,'All Entries'!$B$1:$D$669,3,0)</f>
        <v>Male</v>
      </c>
      <c r="E142" s="775" t="str">
        <f>VLOOKUP(C142,'All Entries'!$B$2:$F$695,5,0)</f>
        <v>CMPN</v>
      </c>
      <c r="F142" s="775" t="str">
        <f>VLOOKUP(C142,'All Entries'!$B$1:$G$669,6,0)</f>
        <v>CMPN-1</v>
      </c>
      <c r="G142" s="775"/>
      <c r="H142" s="774" t="s">
        <v>12396</v>
      </c>
      <c r="I142" s="774" t="s">
        <v>12866</v>
      </c>
      <c r="J142" s="774" t="s">
        <v>12396</v>
      </c>
      <c r="K142" s="775" t="s">
        <v>13467</v>
      </c>
      <c r="L142" s="774" t="s">
        <v>14096</v>
      </c>
      <c r="M142" s="776">
        <v>660000</v>
      </c>
      <c r="N142" s="323" t="str">
        <f>VLOOKUP(C142,'All Entries'!$B$1:$M$669,12,0)</f>
        <v>saransh.kotha@vit.edu.in</v>
      </c>
      <c r="O142" s="323" t="str">
        <f>VLOOKUP(C142,'All Entries'!$B$1:$N$669,13,0)</f>
        <v>saranshkotha15@gmail.com</v>
      </c>
      <c r="P142" s="763">
        <f>VLOOKUP(C142,'All Entries'!$B$1:$P$669,15,0)</f>
        <v>8860360689</v>
      </c>
      <c r="Q142" s="982" t="s">
        <v>14097</v>
      </c>
    </row>
    <row r="143" spans="1:17" customFormat="1" ht="15">
      <c r="A143" s="774">
        <v>142</v>
      </c>
      <c r="B143" s="815" t="s">
        <v>12374</v>
      </c>
      <c r="C143" s="774" t="s">
        <v>10111</v>
      </c>
      <c r="D143" s="774" t="str">
        <f>VLOOKUP(C143,'All Entries'!$B$1:$D$669,3,0)</f>
        <v>Female</v>
      </c>
      <c r="E143" s="775" t="str">
        <f>VLOOKUP(C143,'All Entries'!$B$2:$F$695,5,0)</f>
        <v>CMPN</v>
      </c>
      <c r="F143" s="775" t="str">
        <f>VLOOKUP(C143,'All Entries'!$B$1:$G$669,6,0)</f>
        <v>CMPN-2</v>
      </c>
      <c r="G143" s="775"/>
      <c r="H143" s="774" t="s">
        <v>12396</v>
      </c>
      <c r="I143" s="774" t="s">
        <v>12866</v>
      </c>
      <c r="J143" s="774" t="s">
        <v>12396</v>
      </c>
      <c r="K143" s="775" t="s">
        <v>13467</v>
      </c>
      <c r="L143" s="774" t="s">
        <v>14096</v>
      </c>
      <c r="M143" s="776">
        <v>660000</v>
      </c>
      <c r="N143" s="323" t="str">
        <f>VLOOKUP(C143,'All Entries'!$B$1:$M$669,12,0)</f>
        <v>srishti.agrawal@vit.edu.in</v>
      </c>
      <c r="O143" s="323" t="str">
        <f>VLOOKUP(C143,'All Entries'!$B$1:$N$669,13,0)</f>
        <v>srishtiagrawal02@gmail.com</v>
      </c>
      <c r="P143" s="763">
        <f>VLOOKUP(C143,'All Entries'!$B$1:$P$669,15,0)</f>
        <v>9920551556</v>
      </c>
      <c r="Q143" s="982" t="s">
        <v>14097</v>
      </c>
    </row>
    <row r="144" spans="1:17" customFormat="1" ht="15">
      <c r="A144" s="774">
        <v>143</v>
      </c>
      <c r="B144" s="815" t="s">
        <v>11894</v>
      </c>
      <c r="C144" s="774" t="s">
        <v>7232</v>
      </c>
      <c r="D144" s="774" t="str">
        <f>VLOOKUP(C144,'All Entries'!$B$1:$D$669,3,0)</f>
        <v>Male</v>
      </c>
      <c r="E144" s="775" t="str">
        <f>VLOOKUP(C144,'All Entries'!$B$2:$F$695,5,0)</f>
        <v>CMPN</v>
      </c>
      <c r="F144" s="775" t="str">
        <f>VLOOKUP(C144,'All Entries'!$B$1:$G$669,6,0)</f>
        <v>CMPN-3</v>
      </c>
      <c r="G144" s="775"/>
      <c r="H144" s="774" t="s">
        <v>12396</v>
      </c>
      <c r="I144" s="774" t="s">
        <v>12866</v>
      </c>
      <c r="J144" s="774" t="s">
        <v>12396</v>
      </c>
      <c r="K144" s="775" t="s">
        <v>13467</v>
      </c>
      <c r="L144" s="774" t="s">
        <v>14096</v>
      </c>
      <c r="M144" s="776">
        <v>660000</v>
      </c>
      <c r="N144" s="323" t="str">
        <f>VLOOKUP(C144,'All Entries'!$B$1:$M$669,12,0)</f>
        <v>rohit.gupta1@vit.edu.in</v>
      </c>
      <c r="O144" s="323" t="str">
        <f>VLOOKUP(C144,'All Entries'!$B$1:$N$669,13,0)</f>
        <v>rohitg4692786@gmail.com</v>
      </c>
      <c r="P144" s="763">
        <f>VLOOKUP(C144,'All Entries'!$B$1:$P$669,15,0)</f>
        <v>8451986726</v>
      </c>
      <c r="Q144" s="982" t="s">
        <v>14097</v>
      </c>
    </row>
    <row r="145" spans="1:17" customFormat="1" ht="15">
      <c r="A145" s="774">
        <v>144</v>
      </c>
      <c r="B145" s="815" t="s">
        <v>2442</v>
      </c>
      <c r="C145" s="774" t="s">
        <v>2441</v>
      </c>
      <c r="D145" s="774" t="str">
        <f>VLOOKUP(C145,'All Entries'!$B$1:$D$669,3,0)</f>
        <v>Male</v>
      </c>
      <c r="E145" s="775" t="str">
        <f>VLOOKUP(C145,'All Entries'!$B$2:$F$695,5,0)</f>
        <v>ETRX</v>
      </c>
      <c r="F145" s="775" t="str">
        <f>VLOOKUP(C145,'All Entries'!$B$1:$G$669,6,0)</f>
        <v>ETRX 1</v>
      </c>
      <c r="G145" s="775"/>
      <c r="H145" s="774" t="s">
        <v>12396</v>
      </c>
      <c r="I145" s="774" t="s">
        <v>12866</v>
      </c>
      <c r="J145" s="774" t="s">
        <v>12396</v>
      </c>
      <c r="K145" s="775" t="s">
        <v>13467</v>
      </c>
      <c r="L145" s="774" t="s">
        <v>14096</v>
      </c>
      <c r="M145" s="776">
        <v>660000</v>
      </c>
      <c r="N145" s="323" t="str">
        <f>VLOOKUP(C145,'All Entries'!$B$1:$M$669,12,0)</f>
        <v>chinmay.jaripatke@vit.edu.in</v>
      </c>
      <c r="O145" s="323" t="str">
        <f>VLOOKUP(C145,'All Entries'!$B$1:$N$669,13,0)</f>
        <v>chinmaypj00@gmail.com</v>
      </c>
      <c r="P145" s="763">
        <f>VLOOKUP(C145,'All Entries'!$B$1:$P$669,15,0)</f>
        <v>9773948855</v>
      </c>
      <c r="Q145" s="982" t="s">
        <v>14097</v>
      </c>
    </row>
    <row r="146" spans="1:17" customFormat="1" ht="15">
      <c r="A146" s="774">
        <v>145</v>
      </c>
      <c r="B146" s="815" t="s">
        <v>12375</v>
      </c>
      <c r="C146" s="774" t="s">
        <v>4956</v>
      </c>
      <c r="D146" s="774" t="str">
        <f>VLOOKUP(C146,'All Entries'!$B$1:$D$669,3,0)</f>
        <v>Male</v>
      </c>
      <c r="E146" s="775" t="str">
        <f>VLOOKUP(C146,'All Entries'!$B$2:$F$695,5,0)</f>
        <v>ETRX</v>
      </c>
      <c r="F146" s="775" t="str">
        <f>VLOOKUP(C146,'All Entries'!$B$1:$G$669,6,0)</f>
        <v>ETRX 2</v>
      </c>
      <c r="G146" s="775"/>
      <c r="H146" s="774" t="s">
        <v>12396</v>
      </c>
      <c r="I146" s="774" t="s">
        <v>12866</v>
      </c>
      <c r="J146" s="774" t="s">
        <v>12396</v>
      </c>
      <c r="K146" s="775" t="s">
        <v>13467</v>
      </c>
      <c r="L146" s="774" t="s">
        <v>14096</v>
      </c>
      <c r="M146" s="776">
        <v>660000</v>
      </c>
      <c r="N146" s="323" t="str">
        <f>VLOOKUP(C146,'All Entries'!$B$1:$M$669,12,0)</f>
        <v>mohit.shah@vit.edu.in</v>
      </c>
      <c r="O146" s="323" t="str">
        <f>VLOOKUP(C146,'All Entries'!$B$1:$N$669,13,0)</f>
        <v>shahmohit266@gmail.com</v>
      </c>
      <c r="P146" s="763">
        <f>VLOOKUP(C146,'All Entries'!$B$1:$P$669,15,0)</f>
        <v>7303991512</v>
      </c>
      <c r="Q146" s="982" t="s">
        <v>14097</v>
      </c>
    </row>
    <row r="147" spans="1:17" customFormat="1" ht="15">
      <c r="A147" s="774">
        <v>146</v>
      </c>
      <c r="B147" s="869" t="s">
        <v>12376</v>
      </c>
      <c r="C147" s="774" t="s">
        <v>878</v>
      </c>
      <c r="D147" s="774" t="str">
        <f>VLOOKUP(C147,'All Entries'!$B$1:$D$669,3,0)</f>
        <v>Female</v>
      </c>
      <c r="E147" s="775" t="str">
        <f>VLOOKUP(C147,'All Entries'!$B$2:$F$695,5,0)</f>
        <v>EXTC</v>
      </c>
      <c r="F147" s="775" t="str">
        <f>VLOOKUP(C147,'All Entries'!$B$1:$G$669,6,0)</f>
        <v>EXTC 2</v>
      </c>
      <c r="G147" s="775"/>
      <c r="H147" s="774" t="s">
        <v>12396</v>
      </c>
      <c r="I147" s="774" t="s">
        <v>12866</v>
      </c>
      <c r="J147" s="774" t="s">
        <v>12396</v>
      </c>
      <c r="K147" s="775" t="s">
        <v>13467</v>
      </c>
      <c r="L147" s="774" t="s">
        <v>14096</v>
      </c>
      <c r="M147" s="776">
        <v>660000</v>
      </c>
      <c r="N147" s="323" t="str">
        <f>VLOOKUP(C147,'All Entries'!$B$1:$M$669,12,0)</f>
        <v>akanksha.khanvilkar@vit.edu.in</v>
      </c>
      <c r="O147" s="323" t="str">
        <f>VLOOKUP(C147,'All Entries'!$B$1:$N$669,13,0)</f>
        <v>akankshakhanvilkar1@gmail.com</v>
      </c>
      <c r="P147" s="763">
        <f>VLOOKUP(C147,'All Entries'!$B$1:$P$669,15,0)</f>
        <v>7506983151</v>
      </c>
      <c r="Q147" s="982" t="s">
        <v>14097</v>
      </c>
    </row>
    <row r="148" spans="1:17" customFormat="1" ht="15">
      <c r="A148" s="774">
        <v>147</v>
      </c>
      <c r="B148" s="815" t="s">
        <v>12377</v>
      </c>
      <c r="C148" s="774" t="s">
        <v>2696</v>
      </c>
      <c r="D148" s="774" t="str">
        <f>VLOOKUP(C148,'All Entries'!$B$1:$D$669,3,0)</f>
        <v>Female</v>
      </c>
      <c r="E148" s="775" t="str">
        <f>VLOOKUP(C148,'All Entries'!$B$2:$F$695,5,0)</f>
        <v>EXTC</v>
      </c>
      <c r="F148" s="775" t="str">
        <f>VLOOKUP(C148,'All Entries'!$B$1:$G$669,6,0)</f>
        <v>EXTC 2</v>
      </c>
      <c r="G148" s="775"/>
      <c r="H148" s="774" t="s">
        <v>12396</v>
      </c>
      <c r="I148" s="774" t="s">
        <v>12866</v>
      </c>
      <c r="J148" s="774" t="s">
        <v>12396</v>
      </c>
      <c r="K148" s="775" t="s">
        <v>13467</v>
      </c>
      <c r="L148" s="774" t="s">
        <v>14096</v>
      </c>
      <c r="M148" s="776">
        <v>660000</v>
      </c>
      <c r="N148" s="323" t="str">
        <f>VLOOKUP(C148,'All Entries'!$B$1:$M$669,12,0)</f>
        <v>diksha.nikumbh@vit.edu.in</v>
      </c>
      <c r="O148" s="323" t="str">
        <f>VLOOKUP(C148,'All Entries'!$B$1:$N$669,13,0)</f>
        <v>diksha14nikumbh@gmail.com</v>
      </c>
      <c r="P148" s="763">
        <f>VLOOKUP(C148,'All Entries'!$B$1:$P$669,15,0)</f>
        <v>9769546295</v>
      </c>
      <c r="Q148" s="982" t="s">
        <v>14097</v>
      </c>
    </row>
    <row r="149" spans="1:17" customFormat="1" ht="15">
      <c r="A149" s="774">
        <v>148</v>
      </c>
      <c r="B149" s="815" t="s">
        <v>10356</v>
      </c>
      <c r="C149" s="774" t="s">
        <v>10355</v>
      </c>
      <c r="D149" s="774" t="str">
        <f>VLOOKUP(C149,'All Entries'!$B$1:$D$669,3,0)</f>
        <v>Male</v>
      </c>
      <c r="E149" s="775" t="str">
        <f>VLOOKUP(C149,'All Entries'!$B$2:$F$695,5,0)</f>
        <v>CMPN</v>
      </c>
      <c r="F149" s="775" t="str">
        <f>VLOOKUP(C149,'All Entries'!$B$1:$G$669,6,0)</f>
        <v>CMPN-1</v>
      </c>
      <c r="G149" s="775"/>
      <c r="H149" s="774" t="s">
        <v>13477</v>
      </c>
      <c r="I149" s="774" t="s">
        <v>12866</v>
      </c>
      <c r="J149" s="774" t="s">
        <v>12398</v>
      </c>
      <c r="K149" s="775" t="s">
        <v>12340</v>
      </c>
      <c r="L149" s="774" t="s">
        <v>14098</v>
      </c>
      <c r="M149" s="776">
        <v>380000</v>
      </c>
      <c r="N149" s="323" t="str">
        <f>VLOOKUP(C149,'All Entries'!$B$1:$M$669,12,0)</f>
        <v>swapnil.talpade@vit.edu.in</v>
      </c>
      <c r="O149" s="323" t="str">
        <f>VLOOKUP(C149,'All Entries'!$B$1:$N$669,13,0)</f>
        <v>swapniltalpade41@gmail.com</v>
      </c>
      <c r="P149" s="763">
        <f>VLOOKUP(C149,'All Entries'!$B$1:$P$669,15,0)</f>
        <v>9664944550</v>
      </c>
      <c r="Q149" s="982" t="s">
        <v>14099</v>
      </c>
    </row>
    <row r="150" spans="1:17" customFormat="1" ht="15">
      <c r="A150" s="774">
        <v>149</v>
      </c>
      <c r="B150" s="815" t="s">
        <v>12308</v>
      </c>
      <c r="C150" s="774" t="s">
        <v>4845</v>
      </c>
      <c r="D150" s="774" t="str">
        <f>VLOOKUP(C150,'All Entries'!$B$1:$D$669,3,0)</f>
        <v>Male</v>
      </c>
      <c r="E150" s="775" t="str">
        <f>VLOOKUP(C150,'All Entries'!$B$2:$F$695,5,0)</f>
        <v>INFT</v>
      </c>
      <c r="F150" s="775" t="str">
        <f>VLOOKUP(C150,'All Entries'!$B$1:$G$669,6,0)</f>
        <v>INFT-1</v>
      </c>
      <c r="G150" s="775"/>
      <c r="H150" s="774" t="s">
        <v>13477</v>
      </c>
      <c r="I150" s="774" t="s">
        <v>12866</v>
      </c>
      <c r="J150" s="774" t="s">
        <v>12398</v>
      </c>
      <c r="K150" s="775" t="s">
        <v>12340</v>
      </c>
      <c r="L150" s="774" t="s">
        <v>14098</v>
      </c>
      <c r="M150" s="776">
        <v>380000</v>
      </c>
      <c r="N150" s="323" t="str">
        <f>VLOOKUP(C150,'All Entries'!$B$1:$M$669,12,0)</f>
        <v>muzammil.lakdawala@vit.edu.in</v>
      </c>
      <c r="O150" s="323" t="str">
        <f>VLOOKUP(C150,'All Entries'!$B$1:$N$669,13,0)</f>
        <v>lakdawalamuzammil@gmail.com</v>
      </c>
      <c r="P150" s="763">
        <f>VLOOKUP(C150,'All Entries'!$B$1:$P$669,15,0)</f>
        <v>9820016318</v>
      </c>
      <c r="Q150" s="982" t="s">
        <v>14099</v>
      </c>
    </row>
    <row r="151" spans="1:17" customFormat="1" ht="15">
      <c r="A151" s="774">
        <v>150</v>
      </c>
      <c r="B151" s="815" t="s">
        <v>5433</v>
      </c>
      <c r="C151" s="774" t="s">
        <v>5432</v>
      </c>
      <c r="D151" s="774" t="str">
        <f>VLOOKUP(C151,'All Entries'!$B$1:$D$669,3,0)</f>
        <v>Female</v>
      </c>
      <c r="E151" s="775" t="str">
        <f>VLOOKUP(C151,'All Entries'!$B$2:$F$695,5,0)</f>
        <v>ETRX</v>
      </c>
      <c r="F151" s="775" t="str">
        <f>VLOOKUP(C151,'All Entries'!$B$1:$G$669,6,0)</f>
        <v>ETRX 3</v>
      </c>
      <c r="G151" s="775"/>
      <c r="H151" s="774" t="s">
        <v>13477</v>
      </c>
      <c r="I151" s="774" t="s">
        <v>12866</v>
      </c>
      <c r="J151" s="774" t="s">
        <v>12398</v>
      </c>
      <c r="K151" s="775" t="s">
        <v>12340</v>
      </c>
      <c r="L151" s="774" t="s">
        <v>14098</v>
      </c>
      <c r="M151" s="776">
        <v>380000</v>
      </c>
      <c r="N151" s="323" t="str">
        <f>VLOOKUP(C151,'All Entries'!$B$1:$M$669,12,0)</f>
        <v>nikita.pawar1@vit.edu.in</v>
      </c>
      <c r="O151" s="323" t="str">
        <f>VLOOKUP(C151,'All Entries'!$B$1:$N$669,13,0)</f>
        <v>nikitapawar20999@gmail.com</v>
      </c>
      <c r="P151" s="763">
        <f>VLOOKUP(C151,'All Entries'!$B$1:$P$669,15,0)</f>
        <v>8097574518</v>
      </c>
      <c r="Q151" s="982" t="s">
        <v>14099</v>
      </c>
    </row>
    <row r="152" spans="1:17" customFormat="1" ht="15">
      <c r="A152" s="774">
        <v>151</v>
      </c>
      <c r="B152" s="815" t="s">
        <v>1157</v>
      </c>
      <c r="C152" s="774" t="s">
        <v>1156</v>
      </c>
      <c r="D152" s="774" t="str">
        <f>VLOOKUP(C152,'All Entries'!$B$1:$D$669,3,0)</f>
        <v>Female</v>
      </c>
      <c r="E152" s="775" t="str">
        <f>VLOOKUP(C152,'All Entries'!$B$2:$F$695,5,0)</f>
        <v>CMPN</v>
      </c>
      <c r="F152" s="775" t="str">
        <f>VLOOKUP(C152,'All Entries'!$B$1:$G$669,6,0)</f>
        <v>CMPN-1</v>
      </c>
      <c r="G152" s="775"/>
      <c r="H152" s="774" t="s">
        <v>13477</v>
      </c>
      <c r="I152" s="774" t="s">
        <v>12866</v>
      </c>
      <c r="J152" s="774" t="s">
        <v>12398</v>
      </c>
      <c r="K152" s="775" t="s">
        <v>12340</v>
      </c>
      <c r="L152" s="774" t="s">
        <v>14098</v>
      </c>
      <c r="M152" s="776">
        <v>380000</v>
      </c>
      <c r="N152" s="323" t="str">
        <f>VLOOKUP(C152,'All Entries'!$B$1:$M$669,12,0)</f>
        <v>amisha.baraskar@vit.edu.in</v>
      </c>
      <c r="O152" s="323" t="str">
        <f>VLOOKUP(C152,'All Entries'!$B$1:$N$669,13,0)</f>
        <v>amishabaraskar.27@gmail.com</v>
      </c>
      <c r="P152" s="763">
        <f>VLOOKUP(C152,'All Entries'!$B$1:$P$669,15,0)</f>
        <v>7045093840</v>
      </c>
      <c r="Q152" s="982" t="s">
        <v>14099</v>
      </c>
    </row>
    <row r="153" spans="1:17" customFormat="1" ht="15">
      <c r="A153" s="774">
        <v>152</v>
      </c>
      <c r="B153" s="815" t="s">
        <v>8879</v>
      </c>
      <c r="C153" s="774" t="s">
        <v>8878</v>
      </c>
      <c r="D153" s="774" t="str">
        <f>VLOOKUP(C153,'All Entries'!$B$1:$D$669,3,0)</f>
        <v>Female</v>
      </c>
      <c r="E153" s="775" t="str">
        <f>VLOOKUP(C153,'All Entries'!$B$2:$F$695,5,0)</f>
        <v>EXTC</v>
      </c>
      <c r="F153" s="775" t="str">
        <f>VLOOKUP(C153,'All Entries'!$B$1:$G$669,6,0)</f>
        <v>EXTC 2</v>
      </c>
      <c r="G153" s="775"/>
      <c r="H153" s="774" t="s">
        <v>13477</v>
      </c>
      <c r="I153" s="774" t="s">
        <v>12866</v>
      </c>
      <c r="J153" s="774" t="s">
        <v>12398</v>
      </c>
      <c r="K153" s="775" t="s">
        <v>12340</v>
      </c>
      <c r="L153" s="774" t="s">
        <v>14098</v>
      </c>
      <c r="M153" s="776">
        <v>380000</v>
      </c>
      <c r="N153" s="323" t="str">
        <f>VLOOKUP(C153,'All Entries'!$B$1:$M$669,12,0)</f>
        <v>shraddha.sinha@vit.edu.in</v>
      </c>
      <c r="O153" s="323" t="str">
        <f>VLOOKUP(C153,'All Entries'!$B$1:$N$669,13,0)</f>
        <v>shraddhasinha00@gmail.com</v>
      </c>
      <c r="P153" s="763">
        <f>VLOOKUP(C153,'All Entries'!$B$1:$P$669,15,0)</f>
        <v>8356994147</v>
      </c>
      <c r="Q153" s="982" t="s">
        <v>14099</v>
      </c>
    </row>
    <row r="154" spans="1:17" customFormat="1" ht="15">
      <c r="A154" s="774">
        <v>153</v>
      </c>
      <c r="B154" s="815" t="s">
        <v>9924</v>
      </c>
      <c r="C154" s="774" t="s">
        <v>9923</v>
      </c>
      <c r="D154" s="774" t="str">
        <f>VLOOKUP(C154,'All Entries'!$B$1:$D$669,3,0)</f>
        <v>Male</v>
      </c>
      <c r="E154" s="775" t="str">
        <f>VLOOKUP(C154,'All Entries'!$B$2:$F$695,5,0)</f>
        <v>CMPN</v>
      </c>
      <c r="F154" s="775" t="str">
        <f>VLOOKUP(C154,'All Entries'!$B$1:$G$669,6,0)</f>
        <v>CMPN-1</v>
      </c>
      <c r="G154" s="775"/>
      <c r="H154" s="774" t="s">
        <v>13477</v>
      </c>
      <c r="I154" s="774" t="s">
        <v>12866</v>
      </c>
      <c r="J154" s="774" t="s">
        <v>12398</v>
      </c>
      <c r="K154" s="775" t="s">
        <v>12340</v>
      </c>
      <c r="L154" s="774" t="s">
        <v>14098</v>
      </c>
      <c r="M154" s="776">
        <v>380000</v>
      </c>
      <c r="N154" s="323" t="str">
        <f>VLOOKUP(C154,'All Entries'!$B$1:$M$669,12,0)</f>
        <v>soham.dandekar@vit.edu.in</v>
      </c>
      <c r="O154" s="323" t="str">
        <f>VLOOKUP(C154,'All Entries'!$B$1:$N$669,13,0)</f>
        <v>dandekarsoham274@gmail.com</v>
      </c>
      <c r="P154" s="763">
        <f>VLOOKUP(C154,'All Entries'!$B$1:$P$669,15,0)</f>
        <v>9920745882</v>
      </c>
      <c r="Q154" s="982" t="s">
        <v>14099</v>
      </c>
    </row>
    <row r="155" spans="1:17" customFormat="1" ht="15">
      <c r="A155" s="774">
        <v>154</v>
      </c>
      <c r="B155" s="815" t="s">
        <v>12381</v>
      </c>
      <c r="C155" s="774" t="s">
        <v>12382</v>
      </c>
      <c r="D155" s="774" t="str">
        <f>VLOOKUP(C155,'All Entries'!$B$1:$D$669,3,0)</f>
        <v>Male</v>
      </c>
      <c r="E155" s="775" t="str">
        <f>VLOOKUP(C155,'All Entries'!$B$2:$F$695,5,0)</f>
        <v>EXTC</v>
      </c>
      <c r="F155" s="775" t="str">
        <f>VLOOKUP(C155,'All Entries'!$B$1:$G$669,6,0)</f>
        <v>EXTC 2</v>
      </c>
      <c r="G155" s="775"/>
      <c r="H155" s="774" t="s">
        <v>13477</v>
      </c>
      <c r="I155" s="774" t="s">
        <v>12866</v>
      </c>
      <c r="J155" s="774" t="s">
        <v>12398</v>
      </c>
      <c r="K155" s="775" t="s">
        <v>12340</v>
      </c>
      <c r="L155" s="774" t="s">
        <v>14098</v>
      </c>
      <c r="M155" s="776">
        <v>380000</v>
      </c>
      <c r="N155" s="323" t="str">
        <f>VLOOKUP(C155,'All Entries'!$B$1:$M$669,12,0)</f>
        <v>adit.pawar@vit.edu.in</v>
      </c>
      <c r="O155" s="323" t="str">
        <f>VLOOKUP(C155,'All Entries'!$B$1:$N$669,13,0)</f>
        <v>aditpawar007@gmail.com</v>
      </c>
      <c r="P155" s="763">
        <f>VLOOKUP(C155,'All Entries'!$B$1:$P$669,15,0)</f>
        <v>8879805277</v>
      </c>
      <c r="Q155" s="982" t="s">
        <v>14099</v>
      </c>
    </row>
    <row r="156" spans="1:17" ht="15">
      <c r="A156" s="774">
        <v>155</v>
      </c>
      <c r="B156" s="815" t="s">
        <v>4455</v>
      </c>
      <c r="C156" s="774" t="s">
        <v>4454</v>
      </c>
      <c r="D156" s="774" t="str">
        <f>VLOOKUP(C156,'All Entries'!$B$1:$D$669,3,0)</f>
        <v>Male</v>
      </c>
      <c r="E156" s="775" t="str">
        <f>VLOOKUP(C156,'All Entries'!$B$2:$F$695,5,0)</f>
        <v>INFT</v>
      </c>
      <c r="F156" s="775" t="str">
        <f>VLOOKUP(C156,'All Entries'!$B$1:$G$669,6,0)</f>
        <v>INFT-2</v>
      </c>
      <c r="G156" s="775"/>
      <c r="H156" s="774" t="s">
        <v>13477</v>
      </c>
      <c r="I156" s="774" t="s">
        <v>12866</v>
      </c>
      <c r="J156" s="774" t="s">
        <v>12398</v>
      </c>
      <c r="K156" s="775" t="s">
        <v>12340</v>
      </c>
      <c r="L156" s="774" t="s">
        <v>14098</v>
      </c>
      <c r="M156" s="776">
        <v>380000</v>
      </c>
      <c r="N156" s="323" t="str">
        <f>VLOOKUP(C156,'All Entries'!$B$1:$M$669,12,0)</f>
        <v>Mandar.Salvi@vit.edu.in</v>
      </c>
      <c r="O156" s="323" t="str">
        <f>VLOOKUP(C156,'All Entries'!$B$1:$N$669,13,0)</f>
        <v>salvim800@gmail.com</v>
      </c>
      <c r="P156" s="763">
        <f>VLOOKUP(C156,'All Entries'!$B$1:$P$669,15,0)</f>
        <v>8108219995</v>
      </c>
      <c r="Q156" s="982" t="s">
        <v>14099</v>
      </c>
    </row>
    <row r="157" spans="1:17" ht="15">
      <c r="A157" s="774">
        <v>156</v>
      </c>
      <c r="B157" s="815" t="s">
        <v>7586</v>
      </c>
      <c r="C157" s="774" t="s">
        <v>7585</v>
      </c>
      <c r="D157" s="774" t="str">
        <f>VLOOKUP(C157,'All Entries'!$B$1:$D$669,3,0)</f>
        <v>Female</v>
      </c>
      <c r="E157" s="775" t="str">
        <f>VLOOKUP(C157,'All Entries'!$B$2:$F$695,5,0)</f>
        <v>INFT</v>
      </c>
      <c r="F157" s="775" t="str">
        <f>VLOOKUP(C157,'All Entries'!$B$1:$G$669,6,0)</f>
        <v>INFT-2</v>
      </c>
      <c r="G157" s="775"/>
      <c r="H157" s="774" t="s">
        <v>13477</v>
      </c>
      <c r="I157" s="774" t="s">
        <v>12866</v>
      </c>
      <c r="J157" s="774" t="s">
        <v>12398</v>
      </c>
      <c r="K157" s="775" t="s">
        <v>12340</v>
      </c>
      <c r="L157" s="774" t="s">
        <v>14098</v>
      </c>
      <c r="M157" s="776">
        <v>380000</v>
      </c>
      <c r="N157" s="323" t="str">
        <f>VLOOKUP(C157,'All Entries'!$B$1:$M$669,12,0)</f>
        <v>sadaf.khan@vit.edu.in</v>
      </c>
      <c r="O157" s="323" t="str">
        <f>VLOOKUP(C157,'All Entries'!$B$1:$N$669,13,0)</f>
        <v>ksadaf800@gmail.com</v>
      </c>
      <c r="P157" s="763">
        <f>VLOOKUP(C157,'All Entries'!$B$1:$P$669,15,0)</f>
        <v>9892768581</v>
      </c>
      <c r="Q157" s="982" t="s">
        <v>14099</v>
      </c>
    </row>
    <row r="158" spans="1:17" customFormat="1" ht="15">
      <c r="A158" s="774">
        <v>157</v>
      </c>
      <c r="B158" s="815" t="s">
        <v>8958</v>
      </c>
      <c r="C158" s="774" t="s">
        <v>8957</v>
      </c>
      <c r="D158" s="774" t="str">
        <f>VLOOKUP(C158,'All Entries'!$B$1:$D$669,3,0)</f>
        <v>Female</v>
      </c>
      <c r="E158" s="775" t="str">
        <f>VLOOKUP(C158,'All Entries'!$B$2:$F$695,5,0)</f>
        <v>INFT</v>
      </c>
      <c r="F158" s="775" t="str">
        <f>VLOOKUP(C158,'All Entries'!$B$1:$G$669,6,0)</f>
        <v>INFT-1</v>
      </c>
      <c r="G158" s="775"/>
      <c r="H158" s="774" t="s">
        <v>13477</v>
      </c>
      <c r="I158" s="774" t="s">
        <v>12866</v>
      </c>
      <c r="J158" s="774" t="s">
        <v>12398</v>
      </c>
      <c r="K158" s="775" t="s">
        <v>12340</v>
      </c>
      <c r="L158" s="774" t="s">
        <v>14098</v>
      </c>
      <c r="M158" s="776">
        <v>380000</v>
      </c>
      <c r="N158" s="323" t="str">
        <f>VLOOKUP(C158,'All Entries'!$B$1:$M$669,12,0)</f>
        <v>shreya.pattewar@vit.edu.in</v>
      </c>
      <c r="O158" s="323" t="str">
        <f>VLOOKUP(C158,'All Entries'!$B$1:$N$669,13,0)</f>
        <v>shreya.pattewar1999@gmail.com</v>
      </c>
      <c r="P158" s="763">
        <f>VLOOKUP(C158,'All Entries'!$B$1:$P$669,15,0)</f>
        <v>8424808683</v>
      </c>
      <c r="Q158" s="982" t="s">
        <v>14099</v>
      </c>
    </row>
    <row r="159" spans="1:17" customFormat="1" ht="15">
      <c r="A159" s="774">
        <v>158</v>
      </c>
      <c r="B159" s="815" t="s">
        <v>3591</v>
      </c>
      <c r="C159" s="774" t="s">
        <v>3590</v>
      </c>
      <c r="D159" s="774" t="str">
        <f>VLOOKUP(C159,'All Entries'!$B$1:$D$669,3,0)</f>
        <v>Male</v>
      </c>
      <c r="E159" s="775" t="str">
        <f>VLOOKUP(C159,'All Entries'!$B$2:$F$695,5,0)</f>
        <v>INFT</v>
      </c>
      <c r="F159" s="775" t="str">
        <f>VLOOKUP(C159,'All Entries'!$B$1:$G$669,6,0)</f>
        <v>INFT-1</v>
      </c>
      <c r="G159" s="775"/>
      <c r="H159" s="774" t="s">
        <v>13477</v>
      </c>
      <c r="I159" s="774" t="s">
        <v>12866</v>
      </c>
      <c r="J159" s="774" t="s">
        <v>12398</v>
      </c>
      <c r="K159" s="775" t="s">
        <v>12340</v>
      </c>
      <c r="L159" s="774" t="s">
        <v>14098</v>
      </c>
      <c r="M159" s="776">
        <v>380000</v>
      </c>
      <c r="N159" s="323" t="str">
        <f>VLOOKUP(C159,'All Entries'!$B$1:$M$669,12,0)</f>
        <v>jayesh.chhoriya@vit.edu.in</v>
      </c>
      <c r="O159" s="323" t="str">
        <f>VLOOKUP(C159,'All Entries'!$B$1:$N$669,13,0)</f>
        <v>jayeshchhoriya12@gmail.com</v>
      </c>
      <c r="P159" s="763">
        <f>VLOOKUP(C159,'All Entries'!$B$1:$P$669,15,0)</f>
        <v>8888682672</v>
      </c>
      <c r="Q159" s="982" t="s">
        <v>14099</v>
      </c>
    </row>
    <row r="160" spans="1:17" customFormat="1" ht="15">
      <c r="A160" s="774">
        <v>159</v>
      </c>
      <c r="B160" s="815" t="s">
        <v>12384</v>
      </c>
      <c r="C160" s="774" t="s">
        <v>6576</v>
      </c>
      <c r="D160" s="774" t="str">
        <f>VLOOKUP(C160,'All Entries'!$B$1:$D$669,3,0)</f>
        <v>Female</v>
      </c>
      <c r="E160" s="775" t="str">
        <f>VLOOKUP(C160,'All Entries'!$B$2:$F$695,5,0)</f>
        <v>CMPN</v>
      </c>
      <c r="F160" s="775" t="str">
        <f>VLOOKUP(C160,'All Entries'!$B$1:$G$669,6,0)</f>
        <v>CMPN-1</v>
      </c>
      <c r="G160" s="775"/>
      <c r="H160" s="774" t="s">
        <v>13477</v>
      </c>
      <c r="I160" s="774" t="s">
        <v>12866</v>
      </c>
      <c r="J160" s="774" t="s">
        <v>12398</v>
      </c>
      <c r="K160" s="775" t="s">
        <v>12340</v>
      </c>
      <c r="L160" s="774" t="s">
        <v>14098</v>
      </c>
      <c r="M160" s="776">
        <v>380000</v>
      </c>
      <c r="N160" s="323" t="str">
        <f>VLOOKUP(C160,'All Entries'!$B$1:$M$669,12,0)</f>
        <v>purva.kulkarni@vit.edu.in</v>
      </c>
      <c r="O160" s="323" t="str">
        <f>VLOOKUP(C160,'All Entries'!$B$1:$N$669,13,0)</f>
        <v>purvak1999@gmail.com</v>
      </c>
      <c r="P160" s="763">
        <f>VLOOKUP(C160,'All Entries'!$B$1:$P$669,15,0)</f>
        <v>8097861843</v>
      </c>
      <c r="Q160" s="982" t="s">
        <v>14099</v>
      </c>
    </row>
    <row r="161" spans="1:17" customFormat="1" ht="15">
      <c r="A161" s="774">
        <v>160</v>
      </c>
      <c r="B161" s="815" t="s">
        <v>11886</v>
      </c>
      <c r="C161" s="774" t="s">
        <v>11264</v>
      </c>
      <c r="D161" s="774" t="str">
        <f>VLOOKUP(C161,'All Entries'!$B$1:$D$669,3,0)</f>
        <v>Male</v>
      </c>
      <c r="E161" s="775" t="str">
        <f>VLOOKUP(C161,'All Entries'!$B$2:$F$695,5,0)</f>
        <v>INFT</v>
      </c>
      <c r="F161" s="775" t="str">
        <f>VLOOKUP(C161,'All Entries'!$B$1:$G$669,6,0)</f>
        <v>INFT-1</v>
      </c>
      <c r="G161" s="775"/>
      <c r="H161" s="774" t="s">
        <v>13477</v>
      </c>
      <c r="I161" s="774" t="s">
        <v>12866</v>
      </c>
      <c r="J161" s="774" t="s">
        <v>12398</v>
      </c>
      <c r="K161" s="775" t="s">
        <v>12340</v>
      </c>
      <c r="L161" s="774" t="s">
        <v>14098</v>
      </c>
      <c r="M161" s="776">
        <v>380000</v>
      </c>
      <c r="N161" s="323" t="str">
        <f>VLOOKUP(C161,'All Entries'!$B$1:$M$669,12,0)</f>
        <v>vinay.govekar@vit.edu.in</v>
      </c>
      <c r="O161" s="323" t="str">
        <f>VLOOKUP(C161,'All Entries'!$B$1:$N$669,13,0)</f>
        <v>vinaygovekar24@gmail.com</v>
      </c>
      <c r="P161" s="763">
        <f>VLOOKUP(C161,'All Entries'!$B$1:$P$669,15,0)</f>
        <v>7700009043</v>
      </c>
      <c r="Q161" s="982" t="s">
        <v>14099</v>
      </c>
    </row>
    <row r="162" spans="1:17" customFormat="1" ht="15">
      <c r="A162" s="774">
        <v>161</v>
      </c>
      <c r="B162" s="815" t="s">
        <v>11791</v>
      </c>
      <c r="C162" s="774" t="s">
        <v>7327</v>
      </c>
      <c r="D162" s="774" t="str">
        <f>VLOOKUP(C162,'All Entries'!$B$1:$D$669,3,0)</f>
        <v>Female</v>
      </c>
      <c r="E162" s="775" t="str">
        <f>VLOOKUP(C162,'All Entries'!$B$2:$F$695,5,0)</f>
        <v>CMPN</v>
      </c>
      <c r="F162" s="775" t="str">
        <f>VLOOKUP(C162,'All Entries'!$B$1:$G$669,6,0)</f>
        <v>CMPN-2</v>
      </c>
      <c r="G162" s="775"/>
      <c r="H162" s="774" t="s">
        <v>13477</v>
      </c>
      <c r="I162" s="774" t="s">
        <v>12866</v>
      </c>
      <c r="J162" s="774" t="s">
        <v>12398</v>
      </c>
      <c r="K162" s="775" t="s">
        <v>12340</v>
      </c>
      <c r="L162" s="774" t="s">
        <v>14098</v>
      </c>
      <c r="M162" s="776">
        <v>380000</v>
      </c>
      <c r="N162" s="323" t="str">
        <f>VLOOKUP(C162,'All Entries'!$B$1:$M$669,12,0)</f>
        <v>roshni.bhandary@vit.edu.in</v>
      </c>
      <c r="O162" s="323" t="str">
        <f>VLOOKUP(C162,'All Entries'!$B$1:$N$669,13,0)</f>
        <v>roshnibhandary.rb@gmail.com</v>
      </c>
      <c r="P162" s="763">
        <f>VLOOKUP(C162,'All Entries'!$B$1:$P$669,15,0)</f>
        <v>9930910379</v>
      </c>
      <c r="Q162" s="982" t="s">
        <v>14099</v>
      </c>
    </row>
    <row r="163" spans="1:17" customFormat="1" ht="15">
      <c r="A163" s="774">
        <v>162</v>
      </c>
      <c r="B163" s="815" t="s">
        <v>7644</v>
      </c>
      <c r="C163" s="774" t="s">
        <v>7643</v>
      </c>
      <c r="D163" s="774" t="str">
        <f>VLOOKUP(C163,'All Entries'!$B$1:$D$669,3,0)</f>
        <v>Male</v>
      </c>
      <c r="E163" s="775" t="str">
        <f>VLOOKUP(C163,'All Entries'!$B$2:$F$695,5,0)</f>
        <v>INFT</v>
      </c>
      <c r="F163" s="775" t="str">
        <f>VLOOKUP(C163,'All Entries'!$B$1:$G$669,6,0)</f>
        <v>INFT-1</v>
      </c>
      <c r="G163" s="775"/>
      <c r="H163" s="774" t="s">
        <v>13477</v>
      </c>
      <c r="I163" s="774" t="s">
        <v>12866</v>
      </c>
      <c r="J163" s="774" t="s">
        <v>12398</v>
      </c>
      <c r="K163" s="775" t="s">
        <v>12340</v>
      </c>
      <c r="L163" s="774" t="s">
        <v>14098</v>
      </c>
      <c r="M163" s="776">
        <v>380000</v>
      </c>
      <c r="N163" s="323" t="str">
        <f>VLOOKUP(C163,'All Entries'!$B$1:$M$669,12,0)</f>
        <v>safal.dawankar@vit.edu.in</v>
      </c>
      <c r="O163" s="323" t="str">
        <f>VLOOKUP(C163,'All Entries'!$B$1:$N$669,13,0)</f>
        <v>safaldawankar@gmail.com</v>
      </c>
      <c r="P163" s="763">
        <f>VLOOKUP(C163,'All Entries'!$B$1:$P$669,15,0)</f>
        <v>8828222502</v>
      </c>
      <c r="Q163" s="982" t="s">
        <v>14099</v>
      </c>
    </row>
    <row r="164" spans="1:17" customFormat="1" ht="15">
      <c r="A164" s="774">
        <v>163</v>
      </c>
      <c r="B164" s="815" t="s">
        <v>4826</v>
      </c>
      <c r="C164" s="774" t="s">
        <v>4825</v>
      </c>
      <c r="D164" s="774" t="str">
        <f>VLOOKUP(C164,'All Entries'!$B$1:$D$669,3,0)</f>
        <v>Male</v>
      </c>
      <c r="E164" s="775" t="str">
        <f>VLOOKUP(C164,'All Entries'!$B$2:$F$695,5,0)</f>
        <v>CMPN</v>
      </c>
      <c r="F164" s="775" t="str">
        <f>VLOOKUP(C164,'All Entries'!$B$1:$G$669,6,0)</f>
        <v>CMPN-1</v>
      </c>
      <c r="G164" s="775"/>
      <c r="H164" s="774" t="s">
        <v>13477</v>
      </c>
      <c r="I164" s="774" t="s">
        <v>12866</v>
      </c>
      <c r="J164" s="774" t="s">
        <v>12398</v>
      </c>
      <c r="K164" s="775" t="s">
        <v>12340</v>
      </c>
      <c r="L164" s="774" t="s">
        <v>14098</v>
      </c>
      <c r="M164" s="776">
        <v>380000</v>
      </c>
      <c r="N164" s="323" t="str">
        <f>VLOOKUP(C164,'All Entries'!$B$1:$M$669,12,0)</f>
        <v>mohammed.ali@vit.edu.in</v>
      </c>
      <c r="O164" s="323" t="str">
        <f>VLOOKUP(C164,'All Entries'!$B$1:$N$669,13,0)</f>
        <v>mohdabbas378@gmail.com</v>
      </c>
      <c r="P164" s="654">
        <f>VLOOKUP(C164,'All Entries'!$B$1:$P$669,15,0)</f>
        <v>918000852826</v>
      </c>
      <c r="Q164" s="982" t="s">
        <v>14099</v>
      </c>
    </row>
    <row r="165" spans="1:17" ht="15">
      <c r="A165" s="774">
        <v>164</v>
      </c>
      <c r="B165" s="815" t="s">
        <v>10283</v>
      </c>
      <c r="C165" s="774" t="s">
        <v>10282</v>
      </c>
      <c r="D165" s="774" t="str">
        <f>VLOOKUP(C165,'All Entries'!$B$1:$D$669,3,0)</f>
        <v>Male</v>
      </c>
      <c r="E165" s="775" t="str">
        <f>VLOOKUP(C165,'All Entries'!$B$2:$F$695,5,0)</f>
        <v>INFT</v>
      </c>
      <c r="F165" s="775" t="str">
        <f>VLOOKUP(C165,'All Entries'!$B$1:$G$669,6,0)</f>
        <v>INFT-2</v>
      </c>
      <c r="G165" s="775"/>
      <c r="H165" s="774" t="s">
        <v>13477</v>
      </c>
      <c r="I165" s="774" t="s">
        <v>12866</v>
      </c>
      <c r="J165" s="774" t="s">
        <v>12398</v>
      </c>
      <c r="K165" s="775" t="s">
        <v>12340</v>
      </c>
      <c r="L165" s="774" t="s">
        <v>14098</v>
      </c>
      <c r="M165" s="776">
        <v>380000</v>
      </c>
      <c r="N165" s="323" t="str">
        <f>VLOOKUP(C165,'All Entries'!$B$1:$M$669,12,0)</f>
        <v>sushant.kulkarni@vit.edu.in</v>
      </c>
      <c r="O165" s="323" t="str">
        <f>VLOOKUP(C165,'All Entries'!$B$1:$N$669,13,0)</f>
        <v>kulkarnisushant0408@gmail.com</v>
      </c>
      <c r="P165" s="763">
        <f>VLOOKUP(C165,'All Entries'!$B$1:$P$669,15,0)</f>
        <v>7045653008</v>
      </c>
      <c r="Q165" s="982" t="s">
        <v>14099</v>
      </c>
    </row>
    <row r="166" spans="1:17" customFormat="1" ht="15">
      <c r="A166" s="774">
        <v>165</v>
      </c>
      <c r="B166" s="815" t="s">
        <v>12345</v>
      </c>
      <c r="C166" s="774" t="s">
        <v>1276</v>
      </c>
      <c r="D166" s="774" t="str">
        <f>VLOOKUP(C166,'All Entries'!$B$1:$D$669,3,0)</f>
        <v>Female</v>
      </c>
      <c r="E166" s="775" t="str">
        <f>VLOOKUP(C166,'All Entries'!$B$2:$F$695,5,0)</f>
        <v>CMPN</v>
      </c>
      <c r="F166" s="775" t="str">
        <f>VLOOKUP(C166,'All Entries'!$B$1:$G$669,6,0)</f>
        <v>CMPN-2</v>
      </c>
      <c r="G166" s="775"/>
      <c r="H166" s="774" t="s">
        <v>13477</v>
      </c>
      <c r="I166" s="774" t="s">
        <v>12866</v>
      </c>
      <c r="J166" s="774" t="s">
        <v>12398</v>
      </c>
      <c r="K166" s="775" t="s">
        <v>12340</v>
      </c>
      <c r="L166" s="774" t="s">
        <v>14098</v>
      </c>
      <c r="M166" s="776">
        <v>380000</v>
      </c>
      <c r="N166" s="323" t="str">
        <f>VLOOKUP(C166,'All Entries'!$B$1:$M$669,12,0)</f>
        <v>anamika.kundu@vit.edu.in</v>
      </c>
      <c r="O166" s="323" t="str">
        <f>VLOOKUP(C166,'All Entries'!$B$1:$N$669,13,0)</f>
        <v>anamika.kundu1110@gmail.com</v>
      </c>
      <c r="P166" s="763">
        <f>VLOOKUP(C166,'All Entries'!$B$1:$P$669,15,0)</f>
        <v>9870727270</v>
      </c>
      <c r="Q166" s="982" t="s">
        <v>14099</v>
      </c>
    </row>
    <row r="167" spans="1:17" customFormat="1" ht="15">
      <c r="A167" s="774">
        <v>166</v>
      </c>
      <c r="B167" s="815" t="s">
        <v>11881</v>
      </c>
      <c r="C167" s="774" t="s">
        <v>8840</v>
      </c>
      <c r="D167" s="774" t="str">
        <f>VLOOKUP(C167,'All Entries'!$B$1:$D$669,3,0)</f>
        <v>Female</v>
      </c>
      <c r="E167" s="775" t="str">
        <f>VLOOKUP(C167,'All Entries'!$B$2:$F$695,5,0)</f>
        <v>INFT</v>
      </c>
      <c r="F167" s="775" t="str">
        <f>VLOOKUP(C167,'All Entries'!$B$1:$G$669,6,0)</f>
        <v>INFT-1</v>
      </c>
      <c r="G167" s="775"/>
      <c r="H167" s="774" t="s">
        <v>13477</v>
      </c>
      <c r="I167" s="774" t="s">
        <v>12866</v>
      </c>
      <c r="J167" s="774" t="s">
        <v>12398</v>
      </c>
      <c r="K167" s="775" t="s">
        <v>12340</v>
      </c>
      <c r="L167" s="774" t="s">
        <v>14098</v>
      </c>
      <c r="M167" s="776">
        <v>380000</v>
      </c>
      <c r="N167" s="323" t="str">
        <f>VLOOKUP(C167,'All Entries'!$B$1:$M$669,12,0)</f>
        <v>shraddha.bijotkar@vit.edu.in</v>
      </c>
      <c r="O167" s="323" t="str">
        <f>VLOOKUP(C167,'All Entries'!$B$1:$N$669,13,0)</f>
        <v>s24bijotkar@gmail.com</v>
      </c>
      <c r="P167" s="763">
        <f>VLOOKUP(C167,'All Entries'!$B$1:$P$669,15,0)</f>
        <v>9890774076</v>
      </c>
      <c r="Q167" s="982" t="s">
        <v>14099</v>
      </c>
    </row>
    <row r="168" spans="1:17" customFormat="1" ht="15">
      <c r="A168" s="774">
        <v>167</v>
      </c>
      <c r="B168" s="815" t="s">
        <v>12385</v>
      </c>
      <c r="C168" s="774" t="s">
        <v>4627</v>
      </c>
      <c r="D168" s="774" t="str">
        <f>VLOOKUP(C168,'All Entries'!$B$1:$D$669,3,0)</f>
        <v>Male</v>
      </c>
      <c r="E168" s="775" t="str">
        <f>VLOOKUP(C168,'All Entries'!$B$2:$F$695,5,0)</f>
        <v>CMPN</v>
      </c>
      <c r="F168" s="775" t="str">
        <f>VLOOKUP(C168,'All Entries'!$B$1:$G$669,6,0)</f>
        <v>CMPN-1</v>
      </c>
      <c r="G168" s="775"/>
      <c r="H168" s="774" t="s">
        <v>13477</v>
      </c>
      <c r="I168" s="774" t="s">
        <v>12866</v>
      </c>
      <c r="J168" s="774" t="s">
        <v>12398</v>
      </c>
      <c r="K168" s="775" t="s">
        <v>12340</v>
      </c>
      <c r="L168" s="774" t="s">
        <v>14098</v>
      </c>
      <c r="M168" s="776">
        <v>380000</v>
      </c>
      <c r="N168" s="323" t="str">
        <f>VLOOKUP(C168,'All Entries'!$B$1:$M$669,12,0)</f>
        <v>mayuresh.gaitonde@vit.edu.in</v>
      </c>
      <c r="O168" s="323" t="str">
        <f>VLOOKUP(C168,'All Entries'!$B$1:$N$669,13,0)</f>
        <v>mayureshg18@gmail.com</v>
      </c>
      <c r="P168" s="763">
        <f>VLOOKUP(C168,'All Entries'!$B$1:$P$669,15,0)</f>
        <v>9819053145</v>
      </c>
      <c r="Q168" s="982" t="s">
        <v>14099</v>
      </c>
    </row>
    <row r="169" spans="1:17" customFormat="1" ht="15">
      <c r="A169" s="774">
        <v>168</v>
      </c>
      <c r="B169" s="815" t="s">
        <v>5296</v>
      </c>
      <c r="C169" s="774" t="s">
        <v>5295</v>
      </c>
      <c r="D169" s="774" t="str">
        <f>VLOOKUP(C169,'All Entries'!$B$1:$D$669,3,0)</f>
        <v>Female</v>
      </c>
      <c r="E169" s="775" t="str">
        <f>VLOOKUP(C169,'All Entries'!$B$2:$F$695,5,0)</f>
        <v>INFT</v>
      </c>
      <c r="F169" s="775" t="str">
        <f>VLOOKUP(C169,'All Entries'!$B$1:$G$669,6,0)</f>
        <v>INFT-1</v>
      </c>
      <c r="G169" s="775"/>
      <c r="H169" s="774" t="s">
        <v>13477</v>
      </c>
      <c r="I169" s="774" t="s">
        <v>12866</v>
      </c>
      <c r="J169" s="774" t="s">
        <v>12398</v>
      </c>
      <c r="K169" s="775" t="s">
        <v>12340</v>
      </c>
      <c r="L169" s="774" t="s">
        <v>14098</v>
      </c>
      <c r="M169" s="776">
        <v>380000</v>
      </c>
      <c r="N169" s="323" t="str">
        <f>VLOOKUP(C169,'All Entries'!$B$1:$M$669,12,0)</f>
        <v>neha.mayekar@vit.edu.in</v>
      </c>
      <c r="O169" s="323" t="str">
        <f>VLOOKUP(C169,'All Entries'!$B$1:$N$669,13,0)</f>
        <v>nehamayekar1999@gmail.com</v>
      </c>
      <c r="P169" s="763">
        <f>VLOOKUP(C169,'All Entries'!$B$1:$P$669,15,0)</f>
        <v>9822952424</v>
      </c>
      <c r="Q169" s="982" t="s">
        <v>14099</v>
      </c>
    </row>
    <row r="170" spans="1:17" ht="15">
      <c r="A170" s="774">
        <v>169</v>
      </c>
      <c r="B170" s="815" t="s">
        <v>11891</v>
      </c>
      <c r="C170" s="774" t="s">
        <v>4334</v>
      </c>
      <c r="D170" s="774" t="str">
        <f>VLOOKUP(C170,'All Entries'!$B$1:$D$669,3,0)</f>
        <v>Female</v>
      </c>
      <c r="E170" s="775" t="str">
        <f>VLOOKUP(C170,'All Entries'!$B$2:$F$695,5,0)</f>
        <v>INFT</v>
      </c>
      <c r="F170" s="775" t="str">
        <f>VLOOKUP(C170,'All Entries'!$B$1:$G$669,6,0)</f>
        <v>INFT-2</v>
      </c>
      <c r="G170" s="775"/>
      <c r="H170" s="774" t="s">
        <v>13477</v>
      </c>
      <c r="I170" s="774" t="s">
        <v>12866</v>
      </c>
      <c r="J170" s="774" t="s">
        <v>12398</v>
      </c>
      <c r="K170" s="775" t="s">
        <v>12340</v>
      </c>
      <c r="L170" s="774" t="s">
        <v>14098</v>
      </c>
      <c r="M170" s="776">
        <v>380000</v>
      </c>
      <c r="N170" s="323" t="str">
        <f>VLOOKUP(C170,'All Entries'!$B$1:$M$669,12,0)</f>
        <v>manasi.gosavi1@vit.edu.in</v>
      </c>
      <c r="O170" s="323" t="str">
        <f>VLOOKUP(C170,'All Entries'!$B$1:$N$669,13,0)</f>
        <v>gmanasi1511@gmail.com</v>
      </c>
      <c r="P170" s="763">
        <f>VLOOKUP(C170,'All Entries'!$B$1:$P$669,15,0)</f>
        <v>9819249512</v>
      </c>
      <c r="Q170" s="982" t="s">
        <v>14099</v>
      </c>
    </row>
    <row r="171" spans="1:17" customFormat="1" ht="15">
      <c r="A171" s="774">
        <v>170</v>
      </c>
      <c r="B171" s="815" t="s">
        <v>483</v>
      </c>
      <c r="C171" s="774" t="s">
        <v>482</v>
      </c>
      <c r="D171" s="774" t="str">
        <f>VLOOKUP(C171,'All Entries'!$B$1:$D$669,3,0)</f>
        <v>Female</v>
      </c>
      <c r="E171" s="775" t="str">
        <f>VLOOKUP(C171,'All Entries'!$B$2:$F$695,5,0)</f>
        <v>CMPN</v>
      </c>
      <c r="F171" s="775" t="str">
        <f>VLOOKUP(C171,'All Entries'!$B$1:$G$669,6,0)</f>
        <v>CMPN-3</v>
      </c>
      <c r="G171" s="775"/>
      <c r="H171" s="774" t="s">
        <v>13477</v>
      </c>
      <c r="I171" s="774" t="s">
        <v>12866</v>
      </c>
      <c r="J171" s="774" t="s">
        <v>12398</v>
      </c>
      <c r="K171" s="775" t="s">
        <v>12340</v>
      </c>
      <c r="L171" s="774" t="s">
        <v>14098</v>
      </c>
      <c r="M171" s="776">
        <v>380000</v>
      </c>
      <c r="N171" s="323" t="str">
        <f>VLOOKUP(C171,'All Entries'!$B$1:$M$669,12,0)</f>
        <v>aditi.pawar@vit.edu.in</v>
      </c>
      <c r="O171" s="323" t="str">
        <f>VLOOKUP(C171,'All Entries'!$B$1:$N$669,13,0)</f>
        <v>pawaraditi24@gmail.com</v>
      </c>
      <c r="P171" s="763">
        <f>VLOOKUP(C171,'All Entries'!$B$1:$P$669,15,0)</f>
        <v>8976743579</v>
      </c>
      <c r="Q171" s="982" t="s">
        <v>14099</v>
      </c>
    </row>
    <row r="172" spans="1:17" ht="15">
      <c r="A172" s="774">
        <v>171</v>
      </c>
      <c r="B172" s="815" t="s">
        <v>8624</v>
      </c>
      <c r="C172" s="774" t="s">
        <v>8623</v>
      </c>
      <c r="D172" s="774" t="str">
        <f>VLOOKUP(C172,'All Entries'!$B$1:$D$669,3,0)</f>
        <v>Male</v>
      </c>
      <c r="E172" s="775" t="str">
        <f>VLOOKUP(C172,'All Entries'!$B$2:$F$695,5,0)</f>
        <v>INFT</v>
      </c>
      <c r="F172" s="775" t="str">
        <f>VLOOKUP(C172,'All Entries'!$B$1:$G$669,6,0)</f>
        <v>INFT-2</v>
      </c>
      <c r="G172" s="775"/>
      <c r="H172" s="774" t="s">
        <v>13477</v>
      </c>
      <c r="I172" s="774" t="s">
        <v>12866</v>
      </c>
      <c r="J172" s="774" t="s">
        <v>12398</v>
      </c>
      <c r="K172" s="775" t="s">
        <v>12340</v>
      </c>
      <c r="L172" s="774" t="s">
        <v>14098</v>
      </c>
      <c r="M172" s="776">
        <v>380000</v>
      </c>
      <c r="N172" s="323" t="str">
        <f>VLOOKUP(C172,'All Entries'!$B$1:$M$669,12,0)</f>
        <v>shefin.shajit@vit.edu.in</v>
      </c>
      <c r="O172" s="323" t="str">
        <f>VLOOKUP(C172,'All Entries'!$B$1:$N$669,13,0)</f>
        <v>sheffinshajit@gmail.com</v>
      </c>
      <c r="P172" s="763">
        <f>VLOOKUP(C172,'All Entries'!$B$1:$P$669,15,0)</f>
        <v>9867992413</v>
      </c>
      <c r="Q172" s="982" t="s">
        <v>14099</v>
      </c>
    </row>
    <row r="173" spans="1:17" customFormat="1" ht="15">
      <c r="A173" s="774">
        <v>172</v>
      </c>
      <c r="B173" s="815" t="s">
        <v>7778</v>
      </c>
      <c r="C173" s="774" t="s">
        <v>7777</v>
      </c>
      <c r="D173" s="774" t="str">
        <f>VLOOKUP(C173,'All Entries'!$B$1:$D$669,3,0)</f>
        <v>Male</v>
      </c>
      <c r="E173" s="775" t="str">
        <f>VLOOKUP(C173,'All Entries'!$B$2:$F$695,5,0)</f>
        <v>EXTC</v>
      </c>
      <c r="F173" s="775" t="str">
        <f>VLOOKUP(C173,'All Entries'!$B$1:$G$669,6,0)</f>
        <v>EXTC 2</v>
      </c>
      <c r="G173" s="775"/>
      <c r="H173" s="774" t="s">
        <v>13477</v>
      </c>
      <c r="I173" s="774" t="s">
        <v>12866</v>
      </c>
      <c r="J173" s="774" t="s">
        <v>12398</v>
      </c>
      <c r="K173" s="775" t="s">
        <v>12340</v>
      </c>
      <c r="L173" s="774" t="s">
        <v>14098</v>
      </c>
      <c r="M173" s="776">
        <v>380000</v>
      </c>
      <c r="N173" s="323" t="str">
        <f>VLOOKUP(C173,'All Entries'!$B$1:$M$669,12,0)</f>
        <v>sahil.kothawale@vit.edu.in</v>
      </c>
      <c r="O173" s="323" t="str">
        <f>VLOOKUP(C173,'All Entries'!$B$1:$N$669,13,0)</f>
        <v>sahilkothawale26@gmail.com</v>
      </c>
      <c r="P173" s="763">
        <f>VLOOKUP(C173,'All Entries'!$B$1:$P$669,15,0)</f>
        <v>9920595689</v>
      </c>
      <c r="Q173" s="982" t="s">
        <v>14099</v>
      </c>
    </row>
    <row r="174" spans="1:17" customFormat="1" ht="15">
      <c r="A174" s="774">
        <v>173</v>
      </c>
      <c r="B174" s="815" t="s">
        <v>5737</v>
      </c>
      <c r="C174" s="774" t="s">
        <v>5736</v>
      </c>
      <c r="D174" s="774" t="str">
        <f>VLOOKUP(C174,'All Entries'!$B$1:$D$669,3,0)</f>
        <v>Male</v>
      </c>
      <c r="E174" s="775" t="str">
        <f>VLOOKUP(C174,'All Entries'!$B$2:$F$695,5,0)</f>
        <v>CMPN</v>
      </c>
      <c r="F174" s="775" t="str">
        <f>VLOOKUP(C174,'All Entries'!$B$1:$G$669,6,0)</f>
        <v>CMPN-2</v>
      </c>
      <c r="G174" s="775"/>
      <c r="H174" s="774" t="s">
        <v>13477</v>
      </c>
      <c r="I174" s="774" t="s">
        <v>12866</v>
      </c>
      <c r="J174" s="774" t="s">
        <v>12398</v>
      </c>
      <c r="K174" s="775" t="s">
        <v>12340</v>
      </c>
      <c r="L174" s="774" t="s">
        <v>14098</v>
      </c>
      <c r="M174" s="776">
        <v>380000</v>
      </c>
      <c r="N174" s="323" t="str">
        <f>VLOOKUP(C174,'All Entries'!$B$1:$M$669,12,0)</f>
        <v>omkar.joshi2@vit.edu.in</v>
      </c>
      <c r="O174" s="323" t="str">
        <f>VLOOKUP(C174,'All Entries'!$B$1:$N$669,13,0)</f>
        <v>omkarj102@gmail.com</v>
      </c>
      <c r="P174" s="763">
        <f>VLOOKUP(C174,'All Entries'!$B$1:$P$669,15,0)</f>
        <v>8898998282</v>
      </c>
      <c r="Q174" s="982" t="s">
        <v>14099</v>
      </c>
    </row>
    <row r="175" spans="1:17" customFormat="1" ht="15">
      <c r="A175" s="774">
        <v>174</v>
      </c>
      <c r="B175" s="815" t="s">
        <v>7907</v>
      </c>
      <c r="C175" s="774" t="s">
        <v>7906</v>
      </c>
      <c r="D175" s="774" t="str">
        <f>VLOOKUP(C175,'All Entries'!$B$1:$D$669,3,0)</f>
        <v>Female</v>
      </c>
      <c r="E175" s="775" t="str">
        <f>VLOOKUP(C175,'All Entries'!$B$2:$F$695,5,0)</f>
        <v>CMPN</v>
      </c>
      <c r="F175" s="775" t="str">
        <f>VLOOKUP(C175,'All Entries'!$B$1:$G$669,6,0)</f>
        <v>CMPN-2</v>
      </c>
      <c r="G175" s="775"/>
      <c r="H175" s="774" t="s">
        <v>13477</v>
      </c>
      <c r="I175" s="774" t="s">
        <v>12866</v>
      </c>
      <c r="J175" s="774" t="s">
        <v>12398</v>
      </c>
      <c r="K175" s="775" t="s">
        <v>12340</v>
      </c>
      <c r="L175" s="774" t="s">
        <v>14098</v>
      </c>
      <c r="M175" s="776">
        <v>380000</v>
      </c>
      <c r="N175" s="323" t="str">
        <f>VLOOKUP(C175,'All Entries'!$B$1:$M$669,12,0)</f>
        <v>samruddhi.gawande@vit.edu.in</v>
      </c>
      <c r="O175" s="323" t="str">
        <f>VLOOKUP(C175,'All Entries'!$B$1:$N$669,13,0)</f>
        <v>samruddhigawande38@gmail.com</v>
      </c>
      <c r="P175" s="763">
        <f>VLOOKUP(C175,'All Entries'!$B$1:$P$669,15,0)</f>
        <v>9869722731</v>
      </c>
      <c r="Q175" s="982" t="s">
        <v>14099</v>
      </c>
    </row>
    <row r="176" spans="1:17" customFormat="1" ht="15">
      <c r="A176" s="774">
        <v>175</v>
      </c>
      <c r="B176" s="815" t="s">
        <v>11340</v>
      </c>
      <c r="C176" s="774" t="s">
        <v>11339</v>
      </c>
      <c r="D176" s="774" t="str">
        <f>VLOOKUP(C176,'All Entries'!$B$1:$D$669,3,0)</f>
        <v>Male</v>
      </c>
      <c r="E176" s="775" t="str">
        <f>VLOOKUP(C176,'All Entries'!$B$2:$F$695,5,0)</f>
        <v>CMPN</v>
      </c>
      <c r="F176" s="775" t="str">
        <f>VLOOKUP(C176,'All Entries'!$B$1:$G$669,6,0)</f>
        <v>CMPN-1</v>
      </c>
      <c r="G176" s="775"/>
      <c r="H176" s="774" t="s">
        <v>13477</v>
      </c>
      <c r="I176" s="774" t="s">
        <v>12866</v>
      </c>
      <c r="J176" s="774" t="s">
        <v>12398</v>
      </c>
      <c r="K176" s="775" t="s">
        <v>12340</v>
      </c>
      <c r="L176" s="774" t="s">
        <v>14098</v>
      </c>
      <c r="M176" s="776">
        <v>380000</v>
      </c>
      <c r="N176" s="323" t="str">
        <f>VLOOKUP(C176,'All Entries'!$B$1:$M$669,12,0)</f>
        <v>vishal.dabgotra@vit.edu.in</v>
      </c>
      <c r="O176" s="323" t="str">
        <f>VLOOKUP(C176,'All Entries'!$B$1:$N$669,13,0)</f>
        <v>itzdabgotra@gmail.com</v>
      </c>
      <c r="P176" s="763">
        <f>VLOOKUP(C176,'All Entries'!$B$1:$P$669,15,0)</f>
        <v>9682558218</v>
      </c>
      <c r="Q176" s="982" t="s">
        <v>14099</v>
      </c>
    </row>
    <row r="177" spans="1:17" ht="15">
      <c r="A177" s="774">
        <v>176</v>
      </c>
      <c r="B177" s="815" t="s">
        <v>11303</v>
      </c>
      <c r="C177" s="774" t="s">
        <v>11302</v>
      </c>
      <c r="D177" s="774" t="str">
        <f>VLOOKUP(C177,'All Entries'!$B$1:$D$669,3,0)</f>
        <v>Male</v>
      </c>
      <c r="E177" s="775" t="str">
        <f>VLOOKUP(C177,'All Entries'!$B$2:$F$695,5,0)</f>
        <v>INFT</v>
      </c>
      <c r="F177" s="775" t="str">
        <f>VLOOKUP(C177,'All Entries'!$B$1:$G$669,6,0)</f>
        <v>INFT-2</v>
      </c>
      <c r="G177" s="775"/>
      <c r="H177" s="774" t="s">
        <v>13477</v>
      </c>
      <c r="I177" s="774" t="s">
        <v>12866</v>
      </c>
      <c r="J177" s="774" t="s">
        <v>12398</v>
      </c>
      <c r="K177" s="775" t="s">
        <v>12340</v>
      </c>
      <c r="L177" s="774" t="s">
        <v>14098</v>
      </c>
      <c r="M177" s="776">
        <v>380000</v>
      </c>
      <c r="N177" s="323" t="str">
        <f>VLOOKUP(C177,'All Entries'!$B$1:$M$669,12,0)</f>
        <v>viraj.chogle@vit.edu.in</v>
      </c>
      <c r="O177" s="323" t="str">
        <f>VLOOKUP(C177,'All Entries'!$B$1:$N$669,13,0)</f>
        <v>virajchogle@gmail.com</v>
      </c>
      <c r="P177" s="763">
        <f>VLOOKUP(C177,'All Entries'!$B$1:$P$669,15,0)</f>
        <v>9082122967</v>
      </c>
      <c r="Q177" s="982" t="s">
        <v>14099</v>
      </c>
    </row>
    <row r="178" spans="1:17" ht="15">
      <c r="A178" s="774">
        <v>177</v>
      </c>
      <c r="B178" s="815" t="s">
        <v>12386</v>
      </c>
      <c r="C178" s="774" t="s">
        <v>8102</v>
      </c>
      <c r="D178" s="774" t="str">
        <f>VLOOKUP(C178,'All Entries'!$B$1:$D$669,3,0)</f>
        <v>Male</v>
      </c>
      <c r="E178" s="775" t="str">
        <f>VLOOKUP(C178,'All Entries'!$B$2:$F$695,5,0)</f>
        <v>INFT</v>
      </c>
      <c r="F178" s="775" t="str">
        <f>VLOOKUP(C178,'All Entries'!$B$1:$G$669,6,0)</f>
        <v>INFT-2</v>
      </c>
      <c r="G178" s="775"/>
      <c r="H178" s="774" t="s">
        <v>13477</v>
      </c>
      <c r="I178" s="774" t="s">
        <v>12866</v>
      </c>
      <c r="J178" s="774" t="s">
        <v>12398</v>
      </c>
      <c r="K178" s="775" t="s">
        <v>12340</v>
      </c>
      <c r="L178" s="774" t="s">
        <v>14098</v>
      </c>
      <c r="M178" s="776">
        <v>380000</v>
      </c>
      <c r="N178" s="323" t="str">
        <f>VLOOKUP(C178,'All Entries'!$B$1:$M$669,12,0)</f>
        <v>saranjeet.saluja@vit.edu.in</v>
      </c>
      <c r="O178" s="323" t="str">
        <f>VLOOKUP(C178,'All Entries'!$B$1:$N$669,13,0)</f>
        <v>ssaran720@gmail.com</v>
      </c>
      <c r="P178" s="763">
        <f>VLOOKUP(C178,'All Entries'!$B$1:$P$669,15,0)</f>
        <v>8655500265</v>
      </c>
      <c r="Q178" s="982" t="s">
        <v>14099</v>
      </c>
    </row>
    <row r="179" spans="1:17" customFormat="1" ht="15">
      <c r="A179" s="774">
        <v>178</v>
      </c>
      <c r="B179" s="815" t="s">
        <v>11848</v>
      </c>
      <c r="C179" s="774" t="s">
        <v>6274</v>
      </c>
      <c r="D179" s="774" t="str">
        <f>VLOOKUP(C179,'All Entries'!$B$1:$D$669,3,0)</f>
        <v>Male</v>
      </c>
      <c r="E179" s="775" t="str">
        <f>VLOOKUP(C179,'All Entries'!$B$2:$F$695,5,0)</f>
        <v>EXTC</v>
      </c>
      <c r="F179" s="775" t="str">
        <f>VLOOKUP(C179,'All Entries'!$B$1:$G$669,6,0)</f>
        <v>EXTC 2</v>
      </c>
      <c r="G179" s="775"/>
      <c r="H179" s="774" t="s">
        <v>13477</v>
      </c>
      <c r="I179" s="774" t="s">
        <v>12866</v>
      </c>
      <c r="J179" s="774" t="s">
        <v>12398</v>
      </c>
      <c r="K179" s="775" t="s">
        <v>12340</v>
      </c>
      <c r="L179" s="774" t="s">
        <v>14098</v>
      </c>
      <c r="M179" s="776">
        <v>380000</v>
      </c>
      <c r="N179" s="323" t="str">
        <f>VLOOKUP(C179,'All Entries'!$B$1:$M$669,12,0)</f>
        <v>prathamesh.warankar@vit.edu.in</v>
      </c>
      <c r="O179" s="323" t="str">
        <f>VLOOKUP(C179,'All Entries'!$B$1:$N$669,13,0)</f>
        <v>prathameshwarankar@gmail.com</v>
      </c>
      <c r="P179" s="763">
        <f>VLOOKUP(C179,'All Entries'!$B$1:$P$669,15,0)</f>
        <v>9773250124</v>
      </c>
      <c r="Q179" s="982" t="s">
        <v>14099</v>
      </c>
    </row>
    <row r="180" spans="1:17" customFormat="1" ht="15">
      <c r="A180" s="774">
        <v>179</v>
      </c>
      <c r="B180" s="815" t="s">
        <v>11850</v>
      </c>
      <c r="C180" s="774" t="s">
        <v>8799</v>
      </c>
      <c r="D180" s="774" t="str">
        <f>VLOOKUP(C180,'All Entries'!$B$1:$D$669,3,0)</f>
        <v>Male</v>
      </c>
      <c r="E180" s="775" t="str">
        <f>VLOOKUP(C180,'All Entries'!$B$2:$F$695,5,0)</f>
        <v>EXTC</v>
      </c>
      <c r="F180" s="775" t="str">
        <f>VLOOKUP(C180,'All Entries'!$B$1:$G$669,6,0)</f>
        <v>EXTC 2</v>
      </c>
      <c r="G180" s="775"/>
      <c r="H180" s="774" t="s">
        <v>13477</v>
      </c>
      <c r="I180" s="774" t="s">
        <v>12866</v>
      </c>
      <c r="J180" s="774" t="s">
        <v>12398</v>
      </c>
      <c r="K180" s="775" t="s">
        <v>12340</v>
      </c>
      <c r="L180" s="774" t="s">
        <v>14098</v>
      </c>
      <c r="M180" s="776">
        <v>380000</v>
      </c>
      <c r="N180" s="323" t="str">
        <f>VLOOKUP(C180,'All Entries'!$B$1:$M$669,12,0)</f>
        <v>Shounak.sangli@vit.edu.in</v>
      </c>
      <c r="O180" s="323" t="str">
        <f>VLOOKUP(C180,'All Entries'!$B$1:$N$669,13,0)</f>
        <v>SHOUNAK1199@gmail.com</v>
      </c>
      <c r="P180" s="763">
        <f>VLOOKUP(C180,'All Entries'!$B$1:$P$669,15,0)</f>
        <v>8689919444</v>
      </c>
      <c r="Q180" s="982" t="s">
        <v>14099</v>
      </c>
    </row>
    <row r="181" spans="1:17" customFormat="1" ht="15">
      <c r="A181" s="774">
        <v>180</v>
      </c>
      <c r="B181" s="815" t="s">
        <v>11828</v>
      </c>
      <c r="C181" s="774" t="s">
        <v>5953</v>
      </c>
      <c r="D181" s="774" t="str">
        <f>VLOOKUP(C181,'All Entries'!$B$1:$D$669,3,0)</f>
        <v>Female</v>
      </c>
      <c r="E181" s="775" t="str">
        <f>VLOOKUP(C181,'All Entries'!$B$2:$F$695,5,0)</f>
        <v>EXTC</v>
      </c>
      <c r="F181" s="775" t="str">
        <f>VLOOKUP(C181,'All Entries'!$B$1:$G$669,6,0)</f>
        <v>EXTC 1</v>
      </c>
      <c r="G181" s="775"/>
      <c r="H181" s="774" t="s">
        <v>13477</v>
      </c>
      <c r="I181" s="774" t="s">
        <v>12866</v>
      </c>
      <c r="J181" s="774" t="s">
        <v>12398</v>
      </c>
      <c r="K181" s="775" t="s">
        <v>12340</v>
      </c>
      <c r="L181" s="774" t="s">
        <v>14098</v>
      </c>
      <c r="M181" s="776">
        <v>380000</v>
      </c>
      <c r="N181" s="323" t="str">
        <f>VLOOKUP(C181,'All Entries'!$B$1:$M$669,12,0)</f>
        <v>pooja.chavan@vit.edu.in</v>
      </c>
      <c r="O181" s="323" t="str">
        <f>VLOOKUP(C181,'All Entries'!$B$1:$N$669,13,0)</f>
        <v>chavan.j.pooja@gmail.com</v>
      </c>
      <c r="P181" s="763">
        <f>VLOOKUP(C181,'All Entries'!$B$1:$P$669,15,0)</f>
        <v>9820493434</v>
      </c>
      <c r="Q181" s="982" t="s">
        <v>14099</v>
      </c>
    </row>
    <row r="182" spans="1:17" customFormat="1" ht="15">
      <c r="A182" s="774">
        <v>181</v>
      </c>
      <c r="B182" s="815" t="s">
        <v>5566</v>
      </c>
      <c r="C182" s="774" t="s">
        <v>5565</v>
      </c>
      <c r="D182" s="774" t="str">
        <f>VLOOKUP(C182,'All Entries'!$B$1:$D$669,3,0)</f>
        <v>Male</v>
      </c>
      <c r="E182" s="775" t="str">
        <f>VLOOKUP(C182,'All Entries'!$B$2:$F$695,5,0)</f>
        <v>CMPN</v>
      </c>
      <c r="F182" s="775" t="str">
        <f>VLOOKUP(C182,'All Entries'!$B$1:$G$669,6,0)</f>
        <v>CMPN-2</v>
      </c>
      <c r="G182" s="775"/>
      <c r="H182" s="774" t="s">
        <v>13477</v>
      </c>
      <c r="I182" s="774" t="s">
        <v>12866</v>
      </c>
      <c r="J182" s="774" t="s">
        <v>12398</v>
      </c>
      <c r="K182" s="775" t="s">
        <v>12340</v>
      </c>
      <c r="L182" s="774" t="s">
        <v>14098</v>
      </c>
      <c r="M182" s="776">
        <v>380000</v>
      </c>
      <c r="N182" s="323" t="str">
        <f>VLOOKUP(C182,'All Entries'!$B$1:$M$669,12,0)</f>
        <v>nitin.giri@vit.edu.in</v>
      </c>
      <c r="O182" s="323" t="str">
        <f>VLOOKUP(C182,'All Entries'!$B$1:$N$669,13,0)</f>
        <v>girinitin36@gmail.com</v>
      </c>
      <c r="P182" s="763">
        <f>VLOOKUP(C182,'All Entries'!$B$1:$P$669,15,0)</f>
        <v>8169905879</v>
      </c>
      <c r="Q182" s="982" t="s">
        <v>14099</v>
      </c>
    </row>
    <row r="183" spans="1:17" customFormat="1" ht="15">
      <c r="A183" s="774">
        <v>182</v>
      </c>
      <c r="B183" s="815" t="s">
        <v>11840</v>
      </c>
      <c r="C183" s="774" t="s">
        <v>390</v>
      </c>
      <c r="D183" s="774" t="str">
        <f>VLOOKUP(C183,'All Entries'!$B$1:$D$669,3,0)</f>
        <v>Male</v>
      </c>
      <c r="E183" s="775" t="str">
        <f>VLOOKUP(C183,'All Entries'!$B$2:$F$695,5,0)</f>
        <v>EXTC</v>
      </c>
      <c r="F183" s="775" t="str">
        <f>VLOOKUP(C183,'All Entries'!$B$1:$G$669,6,0)</f>
        <v>EXTC 2</v>
      </c>
      <c r="G183" s="775"/>
      <c r="H183" s="774" t="s">
        <v>13477</v>
      </c>
      <c r="I183" s="774" t="s">
        <v>12866</v>
      </c>
      <c r="J183" s="774" t="s">
        <v>12398</v>
      </c>
      <c r="K183" s="775" t="s">
        <v>12340</v>
      </c>
      <c r="L183" s="774" t="s">
        <v>14098</v>
      </c>
      <c r="M183" s="776">
        <v>380000</v>
      </c>
      <c r="N183" s="323" t="str">
        <f>VLOOKUP(C183,'All Entries'!$B$1:$M$669,12,0)</f>
        <v>adarsh.jadhav1@vit.edu.in</v>
      </c>
      <c r="O183" s="323" t="str">
        <f>VLOOKUP(C183,'All Entries'!$B$1:$N$669,13,0)</f>
        <v>adarshjadhav4@gmail.com</v>
      </c>
      <c r="P183" s="763">
        <f>VLOOKUP(C183,'All Entries'!$B$1:$P$669,15,0)</f>
        <v>9004019573</v>
      </c>
      <c r="Q183" s="982" t="s">
        <v>14099</v>
      </c>
    </row>
    <row r="184" spans="1:17" customFormat="1" ht="15">
      <c r="A184" s="774">
        <v>183</v>
      </c>
      <c r="B184" s="815" t="s">
        <v>5590</v>
      </c>
      <c r="C184" s="774" t="s">
        <v>5589</v>
      </c>
      <c r="D184" s="774" t="str">
        <f>VLOOKUP(C184,'All Entries'!$B$1:$D$669,3,0)</f>
        <v>Female</v>
      </c>
      <c r="E184" s="775" t="str">
        <f>VLOOKUP(C184,'All Entries'!$B$2:$F$695,5,0)</f>
        <v>INFT</v>
      </c>
      <c r="F184" s="775" t="str">
        <f>VLOOKUP(C184,'All Entries'!$B$1:$G$669,6,0)</f>
        <v>INFT-1</v>
      </c>
      <c r="G184" s="775"/>
      <c r="H184" s="774" t="s">
        <v>13477</v>
      </c>
      <c r="I184" s="774" t="s">
        <v>12866</v>
      </c>
      <c r="J184" s="774" t="s">
        <v>12398</v>
      </c>
      <c r="K184" s="775" t="s">
        <v>12340</v>
      </c>
      <c r="L184" s="774" t="s">
        <v>14098</v>
      </c>
      <c r="M184" s="776">
        <v>380000</v>
      </c>
      <c r="N184" s="323" t="str">
        <f>VLOOKUP(C184,'All Entries'!$B$1:$M$669,12,0)</f>
        <v>nupoor.dode@vit.edu.in</v>
      </c>
      <c r="O184" s="323" t="str">
        <f>VLOOKUP(C184,'All Entries'!$B$1:$N$669,13,0)</f>
        <v>nupoordode@gmail.com</v>
      </c>
      <c r="P184" s="763">
        <f>VLOOKUP(C184,'All Entries'!$B$1:$P$669,15,0)</f>
        <v>7045569136</v>
      </c>
      <c r="Q184" s="982" t="s">
        <v>14099</v>
      </c>
    </row>
    <row r="185" spans="1:17" customFormat="1" ht="15">
      <c r="A185" s="774">
        <v>184</v>
      </c>
      <c r="B185" s="815" t="s">
        <v>6768</v>
      </c>
      <c r="C185" s="774" t="s">
        <v>6767</v>
      </c>
      <c r="D185" s="774" t="str">
        <f>VLOOKUP(C185,'All Entries'!$B$1:$D$669,3,0)</f>
        <v>Male</v>
      </c>
      <c r="E185" s="775" t="str">
        <f>VLOOKUP(C185,'All Entries'!$B$2:$F$695,5,0)</f>
        <v>INFT</v>
      </c>
      <c r="F185" s="775" t="str">
        <f>VLOOKUP(C185,'All Entries'!$B$1:$G$669,6,0)</f>
        <v>INFT-1</v>
      </c>
      <c r="G185" s="775"/>
      <c r="H185" s="774" t="s">
        <v>13477</v>
      </c>
      <c r="I185" s="774" t="s">
        <v>12866</v>
      </c>
      <c r="J185" s="774" t="s">
        <v>12398</v>
      </c>
      <c r="K185" s="775" t="s">
        <v>12340</v>
      </c>
      <c r="L185" s="774" t="s">
        <v>14098</v>
      </c>
      <c r="M185" s="776">
        <v>380000</v>
      </c>
      <c r="N185" s="323" t="str">
        <f>VLOOKUP(C185,'All Entries'!$B$1:$M$669,12,0)</f>
        <v>raj.dedhia@vit.edu.in</v>
      </c>
      <c r="O185" s="323" t="str">
        <f>VLOOKUP(C185,'All Entries'!$B$1:$N$669,13,0)</f>
        <v>rajdedhia10@gmail.com</v>
      </c>
      <c r="P185" s="763">
        <f>VLOOKUP(C185,'All Entries'!$B$1:$P$669,15,0)</f>
        <v>9833461991</v>
      </c>
      <c r="Q185" s="982" t="s">
        <v>14099</v>
      </c>
    </row>
    <row r="186" spans="1:17" customFormat="1" ht="15">
      <c r="A186" s="774">
        <v>185</v>
      </c>
      <c r="B186" s="815" t="s">
        <v>11812</v>
      </c>
      <c r="C186" s="774" t="s">
        <v>11515</v>
      </c>
      <c r="D186" s="774" t="str">
        <f>VLOOKUP(C186,'All Entries'!$B$1:$D$669,3,0)</f>
        <v>Male</v>
      </c>
      <c r="E186" s="775" t="str">
        <f>VLOOKUP(C186,'All Entries'!$B$2:$F$695,5,0)</f>
        <v>ETRX</v>
      </c>
      <c r="F186" s="775" t="str">
        <f>VLOOKUP(C186,'All Entries'!$B$1:$G$669,6,0)</f>
        <v>ETRX 1</v>
      </c>
      <c r="G186" s="775"/>
      <c r="H186" s="774" t="s">
        <v>13477</v>
      </c>
      <c r="I186" s="774" t="s">
        <v>12866</v>
      </c>
      <c r="J186" s="774" t="s">
        <v>12398</v>
      </c>
      <c r="K186" s="775" t="s">
        <v>12340</v>
      </c>
      <c r="L186" s="774" t="s">
        <v>14098</v>
      </c>
      <c r="M186" s="776">
        <v>380000</v>
      </c>
      <c r="N186" s="323" t="str">
        <f>VLOOKUP(C186,'All Entries'!$B$1:$M$669,12,0)</f>
        <v>yash.salian@vit.edu.in</v>
      </c>
      <c r="O186" s="323" t="str">
        <f>VLOOKUP(C186,'All Entries'!$B$1:$N$669,13,0)</f>
        <v>yashjsalian@gmail.com</v>
      </c>
      <c r="P186" s="763">
        <f>VLOOKUP(C186,'All Entries'!$B$1:$P$669,15,0)</f>
        <v>9892666907</v>
      </c>
      <c r="Q186" s="982" t="s">
        <v>14099</v>
      </c>
    </row>
    <row r="187" spans="1:17" customFormat="1" ht="15">
      <c r="A187" s="774">
        <v>186</v>
      </c>
      <c r="B187" s="815" t="s">
        <v>6807</v>
      </c>
      <c r="C187" s="774" t="s">
        <v>6806</v>
      </c>
      <c r="D187" s="774" t="str">
        <f>VLOOKUP(C187,'All Entries'!$B$1:$D$669,3,0)</f>
        <v>Female</v>
      </c>
      <c r="E187" s="775" t="str">
        <f>VLOOKUP(C187,'All Entries'!$B$2:$F$695,5,0)</f>
        <v>ETRX</v>
      </c>
      <c r="F187" s="775" t="str">
        <f>VLOOKUP(C187,'All Entries'!$B$1:$G$669,6,0)</f>
        <v>ETRX 2</v>
      </c>
      <c r="G187" s="775"/>
      <c r="H187" s="774" t="s">
        <v>13477</v>
      </c>
      <c r="I187" s="774" t="s">
        <v>12866</v>
      </c>
      <c r="J187" s="774" t="s">
        <v>12398</v>
      </c>
      <c r="K187" s="775" t="s">
        <v>12340</v>
      </c>
      <c r="L187" s="774" t="s">
        <v>14098</v>
      </c>
      <c r="M187" s="776">
        <v>380000</v>
      </c>
      <c r="N187" s="323" t="str">
        <f>VLOOKUP(C187,'All Entries'!$B$1:$M$669,12,0)</f>
        <v>rameen.tungekar@vit.edu.in</v>
      </c>
      <c r="O187" s="323" t="str">
        <f>VLOOKUP(C187,'All Entries'!$B$1:$N$669,13,0)</f>
        <v>rameent8889@gmail.com</v>
      </c>
      <c r="P187" s="763">
        <f>VLOOKUP(C187,'All Entries'!$B$1:$P$669,15,0)</f>
        <v>9619700597</v>
      </c>
      <c r="Q187" s="982" t="s">
        <v>14099</v>
      </c>
    </row>
    <row r="188" spans="1:17" customFormat="1" ht="15">
      <c r="A188" s="774">
        <v>187</v>
      </c>
      <c r="B188" s="815" t="s">
        <v>10587</v>
      </c>
      <c r="C188" s="774" t="s">
        <v>10586</v>
      </c>
      <c r="D188" s="774" t="str">
        <f>VLOOKUP(C188,'All Entries'!$B$1:$D$669,3,0)</f>
        <v>Male</v>
      </c>
      <c r="E188" s="775" t="str">
        <f>VLOOKUP(C188,'All Entries'!$B$2:$F$695,5,0)</f>
        <v>CMPN</v>
      </c>
      <c r="F188" s="775" t="str">
        <f>VLOOKUP(C188,'All Entries'!$B$1:$G$669,6,0)</f>
        <v>CMPN-3</v>
      </c>
      <c r="G188" s="775"/>
      <c r="H188" s="774" t="s">
        <v>13477</v>
      </c>
      <c r="I188" s="774" t="s">
        <v>12866</v>
      </c>
      <c r="J188" s="774" t="s">
        <v>12398</v>
      </c>
      <c r="K188" s="775" t="s">
        <v>12340</v>
      </c>
      <c r="L188" s="774" t="s">
        <v>14098</v>
      </c>
      <c r="M188" s="776">
        <v>380000</v>
      </c>
      <c r="N188" s="323" t="str">
        <f>VLOOKUP(C188,'All Entries'!$B$1:$M$669,12,0)</f>
        <v>tejas.mhadgut2@vit.edu.in</v>
      </c>
      <c r="O188" s="323" t="str">
        <f>VLOOKUP(C188,'All Entries'!$B$1:$N$669,13,0)</f>
        <v>tejasmhadgut@gmail.com</v>
      </c>
      <c r="P188" s="763">
        <f>VLOOKUP(C188,'All Entries'!$B$1:$P$669,15,0)</f>
        <v>8879713192</v>
      </c>
      <c r="Q188" s="982" t="s">
        <v>14099</v>
      </c>
    </row>
    <row r="189" spans="1:17" customFormat="1" ht="15">
      <c r="A189" s="774">
        <v>188</v>
      </c>
      <c r="B189" s="815" t="s">
        <v>11498</v>
      </c>
      <c r="C189" s="774" t="s">
        <v>11497</v>
      </c>
      <c r="D189" s="774" t="str">
        <f>VLOOKUP(C189,'All Entries'!$B$1:$D$669,3,0)</f>
        <v>Male</v>
      </c>
      <c r="E189" s="775" t="str">
        <f>VLOOKUP(C189,'All Entries'!$B$2:$F$695,5,0)</f>
        <v>EXTC</v>
      </c>
      <c r="F189" s="775" t="str">
        <f>VLOOKUP(C189,'All Entries'!$B$1:$G$669,6,0)</f>
        <v>EXTC 2</v>
      </c>
      <c r="G189" s="775"/>
      <c r="H189" s="774" t="s">
        <v>13477</v>
      </c>
      <c r="I189" s="774" t="s">
        <v>12866</v>
      </c>
      <c r="J189" s="774" t="s">
        <v>12398</v>
      </c>
      <c r="K189" s="775" t="s">
        <v>12340</v>
      </c>
      <c r="L189" s="774" t="s">
        <v>14098</v>
      </c>
      <c r="M189" s="776">
        <v>380000</v>
      </c>
      <c r="N189" s="323" t="str">
        <f>VLOOKUP(C189,'All Entries'!$B$1:$M$669,12,0)</f>
        <v>yash.gupta@vit.edu.in</v>
      </c>
      <c r="O189" s="323" t="str">
        <f>VLOOKUP(C189,'All Entries'!$B$1:$N$669,13,0)</f>
        <v>yashgupta1109@gmail.com</v>
      </c>
      <c r="P189" s="763">
        <f>VLOOKUP(C189,'All Entries'!$B$1:$P$669,15,0)</f>
        <v>9930856635</v>
      </c>
      <c r="Q189" s="982" t="s">
        <v>14099</v>
      </c>
    </row>
    <row r="190" spans="1:17" customFormat="1" ht="15">
      <c r="A190" s="774">
        <v>189</v>
      </c>
      <c r="B190" s="815" t="s">
        <v>8321</v>
      </c>
      <c r="C190" s="774" t="s">
        <v>8320</v>
      </c>
      <c r="D190" s="774" t="str">
        <f>VLOOKUP(C190,'All Entries'!$B$1:$D$669,3,0)</f>
        <v>Male</v>
      </c>
      <c r="E190" s="775" t="str">
        <f>VLOOKUP(C190,'All Entries'!$B$2:$F$695,5,0)</f>
        <v>INFT</v>
      </c>
      <c r="F190" s="775" t="str">
        <f>VLOOKUP(C190,'All Entries'!$B$1:$G$669,6,0)</f>
        <v>INFT-1</v>
      </c>
      <c r="G190" s="775"/>
      <c r="H190" s="774" t="s">
        <v>13477</v>
      </c>
      <c r="I190" s="774" t="s">
        <v>12866</v>
      </c>
      <c r="J190" s="774" t="s">
        <v>12398</v>
      </c>
      <c r="K190" s="775" t="s">
        <v>12340</v>
      </c>
      <c r="L190" s="774" t="s">
        <v>14098</v>
      </c>
      <c r="M190" s="776">
        <v>380000</v>
      </c>
      <c r="N190" s="323" t="str">
        <f>VLOOKUP(C190,'All Entries'!$B$1:$M$669,12,0)</f>
        <v>saurabh.naik@vit.edu.in</v>
      </c>
      <c r="O190" s="323" t="str">
        <f>VLOOKUP(C190,'All Entries'!$B$1:$N$669,13,0)</f>
        <v>naiksaurabhd@gmail.com</v>
      </c>
      <c r="P190" s="763">
        <f>VLOOKUP(C190,'All Entries'!$B$1:$P$669,15,0)</f>
        <v>9637487066</v>
      </c>
      <c r="Q190" s="982" t="s">
        <v>14099</v>
      </c>
    </row>
    <row r="191" spans="1:17" customFormat="1" ht="15">
      <c r="A191" s="774">
        <v>190</v>
      </c>
      <c r="B191" s="815" t="s">
        <v>11875</v>
      </c>
      <c r="C191" s="774" t="s">
        <v>1217</v>
      </c>
      <c r="D191" s="774" t="str">
        <f>VLOOKUP(C191,'All Entries'!$B$1:$D$669,3,0)</f>
        <v>Male</v>
      </c>
      <c r="E191" s="775" t="str">
        <f>VLOOKUP(C191,'All Entries'!$B$2:$F$695,5,0)</f>
        <v>INFT</v>
      </c>
      <c r="F191" s="775" t="str">
        <f>VLOOKUP(C191,'All Entries'!$B$1:$G$669,6,0)</f>
        <v>INFT-1</v>
      </c>
      <c r="G191" s="775"/>
      <c r="H191" s="774" t="s">
        <v>13477</v>
      </c>
      <c r="I191" s="774" t="s">
        <v>12866</v>
      </c>
      <c r="J191" s="774" t="s">
        <v>12398</v>
      </c>
      <c r="K191" s="775" t="s">
        <v>12340</v>
      </c>
      <c r="L191" s="774" t="s">
        <v>14098</v>
      </c>
      <c r="M191" s="776">
        <v>380000</v>
      </c>
      <c r="N191" s="323" t="str">
        <f>VLOOKUP(C191,'All Entries'!$B$1:$M$669,12,0)</f>
        <v>amogh.warkhandkar@vit.edu.in</v>
      </c>
      <c r="O191" s="323" t="str">
        <f>VLOOKUP(C191,'All Entries'!$B$1:$N$669,13,0)</f>
        <v>amoghw2025@gmail.com</v>
      </c>
      <c r="P191" s="763">
        <f>VLOOKUP(C191,'All Entries'!$B$1:$P$669,15,0)</f>
        <v>7738235125</v>
      </c>
      <c r="Q191" s="982" t="s">
        <v>14099</v>
      </c>
    </row>
    <row r="192" spans="1:17" customFormat="1" ht="15">
      <c r="A192" s="774">
        <v>191</v>
      </c>
      <c r="B192" s="815" t="s">
        <v>10782</v>
      </c>
      <c r="C192" s="774" t="s">
        <v>10781</v>
      </c>
      <c r="D192" s="774" t="str">
        <f>VLOOKUP(C192,'All Entries'!$B$1:$D$669,3,0)</f>
        <v>Female</v>
      </c>
      <c r="E192" s="775" t="str">
        <f>VLOOKUP(C192,'All Entries'!$B$2:$F$695,5,0)</f>
        <v>CMPN</v>
      </c>
      <c r="F192" s="775" t="str">
        <f>VLOOKUP(C192,'All Entries'!$B$1:$G$669,6,0)</f>
        <v>CMPN-3</v>
      </c>
      <c r="G192" s="775"/>
      <c r="H192" s="774" t="s">
        <v>13477</v>
      </c>
      <c r="I192" s="774" t="s">
        <v>12866</v>
      </c>
      <c r="J192" s="774" t="s">
        <v>12398</v>
      </c>
      <c r="K192" s="775" t="s">
        <v>12340</v>
      </c>
      <c r="L192" s="774" t="s">
        <v>14098</v>
      </c>
      <c r="M192" s="776">
        <v>380000</v>
      </c>
      <c r="N192" s="323" t="str">
        <f>VLOOKUP(C192,'All Entries'!$B$1:$M$669,12,0)</f>
        <v>utkarsha.kshirsagar@vit.edu.in</v>
      </c>
      <c r="O192" s="323" t="str">
        <f>VLOOKUP(C192,'All Entries'!$B$1:$N$669,13,0)</f>
        <v>msutkarsha@gmail.com</v>
      </c>
      <c r="P192" s="763">
        <f>VLOOKUP(C192,'All Entries'!$B$1:$P$669,15,0)</f>
        <v>7021571792</v>
      </c>
      <c r="Q192" s="982" t="s">
        <v>14099</v>
      </c>
    </row>
    <row r="193" spans="1:17" customFormat="1" ht="15">
      <c r="A193" s="774">
        <v>192</v>
      </c>
      <c r="B193" s="815" t="s">
        <v>2021</v>
      </c>
      <c r="C193" s="774" t="s">
        <v>2020</v>
      </c>
      <c r="D193" s="774" t="str">
        <f>VLOOKUP(C193,'All Entries'!$B$1:$D$669,3,0)</f>
        <v>Male</v>
      </c>
      <c r="E193" s="775" t="str">
        <f>VLOOKUP(C193,'All Entries'!$B$2:$F$695,5,0)</f>
        <v>EXTC</v>
      </c>
      <c r="F193" s="775" t="str">
        <f>VLOOKUP(C193,'All Entries'!$B$1:$G$669,6,0)</f>
        <v>EXTC 1</v>
      </c>
      <c r="G193" s="775"/>
      <c r="H193" s="774" t="s">
        <v>13477</v>
      </c>
      <c r="I193" s="774" t="s">
        <v>12866</v>
      </c>
      <c r="J193" s="774" t="s">
        <v>12398</v>
      </c>
      <c r="K193" s="775" t="s">
        <v>12340</v>
      </c>
      <c r="L193" s="774" t="s">
        <v>14098</v>
      </c>
      <c r="M193" s="776">
        <v>380000</v>
      </c>
      <c r="N193" s="323" t="str">
        <f>VLOOKUP(C193,'All Entries'!$B$1:$M$669,12,0)</f>
        <v>ashwin.pottekkat@vit.edu.in</v>
      </c>
      <c r="O193" s="323" t="str">
        <f>VLOOKUP(C193,'All Entries'!$B$1:$N$669,13,0)</f>
        <v>ashwinanilkumar14@gmail.com</v>
      </c>
      <c r="P193" s="763">
        <f>VLOOKUP(C193,'All Entries'!$B$1:$P$669,15,0)</f>
        <v>8828987022</v>
      </c>
      <c r="Q193" s="982" t="s">
        <v>14099</v>
      </c>
    </row>
    <row r="194" spans="1:17" customFormat="1" ht="15">
      <c r="A194" s="774">
        <v>193</v>
      </c>
      <c r="B194" s="815" t="s">
        <v>11832</v>
      </c>
      <c r="C194" s="774" t="s">
        <v>7526</v>
      </c>
      <c r="D194" s="774" t="str">
        <f>VLOOKUP(C194,'All Entries'!$B$1:$D$669,3,0)</f>
        <v>Male</v>
      </c>
      <c r="E194" s="775" t="str">
        <f>VLOOKUP(C194,'All Entries'!$B$2:$F$695,5,0)</f>
        <v>EXTC</v>
      </c>
      <c r="F194" s="775" t="str">
        <f>VLOOKUP(C194,'All Entries'!$B$1:$G$669,6,0)</f>
        <v>EXTC 1</v>
      </c>
      <c r="G194" s="775"/>
      <c r="H194" s="774" t="s">
        <v>13477</v>
      </c>
      <c r="I194" s="774" t="s">
        <v>12866</v>
      </c>
      <c r="J194" s="774" t="s">
        <v>12398</v>
      </c>
      <c r="K194" s="775" t="s">
        <v>12340</v>
      </c>
      <c r="L194" s="774" t="s">
        <v>14098</v>
      </c>
      <c r="M194" s="776">
        <v>380000</v>
      </c>
      <c r="N194" s="323" t="str">
        <f>VLOOKUP(C194,'All Entries'!$B$1:$M$669,12,0)</f>
        <v>rutwik.mhatre@vit.edu.in</v>
      </c>
      <c r="O194" s="323" t="str">
        <f>VLOOKUP(C194,'All Entries'!$B$1:$N$669,13,0)</f>
        <v>rutwikmhatre99@gmail.com</v>
      </c>
      <c r="P194" s="763">
        <f>VLOOKUP(C194,'All Entries'!$B$1:$P$669,15,0)</f>
        <v>8355963319</v>
      </c>
      <c r="Q194" s="982" t="s">
        <v>14099</v>
      </c>
    </row>
    <row r="195" spans="1:17" customFormat="1" ht="15">
      <c r="A195" s="774">
        <v>194</v>
      </c>
      <c r="B195" s="815" t="s">
        <v>3899</v>
      </c>
      <c r="C195" s="774" t="s">
        <v>3898</v>
      </c>
      <c r="D195" s="774" t="str">
        <f>VLOOKUP(C195,'All Entries'!$B$1:$D$669,3,0)</f>
        <v>Male</v>
      </c>
      <c r="E195" s="775" t="str">
        <f>VLOOKUP(C195,'All Entries'!$B$2:$F$695,5,0)</f>
        <v>EXTC</v>
      </c>
      <c r="F195" s="775" t="str">
        <f>VLOOKUP(C195,'All Entries'!$B$1:$G$669,6,0)</f>
        <v>EXTC 2</v>
      </c>
      <c r="G195" s="775"/>
      <c r="H195" s="774" t="s">
        <v>13477</v>
      </c>
      <c r="I195" s="774" t="s">
        <v>12866</v>
      </c>
      <c r="J195" s="774" t="s">
        <v>12398</v>
      </c>
      <c r="K195" s="775" t="s">
        <v>12340</v>
      </c>
      <c r="L195" s="774" t="s">
        <v>14098</v>
      </c>
      <c r="M195" s="776">
        <v>380000</v>
      </c>
      <c r="N195" s="323" t="str">
        <f>VLOOKUP(C195,'All Entries'!$B$1:$M$669,12,0)</f>
        <v>kaustubh.gupte@vit.edu.in</v>
      </c>
      <c r="O195" s="323" t="str">
        <f>VLOOKUP(C195,'All Entries'!$B$1:$N$669,13,0)</f>
        <v>kaustubhkgupte@gmail.com</v>
      </c>
      <c r="P195" s="763">
        <f>VLOOKUP(C195,'All Entries'!$B$1:$P$669,15,0)</f>
        <v>8855841909</v>
      </c>
      <c r="Q195" s="982" t="s">
        <v>14099</v>
      </c>
    </row>
    <row r="196" spans="1:17" customFormat="1" ht="15">
      <c r="A196" s="774">
        <v>195</v>
      </c>
      <c r="B196" s="815" t="s">
        <v>4084</v>
      </c>
      <c r="C196" s="774" t="s">
        <v>4083</v>
      </c>
      <c r="D196" s="774" t="str">
        <f>VLOOKUP(C196,'All Entries'!$B$1:$D$669,3,0)</f>
        <v>Female</v>
      </c>
      <c r="E196" s="775" t="str">
        <f>VLOOKUP(C196,'All Entries'!$B$2:$F$695,5,0)</f>
        <v>CMPN</v>
      </c>
      <c r="F196" s="775" t="str">
        <f>VLOOKUP(C196,'All Entries'!$B$1:$G$669,6,0)</f>
        <v>CMPN-2</v>
      </c>
      <c r="G196" s="775"/>
      <c r="H196" s="774" t="s">
        <v>13477</v>
      </c>
      <c r="I196" s="774" t="s">
        <v>12866</v>
      </c>
      <c r="J196" s="774" t="s">
        <v>12398</v>
      </c>
      <c r="K196" s="775" t="s">
        <v>12340</v>
      </c>
      <c r="L196" s="774" t="s">
        <v>14098</v>
      </c>
      <c r="M196" s="776">
        <v>380000</v>
      </c>
      <c r="N196" s="323" t="str">
        <f>VLOOKUP(C196,'All Entries'!$B$1:$M$669,12,0)</f>
        <v>kreena.sheth@vit.edu.in</v>
      </c>
      <c r="O196" s="323" t="str">
        <f>VLOOKUP(C196,'All Entries'!$B$1:$N$669,13,0)</f>
        <v>krina.sheth1@gmail.com</v>
      </c>
      <c r="P196" s="763">
        <f>VLOOKUP(C196,'All Entries'!$B$1:$P$669,15,0)</f>
        <v>8237553540</v>
      </c>
      <c r="Q196" s="982" t="s">
        <v>14099</v>
      </c>
    </row>
    <row r="197" spans="1:17" customFormat="1" ht="15">
      <c r="A197" s="774">
        <v>196</v>
      </c>
      <c r="B197" s="815" t="s">
        <v>12390</v>
      </c>
      <c r="C197" s="774" t="s">
        <v>4371</v>
      </c>
      <c r="D197" s="774" t="str">
        <f>VLOOKUP(C197,'All Entries'!$B$1:$D$669,3,0)</f>
        <v>Male</v>
      </c>
      <c r="E197" s="775" t="str">
        <f>VLOOKUP(C197,'All Entries'!$B$2:$F$695,5,0)</f>
        <v>EXTC</v>
      </c>
      <c r="F197" s="775" t="str">
        <f>VLOOKUP(C197,'All Entries'!$B$1:$G$669,6,0)</f>
        <v>EXTC 1</v>
      </c>
      <c r="G197" s="775"/>
      <c r="H197" s="774" t="s">
        <v>13477</v>
      </c>
      <c r="I197" s="774" t="s">
        <v>12866</v>
      </c>
      <c r="J197" s="774" t="s">
        <v>12398</v>
      </c>
      <c r="K197" s="775" t="s">
        <v>12340</v>
      </c>
      <c r="L197" s="774" t="s">
        <v>14098</v>
      </c>
      <c r="M197" s="776">
        <v>380000</v>
      </c>
      <c r="N197" s="323" t="str">
        <f>VLOOKUP(C197,'All Entries'!$B$1:$M$669,12,0)</f>
        <v>manav.jain@vit.edu.in</v>
      </c>
      <c r="O197" s="323" t="str">
        <f>VLOOKUP(C197,'All Entries'!$B$1:$N$669,13,0)</f>
        <v>jainmanav2712@gmail.com</v>
      </c>
      <c r="P197" s="763">
        <f>VLOOKUP(C197,'All Entries'!$B$1:$P$669,15,0)</f>
        <v>7710896709</v>
      </c>
      <c r="Q197" s="982" t="s">
        <v>14099</v>
      </c>
    </row>
    <row r="198" spans="1:17" customFormat="1" ht="15">
      <c r="A198" s="774">
        <v>197</v>
      </c>
      <c r="B198" s="815" t="s">
        <v>12391</v>
      </c>
      <c r="C198" s="774" t="s">
        <v>4805</v>
      </c>
      <c r="D198" s="774" t="str">
        <f>VLOOKUP(C198,'All Entries'!$B$1:$D$669,3,0)</f>
        <v>Male</v>
      </c>
      <c r="E198" s="775" t="str">
        <f>VLOOKUP(C198,'All Entries'!$B$2:$F$695,5,0)</f>
        <v>CMPN</v>
      </c>
      <c r="F198" s="775" t="str">
        <f>VLOOKUP(C198,'All Entries'!$B$1:$G$669,6,0)</f>
        <v>CMPN-1</v>
      </c>
      <c r="G198" s="775"/>
      <c r="H198" s="774" t="s">
        <v>13477</v>
      </c>
      <c r="I198" s="774" t="s">
        <v>12866</v>
      </c>
      <c r="J198" s="774" t="s">
        <v>12398</v>
      </c>
      <c r="K198" s="775" t="s">
        <v>12340</v>
      </c>
      <c r="L198" s="774" t="s">
        <v>14098</v>
      </c>
      <c r="M198" s="776">
        <v>380000</v>
      </c>
      <c r="N198" s="323" t="str">
        <f>VLOOKUP(C198,'All Entries'!$B$1:$M$669,12,0)</f>
        <v>mohammad.younus@vit.edu.in</v>
      </c>
      <c r="O198" s="323" t="str">
        <f>VLOOKUP(C198,'All Entries'!$B$1:$N$669,13,0)</f>
        <v>myjmtm27@gmail.com</v>
      </c>
      <c r="P198" s="763">
        <f>VLOOKUP(C198,'All Entries'!$B$1:$P$669,15,0)</f>
        <v>7666625418</v>
      </c>
      <c r="Q198" s="982" t="s">
        <v>14099</v>
      </c>
    </row>
    <row r="199" spans="1:17" customFormat="1" ht="15">
      <c r="A199" s="774">
        <v>198</v>
      </c>
      <c r="B199" s="815" t="s">
        <v>1296</v>
      </c>
      <c r="C199" s="774" t="s">
        <v>1295</v>
      </c>
      <c r="D199" s="774" t="str">
        <f>VLOOKUP(C199,'All Entries'!$B$1:$D$669,3,0)</f>
        <v>Male</v>
      </c>
      <c r="E199" s="775" t="str">
        <f>VLOOKUP(C199,'All Entries'!$B$2:$F$695,5,0)</f>
        <v>CMPN</v>
      </c>
      <c r="F199" s="775" t="str">
        <f>VLOOKUP(C199,'All Entries'!$B$1:$G$669,6,0)</f>
        <v>CMPN-1</v>
      </c>
      <c r="G199" s="775"/>
      <c r="H199" s="774" t="s">
        <v>13477</v>
      </c>
      <c r="I199" s="774" t="s">
        <v>12866</v>
      </c>
      <c r="J199" s="774" t="s">
        <v>12398</v>
      </c>
      <c r="K199" s="775" t="s">
        <v>12340</v>
      </c>
      <c r="L199" s="774" t="s">
        <v>14098</v>
      </c>
      <c r="M199" s="776">
        <v>380000</v>
      </c>
      <c r="N199" s="323" t="str">
        <f>VLOOKUP(C199,'All Entries'!$B$1:$M$669,12,0)</f>
        <v>anand.shukla@vit.edu.in</v>
      </c>
      <c r="O199" s="323" t="str">
        <f>VLOOKUP(C199,'All Entries'!$B$1:$N$669,13,0)</f>
        <v>anandsshukla201@gmail.com</v>
      </c>
      <c r="P199" s="763">
        <f>VLOOKUP(C199,'All Entries'!$B$1:$P$669,15,0)</f>
        <v>9766908605</v>
      </c>
      <c r="Q199" s="982" t="s">
        <v>14099</v>
      </c>
    </row>
    <row r="200" spans="1:17" customFormat="1" ht="15">
      <c r="A200" s="774">
        <v>199</v>
      </c>
      <c r="B200" s="815" t="s">
        <v>11839</v>
      </c>
      <c r="C200" s="774" t="s">
        <v>11615</v>
      </c>
      <c r="D200" s="774" t="str">
        <f>VLOOKUP(C200,'All Entries'!$B$1:$D$669,3,0)</f>
        <v>Male</v>
      </c>
      <c r="E200" s="775" t="str">
        <f>VLOOKUP(C200,'All Entries'!$B$2:$F$695,5,0)</f>
        <v>EXTC</v>
      </c>
      <c r="F200" s="775" t="str">
        <f>VLOOKUP(C200,'All Entries'!$B$1:$G$669,6,0)</f>
        <v>EXTC 1</v>
      </c>
      <c r="G200" s="775"/>
      <c r="H200" s="774" t="s">
        <v>13477</v>
      </c>
      <c r="I200" s="774" t="s">
        <v>12866</v>
      </c>
      <c r="J200" s="774" t="s">
        <v>12398</v>
      </c>
      <c r="K200" s="775" t="s">
        <v>12340</v>
      </c>
      <c r="L200" s="774" t="s">
        <v>14098</v>
      </c>
      <c r="M200" s="776">
        <v>380000</v>
      </c>
      <c r="N200" s="323" t="str">
        <f>VLOOKUP(C200,'All Entries'!$B$1:$M$669,12,0)</f>
        <v>yogesh.mishra@vit.edu.in</v>
      </c>
      <c r="O200" s="323" t="str">
        <f>VLOOKUP(C200,'All Entries'!$B$1:$N$669,13,0)</f>
        <v>mishray1520@gmail.com</v>
      </c>
      <c r="P200" s="763">
        <f>VLOOKUP(C200,'All Entries'!$B$1:$P$669,15,0)</f>
        <v>8828211522</v>
      </c>
      <c r="Q200" s="982" t="s">
        <v>14099</v>
      </c>
    </row>
    <row r="201" spans="1:17" customFormat="1" ht="15">
      <c r="A201" s="774">
        <v>200</v>
      </c>
      <c r="B201" s="815" t="s">
        <v>12349</v>
      </c>
      <c r="C201" s="774" t="s">
        <v>1416</v>
      </c>
      <c r="D201" s="774" t="str">
        <f>VLOOKUP(C201,'All Entries'!$B$1:$D$669,3,0)</f>
        <v>Male</v>
      </c>
      <c r="E201" s="775" t="str">
        <f>VLOOKUP(C201,'All Entries'!$B$2:$F$695,5,0)</f>
        <v>INFT</v>
      </c>
      <c r="F201" s="775" t="str">
        <f>VLOOKUP(C201,'All Entries'!$B$1:$G$669,6,0)</f>
        <v>INFT-1</v>
      </c>
      <c r="G201" s="775"/>
      <c r="H201" s="774" t="s">
        <v>13477</v>
      </c>
      <c r="I201" s="774" t="s">
        <v>12866</v>
      </c>
      <c r="J201" s="774" t="s">
        <v>12398</v>
      </c>
      <c r="K201" s="775" t="s">
        <v>12340</v>
      </c>
      <c r="L201" s="774" t="s">
        <v>14098</v>
      </c>
      <c r="M201" s="776">
        <v>380000</v>
      </c>
      <c r="N201" s="323" t="str">
        <f>VLOOKUP(C201,'All Entries'!$B$1:$M$669,12,0)</f>
        <v>aniket.singh@vit.edu.in</v>
      </c>
      <c r="O201" s="323" t="str">
        <f>VLOOKUP(C201,'All Entries'!$B$1:$N$669,13,0)</f>
        <v>bruces1998@gmail.com</v>
      </c>
      <c r="P201" s="654">
        <f>VLOOKUP(C201,'All Entries'!$B$1:$P$669,15,0)</f>
        <v>917028319985</v>
      </c>
      <c r="Q201" s="982" t="s">
        <v>14099</v>
      </c>
    </row>
    <row r="202" spans="1:17" customFormat="1" ht="15">
      <c r="A202" s="774">
        <v>201</v>
      </c>
      <c r="B202" s="815" t="s">
        <v>11883</v>
      </c>
      <c r="C202" s="774" t="s">
        <v>10263</v>
      </c>
      <c r="D202" s="774" t="str">
        <f>VLOOKUP(C202,'All Entries'!$B$1:$D$669,3,0)</f>
        <v>Male</v>
      </c>
      <c r="E202" s="775" t="str">
        <f>VLOOKUP(C202,'All Entries'!$B$2:$F$695,5,0)</f>
        <v>INFT</v>
      </c>
      <c r="F202" s="775" t="str">
        <f>VLOOKUP(C202,'All Entries'!$B$1:$G$669,6,0)</f>
        <v>INFT-1</v>
      </c>
      <c r="G202" s="775"/>
      <c r="H202" s="774" t="s">
        <v>13477</v>
      </c>
      <c r="I202" s="774" t="s">
        <v>12866</v>
      </c>
      <c r="J202" s="774" t="s">
        <v>12398</v>
      </c>
      <c r="K202" s="775" t="s">
        <v>12340</v>
      </c>
      <c r="L202" s="774" t="s">
        <v>14098</v>
      </c>
      <c r="M202" s="776">
        <v>380000</v>
      </c>
      <c r="N202" s="323" t="str">
        <f>VLOOKUP(C202,'All Entries'!$B$1:$M$669,12,0)</f>
        <v>suraj.chodankar@vit.edu.in</v>
      </c>
      <c r="O202" s="323" t="str">
        <f>VLOOKUP(C202,'All Entries'!$B$1:$N$669,13,0)</f>
        <v>surachox2src@gmail.com</v>
      </c>
      <c r="P202" s="763">
        <f>VLOOKUP(C202,'All Entries'!$B$1:$P$669,15,0)</f>
        <v>9769102762</v>
      </c>
      <c r="Q202" s="982" t="s">
        <v>14099</v>
      </c>
    </row>
    <row r="203" spans="1:17" customFormat="1" ht="15">
      <c r="A203" s="774">
        <v>202</v>
      </c>
      <c r="B203" s="815" t="s">
        <v>13056</v>
      </c>
      <c r="C203" s="774" t="s">
        <v>6824</v>
      </c>
      <c r="D203" s="774" t="str">
        <f>VLOOKUP(C203,'All Entries'!$B$1:$D$669,3,0)</f>
        <v>Male</v>
      </c>
      <c r="E203" s="775" t="str">
        <f>VLOOKUP(C203,'All Entries'!$B$2:$F$695,5,0)</f>
        <v>EXTC</v>
      </c>
      <c r="F203" s="775" t="str">
        <f>VLOOKUP(C203,'All Entries'!$B$1:$G$669,6,0)</f>
        <v>EXTC 1</v>
      </c>
      <c r="G203" s="775"/>
      <c r="H203" s="774" t="s">
        <v>13477</v>
      </c>
      <c r="I203" s="774" t="s">
        <v>12866</v>
      </c>
      <c r="J203" s="774" t="s">
        <v>12398</v>
      </c>
      <c r="K203" s="775" t="s">
        <v>12340</v>
      </c>
      <c r="L203" s="774" t="s">
        <v>14098</v>
      </c>
      <c r="M203" s="776">
        <v>380000</v>
      </c>
      <c r="N203" s="323" t="str">
        <f>VLOOKUP(C203,'All Entries'!$B$1:$M$669,12,0)</f>
        <v>prasad.rane@vit.edu.in</v>
      </c>
      <c r="O203" s="323" t="str">
        <f>VLOOKUP(C203,'All Entries'!$B$1:$N$669,13,0)</f>
        <v>prasadrane6291@gmail.com</v>
      </c>
      <c r="P203" s="763">
        <f>VLOOKUP(C203,'All Entries'!$B$1:$P$669,15,0)</f>
        <v>9867643594</v>
      </c>
      <c r="Q203" s="982" t="s">
        <v>14099</v>
      </c>
    </row>
    <row r="204" spans="1:17" customFormat="1" ht="15">
      <c r="A204" s="774">
        <v>203</v>
      </c>
      <c r="B204" s="815" t="s">
        <v>8496</v>
      </c>
      <c r="C204" s="774" t="s">
        <v>8495</v>
      </c>
      <c r="D204" s="774" t="str">
        <f>VLOOKUP(C204,'All Entries'!$B$1:$D$669,3,0)</f>
        <v>Male</v>
      </c>
      <c r="E204" s="775" t="str">
        <f>VLOOKUP(C204,'All Entries'!$B$2:$F$695,5,0)</f>
        <v>CMPN</v>
      </c>
      <c r="F204" s="775" t="str">
        <f>VLOOKUP(C204,'All Entries'!$B$1:$G$669,6,0)</f>
        <v>CMPN-1</v>
      </c>
      <c r="G204" s="775"/>
      <c r="H204" s="774" t="s">
        <v>13477</v>
      </c>
      <c r="I204" s="774" t="s">
        <v>12866</v>
      </c>
      <c r="J204" s="774" t="s">
        <v>12398</v>
      </c>
      <c r="K204" s="775" t="s">
        <v>12340</v>
      </c>
      <c r="L204" s="774" t="s">
        <v>14098</v>
      </c>
      <c r="M204" s="776">
        <v>380000</v>
      </c>
      <c r="N204" s="323" t="str">
        <f>VLOOKUP(C204,'All Entries'!$B$1:$M$669,12,0)</f>
        <v>sebastin.thomas@vit.edu.in</v>
      </c>
      <c r="O204" s="323" t="str">
        <f>VLOOKUP(C204,'All Entries'!$B$1:$N$669,13,0)</f>
        <v>sebastinben2000@gmail.com</v>
      </c>
      <c r="P204" s="763">
        <f>VLOOKUP(C204,'All Entries'!$B$1:$P$669,15,0)</f>
        <v>9619244143</v>
      </c>
      <c r="Q204" s="982" t="s">
        <v>14099</v>
      </c>
    </row>
    <row r="205" spans="1:17" customFormat="1" ht="15">
      <c r="A205" s="774">
        <v>204</v>
      </c>
      <c r="B205" s="815" t="s">
        <v>12394</v>
      </c>
      <c r="C205" s="774" t="s">
        <v>2441</v>
      </c>
      <c r="D205" s="774" t="str">
        <f>VLOOKUP(C205,'All Entries'!$B$1:$D$669,3,0)</f>
        <v>Male</v>
      </c>
      <c r="E205" s="775" t="str">
        <f>VLOOKUP(C205,'All Entries'!$B$2:$F$695,5,0)</f>
        <v>ETRX</v>
      </c>
      <c r="F205" s="775" t="str">
        <f>VLOOKUP(C205,'All Entries'!$B$1:$G$669,6,0)</f>
        <v>ETRX 1</v>
      </c>
      <c r="G205" s="775"/>
      <c r="H205" s="774" t="s">
        <v>13477</v>
      </c>
      <c r="I205" s="774" t="s">
        <v>12866</v>
      </c>
      <c r="J205" s="774" t="s">
        <v>12398</v>
      </c>
      <c r="K205" s="775" t="s">
        <v>12340</v>
      </c>
      <c r="L205" s="774" t="s">
        <v>14098</v>
      </c>
      <c r="M205" s="776">
        <v>380000</v>
      </c>
      <c r="N205" s="323" t="str">
        <f>VLOOKUP(C205,'All Entries'!$B$1:$M$669,12,0)</f>
        <v>chinmay.jaripatke@vit.edu.in</v>
      </c>
      <c r="O205" s="323" t="str">
        <f>VLOOKUP(C205,'All Entries'!$B$1:$N$669,13,0)</f>
        <v>chinmaypj00@gmail.com</v>
      </c>
      <c r="P205" s="763">
        <f>VLOOKUP(C205,'All Entries'!$B$1:$P$669,15,0)</f>
        <v>9773948855</v>
      </c>
      <c r="Q205" s="982" t="s">
        <v>14099</v>
      </c>
    </row>
    <row r="206" spans="1:17" customFormat="1" ht="15">
      <c r="A206" s="774">
        <v>205</v>
      </c>
      <c r="B206" s="815" t="s">
        <v>8569</v>
      </c>
      <c r="C206" s="774" t="s">
        <v>8568</v>
      </c>
      <c r="D206" s="774" t="str">
        <f>VLOOKUP(C206,'All Entries'!$B$1:$D$669,3,0)</f>
        <v>Male</v>
      </c>
      <c r="E206" s="775" t="str">
        <f>VLOOKUP(C206,'All Entries'!$B$2:$F$695,5,0)</f>
        <v>INFT</v>
      </c>
      <c r="F206" s="775" t="str">
        <f>VLOOKUP(C206,'All Entries'!$B$1:$G$669,6,0)</f>
        <v>INFT-1</v>
      </c>
      <c r="G206" s="775"/>
      <c r="H206" s="774" t="s">
        <v>13477</v>
      </c>
      <c r="I206" s="774" t="s">
        <v>12866</v>
      </c>
      <c r="J206" s="774" t="s">
        <v>12398</v>
      </c>
      <c r="K206" s="775" t="s">
        <v>12340</v>
      </c>
      <c r="L206" s="774" t="s">
        <v>14098</v>
      </c>
      <c r="M206" s="776">
        <v>380000</v>
      </c>
      <c r="N206" s="323" t="str">
        <f>VLOOKUP(C206,'All Entries'!$B$1:$M$669,12,0)</f>
        <v>shashwat.pandya@vit.edu.in</v>
      </c>
      <c r="O206" s="323" t="str">
        <f>VLOOKUP(C206,'All Entries'!$B$1:$N$669,13,0)</f>
        <v>shashwat.pan200@gmail.com</v>
      </c>
      <c r="P206" s="763">
        <f>VLOOKUP(C206,'All Entries'!$B$1:$P$669,15,0)</f>
        <v>8879886304</v>
      </c>
      <c r="Q206" s="982" t="s">
        <v>14099</v>
      </c>
    </row>
    <row r="207" spans="1:17" customFormat="1" ht="15">
      <c r="A207" s="774">
        <v>206</v>
      </c>
      <c r="B207" s="815" t="s">
        <v>9907</v>
      </c>
      <c r="C207" s="774" t="s">
        <v>9906</v>
      </c>
      <c r="D207" s="774" t="str">
        <f>VLOOKUP(C207,'All Entries'!$B$1:$D$669,3,0)</f>
        <v>Female</v>
      </c>
      <c r="E207" s="775" t="str">
        <f>VLOOKUP(C207,'All Entries'!$B$2:$F$695,5,0)</f>
        <v>CMPN</v>
      </c>
      <c r="F207" s="775" t="str">
        <f>VLOOKUP(C207,'All Entries'!$B$1:$G$669,6,0)</f>
        <v>CMPN-1</v>
      </c>
      <c r="G207" s="775"/>
      <c r="H207" s="774" t="s">
        <v>13477</v>
      </c>
      <c r="I207" s="774" t="s">
        <v>12866</v>
      </c>
      <c r="J207" s="774" t="s">
        <v>12398</v>
      </c>
      <c r="K207" s="775" t="s">
        <v>12340</v>
      </c>
      <c r="L207" s="774" t="s">
        <v>14098</v>
      </c>
      <c r="M207" s="776">
        <v>380000</v>
      </c>
      <c r="N207" s="323" t="str">
        <f>VLOOKUP(C207,'All Entries'!$B$1:$M$669,12,0)</f>
        <v>snigdha.ranjith@vit.edu.in</v>
      </c>
      <c r="O207" s="323" t="str">
        <f>VLOOKUP(C207,'All Entries'!$B$1:$N$669,13,0)</f>
        <v>snigdharanjith27@gmail.com</v>
      </c>
      <c r="P207" s="763">
        <f>VLOOKUP(C207,'All Entries'!$B$1:$P$669,15,0)</f>
        <v>8355895965</v>
      </c>
      <c r="Q207" s="982" t="s">
        <v>14099</v>
      </c>
    </row>
    <row r="208" spans="1:17" customFormat="1" ht="15">
      <c r="A208" s="774">
        <v>207</v>
      </c>
      <c r="B208" s="815" t="s">
        <v>1399</v>
      </c>
      <c r="C208" s="774" t="s">
        <v>1398</v>
      </c>
      <c r="D208" s="774" t="str">
        <f>VLOOKUP(C208,'All Entries'!$B$1:$D$669,3,0)</f>
        <v>Male</v>
      </c>
      <c r="E208" s="775" t="str">
        <f>VLOOKUP(C208,'All Entries'!$B$2:$F$695,5,0)</f>
        <v>INFT</v>
      </c>
      <c r="F208" s="775" t="str">
        <f>VLOOKUP(C208,'All Entries'!$B$1:$G$669,6,0)</f>
        <v>INFT-1</v>
      </c>
      <c r="G208" s="775"/>
      <c r="H208" s="774" t="s">
        <v>13477</v>
      </c>
      <c r="I208" s="774" t="s">
        <v>12866</v>
      </c>
      <c r="J208" s="774" t="s">
        <v>12398</v>
      </c>
      <c r="K208" s="775" t="s">
        <v>12340</v>
      </c>
      <c r="L208" s="774" t="s">
        <v>14098</v>
      </c>
      <c r="M208" s="776">
        <v>380000</v>
      </c>
      <c r="N208" s="323" t="str">
        <f>VLOOKUP(C208,'All Entries'!$B$1:$M$669,12,0)</f>
        <v>aniket.suryavanshi@vit.edu.in</v>
      </c>
      <c r="O208" s="323" t="str">
        <f>VLOOKUP(C208,'All Entries'!$B$1:$N$669,13,0)</f>
        <v>aniketsuryavanshi4954@gmail.com</v>
      </c>
      <c r="P208" s="763">
        <f>VLOOKUP(C208,'All Entries'!$B$1:$P$669,15,0)</f>
        <v>8169924556</v>
      </c>
      <c r="Q208" s="982" t="s">
        <v>14099</v>
      </c>
    </row>
    <row r="209" spans="1:17" customFormat="1" ht="15">
      <c r="A209" s="774">
        <v>208</v>
      </c>
      <c r="B209" s="815" t="s">
        <v>2332</v>
      </c>
      <c r="C209" s="774" t="s">
        <v>2331</v>
      </c>
      <c r="D209" s="774" t="str">
        <f>VLOOKUP(C209,'All Entries'!$B$1:$D$669,3,0)</f>
        <v>Female</v>
      </c>
      <c r="E209" s="775" t="str">
        <f>VLOOKUP(C209,'All Entries'!$B$2:$F$695,5,0)</f>
        <v>INFT</v>
      </c>
      <c r="F209" s="775" t="str">
        <f>VLOOKUP(C209,'All Entries'!$B$1:$G$669,6,0)</f>
        <v>INFT-1</v>
      </c>
      <c r="G209" s="775"/>
      <c r="H209" s="774" t="s">
        <v>13477</v>
      </c>
      <c r="I209" s="774" t="s">
        <v>12866</v>
      </c>
      <c r="J209" s="774" t="s">
        <v>12398</v>
      </c>
      <c r="K209" s="775" t="s">
        <v>12340</v>
      </c>
      <c r="L209" s="774" t="s">
        <v>14098</v>
      </c>
      <c r="M209" s="776">
        <v>380000</v>
      </c>
      <c r="N209" s="323" t="str">
        <f>VLOOKUP(C209,'All Entries'!$B$1:$M$669,12,0)</f>
        <v>bhavika.gujare@vit.edu.in</v>
      </c>
      <c r="O209" s="323" t="str">
        <f>VLOOKUP(C209,'All Entries'!$B$1:$N$669,13,0)</f>
        <v>bhavikagujare@gmail.com</v>
      </c>
      <c r="P209" s="763">
        <f>VLOOKUP(C209,'All Entries'!$B$1:$P$669,15,0)</f>
        <v>9326797162</v>
      </c>
      <c r="Q209" s="982" t="s">
        <v>14099</v>
      </c>
    </row>
    <row r="210" spans="1:17" customFormat="1" ht="15">
      <c r="A210" s="774">
        <v>209</v>
      </c>
      <c r="B210" s="815" t="s">
        <v>11817</v>
      </c>
      <c r="C210" s="774" t="s">
        <v>7964</v>
      </c>
      <c r="D210" s="774" t="str">
        <f>VLOOKUP(C210,'All Entries'!$B$1:$D$669,3,0)</f>
        <v>Female</v>
      </c>
      <c r="E210" s="775" t="str">
        <f>VLOOKUP(C210,'All Entries'!$B$2:$F$695,5,0)</f>
        <v>ETRX</v>
      </c>
      <c r="F210" s="775" t="str">
        <f>VLOOKUP(C210,'All Entries'!$B$1:$G$669,6,0)</f>
        <v>ETRX 2</v>
      </c>
      <c r="G210" s="775"/>
      <c r="H210" s="774" t="s">
        <v>13477</v>
      </c>
      <c r="I210" s="774" t="s">
        <v>12866</v>
      </c>
      <c r="J210" s="774" t="s">
        <v>12398</v>
      </c>
      <c r="K210" s="775" t="s">
        <v>12340</v>
      </c>
      <c r="L210" s="774" t="s">
        <v>14098</v>
      </c>
      <c r="M210" s="776">
        <v>380000</v>
      </c>
      <c r="N210" s="323" t="str">
        <f>VLOOKUP(C210,'All Entries'!$B$1:$M$669,12,0)</f>
        <v>sanika.sawant1@vit.edu.in</v>
      </c>
      <c r="O210" s="323" t="str">
        <f>VLOOKUP(C210,'All Entries'!$B$1:$N$669,13,0)</f>
        <v>sanika2809@gmail.com</v>
      </c>
      <c r="P210" s="763">
        <f>VLOOKUP(C210,'All Entries'!$B$1:$P$669,15,0)</f>
        <v>9820803929</v>
      </c>
      <c r="Q210" s="982" t="s">
        <v>14099</v>
      </c>
    </row>
    <row r="211" spans="1:17" customFormat="1" ht="15">
      <c r="A211" s="774">
        <v>210</v>
      </c>
      <c r="B211" s="815" t="s">
        <v>12395</v>
      </c>
      <c r="C211" s="774" t="s">
        <v>1902</v>
      </c>
      <c r="D211" s="774" t="str">
        <f>VLOOKUP(C211,'All Entries'!$B$1:$D$669,3,0)</f>
        <v>Male</v>
      </c>
      <c r="E211" s="775" t="str">
        <f>VLOOKUP(C211,'All Entries'!$B$2:$F$695,5,0)</f>
        <v>ETRX</v>
      </c>
      <c r="F211" s="775" t="str">
        <f>VLOOKUP(C211,'All Entries'!$B$1:$G$669,6,0)</f>
        <v>ETRX 1</v>
      </c>
      <c r="G211" s="775"/>
      <c r="H211" s="774" t="s">
        <v>13477</v>
      </c>
      <c r="I211" s="774" t="s">
        <v>12866</v>
      </c>
      <c r="J211" s="774" t="s">
        <v>12398</v>
      </c>
      <c r="K211" s="775" t="s">
        <v>12340</v>
      </c>
      <c r="L211" s="774" t="s">
        <v>14098</v>
      </c>
      <c r="M211" s="776">
        <v>380000</v>
      </c>
      <c r="N211" s="323" t="str">
        <f>VLOOKUP(C211,'All Entries'!$B$1:$M$669,12,0)</f>
        <v>aryan.choudhary@vit.edu.in</v>
      </c>
      <c r="O211" s="323" t="str">
        <f>VLOOKUP(C211,'All Entries'!$B$1:$N$669,13,0)</f>
        <v>aryan.r.choudhary@gmail.com</v>
      </c>
      <c r="P211" s="654">
        <f>VLOOKUP(C211,'All Entries'!$B$1:$P$669,15,0)</f>
        <v>919833203486</v>
      </c>
      <c r="Q211" s="982" t="s">
        <v>14099</v>
      </c>
    </row>
    <row r="212" spans="1:17" customFormat="1" ht="15">
      <c r="A212" s="774">
        <v>211</v>
      </c>
      <c r="B212" s="815" t="s">
        <v>9173</v>
      </c>
      <c r="C212" s="774" t="s">
        <v>9172</v>
      </c>
      <c r="D212" s="774" t="str">
        <f>VLOOKUP(C212,'All Entries'!$B$1:$D$669,3,0)</f>
        <v>Male</v>
      </c>
      <c r="E212" s="775" t="str">
        <f>VLOOKUP(C212,'All Entries'!$B$2:$F$695,5,0)</f>
        <v>CMPN</v>
      </c>
      <c r="F212" s="775" t="str">
        <f>VLOOKUP(C212,'All Entries'!$B$1:$G$669,6,0)</f>
        <v>CMPN-1</v>
      </c>
      <c r="G212" s="775"/>
      <c r="H212" s="774" t="s">
        <v>13477</v>
      </c>
      <c r="I212" s="774" t="s">
        <v>12866</v>
      </c>
      <c r="J212" s="774" t="s">
        <v>12398</v>
      </c>
      <c r="K212" s="775" t="s">
        <v>12340</v>
      </c>
      <c r="L212" s="774" t="s">
        <v>14098</v>
      </c>
      <c r="M212" s="776">
        <v>380000</v>
      </c>
      <c r="N212" s="323" t="str">
        <f>VLOOKUP(C212,'All Entries'!$B$1:$M$669,12,0)</f>
        <v>shubham.gavatade@vit.edu.in</v>
      </c>
      <c r="O212" s="323" t="str">
        <f>VLOOKUP(C212,'All Entries'!$B$1:$N$669,13,0)</f>
        <v>shubhamgavatade@gmail.com</v>
      </c>
      <c r="P212" s="763">
        <f>VLOOKUP(C212,'All Entries'!$B$1:$P$669,15,0)</f>
        <v>9920966846</v>
      </c>
      <c r="Q212" s="982" t="s">
        <v>14099</v>
      </c>
    </row>
    <row r="213" spans="1:17" ht="15">
      <c r="A213" s="774">
        <v>212</v>
      </c>
      <c r="B213" s="815" t="s">
        <v>11893</v>
      </c>
      <c r="C213" s="774" t="s">
        <v>6542</v>
      </c>
      <c r="D213" s="774" t="str">
        <f>VLOOKUP(C213,'All Entries'!$B$1:$D$669,3,0)</f>
        <v>Female</v>
      </c>
      <c r="E213" s="775" t="str">
        <f>VLOOKUP(C213,'All Entries'!$B$2:$F$695,5,0)</f>
        <v>INFT</v>
      </c>
      <c r="F213" s="775" t="str">
        <f>VLOOKUP(C213,'All Entries'!$B$1:$G$669,6,0)</f>
        <v>INFT-2</v>
      </c>
      <c r="G213" s="775"/>
      <c r="H213" s="774" t="s">
        <v>13477</v>
      </c>
      <c r="I213" s="774" t="s">
        <v>12866</v>
      </c>
      <c r="J213" s="774" t="s">
        <v>12398</v>
      </c>
      <c r="K213" s="775" t="s">
        <v>12340</v>
      </c>
      <c r="L213" s="774" t="s">
        <v>14098</v>
      </c>
      <c r="M213" s="776">
        <v>380000</v>
      </c>
      <c r="N213" s="323" t="str">
        <f>VLOOKUP(C213,'All Entries'!$B$1:$M$669,12,0)</f>
        <v>priyanka.chaurasia1@vit.edu.in</v>
      </c>
      <c r="O213" s="323" t="str">
        <f>VLOOKUP(C213,'All Entries'!$B$1:$N$669,13,0)</f>
        <v>priyankachrs130799@gmail.com</v>
      </c>
      <c r="P213" s="763">
        <f>VLOOKUP(C213,'All Entries'!$B$1:$P$669,15,0)</f>
        <v>8850198873</v>
      </c>
      <c r="Q213" s="982" t="s">
        <v>14099</v>
      </c>
    </row>
    <row r="214" spans="1:17" customFormat="1" ht="15">
      <c r="A214" s="774">
        <v>213</v>
      </c>
      <c r="B214" s="815" t="s">
        <v>6974</v>
      </c>
      <c r="C214" s="774" t="s">
        <v>6973</v>
      </c>
      <c r="D214" s="774" t="str">
        <f>VLOOKUP(C214,'All Entries'!$B$1:$D$669,3,0)</f>
        <v>Male</v>
      </c>
      <c r="E214" s="775" t="str">
        <f>VLOOKUP(C214,'All Entries'!$B$2:$F$695,5,0)</f>
        <v>INFT</v>
      </c>
      <c r="F214" s="775" t="str">
        <f>VLOOKUP(C214,'All Entries'!$B$1:$G$669,6,0)</f>
        <v>INFT-1</v>
      </c>
      <c r="G214" s="775"/>
      <c r="H214" s="774" t="s">
        <v>13477</v>
      </c>
      <c r="I214" s="774" t="s">
        <v>12866</v>
      </c>
      <c r="J214" s="774" t="s">
        <v>12398</v>
      </c>
      <c r="K214" s="775" t="s">
        <v>12340</v>
      </c>
      <c r="L214" s="774" t="s">
        <v>14098</v>
      </c>
      <c r="M214" s="776">
        <v>380000</v>
      </c>
      <c r="N214" s="323" t="str">
        <f>VLOOKUP(C214,'All Entries'!$B$1:$M$669,12,0)</f>
        <v>rishabh.jain1@vit.edu.in</v>
      </c>
      <c r="O214" s="323" t="str">
        <f>VLOOKUP(C214,'All Entries'!$B$1:$N$669,13,0)</f>
        <v>jainrishabh991.rj@gmail.com</v>
      </c>
      <c r="P214" s="763">
        <f>VLOOKUP(C214,'All Entries'!$B$1:$P$669,15,0)</f>
        <v>9967861377</v>
      </c>
      <c r="Q214" s="982" t="s">
        <v>14099</v>
      </c>
    </row>
    <row r="215" spans="1:17" customFormat="1" ht="15">
      <c r="A215" s="774">
        <v>214</v>
      </c>
      <c r="B215" s="815" t="s">
        <v>8390</v>
      </c>
      <c r="C215" s="774" t="s">
        <v>8389</v>
      </c>
      <c r="D215" s="774" t="str">
        <f>VLOOKUP(C215,'All Entries'!$B$1:$D$669,3,0)</f>
        <v>Male</v>
      </c>
      <c r="E215" s="775" t="str">
        <f>VLOOKUP(C215,'All Entries'!$B$2:$F$695,5,0)</f>
        <v>INFT</v>
      </c>
      <c r="F215" s="775" t="str">
        <f>VLOOKUP(C215,'All Entries'!$B$1:$G$669,6,0)</f>
        <v>INFT-1</v>
      </c>
      <c r="G215" s="775"/>
      <c r="H215" s="774" t="s">
        <v>13477</v>
      </c>
      <c r="I215" s="774" t="s">
        <v>12866</v>
      </c>
      <c r="J215" s="774" t="s">
        <v>12398</v>
      </c>
      <c r="K215" s="775" t="s">
        <v>12340</v>
      </c>
      <c r="L215" s="774" t="s">
        <v>14098</v>
      </c>
      <c r="M215" s="776">
        <v>380000</v>
      </c>
      <c r="N215" s="323" t="str">
        <f>VLOOKUP(C215,'All Entries'!$B$1:$M$669,12,0)</f>
        <v>saurabh.takle@vit.edu.in</v>
      </c>
      <c r="O215" s="323" t="str">
        <f>VLOOKUP(C215,'All Entries'!$B$1:$N$669,13,0)</f>
        <v>saurabh.takle@gmail.com</v>
      </c>
      <c r="P215" s="763">
        <f>VLOOKUP(C215,'All Entries'!$B$1:$P$669,15,0)</f>
        <v>8424003238</v>
      </c>
      <c r="Q215" s="982" t="s">
        <v>14099</v>
      </c>
    </row>
    <row r="216" spans="1:17" customFormat="1" ht="15">
      <c r="A216" s="774">
        <v>215</v>
      </c>
      <c r="B216" s="815" t="s">
        <v>4158</v>
      </c>
      <c r="C216" s="774" t="s">
        <v>4157</v>
      </c>
      <c r="D216" s="774" t="str">
        <f>VLOOKUP(C216,'All Entries'!$B$1:$D$669,3,0)</f>
        <v>Male</v>
      </c>
      <c r="E216" s="775" t="str">
        <f>VLOOKUP(C216,'All Entries'!$B$2:$F$695,5,0)</f>
        <v>CMPN</v>
      </c>
      <c r="F216" s="775" t="str">
        <f>VLOOKUP(C216,'All Entries'!$B$1:$G$669,6,0)</f>
        <v>CMPN-2</v>
      </c>
      <c r="G216" s="775"/>
      <c r="H216" s="774" t="s">
        <v>13477</v>
      </c>
      <c r="I216" s="774" t="s">
        <v>12866</v>
      </c>
      <c r="J216" s="774" t="s">
        <v>12398</v>
      </c>
      <c r="K216" s="775" t="s">
        <v>12340</v>
      </c>
      <c r="L216" s="774" t="s">
        <v>14098</v>
      </c>
      <c r="M216" s="776">
        <v>380000</v>
      </c>
      <c r="N216" s="323" t="str">
        <f>VLOOKUP(C216,'All Entries'!$B$1:$M$669,12,0)</f>
        <v>krutik.chaudhari@vit.edu.in</v>
      </c>
      <c r="O216" s="323" t="str">
        <f>VLOOKUP(C216,'All Entries'!$B$1:$N$669,13,0)</f>
        <v>krutik.ci@gmail.com</v>
      </c>
      <c r="P216" s="763">
        <f>VLOOKUP(C216,'All Entries'!$B$1:$P$669,15,0)</f>
        <v>8898782292</v>
      </c>
      <c r="Q216" s="982" t="s">
        <v>14099</v>
      </c>
    </row>
    <row r="217" spans="1:17" customFormat="1" ht="15">
      <c r="A217" s="774">
        <v>216</v>
      </c>
      <c r="B217" s="815" t="s">
        <v>11535</v>
      </c>
      <c r="C217" s="774" t="s">
        <v>11534</v>
      </c>
      <c r="D217" s="774" t="str">
        <f>VLOOKUP(C217,'All Entries'!$B$1:$D$669,3,0)</f>
        <v>Male</v>
      </c>
      <c r="E217" s="775" t="str">
        <f>VLOOKUP(C217,'All Entries'!$B$2:$F$695,5,0)</f>
        <v>EXTC</v>
      </c>
      <c r="F217" s="775" t="str">
        <f>VLOOKUP(C217,'All Entries'!$B$1:$G$669,6,0)</f>
        <v>EXTC 2</v>
      </c>
      <c r="G217" s="775"/>
      <c r="H217" s="774" t="s">
        <v>13477</v>
      </c>
      <c r="I217" s="774" t="s">
        <v>12866</v>
      </c>
      <c r="J217" s="774" t="s">
        <v>12398</v>
      </c>
      <c r="K217" s="775" t="s">
        <v>12340</v>
      </c>
      <c r="L217" s="774" t="s">
        <v>14098</v>
      </c>
      <c r="M217" s="776">
        <v>380000</v>
      </c>
      <c r="N217" s="323" t="str">
        <f>VLOOKUP(C217,'All Entries'!$B$1:$M$669,12,0)</f>
        <v>yah.khedekar@vit.edu.in</v>
      </c>
      <c r="O217" s="323" t="str">
        <f>VLOOKUP(C217,'All Entries'!$B$1:$N$669,13,0)</f>
        <v>yashkhedekar27@gmail.com</v>
      </c>
      <c r="P217" s="763">
        <f>VLOOKUP(C217,'All Entries'!$B$1:$P$669,15,0)</f>
        <v>9833667032</v>
      </c>
      <c r="Q217" s="982" t="s">
        <v>14099</v>
      </c>
    </row>
    <row r="218" spans="1:17" customFormat="1" ht="15">
      <c r="A218" s="774">
        <v>217</v>
      </c>
      <c r="B218" s="815" t="s">
        <v>11065</v>
      </c>
      <c r="C218" s="774" t="s">
        <v>11064</v>
      </c>
      <c r="D218" s="774" t="str">
        <f>VLOOKUP(C218,'All Entries'!$B$1:$D$669,3,0)</f>
        <v>Male</v>
      </c>
      <c r="E218" s="775" t="str">
        <f>VLOOKUP(C218,'All Entries'!$B$2:$F$695,5,0)</f>
        <v>CMPN</v>
      </c>
      <c r="F218" s="775" t="str">
        <f>VLOOKUP(C218,'All Entries'!$B$1:$G$669,6,0)</f>
        <v>CMPN-1</v>
      </c>
      <c r="G218" s="775"/>
      <c r="H218" s="774" t="s">
        <v>13477</v>
      </c>
      <c r="I218" s="774" t="s">
        <v>12866</v>
      </c>
      <c r="J218" s="774" t="s">
        <v>12398</v>
      </c>
      <c r="K218" s="775" t="s">
        <v>12340</v>
      </c>
      <c r="L218" s="774" t="s">
        <v>14098</v>
      </c>
      <c r="M218" s="776">
        <v>380000</v>
      </c>
      <c r="N218" s="323" t="str">
        <f>VLOOKUP(C218,'All Entries'!$B$1:$M$669,12,0)</f>
        <v>vedant.gharat@vit.edu.in</v>
      </c>
      <c r="O218" s="323" t="str">
        <f>VLOOKUP(C218,'All Entries'!$B$1:$N$669,13,0)</f>
        <v>vedantgharat123@gmail.com</v>
      </c>
      <c r="P218" s="763">
        <f>VLOOKUP(C218,'All Entries'!$B$1:$P$669,15,0)</f>
        <v>9527022405</v>
      </c>
      <c r="Q218" s="982" t="s">
        <v>14099</v>
      </c>
    </row>
    <row r="219" spans="1:17" customFormat="1" ht="15">
      <c r="A219" s="774">
        <v>218</v>
      </c>
      <c r="B219" s="808" t="s">
        <v>14070</v>
      </c>
      <c r="C219" s="774" t="s">
        <v>6032</v>
      </c>
      <c r="D219" s="774" t="str">
        <f>VLOOKUP(C219,'All Entries'!$B$1:$D$669,3,0)</f>
        <v>Male</v>
      </c>
      <c r="E219" s="775" t="str">
        <f>VLOOKUP(C219,'All Entries'!$B$2:$F$695,5,0)</f>
        <v>CMPN</v>
      </c>
      <c r="F219" s="775" t="str">
        <f>VLOOKUP(C219,'All Entries'!$B$1:$G$669,6,0)</f>
        <v>CMPN-2</v>
      </c>
      <c r="G219" s="775"/>
      <c r="H219" s="774" t="s">
        <v>12400</v>
      </c>
      <c r="I219" s="774" t="s">
        <v>12866</v>
      </c>
      <c r="J219" s="774" t="s">
        <v>12400</v>
      </c>
      <c r="K219" s="775" t="s">
        <v>13186</v>
      </c>
      <c r="L219" s="774" t="s">
        <v>14100</v>
      </c>
      <c r="M219" s="776">
        <v>750000</v>
      </c>
      <c r="N219" s="323" t="str">
        <f>VLOOKUP(C219,'All Entries'!$B$1:$M$669,12,0)</f>
        <v>pradyumna.mahajan@vit.edu.in</v>
      </c>
      <c r="O219" s="323" t="str">
        <f>VLOOKUP(C219,'All Entries'!$B$1:$N$669,13,0)</f>
        <v>pradyumnam9@gmail.com</v>
      </c>
      <c r="P219" s="763">
        <f>VLOOKUP(C219,'All Entries'!$B$1:$P$669,15,0)</f>
        <v>7777039392</v>
      </c>
      <c r="Q219" s="982" t="s">
        <v>14093</v>
      </c>
    </row>
    <row r="220" spans="1:17" customFormat="1" ht="15">
      <c r="A220" s="774">
        <v>219</v>
      </c>
      <c r="B220" s="808" t="s">
        <v>12358</v>
      </c>
      <c r="C220" s="774" t="s">
        <v>10374</v>
      </c>
      <c r="D220" s="774" t="str">
        <f>VLOOKUP(C220,'All Entries'!$B$1:$D$669,3,0)</f>
        <v>Male</v>
      </c>
      <c r="E220" s="775" t="str">
        <f>VLOOKUP(C220,'All Entries'!$B$2:$F$695,5,0)</f>
        <v>CMPN</v>
      </c>
      <c r="F220" s="775" t="str">
        <f>VLOOKUP(C220,'All Entries'!$B$1:$G$669,6,0)</f>
        <v>CMPN-1</v>
      </c>
      <c r="G220" s="775"/>
      <c r="H220" s="774" t="s">
        <v>12400</v>
      </c>
      <c r="I220" s="774" t="s">
        <v>12866</v>
      </c>
      <c r="J220" s="774" t="s">
        <v>12400</v>
      </c>
      <c r="K220" s="775" t="s">
        <v>13186</v>
      </c>
      <c r="L220" s="774" t="s">
        <v>14100</v>
      </c>
      <c r="M220" s="776">
        <v>750000</v>
      </c>
      <c r="N220" s="323" t="str">
        <f>VLOOKUP(C220,'All Entries'!$B$1:$M$669,12,0)</f>
        <v>swapnil.ghule@vit.edu.in</v>
      </c>
      <c r="O220" s="323" t="str">
        <f>VLOOKUP(C220,'All Entries'!$B$1:$N$669,13,0)</f>
        <v>swapnilghule112@gmail.com</v>
      </c>
      <c r="P220" s="763">
        <f>VLOOKUP(C220,'All Entries'!$B$1:$P$669,15,0)</f>
        <v>7769048717</v>
      </c>
      <c r="Q220" s="982" t="s">
        <v>14093</v>
      </c>
    </row>
    <row r="221" spans="1:17" customFormat="1" ht="15">
      <c r="A221" s="774">
        <v>220</v>
      </c>
      <c r="B221" s="808" t="s">
        <v>12359</v>
      </c>
      <c r="C221" s="774" t="s">
        <v>9626</v>
      </c>
      <c r="D221" s="774" t="str">
        <f>VLOOKUP(C221,'All Entries'!$B$1:$D$669,3,0)</f>
        <v>Male</v>
      </c>
      <c r="E221" s="775" t="str">
        <f>VLOOKUP(C221,'All Entries'!$B$2:$F$695,5,0)</f>
        <v>CMPN</v>
      </c>
      <c r="F221" s="775" t="str">
        <f>VLOOKUP(C221,'All Entries'!$B$1:$G$669,6,0)</f>
        <v>CMPN-2</v>
      </c>
      <c r="G221" s="775"/>
      <c r="H221" s="774" t="s">
        <v>12400</v>
      </c>
      <c r="I221" s="774" t="s">
        <v>12866</v>
      </c>
      <c r="J221" s="774" t="s">
        <v>12400</v>
      </c>
      <c r="K221" s="775" t="s">
        <v>13186</v>
      </c>
      <c r="L221" s="774" t="s">
        <v>14100</v>
      </c>
      <c r="M221" s="776">
        <v>750000</v>
      </c>
      <c r="N221" s="323" t="str">
        <f>VLOOKUP(C221,'All Entries'!$B$1:$M$669,12,0)</f>
        <v>siddhesh.sovitkar@vit.edu.in</v>
      </c>
      <c r="O221" s="323" t="str">
        <f>VLOOKUP(C221,'All Entries'!$B$1:$N$669,13,0)</f>
        <v>siddheshsovitkar@gmail.com</v>
      </c>
      <c r="P221" s="763">
        <f>VLOOKUP(C221,'All Entries'!$B$1:$P$669,15,0)</f>
        <v>8425070457</v>
      </c>
      <c r="Q221" s="982" t="s">
        <v>14093</v>
      </c>
    </row>
    <row r="222" spans="1:17" customFormat="1" ht="15">
      <c r="A222" s="774">
        <v>221</v>
      </c>
      <c r="B222" s="808" t="s">
        <v>12360</v>
      </c>
      <c r="C222" s="774" t="s">
        <v>4236</v>
      </c>
      <c r="D222" s="774" t="str">
        <f>VLOOKUP(C222,'All Entries'!$B$1:$D$669,3,0)</f>
        <v>Female</v>
      </c>
      <c r="E222" s="775" t="str">
        <f>VLOOKUP(C222,'All Entries'!$B$2:$F$695,5,0)</f>
        <v>CMPN</v>
      </c>
      <c r="F222" s="775" t="str">
        <f>VLOOKUP(C222,'All Entries'!$B$1:$G$669,6,0)</f>
        <v>CMPN-2</v>
      </c>
      <c r="G222" s="775"/>
      <c r="H222" s="774" t="s">
        <v>12399</v>
      </c>
      <c r="I222" s="774" t="s">
        <v>12866</v>
      </c>
      <c r="J222" s="774" t="s">
        <v>12399</v>
      </c>
      <c r="K222" s="774" t="s">
        <v>13185</v>
      </c>
      <c r="L222" s="774" t="s">
        <v>14101</v>
      </c>
      <c r="M222" s="776">
        <v>827000</v>
      </c>
      <c r="N222" s="323" t="str">
        <f>VLOOKUP(C222,'All Entries'!$B$1:$M$669,12,0)</f>
        <v>lakshita.pillay@vit.edu.in</v>
      </c>
      <c r="O222" s="323" t="str">
        <f>VLOOKUP(C222,'All Entries'!$B$1:$N$669,13,0)</f>
        <v>pillaylakshita@gmail.com</v>
      </c>
      <c r="P222" s="763">
        <f>VLOOKUP(C222,'All Entries'!$B$1:$P$669,15,0)</f>
        <v>9167215174</v>
      </c>
      <c r="Q222" s="982" t="s">
        <v>14093</v>
      </c>
    </row>
    <row r="223" spans="1:17" customFormat="1" ht="15">
      <c r="A223" s="774">
        <v>222</v>
      </c>
      <c r="B223" s="808" t="s">
        <v>12361</v>
      </c>
      <c r="C223" s="774" t="s">
        <v>12354</v>
      </c>
      <c r="D223" s="774" t="str">
        <f>VLOOKUP(C223,'All Entries'!$B$1:$D$669,3,0)</f>
        <v>Female</v>
      </c>
      <c r="E223" s="775" t="str">
        <f>VLOOKUP(C223,'All Entries'!$B$2:$F$695,5,0)</f>
        <v>CMPN</v>
      </c>
      <c r="F223" s="775" t="str">
        <f>VLOOKUP(C223,'All Entries'!$B$1:$G$669,6,0)</f>
        <v>CMPN-1</v>
      </c>
      <c r="G223" s="775"/>
      <c r="H223" s="774" t="s">
        <v>12401</v>
      </c>
      <c r="I223" s="774" t="s">
        <v>12866</v>
      </c>
      <c r="J223" s="774" t="s">
        <v>12401</v>
      </c>
      <c r="K223" s="775" t="s">
        <v>13187</v>
      </c>
      <c r="L223" s="774" t="s">
        <v>14102</v>
      </c>
      <c r="M223" s="776">
        <v>350000</v>
      </c>
      <c r="N223" s="323" t="str">
        <f>VLOOKUP(C223,'All Entries'!$B$1:$M$669,12,0)</f>
        <v>pearl.patel@vit.edu.in</v>
      </c>
      <c r="O223" s="323" t="str">
        <f>VLOOKUP(C223,'All Entries'!$B$1:$N$669,13,0)</f>
        <v>pearl207@gmail.com</v>
      </c>
      <c r="P223" s="763">
        <f>VLOOKUP(C223,'All Entries'!$B$1:$P$669,15,0)</f>
        <v>9619293371</v>
      </c>
      <c r="Q223" s="982" t="s">
        <v>14093</v>
      </c>
    </row>
    <row r="224" spans="1:17" ht="15">
      <c r="A224" s="774">
        <v>223</v>
      </c>
      <c r="B224" s="919" t="s">
        <v>14071</v>
      </c>
      <c r="C224" s="774" t="s">
        <v>2637</v>
      </c>
      <c r="D224" s="774" t="str">
        <f>VLOOKUP(C224,'All Entries'!$B$1:$D$669,3,0)</f>
        <v>Male</v>
      </c>
      <c r="E224" s="775" t="str">
        <f>VLOOKUP(C224,'All Entries'!$B$2:$F$695,5,0)</f>
        <v>INFT</v>
      </c>
      <c r="F224" s="775" t="str">
        <f>VLOOKUP(C224,'All Entries'!$B$1:$G$669,6,0)</f>
        <v>INFT-2</v>
      </c>
      <c r="G224" s="775"/>
      <c r="H224" s="774" t="s">
        <v>12401</v>
      </c>
      <c r="I224" s="774" t="s">
        <v>12866</v>
      </c>
      <c r="J224" s="774" t="s">
        <v>12401</v>
      </c>
      <c r="K224" s="775" t="s">
        <v>13187</v>
      </c>
      <c r="L224" s="774" t="s">
        <v>14102</v>
      </c>
      <c r="M224" s="776">
        <v>350000</v>
      </c>
      <c r="N224" s="323" t="str">
        <f>VLOOKUP(C224,'All Entries'!$B$1:$M$669,12,0)</f>
        <v>devesh.bhangale@vit.edu.in</v>
      </c>
      <c r="O224" s="323" t="str">
        <f>VLOOKUP(C224,'All Entries'!$B$1:$N$669,13,0)</f>
        <v>Devesh1806@gmail.com</v>
      </c>
      <c r="P224" s="763">
        <f>VLOOKUP(C224,'All Entries'!$B$1:$P$669,15,0)</f>
        <v>7506385338</v>
      </c>
      <c r="Q224" s="982" t="s">
        <v>14093</v>
      </c>
    </row>
    <row r="225" spans="1:17" ht="15">
      <c r="A225" s="774">
        <v>224</v>
      </c>
      <c r="B225" s="808" t="s">
        <v>12324</v>
      </c>
      <c r="C225" s="774" t="s">
        <v>437</v>
      </c>
      <c r="D225" s="774" t="str">
        <f>VLOOKUP(C225,'All Entries'!$B$1:$D$669,3,0)</f>
        <v>Female</v>
      </c>
      <c r="E225" s="775" t="str">
        <f>VLOOKUP(C225,'All Entries'!$B$2:$F$695,5,0)</f>
        <v>INFT</v>
      </c>
      <c r="F225" s="775" t="str">
        <f>VLOOKUP(C225,'All Entries'!$B$1:$G$669,6,0)</f>
        <v>INFT-2</v>
      </c>
      <c r="G225" s="775"/>
      <c r="H225" s="774" t="s">
        <v>12401</v>
      </c>
      <c r="I225" s="774" t="s">
        <v>12866</v>
      </c>
      <c r="J225" s="774" t="s">
        <v>12401</v>
      </c>
      <c r="K225" s="775" t="s">
        <v>13187</v>
      </c>
      <c r="L225" s="774" t="s">
        <v>14102</v>
      </c>
      <c r="M225" s="776">
        <v>350000</v>
      </c>
      <c r="N225" s="323" t="str">
        <f>VLOOKUP(C225,'All Entries'!$B$1:$M$669,12,0)</f>
        <v>aditi.hemane@vit.edu.in</v>
      </c>
      <c r="O225" s="323" t="str">
        <f>VLOOKUP(C225,'All Entries'!$B$1:$N$669,13,0)</f>
        <v>adhemane1999@gmail.com</v>
      </c>
      <c r="P225" s="763">
        <f>VLOOKUP(C225,'All Entries'!$B$1:$P$669,15,0)</f>
        <v>8329257617</v>
      </c>
      <c r="Q225" s="982" t="s">
        <v>14093</v>
      </c>
    </row>
    <row r="226" spans="1:17" customFormat="1" ht="15">
      <c r="A226" s="774">
        <v>225</v>
      </c>
      <c r="B226" s="808" t="s">
        <v>12363</v>
      </c>
      <c r="C226" s="774" t="s">
        <v>5627</v>
      </c>
      <c r="D226" s="774" t="str">
        <f>VLOOKUP(C226,'All Entries'!$B$1:$D$669,3,0)</f>
        <v>Male</v>
      </c>
      <c r="E226" s="775" t="str">
        <f>VLOOKUP(C226,'All Entries'!$B$2:$F$695,5,0)</f>
        <v>INFT</v>
      </c>
      <c r="F226" s="775" t="str">
        <f>VLOOKUP(C226,'All Entries'!$B$1:$G$669,6,0)</f>
        <v>INFT-1</v>
      </c>
      <c r="G226" s="775"/>
      <c r="H226" s="774" t="s">
        <v>12401</v>
      </c>
      <c r="I226" s="774" t="s">
        <v>12866</v>
      </c>
      <c r="J226" s="774" t="s">
        <v>12401</v>
      </c>
      <c r="K226" s="775" t="s">
        <v>13187</v>
      </c>
      <c r="L226" s="774" t="s">
        <v>14102</v>
      </c>
      <c r="M226" s="776">
        <v>350000</v>
      </c>
      <c r="N226" s="323" t="str">
        <f>VLOOKUP(C226,'All Entries'!$B$1:$M$669,12,0)</f>
        <v>omkar.bhambure@vit.edu.in</v>
      </c>
      <c r="O226" s="323" t="str">
        <f>VLOOKUP(C226,'All Entries'!$B$1:$N$669,13,0)</f>
        <v>omieblablablu2996@gmail.com</v>
      </c>
      <c r="P226" s="763">
        <f>VLOOKUP(C226,'All Entries'!$B$1:$P$669,15,0)</f>
        <v>7977877241</v>
      </c>
      <c r="Q226" s="982" t="s">
        <v>14093</v>
      </c>
    </row>
    <row r="227" spans="1:17" customFormat="1" ht="15">
      <c r="A227" s="774">
        <v>226</v>
      </c>
      <c r="B227" s="808" t="s">
        <v>12364</v>
      </c>
      <c r="C227" s="774" t="s">
        <v>1577</v>
      </c>
      <c r="D227" s="774" t="str">
        <f>VLOOKUP(C227,'All Entries'!$B$1:$D$669,3,0)</f>
        <v>Female</v>
      </c>
      <c r="E227" s="775" t="str">
        <f>VLOOKUP(C227,'All Entries'!$B$2:$F$695,5,0)</f>
        <v>CMPN</v>
      </c>
      <c r="F227" s="775" t="str">
        <f>VLOOKUP(C227,'All Entries'!$B$1:$G$669,6,0)</f>
        <v>CMPN-2</v>
      </c>
      <c r="G227" s="775"/>
      <c r="H227" s="774" t="s">
        <v>12401</v>
      </c>
      <c r="I227" s="774" t="s">
        <v>12866</v>
      </c>
      <c r="J227" s="774" t="s">
        <v>12401</v>
      </c>
      <c r="K227" s="775" t="s">
        <v>13187</v>
      </c>
      <c r="L227" s="774" t="s">
        <v>14102</v>
      </c>
      <c r="M227" s="776">
        <v>350000</v>
      </c>
      <c r="N227" s="323" t="str">
        <f>VLOOKUP(C227,'All Entries'!$B$1:$M$669,12,0)</f>
        <v>anjali.rahangdale@vit.edu.in</v>
      </c>
      <c r="O227" s="323" t="str">
        <f>VLOOKUP(C227,'All Entries'!$B$1:$N$669,13,0)</f>
        <v>anjalirahangdale1311@gmail.com</v>
      </c>
      <c r="P227" s="763">
        <f>VLOOKUP(C227,'All Entries'!$B$1:$P$669,15,0)</f>
        <v>9834679387</v>
      </c>
      <c r="Q227" s="982" t="s">
        <v>14093</v>
      </c>
    </row>
    <row r="228" spans="1:17" customFormat="1" ht="15">
      <c r="A228" s="774">
        <v>227</v>
      </c>
      <c r="B228" s="808" t="s">
        <v>11244</v>
      </c>
      <c r="C228" s="774" t="s">
        <v>11243</v>
      </c>
      <c r="D228" s="774" t="str">
        <f>VLOOKUP(C228,'All Entries'!$B$1:$D$669,3,0)</f>
        <v>Female</v>
      </c>
      <c r="E228" s="775" t="str">
        <f>VLOOKUP(C228,'All Entries'!$B$2:$F$695,5,0)</f>
        <v>CMPN</v>
      </c>
      <c r="F228" s="775" t="str">
        <f>VLOOKUP(C228,'All Entries'!$B$1:$G$669,6,0)</f>
        <v>CMPN-2</v>
      </c>
      <c r="G228" s="775"/>
      <c r="H228" s="774" t="s">
        <v>12401</v>
      </c>
      <c r="I228" s="774" t="s">
        <v>12866</v>
      </c>
      <c r="J228" s="774" t="s">
        <v>12401</v>
      </c>
      <c r="K228" s="775" t="s">
        <v>13187</v>
      </c>
      <c r="L228" s="774" t="s">
        <v>14102</v>
      </c>
      <c r="M228" s="776">
        <v>350000</v>
      </c>
      <c r="N228" s="323" t="str">
        <f>VLOOKUP(C228,'All Entries'!$B$1:$M$669,12,0)</f>
        <v>vijaya.mishra@vit.edu.in</v>
      </c>
      <c r="O228" s="323" t="str">
        <f>VLOOKUP(C228,'All Entries'!$B$1:$N$669,13,0)</f>
        <v>vijayamishra1709@gmail.com</v>
      </c>
      <c r="P228" s="763">
        <f>VLOOKUP(C228,'All Entries'!$B$1:$P$669,15,0)</f>
        <v>8850426305</v>
      </c>
      <c r="Q228" s="982" t="s">
        <v>14093</v>
      </c>
    </row>
    <row r="229" spans="1:17" customFormat="1" ht="15">
      <c r="A229" s="774">
        <v>228</v>
      </c>
      <c r="B229" s="808" t="s">
        <v>12365</v>
      </c>
      <c r="C229" s="774" t="s">
        <v>7984</v>
      </c>
      <c r="D229" s="774" t="str">
        <f>VLOOKUP(C229,'All Entries'!$B$1:$D$669,3,0)</f>
        <v>Female</v>
      </c>
      <c r="E229" s="775" t="str">
        <f>VLOOKUP(C229,'All Entries'!$B$2:$F$695,5,0)</f>
        <v>INFT</v>
      </c>
      <c r="F229" s="775" t="str">
        <f>VLOOKUP(C229,'All Entries'!$B$1:$G$669,6,0)</f>
        <v>INFT-1</v>
      </c>
      <c r="G229" s="775"/>
      <c r="H229" s="774" t="s">
        <v>12401</v>
      </c>
      <c r="I229" s="774" t="s">
        <v>12866</v>
      </c>
      <c r="J229" s="774" t="s">
        <v>12401</v>
      </c>
      <c r="K229" s="775" t="s">
        <v>13187</v>
      </c>
      <c r="L229" s="774" t="s">
        <v>14102</v>
      </c>
      <c r="M229" s="776">
        <v>350000</v>
      </c>
      <c r="N229" s="323" t="str">
        <f>VLOOKUP(C229,'All Entries'!$B$1:$M$669,12,0)</f>
        <v>sanika.raul@vit.edu.in</v>
      </c>
      <c r="O229" s="323" t="str">
        <f>VLOOKUP(C229,'All Entries'!$B$1:$N$669,13,0)</f>
        <v>sanikaraul06@gmail.com</v>
      </c>
      <c r="P229" s="763">
        <f>VLOOKUP(C229,'All Entries'!$B$1:$P$669,15,0)</f>
        <v>8976385041</v>
      </c>
      <c r="Q229" s="982" t="s">
        <v>14093</v>
      </c>
    </row>
    <row r="230" spans="1:17" customFormat="1" ht="15">
      <c r="A230" s="774">
        <v>229</v>
      </c>
      <c r="B230" s="808" t="s">
        <v>12327</v>
      </c>
      <c r="C230" s="774" t="s">
        <v>3404</v>
      </c>
      <c r="D230" s="774" t="str">
        <f>VLOOKUP(C230,'All Entries'!$B$1:$D$669,3,0)</f>
        <v>Male</v>
      </c>
      <c r="E230" s="775" t="str">
        <f>VLOOKUP(C230,'All Entries'!$B$2:$F$695,5,0)</f>
        <v>CMPN</v>
      </c>
      <c r="F230" s="775" t="str">
        <f>VLOOKUP(C230,'All Entries'!$B$1:$G$669,6,0)</f>
        <v>CMPN-3</v>
      </c>
      <c r="G230" s="775"/>
      <c r="H230" s="774" t="s">
        <v>12401</v>
      </c>
      <c r="I230" s="774" t="s">
        <v>12866</v>
      </c>
      <c r="J230" s="774" t="s">
        <v>12401</v>
      </c>
      <c r="K230" s="775" t="s">
        <v>13187</v>
      </c>
      <c r="L230" s="774" t="s">
        <v>14102</v>
      </c>
      <c r="M230" s="776">
        <v>350000</v>
      </c>
      <c r="N230" s="323" t="str">
        <f>VLOOKUP(C230,'All Entries'!$B$1:$M$669,12,0)</f>
        <v>hussain.kesury@vit.edu.in</v>
      </c>
      <c r="O230" s="323" t="str">
        <f>VLOOKUP(C230,'All Entries'!$B$1:$N$669,13,0)</f>
        <v>hussainkesury@gmail.com</v>
      </c>
      <c r="P230" s="763">
        <f>VLOOKUP(C230,'All Entries'!$B$1:$P$669,15,0)</f>
        <v>8779730972</v>
      </c>
      <c r="Q230" s="982" t="s">
        <v>14093</v>
      </c>
    </row>
    <row r="231" spans="1:17" customFormat="1" ht="15">
      <c r="A231" s="774">
        <v>230</v>
      </c>
      <c r="B231" s="808" t="s">
        <v>11782</v>
      </c>
      <c r="C231" s="774" t="s">
        <v>1254</v>
      </c>
      <c r="D231" s="774" t="str">
        <f>VLOOKUP(C231,'All Entries'!$B$1:$D$669,3,0)</f>
        <v>Female</v>
      </c>
      <c r="E231" s="775" t="str">
        <f>VLOOKUP(C231,'All Entries'!$B$2:$F$695,5,0)</f>
        <v>CMPN</v>
      </c>
      <c r="F231" s="775" t="str">
        <f>VLOOKUP(C231,'All Entries'!$B$1:$G$669,6,0)</f>
        <v>CMPN-2</v>
      </c>
      <c r="G231" s="775"/>
      <c r="H231" s="774" t="s">
        <v>12401</v>
      </c>
      <c r="I231" s="774" t="s">
        <v>12866</v>
      </c>
      <c r="J231" s="774" t="s">
        <v>12401</v>
      </c>
      <c r="K231" s="775" t="s">
        <v>13187</v>
      </c>
      <c r="L231" s="774" t="s">
        <v>14102</v>
      </c>
      <c r="M231" s="776">
        <v>350000</v>
      </c>
      <c r="N231" s="323" t="str">
        <f>VLOOKUP(C231,'All Entries'!$B$1:$M$669,12,0)</f>
        <v>anamika.ghosh@vit.edu.in</v>
      </c>
      <c r="O231" s="323" t="str">
        <f>VLOOKUP(C231,'All Entries'!$B$1:$N$669,13,0)</f>
        <v>anamikaghosh990@gmail.com</v>
      </c>
      <c r="P231" s="763">
        <f>VLOOKUP(C231,'All Entries'!$B$1:$P$669,15,0)</f>
        <v>9987086956</v>
      </c>
      <c r="Q231" s="982" t="s">
        <v>14093</v>
      </c>
    </row>
    <row r="232" spans="1:17" customFormat="1" ht="15">
      <c r="A232" s="774">
        <v>231</v>
      </c>
      <c r="B232" s="808" t="s">
        <v>11785</v>
      </c>
      <c r="C232" s="774" t="s">
        <v>4722</v>
      </c>
      <c r="D232" s="774" t="str">
        <f>VLOOKUP(C232,'All Entries'!$B$1:$D$669,3,0)</f>
        <v>Male</v>
      </c>
      <c r="E232" s="775" t="str">
        <f>VLOOKUP(C232,'All Entries'!$B$2:$F$695,5,0)</f>
        <v>CMPN</v>
      </c>
      <c r="F232" s="775" t="str">
        <f>VLOOKUP(C232,'All Entries'!$B$1:$G$669,6,0)</f>
        <v>CMPN-2</v>
      </c>
      <c r="G232" s="775"/>
      <c r="H232" s="774" t="s">
        <v>12401</v>
      </c>
      <c r="I232" s="774" t="s">
        <v>12866</v>
      </c>
      <c r="J232" s="774" t="s">
        <v>12401</v>
      </c>
      <c r="K232" s="775" t="s">
        <v>13187</v>
      </c>
      <c r="L232" s="774" t="s">
        <v>14102</v>
      </c>
      <c r="M232" s="776">
        <v>350000</v>
      </c>
      <c r="N232" s="323" t="str">
        <f>VLOOKUP(C232,'All Entries'!$B$1:$M$669,12,0)</f>
        <v>mehul.shankhapal@vit.edu.in</v>
      </c>
      <c r="O232" s="323" t="str">
        <f>VLOOKUP(C232,'All Entries'!$B$1:$N$669,13,0)</f>
        <v>mehulshankhapal2000@gmail.com</v>
      </c>
      <c r="P232" s="763">
        <f>VLOOKUP(C232,'All Entries'!$B$1:$P$669,15,0)</f>
        <v>9156365504</v>
      </c>
      <c r="Q232" s="982" t="s">
        <v>14093</v>
      </c>
    </row>
    <row r="233" spans="1:17" customFormat="1" ht="15">
      <c r="A233" s="774">
        <v>232</v>
      </c>
      <c r="B233" s="808" t="s">
        <v>12366</v>
      </c>
      <c r="C233" s="774" t="s">
        <v>5698</v>
      </c>
      <c r="D233" s="774" t="str">
        <f>VLOOKUP(C233,'All Entries'!$B$1:$D$669,3,0)</f>
        <v>Male</v>
      </c>
      <c r="E233" s="775" t="str">
        <f>VLOOKUP(C233,'All Entries'!$B$2:$F$695,5,0)</f>
        <v>INFT</v>
      </c>
      <c r="F233" s="775" t="str">
        <f>VLOOKUP(C233,'All Entries'!$B$1:$G$669,6,0)</f>
        <v>INFT-1</v>
      </c>
      <c r="G233" s="775"/>
      <c r="H233" s="774" t="s">
        <v>12401</v>
      </c>
      <c r="I233" s="774" t="s">
        <v>12866</v>
      </c>
      <c r="J233" s="774" t="s">
        <v>12401</v>
      </c>
      <c r="K233" s="775" t="s">
        <v>13187</v>
      </c>
      <c r="L233" s="774" t="s">
        <v>14102</v>
      </c>
      <c r="M233" s="776">
        <v>350000</v>
      </c>
      <c r="N233" s="323" t="str">
        <f>VLOOKUP(C233,'All Entries'!$B$1:$M$669,12,0)</f>
        <v>omkar.shinde@vit.edu.in</v>
      </c>
      <c r="O233" s="323" t="str">
        <f>VLOOKUP(C233,'All Entries'!$B$1:$N$669,13,0)</f>
        <v>aradhyashinde57@gmail.com</v>
      </c>
      <c r="P233" s="763">
        <f>VLOOKUP(C233,'All Entries'!$B$1:$P$669,15,0)</f>
        <v>9870457787</v>
      </c>
      <c r="Q233" s="982" t="s">
        <v>14093</v>
      </c>
    </row>
    <row r="234" spans="1:17" customFormat="1" ht="15">
      <c r="A234" s="774">
        <v>233</v>
      </c>
      <c r="B234" s="808" t="s">
        <v>10318</v>
      </c>
      <c r="C234" s="774" t="s">
        <v>10317</v>
      </c>
      <c r="D234" s="774" t="str">
        <f>VLOOKUP(C234,'All Entries'!$B$1:$D$669,3,0)</f>
        <v>Male</v>
      </c>
      <c r="E234" s="775" t="str">
        <f>VLOOKUP(C234,'All Entries'!$B$2:$F$695,5,0)</f>
        <v>CMPN</v>
      </c>
      <c r="F234" s="775" t="str">
        <f>VLOOKUP(C234,'All Entries'!$B$1:$G$669,6,0)</f>
        <v>CMPN-3</v>
      </c>
      <c r="G234" s="775"/>
      <c r="H234" s="774" t="s">
        <v>12401</v>
      </c>
      <c r="I234" s="774" t="s">
        <v>12866</v>
      </c>
      <c r="J234" s="774" t="s">
        <v>12401</v>
      </c>
      <c r="K234" s="775" t="s">
        <v>13187</v>
      </c>
      <c r="L234" s="774" t="s">
        <v>14102</v>
      </c>
      <c r="M234" s="776">
        <v>350000</v>
      </c>
      <c r="N234" s="323" t="str">
        <f>VLOOKUP(C234,'All Entries'!$B$1:$M$669,12,0)</f>
        <v>swapnil.bhosale@vit.edu.in</v>
      </c>
      <c r="O234" s="323" t="str">
        <f>VLOOKUP(C234,'All Entries'!$B$1:$N$669,13,0)</f>
        <v>swapnilb921@gmail.com</v>
      </c>
      <c r="P234" s="763">
        <f>VLOOKUP(C234,'All Entries'!$B$1:$P$669,15,0)</f>
        <v>8828081636</v>
      </c>
      <c r="Q234" s="982" t="s">
        <v>14093</v>
      </c>
    </row>
    <row r="235" spans="1:17" ht="15">
      <c r="A235" s="774">
        <v>234</v>
      </c>
      <c r="B235" s="808" t="s">
        <v>12367</v>
      </c>
      <c r="C235" s="774" t="s">
        <v>3805</v>
      </c>
      <c r="D235" s="774" t="str">
        <f>VLOOKUP(C235,'All Entries'!$B$1:$D$669,3,0)</f>
        <v>Male</v>
      </c>
      <c r="E235" s="775" t="str">
        <f>VLOOKUP(C235,'All Entries'!$B$2:$F$695,5,0)</f>
        <v>INFT</v>
      </c>
      <c r="F235" s="775" t="str">
        <f>VLOOKUP(C235,'All Entries'!$B$1:$G$669,6,0)</f>
        <v>INFT-2</v>
      </c>
      <c r="G235" s="775"/>
      <c r="H235" s="774" t="s">
        <v>12401</v>
      </c>
      <c r="I235" s="774" t="s">
        <v>12866</v>
      </c>
      <c r="J235" s="774" t="s">
        <v>12401</v>
      </c>
      <c r="K235" s="775" t="s">
        <v>13187</v>
      </c>
      <c r="L235" s="774" t="s">
        <v>14102</v>
      </c>
      <c r="M235" s="776">
        <v>350000</v>
      </c>
      <c r="N235" s="323" t="str">
        <f>VLOOKUP(C235,'All Entries'!$B$1:$M$669,12,0)</f>
        <v>kalpesh.tated@vit.edu.in</v>
      </c>
      <c r="O235" s="323" t="str">
        <f>VLOOKUP(C235,'All Entries'!$B$1:$N$669,13,0)</f>
        <v>jainkalpesh123456@gmail.com</v>
      </c>
      <c r="P235" s="763">
        <f>VLOOKUP(C235,'All Entries'!$B$1:$P$669,15,0)</f>
        <v>8879835499</v>
      </c>
      <c r="Q235" s="982" t="s">
        <v>14093</v>
      </c>
    </row>
    <row r="236" spans="1:17" customFormat="1" ht="15">
      <c r="A236" s="774">
        <v>235</v>
      </c>
      <c r="B236" s="808" t="s">
        <v>12368</v>
      </c>
      <c r="C236" s="774" t="s">
        <v>11166</v>
      </c>
      <c r="D236" s="774" t="str">
        <f>VLOOKUP(C236,'All Entries'!$B$1:$D$669,3,0)</f>
        <v>Female</v>
      </c>
      <c r="E236" s="775" t="str">
        <f>VLOOKUP(C236,'All Entries'!$B$2:$F$695,5,0)</f>
        <v>EXTC</v>
      </c>
      <c r="F236" s="775" t="str">
        <f>VLOOKUP(C236,'All Entries'!$B$1:$G$669,6,0)</f>
        <v>EXTC 2</v>
      </c>
      <c r="G236" s="775"/>
      <c r="H236" s="774" t="s">
        <v>12401</v>
      </c>
      <c r="I236" s="774" t="s">
        <v>12866</v>
      </c>
      <c r="J236" s="774" t="s">
        <v>12401</v>
      </c>
      <c r="K236" s="775" t="s">
        <v>13187</v>
      </c>
      <c r="L236" s="774" t="s">
        <v>14102</v>
      </c>
      <c r="M236" s="776">
        <v>350000</v>
      </c>
      <c r="N236" s="323" t="str">
        <f>VLOOKUP(C236,'All Entries'!$B$1:$M$669,12,0)</f>
        <v>vidhi.dave@vit.edu.in</v>
      </c>
      <c r="O236" s="323" t="str">
        <f>VLOOKUP(C236,'All Entries'!$B$1:$N$669,13,0)</f>
        <v>vidhimukesh99@gmail.com</v>
      </c>
      <c r="P236" s="763">
        <f>VLOOKUP(C236,'All Entries'!$B$1:$P$669,15,0)</f>
        <v>7506114684</v>
      </c>
      <c r="Q236" s="982" t="s">
        <v>14093</v>
      </c>
    </row>
    <row r="237" spans="1:17" customFormat="1" ht="15">
      <c r="A237" s="774">
        <v>236</v>
      </c>
      <c r="B237" s="808" t="s">
        <v>12370</v>
      </c>
      <c r="C237" s="774" t="s">
        <v>3995</v>
      </c>
      <c r="D237" s="774" t="str">
        <f>VLOOKUP(C237,'All Entries'!$B$1:$D$669,3,0)</f>
        <v>Male</v>
      </c>
      <c r="E237" s="775" t="str">
        <f>VLOOKUP(C237,'All Entries'!$B$2:$F$695,5,0)</f>
        <v>CMPN</v>
      </c>
      <c r="F237" s="775" t="str">
        <f>VLOOKUP(C237,'All Entries'!$B$1:$G$669,6,0)</f>
        <v>CMPN-1</v>
      </c>
      <c r="G237" s="775"/>
      <c r="H237" s="774" t="s">
        <v>12401</v>
      </c>
      <c r="I237" s="774" t="s">
        <v>12866</v>
      </c>
      <c r="J237" s="774" t="s">
        <v>12401</v>
      </c>
      <c r="K237" s="775" t="s">
        <v>13187</v>
      </c>
      <c r="L237" s="774" t="s">
        <v>14102</v>
      </c>
      <c r="M237" s="776">
        <v>350000</v>
      </c>
      <c r="N237" s="323" t="str">
        <f>VLOOKUP(C237,'All Entries'!$B$1:$M$669,12,0)</f>
        <v>ketan.mankar@vit.edu.in</v>
      </c>
      <c r="O237" s="323" t="str">
        <f>VLOOKUP(C237,'All Entries'!$B$1:$N$669,13,0)</f>
        <v>ketanmankar00@gmail.com</v>
      </c>
      <c r="P237" s="763">
        <f>VLOOKUP(C237,'All Entries'!$B$1:$P$669,15,0)</f>
        <v>8451971403</v>
      </c>
      <c r="Q237" s="982" t="s">
        <v>14093</v>
      </c>
    </row>
    <row r="238" spans="1:17" customFormat="1" ht="15">
      <c r="A238" s="774">
        <v>237</v>
      </c>
      <c r="B238" s="809" t="s">
        <v>12371</v>
      </c>
      <c r="C238" s="774" t="s">
        <v>10452</v>
      </c>
      <c r="D238" s="774" t="str">
        <f>VLOOKUP(C238,'All Entries'!$B$1:$D$669,3,0)</f>
        <v>Male</v>
      </c>
      <c r="E238" s="775" t="str">
        <f>VLOOKUP(C238,'All Entries'!$B$2:$F$695,5,0)</f>
        <v>EXTC</v>
      </c>
      <c r="F238" s="775" t="str">
        <f>VLOOKUP(C238,'All Entries'!$B$1:$G$669,6,0)</f>
        <v>EXTC 1</v>
      </c>
      <c r="G238" s="775"/>
      <c r="H238" s="774" t="s">
        <v>12401</v>
      </c>
      <c r="I238" s="774" t="s">
        <v>12866</v>
      </c>
      <c r="J238" s="774" t="s">
        <v>12401</v>
      </c>
      <c r="K238" s="775" t="s">
        <v>13187</v>
      </c>
      <c r="L238" s="774" t="s">
        <v>14102</v>
      </c>
      <c r="M238" s="776">
        <v>350000</v>
      </c>
      <c r="N238" s="323" t="str">
        <f>VLOOKUP(C238,'All Entries'!$B$1:$M$669,12,0)</f>
        <v>tanay.shah@vit.edu.in</v>
      </c>
      <c r="O238" s="323" t="str">
        <f>VLOOKUP(C238,'All Entries'!$B$1:$N$669,13,0)</f>
        <v>tanayshah027@gmail.com</v>
      </c>
      <c r="P238" s="763">
        <f>VLOOKUP(C238,'All Entries'!$B$1:$P$669,15,0)</f>
        <v>9653198978</v>
      </c>
      <c r="Q238" s="982" t="s">
        <v>14093</v>
      </c>
    </row>
    <row r="239" spans="1:17" ht="15">
      <c r="A239" s="774">
        <v>238</v>
      </c>
      <c r="B239" s="808" t="s">
        <v>7012</v>
      </c>
      <c r="C239" s="774" t="s">
        <v>7011</v>
      </c>
      <c r="D239" s="774" t="str">
        <f>VLOOKUP(C239,'All Entries'!$B$1:$D$669,3,0)</f>
        <v>Male</v>
      </c>
      <c r="E239" s="775" t="str">
        <f>VLOOKUP(C239,'All Entries'!$B$2:$F$695,5,0)</f>
        <v>INFT</v>
      </c>
      <c r="F239" s="775" t="str">
        <f>VLOOKUP(C239,'All Entries'!$B$1:$G$669,6,0)</f>
        <v>INFT-2</v>
      </c>
      <c r="G239" s="775"/>
      <c r="H239" s="774" t="s">
        <v>12402</v>
      </c>
      <c r="I239" s="774" t="s">
        <v>12913</v>
      </c>
      <c r="J239" s="774" t="s">
        <v>12402</v>
      </c>
      <c r="K239" s="775" t="s">
        <v>12340</v>
      </c>
      <c r="L239" s="774" t="s">
        <v>14103</v>
      </c>
      <c r="M239" s="776">
        <v>500000</v>
      </c>
      <c r="N239" s="323" t="str">
        <f>VLOOKUP(C239,'All Entries'!$B$1:$M$669,12,0)</f>
        <v>rishi.pandya@vit.edu.in</v>
      </c>
      <c r="O239" s="323" t="str">
        <f>VLOOKUP(C239,'All Entries'!$B$1:$N$669,13,0)</f>
        <v>rishipandya44@gmail.com</v>
      </c>
      <c r="P239" s="763">
        <f>VLOOKUP(C239,'All Entries'!$B$1:$P$669,15,0)</f>
        <v>8108817100</v>
      </c>
      <c r="Q239" s="982" t="s">
        <v>14104</v>
      </c>
    </row>
    <row r="240" spans="1:17" ht="15">
      <c r="A240" s="774">
        <v>239</v>
      </c>
      <c r="B240" s="815" t="s">
        <v>6296</v>
      </c>
      <c r="C240" s="774" t="s">
        <v>6295</v>
      </c>
      <c r="D240" s="774" t="str">
        <f>VLOOKUP(C240,'All Entries'!$B$1:$D$669,3,0)</f>
        <v>Male</v>
      </c>
      <c r="E240" s="775" t="str">
        <f>VLOOKUP(C240,'All Entries'!$B$2:$F$695,5,0)</f>
        <v>INFT</v>
      </c>
      <c r="F240" s="775" t="str">
        <f>VLOOKUP(C240,'All Entries'!$B$1:$G$669,6,0)</f>
        <v>INFT-2</v>
      </c>
      <c r="G240" s="775"/>
      <c r="H240" s="774" t="s">
        <v>12484</v>
      </c>
      <c r="I240" s="774" t="s">
        <v>12913</v>
      </c>
      <c r="J240" s="774" t="s">
        <v>12484</v>
      </c>
      <c r="K240" s="775" t="s">
        <v>12340</v>
      </c>
      <c r="L240" s="774" t="s">
        <v>14105</v>
      </c>
      <c r="M240" s="776">
        <v>350000</v>
      </c>
      <c r="N240" s="323" t="str">
        <f>VLOOKUP(C240,'All Entries'!$B$1:$M$669,12,0)</f>
        <v>prathmesh.gawande@vit.edu.in</v>
      </c>
      <c r="O240" s="323" t="str">
        <f>VLOOKUP(C240,'All Entries'!$B$1:$N$669,13,0)</f>
        <v>prathmesh3199@gmail.com</v>
      </c>
      <c r="P240" s="763">
        <f>VLOOKUP(C240,'All Entries'!$B$1:$P$669,15,0)</f>
        <v>8767417721</v>
      </c>
      <c r="Q240" s="982" t="s">
        <v>14106</v>
      </c>
    </row>
    <row r="241" spans="1:17" customFormat="1" ht="15">
      <c r="A241" s="774">
        <v>240</v>
      </c>
      <c r="B241" s="815" t="s">
        <v>12485</v>
      </c>
      <c r="C241" s="774" t="s">
        <v>11436</v>
      </c>
      <c r="D241" s="774" t="str">
        <f>VLOOKUP(C241,'All Entries'!$B$1:$D$669,3,0)</f>
        <v>Male</v>
      </c>
      <c r="E241" s="775" t="str">
        <f>VLOOKUP(C241,'All Entries'!$B$2:$F$695,5,0)</f>
        <v>CMPN</v>
      </c>
      <c r="F241" s="775" t="str">
        <f>VLOOKUP(C241,'All Entries'!$B$1:$G$669,6,0)</f>
        <v>CMPN-2</v>
      </c>
      <c r="G241" s="775"/>
      <c r="H241" s="774" t="s">
        <v>12484</v>
      </c>
      <c r="I241" s="774" t="s">
        <v>12913</v>
      </c>
      <c r="J241" s="774" t="s">
        <v>12484</v>
      </c>
      <c r="K241" s="775" t="s">
        <v>12340</v>
      </c>
      <c r="L241" s="774" t="s">
        <v>14105</v>
      </c>
      <c r="M241" s="776">
        <v>350000</v>
      </c>
      <c r="N241" s="323" t="str">
        <f>VLOOKUP(C241,'All Entries'!$B$1:$M$669,12,0)</f>
        <v>yash.wairagade@vit.edu.in</v>
      </c>
      <c r="O241" s="323" t="str">
        <f>VLOOKUP(C241,'All Entries'!$B$1:$N$669,13,0)</f>
        <v>yswairagade95@gmail.com</v>
      </c>
      <c r="P241" s="763">
        <f>VLOOKUP(C241,'All Entries'!$B$1:$P$669,15,0)</f>
        <v>9172873888</v>
      </c>
      <c r="Q241" s="982" t="s">
        <v>14106</v>
      </c>
    </row>
    <row r="242" spans="1:17" customFormat="1" ht="15">
      <c r="A242" s="774">
        <v>241</v>
      </c>
      <c r="B242" s="815" t="s">
        <v>14072</v>
      </c>
      <c r="C242" s="774" t="s">
        <v>9890</v>
      </c>
      <c r="D242" s="774" t="str">
        <f>VLOOKUP(C242,'All Entries'!$B$1:$D$669,3,0)</f>
        <v>Female</v>
      </c>
      <c r="E242" s="775" t="str">
        <f>VLOOKUP(C242,'All Entries'!$B$2:$F$695,5,0)</f>
        <v>CMPN</v>
      </c>
      <c r="F242" s="775" t="str">
        <f>VLOOKUP(C242,'All Entries'!$B$1:$G$669,6,0)</f>
        <v>CMPN-3</v>
      </c>
      <c r="G242" s="775"/>
      <c r="H242" s="774" t="s">
        <v>12484</v>
      </c>
      <c r="I242" s="774" t="s">
        <v>12913</v>
      </c>
      <c r="J242" s="774" t="s">
        <v>12484</v>
      </c>
      <c r="K242" s="775" t="s">
        <v>12340</v>
      </c>
      <c r="L242" s="774" t="s">
        <v>14105</v>
      </c>
      <c r="M242" s="776">
        <v>350000</v>
      </c>
      <c r="N242" s="323" t="str">
        <f>VLOOKUP(C242,'All Entries'!$B$1:$M$669,12,0)</f>
        <v>snehal.parkhe@vit.edu.in</v>
      </c>
      <c r="O242" s="323" t="str">
        <f>VLOOKUP(C242,'All Entries'!$B$1:$N$669,13,0)</f>
        <v>snehalparkhe0@gmail.com</v>
      </c>
      <c r="P242" s="763">
        <f>VLOOKUP(C242,'All Entries'!$B$1:$P$669,15,0)</f>
        <v>9821339464</v>
      </c>
      <c r="Q242" s="982" t="s">
        <v>14106</v>
      </c>
    </row>
    <row r="243" spans="1:17" ht="15">
      <c r="A243" s="774">
        <v>242</v>
      </c>
      <c r="B243" s="815" t="s">
        <v>632</v>
      </c>
      <c r="C243" s="774" t="s">
        <v>631</v>
      </c>
      <c r="D243" s="774" t="str">
        <f>VLOOKUP(C243,'All Entries'!$B$1:$D$669,3,0)</f>
        <v>Male</v>
      </c>
      <c r="E243" s="775" t="str">
        <f>VLOOKUP(C243,'All Entries'!$B$2:$F$695,5,0)</f>
        <v>INFT</v>
      </c>
      <c r="F243" s="775" t="str">
        <f>VLOOKUP(C243,'All Entries'!$B$1:$G$669,6,0)</f>
        <v>INFT-2</v>
      </c>
      <c r="G243" s="775"/>
      <c r="H243" s="774" t="s">
        <v>12484</v>
      </c>
      <c r="I243" s="774" t="s">
        <v>12913</v>
      </c>
      <c r="J243" s="774" t="s">
        <v>12484</v>
      </c>
      <c r="K243" s="775" t="s">
        <v>12340</v>
      </c>
      <c r="L243" s="774" t="s">
        <v>14105</v>
      </c>
      <c r="M243" s="776">
        <v>350000</v>
      </c>
      <c r="N243" s="323" t="str">
        <f>VLOOKUP(C243,'All Entries'!$B$1:$M$669,12,0)</f>
        <v>aditya.sarwankar@vit.edu.in</v>
      </c>
      <c r="O243" s="323" t="str">
        <f>VLOOKUP(C243,'All Entries'!$B$1:$N$669,13,0)</f>
        <v>adityasarwankar1999@gmail.com</v>
      </c>
      <c r="P243" s="763">
        <f>VLOOKUP(C243,'All Entries'!$B$1:$P$669,15,0)</f>
        <v>7208032334</v>
      </c>
      <c r="Q243" s="982" t="s">
        <v>14106</v>
      </c>
    </row>
    <row r="244" spans="1:17" ht="15">
      <c r="A244" s="774">
        <v>243</v>
      </c>
      <c r="B244" s="815" t="s">
        <v>10283</v>
      </c>
      <c r="C244" s="774" t="s">
        <v>10282</v>
      </c>
      <c r="D244" s="774" t="str">
        <f>VLOOKUP(C244,'All Entries'!$B$1:$D$669,3,0)</f>
        <v>Male</v>
      </c>
      <c r="E244" s="775" t="str">
        <f>VLOOKUP(C244,'All Entries'!$B$2:$F$695,5,0)</f>
        <v>INFT</v>
      </c>
      <c r="F244" s="775" t="str">
        <f>VLOOKUP(C244,'All Entries'!$B$1:$G$669,6,0)</f>
        <v>INFT-2</v>
      </c>
      <c r="G244" s="775"/>
      <c r="H244" s="774" t="s">
        <v>12484</v>
      </c>
      <c r="I244" s="774" t="s">
        <v>12913</v>
      </c>
      <c r="J244" s="774" t="s">
        <v>12484</v>
      </c>
      <c r="K244" s="775" t="s">
        <v>12340</v>
      </c>
      <c r="L244" s="774" t="s">
        <v>14105</v>
      </c>
      <c r="M244" s="776">
        <v>350000</v>
      </c>
      <c r="N244" s="323" t="str">
        <f>VLOOKUP(C244,'All Entries'!$B$1:$M$669,12,0)</f>
        <v>sushant.kulkarni@vit.edu.in</v>
      </c>
      <c r="O244" s="323" t="str">
        <f>VLOOKUP(C244,'All Entries'!$B$1:$N$669,13,0)</f>
        <v>kulkarnisushant0408@gmail.com</v>
      </c>
      <c r="P244" s="763">
        <f>VLOOKUP(C244,'All Entries'!$B$1:$P$669,15,0)</f>
        <v>7045653008</v>
      </c>
      <c r="Q244" s="982" t="s">
        <v>14106</v>
      </c>
    </row>
    <row r="245" spans="1:17" ht="15">
      <c r="A245" s="774">
        <v>244</v>
      </c>
      <c r="B245" s="815" t="s">
        <v>13873</v>
      </c>
      <c r="C245" s="774" t="s">
        <v>7196</v>
      </c>
      <c r="D245" s="774" t="str">
        <f>VLOOKUP(C245,'All Entries'!$B$1:$D$669,3,0)</f>
        <v>Male</v>
      </c>
      <c r="E245" s="775" t="str">
        <f>VLOOKUP(C245,'All Entries'!$B$2:$F$695,5,0)</f>
        <v>INFT</v>
      </c>
      <c r="F245" s="775" t="str">
        <f>VLOOKUP(C245,'All Entries'!$B$1:$G$669,6,0)</f>
        <v>INFT-2</v>
      </c>
      <c r="G245" s="775"/>
      <c r="H245" s="774" t="s">
        <v>12484</v>
      </c>
      <c r="I245" s="774" t="s">
        <v>12913</v>
      </c>
      <c r="J245" s="774" t="s">
        <v>12484</v>
      </c>
      <c r="K245" s="775" t="s">
        <v>12340</v>
      </c>
      <c r="L245" s="774" t="s">
        <v>14105</v>
      </c>
      <c r="M245" s="776">
        <v>350000</v>
      </c>
      <c r="N245" s="323" t="str">
        <f>VLOOKUP(C245,'All Entries'!$B$1:$M$669,12,0)</f>
        <v>rohit.gupta@vit.edu.in</v>
      </c>
      <c r="O245" s="323" t="str">
        <f>VLOOKUP(C245,'All Entries'!$B$1:$N$669,13,0)</f>
        <v>rg03021998@gmail.com</v>
      </c>
      <c r="P245" s="763">
        <f>VLOOKUP(C245,'All Entries'!$B$1:$P$669,15,0)</f>
        <v>9004467352</v>
      </c>
      <c r="Q245" s="982" t="s">
        <v>14106</v>
      </c>
    </row>
    <row r="246" spans="1:17" customFormat="1" ht="15">
      <c r="A246" s="774">
        <v>245</v>
      </c>
      <c r="B246" s="815" t="s">
        <v>5296</v>
      </c>
      <c r="C246" s="774" t="s">
        <v>5295</v>
      </c>
      <c r="D246" s="774" t="str">
        <f>VLOOKUP(C246,'All Entries'!$B$1:$D$669,3,0)</f>
        <v>Female</v>
      </c>
      <c r="E246" s="775" t="str">
        <f>VLOOKUP(C246,'All Entries'!$B$2:$F$695,5,0)</f>
        <v>INFT</v>
      </c>
      <c r="F246" s="775" t="str">
        <f>VLOOKUP(C246,'All Entries'!$B$1:$G$669,6,0)</f>
        <v>INFT-1</v>
      </c>
      <c r="G246" s="775"/>
      <c r="H246" s="774" t="s">
        <v>12484</v>
      </c>
      <c r="I246" s="774" t="s">
        <v>12913</v>
      </c>
      <c r="J246" s="774" t="s">
        <v>12484</v>
      </c>
      <c r="K246" s="775" t="s">
        <v>12340</v>
      </c>
      <c r="L246" s="774" t="s">
        <v>14105</v>
      </c>
      <c r="M246" s="776">
        <v>350000</v>
      </c>
      <c r="N246" s="323" t="str">
        <f>VLOOKUP(C246,'All Entries'!$B$1:$M$669,12,0)</f>
        <v>neha.mayekar@vit.edu.in</v>
      </c>
      <c r="O246" s="323" t="str">
        <f>VLOOKUP(C246,'All Entries'!$B$1:$N$669,13,0)</f>
        <v>nehamayekar1999@gmail.com</v>
      </c>
      <c r="P246" s="763">
        <f>VLOOKUP(C246,'All Entries'!$B$1:$P$669,15,0)</f>
        <v>9822952424</v>
      </c>
      <c r="Q246" s="982" t="s">
        <v>14106</v>
      </c>
    </row>
    <row r="247" spans="1:17" customFormat="1" ht="15">
      <c r="A247" s="774">
        <v>246</v>
      </c>
      <c r="B247" s="808" t="s">
        <v>12500</v>
      </c>
      <c r="C247" s="774" t="s">
        <v>1057</v>
      </c>
      <c r="D247" s="774" t="str">
        <f>VLOOKUP(C247,'All Entries'!$B$1:$D$669,3,0)</f>
        <v>Male</v>
      </c>
      <c r="E247" s="775" t="str">
        <f>VLOOKUP(C247,'All Entries'!$B$2:$F$695,5,0)</f>
        <v>INFT</v>
      </c>
      <c r="F247" s="775" t="str">
        <f>VLOOKUP(C247,'All Entries'!$B$1:$G$669,6,0)</f>
        <v>INFT-1</v>
      </c>
      <c r="G247" s="775"/>
      <c r="H247" s="774" t="s">
        <v>12499</v>
      </c>
      <c r="I247" s="774" t="s">
        <v>12866</v>
      </c>
      <c r="J247" s="774" t="s">
        <v>12499</v>
      </c>
      <c r="K247" s="775" t="s">
        <v>13188</v>
      </c>
      <c r="L247" s="774" t="s">
        <v>14107</v>
      </c>
      <c r="M247" s="776">
        <v>380000</v>
      </c>
      <c r="N247" s="323" t="str">
        <f>VLOOKUP(C247,'All Entries'!$B$1:$M$669,12,0)</f>
        <v>allan.mascarenhas@vit.edu.in</v>
      </c>
      <c r="O247" s="323" t="str">
        <f>VLOOKUP(C247,'All Entries'!$B$1:$N$669,13,0)</f>
        <v>allanmascarenhas4@gmail.com</v>
      </c>
      <c r="P247" s="763">
        <f>VLOOKUP(C247,'All Entries'!$B$1:$P$669,15,0)</f>
        <v>8369334943</v>
      </c>
      <c r="Q247" s="982" t="s">
        <v>14108</v>
      </c>
    </row>
    <row r="248" spans="1:17" customFormat="1" ht="15">
      <c r="A248" s="774">
        <v>247</v>
      </c>
      <c r="B248" s="808" t="s">
        <v>12501</v>
      </c>
      <c r="C248" s="774" t="s">
        <v>4680</v>
      </c>
      <c r="D248" s="774" t="str">
        <f>VLOOKUP(C248,'All Entries'!$B$1:$D$669,3,0)</f>
        <v>Female</v>
      </c>
      <c r="E248" s="775" t="str">
        <f>VLOOKUP(C248,'All Entries'!$B$2:$F$695,5,0)</f>
        <v>INFT</v>
      </c>
      <c r="F248" s="775" t="str">
        <f>VLOOKUP(C248,'All Entries'!$B$1:$G$669,6,0)</f>
        <v>INFT-1</v>
      </c>
      <c r="G248" s="775"/>
      <c r="H248" s="774" t="s">
        <v>12499</v>
      </c>
      <c r="I248" s="774" t="s">
        <v>12866</v>
      </c>
      <c r="J248" s="774" t="s">
        <v>12499</v>
      </c>
      <c r="K248" s="775" t="s">
        <v>13188</v>
      </c>
      <c r="L248" s="774" t="s">
        <v>14107</v>
      </c>
      <c r="M248" s="776">
        <v>380000</v>
      </c>
      <c r="N248" s="323" t="str">
        <f>VLOOKUP(C248,'All Entries'!$B$1:$M$669,12,0)</f>
        <v>mayuri.gaikwad@vit.edu.in</v>
      </c>
      <c r="O248" s="323" t="str">
        <f>VLOOKUP(C248,'All Entries'!$B$1:$N$669,13,0)</f>
        <v>mayurigaikwad125@gmail.com</v>
      </c>
      <c r="P248" s="763">
        <f>VLOOKUP(C248,'All Entries'!$B$1:$P$669,15,0)</f>
        <v>8983244598</v>
      </c>
      <c r="Q248" s="982" t="s">
        <v>14108</v>
      </c>
    </row>
    <row r="249" spans="1:17" customFormat="1" ht="15">
      <c r="A249" s="774">
        <v>248</v>
      </c>
      <c r="B249" s="808" t="s">
        <v>12502</v>
      </c>
      <c r="C249" s="774" t="s">
        <v>9797</v>
      </c>
      <c r="D249" s="774" t="str">
        <f>VLOOKUP(C249,'All Entries'!$B$1:$D$669,3,0)</f>
        <v>Female</v>
      </c>
      <c r="E249" s="775" t="str">
        <f>VLOOKUP(C249,'All Entries'!$B$2:$F$695,5,0)</f>
        <v>CMPN</v>
      </c>
      <c r="F249" s="775" t="str">
        <f>VLOOKUP(C249,'All Entries'!$B$1:$G$669,6,0)</f>
        <v>CMPN-2</v>
      </c>
      <c r="G249" s="775"/>
      <c r="H249" s="774" t="s">
        <v>12499</v>
      </c>
      <c r="I249" s="774" t="s">
        <v>12866</v>
      </c>
      <c r="J249" s="774" t="s">
        <v>12499</v>
      </c>
      <c r="K249" s="775" t="s">
        <v>13188</v>
      </c>
      <c r="L249" s="774" t="s">
        <v>14107</v>
      </c>
      <c r="M249" s="776">
        <v>380000</v>
      </c>
      <c r="N249" s="323" t="str">
        <f>VLOOKUP(C249,'All Entries'!$B$1:$M$669,12,0)</f>
        <v>siddhi.nagap@vit.edu.in</v>
      </c>
      <c r="O249" s="323" t="str">
        <f>VLOOKUP(C249,'All Entries'!$B$1:$N$669,13,0)</f>
        <v>siddhinagap.sn@gmail.com</v>
      </c>
      <c r="P249" s="763">
        <f>VLOOKUP(C249,'All Entries'!$B$1:$P$669,15,0)</f>
        <v>8369960564</v>
      </c>
      <c r="Q249" s="982" t="s">
        <v>14108</v>
      </c>
    </row>
    <row r="250" spans="1:17" ht="15">
      <c r="A250" s="774">
        <v>249</v>
      </c>
      <c r="B250" s="808" t="s">
        <v>12503</v>
      </c>
      <c r="C250" s="774" t="s">
        <v>8198</v>
      </c>
      <c r="D250" s="774" t="str">
        <f>VLOOKUP(C250,'All Entries'!$B$1:$D$669,3,0)</f>
        <v>Male</v>
      </c>
      <c r="E250" s="775" t="str">
        <f>VLOOKUP(C250,'All Entries'!$B$2:$F$695,5,0)</f>
        <v>INFT</v>
      </c>
      <c r="F250" s="775" t="str">
        <f>VLOOKUP(C250,'All Entries'!$B$1:$G$669,6,0)</f>
        <v>INFT-2</v>
      </c>
      <c r="G250" s="775"/>
      <c r="H250" s="774" t="s">
        <v>12499</v>
      </c>
      <c r="I250" s="774" t="s">
        <v>12866</v>
      </c>
      <c r="J250" s="774" t="s">
        <v>12499</v>
      </c>
      <c r="K250" s="775" t="s">
        <v>13188</v>
      </c>
      <c r="L250" s="774" t="s">
        <v>14107</v>
      </c>
      <c r="M250" s="776">
        <v>380000</v>
      </c>
      <c r="N250" s="323" t="str">
        <f>VLOOKUP(C250,'All Entries'!$B$1:$M$669,12,0)</f>
        <v>sarvesh.kharche@vit.edu.in</v>
      </c>
      <c r="O250" s="323" t="str">
        <f>VLOOKUP(C250,'All Entries'!$B$1:$N$669,13,0)</f>
        <v>kharchesarvesh@gmail.com</v>
      </c>
      <c r="P250" s="763">
        <f>VLOOKUP(C250,'All Entries'!$B$1:$P$669,15,0)</f>
        <v>8850530257</v>
      </c>
      <c r="Q250" s="982" t="s">
        <v>14108</v>
      </c>
    </row>
    <row r="251" spans="1:17" customFormat="1" ht="15">
      <c r="A251" s="774">
        <v>250</v>
      </c>
      <c r="B251" s="808" t="s">
        <v>12504</v>
      </c>
      <c r="C251" s="774" t="s">
        <v>3464</v>
      </c>
      <c r="D251" s="774" t="str">
        <f>VLOOKUP(C251,'All Entries'!$B$1:$D$669,3,0)</f>
        <v>Female</v>
      </c>
      <c r="E251" s="775" t="str">
        <f>VLOOKUP(C251,'All Entries'!$B$2:$F$695,5,0)</f>
        <v>CMPN</v>
      </c>
      <c r="F251" s="775" t="str">
        <f>VLOOKUP(C251,'All Entries'!$B$1:$G$669,6,0)</f>
        <v>CMPN-1</v>
      </c>
      <c r="G251" s="775"/>
      <c r="H251" s="774" t="s">
        <v>12499</v>
      </c>
      <c r="I251" s="774" t="s">
        <v>12866</v>
      </c>
      <c r="J251" s="774" t="s">
        <v>12499</v>
      </c>
      <c r="K251" s="775" t="s">
        <v>13188</v>
      </c>
      <c r="L251" s="774" t="s">
        <v>14107</v>
      </c>
      <c r="M251" s="776">
        <v>380000</v>
      </c>
      <c r="N251" s="323" t="str">
        <f>VLOOKUP(C251,'All Entries'!$B$1:$M$669,12,0)</f>
        <v>iqra.shaikh@vit.edu.in</v>
      </c>
      <c r="O251" s="323" t="str">
        <f>VLOOKUP(C251,'All Entries'!$B$1:$N$669,13,0)</f>
        <v>iqrakshaikh13@gmail.com</v>
      </c>
      <c r="P251" s="763">
        <f>VLOOKUP(C251,'All Entries'!$B$1:$P$669,15,0)</f>
        <v>8655321430</v>
      </c>
      <c r="Q251" s="982" t="s">
        <v>14108</v>
      </c>
    </row>
    <row r="252" spans="1:17" ht="15">
      <c r="A252" s="774">
        <v>251</v>
      </c>
      <c r="B252" s="815" t="s">
        <v>180</v>
      </c>
      <c r="C252" s="774" t="s">
        <v>179</v>
      </c>
      <c r="D252" s="774" t="str">
        <f>VLOOKUP(C252,'All Entries'!$B$1:$D$669,3,0)</f>
        <v>Female</v>
      </c>
      <c r="E252" s="775" t="str">
        <f>VLOOKUP(C252,'All Entries'!$B$2:$F$695,5,0)</f>
        <v>INFT</v>
      </c>
      <c r="F252" s="775" t="str">
        <f>VLOOKUP(C252,'All Entries'!$B$1:$G$669,6,0)</f>
        <v>INFT-2</v>
      </c>
      <c r="G252" s="775"/>
      <c r="H252" s="774" t="s">
        <v>12498</v>
      </c>
      <c r="I252" s="774" t="s">
        <v>12913</v>
      </c>
      <c r="J252" s="774" t="s">
        <v>12498</v>
      </c>
      <c r="K252" s="775" t="s">
        <v>12340</v>
      </c>
      <c r="L252" s="774" t="s">
        <v>14109</v>
      </c>
      <c r="M252" s="776">
        <v>250000</v>
      </c>
      <c r="N252" s="323" t="str">
        <f>VLOOKUP(C252,'All Entries'!$B$1:$M$669,12,0)</f>
        <v>aarti.madane@vit.edu.in</v>
      </c>
      <c r="O252" s="323" t="str">
        <f>VLOOKUP(C252,'All Entries'!$B$1:$N$669,13,0)</f>
        <v>aartimadane98@gmail.com</v>
      </c>
      <c r="P252" s="763">
        <f>VLOOKUP(C252,'All Entries'!$B$1:$P$669,15,0)</f>
        <v>9552084169</v>
      </c>
      <c r="Q252" s="982" t="s">
        <v>14110</v>
      </c>
    </row>
    <row r="253" spans="1:17" customFormat="1" ht="15">
      <c r="A253" s="774">
        <v>252</v>
      </c>
      <c r="B253" s="815" t="s">
        <v>5071</v>
      </c>
      <c r="C253" s="774" t="s">
        <v>5070</v>
      </c>
      <c r="D253" s="774" t="str">
        <f>VLOOKUP(C253,'All Entries'!$B$1:$D$669,3,0)</f>
        <v>Female</v>
      </c>
      <c r="E253" s="775" t="str">
        <f>VLOOKUP(C253,'All Entries'!$B$2:$F$695,5,0)</f>
        <v>EXTC</v>
      </c>
      <c r="F253" s="775" t="str">
        <f>VLOOKUP(C253,'All Entries'!$B$1:$G$669,6,0)</f>
        <v>EXTC 3</v>
      </c>
      <c r="G253" s="775"/>
      <c r="H253" s="774" t="s">
        <v>12498</v>
      </c>
      <c r="I253" s="774" t="s">
        <v>12913</v>
      </c>
      <c r="J253" s="774" t="s">
        <v>12498</v>
      </c>
      <c r="K253" s="775" t="s">
        <v>12340</v>
      </c>
      <c r="L253" s="774" t="s">
        <v>14109</v>
      </c>
      <c r="M253" s="776">
        <v>250000</v>
      </c>
      <c r="N253" s="323" t="str">
        <f>VLOOKUP(C253,'All Entries'!$B$1:$M$669,12,0)</f>
        <v>mrunali.zore@vit.edu.in</v>
      </c>
      <c r="O253" s="323" t="str">
        <f>VLOOKUP(C253,'All Entries'!$B$1:$N$669,13,0)</f>
        <v>mrunali99zore@gmail.com</v>
      </c>
      <c r="P253" s="763">
        <f>VLOOKUP(C253,'All Entries'!$B$1:$P$669,15,0)</f>
        <v>8879191759</v>
      </c>
      <c r="Q253" s="982" t="s">
        <v>14110</v>
      </c>
    </row>
    <row r="254" spans="1:17" ht="15">
      <c r="A254" s="774">
        <v>253</v>
      </c>
      <c r="B254" s="815" t="s">
        <v>12585</v>
      </c>
      <c r="C254" s="774" t="s">
        <v>12586</v>
      </c>
      <c r="D254" s="774" t="str">
        <f>VLOOKUP(C254,'All Entries'!$B$1:$D$669,3,0)</f>
        <v>Female</v>
      </c>
      <c r="E254" s="775" t="str">
        <f>VLOOKUP(C254,'All Entries'!$B$2:$F$695,5,0)</f>
        <v>INFT</v>
      </c>
      <c r="F254" s="775" t="str">
        <f>VLOOKUP(C254,'All Entries'!$B$1:$G$669,6,0)</f>
        <v>INFT-2</v>
      </c>
      <c r="G254" s="775"/>
      <c r="H254" s="774" t="s">
        <v>12498</v>
      </c>
      <c r="I254" s="774" t="s">
        <v>12913</v>
      </c>
      <c r="J254" s="774" t="s">
        <v>12498</v>
      </c>
      <c r="K254" s="775" t="s">
        <v>12340</v>
      </c>
      <c r="L254" s="774" t="s">
        <v>14109</v>
      </c>
      <c r="M254" s="776">
        <v>250000</v>
      </c>
      <c r="N254" s="323" t="str">
        <f>VLOOKUP(C254,'All Entries'!$B$1:$M$669,12,0)</f>
        <v>prachi.gujar@vit.edu.in</v>
      </c>
      <c r="O254" s="323" t="str">
        <f>VLOOKUP(C254,'All Entries'!$B$1:$N$669,13,0)</f>
        <v>prachigujar05@gmail.com</v>
      </c>
      <c r="P254" s="763">
        <f>VLOOKUP(C254,'All Entries'!$B$1:$P$669,15,0)</f>
        <v>8104911167</v>
      </c>
      <c r="Q254" s="982" t="s">
        <v>14110</v>
      </c>
    </row>
    <row r="255" spans="1:17" customFormat="1" ht="15">
      <c r="A255" s="774">
        <v>254</v>
      </c>
      <c r="B255" s="815" t="s">
        <v>13025</v>
      </c>
      <c r="C255" s="774" t="s">
        <v>6709</v>
      </c>
      <c r="D255" s="774" t="str">
        <f>VLOOKUP(C255,'All Entries'!$B$1:$D$669,3,0)</f>
        <v>Male</v>
      </c>
      <c r="E255" s="775" t="str">
        <f>VLOOKUP(C255,'All Entries'!$B$2:$F$695,5,0)</f>
        <v>EXTC</v>
      </c>
      <c r="F255" s="775" t="str">
        <f>VLOOKUP(C255,'All Entries'!$B$1:$G$669,6,0)</f>
        <v>EXTC 1</v>
      </c>
      <c r="G255" s="775"/>
      <c r="H255" s="774" t="s">
        <v>12498</v>
      </c>
      <c r="I255" s="774" t="s">
        <v>12913</v>
      </c>
      <c r="J255" s="774" t="s">
        <v>12498</v>
      </c>
      <c r="K255" s="775" t="s">
        <v>12340</v>
      </c>
      <c r="L255" s="774" t="s">
        <v>14109</v>
      </c>
      <c r="M255" s="776">
        <v>250000</v>
      </c>
      <c r="N255" s="323" t="str">
        <f>VLOOKUP(C255,'All Entries'!$B$1:$M$669,12,0)</f>
        <v>rahul.kamble1@vit.edu.in</v>
      </c>
      <c r="O255" s="323" t="str">
        <f>VLOOKUP(C255,'All Entries'!$B$1:$N$669,13,0)</f>
        <v>rahukamble55@gmail.com</v>
      </c>
      <c r="P255" s="763">
        <f>VLOOKUP(C255,'All Entries'!$B$1:$P$669,15,0)</f>
        <v>8424943455</v>
      </c>
      <c r="Q255" s="982" t="s">
        <v>14110</v>
      </c>
    </row>
    <row r="256" spans="1:17" ht="15">
      <c r="A256" s="774">
        <v>255</v>
      </c>
      <c r="B256" s="919" t="s">
        <v>13026</v>
      </c>
      <c r="C256" s="774" t="s">
        <v>7662</v>
      </c>
      <c r="D256" s="774" t="str">
        <f>VLOOKUP(C256,'All Entries'!$B$1:$D$669,3,0)</f>
        <v>Male</v>
      </c>
      <c r="E256" s="775" t="str">
        <f>VLOOKUP(C256,'All Entries'!$B$2:$F$695,5,0)</f>
        <v>INFT</v>
      </c>
      <c r="F256" s="775" t="str">
        <f>VLOOKUP(C256,'All Entries'!$B$1:$G$669,6,0)</f>
        <v>INFT-2</v>
      </c>
      <c r="G256" s="775"/>
      <c r="H256" s="774" t="s">
        <v>12498</v>
      </c>
      <c r="I256" s="774" t="s">
        <v>12913</v>
      </c>
      <c r="J256" s="774" t="s">
        <v>12498</v>
      </c>
      <c r="K256" s="775" t="s">
        <v>12340</v>
      </c>
      <c r="L256" s="774" t="s">
        <v>14109</v>
      </c>
      <c r="M256" s="776">
        <v>250000</v>
      </c>
      <c r="N256" s="323" t="str">
        <f>VLOOKUP(C256,'All Entries'!$B$1:$M$669,12,0)</f>
        <v>sagar.lad@vit.edu.in</v>
      </c>
      <c r="O256" s="323" t="str">
        <f>VLOOKUP(C256,'All Entries'!$B$1:$N$669,13,0)</f>
        <v>ladsagar919@gmail.com</v>
      </c>
      <c r="P256" s="763">
        <f>VLOOKUP(C256,'All Entries'!$B$1:$P$669,15,0)</f>
        <v>7506074980</v>
      </c>
      <c r="Q256" s="982" t="s">
        <v>14110</v>
      </c>
    </row>
    <row r="257" spans="1:17" ht="15">
      <c r="A257" s="774">
        <v>256</v>
      </c>
      <c r="B257" s="815" t="s">
        <v>350</v>
      </c>
      <c r="C257" s="774" t="s">
        <v>369</v>
      </c>
      <c r="D257" s="774" t="str">
        <f>VLOOKUP(C257,'All Entries'!$B$1:$D$669,3,0)</f>
        <v>Male</v>
      </c>
      <c r="E257" s="775" t="str">
        <f>VLOOKUP(C257,'All Entries'!$B$2:$F$695,5,0)</f>
        <v>INFT</v>
      </c>
      <c r="F257" s="775" t="str">
        <f>VLOOKUP(C257,'All Entries'!$B$1:$G$669,6,0)</f>
        <v>INFT-2</v>
      </c>
      <c r="G257" s="775"/>
      <c r="H257" s="774" t="s">
        <v>12498</v>
      </c>
      <c r="I257" s="774" t="s">
        <v>12913</v>
      </c>
      <c r="J257" s="774" t="s">
        <v>12498</v>
      </c>
      <c r="K257" s="775" t="s">
        <v>12340</v>
      </c>
      <c r="L257" s="774" t="s">
        <v>14109</v>
      </c>
      <c r="M257" s="776">
        <v>250000</v>
      </c>
      <c r="N257" s="323" t="str">
        <f>VLOOKUP(C257,'All Entries'!$B$1:$M$669,12,0)</f>
        <v>abhishek.singh3@vit.edu.in</v>
      </c>
      <c r="O257" s="323" t="str">
        <f>VLOOKUP(C257,'All Entries'!$B$1:$N$669,13,0)</f>
        <v>abhishek99104@gmail.com</v>
      </c>
      <c r="P257" s="763">
        <f>VLOOKUP(C257,'All Entries'!$B$1:$P$669,15,0)</f>
        <v>8828058350</v>
      </c>
      <c r="Q257" s="982" t="s">
        <v>14110</v>
      </c>
    </row>
    <row r="258" spans="1:17" ht="15">
      <c r="A258" s="774">
        <v>257</v>
      </c>
      <c r="B258" s="815" t="s">
        <v>13027</v>
      </c>
      <c r="C258" s="774" t="s">
        <v>10073</v>
      </c>
      <c r="D258" s="774" t="str">
        <f>VLOOKUP(C258,'All Entries'!$B$1:$D$669,3,0)</f>
        <v>Male</v>
      </c>
      <c r="E258" s="775" t="str">
        <f>VLOOKUP(C258,'All Entries'!$B$2:$F$695,5,0)</f>
        <v>INFT</v>
      </c>
      <c r="F258" s="775" t="str">
        <f>VLOOKUP(C258,'All Entries'!$B$1:$G$669,6,0)</f>
        <v>INFT-2</v>
      </c>
      <c r="G258" s="775"/>
      <c r="H258" s="774" t="s">
        <v>12498</v>
      </c>
      <c r="I258" s="774" t="s">
        <v>12913</v>
      </c>
      <c r="J258" s="774" t="s">
        <v>12498</v>
      </c>
      <c r="K258" s="775" t="s">
        <v>12340</v>
      </c>
      <c r="L258" s="774" t="s">
        <v>14109</v>
      </c>
      <c r="M258" s="776">
        <v>250000</v>
      </c>
      <c r="N258" s="323" t="str">
        <f>VLOOKUP(C258,'All Entries'!$B$1:$M$669,12,0)</f>
        <v>sparsh.arora@vit.edu.in</v>
      </c>
      <c r="O258" s="323" t="str">
        <f>VLOOKUP(C258,'All Entries'!$B$1:$N$669,13,0)</f>
        <v>sparsharora49@gmail.com</v>
      </c>
      <c r="P258" s="763">
        <f>VLOOKUP(C258,'All Entries'!$B$1:$P$669,15,0)</f>
        <v>8879659896</v>
      </c>
      <c r="Q258" s="982" t="s">
        <v>14110</v>
      </c>
    </row>
    <row r="259" spans="1:17" ht="15">
      <c r="A259" s="774">
        <v>258</v>
      </c>
      <c r="B259" s="815" t="s">
        <v>3385</v>
      </c>
      <c r="C259" s="774" t="s">
        <v>3384</v>
      </c>
      <c r="D259" s="774" t="str">
        <f>VLOOKUP(C259,'All Entries'!$B$1:$D$669,3,0)</f>
        <v>Male</v>
      </c>
      <c r="E259" s="775" t="str">
        <f>VLOOKUP(C259,'All Entries'!$B$2:$F$695,5,0)</f>
        <v>INFT</v>
      </c>
      <c r="F259" s="775" t="str">
        <f>VLOOKUP(C259,'All Entries'!$B$1:$G$669,6,0)</f>
        <v>INFT-2</v>
      </c>
      <c r="G259" s="775"/>
      <c r="H259" s="774" t="s">
        <v>12498</v>
      </c>
      <c r="I259" s="774" t="s">
        <v>12913</v>
      </c>
      <c r="J259" s="774" t="s">
        <v>12498</v>
      </c>
      <c r="K259" s="775" t="s">
        <v>12340</v>
      </c>
      <c r="L259" s="774" t="s">
        <v>14109</v>
      </c>
      <c r="M259" s="776">
        <v>250000</v>
      </c>
      <c r="N259" s="323" t="str">
        <f>VLOOKUP(C259,'All Entries'!$B$1:$M$669,12,0)</f>
        <v>hrithik.gaikwad@vit.edu.in</v>
      </c>
      <c r="O259" s="323" t="str">
        <f>VLOOKUP(C259,'All Entries'!$B$1:$N$669,13,0)</f>
        <v>hrithik09gaikwad@gmail.com</v>
      </c>
      <c r="P259" s="763">
        <f>VLOOKUP(C259,'All Entries'!$B$1:$P$669,15,0)</f>
        <v>8169311446</v>
      </c>
      <c r="Q259" s="982" t="s">
        <v>14110</v>
      </c>
    </row>
    <row r="260" spans="1:17" customFormat="1" ht="15">
      <c r="A260" s="774">
        <v>259</v>
      </c>
      <c r="B260" s="815" t="s">
        <v>416</v>
      </c>
      <c r="C260" s="774" t="s">
        <v>415</v>
      </c>
      <c r="D260" s="774" t="str">
        <f>VLOOKUP(C260,'All Entries'!$B$1:$D$669,3,0)</f>
        <v>Male</v>
      </c>
      <c r="E260" s="775" t="str">
        <f>VLOOKUP(C260,'All Entries'!$B$2:$F$695,5,0)</f>
        <v>CMPN</v>
      </c>
      <c r="F260" s="775" t="str">
        <f>VLOOKUP(C260,'All Entries'!$B$1:$G$669,6,0)</f>
        <v>CMPN-2</v>
      </c>
      <c r="G260" s="775"/>
      <c r="H260" s="774" t="s">
        <v>12498</v>
      </c>
      <c r="I260" s="774" t="s">
        <v>12913</v>
      </c>
      <c r="J260" s="774" t="s">
        <v>12498</v>
      </c>
      <c r="K260" s="775" t="s">
        <v>12340</v>
      </c>
      <c r="L260" s="774" t="s">
        <v>14109</v>
      </c>
      <c r="M260" s="776">
        <v>250000</v>
      </c>
      <c r="N260" s="323" t="str">
        <f>VLOOKUP(C260,'All Entries'!$B$1:$M$669,12,0)</f>
        <v>adithya.thirumalai@vit.edu.in</v>
      </c>
      <c r="O260" s="323" t="str">
        <f>VLOOKUP(C260,'All Entries'!$B$1:$N$669,13,0)</f>
        <v>tadithya99@gmail.com</v>
      </c>
      <c r="P260" s="763">
        <f>VLOOKUP(C260,'All Entries'!$B$1:$P$669,15,0)</f>
        <v>7045256833</v>
      </c>
      <c r="Q260" s="982" t="s">
        <v>14110</v>
      </c>
    </row>
    <row r="261" spans="1:17" customFormat="1" ht="15">
      <c r="A261" s="774">
        <v>260</v>
      </c>
      <c r="B261" s="815" t="s">
        <v>13028</v>
      </c>
      <c r="C261" s="774" t="s">
        <v>2881</v>
      </c>
      <c r="D261" s="774" t="str">
        <f>VLOOKUP(C261,'All Entries'!$B$1:$D$669,3,0)</f>
        <v>Female</v>
      </c>
      <c r="E261" s="775" t="str">
        <f>VLOOKUP(C261,'All Entries'!$B$2:$F$695,5,0)</f>
        <v>ETRX</v>
      </c>
      <c r="F261" s="775" t="str">
        <f>VLOOKUP(C261,'All Entries'!$B$1:$G$669,6,0)</f>
        <v>ETRX 1</v>
      </c>
      <c r="G261" s="775"/>
      <c r="H261" s="774" t="s">
        <v>12498</v>
      </c>
      <c r="I261" s="774" t="s">
        <v>12913</v>
      </c>
      <c r="J261" s="774" t="s">
        <v>12498</v>
      </c>
      <c r="K261" s="775" t="s">
        <v>12340</v>
      </c>
      <c r="L261" s="774" t="s">
        <v>14109</v>
      </c>
      <c r="M261" s="776">
        <v>250000</v>
      </c>
      <c r="N261" s="323" t="str">
        <f>VLOOKUP(C261,'All Entries'!$B$1:$M$669,12,0)</f>
        <v>gaurangi.patil@vit.edu.in</v>
      </c>
      <c r="O261" s="323" t="str">
        <f>VLOOKUP(C261,'All Entries'!$B$1:$N$669,13,0)</f>
        <v>gaurangip82@gmail.com</v>
      </c>
      <c r="P261" s="763">
        <f>VLOOKUP(C261,'All Entries'!$B$1:$P$669,15,0)</f>
        <v>8879397586</v>
      </c>
      <c r="Q261" s="982" t="s">
        <v>14110</v>
      </c>
    </row>
    <row r="262" spans="1:17" customFormat="1" ht="15">
      <c r="A262" s="774">
        <v>261</v>
      </c>
      <c r="B262" s="815" t="s">
        <v>13029</v>
      </c>
      <c r="C262" s="774" t="s">
        <v>4588</v>
      </c>
      <c r="D262" s="774" t="str">
        <f>VLOOKUP(C262,'All Entries'!$B$1:$D$669,3,0)</f>
        <v>Male</v>
      </c>
      <c r="E262" s="775" t="str">
        <f>VLOOKUP(C262,'All Entries'!$B$2:$F$695,5,0)</f>
        <v>ETRX</v>
      </c>
      <c r="F262" s="775" t="str">
        <f>VLOOKUP(C262,'All Entries'!$B$1:$G$669,6,0)</f>
        <v>ETRX 1</v>
      </c>
      <c r="G262" s="775"/>
      <c r="H262" s="774" t="s">
        <v>12498</v>
      </c>
      <c r="I262" s="774" t="s">
        <v>12913</v>
      </c>
      <c r="J262" s="774" t="s">
        <v>12498</v>
      </c>
      <c r="K262" s="775" t="s">
        <v>12340</v>
      </c>
      <c r="L262" s="774" t="s">
        <v>14109</v>
      </c>
      <c r="M262" s="776">
        <v>250000</v>
      </c>
      <c r="N262" s="323" t="str">
        <f>VLOOKUP(C262,'All Entries'!$B$1:$M$669,12,0)</f>
        <v>mayur.bhivara@vit.edu.in</v>
      </c>
      <c r="O262" s="323" t="str">
        <f>VLOOKUP(C262,'All Entries'!$B$1:$N$669,13,0)</f>
        <v>mayurbhivara@gmail.com</v>
      </c>
      <c r="P262" s="763">
        <f>VLOOKUP(C262,'All Entries'!$B$1:$P$669,15,0)</f>
        <v>8286717186</v>
      </c>
      <c r="Q262" s="982" t="s">
        <v>14110</v>
      </c>
    </row>
    <row r="263" spans="1:17" customFormat="1" ht="15">
      <c r="A263" s="774">
        <v>262</v>
      </c>
      <c r="B263" s="815" t="s">
        <v>13030</v>
      </c>
      <c r="C263" s="774" t="s">
        <v>9686</v>
      </c>
      <c r="D263" s="774" t="str">
        <f>VLOOKUP(C263,'All Entries'!$B$1:$D$669,3,0)</f>
        <v>Male</v>
      </c>
      <c r="E263" s="775" t="str">
        <f>VLOOKUP(C263,'All Entries'!$B$2:$F$695,5,0)</f>
        <v>CMPN</v>
      </c>
      <c r="F263" s="775" t="str">
        <f>VLOOKUP(C263,'All Entries'!$B$1:$G$669,6,0)</f>
        <v>CMPN-3</v>
      </c>
      <c r="G263" s="775"/>
      <c r="H263" s="774" t="s">
        <v>12498</v>
      </c>
      <c r="I263" s="774" t="s">
        <v>12913</v>
      </c>
      <c r="J263" s="774" t="s">
        <v>12498</v>
      </c>
      <c r="K263" s="775" t="s">
        <v>12340</v>
      </c>
      <c r="L263" s="774" t="s">
        <v>14109</v>
      </c>
      <c r="M263" s="776">
        <v>250000</v>
      </c>
      <c r="N263" s="323" t="str">
        <f>VLOOKUP(C263,'All Entries'!$B$1:$M$669,12,0)</f>
        <v>siddhesh.jadhav@vit.edu.in</v>
      </c>
      <c r="O263" s="323" t="str">
        <f>VLOOKUP(C263,'All Entries'!$B$1:$N$669,13,0)</f>
        <v>jsiddhesh70@gmail.com</v>
      </c>
      <c r="P263" s="763">
        <f>VLOOKUP(C263,'All Entries'!$B$1:$P$669,15,0)</f>
        <v>8369513663</v>
      </c>
      <c r="Q263" s="982" t="s">
        <v>14110</v>
      </c>
    </row>
    <row r="264" spans="1:17" customFormat="1" ht="15">
      <c r="A264" s="774">
        <v>263</v>
      </c>
      <c r="B264" s="815" t="s">
        <v>13031</v>
      </c>
      <c r="C264" s="774" t="s">
        <v>6520</v>
      </c>
      <c r="D264" s="774" t="str">
        <f>VLOOKUP(C264,'All Entries'!$B$1:$D$669,3,0)</f>
        <v>Female</v>
      </c>
      <c r="E264" s="775" t="str">
        <f>VLOOKUP(C264,'All Entries'!$B$2:$F$695,5,0)</f>
        <v>CMPN</v>
      </c>
      <c r="F264" s="775" t="str">
        <f>VLOOKUP(C264,'All Entries'!$B$1:$G$669,6,0)</f>
        <v>CMPN-2</v>
      </c>
      <c r="G264" s="775"/>
      <c r="H264" s="774" t="s">
        <v>12498</v>
      </c>
      <c r="I264" s="774" t="s">
        <v>12913</v>
      </c>
      <c r="J264" s="774" t="s">
        <v>12498</v>
      </c>
      <c r="K264" s="775" t="s">
        <v>12340</v>
      </c>
      <c r="L264" s="774" t="s">
        <v>14109</v>
      </c>
      <c r="M264" s="776">
        <v>250000</v>
      </c>
      <c r="N264" s="323" t="str">
        <f>VLOOKUP(C264,'All Entries'!$B$1:$M$669,12,0)</f>
        <v>pritam.lamkhade@vit.edu.in</v>
      </c>
      <c r="O264" s="323" t="str">
        <f>VLOOKUP(C264,'All Entries'!$B$1:$N$669,13,0)</f>
        <v>lamkhadepritam2905@gmail.com</v>
      </c>
      <c r="P264" s="763">
        <f>VLOOKUP(C264,'All Entries'!$B$1:$P$669,15,0)</f>
        <v>7058540132</v>
      </c>
      <c r="Q264" s="982" t="s">
        <v>14110</v>
      </c>
    </row>
    <row r="265" spans="1:17" customFormat="1" ht="15">
      <c r="A265" s="774">
        <v>264</v>
      </c>
      <c r="B265" s="815" t="s">
        <v>13032</v>
      </c>
      <c r="C265" s="774" t="s">
        <v>6951</v>
      </c>
      <c r="D265" s="774" t="str">
        <f>VLOOKUP(C265,'All Entries'!$B$1:$D$669,3,0)</f>
        <v>Male</v>
      </c>
      <c r="E265" s="775" t="str">
        <f>VLOOKUP(C265,'All Entries'!$B$2:$F$695,5,0)</f>
        <v>CMPN</v>
      </c>
      <c r="F265" s="775" t="str">
        <f>VLOOKUP(C265,'All Entries'!$B$1:$G$669,6,0)</f>
        <v>CMPN-2</v>
      </c>
      <c r="G265" s="775"/>
      <c r="H265" s="774" t="s">
        <v>12498</v>
      </c>
      <c r="I265" s="774" t="s">
        <v>12913</v>
      </c>
      <c r="J265" s="774" t="s">
        <v>12498</v>
      </c>
      <c r="K265" s="775" t="s">
        <v>12340</v>
      </c>
      <c r="L265" s="774" t="s">
        <v>14109</v>
      </c>
      <c r="M265" s="776">
        <v>250000</v>
      </c>
      <c r="N265" s="323" t="str">
        <f>VLOOKUP(C265,'All Entries'!$B$1:$M$669,12,0)</f>
        <v>rihanshu.mahajan@vit.edu.in</v>
      </c>
      <c r="O265" s="323" t="str">
        <f>VLOOKUP(C265,'All Entries'!$B$1:$N$669,13,0)</f>
        <v>rihanshum@gmail.com</v>
      </c>
      <c r="P265" s="763">
        <f>VLOOKUP(C265,'All Entries'!$B$1:$P$669,15,0)</f>
        <v>8308188919</v>
      </c>
      <c r="Q265" s="982" t="s">
        <v>14110</v>
      </c>
    </row>
    <row r="266" spans="1:17" customFormat="1" ht="15">
      <c r="A266" s="774">
        <v>265</v>
      </c>
      <c r="B266" s="815" t="s">
        <v>13033</v>
      </c>
      <c r="C266" s="774" t="s">
        <v>7737</v>
      </c>
      <c r="D266" s="774" t="str">
        <f>VLOOKUP(C266,'All Entries'!$B$1:$D$669,3,0)</f>
        <v>Male</v>
      </c>
      <c r="E266" s="775" t="str">
        <f>VLOOKUP(C266,'All Entries'!$B$2:$F$695,5,0)</f>
        <v>INFT</v>
      </c>
      <c r="F266" s="775" t="str">
        <f>VLOOKUP(C266,'All Entries'!$B$1:$G$669,6,0)</f>
        <v>INFT-1</v>
      </c>
      <c r="G266" s="775"/>
      <c r="H266" s="774" t="s">
        <v>12498</v>
      </c>
      <c r="I266" s="774" t="s">
        <v>12913</v>
      </c>
      <c r="J266" s="774" t="s">
        <v>12498</v>
      </c>
      <c r="K266" s="775" t="s">
        <v>12340</v>
      </c>
      <c r="L266" s="774" t="s">
        <v>14109</v>
      </c>
      <c r="M266" s="776">
        <v>250000</v>
      </c>
      <c r="N266" s="323" t="str">
        <f>VLOOKUP(C266,'All Entries'!$B$1:$M$669,12,0)</f>
        <v>sahil.mirgal@vit.edu.in</v>
      </c>
      <c r="O266" s="323" t="str">
        <f>VLOOKUP(C266,'All Entries'!$B$1:$N$669,13,0)</f>
        <v>sahilmirgal97@gmail.com</v>
      </c>
      <c r="P266" s="763">
        <f>VLOOKUP(C266,'All Entries'!$B$1:$P$669,15,0)</f>
        <v>9167678065</v>
      </c>
      <c r="Q266" s="982" t="s">
        <v>14110</v>
      </c>
    </row>
    <row r="267" spans="1:17" customFormat="1" ht="15">
      <c r="A267" s="774">
        <v>266</v>
      </c>
      <c r="B267" s="815" t="s">
        <v>8700</v>
      </c>
      <c r="C267" s="774" t="s">
        <v>8699</v>
      </c>
      <c r="D267" s="774" t="str">
        <f>VLOOKUP(C267,'All Entries'!$B$1:$D$669,3,0)</f>
        <v>Male</v>
      </c>
      <c r="E267" s="775" t="str">
        <f>VLOOKUP(C267,'All Entries'!$B$2:$F$695,5,0)</f>
        <v>CMPN</v>
      </c>
      <c r="F267" s="775" t="str">
        <f>VLOOKUP(C267,'All Entries'!$B$1:$G$669,6,0)</f>
        <v>CMPN-1</v>
      </c>
      <c r="G267" s="775"/>
      <c r="H267" s="774" t="s">
        <v>12498</v>
      </c>
      <c r="I267" s="774" t="s">
        <v>12913</v>
      </c>
      <c r="J267" s="774" t="s">
        <v>12498</v>
      </c>
      <c r="K267" s="775" t="s">
        <v>12340</v>
      </c>
      <c r="L267" s="774" t="s">
        <v>14109</v>
      </c>
      <c r="M267" s="776">
        <v>250000</v>
      </c>
      <c r="N267" s="323" t="str">
        <f>VLOOKUP(C267,'All Entries'!$B$1:$M$669,12,0)</f>
        <v>shivam.kharde@vit.edu.in</v>
      </c>
      <c r="O267" s="323" t="str">
        <f>VLOOKUP(C267,'All Entries'!$B$1:$N$669,13,0)</f>
        <v>shivam121820@gmail.com</v>
      </c>
      <c r="P267" s="763">
        <f>VLOOKUP(C267,'All Entries'!$B$1:$P$669,15,0)</f>
        <v>9769636813</v>
      </c>
      <c r="Q267" s="982" t="s">
        <v>14110</v>
      </c>
    </row>
    <row r="268" spans="1:17" customFormat="1" ht="15">
      <c r="A268" s="774">
        <v>267</v>
      </c>
      <c r="B268" s="815" t="s">
        <v>5259</v>
      </c>
      <c r="C268" s="774" t="s">
        <v>5258</v>
      </c>
      <c r="D268" s="774" t="str">
        <f>VLOOKUP(C268,'All Entries'!$B$1:$D$669,3,0)</f>
        <v>Female</v>
      </c>
      <c r="E268" s="775" t="str">
        <f>VLOOKUP(C268,'All Entries'!$B$2:$F$695,5,0)</f>
        <v>INFT</v>
      </c>
      <c r="F268" s="775" t="str">
        <f>VLOOKUP(C268,'All Entries'!$B$1:$G$669,6,0)</f>
        <v>INFT-3</v>
      </c>
      <c r="G268" s="775"/>
      <c r="H268" s="774" t="s">
        <v>12498</v>
      </c>
      <c r="I268" s="774" t="s">
        <v>12913</v>
      </c>
      <c r="J268" s="774" t="s">
        <v>12498</v>
      </c>
      <c r="K268" s="775" t="s">
        <v>12340</v>
      </c>
      <c r="L268" s="774" t="s">
        <v>14109</v>
      </c>
      <c r="M268" s="776">
        <v>250000</v>
      </c>
      <c r="N268" s="323" t="str">
        <f>VLOOKUP(C268,'All Entries'!$B$1:$M$669,12,0)</f>
        <v>Neha.thorat@vit.edu.in</v>
      </c>
      <c r="O268" s="323" t="str">
        <f>VLOOKUP(C268,'All Entries'!$B$1:$N$669,13,0)</f>
        <v>sayalithorat131999@gmail.com</v>
      </c>
      <c r="P268" s="763">
        <f>VLOOKUP(C268,'All Entries'!$B$1:$P$669,15,0)</f>
        <v>7039929731</v>
      </c>
      <c r="Q268" s="982" t="s">
        <v>14110</v>
      </c>
    </row>
    <row r="269" spans="1:17" ht="15">
      <c r="A269" s="774">
        <v>268</v>
      </c>
      <c r="B269" s="815" t="s">
        <v>13034</v>
      </c>
      <c r="C269" s="774" t="s">
        <v>8144</v>
      </c>
      <c r="D269" s="774" t="str">
        <f>VLOOKUP(C269,'All Entries'!$B$1:$D$669,3,0)</f>
        <v>Male</v>
      </c>
      <c r="E269" s="775" t="str">
        <f>VLOOKUP(C269,'All Entries'!$B$2:$F$695,5,0)</f>
        <v>INFT</v>
      </c>
      <c r="F269" s="775" t="str">
        <f>VLOOKUP(C269,'All Entries'!$B$1:$G$669,6,0)</f>
        <v>INFT-2</v>
      </c>
      <c r="G269" s="775"/>
      <c r="H269" s="774" t="s">
        <v>12498</v>
      </c>
      <c r="I269" s="774" t="s">
        <v>12913</v>
      </c>
      <c r="J269" s="774" t="s">
        <v>12498</v>
      </c>
      <c r="K269" s="775" t="s">
        <v>12340</v>
      </c>
      <c r="L269" s="774" t="s">
        <v>14109</v>
      </c>
      <c r="M269" s="776">
        <v>250000</v>
      </c>
      <c r="N269" s="323" t="str">
        <f>VLOOKUP(C269,'All Entries'!$B$1:$M$669,12,0)</f>
        <v>sarvesh.shinde@vit.edu.in</v>
      </c>
      <c r="O269" s="323" t="str">
        <f>VLOOKUP(C269,'All Entries'!$B$1:$N$669,13,0)</f>
        <v>sarveshshinde551@gmail.com</v>
      </c>
      <c r="P269" s="763">
        <f>VLOOKUP(C269,'All Entries'!$B$1:$P$669,15,0)</f>
        <v>9594028582</v>
      </c>
      <c r="Q269" s="982" t="s">
        <v>14110</v>
      </c>
    </row>
    <row r="270" spans="1:17" customFormat="1" ht="15">
      <c r="A270" s="774">
        <v>269</v>
      </c>
      <c r="B270" s="815" t="s">
        <v>13035</v>
      </c>
      <c r="C270" s="774" t="s">
        <v>12806</v>
      </c>
      <c r="D270" s="774" t="str">
        <f>VLOOKUP(C270,'All Entries'!$B$1:$D$669,3,0)</f>
        <v>Male</v>
      </c>
      <c r="E270" s="775" t="str">
        <f>VLOOKUP(C270,'All Entries'!$B$2:$F$695,5,0)</f>
        <v>INFT</v>
      </c>
      <c r="F270" s="775" t="str">
        <f>VLOOKUP(C270,'All Entries'!$B$1:$G$669,6,0)</f>
        <v>INFT-3</v>
      </c>
      <c r="G270" s="775"/>
      <c r="H270" s="774" t="s">
        <v>12498</v>
      </c>
      <c r="I270" s="774" t="s">
        <v>12913</v>
      </c>
      <c r="J270" s="774" t="s">
        <v>12498</v>
      </c>
      <c r="K270" s="775" t="s">
        <v>12340</v>
      </c>
      <c r="L270" s="774" t="s">
        <v>14109</v>
      </c>
      <c r="M270" s="776">
        <v>250000</v>
      </c>
      <c r="N270" s="323" t="str">
        <f>VLOOKUP(C270,'All Entries'!$B$1:$M$669,12,0)</f>
        <v>siddhant.ahire@vit.edu.in</v>
      </c>
      <c r="O270" s="323" t="str">
        <f>VLOOKUP(C270,'All Entries'!$B$1:$N$669,13,0)</f>
        <v>siddhantahire1234@gmail.com</v>
      </c>
      <c r="P270" s="763">
        <f>VLOOKUP(C270,'All Entries'!$B$1:$P$669,15,0)</f>
        <v>7506969214</v>
      </c>
      <c r="Q270" s="982" t="s">
        <v>14110</v>
      </c>
    </row>
    <row r="271" spans="1:17" ht="15">
      <c r="A271" s="774">
        <v>270</v>
      </c>
      <c r="B271" s="808" t="s">
        <v>13192</v>
      </c>
      <c r="C271" s="774" t="s">
        <v>11379</v>
      </c>
      <c r="D271" s="774" t="str">
        <f>VLOOKUP(C271,'All Entries'!$B$1:$D$669,3,0)</f>
        <v>Male</v>
      </c>
      <c r="E271" s="775" t="str">
        <f>VLOOKUP(C271,'All Entries'!$B$2:$F$695,5,0)</f>
        <v>CMPN</v>
      </c>
      <c r="F271" s="775" t="str">
        <f>VLOOKUP(C271,'All Entries'!$B$1:$G$669,6,0)</f>
        <v>CMPN-1</v>
      </c>
      <c r="G271" s="775"/>
      <c r="H271" s="774" t="s">
        <v>13194</v>
      </c>
      <c r="I271" s="774" t="s">
        <v>12913</v>
      </c>
      <c r="J271" s="774" t="s">
        <v>14111</v>
      </c>
      <c r="K271" s="775" t="s">
        <v>13467</v>
      </c>
      <c r="L271" s="782" t="s">
        <v>14112</v>
      </c>
      <c r="M271" s="776">
        <v>460000</v>
      </c>
      <c r="N271" s="323" t="str">
        <f>VLOOKUP(C271,'All Entries'!$B$1:$M$669,12,0)</f>
        <v>vismit.chavan@vit.edu.in</v>
      </c>
      <c r="O271" s="323" t="str">
        <f>VLOOKUP(C271,'All Entries'!$B$1:$N$669,13,0)</f>
        <v>chavanvismit@gmail.com</v>
      </c>
      <c r="P271" s="763">
        <f>VLOOKUP(C271,'All Entries'!$B$1:$P$669,15,0)</f>
        <v>7302486900</v>
      </c>
      <c r="Q271" s="982" t="s">
        <v>14113</v>
      </c>
    </row>
    <row r="272" spans="1:17" ht="15">
      <c r="A272" s="774">
        <v>271</v>
      </c>
      <c r="B272" s="808" t="s">
        <v>13193</v>
      </c>
      <c r="C272" s="774" t="s">
        <v>10282</v>
      </c>
      <c r="D272" s="774" t="str">
        <f>VLOOKUP(C272,'All Entries'!$B$1:$D$669,3,0)</f>
        <v>Male</v>
      </c>
      <c r="E272" s="775" t="str">
        <f>VLOOKUP(C272,'All Entries'!$B$2:$F$695,5,0)</f>
        <v>INFT</v>
      </c>
      <c r="F272" s="775" t="str">
        <f>VLOOKUP(C272,'All Entries'!$B$1:$G$669,6,0)</f>
        <v>INFT-2</v>
      </c>
      <c r="G272" s="775"/>
      <c r="H272" s="774" t="s">
        <v>13194</v>
      </c>
      <c r="I272" s="774" t="s">
        <v>12913</v>
      </c>
      <c r="J272" s="774" t="s">
        <v>14111</v>
      </c>
      <c r="K272" s="775" t="s">
        <v>13467</v>
      </c>
      <c r="L272" s="782" t="s">
        <v>14112</v>
      </c>
      <c r="M272" s="776">
        <v>460000</v>
      </c>
      <c r="N272" s="323" t="str">
        <f>VLOOKUP(C272,'All Entries'!$B$1:$M$669,12,0)</f>
        <v>sushant.kulkarni@vit.edu.in</v>
      </c>
      <c r="O272" s="323" t="str">
        <f>VLOOKUP(C272,'All Entries'!$B$1:$N$669,13,0)</f>
        <v>kulkarnisushant0408@gmail.com</v>
      </c>
      <c r="P272" s="763">
        <f>VLOOKUP(C272,'All Entries'!$B$1:$P$669,15,0)</f>
        <v>7045653008</v>
      </c>
      <c r="Q272" s="982" t="s">
        <v>14113</v>
      </c>
    </row>
    <row r="273" spans="1:17" ht="15">
      <c r="A273" s="774">
        <v>272</v>
      </c>
      <c r="B273" s="808" t="s">
        <v>13200</v>
      </c>
      <c r="C273" s="774" t="s">
        <v>1978</v>
      </c>
      <c r="D273" s="774" t="str">
        <f>VLOOKUP(C273,'All Entries'!$B$1:$D$669,3,0)</f>
        <v>Male</v>
      </c>
      <c r="E273" s="775" t="str">
        <f>VLOOKUP(C273,'All Entries'!$B$2:$F$695,5,0)</f>
        <v>INFT</v>
      </c>
      <c r="F273" s="775" t="str">
        <f>VLOOKUP(C273,'All Entries'!$B$1:$G$669,6,0)</f>
        <v>INFT-2</v>
      </c>
      <c r="G273" s="775"/>
      <c r="H273" s="774" t="s">
        <v>13194</v>
      </c>
      <c r="I273" s="774" t="s">
        <v>12913</v>
      </c>
      <c r="J273" s="774" t="s">
        <v>14114</v>
      </c>
      <c r="K273" s="775" t="s">
        <v>13467</v>
      </c>
      <c r="L273" s="782" t="s">
        <v>14112</v>
      </c>
      <c r="M273" s="776">
        <v>575000</v>
      </c>
      <c r="N273" s="323" t="str">
        <f>VLOOKUP(C273,'All Entries'!$B$1:$M$669,12,0)</f>
        <v>ashutosh.bist@vit.edu.in</v>
      </c>
      <c r="O273" s="323" t="str">
        <f>VLOOKUP(C273,'All Entries'!$B$1:$N$669,13,0)</f>
        <v>ashutoshthebist@gmail.com</v>
      </c>
      <c r="P273" s="763">
        <f>VLOOKUP(C273,'All Entries'!$B$1:$P$669,15,0)</f>
        <v>8879621543</v>
      </c>
      <c r="Q273" s="982" t="s">
        <v>14113</v>
      </c>
    </row>
    <row r="274" spans="1:17" ht="15">
      <c r="A274" s="774">
        <v>273</v>
      </c>
      <c r="B274" s="808" t="s">
        <v>13081</v>
      </c>
      <c r="C274" s="774" t="s">
        <v>4157</v>
      </c>
      <c r="D274" s="774" t="str">
        <f>VLOOKUP(C274,'All Entries'!$B$1:$D$669,3,0)</f>
        <v>Male</v>
      </c>
      <c r="E274" s="775" t="str">
        <f>VLOOKUP(C274,'All Entries'!$B$2:$F$695,5,0)</f>
        <v>CMPN</v>
      </c>
      <c r="F274" s="775" t="str">
        <f>VLOOKUP(C274,'All Entries'!$B$1:$G$669,6,0)</f>
        <v>CMPN-2</v>
      </c>
      <c r="G274" s="775"/>
      <c r="H274" s="774" t="s">
        <v>13194</v>
      </c>
      <c r="I274" s="774" t="s">
        <v>12913</v>
      </c>
      <c r="J274" s="774" t="s">
        <v>14114</v>
      </c>
      <c r="K274" s="775" t="s">
        <v>13467</v>
      </c>
      <c r="L274" s="782" t="s">
        <v>14112</v>
      </c>
      <c r="M274" s="776">
        <v>575000</v>
      </c>
      <c r="N274" s="323" t="str">
        <f>VLOOKUP(C274,'All Entries'!$B$1:$M$669,12,0)</f>
        <v>krutik.chaudhari@vit.edu.in</v>
      </c>
      <c r="O274" s="323" t="str">
        <f>VLOOKUP(C274,'All Entries'!$B$1:$N$669,13,0)</f>
        <v>krutik.ci@gmail.com</v>
      </c>
      <c r="P274" s="763">
        <f>VLOOKUP(C274,'All Entries'!$B$1:$P$669,15,0)</f>
        <v>8898782292</v>
      </c>
      <c r="Q274" s="982" t="s">
        <v>14113</v>
      </c>
    </row>
    <row r="275" spans="1:17" ht="15">
      <c r="A275" s="774">
        <v>274</v>
      </c>
      <c r="B275" s="808" t="s">
        <v>13078</v>
      </c>
      <c r="C275" s="774" t="s">
        <v>2839</v>
      </c>
      <c r="D275" s="774" t="str">
        <f>VLOOKUP(C275,'All Entries'!$B$1:$D$669,3,0)</f>
        <v>Male</v>
      </c>
      <c r="E275" s="775" t="str">
        <f>VLOOKUP(C275,'All Entries'!$B$2:$F$695,5,0)</f>
        <v>CMPN</v>
      </c>
      <c r="F275" s="775" t="str">
        <f>VLOOKUP(C275,'All Entries'!$B$1:$G$669,6,0)</f>
        <v>CMPN-1</v>
      </c>
      <c r="G275" s="775"/>
      <c r="H275" s="774" t="s">
        <v>13194</v>
      </c>
      <c r="I275" s="774" t="s">
        <v>12913</v>
      </c>
      <c r="J275" s="774" t="s">
        <v>14114</v>
      </c>
      <c r="K275" s="775" t="s">
        <v>13467</v>
      </c>
      <c r="L275" s="782" t="s">
        <v>14112</v>
      </c>
      <c r="M275" s="776">
        <v>575000</v>
      </c>
      <c r="N275" s="323" t="str">
        <f>VLOOKUP(C275,'All Entries'!$B$1:$M$669,12,0)</f>
        <v>ganesh.moota@vit.edu.in</v>
      </c>
      <c r="O275" s="323" t="str">
        <f>VLOOKUP(C275,'All Entries'!$B$1:$N$669,13,0)</f>
        <v>ganeshnm2000@gmail.com</v>
      </c>
      <c r="P275" s="763">
        <f>VLOOKUP(C275,'All Entries'!$B$1:$P$669,15,0)</f>
        <v>9082168763</v>
      </c>
      <c r="Q275" s="982" t="s">
        <v>14113</v>
      </c>
    </row>
    <row r="276" spans="1:17" ht="15">
      <c r="A276" s="774">
        <v>275</v>
      </c>
      <c r="B276" s="808" t="s">
        <v>10248</v>
      </c>
      <c r="C276" s="774" t="s">
        <v>10247</v>
      </c>
      <c r="D276" s="774" t="str">
        <f>VLOOKUP(C276,'All Entries'!$B$1:$D$669,3,0)</f>
        <v>Male</v>
      </c>
      <c r="E276" s="775" t="str">
        <f>VLOOKUP(C276,'All Entries'!$B$2:$F$695,5,0)</f>
        <v>INFT</v>
      </c>
      <c r="F276" s="775" t="str">
        <f>VLOOKUP(C276,'All Entries'!$B$1:$G$669,6,0)</f>
        <v>INFT-2</v>
      </c>
      <c r="G276" s="775"/>
      <c r="H276" s="774" t="s">
        <v>13194</v>
      </c>
      <c r="I276" s="774" t="s">
        <v>12913</v>
      </c>
      <c r="J276" s="774" t="s">
        <v>14114</v>
      </c>
      <c r="K276" s="775" t="s">
        <v>13467</v>
      </c>
      <c r="L276" s="782" t="s">
        <v>14112</v>
      </c>
      <c r="M276" s="776">
        <v>575000</v>
      </c>
      <c r="N276" s="323" t="str">
        <f>VLOOKUP(C276,'All Entries'!$B$1:$M$669,12,0)</f>
        <v>suraj.balvanshi@vit.edu.in</v>
      </c>
      <c r="O276" s="323" t="str">
        <f>VLOOKUP(C276,'All Entries'!$B$1:$N$669,13,0)</f>
        <v>surajbalvanshi1@gmail.com</v>
      </c>
      <c r="P276" s="763">
        <f>VLOOKUP(C276,'All Entries'!$B$1:$P$669,15,0)</f>
        <v>9867668149</v>
      </c>
      <c r="Q276" s="982" t="s">
        <v>14113</v>
      </c>
    </row>
    <row r="277" spans="1:17" ht="15">
      <c r="A277" s="774">
        <v>276</v>
      </c>
      <c r="B277" s="808" t="s">
        <v>13083</v>
      </c>
      <c r="C277" s="774" t="s">
        <v>9172</v>
      </c>
      <c r="D277" s="774" t="str">
        <f>VLOOKUP(C277,'All Entries'!$B$1:$D$669,3,0)</f>
        <v>Male</v>
      </c>
      <c r="E277" s="775" t="str">
        <f>VLOOKUP(C277,'All Entries'!$B$2:$F$695,5,0)</f>
        <v>CMPN</v>
      </c>
      <c r="F277" s="775" t="str">
        <f>VLOOKUP(C277,'All Entries'!$B$1:$G$669,6,0)</f>
        <v>CMPN-1</v>
      </c>
      <c r="G277" s="775"/>
      <c r="H277" s="774" t="s">
        <v>13194</v>
      </c>
      <c r="I277" s="774" t="s">
        <v>12913</v>
      </c>
      <c r="J277" s="774" t="s">
        <v>14114</v>
      </c>
      <c r="K277" s="775" t="s">
        <v>13467</v>
      </c>
      <c r="L277" s="782" t="s">
        <v>14112</v>
      </c>
      <c r="M277" s="776">
        <v>575000</v>
      </c>
      <c r="N277" s="323" t="str">
        <f>VLOOKUP(C277,'All Entries'!$B$1:$M$669,12,0)</f>
        <v>shubham.gavatade@vit.edu.in</v>
      </c>
      <c r="O277" s="323" t="str">
        <f>VLOOKUP(C277,'All Entries'!$B$1:$N$669,13,0)</f>
        <v>shubhamgavatade@gmail.com</v>
      </c>
      <c r="P277" s="763">
        <f>VLOOKUP(C277,'All Entries'!$B$1:$P$669,15,0)</f>
        <v>9920966846</v>
      </c>
      <c r="Q277" s="982" t="s">
        <v>14113</v>
      </c>
    </row>
    <row r="278" spans="1:17" ht="15">
      <c r="A278" s="774">
        <v>277</v>
      </c>
      <c r="B278" s="808" t="s">
        <v>13031</v>
      </c>
      <c r="C278" s="774" t="s">
        <v>6520</v>
      </c>
      <c r="D278" s="774" t="str">
        <f>VLOOKUP(C278,'All Entries'!$B$1:$D$669,3,0)</f>
        <v>Female</v>
      </c>
      <c r="E278" s="775" t="str">
        <f>VLOOKUP(C278,'All Entries'!$B$2:$F$695,5,0)</f>
        <v>CMPN</v>
      </c>
      <c r="F278" s="775" t="str">
        <f>VLOOKUP(C278,'All Entries'!$B$1:$G$669,6,0)</f>
        <v>CMPN-2</v>
      </c>
      <c r="G278" s="775"/>
      <c r="H278" s="774" t="s">
        <v>13194</v>
      </c>
      <c r="I278" s="774" t="s">
        <v>12913</v>
      </c>
      <c r="J278" s="774" t="s">
        <v>14114</v>
      </c>
      <c r="K278" s="775" t="s">
        <v>13467</v>
      </c>
      <c r="L278" s="782" t="s">
        <v>14112</v>
      </c>
      <c r="M278" s="776">
        <v>575000</v>
      </c>
      <c r="N278" s="323" t="str">
        <f>VLOOKUP(C278,'All Entries'!$B$1:$M$669,12,0)</f>
        <v>pritam.lamkhade@vit.edu.in</v>
      </c>
      <c r="O278" s="323" t="str">
        <f>VLOOKUP(C278,'All Entries'!$B$1:$N$669,13,0)</f>
        <v>lamkhadepritam2905@gmail.com</v>
      </c>
      <c r="P278" s="763">
        <f>VLOOKUP(C278,'All Entries'!$B$1:$P$669,15,0)</f>
        <v>7058540132</v>
      </c>
      <c r="Q278" s="982" t="s">
        <v>14113</v>
      </c>
    </row>
    <row r="279" spans="1:17" ht="15">
      <c r="A279" s="774">
        <v>278</v>
      </c>
      <c r="B279" s="808" t="s">
        <v>13201</v>
      </c>
      <c r="C279" s="774" t="s">
        <v>9609</v>
      </c>
      <c r="D279" s="774" t="str">
        <f>VLOOKUP(C279,'All Entries'!$B$1:$D$669,3,0)</f>
        <v>Male</v>
      </c>
      <c r="E279" s="775" t="str">
        <f>VLOOKUP(C279,'All Entries'!$B$2:$F$695,5,0)</f>
        <v>CMPN</v>
      </c>
      <c r="F279" s="775" t="str">
        <f>VLOOKUP(C279,'All Entries'!$B$1:$G$669,6,0)</f>
        <v>CMPN-3</v>
      </c>
      <c r="G279" s="775"/>
      <c r="H279" s="774" t="s">
        <v>13194</v>
      </c>
      <c r="I279" s="774" t="s">
        <v>12913</v>
      </c>
      <c r="J279" s="774" t="s">
        <v>14114</v>
      </c>
      <c r="K279" s="775" t="s">
        <v>13467</v>
      </c>
      <c r="L279" s="782" t="s">
        <v>14112</v>
      </c>
      <c r="M279" s="776">
        <v>575000</v>
      </c>
      <c r="N279" s="323" t="str">
        <f>VLOOKUP(C279,'All Entries'!$B$1:$M$669,12,0)</f>
        <v>siddhesh.mane1@vit.edu.in</v>
      </c>
      <c r="O279" s="323" t="str">
        <f>VLOOKUP(C279,'All Entries'!$B$1:$N$669,13,0)</f>
        <v>siddheshmane00@gmail.com</v>
      </c>
      <c r="P279" s="763">
        <f>VLOOKUP(C279,'All Entries'!$B$1:$P$669,15,0)</f>
        <v>9768018389</v>
      </c>
      <c r="Q279" s="982" t="s">
        <v>14113</v>
      </c>
    </row>
    <row r="280" spans="1:17" ht="15">
      <c r="A280" s="774">
        <v>279</v>
      </c>
      <c r="B280" s="815" t="s">
        <v>5934</v>
      </c>
      <c r="C280" s="774" t="s">
        <v>5933</v>
      </c>
      <c r="D280" s="774" t="str">
        <f>VLOOKUP(C280,'All Entries'!$B$1:$D$669,3,0)</f>
        <v>Female</v>
      </c>
      <c r="E280" s="775" t="str">
        <f>VLOOKUP(C280,'All Entries'!$B$2:$F$695,5,0)</f>
        <v>INFT</v>
      </c>
      <c r="F280" s="775" t="str">
        <f>VLOOKUP(C280,'All Entries'!$B$1:$G$669,6,0)</f>
        <v>INFT-2</v>
      </c>
      <c r="G280" s="775"/>
      <c r="H280" s="774" t="s">
        <v>12576</v>
      </c>
      <c r="I280" s="774" t="s">
        <v>12913</v>
      </c>
      <c r="J280" s="774" t="s">
        <v>12576</v>
      </c>
      <c r="K280" s="775" t="s">
        <v>12340</v>
      </c>
      <c r="L280" s="782" t="s">
        <v>14115</v>
      </c>
      <c r="M280" s="776">
        <v>350000</v>
      </c>
      <c r="N280" s="323" t="str">
        <f>VLOOKUP(C280,'All Entries'!$B$1:$M$669,12,0)</f>
        <v>pooja.rathod@vit.edu.in</v>
      </c>
      <c r="O280" s="323" t="str">
        <f>VLOOKUP(C280,'All Entries'!$B$1:$N$669,13,0)</f>
        <v>poojarathod.vit@gmail.com</v>
      </c>
      <c r="P280" s="763">
        <f>VLOOKUP(C280,'All Entries'!$B$1:$P$669,15,0)</f>
        <v>8779038609</v>
      </c>
      <c r="Q280" s="982" t="s">
        <v>14110</v>
      </c>
    </row>
    <row r="281" spans="1:17" ht="15">
      <c r="A281" s="774">
        <v>280</v>
      </c>
      <c r="B281" s="815" t="s">
        <v>11688</v>
      </c>
      <c r="C281" s="774" t="s">
        <v>11687</v>
      </c>
      <c r="D281" s="774" t="str">
        <f>VLOOKUP(C281,'All Entries'!$B$1:$D$669,3,0)</f>
        <v>Female</v>
      </c>
      <c r="E281" s="775" t="str">
        <f>VLOOKUP(C281,'All Entries'!$B$2:$F$695,5,0)</f>
        <v>INFT</v>
      </c>
      <c r="F281" s="775" t="str">
        <f>VLOOKUP(C281,'All Entries'!$B$1:$G$669,6,0)</f>
        <v>INFT-3</v>
      </c>
      <c r="G281" s="775"/>
      <c r="H281" s="774" t="s">
        <v>12576</v>
      </c>
      <c r="I281" s="774" t="s">
        <v>12913</v>
      </c>
      <c r="J281" s="774" t="s">
        <v>12576</v>
      </c>
      <c r="K281" s="775" t="s">
        <v>12340</v>
      </c>
      <c r="L281" s="782" t="s">
        <v>14115</v>
      </c>
      <c r="M281" s="776">
        <v>350000</v>
      </c>
      <c r="N281" s="323" t="str">
        <f>VLOOKUP(C281,'All Entries'!$B$1:$M$669,12,0)</f>
        <v>yogita.jatla@vit.edu.in</v>
      </c>
      <c r="O281" s="323" t="str">
        <f>VLOOKUP(C281,'All Entries'!$B$1:$N$669,13,0)</f>
        <v>yogitajatla@gmail.com</v>
      </c>
      <c r="P281" s="763">
        <f>VLOOKUP(C281,'All Entries'!$B$1:$P$669,15,0)</f>
        <v>7620646258</v>
      </c>
      <c r="Q281" s="982" t="s">
        <v>14110</v>
      </c>
    </row>
    <row r="282" spans="1:17" ht="15">
      <c r="A282" s="774">
        <v>281</v>
      </c>
      <c r="B282" s="815" t="s">
        <v>11207</v>
      </c>
      <c r="C282" s="774" t="s">
        <v>11206</v>
      </c>
      <c r="D282" s="774" t="str">
        <f>VLOOKUP(C282,'All Entries'!$B$1:$D$669,3,0)</f>
        <v>Male</v>
      </c>
      <c r="E282" s="775" t="str">
        <f>VLOOKUP(C282,'All Entries'!$B$2:$F$695,5,0)</f>
        <v>EXTC</v>
      </c>
      <c r="F282" s="775" t="str">
        <f>VLOOKUP(C282,'All Entries'!$B$1:$G$669,6,0)</f>
        <v>EXTC 2</v>
      </c>
      <c r="G282" s="775"/>
      <c r="H282" s="774" t="s">
        <v>12576</v>
      </c>
      <c r="I282" s="774" t="s">
        <v>12913</v>
      </c>
      <c r="J282" s="774" t="s">
        <v>12576</v>
      </c>
      <c r="K282" s="775" t="s">
        <v>12340</v>
      </c>
      <c r="L282" s="782" t="s">
        <v>14115</v>
      </c>
      <c r="M282" s="776">
        <v>350000</v>
      </c>
      <c r="N282" s="323" t="str">
        <f>VLOOKUP(C282,'All Entries'!$B$1:$M$669,12,0)</f>
        <v>vigneshkumaran.nainar@vit.edu.in</v>
      </c>
      <c r="O282" s="323" t="str">
        <f>VLOOKUP(C282,'All Entries'!$B$1:$N$669,13,0)</f>
        <v>vigneshkumaran.nainar@gmail.com</v>
      </c>
      <c r="P282" s="763">
        <f>VLOOKUP(C282,'All Entries'!$B$1:$P$669,15,0)</f>
        <v>9552880934</v>
      </c>
      <c r="Q282" s="982" t="s">
        <v>14110</v>
      </c>
    </row>
    <row r="283" spans="1:17" ht="15">
      <c r="A283" s="774">
        <v>282</v>
      </c>
      <c r="B283" s="815" t="s">
        <v>461</v>
      </c>
      <c r="C283" s="774" t="s">
        <v>460</v>
      </c>
      <c r="D283" s="774" t="str">
        <f>VLOOKUP(C283,'All Entries'!$B$1:$D$669,3,0)</f>
        <v>Female</v>
      </c>
      <c r="E283" s="775" t="str">
        <f>VLOOKUP(C283,'All Entries'!$B$2:$F$695,5,0)</f>
        <v>INFT</v>
      </c>
      <c r="F283" s="775" t="str">
        <f>VLOOKUP(C283,'All Entries'!$B$1:$G$669,6,0)</f>
        <v>INFT-2</v>
      </c>
      <c r="G283" s="775"/>
      <c r="H283" s="774" t="s">
        <v>12576</v>
      </c>
      <c r="I283" s="774" t="s">
        <v>12913</v>
      </c>
      <c r="J283" s="774" t="s">
        <v>12576</v>
      </c>
      <c r="K283" s="775" t="s">
        <v>12340</v>
      </c>
      <c r="L283" s="782" t="s">
        <v>14115</v>
      </c>
      <c r="M283" s="776">
        <v>350000</v>
      </c>
      <c r="N283" s="323" t="str">
        <f>VLOOKUP(C283,'All Entries'!$B$1:$M$669,12,0)</f>
        <v>aditi.pandey@vit.edu.in</v>
      </c>
      <c r="O283" s="323" t="str">
        <f>VLOOKUP(C283,'All Entries'!$B$1:$N$669,13,0)</f>
        <v>aditipandey1199@gmail.com</v>
      </c>
      <c r="P283" s="763">
        <f>VLOOKUP(C283,'All Entries'!$B$1:$P$669,15,0)</f>
        <v>7045660092</v>
      </c>
      <c r="Q283" s="982" t="s">
        <v>14110</v>
      </c>
    </row>
    <row r="284" spans="1:17" ht="15">
      <c r="A284" s="774">
        <v>283</v>
      </c>
      <c r="B284" s="815" t="s">
        <v>5453</v>
      </c>
      <c r="C284" s="774" t="s">
        <v>5452</v>
      </c>
      <c r="D284" s="774" t="str">
        <f>VLOOKUP(C284,'All Entries'!$B$1:$D$669,3,0)</f>
        <v>Female</v>
      </c>
      <c r="E284" s="775" t="str">
        <f>VLOOKUP(C284,'All Entries'!$B$2:$F$695,5,0)</f>
        <v>CMPN</v>
      </c>
      <c r="F284" s="775" t="str">
        <f>VLOOKUP(C284,'All Entries'!$B$1:$G$669,6,0)</f>
        <v>CMPN-3</v>
      </c>
      <c r="G284" s="775"/>
      <c r="H284" s="774" t="s">
        <v>12576</v>
      </c>
      <c r="I284" s="774" t="s">
        <v>12913</v>
      </c>
      <c r="J284" s="774" t="s">
        <v>12576</v>
      </c>
      <c r="K284" s="775" t="s">
        <v>12340</v>
      </c>
      <c r="L284" s="782" t="s">
        <v>14115</v>
      </c>
      <c r="M284" s="776">
        <v>350000</v>
      </c>
      <c r="N284" s="323" t="str">
        <f>VLOOKUP(C284,'All Entries'!$B$1:$M$669,12,0)</f>
        <v>nilam.sawant@vit.edu.in</v>
      </c>
      <c r="O284" s="323" t="str">
        <f>VLOOKUP(C284,'All Entries'!$B$1:$N$669,13,0)</f>
        <v>nilamsawant58@gmail.com</v>
      </c>
      <c r="P284" s="763">
        <f>VLOOKUP(C284,'All Entries'!$B$1:$P$669,15,0)</f>
        <v>7710850535</v>
      </c>
      <c r="Q284" s="982" t="s">
        <v>14110</v>
      </c>
    </row>
    <row r="285" spans="1:17" ht="15">
      <c r="A285" s="774">
        <v>284</v>
      </c>
      <c r="B285" s="815" t="s">
        <v>4550</v>
      </c>
      <c r="C285" s="774" t="s">
        <v>4549</v>
      </c>
      <c r="D285" s="774" t="str">
        <f>VLOOKUP(C285,'All Entries'!$B$1:$D$669,3,0)</f>
        <v>Female</v>
      </c>
      <c r="E285" s="775" t="str">
        <f>VLOOKUP(C285,'All Entries'!$B$2:$F$695,5,0)</f>
        <v>CMPN</v>
      </c>
      <c r="F285" s="775" t="str">
        <f>VLOOKUP(C285,'All Entries'!$B$1:$G$669,6,0)</f>
        <v>CMPN-3</v>
      </c>
      <c r="G285" s="775"/>
      <c r="H285" s="774" t="s">
        <v>12576</v>
      </c>
      <c r="I285" s="774" t="s">
        <v>12913</v>
      </c>
      <c r="J285" s="774" t="s">
        <v>12576</v>
      </c>
      <c r="K285" s="775" t="s">
        <v>12340</v>
      </c>
      <c r="L285" s="782" t="s">
        <v>14115</v>
      </c>
      <c r="M285" s="776">
        <v>350000</v>
      </c>
      <c r="N285" s="323" t="str">
        <f>VLOOKUP(C285,'All Entries'!$B$1:$M$669,12,0)</f>
        <v>mansi.patil@vit.edu.in</v>
      </c>
      <c r="O285" s="323" t="str">
        <f>VLOOKUP(C285,'All Entries'!$B$1:$N$669,13,0)</f>
        <v>mansipatil5656@gmail.com</v>
      </c>
      <c r="P285" s="763">
        <f>VLOOKUP(C285,'All Entries'!$B$1:$P$669,15,0)</f>
        <v>8087727053</v>
      </c>
      <c r="Q285" s="982" t="s">
        <v>14110</v>
      </c>
    </row>
    <row r="286" spans="1:17" ht="15">
      <c r="A286" s="774">
        <v>285</v>
      </c>
      <c r="B286" s="815" t="s">
        <v>6844</v>
      </c>
      <c r="C286" s="774" t="s">
        <v>6843</v>
      </c>
      <c r="D286" s="774" t="str">
        <f>VLOOKUP(C286,'All Entries'!$B$1:$D$669,3,0)</f>
        <v>Female</v>
      </c>
      <c r="E286" s="775" t="str">
        <f>VLOOKUP(C286,'All Entries'!$B$2:$F$695,5,0)</f>
        <v>INFT</v>
      </c>
      <c r="F286" s="775" t="str">
        <f>VLOOKUP(C286,'All Entries'!$B$1:$G$669,6,0)</f>
        <v>INFT-2</v>
      </c>
      <c r="G286" s="775"/>
      <c r="H286" s="774" t="s">
        <v>12576</v>
      </c>
      <c r="I286" s="774" t="s">
        <v>12913</v>
      </c>
      <c r="J286" s="774" t="s">
        <v>12576</v>
      </c>
      <c r="K286" s="775" t="s">
        <v>12340</v>
      </c>
      <c r="L286" s="782" t="s">
        <v>14115</v>
      </c>
      <c r="M286" s="776">
        <v>350000</v>
      </c>
      <c r="N286" s="323" t="str">
        <f>VLOOKUP(C286,'All Entries'!$B$1:$M$669,12,0)</f>
        <v>rasika.hankare@vit.edu.in</v>
      </c>
      <c r="O286" s="323" t="str">
        <f>VLOOKUP(C286,'All Entries'!$B$1:$N$669,13,0)</f>
        <v>rasikahankare99@gmail.com</v>
      </c>
      <c r="P286" s="763">
        <f>VLOOKUP(C286,'All Entries'!$B$1:$P$669,15,0)</f>
        <v>8329544733</v>
      </c>
      <c r="Q286" s="982" t="s">
        <v>14110</v>
      </c>
    </row>
    <row r="287" spans="1:17" ht="15">
      <c r="A287" s="774">
        <v>286</v>
      </c>
      <c r="B287" s="815" t="s">
        <v>2402</v>
      </c>
      <c r="C287" s="774" t="s">
        <v>2401</v>
      </c>
      <c r="D287" s="774" t="str">
        <f>VLOOKUP(C287,'All Entries'!$B$1:$D$669,3,0)</f>
        <v>Male</v>
      </c>
      <c r="E287" s="775" t="str">
        <f>VLOOKUP(C287,'All Entries'!$B$2:$F$695,5,0)</f>
        <v>EXTC</v>
      </c>
      <c r="F287" s="775" t="str">
        <f>VLOOKUP(C287,'All Entries'!$B$1:$G$669,6,0)</f>
        <v>EXTC 1</v>
      </c>
      <c r="G287" s="775"/>
      <c r="H287" s="774" t="s">
        <v>12576</v>
      </c>
      <c r="I287" s="774" t="s">
        <v>12913</v>
      </c>
      <c r="J287" s="774" t="s">
        <v>12576</v>
      </c>
      <c r="K287" s="799" t="s">
        <v>12340</v>
      </c>
      <c r="L287" s="782" t="s">
        <v>14115</v>
      </c>
      <c r="M287" s="776">
        <v>350000</v>
      </c>
      <c r="N287" s="323" t="str">
        <f>VLOOKUP(C287,'All Entries'!$B$1:$M$669,12,0)</f>
        <v>chetan.gawale@vit.edu.in</v>
      </c>
      <c r="O287" s="323" t="str">
        <f>VLOOKUP(C287,'All Entries'!$B$1:$N$669,13,0)</f>
        <v>gawalechetan345@gmail.com</v>
      </c>
      <c r="P287" s="763">
        <f>VLOOKUP(C287,'All Entries'!$B$1:$P$669,15,0)</f>
        <v>9769469864</v>
      </c>
      <c r="Q287" s="982" t="s">
        <v>14110</v>
      </c>
    </row>
    <row r="288" spans="1:17" ht="15">
      <c r="A288" s="774">
        <v>287</v>
      </c>
      <c r="B288" s="808" t="s">
        <v>2312</v>
      </c>
      <c r="C288" s="774" t="s">
        <v>2311</v>
      </c>
      <c r="D288" s="774" t="str">
        <f>VLOOKUP(C288,'All Entries'!$B$1:$D$669,3,0)</f>
        <v>Male</v>
      </c>
      <c r="E288" s="775" t="str">
        <f>VLOOKUP(C288,'All Entries'!$B$2:$F$695,5,0)</f>
        <v>ETRX</v>
      </c>
      <c r="F288" s="775" t="str">
        <f>VLOOKUP(C288,'All Entries'!$B$1:$G$669,6,0)</f>
        <v>ETRX 1</v>
      </c>
      <c r="G288" s="775"/>
      <c r="H288" s="774" t="s">
        <v>13298</v>
      </c>
      <c r="I288" s="774" t="s">
        <v>12913</v>
      </c>
      <c r="J288" s="774" t="s">
        <v>13298</v>
      </c>
      <c r="K288" s="799" t="s">
        <v>12340</v>
      </c>
      <c r="L288" s="782" t="s">
        <v>14116</v>
      </c>
      <c r="M288" s="776">
        <v>324000</v>
      </c>
      <c r="N288" s="323" t="str">
        <f>VLOOKUP(C288,'All Entries'!$B$1:$M$669,12,0)</f>
        <v>bhavik.telisara@vit.edu.in</v>
      </c>
      <c r="O288" s="323" t="str">
        <f>VLOOKUP(C288,'All Entries'!$B$1:$N$669,13,0)</f>
        <v>bhaviktelisara1999@gmail.com</v>
      </c>
      <c r="P288" s="763">
        <f>VLOOKUP(C288,'All Entries'!$B$1:$P$669,15,0)</f>
        <v>8879058034</v>
      </c>
      <c r="Q288" s="982" t="s">
        <v>14110</v>
      </c>
    </row>
    <row r="289" spans="1:17" ht="15">
      <c r="A289" s="774">
        <v>288</v>
      </c>
      <c r="B289" s="799" t="s">
        <v>2596</v>
      </c>
      <c r="C289" s="774" t="s">
        <v>2595</v>
      </c>
      <c r="D289" s="774" t="str">
        <f>VLOOKUP(C289,'All Entries'!$B$1:$D$669,3,0)</f>
        <v>Male</v>
      </c>
      <c r="E289" s="775" t="str">
        <f>VLOOKUP(C289,'All Entries'!$B$2:$F$695,5,0)</f>
        <v>CMPN</v>
      </c>
      <c r="F289" s="775" t="str">
        <f>VLOOKUP(C289,'All Entries'!$B$1:$G$669,6,0)</f>
        <v>CMPN-1</v>
      </c>
      <c r="G289" s="775"/>
      <c r="H289" s="774" t="s">
        <v>13505</v>
      </c>
      <c r="I289" s="774" t="s">
        <v>12866</v>
      </c>
      <c r="J289" s="774" t="s">
        <v>13505</v>
      </c>
      <c r="K289" s="799" t="s">
        <v>12340</v>
      </c>
      <c r="L289" s="782" t="s">
        <v>14117</v>
      </c>
      <c r="M289" s="776">
        <v>350000</v>
      </c>
      <c r="N289" s="323" t="str">
        <f>VLOOKUP(C289,'All Entries'!$B$1:$M$669,12,0)</f>
        <v>deepak.misal@vit.edu.in</v>
      </c>
      <c r="O289" s="323" t="str">
        <f>VLOOKUP(C289,'All Entries'!$B$1:$N$669,13,0)</f>
        <v>deepak.misal2350@gmail.com</v>
      </c>
      <c r="P289" s="763">
        <f>VLOOKUP(C289,'All Entries'!$B$1:$P$669,15,0)</f>
        <v>8356094646</v>
      </c>
      <c r="Q289" s="982" t="s">
        <v>14118</v>
      </c>
    </row>
    <row r="290" spans="1:17" ht="15">
      <c r="A290" s="774">
        <v>289</v>
      </c>
      <c r="B290" s="816" t="s">
        <v>13566</v>
      </c>
      <c r="C290" s="774" t="s">
        <v>349</v>
      </c>
      <c r="D290" s="774" t="str">
        <f>VLOOKUP(C290,'All Entries'!$B$1:$D$669,3,0)</f>
        <v>Male</v>
      </c>
      <c r="E290" s="775" t="str">
        <f>VLOOKUP(C290,'All Entries'!$B$2:$F$695,5,0)</f>
        <v>INFT</v>
      </c>
      <c r="F290" s="775" t="str">
        <f>VLOOKUP(C290,'All Entries'!$B$1:$G$669,6,0)</f>
        <v>INFT-1</v>
      </c>
      <c r="G290" s="775"/>
      <c r="H290" s="774" t="s">
        <v>13448</v>
      </c>
      <c r="I290" s="774" t="s">
        <v>12866</v>
      </c>
      <c r="J290" s="774" t="s">
        <v>14119</v>
      </c>
      <c r="K290" s="799" t="s">
        <v>12340</v>
      </c>
      <c r="L290" s="782" t="s">
        <v>14120</v>
      </c>
      <c r="M290" s="776">
        <v>300000</v>
      </c>
      <c r="N290" s="323" t="str">
        <f>VLOOKUP(C290,'All Entries'!$B$1:$M$669,12,0)</f>
        <v>abhishek.singh4@vit.edu.in</v>
      </c>
      <c r="O290" s="323" t="str">
        <f>VLOOKUP(C290,'All Entries'!$B$1:$N$669,13,0)</f>
        <v>abhkmr30@gmail.com</v>
      </c>
      <c r="P290" s="763">
        <f>VLOOKUP(C290,'All Entries'!$B$1:$P$669,15,0)</f>
        <v>9082206153</v>
      </c>
      <c r="Q290" s="982" t="s">
        <v>14121</v>
      </c>
    </row>
    <row r="291" spans="1:17" ht="15">
      <c r="A291" s="774">
        <v>290</v>
      </c>
      <c r="B291" s="810" t="s">
        <v>13567</v>
      </c>
      <c r="C291" s="774" t="s">
        <v>2657</v>
      </c>
      <c r="D291" s="774" t="str">
        <f>VLOOKUP(C291,'All Entries'!$B$1:$D$669,3,0)</f>
        <v>Male</v>
      </c>
      <c r="E291" s="775" t="str">
        <f>VLOOKUP(C291,'All Entries'!$B$2:$F$695,5,0)</f>
        <v>EXTC</v>
      </c>
      <c r="F291" s="775" t="str">
        <f>VLOOKUP(C291,'All Entries'!$B$1:$G$669,6,0)</f>
        <v>EXTC 1</v>
      </c>
      <c r="G291" s="775"/>
      <c r="H291" s="774" t="s">
        <v>13448</v>
      </c>
      <c r="I291" s="774" t="s">
        <v>12866</v>
      </c>
      <c r="J291" s="774" t="s">
        <v>14119</v>
      </c>
      <c r="K291" s="799" t="s">
        <v>12340</v>
      </c>
      <c r="L291" s="782" t="s">
        <v>14120</v>
      </c>
      <c r="M291" s="776">
        <v>300000</v>
      </c>
      <c r="N291" s="323" t="str">
        <f>VLOOKUP(C291,'All Entries'!$B$1:$M$669,12,0)</f>
        <v>devesh.gaykar@vit.edu.in</v>
      </c>
      <c r="O291" s="323" t="str">
        <f>VLOOKUP(C291,'All Entries'!$B$1:$N$669,13,0)</f>
        <v>deveshsgaykar23@gmail.com</v>
      </c>
      <c r="P291" s="763">
        <f>VLOOKUP(C291,'All Entries'!$B$1:$P$669,15,0)</f>
        <v>7039226896</v>
      </c>
      <c r="Q291" s="982" t="s">
        <v>14121</v>
      </c>
    </row>
    <row r="292" spans="1:17" ht="15">
      <c r="A292" s="774">
        <v>291</v>
      </c>
      <c r="B292" s="810" t="s">
        <v>13569</v>
      </c>
      <c r="C292" s="774" t="s">
        <v>7683</v>
      </c>
      <c r="D292" s="774" t="str">
        <f>VLOOKUP(C292,'All Entries'!$B$1:$D$669,3,0)</f>
        <v>Male</v>
      </c>
      <c r="E292" s="775" t="str">
        <f>VLOOKUP(C292,'All Entries'!$B$2:$F$695,5,0)</f>
        <v>EXTC</v>
      </c>
      <c r="F292" s="775" t="str">
        <f>VLOOKUP(C292,'All Entries'!$B$1:$G$669,6,0)</f>
        <v>EXTC 1</v>
      </c>
      <c r="G292" s="775"/>
      <c r="H292" s="774" t="s">
        <v>13448</v>
      </c>
      <c r="I292" s="774" t="s">
        <v>12866</v>
      </c>
      <c r="J292" s="774" t="s">
        <v>14119</v>
      </c>
      <c r="K292" s="799" t="s">
        <v>12340</v>
      </c>
      <c r="L292" s="782" t="s">
        <v>14120</v>
      </c>
      <c r="M292" s="776">
        <v>300000</v>
      </c>
      <c r="N292" s="323" t="str">
        <f>VLOOKUP(C292,'All Entries'!$B$1:$M$669,12,0)</f>
        <v>sagar.bharne@vit.edu.in</v>
      </c>
      <c r="O292" s="323" t="str">
        <f>VLOOKUP(C292,'All Entries'!$B$1:$N$669,13,0)</f>
        <v>samgb378@gmail.com</v>
      </c>
      <c r="P292" s="763">
        <f>VLOOKUP(C292,'All Entries'!$B$1:$P$669,15,0)</f>
        <v>9930201294</v>
      </c>
      <c r="Q292" s="982" t="s">
        <v>14121</v>
      </c>
    </row>
    <row r="293" spans="1:17" ht="15">
      <c r="A293" s="774">
        <v>292</v>
      </c>
      <c r="B293" s="810" t="s">
        <v>13570</v>
      </c>
      <c r="C293" s="774" t="s">
        <v>10606</v>
      </c>
      <c r="D293" s="774" t="str">
        <f>VLOOKUP(C293,'All Entries'!$B$1:$D$669,3,0)</f>
        <v>Male</v>
      </c>
      <c r="E293" s="775" t="str">
        <f>VLOOKUP(C293,'All Entries'!$B$2:$F$695,5,0)</f>
        <v>CMPN</v>
      </c>
      <c r="F293" s="775" t="str">
        <f>VLOOKUP(C293,'All Entries'!$B$1:$G$669,6,0)</f>
        <v>CMPN-2</v>
      </c>
      <c r="G293" s="775"/>
      <c r="H293" s="774" t="s">
        <v>13448</v>
      </c>
      <c r="I293" s="774" t="s">
        <v>12866</v>
      </c>
      <c r="J293" s="774" t="s">
        <v>14119</v>
      </c>
      <c r="K293" s="799" t="s">
        <v>12340</v>
      </c>
      <c r="L293" s="782" t="s">
        <v>14120</v>
      </c>
      <c r="M293" s="776">
        <v>300000</v>
      </c>
      <c r="N293" s="323" t="str">
        <f>VLOOKUP(C293,'All Entries'!$B$1:$M$669,12,0)</f>
        <v>tejas.tirlotkar@vit.edu.in</v>
      </c>
      <c r="O293" s="323" t="str">
        <f>VLOOKUP(C293,'All Entries'!$B$1:$N$669,13,0)</f>
        <v>tejas1418@gmail.com</v>
      </c>
      <c r="P293" s="763">
        <f>VLOOKUP(C293,'All Entries'!$B$1:$P$669,15,0)</f>
        <v>8108557619</v>
      </c>
      <c r="Q293" s="982" t="s">
        <v>14121</v>
      </c>
    </row>
    <row r="294" spans="1:17" ht="15">
      <c r="A294" s="774">
        <v>293</v>
      </c>
      <c r="B294" s="810" t="s">
        <v>13571</v>
      </c>
      <c r="C294" s="774" t="s">
        <v>9287</v>
      </c>
      <c r="D294" s="774" t="str">
        <f>VLOOKUP(C294,'All Entries'!$B$1:$D$669,3,0)</f>
        <v>Male</v>
      </c>
      <c r="E294" s="775" t="str">
        <f>VLOOKUP(C294,'All Entries'!$B$2:$F$695,5,0)</f>
        <v>EXTC</v>
      </c>
      <c r="F294" s="775" t="str">
        <f>VLOOKUP(C294,'All Entries'!$B$1:$G$669,6,0)</f>
        <v>EXTC 1</v>
      </c>
      <c r="G294" s="775"/>
      <c r="H294" s="774" t="s">
        <v>13448</v>
      </c>
      <c r="I294" s="774" t="s">
        <v>12866</v>
      </c>
      <c r="J294" s="774" t="s">
        <v>14119</v>
      </c>
      <c r="K294" s="799" t="s">
        <v>12340</v>
      </c>
      <c r="L294" s="782" t="s">
        <v>14120</v>
      </c>
      <c r="M294" s="776">
        <v>300000</v>
      </c>
      <c r="N294" s="323" t="str">
        <f>VLOOKUP(C294,'All Entries'!$B$1:$M$669,12,0)</f>
        <v>shubham.dudhal@vit.edu.in</v>
      </c>
      <c r="O294" s="323" t="str">
        <f>VLOOKUP(C294,'All Entries'!$B$1:$N$669,13,0)</f>
        <v>shubhamdudhal49@gmail.com</v>
      </c>
      <c r="P294" s="763">
        <f>VLOOKUP(C294,'All Entries'!$B$1:$P$669,15,0)</f>
        <v>8268785807</v>
      </c>
      <c r="Q294" s="982" t="s">
        <v>14121</v>
      </c>
    </row>
    <row r="295" spans="1:17" ht="15">
      <c r="A295" s="774">
        <v>294</v>
      </c>
      <c r="B295" s="810" t="s">
        <v>13572</v>
      </c>
      <c r="C295" s="774" t="s">
        <v>8238</v>
      </c>
      <c r="D295" s="774" t="str">
        <f>VLOOKUP(C295,'All Entries'!$B$1:$D$669,3,0)</f>
        <v>Female</v>
      </c>
      <c r="E295" s="775" t="str">
        <f>VLOOKUP(C295,'All Entries'!$B$2:$F$695,5,0)</f>
        <v>INFT</v>
      </c>
      <c r="F295" s="775" t="str">
        <f>VLOOKUP(C295,'All Entries'!$B$1:$G$669,6,0)</f>
        <v>INFT-2</v>
      </c>
      <c r="G295" s="775"/>
      <c r="H295" s="774" t="s">
        <v>13448</v>
      </c>
      <c r="I295" s="774" t="s">
        <v>12866</v>
      </c>
      <c r="J295" s="774" t="s">
        <v>14119</v>
      </c>
      <c r="K295" s="799" t="s">
        <v>12340</v>
      </c>
      <c r="L295" s="782" t="s">
        <v>14120</v>
      </c>
      <c r="M295" s="776">
        <v>300000</v>
      </c>
      <c r="N295" s="323" t="str">
        <f>VLOOKUP(C295,'All Entries'!$B$1:$M$669,12,0)</f>
        <v>sashmita.panigrahi@vit.edu.in</v>
      </c>
      <c r="O295" s="323" t="str">
        <f>VLOOKUP(C295,'All Entries'!$B$1:$N$669,13,0)</f>
        <v>sashmitapanigrahi0@gmail.com</v>
      </c>
      <c r="P295" s="763">
        <f>VLOOKUP(C295,'All Entries'!$B$1:$P$669,15,0)</f>
        <v>9967985926</v>
      </c>
      <c r="Q295" s="982" t="s">
        <v>14121</v>
      </c>
    </row>
    <row r="296" spans="1:17" ht="15">
      <c r="A296" s="774">
        <v>295</v>
      </c>
      <c r="B296" s="811" t="s">
        <v>13084</v>
      </c>
      <c r="C296" s="774" t="s">
        <v>9364</v>
      </c>
      <c r="D296" s="774" t="str">
        <f>VLOOKUP(C296,'All Entries'!$B$1:$D$669,3,0)</f>
        <v>Male</v>
      </c>
      <c r="E296" s="775" t="str">
        <f>VLOOKUP(C296,'All Entries'!$B$2:$F$695,5,0)</f>
        <v>INFT</v>
      </c>
      <c r="F296" s="775" t="str">
        <f>VLOOKUP(C296,'All Entries'!$B$1:$G$669,6,0)</f>
        <v>INFT-1</v>
      </c>
      <c r="G296" s="775"/>
      <c r="H296" s="774" t="s">
        <v>13484</v>
      </c>
      <c r="I296" s="774" t="s">
        <v>12913</v>
      </c>
      <c r="J296" s="774" t="s">
        <v>13484</v>
      </c>
      <c r="K296" s="799" t="s">
        <v>12340</v>
      </c>
      <c r="L296" s="782" t="s">
        <v>14122</v>
      </c>
      <c r="M296" s="776">
        <v>775000</v>
      </c>
      <c r="N296" s="323" t="str">
        <f>VLOOKUP(C296,'All Entries'!$B$1:$M$669,12,0)</f>
        <v>shubham.patil2@vit.edu.in</v>
      </c>
      <c r="O296" s="323" t="str">
        <f>VLOOKUP(C296,'All Entries'!$B$1:$N$669,13,0)</f>
        <v>shubhamspatil30@gmail.com</v>
      </c>
      <c r="P296" s="763">
        <f>VLOOKUP(C296,'All Entries'!$B$1:$P$669,15,0)</f>
        <v>8108832825</v>
      </c>
      <c r="Q296" s="982" t="s">
        <v>14108</v>
      </c>
    </row>
    <row r="297" spans="1:17" ht="15">
      <c r="A297" s="774">
        <v>296</v>
      </c>
      <c r="B297" s="811" t="s">
        <v>13568</v>
      </c>
      <c r="C297" s="774" t="s">
        <v>4881</v>
      </c>
      <c r="D297" s="774" t="str">
        <f>VLOOKUP(C297,'All Entries'!$B$1:$D$669,3,0)</f>
        <v>Male</v>
      </c>
      <c r="E297" s="775" t="str">
        <f>VLOOKUP(C297,'All Entries'!$B$2:$F$695,5,0)</f>
        <v>CMPN</v>
      </c>
      <c r="F297" s="775" t="str">
        <f>VLOOKUP(C297,'All Entries'!$B$1:$G$669,6,0)</f>
        <v>CMPN-3</v>
      </c>
      <c r="G297" s="775"/>
      <c r="H297" s="774" t="s">
        <v>13448</v>
      </c>
      <c r="I297" s="774" t="s">
        <v>12866</v>
      </c>
      <c r="J297" s="774" t="s">
        <v>14123</v>
      </c>
      <c r="K297" s="799" t="s">
        <v>12340</v>
      </c>
      <c r="L297" s="782" t="s">
        <v>14120</v>
      </c>
      <c r="M297" s="776">
        <v>225000</v>
      </c>
      <c r="N297" s="323" t="str">
        <f>VLOOKUP(C297,'All Entries'!$B$1:$M$669,12,0)</f>
        <v>mohd.qureshi1@vit.edu.in</v>
      </c>
      <c r="O297" s="323" t="str">
        <f>VLOOKUP(C297,'All Entries'!$B$1:$N$669,13,0)</f>
        <v>qureshiaqib4@gmail.com</v>
      </c>
      <c r="P297" s="763">
        <f>VLOOKUP(C297,'All Entries'!$B$1:$P$669,15,0)</f>
        <v>7977741925</v>
      </c>
      <c r="Q297" s="982" t="s">
        <v>14121</v>
      </c>
    </row>
    <row r="298" spans="1:17" ht="15">
      <c r="A298" s="774">
        <v>297</v>
      </c>
      <c r="B298" s="811" t="s">
        <v>13157</v>
      </c>
      <c r="C298" s="780" t="s">
        <v>13158</v>
      </c>
      <c r="D298" s="774" t="str">
        <f>VLOOKUP(C298,'All Entries'!$B$1:$D$669,3,0)</f>
        <v>Female</v>
      </c>
      <c r="E298" s="775" t="str">
        <f>VLOOKUP(C298,'All Entries'!$B$2:$F$695,5,0)</f>
        <v>CMPN</v>
      </c>
      <c r="F298" s="775" t="str">
        <f>VLOOKUP(C298,'All Entries'!$B$1:$G$669,6,0)</f>
        <v>CMPN-3</v>
      </c>
      <c r="G298" s="775"/>
      <c r="H298" s="774" t="s">
        <v>13448</v>
      </c>
      <c r="I298" s="774" t="s">
        <v>12866</v>
      </c>
      <c r="J298" s="774" t="s">
        <v>14123</v>
      </c>
      <c r="K298" s="799" t="s">
        <v>12340</v>
      </c>
      <c r="L298" s="782" t="s">
        <v>14124</v>
      </c>
      <c r="M298" s="776">
        <v>225000</v>
      </c>
      <c r="N298" s="323" t="str">
        <f>VLOOKUP(C298,'All Entries'!$B$1:$M$669,12,0)</f>
        <v>sneha.kate@vit.edu.in</v>
      </c>
      <c r="O298" s="323" t="str">
        <f>VLOOKUP(C298,'All Entries'!$B$1:$N$669,13,0)</f>
        <v>snehakate20@gmail.com</v>
      </c>
      <c r="P298" s="763">
        <f>VLOOKUP(C298,'All Entries'!$B$1:$P$669,15,0)</f>
        <v>9619497949</v>
      </c>
      <c r="Q298" s="982" t="s">
        <v>14121</v>
      </c>
    </row>
    <row r="299" spans="1:17" ht="15">
      <c r="A299" s="774">
        <v>298</v>
      </c>
      <c r="B299" s="811" t="s">
        <v>4314</v>
      </c>
      <c r="C299" s="780" t="s">
        <v>4313</v>
      </c>
      <c r="D299" s="774" t="str">
        <f>VLOOKUP(C299,'All Entries'!$B$1:$D$669,3,0)</f>
        <v>Male</v>
      </c>
      <c r="E299" s="775" t="str">
        <f>VLOOKUP(C299,'All Entries'!$B$2:$F$695,5,0)</f>
        <v>EXTC</v>
      </c>
      <c r="F299" s="775" t="str">
        <f>VLOOKUP(C299,'All Entries'!$B$1:$G$669,6,0)</f>
        <v>EXTC 1</v>
      </c>
      <c r="G299" s="775"/>
      <c r="H299" s="774" t="s">
        <v>13448</v>
      </c>
      <c r="I299" s="774" t="s">
        <v>12866</v>
      </c>
      <c r="J299" s="774" t="s">
        <v>14123</v>
      </c>
      <c r="K299" s="799" t="s">
        <v>12340</v>
      </c>
      <c r="L299" s="782" t="s">
        <v>14124</v>
      </c>
      <c r="M299" s="776">
        <v>225000</v>
      </c>
      <c r="N299" s="323" t="str">
        <f>VLOOKUP(C299,'All Entries'!$B$1:$M$669,12,0)</f>
        <v>mahesh.sabne@vit.edu.in</v>
      </c>
      <c r="O299" s="323" t="str">
        <f>VLOOKUP(C299,'All Entries'!$B$1:$N$669,13,0)</f>
        <v>maheshvsabne07@gmail.com</v>
      </c>
      <c r="P299" s="763">
        <f>VLOOKUP(C299,'All Entries'!$B$1:$P$669,15,0)</f>
        <v>9604112481</v>
      </c>
      <c r="Q299" s="982" t="s">
        <v>14121</v>
      </c>
    </row>
    <row r="300" spans="1:17" ht="15">
      <c r="A300" s="774">
        <v>299</v>
      </c>
      <c r="B300" s="811" t="s">
        <v>7349</v>
      </c>
      <c r="C300" s="780" t="s">
        <v>7348</v>
      </c>
      <c r="D300" s="774" t="str">
        <f>VLOOKUP(C300,'All Entries'!$B$1:$D$669,3,0)</f>
        <v>Female</v>
      </c>
      <c r="E300" s="775" t="str">
        <f>VLOOKUP(C300,'All Entries'!$B$2:$F$695,5,0)</f>
        <v>ETRX</v>
      </c>
      <c r="F300" s="775" t="str">
        <f>VLOOKUP(C300,'All Entries'!$B$1:$G$669,6,0)</f>
        <v>ETRX 1</v>
      </c>
      <c r="G300" s="775"/>
      <c r="H300" s="774" t="s">
        <v>13448</v>
      </c>
      <c r="I300" s="774" t="s">
        <v>12866</v>
      </c>
      <c r="J300" s="774" t="s">
        <v>14123</v>
      </c>
      <c r="K300" s="799" t="s">
        <v>12340</v>
      </c>
      <c r="L300" s="782" t="s">
        <v>14124</v>
      </c>
      <c r="M300" s="776">
        <v>225000</v>
      </c>
      <c r="N300" s="323" t="str">
        <f>VLOOKUP(C300,'All Entries'!$B$1:$M$669,12,0)</f>
        <v>rucha.dange@vit.edu.in</v>
      </c>
      <c r="O300" s="323" t="str">
        <f>VLOOKUP(C300,'All Entries'!$B$1:$N$669,13,0)</f>
        <v>dangerucha52@gmail.com</v>
      </c>
      <c r="P300" s="763">
        <f>VLOOKUP(C300,'All Entries'!$B$1:$P$669,15,0)</f>
        <v>8879381838</v>
      </c>
      <c r="Q300" s="982" t="s">
        <v>14121</v>
      </c>
    </row>
    <row r="301" spans="1:17" ht="15">
      <c r="A301" s="774">
        <v>300</v>
      </c>
      <c r="B301" s="811" t="s">
        <v>1941</v>
      </c>
      <c r="C301" s="780" t="s">
        <v>1940</v>
      </c>
      <c r="D301" s="774" t="str">
        <f>VLOOKUP(C301,'All Entries'!$B$1:$D$669,3,0)</f>
        <v>Male</v>
      </c>
      <c r="E301" s="775" t="str">
        <f>VLOOKUP(C301,'All Entries'!$B$2:$F$695,5,0)</f>
        <v>ETRX</v>
      </c>
      <c r="F301" s="775" t="str">
        <f>VLOOKUP(C301,'All Entries'!$B$1:$G$669,6,0)</f>
        <v>ETRX 1</v>
      </c>
      <c r="G301" s="775"/>
      <c r="H301" s="774" t="s">
        <v>13448</v>
      </c>
      <c r="I301" s="774" t="s">
        <v>12866</v>
      </c>
      <c r="J301" s="774" t="s">
        <v>14123</v>
      </c>
      <c r="K301" s="799" t="s">
        <v>12340</v>
      </c>
      <c r="L301" s="782" t="s">
        <v>14124</v>
      </c>
      <c r="M301" s="776">
        <v>225000</v>
      </c>
      <c r="N301" s="323" t="str">
        <f>VLOOKUP(C301,'All Entries'!$B$1:$M$669,12,0)</f>
        <v>ashish.bhingare@vit.edu.in</v>
      </c>
      <c r="O301" s="323" t="str">
        <f>VLOOKUP(C301,'All Entries'!$B$1:$N$669,13,0)</f>
        <v>ashishbhingre@gmail.com</v>
      </c>
      <c r="P301" s="763">
        <f>VLOOKUP(C301,'All Entries'!$B$1:$P$669,15,0)</f>
        <v>9152687220</v>
      </c>
      <c r="Q301" s="982" t="s">
        <v>14121</v>
      </c>
    </row>
    <row r="302" spans="1:17" ht="15">
      <c r="A302" s="774">
        <v>301</v>
      </c>
      <c r="B302" s="920" t="s">
        <v>13123</v>
      </c>
      <c r="C302" s="781" t="s">
        <v>13122</v>
      </c>
      <c r="D302" s="774" t="str">
        <f>VLOOKUP(C302,'All Entries'!$B$1:$D$669,3,0)</f>
        <v>Male</v>
      </c>
      <c r="E302" s="775" t="str">
        <f>VLOOKUP(C302,'All Entries'!$B$2:$F$695,5,0)</f>
        <v>INFT</v>
      </c>
      <c r="F302" s="775" t="str">
        <f>VLOOKUP(C302,'All Entries'!$B$1:$G$669,6,0)</f>
        <v>INFT-3</v>
      </c>
      <c r="G302" s="775"/>
      <c r="H302" s="774" t="s">
        <v>13448</v>
      </c>
      <c r="I302" s="774" t="s">
        <v>12866</v>
      </c>
      <c r="J302" s="774" t="s">
        <v>14123</v>
      </c>
      <c r="K302" s="799" t="s">
        <v>12340</v>
      </c>
      <c r="L302" s="782" t="s">
        <v>14124</v>
      </c>
      <c r="M302" s="776">
        <v>225000</v>
      </c>
      <c r="N302" s="323" t="str">
        <f>VLOOKUP(C302,'All Entries'!$B$1:$M$669,12,0)</f>
        <v>gaurang.shirsat@vit.edu.in</v>
      </c>
      <c r="O302" s="323" t="str">
        <f>VLOOKUP(C302,'All Entries'!$B$1:$N$669,13,0)</f>
        <v>shirsatgd@gmail.com</v>
      </c>
      <c r="P302" s="763">
        <f>VLOOKUP(C302,'All Entries'!$B$1:$P$669,15,0)</f>
        <v>8879427323</v>
      </c>
      <c r="Q302" s="982" t="s">
        <v>14121</v>
      </c>
    </row>
    <row r="303" spans="1:17" ht="15">
      <c r="A303" s="774">
        <v>302</v>
      </c>
      <c r="B303" s="811" t="s">
        <v>4354</v>
      </c>
      <c r="C303" s="780" t="s">
        <v>4353</v>
      </c>
      <c r="D303" s="774" t="str">
        <f>VLOOKUP(C303,'All Entries'!$B$1:$D$669,3,0)</f>
        <v>Female</v>
      </c>
      <c r="E303" s="775" t="str">
        <f>VLOOKUP(C303,'All Entries'!$B$2:$F$695,5,0)</f>
        <v>CMPN</v>
      </c>
      <c r="F303" s="775" t="str">
        <f>VLOOKUP(C303,'All Entries'!$B$1:$G$669,6,0)</f>
        <v>CMPN-1</v>
      </c>
      <c r="G303" s="775"/>
      <c r="H303" s="774" t="s">
        <v>13448</v>
      </c>
      <c r="I303" s="774" t="s">
        <v>12866</v>
      </c>
      <c r="J303" s="774" t="s">
        <v>14123</v>
      </c>
      <c r="K303" s="799" t="s">
        <v>12340</v>
      </c>
      <c r="L303" s="782" t="s">
        <v>14124</v>
      </c>
      <c r="M303" s="776">
        <v>225000</v>
      </c>
      <c r="N303" s="323" t="str">
        <f>VLOOKUP(C303,'All Entries'!$B$1:$M$669,12,0)</f>
        <v>manasi.gosavi@vit.edu.in</v>
      </c>
      <c r="O303" s="323" t="str">
        <f>VLOOKUP(C303,'All Entries'!$B$1:$N$669,13,0)</f>
        <v>manasigosavi88@gmail.com</v>
      </c>
      <c r="P303" s="763">
        <f>VLOOKUP(C303,'All Entries'!$B$1:$P$669,15,0)</f>
        <v>9768246217</v>
      </c>
      <c r="Q303" s="982" t="s">
        <v>14121</v>
      </c>
    </row>
    <row r="304" spans="1:17" ht="15">
      <c r="A304" s="774">
        <v>303</v>
      </c>
      <c r="B304" s="811" t="s">
        <v>5607</v>
      </c>
      <c r="C304" s="780" t="s">
        <v>13037</v>
      </c>
      <c r="D304" s="774" t="str">
        <f>VLOOKUP(C304,'All Entries'!$B$1:$D$669,3,0)</f>
        <v>Female</v>
      </c>
      <c r="E304" s="775" t="str">
        <f>VLOOKUP(C304,'All Entries'!$B$2:$F$695,5,0)</f>
        <v>EXTC</v>
      </c>
      <c r="F304" s="775" t="str">
        <f>VLOOKUP(C304,'All Entries'!$B$1:$G$669,6,0)</f>
        <v>EXTC 2</v>
      </c>
      <c r="G304" s="775"/>
      <c r="H304" s="774" t="s">
        <v>13448</v>
      </c>
      <c r="I304" s="774" t="s">
        <v>12866</v>
      </c>
      <c r="J304" s="774" t="s">
        <v>14123</v>
      </c>
      <c r="K304" s="799" t="s">
        <v>12340</v>
      </c>
      <c r="L304" s="782" t="s">
        <v>14124</v>
      </c>
      <c r="M304" s="776">
        <v>225000</v>
      </c>
      <c r="N304" s="323" t="str">
        <f>VLOOKUP(C304,'All Entries'!$B$1:$M$669,12,0)</f>
        <v>omeshwari.attarde@vit.edu.in</v>
      </c>
      <c r="O304" s="323" t="str">
        <f>VLOOKUP(C304,'All Entries'!$B$1:$N$669,13,0)</f>
        <v>omeshwari.attarde@gmail.com</v>
      </c>
      <c r="P304" s="763">
        <f>VLOOKUP(C304,'All Entries'!$B$1:$P$669,15,0)</f>
        <v>8169623228</v>
      </c>
      <c r="Q304" s="982" t="s">
        <v>14121</v>
      </c>
    </row>
    <row r="305" spans="1:17" ht="15">
      <c r="A305" s="774">
        <v>304</v>
      </c>
      <c r="B305" s="811" t="s">
        <v>1620</v>
      </c>
      <c r="C305" s="780" t="s">
        <v>1619</v>
      </c>
      <c r="D305" s="774" t="str">
        <f>VLOOKUP(C305,'All Entries'!$B$1:$D$669,3,0)</f>
        <v>Female</v>
      </c>
      <c r="E305" s="775" t="str">
        <f>VLOOKUP(C305,'All Entries'!$B$2:$F$695,5,0)</f>
        <v>INFT</v>
      </c>
      <c r="F305" s="775" t="str">
        <f>VLOOKUP(C305,'All Entries'!$B$1:$G$669,6,0)</f>
        <v>INFT-2</v>
      </c>
      <c r="G305" s="775"/>
      <c r="H305" s="774" t="s">
        <v>13448</v>
      </c>
      <c r="I305" s="774" t="s">
        <v>12866</v>
      </c>
      <c r="J305" s="774" t="s">
        <v>14123</v>
      </c>
      <c r="K305" s="799" t="s">
        <v>12340</v>
      </c>
      <c r="L305" s="782" t="s">
        <v>14124</v>
      </c>
      <c r="M305" s="776">
        <v>225000</v>
      </c>
      <c r="N305" s="323" t="str">
        <f>VLOOKUP(C305,'All Entries'!$B$1:$M$669,12,0)</f>
        <v>ankita.shelke@vit.edu.in</v>
      </c>
      <c r="O305" s="323" t="str">
        <f>VLOOKUP(C305,'All Entries'!$B$1:$N$669,13,0)</f>
        <v>shelkeankita90@gmail.com</v>
      </c>
      <c r="P305" s="763">
        <f>VLOOKUP(C305,'All Entries'!$B$1:$P$669,15,0)</f>
        <v>9821034281</v>
      </c>
      <c r="Q305" s="982" t="s">
        <v>14121</v>
      </c>
    </row>
    <row r="306" spans="1:17" ht="15">
      <c r="A306" s="774">
        <v>305</v>
      </c>
      <c r="B306" s="811" t="s">
        <v>13749</v>
      </c>
      <c r="C306" s="780" t="s">
        <v>857</v>
      </c>
      <c r="D306" s="774" t="str">
        <f>VLOOKUP(C306,'All Entries'!$B$1:$D$669,3,0)</f>
        <v>Female</v>
      </c>
      <c r="E306" s="775" t="str">
        <f>VLOOKUP(C306,'All Entries'!$B$2:$F$695,5,0)</f>
        <v>EXTC</v>
      </c>
      <c r="F306" s="775" t="str">
        <f>VLOOKUP(C306,'All Entries'!$B$1:$G$669,6,0)</f>
        <v>EXTC 2</v>
      </c>
      <c r="G306" s="775"/>
      <c r="H306" s="774" t="s">
        <v>13448</v>
      </c>
      <c r="I306" s="774" t="s">
        <v>12866</v>
      </c>
      <c r="J306" s="774" t="s">
        <v>14123</v>
      </c>
      <c r="K306" s="799" t="s">
        <v>12340</v>
      </c>
      <c r="L306" s="782" t="s">
        <v>14124</v>
      </c>
      <c r="M306" s="776">
        <v>225000</v>
      </c>
      <c r="N306" s="323" t="str">
        <f>VLOOKUP(C306,'All Entries'!$B$1:$M$669,12,0)</f>
        <v>akanksha.samel@vit.edu.in</v>
      </c>
      <c r="O306" s="323" t="str">
        <f>VLOOKUP(C306,'All Entries'!$B$1:$N$669,13,0)</f>
        <v>akankshasamel11@gmail.com</v>
      </c>
      <c r="P306" s="763">
        <f>VLOOKUP(C306,'All Entries'!$B$1:$P$669,15,0)</f>
        <v>9987484093</v>
      </c>
      <c r="Q306" s="982" t="s">
        <v>14121</v>
      </c>
    </row>
    <row r="307" spans="1:17" ht="15">
      <c r="A307" s="774">
        <v>306</v>
      </c>
      <c r="B307" s="811" t="s">
        <v>8443</v>
      </c>
      <c r="C307" s="780" t="s">
        <v>8442</v>
      </c>
      <c r="D307" s="774" t="str">
        <f>VLOOKUP(C307,'All Entries'!$B$1:$D$669,3,0)</f>
        <v>Female</v>
      </c>
      <c r="E307" s="775" t="str">
        <f>VLOOKUP(C307,'All Entries'!$B$2:$F$695,5,0)</f>
        <v>CMPN</v>
      </c>
      <c r="F307" s="775" t="str">
        <f>VLOOKUP(C307,'All Entries'!$B$1:$G$669,6,0)</f>
        <v>CMPN-1</v>
      </c>
      <c r="G307" s="775"/>
      <c r="H307" s="774" t="s">
        <v>13448</v>
      </c>
      <c r="I307" s="774" t="s">
        <v>12866</v>
      </c>
      <c r="J307" s="774" t="s">
        <v>14123</v>
      </c>
      <c r="K307" s="799" t="s">
        <v>12340</v>
      </c>
      <c r="L307" s="782" t="s">
        <v>14124</v>
      </c>
      <c r="M307" s="776">
        <v>225000</v>
      </c>
      <c r="N307" s="323" t="str">
        <f>VLOOKUP(C307,'All Entries'!$B$1:$M$669,12,0)</f>
        <v>sayali.chaudhari1@vit.edu.in</v>
      </c>
      <c r="O307" s="323" t="str">
        <f>VLOOKUP(C307,'All Entries'!$B$1:$N$669,13,0)</f>
        <v>chaudharisayali12@gmail.com</v>
      </c>
      <c r="P307" s="763">
        <f>VLOOKUP(C307,'All Entries'!$B$1:$P$669,15,0)</f>
        <v>9324022870</v>
      </c>
      <c r="Q307" s="982" t="s">
        <v>14121</v>
      </c>
    </row>
    <row r="308" spans="1:17" ht="15">
      <c r="A308" s="774">
        <v>307</v>
      </c>
      <c r="B308" s="811" t="s">
        <v>13030</v>
      </c>
      <c r="C308" s="774" t="s">
        <v>9686</v>
      </c>
      <c r="D308" s="774" t="str">
        <f>VLOOKUP(C308,'All Entries'!$B$1:$D$669,3,0)</f>
        <v>Male</v>
      </c>
      <c r="E308" s="775" t="str">
        <f>VLOOKUP(C308,'All Entries'!$B$2:$F$695,5,0)</f>
        <v>CMPN</v>
      </c>
      <c r="F308" s="775" t="str">
        <f>VLOOKUP(C308,'All Entries'!$B$1:$G$669,6,0)</f>
        <v>CMPN-3</v>
      </c>
      <c r="G308" s="775"/>
      <c r="H308" s="782" t="s">
        <v>13751</v>
      </c>
      <c r="I308" s="782" t="s">
        <v>12913</v>
      </c>
      <c r="J308" s="782" t="s">
        <v>13752</v>
      </c>
      <c r="K308" s="806" t="s">
        <v>13753</v>
      </c>
      <c r="L308" s="782" t="s">
        <v>14125</v>
      </c>
      <c r="M308" s="776">
        <v>400000</v>
      </c>
      <c r="N308" s="323" t="str">
        <f>VLOOKUP(C308,'All Entries'!$B$1:$M$669,12,0)</f>
        <v>siddhesh.jadhav@vit.edu.in</v>
      </c>
      <c r="O308" s="323" t="str">
        <f>VLOOKUP(C308,'All Entries'!$B$1:$N$669,13,0)</f>
        <v>jsiddhesh70@gmail.com</v>
      </c>
      <c r="P308" s="763">
        <f>VLOOKUP(C308,'All Entries'!$B$1:$P$669,15,0)</f>
        <v>8369513663</v>
      </c>
      <c r="Q308" s="982" t="s">
        <v>14104</v>
      </c>
    </row>
    <row r="309" spans="1:17" ht="15">
      <c r="A309" s="774">
        <v>308</v>
      </c>
      <c r="B309" s="816" t="s">
        <v>13750</v>
      </c>
      <c r="C309" s="780" t="s">
        <v>6994</v>
      </c>
      <c r="D309" s="774" t="str">
        <f>VLOOKUP(C309,'All Entries'!$B$1:$D$669,3,0)</f>
        <v>Male</v>
      </c>
      <c r="E309" s="775" t="str">
        <f>VLOOKUP(C309,'All Entries'!$B$2:$F$695,5,0)</f>
        <v>INFT</v>
      </c>
      <c r="F309" s="775" t="str">
        <f>VLOOKUP(C309,'All Entries'!$B$1:$G$669,6,0)</f>
        <v>INFT-1</v>
      </c>
      <c r="G309" s="775"/>
      <c r="H309" s="782" t="s">
        <v>13751</v>
      </c>
      <c r="I309" s="782" t="s">
        <v>12913</v>
      </c>
      <c r="J309" s="782" t="s">
        <v>13752</v>
      </c>
      <c r="K309" s="806" t="s">
        <v>13753</v>
      </c>
      <c r="L309" s="782" t="s">
        <v>14125</v>
      </c>
      <c r="M309" s="776">
        <v>400000</v>
      </c>
      <c r="N309" s="323" t="str">
        <f>VLOOKUP(C309,'All Entries'!$B$1:$M$669,12,0)</f>
        <v>rishabh.jaiswal@vit.edu.in</v>
      </c>
      <c r="O309" s="323" t="str">
        <f>VLOOKUP(C309,'All Entries'!$B$1:$N$669,13,0)</f>
        <v>rishabhjaiswal0111@gmail.com</v>
      </c>
      <c r="P309" s="763">
        <f>VLOOKUP(C309,'All Entries'!$B$1:$P$669,15,0)</f>
        <v>9987282930</v>
      </c>
      <c r="Q309" s="982" t="s">
        <v>14104</v>
      </c>
    </row>
    <row r="310" spans="1:17" ht="15">
      <c r="A310" s="774">
        <v>309</v>
      </c>
      <c r="B310" s="816" t="s">
        <v>12859</v>
      </c>
      <c r="C310" s="782" t="s">
        <v>12855</v>
      </c>
      <c r="D310" s="774" t="str">
        <f>VLOOKUP(C310,'All Entries'!$B$1:$D$669,3,0)</f>
        <v>Female</v>
      </c>
      <c r="E310" s="775" t="str">
        <f>VLOOKUP(C310,'All Entries'!$B$2:$F$695,5,0)</f>
        <v>INFT</v>
      </c>
      <c r="F310" s="775" t="str">
        <f>VLOOKUP(C310,'All Entries'!$B$1:$G$669,6,0)</f>
        <v>INFT-1</v>
      </c>
      <c r="G310" s="775"/>
      <c r="H310" s="782" t="s">
        <v>13803</v>
      </c>
      <c r="I310" s="782" t="s">
        <v>12913</v>
      </c>
      <c r="J310" s="782" t="s">
        <v>13803</v>
      </c>
      <c r="K310" s="799" t="s">
        <v>12340</v>
      </c>
      <c r="L310" s="782" t="s">
        <v>14126</v>
      </c>
      <c r="M310" s="776">
        <v>400000</v>
      </c>
      <c r="N310" s="323" t="str">
        <f>VLOOKUP(C310,'All Entries'!$B$1:$M$669,12,0)</f>
        <v>sneha.mane@vit.edu.in</v>
      </c>
      <c r="O310" s="323" t="str">
        <f>VLOOKUP(C310,'All Entries'!$B$1:$N$669,13,0)</f>
        <v>snehamane004@gmail.com</v>
      </c>
      <c r="P310" s="763">
        <f>VLOOKUP(C310,'All Entries'!$B$1:$P$669,15,0)</f>
        <v>7715937454</v>
      </c>
      <c r="Q310" s="982" t="s">
        <v>14127</v>
      </c>
    </row>
    <row r="311" spans="1:17" ht="15">
      <c r="A311" s="774">
        <v>310</v>
      </c>
      <c r="B311" s="816" t="s">
        <v>11876</v>
      </c>
      <c r="C311" s="782" t="s">
        <v>3611</v>
      </c>
      <c r="D311" s="774" t="str">
        <f>VLOOKUP(C311,'All Entries'!$B$1:$D$669,3,0)</f>
        <v>Male</v>
      </c>
      <c r="E311" s="775" t="str">
        <f>VLOOKUP(C311,'All Entries'!$B$2:$F$695,5,0)</f>
        <v>INFT</v>
      </c>
      <c r="F311" s="775" t="str">
        <f>VLOOKUP(C311,'All Entries'!$B$1:$G$669,6,0)</f>
        <v>INFT-1</v>
      </c>
      <c r="G311" s="775"/>
      <c r="H311" s="782" t="s">
        <v>13803</v>
      </c>
      <c r="I311" s="782" t="s">
        <v>12913</v>
      </c>
      <c r="J311" s="782" t="s">
        <v>13803</v>
      </c>
      <c r="K311" s="799" t="s">
        <v>12340</v>
      </c>
      <c r="L311" s="782" t="s">
        <v>14126</v>
      </c>
      <c r="M311" s="776">
        <v>400000</v>
      </c>
      <c r="N311" s="323" t="str">
        <f>VLOOKUP(C311,'All Entries'!$B$1:$M$669,12,0)</f>
        <v>jayesh.sarang@vit.edu.in</v>
      </c>
      <c r="O311" s="323" t="str">
        <f>VLOOKUP(C311,'All Entries'!$B$1:$N$669,13,0)</f>
        <v>jayeshsarang87@gmail.com</v>
      </c>
      <c r="P311" s="763">
        <f>VLOOKUP(C311,'All Entries'!$B$1:$P$669,15,0)</f>
        <v>8169551567</v>
      </c>
      <c r="Q311" s="982" t="s">
        <v>14127</v>
      </c>
    </row>
    <row r="312" spans="1:17" ht="15">
      <c r="A312" s="774">
        <v>311</v>
      </c>
      <c r="B312" s="816" t="s">
        <v>692</v>
      </c>
      <c r="C312" s="782" t="s">
        <v>691</v>
      </c>
      <c r="D312" s="774" t="str">
        <f>VLOOKUP(C312,'All Entries'!$B$1:$D$669,3,0)</f>
        <v>Male</v>
      </c>
      <c r="E312" s="775" t="str">
        <f>VLOOKUP(C312,'All Entries'!$B$2:$F$695,5,0)</f>
        <v>CMPN</v>
      </c>
      <c r="F312" s="775" t="str">
        <f>VLOOKUP(C312,'All Entries'!$B$1:$G$669,6,0)</f>
        <v>CMPN-3</v>
      </c>
      <c r="G312" s="775"/>
      <c r="H312" s="782" t="s">
        <v>13803</v>
      </c>
      <c r="I312" s="782" t="s">
        <v>12913</v>
      </c>
      <c r="J312" s="782" t="s">
        <v>13803</v>
      </c>
      <c r="K312" s="799" t="s">
        <v>12340</v>
      </c>
      <c r="L312" s="782" t="s">
        <v>14126</v>
      </c>
      <c r="M312" s="776">
        <v>400000</v>
      </c>
      <c r="N312" s="323" t="str">
        <f>VLOOKUP(C312,'All Entries'!$B$1:$M$669,12,0)</f>
        <v>advait.maindalkar@vit.edu.in</v>
      </c>
      <c r="O312" s="323" t="str">
        <f>VLOOKUP(C312,'All Entries'!$B$1:$N$669,13,0)</f>
        <v>advait.maindalkar35@gmail.com</v>
      </c>
      <c r="P312" s="763">
        <f>VLOOKUP(C312,'All Entries'!$B$1:$P$669,15,0)</f>
        <v>8828352000</v>
      </c>
      <c r="Q312" s="982" t="s">
        <v>14127</v>
      </c>
    </row>
    <row r="313" spans="1:17" ht="15">
      <c r="A313" s="774">
        <v>312</v>
      </c>
      <c r="B313" s="816" t="s">
        <v>9556</v>
      </c>
      <c r="C313" s="782" t="s">
        <v>9555</v>
      </c>
      <c r="D313" s="774" t="str">
        <f>VLOOKUP(C313,'All Entries'!$B$1:$D$669,3,0)</f>
        <v>Male</v>
      </c>
      <c r="E313" s="775" t="str">
        <f>VLOOKUP(C313,'All Entries'!$B$2:$F$695,5,0)</f>
        <v>INFT</v>
      </c>
      <c r="F313" s="775" t="str">
        <f>VLOOKUP(C313,'All Entries'!$B$1:$G$669,6,0)</f>
        <v>INFT-3</v>
      </c>
      <c r="G313" s="775"/>
      <c r="H313" s="782" t="s">
        <v>13803</v>
      </c>
      <c r="I313" s="782" t="s">
        <v>12913</v>
      </c>
      <c r="J313" s="782" t="s">
        <v>13803</v>
      </c>
      <c r="K313" s="799" t="s">
        <v>12340</v>
      </c>
      <c r="L313" s="782" t="s">
        <v>14126</v>
      </c>
      <c r="M313" s="776">
        <v>400000</v>
      </c>
      <c r="N313" s="323" t="str">
        <f>VLOOKUP(C313,'All Entries'!$B$1:$M$669,12,0)</f>
        <v>siddharth.padmanabhan@vit.edu.in</v>
      </c>
      <c r="O313" s="323" t="str">
        <f>VLOOKUP(C313,'All Entries'!$B$1:$N$669,13,0)</f>
        <v>siddharthpadmanabhan99@gmail.com</v>
      </c>
      <c r="P313" s="763">
        <f>VLOOKUP(C313,'All Entries'!$B$1:$P$669,15,0)</f>
        <v>9222202030</v>
      </c>
      <c r="Q313" s="982" t="s">
        <v>14127</v>
      </c>
    </row>
    <row r="314" spans="1:17" ht="15">
      <c r="A314" s="774">
        <v>313</v>
      </c>
      <c r="B314" s="816" t="s">
        <v>11902</v>
      </c>
      <c r="C314" s="782" t="s">
        <v>152</v>
      </c>
      <c r="D314" s="774" t="str">
        <f>VLOOKUP(C314,'All Entries'!$B$1:$D$669,3,0)</f>
        <v>Male</v>
      </c>
      <c r="E314" s="775" t="str">
        <f>VLOOKUP(C314,'All Entries'!$B$2:$F$695,5,0)</f>
        <v>INFT</v>
      </c>
      <c r="F314" s="775" t="str">
        <f>VLOOKUP(C314,'All Entries'!$B$1:$G$669,6,0)</f>
        <v>INFT-3</v>
      </c>
      <c r="G314" s="775"/>
      <c r="H314" s="782" t="s">
        <v>13803</v>
      </c>
      <c r="I314" s="782" t="s">
        <v>12913</v>
      </c>
      <c r="J314" s="782" t="s">
        <v>13803</v>
      </c>
      <c r="K314" s="799" t="s">
        <v>12340</v>
      </c>
      <c r="L314" s="782" t="s">
        <v>14126</v>
      </c>
      <c r="M314" s="776">
        <v>400000</v>
      </c>
      <c r="N314" s="323" t="str">
        <f>VLOOKUP(C314,'All Entries'!$B$1:$M$669,12,0)</f>
        <v>aanshuk.kitawat@vit.edu.in</v>
      </c>
      <c r="O314" s="323" t="str">
        <f>VLOOKUP(C314,'All Entries'!$B$1:$N$669,13,0)</f>
        <v>aanshuk22@gmail.com</v>
      </c>
      <c r="P314" s="763">
        <f>VLOOKUP(C314,'All Entries'!$B$1:$P$669,15,0)</f>
        <v>7045563988</v>
      </c>
      <c r="Q314" s="982" t="s">
        <v>14127</v>
      </c>
    </row>
    <row r="315" spans="1:17" ht="15">
      <c r="A315" s="774">
        <v>314</v>
      </c>
      <c r="B315" s="816" t="s">
        <v>9382</v>
      </c>
      <c r="C315" s="782" t="s">
        <v>9381</v>
      </c>
      <c r="D315" s="774" t="str">
        <f>VLOOKUP(C315,'All Entries'!$B$1:$D$669,3,0)</f>
        <v>Male</v>
      </c>
      <c r="E315" s="775" t="str">
        <f>VLOOKUP(C315,'All Entries'!$B$2:$F$695,5,0)</f>
        <v>CMPN</v>
      </c>
      <c r="F315" s="775" t="str">
        <f>VLOOKUP(C315,'All Entries'!$B$1:$G$669,6,0)</f>
        <v>CMPN-3</v>
      </c>
      <c r="G315" s="775"/>
      <c r="H315" s="782" t="s">
        <v>13803</v>
      </c>
      <c r="I315" s="782" t="s">
        <v>12913</v>
      </c>
      <c r="J315" s="782" t="s">
        <v>13803</v>
      </c>
      <c r="K315" s="799" t="s">
        <v>12340</v>
      </c>
      <c r="L315" s="782" t="s">
        <v>14126</v>
      </c>
      <c r="M315" s="776">
        <v>400000</v>
      </c>
      <c r="N315" s="323" t="str">
        <f>VLOOKUP(C315,'All Entries'!$B$1:$M$669,12,0)</f>
        <v>shubham.darekar@vit.edu.in</v>
      </c>
      <c r="O315" s="323" t="str">
        <f>VLOOKUP(C315,'All Entries'!$B$1:$N$669,13,0)</f>
        <v>shubhamdarekar89@gmail.com</v>
      </c>
      <c r="P315" s="763">
        <f>VLOOKUP(C315,'All Entries'!$B$1:$P$669,15,0)</f>
        <v>7977682724</v>
      </c>
      <c r="Q315" s="982" t="s">
        <v>14127</v>
      </c>
    </row>
    <row r="316" spans="1:17" ht="15">
      <c r="A316" s="774">
        <v>315</v>
      </c>
      <c r="B316" s="816" t="s">
        <v>4531</v>
      </c>
      <c r="C316" s="782" t="s">
        <v>4530</v>
      </c>
      <c r="D316" s="774" t="str">
        <f>VLOOKUP(C316,'All Entries'!$B$1:$D$669,3,0)</f>
        <v>Female</v>
      </c>
      <c r="E316" s="775" t="str">
        <f>VLOOKUP(C316,'All Entries'!$B$2:$F$695,5,0)</f>
        <v>INFT</v>
      </c>
      <c r="F316" s="775" t="str">
        <f>VLOOKUP(C316,'All Entries'!$B$1:$G$669,6,0)</f>
        <v>INFT-2</v>
      </c>
      <c r="G316" s="775"/>
      <c r="H316" s="782" t="s">
        <v>13803</v>
      </c>
      <c r="I316" s="782" t="s">
        <v>12913</v>
      </c>
      <c r="J316" s="782" t="s">
        <v>13803</v>
      </c>
      <c r="K316" s="799" t="s">
        <v>12340</v>
      </c>
      <c r="L316" s="782" t="s">
        <v>14126</v>
      </c>
      <c r="M316" s="776">
        <v>400000</v>
      </c>
      <c r="N316" s="323" t="str">
        <f>VLOOKUP(C316,'All Entries'!$B$1:$M$669,12,0)</f>
        <v>mansi.wairkar@vit.edu.in</v>
      </c>
      <c r="O316" s="323" t="str">
        <f>VLOOKUP(C316,'All Entries'!$B$1:$N$669,13,0)</f>
        <v>mansiiwairkar1502@gmail.com</v>
      </c>
      <c r="P316" s="763">
        <f>VLOOKUP(C316,'All Entries'!$B$1:$P$669,15,0)</f>
        <v>7021510696</v>
      </c>
      <c r="Q316" s="982" t="s">
        <v>14127</v>
      </c>
    </row>
    <row r="317" spans="1:17" ht="15">
      <c r="A317" s="774">
        <v>316</v>
      </c>
      <c r="B317" s="816" t="s">
        <v>4015</v>
      </c>
      <c r="C317" s="782" t="s">
        <v>4014</v>
      </c>
      <c r="D317" s="774" t="str">
        <f>VLOOKUP(C317,'All Entries'!$B$1:$D$669,3,0)</f>
        <v>Male</v>
      </c>
      <c r="E317" s="775" t="str">
        <f>VLOOKUP(C317,'All Entries'!$B$2:$F$695,5,0)</f>
        <v>INFT</v>
      </c>
      <c r="F317" s="775" t="str">
        <f>VLOOKUP(C317,'All Entries'!$B$1:$G$669,6,0)</f>
        <v>INFT-1</v>
      </c>
      <c r="G317" s="775"/>
      <c r="H317" s="782" t="s">
        <v>13866</v>
      </c>
      <c r="I317" s="782" t="s">
        <v>12913</v>
      </c>
      <c r="J317" s="782" t="s">
        <v>13866</v>
      </c>
      <c r="K317" s="799" t="s">
        <v>12340</v>
      </c>
      <c r="L317" s="782" t="s">
        <v>14128</v>
      </c>
      <c r="M317" s="776">
        <v>600000</v>
      </c>
      <c r="N317" s="323" t="str">
        <f>VLOOKUP(C317,'All Entries'!$B$1:$M$669,12,0)</f>
        <v>kewal.rathod@vit.edu.in</v>
      </c>
      <c r="O317" s="323" t="str">
        <f>VLOOKUP(C317,'All Entries'!$B$1:$N$669,13,0)</f>
        <v>kewalrathod8@gmail.com</v>
      </c>
      <c r="P317" s="763">
        <f>VLOOKUP(C317,'All Entries'!$B$1:$P$669,15,0)</f>
        <v>8779667995</v>
      </c>
      <c r="Q317" s="982" t="s">
        <v>14129</v>
      </c>
    </row>
    <row r="318" spans="1:17" ht="15">
      <c r="A318" s="774">
        <v>317</v>
      </c>
      <c r="B318" s="778" t="s">
        <v>13867</v>
      </c>
      <c r="C318" s="782" t="s">
        <v>13865</v>
      </c>
      <c r="D318" s="774" t="str">
        <f>VLOOKUP(C318,'All Entries'!$B$1:$D$669,3,0)</f>
        <v>Male</v>
      </c>
      <c r="E318" s="775" t="str">
        <f>VLOOKUP(C318,'All Entries'!$B$2:$F$695,5,0)</f>
        <v>ETRX</v>
      </c>
      <c r="F318" s="775" t="str">
        <f>VLOOKUP(C318,'All Entries'!$B$1:$G$669,6,0)</f>
        <v>ETRX 2</v>
      </c>
      <c r="G318" s="775"/>
      <c r="H318" s="782" t="s">
        <v>13870</v>
      </c>
      <c r="I318" s="782" t="s">
        <v>12866</v>
      </c>
      <c r="J318" s="782" t="s">
        <v>13870</v>
      </c>
      <c r="K318" s="799" t="s">
        <v>13872</v>
      </c>
      <c r="L318" s="782" t="s">
        <v>14130</v>
      </c>
      <c r="M318" s="776">
        <v>350000</v>
      </c>
      <c r="N318" s="323" t="str">
        <f>VLOOKUP(C318,'All Entries'!$B$1:$M$669,12,0)</f>
        <v>kedar.kadam@vit.edu.in</v>
      </c>
      <c r="O318" s="323" t="str">
        <f>VLOOKUP(C318,'All Entries'!$B$1:$N$669,13,0)</f>
        <v>kedarkadam342@gmail.com</v>
      </c>
      <c r="P318" s="763">
        <f>VLOOKUP(C318,'All Entries'!$B$1:$P$669,15,0)</f>
        <v>9324447002</v>
      </c>
      <c r="Q318" s="982" t="s">
        <v>14093</v>
      </c>
    </row>
    <row r="319" spans="1:17" ht="15">
      <c r="A319" s="774">
        <v>318</v>
      </c>
      <c r="B319" s="778" t="s">
        <v>1705</v>
      </c>
      <c r="C319" s="782" t="s">
        <v>1704</v>
      </c>
      <c r="D319" s="774" t="str">
        <f>VLOOKUP(C319,'All Entries'!$B$1:$D$669,3,0)</f>
        <v>Male</v>
      </c>
      <c r="E319" s="775" t="str">
        <f>VLOOKUP(C319,'All Entries'!$B$2:$F$695,5,0)</f>
        <v>ETRX</v>
      </c>
      <c r="F319" s="775" t="str">
        <f>VLOOKUP(C319,'All Entries'!$B$1:$G$669,6,0)</f>
        <v>ETRX 1</v>
      </c>
      <c r="G319" s="775"/>
      <c r="H319" s="782" t="s">
        <v>13870</v>
      </c>
      <c r="I319" s="782" t="s">
        <v>12866</v>
      </c>
      <c r="J319" s="782" t="s">
        <v>13870</v>
      </c>
      <c r="K319" s="799" t="s">
        <v>13872</v>
      </c>
      <c r="L319" s="782" t="s">
        <v>14130</v>
      </c>
      <c r="M319" s="776">
        <v>350000</v>
      </c>
      <c r="N319" s="323" t="str">
        <f>VLOOKUP(C319,'All Entries'!$B$1:$M$669,12,0)</f>
        <v>anuj.sawant@vit.edu.in</v>
      </c>
      <c r="O319" s="323" t="str">
        <f>VLOOKUP(C319,'All Entries'!$B$1:$N$669,13,0)</f>
        <v>anujsawant12051@gmail.com</v>
      </c>
      <c r="P319" s="763">
        <f>VLOOKUP(C319,'All Entries'!$B$1:$P$669,15,0)</f>
        <v>9326836081</v>
      </c>
      <c r="Q319" s="982" t="s">
        <v>14093</v>
      </c>
    </row>
    <row r="320" spans="1:17" ht="15">
      <c r="A320" s="774">
        <v>319</v>
      </c>
      <c r="B320" s="778" t="s">
        <v>13871</v>
      </c>
      <c r="C320" s="782" t="s">
        <v>7251</v>
      </c>
      <c r="D320" s="774" t="str">
        <f>VLOOKUP(C320,'All Entries'!$B$1:$D$669,3,0)</f>
        <v>Male</v>
      </c>
      <c r="E320" s="775" t="str">
        <f>VLOOKUP(C320,'All Entries'!$B$2:$F$695,5,0)</f>
        <v>ETRX</v>
      </c>
      <c r="F320" s="775" t="str">
        <f>VLOOKUP(C320,'All Entries'!$B$1:$G$669,6,0)</f>
        <v>ETRX 2</v>
      </c>
      <c r="G320" s="775"/>
      <c r="H320" s="782" t="s">
        <v>13870</v>
      </c>
      <c r="I320" s="782" t="s">
        <v>12866</v>
      </c>
      <c r="J320" s="782" t="s">
        <v>13870</v>
      </c>
      <c r="K320" s="799" t="s">
        <v>13872</v>
      </c>
      <c r="L320" s="782" t="s">
        <v>14130</v>
      </c>
      <c r="M320" s="776">
        <v>350000</v>
      </c>
      <c r="N320" s="323" t="str">
        <f>VLOOKUP(C320,'All Entries'!$B$1:$M$669,12,0)</f>
        <v>rohit.rane@vit.edu.in</v>
      </c>
      <c r="O320" s="323" t="str">
        <f>VLOOKUP(C320,'All Entries'!$B$1:$N$669,13,0)</f>
        <v>rohitrane500@gmail.com</v>
      </c>
      <c r="P320" s="763">
        <f>VLOOKUP(C320,'All Entries'!$B$1:$P$669,15,0)</f>
        <v>9922480677</v>
      </c>
      <c r="Q320" s="982" t="s">
        <v>14093</v>
      </c>
    </row>
    <row r="321" spans="1:17" ht="15">
      <c r="A321" s="774">
        <v>320</v>
      </c>
      <c r="B321" s="816" t="s">
        <v>4107</v>
      </c>
      <c r="C321" s="783" t="s">
        <v>4106</v>
      </c>
      <c r="D321" s="774" t="str">
        <f>VLOOKUP(C321,'All Entries'!$B$1:$D$669,3,0)</f>
        <v>Female</v>
      </c>
      <c r="E321" s="775" t="str">
        <f>VLOOKUP(C321,'All Entries'!$B$2:$F$695,5,0)</f>
        <v>ETRX</v>
      </c>
      <c r="F321" s="775" t="str">
        <f>VLOOKUP(C321,'All Entries'!$B$1:$G$669,6,0)</f>
        <v>ETRX 2</v>
      </c>
      <c r="G321" s="775"/>
      <c r="H321" s="783" t="s">
        <v>13878</v>
      </c>
      <c r="I321" s="782" t="s">
        <v>2052</v>
      </c>
      <c r="J321" s="782" t="s">
        <v>13878</v>
      </c>
      <c r="K321" s="799" t="s">
        <v>13205</v>
      </c>
      <c r="L321" s="782" t="s">
        <v>14131</v>
      </c>
      <c r="M321" s="776">
        <v>500000</v>
      </c>
      <c r="N321" s="323" t="str">
        <f>VLOOKUP(C321,'All Entries'!$B$1:$M$669,12,0)</f>
        <v>Krisha.jain@vit.edu.in</v>
      </c>
      <c r="O321" s="323" t="str">
        <f>VLOOKUP(C321,'All Entries'!$B$1:$N$669,13,0)</f>
        <v>krishajaindec23@gmail.com</v>
      </c>
      <c r="P321" s="654">
        <f>VLOOKUP(C321,'All Entries'!$B$1:$P$669,15,0)</f>
        <v>919619931865</v>
      </c>
      <c r="Q321" s="982" t="s">
        <v>14132</v>
      </c>
    </row>
    <row r="322" spans="1:17" ht="15">
      <c r="A322" s="774">
        <v>321</v>
      </c>
      <c r="B322" s="816" t="s">
        <v>10804</v>
      </c>
      <c r="C322" s="783" t="s">
        <v>10803</v>
      </c>
      <c r="D322" s="774" t="str">
        <f>VLOOKUP(C322,'All Entries'!$B$1:$D$669,3,0)</f>
        <v>Male</v>
      </c>
      <c r="E322" s="775" t="str">
        <f>VLOOKUP(C322,'All Entries'!$B$2:$F$695,5,0)</f>
        <v>CMPN</v>
      </c>
      <c r="F322" s="775" t="str">
        <f>VLOOKUP(C322,'All Entries'!$B$1:$G$669,6,0)</f>
        <v>CMPN-3</v>
      </c>
      <c r="G322" s="775"/>
      <c r="H322" s="783" t="s">
        <v>13878</v>
      </c>
      <c r="I322" s="782" t="s">
        <v>2052</v>
      </c>
      <c r="J322" s="782" t="s">
        <v>13878</v>
      </c>
      <c r="K322" s="799" t="s">
        <v>13205</v>
      </c>
      <c r="L322" s="782" t="s">
        <v>14131</v>
      </c>
      <c r="M322" s="776">
        <v>500000</v>
      </c>
      <c r="N322" s="323" t="str">
        <f>VLOOKUP(C322,'All Entries'!$B$1:$M$669,12,0)</f>
        <v>uzair.ansari@vit.edu.in</v>
      </c>
      <c r="O322" s="323" t="str">
        <f>VLOOKUP(C322,'All Entries'!$B$1:$N$669,13,0)</f>
        <v>ansariuuzair9699@gmail.com</v>
      </c>
      <c r="P322" s="763">
        <f>VLOOKUP(C322,'All Entries'!$B$1:$P$669,15,0)</f>
        <v>9699149884</v>
      </c>
      <c r="Q322" s="982" t="s">
        <v>14132</v>
      </c>
    </row>
    <row r="323" spans="1:17" ht="15">
      <c r="A323" s="774">
        <v>322</v>
      </c>
      <c r="B323" s="816" t="s">
        <v>4372</v>
      </c>
      <c r="C323" s="783" t="s">
        <v>4371</v>
      </c>
      <c r="D323" s="774" t="str">
        <f>VLOOKUP(C323,'All Entries'!$B$1:$D$669,3,0)</f>
        <v>Male</v>
      </c>
      <c r="E323" s="775" t="str">
        <f>VLOOKUP(C323,'All Entries'!$B$2:$F$695,5,0)</f>
        <v>EXTC</v>
      </c>
      <c r="F323" s="775" t="str">
        <f>VLOOKUP(C323,'All Entries'!$B$1:$G$669,6,0)</f>
        <v>EXTC 1</v>
      </c>
      <c r="G323" s="775"/>
      <c r="H323" s="783" t="s">
        <v>13878</v>
      </c>
      <c r="I323" s="782" t="s">
        <v>2052</v>
      </c>
      <c r="J323" s="782" t="s">
        <v>13878</v>
      </c>
      <c r="K323" s="799" t="s">
        <v>13205</v>
      </c>
      <c r="L323" s="782" t="s">
        <v>14131</v>
      </c>
      <c r="M323" s="776">
        <v>500000</v>
      </c>
      <c r="N323" s="323" t="str">
        <f>VLOOKUP(C323,'All Entries'!$B$1:$M$669,12,0)</f>
        <v>manav.jain@vit.edu.in</v>
      </c>
      <c r="O323" s="323" t="str">
        <f>VLOOKUP(C323,'All Entries'!$B$1:$N$669,13,0)</f>
        <v>jainmanav2712@gmail.com</v>
      </c>
      <c r="P323" s="763">
        <f>VLOOKUP(C323,'All Entries'!$B$1:$P$669,15,0)</f>
        <v>7710896709</v>
      </c>
      <c r="Q323" s="982" t="s">
        <v>14132</v>
      </c>
    </row>
    <row r="324" spans="1:17" ht="15">
      <c r="A324" s="774">
        <v>323</v>
      </c>
      <c r="B324" s="918" t="s">
        <v>7704</v>
      </c>
      <c r="C324" s="783" t="s">
        <v>7703</v>
      </c>
      <c r="D324" s="774" t="str">
        <f>VLOOKUP(C324,'All Entries'!$B$1:$D$669,3,0)</f>
        <v>Female</v>
      </c>
      <c r="E324" s="775" t="str">
        <f>VLOOKUP(C324,'All Entries'!$B$2:$F$695,5,0)</f>
        <v>CMPN</v>
      </c>
      <c r="F324" s="775" t="str">
        <f>VLOOKUP(C324,'All Entries'!$B$1:$G$669,6,0)</f>
        <v>CMPN-2</v>
      </c>
      <c r="G324" s="775"/>
      <c r="H324" s="783" t="s">
        <v>13878</v>
      </c>
      <c r="I324" s="782" t="s">
        <v>2052</v>
      </c>
      <c r="J324" s="782" t="s">
        <v>13878</v>
      </c>
      <c r="K324" s="799" t="s">
        <v>13205</v>
      </c>
      <c r="L324" s="782" t="s">
        <v>14131</v>
      </c>
      <c r="M324" s="776">
        <v>500000</v>
      </c>
      <c r="N324" s="323" t="str">
        <f>VLOOKUP(C324,'All Entries'!$B$1:$M$669,12,0)</f>
        <v>sagarika.shinde@vit.edu.in</v>
      </c>
      <c r="O324" s="323" t="str">
        <f>VLOOKUP(C324,'All Entries'!$B$1:$N$669,13,0)</f>
        <v>sagarikashinde99@gmail.com</v>
      </c>
      <c r="P324" s="763">
        <f>VLOOKUP(C324,'All Entries'!$B$1:$P$669,15,0)</f>
        <v>9757264104</v>
      </c>
      <c r="Q324" s="982" t="s">
        <v>14132</v>
      </c>
    </row>
    <row r="325" spans="1:17" ht="15">
      <c r="A325" s="774">
        <v>324</v>
      </c>
      <c r="B325" s="816" t="s">
        <v>13052</v>
      </c>
      <c r="C325" s="783" t="s">
        <v>7833</v>
      </c>
      <c r="D325" s="774" t="str">
        <f>VLOOKUP(C325,'All Entries'!$B$1:$D$669,3,0)</f>
        <v>Male</v>
      </c>
      <c r="E325" s="775" t="str">
        <f>VLOOKUP(C325,'All Entries'!$B$2:$F$695,5,0)</f>
        <v>ETRX</v>
      </c>
      <c r="F325" s="775" t="str">
        <f>VLOOKUP(C325,'All Entries'!$B$1:$G$669,6,0)</f>
        <v>ETRX 1</v>
      </c>
      <c r="G325" s="775"/>
      <c r="H325" s="783" t="s">
        <v>13878</v>
      </c>
      <c r="I325" s="782" t="s">
        <v>2052</v>
      </c>
      <c r="J325" s="782" t="s">
        <v>13878</v>
      </c>
      <c r="K325" s="799" t="s">
        <v>13205</v>
      </c>
      <c r="L325" s="782" t="s">
        <v>14131</v>
      </c>
      <c r="M325" s="776">
        <v>500000</v>
      </c>
      <c r="N325" s="323" t="str">
        <f>VLOOKUP(C325,'All Entries'!$B$1:$M$669,12,0)</f>
        <v>samarth.jogadia@vit.edu.in</v>
      </c>
      <c r="O325" s="323" t="str">
        <f>VLOOKUP(C325,'All Entries'!$B$1:$N$669,13,0)</f>
        <v>samarthjogadia99@gmail.com</v>
      </c>
      <c r="P325" s="763">
        <f>VLOOKUP(C325,'All Entries'!$B$1:$P$669,15,0)</f>
        <v>9137327460</v>
      </c>
      <c r="Q325" s="982" t="s">
        <v>14132</v>
      </c>
    </row>
    <row r="326" spans="1:17" ht="15">
      <c r="A326" s="774">
        <v>325</v>
      </c>
      <c r="B326" s="816" t="s">
        <v>7758</v>
      </c>
      <c r="C326" s="783" t="s">
        <v>7757</v>
      </c>
      <c r="D326" s="774" t="str">
        <f>VLOOKUP(C326,'All Entries'!$B$1:$D$669,3,0)</f>
        <v>Male</v>
      </c>
      <c r="E326" s="775" t="str">
        <f>VLOOKUP(C326,'All Entries'!$B$2:$F$695,5,0)</f>
        <v>EXTC</v>
      </c>
      <c r="F326" s="775" t="str">
        <f>VLOOKUP(C326,'All Entries'!$B$1:$G$669,6,0)</f>
        <v>EXTC 3</v>
      </c>
      <c r="G326" s="775"/>
      <c r="H326" s="783" t="s">
        <v>13878</v>
      </c>
      <c r="I326" s="782" t="s">
        <v>2052</v>
      </c>
      <c r="J326" s="782" t="s">
        <v>13878</v>
      </c>
      <c r="K326" s="799" t="s">
        <v>13205</v>
      </c>
      <c r="L326" s="782" t="s">
        <v>14131</v>
      </c>
      <c r="M326" s="776">
        <v>500000</v>
      </c>
      <c r="N326" s="323" t="str">
        <f>VLOOKUP(C326,'All Entries'!$B$1:$M$669,12,0)</f>
        <v>sahil.rumani@vit.edu.in</v>
      </c>
      <c r="O326" s="323" t="str">
        <f>VLOOKUP(C326,'All Entries'!$B$1:$N$669,13,0)</f>
        <v>sahilrumani1234@gmail.com</v>
      </c>
      <c r="P326" s="763">
        <f>VLOOKUP(C326,'All Entries'!$B$1:$P$669,15,0)</f>
        <v>9833590925</v>
      </c>
      <c r="Q326" s="982" t="s">
        <v>14132</v>
      </c>
    </row>
    <row r="327" spans="1:17" ht="15">
      <c r="A327" s="774">
        <v>326</v>
      </c>
      <c r="B327" s="816" t="s">
        <v>8003</v>
      </c>
      <c r="C327" s="783" t="s">
        <v>8002</v>
      </c>
      <c r="D327" s="774" t="str">
        <f>VLOOKUP(C327,'All Entries'!$B$1:$D$669,3,0)</f>
        <v>Male</v>
      </c>
      <c r="E327" s="775" t="str">
        <f>VLOOKUP(C327,'All Entries'!$B$2:$F$695,5,0)</f>
        <v>EXTC</v>
      </c>
      <c r="F327" s="775" t="str">
        <f>VLOOKUP(C327,'All Entries'!$B$1:$G$669,6,0)</f>
        <v>EXTC 3</v>
      </c>
      <c r="G327" s="775"/>
      <c r="H327" s="783" t="s">
        <v>13878</v>
      </c>
      <c r="I327" s="782" t="s">
        <v>2052</v>
      </c>
      <c r="J327" s="782" t="s">
        <v>13878</v>
      </c>
      <c r="K327" s="799" t="s">
        <v>13205</v>
      </c>
      <c r="L327" s="782" t="s">
        <v>14131</v>
      </c>
      <c r="M327" s="776">
        <v>500000</v>
      </c>
      <c r="N327" s="323" t="str">
        <f>VLOOKUP(C327,'All Entries'!$B$1:$M$669,12,0)</f>
        <v>sanju.gera@vit.edu.in</v>
      </c>
      <c r="O327" s="323" t="str">
        <f>VLOOKUP(C327,'All Entries'!$B$1:$N$669,13,0)</f>
        <v>sanjay.gera.41@gmail.com</v>
      </c>
      <c r="P327" s="763">
        <f>VLOOKUP(C327,'All Entries'!$B$1:$P$669,15,0)</f>
        <v>7666008937</v>
      </c>
      <c r="Q327" s="982" t="s">
        <v>14132</v>
      </c>
    </row>
    <row r="328" spans="1:17" ht="15">
      <c r="A328" s="774">
        <v>327</v>
      </c>
      <c r="B328" s="816" t="s">
        <v>13875</v>
      </c>
      <c r="C328" s="783" t="s">
        <v>4863</v>
      </c>
      <c r="D328" s="774" t="str">
        <f>VLOOKUP(C328,'All Entries'!$B$1:$D$669,3,0)</f>
        <v>Male</v>
      </c>
      <c r="E328" s="775" t="str">
        <f>VLOOKUP(C328,'All Entries'!$B$2:$F$695,5,0)</f>
        <v>EXTC</v>
      </c>
      <c r="F328" s="775" t="str">
        <f>VLOOKUP(C328,'All Entries'!$B$1:$G$669,6,0)</f>
        <v>EXTC 3</v>
      </c>
      <c r="G328" s="775"/>
      <c r="H328" s="783" t="s">
        <v>13878</v>
      </c>
      <c r="I328" s="782" t="s">
        <v>2052</v>
      </c>
      <c r="J328" s="782" t="s">
        <v>13878</v>
      </c>
      <c r="K328" s="799" t="s">
        <v>13205</v>
      </c>
      <c r="L328" s="782" t="s">
        <v>14131</v>
      </c>
      <c r="M328" s="776">
        <v>500000</v>
      </c>
      <c r="N328" s="323" t="str">
        <f>VLOOKUP(C328,'All Entries'!$B$1:$M$669,12,0)</f>
        <v>mohd.malkani@vit.edu.in</v>
      </c>
      <c r="O328" s="323" t="str">
        <f>VLOOKUP(C328,'All Entries'!$B$1:$N$669,13,0)</f>
        <v>aamermalkani55567@gmail.com</v>
      </c>
      <c r="P328" s="763">
        <f>VLOOKUP(C328,'All Entries'!$B$1:$P$669,15,0)</f>
        <v>9773469504</v>
      </c>
      <c r="Q328" s="982" t="s">
        <v>14132</v>
      </c>
    </row>
    <row r="329" spans="1:17" ht="15">
      <c r="A329" s="774">
        <v>328</v>
      </c>
      <c r="B329" s="816" t="s">
        <v>11417</v>
      </c>
      <c r="C329" s="783" t="s">
        <v>11416</v>
      </c>
      <c r="D329" s="774" t="str">
        <f>VLOOKUP(C329,'All Entries'!$B$1:$D$669,3,0)</f>
        <v>Male</v>
      </c>
      <c r="E329" s="775" t="str">
        <f>VLOOKUP(C329,'All Entries'!$B$2:$F$695,5,0)</f>
        <v>INFT</v>
      </c>
      <c r="F329" s="775" t="str">
        <f>VLOOKUP(C329,'All Entries'!$B$1:$G$669,6,0)</f>
        <v>INFT-3</v>
      </c>
      <c r="G329" s="775"/>
      <c r="H329" s="783" t="s">
        <v>13878</v>
      </c>
      <c r="I329" s="782" t="s">
        <v>2052</v>
      </c>
      <c r="J329" s="782" t="s">
        <v>13878</v>
      </c>
      <c r="K329" s="799" t="s">
        <v>13205</v>
      </c>
      <c r="L329" s="782" t="s">
        <v>14131</v>
      </c>
      <c r="M329" s="776">
        <v>500000</v>
      </c>
      <c r="N329" s="323" t="str">
        <f>VLOOKUP(C329,'All Entries'!$B$1:$M$669,12,0)</f>
        <v>yadynesh.nandane@vit.edu.in</v>
      </c>
      <c r="O329" s="323" t="str">
        <f>VLOOKUP(C329,'All Entries'!$B$1:$N$669,13,0)</f>
        <v>yadyneshnandane2734@gmail.com</v>
      </c>
      <c r="P329" s="763">
        <f>VLOOKUP(C329,'All Entries'!$B$1:$P$669,15,0)</f>
        <v>7972099149</v>
      </c>
      <c r="Q329" s="982" t="s">
        <v>14132</v>
      </c>
    </row>
    <row r="330" spans="1:17" ht="15">
      <c r="A330" s="774">
        <v>329</v>
      </c>
      <c r="B330" s="816" t="s">
        <v>13876</v>
      </c>
      <c r="C330" s="783" t="s">
        <v>1076</v>
      </c>
      <c r="D330" s="774" t="str">
        <f>VLOOKUP(C330,'All Entries'!$B$1:$D$669,3,0)</f>
        <v>Male</v>
      </c>
      <c r="E330" s="775" t="str">
        <f>VLOOKUP(C330,'All Entries'!$B$2:$F$695,5,0)</f>
        <v>EXTC</v>
      </c>
      <c r="F330" s="775" t="str">
        <f>VLOOKUP(C330,'All Entries'!$B$1:$G$669,6,0)</f>
        <v>EXTC 2</v>
      </c>
      <c r="G330" s="775"/>
      <c r="H330" s="783" t="s">
        <v>13878</v>
      </c>
      <c r="I330" s="782" t="s">
        <v>2052</v>
      </c>
      <c r="J330" s="782" t="s">
        <v>13878</v>
      </c>
      <c r="K330" s="799" t="s">
        <v>13205</v>
      </c>
      <c r="L330" s="782" t="s">
        <v>14131</v>
      </c>
      <c r="M330" s="776">
        <v>500000</v>
      </c>
      <c r="N330" s="323" t="str">
        <f>VLOOKUP(C330,'All Entries'!$B$1:$M$669,12,0)</f>
        <v>aman.chauhan@vit.edu.in</v>
      </c>
      <c r="O330" s="323" t="str">
        <f>VLOOKUP(C330,'All Entries'!$B$1:$N$669,13,0)</f>
        <v>chauhanaman471@gmail.com</v>
      </c>
      <c r="P330" s="763">
        <f>VLOOKUP(C330,'All Entries'!$B$1:$P$669,15,0)</f>
        <v>8652049983</v>
      </c>
      <c r="Q330" s="982" t="s">
        <v>14132</v>
      </c>
    </row>
    <row r="331" spans="1:17" ht="15">
      <c r="A331" s="774">
        <v>330</v>
      </c>
      <c r="B331" s="816" t="s">
        <v>13877</v>
      </c>
      <c r="C331" s="783" t="s">
        <v>4903</v>
      </c>
      <c r="D331" s="774" t="str">
        <f>VLOOKUP(C331,'All Entries'!$B$1:$D$669,3,0)</f>
        <v>Male</v>
      </c>
      <c r="E331" s="775" t="str">
        <f>VLOOKUP(C331,'All Entries'!$B$2:$F$695,5,0)</f>
        <v>INFT</v>
      </c>
      <c r="F331" s="775" t="str">
        <f>VLOOKUP(C331,'All Entries'!$B$1:$G$669,6,0)</f>
        <v>INFT-3</v>
      </c>
      <c r="G331" s="775"/>
      <c r="H331" s="783" t="s">
        <v>13878</v>
      </c>
      <c r="I331" s="782" t="s">
        <v>2052</v>
      </c>
      <c r="J331" s="782" t="s">
        <v>13878</v>
      </c>
      <c r="K331" s="799" t="s">
        <v>13205</v>
      </c>
      <c r="L331" s="782" t="s">
        <v>14131</v>
      </c>
      <c r="M331" s="776">
        <v>500000</v>
      </c>
      <c r="N331" s="323" t="str">
        <f>VLOOKUP(C331,'All Entries'!$B$1:$M$669,12,0)</f>
        <v>shaikh.mohd@vit.edu.in</v>
      </c>
      <c r="O331" s="323" t="str">
        <f>VLOOKUP(C331,'All Entries'!$B$1:$N$669,13,0)</f>
        <v>tariqin99@gmail.com</v>
      </c>
      <c r="P331" s="763">
        <f>VLOOKUP(C331,'All Entries'!$B$1:$P$669,15,0)</f>
        <v>9082882453</v>
      </c>
      <c r="Q331" s="982" t="s">
        <v>14132</v>
      </c>
    </row>
    <row r="332" spans="1:17" ht="15">
      <c r="A332" s="774">
        <v>331</v>
      </c>
      <c r="B332" s="816" t="s">
        <v>13080</v>
      </c>
      <c r="C332" s="783" t="s">
        <v>4083</v>
      </c>
      <c r="D332" s="774" t="str">
        <f>VLOOKUP(C332,'All Entries'!$B$1:$D$669,3,0)</f>
        <v>Female</v>
      </c>
      <c r="E332" s="775" t="str">
        <f>VLOOKUP(C332,'All Entries'!$B$2:$F$695,5,0)</f>
        <v>CMPN</v>
      </c>
      <c r="F332" s="775" t="str">
        <f>VLOOKUP(C332,'All Entries'!$B$1:$G$669,6,0)</f>
        <v>CMPN-2</v>
      </c>
      <c r="G332" s="775"/>
      <c r="H332" s="783" t="s">
        <v>13878</v>
      </c>
      <c r="I332" s="782" t="s">
        <v>2052</v>
      </c>
      <c r="J332" s="782" t="s">
        <v>13878</v>
      </c>
      <c r="K332" s="799" t="s">
        <v>13205</v>
      </c>
      <c r="L332" s="782" t="s">
        <v>14131</v>
      </c>
      <c r="M332" s="776">
        <v>500000</v>
      </c>
      <c r="N332" s="323" t="str">
        <f>VLOOKUP(C332,'All Entries'!$B$1:$M$669,12,0)</f>
        <v>kreena.sheth@vit.edu.in</v>
      </c>
      <c r="O332" s="323" t="str">
        <f>VLOOKUP(C332,'All Entries'!$B$1:$N$669,13,0)</f>
        <v>krina.sheth1@gmail.com</v>
      </c>
      <c r="P332" s="763">
        <f>VLOOKUP(C332,'All Entries'!$B$1:$P$669,15,0)</f>
        <v>8237553540</v>
      </c>
      <c r="Q332" s="982" t="s">
        <v>14132</v>
      </c>
    </row>
    <row r="333" spans="1:17" ht="15">
      <c r="A333" s="774">
        <v>332</v>
      </c>
      <c r="B333" s="816" t="s">
        <v>13030</v>
      </c>
      <c r="C333" s="783" t="s">
        <v>9686</v>
      </c>
      <c r="D333" s="774" t="str">
        <f>VLOOKUP(C333,'All Entries'!$B$1:$D$669,3,0)</f>
        <v>Male</v>
      </c>
      <c r="E333" s="775" t="str">
        <f>VLOOKUP(C333,'All Entries'!$B$2:$F$695,5,0)</f>
        <v>CMPN</v>
      </c>
      <c r="F333" s="775" t="str">
        <f>VLOOKUP(C333,'All Entries'!$B$1:$G$669,6,0)</f>
        <v>CMPN-3</v>
      </c>
      <c r="G333" s="775"/>
      <c r="H333" s="782" t="s">
        <v>13884</v>
      </c>
      <c r="I333" s="782" t="s">
        <v>12866</v>
      </c>
      <c r="J333" s="782" t="s">
        <v>13884</v>
      </c>
      <c r="K333" s="799" t="s">
        <v>12340</v>
      </c>
      <c r="L333" s="782" t="s">
        <v>14133</v>
      </c>
      <c r="M333" s="784">
        <v>360000</v>
      </c>
      <c r="N333" s="323" t="str">
        <f>VLOOKUP(C333,'All Entries'!$B$1:$M$669,12,0)</f>
        <v>siddhesh.jadhav@vit.edu.in</v>
      </c>
      <c r="O333" s="323" t="str">
        <f>VLOOKUP(C333,'All Entries'!$B$1:$N$669,13,0)</f>
        <v>jsiddhesh70@gmail.com</v>
      </c>
      <c r="P333" s="763">
        <f>VLOOKUP(C333,'All Entries'!$B$1:$P$669,15,0)</f>
        <v>8369513663</v>
      </c>
      <c r="Q333" s="982" t="s">
        <v>14104</v>
      </c>
    </row>
    <row r="334" spans="1:17" ht="15">
      <c r="A334" s="774">
        <v>333</v>
      </c>
      <c r="B334" s="816" t="s">
        <v>13885</v>
      </c>
      <c r="C334" s="783" t="s">
        <v>8718</v>
      </c>
      <c r="D334" s="774" t="str">
        <f>VLOOKUP(C334,'All Entries'!$B$1:$D$669,3,0)</f>
        <v>Male</v>
      </c>
      <c r="E334" s="775" t="str">
        <f>VLOOKUP(C334,'All Entries'!$B$2:$F$695,5,0)</f>
        <v>EXTC</v>
      </c>
      <c r="F334" s="775" t="str">
        <f>VLOOKUP(C334,'All Entries'!$B$1:$G$669,6,0)</f>
        <v>EXTC 1</v>
      </c>
      <c r="G334" s="775"/>
      <c r="H334" s="782" t="s">
        <v>13884</v>
      </c>
      <c r="I334" s="782" t="s">
        <v>12866</v>
      </c>
      <c r="J334" s="782" t="s">
        <v>13884</v>
      </c>
      <c r="K334" s="799" t="s">
        <v>12340</v>
      </c>
      <c r="L334" s="782" t="s">
        <v>14133</v>
      </c>
      <c r="M334" s="784">
        <v>360000</v>
      </c>
      <c r="N334" s="323" t="str">
        <f>VLOOKUP(C334,'All Entries'!$B$1:$M$669,12,0)</f>
        <v>shivam,yadav@vit.edu.in</v>
      </c>
      <c r="O334" s="323" t="str">
        <f>VLOOKUP(C334,'All Entries'!$B$1:$N$669,13,0)</f>
        <v>shivamyadav182000@gmail.com</v>
      </c>
      <c r="P334" s="763">
        <f>VLOOKUP(C334,'All Entries'!$B$1:$P$669,15,0)</f>
        <v>7021120344</v>
      </c>
      <c r="Q334" s="982" t="s">
        <v>14104</v>
      </c>
    </row>
    <row r="335" spans="1:17" ht="15">
      <c r="A335" s="774">
        <v>334</v>
      </c>
      <c r="B335" s="816" t="s">
        <v>8700</v>
      </c>
      <c r="C335" s="783" t="s">
        <v>8699</v>
      </c>
      <c r="D335" s="774" t="str">
        <f>VLOOKUP(C335,'All Entries'!$B$1:$D$669,3,0)</f>
        <v>Male</v>
      </c>
      <c r="E335" s="775" t="str">
        <f>VLOOKUP(C335,'All Entries'!$B$2:$F$695,5,0)</f>
        <v>CMPN</v>
      </c>
      <c r="F335" s="775" t="str">
        <f>VLOOKUP(C335,'All Entries'!$B$1:$G$669,6,0)</f>
        <v>CMPN-1</v>
      </c>
      <c r="G335" s="775"/>
      <c r="H335" s="782" t="s">
        <v>13884</v>
      </c>
      <c r="I335" s="782" t="s">
        <v>12866</v>
      </c>
      <c r="J335" s="782" t="s">
        <v>13884</v>
      </c>
      <c r="K335" s="799" t="s">
        <v>12340</v>
      </c>
      <c r="L335" s="782" t="s">
        <v>14133</v>
      </c>
      <c r="M335" s="784">
        <v>360000</v>
      </c>
      <c r="N335" s="323" t="str">
        <f>VLOOKUP(C335,'All Entries'!$B$1:$M$669,12,0)</f>
        <v>shivam.kharde@vit.edu.in</v>
      </c>
      <c r="O335" s="323" t="str">
        <f>VLOOKUP(C335,'All Entries'!$B$1:$N$669,13,0)</f>
        <v>shivam121820@gmail.com</v>
      </c>
      <c r="P335" s="763">
        <f>VLOOKUP(C335,'All Entries'!$B$1:$P$669,15,0)</f>
        <v>9769636813</v>
      </c>
      <c r="Q335" s="982" t="s">
        <v>14104</v>
      </c>
    </row>
    <row r="336" spans="1:17" ht="15">
      <c r="A336" s="774">
        <v>335</v>
      </c>
      <c r="B336" s="816" t="s">
        <v>4531</v>
      </c>
      <c r="C336" s="783" t="s">
        <v>4530</v>
      </c>
      <c r="D336" s="774" t="str">
        <f>VLOOKUP(C336,'All Entries'!$B$1:$D$669,3,0)</f>
        <v>Female</v>
      </c>
      <c r="E336" s="775" t="str">
        <f>VLOOKUP(C336,'All Entries'!$B$2:$F$695,5,0)</f>
        <v>INFT</v>
      </c>
      <c r="F336" s="775" t="str">
        <f>VLOOKUP(C336,'All Entries'!$B$1:$G$669,6,0)</f>
        <v>INFT-2</v>
      </c>
      <c r="G336" s="775"/>
      <c r="H336" s="782" t="s">
        <v>13884</v>
      </c>
      <c r="I336" s="782" t="s">
        <v>12866</v>
      </c>
      <c r="J336" s="782" t="s">
        <v>13884</v>
      </c>
      <c r="K336" s="799" t="s">
        <v>12340</v>
      </c>
      <c r="L336" s="782" t="s">
        <v>14133</v>
      </c>
      <c r="M336" s="784">
        <v>360000</v>
      </c>
      <c r="N336" s="323" t="str">
        <f>VLOOKUP(C336,'All Entries'!$B$1:$M$669,12,0)</f>
        <v>mansi.wairkar@vit.edu.in</v>
      </c>
      <c r="O336" s="323" t="str">
        <f>VLOOKUP(C336,'All Entries'!$B$1:$N$669,13,0)</f>
        <v>mansiiwairkar1502@gmail.com</v>
      </c>
      <c r="P336" s="763">
        <f>VLOOKUP(C336,'All Entries'!$B$1:$P$669,15,0)</f>
        <v>7021510696</v>
      </c>
      <c r="Q336" s="982" t="s">
        <v>14104</v>
      </c>
    </row>
    <row r="337" spans="1:17" ht="15">
      <c r="A337" s="774">
        <v>336</v>
      </c>
      <c r="B337" s="816" t="s">
        <v>9576</v>
      </c>
      <c r="C337" s="783" t="s">
        <v>9575</v>
      </c>
      <c r="D337" s="774" t="str">
        <f>VLOOKUP(C337,'All Entries'!$B$1:$D$669,3,0)</f>
        <v>Male</v>
      </c>
      <c r="E337" s="775" t="str">
        <f>VLOOKUP(C337,'All Entries'!$B$2:$F$695,5,0)</f>
        <v>CMPN</v>
      </c>
      <c r="F337" s="775" t="str">
        <f>VLOOKUP(C337,'All Entries'!$B$1:$G$669,6,0)</f>
        <v>CMPN-3</v>
      </c>
      <c r="G337" s="775"/>
      <c r="H337" s="782" t="s">
        <v>13884</v>
      </c>
      <c r="I337" s="782" t="s">
        <v>12866</v>
      </c>
      <c r="J337" s="782" t="s">
        <v>13884</v>
      </c>
      <c r="K337" s="799" t="s">
        <v>12340</v>
      </c>
      <c r="L337" s="782" t="s">
        <v>14133</v>
      </c>
      <c r="M337" s="784">
        <v>360000</v>
      </c>
      <c r="N337" s="323" t="str">
        <f>VLOOKUP(C337,'All Entries'!$B$1:$M$669,12,0)</f>
        <v>siddhesh.mahadik@vit.edu.in</v>
      </c>
      <c r="O337" s="323" t="str">
        <f>VLOOKUP(C337,'All Entries'!$B$1:$N$669,13,0)</f>
        <v>siddheshmahadik58@gmail.com</v>
      </c>
      <c r="P337" s="763">
        <f>VLOOKUP(C337,'All Entries'!$B$1:$P$669,15,0)</f>
        <v>9967334303</v>
      </c>
      <c r="Q337" s="982" t="s">
        <v>14104</v>
      </c>
    </row>
    <row r="338" spans="1:17" ht="15">
      <c r="A338" s="774">
        <v>337</v>
      </c>
      <c r="B338" s="816" t="s">
        <v>7927</v>
      </c>
      <c r="C338" s="783" t="s">
        <v>7926</v>
      </c>
      <c r="D338" s="774" t="str">
        <f>VLOOKUP(C338,'All Entries'!$B$1:$D$669,3,0)</f>
        <v>Female</v>
      </c>
      <c r="E338" s="775" t="str">
        <f>VLOOKUP(C338,'All Entries'!$B$2:$F$695,5,0)</f>
        <v>INFT</v>
      </c>
      <c r="F338" s="775" t="str">
        <f>VLOOKUP(C338,'All Entries'!$B$1:$G$669,6,0)</f>
        <v>INFT-2</v>
      </c>
      <c r="G338" s="775"/>
      <c r="H338" s="782" t="s">
        <v>13884</v>
      </c>
      <c r="I338" s="782" t="s">
        <v>12866</v>
      </c>
      <c r="J338" s="782" t="s">
        <v>13884</v>
      </c>
      <c r="K338" s="799" t="s">
        <v>12340</v>
      </c>
      <c r="L338" s="782" t="s">
        <v>14133</v>
      </c>
      <c r="M338" s="784">
        <v>360000</v>
      </c>
      <c r="N338" s="323" t="str">
        <f>VLOOKUP(C338,'All Entries'!$B$1:$M$669,12,0)</f>
        <v>samruddhisawant726@gmail.com</v>
      </c>
      <c r="O338" s="323" t="str">
        <f>VLOOKUP(C338,'All Entries'!$B$1:$N$669,13,0)</f>
        <v>samruddhisawant726@gmail.com</v>
      </c>
      <c r="P338" s="763">
        <f>VLOOKUP(C338,'All Entries'!$B$1:$P$669,15,0)</f>
        <v>8424021998</v>
      </c>
      <c r="Q338" s="982" t="s">
        <v>14104</v>
      </c>
    </row>
    <row r="339" spans="1:17" ht="15">
      <c r="A339" s="774">
        <v>338</v>
      </c>
      <c r="B339" s="816" t="s">
        <v>13886</v>
      </c>
      <c r="C339" s="783" t="s">
        <v>5316</v>
      </c>
      <c r="D339" s="774" t="str">
        <f>VLOOKUP(C339,'All Entries'!$B$1:$D$669,3,0)</f>
        <v>Male</v>
      </c>
      <c r="E339" s="775" t="str">
        <f>VLOOKUP(C339,'All Entries'!$B$2:$F$695,5,0)</f>
        <v>CMPN</v>
      </c>
      <c r="F339" s="775" t="str">
        <f>VLOOKUP(C339,'All Entries'!$B$1:$G$669,6,0)</f>
        <v>CMPN-1</v>
      </c>
      <c r="G339" s="775"/>
      <c r="H339" s="782" t="s">
        <v>13884</v>
      </c>
      <c r="I339" s="782" t="s">
        <v>12866</v>
      </c>
      <c r="J339" s="782" t="s">
        <v>13884</v>
      </c>
      <c r="K339" s="799" t="s">
        <v>12340</v>
      </c>
      <c r="L339" s="782" t="s">
        <v>14133</v>
      </c>
      <c r="M339" s="784">
        <v>360000</v>
      </c>
      <c r="N339" s="323" t="str">
        <f>VLOOKUP(C339,'All Entries'!$B$1:$M$669,12,0)</f>
        <v>nihar.koli@vit.edu.in</v>
      </c>
      <c r="O339" s="323" t="str">
        <f>VLOOKUP(C339,'All Entries'!$B$1:$N$669,13,0)</f>
        <v>niharkoli111@gmail.com</v>
      </c>
      <c r="P339" s="763">
        <f>VLOOKUP(C339,'All Entries'!$B$1:$P$669,15,0)</f>
        <v>8828174417</v>
      </c>
      <c r="Q339" s="982" t="s">
        <v>14104</v>
      </c>
    </row>
    <row r="340" spans="1:17" ht="15">
      <c r="A340" s="774">
        <v>339</v>
      </c>
      <c r="B340" s="816" t="s">
        <v>13887</v>
      </c>
      <c r="C340" s="783" t="s">
        <v>4881</v>
      </c>
      <c r="D340" s="774" t="str">
        <f>VLOOKUP(C340,'All Entries'!$B$1:$D$669,3,0)</f>
        <v>Male</v>
      </c>
      <c r="E340" s="775" t="str">
        <f>VLOOKUP(C340,'All Entries'!$B$2:$F$695,5,0)</f>
        <v>CMPN</v>
      </c>
      <c r="F340" s="775" t="str">
        <f>VLOOKUP(C340,'All Entries'!$B$1:$G$669,6,0)</f>
        <v>CMPN-3</v>
      </c>
      <c r="G340" s="775"/>
      <c r="H340" s="782" t="s">
        <v>13884</v>
      </c>
      <c r="I340" s="782" t="s">
        <v>12866</v>
      </c>
      <c r="J340" s="782" t="s">
        <v>13884</v>
      </c>
      <c r="K340" s="799" t="s">
        <v>12340</v>
      </c>
      <c r="L340" s="782" t="s">
        <v>14133</v>
      </c>
      <c r="M340" s="784">
        <v>360000</v>
      </c>
      <c r="N340" s="323" t="str">
        <f>VLOOKUP(C340,'All Entries'!$B$1:$M$669,12,0)</f>
        <v>mohd.qureshi1@vit.edu.in</v>
      </c>
      <c r="O340" s="323" t="str">
        <f>VLOOKUP(C340,'All Entries'!$B$1:$N$669,13,0)</f>
        <v>qureshiaqib4@gmail.com</v>
      </c>
      <c r="P340" s="763">
        <f>VLOOKUP(C340,'All Entries'!$B$1:$P$669,15,0)</f>
        <v>7977741925</v>
      </c>
      <c r="Q340" s="982" t="s">
        <v>14104</v>
      </c>
    </row>
    <row r="341" spans="1:17" ht="15">
      <c r="A341" s="774">
        <v>340</v>
      </c>
      <c r="B341" s="816" t="s">
        <v>13082</v>
      </c>
      <c r="C341" s="783" t="s">
        <v>2198</v>
      </c>
      <c r="D341" s="774" t="str">
        <f>VLOOKUP(C341,'All Entries'!$B$1:$D$669,3,0)</f>
        <v>Male</v>
      </c>
      <c r="E341" s="775" t="str">
        <f>VLOOKUP(C341,'All Entries'!$B$2:$F$695,5,0)</f>
        <v>CMPN</v>
      </c>
      <c r="F341" s="775" t="str">
        <f>VLOOKUP(C341,'All Entries'!$B$1:$G$669,6,0)</f>
        <v>CMPN-2</v>
      </c>
      <c r="G341" s="775"/>
      <c r="H341" s="782" t="s">
        <v>13884</v>
      </c>
      <c r="I341" s="782" t="s">
        <v>12866</v>
      </c>
      <c r="J341" s="782" t="s">
        <v>13884</v>
      </c>
      <c r="K341" s="799" t="s">
        <v>12340</v>
      </c>
      <c r="L341" s="782" t="s">
        <v>14133</v>
      </c>
      <c r="M341" s="784">
        <v>360000</v>
      </c>
      <c r="N341" s="323" t="str">
        <f>VLOOKUP(C341,'All Entries'!$B$1:$M$669,12,0)</f>
        <v>atul.yadav@vit.edu.in</v>
      </c>
      <c r="O341" s="323" t="str">
        <f>VLOOKUP(C341,'All Entries'!$B$1:$N$669,13,0)</f>
        <v>atulattre@gmail.com</v>
      </c>
      <c r="P341" s="763">
        <f>VLOOKUP(C341,'All Entries'!$B$1:$P$669,15,0)</f>
        <v>9694189763</v>
      </c>
      <c r="Q341" s="982" t="s">
        <v>14104</v>
      </c>
    </row>
    <row r="342" spans="1:17" ht="15">
      <c r="A342" s="774">
        <v>341</v>
      </c>
      <c r="B342" s="816" t="s">
        <v>13888</v>
      </c>
      <c r="C342" s="783" t="s">
        <v>10705</v>
      </c>
      <c r="D342" s="774" t="str">
        <f>VLOOKUP(C342,'All Entries'!$B$1:$D$669,3,0)</f>
        <v>Female</v>
      </c>
      <c r="E342" s="775" t="str">
        <f>VLOOKUP(C342,'All Entries'!$B$2:$F$695,5,0)</f>
        <v>EXTC</v>
      </c>
      <c r="F342" s="775" t="str">
        <f>VLOOKUP(C342,'All Entries'!$B$1:$G$669,6,0)</f>
        <v>EXTC 1</v>
      </c>
      <c r="G342" s="775"/>
      <c r="H342" s="782" t="s">
        <v>13884</v>
      </c>
      <c r="I342" s="782" t="s">
        <v>12866</v>
      </c>
      <c r="J342" s="782" t="s">
        <v>13884</v>
      </c>
      <c r="K342" s="799" t="s">
        <v>12340</v>
      </c>
      <c r="L342" s="782" t="s">
        <v>14133</v>
      </c>
      <c r="M342" s="784">
        <v>360000</v>
      </c>
      <c r="N342" s="323" t="str">
        <f>VLOOKUP(C342,'All Entries'!$B$1:$M$669,12,0)</f>
        <v>trupti.chaudhari@vit.edu.in</v>
      </c>
      <c r="O342" s="323" t="str">
        <f>VLOOKUP(C342,'All Entries'!$B$1:$N$669,13,0)</f>
        <v>truptichaudhari2000@gmail.com</v>
      </c>
      <c r="P342" s="763">
        <f>VLOOKUP(C342,'All Entries'!$B$1:$P$669,15,0)</f>
        <v>9969340128</v>
      </c>
      <c r="Q342" s="982" t="s">
        <v>14104</v>
      </c>
    </row>
    <row r="343" spans="1:17" ht="15">
      <c r="A343" s="774">
        <v>342</v>
      </c>
      <c r="B343" s="816" t="s">
        <v>13873</v>
      </c>
      <c r="C343" s="785" t="s">
        <v>7196</v>
      </c>
      <c r="D343" s="774" t="str">
        <f>VLOOKUP(C343,'All Entries'!$B$1:$D$669,3,0)</f>
        <v>Male</v>
      </c>
      <c r="E343" s="775" t="str">
        <f>VLOOKUP(C343,'All Entries'!$B$2:$F$695,5,0)</f>
        <v>INFT</v>
      </c>
      <c r="F343" s="775" t="str">
        <f>VLOOKUP(C343,'All Entries'!$B$1:$G$669,6,0)</f>
        <v>INFT-2</v>
      </c>
      <c r="G343" s="775"/>
      <c r="H343" s="784" t="s">
        <v>13884</v>
      </c>
      <c r="I343" s="782" t="s">
        <v>12866</v>
      </c>
      <c r="J343" s="784" t="s">
        <v>13884</v>
      </c>
      <c r="K343" s="799" t="s">
        <v>12340</v>
      </c>
      <c r="L343" s="782" t="s">
        <v>14133</v>
      </c>
      <c r="M343" s="784">
        <v>360000</v>
      </c>
      <c r="N343" s="323" t="str">
        <f>VLOOKUP(C343,'All Entries'!$B$1:$M$669,12,0)</f>
        <v>rohit.gupta@vit.edu.in</v>
      </c>
      <c r="O343" s="323" t="str">
        <f>VLOOKUP(C343,'All Entries'!$B$1:$N$669,13,0)</f>
        <v>rg03021998@gmail.com</v>
      </c>
      <c r="P343" s="763">
        <f>VLOOKUP(C343,'All Entries'!$B$1:$P$669,15,0)</f>
        <v>9004467352</v>
      </c>
      <c r="Q343" s="982" t="s">
        <v>14104</v>
      </c>
    </row>
    <row r="344" spans="1:17" ht="15">
      <c r="A344" s="774">
        <v>343</v>
      </c>
      <c r="B344" s="778" t="s">
        <v>14139</v>
      </c>
      <c r="C344" s="774" t="s">
        <v>4722</v>
      </c>
      <c r="D344" s="774" t="str">
        <f>VLOOKUP(C344,'All Entries'!$B$1:$D$669,3,0)</f>
        <v>Male</v>
      </c>
      <c r="E344" s="775" t="str">
        <f>VLOOKUP(C344,'All Entries'!$B$2:$F$695,5,0)</f>
        <v>CMPN</v>
      </c>
      <c r="F344" s="775" t="str">
        <f>VLOOKUP(C344,'All Entries'!$B$1:$G$669,6,0)</f>
        <v>CMPN-2</v>
      </c>
      <c r="G344" s="775"/>
      <c r="H344" s="786" t="s">
        <v>13892</v>
      </c>
      <c r="I344" s="786" t="s">
        <v>12866</v>
      </c>
      <c r="J344" s="782" t="s">
        <v>14134</v>
      </c>
      <c r="K344" s="799" t="s">
        <v>12340</v>
      </c>
      <c r="L344" s="782" t="s">
        <v>14135</v>
      </c>
      <c r="M344" s="784">
        <v>400000</v>
      </c>
      <c r="N344" s="323" t="str">
        <f>VLOOKUP(C344,'All Entries'!$B$1:$M$669,12,0)</f>
        <v>mehul.shankhapal@vit.edu.in</v>
      </c>
      <c r="O344" s="323" t="str">
        <f>VLOOKUP(C344,'All Entries'!$B$1:$N$669,13,0)</f>
        <v>mehulshankhapal2000@gmail.com</v>
      </c>
      <c r="P344" s="763">
        <f>VLOOKUP(C344,'All Entries'!$B$1:$P$669,15,0)</f>
        <v>9156365504</v>
      </c>
      <c r="Q344" s="982" t="s">
        <v>14136</v>
      </c>
    </row>
    <row r="345" spans="1:17" ht="15">
      <c r="A345" s="774">
        <v>344</v>
      </c>
      <c r="B345" s="816" t="s">
        <v>14140</v>
      </c>
      <c r="C345" s="785" t="s">
        <v>4473</v>
      </c>
      <c r="D345" s="774" t="str">
        <f>VLOOKUP(C345,'All Entries'!$B$1:$D$669,3,0)</f>
        <v>Male</v>
      </c>
      <c r="E345" s="775" t="str">
        <f>VLOOKUP(C345,'All Entries'!$B$2:$F$695,5,0)</f>
        <v>CMPN</v>
      </c>
      <c r="F345" s="775" t="str">
        <f>VLOOKUP(C345,'All Entries'!$B$1:$G$669,6,0)</f>
        <v>CMPN-3</v>
      </c>
      <c r="G345" s="775"/>
      <c r="H345" s="786" t="s">
        <v>13892</v>
      </c>
      <c r="I345" s="786" t="s">
        <v>12866</v>
      </c>
      <c r="J345" s="782" t="s">
        <v>14134</v>
      </c>
      <c r="K345" s="799" t="s">
        <v>12340</v>
      </c>
      <c r="L345" s="782" t="s">
        <v>14137</v>
      </c>
      <c r="M345" s="784">
        <v>500000</v>
      </c>
      <c r="N345" s="323" t="str">
        <f>VLOOKUP(C345,'All Entries'!$B$1:$M$669,12,0)</f>
        <v>manish.yadav@vit.edu.in</v>
      </c>
      <c r="O345" s="323" t="str">
        <f>VLOOKUP(C345,'All Entries'!$B$1:$N$669,13,0)</f>
        <v>m.yadav7208@gmail.com</v>
      </c>
      <c r="P345" s="763">
        <f>VLOOKUP(C345,'All Entries'!$B$1:$P$669,15,0)</f>
        <v>8424982844</v>
      </c>
      <c r="Q345" s="982" t="s">
        <v>14108</v>
      </c>
    </row>
    <row r="346" spans="1:17" ht="15">
      <c r="A346" s="774">
        <v>345</v>
      </c>
      <c r="B346" s="778" t="s">
        <v>2234</v>
      </c>
      <c r="C346" s="785" t="s">
        <v>2233</v>
      </c>
      <c r="D346" s="774" t="str">
        <f>VLOOKUP(C346,'All Entries'!$B$1:$D$669,3,0)</f>
        <v>Male</v>
      </c>
      <c r="E346" s="775" t="str">
        <f>VLOOKUP(C346,'All Entries'!$B$2:$F$695,5,0)</f>
        <v>CMPN</v>
      </c>
      <c r="F346" s="775" t="str">
        <f>VLOOKUP(C346,'All Entries'!$B$1:$G$669,6,0)</f>
        <v>CMPN-1</v>
      </c>
      <c r="G346" s="775"/>
      <c r="H346" s="786" t="s">
        <v>13930</v>
      </c>
      <c r="I346" s="786" t="s">
        <v>12913</v>
      </c>
      <c r="J346" s="786" t="s">
        <v>13930</v>
      </c>
      <c r="K346" s="799" t="s">
        <v>12340</v>
      </c>
      <c r="L346" s="782" t="s">
        <v>14138</v>
      </c>
      <c r="M346" s="784">
        <v>350000</v>
      </c>
      <c r="N346" s="323" t="str">
        <f>VLOOKUP(C346,'All Entries'!$B$1:$M$669,12,0)</f>
        <v>avinash.kokare@vit.edu.in</v>
      </c>
      <c r="O346" s="323" t="str">
        <f>VLOOKUP(C346,'All Entries'!$B$1:$N$669,13,0)</f>
        <v>avi1999kokare@gmail.com</v>
      </c>
      <c r="P346" s="763">
        <f>VLOOKUP(C346,'All Entries'!$B$1:$P$669,15,0)</f>
        <v>9892583723</v>
      </c>
      <c r="Q346" s="982" t="s">
        <v>14093</v>
      </c>
    </row>
    <row r="347" spans="1:17" ht="15">
      <c r="A347" s="774">
        <v>346</v>
      </c>
      <c r="B347" s="816" t="s">
        <v>13090</v>
      </c>
      <c r="C347" s="785" t="s">
        <v>13091</v>
      </c>
      <c r="D347" s="774" t="str">
        <f>VLOOKUP(C347,'All Entries'!$B$1:$D$669,3,0)</f>
        <v>Female</v>
      </c>
      <c r="E347" s="775" t="str">
        <f>VLOOKUP(C347,'All Entries'!$B$2:$F$695,5,0)</f>
        <v>INFT</v>
      </c>
      <c r="F347" s="775" t="str">
        <f>VLOOKUP(C347,'All Entries'!$B$1:$G$669,6,0)</f>
        <v>INFT-3</v>
      </c>
      <c r="G347" s="775"/>
      <c r="H347" s="786" t="s">
        <v>13930</v>
      </c>
      <c r="I347" s="786" t="s">
        <v>12913</v>
      </c>
      <c r="J347" s="786" t="s">
        <v>13930</v>
      </c>
      <c r="K347" s="799" t="s">
        <v>12340</v>
      </c>
      <c r="L347" s="782" t="s">
        <v>14138</v>
      </c>
      <c r="M347" s="784">
        <v>350000</v>
      </c>
      <c r="N347" s="323" t="str">
        <f>VLOOKUP(C347,'All Entries'!$B$1:$M$669,12,0)</f>
        <v>manali.yadav@vit.edu.in</v>
      </c>
      <c r="O347" s="323" t="str">
        <f>VLOOKUP(C347,'All Entries'!$B$1:$N$669,13,0)</f>
        <v>manaliyadav81099@gmail.com</v>
      </c>
      <c r="P347" s="763">
        <f>VLOOKUP(C347,'All Entries'!$B$1:$P$669,15,0)</f>
        <v>8652182922</v>
      </c>
      <c r="Q347" s="982" t="s">
        <v>14113</v>
      </c>
    </row>
    <row r="348" spans="1:17" ht="15">
      <c r="A348" s="774">
        <v>347</v>
      </c>
      <c r="B348" s="816" t="s">
        <v>3142</v>
      </c>
      <c r="C348" s="785" t="s">
        <v>3141</v>
      </c>
      <c r="D348" s="774" t="str">
        <f>VLOOKUP(C348,'All Entries'!$B$1:$D$669,3,0)</f>
        <v>Male</v>
      </c>
      <c r="E348" s="775" t="str">
        <f>VLOOKUP(C348,'All Entries'!$B$2:$F$695,5,0)</f>
        <v>CMPN</v>
      </c>
      <c r="F348" s="775" t="str">
        <f>VLOOKUP(C348,'All Entries'!$B$1:$G$669,6,0)</f>
        <v>CMPN-3</v>
      </c>
      <c r="G348" s="775"/>
      <c r="H348" s="786" t="s">
        <v>13930</v>
      </c>
      <c r="I348" s="786" t="s">
        <v>12913</v>
      </c>
      <c r="J348" s="786" t="s">
        <v>13930</v>
      </c>
      <c r="K348" s="799" t="s">
        <v>12340</v>
      </c>
      <c r="L348" s="782" t="s">
        <v>14138</v>
      </c>
      <c r="M348" s="784">
        <v>350000</v>
      </c>
      <c r="N348" s="323" t="str">
        <f>VLOOKUP(C348,'All Entries'!$B$1:$M$669,12,0)</f>
        <v>harshad.yadav@vit.edu.in</v>
      </c>
      <c r="O348" s="323" t="str">
        <f>VLOOKUP(C348,'All Entries'!$B$1:$N$669,13,0)</f>
        <v>harshadyadav20@gmail.com</v>
      </c>
      <c r="P348" s="763">
        <f>VLOOKUP(C348,'All Entries'!$B$1:$P$669,15,0)</f>
        <v>8879672921</v>
      </c>
      <c r="Q348" s="982" t="s">
        <v>14113</v>
      </c>
    </row>
    <row r="349" spans="1:17" ht="15">
      <c r="A349" s="774">
        <v>348</v>
      </c>
      <c r="B349" s="816" t="s">
        <v>4992</v>
      </c>
      <c r="C349" s="785" t="s">
        <v>4991</v>
      </c>
      <c r="D349" s="774" t="str">
        <f>VLOOKUP(C349,'All Entries'!$B$1:$D$669,3,0)</f>
        <v>Female</v>
      </c>
      <c r="E349" s="775" t="str">
        <f>VLOOKUP(C349,'All Entries'!$B$2:$F$695,5,0)</f>
        <v>INFT</v>
      </c>
      <c r="F349" s="775" t="str">
        <f>VLOOKUP(C349,'All Entries'!$B$1:$G$669,6,0)</f>
        <v>INFT-3</v>
      </c>
      <c r="G349" s="775"/>
      <c r="H349" s="786" t="s">
        <v>13930</v>
      </c>
      <c r="I349" s="786" t="s">
        <v>12913</v>
      </c>
      <c r="J349" s="786" t="s">
        <v>13930</v>
      </c>
      <c r="K349" s="799" t="s">
        <v>12340</v>
      </c>
      <c r="L349" s="782" t="s">
        <v>14138</v>
      </c>
      <c r="M349" s="784">
        <v>350000</v>
      </c>
      <c r="N349" s="323" t="str">
        <f>VLOOKUP(C349,'All Entries'!$B$1:$M$669,12,0)</f>
        <v>monika.badugu@vit.edu.in</v>
      </c>
      <c r="O349" s="323" t="str">
        <f>VLOOKUP(C349,'All Entries'!$B$1:$N$669,13,0)</f>
        <v>monikabadugu19@gmail.com</v>
      </c>
      <c r="P349" s="763">
        <f>VLOOKUP(C349,'All Entries'!$B$1:$P$669,15,0)</f>
        <v>8237471536</v>
      </c>
      <c r="Q349" s="982" t="s">
        <v>14113</v>
      </c>
    </row>
    <row r="350" spans="1:17" ht="15">
      <c r="A350" s="774">
        <v>349</v>
      </c>
      <c r="B350" s="920" t="s">
        <v>13123</v>
      </c>
      <c r="C350" s="781" t="s">
        <v>13122</v>
      </c>
      <c r="D350" s="774" t="str">
        <f>VLOOKUP(C350,'All Entries'!$B$1:$D$669,3,0)</f>
        <v>Male</v>
      </c>
      <c r="E350" s="775" t="str">
        <f>VLOOKUP(C350,'All Entries'!$B$2:$F$695,5,0)</f>
        <v>INFT</v>
      </c>
      <c r="F350" s="775" t="str">
        <f>VLOOKUP(C350,'All Entries'!$B$1:$G$669,6,0)</f>
        <v>INFT-3</v>
      </c>
      <c r="G350" s="775"/>
      <c r="H350" s="786" t="s">
        <v>13504</v>
      </c>
      <c r="I350" s="786" t="s">
        <v>12913</v>
      </c>
      <c r="J350" s="786" t="s">
        <v>13504</v>
      </c>
      <c r="K350" s="799" t="s">
        <v>12340</v>
      </c>
      <c r="L350" s="782" t="s">
        <v>14153</v>
      </c>
      <c r="M350" s="784">
        <v>400000</v>
      </c>
      <c r="N350" s="323" t="str">
        <f>VLOOKUP(C350,'All Entries'!$B$1:$M$669,12,0)</f>
        <v>gaurang.shirsat@vit.edu.in</v>
      </c>
      <c r="O350" s="323" t="str">
        <f>VLOOKUP(C350,'All Entries'!$B$1:$N$669,13,0)</f>
        <v>shirsatgd@gmail.com</v>
      </c>
      <c r="P350" s="763">
        <f>VLOOKUP(C350,'All Entries'!$B$1:$P$669,15,0)</f>
        <v>8879427323</v>
      </c>
      <c r="Q350" s="982" t="s">
        <v>14110</v>
      </c>
    </row>
    <row r="351" spans="1:17" ht="15">
      <c r="A351" s="774">
        <v>350</v>
      </c>
      <c r="B351" s="811" t="s">
        <v>13981</v>
      </c>
      <c r="C351" s="787" t="s">
        <v>1704</v>
      </c>
      <c r="D351" s="774" t="str">
        <f>VLOOKUP(C351,'All Entries'!$B$1:$D$669,3,0)</f>
        <v>Male</v>
      </c>
      <c r="E351" s="775" t="str">
        <f>VLOOKUP(C351,'All Entries'!$B$2:$F$695,5,0)</f>
        <v>ETRX</v>
      </c>
      <c r="F351" s="775" t="str">
        <f>VLOOKUP(C351,'All Entries'!$B$1:$G$669,6,0)</f>
        <v>ETRX 1</v>
      </c>
      <c r="G351" s="775"/>
      <c r="H351" s="786" t="s">
        <v>14073</v>
      </c>
      <c r="I351" s="786" t="s">
        <v>12913</v>
      </c>
      <c r="J351" s="786" t="s">
        <v>14073</v>
      </c>
      <c r="K351" s="799" t="s">
        <v>14142</v>
      </c>
      <c r="L351" s="782" t="s">
        <v>14151</v>
      </c>
      <c r="M351" s="784">
        <v>450000</v>
      </c>
      <c r="N351" s="323" t="str">
        <f>VLOOKUP(C351,'All Entries'!$B$1:$M$669,12,0)</f>
        <v>anuj.sawant@vit.edu.in</v>
      </c>
      <c r="O351" s="323" t="str">
        <f>VLOOKUP(C351,'All Entries'!$B$1:$N$669,13,0)</f>
        <v>anujsawant12051@gmail.com</v>
      </c>
      <c r="P351" s="763">
        <f>VLOOKUP(C351,'All Entries'!$B$1:$P$669,15,0)</f>
        <v>9326836081</v>
      </c>
      <c r="Q351" s="982" t="s">
        <v>14152</v>
      </c>
    </row>
    <row r="352" spans="1:17" ht="15">
      <c r="A352" s="774">
        <v>351</v>
      </c>
      <c r="B352" s="779" t="s">
        <v>13982</v>
      </c>
      <c r="C352" s="787" t="s">
        <v>4763</v>
      </c>
      <c r="D352" s="774" t="str">
        <f>VLOOKUP(C352,'All Entries'!$B$1:$D$669,3,0)</f>
        <v>Female</v>
      </c>
      <c r="E352" s="775" t="str">
        <f>VLOOKUP(C352,'All Entries'!$B$2:$F$695,5,0)</f>
        <v>ETRX</v>
      </c>
      <c r="F352" s="775" t="str">
        <f>VLOOKUP(C352,'All Entries'!$B$1:$G$669,6,0)</f>
        <v>ETRX 1</v>
      </c>
      <c r="G352" s="775"/>
      <c r="H352" s="786" t="s">
        <v>14700</v>
      </c>
      <c r="I352" s="786" t="s">
        <v>12913</v>
      </c>
      <c r="J352" s="786" t="s">
        <v>14700</v>
      </c>
      <c r="K352" s="799" t="s">
        <v>12340</v>
      </c>
      <c r="L352" s="782" t="s">
        <v>14149</v>
      </c>
      <c r="M352" s="784">
        <v>400000</v>
      </c>
      <c r="N352" s="323" t="str">
        <f>VLOOKUP(C352,'All Entries'!$B$1:$M$669,12,0)</f>
        <v>mita.bagul@vit.edu.in</v>
      </c>
      <c r="O352" s="323" t="str">
        <f>VLOOKUP(C352,'All Entries'!$B$1:$N$669,13,0)</f>
        <v>mita.6025@gmail.com</v>
      </c>
      <c r="P352" s="763">
        <f>VLOOKUP(C352,'All Entries'!$B$1:$P$669,15,0)</f>
        <v>9821220430</v>
      </c>
      <c r="Q352" s="982" t="s">
        <v>14150</v>
      </c>
    </row>
    <row r="353" spans="1:17" ht="15">
      <c r="A353" s="774">
        <v>352</v>
      </c>
      <c r="B353" s="811" t="s">
        <v>11840</v>
      </c>
      <c r="C353" s="774" t="s">
        <v>390</v>
      </c>
      <c r="D353" s="774" t="str">
        <f>VLOOKUP(C353,'All Entries'!$B$1:$D$669,3,0)</f>
        <v>Male</v>
      </c>
      <c r="E353" s="775" t="str">
        <f>VLOOKUP(C353,'All Entries'!$B$2:$F$695,5,0)</f>
        <v>EXTC</v>
      </c>
      <c r="F353" s="775" t="str">
        <f>VLOOKUP(C353,'All Entries'!$B$1:$G$669,6,0)</f>
        <v>EXTC 2</v>
      </c>
      <c r="G353" s="775"/>
      <c r="H353" s="782" t="s">
        <v>13983</v>
      </c>
      <c r="I353" s="786" t="s">
        <v>12913</v>
      </c>
      <c r="J353" s="782" t="s">
        <v>13983</v>
      </c>
      <c r="K353" s="799" t="s">
        <v>13984</v>
      </c>
      <c r="L353" s="782" t="s">
        <v>14147</v>
      </c>
      <c r="M353" s="784">
        <v>400000</v>
      </c>
      <c r="N353" s="323" t="str">
        <f>VLOOKUP(C353,'All Entries'!$B$1:$M$669,12,0)</f>
        <v>adarsh.jadhav1@vit.edu.in</v>
      </c>
      <c r="O353" s="323" t="str">
        <f>VLOOKUP(C353,'All Entries'!$B$1:$N$669,13,0)</f>
        <v>adarshjadhav4@gmail.com</v>
      </c>
      <c r="P353" s="763">
        <f>VLOOKUP(C353,'All Entries'!$B$1:$P$669,15,0)</f>
        <v>9004019573</v>
      </c>
      <c r="Q353" s="982" t="s">
        <v>14434</v>
      </c>
    </row>
    <row r="354" spans="1:17" ht="24">
      <c r="A354" s="774">
        <v>353</v>
      </c>
      <c r="B354" s="831" t="s">
        <v>14074</v>
      </c>
      <c r="C354" s="785" t="s">
        <v>13990</v>
      </c>
      <c r="D354" s="774" t="str">
        <f>VLOOKUP(C354,'All Entries'!$B$1:$D$669,3,0)</f>
        <v>Male</v>
      </c>
      <c r="E354" s="775" t="str">
        <f>VLOOKUP(C354,'All Entries'!$B$2:$F$695,5,0)</f>
        <v>BIOM</v>
      </c>
      <c r="F354" s="775" t="str">
        <f>VLOOKUP(C354,'All Entries'!$B$1:$G$669,6,0)</f>
        <v>BIOM A</v>
      </c>
      <c r="G354" s="775"/>
      <c r="H354" s="790" t="s">
        <v>13989</v>
      </c>
      <c r="I354" s="805" t="s">
        <v>12913</v>
      </c>
      <c r="J354" s="790" t="s">
        <v>13989</v>
      </c>
      <c r="K354" s="808" t="s">
        <v>13998</v>
      </c>
      <c r="L354" s="817" t="s">
        <v>14141</v>
      </c>
      <c r="M354" s="784">
        <v>400000</v>
      </c>
      <c r="N354" s="770" t="str">
        <f>VLOOKUP(C354,'All Entries'!$B$1:$M$669,12,0)</f>
        <v>aniket.ghosh@vit.edu.in</v>
      </c>
      <c r="O354" s="770" t="str">
        <f>VLOOKUP(C354,'All Entries'!$B$1:$N$669,13,0)</f>
        <v>aniketghosh112@gmail.com</v>
      </c>
      <c r="P354" s="407">
        <f>VLOOKUP(C354,'All Entries'!$B$1:$P$669,15,0)</f>
        <v>8879450024</v>
      </c>
      <c r="Q354" s="407" t="s">
        <v>14172</v>
      </c>
    </row>
    <row r="355" spans="1:17" ht="15">
      <c r="A355" s="774">
        <v>354</v>
      </c>
      <c r="B355" s="831" t="s">
        <v>13999</v>
      </c>
      <c r="C355" s="785" t="s">
        <v>3244</v>
      </c>
      <c r="D355" s="774" t="str">
        <f>VLOOKUP(C355,'All Entries'!$B$1:$D$669,3,0)</f>
        <v>Male</v>
      </c>
      <c r="E355" s="775" t="str">
        <f>VLOOKUP(C355,'All Entries'!$B$2:$F$695,5,0)</f>
        <v>CMPN</v>
      </c>
      <c r="F355" s="775" t="str">
        <f>VLOOKUP(C355,'All Entries'!$B$1:$G$669,6,0)</f>
        <v>CMPN-1</v>
      </c>
      <c r="G355" s="775"/>
      <c r="H355" s="790" t="s">
        <v>14000</v>
      </c>
      <c r="I355" s="786" t="s">
        <v>12913</v>
      </c>
      <c r="J355" s="790" t="s">
        <v>14000</v>
      </c>
      <c r="K355" s="799" t="s">
        <v>12340</v>
      </c>
      <c r="L355" s="782" t="s">
        <v>14148</v>
      </c>
      <c r="M355" s="784">
        <v>330000</v>
      </c>
      <c r="N355" s="323" t="str">
        <f>VLOOKUP(C355,'All Entries'!$B$1:$M$669,12,0)</f>
        <v>harshal.pawaskar@vit.edu.in</v>
      </c>
      <c r="O355" s="323" t="str">
        <f>VLOOKUP(C355,'All Entries'!$B$1:$N$669,13,0)</f>
        <v>harshalpawaskar09@gmail.com</v>
      </c>
      <c r="P355" s="763">
        <f>VLOOKUP(C355,'All Entries'!$B$1:$P$669,15,0)</f>
        <v>8291885788</v>
      </c>
      <c r="Q355" s="982" t="s">
        <v>14146</v>
      </c>
    </row>
    <row r="356" spans="1:17" ht="15">
      <c r="A356" s="774">
        <v>355</v>
      </c>
      <c r="B356" s="789" t="s">
        <v>11777</v>
      </c>
      <c r="C356" s="785" t="s">
        <v>4783</v>
      </c>
      <c r="D356" s="774" t="str">
        <f>VLOOKUP(C356,'All Entries'!$B$1:$D$669,3,0)</f>
        <v>Male</v>
      </c>
      <c r="E356" s="775" t="str">
        <f>VLOOKUP(C356,'All Entries'!$B$2:$F$695,5,0)</f>
        <v>CMPN</v>
      </c>
      <c r="F356" s="775" t="str">
        <f>VLOOKUP(C356,'All Entries'!$B$1:$G$669,6,0)</f>
        <v>CMPN-1</v>
      </c>
      <c r="G356" s="775"/>
      <c r="H356" s="763" t="s">
        <v>14001</v>
      </c>
      <c r="I356" s="786" t="s">
        <v>12913</v>
      </c>
      <c r="J356" s="763" t="s">
        <v>14144</v>
      </c>
      <c r="K356" s="799" t="s">
        <v>14002</v>
      </c>
      <c r="L356" s="782" t="s">
        <v>14143</v>
      </c>
      <c r="M356" s="784">
        <v>305000</v>
      </c>
      <c r="N356" s="323" t="str">
        <f>VLOOKUP(C356,'All Entries'!$B$1:$M$669,12,0)</f>
        <v>mitesh.pawanarkar@vit.edu.in</v>
      </c>
      <c r="O356" s="323" t="str">
        <f>VLOOKUP(C356,'All Entries'!$B$1:$N$669,13,0)</f>
        <v>miteshpawanarkar1@gmail.com</v>
      </c>
      <c r="P356" s="763">
        <f>VLOOKUP(C356,'All Entries'!$B$1:$P$669,15,0)</f>
        <v>9137170939</v>
      </c>
      <c r="Q356" s="982" t="s">
        <v>14093</v>
      </c>
    </row>
    <row r="357" spans="1:17" ht="15">
      <c r="A357" s="774">
        <v>356</v>
      </c>
      <c r="B357" s="789" t="s">
        <v>13144</v>
      </c>
      <c r="C357" s="785" t="s">
        <v>13143</v>
      </c>
      <c r="D357" s="774" t="str">
        <f>VLOOKUP(C357,'All Entries'!$B$1:$D$669,3,0)</f>
        <v>Male</v>
      </c>
      <c r="E357" s="775" t="str">
        <f>VLOOKUP(C357,'All Entries'!$B$2:$F$695,5,0)</f>
        <v>CMPN</v>
      </c>
      <c r="F357" s="775" t="str">
        <f>VLOOKUP(C357,'All Entries'!$B$1:$G$669,6,0)</f>
        <v>CMPN-3</v>
      </c>
      <c r="G357" s="775"/>
      <c r="H357" s="763" t="s">
        <v>14001</v>
      </c>
      <c r="I357" s="786" t="s">
        <v>12913</v>
      </c>
      <c r="J357" s="763" t="s">
        <v>14144</v>
      </c>
      <c r="K357" s="799" t="s">
        <v>14002</v>
      </c>
      <c r="L357" s="782" t="s">
        <v>14143</v>
      </c>
      <c r="M357" s="784">
        <v>305000</v>
      </c>
      <c r="N357" s="323" t="str">
        <f>VLOOKUP(C357,'All Entries'!$B$1:$M$669,12,0)</f>
        <v>ajinkya.nikam@vit.edu.in</v>
      </c>
      <c r="O357" s="323" t="str">
        <f>VLOOKUP(C357,'All Entries'!$B$1:$N$669,13,0)</f>
        <v>nikamajinkya13@gmail.com</v>
      </c>
      <c r="P357" s="763">
        <f>VLOOKUP(C357,'All Entries'!$B$1:$P$669,15,0)</f>
        <v>8689954855</v>
      </c>
      <c r="Q357" s="982" t="s">
        <v>14093</v>
      </c>
    </row>
    <row r="358" spans="1:17" ht="15">
      <c r="A358" s="774">
        <v>357</v>
      </c>
      <c r="B358" s="789" t="s">
        <v>11851</v>
      </c>
      <c r="C358" s="785" t="s">
        <v>9098</v>
      </c>
      <c r="D358" s="774" t="str">
        <f>VLOOKUP(C358,'All Entries'!$B$1:$D$669,3,0)</f>
        <v>Female</v>
      </c>
      <c r="E358" s="775" t="str">
        <f>VLOOKUP(C358,'All Entries'!$B$2:$F$695,5,0)</f>
        <v>EXTC</v>
      </c>
      <c r="F358" s="775" t="str">
        <f>VLOOKUP(C358,'All Entries'!$B$1:$G$669,6,0)</f>
        <v>EXTC 2</v>
      </c>
      <c r="G358" s="775"/>
      <c r="H358" s="763" t="s">
        <v>14001</v>
      </c>
      <c r="I358" s="786" t="s">
        <v>12913</v>
      </c>
      <c r="J358" s="763" t="s">
        <v>14144</v>
      </c>
      <c r="K358" s="799" t="s">
        <v>14002</v>
      </c>
      <c r="L358" s="782" t="s">
        <v>14143</v>
      </c>
      <c r="M358" s="784">
        <v>305000</v>
      </c>
      <c r="N358" s="323" t="str">
        <f>VLOOKUP(C358,'All Entries'!$B$1:$M$669,12,0)</f>
        <v>shruti.pardeshi@vit.edu.in</v>
      </c>
      <c r="O358" s="323" t="str">
        <f>VLOOKUP(C358,'All Entries'!$B$1:$N$669,13,0)</f>
        <v>shrutipardeshi92@gmail.com</v>
      </c>
      <c r="P358" s="763">
        <f>VLOOKUP(C358,'All Entries'!$B$1:$P$669,15,0)</f>
        <v>9820957140</v>
      </c>
      <c r="Q358" s="982" t="s">
        <v>14093</v>
      </c>
    </row>
    <row r="359" spans="1:17" ht="15">
      <c r="A359" s="774">
        <v>358</v>
      </c>
      <c r="B359" s="789" t="s">
        <v>4864</v>
      </c>
      <c r="C359" s="785" t="s">
        <v>4863</v>
      </c>
      <c r="D359" s="774" t="str">
        <f>VLOOKUP(C359,'All Entries'!$B$1:$D$669,3,0)</f>
        <v>Male</v>
      </c>
      <c r="E359" s="775" t="str">
        <f>VLOOKUP(C359,'All Entries'!$B$2:$F$695,5,0)</f>
        <v>EXTC</v>
      </c>
      <c r="F359" s="775" t="str">
        <f>VLOOKUP(C359,'All Entries'!$B$1:$G$669,6,0)</f>
        <v>EXTC 3</v>
      </c>
      <c r="G359" s="775"/>
      <c r="H359" s="763" t="s">
        <v>14001</v>
      </c>
      <c r="I359" s="786" t="s">
        <v>12913</v>
      </c>
      <c r="J359" s="763" t="s">
        <v>14144</v>
      </c>
      <c r="K359" s="799" t="s">
        <v>14002</v>
      </c>
      <c r="L359" s="782" t="s">
        <v>14143</v>
      </c>
      <c r="M359" s="784">
        <v>305000</v>
      </c>
      <c r="N359" s="323" t="str">
        <f>VLOOKUP(C359,'All Entries'!$B$1:$M$669,12,0)</f>
        <v>mohd.malkani@vit.edu.in</v>
      </c>
      <c r="O359" s="323" t="str">
        <f>VLOOKUP(C359,'All Entries'!$B$1:$N$669,13,0)</f>
        <v>aamermalkani55567@gmail.com</v>
      </c>
      <c r="P359" s="763">
        <f>VLOOKUP(C359,'All Entries'!$B$1:$P$669,15,0)</f>
        <v>9773469504</v>
      </c>
      <c r="Q359" s="982" t="s">
        <v>14093</v>
      </c>
    </row>
    <row r="360" spans="1:17" ht="15">
      <c r="A360" s="774">
        <v>359</v>
      </c>
      <c r="B360" s="789" t="s">
        <v>13344</v>
      </c>
      <c r="C360" s="785" t="s">
        <v>13360</v>
      </c>
      <c r="D360" s="774" t="str">
        <f>VLOOKUP(C360,'All Entries'!$B$1:$D$669,3,0)</f>
        <v>Male</v>
      </c>
      <c r="E360" s="775" t="str">
        <f>VLOOKUP(C360,'All Entries'!$B$2:$F$695,5,0)</f>
        <v>EXTC</v>
      </c>
      <c r="F360" s="775" t="str">
        <f>VLOOKUP(C360,'All Entries'!$B$1:$G$669,6,0)</f>
        <v>EXTC 3</v>
      </c>
      <c r="G360" s="775"/>
      <c r="H360" s="763" t="s">
        <v>14001</v>
      </c>
      <c r="I360" s="786" t="s">
        <v>12913</v>
      </c>
      <c r="J360" s="763" t="s">
        <v>14144</v>
      </c>
      <c r="K360" s="799" t="s">
        <v>14002</v>
      </c>
      <c r="L360" s="782" t="s">
        <v>14143</v>
      </c>
      <c r="M360" s="784">
        <v>305000</v>
      </c>
      <c r="N360" s="323" t="str">
        <f>VLOOKUP(C360,'All Entries'!$B$1:$M$669,12,0)</f>
        <v>amit.pandey@vit.edu.in</v>
      </c>
      <c r="O360" s="323" t="str">
        <f>VLOOKUP(C360,'All Entries'!$B$1:$N$669,13,0)</f>
        <v>pamit1687@gmail.com</v>
      </c>
      <c r="P360" s="763">
        <f>VLOOKUP(C360,'All Entries'!$B$1:$P$669,15,0)</f>
        <v>8779399205</v>
      </c>
      <c r="Q360" s="982" t="s">
        <v>14093</v>
      </c>
    </row>
    <row r="361" spans="1:17" ht="15">
      <c r="A361" s="774">
        <v>360</v>
      </c>
      <c r="B361" s="789" t="s">
        <v>3005</v>
      </c>
      <c r="C361" s="785" t="s">
        <v>3004</v>
      </c>
      <c r="D361" s="774" t="str">
        <f>VLOOKUP(C361,'All Entries'!$B$1:$D$669,3,0)</f>
        <v>Female</v>
      </c>
      <c r="E361" s="775" t="str">
        <f>VLOOKUP(C361,'All Entries'!$B$2:$F$695,5,0)</f>
        <v>CMPN</v>
      </c>
      <c r="F361" s="775" t="str">
        <f>VLOOKUP(C361,'All Entries'!$B$1:$G$669,6,0)</f>
        <v>CMPN-1</v>
      </c>
      <c r="G361" s="775"/>
      <c r="H361" s="846" t="s">
        <v>14001</v>
      </c>
      <c r="I361" s="786" t="s">
        <v>12913</v>
      </c>
      <c r="J361" s="846" t="s">
        <v>14144</v>
      </c>
      <c r="K361" s="799" t="s">
        <v>14002</v>
      </c>
      <c r="L361" s="782" t="s">
        <v>14143</v>
      </c>
      <c r="M361" s="784">
        <v>305000</v>
      </c>
      <c r="N361" s="323" t="str">
        <f>VLOOKUP(C361,'All Entries'!$B$1:$M$669,12,0)</f>
        <v>gayatri.nemade@vit.edu.in</v>
      </c>
      <c r="O361" s="323" t="str">
        <f>VLOOKUP(C361,'All Entries'!$B$1:$N$669,13,0)</f>
        <v>gayatrinemade536@gmail.com</v>
      </c>
      <c r="P361" s="846">
        <f>VLOOKUP(C361,'All Entries'!$B$1:$P$669,15,0)</f>
        <v>8551039965</v>
      </c>
      <c r="Q361" s="982" t="s">
        <v>14093</v>
      </c>
    </row>
    <row r="362" spans="1:17" ht="15">
      <c r="A362" s="774">
        <v>361</v>
      </c>
      <c r="B362" s="789" t="s">
        <v>4107</v>
      </c>
      <c r="C362" s="785" t="s">
        <v>4106</v>
      </c>
      <c r="D362" s="774" t="str">
        <f>VLOOKUP(C362,'All Entries'!$B$1:$D$669,3,0)</f>
        <v>Female</v>
      </c>
      <c r="E362" s="775" t="str">
        <f>VLOOKUP(C362,'All Entries'!$B$2:$F$695,5,0)</f>
        <v>ETRX</v>
      </c>
      <c r="F362" s="775" t="str">
        <f>VLOOKUP(C362,'All Entries'!$B$1:$G$669,6,0)</f>
        <v>ETRX 2</v>
      </c>
      <c r="G362" s="775"/>
      <c r="H362" s="846" t="s">
        <v>14001</v>
      </c>
      <c r="I362" s="786" t="s">
        <v>12913</v>
      </c>
      <c r="J362" s="846" t="s">
        <v>14144</v>
      </c>
      <c r="K362" s="799" t="s">
        <v>14002</v>
      </c>
      <c r="L362" s="782" t="s">
        <v>14143</v>
      </c>
      <c r="M362" s="784">
        <v>305000</v>
      </c>
      <c r="N362" s="323" t="str">
        <f>VLOOKUP(C362,'All Entries'!$B$1:$M$669,12,0)</f>
        <v>Krisha.jain@vit.edu.in</v>
      </c>
      <c r="O362" s="323" t="str">
        <f>VLOOKUP(C362,'All Entries'!$B$1:$N$669,13,0)</f>
        <v>krishajaindec23@gmail.com</v>
      </c>
      <c r="P362" s="654">
        <f>VLOOKUP(C362,'All Entries'!$B$1:$P$669,15,0)</f>
        <v>919619931865</v>
      </c>
      <c r="Q362" s="982" t="s">
        <v>14093</v>
      </c>
    </row>
    <row r="363" spans="1:17" ht="15">
      <c r="A363" s="774">
        <v>362</v>
      </c>
      <c r="B363" s="789" t="s">
        <v>8003</v>
      </c>
      <c r="C363" s="785" t="s">
        <v>8002</v>
      </c>
      <c r="D363" s="774" t="str">
        <f>VLOOKUP(C363,'All Entries'!$B$1:$D$669,3,0)</f>
        <v>Male</v>
      </c>
      <c r="E363" s="775" t="str">
        <f>VLOOKUP(C363,'All Entries'!$B$2:$F$695,5,0)</f>
        <v>EXTC</v>
      </c>
      <c r="F363" s="775" t="str">
        <f>VLOOKUP(C363,'All Entries'!$B$1:$G$669,6,0)</f>
        <v>EXTC 3</v>
      </c>
      <c r="G363" s="775"/>
      <c r="H363" s="763" t="s">
        <v>14001</v>
      </c>
      <c r="I363" s="786" t="s">
        <v>12913</v>
      </c>
      <c r="J363" s="763" t="s">
        <v>14145</v>
      </c>
      <c r="K363" s="799" t="s">
        <v>14002</v>
      </c>
      <c r="L363" s="782" t="s">
        <v>14143</v>
      </c>
      <c r="M363" s="784">
        <v>305000</v>
      </c>
      <c r="N363" s="323" t="str">
        <f>VLOOKUP(C363,'All Entries'!$B$1:$M$669,12,0)</f>
        <v>sanju.gera@vit.edu.in</v>
      </c>
      <c r="O363" s="323" t="str">
        <f>VLOOKUP(C363,'All Entries'!$B$1:$N$669,13,0)</f>
        <v>sanjay.gera.41@gmail.com</v>
      </c>
      <c r="P363" s="763">
        <f>VLOOKUP(C363,'All Entries'!$B$1:$P$669,15,0)</f>
        <v>7666008937</v>
      </c>
      <c r="Q363" s="982" t="s">
        <v>14093</v>
      </c>
    </row>
    <row r="364" spans="1:17" ht="15">
      <c r="A364" s="774">
        <v>363</v>
      </c>
      <c r="B364" s="789" t="s">
        <v>13524</v>
      </c>
      <c r="C364" s="785" t="s">
        <v>13525</v>
      </c>
      <c r="D364" s="774" t="str">
        <f>VLOOKUP(C364,'All Entries'!$B$1:$D$669,3,0)</f>
        <v>Male</v>
      </c>
      <c r="E364" s="775" t="str">
        <f>VLOOKUP(C364,'All Entries'!$B$2:$F$695,5,0)</f>
        <v>ETRX</v>
      </c>
      <c r="F364" s="775" t="str">
        <f>VLOOKUP(C364,'All Entries'!$B$1:$G$669,6,0)</f>
        <v>ETRX 1</v>
      </c>
      <c r="G364" s="775"/>
      <c r="H364" s="822" t="s">
        <v>14001</v>
      </c>
      <c r="I364" s="786" t="s">
        <v>12913</v>
      </c>
      <c r="J364" s="822" t="s">
        <v>14145</v>
      </c>
      <c r="K364" s="799" t="s">
        <v>14002</v>
      </c>
      <c r="L364" s="782" t="s">
        <v>14143</v>
      </c>
      <c r="M364" s="784">
        <v>305000</v>
      </c>
      <c r="N364" s="323" t="str">
        <f>VLOOKUP(C364,'All Entries'!$B$1:$M$669,12,0)</f>
        <v>jayesh.matkar@vit.edu.in</v>
      </c>
      <c r="O364" s="323" t="str">
        <f>VLOOKUP(C364,'All Entries'!$B$1:$N$669,13,0)</f>
        <v>jayeshmatkar1999@gmail.com</v>
      </c>
      <c r="P364" s="822">
        <f>VLOOKUP(C364,'All Entries'!$B$1:$P$669,15,0)</f>
        <v>9869843534</v>
      </c>
      <c r="Q364" s="982" t="s">
        <v>14093</v>
      </c>
    </row>
    <row r="365" spans="1:17" ht="15">
      <c r="A365" s="774">
        <v>364</v>
      </c>
      <c r="B365" s="831" t="s">
        <v>14154</v>
      </c>
      <c r="C365" s="785" t="s">
        <v>99</v>
      </c>
      <c r="D365" s="774" t="str">
        <f>VLOOKUP(C365,'All Entries'!$B$1:$D$669,3,0)</f>
        <v>Male</v>
      </c>
      <c r="E365" s="775" t="str">
        <f>VLOOKUP(C365,'All Entries'!$B$2:$F$695,5,0)</f>
        <v>EXTC</v>
      </c>
      <c r="F365" s="775" t="str">
        <f>VLOOKUP(C365,'All Entries'!$B$1:$G$669,6,0)</f>
        <v>EXTC 3</v>
      </c>
      <c r="G365" s="775"/>
      <c r="H365" s="827" t="s">
        <v>14162</v>
      </c>
      <c r="I365" s="827" t="s">
        <v>12913</v>
      </c>
      <c r="J365" s="827" t="s">
        <v>14162</v>
      </c>
      <c r="K365" s="827" t="s">
        <v>14163</v>
      </c>
      <c r="L365" s="782" t="s">
        <v>14171</v>
      </c>
      <c r="M365" s="784">
        <v>156000</v>
      </c>
      <c r="N365" s="323" t="str">
        <f>VLOOKUP(C365,'All Entries'!$B$1:$M$669,12,0)</f>
        <v>aaditya.jadhav@vit.edu.in</v>
      </c>
      <c r="O365" s="323" t="str">
        <f>VLOOKUP(C365,'All Entries'!$B$1:$N$669,13,0)</f>
        <v>aaditya.jadhav7@gmail.com</v>
      </c>
      <c r="P365" s="827">
        <f>VLOOKUP(C365,'All Entries'!$B$1:$P$669,15,0)</f>
        <v>9987329348</v>
      </c>
      <c r="Q365" s="982" t="s">
        <v>14173</v>
      </c>
    </row>
    <row r="366" spans="1:17" ht="15">
      <c r="A366" s="774">
        <v>365</v>
      </c>
      <c r="B366" s="831" t="s">
        <v>14155</v>
      </c>
      <c r="C366" s="785" t="s">
        <v>2463</v>
      </c>
      <c r="D366" s="774" t="str">
        <f>VLOOKUP(C366,'All Entries'!$B$1:$D$669,3,0)</f>
        <v>Male</v>
      </c>
      <c r="E366" s="775" t="str">
        <f>VLOOKUP(C366,'All Entries'!$B$2:$F$695,5,0)</f>
        <v>EXTC</v>
      </c>
      <c r="F366" s="775" t="str">
        <f>VLOOKUP(C366,'All Entries'!$B$1:$G$669,6,0)</f>
        <v>EXTC 3</v>
      </c>
      <c r="G366" s="775"/>
      <c r="H366" s="827" t="s">
        <v>14162</v>
      </c>
      <c r="I366" s="827" t="s">
        <v>12913</v>
      </c>
      <c r="J366" s="827" t="s">
        <v>14162</v>
      </c>
      <c r="K366" s="827" t="s">
        <v>14163</v>
      </c>
      <c r="L366" s="782" t="s">
        <v>14171</v>
      </c>
      <c r="M366" s="784">
        <v>156000</v>
      </c>
      <c r="N366" s="323" t="str">
        <f>VLOOKUP(C366,'All Entries'!$B$1:$M$669,12,0)</f>
        <v>chintan.chauhan@vit.edu.in</v>
      </c>
      <c r="O366" s="323" t="str">
        <f>VLOOKUP(C366,'All Entries'!$B$1:$N$669,13,0)</f>
        <v>chintanchauhan79@gmail.com</v>
      </c>
      <c r="P366" s="827">
        <f>VLOOKUP(C366,'All Entries'!$B$1:$P$669,15,0)</f>
        <v>9967342767</v>
      </c>
      <c r="Q366" s="982" t="s">
        <v>14173</v>
      </c>
    </row>
    <row r="367" spans="1:17" ht="15">
      <c r="A367" s="774">
        <v>366</v>
      </c>
      <c r="B367" s="831" t="s">
        <v>14156</v>
      </c>
      <c r="C367" s="785" t="s">
        <v>2902</v>
      </c>
      <c r="D367" s="774" t="str">
        <f>VLOOKUP(C367,'All Entries'!$B$1:$D$670,3,0)</f>
        <v>Male</v>
      </c>
      <c r="E367" s="775" t="str">
        <f>VLOOKUP(C367,'All Entries'!$B$2:$F$695,5,0)</f>
        <v>EXTC</v>
      </c>
      <c r="F367" s="775" t="str">
        <f>VLOOKUP(C367,'All Entries'!$B$1:$G$669,6,0)</f>
        <v>EXTC 3</v>
      </c>
      <c r="G367" s="775"/>
      <c r="H367" s="827" t="s">
        <v>14162</v>
      </c>
      <c r="I367" s="827" t="s">
        <v>12913</v>
      </c>
      <c r="J367" s="827" t="s">
        <v>14162</v>
      </c>
      <c r="K367" s="827" t="s">
        <v>14163</v>
      </c>
      <c r="L367" s="782" t="s">
        <v>14171</v>
      </c>
      <c r="M367" s="784">
        <v>156000</v>
      </c>
      <c r="N367" s="323" t="str">
        <f>VLOOKUP(C367,'All Entries'!$B$1:$M$669,12,0)</f>
        <v>gaurav.awad@vit.edu.in</v>
      </c>
      <c r="O367" s="323" t="str">
        <f>VLOOKUP(C367,'All Entries'!$B$1:$N$669,13,0)</f>
        <v>awadgaurav25@gmail.com</v>
      </c>
      <c r="P367" s="827">
        <f>VLOOKUP(C367,'All Entries'!$B$1:$P$669,15,0)</f>
        <v>8828240841</v>
      </c>
      <c r="Q367" s="982" t="s">
        <v>14173</v>
      </c>
    </row>
    <row r="368" spans="1:17" ht="15">
      <c r="A368" s="774">
        <v>367</v>
      </c>
      <c r="B368" s="831" t="s">
        <v>14157</v>
      </c>
      <c r="C368" s="830" t="s">
        <v>14164</v>
      </c>
      <c r="D368" s="774" t="str">
        <f>VLOOKUP(C368,'All Entries'!$B$1:$D$670,3,0)</f>
        <v>Male</v>
      </c>
      <c r="E368" s="775" t="str">
        <f>VLOOKUP(C368,'All Entries'!$B$2:$F$695,5,0)</f>
        <v>ETRX</v>
      </c>
      <c r="F368" s="829" t="str">
        <f>VLOOKUP(C368,'All Entries'!$B$1:$G$670,6,0)</f>
        <v>ETRX 2</v>
      </c>
      <c r="G368" s="775"/>
      <c r="H368" s="827" t="s">
        <v>14162</v>
      </c>
      <c r="I368" s="827" t="s">
        <v>12913</v>
      </c>
      <c r="J368" s="827" t="s">
        <v>14162</v>
      </c>
      <c r="K368" s="827" t="s">
        <v>14163</v>
      </c>
      <c r="L368" s="782" t="s">
        <v>14171</v>
      </c>
      <c r="M368" s="784">
        <v>156000</v>
      </c>
      <c r="N368" s="323" t="str">
        <f>VLOOKUP(C368,'All Entries'!$B$1:$M$670,12,0)</f>
        <v>abdullah.khan@vit.edu.in</v>
      </c>
      <c r="O368" s="323" t="str">
        <f>VLOOKUP(C368,'All Entries'!$B$1:$N$670,13,0)</f>
        <v>ka4539768@gmail.com</v>
      </c>
      <c r="P368" s="827">
        <f>VLOOKUP(C368,'All Entries'!$B$1:$P$670,15,0)</f>
        <v>8369307120</v>
      </c>
      <c r="Q368" s="982" t="s">
        <v>14173</v>
      </c>
    </row>
    <row r="369" spans="1:17" ht="15">
      <c r="A369" s="774">
        <v>368</v>
      </c>
      <c r="B369" s="831" t="s">
        <v>14169</v>
      </c>
      <c r="C369" s="785" t="s">
        <v>12905</v>
      </c>
      <c r="D369" s="774" t="str">
        <f>VLOOKUP(C369,'All Entries'!$B$1:$D$669,3,0)</f>
        <v>Male</v>
      </c>
      <c r="E369" s="775" t="str">
        <f>VLOOKUP(C369,'All Entries'!$B$2:$F$695,5,0)</f>
        <v>EXTC</v>
      </c>
      <c r="F369" s="775" t="str">
        <f>VLOOKUP(C369,'All Entries'!$B$1:$G$669,6,0)</f>
        <v>EXTC 3</v>
      </c>
      <c r="G369" s="775"/>
      <c r="H369" s="827" t="s">
        <v>14162</v>
      </c>
      <c r="I369" s="827" t="s">
        <v>12913</v>
      </c>
      <c r="J369" s="827" t="s">
        <v>14162</v>
      </c>
      <c r="K369" s="827" t="s">
        <v>14163</v>
      </c>
      <c r="L369" s="782" t="s">
        <v>14171</v>
      </c>
      <c r="M369" s="784">
        <v>156000</v>
      </c>
      <c r="N369" s="323" t="str">
        <f>VLOOKUP(C369,'All Entries'!$B$1:$M$669,12,0)</f>
        <v>krishna.mhatre@vit.edu.in</v>
      </c>
      <c r="O369" s="323" t="str">
        <f>VLOOKUP(C369,'All Entries'!$B$1:$N$669,13,0)</f>
        <v>mhatrekrishna21@gmail.com</v>
      </c>
      <c r="P369" s="827">
        <f>VLOOKUP(C369,'All Entries'!$B$1:$P$669,15,0)</f>
        <v>9930054984</v>
      </c>
      <c r="Q369" s="982" t="s">
        <v>14173</v>
      </c>
    </row>
    <row r="370" spans="1:17" ht="15">
      <c r="A370" s="774">
        <v>369</v>
      </c>
      <c r="B370" s="831" t="s">
        <v>14158</v>
      </c>
      <c r="C370" s="785" t="s">
        <v>13195</v>
      </c>
      <c r="D370" s="774" t="str">
        <f>VLOOKUP(C370,'All Entries'!$B$1:$D$669,3,0)</f>
        <v>Male</v>
      </c>
      <c r="E370" s="775" t="str">
        <f>VLOOKUP(C370,'All Entries'!$B$2:$F$695,5,0)</f>
        <v>EXTC</v>
      </c>
      <c r="F370" s="775" t="str">
        <f>VLOOKUP(C370,'All Entries'!$B$1:$G$669,6,0)</f>
        <v>EXTC 2</v>
      </c>
      <c r="G370" s="775"/>
      <c r="H370" s="827" t="s">
        <v>14162</v>
      </c>
      <c r="I370" s="827" t="s">
        <v>12913</v>
      </c>
      <c r="J370" s="827" t="s">
        <v>14162</v>
      </c>
      <c r="K370" s="827" t="s">
        <v>14163</v>
      </c>
      <c r="L370" s="782" t="s">
        <v>14171</v>
      </c>
      <c r="M370" s="784">
        <v>156000</v>
      </c>
      <c r="N370" s="323" t="str">
        <f>VLOOKUP(C370,'All Entries'!$B$1:$M$669,12,0)</f>
        <v>lalit.vasam@vit.edu.in</v>
      </c>
      <c r="O370" s="323" t="str">
        <f>VLOOKUP(C370,'All Entries'!$B$1:$N$669,13,0)</f>
        <v>vasamlalit@gmail.com</v>
      </c>
      <c r="P370" s="827">
        <f>VLOOKUP(C370,'All Entries'!$B$1:$P$669,15,0)</f>
        <v>7738590010</v>
      </c>
      <c r="Q370" s="982" t="s">
        <v>14173</v>
      </c>
    </row>
    <row r="371" spans="1:17" ht="15">
      <c r="A371" s="774">
        <v>370</v>
      </c>
      <c r="B371" s="831" t="s">
        <v>14159</v>
      </c>
      <c r="C371" s="785" t="s">
        <v>6746</v>
      </c>
      <c r="D371" s="774" t="str">
        <f>VLOOKUP(C371,'All Entries'!$B$1:$D$669,3,0)</f>
        <v>Male</v>
      </c>
      <c r="E371" s="775" t="str">
        <f>VLOOKUP(C371,'All Entries'!$B$2:$F$695,5,0)</f>
        <v>EXTC</v>
      </c>
      <c r="F371" s="775" t="str">
        <f>VLOOKUP(C371,'All Entries'!$B$1:$G$669,6,0)</f>
        <v>EXTC 2</v>
      </c>
      <c r="G371" s="775"/>
      <c r="H371" s="827" t="s">
        <v>14162</v>
      </c>
      <c r="I371" s="827" t="s">
        <v>12913</v>
      </c>
      <c r="J371" s="827" t="s">
        <v>14162</v>
      </c>
      <c r="K371" s="827" t="s">
        <v>14163</v>
      </c>
      <c r="L371" s="782" t="s">
        <v>14171</v>
      </c>
      <c r="M371" s="784">
        <v>156000</v>
      </c>
      <c r="N371" s="323" t="str">
        <f>VLOOKUP(C371,'All Entries'!$B$1:$M$669,12,0)</f>
        <v>rahulprabhu14@gmail.com</v>
      </c>
      <c r="O371" s="323" t="str">
        <f>VLOOKUP(C371,'All Entries'!$B$1:$N$669,13,0)</f>
        <v>rahul.prabhu@vit.edu.in</v>
      </c>
      <c r="P371" s="827">
        <f>VLOOKUP(C371,'All Entries'!$B$1:$P$669,15,0)</f>
        <v>9372684838</v>
      </c>
      <c r="Q371" s="982" t="s">
        <v>14173</v>
      </c>
    </row>
    <row r="372" spans="1:17" ht="15">
      <c r="A372" s="774">
        <v>371</v>
      </c>
      <c r="B372" s="831" t="s">
        <v>14644</v>
      </c>
      <c r="C372" s="830" t="s">
        <v>14165</v>
      </c>
      <c r="D372" s="774" t="str">
        <f>VLOOKUP(C372,'All Entries'!$B$1:$D$672,3,0)</f>
        <v>Male</v>
      </c>
      <c r="E372" s="775" t="str">
        <f>VLOOKUP(C372,'All Entries'!$B$2:$F$695,5,0)</f>
        <v>ETRX</v>
      </c>
      <c r="F372" s="829" t="str">
        <f>VLOOKUP(C372,'All Entries'!$B$1:$G$672,6,0)</f>
        <v>ETRX 2</v>
      </c>
      <c r="G372" s="775"/>
      <c r="H372" s="827" t="s">
        <v>14162</v>
      </c>
      <c r="I372" s="827" t="s">
        <v>12913</v>
      </c>
      <c r="J372" s="827" t="s">
        <v>14162</v>
      </c>
      <c r="K372" s="827" t="s">
        <v>14163</v>
      </c>
      <c r="L372" s="782" t="s">
        <v>14171</v>
      </c>
      <c r="M372" s="784">
        <v>156000</v>
      </c>
      <c r="N372" s="904" t="s">
        <v>14643</v>
      </c>
      <c r="O372" s="323" t="str">
        <f>VLOOKUP(C372,'All Entries'!$B$1:$N$672,13,0)</f>
        <v>kotharireetik@gmail.com</v>
      </c>
      <c r="P372" s="827">
        <f>VLOOKUP(C372,'All Entries'!$B$1:$P$672,15,0)</f>
        <v>7715974748</v>
      </c>
      <c r="Q372" s="982" t="s">
        <v>14173</v>
      </c>
    </row>
    <row r="373" spans="1:17" ht="15">
      <c r="A373" s="774">
        <v>372</v>
      </c>
      <c r="B373" s="831" t="s">
        <v>14161</v>
      </c>
      <c r="C373" s="830" t="s">
        <v>14166</v>
      </c>
      <c r="D373" s="774" t="str">
        <f>VLOOKUP(C373,'All Entries'!$B$1:$D$672,3,0)</f>
        <v>MALE</v>
      </c>
      <c r="E373" s="775" t="str">
        <f>VLOOKUP(C373,'All Entries'!$B$2:$F$695,5,0)</f>
        <v>EXTC</v>
      </c>
      <c r="F373" s="829" t="str">
        <f>VLOOKUP(C373,'All Entries'!$B$1:$G$672,6,0)</f>
        <v>EXTC 3</v>
      </c>
      <c r="G373" s="775"/>
      <c r="H373" s="827" t="s">
        <v>14162</v>
      </c>
      <c r="I373" s="827" t="s">
        <v>12913</v>
      </c>
      <c r="J373" s="827" t="s">
        <v>14162</v>
      </c>
      <c r="K373" s="827" t="s">
        <v>14163</v>
      </c>
      <c r="L373" s="782" t="s">
        <v>14171</v>
      </c>
      <c r="M373" s="784">
        <v>156000</v>
      </c>
      <c r="N373" s="323" t="str">
        <f>VLOOKUP(C373,'All Entries'!$B$1:$M$672,12,0)</f>
        <v>rupesh.hogade@vit.edu.in</v>
      </c>
      <c r="O373" s="323" t="str">
        <f>VLOOKUP(C373,'All Entries'!$B$1:$N$672,13,0)</f>
        <v>hogaderupesh@gmail.com</v>
      </c>
      <c r="P373" s="827">
        <f>VLOOKUP(C373,'All Entries'!$B$1:$P$672,15,0)</f>
        <v>9833961426</v>
      </c>
      <c r="Q373" s="982" t="s">
        <v>14173</v>
      </c>
    </row>
    <row r="374" spans="1:17" ht="15">
      <c r="A374" s="774">
        <v>373</v>
      </c>
      <c r="B374" s="831" t="s">
        <v>14170</v>
      </c>
      <c r="C374" s="785" t="s">
        <v>7473</v>
      </c>
      <c r="D374" s="774" t="str">
        <f>VLOOKUP(C374,'All Entries'!$B$1:$D$669,3,0)</f>
        <v>Male</v>
      </c>
      <c r="E374" s="775" t="str">
        <f>VLOOKUP(C374,'All Entries'!$B$2:$F$695,5,0)</f>
        <v>EXTC</v>
      </c>
      <c r="F374" s="775" t="str">
        <f>VLOOKUP(C374,'All Entries'!$B$1:$G$669,6,0)</f>
        <v>EXTC 3</v>
      </c>
      <c r="G374" s="775"/>
      <c r="H374" s="827" t="s">
        <v>14162</v>
      </c>
      <c r="I374" s="827" t="s">
        <v>12913</v>
      </c>
      <c r="J374" s="827" t="s">
        <v>14162</v>
      </c>
      <c r="K374" s="827" t="s">
        <v>14163</v>
      </c>
      <c r="L374" s="782" t="s">
        <v>14171</v>
      </c>
      <c r="M374" s="784">
        <v>156000</v>
      </c>
      <c r="N374" s="323" t="str">
        <f>VLOOKUP(C374,'All Entries'!$B$1:$M$669,12,0)</f>
        <v>rushikesh.yadav@vit.edu.in</v>
      </c>
      <c r="O374" s="323" t="str">
        <f>VLOOKUP(C374,'All Entries'!$B$1:$N$669,13,0)</f>
        <v>rushiwap7@gmail.com</v>
      </c>
      <c r="P374" s="827">
        <f>VLOOKUP(C374,'All Entries'!$B$1:$P$669,15,0)</f>
        <v>8850463307</v>
      </c>
      <c r="Q374" s="982" t="s">
        <v>14173</v>
      </c>
    </row>
    <row r="375" spans="1:17" ht="15">
      <c r="A375" s="774">
        <v>374</v>
      </c>
      <c r="B375" s="831" t="s">
        <v>14167</v>
      </c>
      <c r="C375" s="785" t="s">
        <v>7757</v>
      </c>
      <c r="D375" s="774" t="str">
        <f>VLOOKUP(C375,'All Entries'!$B$1:$D$669,3,0)</f>
        <v>Male</v>
      </c>
      <c r="E375" s="775" t="str">
        <f>VLOOKUP(C375,'All Entries'!$B$2:$F$695,5,0)</f>
        <v>EXTC</v>
      </c>
      <c r="F375" s="775" t="str">
        <f>VLOOKUP(C375,'All Entries'!$B$1:$G$669,6,0)</f>
        <v>EXTC 3</v>
      </c>
      <c r="G375" s="775"/>
      <c r="H375" s="827" t="s">
        <v>14162</v>
      </c>
      <c r="I375" s="827" t="s">
        <v>12913</v>
      </c>
      <c r="J375" s="827" t="s">
        <v>14162</v>
      </c>
      <c r="K375" s="827" t="s">
        <v>14163</v>
      </c>
      <c r="L375" s="782" t="s">
        <v>14171</v>
      </c>
      <c r="M375" s="784">
        <v>156000</v>
      </c>
      <c r="N375" s="323" t="str">
        <f>VLOOKUP(C375,'All Entries'!$B$1:$M$669,12,0)</f>
        <v>sahil.rumani@vit.edu.in</v>
      </c>
      <c r="O375" s="323" t="str">
        <f>VLOOKUP(C375,'All Entries'!$B$1:$N$669,13,0)</f>
        <v>sahilrumani1234@gmail.com</v>
      </c>
      <c r="P375" s="827">
        <f>VLOOKUP(C375,'All Entries'!$B$1:$P$669,15,0)</f>
        <v>9833590925</v>
      </c>
      <c r="Q375" s="982" t="s">
        <v>14173</v>
      </c>
    </row>
    <row r="376" spans="1:17" ht="15">
      <c r="A376" s="774">
        <v>375</v>
      </c>
      <c r="B376" s="831" t="s">
        <v>14168</v>
      </c>
      <c r="C376" s="785" t="s">
        <v>8514</v>
      </c>
      <c r="D376" s="774" t="str">
        <f>VLOOKUP(C376,'All Entries'!$B$1:$D$669,3,0)</f>
        <v>Male</v>
      </c>
      <c r="E376" s="775" t="str">
        <f>VLOOKUP(C376,'All Entries'!$B$2:$F$695,5,0)</f>
        <v>EXTC</v>
      </c>
      <c r="F376" s="775" t="str">
        <f>VLOOKUP(C376,'All Entries'!$B$1:$G$669,6,0)</f>
        <v>EXTC 2</v>
      </c>
      <c r="G376" s="775"/>
      <c r="H376" s="827" t="s">
        <v>14162</v>
      </c>
      <c r="I376" s="827" t="s">
        <v>12913</v>
      </c>
      <c r="J376" s="827" t="s">
        <v>14162</v>
      </c>
      <c r="K376" s="827" t="s">
        <v>14163</v>
      </c>
      <c r="L376" s="782" t="s">
        <v>14171</v>
      </c>
      <c r="M376" s="784">
        <v>156000</v>
      </c>
      <c r="N376" s="323" t="str">
        <f>VLOOKUP(C376,'All Entries'!$B$1:$M$669,12,0)</f>
        <v>shankar.shedge@vit.edu.in</v>
      </c>
      <c r="O376" s="323" t="str">
        <f>VLOOKUP(C376,'All Entries'!$B$1:$N$669,13,0)</f>
        <v>shankar.shedge1999@gmail.com</v>
      </c>
      <c r="P376" s="827">
        <f>VLOOKUP(C376,'All Entries'!$B$1:$P$669,15,0)</f>
        <v>7045858496</v>
      </c>
      <c r="Q376" s="982" t="s">
        <v>14173</v>
      </c>
    </row>
    <row r="377" spans="1:17" ht="15">
      <c r="A377" s="774">
        <v>376</v>
      </c>
      <c r="B377" s="831" t="s">
        <v>14322</v>
      </c>
      <c r="C377" s="785" t="s">
        <v>13037</v>
      </c>
      <c r="D377" s="774" t="str">
        <f>VLOOKUP(C377,'All Entries'!$B$1:$D$669,3,0)</f>
        <v>Female</v>
      </c>
      <c r="E377" s="775" t="str">
        <f>VLOOKUP(C377,'All Entries'!$B$2:$F$695,5,0)</f>
        <v>EXTC</v>
      </c>
      <c r="F377" s="775" t="str">
        <f>VLOOKUP(C377,'All Entries'!$B$1:$G$669,6,0)</f>
        <v>EXTC 2</v>
      </c>
      <c r="G377" s="775"/>
      <c r="H377" s="846" t="s">
        <v>14328</v>
      </c>
      <c r="I377" s="846" t="s">
        <v>12866</v>
      </c>
      <c r="J377" s="846" t="s">
        <v>14328</v>
      </c>
      <c r="K377" s="782" t="s">
        <v>12340</v>
      </c>
      <c r="L377" s="782" t="s">
        <v>14171</v>
      </c>
      <c r="M377" s="784">
        <v>310000</v>
      </c>
      <c r="N377" s="323" t="str">
        <f>VLOOKUP(C377,'All Entries'!$B$1:$M$669,12,0)</f>
        <v>omeshwari.attarde@vit.edu.in</v>
      </c>
      <c r="O377" s="323" t="str">
        <f>VLOOKUP(C377,'All Entries'!$B$1:$N$669,13,0)</f>
        <v>omeshwari.attarde@gmail.com</v>
      </c>
      <c r="P377" s="846">
        <f>VLOOKUP(C377,'All Entries'!$B$1:$P$669,15,0)</f>
        <v>8169623228</v>
      </c>
      <c r="Q377" s="982" t="s">
        <v>14409</v>
      </c>
    </row>
    <row r="378" spans="1:17" ht="15">
      <c r="A378" s="774">
        <v>377</v>
      </c>
      <c r="B378" s="831" t="s">
        <v>2697</v>
      </c>
      <c r="C378" s="785" t="s">
        <v>2696</v>
      </c>
      <c r="D378" s="774" t="str">
        <f>VLOOKUP(C378,'All Entries'!$B$1:$D$669,3,0)</f>
        <v>Female</v>
      </c>
      <c r="E378" s="775" t="str">
        <f>VLOOKUP(C378,'All Entries'!$B$2:$F$695,5,0)</f>
        <v>EXTC</v>
      </c>
      <c r="F378" s="775" t="str">
        <f>VLOOKUP(C378,'All Entries'!$B$1:$G$669,6,0)</f>
        <v>EXTC 2</v>
      </c>
      <c r="G378" s="775"/>
      <c r="H378" s="846" t="s">
        <v>14328</v>
      </c>
      <c r="I378" s="846" t="s">
        <v>12866</v>
      </c>
      <c r="J378" s="846" t="s">
        <v>14328</v>
      </c>
      <c r="K378" s="782" t="s">
        <v>12340</v>
      </c>
      <c r="L378" s="782" t="s">
        <v>14171</v>
      </c>
      <c r="M378" s="784">
        <v>310000</v>
      </c>
      <c r="N378" s="323" t="str">
        <f>VLOOKUP(C378,'All Entries'!$B$1:$M$669,12,0)</f>
        <v>diksha.nikumbh@vit.edu.in</v>
      </c>
      <c r="O378" s="323" t="str">
        <f>VLOOKUP(C378,'All Entries'!$B$1:$N$669,13,0)</f>
        <v>diksha14nikumbh@gmail.com</v>
      </c>
      <c r="P378" s="846">
        <f>VLOOKUP(C378,'All Entries'!$B$1:$P$669,15,0)</f>
        <v>9769546295</v>
      </c>
      <c r="Q378" s="982" t="s">
        <v>14409</v>
      </c>
    </row>
    <row r="379" spans="1:17" ht="15">
      <c r="A379" s="774">
        <v>378</v>
      </c>
      <c r="B379" s="831" t="s">
        <v>14330</v>
      </c>
      <c r="C379" s="785" t="s">
        <v>12789</v>
      </c>
      <c r="D379" s="774" t="str">
        <f>VLOOKUP(C379,'All Entries'!$B$1:$D$669,3,0)</f>
        <v>Male</v>
      </c>
      <c r="E379" s="775" t="str">
        <f>VLOOKUP(C379,'All Entries'!$B$2:$F$695,5,0)</f>
        <v>CMPN</v>
      </c>
      <c r="F379" s="775" t="str">
        <f>VLOOKUP(C379,'All Entries'!$B$1:$G$669,6,0)</f>
        <v>CMPN-3</v>
      </c>
      <c r="G379" s="775"/>
      <c r="H379" s="846" t="s">
        <v>14328</v>
      </c>
      <c r="I379" s="846" t="s">
        <v>12866</v>
      </c>
      <c r="J379" s="846" t="s">
        <v>14328</v>
      </c>
      <c r="K379" s="782" t="s">
        <v>12340</v>
      </c>
      <c r="L379" s="782" t="s">
        <v>14171</v>
      </c>
      <c r="M379" s="784">
        <v>310000</v>
      </c>
      <c r="N379" s="323" t="str">
        <f>VLOOKUP(C379,'All Entries'!$B$1:$M$669,12,0)</f>
        <v>bhavesh.annam@vit.edu.in</v>
      </c>
      <c r="O379" s="323" t="str">
        <f>VLOOKUP(C379,'All Entries'!$B$1:$N$669,13,0)</f>
        <v>bhaveshannam@gmail.com</v>
      </c>
      <c r="P379" s="846">
        <f>VLOOKUP(C379,'All Entries'!$B$1:$P$669,15,0)</f>
        <v>9769772167</v>
      </c>
      <c r="Q379" s="982" t="s">
        <v>14409</v>
      </c>
    </row>
    <row r="380" spans="1:17" ht="15">
      <c r="A380" s="774">
        <v>379</v>
      </c>
      <c r="B380" s="831" t="s">
        <v>14323</v>
      </c>
      <c r="C380" s="785" t="s">
        <v>994</v>
      </c>
      <c r="D380" s="774" t="str">
        <f>VLOOKUP(C380,'All Entries'!$B$1:$D$669,3,0)</f>
        <v>Male</v>
      </c>
      <c r="E380" s="775" t="str">
        <f>VLOOKUP(C380,'All Entries'!$B$2:$F$695,5,0)</f>
        <v>EXTC</v>
      </c>
      <c r="F380" s="775" t="str">
        <f>VLOOKUP(C380,'All Entries'!$B$1:$G$669,6,0)</f>
        <v>EXTC 3</v>
      </c>
      <c r="G380" s="775"/>
      <c r="H380" s="846" t="s">
        <v>14328</v>
      </c>
      <c r="I380" s="846" t="s">
        <v>12866</v>
      </c>
      <c r="J380" s="846" t="s">
        <v>14328</v>
      </c>
      <c r="K380" s="782" t="s">
        <v>12340</v>
      </c>
      <c r="L380" s="782" t="s">
        <v>14171</v>
      </c>
      <c r="M380" s="784">
        <v>310000</v>
      </c>
      <c r="N380" s="323" t="str">
        <f>VLOOKUP(C380,'All Entries'!$B$1:$M$669,12,0)</f>
        <v>akshay.avhad@vit.edu.in</v>
      </c>
      <c r="O380" s="323" t="str">
        <f>VLOOKUP(C380,'All Entries'!$B$1:$N$669,13,0)</f>
        <v>akshayavhad21@gmail.com</v>
      </c>
      <c r="P380" s="846">
        <f>VLOOKUP(C380,'All Entries'!$B$1:$P$669,15,0)</f>
        <v>8268228845</v>
      </c>
      <c r="Q380" s="982" t="s">
        <v>14409</v>
      </c>
    </row>
    <row r="381" spans="1:17" ht="15">
      <c r="A381" s="774">
        <v>380</v>
      </c>
      <c r="B381" s="831" t="s">
        <v>14324</v>
      </c>
      <c r="C381" s="785" t="s">
        <v>1475</v>
      </c>
      <c r="D381" s="774" t="str">
        <f>VLOOKUP(C381,'All Entries'!$B$1:$D$669,3,0)</f>
        <v>Male</v>
      </c>
      <c r="E381" s="775" t="str">
        <f>VLOOKUP(C381,'All Entries'!$B$2:$F$695,5,0)</f>
        <v>CMPN</v>
      </c>
      <c r="F381" s="775" t="str">
        <f>VLOOKUP(C381,'All Entries'!$B$1:$G$669,6,0)</f>
        <v>CMPN-2</v>
      </c>
      <c r="G381" s="775"/>
      <c r="H381" s="846" t="s">
        <v>14328</v>
      </c>
      <c r="I381" s="846" t="s">
        <v>12866</v>
      </c>
      <c r="J381" s="846" t="s">
        <v>14328</v>
      </c>
      <c r="K381" s="782" t="s">
        <v>12340</v>
      </c>
      <c r="L381" s="782" t="s">
        <v>14171</v>
      </c>
      <c r="M381" s="784">
        <v>310000</v>
      </c>
      <c r="N381" s="323" t="str">
        <f>VLOOKUP(C381,'All Entries'!$B$1:$M$669,12,0)</f>
        <v>aniruddh.sawant@vit.edu.in</v>
      </c>
      <c r="O381" s="323" t="str">
        <f>VLOOKUP(C381,'All Entries'!$B$1:$N$669,13,0)</f>
        <v>aniruddharsawant@gmail.com</v>
      </c>
      <c r="P381" s="846">
        <f>VLOOKUP(C381,'All Entries'!$B$1:$P$669,15,0)</f>
        <v>8454851647</v>
      </c>
      <c r="Q381" s="982" t="s">
        <v>14409</v>
      </c>
    </row>
    <row r="382" spans="1:17" ht="15">
      <c r="A382" s="774">
        <v>381</v>
      </c>
      <c r="B382" s="831" t="s">
        <v>11842</v>
      </c>
      <c r="C382" s="785" t="s">
        <v>878</v>
      </c>
      <c r="D382" s="774" t="str">
        <f>VLOOKUP(C382,'All Entries'!$B$1:$D$669,3,0)</f>
        <v>Female</v>
      </c>
      <c r="E382" s="775" t="str">
        <f>VLOOKUP(C382,'All Entries'!$B$2:$F$695,5,0)</f>
        <v>EXTC</v>
      </c>
      <c r="F382" s="775" t="str">
        <f>VLOOKUP(C382,'All Entries'!$B$1:$G$669,6,0)</f>
        <v>EXTC 2</v>
      </c>
      <c r="G382" s="775"/>
      <c r="H382" s="846" t="s">
        <v>14328</v>
      </c>
      <c r="I382" s="846" t="s">
        <v>12866</v>
      </c>
      <c r="J382" s="846" t="s">
        <v>14328</v>
      </c>
      <c r="K382" s="782" t="s">
        <v>12340</v>
      </c>
      <c r="L382" s="782" t="s">
        <v>14171</v>
      </c>
      <c r="M382" s="784">
        <v>310000</v>
      </c>
      <c r="N382" s="323" t="str">
        <f>VLOOKUP(C382,'All Entries'!$B$1:$M$669,12,0)</f>
        <v>akanksha.khanvilkar@vit.edu.in</v>
      </c>
      <c r="O382" s="323" t="str">
        <f>VLOOKUP(C382,'All Entries'!$B$1:$N$669,13,0)</f>
        <v>akankshakhanvilkar1@gmail.com</v>
      </c>
      <c r="P382" s="846">
        <f>VLOOKUP(C382,'All Entries'!$B$1:$P$669,15,0)</f>
        <v>7506983151</v>
      </c>
      <c r="Q382" s="982" t="s">
        <v>14409</v>
      </c>
    </row>
    <row r="383" spans="1:17" ht="15">
      <c r="A383" s="774">
        <v>382</v>
      </c>
      <c r="B383" s="831" t="s">
        <v>3064</v>
      </c>
      <c r="C383" s="785" t="s">
        <v>3063</v>
      </c>
      <c r="D383" s="774" t="str">
        <f>VLOOKUP(C383,'All Entries'!$B$1:$D$669,3,0)</f>
        <v>Male</v>
      </c>
      <c r="E383" s="775" t="str">
        <f>VLOOKUP(C383,'All Entries'!$B$2:$F$695,5,0)</f>
        <v>ETRX</v>
      </c>
      <c r="F383" s="775" t="str">
        <f>VLOOKUP(C383,'All Entries'!$B$1:$G$669,6,0)</f>
        <v>ETRX 1</v>
      </c>
      <c r="G383" s="775"/>
      <c r="H383" s="846" t="s">
        <v>14328</v>
      </c>
      <c r="I383" s="846" t="s">
        <v>12866</v>
      </c>
      <c r="J383" s="846" t="s">
        <v>14328</v>
      </c>
      <c r="K383" s="782" t="s">
        <v>12340</v>
      </c>
      <c r="L383" s="782" t="s">
        <v>14171</v>
      </c>
      <c r="M383" s="784">
        <v>310000</v>
      </c>
      <c r="N383" s="323" t="str">
        <f>VLOOKUP(C383,'All Entries'!$B$1:$M$669,12,0)</f>
        <v>gopal.pandhare@vit.edu.in</v>
      </c>
      <c r="O383" s="323" t="str">
        <f>VLOOKUP(C383,'All Entries'!$B$1:$N$669,13,0)</f>
        <v>gopal.pandhare777@gmail.com</v>
      </c>
      <c r="P383" s="846">
        <f>VLOOKUP(C383,'All Entries'!$B$1:$P$669,15,0)</f>
        <v>9167139025</v>
      </c>
      <c r="Q383" s="982" t="s">
        <v>14409</v>
      </c>
    </row>
    <row r="384" spans="1:17" ht="15">
      <c r="A384" s="774">
        <v>383</v>
      </c>
      <c r="B384" s="831" t="s">
        <v>6933</v>
      </c>
      <c r="C384" s="785" t="s">
        <v>6932</v>
      </c>
      <c r="D384" s="774" t="str">
        <f>VLOOKUP(C384,'All Entries'!$B$1:$D$669,3,0)</f>
        <v>Female</v>
      </c>
      <c r="E384" s="775" t="str">
        <f>VLOOKUP(C384,'All Entries'!$B$2:$F$695,5,0)</f>
        <v>INFT</v>
      </c>
      <c r="F384" s="775" t="str">
        <f>VLOOKUP(C384,'All Entries'!$B$1:$G$669,6,0)</f>
        <v>INFT-3</v>
      </c>
      <c r="G384" s="775"/>
      <c r="H384" s="846" t="s">
        <v>14328</v>
      </c>
      <c r="I384" s="846" t="s">
        <v>12866</v>
      </c>
      <c r="J384" s="846" t="s">
        <v>14328</v>
      </c>
      <c r="K384" s="806" t="s">
        <v>12340</v>
      </c>
      <c r="L384" s="782" t="s">
        <v>14171</v>
      </c>
      <c r="M384" s="784">
        <v>310000</v>
      </c>
      <c r="N384" s="323" t="str">
        <f>VLOOKUP(C384,'All Entries'!$B$1:$M$669,12,0)</f>
        <v>rashmi.gund@vit.edu.in</v>
      </c>
      <c r="O384" s="323" t="str">
        <f>VLOOKUP(C384,'All Entries'!$B$1:$N$669,13,0)</f>
        <v>rashgund1810@gmail.com</v>
      </c>
      <c r="P384" s="846">
        <f>VLOOKUP(C384,'All Entries'!$B$1:$P$669,15,0)</f>
        <v>8425953618</v>
      </c>
      <c r="Q384" s="982" t="s">
        <v>14438</v>
      </c>
    </row>
    <row r="385" spans="1:17" ht="15">
      <c r="A385" s="774">
        <v>384</v>
      </c>
      <c r="B385" s="831" t="s">
        <v>6296</v>
      </c>
      <c r="C385" s="785" t="s">
        <v>6295</v>
      </c>
      <c r="D385" s="774" t="str">
        <f>VLOOKUP(C385,'All Entries'!$B$1:$D$669,3,0)</f>
        <v>Male</v>
      </c>
      <c r="E385" s="775" t="str">
        <f>VLOOKUP(C385,'All Entries'!$B$2:$F$695,5,0)</f>
        <v>INFT</v>
      </c>
      <c r="F385" s="775" t="str">
        <f>VLOOKUP(C385,'All Entries'!$B$1:$G$669,6,0)</f>
        <v>INFT-2</v>
      </c>
      <c r="G385" s="775"/>
      <c r="H385" s="846" t="s">
        <v>14328</v>
      </c>
      <c r="I385" s="846" t="s">
        <v>12866</v>
      </c>
      <c r="J385" s="846" t="s">
        <v>14328</v>
      </c>
      <c r="K385" s="782" t="s">
        <v>12340</v>
      </c>
      <c r="L385" s="782" t="s">
        <v>14171</v>
      </c>
      <c r="M385" s="784">
        <v>310000</v>
      </c>
      <c r="N385" s="323" t="str">
        <f>VLOOKUP(C385,'All Entries'!$B$1:$M$669,12,0)</f>
        <v>prathmesh.gawande@vit.edu.in</v>
      </c>
      <c r="O385" s="323" t="str">
        <f>VLOOKUP(C385,'All Entries'!$B$1:$N$669,13,0)</f>
        <v>prathmesh3199@gmail.com</v>
      </c>
      <c r="P385" s="846">
        <f>VLOOKUP(C385,'All Entries'!$B$1:$P$669,15,0)</f>
        <v>8767417721</v>
      </c>
      <c r="Q385" s="982" t="s">
        <v>14409</v>
      </c>
    </row>
    <row r="386" spans="1:17" ht="15">
      <c r="A386" s="774">
        <v>385</v>
      </c>
      <c r="B386" s="831" t="s">
        <v>7546</v>
      </c>
      <c r="C386" s="785" t="s">
        <v>7545</v>
      </c>
      <c r="D386" s="774" t="str">
        <f>VLOOKUP(C386,'All Entries'!$B$1:$D$669,3,0)</f>
        <v>Male</v>
      </c>
      <c r="E386" s="775" t="str">
        <f>VLOOKUP(C386,'All Entries'!$B$2:$F$695,5,0)</f>
        <v>EXTC</v>
      </c>
      <c r="F386" s="775" t="str">
        <f>VLOOKUP(C386,'All Entries'!$B$1:$G$669,6,0)</f>
        <v>EXTC 1</v>
      </c>
      <c r="G386" s="775"/>
      <c r="H386" s="846" t="s">
        <v>14328</v>
      </c>
      <c r="I386" s="846" t="s">
        <v>12866</v>
      </c>
      <c r="J386" s="846" t="s">
        <v>14328</v>
      </c>
      <c r="K386" s="782" t="s">
        <v>12340</v>
      </c>
      <c r="L386" s="782" t="s">
        <v>14171</v>
      </c>
      <c r="M386" s="784">
        <v>310000</v>
      </c>
      <c r="N386" s="323" t="str">
        <f>VLOOKUP(C386,'All Entries'!$B$1:$M$669,12,0)</f>
        <v>sachin.pathak@vit.edu.in</v>
      </c>
      <c r="O386" s="323" t="str">
        <f>VLOOKUP(C386,'All Entries'!$B$1:$N$669,13,0)</f>
        <v>sachin.pathak2000.sp@gmail.com</v>
      </c>
      <c r="P386" s="846">
        <f>VLOOKUP(C386,'All Entries'!$B$1:$P$669,15,0)</f>
        <v>8850782852</v>
      </c>
      <c r="Q386" s="982" t="s">
        <v>14409</v>
      </c>
    </row>
    <row r="387" spans="1:17" ht="15">
      <c r="A387" s="774">
        <v>386</v>
      </c>
      <c r="B387" s="831" t="s">
        <v>14167</v>
      </c>
      <c r="C387" s="785" t="s">
        <v>7757</v>
      </c>
      <c r="D387" s="774" t="str">
        <f>VLOOKUP(C387,'All Entries'!$B$1:$D$669,3,0)</f>
        <v>Male</v>
      </c>
      <c r="E387" s="775" t="str">
        <f>VLOOKUP(C387,'All Entries'!$B$2:$F$695,5,0)</f>
        <v>EXTC</v>
      </c>
      <c r="F387" s="775" t="str">
        <f>VLOOKUP(C387,'All Entries'!$B$1:$G$669,6,0)</f>
        <v>EXTC 3</v>
      </c>
      <c r="G387" s="775"/>
      <c r="H387" s="846" t="s">
        <v>14328</v>
      </c>
      <c r="I387" s="846" t="s">
        <v>12866</v>
      </c>
      <c r="J387" s="846" t="s">
        <v>14328</v>
      </c>
      <c r="K387" s="782" t="s">
        <v>12340</v>
      </c>
      <c r="L387" s="782" t="s">
        <v>14171</v>
      </c>
      <c r="M387" s="784">
        <v>310000</v>
      </c>
      <c r="N387" s="323" t="str">
        <f>VLOOKUP(C387,'All Entries'!$B$1:$M$669,12,0)</f>
        <v>sahil.rumani@vit.edu.in</v>
      </c>
      <c r="O387" s="323" t="str">
        <f>VLOOKUP(C387,'All Entries'!$B$1:$N$669,13,0)</f>
        <v>sahilrumani1234@gmail.com</v>
      </c>
      <c r="P387" s="846">
        <f>VLOOKUP(C387,'All Entries'!$B$1:$P$669,15,0)</f>
        <v>9833590925</v>
      </c>
      <c r="Q387" s="982" t="s">
        <v>14409</v>
      </c>
    </row>
    <row r="388" spans="1:17" ht="15">
      <c r="A388" s="774">
        <v>387</v>
      </c>
      <c r="B388" s="831" t="s">
        <v>14325</v>
      </c>
      <c r="C388" s="785" t="s">
        <v>8936</v>
      </c>
      <c r="D388" s="774" t="str">
        <f>VLOOKUP(C388,'All Entries'!$B$1:$D$669,3,0)</f>
        <v>Female</v>
      </c>
      <c r="E388" s="775" t="str">
        <f>VLOOKUP(C388,'All Entries'!$B$2:$F$695,5,0)</f>
        <v>CMPN</v>
      </c>
      <c r="F388" s="775" t="str">
        <f>VLOOKUP(C388,'All Entries'!$B$1:$G$669,6,0)</f>
        <v>CMPN-2</v>
      </c>
      <c r="G388" s="775"/>
      <c r="H388" s="846" t="s">
        <v>14328</v>
      </c>
      <c r="I388" s="846" t="s">
        <v>12866</v>
      </c>
      <c r="J388" s="846" t="s">
        <v>14328</v>
      </c>
      <c r="K388" s="782" t="s">
        <v>12340</v>
      </c>
      <c r="L388" s="782" t="s">
        <v>14171</v>
      </c>
      <c r="M388" s="784">
        <v>310000</v>
      </c>
      <c r="N388" s="323" t="str">
        <f>VLOOKUP(C388,'All Entries'!$B$1:$M$669,12,0)</f>
        <v>shreya.mali@vit.edu.in</v>
      </c>
      <c r="O388" s="323" t="str">
        <f>VLOOKUP(C388,'All Entries'!$B$1:$N$669,13,0)</f>
        <v>shreyamali101@gmail.com</v>
      </c>
      <c r="P388" s="846">
        <f>VLOOKUP(C388,'All Entries'!$B$1:$P$669,15,0)</f>
        <v>9082152575</v>
      </c>
      <c r="Q388" s="982" t="s">
        <v>14409</v>
      </c>
    </row>
    <row r="389" spans="1:17" ht="15">
      <c r="A389" s="774">
        <v>388</v>
      </c>
      <c r="B389" s="831" t="s">
        <v>14329</v>
      </c>
      <c r="C389" s="785" t="s">
        <v>9157</v>
      </c>
      <c r="D389" s="774" t="str">
        <f>VLOOKUP(C389,'All Entries'!$B$1:$D$669,3,0)</f>
        <v>Male</v>
      </c>
      <c r="E389" s="775" t="str">
        <f>VLOOKUP(C389,'All Entries'!$B$2:$F$695,5,0)</f>
        <v>EXTC</v>
      </c>
      <c r="F389" s="775" t="str">
        <f>VLOOKUP(C389,'All Entries'!$B$1:$G$669,6,0)</f>
        <v>EXTC 2</v>
      </c>
      <c r="G389" s="775"/>
      <c r="H389" s="846" t="s">
        <v>14328</v>
      </c>
      <c r="I389" s="846" t="s">
        <v>12866</v>
      </c>
      <c r="J389" s="846" t="s">
        <v>14328</v>
      </c>
      <c r="K389" s="782" t="s">
        <v>12340</v>
      </c>
      <c r="L389" s="782" t="s">
        <v>14171</v>
      </c>
      <c r="M389" s="784">
        <v>310000</v>
      </c>
      <c r="N389" s="323" t="str">
        <f>VLOOKUP(C389,'All Entries'!$B$1:$M$669,12,0)</f>
        <v>shrvankumar.prajapati@vit.edu.in</v>
      </c>
      <c r="O389" s="323" t="str">
        <f>VLOOKUP(C389,'All Entries'!$B$1:$N$669,13,0)</f>
        <v>ankit.prajapati26@gmail.com</v>
      </c>
      <c r="P389" s="846">
        <f>VLOOKUP(C389,'All Entries'!$B$1:$P$669,15,0)</f>
        <v>8286604915</v>
      </c>
      <c r="Q389" s="982" t="s">
        <v>14409</v>
      </c>
    </row>
    <row r="390" spans="1:17" ht="15">
      <c r="A390" s="774">
        <v>389</v>
      </c>
      <c r="B390" s="831" t="s">
        <v>14326</v>
      </c>
      <c r="C390" s="785" t="s">
        <v>10510</v>
      </c>
      <c r="D390" s="774" t="str">
        <f>VLOOKUP(C390,'All Entries'!$B$1:$D$669,3,0)</f>
        <v>Male</v>
      </c>
      <c r="E390" s="775" t="str">
        <f>VLOOKUP(C390,'All Entries'!$B$2:$F$695,5,0)</f>
        <v>EXTC</v>
      </c>
      <c r="F390" s="775" t="str">
        <f>VLOOKUP(C390,'All Entries'!$B$1:$G$669,6,0)</f>
        <v>EXTC 1</v>
      </c>
      <c r="G390" s="775"/>
      <c r="H390" s="846" t="s">
        <v>14328</v>
      </c>
      <c r="I390" s="846" t="s">
        <v>12866</v>
      </c>
      <c r="J390" s="846" t="s">
        <v>14328</v>
      </c>
      <c r="K390" s="782" t="s">
        <v>12340</v>
      </c>
      <c r="L390" s="782" t="s">
        <v>14171</v>
      </c>
      <c r="M390" s="784">
        <v>310000</v>
      </c>
      <c r="N390" s="323" t="str">
        <f>VLOOKUP(C390,'All Entries'!$B$1:$M$669,12,0)</f>
        <v>tanmay.zope@vit.edu.in</v>
      </c>
      <c r="O390" s="323" t="str">
        <f>VLOOKUP(C390,'All Entries'!$B$1:$N$669,13,0)</f>
        <v>tanmaydzope@gmail.com</v>
      </c>
      <c r="P390" s="846">
        <f>VLOOKUP(C390,'All Entries'!$B$1:$P$669,15,0)</f>
        <v>9503047572</v>
      </c>
      <c r="Q390" s="982" t="s">
        <v>14409</v>
      </c>
    </row>
    <row r="391" spans="1:17" ht="15">
      <c r="A391" s="774">
        <v>390</v>
      </c>
      <c r="B391" s="831" t="s">
        <v>14327</v>
      </c>
      <c r="C391" s="785" t="s">
        <v>13770</v>
      </c>
      <c r="D391" s="774" t="str">
        <f>VLOOKUP(C391,'All Entries'!$B$1:$D$669,3,0)</f>
        <v>Female</v>
      </c>
      <c r="E391" s="775" t="str">
        <f>VLOOKUP(C391,'All Entries'!$B$2:$F$695,5,0)</f>
        <v>INFT</v>
      </c>
      <c r="F391" s="775" t="str">
        <f>VLOOKUP(C391,'All Entries'!$B$1:$G$669,6,0)</f>
        <v>INFT-2</v>
      </c>
      <c r="G391" s="775"/>
      <c r="H391" s="846" t="s">
        <v>14328</v>
      </c>
      <c r="I391" s="846" t="s">
        <v>12866</v>
      </c>
      <c r="J391" s="846" t="s">
        <v>14328</v>
      </c>
      <c r="K391" s="782" t="s">
        <v>12340</v>
      </c>
      <c r="L391" s="782" t="s">
        <v>14171</v>
      </c>
      <c r="M391" s="784">
        <v>310000</v>
      </c>
      <c r="N391" s="323" t="str">
        <f>VLOOKUP(C391,'All Entries'!$B$1:$M$669,12,0)</f>
        <v>tooba.ansari@vit.edu.in</v>
      </c>
      <c r="O391" s="323" t="str">
        <f>VLOOKUP(C391,'All Entries'!$B$1:$N$669,13,0)</f>
        <v>toobanaaz99@gmail.com</v>
      </c>
      <c r="P391" s="846">
        <f>VLOOKUP(C391,'All Entries'!$B$1:$P$669,15,0)</f>
        <v>9167931752</v>
      </c>
      <c r="Q391" s="982" t="s">
        <v>14409</v>
      </c>
    </row>
    <row r="392" spans="1:17" ht="15">
      <c r="A392" s="774">
        <v>391</v>
      </c>
      <c r="B392" s="831" t="s">
        <v>6880</v>
      </c>
      <c r="C392" s="785" t="s">
        <v>6879</v>
      </c>
      <c r="D392" s="774" t="str">
        <f>VLOOKUP(C392,'All Entries'!$B$1:$D$669,3,0)</f>
        <v>Male</v>
      </c>
      <c r="E392" s="775" t="str">
        <f>VLOOKUP(C392,'All Entries'!$B$2:$F$695,5,0)</f>
        <v>CMPN</v>
      </c>
      <c r="F392" s="775" t="str">
        <f>VLOOKUP(C392,'All Entries'!$B$1:$G$669,6,0)</f>
        <v>CMPN-2</v>
      </c>
      <c r="G392" s="775"/>
      <c r="H392" s="846" t="s">
        <v>14328</v>
      </c>
      <c r="I392" s="846" t="s">
        <v>12866</v>
      </c>
      <c r="J392" s="846" t="s">
        <v>14328</v>
      </c>
      <c r="K392" s="806" t="s">
        <v>12340</v>
      </c>
      <c r="L392" s="782" t="s">
        <v>14171</v>
      </c>
      <c r="M392" s="784">
        <v>310000</v>
      </c>
      <c r="N392" s="323" t="str">
        <f>VLOOKUP(C392,'All Entries'!$B$1:$M$669,12,0)</f>
        <v>raunak.chhabra@vit.edu.in</v>
      </c>
      <c r="O392" s="323" t="str">
        <f>VLOOKUP(C392,'All Entries'!$B$1:$N$669,13,0)</f>
        <v>raunaakk.singh@gmail.com</v>
      </c>
      <c r="P392" s="846">
        <f>VLOOKUP(C392,'All Entries'!$B$1:$P$669,15,0)</f>
        <v>9167487625</v>
      </c>
      <c r="Q392" s="982" t="s">
        <v>14438</v>
      </c>
    </row>
    <row r="393" spans="1:17" ht="15">
      <c r="A393" s="774">
        <v>392</v>
      </c>
      <c r="B393" s="831" t="s">
        <v>14399</v>
      </c>
      <c r="C393" s="785" t="s">
        <v>12749</v>
      </c>
      <c r="D393" s="774" t="str">
        <f>VLOOKUP(C393,'All Entries'!$B$1:$D$669,3,0)</f>
        <v>Female</v>
      </c>
      <c r="E393" s="775" t="str">
        <f>VLOOKUP(C393,'All Entries'!$B$2:$F$695,5,0)</f>
        <v>ETRX</v>
      </c>
      <c r="F393" s="775" t="str">
        <f>VLOOKUP(C393,'All Entries'!$B$1:$G$669,6,0)</f>
        <v>ETRX 1</v>
      </c>
      <c r="G393" s="775"/>
      <c r="H393" s="377" t="s">
        <v>14400</v>
      </c>
      <c r="I393" s="377" t="s">
        <v>12913</v>
      </c>
      <c r="J393" s="377" t="s">
        <v>14400</v>
      </c>
      <c r="K393" s="782" t="s">
        <v>12340</v>
      </c>
      <c r="L393" s="782" t="s">
        <v>14401</v>
      </c>
      <c r="M393" s="784">
        <v>340000</v>
      </c>
      <c r="N393" s="323" t="str">
        <f>VLOOKUP(C393,'All Entries'!$B$1:$M$669,12,0)</f>
        <v>bhairavi.jagtap@vit.edu.in</v>
      </c>
      <c r="O393" s="323" t="str">
        <f>VLOOKUP(C393,'All Entries'!$B$1:$N$669,13,0)</f>
        <v>bhairavijagtap1210@gmail.com</v>
      </c>
      <c r="P393" s="871">
        <f>VLOOKUP(C393,'All Entries'!$B$1:$P$669,15,0)</f>
        <v>7028383680</v>
      </c>
      <c r="Q393" s="982" t="s">
        <v>14402</v>
      </c>
    </row>
    <row r="394" spans="1:17" ht="15">
      <c r="A394" s="774">
        <v>393</v>
      </c>
      <c r="B394" s="831" t="s">
        <v>5051</v>
      </c>
      <c r="C394" s="785" t="s">
        <v>5050</v>
      </c>
      <c r="D394" s="774" t="str">
        <f>VLOOKUP(C394,'All Entries'!$B$1:$D$669,3,0)</f>
        <v>Female</v>
      </c>
      <c r="E394" s="775" t="str">
        <f>VLOOKUP(C394,'All Entries'!$B$2:$F$695,5,0)</f>
        <v>BIOM</v>
      </c>
      <c r="F394" s="775" t="str">
        <f>VLOOKUP(C394,'All Entries'!$B$1:$G$669,6,0)</f>
        <v>BIOM A</v>
      </c>
      <c r="G394" s="775"/>
      <c r="H394" s="377" t="s">
        <v>14410</v>
      </c>
      <c r="I394" s="377" t="s">
        <v>12913</v>
      </c>
      <c r="J394" s="377" t="s">
        <v>14410</v>
      </c>
      <c r="K394" s="782" t="s">
        <v>14420</v>
      </c>
      <c r="L394" s="782" t="s">
        <v>14411</v>
      </c>
      <c r="M394" s="784">
        <v>305000</v>
      </c>
      <c r="N394" s="323" t="str">
        <f>VLOOKUP(C394,'All Entries'!$B$1:$M$669,12,0)</f>
        <v>mrunal.katkar@vit.edu.in</v>
      </c>
      <c r="O394" s="323" t="str">
        <f>VLOOKUP(C394,'All Entries'!$B$1:$N$669,13,0)</f>
        <v>mrunalkatkar12@gmail.com</v>
      </c>
      <c r="P394" s="878">
        <f>VLOOKUP(C394,'All Entries'!$B$1:$P$669,15,0)</f>
        <v>8108827738</v>
      </c>
      <c r="Q394" s="982" t="s">
        <v>14435</v>
      </c>
    </row>
    <row r="395" spans="1:17" ht="15">
      <c r="A395" s="774">
        <v>394</v>
      </c>
      <c r="B395" s="831" t="s">
        <v>4510</v>
      </c>
      <c r="C395" s="785" t="s">
        <v>4509</v>
      </c>
      <c r="D395" s="774" t="str">
        <f>VLOOKUP(C395,'All Entries'!$B$1:$D$669,3,0)</f>
        <v>Male</v>
      </c>
      <c r="E395" s="775" t="str">
        <f>VLOOKUP(C395,'All Entries'!$B$2:$F$695,5,0)</f>
        <v>INFT</v>
      </c>
      <c r="F395" s="775" t="str">
        <f>VLOOKUP(C395,'All Entries'!$B$1:$G$669,6,0)</f>
        <v>INFT-1</v>
      </c>
      <c r="G395" s="775"/>
      <c r="H395" s="377" t="s">
        <v>14412</v>
      </c>
      <c r="I395" s="377" t="s">
        <v>12913</v>
      </c>
      <c r="J395" s="377" t="s">
        <v>14412</v>
      </c>
      <c r="K395" s="782" t="s">
        <v>13753</v>
      </c>
      <c r="L395" s="782" t="s">
        <v>14413</v>
      </c>
      <c r="M395" s="784">
        <v>500000</v>
      </c>
      <c r="N395" s="323" t="str">
        <f>VLOOKUP(C395,'All Entries'!$B$1:$M$669,12,0)</f>
        <v>manoj.kanade@vit.edu.in</v>
      </c>
      <c r="O395" s="323" t="str">
        <f>VLOOKUP(C395,'All Entries'!$B$1:$N$669,13,0)</f>
        <v>kanademanoj1999@gmail.com</v>
      </c>
      <c r="P395" s="878">
        <f>VLOOKUP(C395,'All Entries'!$B$1:$P$669,15,0)</f>
        <v>7302560603</v>
      </c>
      <c r="Q395" s="982" t="s">
        <v>14431</v>
      </c>
    </row>
    <row r="396" spans="1:17" ht="15">
      <c r="A396" s="774">
        <v>395</v>
      </c>
      <c r="B396" s="831" t="s">
        <v>7852</v>
      </c>
      <c r="C396" s="785" t="s">
        <v>7851</v>
      </c>
      <c r="D396" s="774" t="str">
        <f>VLOOKUP(C396,'All Entries'!$B$1:$D$669,3,0)</f>
        <v>Female</v>
      </c>
      <c r="E396" s="775" t="str">
        <f>VLOOKUP(C396,'All Entries'!$B$2:$F$695,5,0)</f>
        <v>INFT</v>
      </c>
      <c r="F396" s="775" t="str">
        <f>VLOOKUP(C396,'All Entries'!$B$1:$G$669,6,0)</f>
        <v>INFT-2</v>
      </c>
      <c r="G396" s="775"/>
      <c r="H396" s="377" t="s">
        <v>14412</v>
      </c>
      <c r="I396" s="377" t="s">
        <v>12913</v>
      </c>
      <c r="J396" s="377" t="s">
        <v>14412</v>
      </c>
      <c r="K396" s="782" t="s">
        <v>13753</v>
      </c>
      <c r="L396" s="782" t="s">
        <v>14413</v>
      </c>
      <c r="M396" s="784">
        <v>500000</v>
      </c>
      <c r="N396" s="323" t="str">
        <f>VLOOKUP(C396,'All Entries'!$B$1:$M$669,12,0)</f>
        <v>sameeksha.kadu@vit.edu.in</v>
      </c>
      <c r="O396" s="323" t="str">
        <f>VLOOKUP(C396,'All Entries'!$B$1:$N$669,13,0)</f>
        <v>sameekshakadu1999@gmail.com</v>
      </c>
      <c r="P396" s="878">
        <f>VLOOKUP(C396,'All Entries'!$B$1:$P$669,15,0)</f>
        <v>8452975792</v>
      </c>
      <c r="Q396" s="982" t="s">
        <v>14431</v>
      </c>
    </row>
    <row r="397" spans="1:17" ht="15">
      <c r="A397" s="774">
        <v>396</v>
      </c>
      <c r="B397" s="831" t="s">
        <v>8700</v>
      </c>
      <c r="C397" s="785" t="s">
        <v>8699</v>
      </c>
      <c r="D397" s="774" t="str">
        <f>VLOOKUP(C397,'All Entries'!$B$1:$D$669,3,0)</f>
        <v>Male</v>
      </c>
      <c r="E397" s="775" t="str">
        <f>VLOOKUP(C397,'All Entries'!$B$2:$F$695,5,0)</f>
        <v>CMPN</v>
      </c>
      <c r="F397" s="775" t="str">
        <f>VLOOKUP(C397,'All Entries'!$B$1:$G$669,6,0)</f>
        <v>CMPN-1</v>
      </c>
      <c r="G397" s="775"/>
      <c r="H397" s="377" t="s">
        <v>14412</v>
      </c>
      <c r="I397" s="377" t="s">
        <v>12913</v>
      </c>
      <c r="J397" s="377" t="s">
        <v>14412</v>
      </c>
      <c r="K397" s="782" t="s">
        <v>13753</v>
      </c>
      <c r="L397" s="782" t="s">
        <v>14413</v>
      </c>
      <c r="M397" s="784">
        <v>500000</v>
      </c>
      <c r="N397" s="323" t="str">
        <f>VLOOKUP(C397,'All Entries'!$B$1:$M$669,12,0)</f>
        <v>shivam.kharde@vit.edu.in</v>
      </c>
      <c r="O397" s="323" t="str">
        <f>VLOOKUP(C397,'All Entries'!$B$1:$N$669,13,0)</f>
        <v>shivam121820@gmail.com</v>
      </c>
      <c r="P397" s="878">
        <f>VLOOKUP(C397,'All Entries'!$B$1:$P$669,15,0)</f>
        <v>9769636813</v>
      </c>
      <c r="Q397" s="982" t="s">
        <v>14431</v>
      </c>
    </row>
    <row r="398" spans="1:17" ht="15">
      <c r="A398" s="774">
        <v>397</v>
      </c>
      <c r="B398" s="831" t="s">
        <v>2736</v>
      </c>
      <c r="C398" s="785" t="s">
        <v>2735</v>
      </c>
      <c r="D398" s="774" t="str">
        <f>VLOOKUP(C398,'All Entries'!$B$1:$D$669,3,0)</f>
        <v>Male</v>
      </c>
      <c r="E398" s="775" t="str">
        <f>VLOOKUP(C398,'All Entries'!$B$2:$F$695,5,0)</f>
        <v>EXTC</v>
      </c>
      <c r="F398" s="775" t="str">
        <f>VLOOKUP(C398,'All Entries'!$B$1:$G$669,6,0)</f>
        <v>EXTC 2</v>
      </c>
      <c r="G398" s="775"/>
      <c r="H398" s="377" t="s">
        <v>12350</v>
      </c>
      <c r="I398" s="377" t="s">
        <v>12866</v>
      </c>
      <c r="J398" s="377" t="s">
        <v>12350</v>
      </c>
      <c r="K398" s="782" t="s">
        <v>12340</v>
      </c>
      <c r="L398" s="782" t="s">
        <v>14414</v>
      </c>
      <c r="M398" s="784">
        <v>1000000</v>
      </c>
      <c r="N398" s="323" t="str">
        <f>VLOOKUP(C398,'All Entries'!$B$1:$M$669,12,0)</f>
        <v>durgesh.upadhyay@vit.edu.in</v>
      </c>
      <c r="O398" s="323" t="str">
        <f>VLOOKUP(C398,'All Entries'!$B$1:$N$669,13,0)</f>
        <v>udurgesh6@gmail.com</v>
      </c>
      <c r="P398" s="878">
        <f>VLOOKUP(C398,'All Entries'!$B$1:$P$669,15,0)</f>
        <v>9892081390</v>
      </c>
      <c r="Q398" s="982" t="s">
        <v>14436</v>
      </c>
    </row>
    <row r="399" spans="1:17" ht="15">
      <c r="A399" s="774">
        <v>398</v>
      </c>
      <c r="B399" s="831" t="s">
        <v>1844</v>
      </c>
      <c r="C399" s="785" t="s">
        <v>1843</v>
      </c>
      <c r="D399" s="774" t="str">
        <f>VLOOKUP(C399,'All Entries'!$B$1:$D$669,3,0)</f>
        <v>Male</v>
      </c>
      <c r="E399" s="775" t="str">
        <f>VLOOKUP(C399,'All Entries'!$B$2:$F$695,5,0)</f>
        <v>CMPN</v>
      </c>
      <c r="F399" s="775" t="str">
        <f>VLOOKUP(C399,'All Entries'!$B$1:$G$669,6,0)</f>
        <v>CMPN-3</v>
      </c>
      <c r="G399" s="775"/>
      <c r="H399" s="377" t="s">
        <v>12350</v>
      </c>
      <c r="I399" s="377" t="s">
        <v>12866</v>
      </c>
      <c r="J399" s="377" t="s">
        <v>12350</v>
      </c>
      <c r="K399" s="782" t="s">
        <v>12340</v>
      </c>
      <c r="L399" s="782" t="s">
        <v>14414</v>
      </c>
      <c r="M399" s="784">
        <v>1000000</v>
      </c>
      <c r="N399" s="323" t="str">
        <f>VLOOKUP(C399,'All Entries'!$B$1:$M$669,12,0)</f>
        <v>aritro.biswas@vit.edu.in</v>
      </c>
      <c r="O399" s="323" t="str">
        <f>VLOOKUP(C399,'All Entries'!$B$1:$N$669,13,0)</f>
        <v>aritro13@gmail.com</v>
      </c>
      <c r="P399" s="878">
        <f>VLOOKUP(C399,'All Entries'!$B$1:$P$669,15,0)</f>
        <v>9987245765</v>
      </c>
      <c r="Q399" s="982" t="s">
        <v>14436</v>
      </c>
    </row>
    <row r="400" spans="1:17" ht="15">
      <c r="A400" s="774">
        <v>399</v>
      </c>
      <c r="B400" s="831" t="s">
        <v>13029</v>
      </c>
      <c r="C400" s="774" t="s">
        <v>4588</v>
      </c>
      <c r="D400" s="774" t="str">
        <f>VLOOKUP(C400,'All Entries'!$B$1:$D$669,3,0)</f>
        <v>Male</v>
      </c>
      <c r="E400" s="775" t="str">
        <f>VLOOKUP(C400,'All Entries'!$B$2:$F$695,5,0)</f>
        <v>ETRX</v>
      </c>
      <c r="F400" s="775" t="str">
        <f>VLOOKUP(C400,'All Entries'!$B$1:$G$669,6,0)</f>
        <v>ETRX 1</v>
      </c>
      <c r="G400" s="775"/>
      <c r="H400" s="377" t="s">
        <v>12350</v>
      </c>
      <c r="I400" s="377" t="s">
        <v>12866</v>
      </c>
      <c r="J400" s="377" t="s">
        <v>12350</v>
      </c>
      <c r="K400" s="782" t="s">
        <v>12340</v>
      </c>
      <c r="L400" s="782" t="s">
        <v>14414</v>
      </c>
      <c r="M400" s="784">
        <v>1000000</v>
      </c>
      <c r="N400" s="323" t="str">
        <f>VLOOKUP(C400,'All Entries'!$B$1:$M$669,12,0)</f>
        <v>mayur.bhivara@vit.edu.in</v>
      </c>
      <c r="O400" s="323" t="str">
        <f>VLOOKUP(C400,'All Entries'!$B$1:$N$669,13,0)</f>
        <v>mayurbhivara@gmail.com</v>
      </c>
      <c r="P400" s="878">
        <f>VLOOKUP(C400,'All Entries'!$B$1:$P$669,15,0)</f>
        <v>8286717186</v>
      </c>
      <c r="Q400" s="982" t="s">
        <v>14436</v>
      </c>
    </row>
    <row r="401" spans="1:17" ht="15">
      <c r="A401" s="774">
        <v>400</v>
      </c>
      <c r="B401" s="831" t="s">
        <v>10453</v>
      </c>
      <c r="C401" s="774" t="s">
        <v>10452</v>
      </c>
      <c r="D401" s="774" t="str">
        <f>VLOOKUP(C401,'All Entries'!$B$1:$D$669,3,0)</f>
        <v>Male</v>
      </c>
      <c r="E401" s="775" t="str">
        <f>VLOOKUP(C401,'All Entries'!$B$2:$F$695,5,0)</f>
        <v>EXTC</v>
      </c>
      <c r="F401" s="775" t="str">
        <f>VLOOKUP(C401,'All Entries'!$B$1:$G$669,6,0)</f>
        <v>EXTC 1</v>
      </c>
      <c r="G401" s="775"/>
      <c r="H401" s="377" t="s">
        <v>12350</v>
      </c>
      <c r="I401" s="377" t="s">
        <v>12866</v>
      </c>
      <c r="J401" s="377" t="s">
        <v>12350</v>
      </c>
      <c r="K401" s="782" t="s">
        <v>12340</v>
      </c>
      <c r="L401" s="782" t="s">
        <v>14414</v>
      </c>
      <c r="M401" s="784">
        <v>1000000</v>
      </c>
      <c r="N401" s="323" t="str">
        <f>VLOOKUP(C401,'All Entries'!$B$1:$M$669,12,0)</f>
        <v>tanay.shah@vit.edu.in</v>
      </c>
      <c r="O401" s="323" t="str">
        <f>VLOOKUP(C401,'All Entries'!$B$1:$N$669,13,0)</f>
        <v>tanayshah027@gmail.com</v>
      </c>
      <c r="P401" s="878">
        <f>VLOOKUP(C401,'All Entries'!$B$1:$P$669,15,0)</f>
        <v>9653198978</v>
      </c>
      <c r="Q401" s="982" t="s">
        <v>14436</v>
      </c>
    </row>
    <row r="402" spans="1:17" ht="15">
      <c r="A402" s="774">
        <v>401</v>
      </c>
      <c r="B402" s="831" t="s">
        <v>14415</v>
      </c>
      <c r="C402" s="774" t="s">
        <v>2902</v>
      </c>
      <c r="D402" s="774" t="str">
        <f>VLOOKUP(C402,'All Entries'!$B$1:$D$669,3,0)</f>
        <v>Male</v>
      </c>
      <c r="E402" s="775" t="str">
        <f>VLOOKUP(C402,'All Entries'!$B$2:$F$695,5,0)</f>
        <v>EXTC</v>
      </c>
      <c r="F402" s="775" t="str">
        <f>VLOOKUP(C402,'All Entries'!$B$1:$G$669,6,0)</f>
        <v>EXTC 3</v>
      </c>
      <c r="G402" s="775"/>
      <c r="H402" s="377" t="s">
        <v>14649</v>
      </c>
      <c r="I402" s="377" t="s">
        <v>12866</v>
      </c>
      <c r="J402" s="377" t="s">
        <v>14650</v>
      </c>
      <c r="K402" s="782" t="s">
        <v>12340</v>
      </c>
      <c r="L402" s="782" t="s">
        <v>14429</v>
      </c>
      <c r="M402" s="784">
        <v>450000</v>
      </c>
      <c r="N402" s="323" t="str">
        <f>VLOOKUP(C402,'All Entries'!$B$1:$M$669,12,0)</f>
        <v>gaurav.awad@vit.edu.in</v>
      </c>
      <c r="O402" s="323" t="str">
        <f>VLOOKUP(C402,'All Entries'!$B$1:$N$669,13,0)</f>
        <v>awadgaurav25@gmail.com</v>
      </c>
      <c r="P402" s="878">
        <f>VLOOKUP(C402,'All Entries'!$B$1:$P$669,15,0)</f>
        <v>8828240841</v>
      </c>
      <c r="Q402" s="982" t="s">
        <v>14430</v>
      </c>
    </row>
    <row r="403" spans="1:17" ht="15">
      <c r="A403" s="774">
        <v>402</v>
      </c>
      <c r="B403" s="831" t="s">
        <v>14416</v>
      </c>
      <c r="C403" s="780" t="s">
        <v>857</v>
      </c>
      <c r="D403" s="774" t="str">
        <f>VLOOKUP(C403,'All Entries'!$B$1:$D$669,3,0)</f>
        <v>Female</v>
      </c>
      <c r="E403" s="775" t="str">
        <f>VLOOKUP(C403,'All Entries'!$B$2:$F$695,5,0)</f>
        <v>EXTC</v>
      </c>
      <c r="F403" s="775" t="str">
        <f>VLOOKUP(C403,'All Entries'!$B$1:$G$669,6,0)</f>
        <v>EXTC 2</v>
      </c>
      <c r="G403" s="775"/>
      <c r="H403" s="377" t="s">
        <v>14417</v>
      </c>
      <c r="I403" s="377" t="s">
        <v>12913</v>
      </c>
      <c r="J403" s="377" t="s">
        <v>14417</v>
      </c>
      <c r="K403" s="782" t="s">
        <v>12340</v>
      </c>
      <c r="L403" s="782" t="s">
        <v>14433</v>
      </c>
      <c r="M403" s="784">
        <v>324000</v>
      </c>
      <c r="N403" s="323" t="str">
        <f>VLOOKUP(C403,'All Entries'!$B$1:$M$669,12,0)</f>
        <v>akanksha.samel@vit.edu.in</v>
      </c>
      <c r="O403" s="323" t="str">
        <f>VLOOKUP(C403,'All Entries'!$B$1:$N$669,13,0)</f>
        <v>akankshasamel11@gmail.com</v>
      </c>
      <c r="P403" s="878">
        <f>VLOOKUP(C403,'All Entries'!$B$1:$P$669,15,0)</f>
        <v>9987484093</v>
      </c>
      <c r="Q403" s="982" t="s">
        <v>14432</v>
      </c>
    </row>
    <row r="404" spans="1:17" ht="15">
      <c r="A404" s="774">
        <v>403</v>
      </c>
      <c r="B404" s="831" t="s">
        <v>14418</v>
      </c>
      <c r="C404" s="774" t="s">
        <v>10355</v>
      </c>
      <c r="D404" s="774" t="str">
        <f>VLOOKUP(C404,'All Entries'!$B$1:$D$669,3,0)</f>
        <v>Male</v>
      </c>
      <c r="E404" s="775" t="str">
        <f>VLOOKUP(C404,'All Entries'!$B$2:$F$695,5,0)</f>
        <v>CMPN</v>
      </c>
      <c r="F404" s="775" t="str">
        <f>VLOOKUP(C404,'All Entries'!$B$1:$G$669,6,0)</f>
        <v>CMPN-1</v>
      </c>
      <c r="G404" s="775"/>
      <c r="H404" s="377" t="s">
        <v>14419</v>
      </c>
      <c r="I404" s="377" t="s">
        <v>12866</v>
      </c>
      <c r="J404" s="377" t="s">
        <v>14419</v>
      </c>
      <c r="K404" s="782" t="s">
        <v>12340</v>
      </c>
      <c r="L404" s="782" t="s">
        <v>14413</v>
      </c>
      <c r="M404" s="784">
        <v>425000</v>
      </c>
      <c r="N404" s="323" t="str">
        <f>VLOOKUP(C404,'All Entries'!$B$1:$M$669,12,0)</f>
        <v>swapnil.talpade@vit.edu.in</v>
      </c>
      <c r="O404" s="323" t="str">
        <f>VLOOKUP(C404,'All Entries'!$B$1:$N$669,13,0)</f>
        <v>swapniltalpade41@gmail.com</v>
      </c>
      <c r="P404" s="878">
        <f>VLOOKUP(C404,'All Entries'!$B$1:$P$669,15,0)</f>
        <v>9664944550</v>
      </c>
      <c r="Q404" s="982" t="s">
        <v>14093</v>
      </c>
    </row>
    <row r="405" spans="1:17" ht="15">
      <c r="A405" s="774">
        <v>404</v>
      </c>
      <c r="B405" s="831" t="s">
        <v>10037</v>
      </c>
      <c r="C405" s="774" t="s">
        <v>10036</v>
      </c>
      <c r="D405" s="774" t="str">
        <f>VLOOKUP(C405,'All Entries'!$B$1:$D$669,3,0)</f>
        <v>Female</v>
      </c>
      <c r="E405" s="775" t="str">
        <f>VLOOKUP(C405,'All Entries'!$B$2:$F$695,5,0)</f>
        <v>BIOM</v>
      </c>
      <c r="F405" s="775" t="str">
        <f>VLOOKUP(C405,'All Entries'!$B$1:$G$669,6,0)</f>
        <v>BIOM A</v>
      </c>
      <c r="G405" s="775"/>
      <c r="H405" s="377" t="s">
        <v>12398</v>
      </c>
      <c r="I405" s="377" t="s">
        <v>12866</v>
      </c>
      <c r="J405" s="377" t="s">
        <v>12398</v>
      </c>
      <c r="K405" s="782" t="s">
        <v>12340</v>
      </c>
      <c r="L405" s="782" t="s">
        <v>14637</v>
      </c>
      <c r="M405" s="784">
        <v>380000</v>
      </c>
      <c r="N405" s="323" t="str">
        <f>VLOOKUP(C405,'All Entries'!$B$1:$M$669,12,0)</f>
        <v>sonali.chavan@vit.edu.in</v>
      </c>
      <c r="O405" s="323" t="str">
        <f>VLOOKUP(C405,'All Entries'!$B$1:$N$669,13,0)</f>
        <v>sonalichavan1199@gmail.com</v>
      </c>
      <c r="P405" s="892">
        <f>VLOOKUP(C405,'All Entries'!$B$1:$P$669,15,0)</f>
        <v>8433659188</v>
      </c>
      <c r="Q405" s="982" t="s">
        <v>14491</v>
      </c>
    </row>
    <row r="406" spans="1:17" ht="15">
      <c r="A406" s="774">
        <v>405</v>
      </c>
      <c r="B406" s="831" t="s">
        <v>13040</v>
      </c>
      <c r="C406" s="774" t="s">
        <v>3687</v>
      </c>
      <c r="D406" s="774" t="str">
        <f>VLOOKUP(C406,'All Entries'!$B$1:$D$669,3,0)</f>
        <v>Female</v>
      </c>
      <c r="E406" s="775" t="str">
        <f>VLOOKUP(C406,'All Entries'!$B$2:$F$695,5,0)</f>
        <v>BIOM</v>
      </c>
      <c r="F406" s="775" t="str">
        <f>VLOOKUP(C406,'All Entries'!$B$1:$G$669,6,0)</f>
        <v>BIOM A</v>
      </c>
      <c r="G406" s="775"/>
      <c r="H406" s="377" t="s">
        <v>12398</v>
      </c>
      <c r="I406" s="377" t="s">
        <v>12866</v>
      </c>
      <c r="J406" s="377" t="s">
        <v>12398</v>
      </c>
      <c r="K406" s="782" t="s">
        <v>12340</v>
      </c>
      <c r="L406" s="782" t="s">
        <v>14637</v>
      </c>
      <c r="M406" s="784">
        <v>380000</v>
      </c>
      <c r="N406" s="323" t="str">
        <f>VLOOKUP(C406,'All Entries'!$B$1:$M$669,12,0)</f>
        <v>jinal.darji@vit.edu</v>
      </c>
      <c r="O406" s="323" t="str">
        <f>VLOOKUP(C406,'All Entries'!$B$1:$N$669,13,0)</f>
        <v>jinaldarji600@gmail.com</v>
      </c>
      <c r="P406" s="892">
        <f>VLOOKUP(C406,'All Entries'!$B$1:$P$669,15,0)</f>
        <v>7410148009</v>
      </c>
      <c r="Q406" s="982" t="s">
        <v>14491</v>
      </c>
    </row>
    <row r="407" spans="1:17" ht="15">
      <c r="A407" s="774">
        <v>406</v>
      </c>
      <c r="B407" s="831" t="s">
        <v>5647</v>
      </c>
      <c r="C407" s="774" t="s">
        <v>5646</v>
      </c>
      <c r="D407" s="774" t="str">
        <f>VLOOKUP(C407,'All Entries'!$B$1:$D$669,3,0)</f>
        <v>Male</v>
      </c>
      <c r="E407" s="775" t="str">
        <f>VLOOKUP(C407,'All Entries'!$B$2:$F$695,5,0)</f>
        <v>BIOM</v>
      </c>
      <c r="F407" s="775" t="str">
        <f>VLOOKUP(C407,'All Entries'!$B$1:$G$669,6,0)</f>
        <v>BIOM A</v>
      </c>
      <c r="G407" s="775"/>
      <c r="H407" s="377" t="s">
        <v>12398</v>
      </c>
      <c r="I407" s="377" t="s">
        <v>12866</v>
      </c>
      <c r="J407" s="377" t="s">
        <v>12398</v>
      </c>
      <c r="K407" s="782" t="s">
        <v>12340</v>
      </c>
      <c r="L407" s="782" t="s">
        <v>14637</v>
      </c>
      <c r="M407" s="784">
        <v>380000</v>
      </c>
      <c r="N407" s="323" t="str">
        <f>VLOOKUP(C407,'All Entries'!$B$1:$M$669,12,0)</f>
        <v>omkar.thakur@vit.edu.in</v>
      </c>
      <c r="O407" s="323" t="str">
        <f>VLOOKUP(C407,'All Entries'!$B$1:$N$669,13,0)</f>
        <v>omkar12.ot@gmail.com</v>
      </c>
      <c r="P407" s="892">
        <f>VLOOKUP(C407,'All Entries'!$B$1:$P$669,15,0)</f>
        <v>7045607190</v>
      </c>
      <c r="Q407" s="982" t="s">
        <v>14491</v>
      </c>
    </row>
    <row r="408" spans="1:17" ht="15">
      <c r="A408" s="774">
        <v>407</v>
      </c>
      <c r="B408" s="831" t="s">
        <v>11769</v>
      </c>
      <c r="C408" s="774" t="s">
        <v>5165</v>
      </c>
      <c r="D408" s="774" t="str">
        <f>VLOOKUP(C408,'All Entries'!$B$1:$D$669,3,0)</f>
        <v>Female</v>
      </c>
      <c r="E408" s="775" t="str">
        <f>VLOOKUP(C408,'All Entries'!$B$2:$F$695,5,0)</f>
        <v>BIOM</v>
      </c>
      <c r="F408" s="775" t="str">
        <f>VLOOKUP(C408,'All Entries'!$B$1:$G$669,6,0)</f>
        <v>BIOM A</v>
      </c>
      <c r="G408" s="775"/>
      <c r="H408" s="377" t="s">
        <v>12398</v>
      </c>
      <c r="I408" s="377" t="s">
        <v>12866</v>
      </c>
      <c r="J408" s="377" t="s">
        <v>12398</v>
      </c>
      <c r="K408" s="782" t="s">
        <v>12340</v>
      </c>
      <c r="L408" s="782" t="s">
        <v>14637</v>
      </c>
      <c r="M408" s="784">
        <v>380000</v>
      </c>
      <c r="N408" s="323" t="str">
        <f>VLOOKUP(C408,'All Entries'!$B$1:$M$669,12,0)</f>
        <v>namrata.mohite@vit.edu.in</v>
      </c>
      <c r="O408" s="323" t="str">
        <f>VLOOKUP(C408,'All Entries'!$B$1:$N$669,13,0)</f>
        <v>mohitenamrata843@gmail.com</v>
      </c>
      <c r="P408" s="892">
        <f>VLOOKUP(C408,'All Entries'!$B$1:$P$669,15,0)</f>
        <v>7700079843</v>
      </c>
      <c r="Q408" s="982" t="s">
        <v>14491</v>
      </c>
    </row>
    <row r="409" spans="1:17" ht="15">
      <c r="A409" s="774">
        <v>408</v>
      </c>
      <c r="B409" s="831" t="s">
        <v>9979</v>
      </c>
      <c r="C409" s="774" t="s">
        <v>9978</v>
      </c>
      <c r="D409" s="774" t="str">
        <f>VLOOKUP(C409,'All Entries'!$B$1:$D$669,3,0)</f>
        <v>Male</v>
      </c>
      <c r="E409" s="775" t="str">
        <f>VLOOKUP(C409,'All Entries'!$B$2:$F$695,5,0)</f>
        <v>BIOM</v>
      </c>
      <c r="F409" s="775" t="str">
        <f>VLOOKUP(C409,'All Entries'!$B$1:$G$669,6,0)</f>
        <v>BIOM A</v>
      </c>
      <c r="G409" s="775"/>
      <c r="H409" s="377" t="s">
        <v>12398</v>
      </c>
      <c r="I409" s="377" t="s">
        <v>12866</v>
      </c>
      <c r="J409" s="377" t="s">
        <v>12398</v>
      </c>
      <c r="K409" s="782" t="s">
        <v>12340</v>
      </c>
      <c r="L409" s="782" t="s">
        <v>14637</v>
      </c>
      <c r="M409" s="784">
        <v>380000</v>
      </c>
      <c r="N409" s="323" t="str">
        <f>VLOOKUP(C409,'All Entries'!$B$1:$M$669,12,0)</f>
        <v>soham.shinde@vit.edu.in</v>
      </c>
      <c r="O409" s="323" t="str">
        <f>VLOOKUP(C409,'All Entries'!$B$1:$N$669,13,0)</f>
        <v>sohamshinde2300@gmail.com</v>
      </c>
      <c r="P409" s="892">
        <f>VLOOKUP(C409,'All Entries'!$B$1:$P$669,15,0)</f>
        <v>9930660201</v>
      </c>
      <c r="Q409" s="982" t="s">
        <v>14491</v>
      </c>
    </row>
    <row r="410" spans="1:17" ht="15">
      <c r="A410" s="774">
        <v>409</v>
      </c>
      <c r="B410" s="831" t="s">
        <v>11772</v>
      </c>
      <c r="C410" s="774" t="s">
        <v>10683</v>
      </c>
      <c r="D410" s="774" t="str">
        <f>VLOOKUP(C410,'All Entries'!$B$1:$D$669,3,0)</f>
        <v>Female</v>
      </c>
      <c r="E410" s="775" t="str">
        <f>VLOOKUP(C410,'All Entries'!$B$2:$F$695,5,0)</f>
        <v>BIOM</v>
      </c>
      <c r="F410" s="775" t="str">
        <f>VLOOKUP(C410,'All Entries'!$B$1:$G$669,6,0)</f>
        <v>BIOM A</v>
      </c>
      <c r="G410" s="775"/>
      <c r="H410" s="377" t="s">
        <v>12398</v>
      </c>
      <c r="I410" s="377" t="s">
        <v>12866</v>
      </c>
      <c r="J410" s="377" t="s">
        <v>12398</v>
      </c>
      <c r="K410" s="782" t="s">
        <v>12340</v>
      </c>
      <c r="L410" s="782" t="s">
        <v>14637</v>
      </c>
      <c r="M410" s="784">
        <v>380000</v>
      </c>
      <c r="N410" s="323" t="str">
        <f>VLOOKUP(C410,'All Entries'!$B$1:$M$669,12,0)</f>
        <v>thanushwarya.saravanan@vit.edu.in</v>
      </c>
      <c r="O410" s="323" t="str">
        <f>VLOOKUP(C410,'All Entries'!$B$1:$N$669,13,0)</f>
        <v>thanushwarya.08091999@gmail.com</v>
      </c>
      <c r="P410" s="892">
        <f>VLOOKUP(C410,'All Entries'!$B$1:$P$669,15,0)</f>
        <v>8369481991</v>
      </c>
      <c r="Q410" s="982" t="s">
        <v>14491</v>
      </c>
    </row>
    <row r="411" spans="1:17" ht="15">
      <c r="A411" s="774">
        <v>410</v>
      </c>
      <c r="B411" s="831" t="s">
        <v>1296</v>
      </c>
      <c r="C411" s="785" t="s">
        <v>1295</v>
      </c>
      <c r="D411" s="774" t="str">
        <f>VLOOKUP(C411,'All Entries'!$B$1:$D$669,3,0)</f>
        <v>Male</v>
      </c>
      <c r="E411" s="775" t="str">
        <f>VLOOKUP(C411,'All Entries'!$B$2:$F$695,5,0)</f>
        <v>CMPN</v>
      </c>
      <c r="F411" s="775" t="str">
        <f>VLOOKUP(C411,'All Entries'!$B$1:$G$669,6,0)</f>
        <v>CMPN-1</v>
      </c>
      <c r="G411" s="775"/>
      <c r="H411" s="377" t="s">
        <v>14412</v>
      </c>
      <c r="I411" s="377" t="s">
        <v>12913</v>
      </c>
      <c r="J411" s="377" t="s">
        <v>14412</v>
      </c>
      <c r="K411" s="782" t="s">
        <v>13753</v>
      </c>
      <c r="L411" s="782" t="s">
        <v>14413</v>
      </c>
      <c r="M411" s="784">
        <v>500000</v>
      </c>
      <c r="N411" s="323" t="str">
        <f>VLOOKUP(C411,'All Entries'!$B$1:$M$669,12,0)</f>
        <v>anand.shukla@vit.edu.in</v>
      </c>
      <c r="O411" s="323" t="str">
        <f>VLOOKUP(C411,'All Entries'!$B$1:$N$669,13,0)</f>
        <v>anandsshukla201@gmail.com</v>
      </c>
      <c r="P411" s="892">
        <f>VLOOKUP(C411,'All Entries'!$B$1:$P$669,15,0)</f>
        <v>9766908605</v>
      </c>
      <c r="Q411" s="982" t="s">
        <v>14492</v>
      </c>
    </row>
    <row r="412" spans="1:17" ht="15">
      <c r="A412" s="774">
        <v>411</v>
      </c>
      <c r="B412" s="831" t="s">
        <v>5396</v>
      </c>
      <c r="C412" s="785" t="s">
        <v>5395</v>
      </c>
      <c r="D412" s="774" t="str">
        <f>VLOOKUP(C412,'All Entries'!$B$1:$D$669,3,0)</f>
        <v>Female</v>
      </c>
      <c r="E412" s="775" t="str">
        <f>VLOOKUP(C412,'All Entries'!$B$2:$F$695,5,0)</f>
        <v>CMPN</v>
      </c>
      <c r="F412" s="775" t="str">
        <f>VLOOKUP(C412,'All Entries'!$B$1:$G$669,6,0)</f>
        <v>CMPN-3</v>
      </c>
      <c r="G412" s="775"/>
      <c r="H412" s="377" t="s">
        <v>14001</v>
      </c>
      <c r="I412" s="377" t="s">
        <v>12913</v>
      </c>
      <c r="J412" s="377" t="s">
        <v>14145</v>
      </c>
      <c r="K412" s="782" t="s">
        <v>14002</v>
      </c>
      <c r="L412" s="782" t="s">
        <v>14143</v>
      </c>
      <c r="M412" s="784">
        <v>305000</v>
      </c>
      <c r="N412" s="323" t="str">
        <f>VLOOKUP(C412,'All Entries'!$B$1:$M$669,12,0)</f>
        <v>nikita.nirmal@vit.edu.in</v>
      </c>
      <c r="O412" s="323" t="str">
        <f>VLOOKUP(C412,'All Entries'!$B$1:$N$669,13,0)</f>
        <v>nikitanirmal27@gmail.com</v>
      </c>
      <c r="P412" s="892">
        <f>VLOOKUP(C412,'All Entries'!$B$1:$P$669,15,0)</f>
        <v>9594292830</v>
      </c>
      <c r="Q412" s="982" t="s">
        <v>14492</v>
      </c>
    </row>
    <row r="413" spans="1:17" ht="15">
      <c r="A413" s="774">
        <v>412</v>
      </c>
      <c r="B413" s="831" t="s">
        <v>200</v>
      </c>
      <c r="C413" s="785" t="s">
        <v>199</v>
      </c>
      <c r="D413" s="774" t="str">
        <f>VLOOKUP(C413,'All Entries'!$B$1:$D$669,3,0)</f>
        <v>Female</v>
      </c>
      <c r="E413" s="775" t="str">
        <f>VLOOKUP(C413,'All Entries'!$B$2:$F$695,5,0)</f>
        <v>BIOM</v>
      </c>
      <c r="F413" s="775" t="str">
        <f>VLOOKUP(C413,'All Entries'!$B$1:$G$669,6,0)</f>
        <v>BIOM A</v>
      </c>
      <c r="G413" s="775"/>
      <c r="H413" s="377" t="s">
        <v>14493</v>
      </c>
      <c r="I413" s="377" t="s">
        <v>12913</v>
      </c>
      <c r="J413" s="377" t="s">
        <v>14493</v>
      </c>
      <c r="K413" s="782" t="s">
        <v>14636</v>
      </c>
      <c r="L413" s="782" t="s">
        <v>14638</v>
      </c>
      <c r="M413" s="784">
        <v>350000</v>
      </c>
      <c r="N413" s="323" t="str">
        <f>VLOOKUP(C413,'All Entries'!$B$1:$M$669,12,0)</f>
        <v>aarti.ahire@vit.edu.in</v>
      </c>
      <c r="O413" s="323" t="str">
        <f>VLOOKUP(C413,'All Entries'!$B$1:$N$669,13,0)</f>
        <v>aarti240799@gmail.com</v>
      </c>
      <c r="P413" s="892">
        <f>VLOOKUP(C413,'All Entries'!$B$1:$P$669,15,0)</f>
        <v>8451008530</v>
      </c>
      <c r="Q413" s="982" t="s">
        <v>14494</v>
      </c>
    </row>
    <row r="414" spans="1:17" ht="15">
      <c r="A414" s="774">
        <v>413</v>
      </c>
      <c r="B414" s="831" t="s">
        <v>14495</v>
      </c>
      <c r="C414" s="785" t="s">
        <v>12605</v>
      </c>
      <c r="D414" s="774" t="str">
        <f>VLOOKUP(C414,'All Entries'!$B$1:$D$669,3,0)</f>
        <v>Male</v>
      </c>
      <c r="E414" s="775" t="str">
        <f>VLOOKUP(C414,'All Entries'!$B$2:$F$695,5,0)</f>
        <v>INFT</v>
      </c>
      <c r="F414" s="775" t="str">
        <f>VLOOKUP(C414,'All Entries'!$B$1:$G$669,6,0)</f>
        <v>INFT-2</v>
      </c>
      <c r="G414" s="775"/>
      <c r="H414" s="377" t="s">
        <v>13434</v>
      </c>
      <c r="I414" s="377" t="s">
        <v>12866</v>
      </c>
      <c r="J414" s="377" t="s">
        <v>14650</v>
      </c>
      <c r="K414" s="782" t="s">
        <v>12340</v>
      </c>
      <c r="L414" s="782" t="s">
        <v>14429</v>
      </c>
      <c r="M414" s="784">
        <v>450000</v>
      </c>
      <c r="N414" s="323" t="str">
        <f>VLOOKUP(C414,'All Entries'!$B$1:$M$669,12,0)</f>
        <v>mehul.gupta@vit.edu.in</v>
      </c>
      <c r="O414" s="323" t="str">
        <f>VLOOKUP(C414,'All Entries'!$B$1:$N$669,13,0)</f>
        <v>mehulgupta813@gmail.com</v>
      </c>
      <c r="P414" s="892">
        <f>VLOOKUP(C414,'All Entries'!$B$1:$P$669,15,0)</f>
        <v>8451947754</v>
      </c>
      <c r="Q414" s="982" t="s">
        <v>14430</v>
      </c>
    </row>
    <row r="415" spans="1:17" ht="15">
      <c r="A415" s="774">
        <v>414</v>
      </c>
      <c r="B415" s="831" t="s">
        <v>6296</v>
      </c>
      <c r="C415" s="774" t="s">
        <v>6295</v>
      </c>
      <c r="D415" s="774" t="str">
        <f>VLOOKUP(C415,'All Entries'!$B$1:$D$669,3,0)</f>
        <v>Male</v>
      </c>
      <c r="E415" s="775" t="str">
        <f>VLOOKUP(C415,'All Entries'!$B$2:$F$695,5,0)</f>
        <v>INFT</v>
      </c>
      <c r="F415" s="775" t="str">
        <f>VLOOKUP(C415,'All Entries'!$B$1:$G$669,6,0)</f>
        <v>INFT-2</v>
      </c>
      <c r="G415" s="775"/>
      <c r="H415" s="377" t="s">
        <v>13434</v>
      </c>
      <c r="I415" s="377" t="s">
        <v>12866</v>
      </c>
      <c r="J415" s="377" t="s">
        <v>14651</v>
      </c>
      <c r="K415" s="782" t="s">
        <v>12340</v>
      </c>
      <c r="L415" s="782" t="s">
        <v>14639</v>
      </c>
      <c r="M415" s="784">
        <v>650000</v>
      </c>
      <c r="N415" s="323" t="str">
        <f>VLOOKUP(C415,'All Entries'!$B$1:$M$669,12,0)</f>
        <v>prathmesh.gawande@vit.edu.in</v>
      </c>
      <c r="O415" s="323" t="str">
        <f>VLOOKUP(C415,'All Entries'!$B$1:$N$669,13,0)</f>
        <v>prathmesh3199@gmail.com</v>
      </c>
      <c r="P415" s="892">
        <f>VLOOKUP(C415,'All Entries'!$B$1:$P$669,15,0)</f>
        <v>8767417721</v>
      </c>
      <c r="Q415" s="982" t="s">
        <v>14430</v>
      </c>
    </row>
    <row r="416" spans="1:17" ht="15">
      <c r="A416" s="774">
        <v>415</v>
      </c>
      <c r="B416" s="831" t="s">
        <v>13886</v>
      </c>
      <c r="C416" s="783" t="s">
        <v>5316</v>
      </c>
      <c r="D416" s="774" t="str">
        <f>VLOOKUP(C416,'All Entries'!$B$1:$D$669,3,0)</f>
        <v>Male</v>
      </c>
      <c r="E416" s="775" t="str">
        <f>VLOOKUP(C416,'All Entries'!$B$2:$F$695,5,0)</f>
        <v>CMPN</v>
      </c>
      <c r="F416" s="775" t="str">
        <f>VLOOKUP(C416,'All Entries'!$B$1:$G$669,6,0)</f>
        <v>CMPN-1</v>
      </c>
      <c r="G416" s="775"/>
      <c r="H416" s="377" t="s">
        <v>14496</v>
      </c>
      <c r="I416" s="377" t="s">
        <v>12866</v>
      </c>
      <c r="J416" s="377" t="s">
        <v>14497</v>
      </c>
      <c r="K416" s="782" t="s">
        <v>12340</v>
      </c>
      <c r="L416" s="782" t="s">
        <v>14640</v>
      </c>
      <c r="M416" s="784">
        <v>500000</v>
      </c>
      <c r="N416" s="323" t="str">
        <f>VLOOKUP(C416,'All Entries'!$B$1:$M$669,12,0)</f>
        <v>nihar.koli@vit.edu.in</v>
      </c>
      <c r="O416" s="323" t="str">
        <f>VLOOKUP(C416,'All Entries'!$B$1:$N$669,13,0)</f>
        <v>niharkoli111@gmail.com</v>
      </c>
      <c r="P416" s="892">
        <f>VLOOKUP(C416,'All Entries'!$B$1:$P$669,15,0)</f>
        <v>8828174417</v>
      </c>
      <c r="Q416" s="982" t="s">
        <v>14492</v>
      </c>
    </row>
    <row r="417" spans="1:17" ht="15">
      <c r="A417" s="774">
        <v>416</v>
      </c>
      <c r="B417" s="831" t="s">
        <v>14498</v>
      </c>
      <c r="C417" s="783" t="s">
        <v>2925</v>
      </c>
      <c r="D417" s="774" t="str">
        <f>VLOOKUP(C417,'All Entries'!$B$1:$D$669,3,0)</f>
        <v>Male</v>
      </c>
      <c r="E417" s="775" t="str">
        <f>VLOOKUP(C417,'All Entries'!$B$2:$F$695,5,0)</f>
        <v>INFT</v>
      </c>
      <c r="F417" s="775" t="str">
        <f>VLOOKUP(C417,'All Entries'!$B$1:$G$669,6,0)</f>
        <v>INFT-2</v>
      </c>
      <c r="G417" s="775"/>
      <c r="H417" s="377" t="s">
        <v>14499</v>
      </c>
      <c r="I417" s="377" t="s">
        <v>12913</v>
      </c>
      <c r="J417" s="377" t="s">
        <v>14499</v>
      </c>
      <c r="K417" s="782" t="s">
        <v>12340</v>
      </c>
      <c r="L417" s="782" t="s">
        <v>14641</v>
      </c>
      <c r="M417" s="784">
        <v>350004</v>
      </c>
      <c r="N417" s="323" t="str">
        <f>VLOOKUP(C417,'All Entries'!$B$1:$M$669,12,0)</f>
        <v>gaurav.kale@vit.edu.in</v>
      </c>
      <c r="O417" s="323" t="str">
        <f>VLOOKUP(C417,'All Entries'!$B$1:$N$669,13,0)</f>
        <v>gauravkale987@gmail.com</v>
      </c>
      <c r="P417" s="892">
        <f>VLOOKUP(C417,'All Entries'!$B$1:$P$669,15,0)</f>
        <v>9082884857</v>
      </c>
      <c r="Q417" s="982" t="s">
        <v>14500</v>
      </c>
    </row>
    <row r="418" spans="1:17" ht="15">
      <c r="A418" s="774">
        <v>417</v>
      </c>
      <c r="B418" s="831" t="s">
        <v>12375</v>
      </c>
      <c r="C418" s="774" t="s">
        <v>4956</v>
      </c>
      <c r="D418" s="774" t="str">
        <f>VLOOKUP(C418,'All Entries'!$B$1:$D$669,3,0)</f>
        <v>Male</v>
      </c>
      <c r="E418" s="775" t="str">
        <f>VLOOKUP(C418,'All Entries'!$B$2:$F$695,5,0)</f>
        <v>ETRX</v>
      </c>
      <c r="F418" s="775" t="str">
        <f>VLOOKUP(C418,'All Entries'!$B$1:$G$669,6,0)</f>
        <v>ETRX 2</v>
      </c>
      <c r="G418" s="775"/>
      <c r="H418" s="377" t="s">
        <v>14635</v>
      </c>
      <c r="I418" s="377" t="s">
        <v>12913</v>
      </c>
      <c r="J418" s="377" t="s">
        <v>14635</v>
      </c>
      <c r="K418" s="782" t="s">
        <v>12340</v>
      </c>
      <c r="L418" s="782" t="s">
        <v>14642</v>
      </c>
      <c r="M418" s="784">
        <v>270000</v>
      </c>
      <c r="N418" s="323" t="str">
        <f>VLOOKUP(C418,'All Entries'!$B$1:$M$669,12,0)</f>
        <v>mohit.shah@vit.edu.in</v>
      </c>
      <c r="O418" s="323" t="str">
        <f>VLOOKUP(C418,'All Entries'!$B$1:$N$669,13,0)</f>
        <v>shahmohit266@gmail.com</v>
      </c>
      <c r="P418" s="894">
        <f>VLOOKUP(C418,'All Entries'!$B$1:$P$669,15,0)</f>
        <v>7303991512</v>
      </c>
      <c r="Q418" s="982" t="s">
        <v>14432</v>
      </c>
    </row>
    <row r="419" spans="1:17" ht="15">
      <c r="A419" s="774">
        <v>418</v>
      </c>
      <c r="B419" s="831" t="s">
        <v>11904</v>
      </c>
      <c r="C419" s="785" t="s">
        <v>9705</v>
      </c>
      <c r="D419" s="774" t="str">
        <f>VLOOKUP(C419,'All Entries'!$B$1:$D$669,3,0)</f>
        <v>Male</v>
      </c>
      <c r="E419" s="775" t="str">
        <f>VLOOKUP(C419,'All Entries'!$B$2:$F$695,5,0)</f>
        <v>INFT</v>
      </c>
      <c r="F419" s="775" t="str">
        <f>VLOOKUP(C419,'All Entries'!$B$1:$G$669,6,0)</f>
        <v>INFT-3</v>
      </c>
      <c r="G419" s="775"/>
      <c r="H419" s="377" t="s">
        <v>14000</v>
      </c>
      <c r="I419" s="377" t="s">
        <v>12913</v>
      </c>
      <c r="J419" s="377" t="s">
        <v>14000</v>
      </c>
      <c r="K419" s="782" t="s">
        <v>12340</v>
      </c>
      <c r="L419" s="782" t="s">
        <v>14645</v>
      </c>
      <c r="M419" s="784">
        <v>330000</v>
      </c>
      <c r="N419" s="323" t="str">
        <f>VLOOKUP(C419,'All Entries'!$B$1:$M$669,12,0)</f>
        <v>siddhesh.kshirsagar@vit.edu.in</v>
      </c>
      <c r="O419" s="323" t="str">
        <f>VLOOKUP(C419,'All Entries'!$B$1:$N$669,13,0)</f>
        <v>siddheshsk99@gmail.com</v>
      </c>
      <c r="P419" s="894">
        <f>VLOOKUP(C419,'All Entries'!$B$1:$P$669,15,0)</f>
        <v>8693871552</v>
      </c>
      <c r="Q419" s="982" t="s">
        <v>14646</v>
      </c>
    </row>
    <row r="420" spans="1:17" ht="15">
      <c r="A420" s="774">
        <v>419</v>
      </c>
      <c r="B420" s="921" t="s">
        <v>14688</v>
      </c>
      <c r="C420" s="785" t="s">
        <v>5355</v>
      </c>
      <c r="D420" s="774" t="s">
        <v>13209</v>
      </c>
      <c r="E420" s="775" t="str">
        <f>VLOOKUP(C420,'All Entries'!$B$2:$F$695,5,0)</f>
        <v>INFT</v>
      </c>
      <c r="F420" s="775" t="str">
        <f>VLOOKUP(C420,'All Entries'!$B$1:$G$669,6,0)</f>
        <v>INFT-2</v>
      </c>
      <c r="G420" s="775"/>
      <c r="H420" s="377" t="s">
        <v>14689</v>
      </c>
      <c r="I420" s="377" t="s">
        <v>12866</v>
      </c>
      <c r="J420" s="377" t="s">
        <v>14689</v>
      </c>
      <c r="K420" s="782" t="s">
        <v>13185</v>
      </c>
      <c r="L420" s="782" t="s">
        <v>14690</v>
      </c>
      <c r="M420" s="784">
        <v>650000</v>
      </c>
      <c r="N420" s="323" t="str">
        <f>VLOOKUP(C420,'All Entries'!$B$1:$M$669,12,0)</f>
        <v>nikhil.musale@vit.edu.in</v>
      </c>
      <c r="O420" s="323" t="str">
        <f>VLOOKUP(C420,'All Entries'!$B$1:$N$669,13,0)</f>
        <v>nikhilmusale70@gmail.com</v>
      </c>
      <c r="P420" s="917">
        <f>VLOOKUP(C420,'All Entries'!$B$1:$P$669,15,0)</f>
        <v>9637472768</v>
      </c>
      <c r="Q420" s="982" t="s">
        <v>14691</v>
      </c>
    </row>
    <row r="421" spans="1:17" ht="15">
      <c r="A421" s="774">
        <v>420</v>
      </c>
      <c r="B421" s="920" t="s">
        <v>13123</v>
      </c>
      <c r="C421" s="781" t="s">
        <v>13122</v>
      </c>
      <c r="D421" s="774" t="str">
        <f>VLOOKUP(C421,'All Entries'!$B$1:$D$669,3,0)</f>
        <v>Male</v>
      </c>
      <c r="E421" s="775" t="str">
        <f>VLOOKUP(C421,'All Entries'!$B$2:$F$695,5,0)</f>
        <v>INFT</v>
      </c>
      <c r="F421" s="775" t="str">
        <f>VLOOKUP(C421,'All Entries'!$B$1:$G$669,6,0)</f>
        <v>INFT-3</v>
      </c>
      <c r="G421" s="775"/>
      <c r="H421" s="377" t="s">
        <v>14689</v>
      </c>
      <c r="I421" s="377" t="s">
        <v>12866</v>
      </c>
      <c r="J421" s="377" t="s">
        <v>14689</v>
      </c>
      <c r="K421" s="782" t="s">
        <v>13185</v>
      </c>
      <c r="L421" s="782" t="s">
        <v>14690</v>
      </c>
      <c r="M421" s="784">
        <v>650000</v>
      </c>
      <c r="N421" s="323" t="str">
        <f>VLOOKUP(C421,'All Entries'!$B$1:$M$669,12,0)</f>
        <v>gaurang.shirsat@vit.edu.in</v>
      </c>
      <c r="O421" s="323" t="str">
        <f>VLOOKUP(C421,'All Entries'!$B$1:$N$669,13,0)</f>
        <v>shirsatgd@gmail.com</v>
      </c>
      <c r="P421" s="917">
        <f>VLOOKUP(C421,'All Entries'!$B$1:$P$669,15,0)</f>
        <v>8879427323</v>
      </c>
      <c r="Q421" s="982" t="s">
        <v>14691</v>
      </c>
    </row>
    <row r="422" spans="1:17" ht="15">
      <c r="A422" s="774">
        <v>421</v>
      </c>
      <c r="B422" s="918" t="s">
        <v>7704</v>
      </c>
      <c r="C422" s="783" t="s">
        <v>7703</v>
      </c>
      <c r="D422" s="774" t="str">
        <f>VLOOKUP(C422,'All Entries'!$B$1:$D$669,3,0)</f>
        <v>Female</v>
      </c>
      <c r="E422" s="775" t="str">
        <f>VLOOKUP(C422,'All Entries'!$B$2:$F$695,5,0)</f>
        <v>CMPN</v>
      </c>
      <c r="F422" s="775" t="str">
        <f>VLOOKUP(C422,'All Entries'!$B$1:$G$669,6,0)</f>
        <v>CMPN-2</v>
      </c>
      <c r="G422" s="775"/>
      <c r="H422" s="377" t="s">
        <v>14689</v>
      </c>
      <c r="I422" s="377" t="s">
        <v>12866</v>
      </c>
      <c r="J422" s="377" t="s">
        <v>14689</v>
      </c>
      <c r="K422" s="782" t="s">
        <v>13185</v>
      </c>
      <c r="L422" s="782" t="s">
        <v>14690</v>
      </c>
      <c r="M422" s="784">
        <v>650000</v>
      </c>
      <c r="N422" s="323" t="str">
        <f>VLOOKUP(C422,'All Entries'!$B$1:$M$669,12,0)</f>
        <v>sagarika.shinde@vit.edu.in</v>
      </c>
      <c r="O422" s="323" t="str">
        <f>VLOOKUP(C422,'All Entries'!$B$1:$N$669,13,0)</f>
        <v>sagarikashinde99@gmail.com</v>
      </c>
      <c r="P422" s="917">
        <f>VLOOKUP(C422,'All Entries'!$B$1:$P$669,15,0)</f>
        <v>9757264104</v>
      </c>
      <c r="Q422" s="982" t="s">
        <v>14691</v>
      </c>
    </row>
    <row r="423" spans="1:17" ht="15">
      <c r="A423" s="774">
        <v>422</v>
      </c>
      <c r="B423" s="919" t="s">
        <v>13026</v>
      </c>
      <c r="C423" s="774" t="s">
        <v>7662</v>
      </c>
      <c r="D423" s="774" t="str">
        <f>VLOOKUP(C423,'All Entries'!$B$1:$D$669,3,0)</f>
        <v>Male</v>
      </c>
      <c r="E423" s="775" t="str">
        <f>VLOOKUP(C423,'All Entries'!$B$2:$F$695,5,0)</f>
        <v>INFT</v>
      </c>
      <c r="F423" s="775" t="str">
        <f>VLOOKUP(C423,'All Entries'!$B$1:$G$669,6,0)</f>
        <v>INFT-2</v>
      </c>
      <c r="G423" s="775"/>
      <c r="H423" s="377" t="s">
        <v>14689</v>
      </c>
      <c r="I423" s="377" t="s">
        <v>12866</v>
      </c>
      <c r="J423" s="377" t="s">
        <v>14689</v>
      </c>
      <c r="K423" s="782" t="s">
        <v>13185</v>
      </c>
      <c r="L423" s="782" t="s">
        <v>14690</v>
      </c>
      <c r="M423" s="784">
        <v>650000</v>
      </c>
      <c r="N423" s="323" t="str">
        <f>VLOOKUP(C423,'All Entries'!$B$1:$M$669,12,0)</f>
        <v>sagar.lad@vit.edu.in</v>
      </c>
      <c r="O423" s="323" t="str">
        <f>VLOOKUP(C423,'All Entries'!$B$1:$N$669,13,0)</f>
        <v>ladsagar919@gmail.com</v>
      </c>
      <c r="P423" s="917">
        <f>VLOOKUP(C423,'All Entries'!$B$1:$P$669,15,0)</f>
        <v>7506074980</v>
      </c>
      <c r="Q423" s="982" t="s">
        <v>14691</v>
      </c>
    </row>
    <row r="424" spans="1:17" ht="15">
      <c r="A424" s="774">
        <v>423</v>
      </c>
      <c r="B424" s="919" t="s">
        <v>14071</v>
      </c>
      <c r="C424" s="774" t="s">
        <v>2637</v>
      </c>
      <c r="D424" s="774" t="str">
        <f>VLOOKUP(C424,'All Entries'!$B$1:$D$669,3,0)</f>
        <v>Male</v>
      </c>
      <c r="E424" s="775" t="str">
        <f>VLOOKUP(C424,'All Entries'!$B$2:$F$695,5,0)</f>
        <v>INFT</v>
      </c>
      <c r="F424" s="775" t="str">
        <f>VLOOKUP(C424,'All Entries'!$B$1:$G$669,6,0)</f>
        <v>INFT-2</v>
      </c>
      <c r="G424" s="775"/>
      <c r="H424" s="377" t="s">
        <v>14689</v>
      </c>
      <c r="I424" s="377" t="s">
        <v>12866</v>
      </c>
      <c r="J424" s="377" t="s">
        <v>14689</v>
      </c>
      <c r="K424" s="782" t="s">
        <v>13185</v>
      </c>
      <c r="L424" s="782" t="s">
        <v>14690</v>
      </c>
      <c r="M424" s="784">
        <v>650000</v>
      </c>
      <c r="N424" s="323" t="str">
        <f>VLOOKUP(C424,'All Entries'!$B$1:$M$669,12,0)</f>
        <v>devesh.bhangale@vit.edu.in</v>
      </c>
      <c r="O424" s="323" t="str">
        <f>VLOOKUP(C424,'All Entries'!$B$1:$N$669,13,0)</f>
        <v>Devesh1806@gmail.com</v>
      </c>
      <c r="P424" s="917">
        <f>VLOOKUP(C424,'All Entries'!$B$1:$P$669,15,0)</f>
        <v>7506385338</v>
      </c>
      <c r="Q424" s="982" t="s">
        <v>14691</v>
      </c>
    </row>
    <row r="425" spans="1:17" ht="15">
      <c r="A425" s="774">
        <v>424</v>
      </c>
      <c r="B425" s="869" t="s">
        <v>1458</v>
      </c>
      <c r="C425" s="785" t="s">
        <v>1457</v>
      </c>
      <c r="D425" s="774" t="str">
        <f>VLOOKUP(C425,'All Entries'!$B$1:$D$669,3,0)</f>
        <v>Male</v>
      </c>
      <c r="E425" s="775" t="str">
        <f>VLOOKUP(C425,'All Entries'!$B$2:$F$695,5,0)</f>
        <v>EXTC</v>
      </c>
      <c r="F425" s="775" t="str">
        <f>VLOOKUP(C425,'All Entries'!$B$1:$G$669,6,0)</f>
        <v>EXTC 1</v>
      </c>
      <c r="G425" s="775"/>
      <c r="H425" s="377" t="s">
        <v>14700</v>
      </c>
      <c r="I425" s="377" t="s">
        <v>12913</v>
      </c>
      <c r="J425" s="377" t="s">
        <v>14700</v>
      </c>
      <c r="K425" s="782" t="s">
        <v>12340</v>
      </c>
      <c r="L425" s="782" t="s">
        <v>14692</v>
      </c>
      <c r="M425" s="784">
        <v>380000</v>
      </c>
      <c r="N425" s="323" t="str">
        <f>VLOOKUP(C425,'All Entries'!$B$1:$M$669,12,0)</f>
        <v>aniketh.manersure@vit.edu.in</v>
      </c>
      <c r="O425" s="323" t="str">
        <f>VLOOKUP(C425,'All Entries'!$B$1:$N$669,13,0)</f>
        <v>aniketh.m.10@gmail.com</v>
      </c>
      <c r="P425" s="917">
        <f>VLOOKUP(C425,'All Entries'!$B$1:$P$669,15,0)</f>
        <v>7208670829</v>
      </c>
      <c r="Q425" s="982" t="s">
        <v>14714</v>
      </c>
    </row>
    <row r="426" spans="1:17" ht="15">
      <c r="A426" s="774">
        <v>425</v>
      </c>
      <c r="B426" s="869" t="s">
        <v>14694</v>
      </c>
      <c r="C426" s="785" t="s">
        <v>10073</v>
      </c>
      <c r="D426" s="774" t="str">
        <f>VLOOKUP(C426,'All Entries'!$B$1:$D$669,3,0)</f>
        <v>Male</v>
      </c>
      <c r="E426" s="775" t="str">
        <f>VLOOKUP(C426,'All Entries'!$B$2:$F$695,5,0)</f>
        <v>INFT</v>
      </c>
      <c r="F426" s="775" t="str">
        <f>VLOOKUP(C426,'All Entries'!$B$1:$G$669,6,0)</f>
        <v>INFT-2</v>
      </c>
      <c r="G426" s="775"/>
      <c r="H426" s="377" t="s">
        <v>14693</v>
      </c>
      <c r="I426" s="377" t="s">
        <v>12866</v>
      </c>
      <c r="J426" s="377" t="s">
        <v>14693</v>
      </c>
      <c r="K426" s="782" t="s">
        <v>13185</v>
      </c>
      <c r="L426" s="782" t="s">
        <v>14696</v>
      </c>
      <c r="M426" s="784">
        <v>550000</v>
      </c>
      <c r="N426" s="323" t="str">
        <f>VLOOKUP(C426,'All Entries'!$B$1:$M$669,12,0)</f>
        <v>sparsh.arora@vit.edu.in</v>
      </c>
      <c r="O426" s="323" t="str">
        <f>VLOOKUP(C426,'All Entries'!$B$1:$N$669,13,0)</f>
        <v>sparsharora49@gmail.com</v>
      </c>
      <c r="P426" s="917">
        <f>VLOOKUP(C426,'All Entries'!$B$1:$P$669,15,0)</f>
        <v>8879659896</v>
      </c>
      <c r="Q426" s="982" t="s">
        <v>14695</v>
      </c>
    </row>
    <row r="427" spans="1:17" ht="15">
      <c r="A427" s="774">
        <v>426</v>
      </c>
      <c r="B427" s="869" t="s">
        <v>6880</v>
      </c>
      <c r="C427" s="785" t="s">
        <v>6879</v>
      </c>
      <c r="D427" s="774" t="str">
        <f>VLOOKUP(C427,'All Entries'!$B$1:$D$669,3,0)</f>
        <v>Male</v>
      </c>
      <c r="E427" s="775" t="str">
        <f>VLOOKUP(C427,'All Entries'!$B$2:$F$695,5,0)</f>
        <v>CMPN</v>
      </c>
      <c r="F427" s="775" t="str">
        <f>VLOOKUP(C427,'All Entries'!$B$1:$G$669,6,0)</f>
        <v>CMPN-2</v>
      </c>
      <c r="G427" s="775"/>
      <c r="H427" s="377" t="s">
        <v>14697</v>
      </c>
      <c r="I427" s="377" t="s">
        <v>12913</v>
      </c>
      <c r="J427" s="377" t="s">
        <v>14697</v>
      </c>
      <c r="K427" s="782" t="s">
        <v>12340</v>
      </c>
      <c r="L427" s="782" t="s">
        <v>14699</v>
      </c>
      <c r="M427" s="784">
        <v>400000</v>
      </c>
      <c r="N427" s="323" t="str">
        <f>VLOOKUP(C427,'All Entries'!$B$1:$M$669,12,0)</f>
        <v>raunak.chhabra@vit.edu.in</v>
      </c>
      <c r="O427" s="323" t="str">
        <f>VLOOKUP(C427,'All Entries'!$B$1:$N$669,13,0)</f>
        <v>raunaakk.singh@gmail.com</v>
      </c>
      <c r="P427" s="917">
        <f>VLOOKUP(C427,'All Entries'!$B$1:$P$669,15,0)</f>
        <v>9167487625</v>
      </c>
      <c r="Q427" s="982" t="s">
        <v>14698</v>
      </c>
    </row>
    <row r="428" spans="1:17" ht="15">
      <c r="A428" s="774">
        <v>427</v>
      </c>
      <c r="B428" s="869" t="s">
        <v>4372</v>
      </c>
      <c r="C428" s="785" t="s">
        <v>4371</v>
      </c>
      <c r="D428" s="774" t="str">
        <f>VLOOKUP(C428,'All Entries'!$B$1:$D$669,3,0)</f>
        <v>Male</v>
      </c>
      <c r="E428" s="775" t="str">
        <f>VLOOKUP(C428,'All Entries'!$B$2:$F$695,5,0)</f>
        <v>EXTC</v>
      </c>
      <c r="F428" s="775" t="str">
        <f>VLOOKUP(C428,'All Entries'!$B$1:$G$669,6,0)</f>
        <v>EXTC 1</v>
      </c>
      <c r="G428" s="775"/>
      <c r="H428" s="377" t="s">
        <v>14702</v>
      </c>
      <c r="I428" s="377" t="s">
        <v>12866</v>
      </c>
      <c r="J428" s="377" t="s">
        <v>14702</v>
      </c>
      <c r="K428" s="782" t="s">
        <v>13187</v>
      </c>
      <c r="L428" s="782" t="s">
        <v>14703</v>
      </c>
      <c r="M428" s="784">
        <v>750000</v>
      </c>
      <c r="N428" s="323" t="str">
        <f>VLOOKUP(C428,'All Entries'!$B$1:$M$669,12,0)</f>
        <v>manav.jain@vit.edu.in</v>
      </c>
      <c r="O428" s="323" t="str">
        <f>VLOOKUP(C428,'All Entries'!$B$1:$N$669,13,0)</f>
        <v>jainmanav2712@gmail.com</v>
      </c>
      <c r="P428" s="945">
        <f>VLOOKUP(C428,'All Entries'!$B$1:$P$669,15,0)</f>
        <v>7710896709</v>
      </c>
      <c r="Q428" s="982" t="s">
        <v>14093</v>
      </c>
    </row>
    <row r="429" spans="1:17" ht="15">
      <c r="A429" s="774">
        <v>428</v>
      </c>
      <c r="B429" s="869" t="s">
        <v>14267</v>
      </c>
      <c r="C429" s="785" t="s">
        <v>14701</v>
      </c>
      <c r="D429" s="774" t="str">
        <f>VLOOKUP(C429,'All Entries'!$B$1:$D$695,3,0)</f>
        <v>Female</v>
      </c>
      <c r="E429" s="775" t="str">
        <f>VLOOKUP(C429,'All Entries'!$B$2:$F$695,5,0)</f>
        <v>EXTC</v>
      </c>
      <c r="F429" s="775" t="str">
        <f>VLOOKUP(C429,'All Entries'!$B$1:$G$695,6,0)</f>
        <v>EXTC 3</v>
      </c>
      <c r="G429" s="775"/>
      <c r="H429" s="377" t="s">
        <v>14702</v>
      </c>
      <c r="I429" s="377" t="s">
        <v>12866</v>
      </c>
      <c r="J429" s="377" t="s">
        <v>14702</v>
      </c>
      <c r="K429" s="782" t="s">
        <v>13187</v>
      </c>
      <c r="L429" s="782" t="s">
        <v>14703</v>
      </c>
      <c r="M429" s="784">
        <v>750000</v>
      </c>
      <c r="N429" s="323" t="str">
        <f>VLOOKUP(C429,'All Entries'!$B$1:$M$695,12,0)</f>
        <v>pooja.palkar@vit.edu.in</v>
      </c>
      <c r="O429" s="323" t="str">
        <f>VLOOKUP(C429,'All Entries'!$B$1:$N$695,13,0)</f>
        <v>poojapalkar01@gmail.com</v>
      </c>
      <c r="P429" s="945">
        <f>VLOOKUP(C429,'All Entries'!$B$1:$P$695,15,0)</f>
        <v>9004230244</v>
      </c>
      <c r="Q429" s="982" t="s">
        <v>14093</v>
      </c>
    </row>
    <row r="430" spans="1:17" ht="15">
      <c r="A430" s="774">
        <v>429</v>
      </c>
      <c r="B430" s="869" t="s">
        <v>12625</v>
      </c>
      <c r="C430" s="785" t="s">
        <v>12626</v>
      </c>
      <c r="D430" s="774" t="str">
        <f>VLOOKUP(C430,'All Entries'!$B$1:$D$669,3,0)</f>
        <v>Female</v>
      </c>
      <c r="E430" s="775" t="str">
        <f>VLOOKUP(C430,'All Entries'!$B$2:$F$695,5,0)</f>
        <v>EXTC</v>
      </c>
      <c r="F430" s="775" t="str">
        <f>VLOOKUP(C430,'All Entries'!$B$1:$G$669,6,0)</f>
        <v>EXTC 2</v>
      </c>
      <c r="G430" s="775"/>
      <c r="H430" s="377" t="s">
        <v>14702</v>
      </c>
      <c r="I430" s="377" t="s">
        <v>12866</v>
      </c>
      <c r="J430" s="377" t="s">
        <v>14702</v>
      </c>
      <c r="K430" s="782" t="s">
        <v>13187</v>
      </c>
      <c r="L430" s="782" t="s">
        <v>14703</v>
      </c>
      <c r="M430" s="784">
        <v>750000</v>
      </c>
      <c r="N430" s="323" t="str">
        <f>VLOOKUP(C430,'All Entries'!$B$1:$M$669,12,0)</f>
        <v>hridaya.murudkar@vit.edu.in</v>
      </c>
      <c r="O430" s="323" t="str">
        <f>VLOOKUP(C430,'All Entries'!$B$1:$N$669,13,0)</f>
        <v>murudkar.hridaya1999@gmail.com</v>
      </c>
      <c r="P430" s="945">
        <f>VLOOKUP(C430,'All Entries'!$B$1:$P$669,15,0)</f>
        <v>8850614827</v>
      </c>
      <c r="Q430" s="982" t="s">
        <v>14093</v>
      </c>
    </row>
    <row r="431" spans="1:17" ht="15">
      <c r="A431" s="774">
        <v>430</v>
      </c>
      <c r="B431" s="869" t="s">
        <v>11851</v>
      </c>
      <c r="C431" s="785" t="s">
        <v>9098</v>
      </c>
      <c r="D431" s="774" t="str">
        <f>VLOOKUP(C431,'All Entries'!$B$1:$D$669,3,0)</f>
        <v>Female</v>
      </c>
      <c r="E431" s="775" t="str">
        <f>VLOOKUP(C431,'All Entries'!$B$2:$F$695,5,0)</f>
        <v>EXTC</v>
      </c>
      <c r="F431" s="775" t="str">
        <f>VLOOKUP(C431,'All Entries'!$B$1:$G$669,6,0)</f>
        <v>EXTC 2</v>
      </c>
      <c r="G431" s="775"/>
      <c r="H431" s="377" t="s">
        <v>14702</v>
      </c>
      <c r="I431" s="377" t="s">
        <v>12866</v>
      </c>
      <c r="J431" s="377" t="s">
        <v>14702</v>
      </c>
      <c r="K431" s="782" t="s">
        <v>13187</v>
      </c>
      <c r="L431" s="782" t="s">
        <v>14703</v>
      </c>
      <c r="M431" s="784">
        <v>750000</v>
      </c>
      <c r="N431" s="323" t="str">
        <f>VLOOKUP(C431,'All Entries'!$B$1:$M$669,12,0)</f>
        <v>shruti.pardeshi@vit.edu.in</v>
      </c>
      <c r="O431" s="323" t="str">
        <f>VLOOKUP(C431,'All Entries'!$B$1:$N$669,13,0)</f>
        <v>shrutipardeshi92@gmail.com</v>
      </c>
      <c r="P431" s="945">
        <f>VLOOKUP(C431,'All Entries'!$B$1:$P$669,15,0)</f>
        <v>9820957140</v>
      </c>
      <c r="Q431" s="982" t="s">
        <v>14093</v>
      </c>
    </row>
    <row r="432" spans="1:17" ht="15">
      <c r="A432" s="774">
        <v>431</v>
      </c>
      <c r="B432" s="869" t="s">
        <v>9119</v>
      </c>
      <c r="C432" s="785" t="s">
        <v>9118</v>
      </c>
      <c r="D432" s="774" t="str">
        <f>VLOOKUP(C432,'All Entries'!$B$1:$D$669,3,0)</f>
        <v>Female</v>
      </c>
      <c r="E432" s="775" t="str">
        <f>VLOOKUP(C432,'All Entries'!$B$2:$F$695,5,0)</f>
        <v>EXTC</v>
      </c>
      <c r="F432" s="775" t="str">
        <f>VLOOKUP(C432,'All Entries'!$B$1:$G$669,6,0)</f>
        <v>EXTC 3</v>
      </c>
      <c r="G432" s="775"/>
      <c r="H432" s="377" t="s">
        <v>14702</v>
      </c>
      <c r="I432" s="377" t="s">
        <v>12866</v>
      </c>
      <c r="J432" s="377" t="s">
        <v>14702</v>
      </c>
      <c r="K432" s="782" t="s">
        <v>13187</v>
      </c>
      <c r="L432" s="782" t="s">
        <v>14703</v>
      </c>
      <c r="M432" s="784">
        <v>750000</v>
      </c>
      <c r="N432" s="323" t="str">
        <f>VLOOKUP(C432,'All Entries'!$B$1:$M$669,12,0)</f>
        <v>shruti.gonga@vit.edu.in</v>
      </c>
      <c r="O432" s="323" t="str">
        <f>VLOOKUP(C432,'All Entries'!$B$1:$N$669,13,0)</f>
        <v>shrutigonga24@gmail.com</v>
      </c>
      <c r="P432" s="945">
        <f>VLOOKUP(C432,'All Entries'!$B$1:$P$669,15,0)</f>
        <v>8767483895</v>
      </c>
      <c r="Q432" s="982" t="s">
        <v>14093</v>
      </c>
    </row>
    <row r="433" spans="1:17" ht="15">
      <c r="A433" s="774">
        <v>432</v>
      </c>
      <c r="B433" s="869" t="s">
        <v>11860</v>
      </c>
      <c r="C433" s="785" t="s">
        <v>99</v>
      </c>
      <c r="D433" s="774" t="str">
        <f>VLOOKUP(C433,'All Entries'!$B$1:$D$669,3,0)</f>
        <v>Male</v>
      </c>
      <c r="E433" s="775" t="str">
        <f>VLOOKUP(C433,'All Entries'!$B$2:$F$695,5,0)</f>
        <v>EXTC</v>
      </c>
      <c r="F433" s="775" t="str">
        <f>VLOOKUP(C433,'All Entries'!$B$1:$G$669,6,0)</f>
        <v>EXTC 3</v>
      </c>
      <c r="G433" s="775"/>
      <c r="H433" s="377" t="s">
        <v>14702</v>
      </c>
      <c r="I433" s="377" t="s">
        <v>12866</v>
      </c>
      <c r="J433" s="377" t="s">
        <v>14702</v>
      </c>
      <c r="K433" s="782" t="s">
        <v>13187</v>
      </c>
      <c r="L433" s="782" t="s">
        <v>14703</v>
      </c>
      <c r="M433" s="784">
        <v>750000</v>
      </c>
      <c r="N433" s="323" t="str">
        <f>VLOOKUP(C433,'All Entries'!$B$1:$M$669,12,0)</f>
        <v>aaditya.jadhav@vit.edu.in</v>
      </c>
      <c r="O433" s="323" t="str">
        <f>VLOOKUP(C433,'All Entries'!$B$1:$N$669,13,0)</f>
        <v>aaditya.jadhav7@gmail.com</v>
      </c>
      <c r="P433" s="945">
        <f>VLOOKUP(C433,'All Entries'!$B$1:$P$669,15,0)</f>
        <v>9987329348</v>
      </c>
      <c r="Q433" s="982" t="s">
        <v>14093</v>
      </c>
    </row>
    <row r="434" spans="1:17" ht="15">
      <c r="A434" s="774">
        <v>433</v>
      </c>
      <c r="B434" s="869" t="s">
        <v>14708</v>
      </c>
      <c r="C434" s="785" t="s">
        <v>13801</v>
      </c>
      <c r="D434" s="774" t="str">
        <f>VLOOKUP(C434,'All Entries'!$B$1:$D$669,3,0)</f>
        <v>Female</v>
      </c>
      <c r="E434" s="775" t="str">
        <f>VLOOKUP(C434,'All Entries'!$B$2:$F$695,5,0)</f>
        <v>EXTC</v>
      </c>
      <c r="F434" s="775" t="str">
        <f>VLOOKUP(C434,'All Entries'!$B$1:$G$669,6,0)</f>
        <v>EXTC 3</v>
      </c>
      <c r="G434" s="775"/>
      <c r="H434" s="377" t="s">
        <v>14702</v>
      </c>
      <c r="I434" s="377" t="s">
        <v>12866</v>
      </c>
      <c r="J434" s="377" t="s">
        <v>14702</v>
      </c>
      <c r="K434" s="782" t="s">
        <v>13187</v>
      </c>
      <c r="L434" s="782" t="s">
        <v>14703</v>
      </c>
      <c r="M434" s="784">
        <v>750000</v>
      </c>
      <c r="N434" s="323" t="str">
        <f>VLOOKUP(C434,'All Entries'!$B$1:$M$669,12,0)</f>
        <v>trisha.dixit@vit.edu.in</v>
      </c>
      <c r="O434" s="323" t="str">
        <f>VLOOKUP(C434,'All Entries'!$B$1:$N$669,13,0)</f>
        <v>trishapdixit18@gmail.com</v>
      </c>
      <c r="P434" s="946">
        <f>VLOOKUP(C434,'All Entries'!$B$1:$P$669,15,0)</f>
        <v>8169649530</v>
      </c>
      <c r="Q434" s="982" t="s">
        <v>14093</v>
      </c>
    </row>
    <row r="435" spans="1:17" ht="15">
      <c r="A435" s="774">
        <v>434</v>
      </c>
      <c r="B435" s="869" t="s">
        <v>14709</v>
      </c>
      <c r="C435" s="785" t="s">
        <v>11710</v>
      </c>
      <c r="D435" s="774" t="str">
        <f>VLOOKUP(C435,'All Entries'!$B$1:$D$669,3,0)</f>
        <v>Female</v>
      </c>
      <c r="E435" s="775" t="str">
        <f>VLOOKUP(C435,'All Entries'!$B$2:$F$695,5,0)</f>
        <v>CMPN</v>
      </c>
      <c r="F435" s="775" t="str">
        <f>VLOOKUP(C435,'All Entries'!$B$1:$G$669,6,0)</f>
        <v>CMPN-3</v>
      </c>
      <c r="G435" s="775"/>
      <c r="H435" s="377" t="s">
        <v>14710</v>
      </c>
      <c r="I435" s="377" t="s">
        <v>12866</v>
      </c>
      <c r="J435" s="377" t="s">
        <v>14710</v>
      </c>
      <c r="K435" s="782" t="s">
        <v>12340</v>
      </c>
      <c r="L435" s="782" t="s">
        <v>14711</v>
      </c>
      <c r="M435" s="784">
        <v>350000</v>
      </c>
      <c r="N435" s="323" t="str">
        <f>VLOOKUP(C435,'All Entries'!$B$1:$M$669,12,0)</f>
        <v>sapna.agrahari@vit.edu.in</v>
      </c>
      <c r="O435" s="323" t="str">
        <f>VLOOKUP(C435,'All Entries'!$B$1:$N$669,13,0)</f>
        <v>sapnaagrahari017@gmail.com</v>
      </c>
      <c r="P435" s="946">
        <f>VLOOKUP(C435,'All Entries'!$B$1:$P$669,15,0)</f>
        <v>9702230215</v>
      </c>
      <c r="Q435" s="982" t="s">
        <v>14093</v>
      </c>
    </row>
    <row r="436" spans="1:17" ht="15">
      <c r="A436" s="774">
        <v>435</v>
      </c>
      <c r="B436" s="869" t="s">
        <v>8679</v>
      </c>
      <c r="C436" s="785" t="s">
        <v>8678</v>
      </c>
      <c r="D436" s="774" t="str">
        <f>VLOOKUP(C436,'All Entries'!$B$1:$D$669,3,0)</f>
        <v>Male</v>
      </c>
      <c r="E436" s="775" t="str">
        <f>VLOOKUP(C436,'All Entries'!$B$2:$F$695,5,0)</f>
        <v>CMPN</v>
      </c>
      <c r="F436" s="775" t="str">
        <f>VLOOKUP(C436,'All Entries'!$B$1:$G$669,6,0)</f>
        <v>CMPN-2</v>
      </c>
      <c r="G436" s="775"/>
      <c r="H436" s="377" t="s">
        <v>12498</v>
      </c>
      <c r="I436" s="377" t="s">
        <v>12913</v>
      </c>
      <c r="J436" s="377" t="s">
        <v>12498</v>
      </c>
      <c r="K436" s="782" t="s">
        <v>12340</v>
      </c>
      <c r="L436" s="782" t="s">
        <v>14712</v>
      </c>
      <c r="M436" s="784">
        <v>250000</v>
      </c>
      <c r="N436" s="323" t="str">
        <f>VLOOKUP(C436,'All Entries'!$B$1:$M$669,12,0)</f>
        <v>shivam.nichat@vit.edu.in</v>
      </c>
      <c r="O436" s="323" t="str">
        <f>VLOOKUP(C436,'All Entries'!$B$1:$N$669,13,0)</f>
        <v>shivam13nichat@gmail.com</v>
      </c>
      <c r="P436" s="946">
        <f>VLOOKUP(C436,'All Entries'!$B$1:$P$669,15,0)</f>
        <v>7030104400</v>
      </c>
      <c r="Q436" s="982" t="s">
        <v>14715</v>
      </c>
    </row>
    <row r="437" spans="1:17" ht="15">
      <c r="A437" s="774">
        <v>436</v>
      </c>
      <c r="B437" s="869" t="s">
        <v>5885</v>
      </c>
      <c r="C437" s="785" t="s">
        <v>5884</v>
      </c>
      <c r="D437" s="774" t="str">
        <f>VLOOKUP(C437,'All Entries'!$B$1:$D$669,3,0)</f>
        <v>Male</v>
      </c>
      <c r="E437" s="775" t="str">
        <f>VLOOKUP(C437,'All Entries'!$B$2:$F$695,5,0)</f>
        <v>EXTC</v>
      </c>
      <c r="F437" s="775" t="str">
        <f>VLOOKUP(C437,'All Entries'!$B$1:$G$669,6,0)</f>
        <v>EXTC 2</v>
      </c>
      <c r="G437" s="775"/>
      <c r="H437" s="377" t="s">
        <v>12498</v>
      </c>
      <c r="I437" s="377" t="s">
        <v>12913</v>
      </c>
      <c r="J437" s="377" t="s">
        <v>12498</v>
      </c>
      <c r="K437" s="782" t="s">
        <v>12340</v>
      </c>
      <c r="L437" s="782" t="s">
        <v>14712</v>
      </c>
      <c r="M437" s="784">
        <v>250000</v>
      </c>
      <c r="N437" s="323" t="str">
        <f>VLOOKUP(C437,'All Entries'!$B$1:$M$669,12,0)</f>
        <v>pankaj.yadav1@vit.edu.in</v>
      </c>
      <c r="O437" s="323" t="str">
        <f>VLOOKUP(C437,'All Entries'!$B$1:$N$669,13,0)</f>
        <v>pankajvyadav1@gmail.com</v>
      </c>
      <c r="P437" s="946">
        <f>VLOOKUP(C437,'All Entries'!$B$1:$P$669,15,0)</f>
        <v>7977567981</v>
      </c>
      <c r="Q437" s="982" t="s">
        <v>14715</v>
      </c>
    </row>
    <row r="438" spans="1:17" ht="15">
      <c r="A438" s="774">
        <v>437</v>
      </c>
      <c r="B438" s="869" t="s">
        <v>14713</v>
      </c>
      <c r="C438" s="785" t="s">
        <v>13285</v>
      </c>
      <c r="D438" s="774" t="str">
        <f>VLOOKUP(C438,'All Entries'!$B$1:$D$669,3,0)</f>
        <v>Male</v>
      </c>
      <c r="E438" s="775" t="str">
        <f>VLOOKUP(C438,'All Entries'!$B$2:$F$695,5,0)</f>
        <v>EXTC</v>
      </c>
      <c r="F438" s="775" t="str">
        <f>VLOOKUP(C438,'All Entries'!$B$1:$G$669,6,0)</f>
        <v>EXTC 2</v>
      </c>
      <c r="G438" s="775"/>
      <c r="H438" s="377" t="s">
        <v>12498</v>
      </c>
      <c r="I438" s="377" t="s">
        <v>12913</v>
      </c>
      <c r="J438" s="377" t="s">
        <v>12498</v>
      </c>
      <c r="K438" s="782" t="s">
        <v>12340</v>
      </c>
      <c r="L438" s="782" t="s">
        <v>14712</v>
      </c>
      <c r="M438" s="784">
        <v>250000</v>
      </c>
      <c r="N438" s="323" t="str">
        <f>VLOOKUP(C438,'All Entries'!$B$1:$M$669,12,0)</f>
        <v>rishabh.jain@vit.edu.in</v>
      </c>
      <c r="O438" s="323" t="str">
        <f>VLOOKUP(C438,'All Entries'!$B$1:$N$669,13,0)</f>
        <v>rishabhjain20156@gmail.com</v>
      </c>
      <c r="P438" s="946">
        <f>VLOOKUP(C438,'All Entries'!$B$1:$P$669,15,0)</f>
        <v>8779256106</v>
      </c>
      <c r="Q438" s="982" t="s">
        <v>14715</v>
      </c>
    </row>
    <row r="439" spans="1:17" ht="15">
      <c r="A439" s="774">
        <v>438</v>
      </c>
      <c r="B439" s="869" t="s">
        <v>4176</v>
      </c>
      <c r="C439" s="785" t="s">
        <v>4175</v>
      </c>
      <c r="D439" s="774" t="str">
        <f>VLOOKUP(C439,'All Entries'!$B$1:$D$669,3,0)</f>
        <v>Male</v>
      </c>
      <c r="E439" s="775" t="str">
        <f>VLOOKUP(C439,'All Entries'!$B$2:$F$695,5,0)</f>
        <v>EXTC</v>
      </c>
      <c r="F439" s="775" t="str">
        <f>VLOOKUP(C439,'All Entries'!$B$1:$G$669,6,0)</f>
        <v>EXTC 3</v>
      </c>
      <c r="G439" s="775"/>
      <c r="H439" s="377" t="s">
        <v>12498</v>
      </c>
      <c r="I439" s="377" t="s">
        <v>12913</v>
      </c>
      <c r="J439" s="377" t="s">
        <v>12498</v>
      </c>
      <c r="K439" s="782" t="s">
        <v>12340</v>
      </c>
      <c r="L439" s="782" t="s">
        <v>14712</v>
      </c>
      <c r="M439" s="784">
        <v>250000</v>
      </c>
      <c r="N439" s="323" t="str">
        <f>VLOOKUP(C439,'All Entries'!$B$1:$M$669,12,0)</f>
        <v>kuldeepak.pawar@vit.edu.in</v>
      </c>
      <c r="O439" s="323" t="str">
        <f>VLOOKUP(C439,'All Entries'!$B$1:$N$669,13,0)</f>
        <v>pawarkuldeepak24377@gmail.com</v>
      </c>
      <c r="P439" s="946">
        <f>VLOOKUP(C439,'All Entries'!$B$1:$P$669,15,0)</f>
        <v>9769372564</v>
      </c>
      <c r="Q439" s="982" t="s">
        <v>14715</v>
      </c>
    </row>
    <row r="440" spans="1:17" ht="15">
      <c r="A440" s="774">
        <v>439</v>
      </c>
      <c r="B440" s="869" t="s">
        <v>5089</v>
      </c>
      <c r="C440" s="785" t="s">
        <v>5088</v>
      </c>
      <c r="D440" s="774" t="str">
        <f>VLOOKUP(C440,'All Entries'!$B$1:$D$669,3,0)</f>
        <v>Female</v>
      </c>
      <c r="E440" s="775" t="str">
        <f>VLOOKUP(C440,'All Entries'!$B$2:$F$695,5,0)</f>
        <v>CMPN</v>
      </c>
      <c r="F440" s="775" t="str">
        <f>VLOOKUP(C440,'All Entries'!$B$1:$G$669,6,0)</f>
        <v>CMPN-3</v>
      </c>
      <c r="G440" s="775"/>
      <c r="H440" s="377" t="s">
        <v>14716</v>
      </c>
      <c r="I440" s="377" t="s">
        <v>12913</v>
      </c>
      <c r="J440" s="377" t="s">
        <v>14716</v>
      </c>
      <c r="K440" s="782" t="s">
        <v>12340</v>
      </c>
      <c r="L440" s="782" t="s">
        <v>14717</v>
      </c>
      <c r="M440" s="784">
        <v>300000</v>
      </c>
      <c r="N440" s="323" t="str">
        <f>VLOOKUP(C440,'All Entries'!$B$1:$M$669,12,0)</f>
        <v>mrunali.patil@vit.edu.in</v>
      </c>
      <c r="O440" s="323" t="str">
        <f>VLOOKUP(C440,'All Entries'!$B$1:$N$669,13,0)</f>
        <v>patilmrunali003@gmail.com</v>
      </c>
      <c r="P440" s="953">
        <f>VLOOKUP(C440,'All Entries'!$B$1:$P$669,15,0)</f>
        <v>8767320866</v>
      </c>
      <c r="Q440" s="982" t="s">
        <v>14751</v>
      </c>
    </row>
    <row r="441" spans="1:17" ht="15">
      <c r="A441" s="774">
        <v>440</v>
      </c>
      <c r="B441" s="869" t="s">
        <v>11186</v>
      </c>
      <c r="C441" s="785" t="s">
        <v>11185</v>
      </c>
      <c r="D441" s="774" t="str">
        <f>VLOOKUP(C441,'All Entries'!$B$1:$D$669,3,0)</f>
        <v>Male</v>
      </c>
      <c r="E441" s="775" t="str">
        <f>VLOOKUP(C441,'All Entries'!$B$2:$F$695,5,0)</f>
        <v>ETRX</v>
      </c>
      <c r="F441" s="775" t="str">
        <f>VLOOKUP(C441,'All Entries'!$B$1:$G$669,6,0)</f>
        <v>ETRX 1</v>
      </c>
      <c r="G441" s="775"/>
      <c r="H441" s="377" t="s">
        <v>14718</v>
      </c>
      <c r="I441" s="377" t="s">
        <v>12913</v>
      </c>
      <c r="J441" s="377" t="s">
        <v>14718</v>
      </c>
      <c r="K441" s="782" t="s">
        <v>12340</v>
      </c>
      <c r="L441" s="782" t="s">
        <v>14719</v>
      </c>
      <c r="M441" s="784">
        <v>280000</v>
      </c>
      <c r="N441" s="323" t="str">
        <f>VLOOKUP(C441,'All Entries'!$B$1:$M$669,12,0)</f>
        <v>vidyadhar.jogi@vit.edu.in</v>
      </c>
      <c r="O441" s="323" t="str">
        <f>VLOOKUP(C441,'All Entries'!$B$1:$N$669,13,0)</f>
        <v>vidydharjogi101@gmail.com</v>
      </c>
      <c r="P441" s="956">
        <f>VLOOKUP(C441,'All Entries'!$B$1:$P$669,15,0)</f>
        <v>9987855833</v>
      </c>
      <c r="Q441" s="982" t="s">
        <v>14752</v>
      </c>
    </row>
    <row r="442" spans="1:17" ht="15">
      <c r="A442" s="774">
        <v>441</v>
      </c>
      <c r="B442" s="869" t="s">
        <v>11843</v>
      </c>
      <c r="C442" s="785" t="s">
        <v>2158</v>
      </c>
      <c r="D442" s="774" t="str">
        <f>VLOOKUP(C442,'All Entries'!$B$1:$D$669,3,0)</f>
        <v>Male</v>
      </c>
      <c r="E442" s="775" t="str">
        <f>VLOOKUP(C442,'All Entries'!$B$2:$F$695,5,0)</f>
        <v>EXTC</v>
      </c>
      <c r="F442" s="775" t="str">
        <f>VLOOKUP(C442,'All Entries'!$B$1:$G$669,6,0)</f>
        <v>EXTC 2</v>
      </c>
      <c r="G442" s="775"/>
      <c r="H442" s="377" t="s">
        <v>14718</v>
      </c>
      <c r="I442" s="377" t="s">
        <v>12913</v>
      </c>
      <c r="J442" s="377" t="s">
        <v>14718</v>
      </c>
      <c r="K442" s="782" t="s">
        <v>12340</v>
      </c>
      <c r="L442" s="782" t="s">
        <v>14719</v>
      </c>
      <c r="M442" s="784">
        <v>280000</v>
      </c>
      <c r="N442" s="323" t="str">
        <f>VLOOKUP(C442,'All Entries'!$B$1:$M$669,12,0)</f>
        <v>atharva.kulkarni@vit.edu.in</v>
      </c>
      <c r="O442" s="323" t="str">
        <f>VLOOKUP(C442,'All Entries'!$B$1:$N$669,13,0)</f>
        <v>atharva25699@gmail.com</v>
      </c>
      <c r="P442" s="956">
        <f>VLOOKUP(C442,'All Entries'!$B$1:$P$669,15,0)</f>
        <v>9545960578</v>
      </c>
      <c r="Q442" s="982" t="s">
        <v>14752</v>
      </c>
    </row>
    <row r="443" spans="1:17" ht="15">
      <c r="A443" s="774">
        <v>442</v>
      </c>
      <c r="B443" s="869" t="s">
        <v>11834</v>
      </c>
      <c r="C443" s="785" t="s">
        <v>8976</v>
      </c>
      <c r="D443" s="774" t="str">
        <f>VLOOKUP(C443,'All Entries'!$B$1:$D$669,3,0)</f>
        <v>Male</v>
      </c>
      <c r="E443" s="775" t="str">
        <f>VLOOKUP(C443,'All Entries'!$B$2:$F$695,5,0)</f>
        <v>EXTC</v>
      </c>
      <c r="F443" s="775" t="str">
        <f>VLOOKUP(C443,'All Entries'!$B$1:$G$669,6,0)</f>
        <v>EXTC 1</v>
      </c>
      <c r="G443" s="775"/>
      <c r="H443" s="377" t="s">
        <v>14721</v>
      </c>
      <c r="I443" s="377" t="s">
        <v>12913</v>
      </c>
      <c r="J443" s="377" t="s">
        <v>14721</v>
      </c>
      <c r="K443" s="782" t="s">
        <v>13205</v>
      </c>
      <c r="L443" s="782" t="s">
        <v>14722</v>
      </c>
      <c r="M443" s="784">
        <v>405000</v>
      </c>
      <c r="N443" s="323" t="str">
        <f>VLOOKUP(C443,'All Entries'!$B$1:$M$669,12,0)</f>
        <v>shrikant.raut@vit.edu.in</v>
      </c>
      <c r="O443" s="323" t="str">
        <f>VLOOKUP(C443,'All Entries'!$B$1:$N$669,13,0)</f>
        <v>shrikantraut965@gmail.com</v>
      </c>
      <c r="P443" s="962">
        <f>VLOOKUP(C443,'All Entries'!$B$1:$P$669,15,0)</f>
        <v>7774007723</v>
      </c>
      <c r="Q443" s="982" t="s">
        <v>14723</v>
      </c>
    </row>
    <row r="444" spans="1:17" ht="15">
      <c r="A444" s="774">
        <v>443</v>
      </c>
      <c r="B444" s="869" t="s">
        <v>11860</v>
      </c>
      <c r="C444" s="785" t="s">
        <v>99</v>
      </c>
      <c r="D444" s="774" t="str">
        <f>VLOOKUP(C444,'All Entries'!$B$1:$D$669,3,0)</f>
        <v>Male</v>
      </c>
      <c r="E444" s="775" t="str">
        <f>VLOOKUP(C444,'All Entries'!$B$2:$F$695,5,0)</f>
        <v>EXTC</v>
      </c>
      <c r="F444" s="775" t="str">
        <f>VLOOKUP(C444,'All Entries'!$B$1:$G$669,6,0)</f>
        <v>EXTC 3</v>
      </c>
      <c r="G444" s="775"/>
      <c r="H444" s="377" t="s">
        <v>14721</v>
      </c>
      <c r="I444" s="377" t="s">
        <v>12913</v>
      </c>
      <c r="J444" s="377" t="s">
        <v>14721</v>
      </c>
      <c r="K444" s="782" t="s">
        <v>13205</v>
      </c>
      <c r="L444" s="782" t="s">
        <v>14722</v>
      </c>
      <c r="M444" s="784">
        <v>405000</v>
      </c>
      <c r="N444" s="323" t="str">
        <f>VLOOKUP(C444,'All Entries'!$B$1:$M$669,12,0)</f>
        <v>aaditya.jadhav@vit.edu.in</v>
      </c>
      <c r="O444" s="323" t="str">
        <f>VLOOKUP(C444,'All Entries'!$B$1:$N$669,13,0)</f>
        <v>aaditya.jadhav7@gmail.com</v>
      </c>
      <c r="P444" s="962">
        <f>VLOOKUP(C444,'All Entries'!$B$1:$P$669,15,0)</f>
        <v>9987329348</v>
      </c>
      <c r="Q444" s="982" t="s">
        <v>14723</v>
      </c>
    </row>
    <row r="445" spans="1:17" ht="15">
      <c r="A445" s="774">
        <v>444</v>
      </c>
      <c r="B445" s="869" t="s">
        <v>4610</v>
      </c>
      <c r="C445" s="785" t="s">
        <v>4609</v>
      </c>
      <c r="D445" s="774" t="str">
        <f>VLOOKUP(C445,'All Entries'!$B$1:$D$669,3,0)</f>
        <v>Male</v>
      </c>
      <c r="E445" s="775" t="str">
        <f>VLOOKUP(C445,'All Entries'!$B$2:$F$695,5,0)</f>
        <v>ETRX</v>
      </c>
      <c r="F445" s="775" t="str">
        <f>VLOOKUP(C445,'All Entries'!$B$1:$G$669,6,0)</f>
        <v>ETRX 3</v>
      </c>
      <c r="G445" s="775"/>
      <c r="H445" s="377" t="s">
        <v>14721</v>
      </c>
      <c r="I445" s="377" t="s">
        <v>12913</v>
      </c>
      <c r="J445" s="377" t="s">
        <v>14721</v>
      </c>
      <c r="K445" s="782" t="s">
        <v>13205</v>
      </c>
      <c r="L445" s="782" t="s">
        <v>14722</v>
      </c>
      <c r="M445" s="784">
        <v>405000</v>
      </c>
      <c r="N445" s="323" t="str">
        <f>VLOOKUP(C445,'All Entries'!$B$1:$M$669,12,0)</f>
        <v>mayur.pawar@vit.edu.in</v>
      </c>
      <c r="O445" s="323" t="str">
        <f>VLOOKUP(C445,'All Entries'!$B$1:$N$669,13,0)</f>
        <v>mayurpawar20000318@gmail.com</v>
      </c>
      <c r="P445" s="962">
        <f>VLOOKUP(C445,'All Entries'!$B$1:$P$669,15,0)</f>
        <v>7021850286</v>
      </c>
      <c r="Q445" s="982" t="s">
        <v>14723</v>
      </c>
    </row>
    <row r="446" spans="1:17" ht="15">
      <c r="A446" s="774">
        <v>445</v>
      </c>
      <c r="B446" s="806" t="s">
        <v>1620</v>
      </c>
      <c r="C446" s="782" t="s">
        <v>1619</v>
      </c>
      <c r="D446" s="774" t="str">
        <f>VLOOKUP(C446,'All Entries'!$B$1:$D$669,3,0)</f>
        <v>Female</v>
      </c>
      <c r="E446" s="775" t="str">
        <f>VLOOKUP(C446,'All Entries'!$B$2:$F$695,5,0)</f>
        <v>INFT</v>
      </c>
      <c r="F446" s="775" t="str">
        <f>VLOOKUP(C446,'All Entries'!$B$1:$G$669,6,0)</f>
        <v>INFT-2</v>
      </c>
      <c r="G446" s="775"/>
      <c r="H446" s="377" t="s">
        <v>14724</v>
      </c>
      <c r="I446" s="377" t="s">
        <v>12913</v>
      </c>
      <c r="J446" s="377" t="s">
        <v>14724</v>
      </c>
      <c r="K446" s="782" t="s">
        <v>12340</v>
      </c>
      <c r="L446" s="782" t="s">
        <v>14696</v>
      </c>
      <c r="M446" s="784">
        <v>160200</v>
      </c>
      <c r="N446" s="323" t="str">
        <f>VLOOKUP(C446,'All Entries'!$B$1:$M$669,12,0)</f>
        <v>ankita.shelke@vit.edu.in</v>
      </c>
      <c r="O446" s="323" t="str">
        <f>VLOOKUP(C446,'All Entries'!$B$1:$N$669,13,0)</f>
        <v>shelkeankita90@gmail.com</v>
      </c>
      <c r="P446" s="968">
        <f>VLOOKUP(C446,'All Entries'!$B$1:$P$669,15,0)</f>
        <v>9821034281</v>
      </c>
      <c r="Q446" s="982" t="s">
        <v>14751</v>
      </c>
    </row>
    <row r="447" spans="1:17" ht="15">
      <c r="A447" s="774">
        <v>446</v>
      </c>
      <c r="B447" s="806" t="s">
        <v>10763</v>
      </c>
      <c r="C447" s="782" t="s">
        <v>10762</v>
      </c>
      <c r="D447" s="774" t="str">
        <f>VLOOKUP(C447,'All Entries'!$B$1:$D$669,3,0)</f>
        <v>Female</v>
      </c>
      <c r="E447" s="775" t="str">
        <f>VLOOKUP(C447,'All Entries'!$B$2:$F$695,5,0)</f>
        <v>INFT</v>
      </c>
      <c r="F447" s="775" t="str">
        <f>VLOOKUP(C447,'All Entries'!$B$1:$G$669,6,0)</f>
        <v>INFT-2</v>
      </c>
      <c r="G447" s="775"/>
      <c r="H447" s="377" t="s">
        <v>14724</v>
      </c>
      <c r="I447" s="377" t="s">
        <v>12913</v>
      </c>
      <c r="J447" s="377" t="s">
        <v>14724</v>
      </c>
      <c r="K447" s="782" t="s">
        <v>12340</v>
      </c>
      <c r="L447" s="782" t="s">
        <v>14696</v>
      </c>
      <c r="M447" s="784">
        <v>160200</v>
      </c>
      <c r="N447" s="323" t="str">
        <f>VLOOKUP(C447,'All Entries'!$B$1:$M$669,12,0)</f>
        <v>usharvi.naik@vit.edu.in</v>
      </c>
      <c r="O447" s="323" t="str">
        <f>VLOOKUP(C447,'All Entries'!$B$1:$N$669,13,0)</f>
        <v>naikusharvi33@gmail.com</v>
      </c>
      <c r="P447" s="968">
        <f>VLOOKUP(C447,'All Entries'!$B$1:$P$669,15,0)</f>
        <v>9820584603</v>
      </c>
      <c r="Q447" s="982" t="s">
        <v>14751</v>
      </c>
    </row>
    <row r="448" spans="1:17" ht="15">
      <c r="A448" s="774">
        <v>447</v>
      </c>
      <c r="B448" s="806" t="s">
        <v>10017</v>
      </c>
      <c r="C448" s="782" t="s">
        <v>10016</v>
      </c>
      <c r="D448" s="774" t="str">
        <f>VLOOKUP(C448,'All Entries'!$B$1:$D$669,3,0)</f>
        <v>Male</v>
      </c>
      <c r="E448" s="775" t="str">
        <f>VLOOKUP(C448,'All Entries'!$B$2:$F$695,5,0)</f>
        <v>INFT</v>
      </c>
      <c r="F448" s="775" t="str">
        <f>VLOOKUP(C448,'All Entries'!$B$1:$G$669,6,0)</f>
        <v>INFT-3</v>
      </c>
      <c r="G448" s="775"/>
      <c r="H448" s="377" t="s">
        <v>14724</v>
      </c>
      <c r="I448" s="377" t="s">
        <v>12913</v>
      </c>
      <c r="J448" s="377" t="s">
        <v>14724</v>
      </c>
      <c r="K448" s="782" t="s">
        <v>12340</v>
      </c>
      <c r="L448" s="782" t="s">
        <v>14696</v>
      </c>
      <c r="M448" s="784">
        <v>160200</v>
      </c>
      <c r="N448" s="323" t="str">
        <f>VLOOKUP(C448,'All Entries'!$B$1:$M$669,12,0)</f>
        <v>sohil.gurung@vit.edu.in</v>
      </c>
      <c r="O448" s="323" t="str">
        <f>VLOOKUP(C448,'All Entries'!$B$1:$N$669,13,0)</f>
        <v>sohilgurung59@gmail.com</v>
      </c>
      <c r="P448" s="968">
        <f>VLOOKUP(C448,'All Entries'!$B$1:$P$669,15,0)</f>
        <v>8286506191</v>
      </c>
      <c r="Q448" s="982" t="s">
        <v>14751</v>
      </c>
    </row>
    <row r="449" spans="1:17" ht="15">
      <c r="A449" s="774">
        <v>448</v>
      </c>
      <c r="B449" s="869" t="s">
        <v>3385</v>
      </c>
      <c r="C449" s="774" t="s">
        <v>3384</v>
      </c>
      <c r="D449" s="774" t="str">
        <f>VLOOKUP(C449,'All Entries'!$B$1:$D$669,3,0)</f>
        <v>Male</v>
      </c>
      <c r="E449" s="775" t="str">
        <f>VLOOKUP(C449,'All Entries'!$B$2:$F$695,5,0)</f>
        <v>INFT</v>
      </c>
      <c r="F449" s="775" t="str">
        <f>VLOOKUP(C449,'All Entries'!$B$1:$G$669,6,0)</f>
        <v>INFT-2</v>
      </c>
      <c r="G449" s="775"/>
      <c r="H449" s="774" t="s">
        <v>14726</v>
      </c>
      <c r="I449" s="377" t="s">
        <v>12913</v>
      </c>
      <c r="J449" s="774" t="s">
        <v>14726</v>
      </c>
      <c r="K449" s="774" t="s">
        <v>13205</v>
      </c>
      <c r="L449" s="774" t="s">
        <v>14727</v>
      </c>
      <c r="M449" s="776">
        <v>360000</v>
      </c>
      <c r="N449" s="323" t="str">
        <f>VLOOKUP(C449,'All Entries'!$B$1:$M$669,12,0)</f>
        <v>hrithik.gaikwad@vit.edu.in</v>
      </c>
      <c r="O449" s="323" t="str">
        <f>VLOOKUP(C449,'All Entries'!$B$1:$N$669,13,0)</f>
        <v>hrithik09gaikwad@gmail.com</v>
      </c>
      <c r="P449" s="968">
        <f>VLOOKUP(C449,'All Entries'!$B$1:$P$669,15,0)</f>
        <v>8169311446</v>
      </c>
      <c r="Q449" s="982" t="s">
        <v>14728</v>
      </c>
    </row>
    <row r="450" spans="1:17" ht="15">
      <c r="A450" s="774">
        <v>449</v>
      </c>
      <c r="B450" s="869" t="s">
        <v>14729</v>
      </c>
      <c r="C450" s="785" t="s">
        <v>5490</v>
      </c>
      <c r="D450" s="774" t="str">
        <f>VLOOKUP(C450,'All Entries'!$B$1:$D$669,3,0)</f>
        <v>Female</v>
      </c>
      <c r="E450" s="775" t="str">
        <f>VLOOKUP(C450,'All Entries'!$B$2:$F$695,5,0)</f>
        <v>CMPN</v>
      </c>
      <c r="F450" s="775" t="str">
        <f>VLOOKUP(C450,'All Entries'!$B$1:$G$669,6,0)</f>
        <v>CMPN-2</v>
      </c>
      <c r="G450" s="775"/>
      <c r="H450" s="785" t="s">
        <v>14734</v>
      </c>
      <c r="I450" s="377" t="s">
        <v>12913</v>
      </c>
      <c r="J450" s="785" t="s">
        <v>14734</v>
      </c>
      <c r="K450" s="774" t="s">
        <v>12340</v>
      </c>
      <c r="L450" s="774" t="s">
        <v>14735</v>
      </c>
      <c r="M450" s="776">
        <v>292500</v>
      </c>
      <c r="N450" s="323" t="str">
        <f>VLOOKUP(C450,'All Entries'!$B$1:$M$669,12,0)</f>
        <v>nisha.ingale@vit.edu.in</v>
      </c>
      <c r="O450" s="323" t="str">
        <f>VLOOKUP(C450,'All Entries'!$B$1:$N$669,13,0)</f>
        <v>nishaingale72@gmail.com</v>
      </c>
      <c r="P450" s="977">
        <f>VLOOKUP(C450,'All Entries'!$B$1:$P$669,15,0)</f>
        <v>8268251505</v>
      </c>
      <c r="Q450" s="982" t="s">
        <v>14736</v>
      </c>
    </row>
    <row r="451" spans="1:17" ht="15">
      <c r="A451" s="774">
        <v>450</v>
      </c>
      <c r="B451" s="869" t="s">
        <v>14730</v>
      </c>
      <c r="C451" s="785" t="s">
        <v>11555</v>
      </c>
      <c r="D451" s="774" t="str">
        <f>VLOOKUP(C451,'All Entries'!$B$1:$D$669,3,0)</f>
        <v>Male</v>
      </c>
      <c r="E451" s="775" t="str">
        <f>VLOOKUP(C451,'All Entries'!$B$2:$F$695,5,0)</f>
        <v>INFT</v>
      </c>
      <c r="F451" s="775" t="str">
        <f>VLOOKUP(C451,'All Entries'!$B$1:$G$669,6,0)</f>
        <v>INFT-1</v>
      </c>
      <c r="G451" s="775"/>
      <c r="H451" s="785" t="s">
        <v>14734</v>
      </c>
      <c r="I451" s="377" t="s">
        <v>12913</v>
      </c>
      <c r="J451" s="785" t="s">
        <v>14734</v>
      </c>
      <c r="K451" s="774" t="s">
        <v>12340</v>
      </c>
      <c r="L451" s="774" t="s">
        <v>14735</v>
      </c>
      <c r="M451" s="776">
        <v>292500</v>
      </c>
      <c r="N451" s="323" t="str">
        <f>VLOOKUP(C451,'All Entries'!$B$1:$M$669,12,0)</f>
        <v>yash.davkhar@vit.edu.in</v>
      </c>
      <c r="O451" s="323" t="str">
        <f>VLOOKUP(C451,'All Entries'!$B$1:$N$669,13,0)</f>
        <v>yashdavkhar@gmail.com</v>
      </c>
      <c r="P451" s="977">
        <f>VLOOKUP(C451,'All Entries'!$B$1:$P$669,15,0)</f>
        <v>9833692418</v>
      </c>
      <c r="Q451" s="982" t="s">
        <v>14736</v>
      </c>
    </row>
    <row r="452" spans="1:17" ht="15">
      <c r="A452" s="774">
        <v>451</v>
      </c>
      <c r="B452" s="869" t="s">
        <v>14731</v>
      </c>
      <c r="C452" s="785" t="s">
        <v>1619</v>
      </c>
      <c r="D452" s="774" t="str">
        <f>VLOOKUP(C452,'All Entries'!$B$1:$D$669,3,0)</f>
        <v>Female</v>
      </c>
      <c r="E452" s="775" t="str">
        <f>VLOOKUP(C452,'All Entries'!$B$2:$F$695,5,0)</f>
        <v>INFT</v>
      </c>
      <c r="F452" s="775" t="str">
        <f>VLOOKUP(C452,'All Entries'!$B$1:$G$669,6,0)</f>
        <v>INFT-2</v>
      </c>
      <c r="G452" s="775"/>
      <c r="H452" s="785" t="s">
        <v>14734</v>
      </c>
      <c r="I452" s="377" t="s">
        <v>12913</v>
      </c>
      <c r="J452" s="785" t="s">
        <v>14734</v>
      </c>
      <c r="K452" s="774" t="s">
        <v>12340</v>
      </c>
      <c r="L452" s="774" t="s">
        <v>14735</v>
      </c>
      <c r="M452" s="776">
        <v>292500</v>
      </c>
      <c r="N452" s="323" t="str">
        <f>VLOOKUP(C452,'All Entries'!$B$1:$M$669,12,0)</f>
        <v>ankita.shelke@vit.edu.in</v>
      </c>
      <c r="O452" s="323" t="str">
        <f>VLOOKUP(C452,'All Entries'!$B$1:$N$669,13,0)</f>
        <v>shelkeankita90@gmail.com</v>
      </c>
      <c r="P452" s="977">
        <f>VLOOKUP(C452,'All Entries'!$B$1:$P$669,15,0)</f>
        <v>9821034281</v>
      </c>
      <c r="Q452" s="982" t="s">
        <v>14736</v>
      </c>
    </row>
    <row r="453" spans="1:17" ht="15">
      <c r="A453" s="774">
        <v>452</v>
      </c>
      <c r="B453" s="869" t="s">
        <v>14732</v>
      </c>
      <c r="C453" s="785" t="s">
        <v>221</v>
      </c>
      <c r="D453" s="774" t="str">
        <f>VLOOKUP(C453,'All Entries'!$B$1:$D$669,3,0)</f>
        <v>Female</v>
      </c>
      <c r="E453" s="775" t="str">
        <f>VLOOKUP(C453,'All Entries'!$B$2:$F$695,5,0)</f>
        <v>CMPN</v>
      </c>
      <c r="F453" s="775" t="str">
        <f>VLOOKUP(C453,'All Entries'!$B$1:$G$669,6,0)</f>
        <v>CMPN-3</v>
      </c>
      <c r="G453" s="775"/>
      <c r="H453" s="785" t="s">
        <v>14734</v>
      </c>
      <c r="I453" s="377" t="s">
        <v>12913</v>
      </c>
      <c r="J453" s="785" t="s">
        <v>14734</v>
      </c>
      <c r="K453" s="774" t="s">
        <v>12340</v>
      </c>
      <c r="L453" s="774" t="s">
        <v>14735</v>
      </c>
      <c r="M453" s="776">
        <v>292500</v>
      </c>
      <c r="N453" s="323" t="str">
        <f>VLOOKUP(C453,'All Entries'!$B$1:$M$669,12,0)</f>
        <v>aarti.kamble1@vit.edu.in</v>
      </c>
      <c r="O453" s="323" t="str">
        <f>VLOOKUP(C453,'All Entries'!$B$1:$N$669,13,0)</f>
        <v>aarukamble1999@gmail.com</v>
      </c>
      <c r="P453" s="977">
        <f>VLOOKUP(C453,'All Entries'!$B$1:$P$669,15,0)</f>
        <v>8879537416</v>
      </c>
      <c r="Q453" s="982" t="s">
        <v>14736</v>
      </c>
    </row>
    <row r="454" spans="1:17" ht="15">
      <c r="A454" s="774">
        <v>453</v>
      </c>
      <c r="B454" s="869" t="s">
        <v>14733</v>
      </c>
      <c r="C454" s="785" t="s">
        <v>12889</v>
      </c>
      <c r="D454" s="774" t="str">
        <f>VLOOKUP(C454,'All Entries'!$B$1:$D$669,3,0)</f>
        <v>Female</v>
      </c>
      <c r="E454" s="775" t="str">
        <f>VLOOKUP(C454,'All Entries'!$B$2:$F$695,5,0)</f>
        <v>INFT</v>
      </c>
      <c r="F454" s="775" t="str">
        <f>VLOOKUP(C454,'All Entries'!$B$1:$G$669,6,0)</f>
        <v>INFT-3</v>
      </c>
      <c r="G454" s="775"/>
      <c r="H454" s="785" t="s">
        <v>14734</v>
      </c>
      <c r="I454" s="377" t="s">
        <v>12913</v>
      </c>
      <c r="J454" s="785" t="s">
        <v>14734</v>
      </c>
      <c r="K454" s="774" t="s">
        <v>12340</v>
      </c>
      <c r="L454" s="774" t="s">
        <v>14735</v>
      </c>
      <c r="M454" s="776">
        <v>292500</v>
      </c>
      <c r="N454" s="323" t="str">
        <f>VLOOKUP(C454,'All Entries'!$B$1:$M$669,12,0)</f>
        <v>komal.pawar@vit.edu.in</v>
      </c>
      <c r="O454" s="323" t="str">
        <f>VLOOKUP(C454,'All Entries'!$B$1:$N$669,13,0)</f>
        <v>pawarkomal6699@gmail.com</v>
      </c>
      <c r="P454" s="977">
        <f>VLOOKUP(C454,'All Entries'!$B$1:$P$669,15,0)</f>
        <v>9930618286</v>
      </c>
      <c r="Q454" s="982" t="s">
        <v>14736</v>
      </c>
    </row>
    <row r="455" spans="1:17" ht="15">
      <c r="A455" s="774">
        <v>454</v>
      </c>
      <c r="B455" s="869" t="s">
        <v>14740</v>
      </c>
      <c r="C455" s="785" t="s">
        <v>7796</v>
      </c>
      <c r="D455" s="774" t="str">
        <f>VLOOKUP(C455,'All Entries'!$B$1:$D$669,3,0)</f>
        <v>Female</v>
      </c>
      <c r="E455" s="775" t="str">
        <f>VLOOKUP(C455,'All Entries'!$B$2:$F$695,5,0)</f>
        <v>CMPN</v>
      </c>
      <c r="F455" s="775" t="str">
        <f>VLOOKUP(C455,'All Entries'!$B$1:$G$669,6,0)</f>
        <v>CMPN-3</v>
      </c>
      <c r="G455" s="775"/>
      <c r="H455" s="785" t="s">
        <v>14737</v>
      </c>
      <c r="I455" s="377" t="s">
        <v>2052</v>
      </c>
      <c r="J455" s="785" t="s">
        <v>14737</v>
      </c>
      <c r="K455" s="774" t="s">
        <v>12340</v>
      </c>
      <c r="L455" s="774" t="s">
        <v>14738</v>
      </c>
      <c r="M455" s="776">
        <v>240000</v>
      </c>
      <c r="N455" s="323" t="str">
        <f>VLOOKUP(C455,'All Entries'!$B$1:$M$669,12,0)</f>
        <v>sailee.sawant@vit.edu.in</v>
      </c>
      <c r="O455" s="323" t="str">
        <f>VLOOKUP(C455,'All Entries'!$B$1:$N$669,13,0)</f>
        <v>saileesawant1519@gmail.com</v>
      </c>
      <c r="P455" s="980">
        <f>VLOOKUP(C455,'All Entries'!$B$1:$P$669,15,0)</f>
        <v>9757345914</v>
      </c>
      <c r="Q455" s="982" t="s">
        <v>14739</v>
      </c>
    </row>
    <row r="456" spans="1:17" ht="15">
      <c r="A456" s="774">
        <v>455</v>
      </c>
      <c r="B456" s="869" t="s">
        <v>11780</v>
      </c>
      <c r="C456" s="785" t="s">
        <v>9433</v>
      </c>
      <c r="D456" s="774" t="str">
        <f>VLOOKUP(C456,'All Entries'!$B$1:$D$669,3,0)</f>
        <v>Male</v>
      </c>
      <c r="E456" s="775" t="str">
        <f>VLOOKUP(C456,'All Entries'!$B$2:$F$695,5,0)</f>
        <v>CMPN</v>
      </c>
      <c r="F456" s="775" t="str">
        <f>VLOOKUP(C456,'All Entries'!$B$1:$G$669,6,0)</f>
        <v>CMPN-1</v>
      </c>
      <c r="G456" s="775"/>
      <c r="H456" s="774" t="s">
        <v>14741</v>
      </c>
      <c r="I456" s="377" t="s">
        <v>12866</v>
      </c>
      <c r="J456" s="785" t="s">
        <v>14741</v>
      </c>
      <c r="K456" s="774" t="s">
        <v>13185</v>
      </c>
      <c r="L456" s="774" t="s">
        <v>14742</v>
      </c>
      <c r="M456" s="776">
        <v>380000</v>
      </c>
      <c r="N456" s="323" t="str">
        <f>VLOOKUP(C456,'All Entries'!$B$1:$M$669,12,0)</f>
        <v>shubham.pandey@vit.edu.in</v>
      </c>
      <c r="O456" s="323" t="str">
        <f>VLOOKUP(C456,'All Entries'!$B$1:$N$669,13,0)</f>
        <v>shubham.pandey2119@gmail.com</v>
      </c>
      <c r="P456" s="982">
        <f>VLOOKUP(C456,'All Entries'!$B$1:$P$669,15,0)</f>
        <v>9987220165</v>
      </c>
      <c r="Q456" s="982" t="s">
        <v>14492</v>
      </c>
    </row>
    <row r="457" spans="1:17" ht="15">
      <c r="A457" s="774">
        <v>456</v>
      </c>
      <c r="B457" s="818" t="s">
        <v>14744</v>
      </c>
      <c r="C457" s="785" t="s">
        <v>1822</v>
      </c>
      <c r="D457" s="774" t="str">
        <f>VLOOKUP(C457,'All Entries'!$B$1:$D$669,3,0)</f>
        <v>Female</v>
      </c>
      <c r="E457" s="775" t="str">
        <f>VLOOKUP(C457,'All Entries'!$B$2:$F$695,5,0)</f>
        <v>BIOM</v>
      </c>
      <c r="F457" s="775" t="str">
        <f>VLOOKUP(C457,'All Entries'!$B$1:$G$669,6,0)</f>
        <v>BIOM A</v>
      </c>
      <c r="G457" s="775"/>
      <c r="H457" s="982" t="s">
        <v>14748</v>
      </c>
      <c r="I457" s="377" t="s">
        <v>12913</v>
      </c>
      <c r="J457" s="785" t="s">
        <v>14748</v>
      </c>
      <c r="K457" s="774" t="s">
        <v>12340</v>
      </c>
      <c r="L457" s="774" t="s">
        <v>14749</v>
      </c>
      <c r="M457" s="776">
        <v>450000</v>
      </c>
      <c r="N457" s="323" t="str">
        <f>VLOOKUP(C457,'All Entries'!$B$1:$M$669,12,0)</f>
        <v>archi.sharma@vit.edu.in</v>
      </c>
      <c r="O457" s="323" t="str">
        <f>VLOOKUP(C457,'All Entries'!$B$1:$N$669,13,0)</f>
        <v>archisharma037@gmail.com</v>
      </c>
      <c r="P457" s="982">
        <f>VLOOKUP(C457,'All Entries'!$B$1:$P$669,15,0)</f>
        <v>8369575573</v>
      </c>
      <c r="Q457" s="982"/>
    </row>
    <row r="458" spans="1:17" ht="15">
      <c r="A458" s="774">
        <v>457</v>
      </c>
      <c r="B458" s="808" t="s">
        <v>14745</v>
      </c>
      <c r="C458" s="785" t="s">
        <v>8058</v>
      </c>
      <c r="D458" s="774" t="str">
        <f>VLOOKUP(C458,'All Entries'!$B$1:$D$669,3,0)</f>
        <v>Female</v>
      </c>
      <c r="E458" s="775" t="str">
        <f>VLOOKUP(C458,'All Entries'!$B$2:$F$695,5,0)</f>
        <v>BIOM</v>
      </c>
      <c r="F458" s="775" t="str">
        <f>VLOOKUP(C458,'All Entries'!$B$1:$G$669,6,0)</f>
        <v>BIOM A</v>
      </c>
      <c r="G458" s="775"/>
      <c r="H458" s="982" t="s">
        <v>14748</v>
      </c>
      <c r="I458" s="377" t="s">
        <v>12913</v>
      </c>
      <c r="J458" s="785" t="s">
        <v>14748</v>
      </c>
      <c r="K458" s="774" t="s">
        <v>12340</v>
      </c>
      <c r="L458" s="774" t="s">
        <v>14749</v>
      </c>
      <c r="M458" s="776">
        <v>450000</v>
      </c>
      <c r="N458" s="323" t="str">
        <f>VLOOKUP(C458,'All Entries'!$B$1:$M$669,12,0)</f>
        <v>sanskruti.acharya@vit.edu.in</v>
      </c>
      <c r="O458" s="323" t="str">
        <f>VLOOKUP(C458,'All Entries'!$B$1:$N$669,13,0)</f>
        <v>acharyasanskruti@39gmail.com</v>
      </c>
      <c r="P458" s="982">
        <f>VLOOKUP(C458,'All Entries'!$B$1:$P$669,15,0)</f>
        <v>7219752984</v>
      </c>
      <c r="Q458" s="982"/>
    </row>
    <row r="459" spans="1:17" ht="15">
      <c r="A459" s="774">
        <v>458</v>
      </c>
      <c r="B459" s="808" t="s">
        <v>14746</v>
      </c>
      <c r="C459" s="785" t="s">
        <v>1316</v>
      </c>
      <c r="D459" s="774" t="str">
        <f>VLOOKUP(C459,'All Entries'!$B$1:$D$669,3,0)</f>
        <v>Male</v>
      </c>
      <c r="E459" s="775" t="str">
        <f>VLOOKUP(C459,'All Entries'!$B$2:$F$695,5,0)</f>
        <v>BIOM</v>
      </c>
      <c r="F459" s="775" t="str">
        <f>VLOOKUP(C459,'All Entries'!$B$1:$G$669,6,0)</f>
        <v>BIOM A</v>
      </c>
      <c r="G459" s="775"/>
      <c r="H459" s="982" t="s">
        <v>14748</v>
      </c>
      <c r="I459" s="377" t="s">
        <v>12913</v>
      </c>
      <c r="J459" s="785" t="s">
        <v>14748</v>
      </c>
      <c r="K459" s="774" t="s">
        <v>12340</v>
      </c>
      <c r="L459" s="774" t="s">
        <v>14749</v>
      </c>
      <c r="M459" s="776">
        <v>450000</v>
      </c>
      <c r="N459" s="323" t="str">
        <f>VLOOKUP(C459,'All Entries'!$B$1:$M$669,12,0)</f>
        <v>anant.pawar@vit.edu.in</v>
      </c>
      <c r="O459" s="323" t="str">
        <f>VLOOKUP(C459,'All Entries'!$B$1:$N$669,13,0)</f>
        <v>pawaranant196@gmail.com</v>
      </c>
      <c r="P459" s="982">
        <f>VLOOKUP(C459,'All Entries'!$B$1:$P$669,15,0)</f>
        <v>7741973568</v>
      </c>
      <c r="Q459" s="982"/>
    </row>
    <row r="460" spans="1:17" ht="15">
      <c r="A460" s="774">
        <v>459</v>
      </c>
      <c r="B460" s="808" t="s">
        <v>14747</v>
      </c>
      <c r="C460" s="785" t="s">
        <v>9778</v>
      </c>
      <c r="D460" s="774" t="str">
        <f>VLOOKUP(C460,'All Entries'!$B$1:$D$669,3,0)</f>
        <v>Female</v>
      </c>
      <c r="E460" s="775" t="str">
        <f>VLOOKUP(C460,'All Entries'!$B$2:$F$695,5,0)</f>
        <v>BIOM</v>
      </c>
      <c r="F460" s="775" t="str">
        <f>VLOOKUP(C460,'All Entries'!$B$1:$G$669,6,0)</f>
        <v>BIOM A</v>
      </c>
      <c r="G460" s="775"/>
      <c r="H460" s="982" t="s">
        <v>14748</v>
      </c>
      <c r="I460" s="377" t="s">
        <v>12913</v>
      </c>
      <c r="J460" s="785" t="s">
        <v>14748</v>
      </c>
      <c r="K460" s="774" t="s">
        <v>12340</v>
      </c>
      <c r="L460" s="774" t="s">
        <v>14749</v>
      </c>
      <c r="M460" s="776">
        <v>450000</v>
      </c>
      <c r="N460" s="323" t="str">
        <f>VLOOKUP(C460,'All Entries'!$B$1:$M$669,12,0)</f>
        <v>siddhi.alag@vit.edu.in</v>
      </c>
      <c r="O460" s="323" t="str">
        <f>VLOOKUP(C460,'All Entries'!$B$1:$N$669,13,0)</f>
        <v>alagsiddhi14@gmail.com</v>
      </c>
      <c r="P460" s="982">
        <f>VLOOKUP(C460,'All Entries'!$B$1:$P$669,15,0)</f>
        <v>9769699090</v>
      </c>
      <c r="Q460" s="982"/>
    </row>
    <row r="461" spans="1:17" ht="15">
      <c r="A461" s="774">
        <v>460</v>
      </c>
      <c r="B461" s="869" t="s">
        <v>5089</v>
      </c>
      <c r="C461" s="785" t="s">
        <v>5088</v>
      </c>
      <c r="D461" s="774" t="str">
        <f>VLOOKUP(C461,'All Entries'!$B$1:$D$669,3,0)</f>
        <v>Female</v>
      </c>
      <c r="E461" s="775" t="str">
        <f>VLOOKUP(C461,'All Entries'!$B$2:$F$695,5,0)</f>
        <v>CMPN</v>
      </c>
      <c r="F461" s="775" t="str">
        <f>VLOOKUP(C461,'All Entries'!$B$1:$G$669,6,0)</f>
        <v>CMPN-3</v>
      </c>
      <c r="G461" s="775"/>
      <c r="H461" s="377" t="s">
        <v>12498</v>
      </c>
      <c r="I461" s="377" t="s">
        <v>12913</v>
      </c>
      <c r="J461" s="377" t="s">
        <v>12498</v>
      </c>
      <c r="K461" s="774" t="s">
        <v>12340</v>
      </c>
      <c r="L461" s="782" t="s">
        <v>14753</v>
      </c>
      <c r="M461" s="784">
        <v>250000</v>
      </c>
      <c r="N461" s="323" t="str">
        <f>VLOOKUP(C461,'All Entries'!$B$1:$M$669,12,0)</f>
        <v>mrunali.patil@vit.edu.in</v>
      </c>
      <c r="O461" s="323" t="str">
        <f>VLOOKUP(C461,'All Entries'!$B$1:$N$669,13,0)</f>
        <v>patilmrunali003@gmail.com</v>
      </c>
      <c r="P461" s="982">
        <f>VLOOKUP(C461,'All Entries'!$B$1:$P$669,15,0)</f>
        <v>8767320866</v>
      </c>
      <c r="Q461" s="982" t="s">
        <v>14778</v>
      </c>
    </row>
    <row r="462" spans="1:17" ht="15">
      <c r="A462" s="774">
        <v>461</v>
      </c>
      <c r="B462" s="789" t="s">
        <v>14326</v>
      </c>
      <c r="C462" s="785" t="s">
        <v>10510</v>
      </c>
      <c r="D462" s="774" t="str">
        <f>VLOOKUP(C462,'All Entries'!$B$1:$D$669,3,0)</f>
        <v>Male</v>
      </c>
      <c r="E462" s="775" t="str">
        <f>VLOOKUP(C462,'All Entries'!$B$2:$F$695,5,0)</f>
        <v>EXTC</v>
      </c>
      <c r="F462" s="775" t="str">
        <f>VLOOKUP(C462,'All Entries'!$B$1:$G$669,6,0)</f>
        <v>EXTC 1</v>
      </c>
      <c r="G462" s="775"/>
      <c r="H462" s="377" t="s">
        <v>13434</v>
      </c>
      <c r="I462" s="377" t="s">
        <v>12866</v>
      </c>
      <c r="J462" s="377" t="s">
        <v>14650</v>
      </c>
      <c r="K462" s="774" t="s">
        <v>12340</v>
      </c>
      <c r="L462" s="782" t="s">
        <v>14754</v>
      </c>
      <c r="M462" s="784">
        <v>450000</v>
      </c>
      <c r="N462" s="323" t="str">
        <f>VLOOKUP(C462,'All Entries'!$B$1:$M$669,12,0)</f>
        <v>tanmay.zope@vit.edu.in</v>
      </c>
      <c r="O462" s="323" t="str">
        <f>VLOOKUP(C462,'All Entries'!$B$1:$N$669,13,0)</f>
        <v>tanmaydzope@gmail.com</v>
      </c>
      <c r="P462" s="982">
        <f>VLOOKUP(C462,'All Entries'!$B$1:$P$669,15,0)</f>
        <v>9503047572</v>
      </c>
      <c r="Q462" s="982" t="s">
        <v>14755</v>
      </c>
    </row>
    <row r="463" spans="1:17" ht="15">
      <c r="A463" s="774">
        <v>462</v>
      </c>
      <c r="B463" s="789" t="s">
        <v>13337</v>
      </c>
      <c r="C463" s="785" t="s">
        <v>13355</v>
      </c>
      <c r="D463" s="774" t="str">
        <f>VLOOKUP(C463,'All Entries'!$B$1:$D$669,3,0)</f>
        <v>Male</v>
      </c>
      <c r="E463" s="775" t="str">
        <f>VLOOKUP(C463,'All Entries'!$B$2:$F$695,5,0)</f>
        <v>EXTC</v>
      </c>
      <c r="F463" s="775" t="str">
        <f>VLOOKUP(C463,'All Entries'!$B$1:$G$669,6,0)</f>
        <v>EXTC 3</v>
      </c>
      <c r="G463" s="775"/>
      <c r="H463" s="377" t="s">
        <v>14328</v>
      </c>
      <c r="I463" s="377" t="s">
        <v>12866</v>
      </c>
      <c r="J463" s="377" t="s">
        <v>14328</v>
      </c>
      <c r="K463" s="774" t="s">
        <v>12340</v>
      </c>
      <c r="L463" s="782" t="s">
        <v>14774</v>
      </c>
      <c r="M463" s="784">
        <v>310000</v>
      </c>
      <c r="N463" s="323" t="str">
        <f>VLOOKUP(C463,'All Entries'!$B$1:$M$669,12,0)</f>
        <v>pranay.ghatkar@vit.edu.in</v>
      </c>
      <c r="O463" s="323" t="str">
        <f>VLOOKUP(C463,'All Entries'!$B$1:$N$669,13,0)</f>
        <v>pranay29699@gmail.com</v>
      </c>
      <c r="P463" s="982">
        <f>VLOOKUP(C463,'All Entries'!$B$1:$P$669,15,0)</f>
        <v>8779394191</v>
      </c>
      <c r="Q463" s="982" t="s">
        <v>14736</v>
      </c>
    </row>
    <row r="464" spans="1:17" ht="15">
      <c r="A464" s="774">
        <v>463</v>
      </c>
      <c r="B464" s="789" t="s">
        <v>14756</v>
      </c>
      <c r="C464" s="785" t="s">
        <v>8739</v>
      </c>
      <c r="D464" s="774" t="str">
        <f>VLOOKUP(C464,'All Entries'!$B$1:$D$669,3,0)</f>
        <v>Female</v>
      </c>
      <c r="E464" s="775" t="str">
        <f>VLOOKUP(C464,'All Entries'!$B$2:$F$695,5,0)</f>
        <v>INFT</v>
      </c>
      <c r="F464" s="775" t="str">
        <f>VLOOKUP(C464,'All Entries'!$B$1:$G$669,6,0)</f>
        <v>INFT-2</v>
      </c>
      <c r="G464" s="775"/>
      <c r="H464" s="377" t="s">
        <v>14328</v>
      </c>
      <c r="I464" s="377" t="s">
        <v>12866</v>
      </c>
      <c r="J464" s="377" t="s">
        <v>14328</v>
      </c>
      <c r="K464" s="774" t="s">
        <v>12340</v>
      </c>
      <c r="L464" s="782" t="s">
        <v>14774</v>
      </c>
      <c r="M464" s="784">
        <v>310000</v>
      </c>
      <c r="N464" s="323" t="str">
        <f>VLOOKUP(C464,'All Entries'!$B$1:$M$669,12,0)</f>
        <v>shivani.ambavane@vit.edu.in</v>
      </c>
      <c r="O464" s="323" t="str">
        <f>VLOOKUP(C464,'All Entries'!$B$1:$N$669,13,0)</f>
        <v>ambavaneshivani8@gmail.com</v>
      </c>
      <c r="P464" s="982">
        <f>VLOOKUP(C464,'All Entries'!$B$1:$P$669,15,0)</f>
        <v>9028228631</v>
      </c>
      <c r="Q464" s="982" t="s">
        <v>14736</v>
      </c>
    </row>
    <row r="465" spans="1:17" ht="15">
      <c r="A465" s="774">
        <v>464</v>
      </c>
      <c r="B465" s="789" t="s">
        <v>14757</v>
      </c>
      <c r="C465" s="785" t="s">
        <v>1534</v>
      </c>
      <c r="D465" s="774" t="str">
        <f>VLOOKUP(C465,'All Entries'!$B$1:$D$669,3,0)</f>
        <v>Female</v>
      </c>
      <c r="E465" s="775" t="str">
        <f>VLOOKUP(C465,'All Entries'!$B$2:$F$695,5,0)</f>
        <v>EXTC</v>
      </c>
      <c r="F465" s="775" t="str">
        <f>VLOOKUP(C465,'All Entries'!$B$1:$G$669,6,0)</f>
        <v>EXTC 1</v>
      </c>
      <c r="G465" s="775"/>
      <c r="H465" s="377" t="s">
        <v>14328</v>
      </c>
      <c r="I465" s="377" t="s">
        <v>12866</v>
      </c>
      <c r="J465" s="377" t="s">
        <v>14328</v>
      </c>
      <c r="K465" s="774" t="s">
        <v>12340</v>
      </c>
      <c r="L465" s="782" t="s">
        <v>14774</v>
      </c>
      <c r="M465" s="784">
        <v>310000</v>
      </c>
      <c r="N465" s="323" t="str">
        <f>VLOOKUP(C465,'All Entries'!$B$1:$M$669,12,0)</f>
        <v>anjali.sawant@vit.edu.in</v>
      </c>
      <c r="O465" s="323" t="str">
        <f>VLOOKUP(C465,'All Entries'!$B$1:$N$669,13,0)</f>
        <v>anjusawant2000@gmail.com</v>
      </c>
      <c r="P465" s="982">
        <f>VLOOKUP(C465,'All Entries'!$B$1:$P$669,15,0)</f>
        <v>8698871435</v>
      </c>
      <c r="Q465" s="982" t="s">
        <v>14736</v>
      </c>
    </row>
    <row r="466" spans="1:17" ht="15">
      <c r="A466" s="774">
        <v>465</v>
      </c>
      <c r="B466" s="789" t="s">
        <v>1742</v>
      </c>
      <c r="C466" s="785" t="s">
        <v>1741</v>
      </c>
      <c r="D466" s="774" t="str">
        <f>VLOOKUP(C466,'All Entries'!$B$1:$D$669,3,0)</f>
        <v>Female</v>
      </c>
      <c r="E466" s="775" t="str">
        <f>VLOOKUP(C466,'All Entries'!$B$2:$F$695,5,0)</f>
        <v>INFT</v>
      </c>
      <c r="F466" s="775" t="str">
        <f>VLOOKUP(C466,'All Entries'!$B$1:$G$669,6,0)</f>
        <v>INFT-1</v>
      </c>
      <c r="G466" s="775"/>
      <c r="H466" s="377" t="s">
        <v>14328</v>
      </c>
      <c r="I466" s="377" t="s">
        <v>12866</v>
      </c>
      <c r="J466" s="377" t="s">
        <v>14328</v>
      </c>
      <c r="K466" s="774" t="s">
        <v>12340</v>
      </c>
      <c r="L466" s="782" t="s">
        <v>14774</v>
      </c>
      <c r="M466" s="784">
        <v>310000</v>
      </c>
      <c r="N466" s="323" t="str">
        <f>VLOOKUP(C466,'All Entries'!$B$1:$M$669,12,0)</f>
        <v>anuja.dhanu@vit.edu.in</v>
      </c>
      <c r="O466" s="323" t="str">
        <f>VLOOKUP(C466,'All Entries'!$B$1:$N$669,13,0)</f>
        <v>anujadhanu685@gmail.com</v>
      </c>
      <c r="P466" s="982">
        <f>VLOOKUP(C466,'All Entries'!$B$1:$P$669,15,0)</f>
        <v>8286798008</v>
      </c>
      <c r="Q466" s="982" t="s">
        <v>14736</v>
      </c>
    </row>
    <row r="467" spans="1:17" ht="15">
      <c r="A467" s="774">
        <v>466</v>
      </c>
      <c r="B467" s="789" t="s">
        <v>14758</v>
      </c>
      <c r="C467" s="785" t="s">
        <v>3704</v>
      </c>
      <c r="D467" s="774" t="str">
        <f>VLOOKUP(C467,'All Entries'!$B$1:$D$669,3,0)</f>
        <v>Female</v>
      </c>
      <c r="E467" s="775" t="str">
        <f>VLOOKUP(C467,'All Entries'!$B$2:$F$695,5,0)</f>
        <v>CMPN</v>
      </c>
      <c r="F467" s="775" t="str">
        <f>VLOOKUP(C467,'All Entries'!$B$1:$G$669,6,0)</f>
        <v>CMPN-3</v>
      </c>
      <c r="G467" s="775"/>
      <c r="H467" s="377" t="s">
        <v>14328</v>
      </c>
      <c r="I467" s="377" t="s">
        <v>12866</v>
      </c>
      <c r="J467" s="377" t="s">
        <v>14328</v>
      </c>
      <c r="K467" s="774" t="s">
        <v>12340</v>
      </c>
      <c r="L467" s="782" t="s">
        <v>14774</v>
      </c>
      <c r="M467" s="784">
        <v>310000</v>
      </c>
      <c r="N467" s="323" t="str">
        <f>VLOOKUP(C467,'All Entries'!$B$1:$M$669,12,0)</f>
        <v>jinal.kelshikar@vit.edu.in</v>
      </c>
      <c r="O467" s="323" t="str">
        <f>VLOOKUP(C467,'All Entries'!$B$1:$N$669,13,0)</f>
        <v>jinalkelshikar@gmail.com</v>
      </c>
      <c r="P467" s="982">
        <f>VLOOKUP(C467,'All Entries'!$B$1:$P$669,15,0)</f>
        <v>7208666497</v>
      </c>
      <c r="Q467" s="982" t="s">
        <v>14736</v>
      </c>
    </row>
    <row r="468" spans="1:17" ht="15">
      <c r="A468" s="774">
        <v>467</v>
      </c>
      <c r="B468" s="789" t="s">
        <v>14759</v>
      </c>
      <c r="C468" s="785" t="s">
        <v>4031</v>
      </c>
      <c r="D468" s="774" t="str">
        <f>VLOOKUP(C468,'All Entries'!$B$1:$D$669,3,0)</f>
        <v>Male</v>
      </c>
      <c r="E468" s="775" t="str">
        <f>VLOOKUP(C468,'All Entries'!$B$2:$F$695,5,0)</f>
        <v>CMPN</v>
      </c>
      <c r="F468" s="775" t="str">
        <f>VLOOKUP(C468,'All Entries'!$B$1:$G$669,6,0)</f>
        <v>CMPN-2</v>
      </c>
      <c r="G468" s="775"/>
      <c r="H468" s="377" t="s">
        <v>14328</v>
      </c>
      <c r="I468" s="377" t="s">
        <v>12866</v>
      </c>
      <c r="J468" s="377" t="s">
        <v>14328</v>
      </c>
      <c r="K468" s="774" t="s">
        <v>12340</v>
      </c>
      <c r="L468" s="782" t="s">
        <v>14774</v>
      </c>
      <c r="M468" s="784">
        <v>310000</v>
      </c>
      <c r="N468" s="323" t="str">
        <f>VLOOKUP(C468,'All Entries'!$B$1:$M$669,12,0)</f>
        <v>kiran.mane@vit.edu.in</v>
      </c>
      <c r="O468" s="323" t="str">
        <f>VLOOKUP(C468,'All Entries'!$B$1:$N$669,13,0)</f>
        <v>Kiranmane1699@gmail.com</v>
      </c>
      <c r="P468" s="982">
        <f>VLOOKUP(C468,'All Entries'!$B$1:$P$669,15,0)</f>
        <v>7506321613</v>
      </c>
      <c r="Q468" s="982" t="s">
        <v>14736</v>
      </c>
    </row>
    <row r="469" spans="1:17" ht="15">
      <c r="A469" s="774">
        <v>468</v>
      </c>
      <c r="B469" s="789" t="s">
        <v>5550</v>
      </c>
      <c r="C469" s="785" t="s">
        <v>5549</v>
      </c>
      <c r="D469" s="774" t="str">
        <f>VLOOKUP(C469,'All Entries'!$B$1:$D$669,3,0)</f>
        <v>Female</v>
      </c>
      <c r="E469" s="775" t="str">
        <f>VLOOKUP(C469,'All Entries'!$B$2:$F$695,5,0)</f>
        <v>EXTC</v>
      </c>
      <c r="F469" s="775" t="str">
        <f>VLOOKUP(C469,'All Entries'!$B$1:$G$669,6,0)</f>
        <v>EXTC 3</v>
      </c>
      <c r="G469" s="775"/>
      <c r="H469" s="377" t="s">
        <v>14328</v>
      </c>
      <c r="I469" s="377" t="s">
        <v>12866</v>
      </c>
      <c r="J469" s="377" t="s">
        <v>14328</v>
      </c>
      <c r="K469" s="774" t="s">
        <v>12340</v>
      </c>
      <c r="L469" s="782" t="s">
        <v>14774</v>
      </c>
      <c r="M469" s="784">
        <v>310000</v>
      </c>
      <c r="N469" s="323" t="str">
        <f>VLOOKUP(C469,'All Entries'!$B$1:$M$669,12,0)</f>
        <v>nishanth.subramani@vit.edu.in</v>
      </c>
      <c r="O469" s="323" t="str">
        <f>VLOOKUP(C469,'All Entries'!$B$1:$N$669,13,0)</f>
        <v>nkounder888@gmail.com</v>
      </c>
      <c r="P469" s="982">
        <f>VLOOKUP(C469,'All Entries'!$B$1:$P$669,15,0)</f>
        <v>9004458074</v>
      </c>
      <c r="Q469" s="982" t="s">
        <v>14736</v>
      </c>
    </row>
    <row r="470" spans="1:17" ht="15">
      <c r="A470" s="774">
        <v>469</v>
      </c>
      <c r="B470" s="869" t="s">
        <v>9119</v>
      </c>
      <c r="C470" s="785" t="s">
        <v>9118</v>
      </c>
      <c r="D470" s="774" t="str">
        <f>VLOOKUP(C470,'All Entries'!$B$1:$D$669,3,0)</f>
        <v>Female</v>
      </c>
      <c r="E470" s="775" t="str">
        <f>VLOOKUP(C470,'All Entries'!$B$2:$F$695,5,0)</f>
        <v>EXTC</v>
      </c>
      <c r="F470" s="775" t="str">
        <f>VLOOKUP(C470,'All Entries'!$B$1:$G$669,6,0)</f>
        <v>EXTC 3</v>
      </c>
      <c r="G470" s="775"/>
      <c r="H470" s="377" t="s">
        <v>14328</v>
      </c>
      <c r="I470" s="377" t="s">
        <v>12866</v>
      </c>
      <c r="J470" s="377" t="s">
        <v>14328</v>
      </c>
      <c r="K470" s="774" t="s">
        <v>12340</v>
      </c>
      <c r="L470" s="782" t="s">
        <v>14774</v>
      </c>
      <c r="M470" s="784">
        <v>310000</v>
      </c>
      <c r="N470" s="323" t="str">
        <f>VLOOKUP(C470,'All Entries'!$B$1:$M$669,12,0)</f>
        <v>shruti.gonga@vit.edu.in</v>
      </c>
      <c r="O470" s="323" t="str">
        <f>VLOOKUP(C470,'All Entries'!$B$1:$N$669,13,0)</f>
        <v>shrutigonga24@gmail.com</v>
      </c>
      <c r="P470" s="982">
        <f>VLOOKUP(C470,'All Entries'!$B$1:$P$669,15,0)</f>
        <v>8767483895</v>
      </c>
      <c r="Q470" s="982" t="s">
        <v>14736</v>
      </c>
    </row>
    <row r="471" spans="1:17" ht="15">
      <c r="A471" s="774">
        <v>470</v>
      </c>
      <c r="B471" s="789" t="s">
        <v>14760</v>
      </c>
      <c r="C471" s="785" t="s">
        <v>10839</v>
      </c>
      <c r="D471" s="774" t="str">
        <f>VLOOKUP(C471,'All Entries'!$B$1:$D$669,3,0)</f>
        <v>Male</v>
      </c>
      <c r="E471" s="775" t="str">
        <f>VLOOKUP(C471,'All Entries'!$B$2:$F$695,5,0)</f>
        <v>EXTC</v>
      </c>
      <c r="F471" s="775" t="str">
        <f>VLOOKUP(C471,'All Entries'!$B$1:$G$669,6,0)</f>
        <v>EXTC 2</v>
      </c>
      <c r="G471" s="775"/>
      <c r="H471" s="377" t="s">
        <v>14328</v>
      </c>
      <c r="I471" s="377" t="s">
        <v>12866</v>
      </c>
      <c r="J471" s="377" t="s">
        <v>14328</v>
      </c>
      <c r="K471" s="774" t="s">
        <v>12340</v>
      </c>
      <c r="L471" s="782" t="s">
        <v>14774</v>
      </c>
      <c r="M471" s="784">
        <v>310000</v>
      </c>
      <c r="N471" s="323" t="str">
        <f>VLOOKUP(C471,'All Entries'!$B$1:$M$669,12,0)</f>
        <v>vaibhav.patil@vit.edu.in</v>
      </c>
      <c r="O471" s="323" t="str">
        <f>VLOOKUP(C471,'All Entries'!$B$1:$N$669,13,0)</f>
        <v>vaibhavpatil362000@gmail.com</v>
      </c>
      <c r="P471" s="982">
        <f>VLOOKUP(C471,'All Entries'!$B$1:$P$669,15,0)</f>
        <v>9869744877</v>
      </c>
      <c r="Q471" s="982" t="s">
        <v>14736</v>
      </c>
    </row>
    <row r="472" spans="1:17" ht="15">
      <c r="A472" s="774">
        <v>471</v>
      </c>
      <c r="B472" s="869" t="s">
        <v>10356</v>
      </c>
      <c r="C472" s="1013" t="s">
        <v>10355</v>
      </c>
      <c r="D472" s="774" t="str">
        <f>VLOOKUP(C472,'All Entries'!$B$1:$D$669,3,0)</f>
        <v>Male</v>
      </c>
      <c r="E472" s="775" t="str">
        <f>VLOOKUP(C472,'All Entries'!$B$2:$F$695,5,0)</f>
        <v>CMPN</v>
      </c>
      <c r="F472" s="775" t="str">
        <f>VLOOKUP(C472,'All Entries'!$B$1:$G$669,6,0)</f>
        <v>CMPN-1</v>
      </c>
      <c r="G472" s="775"/>
      <c r="H472" s="377" t="s">
        <v>14764</v>
      </c>
      <c r="I472" s="377" t="s">
        <v>2052</v>
      </c>
      <c r="J472" s="377" t="s">
        <v>14764</v>
      </c>
      <c r="K472" s="774" t="s">
        <v>12340</v>
      </c>
      <c r="L472" s="782" t="s">
        <v>14411</v>
      </c>
      <c r="M472" s="784">
        <v>400000</v>
      </c>
      <c r="N472" s="323" t="str">
        <f>VLOOKUP(C472,'All Entries'!$B$1:$M$669,12,0)</f>
        <v>swapnil.talpade@vit.edu.in</v>
      </c>
      <c r="O472" s="323" t="str">
        <f>VLOOKUP(C472,'All Entries'!$B$1:$N$669,13,0)</f>
        <v>swapniltalpade41@gmail.com</v>
      </c>
      <c r="P472" s="982">
        <f>VLOOKUP(C472,'All Entries'!$B$1:$P$669,15,0)</f>
        <v>9664944550</v>
      </c>
      <c r="Q472" s="982" t="s">
        <v>14492</v>
      </c>
    </row>
    <row r="473" spans="1:17" ht="15">
      <c r="A473" s="774">
        <v>472</v>
      </c>
      <c r="B473" s="789" t="s">
        <v>14765</v>
      </c>
      <c r="C473" s="1013" t="s">
        <v>9645</v>
      </c>
      <c r="D473" s="774" t="str">
        <f>VLOOKUP(C473,'All Entries'!$B$1:$D$669,3,0)</f>
        <v>Male</v>
      </c>
      <c r="E473" s="775" t="str">
        <f>VLOOKUP(C473,'All Entries'!$B$2:$F$695,5,0)</f>
        <v>INFT</v>
      </c>
      <c r="F473" s="775" t="str">
        <f>VLOOKUP(C473,'All Entries'!$B$1:$G$669,6,0)</f>
        <v>INFT-1</v>
      </c>
      <c r="G473" s="775"/>
      <c r="H473" s="377" t="s">
        <v>14766</v>
      </c>
      <c r="I473" s="377" t="s">
        <v>12913</v>
      </c>
      <c r="J473" s="377" t="s">
        <v>14766</v>
      </c>
      <c r="K473" s="774" t="s">
        <v>13185</v>
      </c>
      <c r="L473" s="782" t="s">
        <v>14775</v>
      </c>
      <c r="M473" s="784">
        <v>500000</v>
      </c>
      <c r="N473" s="323" t="str">
        <f>VLOOKUP(C473,'All Entries'!$B$1:$M$669,12,0)</f>
        <v>siddhesh.shivgan@vit.edu.in</v>
      </c>
      <c r="O473" s="323" t="str">
        <f>VLOOKUP(C473,'All Entries'!$B$1:$N$669,13,0)</f>
        <v>siddheshshivgan2306@gmail.com</v>
      </c>
      <c r="P473" s="982">
        <f>VLOOKUP(C473,'All Entries'!$B$1:$P$669,15,0)</f>
        <v>9082790591</v>
      </c>
      <c r="Q473" s="982" t="s">
        <v>14807</v>
      </c>
    </row>
    <row r="474" spans="1:17" ht="15">
      <c r="A474" s="774">
        <v>473</v>
      </c>
      <c r="B474" s="789" t="s">
        <v>14767</v>
      </c>
      <c r="C474" s="1013" t="s">
        <v>9759</v>
      </c>
      <c r="D474" s="774" t="str">
        <f>VLOOKUP(C474,'All Entries'!$B$1:$D$669,3,0)</f>
        <v>Female</v>
      </c>
      <c r="E474" s="775" t="str">
        <f>VLOOKUP(C474,'All Entries'!$B$2:$F$695,5,0)</f>
        <v>CMPN</v>
      </c>
      <c r="F474" s="775" t="str">
        <f>VLOOKUP(C474,'All Entries'!$B$1:$G$669,6,0)</f>
        <v>CMPN-3</v>
      </c>
      <c r="G474" s="775"/>
      <c r="H474" s="377" t="s">
        <v>14768</v>
      </c>
      <c r="I474" s="377" t="s">
        <v>12913</v>
      </c>
      <c r="J474" s="377" t="s">
        <v>14768</v>
      </c>
      <c r="K474" s="774" t="s">
        <v>12340</v>
      </c>
      <c r="L474" s="782" t="s">
        <v>14776</v>
      </c>
      <c r="M474" s="784">
        <v>300000</v>
      </c>
      <c r="N474" s="323" t="str">
        <f>VLOOKUP(C474,'All Entries'!$B$1:$M$669,12,0)</f>
        <v>siddhi.kelaskar@vit.edu.in</v>
      </c>
      <c r="O474" s="323" t="str">
        <f>VLOOKUP(C474,'All Entries'!$B$1:$N$669,13,0)</f>
        <v>kelaskarsiddhi1315@gmail.com</v>
      </c>
      <c r="P474" s="982">
        <f>VLOOKUP(C474,'All Entries'!$B$1:$P$669,15,0)</f>
        <v>8097343982</v>
      </c>
      <c r="Q474" s="982" t="s">
        <v>14769</v>
      </c>
    </row>
    <row r="475" spans="1:17" ht="15">
      <c r="A475" s="774">
        <v>474</v>
      </c>
      <c r="B475" s="789" t="s">
        <v>13749</v>
      </c>
      <c r="C475" s="780" t="s">
        <v>857</v>
      </c>
      <c r="D475" s="774" t="str">
        <f>VLOOKUP(C475,'All Entries'!$B$1:$D$669,3,0)</f>
        <v>Female</v>
      </c>
      <c r="E475" s="775" t="str">
        <f>VLOOKUP(C475,'All Entries'!$B$2:$F$695,5,0)</f>
        <v>EXTC</v>
      </c>
      <c r="F475" s="775" t="str">
        <f>VLOOKUP(C475,'All Entries'!$B$1:$G$669,6,0)</f>
        <v>EXTC 2</v>
      </c>
      <c r="G475" s="775"/>
      <c r="H475" s="377" t="s">
        <v>14772</v>
      </c>
      <c r="I475" s="377" t="s">
        <v>2052</v>
      </c>
      <c r="J475" s="377" t="s">
        <v>14772</v>
      </c>
      <c r="K475" s="774" t="s">
        <v>14773</v>
      </c>
      <c r="L475" s="782" t="s">
        <v>14777</v>
      </c>
      <c r="M475" s="784">
        <v>336000</v>
      </c>
      <c r="N475" s="323" t="str">
        <f>VLOOKUP(C475,'All Entries'!$B$1:$M$669,12,0)</f>
        <v>akanksha.samel@vit.edu.in</v>
      </c>
      <c r="O475" s="323" t="str">
        <f>VLOOKUP(C475,'All Entries'!$B$1:$N$669,13,0)</f>
        <v>akankshasamel11@gmail.com</v>
      </c>
      <c r="P475" s="982">
        <f>VLOOKUP(C475,'All Entries'!$B$1:$P$669,15,0)</f>
        <v>9987484093</v>
      </c>
      <c r="Q475" s="982" t="s">
        <v>14805</v>
      </c>
    </row>
    <row r="476" spans="1:17" ht="15">
      <c r="A476" s="774">
        <v>475</v>
      </c>
      <c r="B476" s="789" t="s">
        <v>4455</v>
      </c>
      <c r="C476" s="774" t="s">
        <v>4454</v>
      </c>
      <c r="D476" s="774" t="str">
        <f>VLOOKUP(C476,'All Entries'!$B$1:$D$669,3,0)</f>
        <v>Male</v>
      </c>
      <c r="E476" s="775" t="str">
        <f>VLOOKUP(C476,'All Entries'!$B$2:$F$695,5,0)</f>
        <v>INFT</v>
      </c>
      <c r="F476" s="775" t="str">
        <f>VLOOKUP(C476,'All Entries'!$B$1:$G$669,6,0)</f>
        <v>INFT-2</v>
      </c>
      <c r="G476" s="775"/>
      <c r="H476" s="377" t="s">
        <v>14780</v>
      </c>
      <c r="I476" s="377" t="s">
        <v>12866</v>
      </c>
      <c r="J476" s="377" t="s">
        <v>14780</v>
      </c>
      <c r="K476" s="774" t="s">
        <v>12340</v>
      </c>
      <c r="L476" s="782" t="s">
        <v>14411</v>
      </c>
      <c r="M476" s="784">
        <v>520000</v>
      </c>
      <c r="N476" s="323" t="str">
        <f>VLOOKUP(C476,'All Entries'!$B$1:$M$669,12,0)</f>
        <v>Mandar.Salvi@vit.edu.in</v>
      </c>
      <c r="O476" s="323" t="str">
        <f>VLOOKUP(C476,'All Entries'!$B$1:$N$669,13,0)</f>
        <v>salvim800@gmail.com</v>
      </c>
      <c r="P476" s="982">
        <f>VLOOKUP(C476,'All Entries'!$B$1:$P$669,15,0)</f>
        <v>8108219995</v>
      </c>
      <c r="Q476" s="982" t="s">
        <v>14492</v>
      </c>
    </row>
    <row r="477" spans="1:17" ht="15">
      <c r="A477" s="774">
        <v>476</v>
      </c>
      <c r="B477" s="1020" t="s">
        <v>14782</v>
      </c>
      <c r="C477" s="774" t="s">
        <v>10873</v>
      </c>
      <c r="D477" s="774" t="str">
        <f>VLOOKUP(C477,'All Entries'!$B$1:$D$669,3,0)</f>
        <v>Female</v>
      </c>
      <c r="E477" s="775" t="str">
        <f>VLOOKUP(C477,'All Entries'!$B$2:$F$695,5,0)</f>
        <v>INFT</v>
      </c>
      <c r="F477" s="775" t="str">
        <f>VLOOKUP(C477,'All Entries'!$B$1:$G$669,6,0)</f>
        <v>INFT-1</v>
      </c>
      <c r="G477" s="775"/>
      <c r="H477" s="377" t="s">
        <v>14781</v>
      </c>
      <c r="I477" s="377" t="s">
        <v>12913</v>
      </c>
      <c r="J477" s="377" t="s">
        <v>14781</v>
      </c>
      <c r="K477" s="774" t="s">
        <v>12340</v>
      </c>
      <c r="L477" s="782" t="s">
        <v>14791</v>
      </c>
      <c r="M477" s="784">
        <v>300000</v>
      </c>
      <c r="N477" s="323" t="str">
        <f>VLOOKUP(C477,'All Entries'!$B$1:$M$669,12,0)</f>
        <v>vaibhavi.prabhulkar@vit.edu.in</v>
      </c>
      <c r="O477" s="323" t="str">
        <f>VLOOKUP(C477,'All Entries'!$B$1:$N$669,13,0)</f>
        <v>vaibhaviprabhulkar08@gmail.com</v>
      </c>
      <c r="P477" s="982">
        <f>VLOOKUP(C477,'All Entries'!$B$1:$P$669,15,0)</f>
        <v>8097562168</v>
      </c>
      <c r="Q477" s="982"/>
    </row>
    <row r="478" spans="1:17" ht="15">
      <c r="A478" s="774">
        <v>477</v>
      </c>
      <c r="B478" s="1020" t="s">
        <v>5242</v>
      </c>
      <c r="C478" s="774" t="s">
        <v>5241</v>
      </c>
      <c r="D478" s="774" t="str">
        <f>VLOOKUP(C478,'All Entries'!$B$1:$D$669,3,0)</f>
        <v>Female</v>
      </c>
      <c r="E478" s="775" t="str">
        <f>VLOOKUP(C478,'All Entries'!$B$2:$F$695,5,0)</f>
        <v>INFT</v>
      </c>
      <c r="F478" s="775" t="str">
        <f>VLOOKUP(C478,'All Entries'!$B$1:$G$669,6,0)</f>
        <v>INFT-1</v>
      </c>
      <c r="G478" s="775"/>
      <c r="H478" s="377" t="s">
        <v>14781</v>
      </c>
      <c r="I478" s="377" t="s">
        <v>12913</v>
      </c>
      <c r="J478" s="377" t="s">
        <v>14781</v>
      </c>
      <c r="K478" s="774" t="s">
        <v>12340</v>
      </c>
      <c r="L478" s="782" t="s">
        <v>14791</v>
      </c>
      <c r="M478" s="784">
        <v>300000</v>
      </c>
      <c r="N478" s="323" t="str">
        <f>VLOOKUP(C478,'All Entries'!$B$1:$M$669,12,0)</f>
        <v>neha.adulkar@vit.edu.in</v>
      </c>
      <c r="O478" s="323" t="str">
        <f>VLOOKUP(C478,'All Entries'!$B$1:$N$669,13,0)</f>
        <v>adulkarnd@gmail.com</v>
      </c>
      <c r="P478" s="982">
        <f>VLOOKUP(C478,'All Entries'!$B$1:$P$669,15,0)</f>
        <v>8275363354</v>
      </c>
      <c r="Q478" s="982"/>
    </row>
    <row r="479" spans="1:17" ht="15">
      <c r="A479" s="774">
        <v>478</v>
      </c>
      <c r="B479" s="1020" t="s">
        <v>14756</v>
      </c>
      <c r="C479" s="774" t="s">
        <v>8739</v>
      </c>
      <c r="D479" s="774" t="str">
        <f>VLOOKUP(C479,'All Entries'!$B$1:$D$669,3,0)</f>
        <v>Female</v>
      </c>
      <c r="E479" s="775" t="str">
        <f>VLOOKUP(C479,'All Entries'!$B$2:$F$695,5,0)</f>
        <v>INFT</v>
      </c>
      <c r="F479" s="775" t="str">
        <f>VLOOKUP(C479,'All Entries'!$B$1:$G$669,6,0)</f>
        <v>INFT-2</v>
      </c>
      <c r="G479" s="775"/>
      <c r="H479" s="377" t="s">
        <v>14781</v>
      </c>
      <c r="I479" s="377" t="s">
        <v>12913</v>
      </c>
      <c r="J479" s="377" t="s">
        <v>14781</v>
      </c>
      <c r="K479" s="774" t="s">
        <v>12340</v>
      </c>
      <c r="L479" s="782" t="s">
        <v>14791</v>
      </c>
      <c r="M479" s="784">
        <v>300000</v>
      </c>
      <c r="N479" s="323" t="str">
        <f>VLOOKUP(C479,'All Entries'!$B$1:$M$669,12,0)</f>
        <v>shivani.ambavane@vit.edu.in</v>
      </c>
      <c r="O479" s="323" t="str">
        <f>VLOOKUP(C479,'All Entries'!$B$1:$N$669,13,0)</f>
        <v>ambavaneshivani8@gmail.com</v>
      </c>
      <c r="P479" s="982">
        <f>VLOOKUP(C479,'All Entries'!$B$1:$P$669,15,0)</f>
        <v>9028228631</v>
      </c>
      <c r="Q479" s="982"/>
    </row>
    <row r="480" spans="1:17" ht="15">
      <c r="A480" s="774">
        <v>479</v>
      </c>
      <c r="B480" s="1020" t="s">
        <v>10471</v>
      </c>
      <c r="C480" s="774" t="s">
        <v>10470</v>
      </c>
      <c r="D480" s="774" t="str">
        <f>VLOOKUP(C480,'All Entries'!$B$1:$D$669,3,0)</f>
        <v>Male</v>
      </c>
      <c r="E480" s="775" t="s">
        <v>12496</v>
      </c>
      <c r="F480" s="775" t="str">
        <f>VLOOKUP(C480,'All Entries'!$B$1:$G$669,6,0)</f>
        <v>INFT-3</v>
      </c>
      <c r="G480" s="775"/>
      <c r="H480" s="377" t="s">
        <v>14781</v>
      </c>
      <c r="I480" s="377" t="s">
        <v>12913</v>
      </c>
      <c r="J480" s="377" t="s">
        <v>14781</v>
      </c>
      <c r="K480" s="774" t="s">
        <v>12340</v>
      </c>
      <c r="L480" s="782" t="s">
        <v>14791</v>
      </c>
      <c r="M480" s="784">
        <v>300000</v>
      </c>
      <c r="N480" s="323" t="str">
        <f>VLOOKUP(C480,'All Entries'!$B$1:$M$669,12,0)</f>
        <v>tanmay.ambekar@vit.edu.in</v>
      </c>
      <c r="O480" s="323" t="str">
        <f>VLOOKUP(C480,'All Entries'!$B$1:$N$669,13,0)</f>
        <v>ambekartanmay@gmail.com</v>
      </c>
      <c r="P480" s="982">
        <f>VLOOKUP(C480,'All Entries'!$B$1:$P$669,15,0)</f>
        <v>7977201177</v>
      </c>
      <c r="Q480" s="982"/>
    </row>
    <row r="481" spans="1:17" ht="15">
      <c r="A481" s="774">
        <v>480</v>
      </c>
      <c r="B481" s="1020" t="s">
        <v>14783</v>
      </c>
      <c r="C481" s="1023" t="s">
        <v>13590</v>
      </c>
      <c r="D481" s="774" t="str">
        <f>VLOOKUP(C481,'All Entries'!$B$1:$D$669,3,0)</f>
        <v>Male</v>
      </c>
      <c r="E481" s="775" t="s">
        <v>12496</v>
      </c>
      <c r="F481" s="775" t="str">
        <f>VLOOKUP(C481,'All Entries'!$B$1:$G$669,6,0)</f>
        <v>INFT-3</v>
      </c>
      <c r="G481" s="775"/>
      <c r="H481" s="377" t="s">
        <v>14781</v>
      </c>
      <c r="I481" s="377" t="s">
        <v>12913</v>
      </c>
      <c r="J481" s="377" t="s">
        <v>14781</v>
      </c>
      <c r="K481" s="774" t="s">
        <v>12340</v>
      </c>
      <c r="L481" s="782" t="s">
        <v>14791</v>
      </c>
      <c r="M481" s="784">
        <v>300000</v>
      </c>
      <c r="N481" s="323" t="str">
        <f>VLOOKUP(C481,'All Entries'!$B$1:$M$669,12,0)</f>
        <v>yash.anjara@vit.edu.in</v>
      </c>
      <c r="O481" s="323" t="str">
        <f>VLOOKUP(C481,'All Entries'!$B$1:$N$669,13,0)</f>
        <v xml:space="preserve">anjara.yash@gmail.com </v>
      </c>
      <c r="P481" s="982">
        <f>VLOOKUP(C481,'All Entries'!$B$1:$P$669,15,0)</f>
        <v>8369569048</v>
      </c>
      <c r="Q481" s="982"/>
    </row>
    <row r="482" spans="1:17" ht="15">
      <c r="A482" s="774">
        <v>481</v>
      </c>
      <c r="B482" s="1021" t="s">
        <v>14489</v>
      </c>
      <c r="C482" s="780" t="s">
        <v>14490</v>
      </c>
      <c r="D482" s="1022" t="str">
        <f>VLOOKUP(C482,'All Entries'!$B$1:$D$695,3,0)</f>
        <v>Male</v>
      </c>
      <c r="E482" s="775" t="s">
        <v>12496</v>
      </c>
      <c r="F482" s="775" t="str">
        <f>VLOOKUP(C482,'All Entries'!$B$1:$G$695,6,0)</f>
        <v>INFT-3</v>
      </c>
      <c r="G482" s="775"/>
      <c r="H482" s="377" t="s">
        <v>14781</v>
      </c>
      <c r="I482" s="377" t="s">
        <v>12913</v>
      </c>
      <c r="J482" s="377" t="s">
        <v>14781</v>
      </c>
      <c r="K482" s="774" t="s">
        <v>12340</v>
      </c>
      <c r="L482" s="782" t="s">
        <v>14791</v>
      </c>
      <c r="M482" s="784">
        <v>300000</v>
      </c>
      <c r="N482" s="323" t="str">
        <f>VLOOKUP(C482,'All Entries'!$B$1:$M$695,12,0)</f>
        <v>devesh.sherlekar@vit.edu.in</v>
      </c>
      <c r="O482" s="323" t="str">
        <f>VLOOKUP(C482,'All Entries'!$B$1:$N$695,13,0)</f>
        <v>deveshsherlekar87@gmail.com</v>
      </c>
      <c r="P482" s="982">
        <f>VLOOKUP(C482,'All Entries'!$B$1:$P$695,15,0)</f>
        <v>8689839615</v>
      </c>
      <c r="Q482" s="982"/>
    </row>
    <row r="483" spans="1:17" ht="15">
      <c r="A483" s="774">
        <v>482</v>
      </c>
      <c r="B483" s="1020" t="s">
        <v>14784</v>
      </c>
      <c r="C483" s="785" t="s">
        <v>10820</v>
      </c>
      <c r="D483" s="774" t="str">
        <f>VLOOKUP(C483,'All Entries'!$B$1:$D$669,3,0)</f>
        <v>Male</v>
      </c>
      <c r="E483" s="775" t="str">
        <f>VLOOKUP(C483,'All Entries'!$B$2:$F$695,5,0)</f>
        <v>CMPN</v>
      </c>
      <c r="F483" s="775" t="str">
        <f>VLOOKUP(C483,'All Entries'!$B$1:$G$669,6,0)</f>
        <v>CMPN-2</v>
      </c>
      <c r="G483" s="775"/>
      <c r="H483" s="377" t="s">
        <v>14781</v>
      </c>
      <c r="I483" s="377" t="s">
        <v>12913</v>
      </c>
      <c r="J483" s="377" t="s">
        <v>14781</v>
      </c>
      <c r="K483" s="774" t="s">
        <v>12340</v>
      </c>
      <c r="L483" s="782" t="s">
        <v>14791</v>
      </c>
      <c r="M483" s="784">
        <v>300000</v>
      </c>
      <c r="N483" s="323" t="str">
        <f>VLOOKUP(C483,'All Entries'!$B$1:$M$669,12,0)</f>
        <v>vaibhav.singh@vit.edu.in</v>
      </c>
      <c r="O483" s="323" t="str">
        <f>VLOOKUP(C483,'All Entries'!$B$1:$N$669,13,0)</f>
        <v>vaibhavsingh2607@gmail.com</v>
      </c>
      <c r="P483" s="982">
        <f>VLOOKUP(C483,'All Entries'!$B$1:$P$669,15,0)</f>
        <v>9619678846</v>
      </c>
      <c r="Q483" s="982"/>
    </row>
    <row r="484" spans="1:17" ht="15">
      <c r="A484" s="774">
        <v>483</v>
      </c>
      <c r="B484" s="1020" t="s">
        <v>7797</v>
      </c>
      <c r="C484" s="1023" t="s">
        <v>7796</v>
      </c>
      <c r="D484" s="774" t="str">
        <f>VLOOKUP(C484,'All Entries'!$B$1:$D$669,3,0)</f>
        <v>Female</v>
      </c>
      <c r="E484" s="775" t="str">
        <f>VLOOKUP(C484,'All Entries'!$B$2:$F$695,5,0)</f>
        <v>CMPN</v>
      </c>
      <c r="F484" s="775" t="str">
        <f>VLOOKUP(C484,'All Entries'!$B$1:$G$669,6,0)</f>
        <v>CMPN-3</v>
      </c>
      <c r="G484" s="775"/>
      <c r="H484" s="377" t="s">
        <v>14781</v>
      </c>
      <c r="I484" s="377" t="s">
        <v>12913</v>
      </c>
      <c r="J484" s="377" t="s">
        <v>14781</v>
      </c>
      <c r="K484" s="774" t="s">
        <v>12340</v>
      </c>
      <c r="L484" s="782" t="s">
        <v>14791</v>
      </c>
      <c r="M484" s="784">
        <v>300000</v>
      </c>
      <c r="N484" s="323" t="str">
        <f>VLOOKUP(C484,'All Entries'!$B$1:$M$669,12,0)</f>
        <v>sailee.sawant@vit.edu.in</v>
      </c>
      <c r="O484" s="323" t="str">
        <f>VLOOKUP(C484,'All Entries'!$B$1:$N$669,13,0)</f>
        <v>saileesawant1519@gmail.com</v>
      </c>
      <c r="P484" s="982">
        <f>VLOOKUP(C484,'All Entries'!$B$1:$P$669,15,0)</f>
        <v>9757345914</v>
      </c>
      <c r="Q484" s="982"/>
    </row>
    <row r="485" spans="1:17" ht="15">
      <c r="A485" s="774">
        <v>484</v>
      </c>
      <c r="B485" s="1021" t="s">
        <v>10804</v>
      </c>
      <c r="C485" s="780" t="s">
        <v>10803</v>
      </c>
      <c r="D485" s="1022" t="str">
        <f>VLOOKUP(C485,'All Entries'!$B$1:$D$695,3,0)</f>
        <v>Male</v>
      </c>
      <c r="E485" s="775" t="str">
        <f>VLOOKUP(C485,'All Entries'!$B$2:$F$695,5,0)</f>
        <v>CMPN</v>
      </c>
      <c r="F485" s="775" t="str">
        <f>VLOOKUP(C485,'All Entries'!$B$1:$G$669,6,0)</f>
        <v>CMPN-3</v>
      </c>
      <c r="G485" s="775"/>
      <c r="H485" s="377" t="s">
        <v>14781</v>
      </c>
      <c r="I485" s="377" t="s">
        <v>12913</v>
      </c>
      <c r="J485" s="377" t="s">
        <v>14781</v>
      </c>
      <c r="K485" s="774" t="s">
        <v>12340</v>
      </c>
      <c r="L485" s="782" t="s">
        <v>14791</v>
      </c>
      <c r="M485" s="784">
        <v>300000</v>
      </c>
      <c r="N485" s="323" t="str">
        <f>VLOOKUP(C485,'All Entries'!$B$1:$M$669,12,0)</f>
        <v>uzair.ansari@vit.edu.in</v>
      </c>
      <c r="O485" s="323" t="str">
        <f>VLOOKUP(C485,'All Entries'!$B$1:$N$669,13,0)</f>
        <v>ansariuuzair9699@gmail.com</v>
      </c>
      <c r="P485" s="982">
        <f>VLOOKUP(C485,'All Entries'!$B$1:$P$669,15,0)</f>
        <v>9699149884</v>
      </c>
      <c r="Q485" s="982"/>
    </row>
    <row r="486" spans="1:17" ht="15">
      <c r="A486" s="774">
        <v>485</v>
      </c>
      <c r="B486" s="1020" t="s">
        <v>14785</v>
      </c>
      <c r="C486" s="785" t="s">
        <v>9941</v>
      </c>
      <c r="D486" s="774" t="str">
        <f>VLOOKUP(C486,'All Entries'!$B$1:$D$669,3,0)</f>
        <v>Male</v>
      </c>
      <c r="E486" s="775" t="str">
        <f>VLOOKUP(C486,'All Entries'!$B$2:$F$695,5,0)</f>
        <v>ETRX</v>
      </c>
      <c r="F486" s="775" t="str">
        <f>VLOOKUP(C486,'All Entries'!$B$1:$G$669,6,0)</f>
        <v>ETRX 1</v>
      </c>
      <c r="G486" s="775"/>
      <c r="H486" s="377" t="s">
        <v>14781</v>
      </c>
      <c r="I486" s="377" t="s">
        <v>12913</v>
      </c>
      <c r="J486" s="377" t="s">
        <v>14781</v>
      </c>
      <c r="K486" s="774" t="s">
        <v>12340</v>
      </c>
      <c r="L486" s="782" t="s">
        <v>14791</v>
      </c>
      <c r="M486" s="784">
        <v>300000</v>
      </c>
      <c r="N486" s="323" t="str">
        <f>VLOOKUP(C486,'All Entries'!$B$1:$M$669,12,0)</f>
        <v>soham.sardesai@vit.edu.in</v>
      </c>
      <c r="O486" s="323" t="str">
        <f>VLOOKUP(C486,'All Entries'!$B$1:$N$669,13,0)</f>
        <v>sohamsardesai0207@gmail.com</v>
      </c>
      <c r="P486" s="982">
        <f>VLOOKUP(C486,'All Entries'!$B$1:$P$669,15,0)</f>
        <v>9619128394</v>
      </c>
      <c r="Q486" s="982"/>
    </row>
    <row r="487" spans="1:17" ht="15">
      <c r="A487" s="774">
        <v>486</v>
      </c>
      <c r="B487" s="1020" t="s">
        <v>14786</v>
      </c>
      <c r="C487" s="774" t="s">
        <v>8340</v>
      </c>
      <c r="D487" s="774" t="str">
        <f>VLOOKUP(C487,'All Entries'!$B$1:$D$669,3,0)</f>
        <v>Male</v>
      </c>
      <c r="E487" s="775" t="str">
        <f>VLOOKUP(C487,'All Entries'!$B$2:$F$695,5,0)</f>
        <v>ETRX</v>
      </c>
      <c r="F487" s="775" t="str">
        <f>VLOOKUP(C487,'All Entries'!$B$1:$G$669,6,0)</f>
        <v>ETRX 2</v>
      </c>
      <c r="G487" s="775"/>
      <c r="H487" s="377" t="s">
        <v>14781</v>
      </c>
      <c r="I487" s="377" t="s">
        <v>12913</v>
      </c>
      <c r="J487" s="377" t="s">
        <v>14781</v>
      </c>
      <c r="K487" s="774" t="s">
        <v>12340</v>
      </c>
      <c r="L487" s="782" t="s">
        <v>14791</v>
      </c>
      <c r="M487" s="784">
        <v>300000</v>
      </c>
      <c r="N487" s="323" t="str">
        <f>VLOOKUP(C487,'All Entries'!$B$1:$M$669,12,0)</f>
        <v>saurabh.jagtap@vit.edu.in</v>
      </c>
      <c r="O487" s="323" t="str">
        <f>VLOOKUP(C487,'All Entries'!$B$1:$N$669,13,0)</f>
        <v>saurabh17399@gmail.com</v>
      </c>
      <c r="P487" s="982">
        <f>VLOOKUP(C487,'All Entries'!$B$1:$P$669,15,0)</f>
        <v>8828477267</v>
      </c>
      <c r="Q487" s="982"/>
    </row>
    <row r="488" spans="1:17" ht="15">
      <c r="A488" s="774">
        <v>487</v>
      </c>
      <c r="B488" s="1020" t="s">
        <v>14787</v>
      </c>
      <c r="C488" s="774" t="s">
        <v>13742</v>
      </c>
      <c r="D488" s="774" t="str">
        <f>VLOOKUP(C488,'All Entries'!$B$1:$D$669,3,0)</f>
        <v>Female</v>
      </c>
      <c r="E488" s="775" t="str">
        <f>VLOOKUP(C488,'All Entries'!$B$2:$F$695,5,0)</f>
        <v>ETRX</v>
      </c>
      <c r="F488" s="775" t="str">
        <f>VLOOKUP(C488,'All Entries'!$B$1:$G$669,6,0)</f>
        <v>ETRX 3</v>
      </c>
      <c r="G488" s="775"/>
      <c r="H488" s="377" t="s">
        <v>14781</v>
      </c>
      <c r="I488" s="377" t="s">
        <v>12913</v>
      </c>
      <c r="J488" s="377" t="s">
        <v>14781</v>
      </c>
      <c r="K488" s="774" t="s">
        <v>12340</v>
      </c>
      <c r="L488" s="782" t="s">
        <v>14791</v>
      </c>
      <c r="M488" s="784">
        <v>300000</v>
      </c>
      <c r="N488" s="323" t="str">
        <f>VLOOKUP(C488,'All Entries'!$B$1:$M$669,12,0)</f>
        <v>ashi.chaurasia@vit.edu.in</v>
      </c>
      <c r="O488" s="323" t="str">
        <f>VLOOKUP(C488,'All Entries'!$B$1:$N$669,13,0)</f>
        <v>aashichuarasia1432@gmail.com</v>
      </c>
      <c r="P488" s="982">
        <f>VLOOKUP(C488,'All Entries'!$B$1:$P$669,15,0)</f>
        <v>9653295682</v>
      </c>
      <c r="Q488" s="982"/>
    </row>
    <row r="489" spans="1:17" ht="15">
      <c r="A489" s="774">
        <v>488</v>
      </c>
      <c r="B489" s="1020" t="s">
        <v>14788</v>
      </c>
      <c r="C489" s="774" t="s">
        <v>4609</v>
      </c>
      <c r="D489" s="774" t="str">
        <f>VLOOKUP(C489,'All Entries'!$B$1:$D$669,3,0)</f>
        <v>Male</v>
      </c>
      <c r="E489" s="775" t="str">
        <f>VLOOKUP(C489,'All Entries'!$B$2:$F$695,5,0)</f>
        <v>ETRX</v>
      </c>
      <c r="F489" s="775" t="str">
        <f>VLOOKUP(C489,'All Entries'!$B$1:$G$669,6,0)</f>
        <v>ETRX 3</v>
      </c>
      <c r="G489" s="775"/>
      <c r="H489" s="377" t="s">
        <v>14781</v>
      </c>
      <c r="I489" s="377" t="s">
        <v>12913</v>
      </c>
      <c r="J489" s="377" t="s">
        <v>14781</v>
      </c>
      <c r="K489" s="774" t="s">
        <v>12340</v>
      </c>
      <c r="L489" s="782" t="s">
        <v>14791</v>
      </c>
      <c r="M489" s="784">
        <v>300000</v>
      </c>
      <c r="N489" s="323" t="str">
        <f>VLOOKUP(C489,'All Entries'!$B$1:$M$669,12,0)</f>
        <v>mayur.pawar@vit.edu.in</v>
      </c>
      <c r="O489" s="323" t="str">
        <f>VLOOKUP(C489,'All Entries'!$B$1:$N$669,13,0)</f>
        <v>mayurpawar20000318@gmail.com</v>
      </c>
      <c r="P489" s="982">
        <f>VLOOKUP(C489,'All Entries'!$B$1:$P$669,15,0)</f>
        <v>7021850286</v>
      </c>
      <c r="Q489" s="982"/>
    </row>
    <row r="490" spans="1:17" ht="15">
      <c r="A490" s="774">
        <v>489</v>
      </c>
      <c r="B490" s="1020" t="s">
        <v>14789</v>
      </c>
      <c r="C490" s="774" t="s">
        <v>12626</v>
      </c>
      <c r="D490" s="774" t="str">
        <f>VLOOKUP(C490,'All Entries'!$B$1:$D$669,3,0)</f>
        <v>Female</v>
      </c>
      <c r="E490" s="775" t="str">
        <f>VLOOKUP(C490,'All Entries'!$B$2:$F$695,5,0)</f>
        <v>EXTC</v>
      </c>
      <c r="F490" s="775" t="str">
        <f>VLOOKUP(C490,'All Entries'!$B$1:$G$669,6,0)</f>
        <v>EXTC 2</v>
      </c>
      <c r="G490" s="775"/>
      <c r="H490" s="377" t="s">
        <v>14781</v>
      </c>
      <c r="I490" s="377" t="s">
        <v>12913</v>
      </c>
      <c r="J490" s="377" t="s">
        <v>14781</v>
      </c>
      <c r="K490" s="774" t="s">
        <v>12340</v>
      </c>
      <c r="L490" s="782" t="s">
        <v>14791</v>
      </c>
      <c r="M490" s="784">
        <v>300000</v>
      </c>
      <c r="N490" s="323" t="str">
        <f>VLOOKUP(C490,'All Entries'!$B$1:$M$669,12,0)</f>
        <v>hridaya.murudkar@vit.edu.in</v>
      </c>
      <c r="O490" s="323" t="str">
        <f>VLOOKUP(C490,'All Entries'!$B$1:$N$669,13,0)</f>
        <v>murudkar.hridaya1999@gmail.com</v>
      </c>
      <c r="P490" s="982">
        <f>VLOOKUP(C490,'All Entries'!$B$1:$P$669,15,0)</f>
        <v>8850614827</v>
      </c>
      <c r="Q490" s="982"/>
    </row>
    <row r="491" spans="1:17" ht="15">
      <c r="A491" s="774">
        <v>490</v>
      </c>
      <c r="B491" s="1020" t="s">
        <v>14790</v>
      </c>
      <c r="C491" s="774" t="s">
        <v>8426</v>
      </c>
      <c r="D491" s="774" t="str">
        <f>VLOOKUP(C491,'All Entries'!$B$1:$D$669,3,0)</f>
        <v>Female</v>
      </c>
      <c r="E491" s="775" t="str">
        <f>VLOOKUP(C491,'All Entries'!$B$2:$F$695,5,0)</f>
        <v>EXTC</v>
      </c>
      <c r="F491" s="775" t="str">
        <f>VLOOKUP(C491,'All Entries'!$B$1:$G$669,6,0)</f>
        <v>EXTC 3</v>
      </c>
      <c r="G491" s="775"/>
      <c r="H491" s="377" t="s">
        <v>14781</v>
      </c>
      <c r="I491" s="377" t="s">
        <v>12913</v>
      </c>
      <c r="J491" s="377" t="s">
        <v>14781</v>
      </c>
      <c r="K491" s="774" t="s">
        <v>12340</v>
      </c>
      <c r="L491" s="782" t="s">
        <v>14791</v>
      </c>
      <c r="M491" s="784">
        <v>300000</v>
      </c>
      <c r="N491" s="323" t="str">
        <f>VLOOKUP(C491,'All Entries'!$B$1:$M$669,12,0)</f>
        <v>sayali.more1@vit.edu.in</v>
      </c>
      <c r="O491" s="323" t="str">
        <f>VLOOKUP(C491,'All Entries'!$B$1:$N$669,13,0)</f>
        <v>sayalim42@gmail.com</v>
      </c>
      <c r="P491" s="982">
        <f>VLOOKUP(C491,'All Entries'!$B$1:$P$669,15,0)</f>
        <v>7506646020</v>
      </c>
      <c r="Q491" s="982"/>
    </row>
    <row r="492" spans="1:17" ht="15">
      <c r="A492" s="774">
        <v>491</v>
      </c>
      <c r="B492" s="1020" t="s">
        <v>14784</v>
      </c>
      <c r="C492" s="785" t="s">
        <v>10820</v>
      </c>
      <c r="D492" s="774" t="str">
        <f>VLOOKUP(C492,'All Entries'!$B$1:$D$669,3,0)</f>
        <v>Male</v>
      </c>
      <c r="E492" s="775" t="str">
        <f>VLOOKUP(C492,'All Entries'!$B$2:$F$695,5,0)</f>
        <v>CMPN</v>
      </c>
      <c r="F492" s="775" t="str">
        <f>VLOOKUP(C492,'All Entries'!$B$1:$G$669,6,0)</f>
        <v>CMPN-2</v>
      </c>
      <c r="G492" s="775"/>
      <c r="H492" s="377" t="s">
        <v>14768</v>
      </c>
      <c r="I492" s="377" t="s">
        <v>12913</v>
      </c>
      <c r="J492" s="377" t="s">
        <v>14768</v>
      </c>
      <c r="K492" s="774" t="s">
        <v>12340</v>
      </c>
      <c r="L492" s="782" t="s">
        <v>14776</v>
      </c>
      <c r="M492" s="784">
        <v>300000</v>
      </c>
      <c r="N492" s="323" t="str">
        <f>VLOOKUP(C492,'All Entries'!$B$1:$M$669,12,0)</f>
        <v>vaibhav.singh@vit.edu.in</v>
      </c>
      <c r="O492" s="323" t="str">
        <f>VLOOKUP(C492,'All Entries'!$B$1:$N$669,13,0)</f>
        <v>vaibhavsingh2607@gmail.com</v>
      </c>
      <c r="P492" s="982">
        <f>VLOOKUP(C492,'All Entries'!$B$1:$P$669,15,0)</f>
        <v>9619678846</v>
      </c>
      <c r="Q492" s="982" t="s">
        <v>14769</v>
      </c>
    </row>
    <row r="493" spans="1:17" ht="15">
      <c r="A493" s="774">
        <v>492</v>
      </c>
      <c r="B493" s="1020" t="s">
        <v>14794</v>
      </c>
      <c r="C493" s="785" t="s">
        <v>9515</v>
      </c>
      <c r="D493" s="774" t="str">
        <f>VLOOKUP(C493,'All Entries'!$B$1:$D$669,3,0)</f>
        <v>Male</v>
      </c>
      <c r="E493" s="775" t="str">
        <f>VLOOKUP(C493,'All Entries'!$B$2:$F$695,5,0)</f>
        <v>INFT</v>
      </c>
      <c r="F493" s="775" t="str">
        <f>VLOOKUP(C493,'All Entries'!$B$1:$G$669,6,0)</f>
        <v>INFT-2</v>
      </c>
      <c r="G493" s="775"/>
      <c r="H493" s="377" t="s">
        <v>13434</v>
      </c>
      <c r="I493" s="377" t="s">
        <v>12866</v>
      </c>
      <c r="J493" s="377" t="s">
        <v>13434</v>
      </c>
      <c r="K493" s="774" t="s">
        <v>12340</v>
      </c>
      <c r="L493" s="782" t="s">
        <v>14690</v>
      </c>
      <c r="M493" s="784">
        <v>450000</v>
      </c>
      <c r="N493" s="323" t="str">
        <f>VLOOKUP(C493,'All Entries'!$B$1:$M$669,12,0)</f>
        <v>siddhant.bagat@vit.edu.in</v>
      </c>
      <c r="O493" s="323" t="str">
        <f>VLOOKUP(C493,'All Entries'!$B$1:$N$669,13,0)</f>
        <v>sbagat73@gmail.com</v>
      </c>
      <c r="P493" s="982">
        <f>VLOOKUP(C493,'All Entries'!$B$1:$P$669,15,0)</f>
        <v>7900142535</v>
      </c>
      <c r="Q493" s="982" t="s">
        <v>14755</v>
      </c>
    </row>
    <row r="494" spans="1:17" ht="15">
      <c r="A494" s="774">
        <v>493</v>
      </c>
      <c r="B494" s="869" t="s">
        <v>9119</v>
      </c>
      <c r="C494" s="785" t="s">
        <v>9118</v>
      </c>
      <c r="D494" s="774" t="str">
        <f>VLOOKUP(C494,'All Entries'!$B$1:$D$669,3,0)</f>
        <v>Female</v>
      </c>
      <c r="E494" s="775" t="str">
        <f>VLOOKUP(C494,'All Entries'!$B$2:$F$695,5,0)</f>
        <v>EXTC</v>
      </c>
      <c r="F494" s="775" t="str">
        <f>VLOOKUP(C494,'All Entries'!$B$1:$G$669,6,0)</f>
        <v>EXTC 3</v>
      </c>
      <c r="G494" s="775"/>
      <c r="H494" s="377" t="s">
        <v>12398</v>
      </c>
      <c r="I494" s="377" t="s">
        <v>12866</v>
      </c>
      <c r="J494" s="377" t="s">
        <v>12398</v>
      </c>
      <c r="K494" s="774" t="s">
        <v>12340</v>
      </c>
      <c r="L494" s="782" t="s">
        <v>14797</v>
      </c>
      <c r="M494" s="784">
        <v>380000</v>
      </c>
      <c r="N494" s="323" t="str">
        <f>VLOOKUP(C494,'All Entries'!$B$1:$M$669,12,0)</f>
        <v>shruti.gonga@vit.edu.in</v>
      </c>
      <c r="O494" s="323" t="str">
        <f>VLOOKUP(C494,'All Entries'!$B$1:$N$669,13,0)</f>
        <v>shrutigonga24@gmail.com</v>
      </c>
      <c r="P494" s="982">
        <f>VLOOKUP(C494,'All Entries'!$B$1:$P$669,15,0)</f>
        <v>8767483895</v>
      </c>
      <c r="Q494" s="982" t="s">
        <v>14491</v>
      </c>
    </row>
    <row r="495" spans="1:17" ht="15">
      <c r="A495" s="774">
        <v>494</v>
      </c>
      <c r="B495" s="869" t="s">
        <v>14798</v>
      </c>
      <c r="C495" s="785" t="s">
        <v>13378</v>
      </c>
      <c r="D495" s="774" t="str">
        <f>VLOOKUP(C495,'All Entries'!$B$1:$D$669,3,0)</f>
        <v>Male</v>
      </c>
      <c r="E495" s="775" t="str">
        <f>VLOOKUP(C495,'All Entries'!$B$2:$F$695,5,0)</f>
        <v>ETRX</v>
      </c>
      <c r="F495" s="775" t="str">
        <f>VLOOKUP(C495,'All Entries'!$B$1:$G$669,6,0)</f>
        <v>ETRX 2</v>
      </c>
      <c r="G495" s="775"/>
      <c r="H495" s="377" t="s">
        <v>14802</v>
      </c>
      <c r="I495" s="377" t="s">
        <v>12913</v>
      </c>
      <c r="J495" s="377" t="s">
        <v>14802</v>
      </c>
      <c r="K495" s="774" t="s">
        <v>13187</v>
      </c>
      <c r="L495" s="782"/>
      <c r="M495" s="784">
        <v>408000</v>
      </c>
      <c r="N495" s="323" t="str">
        <f>VLOOKUP(C495,'All Entries'!$B$1:$M$669,12,0)</f>
        <v>suraj.tiwari@vit.edu.in</v>
      </c>
      <c r="O495" s="323" t="str">
        <f>VLOOKUP(C495,'All Entries'!$B$1:$N$669,13,0)</f>
        <v>tiwarisuraj5769@gmail.com</v>
      </c>
      <c r="P495" s="982">
        <f>VLOOKUP(C495,'All Entries'!$B$1:$P$669,15,0)</f>
        <v>9594673920</v>
      </c>
      <c r="Q495" s="982" t="s">
        <v>14810</v>
      </c>
    </row>
    <row r="496" spans="1:17" ht="15">
      <c r="A496" s="774">
        <v>495</v>
      </c>
      <c r="B496" s="869" t="s">
        <v>14799</v>
      </c>
      <c r="C496" s="785" t="s">
        <v>7564</v>
      </c>
      <c r="D496" s="774" t="str">
        <f>VLOOKUP(C496,'All Entries'!$B$1:$D$669,3,0)</f>
        <v>Male</v>
      </c>
      <c r="E496" s="775" t="str">
        <f>VLOOKUP(C496,'All Entries'!$B$2:$F$695,5,0)</f>
        <v>INFT</v>
      </c>
      <c r="F496" s="775" t="str">
        <f>VLOOKUP(C496,'All Entries'!$B$1:$G$669,6,0)</f>
        <v>INFT-2</v>
      </c>
      <c r="G496" s="775"/>
      <c r="H496" s="377" t="s">
        <v>14802</v>
      </c>
      <c r="I496" s="377" t="s">
        <v>12913</v>
      </c>
      <c r="J496" s="377" t="s">
        <v>14802</v>
      </c>
      <c r="K496" s="774" t="s">
        <v>13187</v>
      </c>
      <c r="L496" s="782"/>
      <c r="M496" s="784">
        <v>408000</v>
      </c>
      <c r="N496" s="323" t="str">
        <f>VLOOKUP(C496,'All Entries'!$B$1:$M$669,12,0)</f>
        <v>Sachin.mishra@vit.edu.in</v>
      </c>
      <c r="O496" s="323" t="str">
        <f>VLOOKUP(C496,'All Entries'!$B$1:$N$669,13,0)</f>
        <v>Mishrasachin213@gmail.com</v>
      </c>
      <c r="P496" s="982">
        <f>VLOOKUP(C496,'All Entries'!$B$1:$P$669,15,0)</f>
        <v>8169423033</v>
      </c>
      <c r="Q496" s="982" t="s">
        <v>14810</v>
      </c>
    </row>
    <row r="497" spans="1:17" ht="15">
      <c r="A497" s="774">
        <v>496</v>
      </c>
      <c r="B497" s="869" t="s">
        <v>12904</v>
      </c>
      <c r="C497" s="785" t="s">
        <v>12905</v>
      </c>
      <c r="D497" s="774" t="str">
        <f>VLOOKUP(C497,'All Entries'!$B$1:$D$669,3,0)</f>
        <v>Male</v>
      </c>
      <c r="E497" s="775" t="str">
        <f>VLOOKUP(C497,'All Entries'!$B$2:$F$695,5,0)</f>
        <v>EXTC</v>
      </c>
      <c r="F497" s="775" t="str">
        <f>VLOOKUP(C497,'All Entries'!$B$1:$G$669,6,0)</f>
        <v>EXTC 3</v>
      </c>
      <c r="G497" s="775"/>
      <c r="H497" s="377" t="s">
        <v>14802</v>
      </c>
      <c r="I497" s="377" t="s">
        <v>12913</v>
      </c>
      <c r="J497" s="377" t="s">
        <v>14802</v>
      </c>
      <c r="K497" s="774" t="s">
        <v>13187</v>
      </c>
      <c r="L497" s="782"/>
      <c r="M497" s="784">
        <v>408000</v>
      </c>
      <c r="N497" s="323" t="str">
        <f>VLOOKUP(C497,'All Entries'!$B$1:$M$669,12,0)</f>
        <v>krishna.mhatre@vit.edu.in</v>
      </c>
      <c r="O497" s="323" t="str">
        <f>VLOOKUP(C497,'All Entries'!$B$1:$N$669,13,0)</f>
        <v>mhatrekrishna21@gmail.com</v>
      </c>
      <c r="P497" s="982">
        <f>VLOOKUP(C497,'All Entries'!$B$1:$P$669,15,0)</f>
        <v>9930054984</v>
      </c>
      <c r="Q497" s="982" t="s">
        <v>14810</v>
      </c>
    </row>
    <row r="498" spans="1:17" ht="15">
      <c r="A498" s="774">
        <v>497</v>
      </c>
      <c r="B498" s="869" t="s">
        <v>11872</v>
      </c>
      <c r="C498" s="785" t="s">
        <v>10645</v>
      </c>
      <c r="D498" s="774" t="str">
        <f>VLOOKUP(C498,'All Entries'!$B$1:$D$669,3,0)</f>
        <v>Female</v>
      </c>
      <c r="E498" s="775" t="str">
        <f>VLOOKUP(C498,'All Entries'!$B$2:$F$695,5,0)</f>
        <v>EXTC</v>
      </c>
      <c r="F498" s="775" t="str">
        <f>VLOOKUP(C498,'All Entries'!$B$1:$G$669,6,0)</f>
        <v>EXTC 3</v>
      </c>
      <c r="G498" s="775"/>
      <c r="H498" s="377" t="s">
        <v>14802</v>
      </c>
      <c r="I498" s="377" t="s">
        <v>12913</v>
      </c>
      <c r="J498" s="377" t="s">
        <v>14802</v>
      </c>
      <c r="K498" s="774" t="s">
        <v>13187</v>
      </c>
      <c r="L498" s="782"/>
      <c r="M498" s="784">
        <v>408000</v>
      </c>
      <c r="N498" s="323" t="str">
        <f>VLOOKUP(C498,'All Entries'!$B$1:$M$669,12,0)</f>
        <v>tejashree.chelekar@vit.edu</v>
      </c>
      <c r="O498" s="323" t="str">
        <f>VLOOKUP(C498,'All Entries'!$B$1:$N$669,13,0)</f>
        <v>tchelekar@gmail.com</v>
      </c>
      <c r="P498" s="982">
        <f>VLOOKUP(C498,'All Entries'!$B$1:$P$669,15,0)</f>
        <v>9769940706</v>
      </c>
      <c r="Q498" s="982" t="s">
        <v>14810</v>
      </c>
    </row>
    <row r="499" spans="1:17" ht="15">
      <c r="A499" s="774">
        <v>498</v>
      </c>
      <c r="B499" s="869" t="s">
        <v>11838</v>
      </c>
      <c r="C499" s="785" t="s">
        <v>11030</v>
      </c>
      <c r="D499" s="774" t="str">
        <f>VLOOKUP(C499,'All Entries'!$B$1:$D$669,3,0)</f>
        <v>Female</v>
      </c>
      <c r="E499" s="775" t="str">
        <f>VLOOKUP(C499,'All Entries'!$B$2:$F$695,5,0)</f>
        <v>EXTC</v>
      </c>
      <c r="F499" s="775" t="str">
        <f>VLOOKUP(C499,'All Entries'!$B$1:$G$669,6,0)</f>
        <v>EXTC 1</v>
      </c>
      <c r="G499" s="775"/>
      <c r="H499" s="377" t="s">
        <v>14802</v>
      </c>
      <c r="I499" s="377" t="s">
        <v>12913</v>
      </c>
      <c r="J499" s="377" t="s">
        <v>14802</v>
      </c>
      <c r="K499" s="774" t="s">
        <v>13187</v>
      </c>
      <c r="L499" s="782"/>
      <c r="M499" s="784">
        <v>408000</v>
      </c>
      <c r="N499" s="323" t="str">
        <f>VLOOKUP(C499,'All Entries'!$B$1:$M$669,12,0)</f>
        <v>varsha.ghote@vit.edu.in</v>
      </c>
      <c r="O499" s="323" t="str">
        <f>VLOOKUP(C499,'All Entries'!$B$1:$N$669,13,0)</f>
        <v>varshaghote02@gmail.com</v>
      </c>
      <c r="P499" s="982">
        <f>VLOOKUP(C499,'All Entries'!$B$1:$P$669,15,0)</f>
        <v>8097187088</v>
      </c>
      <c r="Q499" s="982" t="s">
        <v>14810</v>
      </c>
    </row>
    <row r="500" spans="1:17" ht="15">
      <c r="A500" s="774">
        <v>499</v>
      </c>
      <c r="B500" s="869" t="s">
        <v>11818</v>
      </c>
      <c r="C500" s="785" t="s">
        <v>9400</v>
      </c>
      <c r="D500" s="774" t="str">
        <f>VLOOKUP(C500,'All Entries'!$B$1:$D$669,3,0)</f>
        <v>Male</v>
      </c>
      <c r="E500" s="775" t="str">
        <f>VLOOKUP(C500,'All Entries'!$B$2:$F$695,5,0)</f>
        <v>ETRX</v>
      </c>
      <c r="F500" s="775" t="str">
        <f>VLOOKUP(C500,'All Entries'!$B$1:$G$669,6,0)</f>
        <v>ETRX 2</v>
      </c>
      <c r="G500" s="775"/>
      <c r="H500" s="377" t="s">
        <v>14802</v>
      </c>
      <c r="I500" s="377" t="s">
        <v>12913</v>
      </c>
      <c r="J500" s="377" t="s">
        <v>14802</v>
      </c>
      <c r="K500" s="774" t="s">
        <v>13187</v>
      </c>
      <c r="L500" s="782"/>
      <c r="M500" s="784">
        <v>408000</v>
      </c>
      <c r="N500" s="323" t="str">
        <f>VLOOKUP(C500,'All Entries'!$B$1:$M$669,12,0)</f>
        <v>shubham.rakshe@vit.edu.in</v>
      </c>
      <c r="O500" s="323" t="str">
        <f>VLOOKUP(C500,'All Entries'!$B$1:$N$669,13,0)</f>
        <v>raksheshubham542@gmail.com</v>
      </c>
      <c r="P500" s="982">
        <f>VLOOKUP(C500,'All Entries'!$B$1:$P$669,15,0)</f>
        <v>9834805491</v>
      </c>
      <c r="Q500" s="982" t="s">
        <v>14810</v>
      </c>
    </row>
    <row r="501" spans="1:17" ht="15">
      <c r="A501" s="774">
        <v>500</v>
      </c>
      <c r="B501" s="869" t="s">
        <v>1886</v>
      </c>
      <c r="C501" s="785" t="s">
        <v>1885</v>
      </c>
      <c r="D501" s="774" t="str">
        <f>VLOOKUP(C501,'All Entries'!$B$1:$D$669,3,0)</f>
        <v>Male</v>
      </c>
      <c r="E501" s="775" t="str">
        <f>VLOOKUP(C501,'All Entries'!$B$2:$F$695,5,0)</f>
        <v>EXTC</v>
      </c>
      <c r="F501" s="775" t="str">
        <f>VLOOKUP(C501,'All Entries'!$B$1:$G$669,6,0)</f>
        <v>EXTC 3</v>
      </c>
      <c r="G501" s="775"/>
      <c r="H501" s="377" t="s">
        <v>14802</v>
      </c>
      <c r="I501" s="377" t="s">
        <v>12913</v>
      </c>
      <c r="J501" s="377" t="s">
        <v>14802</v>
      </c>
      <c r="K501" s="774" t="s">
        <v>13187</v>
      </c>
      <c r="L501" s="782"/>
      <c r="M501" s="784">
        <v>408000</v>
      </c>
      <c r="N501" s="323" t="str">
        <f>VLOOKUP(C501,'All Entries'!$B$1:$M$669,12,0)</f>
        <v>arqam.chaus@vit.edu.in</v>
      </c>
      <c r="O501" s="323" t="str">
        <f>VLOOKUP(C501,'All Entries'!$B$1:$N$669,13,0)</f>
        <v>arqamchaus.ac@gmail.com</v>
      </c>
      <c r="P501" s="982">
        <f>VLOOKUP(C501,'All Entries'!$B$1:$P$669,15,0)</f>
        <v>7977153707</v>
      </c>
      <c r="Q501" s="982" t="s">
        <v>14810</v>
      </c>
    </row>
    <row r="502" spans="1:17" ht="15">
      <c r="A502" s="774">
        <v>501</v>
      </c>
      <c r="B502" s="869" t="s">
        <v>11809</v>
      </c>
      <c r="C502" s="785" t="s">
        <v>8180</v>
      </c>
      <c r="D502" s="774" t="str">
        <f>VLOOKUP(C502,'All Entries'!$B$1:$D$669,3,0)</f>
        <v>Male</v>
      </c>
      <c r="E502" s="775" t="str">
        <f>VLOOKUP(C502,'All Entries'!$B$2:$F$695,5,0)</f>
        <v>ETRX</v>
      </c>
      <c r="F502" s="775" t="str">
        <f>VLOOKUP(C502,'All Entries'!$B$1:$G$669,6,0)</f>
        <v>ETRX 1</v>
      </c>
      <c r="G502" s="775"/>
      <c r="H502" s="377" t="s">
        <v>14802</v>
      </c>
      <c r="I502" s="377" t="s">
        <v>12913</v>
      </c>
      <c r="J502" s="377" t="s">
        <v>14802</v>
      </c>
      <c r="K502" s="774" t="s">
        <v>13187</v>
      </c>
      <c r="L502" s="782"/>
      <c r="M502" s="784">
        <v>408000</v>
      </c>
      <c r="N502" s="323" t="str">
        <f>VLOOKUP(C502,'All Entries'!$B$1:$M$669,12,0)</f>
        <v>sarvesh.khandagale@vit.edu.in</v>
      </c>
      <c r="O502" s="323" t="str">
        <f>VLOOKUP(C502,'All Entries'!$B$1:$N$669,13,0)</f>
        <v>sarveshkhandagale@gmail.com</v>
      </c>
      <c r="P502" s="982">
        <f>VLOOKUP(C502,'All Entries'!$B$1:$P$669,15,0)</f>
        <v>7506490428</v>
      </c>
      <c r="Q502" s="982" t="s">
        <v>14810</v>
      </c>
    </row>
    <row r="503" spans="1:17" ht="15">
      <c r="A503" s="774">
        <v>502</v>
      </c>
      <c r="B503" s="869" t="s">
        <v>14800</v>
      </c>
      <c r="C503" s="785" t="s">
        <v>14801</v>
      </c>
      <c r="D503" s="774" t="s">
        <v>13209</v>
      </c>
      <c r="E503" s="775" t="s">
        <v>12369</v>
      </c>
      <c r="F503" s="775" t="s">
        <v>13331</v>
      </c>
      <c r="G503" s="775"/>
      <c r="H503" s="377" t="s">
        <v>14802</v>
      </c>
      <c r="I503" s="377" t="s">
        <v>12913</v>
      </c>
      <c r="J503" s="377" t="s">
        <v>14802</v>
      </c>
      <c r="K503" s="774" t="s">
        <v>13187</v>
      </c>
      <c r="L503" s="782"/>
      <c r="M503" s="784">
        <v>408000</v>
      </c>
      <c r="N503" s="323" t="s">
        <v>14803</v>
      </c>
      <c r="O503" s="323" t="s">
        <v>14804</v>
      </c>
      <c r="P503" s="982">
        <v>7208252066</v>
      </c>
      <c r="Q503" s="982" t="s">
        <v>14810</v>
      </c>
    </row>
    <row r="504" spans="1:17" ht="15">
      <c r="A504" s="774">
        <v>503</v>
      </c>
      <c r="B504" s="869" t="s">
        <v>14808</v>
      </c>
      <c r="C504" s="785" t="s">
        <v>3205</v>
      </c>
      <c r="D504" s="774" t="str">
        <f>VLOOKUP(C504,'All Entries'!$B$571:$D$571,3,0)</f>
        <v>Female</v>
      </c>
      <c r="E504" s="775" t="str">
        <f>VLOOKUP(C504,'All Entries'!B571:F571,5,0)</f>
        <v>INFT</v>
      </c>
      <c r="F504" s="775" t="str">
        <f>VLOOKUP(C504,'All Entries'!B571:G571,6,0)</f>
        <v>INFT-3</v>
      </c>
      <c r="G504" s="775"/>
      <c r="H504" s="377" t="s">
        <v>14809</v>
      </c>
      <c r="I504" s="377" t="s">
        <v>2052</v>
      </c>
      <c r="J504" s="377" t="s">
        <v>14809</v>
      </c>
      <c r="K504" s="774" t="s">
        <v>12340</v>
      </c>
      <c r="L504" s="782" t="s">
        <v>14811</v>
      </c>
      <c r="M504" s="784">
        <v>180732</v>
      </c>
      <c r="N504" s="323" t="str">
        <f>VLOOKUP(C504,'All Entries'!$B$571:$M$571,12,0)</f>
        <v>harshada.kokate@vit.edu.in</v>
      </c>
      <c r="O504" s="323" t="str">
        <f>VLOOKUP(C504,'All Entries'!$B$571:$N$571,13,0)</f>
        <v>harshadakokate2000@gmail.com</v>
      </c>
      <c r="P504" s="982">
        <f>VLOOKUP(C504,'All Entries'!$B$571:$P$571,15,0)</f>
        <v>9359263261</v>
      </c>
      <c r="Q504" s="982" t="s">
        <v>14812</v>
      </c>
    </row>
    <row r="505" spans="1:17" ht="15">
      <c r="A505" s="774">
        <v>504</v>
      </c>
      <c r="B505" s="869" t="s">
        <v>4940</v>
      </c>
      <c r="C505" s="785" t="s">
        <v>4939</v>
      </c>
      <c r="D505" s="774" t="str">
        <f>VLOOKUP(C505,'All Entries'!$B$576:$D$594,3,0)</f>
        <v>Male</v>
      </c>
      <c r="E505" s="775" t="str">
        <f>VLOOKUP(C505,'All Entries'!$B$576:$F$593,5,0)</f>
        <v>INFT</v>
      </c>
      <c r="F505" s="775" t="str">
        <f>VLOOKUP(C505,'All Entries'!$B$576:$G$596,6,0)</f>
        <v>INFT-3</v>
      </c>
      <c r="G505" s="775"/>
      <c r="H505" s="377" t="s">
        <v>14809</v>
      </c>
      <c r="I505" s="377" t="s">
        <v>2052</v>
      </c>
      <c r="J505" s="377" t="s">
        <v>14809</v>
      </c>
      <c r="K505" s="774" t="s">
        <v>12340</v>
      </c>
      <c r="L505" s="782" t="s">
        <v>14811</v>
      </c>
      <c r="M505" s="784">
        <v>180732</v>
      </c>
      <c r="N505" s="323" t="str">
        <f>VLOOKUP(C505,'All Entries'!$B$576:$M$595,12,0)</f>
        <v>mohit.kejriwal@vit.edu.in</v>
      </c>
      <c r="O505" s="323" t="str">
        <f>VLOOKUP(C505,'All Entries'!$B$576:$N$592,13,0)</f>
        <v>webuilder23@gmail.com</v>
      </c>
      <c r="P505" s="982">
        <f>VLOOKUP(C505,'All Entries'!$B$577:$P$595,15,0)</f>
        <v>9167439111</v>
      </c>
      <c r="Q505" s="982" t="s">
        <v>14812</v>
      </c>
    </row>
    <row r="506" spans="1:17" ht="15">
      <c r="A506" s="774">
        <v>505</v>
      </c>
      <c r="B506" s="869" t="s">
        <v>8374</v>
      </c>
      <c r="C506" s="785" t="s">
        <v>8373</v>
      </c>
      <c r="D506" s="774" t="str">
        <f>VLOOKUP(C506,'All Entries'!$B$576:$D$594,3,0)</f>
        <v>Male</v>
      </c>
      <c r="E506" s="775" t="str">
        <f>VLOOKUP(C506,'All Entries'!$B$576:$F$593,5,0)</f>
        <v>INFT</v>
      </c>
      <c r="F506" s="775" t="str">
        <f>VLOOKUP(C506,'All Entries'!$B$576:$G$596,6,0)</f>
        <v>INFT-3</v>
      </c>
      <c r="G506" s="775"/>
      <c r="H506" s="377" t="s">
        <v>14809</v>
      </c>
      <c r="I506" s="377" t="s">
        <v>2052</v>
      </c>
      <c r="J506" s="377" t="s">
        <v>14809</v>
      </c>
      <c r="K506" s="774" t="s">
        <v>12340</v>
      </c>
      <c r="L506" s="782" t="s">
        <v>14811</v>
      </c>
      <c r="M506" s="784">
        <v>180732</v>
      </c>
      <c r="N506" s="323" t="str">
        <f>VLOOKUP(C506,'All Entries'!$B$576:$M$595,12,0)</f>
        <v>saurabh.phansekar@vit.edu.in</v>
      </c>
      <c r="O506" s="323" t="str">
        <f>VLOOKUP(C506,'All Entries'!$B$576:$N$592,13,0)</f>
        <v>saurabh.phansekar16@gmail.com</v>
      </c>
      <c r="P506" s="982">
        <f>VLOOKUP(C506,'All Entries'!$B$577:$P$595,15,0)</f>
        <v>9870970296</v>
      </c>
      <c r="Q506" s="982" t="s">
        <v>14812</v>
      </c>
    </row>
    <row r="507" spans="1:17" ht="15">
      <c r="A507" s="774">
        <v>506</v>
      </c>
      <c r="B507" s="869" t="s">
        <v>13876</v>
      </c>
      <c r="C507" s="783" t="s">
        <v>1076</v>
      </c>
      <c r="D507" s="774" t="str">
        <f>VLOOKUP(C507,'All Entries'!$B$1:$D$669,3,0)</f>
        <v>Male</v>
      </c>
      <c r="E507" s="775" t="str">
        <f>VLOOKUP(C507,'All Entries'!$B$2:$F$695,5,0)</f>
        <v>EXTC</v>
      </c>
      <c r="F507" s="775" t="str">
        <f>VLOOKUP(C507,'All Entries'!$B$1:$G$669,6,0)</f>
        <v>EXTC 2</v>
      </c>
      <c r="G507" s="775"/>
      <c r="H507" s="377" t="s">
        <v>14814</v>
      </c>
      <c r="I507" s="377" t="s">
        <v>12866</v>
      </c>
      <c r="J507" s="377" t="s">
        <v>14814</v>
      </c>
      <c r="K507" s="774" t="s">
        <v>13187</v>
      </c>
      <c r="L507" s="782" t="s">
        <v>14815</v>
      </c>
      <c r="M507" s="784">
        <v>640000</v>
      </c>
      <c r="N507" s="323" t="str">
        <f>VLOOKUP(C507,'All Entries'!$B$2:$M$695,12,0)</f>
        <v>aman.chauhan@vit.edu.in</v>
      </c>
      <c r="O507" s="323" t="str">
        <f>VLOOKUP(C507,'All Entries'!$B$2:$N$695,13,0)</f>
        <v>chauhanaman471@gmail.com</v>
      </c>
      <c r="P507" s="982">
        <f>VLOOKUP(C507,'All Entries'!$B$2:$P$695,15,0)</f>
        <v>8652049983</v>
      </c>
      <c r="Q507" s="982"/>
    </row>
    <row r="508" spans="1:17" ht="15">
      <c r="A508" s="774">
        <v>507</v>
      </c>
      <c r="B508" s="869" t="s">
        <v>14813</v>
      </c>
      <c r="C508" s="785" t="s">
        <v>11224</v>
      </c>
      <c r="D508" s="774" t="str">
        <f>VLOOKUP(C508,'All Entries'!$B$1:$D$669,3,0)</f>
        <v>Male</v>
      </c>
      <c r="E508" s="775" t="str">
        <f>VLOOKUP(C508,'All Entries'!$B$2:$F$695,5,0)</f>
        <v>EXTC</v>
      </c>
      <c r="F508" s="775" t="str">
        <f>VLOOKUP(C508,'All Entries'!$B$1:$G$669,6,0)</f>
        <v>EXTC 2</v>
      </c>
      <c r="G508" s="775"/>
      <c r="H508" s="377" t="s">
        <v>14814</v>
      </c>
      <c r="I508" s="377" t="s">
        <v>12866</v>
      </c>
      <c r="J508" s="377" t="s">
        <v>14814</v>
      </c>
      <c r="K508" s="774" t="s">
        <v>13187</v>
      </c>
      <c r="L508" s="782" t="s">
        <v>14815</v>
      </c>
      <c r="M508" s="784">
        <v>640000</v>
      </c>
      <c r="N508" s="323" t="str">
        <f>VLOOKUP(C508,'All Entries'!$B$2:$M$695,12,0)</f>
        <v>vijay.mudaliar@vit.edu.in</v>
      </c>
      <c r="O508" s="323" t="str">
        <f>VLOOKUP(C508,'All Entries'!$B$2:$N$695,13,0)</f>
        <v>vjmudaliar99@gmail.com</v>
      </c>
      <c r="P508" s="982">
        <f>VLOOKUP(C508,'All Entries'!$B$2:$P$695,15,0)</f>
        <v>8600426991</v>
      </c>
      <c r="Q508" s="982"/>
    </row>
    <row r="509" spans="1:17" ht="15">
      <c r="A509" s="774">
        <v>508</v>
      </c>
      <c r="B509" s="869" t="s">
        <v>13881</v>
      </c>
      <c r="C509" s="785" t="s">
        <v>13874</v>
      </c>
      <c r="D509" s="774" t="s">
        <v>13208</v>
      </c>
      <c r="E509" s="775" t="s">
        <v>12493</v>
      </c>
      <c r="F509" s="775" t="s">
        <v>530</v>
      </c>
      <c r="G509" s="775"/>
      <c r="H509" s="377" t="s">
        <v>13878</v>
      </c>
      <c r="I509" s="377" t="s">
        <v>2052</v>
      </c>
      <c r="J509" s="377" t="s">
        <v>13878</v>
      </c>
      <c r="K509" s="774" t="s">
        <v>13205</v>
      </c>
      <c r="L509" s="782" t="s">
        <v>14131</v>
      </c>
      <c r="M509" s="784">
        <v>405000</v>
      </c>
      <c r="N509" s="323" t="s">
        <v>13880</v>
      </c>
      <c r="O509" s="323" t="s">
        <v>13879</v>
      </c>
      <c r="P509" s="982">
        <v>9892165468</v>
      </c>
      <c r="Q509" s="982" t="s">
        <v>14132</v>
      </c>
    </row>
    <row r="510" spans="1:17" ht="15">
      <c r="A510" s="793"/>
      <c r="B510" s="720"/>
      <c r="C510" s="797"/>
      <c r="D510" s="721"/>
      <c r="E510" s="715"/>
      <c r="F510" s="715"/>
      <c r="G510" s="715"/>
      <c r="H510" s="793"/>
      <c r="I510" s="793"/>
      <c r="J510" s="793"/>
      <c r="K510" s="794"/>
      <c r="L510" s="793"/>
      <c r="M510" s="812"/>
      <c r="N510" s="373"/>
      <c r="O510" s="373"/>
      <c r="P510" s="18"/>
    </row>
    <row r="511" spans="1:17" ht="15">
      <c r="A511" s="793"/>
      <c r="B511" s="813"/>
      <c r="C511" s="814"/>
      <c r="D511" s="715"/>
      <c r="E511" s="814"/>
      <c r="F511" s="814"/>
      <c r="G511" s="813"/>
      <c r="H511" s="813"/>
      <c r="I511" s="793"/>
      <c r="J511" s="793"/>
      <c r="K511" s="793"/>
      <c r="L511" s="794"/>
      <c r="M511" s="812"/>
      <c r="N511"/>
    </row>
    <row r="512" spans="1:17" ht="15">
      <c r="A512" s="793"/>
      <c r="B512" s="782" t="s">
        <v>12496</v>
      </c>
      <c r="C512" s="782">
        <f>COUNTIF(E2:E508,"INFT")</f>
        <v>171</v>
      </c>
      <c r="D512" s="797"/>
      <c r="E512" s="782" t="s">
        <v>13209</v>
      </c>
      <c r="F512" s="782">
        <f>COUNTIF(D2:D509,"Male")</f>
        <v>333</v>
      </c>
      <c r="G512" s="793"/>
      <c r="H512" s="793"/>
      <c r="I512" s="793"/>
      <c r="J512" s="793"/>
      <c r="K512" s="793"/>
      <c r="M512" s="798"/>
      <c r="N512"/>
    </row>
    <row r="513" spans="1:17" ht="15">
      <c r="A513" s="793"/>
      <c r="B513" s="782" t="s">
        <v>12493</v>
      </c>
      <c r="C513" s="782">
        <f>COUNTIF(E2:E508,"CMPN")</f>
        <v>165</v>
      </c>
      <c r="D513" s="793"/>
      <c r="E513" s="782" t="s">
        <v>13208</v>
      </c>
      <c r="F513" s="782">
        <f>COUNTIF(D2:D509,"Female")</f>
        <v>175</v>
      </c>
      <c r="G513" s="793"/>
      <c r="I513" s="793"/>
      <c r="J513" s="782" t="s">
        <v>13186</v>
      </c>
      <c r="K513" s="782">
        <f>COUNTIF(K2:K508,"Automotive")</f>
        <v>3</v>
      </c>
      <c r="L513" s="799" t="s">
        <v>12400</v>
      </c>
      <c r="M513" s="773"/>
      <c r="N513" s="763" t="s">
        <v>14075</v>
      </c>
      <c r="O513" s="800">
        <f>MAX(M2:M509)</f>
        <v>1000000</v>
      </c>
    </row>
    <row r="514" spans="1:17" ht="15">
      <c r="A514" s="773"/>
      <c r="B514" s="782" t="s">
        <v>12495</v>
      </c>
      <c r="C514" s="782">
        <f>COUNTIF(E2:E508,"ETRX")</f>
        <v>44</v>
      </c>
      <c r="D514" s="793"/>
      <c r="E514" s="793"/>
      <c r="F514" s="793"/>
      <c r="G514" s="793"/>
      <c r="I514" s="793"/>
      <c r="J514" s="782" t="s">
        <v>13188</v>
      </c>
      <c r="K514" s="782">
        <f>COUNTIF(K2:K508,"Banking")</f>
        <v>5</v>
      </c>
      <c r="L514" s="799" t="s">
        <v>13470</v>
      </c>
      <c r="M514" s="773"/>
      <c r="N514" s="763" t="s">
        <v>14076</v>
      </c>
      <c r="O514" s="800">
        <f>AVERAGE(M2:M509)</f>
        <v>390301.77165354328</v>
      </c>
    </row>
    <row r="515" spans="1:17" ht="27" customHeight="1">
      <c r="A515" s="773"/>
      <c r="B515" s="788" t="s">
        <v>12369</v>
      </c>
      <c r="C515" s="788">
        <f>COUNTIF(E2:E508,"EXTC")</f>
        <v>113</v>
      </c>
      <c r="D515" s="793"/>
      <c r="E515" s="793"/>
      <c r="F515" s="793"/>
      <c r="G515" s="793"/>
      <c r="I515" s="793"/>
      <c r="J515" s="788" t="str">
        <f>K140</f>
        <v>EduTech</v>
      </c>
      <c r="K515" s="788">
        <f>COUNTIF(K2:K508,"EduTech")</f>
        <v>34</v>
      </c>
      <c r="L515" s="801" t="s">
        <v>14806</v>
      </c>
      <c r="M515" s="773"/>
      <c r="N515" s="407" t="s">
        <v>14077</v>
      </c>
      <c r="O515" s="802">
        <f>MIN(M2:M509)</f>
        <v>156000</v>
      </c>
    </row>
    <row r="516" spans="1:17" s="791" customFormat="1" ht="27.75" customHeight="1">
      <c r="B516" s="979" t="s">
        <v>207</v>
      </c>
      <c r="C516" s="979">
        <f>COUNTIF(E2:E508,"BIOM")</f>
        <v>14</v>
      </c>
      <c r="D516" s="796"/>
      <c r="E516" s="796"/>
      <c r="F516" s="796"/>
      <c r="G516" s="796"/>
      <c r="H516" s="803"/>
      <c r="I516" s="796"/>
      <c r="J516" s="979" t="s">
        <v>13185</v>
      </c>
      <c r="K516" s="979">
        <f>COUNTIF(K2:K508,"Financial Services")</f>
        <v>9</v>
      </c>
      <c r="L516" s="804" t="s">
        <v>14743</v>
      </c>
      <c r="Q516" s="803"/>
    </row>
    <row r="517" spans="1:17" s="791" customFormat="1" ht="183" customHeight="1">
      <c r="B517" s="788" t="s">
        <v>14078</v>
      </c>
      <c r="C517" s="788">
        <f>SUM(C512:C516)</f>
        <v>507</v>
      </c>
      <c r="D517" s="803"/>
      <c r="E517" s="793"/>
      <c r="F517" s="803"/>
      <c r="G517" s="803"/>
      <c r="I517" s="796"/>
      <c r="J517" s="788" t="s">
        <v>12340</v>
      </c>
      <c r="K517" s="788">
        <f>COUNTIF(K2:K508,"Information Technology")</f>
        <v>385</v>
      </c>
      <c r="L517" s="880" t="s">
        <v>14816</v>
      </c>
      <c r="Q517" s="803"/>
    </row>
    <row r="518" spans="1:17" s="791" customFormat="1">
      <c r="B518" s="796"/>
      <c r="C518" s="796"/>
      <c r="D518" s="803"/>
      <c r="E518" s="793"/>
      <c r="F518" s="803"/>
      <c r="G518" s="803"/>
      <c r="I518" s="796"/>
      <c r="J518" s="805" t="s">
        <v>13753</v>
      </c>
      <c r="K518" s="805">
        <f>COUNTIF(K2:K508,"Logistics &amp; Supply Chain")</f>
        <v>6</v>
      </c>
      <c r="L518" s="806" t="s">
        <v>14647</v>
      </c>
      <c r="Q518" s="803"/>
    </row>
    <row r="519" spans="1:17" s="791" customFormat="1" ht="24">
      <c r="C519" s="803"/>
      <c r="D519" s="796"/>
      <c r="F519" s="796"/>
      <c r="G519" s="796"/>
      <c r="H519" s="803"/>
      <c r="I519" s="796"/>
      <c r="J519" s="1033" t="s">
        <v>13187</v>
      </c>
      <c r="K519" s="1033">
        <f>COUNTIF(K2:K508,"Telecommunications")</f>
        <v>34</v>
      </c>
      <c r="L519" s="1039" t="s">
        <v>14817</v>
      </c>
      <c r="Q519" s="803"/>
    </row>
    <row r="520" spans="1:17" ht="12.75" thickBot="1">
      <c r="A520" s="773"/>
      <c r="B520" s="782" t="s">
        <v>14079</v>
      </c>
      <c r="C520" s="782" t="s">
        <v>14080</v>
      </c>
      <c r="F520" s="792"/>
      <c r="G520" s="792"/>
      <c r="H520" s="793"/>
      <c r="I520" s="793"/>
      <c r="J520" s="786" t="s">
        <v>13872</v>
      </c>
      <c r="K520" s="786">
        <f>COUNTIF(K2:K508,"Retail")</f>
        <v>3</v>
      </c>
      <c r="L520" s="807" t="s">
        <v>13870</v>
      </c>
      <c r="M520" s="773"/>
    </row>
    <row r="521" spans="1:17" ht="24.75" customHeight="1" thickTop="1" thickBot="1">
      <c r="A521" s="773"/>
      <c r="B521" s="1012" t="s">
        <v>13327</v>
      </c>
      <c r="C521" s="821">
        <f>COUNTIF(F2:F508,"INFT-1")</f>
        <v>70</v>
      </c>
      <c r="D521" s="1113">
        <f>C517</f>
        <v>507</v>
      </c>
      <c r="F521" s="873" t="s">
        <v>14404</v>
      </c>
      <c r="G521" s="873">
        <f>C517</f>
        <v>507</v>
      </c>
      <c r="H521" s="793"/>
      <c r="I521" s="793"/>
      <c r="J521" s="819" t="s">
        <v>14142</v>
      </c>
      <c r="K521" s="819">
        <f>COUNTIF(K2:K508,"Electrical Manufacturing")</f>
        <v>1</v>
      </c>
      <c r="L521" s="804" t="s">
        <v>13979</v>
      </c>
      <c r="M521" s="773"/>
    </row>
    <row r="522" spans="1:17" ht="13.5" thickTop="1" thickBot="1">
      <c r="A522" s="773"/>
      <c r="B522" s="782" t="s">
        <v>13328</v>
      </c>
      <c r="C522" s="792">
        <f>COUNTIF(F2:F508,"INFT-2")</f>
        <v>75</v>
      </c>
      <c r="D522" s="1114"/>
      <c r="F522" s="874" t="s">
        <v>14405</v>
      </c>
      <c r="G522" s="873">
        <v>1</v>
      </c>
      <c r="J522" s="788" t="s">
        <v>13984</v>
      </c>
      <c r="K522" s="788">
        <f>COUNTIF(K2:K508,"Marketing &amp; Advertising")</f>
        <v>1</v>
      </c>
      <c r="L522" s="818" t="s">
        <v>13983</v>
      </c>
    </row>
    <row r="523" spans="1:17" ht="13.5" thickTop="1" thickBot="1">
      <c r="A523" s="773"/>
      <c r="B523" s="782" t="s">
        <v>14081</v>
      </c>
      <c r="C523" s="782">
        <f>COUNTIF(F2:F508,"INFT-3")</f>
        <v>26</v>
      </c>
      <c r="D523" s="1114"/>
      <c r="F523" s="874" t="s">
        <v>14406</v>
      </c>
      <c r="G523" s="874">
        <f>G521+G522</f>
        <v>508</v>
      </c>
      <c r="J523" s="788" t="s">
        <v>13998</v>
      </c>
      <c r="K523" s="788">
        <f>COUNTIF(K2:K508,"media production")</f>
        <v>1</v>
      </c>
      <c r="L523" s="818" t="s">
        <v>13989</v>
      </c>
    </row>
    <row r="524" spans="1:17" ht="12.75" thickTop="1">
      <c r="A524" s="773"/>
      <c r="B524" s="782" t="s">
        <v>13329</v>
      </c>
      <c r="C524" s="782">
        <f>COUNTIF(F2:F508,"CMPN-1")</f>
        <v>65</v>
      </c>
      <c r="D524" s="1114"/>
      <c r="F524" s="793"/>
      <c r="G524" s="793"/>
      <c r="J524" s="788" t="s">
        <v>14002</v>
      </c>
      <c r="K524" s="788">
        <f>COUNTIF(K2:K508,"Management Consulting")</f>
        <v>10</v>
      </c>
      <c r="L524" s="818" t="s">
        <v>14001</v>
      </c>
    </row>
    <row r="525" spans="1:17" ht="14.25">
      <c r="A525" s="773"/>
      <c r="B525" s="782" t="s">
        <v>14082</v>
      </c>
      <c r="C525" s="782">
        <f>COUNTIF(F2:F508,"CMPN-2")</f>
        <v>55</v>
      </c>
      <c r="D525" s="1114"/>
      <c r="F525" s="793"/>
      <c r="G525" s="793"/>
      <c r="J525" s="828" t="s">
        <v>14163</v>
      </c>
      <c r="K525" s="828">
        <f>COUNTIF(K2:K508,"Manufacturing")</f>
        <v>12</v>
      </c>
      <c r="L525" s="818" t="s">
        <v>14162</v>
      </c>
    </row>
    <row r="526" spans="1:17">
      <c r="A526" s="773"/>
      <c r="B526" s="782" t="s">
        <v>14083</v>
      </c>
      <c r="C526" s="782">
        <f>COUNTIF(F2:F508,"CMPN-3")</f>
        <v>45</v>
      </c>
      <c r="D526" s="1114"/>
      <c r="F526" s="793"/>
      <c r="G526" s="793"/>
      <c r="J526" s="877" t="s">
        <v>14420</v>
      </c>
      <c r="K526" s="877">
        <f>COUNTIF(K2:K508,"Health Care")</f>
        <v>1</v>
      </c>
      <c r="L526" s="818" t="s">
        <v>14410</v>
      </c>
    </row>
    <row r="527" spans="1:17" ht="15">
      <c r="A527" s="773"/>
      <c r="B527" s="782" t="s">
        <v>14084</v>
      </c>
      <c r="C527" s="782">
        <f>COUNTIF(F2:F508,"ETRX 1")</f>
        <v>22</v>
      </c>
      <c r="D527" s="1114"/>
      <c r="F527" s="793"/>
      <c r="G527" s="793"/>
      <c r="J527" s="911" t="s">
        <v>14636</v>
      </c>
      <c r="K527" s="1012">
        <f>COUNTIF(K2:K508,"Design")</f>
        <v>1</v>
      </c>
      <c r="L527" s="799" t="s">
        <v>14493</v>
      </c>
    </row>
    <row r="528" spans="1:17" ht="15">
      <c r="A528" s="773"/>
      <c r="B528" s="782" t="s">
        <v>13330</v>
      </c>
      <c r="C528" s="782">
        <f>COUNTIF(F2:F508,"ETRX 2")</f>
        <v>18</v>
      </c>
      <c r="D528" s="1114"/>
      <c r="F528" s="793"/>
      <c r="G528" s="793"/>
      <c r="J528" s="911" t="s">
        <v>14773</v>
      </c>
      <c r="K528" s="1012">
        <f>COUNTIF(K2:K508,"Professional Services")</f>
        <v>1</v>
      </c>
      <c r="L528" s="799" t="s">
        <v>14772</v>
      </c>
    </row>
    <row r="529" spans="1:11" ht="15">
      <c r="A529" s="773"/>
      <c r="B529" s="782" t="s">
        <v>14085</v>
      </c>
      <c r="C529" s="782">
        <f>COUNTIF(F2:F508,"ETRX 3")</f>
        <v>4</v>
      </c>
      <c r="D529" s="1114"/>
      <c r="F529" s="793"/>
      <c r="G529" s="793"/>
      <c r="J529" s="389"/>
      <c r="K529" s="389">
        <f>SUM(K513:K528)</f>
        <v>507</v>
      </c>
    </row>
    <row r="530" spans="1:11" ht="15">
      <c r="A530" s="773"/>
      <c r="B530" s="782" t="s">
        <v>13331</v>
      </c>
      <c r="C530" s="782">
        <f>COUNTIF(F2:F508,"EXTC 1")</f>
        <v>38</v>
      </c>
      <c r="D530" s="1114"/>
      <c r="F530" s="793"/>
      <c r="G530" s="793"/>
      <c r="J530" s="389"/>
      <c r="K530" s="389"/>
    </row>
    <row r="531" spans="1:11" ht="15">
      <c r="B531" s="782" t="s">
        <v>14086</v>
      </c>
      <c r="C531" s="782">
        <f>COUNTIF(F2:F508,"EXTC 2")</f>
        <v>43</v>
      </c>
      <c r="D531" s="1114"/>
      <c r="F531" s="793"/>
      <c r="G531" s="793"/>
      <c r="J531" s="389"/>
      <c r="K531" s="389"/>
    </row>
    <row r="532" spans="1:11" ht="15">
      <c r="B532" s="782" t="s">
        <v>14087</v>
      </c>
      <c r="C532" s="782">
        <f>COUNTIF(F2:F508,"EXTC 3")</f>
        <v>32</v>
      </c>
      <c r="D532" s="1114"/>
      <c r="F532" s="793"/>
      <c r="G532" s="793"/>
      <c r="J532" s="389"/>
      <c r="K532" s="389"/>
    </row>
    <row r="533" spans="1:11" ht="12" customHeight="1">
      <c r="B533" s="782" t="s">
        <v>13265</v>
      </c>
      <c r="C533" s="782">
        <f>COUNTIF(F2:F508,"BIOM A")</f>
        <v>14</v>
      </c>
      <c r="D533" s="1115"/>
      <c r="J533" s="389"/>
      <c r="K533" s="389"/>
    </row>
    <row r="534" spans="1:11" ht="15">
      <c r="J534" s="389"/>
      <c r="K534" s="389"/>
    </row>
    <row r="535" spans="1:11" ht="15">
      <c r="J535" s="389"/>
      <c r="K535" s="389"/>
    </row>
    <row r="536" spans="1:11" ht="15">
      <c r="J536" s="389"/>
      <c r="K536" s="389"/>
    </row>
    <row r="537" spans="1:11" ht="15">
      <c r="J537" s="389"/>
      <c r="K537" s="389"/>
    </row>
    <row r="538" spans="1:11" ht="15">
      <c r="J538" s="175"/>
      <c r="K538" s="389"/>
    </row>
    <row r="539" spans="1:11" ht="15">
      <c r="K539" s="175"/>
    </row>
    <row r="560" ht="200.25" customHeight="1"/>
  </sheetData>
  <mergeCells count="1">
    <mergeCell ref="D521:D533"/>
  </mergeCells>
  <conditionalFormatting sqref="C485">
    <cfRule type="duplicateValues" dxfId="109" priority="5"/>
  </conditionalFormatting>
  <conditionalFormatting sqref="C482">
    <cfRule type="duplicateValues" dxfId="108" priority="2"/>
  </conditionalFormatting>
  <hyperlinks>
    <hyperlink ref="N509" r:id="rId1"/>
    <hyperlink ref="N372" r:id="rId2"/>
    <hyperlink ref="N503" r:id="rId3"/>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1"/>
  <sheetViews>
    <sheetView topLeftCell="A134" workbookViewId="0">
      <selection activeCell="B151" sqref="B151"/>
    </sheetView>
  </sheetViews>
  <sheetFormatPr defaultRowHeight="15"/>
  <cols>
    <col min="1" max="1" width="8.85546875" bestFit="1" customWidth="1"/>
    <col min="2" max="2" width="16" customWidth="1"/>
    <col min="3" max="3" width="35" bestFit="1" customWidth="1"/>
    <col min="4" max="4" width="32.85546875" bestFit="1" customWidth="1"/>
    <col min="5" max="5" width="16.140625" style="1" customWidth="1"/>
    <col min="7" max="7" width="21" bestFit="1" customWidth="1"/>
  </cols>
  <sheetData>
    <row r="1" spans="1:5" s="475" customFormat="1" ht="26.45" customHeight="1" thickTop="1" thickBot="1">
      <c r="A1" s="476" t="s">
        <v>11704</v>
      </c>
      <c r="B1" s="476" t="s">
        <v>13406</v>
      </c>
      <c r="C1" s="476" t="s">
        <v>13405</v>
      </c>
      <c r="D1" s="476" t="s">
        <v>12338</v>
      </c>
      <c r="E1" s="476" t="s">
        <v>13404</v>
      </c>
    </row>
    <row r="2" spans="1:5" ht="18" thickTop="1" thickBot="1">
      <c r="A2" s="467">
        <v>1</v>
      </c>
      <c r="B2" s="467" t="s">
        <v>1741</v>
      </c>
      <c r="C2" s="468" t="s">
        <v>1742</v>
      </c>
      <c r="D2" s="468" t="s">
        <v>1740</v>
      </c>
      <c r="E2" s="467" t="str">
        <f>VLOOKUP(B2,'All Entries'!$B$1:$E$644,4,0)</f>
        <v>Placed</v>
      </c>
    </row>
    <row r="3" spans="1:5" ht="18" thickTop="1" thickBot="1">
      <c r="A3" s="467">
        <v>2</v>
      </c>
      <c r="B3" s="467" t="s">
        <v>10665</v>
      </c>
      <c r="C3" s="468" t="s">
        <v>10666</v>
      </c>
      <c r="D3" s="468" t="s">
        <v>10664</v>
      </c>
      <c r="E3" s="467" t="str">
        <f>VLOOKUP(B3,'All Entries'!$B$1:$E$644,4,0)</f>
        <v>Placed</v>
      </c>
    </row>
    <row r="4" spans="1:5" ht="18" thickTop="1" thickBot="1">
      <c r="A4" s="467">
        <v>3</v>
      </c>
      <c r="B4" s="467" t="s">
        <v>611</v>
      </c>
      <c r="C4" s="468" t="s">
        <v>612</v>
      </c>
      <c r="D4" s="468" t="s">
        <v>610</v>
      </c>
      <c r="E4" s="467" t="str">
        <f>VLOOKUP(B4,'All Entries'!$B$1:$E$644,4,0)</f>
        <v>Not Placed</v>
      </c>
    </row>
    <row r="5" spans="1:5" ht="18" thickTop="1" thickBot="1">
      <c r="A5" s="467">
        <v>4</v>
      </c>
      <c r="B5" s="467" t="s">
        <v>8568</v>
      </c>
      <c r="C5" s="468" t="s">
        <v>8569</v>
      </c>
      <c r="D5" s="468" t="s">
        <v>8567</v>
      </c>
      <c r="E5" s="467" t="str">
        <f>VLOOKUP(B5,'All Entries'!$B$1:$E$644,4,0)</f>
        <v>Placed</v>
      </c>
    </row>
    <row r="6" spans="1:5" ht="18" thickTop="1" thickBot="1">
      <c r="A6" s="467">
        <v>5</v>
      </c>
      <c r="B6" s="467" t="s">
        <v>8840</v>
      </c>
      <c r="C6" s="468" t="s">
        <v>11881</v>
      </c>
      <c r="D6" s="468" t="s">
        <v>8839</v>
      </c>
      <c r="E6" s="467" t="str">
        <f>VLOOKUP(B6,'All Entries'!$B$1:$E$644,4,0)</f>
        <v>Placed</v>
      </c>
    </row>
    <row r="7" spans="1:5" ht="18" thickTop="1" thickBot="1">
      <c r="A7" s="467">
        <v>6</v>
      </c>
      <c r="B7" s="467" t="s">
        <v>2331</v>
      </c>
      <c r="C7" s="468" t="s">
        <v>13403</v>
      </c>
      <c r="D7" s="468" t="s">
        <v>2330</v>
      </c>
      <c r="E7" s="467" t="str">
        <f>VLOOKUP(B7,'All Entries'!$B$1:$E$644,4,0)</f>
        <v>Placed</v>
      </c>
    </row>
    <row r="8" spans="1:5" ht="18" thickTop="1" thickBot="1">
      <c r="A8" s="467">
        <v>7</v>
      </c>
      <c r="B8" s="467" t="s">
        <v>10873</v>
      </c>
      <c r="C8" s="468" t="s">
        <v>10874</v>
      </c>
      <c r="D8" s="468" t="s">
        <v>10872</v>
      </c>
      <c r="E8" s="467" t="str">
        <f>VLOOKUP(B8,'All Entries'!$B$1:$E$644,4,0)</f>
        <v>Placed</v>
      </c>
    </row>
    <row r="9" spans="1:5" ht="18" thickTop="1" thickBot="1">
      <c r="A9" s="467">
        <v>8</v>
      </c>
      <c r="B9" s="467" t="s">
        <v>1057</v>
      </c>
      <c r="C9" s="468" t="s">
        <v>1058</v>
      </c>
      <c r="D9" s="468" t="s">
        <v>1056</v>
      </c>
      <c r="E9" s="467" t="str">
        <f>VLOOKUP(B9,'All Entries'!$B$1:$E$644,4,0)</f>
        <v>Placed</v>
      </c>
    </row>
    <row r="10" spans="1:5" ht="18" thickTop="1" thickBot="1">
      <c r="A10" s="467">
        <v>9</v>
      </c>
      <c r="B10" s="467" t="s">
        <v>6767</v>
      </c>
      <c r="C10" s="468" t="s">
        <v>6768</v>
      </c>
      <c r="D10" s="468" t="s">
        <v>6766</v>
      </c>
      <c r="E10" s="467" t="str">
        <f>VLOOKUP(B10,'All Entries'!$B$1:$E$644,4,0)</f>
        <v>Placed</v>
      </c>
    </row>
    <row r="11" spans="1:5" ht="18" thickTop="1" thickBot="1">
      <c r="A11" s="467">
        <v>10</v>
      </c>
      <c r="B11" s="467" t="s">
        <v>5241</v>
      </c>
      <c r="C11" s="468" t="s">
        <v>5242</v>
      </c>
      <c r="D11" s="468" t="s">
        <v>5240</v>
      </c>
      <c r="E11" s="467" t="str">
        <f>VLOOKUP(B11,'All Entries'!$B$1:$E$644,4,0)</f>
        <v>Placed</v>
      </c>
    </row>
    <row r="12" spans="1:5" ht="18" thickTop="1" thickBot="1">
      <c r="A12" s="467">
        <v>11</v>
      </c>
      <c r="B12" s="467" t="s">
        <v>6994</v>
      </c>
      <c r="C12" s="468" t="s">
        <v>6995</v>
      </c>
      <c r="D12" s="468" t="s">
        <v>6993</v>
      </c>
      <c r="E12" s="467" t="str">
        <f>VLOOKUP(B12,'All Entries'!$B$1:$E$644,4,0)</f>
        <v>Placed</v>
      </c>
    </row>
    <row r="13" spans="1:5" ht="18" thickTop="1" thickBot="1">
      <c r="A13" s="467">
        <v>12</v>
      </c>
      <c r="B13" s="467" t="s">
        <v>667</v>
      </c>
      <c r="C13" s="468" t="s">
        <v>13079</v>
      </c>
      <c r="D13" s="468" t="s">
        <v>666</v>
      </c>
      <c r="E13" s="467" t="str">
        <f>VLOOKUP(B13,'All Entries'!$B$1:$E$644,4,0)</f>
        <v>Placed</v>
      </c>
    </row>
    <row r="14" spans="1:5" ht="18" thickTop="1" thickBot="1">
      <c r="A14" s="467">
        <v>13</v>
      </c>
      <c r="B14" s="467" t="s">
        <v>7984</v>
      </c>
      <c r="C14" s="468" t="s">
        <v>7985</v>
      </c>
      <c r="D14" s="468" t="s">
        <v>7983</v>
      </c>
      <c r="E14" s="467" t="str">
        <f>VLOOKUP(B14,'All Entries'!$B$1:$E$644,4,0)</f>
        <v>Placed</v>
      </c>
    </row>
    <row r="15" spans="1:5" ht="18" thickTop="1" thickBot="1">
      <c r="A15" s="467">
        <v>14</v>
      </c>
      <c r="B15" s="467" t="s">
        <v>4845</v>
      </c>
      <c r="C15" s="468" t="s">
        <v>4846</v>
      </c>
      <c r="D15" s="468" t="s">
        <v>4844</v>
      </c>
      <c r="E15" s="467" t="str">
        <f>VLOOKUP(B15,'All Entries'!$B$1:$E$644,4,0)</f>
        <v>Placed</v>
      </c>
    </row>
    <row r="16" spans="1:5" ht="18" thickTop="1" thickBot="1">
      <c r="A16" s="467">
        <v>15</v>
      </c>
      <c r="B16" s="467" t="s">
        <v>3569</v>
      </c>
      <c r="C16" s="468" t="s">
        <v>3570</v>
      </c>
      <c r="D16" s="468" t="s">
        <v>3568</v>
      </c>
      <c r="E16" s="467" t="str">
        <f>VLOOKUP(B16,'All Entries'!$B$1:$E$644,4,0)</f>
        <v>Not Placed</v>
      </c>
    </row>
    <row r="17" spans="1:5" ht="18" thickTop="1" thickBot="1">
      <c r="A17" s="467">
        <v>16</v>
      </c>
      <c r="B17" s="467" t="s">
        <v>6913</v>
      </c>
      <c r="C17" s="468" t="s">
        <v>11879</v>
      </c>
      <c r="D17" s="468" t="s">
        <v>6912</v>
      </c>
      <c r="E17" s="467" t="str">
        <f>VLOOKUP(B17,'All Entries'!$B$1:$E$644,4,0)</f>
        <v>Not Placed</v>
      </c>
    </row>
    <row r="18" spans="1:5" ht="18" thickTop="1" thickBot="1">
      <c r="A18" s="467">
        <v>17</v>
      </c>
      <c r="B18" s="467" t="s">
        <v>5589</v>
      </c>
      <c r="C18" s="468" t="s">
        <v>5590</v>
      </c>
      <c r="D18" s="468" t="s">
        <v>5588</v>
      </c>
      <c r="E18" s="467" t="str">
        <f>VLOOKUP(B18,'All Entries'!$B$1:$E$644,4,0)</f>
        <v>Placed</v>
      </c>
    </row>
    <row r="19" spans="1:5" ht="18" thickTop="1" thickBot="1">
      <c r="A19" s="467">
        <v>18</v>
      </c>
      <c r="B19" s="467" t="s">
        <v>11264</v>
      </c>
      <c r="C19" s="468" t="s">
        <v>11886</v>
      </c>
      <c r="D19" s="468" t="s">
        <v>11263</v>
      </c>
      <c r="E19" s="467" t="str">
        <f>VLOOKUP(B19,'All Entries'!$B$1:$E$644,4,0)</f>
        <v>Placed</v>
      </c>
    </row>
    <row r="20" spans="1:5" ht="18" thickTop="1" thickBot="1">
      <c r="A20" s="467">
        <v>19</v>
      </c>
      <c r="B20" s="467" t="s">
        <v>3630</v>
      </c>
      <c r="C20" s="468" t="s">
        <v>3631</v>
      </c>
      <c r="D20" s="468" t="s">
        <v>3629</v>
      </c>
      <c r="E20" s="467" t="str">
        <f>VLOOKUP(B20,'All Entries'!$B$1:$E$644,4,0)</f>
        <v>Not Placed</v>
      </c>
    </row>
    <row r="21" spans="1:5" ht="18" thickTop="1" thickBot="1">
      <c r="A21" s="467">
        <v>20</v>
      </c>
      <c r="B21" s="467" t="s">
        <v>9645</v>
      </c>
      <c r="C21" s="468" t="s">
        <v>9646</v>
      </c>
      <c r="D21" s="468" t="s">
        <v>9644</v>
      </c>
      <c r="E21" s="467" t="str">
        <f>VLOOKUP(B21,'All Entries'!$B$1:$E$644,4,0)</f>
        <v>Placed</v>
      </c>
    </row>
    <row r="22" spans="1:5" ht="18" thickTop="1" thickBot="1">
      <c r="A22" s="467">
        <v>21</v>
      </c>
      <c r="B22" s="467" t="s">
        <v>3506</v>
      </c>
      <c r="C22" s="468" t="s">
        <v>3507</v>
      </c>
      <c r="D22" s="468" t="s">
        <v>3505</v>
      </c>
      <c r="E22" s="467" t="str">
        <f>VLOOKUP(B22,'All Entries'!$B$1:$E$644,4,0)</f>
        <v>Placed</v>
      </c>
    </row>
    <row r="23" spans="1:5" ht="18" thickTop="1" thickBot="1">
      <c r="A23" s="467">
        <v>22</v>
      </c>
      <c r="B23" s="467" t="s">
        <v>12855</v>
      </c>
      <c r="C23" s="468" t="s">
        <v>12859</v>
      </c>
      <c r="D23" s="468" t="s">
        <v>12858</v>
      </c>
      <c r="E23" s="467" t="str">
        <f>VLOOKUP(B23,'All Entries'!$B$1:$E$644,4,0)</f>
        <v>Placed</v>
      </c>
    </row>
    <row r="24" spans="1:5" ht="18" thickTop="1" thickBot="1">
      <c r="A24" s="467">
        <v>23</v>
      </c>
      <c r="B24" s="467" t="s">
        <v>11321</v>
      </c>
      <c r="C24" s="468" t="s">
        <v>13402</v>
      </c>
      <c r="D24" s="468" t="s">
        <v>13401</v>
      </c>
      <c r="E24" s="467" t="str">
        <f>VLOOKUP(B24,'All Entries'!$B$1:$E$644,4,0)</f>
        <v>Not Placed</v>
      </c>
    </row>
    <row r="25" spans="1:5" ht="18" thickTop="1" thickBot="1">
      <c r="A25" s="467">
        <v>24</v>
      </c>
      <c r="B25" s="138" t="s">
        <v>10931</v>
      </c>
      <c r="C25" s="474" t="s">
        <v>11884</v>
      </c>
      <c r="D25" s="473" t="s">
        <v>10930</v>
      </c>
      <c r="E25" s="472" t="str">
        <f>VLOOKUP(B25,'All Entries'!$B$1:$E$644,4,0)</f>
        <v>Not Placed</v>
      </c>
    </row>
    <row r="26" spans="1:5" ht="18" thickTop="1" thickBot="1">
      <c r="A26" s="467">
        <v>25</v>
      </c>
      <c r="B26" s="467" t="s">
        <v>179</v>
      </c>
      <c r="C26" s="468" t="s">
        <v>13400</v>
      </c>
      <c r="D26" s="468" t="s">
        <v>178</v>
      </c>
      <c r="E26" s="467" t="str">
        <f>VLOOKUP(B26,'All Entries'!$B$1:$E$644,4,0)</f>
        <v>Placed</v>
      </c>
    </row>
    <row r="27" spans="1:5" ht="18" thickTop="1" thickBot="1">
      <c r="A27" s="467">
        <v>26</v>
      </c>
      <c r="B27" s="467" t="s">
        <v>12582</v>
      </c>
      <c r="C27" s="468" t="s">
        <v>13038</v>
      </c>
      <c r="D27" s="468" t="s">
        <v>13399</v>
      </c>
      <c r="E27" s="467" t="str">
        <f>VLOOKUP(B27,'All Entries'!$B$1:$E$644,4,0)</f>
        <v>Placed</v>
      </c>
    </row>
    <row r="28" spans="1:5" ht="18" thickTop="1" thickBot="1">
      <c r="A28" s="467">
        <v>27</v>
      </c>
      <c r="B28" s="467" t="s">
        <v>2925</v>
      </c>
      <c r="C28" s="468" t="s">
        <v>2926</v>
      </c>
      <c r="D28" s="468" t="s">
        <v>2924</v>
      </c>
      <c r="E28" s="467" t="str">
        <f>VLOOKUP(B28,'All Entries'!$B$1:$E$644,4,0)</f>
        <v>Placed</v>
      </c>
    </row>
    <row r="29" spans="1:5" ht="18" thickTop="1" thickBot="1">
      <c r="A29" s="467">
        <v>28</v>
      </c>
      <c r="B29" s="467" t="s">
        <v>7585</v>
      </c>
      <c r="C29" s="468" t="s">
        <v>7586</v>
      </c>
      <c r="D29" s="468" t="s">
        <v>7584</v>
      </c>
      <c r="E29" s="467" t="str">
        <f>VLOOKUP(B29,'All Entries'!$B$1:$E$644,4,0)</f>
        <v>Placed</v>
      </c>
    </row>
    <row r="30" spans="1:5" ht="18" thickTop="1" thickBot="1">
      <c r="A30" s="467">
        <v>29</v>
      </c>
      <c r="B30" s="467" t="s">
        <v>8238</v>
      </c>
      <c r="C30" s="468" t="s">
        <v>11898</v>
      </c>
      <c r="D30" s="468" t="s">
        <v>8237</v>
      </c>
      <c r="E30" s="467" t="str">
        <f>VLOOKUP(B30,'All Entries'!$B$1:$E$644,4,0)</f>
        <v>Placed</v>
      </c>
    </row>
    <row r="31" spans="1:5" ht="18" thickTop="1" thickBot="1">
      <c r="A31" s="467">
        <v>30</v>
      </c>
      <c r="B31" s="467" t="s">
        <v>1619</v>
      </c>
      <c r="C31" s="468" t="s">
        <v>13398</v>
      </c>
      <c r="D31" s="468" t="s">
        <v>1622</v>
      </c>
      <c r="E31" s="467" t="str">
        <f>VLOOKUP(B31,'All Entries'!$B$1:$E$644,4,0)</f>
        <v>Placed</v>
      </c>
    </row>
    <row r="32" spans="1:5" ht="18" thickTop="1" thickBot="1">
      <c r="A32" s="467">
        <v>31</v>
      </c>
      <c r="B32" s="467" t="s">
        <v>502</v>
      </c>
      <c r="C32" s="468" t="s">
        <v>503</v>
      </c>
      <c r="D32" s="468" t="s">
        <v>13397</v>
      </c>
      <c r="E32" s="467" t="str">
        <f>VLOOKUP(B32,'All Entries'!$B$1:$E$644,4,0)</f>
        <v>Not Placed</v>
      </c>
    </row>
    <row r="33" spans="1:5" ht="18" thickTop="1" thickBot="1">
      <c r="A33" s="467">
        <v>32</v>
      </c>
      <c r="B33" s="467" t="s">
        <v>7851</v>
      </c>
      <c r="C33" s="468" t="s">
        <v>13396</v>
      </c>
      <c r="D33" s="468" t="s">
        <v>7850</v>
      </c>
      <c r="E33" s="467" t="str">
        <f>VLOOKUP(B33,'All Entries'!$B$1:$E$644,4,0)</f>
        <v>Placed</v>
      </c>
    </row>
    <row r="34" spans="1:5" ht="18" thickTop="1" thickBot="1">
      <c r="A34" s="467">
        <v>33</v>
      </c>
      <c r="B34" s="467" t="s">
        <v>5933</v>
      </c>
      <c r="C34" s="468" t="s">
        <v>5934</v>
      </c>
      <c r="D34" s="468" t="s">
        <v>5932</v>
      </c>
      <c r="E34" s="467" t="str">
        <f>VLOOKUP(B34,'All Entries'!$B$1:$E$644,4,0)</f>
        <v>Placed</v>
      </c>
    </row>
    <row r="35" spans="1:5" ht="18" thickTop="1" thickBot="1">
      <c r="A35" s="467">
        <v>34</v>
      </c>
      <c r="B35" s="467" t="s">
        <v>7407</v>
      </c>
      <c r="C35" s="468" t="s">
        <v>7408</v>
      </c>
      <c r="D35" s="468" t="s">
        <v>7406</v>
      </c>
      <c r="E35" s="467" t="str">
        <f>VLOOKUP(B35,'All Entries'!$B$1:$E$644,4,0)</f>
        <v>Not Placed</v>
      </c>
    </row>
    <row r="36" spans="1:5" ht="18" thickTop="1" thickBot="1">
      <c r="A36" s="467">
        <v>35</v>
      </c>
      <c r="B36" s="467" t="s">
        <v>11398</v>
      </c>
      <c r="C36" s="468" t="s">
        <v>11907</v>
      </c>
      <c r="D36" s="468" t="s">
        <v>11397</v>
      </c>
      <c r="E36" s="467" t="str">
        <f>VLOOKUP(B36,'All Entries'!$B$1:$E$644,4,0)</f>
        <v>Not Placed</v>
      </c>
    </row>
    <row r="37" spans="1:5" ht="18" thickTop="1" thickBot="1">
      <c r="A37" s="467">
        <v>36</v>
      </c>
      <c r="B37" s="467" t="s">
        <v>6180</v>
      </c>
      <c r="C37" s="468" t="s">
        <v>6181</v>
      </c>
      <c r="D37" s="468" t="s">
        <v>6179</v>
      </c>
      <c r="E37" s="467" t="str">
        <f>VLOOKUP(B37,'All Entries'!$B$1:$E$644,4,0)</f>
        <v>Not Placed</v>
      </c>
    </row>
    <row r="38" spans="1:5" ht="18" thickTop="1" thickBot="1">
      <c r="A38" s="467">
        <v>37</v>
      </c>
      <c r="B38" s="467" t="s">
        <v>10470</v>
      </c>
      <c r="C38" s="468" t="s">
        <v>10471</v>
      </c>
      <c r="D38" s="468" t="s">
        <v>10469</v>
      </c>
      <c r="E38" s="467" t="str">
        <f>VLOOKUP(B38,'All Entries'!$B$1:$E$644,4,0)</f>
        <v>Placed</v>
      </c>
    </row>
    <row r="39" spans="1:5" ht="18" thickTop="1" thickBot="1">
      <c r="A39" s="467">
        <v>38</v>
      </c>
      <c r="B39" s="467" t="s">
        <v>10016</v>
      </c>
      <c r="C39" s="468" t="s">
        <v>10017</v>
      </c>
      <c r="D39" s="468" t="s">
        <v>10015</v>
      </c>
      <c r="E39" s="467" t="str">
        <f>VLOOKUP(B39,'All Entries'!$B$1:$E$644,4,0)</f>
        <v>Placed</v>
      </c>
    </row>
    <row r="40" spans="1:5" ht="18" thickTop="1" thickBot="1">
      <c r="A40" s="467">
        <v>39</v>
      </c>
      <c r="B40" s="467" t="s">
        <v>8531</v>
      </c>
      <c r="C40" s="468" t="s">
        <v>8532</v>
      </c>
      <c r="D40" s="468" t="s">
        <v>8530</v>
      </c>
      <c r="E40" s="467" t="str">
        <f>VLOOKUP(B40,'All Entries'!$B$1:$E$644,4,0)</f>
        <v>Not Placed</v>
      </c>
    </row>
    <row r="41" spans="1:5" ht="18" thickTop="1" thickBot="1">
      <c r="A41" s="467">
        <v>40</v>
      </c>
      <c r="B41" s="467" t="s">
        <v>565</v>
      </c>
      <c r="C41" s="468" t="s">
        <v>566</v>
      </c>
      <c r="D41" s="468" t="s">
        <v>564</v>
      </c>
      <c r="E41" s="467" t="str">
        <f>VLOOKUP(B41,'All Entries'!$B$1:$E$644,4,0)</f>
        <v>Placed</v>
      </c>
    </row>
    <row r="42" spans="1:5" ht="18" thickTop="1" thickBot="1">
      <c r="A42" s="467">
        <v>41</v>
      </c>
      <c r="B42" s="467" t="s">
        <v>9740</v>
      </c>
      <c r="C42" s="468" t="s">
        <v>11905</v>
      </c>
      <c r="D42" s="468" t="s">
        <v>9739</v>
      </c>
      <c r="E42" s="467" t="str">
        <f>VLOOKUP(B42,'All Entries'!$B$1:$E$644,4,0)</f>
        <v>Not Placed</v>
      </c>
    </row>
    <row r="43" spans="1:5" ht="18" thickTop="1" thickBot="1">
      <c r="A43" s="467">
        <v>42</v>
      </c>
      <c r="B43" s="467" t="s">
        <v>4805</v>
      </c>
      <c r="C43" s="468" t="s">
        <v>4806</v>
      </c>
      <c r="D43" s="468" t="s">
        <v>4804</v>
      </c>
      <c r="E43" s="467" t="str">
        <f>VLOOKUP(B43,'All Entries'!$B$1:$E$644,4,0)</f>
        <v>Placed</v>
      </c>
    </row>
    <row r="44" spans="1:5" ht="18" thickTop="1" thickBot="1">
      <c r="A44" s="467">
        <v>43</v>
      </c>
      <c r="B44" s="467" t="s">
        <v>8442</v>
      </c>
      <c r="C44" s="468" t="s">
        <v>8443</v>
      </c>
      <c r="D44" s="468" t="s">
        <v>8441</v>
      </c>
      <c r="E44" s="467" t="str">
        <f>VLOOKUP(B44,'All Entries'!$B$1:$E$644,4,0)</f>
        <v>Placed</v>
      </c>
    </row>
    <row r="45" spans="1:5" ht="18" thickTop="1" thickBot="1">
      <c r="A45" s="467">
        <v>44</v>
      </c>
      <c r="B45" s="467" t="s">
        <v>9923</v>
      </c>
      <c r="C45" s="468" t="s">
        <v>9924</v>
      </c>
      <c r="D45" s="468" t="s">
        <v>9922</v>
      </c>
      <c r="E45" s="467" t="str">
        <f>VLOOKUP(B45,'All Entries'!$B$1:$E$644,4,0)</f>
        <v>Placed</v>
      </c>
    </row>
    <row r="46" spans="1:5" ht="18" thickTop="1" thickBot="1">
      <c r="A46" s="467">
        <v>45</v>
      </c>
      <c r="B46" s="467" t="s">
        <v>5506</v>
      </c>
      <c r="C46" s="468" t="s">
        <v>5507</v>
      </c>
      <c r="D46" s="468" t="s">
        <v>13395</v>
      </c>
      <c r="E46" s="467" t="str">
        <f>VLOOKUP(B46,'All Entries'!$B$1:$E$644,4,0)</f>
        <v>Not Placed</v>
      </c>
    </row>
    <row r="47" spans="1:5" ht="18" thickTop="1" thickBot="1">
      <c r="A47" s="467">
        <v>46</v>
      </c>
      <c r="B47" s="467" t="s">
        <v>3862</v>
      </c>
      <c r="C47" s="468" t="s">
        <v>3863</v>
      </c>
      <c r="D47" s="468" t="s">
        <v>3861</v>
      </c>
      <c r="E47" s="467" t="str">
        <f>VLOOKUP(B47,'All Entries'!$B$1:$E$644,4,0)</f>
        <v>Not Placed</v>
      </c>
    </row>
    <row r="48" spans="1:5" ht="18" thickTop="1" thickBot="1">
      <c r="A48" s="467">
        <v>47</v>
      </c>
      <c r="B48" s="467" t="s">
        <v>9720</v>
      </c>
      <c r="C48" s="468" t="s">
        <v>9721</v>
      </c>
      <c r="D48" s="468" t="s">
        <v>9719</v>
      </c>
      <c r="E48" s="467" t="str">
        <f>VLOOKUP(B48,'All Entries'!$B$1:$E$644,4,0)</f>
        <v>Placed</v>
      </c>
    </row>
    <row r="49" spans="1:5" ht="18" thickTop="1" thickBot="1">
      <c r="A49" s="467">
        <v>48</v>
      </c>
      <c r="B49" s="467" t="s">
        <v>3549</v>
      </c>
      <c r="C49" s="468" t="s">
        <v>3550</v>
      </c>
      <c r="D49" s="468" t="s">
        <v>3548</v>
      </c>
      <c r="E49" s="467" t="str">
        <f>VLOOKUP(B49,'All Entries'!$B$1:$E$644,4,0)</f>
        <v>Placed</v>
      </c>
    </row>
    <row r="50" spans="1:5" ht="18" thickTop="1" thickBot="1">
      <c r="A50" s="467">
        <v>49</v>
      </c>
      <c r="B50" s="467" t="s">
        <v>8699</v>
      </c>
      <c r="C50" s="468" t="s">
        <v>8700</v>
      </c>
      <c r="D50" s="468" t="s">
        <v>8698</v>
      </c>
      <c r="E50" s="467" t="str">
        <f>VLOOKUP(B50,'All Entries'!$B$1:$E$644,4,0)</f>
        <v>Placed</v>
      </c>
    </row>
    <row r="51" spans="1:5" ht="18" thickTop="1" thickBot="1">
      <c r="A51" s="467">
        <v>50</v>
      </c>
      <c r="B51" s="467" t="s">
        <v>4627</v>
      </c>
      <c r="C51" s="468" t="s">
        <v>4628</v>
      </c>
      <c r="D51" s="468" t="s">
        <v>4626</v>
      </c>
      <c r="E51" s="467" t="str">
        <f>VLOOKUP(B51,'All Entries'!$B$1:$E$644,4,0)</f>
        <v>Placed</v>
      </c>
    </row>
    <row r="52" spans="1:5" ht="18" thickTop="1" thickBot="1">
      <c r="A52" s="467">
        <v>51</v>
      </c>
      <c r="B52" s="467" t="s">
        <v>12355</v>
      </c>
      <c r="C52" s="468" t="s">
        <v>12347</v>
      </c>
      <c r="D52" s="468" t="s">
        <v>12348</v>
      </c>
      <c r="E52" s="467" t="str">
        <f>VLOOKUP(B52,'All Entries'!$B$1:$E$644,4,0)</f>
        <v>Placed</v>
      </c>
    </row>
    <row r="53" spans="1:5" ht="18" thickTop="1" thickBot="1">
      <c r="A53" s="467">
        <v>52</v>
      </c>
      <c r="B53" s="467" t="s">
        <v>3244</v>
      </c>
      <c r="C53" s="468" t="s">
        <v>3245</v>
      </c>
      <c r="D53" s="468" t="s">
        <v>3243</v>
      </c>
      <c r="E53" s="467" t="str">
        <f>VLOOKUP(B53,'All Entries'!$B$1:$E$644,4,0)</f>
        <v>Placed</v>
      </c>
    </row>
    <row r="54" spans="1:5" ht="18" thickTop="1" thickBot="1">
      <c r="A54" s="467">
        <v>53</v>
      </c>
      <c r="B54" s="467" t="s">
        <v>10355</v>
      </c>
      <c r="C54" s="468" t="s">
        <v>10356</v>
      </c>
      <c r="D54" s="468" t="s">
        <v>10354</v>
      </c>
      <c r="E54" s="467" t="str">
        <f>VLOOKUP(B54,'All Entries'!$B$1:$E$644,4,0)</f>
        <v>Placed</v>
      </c>
    </row>
    <row r="55" spans="1:5" ht="18" thickTop="1" thickBot="1">
      <c r="A55" s="467">
        <v>54</v>
      </c>
      <c r="B55" s="467" t="s">
        <v>6653</v>
      </c>
      <c r="C55" s="468" t="s">
        <v>6654</v>
      </c>
      <c r="D55" s="468" t="s">
        <v>13394</v>
      </c>
      <c r="E55" s="467" t="str">
        <f>VLOOKUP(B55,'All Entries'!$B$1:$E$644,4,0)</f>
        <v>Placed</v>
      </c>
    </row>
    <row r="56" spans="1:5" ht="18" thickTop="1" thickBot="1">
      <c r="A56" s="467">
        <v>55</v>
      </c>
      <c r="B56" s="467" t="s">
        <v>2595</v>
      </c>
      <c r="C56" s="468" t="s">
        <v>13041</v>
      </c>
      <c r="D56" s="468" t="s">
        <v>2594</v>
      </c>
      <c r="E56" s="467" t="str">
        <f>VLOOKUP(B56,'All Entries'!$B$1:$E$644,4,0)</f>
        <v>Placed</v>
      </c>
    </row>
    <row r="57" spans="1:5" ht="18" thickTop="1" thickBot="1">
      <c r="A57" s="467">
        <v>56</v>
      </c>
      <c r="B57" s="467" t="s">
        <v>1156</v>
      </c>
      <c r="C57" s="468" t="s">
        <v>1157</v>
      </c>
      <c r="D57" s="468" t="s">
        <v>1155</v>
      </c>
      <c r="E57" s="467" t="str">
        <f>VLOOKUP(B57,'All Entries'!$B$1:$E$644,4,0)</f>
        <v>Placed</v>
      </c>
    </row>
    <row r="58" spans="1:5" ht="18" thickTop="1" thickBot="1">
      <c r="A58" s="467">
        <v>57</v>
      </c>
      <c r="B58" s="467" t="s">
        <v>11339</v>
      </c>
      <c r="C58" s="468" t="s">
        <v>11340</v>
      </c>
      <c r="D58" s="468" t="s">
        <v>11338</v>
      </c>
      <c r="E58" s="467" t="str">
        <f>VLOOKUP(B58,'All Entries'!$B$1:$E$644,4,0)</f>
        <v>Placed</v>
      </c>
    </row>
    <row r="59" spans="1:5" ht="18" thickTop="1" thickBot="1">
      <c r="A59" s="467">
        <v>58</v>
      </c>
      <c r="B59" s="467" t="s">
        <v>6462</v>
      </c>
      <c r="C59" s="468" t="s">
        <v>6463</v>
      </c>
      <c r="D59" s="468" t="s">
        <v>6467</v>
      </c>
      <c r="E59" s="467" t="str">
        <f>VLOOKUP(B59,'All Entries'!$B$1:$E$644,4,0)</f>
        <v>Not Placed</v>
      </c>
    </row>
    <row r="60" spans="1:5" ht="18" thickTop="1" thickBot="1">
      <c r="A60" s="467">
        <v>59</v>
      </c>
      <c r="B60" s="467" t="s">
        <v>7721</v>
      </c>
      <c r="C60" s="468" t="s">
        <v>7722</v>
      </c>
      <c r="D60" s="468" t="s">
        <v>7720</v>
      </c>
      <c r="E60" s="467" t="str">
        <f>VLOOKUP(B60,'All Entries'!$B$1:$E$644,4,0)</f>
        <v>Not Placed</v>
      </c>
    </row>
    <row r="61" spans="1:5" ht="18" thickTop="1" thickBot="1">
      <c r="A61" s="467">
        <v>60</v>
      </c>
      <c r="B61" s="467" t="s">
        <v>8495</v>
      </c>
      <c r="C61" s="468" t="s">
        <v>13393</v>
      </c>
      <c r="D61" s="468" t="s">
        <v>8494</v>
      </c>
      <c r="E61" s="467" t="str">
        <f>VLOOKUP(B61,'All Entries'!$B$1:$E$644,4,0)</f>
        <v>Placed</v>
      </c>
    </row>
    <row r="62" spans="1:5" ht="18" thickTop="1" thickBot="1">
      <c r="A62" s="467">
        <v>61</v>
      </c>
      <c r="B62" s="467" t="s">
        <v>4825</v>
      </c>
      <c r="C62" s="468" t="s">
        <v>4826</v>
      </c>
      <c r="D62" s="468" t="s">
        <v>4824</v>
      </c>
      <c r="E62" s="467" t="str">
        <f>VLOOKUP(B62,'All Entries'!$B$1:$E$644,4,0)</f>
        <v>Placed</v>
      </c>
    </row>
    <row r="63" spans="1:5" ht="18" thickTop="1" thickBot="1">
      <c r="A63" s="467">
        <v>62</v>
      </c>
      <c r="B63" s="467" t="s">
        <v>5663</v>
      </c>
      <c r="C63" s="468" t="s">
        <v>13392</v>
      </c>
      <c r="D63" s="468" t="s">
        <v>5662</v>
      </c>
      <c r="E63" s="467" t="str">
        <f>VLOOKUP(B63,'All Entries'!$B$1:$E$644,4,0)</f>
        <v>Placed</v>
      </c>
    </row>
    <row r="64" spans="1:5" ht="18" thickTop="1" thickBot="1">
      <c r="A64" s="467">
        <v>63</v>
      </c>
      <c r="B64" s="467" t="s">
        <v>4783</v>
      </c>
      <c r="C64" s="468" t="s">
        <v>11777</v>
      </c>
      <c r="D64" s="468" t="s">
        <v>13391</v>
      </c>
      <c r="E64" s="467" t="str">
        <f>VLOOKUP(B64,'All Entries'!$B$1:$E$644,4,0)</f>
        <v>Placed</v>
      </c>
    </row>
    <row r="65" spans="1:5" ht="18" thickTop="1" thickBot="1">
      <c r="A65" s="467">
        <v>64</v>
      </c>
      <c r="B65" s="467" t="s">
        <v>8857</v>
      </c>
      <c r="C65" s="468" t="s">
        <v>13390</v>
      </c>
      <c r="D65" s="468" t="s">
        <v>13389</v>
      </c>
      <c r="E65" s="467" t="str">
        <f>VLOOKUP(B65,'All Entries'!$B$1:$E$644,4,0)</f>
        <v>Not Placed</v>
      </c>
    </row>
    <row r="66" spans="1:5" ht="18" thickTop="1" thickBot="1">
      <c r="A66" s="467">
        <v>65</v>
      </c>
      <c r="B66" s="467" t="s">
        <v>4083</v>
      </c>
      <c r="C66" s="468" t="s">
        <v>4084</v>
      </c>
      <c r="D66" s="468" t="s">
        <v>4082</v>
      </c>
      <c r="E66" s="467" t="str">
        <f>VLOOKUP(B66,'All Entries'!$B$1:$E$644,4,0)</f>
        <v>Placed</v>
      </c>
    </row>
    <row r="67" spans="1:5" ht="18" thickTop="1" thickBot="1">
      <c r="A67" s="467">
        <v>66</v>
      </c>
      <c r="B67" s="467" t="s">
        <v>7327</v>
      </c>
      <c r="C67" s="468" t="s">
        <v>11791</v>
      </c>
      <c r="D67" s="468" t="s">
        <v>7326</v>
      </c>
      <c r="E67" s="467" t="str">
        <f>VLOOKUP(B67,'All Entries'!$B$1:$E$644,4,0)</f>
        <v>Placed</v>
      </c>
    </row>
    <row r="68" spans="1:5" ht="18" thickTop="1" thickBot="1">
      <c r="A68" s="467">
        <v>67</v>
      </c>
      <c r="B68" s="467" t="s">
        <v>9797</v>
      </c>
      <c r="C68" s="468" t="s">
        <v>13388</v>
      </c>
      <c r="D68" s="468" t="s">
        <v>13387</v>
      </c>
      <c r="E68" s="467" t="str">
        <f>VLOOKUP(B68,'All Entries'!$B$1:$E$644,4,0)</f>
        <v>Placed</v>
      </c>
    </row>
    <row r="69" spans="1:5" ht="18" thickTop="1" thickBot="1">
      <c r="A69" s="467">
        <v>68</v>
      </c>
      <c r="B69" s="467" t="s">
        <v>3041</v>
      </c>
      <c r="C69" s="468" t="s">
        <v>3042</v>
      </c>
      <c r="D69" s="468" t="s">
        <v>13386</v>
      </c>
      <c r="E69" s="467" t="str">
        <f>VLOOKUP(B69,'All Entries'!$B$1:$E$644,4,0)</f>
        <v>Not Placed</v>
      </c>
    </row>
    <row r="70" spans="1:5" ht="18" thickTop="1" thickBot="1">
      <c r="A70" s="467">
        <v>69</v>
      </c>
      <c r="B70" s="467" t="s">
        <v>9871</v>
      </c>
      <c r="C70" s="468" t="s">
        <v>9872</v>
      </c>
      <c r="D70" s="468" t="s">
        <v>9870</v>
      </c>
      <c r="E70" s="467" t="str">
        <f>VLOOKUP(B70,'All Entries'!$B$1:$E$644,4,0)</f>
        <v>Placed</v>
      </c>
    </row>
    <row r="71" spans="1:5" ht="18" thickTop="1" thickBot="1">
      <c r="A71" s="467">
        <v>70</v>
      </c>
      <c r="B71" s="467" t="s">
        <v>9759</v>
      </c>
      <c r="C71" s="468" t="s">
        <v>13049</v>
      </c>
      <c r="D71" s="468" t="s">
        <v>9758</v>
      </c>
      <c r="E71" s="467" t="str">
        <f>VLOOKUP(B71,'All Entries'!$B$1:$E$644,4,0)</f>
        <v>Placed</v>
      </c>
    </row>
    <row r="72" spans="1:5" ht="18" thickTop="1" thickBot="1">
      <c r="A72" s="467">
        <v>71</v>
      </c>
      <c r="B72" s="467" t="s">
        <v>13385</v>
      </c>
      <c r="C72" s="468" t="s">
        <v>11798</v>
      </c>
      <c r="D72" s="468" t="s">
        <v>13384</v>
      </c>
      <c r="E72" s="467" t="str">
        <f>VLOOKUP(B72,'All Entries'!$B$1:$E$644,4,0)</f>
        <v>Not Placed</v>
      </c>
    </row>
    <row r="73" spans="1:5" ht="18" thickTop="1" thickBot="1">
      <c r="A73" s="467">
        <v>72</v>
      </c>
      <c r="B73" s="467" t="s">
        <v>9381</v>
      </c>
      <c r="C73" s="468" t="s">
        <v>9382</v>
      </c>
      <c r="D73" s="468" t="s">
        <v>13383</v>
      </c>
      <c r="E73" s="467" t="str">
        <f>VLOOKUP(B73,'All Entries'!$B$1:$E$644,4,0)</f>
        <v>Placed</v>
      </c>
    </row>
    <row r="74" spans="1:5" ht="18" thickTop="1" thickBot="1">
      <c r="A74" s="467">
        <v>73</v>
      </c>
      <c r="B74" s="467" t="s">
        <v>7232</v>
      </c>
      <c r="C74" s="468" t="s">
        <v>7233</v>
      </c>
      <c r="D74" s="468" t="s">
        <v>7231</v>
      </c>
      <c r="E74" s="467" t="str">
        <f>VLOOKUP(B74,'All Entries'!$B$1:$E$644,4,0)</f>
        <v>Placed</v>
      </c>
    </row>
    <row r="75" spans="1:5" ht="18" thickTop="1" thickBot="1">
      <c r="A75" s="467">
        <v>74</v>
      </c>
      <c r="B75" s="467" t="s">
        <v>13158</v>
      </c>
      <c r="C75" s="468" t="s">
        <v>13157</v>
      </c>
      <c r="D75" s="468" t="s">
        <v>13162</v>
      </c>
      <c r="E75" s="467" t="str">
        <f>VLOOKUP(B75,'All Entries'!$B$1:$E$644,4,0)</f>
        <v>Placed</v>
      </c>
    </row>
    <row r="76" spans="1:5" ht="18" thickTop="1" thickBot="1">
      <c r="A76" s="467">
        <v>75</v>
      </c>
      <c r="B76" s="467" t="s">
        <v>691</v>
      </c>
      <c r="C76" s="468" t="s">
        <v>692</v>
      </c>
      <c r="D76" s="468" t="s">
        <v>690</v>
      </c>
      <c r="E76" s="467" t="str">
        <f>VLOOKUP(B76,'All Entries'!$B$1:$E$644,4,0)</f>
        <v>Placed</v>
      </c>
    </row>
    <row r="77" spans="1:5" ht="18" thickTop="1" thickBot="1">
      <c r="A77" s="467">
        <v>76</v>
      </c>
      <c r="B77" s="467" t="s">
        <v>10317</v>
      </c>
      <c r="C77" s="468" t="s">
        <v>10318</v>
      </c>
      <c r="D77" s="468" t="s">
        <v>10321</v>
      </c>
      <c r="E77" s="467" t="str">
        <f>VLOOKUP(B77,'All Entries'!$B$1:$E$644,4,0)</f>
        <v>Placed</v>
      </c>
    </row>
    <row r="78" spans="1:5" ht="18" thickTop="1" thickBot="1">
      <c r="A78" s="467">
        <v>77</v>
      </c>
      <c r="B78" s="467" t="s">
        <v>1337</v>
      </c>
      <c r="C78" s="468" t="s">
        <v>13382</v>
      </c>
      <c r="D78" s="468" t="s">
        <v>1336</v>
      </c>
      <c r="E78" s="467" t="str">
        <f>VLOOKUP(B78,'All Entries'!$B$1:$E$644,4,0)</f>
        <v>Not Placed</v>
      </c>
    </row>
    <row r="79" spans="1:5" ht="18" thickTop="1" thickBot="1">
      <c r="A79" s="467">
        <v>78</v>
      </c>
      <c r="B79" s="467" t="s">
        <v>4276</v>
      </c>
      <c r="C79" s="468" t="s">
        <v>4277</v>
      </c>
      <c r="D79" s="468" t="s">
        <v>4275</v>
      </c>
      <c r="E79" s="467" t="str">
        <f>VLOOKUP(B79,'All Entries'!$B$1:$E$644,4,0)</f>
        <v>Not Placed</v>
      </c>
    </row>
    <row r="80" spans="1:5" ht="18" thickTop="1" thickBot="1">
      <c r="A80" s="467">
        <v>79</v>
      </c>
      <c r="B80" s="467" t="s">
        <v>5395</v>
      </c>
      <c r="C80" s="468" t="s">
        <v>5396</v>
      </c>
      <c r="D80" s="468" t="s">
        <v>5394</v>
      </c>
      <c r="E80" s="467" t="str">
        <f>VLOOKUP(B80,'All Entries'!$B$1:$E$644,4,0)</f>
        <v>Placed</v>
      </c>
    </row>
    <row r="81" spans="1:5" ht="18" thickTop="1" thickBot="1">
      <c r="A81" s="467">
        <v>80</v>
      </c>
      <c r="B81" s="467" t="s">
        <v>9609</v>
      </c>
      <c r="C81" s="468" t="s">
        <v>9610</v>
      </c>
      <c r="D81" s="468" t="s">
        <v>9608</v>
      </c>
      <c r="E81" s="467" t="str">
        <f>VLOOKUP(B81,'All Entries'!$B$1:$E$644,4,0)</f>
        <v>Placed</v>
      </c>
    </row>
    <row r="82" spans="1:5" ht="18" thickTop="1" thickBot="1">
      <c r="A82" s="467">
        <v>81</v>
      </c>
      <c r="B82" s="467" t="s">
        <v>10803</v>
      </c>
      <c r="C82" s="468" t="s">
        <v>10804</v>
      </c>
      <c r="D82" s="468" t="s">
        <v>10802</v>
      </c>
      <c r="E82" s="467" t="str">
        <f>VLOOKUP(B82,'All Entries'!$B$1:$E$644,4,0)</f>
        <v>Placed</v>
      </c>
    </row>
    <row r="83" spans="1:5" ht="18" thickTop="1" thickBot="1">
      <c r="A83" s="467">
        <v>82</v>
      </c>
      <c r="B83" s="467" t="s">
        <v>13381</v>
      </c>
      <c r="C83" s="468" t="s">
        <v>3405</v>
      </c>
      <c r="D83" s="468" t="s">
        <v>3403</v>
      </c>
      <c r="E83" s="467" t="str">
        <f>VLOOKUP(B83,'All Entries'!$B$1:$E$644,4,0)</f>
        <v>Placed</v>
      </c>
    </row>
    <row r="84" spans="1:5" ht="18" thickTop="1" thickBot="1">
      <c r="A84" s="467">
        <v>83</v>
      </c>
      <c r="B84" s="467" t="s">
        <v>6560</v>
      </c>
      <c r="C84" s="468" t="s">
        <v>6561</v>
      </c>
      <c r="D84" s="468" t="s">
        <v>6564</v>
      </c>
      <c r="E84" s="467" t="str">
        <f>VLOOKUP(B84,'All Entries'!$B$1:$E$644,4,0)</f>
        <v>Not Placed</v>
      </c>
    </row>
    <row r="85" spans="1:5" ht="18" thickTop="1" thickBot="1">
      <c r="A85" s="467">
        <v>84</v>
      </c>
      <c r="B85" s="470" t="s">
        <v>3421</v>
      </c>
      <c r="C85" s="470" t="s">
        <v>3422</v>
      </c>
      <c r="D85" s="470" t="s">
        <v>3420</v>
      </c>
      <c r="E85" s="469" t="str">
        <f>VLOOKUP(B85,'All Entries'!$B$1:$E$644,4,0)</f>
        <v>Not Placed</v>
      </c>
    </row>
    <row r="86" spans="1:5" ht="18" thickTop="1" thickBot="1">
      <c r="A86" s="467">
        <v>85</v>
      </c>
      <c r="B86" s="467" t="s">
        <v>7817</v>
      </c>
      <c r="C86" s="468" t="s">
        <v>11807</v>
      </c>
      <c r="D86" s="468" t="s">
        <v>7816</v>
      </c>
      <c r="E86" s="467" t="str">
        <f>VLOOKUP(B86,'All Entries'!$B$1:$E$644,4,0)</f>
        <v>Not Placed</v>
      </c>
    </row>
    <row r="87" spans="1:5" ht="18" thickTop="1" thickBot="1">
      <c r="A87" s="467">
        <v>86</v>
      </c>
      <c r="B87" s="467" t="s">
        <v>2615</v>
      </c>
      <c r="C87" s="468" t="s">
        <v>13380</v>
      </c>
      <c r="D87" s="468" t="s">
        <v>2614</v>
      </c>
      <c r="E87" s="467" t="str">
        <f>VLOOKUP(B87,'All Entries'!$B$1:$E$644,4,0)</f>
        <v>Not Placed</v>
      </c>
    </row>
    <row r="88" spans="1:5" ht="18" thickTop="1" thickBot="1">
      <c r="A88" s="467">
        <v>87</v>
      </c>
      <c r="B88" s="467" t="s">
        <v>1804</v>
      </c>
      <c r="C88" s="468" t="s">
        <v>11801</v>
      </c>
      <c r="D88" s="468" t="s">
        <v>13379</v>
      </c>
      <c r="E88" s="467" t="str">
        <f>VLOOKUP(B88,'All Entries'!$B$1:$E$644,4,0)</f>
        <v>Not Placed</v>
      </c>
    </row>
    <row r="89" spans="1:5" ht="18" thickTop="1" thickBot="1">
      <c r="A89" s="467">
        <v>88</v>
      </c>
      <c r="B89" s="467" t="s">
        <v>2081</v>
      </c>
      <c r="C89" s="468" t="s">
        <v>2082</v>
      </c>
      <c r="D89" s="468" t="s">
        <v>2080</v>
      </c>
      <c r="E89" s="467" t="str">
        <f>VLOOKUP(B89,'All Entries'!$B$1:$E$644,4,0)</f>
        <v>Not Placed</v>
      </c>
    </row>
    <row r="90" spans="1:5" ht="18" thickTop="1" thickBot="1">
      <c r="A90" s="467">
        <v>89</v>
      </c>
      <c r="B90" s="467" t="s">
        <v>1902</v>
      </c>
      <c r="C90" s="468" t="s">
        <v>12395</v>
      </c>
      <c r="D90" s="468" t="s">
        <v>1901</v>
      </c>
      <c r="E90" s="467" t="str">
        <f>VLOOKUP(B90,'All Entries'!$B$1:$E$644,4,0)</f>
        <v>Placed</v>
      </c>
    </row>
    <row r="91" spans="1:5" ht="18" thickTop="1" thickBot="1">
      <c r="A91" s="467">
        <v>90</v>
      </c>
      <c r="B91" s="467" t="s">
        <v>8023</v>
      </c>
      <c r="C91" s="468" t="s">
        <v>13053</v>
      </c>
      <c r="D91" s="468" t="s">
        <v>8022</v>
      </c>
      <c r="E91" s="467" t="str">
        <f>VLOOKUP(B91,'All Entries'!$B$1:$E$644,4,0)</f>
        <v>Not Placed</v>
      </c>
    </row>
    <row r="92" spans="1:5" ht="18" thickTop="1" thickBot="1">
      <c r="A92" s="467">
        <v>91</v>
      </c>
      <c r="B92" s="467" t="s">
        <v>9400</v>
      </c>
      <c r="C92" s="468" t="s">
        <v>11818</v>
      </c>
      <c r="D92" s="468" t="s">
        <v>9399</v>
      </c>
      <c r="E92" s="467" t="str">
        <f>VLOOKUP(B92,'All Entries'!$B$1:$E$644,4,0)</f>
        <v>Placed</v>
      </c>
    </row>
    <row r="93" spans="1:5" ht="18" thickTop="1" thickBot="1">
      <c r="A93" s="467">
        <v>92</v>
      </c>
      <c r="B93" s="467" t="s">
        <v>7964</v>
      </c>
      <c r="C93" s="468" t="s">
        <v>11817</v>
      </c>
      <c r="D93" s="468" t="s">
        <v>7963</v>
      </c>
      <c r="E93" s="467" t="str">
        <f>VLOOKUP(B93,'All Entries'!$B$1:$E$644,4,0)</f>
        <v>Placed</v>
      </c>
    </row>
    <row r="94" spans="1:5" ht="18" thickTop="1" thickBot="1">
      <c r="A94" s="467">
        <v>93</v>
      </c>
      <c r="B94" s="467" t="s">
        <v>7439</v>
      </c>
      <c r="C94" s="468" t="s">
        <v>7440</v>
      </c>
      <c r="D94" s="468" t="s">
        <v>7438</v>
      </c>
      <c r="E94" s="467" t="str">
        <f>VLOOKUP(B94,'All Entries'!$B$1:$E$644,4,0)</f>
        <v>Placed</v>
      </c>
    </row>
    <row r="95" spans="1:5" ht="18" thickTop="1" thickBot="1">
      <c r="A95" s="467">
        <v>94</v>
      </c>
      <c r="B95" s="467" t="s">
        <v>13378</v>
      </c>
      <c r="C95" s="468" t="s">
        <v>13340</v>
      </c>
      <c r="D95" s="468" t="s">
        <v>13377</v>
      </c>
      <c r="E95" s="467" t="e">
        <f>VLOOKUP(B95,'All Entries'!$B$1:$E$644,4,0)</f>
        <v>#N/A</v>
      </c>
    </row>
    <row r="96" spans="1:5" ht="18" thickTop="1" thickBot="1">
      <c r="A96" s="467">
        <v>95</v>
      </c>
      <c r="B96" s="467" t="s">
        <v>13376</v>
      </c>
      <c r="C96" s="468" t="s">
        <v>13341</v>
      </c>
      <c r="D96" s="468" t="s">
        <v>13375</v>
      </c>
      <c r="E96" s="467" t="e">
        <f>VLOOKUP(B96,'All Entries'!$B$1:$E$644,4,0)</f>
        <v>#N/A</v>
      </c>
    </row>
    <row r="97" spans="1:5" ht="18" thickTop="1" thickBot="1">
      <c r="A97" s="467">
        <v>96</v>
      </c>
      <c r="B97" s="467" t="s">
        <v>13374</v>
      </c>
      <c r="C97" s="468" t="s">
        <v>13342</v>
      </c>
      <c r="D97" s="468" t="s">
        <v>13373</v>
      </c>
      <c r="E97" s="467" t="e">
        <f>VLOOKUP(B97,'All Entries'!$B$1:$E$644,4,0)</f>
        <v>#N/A</v>
      </c>
    </row>
    <row r="98" spans="1:5" ht="18" thickTop="1" thickBot="1">
      <c r="A98" s="467">
        <v>97</v>
      </c>
      <c r="B98" s="467" t="s">
        <v>6313</v>
      </c>
      <c r="C98" s="468" t="s">
        <v>13372</v>
      </c>
      <c r="D98" s="468" t="s">
        <v>13371</v>
      </c>
      <c r="E98" s="467" t="str">
        <f>VLOOKUP(B98,'All Entries'!$B$1:$E$644,4,0)</f>
        <v>Not Placed</v>
      </c>
    </row>
    <row r="99" spans="1:5" ht="18" thickTop="1" thickBot="1">
      <c r="A99" s="467">
        <v>98</v>
      </c>
      <c r="B99" s="467" t="s">
        <v>1864</v>
      </c>
      <c r="C99" s="468" t="s">
        <v>1865</v>
      </c>
      <c r="D99" s="468" t="s">
        <v>1867</v>
      </c>
      <c r="E99" s="467" t="str">
        <f>VLOOKUP(B99,'All Entries'!$B$1:$E$644,4,0)</f>
        <v>Not Placed</v>
      </c>
    </row>
    <row r="100" spans="1:5" ht="18" thickTop="1" thickBot="1">
      <c r="A100" s="467">
        <v>99</v>
      </c>
      <c r="B100" s="467" t="s">
        <v>2140</v>
      </c>
      <c r="C100" s="468" t="s">
        <v>2141</v>
      </c>
      <c r="D100" s="468" t="s">
        <v>2139</v>
      </c>
      <c r="E100" s="467" t="str">
        <f>VLOOKUP(B100,'All Entries'!$B$1:$E$644,4,0)</f>
        <v>Placed</v>
      </c>
    </row>
    <row r="101" spans="1:5" ht="18" thickTop="1" thickBot="1">
      <c r="A101" s="467">
        <v>100</v>
      </c>
      <c r="B101" s="467" t="s">
        <v>6105</v>
      </c>
      <c r="C101" s="468" t="s">
        <v>11829</v>
      </c>
      <c r="D101" s="468" t="s">
        <v>6104</v>
      </c>
      <c r="E101" s="467" t="str">
        <f>VLOOKUP(B101,'All Entries'!$B$1:$E$644,4,0)</f>
        <v>Not Placed</v>
      </c>
    </row>
    <row r="102" spans="1:5" ht="18" thickTop="1" thickBot="1">
      <c r="A102" s="467">
        <v>101</v>
      </c>
      <c r="B102" s="467" t="s">
        <v>11147</v>
      </c>
      <c r="C102" s="468" t="s">
        <v>11148</v>
      </c>
      <c r="D102" s="468" t="s">
        <v>11146</v>
      </c>
      <c r="E102" s="467" t="str">
        <f>VLOOKUP(B102,'All Entries'!$B$1:$E$644,4,0)</f>
        <v>Placed</v>
      </c>
    </row>
    <row r="103" spans="1:5" ht="18" thickTop="1" thickBot="1">
      <c r="A103" s="467">
        <v>102</v>
      </c>
      <c r="B103" s="467" t="s">
        <v>3844</v>
      </c>
      <c r="C103" s="468" t="s">
        <v>13370</v>
      </c>
      <c r="D103" s="468" t="s">
        <v>3843</v>
      </c>
      <c r="E103" s="467" t="str">
        <f>VLOOKUP(B103,'All Entries'!$B$1:$E$644,4,0)</f>
        <v>Placed</v>
      </c>
    </row>
    <row r="104" spans="1:5" ht="18" thickTop="1" thickBot="1">
      <c r="A104" s="467">
        <v>103</v>
      </c>
      <c r="B104" s="467" t="s">
        <v>13369</v>
      </c>
      <c r="C104" s="468" t="s">
        <v>13343</v>
      </c>
      <c r="D104" s="468" t="s">
        <v>13368</v>
      </c>
      <c r="E104" s="467" t="e">
        <f>VLOOKUP(B104,'All Entries'!$B$1:$E$644,4,0)</f>
        <v>#N/A</v>
      </c>
    </row>
    <row r="105" spans="1:5" ht="18" thickTop="1" thickBot="1">
      <c r="A105" s="467">
        <v>104</v>
      </c>
      <c r="B105" s="467" t="s">
        <v>2657</v>
      </c>
      <c r="C105" s="468" t="s">
        <v>2658</v>
      </c>
      <c r="D105" s="468" t="s">
        <v>2656</v>
      </c>
      <c r="E105" s="467" t="str">
        <f>VLOOKUP(B105,'All Entries'!$B$1:$E$644,4,0)</f>
        <v>Placed</v>
      </c>
    </row>
    <row r="106" spans="1:5" ht="18" thickTop="1" thickBot="1">
      <c r="A106" s="467">
        <v>105</v>
      </c>
      <c r="B106" s="467" t="s">
        <v>4313</v>
      </c>
      <c r="C106" s="468" t="s">
        <v>4314</v>
      </c>
      <c r="D106" s="468" t="s">
        <v>4312</v>
      </c>
      <c r="E106" s="467" t="str">
        <f>VLOOKUP(B106,'All Entries'!$B$1:$E$644,4,0)</f>
        <v>Placed</v>
      </c>
    </row>
    <row r="107" spans="1:5" ht="18" thickTop="1" thickBot="1">
      <c r="A107" s="467">
        <v>106</v>
      </c>
      <c r="B107" s="467" t="s">
        <v>7545</v>
      </c>
      <c r="C107" s="468" t="s">
        <v>13058</v>
      </c>
      <c r="D107" s="468" t="s">
        <v>7544</v>
      </c>
      <c r="E107" s="467" t="str">
        <f>VLOOKUP(B107,'All Entries'!$B$1:$E$644,4,0)</f>
        <v>Placed</v>
      </c>
    </row>
    <row r="108" spans="1:5" ht="18" thickTop="1" thickBot="1">
      <c r="A108" s="467">
        <v>107</v>
      </c>
      <c r="B108" s="467" t="s">
        <v>5791</v>
      </c>
      <c r="C108" s="468" t="s">
        <v>11826</v>
      </c>
      <c r="D108" s="468" t="s">
        <v>5790</v>
      </c>
      <c r="E108" s="467" t="str">
        <f>VLOOKUP(B108,'All Entries'!$B$1:$E$644,4,0)</f>
        <v>Placed</v>
      </c>
    </row>
    <row r="109" spans="1:5" ht="18" thickTop="1" thickBot="1">
      <c r="A109" s="467">
        <v>108</v>
      </c>
      <c r="B109" s="467" t="s">
        <v>2020</v>
      </c>
      <c r="C109" s="468" t="s">
        <v>2021</v>
      </c>
      <c r="D109" s="468" t="s">
        <v>2019</v>
      </c>
      <c r="E109" s="467" t="str">
        <f>VLOOKUP(B109,'All Entries'!$B$1:$E$644,4,0)</f>
        <v>Placed</v>
      </c>
    </row>
    <row r="110" spans="1:5" ht="18" thickTop="1" thickBot="1">
      <c r="A110" s="467">
        <v>109</v>
      </c>
      <c r="B110" s="467" t="s">
        <v>8976</v>
      </c>
      <c r="C110" s="468" t="s">
        <v>8977</v>
      </c>
      <c r="D110" s="468" t="s">
        <v>8975</v>
      </c>
      <c r="E110" s="467" t="str">
        <f>VLOOKUP(B110,'All Entries'!$B$1:$E$644,4,0)</f>
        <v>Placed</v>
      </c>
    </row>
    <row r="111" spans="1:5" ht="18" thickTop="1" thickBot="1">
      <c r="A111" s="467">
        <v>110</v>
      </c>
      <c r="B111" s="467" t="s">
        <v>5953</v>
      </c>
      <c r="C111" s="468" t="s">
        <v>11828</v>
      </c>
      <c r="D111" s="468" t="s">
        <v>13367</v>
      </c>
      <c r="E111" s="467" t="str">
        <f>VLOOKUP(B111,'All Entries'!$B$1:$E$644,4,0)</f>
        <v>Placed</v>
      </c>
    </row>
    <row r="112" spans="1:5" ht="18" thickTop="1" thickBot="1">
      <c r="A112" s="467">
        <v>111</v>
      </c>
      <c r="B112" s="467" t="s">
        <v>9534</v>
      </c>
      <c r="C112" s="468" t="s">
        <v>9535</v>
      </c>
      <c r="D112" s="468" t="s">
        <v>9533</v>
      </c>
      <c r="E112" s="467" t="str">
        <f>VLOOKUP(B112,'All Entries'!$B$1:$E$644,4,0)</f>
        <v>Not Placed</v>
      </c>
    </row>
    <row r="113" spans="1:5" ht="18" thickTop="1" thickBot="1">
      <c r="A113" s="467">
        <v>112</v>
      </c>
      <c r="B113" s="467" t="s">
        <v>11615</v>
      </c>
      <c r="C113" s="468" t="s">
        <v>11839</v>
      </c>
      <c r="D113" s="468" t="s">
        <v>11614</v>
      </c>
      <c r="E113" s="467" t="str">
        <f>VLOOKUP(B113,'All Entries'!$B$1:$E$644,4,0)</f>
        <v>Placed</v>
      </c>
    </row>
    <row r="114" spans="1:5" ht="18" thickTop="1" thickBot="1">
      <c r="A114" s="467">
        <v>113</v>
      </c>
      <c r="B114" s="467" t="s">
        <v>11206</v>
      </c>
      <c r="C114" s="468" t="s">
        <v>11207</v>
      </c>
      <c r="D114" s="468" t="s">
        <v>13366</v>
      </c>
      <c r="E114" s="467" t="str">
        <f>VLOOKUP(B114,'All Entries'!$B$1:$E$644,4,0)</f>
        <v>Placed</v>
      </c>
    </row>
    <row r="115" spans="1:5" ht="18" thickTop="1" thickBot="1">
      <c r="A115" s="467">
        <v>114</v>
      </c>
      <c r="B115" s="467" t="s">
        <v>857</v>
      </c>
      <c r="C115" s="468" t="s">
        <v>11841</v>
      </c>
      <c r="D115" s="468" t="s">
        <v>856</v>
      </c>
      <c r="E115" s="467" t="str">
        <f>VLOOKUP(B115,'All Entries'!$B$1:$E$644,4,0)</f>
        <v>Placed</v>
      </c>
    </row>
    <row r="116" spans="1:5" ht="18" thickTop="1" thickBot="1">
      <c r="A116" s="467">
        <v>115</v>
      </c>
      <c r="B116" s="467" t="s">
        <v>3898</v>
      </c>
      <c r="C116" s="468" t="s">
        <v>3899</v>
      </c>
      <c r="D116" s="468" t="s">
        <v>3897</v>
      </c>
      <c r="E116" s="467" t="str">
        <f>VLOOKUP(B116,'All Entries'!$B$1:$E$644,4,0)</f>
        <v>Placed</v>
      </c>
    </row>
    <row r="117" spans="1:5" ht="18" thickTop="1" thickBot="1">
      <c r="A117" s="467">
        <v>116</v>
      </c>
      <c r="B117" s="467" t="s">
        <v>7945</v>
      </c>
      <c r="C117" s="468" t="s">
        <v>11849</v>
      </c>
      <c r="D117" s="468" t="s">
        <v>7944</v>
      </c>
      <c r="E117" s="467" t="str">
        <f>VLOOKUP(B117,'All Entries'!$B$1:$E$644,4,0)</f>
        <v>Placed</v>
      </c>
    </row>
    <row r="118" spans="1:5" ht="18" thickTop="1" thickBot="1">
      <c r="A118" s="467">
        <v>117</v>
      </c>
      <c r="B118" s="467" t="s">
        <v>9098</v>
      </c>
      <c r="C118" s="468" t="s">
        <v>11851</v>
      </c>
      <c r="D118" s="468" t="s">
        <v>9097</v>
      </c>
      <c r="E118" s="467" t="str">
        <f>VLOOKUP(B118,'All Entries'!$B$1:$E$644,4,0)</f>
        <v>Placed</v>
      </c>
    </row>
    <row r="119" spans="1:5" ht="18" thickTop="1" thickBot="1">
      <c r="A119" s="467">
        <v>118</v>
      </c>
      <c r="B119" s="467" t="s">
        <v>12626</v>
      </c>
      <c r="C119" s="468" t="s">
        <v>13365</v>
      </c>
      <c r="D119" s="468" t="s">
        <v>12630</v>
      </c>
      <c r="E119" s="467" t="str">
        <f>VLOOKUP(B119,'All Entries'!$B$1:$E$644,4,0)</f>
        <v>Placed</v>
      </c>
    </row>
    <row r="120" spans="1:5" ht="18" thickTop="1" thickBot="1">
      <c r="A120" s="467">
        <v>119</v>
      </c>
      <c r="B120" s="467" t="s">
        <v>7777</v>
      </c>
      <c r="C120" s="468" t="s">
        <v>13364</v>
      </c>
      <c r="D120" s="468" t="s">
        <v>7776</v>
      </c>
      <c r="E120" s="467" t="str">
        <f>VLOOKUP(B120,'All Entries'!$B$1:$E$644,4,0)</f>
        <v>Placed</v>
      </c>
    </row>
    <row r="121" spans="1:5" ht="18" thickTop="1" thickBot="1">
      <c r="A121" s="467">
        <v>120</v>
      </c>
      <c r="B121" s="467" t="s">
        <v>6274</v>
      </c>
      <c r="C121" s="468" t="s">
        <v>11848</v>
      </c>
      <c r="D121" s="468" t="s">
        <v>6273</v>
      </c>
      <c r="E121" s="467" t="str">
        <f>VLOOKUP(B121,'All Entries'!$B$1:$E$644,4,0)</f>
        <v>Placed</v>
      </c>
    </row>
    <row r="122" spans="1:5" ht="18" thickTop="1" thickBot="1">
      <c r="A122" s="467">
        <v>121</v>
      </c>
      <c r="B122" s="467" t="s">
        <v>308</v>
      </c>
      <c r="C122" s="468" t="s">
        <v>13059</v>
      </c>
      <c r="D122" s="468" t="s">
        <v>307</v>
      </c>
      <c r="E122" s="467" t="str">
        <f>VLOOKUP(B122,'All Entries'!$B$1:$E$644,4,0)</f>
        <v>Not Placed</v>
      </c>
    </row>
    <row r="123" spans="1:5" ht="18" thickTop="1" thickBot="1">
      <c r="A123" s="467">
        <v>122</v>
      </c>
      <c r="B123" s="467" t="s">
        <v>8878</v>
      </c>
      <c r="C123" s="468" t="s">
        <v>8879</v>
      </c>
      <c r="D123" s="468" t="s">
        <v>8877</v>
      </c>
      <c r="E123" s="467" t="str">
        <f>VLOOKUP(B123,'All Entries'!$B$1:$E$644,4,0)</f>
        <v>Placed</v>
      </c>
    </row>
    <row r="124" spans="1:5" ht="18" thickTop="1" thickBot="1">
      <c r="A124" s="467">
        <v>123</v>
      </c>
      <c r="B124" s="467" t="s">
        <v>5974</v>
      </c>
      <c r="C124" s="468" t="s">
        <v>5975</v>
      </c>
      <c r="D124" s="468" t="s">
        <v>5973</v>
      </c>
      <c r="E124" s="467" t="str">
        <f>VLOOKUP(B124,'All Entries'!$B$1:$E$644,4,0)</f>
        <v>Placed</v>
      </c>
    </row>
    <row r="125" spans="1:5" ht="18" thickTop="1" thickBot="1">
      <c r="A125" s="467">
        <v>124</v>
      </c>
      <c r="B125" s="467" t="s">
        <v>11477</v>
      </c>
      <c r="C125" s="468" t="s">
        <v>13363</v>
      </c>
      <c r="D125" s="468" t="s">
        <v>11476</v>
      </c>
      <c r="E125" s="467" t="str">
        <f>VLOOKUP(B125,'All Entries'!$B$1:$E$644,4,0)</f>
        <v>Placed</v>
      </c>
    </row>
    <row r="126" spans="1:5" ht="18" thickTop="1" thickBot="1">
      <c r="A126" s="467">
        <v>125</v>
      </c>
      <c r="B126" s="467" t="s">
        <v>878</v>
      </c>
      <c r="C126" s="468" t="s">
        <v>11842</v>
      </c>
      <c r="D126" s="468" t="s">
        <v>877</v>
      </c>
      <c r="E126" s="467" t="str">
        <f>VLOOKUP(B126,'All Entries'!$B$1:$E$644,4,0)</f>
        <v>Placed</v>
      </c>
    </row>
    <row r="127" spans="1:5" ht="18" thickTop="1" thickBot="1">
      <c r="A127" s="467">
        <v>126</v>
      </c>
      <c r="B127" s="467" t="s">
        <v>11456</v>
      </c>
      <c r="C127" s="468" t="s">
        <v>11859</v>
      </c>
      <c r="D127" s="468" t="s">
        <v>11455</v>
      </c>
      <c r="E127" s="467" t="str">
        <f>VLOOKUP(B127,'All Entries'!$B$1:$E$644,4,0)</f>
        <v>Not Placed</v>
      </c>
    </row>
    <row r="128" spans="1:5" ht="18" thickTop="1" thickBot="1">
      <c r="A128" s="467">
        <v>127</v>
      </c>
      <c r="B128" s="467" t="s">
        <v>3527</v>
      </c>
      <c r="C128" s="468" t="s">
        <v>3528</v>
      </c>
      <c r="D128" s="468" t="s">
        <v>3526</v>
      </c>
      <c r="E128" s="467" t="str">
        <f>VLOOKUP(B128,'All Entries'!$B$1:$E$644,4,0)</f>
        <v>Not Placed</v>
      </c>
    </row>
    <row r="129" spans="1:5" ht="18" thickTop="1" thickBot="1">
      <c r="A129" s="467">
        <v>128</v>
      </c>
      <c r="B129" s="467" t="s">
        <v>13037</v>
      </c>
      <c r="C129" s="468" t="s">
        <v>5607</v>
      </c>
      <c r="D129" s="468" t="s">
        <v>13362</v>
      </c>
      <c r="E129" s="467" t="str">
        <f>VLOOKUP(B129,'All Entries'!$B$1:$E$644,4,0)</f>
        <v>Placed</v>
      </c>
    </row>
    <row r="130" spans="1:5" ht="18" thickTop="1" thickBot="1">
      <c r="A130" s="467">
        <v>129</v>
      </c>
      <c r="B130" s="471" t="s">
        <v>6746</v>
      </c>
      <c r="C130" s="471" t="s">
        <v>6747</v>
      </c>
      <c r="D130" s="470" t="s">
        <v>6745</v>
      </c>
      <c r="E130" s="469" t="str">
        <f>VLOOKUP(B130,'All Entries'!$B$1:$E$644,4,0)</f>
        <v>Placed</v>
      </c>
    </row>
    <row r="131" spans="1:5" ht="18" thickTop="1" thickBot="1">
      <c r="A131" s="467">
        <v>130</v>
      </c>
      <c r="B131" s="467" t="s">
        <v>3099</v>
      </c>
      <c r="C131" s="468" t="s">
        <v>3100</v>
      </c>
      <c r="D131" s="468" t="s">
        <v>3098</v>
      </c>
      <c r="E131" s="467" t="str">
        <f>VLOOKUP(B131,'All Entries'!$B$1:$E$644,4,0)</f>
        <v>Not Placed</v>
      </c>
    </row>
    <row r="132" spans="1:5" ht="18" thickTop="1" thickBot="1">
      <c r="A132" s="467">
        <v>131</v>
      </c>
      <c r="B132" s="467" t="s">
        <v>9118</v>
      </c>
      <c r="C132" s="468" t="s">
        <v>9119</v>
      </c>
      <c r="D132" s="468" t="s">
        <v>9117</v>
      </c>
      <c r="E132" s="467" t="str">
        <f>VLOOKUP(B132,'All Entries'!$B$1:$E$644,4,0)</f>
        <v>Placed</v>
      </c>
    </row>
    <row r="133" spans="1:5" ht="18" thickTop="1" thickBot="1">
      <c r="A133" s="467">
        <v>132</v>
      </c>
      <c r="B133" s="467" t="s">
        <v>9232</v>
      </c>
      <c r="C133" s="468" t="s">
        <v>13361</v>
      </c>
      <c r="D133" s="468" t="s">
        <v>9231</v>
      </c>
      <c r="E133" s="467" t="str">
        <f>VLOOKUP(B133,'All Entries'!$B$1:$E$644,4,0)</f>
        <v>Not Placed</v>
      </c>
    </row>
    <row r="134" spans="1:5" ht="18" thickTop="1" thickBot="1">
      <c r="A134" s="467">
        <v>133</v>
      </c>
      <c r="B134" s="467" t="s">
        <v>13360</v>
      </c>
      <c r="C134" s="468" t="s">
        <v>13344</v>
      </c>
      <c r="D134" s="468" t="s">
        <v>13359</v>
      </c>
      <c r="E134" s="467" t="e">
        <f>VLOOKUP(B134,'All Entries'!$B$1:$E$644,4,0)</f>
        <v>#N/A</v>
      </c>
    </row>
    <row r="135" spans="1:5" ht="18" thickTop="1" thickBot="1">
      <c r="A135" s="467">
        <v>134</v>
      </c>
      <c r="B135" s="467" t="s">
        <v>13358</v>
      </c>
      <c r="C135" s="468" t="s">
        <v>11672</v>
      </c>
      <c r="D135" s="468" t="s">
        <v>13357</v>
      </c>
      <c r="E135" s="467" t="str">
        <f>VLOOKUP(B135,'All Entries'!$B$1:$E$644,4,0)</f>
        <v>Not Placed</v>
      </c>
    </row>
    <row r="136" spans="1:5" ht="18" thickTop="1" thickBot="1">
      <c r="A136" s="467">
        <v>135</v>
      </c>
      <c r="B136" s="467" t="s">
        <v>3785</v>
      </c>
      <c r="C136" s="468" t="s">
        <v>13356</v>
      </c>
      <c r="D136" s="468" t="s">
        <v>3784</v>
      </c>
      <c r="E136" s="467" t="str">
        <f>VLOOKUP(B136,'All Entries'!$B$1:$E$644,4,0)</f>
        <v>Not Placed</v>
      </c>
    </row>
    <row r="137" spans="1:5" ht="18" thickTop="1" thickBot="1">
      <c r="A137" s="467">
        <v>136</v>
      </c>
      <c r="B137" s="467" t="s">
        <v>13355</v>
      </c>
      <c r="C137" s="468" t="s">
        <v>13337</v>
      </c>
      <c r="D137" s="468" t="s">
        <v>13354</v>
      </c>
      <c r="E137" s="467" t="e">
        <f>VLOOKUP(B137,'All Entries'!$B$1:$E$644,4,0)</f>
        <v>#N/A</v>
      </c>
    </row>
    <row r="138" spans="1:5" ht="18" thickTop="1" thickBot="1">
      <c r="A138" s="467">
        <v>137</v>
      </c>
      <c r="B138" s="467" t="s">
        <v>13353</v>
      </c>
      <c r="C138" s="468" t="s">
        <v>13338</v>
      </c>
      <c r="D138" s="468" t="s">
        <v>13352</v>
      </c>
      <c r="E138" s="467" t="e">
        <f>VLOOKUP(B138,'All Entries'!$B$1:$E$644,4,0)</f>
        <v>#N/A</v>
      </c>
    </row>
    <row r="139" spans="1:5" ht="18" thickTop="1" thickBot="1">
      <c r="A139" s="467">
        <v>138</v>
      </c>
      <c r="B139" s="467" t="s">
        <v>13351</v>
      </c>
      <c r="C139" s="468" t="s">
        <v>13339</v>
      </c>
      <c r="D139" s="468" t="s">
        <v>13350</v>
      </c>
      <c r="E139" s="467" t="e">
        <f>VLOOKUP(B139,'All Entries'!$B$1:$E$644,4,0)</f>
        <v>#N/A</v>
      </c>
    </row>
    <row r="140" spans="1:5" ht="18" thickTop="1" thickBot="1">
      <c r="A140" s="467">
        <v>139</v>
      </c>
      <c r="B140" s="467" t="s">
        <v>732</v>
      </c>
      <c r="C140" s="468" t="s">
        <v>733</v>
      </c>
      <c r="D140" s="468" t="s">
        <v>731</v>
      </c>
      <c r="E140" s="467" t="str">
        <f>VLOOKUP(B140,'All Entries'!$B$1:$E$644,4,0)</f>
        <v>Not Placed</v>
      </c>
    </row>
    <row r="141" spans="1:5" ht="18" thickTop="1" thickBot="1">
      <c r="A141" s="467">
        <v>140</v>
      </c>
      <c r="B141" s="467" t="s">
        <v>4175</v>
      </c>
      <c r="C141" s="468" t="s">
        <v>4176</v>
      </c>
      <c r="D141" s="468" t="s">
        <v>4174</v>
      </c>
      <c r="E141" s="467" t="str">
        <f>VLOOKUP(B141,'All Entries'!$B$1:$E$644,4,0)</f>
        <v>Placed</v>
      </c>
    </row>
    <row r="142" spans="1:5" ht="18" thickTop="1" thickBot="1">
      <c r="A142" s="467">
        <v>141</v>
      </c>
      <c r="B142" s="467" t="s">
        <v>13349</v>
      </c>
      <c r="C142" s="468" t="s">
        <v>13345</v>
      </c>
      <c r="D142" s="468" t="s">
        <v>13348</v>
      </c>
      <c r="E142" s="467" t="e">
        <f>VLOOKUP(B142,'All Entries'!$B$1:$E$644,4,0)</f>
        <v>#N/A</v>
      </c>
    </row>
    <row r="143" spans="1:5" ht="18" thickTop="1" thickBot="1">
      <c r="A143" s="467">
        <v>142</v>
      </c>
      <c r="B143" s="467" t="s">
        <v>9344</v>
      </c>
      <c r="C143" s="468" t="s">
        <v>9345</v>
      </c>
      <c r="D143" s="468" t="s">
        <v>9343</v>
      </c>
      <c r="E143" s="467" t="str">
        <f>VLOOKUP(B143,'All Entries'!$B$1:$E$644,4,0)</f>
        <v>Not Placed</v>
      </c>
    </row>
    <row r="144" spans="1:5" ht="18" thickTop="1" thickBot="1">
      <c r="A144" s="467">
        <v>143</v>
      </c>
      <c r="B144" s="467" t="s">
        <v>8058</v>
      </c>
      <c r="C144" s="468" t="s">
        <v>8059</v>
      </c>
      <c r="D144" s="468" t="s">
        <v>13347</v>
      </c>
      <c r="E144" s="467" t="str">
        <f>VLOOKUP(B144,'All Entries'!$B$1:$E$644,4,0)</f>
        <v>Placed</v>
      </c>
    </row>
    <row r="145" spans="1:5" ht="18" thickTop="1" thickBot="1">
      <c r="A145" s="467">
        <v>144</v>
      </c>
      <c r="B145" s="467" t="s">
        <v>10227</v>
      </c>
      <c r="C145" s="468" t="s">
        <v>10228</v>
      </c>
      <c r="D145" s="468" t="s">
        <v>10226</v>
      </c>
      <c r="E145" s="467" t="str">
        <f>VLOOKUP(B145,'All Entries'!$B$1:$E$644,4,0)</f>
        <v>Not Placed</v>
      </c>
    </row>
    <row r="146" spans="1:5" ht="18" thickTop="1" thickBot="1">
      <c r="A146" s="467">
        <v>145</v>
      </c>
      <c r="B146" s="467" t="s">
        <v>5050</v>
      </c>
      <c r="C146" s="468" t="s">
        <v>5051</v>
      </c>
      <c r="D146" s="468" t="s">
        <v>5049</v>
      </c>
      <c r="E146" s="467" t="str">
        <f>VLOOKUP(B146,'All Entries'!$B$1:$E$644,4,0)</f>
        <v>Placed</v>
      </c>
    </row>
    <row r="147" spans="1:5" ht="18" thickTop="1" thickBot="1">
      <c r="D147" s="466" t="s">
        <v>13020</v>
      </c>
      <c r="E147" s="127">
        <f>COUNTIFS(E2:E146,"Placed")</f>
        <v>94</v>
      </c>
    </row>
    <row r="148" spans="1:5" ht="18" thickTop="1" thickBot="1">
      <c r="D148" s="466" t="s">
        <v>13023</v>
      </c>
      <c r="E148" s="127">
        <f>COUNTIF(E2:E146,"Not Placed")</f>
        <v>42</v>
      </c>
    </row>
    <row r="149" spans="1:5" ht="18" thickTop="1" thickBot="1">
      <c r="D149" s="466" t="s">
        <v>13346</v>
      </c>
      <c r="E149" s="465">
        <f>COUNTIF(E2:E146,"#N/A")</f>
        <v>9</v>
      </c>
    </row>
    <row r="150" spans="1:5" ht="18" thickTop="1" thickBot="1">
      <c r="D150" s="466" t="s">
        <v>12404</v>
      </c>
      <c r="E150" s="465">
        <f>SUM(E147:E149)</f>
        <v>145</v>
      </c>
    </row>
    <row r="151" spans="1:5" ht="15.75" thickTop="1"/>
  </sheetData>
  <conditionalFormatting sqref="B2:C24 B26:C84 B131:C146 B86:C129">
    <cfRule type="duplicateValues" dxfId="107" priority="2"/>
  </conditionalFormatting>
  <conditionalFormatting sqref="B1:C1048576">
    <cfRule type="duplicateValues" dxfId="106" priority="1"/>
  </conditionalFormatting>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topLeftCell="A7" workbookViewId="0">
      <selection activeCell="F9" sqref="F9"/>
    </sheetView>
  </sheetViews>
  <sheetFormatPr defaultRowHeight="15"/>
  <cols>
    <col min="1" max="1" width="4.5703125" customWidth="1"/>
    <col min="2" max="2" width="15.28515625" customWidth="1"/>
    <col min="3" max="3" width="26.42578125" bestFit="1" customWidth="1"/>
    <col min="4" max="4" width="8.5703125" style="1" bestFit="1" customWidth="1"/>
    <col min="5" max="5" width="17.7109375" bestFit="1" customWidth="1"/>
    <col min="6" max="6" width="34" style="427" bestFit="1" customWidth="1"/>
    <col min="7" max="7" width="8.5703125" bestFit="1" customWidth="1"/>
    <col min="8" max="8" width="29.140625" bestFit="1" customWidth="1"/>
    <col min="9" max="9" width="11.7109375" customWidth="1"/>
    <col min="10" max="10" width="13.5703125" customWidth="1"/>
    <col min="11" max="11" width="13.42578125" customWidth="1"/>
    <col min="12" max="12" width="27.85546875" style="427" bestFit="1" customWidth="1"/>
    <col min="13" max="13" width="99.7109375" style="427" bestFit="1" customWidth="1"/>
  </cols>
  <sheetData>
    <row r="1" spans="1:14" s="477" customFormat="1" ht="30">
      <c r="A1" s="1116" t="s">
        <v>13407</v>
      </c>
      <c r="B1" s="1116"/>
      <c r="C1" s="1116"/>
      <c r="D1" s="1116"/>
      <c r="E1" s="1116"/>
      <c r="F1" s="1116"/>
      <c r="G1" s="1116"/>
      <c r="H1" s="1116"/>
      <c r="I1" s="1116"/>
      <c r="J1" s="1116"/>
      <c r="K1" s="1116"/>
      <c r="L1" s="1116"/>
      <c r="M1" s="1116"/>
    </row>
    <row r="2" spans="1:14" ht="32.25" customHeight="1">
      <c r="A2" s="478" t="s">
        <v>11704</v>
      </c>
      <c r="B2" s="479" t="s">
        <v>13406</v>
      </c>
      <c r="C2" s="479" t="s">
        <v>13405</v>
      </c>
      <c r="D2" s="479" t="s">
        <v>12337</v>
      </c>
      <c r="E2" s="479" t="s">
        <v>13408</v>
      </c>
      <c r="F2" s="479" t="s">
        <v>12338</v>
      </c>
      <c r="G2" s="479" t="s">
        <v>12290</v>
      </c>
      <c r="H2" s="479" t="s">
        <v>13409</v>
      </c>
      <c r="I2" s="478" t="s">
        <v>13410</v>
      </c>
      <c r="J2" s="480"/>
      <c r="K2" s="481"/>
      <c r="L2" s="481"/>
      <c r="M2" s="482"/>
      <c r="N2" s="373"/>
    </row>
    <row r="3" spans="1:14" ht="16.5">
      <c r="A3" s="483">
        <v>1</v>
      </c>
      <c r="B3" s="483" t="s">
        <v>9590</v>
      </c>
      <c r="C3" s="484" t="s">
        <v>9591</v>
      </c>
      <c r="D3" s="483" t="s">
        <v>13209</v>
      </c>
      <c r="E3" s="483">
        <v>9702566839</v>
      </c>
      <c r="F3" s="484" t="s">
        <v>9589</v>
      </c>
      <c r="G3" s="483" t="s">
        <v>13327</v>
      </c>
      <c r="H3" s="483" t="s">
        <v>13411</v>
      </c>
      <c r="I3" s="483" t="str">
        <f>VLOOKUP(B3,'All Entries'!$B$1:$E$644,4,0)</f>
        <v>Not Placed</v>
      </c>
      <c r="J3" s="485"/>
      <c r="K3" s="486"/>
      <c r="L3" s="487"/>
      <c r="M3" s="487"/>
      <c r="N3" s="373"/>
    </row>
    <row r="4" spans="1:14" ht="16.5">
      <c r="A4" s="483">
        <v>2</v>
      </c>
      <c r="B4" s="483" t="s">
        <v>8320</v>
      </c>
      <c r="C4" s="484" t="s">
        <v>8321</v>
      </c>
      <c r="D4" s="483" t="s">
        <v>13209</v>
      </c>
      <c r="E4" s="483">
        <v>9637487066</v>
      </c>
      <c r="F4" s="484" t="s">
        <v>8319</v>
      </c>
      <c r="G4" s="483" t="s">
        <v>13327</v>
      </c>
      <c r="H4" s="483" t="s">
        <v>13411</v>
      </c>
      <c r="I4" s="483" t="str">
        <f>VLOOKUP(B4,'All Entries'!$B$1:$E$644,4,0)</f>
        <v>Placed</v>
      </c>
      <c r="J4" s="485"/>
      <c r="K4" s="486"/>
      <c r="L4" s="487"/>
      <c r="M4" s="487"/>
      <c r="N4" s="373"/>
    </row>
    <row r="5" spans="1:14" ht="16.5">
      <c r="A5" s="483">
        <v>3</v>
      </c>
      <c r="B5" s="483" t="s">
        <v>7643</v>
      </c>
      <c r="C5" s="484" t="s">
        <v>13412</v>
      </c>
      <c r="D5" s="483" t="s">
        <v>13209</v>
      </c>
      <c r="E5" s="483">
        <v>8828222502</v>
      </c>
      <c r="F5" s="484" t="s">
        <v>7642</v>
      </c>
      <c r="G5" s="483" t="s">
        <v>13327</v>
      </c>
      <c r="H5" s="483" t="s">
        <v>13411</v>
      </c>
      <c r="I5" s="483" t="str">
        <f>VLOOKUP(B5,'All Entries'!$B$1:$E$644,4,0)</f>
        <v>Placed</v>
      </c>
      <c r="J5" s="485"/>
      <c r="K5" s="486"/>
      <c r="L5" s="487"/>
      <c r="M5" s="487"/>
      <c r="N5" s="373"/>
    </row>
    <row r="6" spans="1:14" ht="16.5">
      <c r="A6" s="483">
        <v>4</v>
      </c>
      <c r="B6" s="483" t="s">
        <v>5698</v>
      </c>
      <c r="C6" s="484" t="s">
        <v>5699</v>
      </c>
      <c r="D6" s="483" t="s">
        <v>13209</v>
      </c>
      <c r="E6" s="483">
        <v>9870457787</v>
      </c>
      <c r="F6" s="484" t="s">
        <v>5697</v>
      </c>
      <c r="G6" s="483" t="s">
        <v>13327</v>
      </c>
      <c r="H6" s="483" t="s">
        <v>13411</v>
      </c>
      <c r="I6" s="483" t="str">
        <f>VLOOKUP(B6,'All Entries'!$B$1:$E$644,4,0)</f>
        <v>Placed</v>
      </c>
      <c r="J6" s="485"/>
      <c r="K6" s="486"/>
      <c r="L6" s="487"/>
      <c r="M6" s="487"/>
      <c r="N6" s="373"/>
    </row>
    <row r="7" spans="1:14" ht="15" customHeight="1">
      <c r="A7" s="483">
        <v>5</v>
      </c>
      <c r="B7" s="483" t="s">
        <v>8957</v>
      </c>
      <c r="C7" s="484" t="s">
        <v>8958</v>
      </c>
      <c r="D7" s="483" t="s">
        <v>13208</v>
      </c>
      <c r="E7" s="483">
        <v>8424808683</v>
      </c>
      <c r="F7" s="484" t="s">
        <v>8956</v>
      </c>
      <c r="G7" s="483" t="s">
        <v>13327</v>
      </c>
      <c r="H7" s="483" t="s">
        <v>13411</v>
      </c>
      <c r="I7" s="483" t="str">
        <f>VLOOKUP(B7,'All Entries'!$B$1:$E$644,4,0)</f>
        <v>Placed</v>
      </c>
      <c r="J7" s="485"/>
      <c r="K7" s="486"/>
      <c r="L7" s="488"/>
      <c r="M7" s="487"/>
      <c r="N7" s="373"/>
    </row>
    <row r="8" spans="1:14" ht="16.5">
      <c r="A8" s="483">
        <v>6</v>
      </c>
      <c r="B8" s="483" t="s">
        <v>5295</v>
      </c>
      <c r="C8" s="484" t="s">
        <v>5296</v>
      </c>
      <c r="D8" s="483" t="s">
        <v>13208</v>
      </c>
      <c r="E8" s="489">
        <v>9822952424</v>
      </c>
      <c r="F8" s="484" t="s">
        <v>5294</v>
      </c>
      <c r="G8" s="483" t="s">
        <v>13327</v>
      </c>
      <c r="H8" s="483" t="s">
        <v>13411</v>
      </c>
      <c r="I8" s="483" t="str">
        <f>VLOOKUP(B8,'All Entries'!$B$1:$E$644,4,0)</f>
        <v>Placed</v>
      </c>
      <c r="J8" s="485"/>
      <c r="K8" s="486"/>
      <c r="L8" s="487"/>
      <c r="M8" s="487"/>
      <c r="N8" s="373"/>
    </row>
    <row r="9" spans="1:14" ht="16.5">
      <c r="A9" s="483">
        <v>7</v>
      </c>
      <c r="B9" s="483" t="s">
        <v>4643</v>
      </c>
      <c r="C9" s="484" t="s">
        <v>11877</v>
      </c>
      <c r="D9" s="483" t="s">
        <v>13209</v>
      </c>
      <c r="E9" s="483">
        <v>8291337268</v>
      </c>
      <c r="F9" s="484" t="s">
        <v>4642</v>
      </c>
      <c r="G9" s="483" t="s">
        <v>13327</v>
      </c>
      <c r="H9" s="483" t="s">
        <v>13411</v>
      </c>
      <c r="I9" s="483" t="str">
        <f>VLOOKUP(B9,'All Entries'!$B$1:$E$644,4,0)</f>
        <v>Not Placed</v>
      </c>
      <c r="J9" s="485"/>
      <c r="K9" s="486"/>
      <c r="L9" s="487"/>
      <c r="M9" s="487"/>
      <c r="N9" s="373"/>
    </row>
    <row r="10" spans="1:14" ht="16.5">
      <c r="A10" s="483">
        <v>8</v>
      </c>
      <c r="B10" s="483" t="s">
        <v>6973</v>
      </c>
      <c r="C10" s="484" t="s">
        <v>13413</v>
      </c>
      <c r="D10" s="483" t="s">
        <v>13209</v>
      </c>
      <c r="E10" s="483">
        <v>9967861377</v>
      </c>
      <c r="F10" s="484" t="s">
        <v>6972</v>
      </c>
      <c r="G10" s="483" t="s">
        <v>13327</v>
      </c>
      <c r="H10" s="483" t="s">
        <v>13411</v>
      </c>
      <c r="I10" s="483" t="str">
        <f>VLOOKUP(B10,'All Entries'!$B$1:$E$644,4,0)</f>
        <v>Placed</v>
      </c>
      <c r="J10" s="485"/>
      <c r="K10" s="486"/>
      <c r="L10" s="487"/>
      <c r="M10" s="487"/>
      <c r="N10" s="373"/>
    </row>
    <row r="11" spans="1:14" s="500" customFormat="1" ht="16.5">
      <c r="A11" s="483">
        <v>9</v>
      </c>
      <c r="B11" s="490" t="s">
        <v>3940</v>
      </c>
      <c r="C11" s="491" t="s">
        <v>3941</v>
      </c>
      <c r="D11" s="492" t="s">
        <v>13208</v>
      </c>
      <c r="E11" s="493">
        <v>7304023179</v>
      </c>
      <c r="F11" s="494" t="s">
        <v>3939</v>
      </c>
      <c r="G11" s="493" t="s">
        <v>13328</v>
      </c>
      <c r="H11" s="483" t="s">
        <v>13411</v>
      </c>
      <c r="I11" s="483" t="str">
        <f>VLOOKUP(B11,'All Entries'!$B$1:$E$644,4,0)</f>
        <v>Not Placed</v>
      </c>
      <c r="J11" s="495"/>
      <c r="K11" s="496"/>
      <c r="L11" s="497"/>
      <c r="M11" s="498"/>
      <c r="N11" s="499"/>
    </row>
    <row r="12" spans="1:14" ht="16.5">
      <c r="A12" s="483">
        <v>10</v>
      </c>
      <c r="B12" s="483" t="s">
        <v>5316</v>
      </c>
      <c r="C12" s="484" t="s">
        <v>5317</v>
      </c>
      <c r="D12" s="483" t="s">
        <v>13209</v>
      </c>
      <c r="E12" s="483">
        <v>8828174417</v>
      </c>
      <c r="F12" s="484" t="s">
        <v>5315</v>
      </c>
      <c r="G12" s="483" t="s">
        <v>13329</v>
      </c>
      <c r="H12" s="483" t="s">
        <v>13411</v>
      </c>
      <c r="I12" s="483" t="str">
        <f>VLOOKUP(B12,'All Entries'!$B$1:$E$644,4,0)</f>
        <v>Placed</v>
      </c>
      <c r="J12" s="485"/>
      <c r="K12" s="486"/>
      <c r="L12" s="487"/>
      <c r="M12" s="487"/>
      <c r="N12" s="373"/>
    </row>
    <row r="13" spans="1:14" ht="16.5">
      <c r="A13" s="483">
        <v>11</v>
      </c>
      <c r="B13" s="483" t="s">
        <v>8123</v>
      </c>
      <c r="C13" s="484" t="s">
        <v>13414</v>
      </c>
      <c r="D13" s="483" t="s">
        <v>13209</v>
      </c>
      <c r="E13" s="483">
        <v>8860360689</v>
      </c>
      <c r="F13" s="484" t="s">
        <v>8122</v>
      </c>
      <c r="G13" s="483" t="s">
        <v>13329</v>
      </c>
      <c r="H13" s="483" t="s">
        <v>13411</v>
      </c>
      <c r="I13" s="483" t="str">
        <f>VLOOKUP(B13,'All Entries'!$B$1:$E$644,4,0)</f>
        <v>Placed</v>
      </c>
      <c r="J13" s="485"/>
      <c r="K13" s="486"/>
      <c r="L13" s="487"/>
      <c r="M13" s="487"/>
      <c r="N13" s="373"/>
    </row>
    <row r="14" spans="1:14" ht="16.5">
      <c r="A14" s="483">
        <v>12</v>
      </c>
      <c r="B14" s="483" t="s">
        <v>13333</v>
      </c>
      <c r="C14" s="484" t="s">
        <v>13334</v>
      </c>
      <c r="D14" s="483" t="s">
        <v>13209</v>
      </c>
      <c r="E14" s="483">
        <v>7715094839</v>
      </c>
      <c r="F14" s="484" t="s">
        <v>13415</v>
      </c>
      <c r="G14" s="483" t="s">
        <v>13330</v>
      </c>
      <c r="H14" s="483" t="s">
        <v>13411</v>
      </c>
      <c r="I14" s="483" t="e">
        <f>VLOOKUP(B14,'All Entries'!$B$1:$E$644,4,0)</f>
        <v>#N/A</v>
      </c>
      <c r="J14" s="485"/>
      <c r="K14" s="486"/>
      <c r="L14" s="487"/>
      <c r="M14" s="487"/>
      <c r="N14" s="373"/>
    </row>
    <row r="15" spans="1:14" ht="16.5">
      <c r="A15" s="483">
        <v>13</v>
      </c>
      <c r="B15" s="483" t="s">
        <v>2401</v>
      </c>
      <c r="C15" s="484" t="s">
        <v>2402</v>
      </c>
      <c r="D15" s="483" t="s">
        <v>13209</v>
      </c>
      <c r="E15" s="483">
        <v>9769469864</v>
      </c>
      <c r="F15" s="484" t="s">
        <v>2400</v>
      </c>
      <c r="G15" s="483" t="s">
        <v>13331</v>
      </c>
      <c r="H15" s="483" t="s">
        <v>13411</v>
      </c>
      <c r="I15" s="483" t="str">
        <f>VLOOKUP(B15,'All Entries'!$B$1:$E$644,4,0)</f>
        <v>Placed</v>
      </c>
      <c r="J15" s="485"/>
      <c r="K15" s="486"/>
      <c r="L15" s="487"/>
      <c r="M15" s="487"/>
      <c r="N15" s="373"/>
    </row>
    <row r="16" spans="1:14" ht="16.5">
      <c r="A16" s="483">
        <v>14</v>
      </c>
      <c r="B16" s="483" t="s">
        <v>6709</v>
      </c>
      <c r="C16" s="484" t="s">
        <v>11830</v>
      </c>
      <c r="D16" s="483" t="s">
        <v>13209</v>
      </c>
      <c r="E16" s="483">
        <v>8424943455</v>
      </c>
      <c r="F16" s="484" t="s">
        <v>6708</v>
      </c>
      <c r="G16" s="483" t="s">
        <v>13331</v>
      </c>
      <c r="H16" s="483" t="s">
        <v>13411</v>
      </c>
      <c r="I16" s="483" t="str">
        <f>VLOOKUP(B16,'All Entries'!$B$1:$E$644,4,0)</f>
        <v>Placed</v>
      </c>
      <c r="J16" s="485"/>
      <c r="K16" s="486"/>
      <c r="L16" s="487"/>
      <c r="M16" s="487"/>
      <c r="N16" s="373"/>
    </row>
    <row r="17" spans="1:14" ht="16.5">
      <c r="A17" s="483">
        <v>15</v>
      </c>
      <c r="B17" s="483" t="s">
        <v>751</v>
      </c>
      <c r="C17" s="484" t="s">
        <v>13416</v>
      </c>
      <c r="D17" s="483" t="s">
        <v>13208</v>
      </c>
      <c r="E17" s="483">
        <v>8097013022</v>
      </c>
      <c r="F17" s="484" t="s">
        <v>750</v>
      </c>
      <c r="G17" s="483" t="s">
        <v>13331</v>
      </c>
      <c r="H17" s="483" t="s">
        <v>13411</v>
      </c>
      <c r="I17" s="483" t="str">
        <f>VLOOKUP(B17,'All Entries'!$B$1:$E$644,4,0)</f>
        <v>Not Placed</v>
      </c>
      <c r="J17" s="485"/>
      <c r="K17" s="486"/>
      <c r="L17" s="487"/>
      <c r="M17" s="487"/>
      <c r="N17" s="373"/>
    </row>
    <row r="18" spans="1:14" ht="16.5">
      <c r="A18" s="483">
        <v>16</v>
      </c>
      <c r="B18" s="483" t="s">
        <v>10413</v>
      </c>
      <c r="C18" s="484" t="s">
        <v>13417</v>
      </c>
      <c r="D18" s="483" t="s">
        <v>13208</v>
      </c>
      <c r="E18" s="483">
        <v>8425926002</v>
      </c>
      <c r="F18" s="484" t="s">
        <v>10412</v>
      </c>
      <c r="G18" s="483" t="s">
        <v>207</v>
      </c>
      <c r="H18" s="483" t="s">
        <v>13411</v>
      </c>
      <c r="I18" s="483" t="str">
        <f>VLOOKUP(B18,'All Entries'!$B$1:$E$644,4,0)</f>
        <v>Not Placed</v>
      </c>
      <c r="J18" s="485"/>
      <c r="K18" s="486"/>
      <c r="L18" s="487"/>
      <c r="M18" s="487"/>
      <c r="N18" s="373"/>
    </row>
    <row r="19" spans="1:14" ht="16.5">
      <c r="A19" s="483">
        <v>17</v>
      </c>
      <c r="B19" s="483" t="s">
        <v>3024</v>
      </c>
      <c r="C19" s="484" t="s">
        <v>11764</v>
      </c>
      <c r="D19" s="483" t="s">
        <v>13208</v>
      </c>
      <c r="E19" s="483">
        <v>8169562463</v>
      </c>
      <c r="F19" s="484" t="s">
        <v>3023</v>
      </c>
      <c r="G19" s="483" t="s">
        <v>207</v>
      </c>
      <c r="H19" s="483" t="s">
        <v>13411</v>
      </c>
      <c r="I19" s="483" t="str">
        <f>VLOOKUP(B19,'All Entries'!$B$1:$E$644,4,0)</f>
        <v>Not Placed</v>
      </c>
      <c r="J19" s="485"/>
      <c r="K19" s="486"/>
      <c r="L19" s="487"/>
      <c r="M19" s="487"/>
      <c r="N19" s="373"/>
    </row>
    <row r="20" spans="1:14" ht="16.5">
      <c r="A20" s="483">
        <v>18</v>
      </c>
      <c r="B20" s="483" t="s">
        <v>13335</v>
      </c>
      <c r="C20" s="484" t="s">
        <v>13336</v>
      </c>
      <c r="D20" s="483" t="s">
        <v>13209</v>
      </c>
      <c r="E20" s="483">
        <v>9920844791</v>
      </c>
      <c r="F20" s="484" t="s">
        <v>13418</v>
      </c>
      <c r="G20" s="483" t="s">
        <v>207</v>
      </c>
      <c r="H20" s="483" t="s">
        <v>13411</v>
      </c>
      <c r="I20" s="483" t="e">
        <f>VLOOKUP(B20,'All Entries'!$B$1:$E$644,4,0)</f>
        <v>#N/A</v>
      </c>
      <c r="J20" s="485"/>
      <c r="K20" s="486"/>
      <c r="L20" s="487"/>
      <c r="M20" s="487"/>
      <c r="N20" s="373"/>
    </row>
    <row r="21" spans="1:14" ht="16.5">
      <c r="H21" s="501" t="s">
        <v>13020</v>
      </c>
      <c r="I21" s="55">
        <f>COUNTIF(I3:I20,"Placed")</f>
        <v>10</v>
      </c>
    </row>
    <row r="22" spans="1:14" ht="16.5">
      <c r="H22" s="501" t="s">
        <v>13023</v>
      </c>
      <c r="I22" s="55">
        <f>COUNTIF(Smartwayz!I3:I20,"Not Placed")</f>
        <v>6</v>
      </c>
    </row>
    <row r="23" spans="1:14" ht="16.5">
      <c r="H23" s="501" t="s">
        <v>13346</v>
      </c>
      <c r="I23" s="55">
        <f>COUNTIF(I3:I20,"#N/A")</f>
        <v>2</v>
      </c>
    </row>
    <row r="24" spans="1:14" ht="16.5">
      <c r="H24" s="501" t="s">
        <v>12404</v>
      </c>
      <c r="I24" s="55">
        <f>SUM(I21:I23)</f>
        <v>18</v>
      </c>
    </row>
  </sheetData>
  <mergeCells count="1">
    <mergeCell ref="A1:M1"/>
  </mergeCells>
  <conditionalFormatting sqref="B3:C10 B12:C20">
    <cfRule type="duplicateValues" dxfId="105" priority="1"/>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02"/>
  <sheetViews>
    <sheetView zoomScale="80" zoomScaleNormal="80" workbookViewId="0">
      <selection activeCell="F8" sqref="F8"/>
    </sheetView>
  </sheetViews>
  <sheetFormatPr defaultRowHeight="15"/>
  <cols>
    <col min="1" max="1" width="6" bestFit="1" customWidth="1"/>
    <col min="2" max="2" width="55.28515625" bestFit="1" customWidth="1"/>
    <col min="3" max="3" width="18.7109375" bestFit="1" customWidth="1"/>
    <col min="4" max="4" width="14.7109375" bestFit="1" customWidth="1"/>
    <col min="5" max="5" width="10.42578125" customWidth="1"/>
    <col min="6" max="6" width="18.85546875" bestFit="1" customWidth="1"/>
    <col min="7" max="7" width="20" bestFit="1" customWidth="1"/>
    <col min="8" max="8" width="9" bestFit="1" customWidth="1"/>
    <col min="9" max="9" width="36.5703125" bestFit="1" customWidth="1"/>
    <col min="10" max="10" width="36.5703125" customWidth="1"/>
    <col min="11" max="11" width="17" style="642" bestFit="1" customWidth="1"/>
  </cols>
  <sheetData>
    <row r="1" spans="1:11" ht="15.75">
      <c r="A1" s="97" t="s">
        <v>12351</v>
      </c>
      <c r="B1" s="97" t="s">
        <v>12321</v>
      </c>
      <c r="C1" s="98" t="s">
        <v>12322</v>
      </c>
      <c r="D1" s="97" t="s">
        <v>12333</v>
      </c>
      <c r="E1" s="119" t="s">
        <v>12290</v>
      </c>
      <c r="F1" s="119" t="s">
        <v>12492</v>
      </c>
      <c r="G1" s="97" t="s">
        <v>12336</v>
      </c>
      <c r="H1" s="33" t="s">
        <v>12491</v>
      </c>
      <c r="I1" s="653" t="s">
        <v>13744</v>
      </c>
      <c r="J1" s="653" t="s">
        <v>13745</v>
      </c>
      <c r="K1" s="653" t="s">
        <v>13743</v>
      </c>
    </row>
    <row r="2" spans="1:11" ht="15.75">
      <c r="A2" s="34">
        <v>1</v>
      </c>
      <c r="B2" s="35" t="s">
        <v>2840</v>
      </c>
      <c r="C2" s="36" t="s">
        <v>12323</v>
      </c>
      <c r="D2" s="37" t="s">
        <v>2839</v>
      </c>
      <c r="E2" s="37" t="str">
        <f>VLOOKUP(D2,'All Entries'!$B$1:$F$648,5,0)</f>
        <v>CMPN</v>
      </c>
      <c r="F2" s="37" t="str">
        <f>VLOOKUP(D2,'All Entries'!$B$1:$G$648,6,0)</f>
        <v>CMPN-1</v>
      </c>
      <c r="G2" s="38" t="s">
        <v>12334</v>
      </c>
      <c r="H2" s="34">
        <v>336000</v>
      </c>
      <c r="I2" s="323" t="str">
        <f>VLOOKUP(D2,'All Entries'!$B$1:$M$657,12,0)</f>
        <v>ganesh.moota@vit.edu.in</v>
      </c>
      <c r="J2" s="323" t="str">
        <f>VLOOKUP(D2,'All Entries'!$B$1:$N$657,13,0)</f>
        <v>ganeshnm2000@gmail.com</v>
      </c>
      <c r="K2" s="55">
        <f>VLOOKUP(D2,'All Entries'!$B$1:$P$657,15,0)</f>
        <v>9082168763</v>
      </c>
    </row>
    <row r="3" spans="1:11" ht="15.75">
      <c r="A3" s="34">
        <v>2</v>
      </c>
      <c r="B3" s="35" t="s">
        <v>14007</v>
      </c>
      <c r="C3" s="36" t="s">
        <v>12325</v>
      </c>
      <c r="D3" s="37" t="s">
        <v>437</v>
      </c>
      <c r="E3" s="37" t="str">
        <f>VLOOKUP(D3,'All Entries'!$B$1:$F$648,5,0)</f>
        <v>INFT</v>
      </c>
      <c r="F3" s="37" t="str">
        <f>VLOOKUP(D3,'All Entries'!$B$1:$G$648,6,0)</f>
        <v>INFT-2</v>
      </c>
      <c r="G3" s="38" t="s">
        <v>12335</v>
      </c>
      <c r="H3" s="34">
        <v>700000</v>
      </c>
      <c r="I3" s="323" t="str">
        <f>VLOOKUP(D3,'All Entries'!$B$1:$M$657,12,0)</f>
        <v>aditi.hemane@vit.edu.in</v>
      </c>
      <c r="J3" s="323" t="str">
        <f>VLOOKUP(D3,'All Entries'!$B$1:$N$657,13,0)</f>
        <v>adhemane1999@gmail.com</v>
      </c>
      <c r="K3" s="55">
        <f>VLOOKUP(D3,'All Entries'!$B$1:$P$657,15,0)</f>
        <v>8329257617</v>
      </c>
    </row>
    <row r="4" spans="1:11" ht="15.75">
      <c r="A4" s="34">
        <v>3</v>
      </c>
      <c r="B4" s="35" t="s">
        <v>4702</v>
      </c>
      <c r="C4" s="36" t="s">
        <v>12326</v>
      </c>
      <c r="D4" s="37" t="s">
        <v>4701</v>
      </c>
      <c r="E4" s="37" t="str">
        <f>VLOOKUP(D4,'All Entries'!$B$1:$F$648,5,0)</f>
        <v>EXTC</v>
      </c>
      <c r="F4" s="37" t="str">
        <f>VLOOKUP(D4,'All Entries'!$B$1:$G$648,6,0)</f>
        <v>EXTC 3</v>
      </c>
      <c r="G4" s="38" t="s">
        <v>12334</v>
      </c>
      <c r="H4" s="34">
        <v>336000</v>
      </c>
      <c r="I4" s="323" t="str">
        <f>VLOOKUP(D4,'All Entries'!$B$1:$M$657,12,0)</f>
        <v>meenu.mishra@vit.edu.in</v>
      </c>
      <c r="J4" s="323" t="str">
        <f>VLOOKUP(D4,'All Entries'!$B$1:$N$657,13,0)</f>
        <v>meenumishra2828@gmail.com</v>
      </c>
      <c r="K4" s="55">
        <f>VLOOKUP(D4,'All Entries'!$B$1:$P$657,15,0)</f>
        <v>9004028370</v>
      </c>
    </row>
    <row r="5" spans="1:11" ht="15.75">
      <c r="A5" s="34">
        <v>4</v>
      </c>
      <c r="B5" s="35" t="s">
        <v>3405</v>
      </c>
      <c r="C5" s="36" t="s">
        <v>12328</v>
      </c>
      <c r="D5" s="37" t="s">
        <v>3404</v>
      </c>
      <c r="E5" s="37" t="str">
        <f>VLOOKUP(D5,'All Entries'!$B$1:$F$648,5,0)</f>
        <v>CMPN</v>
      </c>
      <c r="F5" s="37" t="str">
        <f>VLOOKUP(D5,'All Entries'!$B$1:$G$648,6,0)</f>
        <v>CMPN-3</v>
      </c>
      <c r="G5" s="38" t="s">
        <v>12335</v>
      </c>
      <c r="H5" s="34">
        <v>700000</v>
      </c>
      <c r="I5" s="323" t="str">
        <f>VLOOKUP(D5,'All Entries'!$B$1:$M$657,12,0)</f>
        <v>hussain.kesury@vit.edu.in</v>
      </c>
      <c r="J5" s="323" t="str">
        <f>VLOOKUP(D5,'All Entries'!$B$1:$N$657,13,0)</f>
        <v>hussainkesury@gmail.com</v>
      </c>
      <c r="K5" s="55">
        <f>VLOOKUP(D5,'All Entries'!$B$1:$P$657,15,0)</f>
        <v>8779730972</v>
      </c>
    </row>
    <row r="6" spans="1:11" ht="15.75">
      <c r="A6" s="34">
        <v>5</v>
      </c>
      <c r="B6" s="35" t="s">
        <v>668</v>
      </c>
      <c r="C6" s="36" t="s">
        <v>12329</v>
      </c>
      <c r="D6" s="37" t="s">
        <v>667</v>
      </c>
      <c r="E6" s="37" t="str">
        <f>VLOOKUP(D6,'All Entries'!$B$1:$F$648,5,0)</f>
        <v>INFT</v>
      </c>
      <c r="F6" s="37" t="str">
        <f>VLOOKUP(D6,'All Entries'!$B$1:$G$648,6,0)</f>
        <v>INFT-1</v>
      </c>
      <c r="G6" s="38" t="s">
        <v>12334</v>
      </c>
      <c r="H6" s="34">
        <v>336000</v>
      </c>
      <c r="I6" s="323" t="str">
        <f>VLOOKUP(D6,'All Entries'!$B$1:$M$657,12,0)</f>
        <v>aditya.baravkar@vit.edu.in</v>
      </c>
      <c r="J6" s="323" t="str">
        <f>VLOOKUP(D6,'All Entries'!$B$1:$N$657,13,0)</f>
        <v>aditya.baravkar@gmail.com</v>
      </c>
      <c r="K6" s="55">
        <f>VLOOKUP(D6,'All Entries'!$B$1:$P$657,15,0)</f>
        <v>8484994321</v>
      </c>
    </row>
    <row r="7" spans="1:11" ht="15.75">
      <c r="A7" s="34">
        <v>6</v>
      </c>
      <c r="B7" s="35" t="s">
        <v>1157</v>
      </c>
      <c r="C7" s="36" t="s">
        <v>12330</v>
      </c>
      <c r="D7" s="37" t="s">
        <v>1156</v>
      </c>
      <c r="E7" s="37" t="str">
        <f>VLOOKUP(D7,'All Entries'!$B$1:$F$648,5,0)</f>
        <v>CMPN</v>
      </c>
      <c r="F7" s="37" t="str">
        <f>VLOOKUP(D7,'All Entries'!$B$1:$G$648,6,0)</f>
        <v>CMPN-1</v>
      </c>
      <c r="G7" s="38" t="s">
        <v>12334</v>
      </c>
      <c r="H7" s="34">
        <v>336000</v>
      </c>
      <c r="I7" s="323" t="str">
        <f>VLOOKUP(D7,'All Entries'!$B$1:$M$657,12,0)</f>
        <v>amisha.baraskar@vit.edu.in</v>
      </c>
      <c r="J7" s="323" t="str">
        <f>VLOOKUP(D7,'All Entries'!$B$1:$N$657,13,0)</f>
        <v>amishabaraskar.27@gmail.com</v>
      </c>
      <c r="K7" s="55">
        <f>VLOOKUP(D7,'All Entries'!$B$1:$P$657,15,0)</f>
        <v>7045093840</v>
      </c>
    </row>
    <row r="8" spans="1:11" ht="15.75">
      <c r="A8" s="34">
        <v>7</v>
      </c>
      <c r="B8" s="35" t="s">
        <v>10318</v>
      </c>
      <c r="C8" s="36" t="s">
        <v>12331</v>
      </c>
      <c r="D8" s="37" t="s">
        <v>10317</v>
      </c>
      <c r="E8" s="37" t="str">
        <f>VLOOKUP(D8,'All Entries'!$B$1:$F$648,5,0)</f>
        <v>CMPN</v>
      </c>
      <c r="F8" s="37" t="str">
        <f>VLOOKUP(D8,'All Entries'!$B$1:$G$648,6,0)</f>
        <v>CMPN-3</v>
      </c>
      <c r="G8" s="38" t="s">
        <v>12334</v>
      </c>
      <c r="H8" s="34">
        <v>336000</v>
      </c>
      <c r="I8" s="323" t="str">
        <f>VLOOKUP(D8,'All Entries'!$B$1:$M$657,12,0)</f>
        <v>swapnil.bhosale@vit.edu.in</v>
      </c>
      <c r="J8" s="323" t="str">
        <f>VLOOKUP(D8,'All Entries'!$B$1:$N$657,13,0)</f>
        <v>swapnilb921@gmail.com</v>
      </c>
      <c r="K8" s="55">
        <f>VLOOKUP(D8,'All Entries'!$B$1:$P$657,15,0)</f>
        <v>8828081636</v>
      </c>
    </row>
    <row r="9" spans="1:11" ht="15.75">
      <c r="A9" s="34">
        <v>8</v>
      </c>
      <c r="B9" s="35" t="s">
        <v>6768</v>
      </c>
      <c r="C9" s="36" t="s">
        <v>12332</v>
      </c>
      <c r="D9" s="37" t="s">
        <v>6767</v>
      </c>
      <c r="E9" s="37" t="str">
        <f>VLOOKUP(D9,'All Entries'!$B$1:$F$648,5,0)</f>
        <v>INFT</v>
      </c>
      <c r="F9" s="37" t="str">
        <f>VLOOKUP(D9,'All Entries'!$B$1:$G$648,6,0)</f>
        <v>INFT-1</v>
      </c>
      <c r="G9" s="38" t="s">
        <v>12334</v>
      </c>
      <c r="H9" s="34">
        <v>336000</v>
      </c>
      <c r="I9" s="323" t="str">
        <f>VLOOKUP(D9,'All Entries'!$B$1:$M$657,12,0)</f>
        <v>raj.dedhia@vit.edu.in</v>
      </c>
      <c r="J9" s="323" t="str">
        <f>VLOOKUP(D9,'All Entries'!$B$1:$N$657,13,0)</f>
        <v>rajdedhia10@gmail.com</v>
      </c>
      <c r="K9" s="55">
        <f>VLOOKUP(D9,'All Entries'!$B$1:$P$657,15,0)</f>
        <v>9833461991</v>
      </c>
    </row>
    <row r="10" spans="1:11" ht="15.75">
      <c r="A10" s="34">
        <v>9</v>
      </c>
      <c r="B10" s="35" t="s">
        <v>3550</v>
      </c>
      <c r="C10" s="36" t="s">
        <v>12291</v>
      </c>
      <c r="D10" s="37" t="s">
        <v>3549</v>
      </c>
      <c r="E10" s="37" t="str">
        <f>VLOOKUP(D10,'All Entries'!$B$1:$F$648,5,0)</f>
        <v>CMPN</v>
      </c>
      <c r="F10" s="37" t="str">
        <f>VLOOKUP(D10,'All Entries'!$B$1:$G$648,6,0)</f>
        <v>CMPN-1</v>
      </c>
      <c r="G10" s="38" t="s">
        <v>12335</v>
      </c>
      <c r="H10" s="34">
        <v>700000</v>
      </c>
      <c r="I10" s="323" t="str">
        <f>VLOOKUP(D10,'All Entries'!$B$1:$M$657,12,0)</f>
        <v>jasvin.manjaly@vit.edu.in</v>
      </c>
      <c r="J10" s="323" t="str">
        <f>VLOOKUP(D10,'All Entries'!$B$1:$N$657,13,0)</f>
        <v>jamesjasvin5@gmail.com</v>
      </c>
      <c r="K10" s="55">
        <f>VLOOKUP(D10,'All Entries'!$B$1:$P$657,15,0)</f>
        <v>8424997843</v>
      </c>
    </row>
    <row r="11" spans="1:11" ht="15.75">
      <c r="A11" s="34">
        <v>10</v>
      </c>
      <c r="B11" s="35" t="s">
        <v>11875</v>
      </c>
      <c r="C11" s="36" t="s">
        <v>12292</v>
      </c>
      <c r="D11" s="37" t="s">
        <v>1217</v>
      </c>
      <c r="E11" s="37" t="str">
        <f>VLOOKUP(D11,'All Entries'!$B$1:$F$648,5,0)</f>
        <v>INFT</v>
      </c>
      <c r="F11" s="37" t="str">
        <f>VLOOKUP(D11,'All Entries'!$B$1:$G$648,6,0)</f>
        <v>INFT-1</v>
      </c>
      <c r="G11" s="38" t="s">
        <v>12335</v>
      </c>
      <c r="H11" s="34">
        <v>700000</v>
      </c>
      <c r="I11" s="323" t="str">
        <f>VLOOKUP(D11,'All Entries'!$B$1:$M$657,12,0)</f>
        <v>amogh.warkhandkar@vit.edu.in</v>
      </c>
      <c r="J11" s="323" t="str">
        <f>VLOOKUP(D11,'All Entries'!$B$1:$N$657,13,0)</f>
        <v>amoghw2025@gmail.com</v>
      </c>
      <c r="K11" s="55">
        <f>VLOOKUP(D11,'All Entries'!$B$1:$P$657,15,0)</f>
        <v>7738235125</v>
      </c>
    </row>
    <row r="12" spans="1:11" ht="15.75">
      <c r="A12" s="34">
        <v>11</v>
      </c>
      <c r="B12" s="35" t="s">
        <v>11839</v>
      </c>
      <c r="C12" s="36" t="s">
        <v>12293</v>
      </c>
      <c r="D12" s="37" t="s">
        <v>11615</v>
      </c>
      <c r="E12" s="37" t="str">
        <f>VLOOKUP(D12,'All Entries'!$B$1:$F$648,5,0)</f>
        <v>EXTC</v>
      </c>
      <c r="F12" s="37" t="str">
        <f>VLOOKUP(D12,'All Entries'!$B$1:$G$648,6,0)</f>
        <v>EXTC 1</v>
      </c>
      <c r="G12" s="38" t="s">
        <v>12335</v>
      </c>
      <c r="H12" s="34">
        <v>700000</v>
      </c>
      <c r="I12" s="323" t="str">
        <f>VLOOKUP(D12,'All Entries'!$B$1:$M$657,12,0)</f>
        <v>yogesh.mishra@vit.edu.in</v>
      </c>
      <c r="J12" s="323" t="str">
        <f>VLOOKUP(D12,'All Entries'!$B$1:$N$657,13,0)</f>
        <v>mishray1520@gmail.com</v>
      </c>
      <c r="K12" s="55">
        <f>VLOOKUP(D12,'All Entries'!$B$1:$P$657,15,0)</f>
        <v>8828211522</v>
      </c>
    </row>
    <row r="13" spans="1:11" ht="15.75">
      <c r="A13" s="34">
        <v>12</v>
      </c>
      <c r="B13" s="35" t="s">
        <v>5590</v>
      </c>
      <c r="C13" s="36" t="s">
        <v>12294</v>
      </c>
      <c r="D13" s="37" t="s">
        <v>5589</v>
      </c>
      <c r="E13" s="37" t="str">
        <f>VLOOKUP(D13,'All Entries'!$B$1:$F$648,5,0)</f>
        <v>INFT</v>
      </c>
      <c r="F13" s="37" t="str">
        <f>VLOOKUP(D13,'All Entries'!$B$1:$G$648,6,0)</f>
        <v>INFT-1</v>
      </c>
      <c r="G13" s="38" t="s">
        <v>12335</v>
      </c>
      <c r="H13" s="34">
        <v>700000</v>
      </c>
      <c r="I13" s="323" t="str">
        <f>VLOOKUP(D13,'All Entries'!$B$1:$M$657,12,0)</f>
        <v>nupoor.dode@vit.edu.in</v>
      </c>
      <c r="J13" s="323" t="str">
        <f>VLOOKUP(D13,'All Entries'!$B$1:$N$657,13,0)</f>
        <v>nupoordode@gmail.com</v>
      </c>
      <c r="K13" s="55">
        <f>VLOOKUP(D13,'All Entries'!$B$1:$P$657,15,0)</f>
        <v>7045569136</v>
      </c>
    </row>
    <row r="14" spans="1:11" ht="15.75">
      <c r="A14" s="34">
        <v>13</v>
      </c>
      <c r="B14" s="35" t="s">
        <v>1578</v>
      </c>
      <c r="C14" s="36" t="s">
        <v>12295</v>
      </c>
      <c r="D14" s="37" t="s">
        <v>1577</v>
      </c>
      <c r="E14" s="37" t="str">
        <f>VLOOKUP(D14,'All Entries'!$B$1:$F$648,5,0)</f>
        <v>CMPN</v>
      </c>
      <c r="F14" s="37" t="str">
        <f>VLOOKUP(D14,'All Entries'!$B$1:$G$648,6,0)</f>
        <v>CMPN-2</v>
      </c>
      <c r="G14" s="38" t="s">
        <v>12335</v>
      </c>
      <c r="H14" s="34">
        <v>700000</v>
      </c>
      <c r="I14" s="323" t="str">
        <f>VLOOKUP(D14,'All Entries'!$B$1:$M$657,12,0)</f>
        <v>anjali.rahangdale@vit.edu.in</v>
      </c>
      <c r="J14" s="323" t="str">
        <f>VLOOKUP(D14,'All Entries'!$B$1:$N$657,13,0)</f>
        <v>anjalirahangdale1311@gmail.com</v>
      </c>
      <c r="K14" s="55">
        <f>VLOOKUP(D14,'All Entries'!$B$1:$P$657,15,0)</f>
        <v>9834679387</v>
      </c>
    </row>
    <row r="15" spans="1:11" ht="15.75">
      <c r="A15" s="34">
        <v>14</v>
      </c>
      <c r="B15" s="35" t="s">
        <v>10666</v>
      </c>
      <c r="C15" s="36" t="s">
        <v>12296</v>
      </c>
      <c r="D15" s="37" t="s">
        <v>10665</v>
      </c>
      <c r="E15" s="37" t="str">
        <f>VLOOKUP(D15,'All Entries'!$B$1:$F$648,5,0)</f>
        <v>INFT</v>
      </c>
      <c r="F15" s="37" t="str">
        <f>VLOOKUP(D15,'All Entries'!$B$1:$G$648,6,0)</f>
        <v>INFT-1</v>
      </c>
      <c r="G15" s="38" t="s">
        <v>12335</v>
      </c>
      <c r="H15" s="34">
        <v>700000</v>
      </c>
      <c r="I15" s="323" t="str">
        <f>VLOOKUP(D15,'All Entries'!$B$1:$M$657,12,0)</f>
        <v>tejaswini.bhosle@vit.edu.in</v>
      </c>
      <c r="J15" s="323" t="str">
        <f>VLOOKUP(D15,'All Entries'!$B$1:$N$657,13,0)</f>
        <v>tejasbhosle179@gmail.com</v>
      </c>
      <c r="K15" s="55">
        <f>VLOOKUP(D15,'All Entries'!$B$1:$P$657,15,0)</f>
        <v>9820236785</v>
      </c>
    </row>
    <row r="16" spans="1:11" ht="15.75">
      <c r="A16" s="34">
        <v>15</v>
      </c>
      <c r="B16" s="35" t="s">
        <v>5628</v>
      </c>
      <c r="C16" s="36" t="s">
        <v>12299</v>
      </c>
      <c r="D16" s="37" t="s">
        <v>5627</v>
      </c>
      <c r="E16" s="37" t="str">
        <f>VLOOKUP(D16,'All Entries'!$B$1:$F$648,5,0)</f>
        <v>INFT</v>
      </c>
      <c r="F16" s="37" t="str">
        <f>VLOOKUP(D16,'All Entries'!$B$1:$G$648,6,0)</f>
        <v>INFT-1</v>
      </c>
      <c r="G16" s="38" t="s">
        <v>12335</v>
      </c>
      <c r="H16" s="34">
        <v>700000</v>
      </c>
      <c r="I16" s="323" t="str">
        <f>VLOOKUP(D16,'All Entries'!$B$1:$M$657,12,0)</f>
        <v>omkar.bhambure@vit.edu.in</v>
      </c>
      <c r="J16" s="323" t="str">
        <f>VLOOKUP(D16,'All Entries'!$B$1:$N$657,13,0)</f>
        <v>omieblablablu2996@gmail.com</v>
      </c>
      <c r="K16" s="55">
        <f>VLOOKUP(D16,'All Entries'!$B$1:$P$657,15,0)</f>
        <v>7977877241</v>
      </c>
    </row>
    <row r="17" spans="1:11" ht="15.75">
      <c r="A17" s="34">
        <v>16</v>
      </c>
      <c r="B17" s="35" t="s">
        <v>8958</v>
      </c>
      <c r="C17" s="36" t="s">
        <v>12300</v>
      </c>
      <c r="D17" s="37" t="s">
        <v>8957</v>
      </c>
      <c r="E17" s="37" t="str">
        <f>VLOOKUP(D17,'All Entries'!$B$1:$F$648,5,0)</f>
        <v>INFT</v>
      </c>
      <c r="F17" s="37" t="str">
        <f>VLOOKUP(D17,'All Entries'!$B$1:$G$648,6,0)</f>
        <v>INFT-1</v>
      </c>
      <c r="G17" s="38" t="s">
        <v>12335</v>
      </c>
      <c r="H17" s="34">
        <v>700000</v>
      </c>
      <c r="I17" s="323" t="str">
        <f>VLOOKUP(D17,'All Entries'!$B$1:$M$657,12,0)</f>
        <v>shreya.pattewar@vit.edu.in</v>
      </c>
      <c r="J17" s="323" t="str">
        <f>VLOOKUP(D17,'All Entries'!$B$1:$N$657,13,0)</f>
        <v>shreya.pattewar1999@gmail.com</v>
      </c>
      <c r="K17" s="55">
        <f>VLOOKUP(D17,'All Entries'!$B$1:$P$657,15,0)</f>
        <v>8424808683</v>
      </c>
    </row>
    <row r="18" spans="1:11" ht="15.75">
      <c r="A18" s="34">
        <v>17</v>
      </c>
      <c r="B18" s="35" t="s">
        <v>9456</v>
      </c>
      <c r="C18" s="36" t="s">
        <v>12301</v>
      </c>
      <c r="D18" s="37" t="s">
        <v>9455</v>
      </c>
      <c r="E18" s="37" t="str">
        <f>VLOOKUP(D18,'All Entries'!$B$1:$F$648,5,0)</f>
        <v>CMPN</v>
      </c>
      <c r="F18" s="37" t="str">
        <f>VLOOKUP(D18,'All Entries'!$B$1:$G$648,6,0)</f>
        <v>CMPN-3</v>
      </c>
      <c r="G18" s="38" t="s">
        <v>12335</v>
      </c>
      <c r="H18" s="34">
        <v>700000</v>
      </c>
      <c r="I18" s="323" t="str">
        <f>VLOOKUP(D18,'All Entries'!$B$1:$M$657,12,0)</f>
        <v>shubham.wagh@vit.edu.in</v>
      </c>
      <c r="J18" s="323" t="str">
        <f>VLOOKUP(D18,'All Entries'!$B$1:$N$657,13,0)</f>
        <v>waghshubham84@gmail.com</v>
      </c>
      <c r="K18" s="55">
        <f>VLOOKUP(D18,'All Entries'!$B$1:$P$657,15,0)</f>
        <v>9527181264</v>
      </c>
    </row>
    <row r="19" spans="1:11" ht="15.75">
      <c r="A19" s="34">
        <v>18</v>
      </c>
      <c r="B19" s="35" t="s">
        <v>8569</v>
      </c>
      <c r="C19" s="36" t="s">
        <v>12302</v>
      </c>
      <c r="D19" s="37" t="s">
        <v>8568</v>
      </c>
      <c r="E19" s="37" t="str">
        <f>VLOOKUP(D19,'All Entries'!$B$1:$F$648,5,0)</f>
        <v>INFT</v>
      </c>
      <c r="F19" s="37" t="str">
        <f>VLOOKUP(D19,'All Entries'!$B$1:$G$648,6,0)</f>
        <v>INFT-1</v>
      </c>
      <c r="G19" s="38" t="s">
        <v>12334</v>
      </c>
      <c r="H19" s="34">
        <v>336000</v>
      </c>
      <c r="I19" s="323" t="str">
        <f>VLOOKUP(D19,'All Entries'!$B$1:$M$657,12,0)</f>
        <v>shashwat.pandya@vit.edu.in</v>
      </c>
      <c r="J19" s="323" t="str">
        <f>VLOOKUP(D19,'All Entries'!$B$1:$N$657,13,0)</f>
        <v>shashwat.pan200@gmail.com</v>
      </c>
      <c r="K19" s="55">
        <f>VLOOKUP(D19,'All Entries'!$B$1:$P$657,15,0)</f>
        <v>8879886304</v>
      </c>
    </row>
    <row r="20" spans="1:11" ht="15.75">
      <c r="A20" s="34">
        <v>19</v>
      </c>
      <c r="B20" s="35" t="s">
        <v>12385</v>
      </c>
      <c r="C20" s="36" t="s">
        <v>12303</v>
      </c>
      <c r="D20" s="37" t="s">
        <v>4627</v>
      </c>
      <c r="E20" s="37" t="str">
        <f>VLOOKUP(D20,'All Entries'!$B$1:$F$648,5,0)</f>
        <v>CMPN</v>
      </c>
      <c r="F20" s="37" t="str">
        <f>VLOOKUP(D20,'All Entries'!$B$1:$G$648,6,0)</f>
        <v>CMPN-1</v>
      </c>
      <c r="G20" s="38" t="s">
        <v>12334</v>
      </c>
      <c r="H20" s="34">
        <v>336000</v>
      </c>
      <c r="I20" s="323" t="str">
        <f>VLOOKUP(D20,'All Entries'!$B$1:$M$657,12,0)</f>
        <v>mayuresh.gaitonde@vit.edu.in</v>
      </c>
      <c r="J20" s="323" t="str">
        <f>VLOOKUP(D20,'All Entries'!$B$1:$N$657,13,0)</f>
        <v>mayureshg18@gmail.com</v>
      </c>
      <c r="K20" s="55">
        <f>VLOOKUP(D20,'All Entries'!$B$1:$P$657,15,0)</f>
        <v>9819053145</v>
      </c>
    </row>
    <row r="21" spans="1:11" ht="15.75">
      <c r="A21" s="34">
        <v>20</v>
      </c>
      <c r="B21" s="35" t="s">
        <v>6428</v>
      </c>
      <c r="C21" s="36" t="s">
        <v>12304</v>
      </c>
      <c r="D21" s="37" t="s">
        <v>6427</v>
      </c>
      <c r="E21" s="37" t="str">
        <f>VLOOKUP(D21,'All Entries'!$B$1:$F$648,5,0)</f>
        <v>INFT</v>
      </c>
      <c r="F21" s="37" t="str">
        <f>VLOOKUP(D21,'All Entries'!$B$1:$G$648,6,0)</f>
        <v>INFT-2</v>
      </c>
      <c r="G21" s="38" t="s">
        <v>12334</v>
      </c>
      <c r="H21" s="34">
        <v>336000</v>
      </c>
      <c r="I21" s="323" t="str">
        <f>VLOOKUP(D21,'All Entries'!$B$1:$M$657,12,0)</f>
        <v>pratyusha.parashar@vit.edu.in</v>
      </c>
      <c r="J21" s="323" t="str">
        <f>VLOOKUP(D21,'All Entries'!$B$1:$N$657,13,0)</f>
        <v>prats0599@gmail.com</v>
      </c>
      <c r="K21" s="55">
        <f>VLOOKUP(D21,'All Entries'!$B$1:$P$657,15,0)</f>
        <v>7977845789</v>
      </c>
    </row>
    <row r="22" spans="1:11" ht="15.75">
      <c r="A22" s="34">
        <v>21</v>
      </c>
      <c r="B22" s="35" t="s">
        <v>10055</v>
      </c>
      <c r="C22" s="36" t="s">
        <v>12305</v>
      </c>
      <c r="D22" s="37" t="s">
        <v>10054</v>
      </c>
      <c r="E22" s="37" t="str">
        <f>VLOOKUP(D22,'All Entries'!$B$1:$F$648,5,0)</f>
        <v>CMPN</v>
      </c>
      <c r="F22" s="37" t="str">
        <f>VLOOKUP(D22,'All Entries'!$B$1:$G$648,6,0)</f>
        <v>CMPN-1</v>
      </c>
      <c r="G22" s="38" t="s">
        <v>12334</v>
      </c>
      <c r="H22" s="34">
        <v>336000</v>
      </c>
      <c r="I22" s="323" t="str">
        <f>VLOOKUP(D22,'All Entries'!$B$1:$M$657,12,0)</f>
        <v>sourabh.pardeshi@vit.edu.in</v>
      </c>
      <c r="J22" s="323" t="str">
        <f>VLOOKUP(D22,'All Entries'!$B$1:$N$657,13,0)</f>
        <v>11sjpardeshi@gmail.com</v>
      </c>
      <c r="K22" s="55">
        <f>VLOOKUP(D22,'All Entries'!$B$1:$P$657,15,0)</f>
        <v>8097513801</v>
      </c>
    </row>
    <row r="23" spans="1:11" ht="15.75">
      <c r="A23" s="34">
        <v>22</v>
      </c>
      <c r="B23" s="35" t="s">
        <v>1979</v>
      </c>
      <c r="C23" s="36" t="s">
        <v>12306</v>
      </c>
      <c r="D23" s="37" t="s">
        <v>1978</v>
      </c>
      <c r="E23" s="37" t="str">
        <f>VLOOKUP(D23,'All Entries'!$B$1:$F$648,5,0)</f>
        <v>INFT</v>
      </c>
      <c r="F23" s="37" t="str">
        <f>VLOOKUP(D23,'All Entries'!$B$1:$G$648,6,0)</f>
        <v>INFT-2</v>
      </c>
      <c r="G23" s="38" t="s">
        <v>12334</v>
      </c>
      <c r="H23" s="34">
        <v>336000</v>
      </c>
      <c r="I23" s="323" t="str">
        <f>VLOOKUP(D23,'All Entries'!$B$1:$M$657,12,0)</f>
        <v>ashutosh.bist@vit.edu.in</v>
      </c>
      <c r="J23" s="323" t="str">
        <f>VLOOKUP(D23,'All Entries'!$B$1:$N$657,13,0)</f>
        <v>ashutoshthebist@gmail.com</v>
      </c>
      <c r="K23" s="55">
        <f>VLOOKUP(D23,'All Entries'!$B$1:$P$657,15,0)</f>
        <v>8879621543</v>
      </c>
    </row>
    <row r="24" spans="1:11" ht="15.75">
      <c r="A24" s="34">
        <v>23</v>
      </c>
      <c r="B24" s="35" t="s">
        <v>9907</v>
      </c>
      <c r="C24" s="36" t="s">
        <v>12309</v>
      </c>
      <c r="D24" s="37" t="s">
        <v>9906</v>
      </c>
      <c r="E24" s="37" t="str">
        <f>VLOOKUP(D24,'All Entries'!$B$1:$F$648,5,0)</f>
        <v>CMPN</v>
      </c>
      <c r="F24" s="37" t="str">
        <f>VLOOKUP(D24,'All Entries'!$B$1:$G$648,6,0)</f>
        <v>CMPN-1</v>
      </c>
      <c r="G24" s="38" t="s">
        <v>12334</v>
      </c>
      <c r="H24" s="34">
        <v>336000</v>
      </c>
      <c r="I24" s="323" t="str">
        <f>VLOOKUP(D24,'All Entries'!$B$1:$M$657,12,0)</f>
        <v>snigdha.ranjith@vit.edu.in</v>
      </c>
      <c r="J24" s="323" t="str">
        <f>VLOOKUP(D24,'All Entries'!$B$1:$N$657,13,0)</f>
        <v>snigdharanjith27@gmail.com</v>
      </c>
      <c r="K24" s="55">
        <f>VLOOKUP(D24,'All Entries'!$B$1:$P$657,15,0)</f>
        <v>8355895965</v>
      </c>
    </row>
    <row r="25" spans="1:11" ht="15.75">
      <c r="A25" s="34">
        <v>24</v>
      </c>
      <c r="B25" s="35" t="s">
        <v>11065</v>
      </c>
      <c r="C25" s="36" t="s">
        <v>12310</v>
      </c>
      <c r="D25" s="37" t="s">
        <v>11064</v>
      </c>
      <c r="E25" s="37" t="str">
        <f>VLOOKUP(D25,'All Entries'!$B$1:$F$648,5,0)</f>
        <v>CMPN</v>
      </c>
      <c r="F25" s="37" t="str">
        <f>VLOOKUP(D25,'All Entries'!$B$1:$G$648,6,0)</f>
        <v>CMPN-1</v>
      </c>
      <c r="G25" s="38" t="s">
        <v>12334</v>
      </c>
      <c r="H25" s="34">
        <v>336000</v>
      </c>
      <c r="I25" s="323" t="str">
        <f>VLOOKUP(D25,'All Entries'!$B$1:$M$657,12,0)</f>
        <v>vedant.gharat@vit.edu.in</v>
      </c>
      <c r="J25" s="323" t="str">
        <f>VLOOKUP(D25,'All Entries'!$B$1:$N$657,13,0)</f>
        <v>vedantgharat123@gmail.com</v>
      </c>
      <c r="K25" s="55">
        <f>VLOOKUP(D25,'All Entries'!$B$1:$P$657,15,0)</f>
        <v>9527022405</v>
      </c>
    </row>
    <row r="26" spans="1:11" ht="15.75">
      <c r="A26" s="34">
        <v>25</v>
      </c>
      <c r="B26" s="35" t="s">
        <v>9667</v>
      </c>
      <c r="C26" s="36" t="s">
        <v>12311</v>
      </c>
      <c r="D26" s="37" t="s">
        <v>9666</v>
      </c>
      <c r="E26" s="37" t="str">
        <f>VLOOKUP(D26,'All Entries'!$B$1:$F$648,5,0)</f>
        <v>INFT</v>
      </c>
      <c r="F26" s="37" t="str">
        <f>VLOOKUP(D26,'All Entries'!$B$1:$G$648,6,0)</f>
        <v>INFT-1</v>
      </c>
      <c r="G26" s="38" t="s">
        <v>12334</v>
      </c>
      <c r="H26" s="34">
        <v>336000</v>
      </c>
      <c r="I26" s="323" t="str">
        <f>VLOOKUP(D26,'All Entries'!$B$1:$M$657,12,0)</f>
        <v>siddhesh.todkar@vit.edu.in</v>
      </c>
      <c r="J26" s="323" t="str">
        <f>VLOOKUP(D26,'All Entries'!$B$1:$N$657,13,0)</f>
        <v>stodkar53@gmail.com</v>
      </c>
      <c r="K26" s="55">
        <f>VLOOKUP(D26,'All Entries'!$B$1:$P$657,15,0)</f>
        <v>9082475883</v>
      </c>
    </row>
    <row r="27" spans="1:11" ht="15.75">
      <c r="A27" s="34">
        <v>26</v>
      </c>
      <c r="B27" s="35" t="s">
        <v>10453</v>
      </c>
      <c r="C27" s="36" t="s">
        <v>12312</v>
      </c>
      <c r="D27" s="37" t="s">
        <v>10452</v>
      </c>
      <c r="E27" s="37" t="str">
        <f>VLOOKUP(D27,'All Entries'!$B$1:$F$648,5,0)</f>
        <v>EXTC</v>
      </c>
      <c r="F27" s="37" t="str">
        <f>VLOOKUP(D27,'All Entries'!$B$1:$G$648,6,0)</f>
        <v>EXTC 1</v>
      </c>
      <c r="G27" s="38" t="s">
        <v>12334</v>
      </c>
      <c r="H27" s="34">
        <v>336000</v>
      </c>
      <c r="I27" s="323" t="str">
        <f>VLOOKUP(D27,'All Entries'!$B$1:$M$657,12,0)</f>
        <v>tanay.shah@vit.edu.in</v>
      </c>
      <c r="J27" s="323" t="str">
        <f>VLOOKUP(D27,'All Entries'!$B$1:$N$657,13,0)</f>
        <v>tanayshah027@gmail.com</v>
      </c>
      <c r="K27" s="55">
        <f>VLOOKUP(D27,'All Entries'!$B$1:$P$657,15,0)</f>
        <v>9653198978</v>
      </c>
    </row>
    <row r="28" spans="1:11" ht="15.75">
      <c r="A28" s="34">
        <v>27</v>
      </c>
      <c r="B28" s="35" t="s">
        <v>7644</v>
      </c>
      <c r="C28" s="36" t="s">
        <v>12313</v>
      </c>
      <c r="D28" s="37" t="s">
        <v>7643</v>
      </c>
      <c r="E28" s="37" t="str">
        <f>VLOOKUP(D28,'All Entries'!$B$1:$F$648,5,0)</f>
        <v>INFT</v>
      </c>
      <c r="F28" s="37" t="str">
        <f>VLOOKUP(D28,'All Entries'!$B$1:$G$648,6,0)</f>
        <v>INFT-1</v>
      </c>
      <c r="G28" s="38" t="s">
        <v>12334</v>
      </c>
      <c r="H28" s="34">
        <v>336000</v>
      </c>
      <c r="I28" s="323" t="str">
        <f>VLOOKUP(D28,'All Entries'!$B$1:$M$657,12,0)</f>
        <v>safal.dawankar@vit.edu.in</v>
      </c>
      <c r="J28" s="323" t="str">
        <f>VLOOKUP(D28,'All Entries'!$B$1:$N$657,13,0)</f>
        <v>safaldawankar@gmail.com</v>
      </c>
      <c r="K28" s="55">
        <f>VLOOKUP(D28,'All Entries'!$B$1:$P$657,15,0)</f>
        <v>8828222502</v>
      </c>
    </row>
    <row r="29" spans="1:11" ht="15.75">
      <c r="A29" s="34">
        <v>28</v>
      </c>
      <c r="B29" s="35" t="s">
        <v>712</v>
      </c>
      <c r="C29" s="36" t="s">
        <v>12314</v>
      </c>
      <c r="D29" s="37" t="s">
        <v>711</v>
      </c>
      <c r="E29" s="37" t="str">
        <f>VLOOKUP(D29,'All Entries'!$B$1:$F$648,5,0)</f>
        <v>CMPN</v>
      </c>
      <c r="F29" s="37" t="str">
        <f>VLOOKUP(D29,'All Entries'!$B$1:$G$648,6,0)</f>
        <v>CMPN-1</v>
      </c>
      <c r="G29" s="38" t="s">
        <v>12334</v>
      </c>
      <c r="H29" s="34">
        <v>336000</v>
      </c>
      <c r="I29" s="323" t="str">
        <f>VLOOKUP(D29,'All Entries'!$B$1:$M$657,12,0)</f>
        <v>advait.raut@vit.edu.in</v>
      </c>
      <c r="J29" s="323" t="str">
        <f>VLOOKUP(D29,'All Entries'!$B$1:$N$657,13,0)</f>
        <v>advaitgraut@gmail.com</v>
      </c>
      <c r="K29" s="55">
        <f>VLOOKUP(D29,'All Entries'!$B$1:$P$657,15,0)</f>
        <v>9892007122</v>
      </c>
    </row>
    <row r="30" spans="1:11" ht="15.75">
      <c r="A30" s="34">
        <v>29</v>
      </c>
      <c r="B30" s="35" t="s">
        <v>14006</v>
      </c>
      <c r="C30" s="36" t="s">
        <v>12316</v>
      </c>
      <c r="D30" s="37" t="s">
        <v>7984</v>
      </c>
      <c r="E30" s="37" t="str">
        <f>VLOOKUP(D30,'All Entries'!$B$1:$F$648,5,0)</f>
        <v>INFT</v>
      </c>
      <c r="F30" s="37" t="str">
        <f>VLOOKUP(D30,'All Entries'!$B$1:$G$648,6,0)</f>
        <v>INFT-1</v>
      </c>
      <c r="G30" s="38" t="s">
        <v>12335</v>
      </c>
      <c r="H30" s="34">
        <v>700000</v>
      </c>
      <c r="I30" s="323" t="str">
        <f>VLOOKUP(D30,'All Entries'!$B$1:$M$657,12,0)</f>
        <v>sanika.raul@vit.edu.in</v>
      </c>
      <c r="J30" s="323" t="str">
        <f>VLOOKUP(D30,'All Entries'!$B$1:$N$657,13,0)</f>
        <v>sanikaraul06@gmail.com</v>
      </c>
      <c r="K30" s="55">
        <f>VLOOKUP(D30,'All Entries'!$B$1:$P$657,15,0)</f>
        <v>8976385041</v>
      </c>
    </row>
    <row r="31" spans="1:11" ht="15.75">
      <c r="A31" s="34">
        <v>30</v>
      </c>
      <c r="B31" s="35" t="s">
        <v>3507</v>
      </c>
      <c r="C31" s="36" t="s">
        <v>12317</v>
      </c>
      <c r="D31" s="37" t="s">
        <v>3506</v>
      </c>
      <c r="E31" s="37" t="str">
        <f>VLOOKUP(D31,'All Entries'!$B$1:$F$648,5,0)</f>
        <v>INFT</v>
      </c>
      <c r="F31" s="37" t="str">
        <f>VLOOKUP(D31,'All Entries'!$B$1:$G$648,6,0)</f>
        <v>INFT-1</v>
      </c>
      <c r="G31" s="38" t="s">
        <v>12334</v>
      </c>
      <c r="H31" s="34">
        <v>336000</v>
      </c>
      <c r="I31" s="323" t="str">
        <f>VLOOKUP(D31,'All Entries'!$B$1:$M$657,12,0)</f>
        <v>janhavi.ghuge@vit.edu.in</v>
      </c>
      <c r="J31" s="323" t="str">
        <f>VLOOKUP(D31,'All Entries'!$B$1:$N$657,13,0)</f>
        <v>janhavighuge@gmail.com</v>
      </c>
      <c r="K31" s="55">
        <f>VLOOKUP(D31,'All Entries'!$B$1:$P$657,15,0)</f>
        <v>7738024057</v>
      </c>
    </row>
    <row r="32" spans="1:11" ht="15.75">
      <c r="A32" s="34">
        <v>31</v>
      </c>
      <c r="B32" s="35" t="s">
        <v>269</v>
      </c>
      <c r="C32" s="36" t="s">
        <v>12318</v>
      </c>
      <c r="D32" s="37" t="s">
        <v>268</v>
      </c>
      <c r="E32" s="37" t="str">
        <f>VLOOKUP(D32,'All Entries'!$B$1:$F$648,5,0)</f>
        <v>CMPN</v>
      </c>
      <c r="F32" s="37" t="str">
        <f>VLOOKUP(D32,'All Entries'!$B$1:$G$648,6,0)</f>
        <v>CMPN-2</v>
      </c>
      <c r="G32" s="38" t="s">
        <v>12334</v>
      </c>
      <c r="H32" s="34">
        <v>336000</v>
      </c>
      <c r="I32" s="323" t="str">
        <f>VLOOKUP(D32,'All Entries'!$B$1:$M$657,12,0)</f>
        <v>abhishek.arvind@vit.edu.in</v>
      </c>
      <c r="J32" s="323" t="str">
        <f>VLOOKUP(D32,'All Entries'!$B$1:$N$657,13,0)</f>
        <v>abhishekarvind12@gmail.com</v>
      </c>
      <c r="K32" s="55">
        <f>VLOOKUP(D32,'All Entries'!$B$1:$P$657,15,0)</f>
        <v>9920630013</v>
      </c>
    </row>
    <row r="33" spans="1:11" ht="15.75">
      <c r="A33" s="34">
        <v>32</v>
      </c>
      <c r="B33" s="35" t="s">
        <v>11848</v>
      </c>
      <c r="C33" s="36" t="s">
        <v>12319</v>
      </c>
      <c r="D33" s="37" t="s">
        <v>6274</v>
      </c>
      <c r="E33" s="37" t="str">
        <f>VLOOKUP(D33,'All Entries'!$B$1:$F$648,5,0)</f>
        <v>EXTC</v>
      </c>
      <c r="F33" s="37" t="str">
        <f>VLOOKUP(D33,'All Entries'!$B$1:$G$648,6,0)</f>
        <v>EXTC 2</v>
      </c>
      <c r="G33" s="38" t="s">
        <v>12334</v>
      </c>
      <c r="H33" s="34">
        <v>336000</v>
      </c>
      <c r="I33" s="323" t="str">
        <f>VLOOKUP(D33,'All Entries'!$B$1:$M$657,12,0)</f>
        <v>prathamesh.warankar@vit.edu.in</v>
      </c>
      <c r="J33" s="323" t="str">
        <f>VLOOKUP(D33,'All Entries'!$B$1:$N$657,13,0)</f>
        <v>prathameshwarankar@gmail.com</v>
      </c>
      <c r="K33" s="55">
        <f>VLOOKUP(D33,'All Entries'!$B$1:$P$657,15,0)</f>
        <v>9773250124</v>
      </c>
    </row>
    <row r="34" spans="1:11" ht="15.75">
      <c r="A34" s="34">
        <v>33</v>
      </c>
      <c r="B34" s="35" t="s">
        <v>12298</v>
      </c>
      <c r="C34" s="36" t="s">
        <v>12297</v>
      </c>
      <c r="D34" s="37" t="s">
        <v>12352</v>
      </c>
      <c r="E34" s="37" t="str">
        <f>VLOOKUP(D34,'All Entries'!$B$1:$F$648,5,0)</f>
        <v>CMPN</v>
      </c>
      <c r="F34" s="37" t="str">
        <f>VLOOKUP(D34,'All Entries'!$B$1:$G$648,6,0)</f>
        <v>CMPN-1</v>
      </c>
      <c r="G34" s="38" t="s">
        <v>12335</v>
      </c>
      <c r="H34" s="34">
        <v>700000</v>
      </c>
      <c r="I34" s="323" t="str">
        <f>VLOOKUP(D34,'All Entries'!$B$1:$M$657,12,0)</f>
        <v>Shubham.chaudhari@vit.edu.in</v>
      </c>
      <c r="J34" s="323" t="str">
        <f>VLOOKUP(D34,'All Entries'!$B$1:$N$657,13,0)</f>
        <v>Contact.shubham.c@gmail.com</v>
      </c>
      <c r="K34" s="55">
        <f>VLOOKUP(D34,'All Entries'!$B$1:$P$657,15,0)</f>
        <v>7021909310</v>
      </c>
    </row>
    <row r="35" spans="1:11" ht="15.75">
      <c r="A35" s="34">
        <v>34</v>
      </c>
      <c r="B35" s="35" t="s">
        <v>4846</v>
      </c>
      <c r="C35" s="36" t="s">
        <v>12307</v>
      </c>
      <c r="D35" s="37" t="s">
        <v>4845</v>
      </c>
      <c r="E35" s="37" t="str">
        <f>VLOOKUP(D35,'All Entries'!$B$1:$F$648,5,0)</f>
        <v>INFT</v>
      </c>
      <c r="F35" s="37" t="str">
        <f>VLOOKUP(D35,'All Entries'!$B$1:$G$648,6,0)</f>
        <v>INFT-1</v>
      </c>
      <c r="G35" s="38" t="s">
        <v>12334</v>
      </c>
      <c r="H35" s="34">
        <v>336000</v>
      </c>
      <c r="I35" s="323" t="str">
        <f>VLOOKUP(D35,'All Entries'!$B$1:$M$657,12,0)</f>
        <v>muzammil.lakdawala@vit.edu.in</v>
      </c>
      <c r="J35" s="323" t="str">
        <f>VLOOKUP(D35,'All Entries'!$B$1:$N$657,13,0)</f>
        <v>lakdawalamuzammil@gmail.com</v>
      </c>
      <c r="K35" s="55">
        <f>VLOOKUP(D35,'All Entries'!$B$1:$P$657,15,0)</f>
        <v>9820016318</v>
      </c>
    </row>
    <row r="36" spans="1:11" ht="15.75">
      <c r="A36" s="34">
        <v>35</v>
      </c>
      <c r="B36" s="35" t="s">
        <v>13047</v>
      </c>
      <c r="C36" s="36" t="s">
        <v>12315</v>
      </c>
      <c r="D36" s="37" t="s">
        <v>2001</v>
      </c>
      <c r="E36" s="37" t="str">
        <f>VLOOKUP(D36,'All Entries'!$B$1:$F$648,5,0)</f>
        <v>CMPN</v>
      </c>
      <c r="F36" s="37" t="str">
        <f>VLOOKUP(D36,'All Entries'!$B$1:$G$648,6,0)</f>
        <v>CMPN-2</v>
      </c>
      <c r="G36" s="38" t="s">
        <v>12334</v>
      </c>
      <c r="H36" s="34">
        <v>336000</v>
      </c>
      <c r="I36" s="323" t="str">
        <f>VLOOKUP(D36,'All Entries'!$B$1:$M$657,12,0)</f>
        <v>ashutosh.pandey1@vit.edu.in</v>
      </c>
      <c r="J36" s="323" t="str">
        <f>VLOOKUP(D36,'All Entries'!$B$1:$N$657,13,0)</f>
        <v>arp.ashutosh@gmail.com</v>
      </c>
      <c r="K36" s="55">
        <f>VLOOKUP(D36,'All Entries'!$B$1:$P$657,15,0)</f>
        <v>9819563298</v>
      </c>
    </row>
    <row r="37" spans="1:11" ht="15.75">
      <c r="A37" s="34">
        <v>36</v>
      </c>
      <c r="B37" s="35" t="s">
        <v>4826</v>
      </c>
      <c r="C37" s="36" t="s">
        <v>12320</v>
      </c>
      <c r="D37" s="37" t="s">
        <v>4825</v>
      </c>
      <c r="E37" s="37" t="str">
        <f>VLOOKUP(D37,'All Entries'!$B$1:$F$648,5,0)</f>
        <v>CMPN</v>
      </c>
      <c r="F37" s="37" t="str">
        <f>VLOOKUP(D37,'All Entries'!$B$1:$G$648,6,0)</f>
        <v>CMPN-1</v>
      </c>
      <c r="G37" s="38" t="s">
        <v>12335</v>
      </c>
      <c r="H37" s="34">
        <v>700000</v>
      </c>
      <c r="I37" s="323" t="str">
        <f>VLOOKUP(D37,'All Entries'!$B$1:$M$657,12,0)</f>
        <v>mohammed.ali@vit.edu.in</v>
      </c>
      <c r="J37" s="323" t="str">
        <f>VLOOKUP(D37,'All Entries'!$B$1:$N$657,13,0)</f>
        <v>mohdabbas378@gmail.com</v>
      </c>
      <c r="K37" s="654">
        <f>VLOOKUP(D37,'All Entries'!$B$1:$P$657,15,0)</f>
        <v>918000852826</v>
      </c>
    </row>
    <row r="38" spans="1:11" ht="15.75">
      <c r="A38" s="34">
        <v>37</v>
      </c>
      <c r="B38" s="35" t="s">
        <v>7440</v>
      </c>
      <c r="C38" s="36" t="s">
        <v>12510</v>
      </c>
      <c r="D38" s="37" t="s">
        <v>7439</v>
      </c>
      <c r="E38" s="37" t="str">
        <f>VLOOKUP(D38,'All Entries'!$B$1:$F$648,5,0)</f>
        <v>ETRX</v>
      </c>
      <c r="F38" s="37" t="str">
        <f>VLOOKUP(D38,'All Entries'!$B$1:$G$648,6,0)</f>
        <v>ETRX 2</v>
      </c>
      <c r="G38" s="38" t="s">
        <v>12334</v>
      </c>
      <c r="H38" s="34">
        <v>336000</v>
      </c>
      <c r="I38" s="323" t="str">
        <f>VLOOKUP(D38,'All Entries'!$B$1:$M$657,12,0)</f>
        <v>rupali.kore@vit.edu.in</v>
      </c>
      <c r="J38" s="323" t="str">
        <f>VLOOKUP(D38,'All Entries'!$B$1:$N$657,13,0)</f>
        <v>rupskore10@gmail.com</v>
      </c>
      <c r="K38" s="55">
        <f>VLOOKUP(D38,'All Entries'!$B$1:$P$657,15,0)</f>
        <v>8108274223</v>
      </c>
    </row>
    <row r="39" spans="1:11" ht="15.75">
      <c r="A39" s="34">
        <v>38</v>
      </c>
      <c r="B39" s="35" t="s">
        <v>5737</v>
      </c>
      <c r="C39" s="36" t="s">
        <v>12511</v>
      </c>
      <c r="D39" s="37" t="s">
        <v>5736</v>
      </c>
      <c r="E39" s="37" t="str">
        <f>VLOOKUP(D39,'All Entries'!$B$1:$F$648,5,0)</f>
        <v>CMPN</v>
      </c>
      <c r="F39" s="37" t="str">
        <f>VLOOKUP(D39,'All Entries'!$B$1:$G$648,6,0)</f>
        <v>CMPN-2</v>
      </c>
      <c r="G39" s="38" t="s">
        <v>12334</v>
      </c>
      <c r="H39" s="34">
        <v>336000</v>
      </c>
      <c r="I39" s="323" t="str">
        <f>VLOOKUP(D39,'All Entries'!$B$1:$M$657,12,0)</f>
        <v>omkar.joshi2@vit.edu.in</v>
      </c>
      <c r="J39" s="323" t="str">
        <f>VLOOKUP(D39,'All Entries'!$B$1:$N$657,13,0)</f>
        <v>omkarj102@gmail.com</v>
      </c>
      <c r="K39" s="55">
        <f>VLOOKUP(D39,'All Entries'!$B$1:$P$657,15,0)</f>
        <v>8898998282</v>
      </c>
    </row>
    <row r="40" spans="1:11" ht="15.75">
      <c r="A40" s="34">
        <v>39</v>
      </c>
      <c r="B40" s="35" t="s">
        <v>4084</v>
      </c>
      <c r="C40" s="36" t="s">
        <v>12512</v>
      </c>
      <c r="D40" s="37" t="s">
        <v>4083</v>
      </c>
      <c r="E40" s="37" t="str">
        <f>VLOOKUP(D40,'All Entries'!$B$1:$F$648,5,0)</f>
        <v>CMPN</v>
      </c>
      <c r="F40" s="37" t="str">
        <f>VLOOKUP(D40,'All Entries'!$B$1:$G$648,6,0)</f>
        <v>CMPN-2</v>
      </c>
      <c r="G40" s="38" t="s">
        <v>12334</v>
      </c>
      <c r="H40" s="34">
        <v>336000</v>
      </c>
      <c r="I40" s="323" t="str">
        <f>VLOOKUP(D40,'All Entries'!$B$1:$M$657,12,0)</f>
        <v>kreena.sheth@vit.edu.in</v>
      </c>
      <c r="J40" s="323" t="str">
        <f>VLOOKUP(D40,'All Entries'!$B$1:$N$657,13,0)</f>
        <v>krina.sheth1@gmail.com</v>
      </c>
      <c r="K40" s="55">
        <f>VLOOKUP(D40,'All Entries'!$B$1:$P$657,15,0)</f>
        <v>8237553540</v>
      </c>
    </row>
    <row r="41" spans="1:11" s="32" customFormat="1" ht="15.75">
      <c r="A41" s="280">
        <v>40</v>
      </c>
      <c r="B41" s="281" t="s">
        <v>12583</v>
      </c>
      <c r="C41" s="282" t="s">
        <v>12513</v>
      </c>
      <c r="D41" s="283" t="s">
        <v>12584</v>
      </c>
      <c r="E41" s="37" t="str">
        <f>VLOOKUP(D41,'All Entries'!$B$1:$F$648,5,0)</f>
        <v>EXTC</v>
      </c>
      <c r="F41" s="37" t="str">
        <f>VLOOKUP(D41,'All Entries'!$B$1:$G$648,6,0)</f>
        <v>EXTC 1</v>
      </c>
      <c r="G41" s="284" t="s">
        <v>12334</v>
      </c>
      <c r="H41" s="280">
        <v>336000</v>
      </c>
      <c r="I41" s="323" t="str">
        <f>VLOOKUP(D41,'All Entries'!$B$1:$M$657,12,0)</f>
        <v>sameer.bhosale@vit.edu.in</v>
      </c>
      <c r="J41" s="323" t="str">
        <f>VLOOKUP(D41,'All Entries'!$B$1:$N$657,13,0)</f>
        <v>sameerbhosale1999@gmail.com</v>
      </c>
      <c r="K41" s="55">
        <f>VLOOKUP(D41,'All Entries'!$B$1:$P$657,15,0)</f>
        <v>9987581874</v>
      </c>
    </row>
    <row r="42" spans="1:11" ht="15.75">
      <c r="A42" s="34">
        <v>41</v>
      </c>
      <c r="B42" s="35" t="s">
        <v>9192</v>
      </c>
      <c r="C42" s="36" t="s">
        <v>12514</v>
      </c>
      <c r="D42" s="37" t="s">
        <v>9191</v>
      </c>
      <c r="E42" s="37" t="str">
        <f>VLOOKUP(D42,'All Entries'!$B$1:$F$648,5,0)</f>
        <v>INFT</v>
      </c>
      <c r="F42" s="37" t="str">
        <f>VLOOKUP(D42,'All Entries'!$B$1:$G$648,6,0)</f>
        <v>INFT-2</v>
      </c>
      <c r="G42" s="38" t="s">
        <v>12334</v>
      </c>
      <c r="H42" s="34">
        <v>336000</v>
      </c>
      <c r="I42" s="323" t="str">
        <f>VLOOKUP(D42,'All Entries'!$B$1:$M$657,12,0)</f>
        <v>shubham.ambre@vit.edu.in</v>
      </c>
      <c r="J42" s="323" t="str">
        <f>VLOOKUP(D42,'All Entries'!$B$1:$N$657,13,0)</f>
        <v>shubhamambre94@gmail.com</v>
      </c>
      <c r="K42" s="55">
        <f>VLOOKUP(D42,'All Entries'!$B$1:$P$657,15,0)</f>
        <v>8097223157</v>
      </c>
    </row>
    <row r="43" spans="1:11" ht="15.75">
      <c r="A43" s="34">
        <v>42</v>
      </c>
      <c r="B43" s="35" t="s">
        <v>8199</v>
      </c>
      <c r="C43" s="36" t="s">
        <v>12515</v>
      </c>
      <c r="D43" s="37" t="s">
        <v>8198</v>
      </c>
      <c r="E43" s="37" t="str">
        <f>VLOOKUP(D43,'All Entries'!$B$1:$F$648,5,0)</f>
        <v>INFT</v>
      </c>
      <c r="F43" s="37" t="str">
        <f>VLOOKUP(D43,'All Entries'!$B$1:$G$648,6,0)</f>
        <v>INFT-2</v>
      </c>
      <c r="G43" s="38" t="s">
        <v>12334</v>
      </c>
      <c r="H43" s="34">
        <v>336000</v>
      </c>
      <c r="I43" s="323" t="str">
        <f>VLOOKUP(D43,'All Entries'!$B$1:$M$657,12,0)</f>
        <v>sarvesh.kharche@vit.edu.in</v>
      </c>
      <c r="J43" s="323" t="str">
        <f>VLOOKUP(D43,'All Entries'!$B$1:$N$657,13,0)</f>
        <v>kharchesarvesh@gmail.com</v>
      </c>
      <c r="K43" s="55">
        <f>VLOOKUP(D43,'All Entries'!$B$1:$P$657,15,0)</f>
        <v>8850530257</v>
      </c>
    </row>
    <row r="44" spans="1:11" ht="15.75">
      <c r="A44" s="34">
        <v>43</v>
      </c>
      <c r="B44" s="35" t="s">
        <v>11303</v>
      </c>
      <c r="C44" s="36" t="s">
        <v>12516</v>
      </c>
      <c r="D44" s="37" t="s">
        <v>11302</v>
      </c>
      <c r="E44" s="37" t="str">
        <f>VLOOKUP(D44,'All Entries'!$B$1:$F$648,5,0)</f>
        <v>INFT</v>
      </c>
      <c r="F44" s="37" t="str">
        <f>VLOOKUP(D44,'All Entries'!$B$1:$G$648,6,0)</f>
        <v>INFT-2</v>
      </c>
      <c r="G44" s="38" t="s">
        <v>12334</v>
      </c>
      <c r="H44" s="34">
        <v>336000</v>
      </c>
      <c r="I44" s="323" t="str">
        <f>VLOOKUP(D44,'All Entries'!$B$1:$M$657,12,0)</f>
        <v>viraj.chogle@vit.edu.in</v>
      </c>
      <c r="J44" s="323" t="str">
        <f>VLOOKUP(D44,'All Entries'!$B$1:$N$657,13,0)</f>
        <v>virajchogle@gmail.com</v>
      </c>
      <c r="K44" s="55">
        <f>VLOOKUP(D44,'All Entries'!$B$1:$P$657,15,0)</f>
        <v>9082122967</v>
      </c>
    </row>
    <row r="45" spans="1:11" ht="15.75">
      <c r="A45" s="34">
        <v>44</v>
      </c>
      <c r="B45" s="35" t="s">
        <v>4158</v>
      </c>
      <c r="C45" s="36" t="s">
        <v>12517</v>
      </c>
      <c r="D45" s="37" t="s">
        <v>4157</v>
      </c>
      <c r="E45" s="37" t="str">
        <f>VLOOKUP(D45,'All Entries'!$B$1:$F$648,5,0)</f>
        <v>CMPN</v>
      </c>
      <c r="F45" s="37" t="str">
        <f>VLOOKUP(D45,'All Entries'!$B$1:$G$648,6,0)</f>
        <v>CMPN-2</v>
      </c>
      <c r="G45" s="38" t="s">
        <v>12334</v>
      </c>
      <c r="H45" s="34">
        <v>336000</v>
      </c>
      <c r="I45" s="323" t="str">
        <f>VLOOKUP(D45,'All Entries'!$B$1:$M$657,12,0)</f>
        <v>krutik.chaudhari@vit.edu.in</v>
      </c>
      <c r="J45" s="323" t="str">
        <f>VLOOKUP(D45,'All Entries'!$B$1:$N$657,13,0)</f>
        <v>krutik.ci@gmail.com</v>
      </c>
      <c r="K45" s="55">
        <f>VLOOKUP(D45,'All Entries'!$B$1:$P$657,15,0)</f>
        <v>8898782292</v>
      </c>
    </row>
    <row r="46" spans="1:11" ht="15.75">
      <c r="A46" s="34">
        <v>45</v>
      </c>
      <c r="B46" s="35" t="s">
        <v>1399</v>
      </c>
      <c r="C46" s="36" t="s">
        <v>12518</v>
      </c>
      <c r="D46" s="37" t="s">
        <v>1398</v>
      </c>
      <c r="E46" s="37" t="str">
        <f>VLOOKUP(D46,'All Entries'!$B$1:$F$648,5,0)</f>
        <v>INFT</v>
      </c>
      <c r="F46" s="37" t="str">
        <f>VLOOKUP(D46,'All Entries'!$B$1:$G$648,6,0)</f>
        <v>INFT-1</v>
      </c>
      <c r="G46" s="38" t="s">
        <v>12334</v>
      </c>
      <c r="H46" s="34">
        <v>336000</v>
      </c>
      <c r="I46" s="323" t="str">
        <f>VLOOKUP(D46,'All Entries'!$B$1:$M$657,12,0)</f>
        <v>aniket.suryavanshi@vit.edu.in</v>
      </c>
      <c r="J46" s="323" t="str">
        <f>VLOOKUP(D46,'All Entries'!$B$1:$N$657,13,0)</f>
        <v>aniketsuryavanshi4954@gmail.com</v>
      </c>
      <c r="K46" s="55">
        <f>VLOOKUP(D46,'All Entries'!$B$1:$P$657,15,0)</f>
        <v>8169924556</v>
      </c>
    </row>
    <row r="47" spans="1:11" ht="15.75">
      <c r="A47" s="34">
        <v>46</v>
      </c>
      <c r="B47" s="35" t="s">
        <v>5566</v>
      </c>
      <c r="C47" s="36" t="s">
        <v>12519</v>
      </c>
      <c r="D47" s="37" t="s">
        <v>5565</v>
      </c>
      <c r="E47" s="37" t="str">
        <f>VLOOKUP(D47,'All Entries'!$B$1:$F$648,5,0)</f>
        <v>CMPN</v>
      </c>
      <c r="F47" s="37" t="str">
        <f>VLOOKUP(D47,'All Entries'!$B$1:$G$648,6,0)</f>
        <v>CMPN-2</v>
      </c>
      <c r="G47" s="38" t="s">
        <v>12334</v>
      </c>
      <c r="H47" s="34">
        <v>336000</v>
      </c>
      <c r="I47" s="323" t="str">
        <f>VLOOKUP(D47,'All Entries'!$B$1:$M$657,12,0)</f>
        <v>nitin.giri@vit.edu.in</v>
      </c>
      <c r="J47" s="323" t="str">
        <f>VLOOKUP(D47,'All Entries'!$B$1:$N$657,13,0)</f>
        <v>girinitin36@gmail.com</v>
      </c>
      <c r="K47" s="55">
        <f>VLOOKUP(D47,'All Entries'!$B$1:$P$657,15,0)</f>
        <v>8169905879</v>
      </c>
    </row>
    <row r="48" spans="1:11" ht="15.75">
      <c r="A48" s="34">
        <v>47</v>
      </c>
      <c r="B48" s="35" t="s">
        <v>1178</v>
      </c>
      <c r="C48" s="36" t="s">
        <v>12520</v>
      </c>
      <c r="D48" s="37" t="s">
        <v>1177</v>
      </c>
      <c r="E48" s="37" t="str">
        <f>VLOOKUP(D48,'All Entries'!$B$1:$F$648,5,0)</f>
        <v>EXTC</v>
      </c>
      <c r="F48" s="37" t="str">
        <f>VLOOKUP(D48,'All Entries'!$B$1:$G$648,6,0)</f>
        <v>EXTC 2</v>
      </c>
      <c r="G48" s="38" t="s">
        <v>12334</v>
      </c>
      <c r="H48" s="34">
        <v>336000</v>
      </c>
      <c r="I48" s="323" t="str">
        <f>VLOOKUP(D48,'All Entries'!$B$1:$M$657,12,0)</f>
        <v>amit.navare@vit.edu.in</v>
      </c>
      <c r="J48" s="323" t="str">
        <f>VLOOKUP(D48,'All Entries'!$B$1:$N$657,13,0)</f>
        <v>amit.nav9@gmail.com</v>
      </c>
      <c r="K48" s="55">
        <f>VLOOKUP(D48,'All Entries'!$B$1:$P$657,15,0)</f>
        <v>9284129720</v>
      </c>
    </row>
    <row r="49" spans="1:11" ht="15.75">
      <c r="A49" s="34">
        <v>48</v>
      </c>
      <c r="B49" s="35" t="s">
        <v>4806</v>
      </c>
      <c r="C49" s="36" t="s">
        <v>12521</v>
      </c>
      <c r="D49" s="37" t="s">
        <v>4805</v>
      </c>
      <c r="E49" s="37" t="str">
        <f>VLOOKUP(D49,'All Entries'!$B$1:$F$648,5,0)</f>
        <v>CMPN</v>
      </c>
      <c r="F49" s="37" t="str">
        <f>VLOOKUP(D49,'All Entries'!$B$1:$G$648,6,0)</f>
        <v>CMPN-1</v>
      </c>
      <c r="G49" s="38" t="s">
        <v>12334</v>
      </c>
      <c r="H49" s="34">
        <v>336000</v>
      </c>
      <c r="I49" s="323" t="str">
        <f>VLOOKUP(D49,'All Entries'!$B$1:$M$657,12,0)</f>
        <v>mohammad.younus@vit.edu.in</v>
      </c>
      <c r="J49" s="323" t="str">
        <f>VLOOKUP(D49,'All Entries'!$B$1:$N$657,13,0)</f>
        <v>myjmtm27@gmail.com</v>
      </c>
      <c r="K49" s="55">
        <f>VLOOKUP(D49,'All Entries'!$B$1:$P$657,15,0)</f>
        <v>7666625418</v>
      </c>
    </row>
    <row r="50" spans="1:11" ht="15.75">
      <c r="A50" s="34">
        <v>49</v>
      </c>
      <c r="B50" s="35" t="s">
        <v>11794</v>
      </c>
      <c r="C50" s="36" t="s">
        <v>12522</v>
      </c>
      <c r="D50" s="37" t="s">
        <v>3444</v>
      </c>
      <c r="E50" s="37" t="str">
        <f>VLOOKUP(D50,'All Entries'!$B$1:$F$648,5,0)</f>
        <v>CMPN</v>
      </c>
      <c r="F50" s="37" t="str">
        <f>VLOOKUP(D50,'All Entries'!$B$1:$G$648,6,0)</f>
        <v>CMPN-3</v>
      </c>
      <c r="G50" s="38" t="s">
        <v>12334</v>
      </c>
      <c r="H50" s="34">
        <v>336000</v>
      </c>
      <c r="I50" s="323" t="str">
        <f>VLOOKUP(D50,'All Entries'!$B$1:$M$657,12,0)</f>
        <v>intakhab.sheikh@vit.edu.in</v>
      </c>
      <c r="J50" s="323" t="str">
        <f>VLOOKUP(D50,'All Entries'!$B$1:$N$657,13,0)</f>
        <v>intakhabsheikh786@gmail.com</v>
      </c>
      <c r="K50" s="55">
        <f>VLOOKUP(D50,'All Entries'!$B$1:$P$657,15,0)</f>
        <v>9699056689</v>
      </c>
    </row>
    <row r="51" spans="1:11" ht="15.75">
      <c r="A51" s="34">
        <v>50</v>
      </c>
      <c r="B51" s="35" t="s">
        <v>11783</v>
      </c>
      <c r="C51" s="36" t="s">
        <v>12523</v>
      </c>
      <c r="D51" s="37" t="s">
        <v>2198</v>
      </c>
      <c r="E51" s="37" t="str">
        <f>VLOOKUP(D51,'All Entries'!$B$1:$F$648,5,0)</f>
        <v>CMPN</v>
      </c>
      <c r="F51" s="37" t="str">
        <f>VLOOKUP(D51,'All Entries'!$B$1:$G$648,6,0)</f>
        <v>CMPN-2</v>
      </c>
      <c r="G51" s="38" t="s">
        <v>12334</v>
      </c>
      <c r="H51" s="34">
        <v>336000</v>
      </c>
      <c r="I51" s="323" t="str">
        <f>VLOOKUP(D51,'All Entries'!$B$1:$M$657,12,0)</f>
        <v>atul.yadav@vit.edu.in</v>
      </c>
      <c r="J51" s="323" t="str">
        <f>VLOOKUP(D51,'All Entries'!$B$1:$N$657,13,0)</f>
        <v>atulattre@gmail.com</v>
      </c>
      <c r="K51" s="55">
        <f>VLOOKUP(D51,'All Entries'!$B$1:$P$657,15,0)</f>
        <v>9694189763</v>
      </c>
    </row>
    <row r="52" spans="1:11" ht="15.75">
      <c r="A52" s="34">
        <v>51</v>
      </c>
      <c r="B52" s="35" t="s">
        <v>9417</v>
      </c>
      <c r="C52" s="36" t="s">
        <v>12524</v>
      </c>
      <c r="D52" s="37" t="s">
        <v>9416</v>
      </c>
      <c r="E52" s="37" t="str">
        <f>VLOOKUP(D52,'All Entries'!$B$1:$F$648,5,0)</f>
        <v>INFT</v>
      </c>
      <c r="F52" s="37" t="str">
        <f>VLOOKUP(D52,'All Entries'!$B$1:$G$648,6,0)</f>
        <v>INFT-1</v>
      </c>
      <c r="G52" s="38" t="s">
        <v>12334</v>
      </c>
      <c r="H52" s="34">
        <v>336000</v>
      </c>
      <c r="I52" s="323" t="str">
        <f>VLOOKUP(D52,'All Entries'!$B$1:$M$657,12,0)</f>
        <v>shubham.desai@vit.edu.in</v>
      </c>
      <c r="J52" s="323" t="str">
        <f>VLOOKUP(D52,'All Entries'!$B$1:$N$657,13,0)</f>
        <v>shubhamdesai303@gmail.com</v>
      </c>
      <c r="K52" s="55">
        <f>VLOOKUP(D52,'All Entries'!$B$1:$P$657,15,0)</f>
        <v>7715853391</v>
      </c>
    </row>
    <row r="53" spans="1:11" ht="15.75">
      <c r="A53" s="34">
        <v>52</v>
      </c>
      <c r="B53" s="35" t="s">
        <v>11478</v>
      </c>
      <c r="C53" s="36" t="s">
        <v>12525</v>
      </c>
      <c r="D53" s="37" t="s">
        <v>11477</v>
      </c>
      <c r="E53" s="37" t="str">
        <f>VLOOKUP(D53,'All Entries'!$B$1:$F$648,5,0)</f>
        <v>EXTC</v>
      </c>
      <c r="F53" s="37" t="str">
        <f>VLOOKUP(D53,'All Entries'!$B$1:$G$648,6,0)</f>
        <v>EXTC 2</v>
      </c>
      <c r="G53" s="38" t="s">
        <v>12334</v>
      </c>
      <c r="H53" s="34">
        <v>336000</v>
      </c>
      <c r="I53" s="323" t="str">
        <f>VLOOKUP(D53,'All Entries'!$B$1:$M$657,12,0)</f>
        <v>yash.shetty@vit.edu.in</v>
      </c>
      <c r="J53" s="323" t="str">
        <f>VLOOKUP(D53,'All Entries'!$B$1:$N$657,13,0)</f>
        <v>yash1299@gmail.com</v>
      </c>
      <c r="K53" s="55">
        <f>VLOOKUP(D53,'All Entries'!$B$1:$P$657,15,0)</f>
        <v>8655276243</v>
      </c>
    </row>
    <row r="54" spans="1:11" ht="15.75">
      <c r="A54" s="34">
        <v>53</v>
      </c>
      <c r="B54" s="35" t="s">
        <v>11086</v>
      </c>
      <c r="C54" s="36" t="s">
        <v>12526</v>
      </c>
      <c r="D54" s="37" t="s">
        <v>11085</v>
      </c>
      <c r="E54" s="37" t="str">
        <f>VLOOKUP(D54,'All Entries'!$B$1:$F$648,5,0)</f>
        <v>INFT</v>
      </c>
      <c r="F54" s="37" t="str">
        <f>VLOOKUP(D54,'All Entries'!$B$1:$G$648,6,0)</f>
        <v>INFT-2</v>
      </c>
      <c r="G54" s="38" t="s">
        <v>12334</v>
      </c>
      <c r="H54" s="34">
        <v>336000</v>
      </c>
      <c r="I54" s="323" t="str">
        <f>VLOOKUP(D54,'All Entries'!$B$1:$M$657,12,0)</f>
        <v>vedant.nandoskar@vit.edu.in</v>
      </c>
      <c r="J54" s="323" t="str">
        <f>VLOOKUP(D54,'All Entries'!$B$1:$N$657,13,0)</f>
        <v>vedant.nandoskar@gmail.com</v>
      </c>
      <c r="K54" s="55">
        <f>VLOOKUP(D54,'All Entries'!$B$1:$P$657,15,0)</f>
        <v>9167310194</v>
      </c>
    </row>
    <row r="55" spans="1:11" ht="15.75">
      <c r="A55" s="34">
        <v>54</v>
      </c>
      <c r="B55" s="35" t="s">
        <v>12395</v>
      </c>
      <c r="C55" s="36" t="s">
        <v>12527</v>
      </c>
      <c r="D55" s="37" t="s">
        <v>1902</v>
      </c>
      <c r="E55" s="37" t="str">
        <f>VLOOKUP(D55,'All Entries'!$B$1:$F$648,5,0)</f>
        <v>ETRX</v>
      </c>
      <c r="F55" s="37" t="str">
        <f>VLOOKUP(D55,'All Entries'!$B$1:$G$648,6,0)</f>
        <v>ETRX 1</v>
      </c>
      <c r="G55" s="38" t="s">
        <v>12334</v>
      </c>
      <c r="H55" s="34">
        <v>336000</v>
      </c>
      <c r="I55" s="323" t="str">
        <f>VLOOKUP(D55,'All Entries'!$B$1:$M$657,12,0)</f>
        <v>aryan.choudhary@vit.edu.in</v>
      </c>
      <c r="J55" s="323" t="str">
        <f>VLOOKUP(D55,'All Entries'!$B$1:$N$657,13,0)</f>
        <v>aryan.r.choudhary@gmail.com</v>
      </c>
      <c r="K55" s="654">
        <f>VLOOKUP(D55,'All Entries'!$B$1:$P$657,15,0)</f>
        <v>919833203486</v>
      </c>
    </row>
    <row r="56" spans="1:11" ht="15.75">
      <c r="A56" s="34">
        <v>55</v>
      </c>
      <c r="B56" s="35" t="s">
        <v>7389</v>
      </c>
      <c r="C56" s="36" t="s">
        <v>12528</v>
      </c>
      <c r="D56" s="37" t="s">
        <v>7388</v>
      </c>
      <c r="E56" s="37" t="str">
        <f>VLOOKUP(D56,'All Entries'!$B$1:$F$648,5,0)</f>
        <v>INFT</v>
      </c>
      <c r="F56" s="37" t="str">
        <f>VLOOKUP(D56,'All Entries'!$B$1:$G$648,6,0)</f>
        <v>INFT-2</v>
      </c>
      <c r="G56" s="38" t="s">
        <v>12334</v>
      </c>
      <c r="H56" s="34">
        <v>336000</v>
      </c>
      <c r="I56" s="323" t="str">
        <f>VLOOKUP(D56,'All Entries'!$B$1:$M$657,12,0)</f>
        <v>ruchika.punekar@vit.edu.in</v>
      </c>
      <c r="J56" s="323" t="str">
        <f>VLOOKUP(D56,'All Entries'!$B$1:$N$657,13,0)</f>
        <v>ruchikapunekar27@gmail.com</v>
      </c>
      <c r="K56" s="55">
        <f>VLOOKUP(D56,'All Entries'!$B$1:$P$657,15,0)</f>
        <v>9004361032</v>
      </c>
    </row>
    <row r="57" spans="1:11" ht="15.75">
      <c r="A57" s="34">
        <v>56</v>
      </c>
      <c r="B57" s="35" t="s">
        <v>11148</v>
      </c>
      <c r="C57" s="36" t="s">
        <v>12529</v>
      </c>
      <c r="D57" s="37" t="s">
        <v>11147</v>
      </c>
      <c r="E57" s="37" t="str">
        <f>VLOOKUP(D57,'All Entries'!$B$1:$F$648,5,0)</f>
        <v>EXTC</v>
      </c>
      <c r="F57" s="37" t="str">
        <f>VLOOKUP(D57,'All Entries'!$B$1:$G$648,6,0)</f>
        <v>EXTC 1</v>
      </c>
      <c r="G57" s="38" t="s">
        <v>12334</v>
      </c>
      <c r="H57" s="34">
        <v>336000</v>
      </c>
      <c r="I57" s="323" t="str">
        <f>VLOOKUP(D57,'All Entries'!$B$1:$M$657,12,0)</f>
        <v>vibhuti.gawand@vit.edu.in</v>
      </c>
      <c r="J57" s="323" t="str">
        <f>VLOOKUP(D57,'All Entries'!$B$1:$N$657,13,0)</f>
        <v>vibhutik.gawand@gmail.com</v>
      </c>
      <c r="K57" s="55">
        <f>VLOOKUP(D57,'All Entries'!$B$1:$P$657,15,0)</f>
        <v>9819245427</v>
      </c>
    </row>
    <row r="58" spans="1:11" ht="15.75">
      <c r="A58" s="34">
        <v>57</v>
      </c>
      <c r="B58" s="35" t="s">
        <v>3265</v>
      </c>
      <c r="C58" s="36" t="s">
        <v>12530</v>
      </c>
      <c r="D58" s="37" t="s">
        <v>3264</v>
      </c>
      <c r="E58" s="37" t="str">
        <f>VLOOKUP(D58,'All Entries'!$B$1:$F$648,5,0)</f>
        <v>CMPN</v>
      </c>
      <c r="F58" s="37" t="str">
        <f>VLOOKUP(D58,'All Entries'!$B$1:$G$648,6,0)</f>
        <v>CMPN-2</v>
      </c>
      <c r="G58" s="38" t="s">
        <v>12334</v>
      </c>
      <c r="H58" s="34">
        <v>336000</v>
      </c>
      <c r="I58" s="323" t="str">
        <f>VLOOKUP(D58,'All Entries'!$B$1:$M$657,12,0)</f>
        <v>harshali.gaykar@vit.edu.in</v>
      </c>
      <c r="J58" s="323" t="str">
        <f>VLOOKUP(D58,'All Entries'!$B$1:$N$657,13,0)</f>
        <v>harshaligaykar@gmail.com</v>
      </c>
      <c r="K58" s="55">
        <f>VLOOKUP(D58,'All Entries'!$B$1:$P$657,15,0)</f>
        <v>8424852694</v>
      </c>
    </row>
    <row r="59" spans="1:11" ht="15.75">
      <c r="A59" s="34">
        <v>58</v>
      </c>
      <c r="B59" s="35" t="s">
        <v>12349</v>
      </c>
      <c r="C59" s="36" t="s">
        <v>12531</v>
      </c>
      <c r="D59" s="37" t="s">
        <v>1416</v>
      </c>
      <c r="E59" s="37" t="str">
        <f>VLOOKUP(D59,'All Entries'!$B$1:$F$648,5,0)</f>
        <v>INFT</v>
      </c>
      <c r="F59" s="37" t="str">
        <f>VLOOKUP(D59,'All Entries'!$B$1:$G$648,6,0)</f>
        <v>INFT-1</v>
      </c>
      <c r="G59" s="38" t="s">
        <v>12334</v>
      </c>
      <c r="H59" s="34">
        <v>336000</v>
      </c>
      <c r="I59" s="323" t="str">
        <f>VLOOKUP(D59,'All Entries'!$B$1:$M$657,12,0)</f>
        <v>aniket.singh@vit.edu.in</v>
      </c>
      <c r="J59" s="323" t="str">
        <f>VLOOKUP(D59,'All Entries'!$B$1:$N$657,13,0)</f>
        <v>bruces1998@gmail.com</v>
      </c>
      <c r="K59" s="654">
        <f>VLOOKUP(D59,'All Entries'!$B$1:$P$657,15,0)</f>
        <v>917028319985</v>
      </c>
    </row>
    <row r="60" spans="1:11" ht="15.75">
      <c r="A60" s="34">
        <v>59</v>
      </c>
      <c r="B60" s="35" t="s">
        <v>10248</v>
      </c>
      <c r="C60" s="36" t="s">
        <v>12532</v>
      </c>
      <c r="D60" s="37" t="s">
        <v>10247</v>
      </c>
      <c r="E60" s="37" t="str">
        <f>VLOOKUP(D60,'All Entries'!$B$1:$F$648,5,0)</f>
        <v>INFT</v>
      </c>
      <c r="F60" s="37" t="str">
        <f>VLOOKUP(D60,'All Entries'!$B$1:$G$648,6,0)</f>
        <v>INFT-2</v>
      </c>
      <c r="G60" s="38" t="s">
        <v>12334</v>
      </c>
      <c r="H60" s="34">
        <v>336000</v>
      </c>
      <c r="I60" s="323" t="str">
        <f>VLOOKUP(D60,'All Entries'!$B$1:$M$657,12,0)</f>
        <v>suraj.balvanshi@vit.edu.in</v>
      </c>
      <c r="J60" s="323" t="str">
        <f>VLOOKUP(D60,'All Entries'!$B$1:$N$657,13,0)</f>
        <v>surajbalvanshi1@gmail.com</v>
      </c>
      <c r="K60" s="55">
        <f>VLOOKUP(D60,'All Entries'!$B$1:$P$657,15,0)</f>
        <v>9867668149</v>
      </c>
    </row>
    <row r="61" spans="1:11" ht="15.75">
      <c r="A61" s="34">
        <v>60</v>
      </c>
      <c r="B61" s="35" t="s">
        <v>9139</v>
      </c>
      <c r="C61" s="36" t="s">
        <v>12533</v>
      </c>
      <c r="D61" s="37" t="s">
        <v>9138</v>
      </c>
      <c r="E61" s="37" t="str">
        <f>VLOOKUP(D61,'All Entries'!$B$1:$F$648,5,0)</f>
        <v>EXTC</v>
      </c>
      <c r="F61" s="37" t="str">
        <f>VLOOKUP(D61,'All Entries'!$B$1:$G$648,6,0)</f>
        <v>EXTC 1</v>
      </c>
      <c r="G61" s="38" t="s">
        <v>12334</v>
      </c>
      <c r="H61" s="34">
        <v>336000</v>
      </c>
      <c r="I61" s="323" t="str">
        <f>VLOOKUP(D61,'All Entries'!$B$1:$M$657,12,0)</f>
        <v>shrutika.mhatre@vit.edu.in</v>
      </c>
      <c r="J61" s="323" t="str">
        <f>VLOOKUP(D61,'All Entries'!$B$1:$N$657,13,0)</f>
        <v>mhatreshrutika5@gmail.com</v>
      </c>
      <c r="K61" s="55">
        <f>VLOOKUP(D61,'All Entries'!$B$1:$P$657,15,0)</f>
        <v>8879453522</v>
      </c>
    </row>
    <row r="62" spans="1:11" ht="15.75">
      <c r="A62" s="34">
        <v>61</v>
      </c>
      <c r="B62" s="35" t="s">
        <v>483</v>
      </c>
      <c r="C62" s="36" t="s">
        <v>12534</v>
      </c>
      <c r="D62" s="37" t="s">
        <v>482</v>
      </c>
      <c r="E62" s="37" t="str">
        <f>VLOOKUP(D62,'All Entries'!$B$1:$F$648,5,0)</f>
        <v>CMPN</v>
      </c>
      <c r="F62" s="37" t="str">
        <f>VLOOKUP(D62,'All Entries'!$B$1:$G$648,6,0)</f>
        <v>CMPN-3</v>
      </c>
      <c r="G62" s="38" t="s">
        <v>12334</v>
      </c>
      <c r="H62" s="34">
        <v>336000</v>
      </c>
      <c r="I62" s="323" t="str">
        <f>VLOOKUP(D62,'All Entries'!$B$1:$M$657,12,0)</f>
        <v>aditi.pawar@vit.edu.in</v>
      </c>
      <c r="J62" s="323" t="str">
        <f>VLOOKUP(D62,'All Entries'!$B$1:$N$657,13,0)</f>
        <v>pawaraditi24@gmail.com</v>
      </c>
      <c r="K62" s="55">
        <f>VLOOKUP(D62,'All Entries'!$B$1:$P$657,15,0)</f>
        <v>8976743579</v>
      </c>
    </row>
    <row r="63" spans="1:11" ht="15.75">
      <c r="A63" s="34">
        <v>62</v>
      </c>
      <c r="B63" s="35" t="s">
        <v>2736</v>
      </c>
      <c r="C63" s="36" t="s">
        <v>12535</v>
      </c>
      <c r="D63" s="37" t="s">
        <v>2735</v>
      </c>
      <c r="E63" s="37" t="str">
        <f>VLOOKUP(D63,'All Entries'!$B$1:$F$648,5,0)</f>
        <v>EXTC</v>
      </c>
      <c r="F63" s="37" t="str">
        <f>VLOOKUP(D63,'All Entries'!$B$1:$G$648,6,0)</f>
        <v>EXTC 2</v>
      </c>
      <c r="G63" s="38" t="s">
        <v>12334</v>
      </c>
      <c r="H63" s="34">
        <v>336000</v>
      </c>
      <c r="I63" s="323" t="str">
        <f>VLOOKUP(D63,'All Entries'!$B$1:$M$657,12,0)</f>
        <v>durgesh.upadhyay@vit.edu.in</v>
      </c>
      <c r="J63" s="323" t="str">
        <f>VLOOKUP(D63,'All Entries'!$B$1:$N$657,13,0)</f>
        <v>udurgesh6@gmail.com</v>
      </c>
      <c r="K63" s="55">
        <f>VLOOKUP(D63,'All Entries'!$B$1:$P$657,15,0)</f>
        <v>9892081390</v>
      </c>
    </row>
    <row r="64" spans="1:11" ht="15.75">
      <c r="A64" s="34">
        <v>63</v>
      </c>
      <c r="B64" s="35" t="s">
        <v>3746</v>
      </c>
      <c r="C64" s="36" t="s">
        <v>12536</v>
      </c>
      <c r="D64" s="37" t="s">
        <v>3745</v>
      </c>
      <c r="E64" s="37" t="str">
        <f>VLOOKUP(D64,'All Entries'!$B$1:$F$648,5,0)</f>
        <v>CMPN</v>
      </c>
      <c r="F64" s="37" t="str">
        <f>VLOOKUP(D64,'All Entries'!$B$1:$G$648,6,0)</f>
        <v>CMPN-3</v>
      </c>
      <c r="G64" s="38" t="s">
        <v>12334</v>
      </c>
      <c r="H64" s="34">
        <v>336000</v>
      </c>
      <c r="I64" s="323" t="str">
        <f>VLOOKUP(D64,'All Entries'!$B$1:$M$657,12,0)</f>
        <v>juee.parte@vit.edu.in</v>
      </c>
      <c r="J64" s="323" t="str">
        <f>VLOOKUP(D64,'All Entries'!$B$1:$N$657,13,0)</f>
        <v>juee19parte@gmail.com</v>
      </c>
      <c r="K64" s="55">
        <f>VLOOKUP(D64,'All Entries'!$B$1:$P$657,15,0)</f>
        <v>7977200620</v>
      </c>
    </row>
    <row r="65" spans="1:11" ht="15.75">
      <c r="A65" s="34">
        <v>64</v>
      </c>
      <c r="B65" s="35" t="s">
        <v>9173</v>
      </c>
      <c r="C65" s="36" t="s">
        <v>12537</v>
      </c>
      <c r="D65" s="37" t="s">
        <v>9172</v>
      </c>
      <c r="E65" s="37" t="str">
        <f>VLOOKUP(D65,'All Entries'!$B$1:$F$648,5,0)</f>
        <v>CMPN</v>
      </c>
      <c r="F65" s="37" t="str">
        <f>VLOOKUP(D65,'All Entries'!$B$1:$G$648,6,0)</f>
        <v>CMPN-1</v>
      </c>
      <c r="G65" s="38" t="s">
        <v>12334</v>
      </c>
      <c r="H65" s="34">
        <v>336000</v>
      </c>
      <c r="I65" s="323" t="str">
        <f>VLOOKUP(D65,'All Entries'!$B$1:$M$657,12,0)</f>
        <v>shubham.gavatade@vit.edu.in</v>
      </c>
      <c r="J65" s="323" t="str">
        <f>VLOOKUP(D65,'All Entries'!$B$1:$N$657,13,0)</f>
        <v>shubhamgavatade@gmail.com</v>
      </c>
      <c r="K65" s="55">
        <f>VLOOKUP(D65,'All Entries'!$B$1:$P$657,15,0)</f>
        <v>9920966846</v>
      </c>
    </row>
    <row r="66" spans="1:11" ht="15.75">
      <c r="A66" s="34">
        <v>65</v>
      </c>
      <c r="B66" s="35" t="s">
        <v>2822</v>
      </c>
      <c r="C66" s="36" t="s">
        <v>12538</v>
      </c>
      <c r="D66" s="37" t="s">
        <v>2821</v>
      </c>
      <c r="E66" s="37" t="str">
        <f>VLOOKUP(D66,'All Entries'!$B$1:$F$648,5,0)</f>
        <v>INFT</v>
      </c>
      <c r="F66" s="37" t="str">
        <f>VLOOKUP(D66,'All Entries'!$B$1:$G$648,6,0)</f>
        <v>INFT-3</v>
      </c>
      <c r="G66" s="38" t="s">
        <v>12334</v>
      </c>
      <c r="H66" s="34">
        <v>336000</v>
      </c>
      <c r="I66" s="323" t="str">
        <f>VLOOKUP(D66,'All Entries'!$B$1:$M$657,12,0)</f>
        <v>ganesh.dongre@vit.edu.in</v>
      </c>
      <c r="J66" s="323" t="str">
        <f>VLOOKUP(D66,'All Entries'!$B$1:$N$657,13,0)</f>
        <v>g.dongre01234@gmail.com</v>
      </c>
      <c r="K66" s="55">
        <f>VLOOKUP(D66,'All Entries'!$B$1:$P$657,15,0)</f>
        <v>8286379739</v>
      </c>
    </row>
    <row r="67" spans="1:11" ht="15.75">
      <c r="A67" s="34">
        <v>66</v>
      </c>
      <c r="B67" s="35" t="s">
        <v>10724</v>
      </c>
      <c r="C67" s="36" t="s">
        <v>12539</v>
      </c>
      <c r="D67" s="37" t="s">
        <v>10723</v>
      </c>
      <c r="E67" s="37" t="str">
        <f>VLOOKUP(D67,'All Entries'!$B$1:$F$648,5,0)</f>
        <v>ETRX</v>
      </c>
      <c r="F67" s="37" t="str">
        <f>VLOOKUP(D67,'All Entries'!$B$1:$G$648,6,0)</f>
        <v>ETRX 1</v>
      </c>
      <c r="G67" s="38" t="s">
        <v>12334</v>
      </c>
      <c r="H67" s="34">
        <v>336000</v>
      </c>
      <c r="I67" s="323" t="str">
        <f>VLOOKUP(D67,'All Entries'!$B$1:$M$657,12,0)</f>
        <v>tushar.singh@vit.edu.in</v>
      </c>
      <c r="J67" s="323" t="str">
        <f>VLOOKUP(D67,'All Entries'!$B$1:$N$657,13,0)</f>
        <v>tsingh1897@gmail.com</v>
      </c>
      <c r="K67" s="55">
        <f>VLOOKUP(D67,'All Entries'!$B$1:$P$657,15,0)</f>
        <v>9987772135</v>
      </c>
    </row>
    <row r="68" spans="1:11" ht="15.75">
      <c r="A68" s="34">
        <v>67</v>
      </c>
      <c r="B68" s="35" t="s">
        <v>3977</v>
      </c>
      <c r="C68" s="36" t="s">
        <v>12540</v>
      </c>
      <c r="D68" s="37" t="s">
        <v>3976</v>
      </c>
      <c r="E68" s="37" t="str">
        <f>VLOOKUP(D68,'All Entries'!$B$1:$F$648,5,0)</f>
        <v>CMPN</v>
      </c>
      <c r="F68" s="37" t="str">
        <f>VLOOKUP(D68,'All Entries'!$B$1:$G$648,6,0)</f>
        <v>CMPN-2</v>
      </c>
      <c r="G68" s="38" t="s">
        <v>12334</v>
      </c>
      <c r="H68" s="34">
        <v>336000</v>
      </c>
      <c r="I68" s="323" t="str">
        <f>VLOOKUP(D68,'All Entries'!$B$1:$M$657,12,0)</f>
        <v>kedar.chendavankar@vit.edu.in</v>
      </c>
      <c r="J68" s="323" t="str">
        <f>VLOOKUP(D68,'All Entries'!$B$1:$N$657,13,0)</f>
        <v>chendavankarkedar@gmail.com</v>
      </c>
      <c r="K68" s="55">
        <f>VLOOKUP(D68,'All Entries'!$B$1:$P$657,15,0)</f>
        <v>9167380520</v>
      </c>
    </row>
    <row r="69" spans="1:11" ht="15.75">
      <c r="A69" s="34">
        <v>68</v>
      </c>
      <c r="B69" s="35" t="s">
        <v>10112</v>
      </c>
      <c r="C69" s="36" t="s">
        <v>12541</v>
      </c>
      <c r="D69" s="37" t="s">
        <v>10111</v>
      </c>
      <c r="E69" s="37" t="str">
        <f>VLOOKUP(D69,'All Entries'!$B$1:$F$648,5,0)</f>
        <v>CMPN</v>
      </c>
      <c r="F69" s="37" t="str">
        <f>VLOOKUP(D69,'All Entries'!$B$1:$G$648,6,0)</f>
        <v>CMPN-2</v>
      </c>
      <c r="G69" s="38" t="s">
        <v>12334</v>
      </c>
      <c r="H69" s="34">
        <v>336000</v>
      </c>
      <c r="I69" s="323" t="str">
        <f>VLOOKUP(D69,'All Entries'!$B$1:$M$657,12,0)</f>
        <v>srishti.agrawal@vit.edu.in</v>
      </c>
      <c r="J69" s="323" t="str">
        <f>VLOOKUP(D69,'All Entries'!$B$1:$N$657,13,0)</f>
        <v>srishtiagrawal02@gmail.com</v>
      </c>
      <c r="K69" s="55">
        <f>VLOOKUP(D69,'All Entries'!$B$1:$P$657,15,0)</f>
        <v>9920551556</v>
      </c>
    </row>
    <row r="70" spans="1:11" ht="15.75">
      <c r="A70" s="34">
        <v>69</v>
      </c>
      <c r="B70" s="35" t="s">
        <v>11882</v>
      </c>
      <c r="C70" s="36" t="s">
        <v>12542</v>
      </c>
      <c r="D70" s="37" t="s">
        <v>9364</v>
      </c>
      <c r="E70" s="37" t="str">
        <f>VLOOKUP(D70,'All Entries'!$B$1:$F$648,5,0)</f>
        <v>INFT</v>
      </c>
      <c r="F70" s="37" t="str">
        <f>VLOOKUP(D70,'All Entries'!$B$1:$G$648,6,0)</f>
        <v>INFT-1</v>
      </c>
      <c r="G70" s="38" t="s">
        <v>12334</v>
      </c>
      <c r="H70" s="34">
        <v>336000</v>
      </c>
      <c r="I70" s="323" t="str">
        <f>VLOOKUP(D70,'All Entries'!$B$1:$M$657,12,0)</f>
        <v>shubham.patil2@vit.edu.in</v>
      </c>
      <c r="J70" s="323" t="str">
        <f>VLOOKUP(D70,'All Entries'!$B$1:$N$657,13,0)</f>
        <v>shubhamspatil30@gmail.com</v>
      </c>
      <c r="K70" s="55">
        <f>VLOOKUP(D70,'All Entries'!$B$1:$P$657,15,0)</f>
        <v>8108832825</v>
      </c>
    </row>
    <row r="71" spans="1:11" ht="15.75">
      <c r="A71" s="34">
        <v>70</v>
      </c>
      <c r="B71" s="35" t="s">
        <v>11828</v>
      </c>
      <c r="C71" s="36" t="s">
        <v>12543</v>
      </c>
      <c r="D71" s="37" t="s">
        <v>5953</v>
      </c>
      <c r="E71" s="37" t="str">
        <f>VLOOKUP(D71,'All Entries'!$B$1:$F$648,5,0)</f>
        <v>EXTC</v>
      </c>
      <c r="F71" s="37" t="str">
        <f>VLOOKUP(D71,'All Entries'!$B$1:$G$648,6,0)</f>
        <v>EXTC 1</v>
      </c>
      <c r="G71" s="38" t="s">
        <v>12334</v>
      </c>
      <c r="H71" s="34">
        <v>336000</v>
      </c>
      <c r="I71" s="323" t="str">
        <f>VLOOKUP(D71,'All Entries'!$B$1:$M$657,12,0)</f>
        <v>pooja.chavan@vit.edu.in</v>
      </c>
      <c r="J71" s="323" t="str">
        <f>VLOOKUP(D71,'All Entries'!$B$1:$N$657,13,0)</f>
        <v>chavan.j.pooja@gmail.com</v>
      </c>
      <c r="K71" s="55">
        <f>VLOOKUP(D71,'All Entries'!$B$1:$P$657,15,0)</f>
        <v>9820493434</v>
      </c>
    </row>
    <row r="72" spans="1:11" s="41" customFormat="1" ht="15.75">
      <c r="A72" s="626">
        <v>71</v>
      </c>
      <c r="B72" s="627" t="s">
        <v>13189</v>
      </c>
      <c r="C72" s="628" t="s">
        <v>12544</v>
      </c>
      <c r="D72" s="629" t="s">
        <v>12582</v>
      </c>
      <c r="E72" s="37" t="str">
        <f>VLOOKUP(D72,'All Entries'!$B$1:$F$648,5,0)</f>
        <v>INFT</v>
      </c>
      <c r="F72" s="37" t="str">
        <f>VLOOKUP(D72,'All Entries'!$B$1:$G$648,6,0)</f>
        <v>INFT-2</v>
      </c>
      <c r="G72" s="630" t="s">
        <v>12334</v>
      </c>
      <c r="H72" s="626">
        <v>336000</v>
      </c>
      <c r="I72" s="323" t="s">
        <v>13747</v>
      </c>
      <c r="J72" s="323" t="str">
        <f>VLOOKUP(D72,'All Entries'!$B$1:$N$657,13,0)</f>
        <v>Shahshrey203@YAHOO.COM</v>
      </c>
      <c r="K72" s="55" t="str">
        <f>VLOOKUP(D72,'All Entries'!$B$1:$P$657,15,0)</f>
        <v>7045633952</v>
      </c>
    </row>
    <row r="73" spans="1:11" ht="15.75">
      <c r="A73" s="34">
        <v>72</v>
      </c>
      <c r="B73" s="35" t="s">
        <v>9798</v>
      </c>
      <c r="C73" s="36" t="s">
        <v>12545</v>
      </c>
      <c r="D73" s="37" t="s">
        <v>9797</v>
      </c>
      <c r="E73" s="37" t="str">
        <f>VLOOKUP(D73,'All Entries'!$B$1:$F$648,5,0)</f>
        <v>CMPN</v>
      </c>
      <c r="F73" s="37" t="str">
        <f>VLOOKUP(D73,'All Entries'!$B$1:$G$648,6,0)</f>
        <v>CMPN-2</v>
      </c>
      <c r="G73" s="38" t="s">
        <v>12334</v>
      </c>
      <c r="H73" s="34">
        <v>336000</v>
      </c>
      <c r="I73" s="323" t="str">
        <f>VLOOKUP(D73,'All Entries'!$B$1:$M$657,12,0)</f>
        <v>siddhi.nagap@vit.edu.in</v>
      </c>
      <c r="J73" s="323" t="str">
        <f>VLOOKUP(D73,'All Entries'!$B$1:$N$657,13,0)</f>
        <v>siddhinagap.sn@gmail.com</v>
      </c>
      <c r="K73" s="55">
        <f>VLOOKUP(D73,'All Entries'!$B$1:$P$657,15,0)</f>
        <v>8369960564</v>
      </c>
    </row>
    <row r="74" spans="1:11" ht="15.75">
      <c r="A74" s="34">
        <v>73</v>
      </c>
      <c r="B74" s="35" t="s">
        <v>4372</v>
      </c>
      <c r="C74" s="36" t="s">
        <v>12546</v>
      </c>
      <c r="D74" s="37" t="s">
        <v>4371</v>
      </c>
      <c r="E74" s="37" t="str">
        <f>VLOOKUP(D74,'All Entries'!$B$1:$F$648,5,0)</f>
        <v>EXTC</v>
      </c>
      <c r="F74" s="37" t="str">
        <f>VLOOKUP(D74,'All Entries'!$B$1:$G$648,6,0)</f>
        <v>EXTC 1</v>
      </c>
      <c r="G74" s="38" t="s">
        <v>12334</v>
      </c>
      <c r="H74" s="34">
        <v>336000</v>
      </c>
      <c r="I74" s="323" t="str">
        <f>VLOOKUP(D74,'All Entries'!$B$1:$M$657,12,0)</f>
        <v>manav.jain@vit.edu.in</v>
      </c>
      <c r="J74" s="323" t="str">
        <f>VLOOKUP(D74,'All Entries'!$B$1:$N$657,13,0)</f>
        <v>jainmanav2712@gmail.com</v>
      </c>
      <c r="K74" s="55">
        <f>VLOOKUP(D74,'All Entries'!$B$1:$P$657,15,0)</f>
        <v>7710896709</v>
      </c>
    </row>
    <row r="75" spans="1:11" ht="15.75">
      <c r="A75" s="34">
        <v>74</v>
      </c>
      <c r="B75" s="35" t="s">
        <v>794</v>
      </c>
      <c r="C75" s="36" t="s">
        <v>12547</v>
      </c>
      <c r="D75" s="37" t="s">
        <v>793</v>
      </c>
      <c r="E75" s="37" t="str">
        <f>VLOOKUP(D75,'All Entries'!$B$1:$F$648,5,0)</f>
        <v>INFT</v>
      </c>
      <c r="F75" s="37" t="str">
        <f>VLOOKUP(D75,'All Entries'!$B$1:$G$648,6,0)</f>
        <v>INFT-2</v>
      </c>
      <c r="G75" s="38" t="s">
        <v>12334</v>
      </c>
      <c r="H75" s="34">
        <v>336000</v>
      </c>
      <c r="I75" s="323" t="str">
        <f>VLOOKUP(D75,'All Entries'!$B$1:$M$657,12,0)</f>
        <v>ajay.ingle@vit.edu.in</v>
      </c>
      <c r="J75" s="323" t="str">
        <f>VLOOKUP(D75,'All Entries'!$B$1:$N$657,13,0)</f>
        <v>ingleajay987@gmail.com</v>
      </c>
      <c r="K75" s="55">
        <f>VLOOKUP(D75,'All Entries'!$B$1:$P$657,15,0)</f>
        <v>8692803088</v>
      </c>
    </row>
    <row r="76" spans="1:11" ht="15.75">
      <c r="A76" s="34">
        <v>75</v>
      </c>
      <c r="B76" s="35" t="s">
        <v>5664</v>
      </c>
      <c r="C76" s="36" t="s">
        <v>12548</v>
      </c>
      <c r="D76" s="37" t="s">
        <v>5663</v>
      </c>
      <c r="E76" s="37" t="str">
        <f>VLOOKUP(D76,'All Entries'!$B$1:$F$648,5,0)</f>
        <v>CMPN</v>
      </c>
      <c r="F76" s="37" t="str">
        <f>VLOOKUP(D76,'All Entries'!$B$1:$G$648,6,0)</f>
        <v>CMPN-1</v>
      </c>
      <c r="G76" s="38" t="s">
        <v>12334</v>
      </c>
      <c r="H76" s="34">
        <v>336000</v>
      </c>
      <c r="I76" s="323" t="str">
        <f>VLOOKUP(D76,'All Entries'!$B$1:$M$657,12,0)</f>
        <v>omkar.zemse1@vit.edu.in</v>
      </c>
      <c r="J76" s="323" t="str">
        <f>VLOOKUP(D76,'All Entries'!$B$1:$N$657,13,0)</f>
        <v>zemseom10@gmail.com</v>
      </c>
      <c r="K76" s="55">
        <f>VLOOKUP(D76,'All Entries'!$B$1:$P$657,15,0)</f>
        <v>8689910662</v>
      </c>
    </row>
    <row r="77" spans="1:11" ht="15.75">
      <c r="A77" s="34">
        <v>76</v>
      </c>
      <c r="B77" s="35" t="s">
        <v>11775</v>
      </c>
      <c r="C77" s="36" t="s">
        <v>12549</v>
      </c>
      <c r="D77" s="37" t="s">
        <v>3305</v>
      </c>
      <c r="E77" s="37" t="str">
        <f>VLOOKUP(D77,'All Entries'!$B$1:$F$648,5,0)</f>
        <v>CMPN</v>
      </c>
      <c r="F77" s="37" t="str">
        <f>VLOOKUP(D77,'All Entries'!$B$1:$G$648,6,0)</f>
        <v>CMPN-1</v>
      </c>
      <c r="G77" s="38" t="s">
        <v>12334</v>
      </c>
      <c r="H77" s="34">
        <v>336000</v>
      </c>
      <c r="I77" s="323" t="str">
        <f>VLOOKUP(D77,'All Entries'!$B$1:$M$657,12,0)</f>
        <v>harshita.mundhe@vit.edu.in</v>
      </c>
      <c r="J77" s="323" t="str">
        <f>VLOOKUP(D77,'All Entries'!$B$1:$N$657,13,0)</f>
        <v>harshita.mundhe@gmail.com</v>
      </c>
      <c r="K77" s="55">
        <f>VLOOKUP(D77,'All Entries'!$B$1:$P$657,15,0)</f>
        <v>8451899361</v>
      </c>
    </row>
    <row r="78" spans="1:11" ht="15.75">
      <c r="A78" s="34">
        <v>77</v>
      </c>
      <c r="B78" s="35" t="s">
        <v>11769</v>
      </c>
      <c r="C78" s="36" t="s">
        <v>12550</v>
      </c>
      <c r="D78" s="37" t="s">
        <v>5165</v>
      </c>
      <c r="E78" s="37" t="str">
        <f>VLOOKUP(D78,'All Entries'!$B$1:$F$648,5,0)</f>
        <v>BIOM</v>
      </c>
      <c r="F78" s="37" t="str">
        <f>VLOOKUP(D78,'All Entries'!$B$1:$G$648,6,0)</f>
        <v>BIOM A</v>
      </c>
      <c r="G78" s="38" t="s">
        <v>12334</v>
      </c>
      <c r="H78" s="34">
        <v>336000</v>
      </c>
      <c r="I78" s="323" t="str">
        <f>VLOOKUP(D78,'All Entries'!$B$1:$M$657,12,0)</f>
        <v>namrata.mohite@vit.edu.in</v>
      </c>
      <c r="J78" s="323" t="str">
        <f>VLOOKUP(D78,'All Entries'!$B$1:$N$657,13,0)</f>
        <v>mohitenamrata843@gmail.com</v>
      </c>
      <c r="K78" s="55">
        <f>VLOOKUP(D78,'All Entries'!$B$1:$P$657,15,0)</f>
        <v>7700079843</v>
      </c>
    </row>
    <row r="79" spans="1:11" ht="15.75">
      <c r="A79" s="34">
        <v>78</v>
      </c>
      <c r="B79" s="35" t="s">
        <v>2021</v>
      </c>
      <c r="C79" s="36" t="s">
        <v>12551</v>
      </c>
      <c r="D79" s="37" t="s">
        <v>2020</v>
      </c>
      <c r="E79" s="37" t="str">
        <f>VLOOKUP(D79,'All Entries'!$B$1:$F$648,5,0)</f>
        <v>EXTC</v>
      </c>
      <c r="F79" s="37" t="str">
        <f>VLOOKUP(D79,'All Entries'!$B$1:$G$648,6,0)</f>
        <v>EXTC 1</v>
      </c>
      <c r="G79" s="38" t="s">
        <v>12334</v>
      </c>
      <c r="H79" s="34">
        <v>336000</v>
      </c>
      <c r="I79" s="323" t="str">
        <f>VLOOKUP(D79,'All Entries'!$B$1:$M$657,12,0)</f>
        <v>ashwin.pottekkat@vit.edu.in</v>
      </c>
      <c r="J79" s="323" t="str">
        <f>VLOOKUP(D79,'All Entries'!$B$1:$N$657,13,0)</f>
        <v>ashwinanilkumar14@gmail.com</v>
      </c>
      <c r="K79" s="55">
        <f>VLOOKUP(D79,'All Entries'!$B$1:$P$657,15,0)</f>
        <v>8828987022</v>
      </c>
    </row>
    <row r="80" spans="1:11" ht="15.75">
      <c r="A80" s="34">
        <v>79</v>
      </c>
      <c r="B80" s="35" t="s">
        <v>1117</v>
      </c>
      <c r="C80" s="36" t="s">
        <v>12552</v>
      </c>
      <c r="D80" s="37" t="s">
        <v>1116</v>
      </c>
      <c r="E80" s="37" t="str">
        <f>VLOOKUP(D80,'All Entries'!$B$1:$F$648,5,0)</f>
        <v>CMPN</v>
      </c>
      <c r="F80" s="37" t="str">
        <f>VLOOKUP(D80,'All Entries'!$B$1:$G$648,6,0)</f>
        <v>CMPN-2</v>
      </c>
      <c r="G80" s="38" t="s">
        <v>12334</v>
      </c>
      <c r="H80" s="34">
        <v>336000</v>
      </c>
      <c r="I80" s="323" t="str">
        <f>VLOOKUP(D80,'All Entries'!$B$1:$M$657,12,0)</f>
        <v>amey.borole@vit.edu.in</v>
      </c>
      <c r="J80" s="323" t="str">
        <f>VLOOKUP(D80,'All Entries'!$B$1:$N$657,13,0)</f>
        <v>ameyborole50@gmail.com</v>
      </c>
      <c r="K80" s="55">
        <f>VLOOKUP(D80,'All Entries'!$B$1:$P$657,15,0)</f>
        <v>7058211754</v>
      </c>
    </row>
    <row r="81" spans="1:11" ht="15.75">
      <c r="A81" s="34">
        <v>80</v>
      </c>
      <c r="B81" s="35" t="s">
        <v>9831</v>
      </c>
      <c r="C81" s="36" t="s">
        <v>12553</v>
      </c>
      <c r="D81" s="37" t="s">
        <v>9830</v>
      </c>
      <c r="E81" s="37" t="str">
        <f>VLOOKUP(D81,'All Entries'!$B$1:$F$648,5,0)</f>
        <v>CMPN</v>
      </c>
      <c r="F81" s="37" t="str">
        <f>VLOOKUP(D81,'All Entries'!$B$1:$G$648,6,0)</f>
        <v>CMPN-1</v>
      </c>
      <c r="G81" s="38" t="s">
        <v>12334</v>
      </c>
      <c r="H81" s="34">
        <v>336000</v>
      </c>
      <c r="I81" s="323" t="str">
        <f>VLOOKUP(D81,'All Entries'!$B$1:$M$657,12,0)</f>
        <v>sneha.kalvitkar@vit.edu.in</v>
      </c>
      <c r="J81" s="323" t="str">
        <f>VLOOKUP(D81,'All Entries'!$B$1:$N$657,13,0)</f>
        <v>snehagkalvitkar132@gmail.com</v>
      </c>
      <c r="K81" s="55">
        <f>VLOOKUP(D81,'All Entries'!$B$1:$P$657,15,0)</f>
        <v>9594350894</v>
      </c>
    </row>
    <row r="82" spans="1:11" ht="15.75">
      <c r="A82" s="34">
        <v>81</v>
      </c>
      <c r="B82" s="35" t="s">
        <v>6447</v>
      </c>
      <c r="C82" s="36" t="s">
        <v>12554</v>
      </c>
      <c r="D82" s="37" t="s">
        <v>6446</v>
      </c>
      <c r="E82" s="37" t="str">
        <f>VLOOKUP(D82,'All Entries'!$B$1:$F$648,5,0)</f>
        <v>ETRX</v>
      </c>
      <c r="F82" s="37" t="str">
        <f>VLOOKUP(D82,'All Entries'!$B$1:$G$648,6,0)</f>
        <v>ETRX 2</v>
      </c>
      <c r="G82" s="38" t="s">
        <v>12334</v>
      </c>
      <c r="H82" s="34">
        <v>336000</v>
      </c>
      <c r="I82" s="323" t="str">
        <f>VLOOKUP(D82,'All Entries'!$B$1:$M$657,12,0)</f>
        <v>pravin.nadar@vit.edu.in</v>
      </c>
      <c r="J82" s="323" t="str">
        <f>VLOOKUP(D82,'All Entries'!$B$1:$N$657,13,0)</f>
        <v>nadarpravin001@gmail.com</v>
      </c>
      <c r="K82" s="55">
        <f>VLOOKUP(D82,'All Entries'!$B$1:$P$657,15,0)</f>
        <v>9136739644</v>
      </c>
    </row>
    <row r="83" spans="1:11" ht="15.75">
      <c r="A83" s="34">
        <v>82</v>
      </c>
      <c r="B83" s="35" t="s">
        <v>10189</v>
      </c>
      <c r="C83" s="36" t="s">
        <v>12555</v>
      </c>
      <c r="D83" s="37" t="s">
        <v>10188</v>
      </c>
      <c r="E83" s="37" t="str">
        <f>VLOOKUP(D83,'All Entries'!$B$1:$F$648,5,0)</f>
        <v>ETRX</v>
      </c>
      <c r="F83" s="37" t="str">
        <f>VLOOKUP(D83,'All Entries'!$B$1:$G$648,6,0)</f>
        <v>ETRX 2</v>
      </c>
      <c r="G83" s="38" t="s">
        <v>12334</v>
      </c>
      <c r="H83" s="34">
        <v>336000</v>
      </c>
      <c r="I83" s="323" t="str">
        <f>VLOOKUP(D83,'All Entries'!$B$1:$M$657,12,0)</f>
        <v>sumit.duapte@vit.edu.in</v>
      </c>
      <c r="J83" s="323" t="str">
        <f>VLOOKUP(D83,'All Entries'!$B$1:$N$657,13,0)</f>
        <v>Sumitdupate19@gmail.com</v>
      </c>
      <c r="K83" s="55">
        <f>VLOOKUP(D83,'All Entries'!$B$1:$P$657,15,0)</f>
        <v>8898925774</v>
      </c>
    </row>
    <row r="84" spans="1:11" ht="15.75">
      <c r="A84" s="34">
        <v>83</v>
      </c>
      <c r="B84" s="35" t="s">
        <v>566</v>
      </c>
      <c r="C84" s="36" t="s">
        <v>12556</v>
      </c>
      <c r="D84" s="37" t="s">
        <v>565</v>
      </c>
      <c r="E84" s="37" t="str">
        <f>VLOOKUP(D84,'All Entries'!$B$1:$F$648,5,0)</f>
        <v>INFT</v>
      </c>
      <c r="F84" s="37" t="str">
        <f>VLOOKUP(D84,'All Entries'!$B$1:$G$648,6,0)</f>
        <v>INFT-3</v>
      </c>
      <c r="G84" s="38" t="s">
        <v>12334</v>
      </c>
      <c r="H84" s="34">
        <v>336000</v>
      </c>
      <c r="I84" s="323" t="str">
        <f>VLOOKUP(D84,'All Entries'!$B$1:$M$657,12,0)</f>
        <v>aditya.bangar@vit.edu.in</v>
      </c>
      <c r="J84" s="323" t="str">
        <f>VLOOKUP(D84,'All Entries'!$B$1:$N$657,13,0)</f>
        <v>adi.bangar1254@gmail.com</v>
      </c>
      <c r="K84" s="55">
        <f>VLOOKUP(D84,'All Entries'!$B$1:$P$657,15,0)</f>
        <v>9594255037</v>
      </c>
    </row>
    <row r="85" spans="1:11" ht="15.75">
      <c r="A85" s="34">
        <v>84</v>
      </c>
      <c r="B85" s="35" t="s">
        <v>3919</v>
      </c>
      <c r="C85" s="36" t="s">
        <v>12557</v>
      </c>
      <c r="D85" s="37" t="s">
        <v>3918</v>
      </c>
      <c r="E85" s="37" t="str">
        <f>VLOOKUP(D85,'All Entries'!$B$1:$F$648,5,0)</f>
        <v>INFT</v>
      </c>
      <c r="F85" s="37" t="str">
        <f>VLOOKUP(D85,'All Entries'!$B$1:$G$648,6,0)</f>
        <v>INFT-3</v>
      </c>
      <c r="G85" s="38" t="s">
        <v>12334</v>
      </c>
      <c r="H85" s="34">
        <v>336000</v>
      </c>
      <c r="I85" s="323" t="str">
        <f>VLOOKUP(D85,'All Entries'!$B$1:$M$657,12,0)</f>
        <v>kaustubh.chendavankar@vit.edu.in</v>
      </c>
      <c r="J85" s="323" t="str">
        <f>VLOOKUP(D85,'All Entries'!$B$1:$N$657,13,0)</f>
        <v>kaustubh.chendavankar@gmail.com</v>
      </c>
      <c r="K85" s="55">
        <f>VLOOKUP(D85,'All Entries'!$B$1:$P$657,15,0)</f>
        <v>8767540636</v>
      </c>
    </row>
    <row r="86" spans="1:11" s="32" customFormat="1" ht="15.75">
      <c r="A86" s="280">
        <v>85</v>
      </c>
      <c r="B86" s="281" t="s">
        <v>12580</v>
      </c>
      <c r="C86" s="282" t="s">
        <v>12558</v>
      </c>
      <c r="D86" s="283" t="s">
        <v>12581</v>
      </c>
      <c r="E86" s="37" t="str">
        <f>VLOOKUP(D86,'All Entries'!$B$1:$F$648,5,0)</f>
        <v>CMPN</v>
      </c>
      <c r="F86" s="37" t="str">
        <f>VLOOKUP(D86,'All Entries'!$B$1:$G$648,6,0)</f>
        <v>CMPN-3</v>
      </c>
      <c r="G86" s="284" t="s">
        <v>12334</v>
      </c>
      <c r="H86" s="280">
        <v>336000</v>
      </c>
      <c r="I86" s="323" t="str">
        <f>VLOOKUP(D86,'All Entries'!$B$1:$M$657,12,0)</f>
        <v>durga.patil@vit.edu.in</v>
      </c>
      <c r="J86" s="323" t="str">
        <f>VLOOKUP(D86,'All Entries'!$B$1:$N$657,13,0)</f>
        <v>durgapatil124@gmail.com</v>
      </c>
      <c r="K86" s="55">
        <f>VLOOKUP(D86,'All Entries'!$B$1:$P$657,15,0)</f>
        <v>9594097179</v>
      </c>
    </row>
    <row r="87" spans="1:11" ht="15.75">
      <c r="A87" s="34">
        <v>86</v>
      </c>
      <c r="B87" s="35" t="s">
        <v>6654</v>
      </c>
      <c r="C87" s="36" t="s">
        <v>12559</v>
      </c>
      <c r="D87" s="37" t="s">
        <v>6653</v>
      </c>
      <c r="E87" s="37" t="str">
        <f>VLOOKUP(D87,'All Entries'!$B$1:$F$648,5,0)</f>
        <v>CMPN</v>
      </c>
      <c r="F87" s="37" t="str">
        <f>VLOOKUP(D87,'All Entries'!$B$1:$G$648,6,0)</f>
        <v>CMPN-1</v>
      </c>
      <c r="G87" s="38" t="s">
        <v>12334</v>
      </c>
      <c r="H87" s="34">
        <v>336000</v>
      </c>
      <c r="I87" s="323" t="str">
        <f>VLOOKUP(D87,'All Entries'!$B$1:$M$657,12,0)</f>
        <v>rahul.jawale@vit.edu.in</v>
      </c>
      <c r="J87" s="323" t="str">
        <f>VLOOKUP(D87,'All Entries'!$B$1:$N$657,13,0)</f>
        <v>rahul.jawale@vit.edu.in</v>
      </c>
      <c r="K87" s="55">
        <f>VLOOKUP(D87,'All Entries'!$B$1:$P$657,15,0)</f>
        <v>8425030489</v>
      </c>
    </row>
    <row r="88" spans="1:11" ht="15.75">
      <c r="A88" s="34">
        <v>87</v>
      </c>
      <c r="B88" s="35" t="s">
        <v>9872</v>
      </c>
      <c r="C88" s="36" t="s">
        <v>12560</v>
      </c>
      <c r="D88" s="37" t="s">
        <v>9871</v>
      </c>
      <c r="E88" s="37" t="str">
        <f>VLOOKUP(D88,'All Entries'!$B$1:$F$648,5,0)</f>
        <v>CMPN</v>
      </c>
      <c r="F88" s="37" t="str">
        <f>VLOOKUP(D88,'All Entries'!$B$1:$G$648,6,0)</f>
        <v>CMPN-2</v>
      </c>
      <c r="G88" s="38" t="s">
        <v>12334</v>
      </c>
      <c r="H88" s="34">
        <v>336000</v>
      </c>
      <c r="I88" s="323" t="str">
        <f>VLOOKUP(D88,'All Entries'!$B$1:$M$657,12,0)</f>
        <v>snehal.chitalkar@vit.edu.in</v>
      </c>
      <c r="J88" s="323" t="str">
        <f>VLOOKUP(D88,'All Entries'!$B$1:$N$657,13,0)</f>
        <v>chitalkar310@gmail.com</v>
      </c>
      <c r="K88" s="55">
        <f>VLOOKUP(D88,'All Entries'!$B$1:$P$657,15,0)</f>
        <v>7977567614</v>
      </c>
    </row>
    <row r="89" spans="1:11" ht="15.75">
      <c r="A89" s="34">
        <v>88</v>
      </c>
      <c r="B89" s="35" t="s">
        <v>5222</v>
      </c>
      <c r="C89" s="36" t="s">
        <v>12561</v>
      </c>
      <c r="D89" s="37" t="s">
        <v>5221</v>
      </c>
      <c r="E89" s="37" t="str">
        <f>VLOOKUP(D89,'All Entries'!$B$1:$F$648,5,0)</f>
        <v>CMPN</v>
      </c>
      <c r="F89" s="37" t="str">
        <f>VLOOKUP(D89,'All Entries'!$B$1:$G$648,6,0)</f>
        <v>CMPN-3</v>
      </c>
      <c r="G89" s="38" t="s">
        <v>12334</v>
      </c>
      <c r="H89" s="34">
        <v>336000</v>
      </c>
      <c r="I89" s="323" t="str">
        <f>VLOOKUP(D89,'All Entries'!$B$1:$M$657,12,0)</f>
        <v>neha.bhosale@vit.edu.in</v>
      </c>
      <c r="J89" s="323" t="str">
        <f>VLOOKUP(D89,'All Entries'!$B$1:$N$657,13,0)</f>
        <v>bhosaleneha1709@gmail.com</v>
      </c>
      <c r="K89" s="55">
        <f>VLOOKUP(D89,'All Entries'!$B$1:$P$657,15,0)</f>
        <v>9867884752</v>
      </c>
    </row>
    <row r="90" spans="1:11" ht="15.75">
      <c r="A90" s="34">
        <v>89</v>
      </c>
      <c r="B90" s="35" t="s">
        <v>13042</v>
      </c>
      <c r="C90" s="36" t="s">
        <v>12562</v>
      </c>
      <c r="D90" s="37" t="s">
        <v>8123</v>
      </c>
      <c r="E90" s="37" t="str">
        <f>VLOOKUP(D90,'All Entries'!$B$1:$F$648,5,0)</f>
        <v>CMPN</v>
      </c>
      <c r="F90" s="37" t="str">
        <f>VLOOKUP(D90,'All Entries'!$B$1:$G$648,6,0)</f>
        <v>CMPN-1</v>
      </c>
      <c r="G90" s="38" t="s">
        <v>12334</v>
      </c>
      <c r="H90" s="34">
        <v>336000</v>
      </c>
      <c r="I90" s="323" t="str">
        <f>VLOOKUP(D90,'All Entries'!$B$1:$M$657,12,0)</f>
        <v>saransh.kotha@vit.edu.in</v>
      </c>
      <c r="J90" s="323" t="str">
        <f>VLOOKUP(D90,'All Entries'!$B$1:$N$657,13,0)</f>
        <v>saranshkotha15@gmail.com</v>
      </c>
      <c r="K90" s="55">
        <f>VLOOKUP(D90,'All Entries'!$B$1:$P$657,15,0)</f>
        <v>8860360689</v>
      </c>
    </row>
    <row r="91" spans="1:11" ht="15.75">
      <c r="A91" s="34">
        <v>90</v>
      </c>
      <c r="B91" s="35" t="s">
        <v>13062</v>
      </c>
      <c r="C91" s="36" t="s">
        <v>12563</v>
      </c>
      <c r="D91" s="37" t="s">
        <v>1511</v>
      </c>
      <c r="E91" s="37" t="str">
        <f>VLOOKUP(D91,'All Entries'!$B$1:$F$648,5,0)</f>
        <v>INFT</v>
      </c>
      <c r="F91" s="37" t="str">
        <f>VLOOKUP(D91,'All Entries'!$B$1:$G$648,6,0)</f>
        <v>INFT-1</v>
      </c>
      <c r="G91" s="38" t="s">
        <v>12334</v>
      </c>
      <c r="H91" s="34">
        <v>336000</v>
      </c>
      <c r="I91" s="323" t="str">
        <f>VLOOKUP(D91,'All Entries'!$B$1:$M$657,12,0)</f>
        <v>anish.kumar@vit.edu.in</v>
      </c>
      <c r="J91" s="323" t="str">
        <f>VLOOKUP(D91,'All Entries'!$B$1:$N$657,13,0)</f>
        <v>anish.kumar.1901@gmail.com</v>
      </c>
      <c r="K91" s="55">
        <f>VLOOKUP(D91,'All Entries'!$B$1:$P$657,15,0)</f>
        <v>8580831417</v>
      </c>
    </row>
    <row r="92" spans="1:11" ht="15.75">
      <c r="A92" s="34">
        <v>91</v>
      </c>
      <c r="B92" s="35" t="s">
        <v>11781</v>
      </c>
      <c r="C92" s="36" t="s">
        <v>12564</v>
      </c>
      <c r="D92" s="37" t="s">
        <v>9720</v>
      </c>
      <c r="E92" s="37" t="str">
        <f>VLOOKUP(D92,'All Entries'!$B$1:$F$648,5,0)</f>
        <v>CMPN</v>
      </c>
      <c r="F92" s="37" t="str">
        <f>VLOOKUP(D92,'All Entries'!$B$1:$G$648,6,0)</f>
        <v>CMPN-1</v>
      </c>
      <c r="G92" s="38" t="s">
        <v>12334</v>
      </c>
      <c r="H92" s="34">
        <v>336000</v>
      </c>
      <c r="I92" s="323" t="str">
        <f>VLOOKUP(D92,'All Entries'!$B$1:$M$657,12,0)</f>
        <v>siddhesh.pawar@vit.edu.in</v>
      </c>
      <c r="J92" s="323" t="str">
        <f>VLOOKUP(D92,'All Entries'!$B$1:$N$657,13,0)</f>
        <v>sidpawar2398@gmail.com</v>
      </c>
      <c r="K92" s="55">
        <f>VLOOKUP(D92,'All Entries'!$B$1:$P$657,15,0)</f>
        <v>8286989186</v>
      </c>
    </row>
    <row r="93" spans="1:11" ht="15.75">
      <c r="A93" s="34">
        <v>92</v>
      </c>
      <c r="B93" s="35" t="s">
        <v>2101</v>
      </c>
      <c r="C93" s="36" t="s">
        <v>12565</v>
      </c>
      <c r="D93" s="37" t="s">
        <v>2100</v>
      </c>
      <c r="E93" s="37" t="str">
        <f>VLOOKUP(D93,'All Entries'!$B$1:$F$648,5,0)</f>
        <v>INFT</v>
      </c>
      <c r="F93" s="37" t="str">
        <f>VLOOKUP(D93,'All Entries'!$B$1:$G$648,6,0)</f>
        <v>INFT-1</v>
      </c>
      <c r="G93" s="38" t="s">
        <v>12334</v>
      </c>
      <c r="H93" s="34">
        <v>336000</v>
      </c>
      <c r="I93" s="323" t="str">
        <f>VLOOKUP(D93,'All Entries'!$B$1:$M$657,12,0)</f>
        <v>atharva.gadiwan@vit.edu.in</v>
      </c>
      <c r="J93" s="323" t="str">
        <f>VLOOKUP(D93,'All Entries'!$B$1:$N$657,13,0)</f>
        <v>adgadiwan09@gmail.com</v>
      </c>
      <c r="K93" s="55">
        <f>VLOOKUP(D93,'All Entries'!$B$1:$P$657,15,0)</f>
        <v>8828720319</v>
      </c>
    </row>
    <row r="94" spans="1:11" ht="15.75">
      <c r="A94" s="34">
        <v>93</v>
      </c>
      <c r="B94" s="35" t="s">
        <v>3081</v>
      </c>
      <c r="C94" s="36" t="s">
        <v>12566</v>
      </c>
      <c r="D94" s="37" t="s">
        <v>3080</v>
      </c>
      <c r="E94" s="37" t="str">
        <f>VLOOKUP(D94,'All Entries'!$B$1:$F$648,5,0)</f>
        <v>CMPN</v>
      </c>
      <c r="F94" s="37" t="str">
        <f>VLOOKUP(D94,'All Entries'!$B$1:$G$648,6,0)</f>
        <v>CMPN-2</v>
      </c>
      <c r="G94" s="38" t="s">
        <v>12334</v>
      </c>
      <c r="H94" s="34">
        <v>336000</v>
      </c>
      <c r="I94" s="323" t="str">
        <f>VLOOKUP(D94,'All Entries'!$B$1:$M$657,12,0)</f>
        <v>govind.shukla@vit.edu.in</v>
      </c>
      <c r="J94" s="323" t="str">
        <f>VLOOKUP(D94,'All Entries'!$B$1:$N$657,13,0)</f>
        <v>govindshukla213@gmail.com</v>
      </c>
      <c r="K94" s="55">
        <f>VLOOKUP(D94,'All Entries'!$B$1:$P$657,15,0)</f>
        <v>8369072464</v>
      </c>
    </row>
    <row r="95" spans="1:11" s="41" customFormat="1" ht="15.75">
      <c r="A95" s="626">
        <v>94</v>
      </c>
      <c r="B95" s="627" t="s">
        <v>12577</v>
      </c>
      <c r="C95" s="628" t="s">
        <v>12567</v>
      </c>
      <c r="D95" s="629" t="s">
        <v>12578</v>
      </c>
      <c r="E95" s="37" t="str">
        <f>VLOOKUP(D95,'All Entries'!$B$1:$F$648,5,0)</f>
        <v>ETRX</v>
      </c>
      <c r="F95" s="37" t="str">
        <f>VLOOKUP(D95,'All Entries'!$B$1:$G$648,6,0)</f>
        <v>ETRX 2</v>
      </c>
      <c r="G95" s="630" t="s">
        <v>12334</v>
      </c>
      <c r="H95" s="626">
        <v>336000</v>
      </c>
      <c r="I95" s="323" t="s">
        <v>13746</v>
      </c>
      <c r="J95" s="323" t="str">
        <f>VLOOKUP(D95,'All Entries'!$B$1:$N$657,13,0)</f>
        <v>vaibhav.shitap.89@gmail.com</v>
      </c>
      <c r="K95" s="55" t="str">
        <f>VLOOKUP(D95,'All Entries'!$B$1:$P$657,15,0)</f>
        <v>9820573327</v>
      </c>
    </row>
    <row r="96" spans="1:11" ht="15.75">
      <c r="A96" s="34">
        <v>95</v>
      </c>
      <c r="B96" s="35" t="s">
        <v>1600</v>
      </c>
      <c r="C96" s="36" t="s">
        <v>12568</v>
      </c>
      <c r="D96" s="37" t="s">
        <v>1599</v>
      </c>
      <c r="E96" s="37" t="str">
        <f>VLOOKUP(D96,'All Entries'!$B$1:$F$648,5,0)</f>
        <v>INFT</v>
      </c>
      <c r="F96" s="37" t="str">
        <f>VLOOKUP(D96,'All Entries'!$B$1:$G$648,6,0)</f>
        <v>INFT-2</v>
      </c>
      <c r="G96" s="38" t="s">
        <v>12334</v>
      </c>
      <c r="H96" s="34">
        <v>336000</v>
      </c>
      <c r="I96" s="323" t="str">
        <f>VLOOKUP(D96,'All Entries'!$B$1:$M$657,12,0)</f>
        <v>ankit.katre@vit.edu.in</v>
      </c>
      <c r="J96" s="323" t="str">
        <f>VLOOKUP(D96,'All Entries'!$B$1:$N$657,13,0)</f>
        <v>ankitk12029@gmail.com</v>
      </c>
      <c r="K96" s="55">
        <f>VLOOKUP(D96,'All Entries'!$B$1:$P$657,15,0)</f>
        <v>8080722782</v>
      </c>
    </row>
    <row r="97" spans="1:11" ht="15.75">
      <c r="A97" s="34">
        <v>96</v>
      </c>
      <c r="B97" s="35" t="s">
        <v>6499</v>
      </c>
      <c r="C97" s="36" t="s">
        <v>12569</v>
      </c>
      <c r="D97" s="37" t="s">
        <v>6498</v>
      </c>
      <c r="E97" s="37" t="str">
        <f>VLOOKUP(D97,'All Entries'!$B$1:$F$648,5,0)</f>
        <v>CMPN</v>
      </c>
      <c r="F97" s="37" t="str">
        <f>VLOOKUP(D97,'All Entries'!$B$1:$G$648,6,0)</f>
        <v>CMPN-1</v>
      </c>
      <c r="G97" s="38" t="s">
        <v>12334</v>
      </c>
      <c r="H97" s="34">
        <v>336000</v>
      </c>
      <c r="I97" s="323" t="str">
        <f>VLOOKUP(D97,'All Entries'!$B$1:$M$657,12,0)</f>
        <v>preyash.gothane@vit.edu.in</v>
      </c>
      <c r="J97" s="323" t="str">
        <f>VLOOKUP(D97,'All Entries'!$B$1:$N$657,13,0)</f>
        <v>gothanepreyash@gmail.com</v>
      </c>
      <c r="K97" s="55">
        <f>VLOOKUP(D97,'All Entries'!$B$1:$P$657,15,0)</f>
        <v>8291254320</v>
      </c>
    </row>
    <row r="98" spans="1:11" ht="15.75">
      <c r="A98" s="34">
        <v>97</v>
      </c>
      <c r="B98" s="35" t="s">
        <v>11826</v>
      </c>
      <c r="C98" s="36" t="s">
        <v>12570</v>
      </c>
      <c r="D98" s="37" t="s">
        <v>5791</v>
      </c>
      <c r="E98" s="37" t="str">
        <f>VLOOKUP(D98,'All Entries'!$B$1:$F$648,5,0)</f>
        <v>EXTC</v>
      </c>
      <c r="F98" s="37" t="str">
        <f>VLOOKUP(D98,'All Entries'!$B$1:$G$648,6,0)</f>
        <v>EXTC 1</v>
      </c>
      <c r="G98" s="38" t="s">
        <v>12334</v>
      </c>
      <c r="H98" s="34">
        <v>336000</v>
      </c>
      <c r="I98" s="323" t="str">
        <f>VLOOKUP(D98,'All Entries'!$B$1:$M$657,12,0)</f>
        <v>onkar.nikam@vit.edu.in</v>
      </c>
      <c r="J98" s="323" t="str">
        <f>VLOOKUP(D98,'All Entries'!$B$1:$N$657,13,0)</f>
        <v>onkarnikam9@gmail.com</v>
      </c>
      <c r="K98" s="55">
        <f>VLOOKUP(D98,'All Entries'!$B$1:$P$657,15,0)</f>
        <v>8237855901</v>
      </c>
    </row>
    <row r="99" spans="1:11" ht="15.75">
      <c r="A99" s="124"/>
      <c r="B99" s="125"/>
      <c r="C99" s="126"/>
      <c r="D99" s="125"/>
      <c r="E99" s="125"/>
      <c r="F99" s="125"/>
      <c r="G99" s="125"/>
      <c r="H99" s="124"/>
    </row>
    <row r="100" spans="1:11">
      <c r="E100" s="125"/>
      <c r="F100" s="631" t="s">
        <v>13513</v>
      </c>
      <c r="G100" s="633">
        <f>COUNTIF(G2:G98,"TCS (Ninja Offer)")</f>
        <v>83</v>
      </c>
    </row>
    <row r="101" spans="1:11" ht="15.75">
      <c r="E101" s="373"/>
      <c r="F101" s="632" t="s">
        <v>13512</v>
      </c>
      <c r="G101" s="633">
        <f>COUNTIF(G2:G98,"TCS (Digital Offer)")</f>
        <v>14</v>
      </c>
    </row>
    <row r="102" spans="1:11" ht="15.75">
      <c r="F102" s="632" t="s">
        <v>12404</v>
      </c>
      <c r="G102" s="633">
        <f>SUM(G100:G101)</f>
        <v>97</v>
      </c>
    </row>
  </sheetData>
  <conditionalFormatting sqref="D1:D37 D99">
    <cfRule type="duplicateValues" dxfId="104" priority="7"/>
  </conditionalFormatting>
  <conditionalFormatting sqref="D38:D98">
    <cfRule type="duplicateValues" dxfId="103" priority="4"/>
  </conditionalFormatting>
  <conditionalFormatting sqref="D1:D1048576">
    <cfRule type="duplicateValues" dxfId="102" priority="3"/>
  </conditionalFormatting>
  <hyperlinks>
    <hyperlink ref="I95" r:id="rId1"/>
    <hyperlink ref="I72" r:id="rId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56"/>
  <sheetViews>
    <sheetView topLeftCell="A37" workbookViewId="0">
      <selection activeCell="B50" sqref="B50"/>
    </sheetView>
  </sheetViews>
  <sheetFormatPr defaultRowHeight="15"/>
  <cols>
    <col min="1" max="1" width="6.42578125" bestFit="1" customWidth="1"/>
    <col min="2" max="2" width="28" bestFit="1" customWidth="1"/>
    <col min="3" max="3" width="12.28515625" customWidth="1"/>
    <col min="4" max="4" width="12.85546875" customWidth="1"/>
    <col min="5" max="5" width="9.140625" customWidth="1"/>
    <col min="6" max="6" width="21.42578125" customWidth="1"/>
    <col min="7" max="7" width="8.85546875" bestFit="1" customWidth="1"/>
    <col min="8" max="8" width="11.5703125" style="661" bestFit="1" customWidth="1"/>
    <col min="9" max="9" width="31.7109375" bestFit="1" customWidth="1"/>
    <col min="10" max="10" width="31.5703125" bestFit="1" customWidth="1"/>
    <col min="11" max="11" width="13.140625" style="657" bestFit="1" customWidth="1"/>
  </cols>
  <sheetData>
    <row r="1" spans="1:11" ht="31.5" thickTop="1" thickBot="1">
      <c r="A1" s="99" t="s">
        <v>11704</v>
      </c>
      <c r="B1" s="99" t="s">
        <v>12289</v>
      </c>
      <c r="C1" s="99" t="s">
        <v>12333</v>
      </c>
      <c r="D1" s="99" t="s">
        <v>12336</v>
      </c>
      <c r="E1" s="99" t="s">
        <v>12290</v>
      </c>
      <c r="F1" s="99" t="s">
        <v>12492</v>
      </c>
      <c r="G1" s="99" t="s">
        <v>12339</v>
      </c>
      <c r="H1" s="99" t="s">
        <v>12491</v>
      </c>
      <c r="I1" s="659" t="s">
        <v>13744</v>
      </c>
      <c r="J1" s="659" t="s">
        <v>13745</v>
      </c>
      <c r="K1" s="659" t="s">
        <v>13743</v>
      </c>
    </row>
    <row r="2" spans="1:11" ht="16.5" thickTop="1" thickBot="1">
      <c r="A2" s="100">
        <v>1</v>
      </c>
      <c r="B2" s="100" t="s">
        <v>8259</v>
      </c>
      <c r="C2" s="100" t="s">
        <v>8258</v>
      </c>
      <c r="D2" s="100" t="s">
        <v>12350</v>
      </c>
      <c r="E2" s="100" t="str">
        <f>VLOOKUP(C2,'All Entries'!B2:F659,5,0)</f>
        <v>CMPN</v>
      </c>
      <c r="F2" s="100" t="str">
        <f>VLOOKUP(C2,'All Entries'!B2:G659,6,0)</f>
        <v>CMPN-3</v>
      </c>
      <c r="G2" s="100" t="s">
        <v>12342</v>
      </c>
      <c r="H2" s="660">
        <v>500000</v>
      </c>
      <c r="I2" s="101" t="str">
        <f>VLOOKUP(C2,'All Entries'!$B$1:$M$657,12,0)</f>
        <v>satwaj.dhavale@vit.edu.in</v>
      </c>
      <c r="J2" s="101" t="str">
        <f>VLOOKUP(C2,'All Entries'!$B$1:$N$657,13,0)</f>
        <v>thesatwaj@gmail.com</v>
      </c>
      <c r="K2" s="662">
        <f>VLOOKUP(C2,'All Entries'!$B$1:$P$657,15,0)</f>
        <v>8655152005</v>
      </c>
    </row>
    <row r="3" spans="1:11" ht="16.5" thickTop="1" thickBot="1">
      <c r="A3" s="100">
        <v>2</v>
      </c>
      <c r="B3" s="100" t="s">
        <v>4846</v>
      </c>
      <c r="C3" s="100" t="s">
        <v>4845</v>
      </c>
      <c r="D3" s="100" t="s">
        <v>12350</v>
      </c>
      <c r="E3" s="100" t="str">
        <f>VLOOKUP(C3,'All Entries'!B3:F665,5,0)</f>
        <v>INFT</v>
      </c>
      <c r="F3" s="100" t="str">
        <f>VLOOKUP(C3,'All Entries'!B3:G665,6,0)</f>
        <v>INFT-1</v>
      </c>
      <c r="G3" s="100" t="s">
        <v>12342</v>
      </c>
      <c r="H3" s="660">
        <v>500000</v>
      </c>
      <c r="I3" s="101" t="str">
        <f>VLOOKUP(C3,'All Entries'!$B$1:$M$657,12,0)</f>
        <v>muzammil.lakdawala@vit.edu.in</v>
      </c>
      <c r="J3" s="101" t="str">
        <f>VLOOKUP(C3,'All Entries'!$B$1:$N$657,13,0)</f>
        <v>lakdawalamuzammil@gmail.com</v>
      </c>
      <c r="K3" s="662">
        <f>VLOOKUP(C3,'All Entries'!$B$1:$P$657,15,0)</f>
        <v>9820016318</v>
      </c>
    </row>
    <row r="4" spans="1:11" ht="16.5" thickTop="1" thickBot="1">
      <c r="A4" s="100">
        <v>3</v>
      </c>
      <c r="B4" s="100" t="s">
        <v>10017</v>
      </c>
      <c r="C4" s="100" t="s">
        <v>10016</v>
      </c>
      <c r="D4" s="100" t="s">
        <v>12350</v>
      </c>
      <c r="E4" s="100" t="str">
        <f>VLOOKUP(C4,'All Entries'!B4:F670,5,0)</f>
        <v>INFT</v>
      </c>
      <c r="F4" s="100" t="str">
        <f>VLOOKUP(C4,'All Entries'!B4:G670,6,0)</f>
        <v>INFT-3</v>
      </c>
      <c r="G4" s="100" t="s">
        <v>12341</v>
      </c>
      <c r="H4" s="660">
        <v>350000</v>
      </c>
      <c r="I4" s="101" t="str">
        <f>VLOOKUP(C4,'All Entries'!$B$1:$M$657,12,0)</f>
        <v>sohil.gurung@vit.edu.in</v>
      </c>
      <c r="J4" s="101" t="str">
        <f>VLOOKUP(C4,'All Entries'!$B$1:$N$657,13,0)</f>
        <v>sohilgurung59@gmail.com</v>
      </c>
      <c r="K4" s="662">
        <f>VLOOKUP(C4,'All Entries'!$B$1:$P$657,15,0)</f>
        <v>8286506191</v>
      </c>
    </row>
    <row r="5" spans="1:11" ht="16.5" thickTop="1" thickBot="1">
      <c r="A5" s="100">
        <v>4</v>
      </c>
      <c r="B5" s="100" t="s">
        <v>2061</v>
      </c>
      <c r="C5" s="100" t="s">
        <v>2060</v>
      </c>
      <c r="D5" s="100" t="s">
        <v>12350</v>
      </c>
      <c r="E5" s="100" t="str">
        <f>VLOOKUP(C5,'All Entries'!B5:F670,5,0)</f>
        <v>INFT</v>
      </c>
      <c r="F5" s="100" t="str">
        <f>VLOOKUP(C5,'All Entries'!B5:G670,6,0)</f>
        <v>INFT-2</v>
      </c>
      <c r="G5" s="100" t="s">
        <v>12341</v>
      </c>
      <c r="H5" s="660">
        <v>350000</v>
      </c>
      <c r="I5" s="101" t="str">
        <f>VLOOKUP(C5,'All Entries'!$B$1:$M$657,12,0)</f>
        <v>ashwini.jadhav1@vit.edu.in</v>
      </c>
      <c r="J5" s="101" t="str">
        <f>VLOOKUP(C5,'All Entries'!$B$1:$N$657,13,0)</f>
        <v>ashwinidrj99@gmail.com</v>
      </c>
      <c r="K5" s="662">
        <f>VLOOKUP(C5,'All Entries'!$B$1:$P$657,15,0)</f>
        <v>7986318894</v>
      </c>
    </row>
    <row r="6" spans="1:11" ht="16.5" thickTop="1" thickBot="1">
      <c r="A6" s="100">
        <v>5</v>
      </c>
      <c r="B6" s="100" t="s">
        <v>5590</v>
      </c>
      <c r="C6" s="100" t="s">
        <v>5589</v>
      </c>
      <c r="D6" s="100" t="s">
        <v>12350</v>
      </c>
      <c r="E6" s="100" t="str">
        <f>VLOOKUP(C6,'All Entries'!B6:F671,5,0)</f>
        <v>INFT</v>
      </c>
      <c r="F6" s="100" t="str">
        <f>VLOOKUP(C6,'All Entries'!B6:G671,6,0)</f>
        <v>INFT-1</v>
      </c>
      <c r="G6" s="100" t="s">
        <v>12342</v>
      </c>
      <c r="H6" s="660">
        <v>500000</v>
      </c>
      <c r="I6" s="101" t="str">
        <f>VLOOKUP(C6,'All Entries'!$B$1:$M$657,12,0)</f>
        <v>nupoor.dode@vit.edu.in</v>
      </c>
      <c r="J6" s="101" t="str">
        <f>VLOOKUP(C6,'All Entries'!$B$1:$N$657,13,0)</f>
        <v>nupoordode@gmail.com</v>
      </c>
      <c r="K6" s="662">
        <f>VLOOKUP(C6,'All Entries'!$B$1:$P$657,15,0)</f>
        <v>7045569136</v>
      </c>
    </row>
    <row r="7" spans="1:11" ht="16.5" thickTop="1" thickBot="1">
      <c r="A7" s="100">
        <v>6</v>
      </c>
      <c r="B7" s="100" t="s">
        <v>11303</v>
      </c>
      <c r="C7" s="100" t="s">
        <v>11302</v>
      </c>
      <c r="D7" s="100" t="s">
        <v>12350</v>
      </c>
      <c r="E7" s="100" t="str">
        <f>VLOOKUP(C7,'All Entries'!B7:F672,5,0)</f>
        <v>INFT</v>
      </c>
      <c r="F7" s="100" t="str">
        <f>VLOOKUP(C7,'All Entries'!B7:G672,6,0)</f>
        <v>INFT-2</v>
      </c>
      <c r="G7" s="100" t="s">
        <v>12342</v>
      </c>
      <c r="H7" s="660">
        <v>500000</v>
      </c>
      <c r="I7" s="101" t="str">
        <f>VLOOKUP(C7,'All Entries'!$B$1:$M$657,12,0)</f>
        <v>viraj.chogle@vit.edu.in</v>
      </c>
      <c r="J7" s="101" t="str">
        <f>VLOOKUP(C7,'All Entries'!$B$1:$N$657,13,0)</f>
        <v>virajchogle@gmail.com</v>
      </c>
      <c r="K7" s="662">
        <f>VLOOKUP(C7,'All Entries'!$B$1:$P$657,15,0)</f>
        <v>9082122967</v>
      </c>
    </row>
    <row r="8" spans="1:11" ht="16.5" thickTop="1" thickBot="1">
      <c r="A8" s="100">
        <v>7</v>
      </c>
      <c r="B8" s="100" t="s">
        <v>11849</v>
      </c>
      <c r="C8" s="100" t="s">
        <v>7945</v>
      </c>
      <c r="D8" s="100" t="s">
        <v>12350</v>
      </c>
      <c r="E8" s="100" t="str">
        <f>VLOOKUP(C8,'All Entries'!B8:F706,5,0)</f>
        <v>EXTC</v>
      </c>
      <c r="F8" s="100" t="str">
        <f>VLOOKUP(C8,'All Entries'!B8:G706,6,0)</f>
        <v>EXTC 2</v>
      </c>
      <c r="G8" s="100" t="s">
        <v>12341</v>
      </c>
      <c r="H8" s="660">
        <v>350000</v>
      </c>
      <c r="I8" s="101" t="str">
        <f>VLOOKUP(C8,'All Entries'!$B$1:$M$657,12,0)</f>
        <v>sanika.kale@vit.edu.in</v>
      </c>
      <c r="J8" s="101" t="str">
        <f>VLOOKUP(C8,'All Entries'!$B$1:$N$657,13,0)</f>
        <v>sanikaajit@gmail.com</v>
      </c>
      <c r="K8" s="662">
        <f>VLOOKUP(C8,'All Entries'!$B$1:$P$657,15,0)</f>
        <v>9930488185</v>
      </c>
    </row>
    <row r="9" spans="1:11" ht="16.5" thickTop="1" thickBot="1">
      <c r="A9" s="100">
        <v>8</v>
      </c>
      <c r="B9" s="100" t="s">
        <v>8163</v>
      </c>
      <c r="C9" s="100" t="s">
        <v>8162</v>
      </c>
      <c r="D9" s="100" t="s">
        <v>12350</v>
      </c>
      <c r="E9" s="100" t="str">
        <f>VLOOKUP(C9,'All Entries'!B9:F707,5,0)</f>
        <v>EXTC</v>
      </c>
      <c r="F9" s="100" t="str">
        <f>VLOOKUP(C9,'All Entries'!B9:G707,6,0)</f>
        <v>EXTC 1</v>
      </c>
      <c r="G9" s="100" t="s">
        <v>12341</v>
      </c>
      <c r="H9" s="660">
        <v>350000</v>
      </c>
      <c r="I9" s="101" t="str">
        <f>VLOOKUP(C9,'All Entries'!$B$1:$M$657,12,0)</f>
        <v>sarvesh.kulkarni@vit.edu.in</v>
      </c>
      <c r="J9" s="101" t="str">
        <f>VLOOKUP(C9,'All Entries'!$B$1:$N$657,13,0)</f>
        <v>sarveshkulkarni6@gmail.com</v>
      </c>
      <c r="K9" s="662">
        <f>VLOOKUP(C9,'All Entries'!$B$1:$P$657,15,0)</f>
        <v>9167618059</v>
      </c>
    </row>
    <row r="10" spans="1:11" ht="16.5" thickTop="1" thickBot="1">
      <c r="A10" s="100">
        <v>9</v>
      </c>
      <c r="B10" s="100" t="s">
        <v>7985</v>
      </c>
      <c r="C10" s="100" t="s">
        <v>7984</v>
      </c>
      <c r="D10" s="100" t="s">
        <v>12350</v>
      </c>
      <c r="E10" s="100" t="str">
        <f>VLOOKUP(C10,'All Entries'!B10:F708,5,0)</f>
        <v>INFT</v>
      </c>
      <c r="F10" s="100" t="str">
        <f>VLOOKUP(C10,'All Entries'!B10:G708,6,0)</f>
        <v>INFT-1</v>
      </c>
      <c r="G10" s="100" t="s">
        <v>12342</v>
      </c>
      <c r="H10" s="660">
        <v>500000</v>
      </c>
      <c r="I10" s="101" t="str">
        <f>VLOOKUP(C10,'All Entries'!$B$1:$M$657,12,0)</f>
        <v>sanika.raul@vit.edu.in</v>
      </c>
      <c r="J10" s="101" t="str">
        <f>VLOOKUP(C10,'All Entries'!$B$1:$N$657,13,0)</f>
        <v>sanikaraul06@gmail.com</v>
      </c>
      <c r="K10" s="662">
        <f>VLOOKUP(C10,'All Entries'!$B$1:$P$657,15,0)</f>
        <v>8976385041</v>
      </c>
    </row>
    <row r="11" spans="1:11" ht="16.5" thickTop="1" thickBot="1">
      <c r="A11" s="100">
        <v>10</v>
      </c>
      <c r="B11" s="100" t="s">
        <v>5628</v>
      </c>
      <c r="C11" s="100" t="s">
        <v>5627</v>
      </c>
      <c r="D11" s="100" t="s">
        <v>12350</v>
      </c>
      <c r="E11" s="100" t="str">
        <f>VLOOKUP(C11,'All Entries'!B11:F709,5,0)</f>
        <v>INFT</v>
      </c>
      <c r="F11" s="100" t="str">
        <f>VLOOKUP(C11,'All Entries'!B11:G709,6,0)</f>
        <v>INFT-1</v>
      </c>
      <c r="G11" s="100" t="s">
        <v>12341</v>
      </c>
      <c r="H11" s="660">
        <v>350000</v>
      </c>
      <c r="I11" s="101" t="str">
        <f>VLOOKUP(C11,'All Entries'!$B$1:$M$657,12,0)</f>
        <v>omkar.bhambure@vit.edu.in</v>
      </c>
      <c r="J11" s="101" t="str">
        <f>VLOOKUP(C11,'All Entries'!$B$1:$N$657,13,0)</f>
        <v>omieblablablu2996@gmail.com</v>
      </c>
      <c r="K11" s="662">
        <f>VLOOKUP(C11,'All Entries'!$B$1:$P$657,15,0)</f>
        <v>7977877241</v>
      </c>
    </row>
    <row r="12" spans="1:11" ht="16.5" thickTop="1" thickBot="1">
      <c r="A12" s="100">
        <v>11</v>
      </c>
      <c r="B12" s="100" t="s">
        <v>10954</v>
      </c>
      <c r="C12" s="100" t="s">
        <v>10953</v>
      </c>
      <c r="D12" s="100" t="s">
        <v>12350</v>
      </c>
      <c r="E12" s="100" t="str">
        <f>VLOOKUP(C12,'All Entries'!B12:F710,5,0)</f>
        <v>CMPN</v>
      </c>
      <c r="F12" s="100" t="str">
        <f>VLOOKUP(C12,'All Entries'!B12:G710,6,0)</f>
        <v>CMPN-1</v>
      </c>
      <c r="G12" s="100" t="s">
        <v>12341</v>
      </c>
      <c r="H12" s="660">
        <v>350000</v>
      </c>
      <c r="I12" s="101" t="str">
        <f>VLOOKUP(C12,'All Entries'!$B$1:$M$657,12,0)</f>
        <v>vaishnavi.patil1@vit.edu.in</v>
      </c>
      <c r="J12" s="101" t="str">
        <f>VLOOKUP(C12,'All Entries'!$B$1:$N$657,13,0)</f>
        <v>vaishnavipatil853@gmail.com</v>
      </c>
      <c r="K12" s="662">
        <f>VLOOKUP(C12,'All Entries'!$B$1:$P$657,15,0)</f>
        <v>9930470196</v>
      </c>
    </row>
    <row r="13" spans="1:11" ht="16.5" thickTop="1" thickBot="1">
      <c r="A13" s="100">
        <v>12</v>
      </c>
      <c r="B13" s="100" t="s">
        <v>11786</v>
      </c>
      <c r="C13" s="100" t="s">
        <v>5718</v>
      </c>
      <c r="D13" s="100" t="s">
        <v>12350</v>
      </c>
      <c r="E13" s="100" t="str">
        <f>VLOOKUP(C13,'All Entries'!B13:F711,5,0)</f>
        <v>CMPN</v>
      </c>
      <c r="F13" s="100" t="str">
        <f>VLOOKUP(C13,'All Entries'!B13:G711,6,0)</f>
        <v>CMPN-2</v>
      </c>
      <c r="G13" s="100" t="s">
        <v>12341</v>
      </c>
      <c r="H13" s="660">
        <v>350000</v>
      </c>
      <c r="I13" s="101" t="str">
        <f>VLOOKUP(C13,'All Entries'!$B$1:$M$657,12,0)</f>
        <v>omkar.vaity@vit.edu.in</v>
      </c>
      <c r="J13" s="101" t="str">
        <f>VLOOKUP(C13,'All Entries'!$B$1:$N$657,13,0)</f>
        <v>omkarvaity1995@gmail.com</v>
      </c>
      <c r="K13" s="662">
        <f>VLOOKUP(C13,'All Entries'!$B$1:$P$657,15,0)</f>
        <v>9987654717</v>
      </c>
    </row>
    <row r="14" spans="1:11" ht="16.5" thickTop="1" thickBot="1">
      <c r="A14" s="100">
        <v>13</v>
      </c>
      <c r="B14" s="100" t="s">
        <v>8569</v>
      </c>
      <c r="C14" s="100" t="s">
        <v>8568</v>
      </c>
      <c r="D14" s="100" t="s">
        <v>12350</v>
      </c>
      <c r="E14" s="100" t="str">
        <f>VLOOKUP(C14,'All Entries'!B14:F711,5,0)</f>
        <v>INFT</v>
      </c>
      <c r="F14" s="100" t="str">
        <f>VLOOKUP(C14,'All Entries'!B14:G711,6,0)</f>
        <v>INFT-1</v>
      </c>
      <c r="G14" s="100" t="s">
        <v>12342</v>
      </c>
      <c r="H14" s="660">
        <v>500000</v>
      </c>
      <c r="I14" s="101" t="str">
        <f>VLOOKUP(C14,'All Entries'!$B$1:$M$657,12,0)</f>
        <v>shashwat.pandya@vit.edu.in</v>
      </c>
      <c r="J14" s="101" t="str">
        <f>VLOOKUP(C14,'All Entries'!$B$1:$N$657,13,0)</f>
        <v>shashwat.pan200@gmail.com</v>
      </c>
      <c r="K14" s="662">
        <f>VLOOKUP(C14,'All Entries'!$B$1:$P$657,15,0)</f>
        <v>8879886304</v>
      </c>
    </row>
    <row r="15" spans="1:11" ht="16.5" thickTop="1" thickBot="1">
      <c r="A15" s="100">
        <v>14</v>
      </c>
      <c r="B15" s="100" t="s">
        <v>8624</v>
      </c>
      <c r="C15" s="100" t="s">
        <v>8623</v>
      </c>
      <c r="D15" s="100" t="s">
        <v>12350</v>
      </c>
      <c r="E15" s="100" t="str">
        <f>VLOOKUP(C15,'All Entries'!B15:F711,5,0)</f>
        <v>INFT</v>
      </c>
      <c r="F15" s="100" t="str">
        <f>VLOOKUP(C15,'All Entries'!B15:G711,6,0)</f>
        <v>INFT-2</v>
      </c>
      <c r="G15" s="100" t="s">
        <v>12342</v>
      </c>
      <c r="H15" s="660">
        <v>500000</v>
      </c>
      <c r="I15" s="101" t="str">
        <f>VLOOKUP(C15,'All Entries'!$B$1:$M$657,12,0)</f>
        <v>shefin.shajit@vit.edu.in</v>
      </c>
      <c r="J15" s="101" t="str">
        <f>VLOOKUP(C15,'All Entries'!$B$1:$N$657,13,0)</f>
        <v>sheffinshajit@gmail.com</v>
      </c>
      <c r="K15" s="662">
        <f>VLOOKUP(C15,'All Entries'!$B$1:$P$657,15,0)</f>
        <v>9867992413</v>
      </c>
    </row>
    <row r="16" spans="1:11" ht="16.5" thickTop="1" thickBot="1">
      <c r="A16" s="100">
        <v>15</v>
      </c>
      <c r="B16" s="100" t="s">
        <v>11780</v>
      </c>
      <c r="C16" s="100" t="s">
        <v>9433</v>
      </c>
      <c r="D16" s="100" t="s">
        <v>12350</v>
      </c>
      <c r="E16" s="100" t="str">
        <f>VLOOKUP(C16,'All Entries'!B16:F711,5,0)</f>
        <v>CMPN</v>
      </c>
      <c r="F16" s="100" t="str">
        <f>VLOOKUP(C16,'All Entries'!B16:G711,6,0)</f>
        <v>CMPN-1</v>
      </c>
      <c r="G16" s="100" t="s">
        <v>12341</v>
      </c>
      <c r="H16" s="660">
        <v>350000</v>
      </c>
      <c r="I16" s="101" t="str">
        <f>VLOOKUP(C16,'All Entries'!$B$1:$M$657,12,0)</f>
        <v>shubham.pandey@vit.edu.in</v>
      </c>
      <c r="J16" s="101" t="str">
        <f>VLOOKUP(C16,'All Entries'!$B$1:$N$657,13,0)</f>
        <v>shubham.pandey2119@gmail.com</v>
      </c>
      <c r="K16" s="662">
        <f>VLOOKUP(C16,'All Entries'!$B$1:$P$657,15,0)</f>
        <v>9987220165</v>
      </c>
    </row>
    <row r="17" spans="1:11" ht="16.5" thickTop="1" thickBot="1">
      <c r="A17" s="100">
        <v>16</v>
      </c>
      <c r="B17" s="100" t="s">
        <v>668</v>
      </c>
      <c r="C17" s="100" t="s">
        <v>667</v>
      </c>
      <c r="D17" s="100" t="s">
        <v>12350</v>
      </c>
      <c r="E17" s="100" t="str">
        <f>VLOOKUP(C17,'All Entries'!B17:F711,5,0)</f>
        <v>INFT</v>
      </c>
      <c r="F17" s="100" t="str">
        <f>VLOOKUP(C17,'All Entries'!B17:G711,6,0)</f>
        <v>INFT-1</v>
      </c>
      <c r="G17" s="100" t="s">
        <v>12342</v>
      </c>
      <c r="H17" s="660">
        <v>500000</v>
      </c>
      <c r="I17" s="101" t="str">
        <f>VLOOKUP(C17,'All Entries'!$B$1:$M$657,12,0)</f>
        <v>aditya.baravkar@vit.edu.in</v>
      </c>
      <c r="J17" s="101" t="str">
        <f>VLOOKUP(C17,'All Entries'!$B$1:$N$657,13,0)</f>
        <v>aditya.baravkar@gmail.com</v>
      </c>
      <c r="K17" s="662">
        <f>VLOOKUP(C17,'All Entries'!$B$1:$P$657,15,0)</f>
        <v>8484994321</v>
      </c>
    </row>
    <row r="18" spans="1:11" ht="16.5" thickTop="1" thickBot="1">
      <c r="A18" s="100">
        <v>17</v>
      </c>
      <c r="B18" s="100" t="s">
        <v>10666</v>
      </c>
      <c r="C18" s="100" t="s">
        <v>10665</v>
      </c>
      <c r="D18" s="100" t="s">
        <v>12350</v>
      </c>
      <c r="E18" s="100" t="str">
        <f>VLOOKUP(C18,'All Entries'!B18:F711,5,0)</f>
        <v>INFT</v>
      </c>
      <c r="F18" s="100" t="str">
        <f>VLOOKUP(C18,'All Entries'!B18:G711,6,0)</f>
        <v>INFT-1</v>
      </c>
      <c r="G18" s="100" t="s">
        <v>12342</v>
      </c>
      <c r="H18" s="660">
        <v>500000</v>
      </c>
      <c r="I18" s="101" t="str">
        <f>VLOOKUP(C18,'All Entries'!$B$1:$M$657,12,0)</f>
        <v>tejaswini.bhosle@vit.edu.in</v>
      </c>
      <c r="J18" s="101" t="str">
        <f>VLOOKUP(C18,'All Entries'!$B$1:$N$657,13,0)</f>
        <v>tejasbhosle179@gmail.com</v>
      </c>
      <c r="K18" s="662">
        <f>VLOOKUP(C18,'All Entries'!$B$1:$P$657,15,0)</f>
        <v>9820236785</v>
      </c>
    </row>
    <row r="19" spans="1:11" ht="16.5" thickTop="1" thickBot="1">
      <c r="A19" s="100">
        <v>18</v>
      </c>
      <c r="B19" s="100" t="s">
        <v>6447</v>
      </c>
      <c r="C19" s="100" t="s">
        <v>6446</v>
      </c>
      <c r="D19" s="100" t="s">
        <v>12350</v>
      </c>
      <c r="E19" s="100" t="str">
        <f>VLOOKUP(C19,'All Entries'!B19:F711,5,0)</f>
        <v>ETRX</v>
      </c>
      <c r="F19" s="100" t="str">
        <f>VLOOKUP(C19,'All Entries'!B19:G711,6,0)</f>
        <v>ETRX 2</v>
      </c>
      <c r="G19" s="100" t="s">
        <v>12341</v>
      </c>
      <c r="H19" s="660">
        <v>350000</v>
      </c>
      <c r="I19" s="101" t="str">
        <f>VLOOKUP(C19,'All Entries'!$B$1:$M$657,12,0)</f>
        <v>pravin.nadar@vit.edu.in</v>
      </c>
      <c r="J19" s="101" t="str">
        <f>VLOOKUP(C19,'All Entries'!$B$1:$N$657,13,0)</f>
        <v>nadarpravin001@gmail.com</v>
      </c>
      <c r="K19" s="662">
        <f>VLOOKUP(C19,'All Entries'!$B$1:$P$657,15,0)</f>
        <v>9136739644</v>
      </c>
    </row>
    <row r="20" spans="1:11" ht="16.5" thickTop="1" thickBot="1">
      <c r="A20" s="100">
        <v>19</v>
      </c>
      <c r="B20" s="100" t="s">
        <v>4806</v>
      </c>
      <c r="C20" s="100" t="s">
        <v>4805</v>
      </c>
      <c r="D20" s="100" t="s">
        <v>12350</v>
      </c>
      <c r="E20" s="100" t="str">
        <f>VLOOKUP(C20,'All Entries'!B20:F711,5,0)</f>
        <v>CMPN</v>
      </c>
      <c r="F20" s="100" t="str">
        <f>VLOOKUP(C20,'All Entries'!B20:G711,6,0)</f>
        <v>CMPN-1</v>
      </c>
      <c r="G20" s="100" t="s">
        <v>12342</v>
      </c>
      <c r="H20" s="660">
        <v>500000</v>
      </c>
      <c r="I20" s="101" t="str">
        <f>VLOOKUP(C20,'All Entries'!$B$1:$M$657,12,0)</f>
        <v>mohammad.younus@vit.edu.in</v>
      </c>
      <c r="J20" s="101" t="str">
        <f>VLOOKUP(C20,'All Entries'!$B$1:$N$657,13,0)</f>
        <v>myjmtm27@gmail.com</v>
      </c>
      <c r="K20" s="662">
        <f>VLOOKUP(C20,'All Entries'!$B$1:$P$657,15,0)</f>
        <v>7666625418</v>
      </c>
    </row>
    <row r="21" spans="1:11" ht="16.5" thickTop="1" thickBot="1">
      <c r="A21" s="100">
        <v>20</v>
      </c>
      <c r="B21" s="100" t="s">
        <v>483</v>
      </c>
      <c r="C21" s="100" t="s">
        <v>482</v>
      </c>
      <c r="D21" s="100" t="s">
        <v>12350</v>
      </c>
      <c r="E21" s="100" t="str">
        <f>VLOOKUP(C21,'All Entries'!B21:F711,5,0)</f>
        <v>CMPN</v>
      </c>
      <c r="F21" s="100" t="str">
        <f>VLOOKUP(C21,'All Entries'!B21:G711,6,0)</f>
        <v>CMPN-3</v>
      </c>
      <c r="G21" s="100" t="s">
        <v>12341</v>
      </c>
      <c r="H21" s="660">
        <v>350000</v>
      </c>
      <c r="I21" s="101" t="str">
        <f>VLOOKUP(C21,'All Entries'!$B$1:$M$657,12,0)</f>
        <v>aditi.pawar@vit.edu.in</v>
      </c>
      <c r="J21" s="101" t="str">
        <f>VLOOKUP(C21,'All Entries'!$B$1:$N$657,13,0)</f>
        <v>pawaraditi24@gmail.com</v>
      </c>
      <c r="K21" s="662">
        <f>VLOOKUP(C21,'All Entries'!$B$1:$P$657,15,0)</f>
        <v>8976743579</v>
      </c>
    </row>
    <row r="22" spans="1:11" ht="16.5" thickTop="1" thickBot="1">
      <c r="A22" s="100">
        <v>21</v>
      </c>
      <c r="B22" s="100" t="s">
        <v>438</v>
      </c>
      <c r="C22" s="100" t="s">
        <v>437</v>
      </c>
      <c r="D22" s="100" t="s">
        <v>12350</v>
      </c>
      <c r="E22" s="100" t="str">
        <f>VLOOKUP(C22,'All Entries'!B22:F711,5,0)</f>
        <v>INFT</v>
      </c>
      <c r="F22" s="100" t="str">
        <f>VLOOKUP(C22,'All Entries'!B22:G711,6,0)</f>
        <v>INFT-2</v>
      </c>
      <c r="G22" s="100" t="s">
        <v>12341</v>
      </c>
      <c r="H22" s="660">
        <v>350000</v>
      </c>
      <c r="I22" s="101" t="str">
        <f>VLOOKUP(C22,'All Entries'!$B$1:$M$657,12,0)</f>
        <v>aditi.hemane@vit.edu.in</v>
      </c>
      <c r="J22" s="101" t="str">
        <f>VLOOKUP(C22,'All Entries'!$B$1:$N$657,13,0)</f>
        <v>adhemane1999@gmail.com</v>
      </c>
      <c r="K22" s="662">
        <f>VLOOKUP(C22,'All Entries'!$B$1:$P$657,15,0)</f>
        <v>8329257617</v>
      </c>
    </row>
    <row r="23" spans="1:11" ht="16.5" thickTop="1" thickBot="1">
      <c r="A23" s="100">
        <v>22</v>
      </c>
      <c r="B23" s="100" t="s">
        <v>11881</v>
      </c>
      <c r="C23" s="100" t="s">
        <v>8840</v>
      </c>
      <c r="D23" s="100" t="s">
        <v>12350</v>
      </c>
      <c r="E23" s="100" t="str">
        <f>VLOOKUP(C23,'All Entries'!B23:F711,5,0)</f>
        <v>INFT</v>
      </c>
      <c r="F23" s="100" t="str">
        <f>VLOOKUP(C23,'All Entries'!B23:G711,6,0)</f>
        <v>INFT-1</v>
      </c>
      <c r="G23" s="100" t="s">
        <v>12341</v>
      </c>
      <c r="H23" s="660">
        <v>350000</v>
      </c>
      <c r="I23" s="101" t="str">
        <f>VLOOKUP(C23,'All Entries'!$B$1:$M$657,12,0)</f>
        <v>shraddha.bijotkar@vit.edu.in</v>
      </c>
      <c r="J23" s="101" t="str">
        <f>VLOOKUP(C23,'All Entries'!$B$1:$N$657,13,0)</f>
        <v>s24bijotkar@gmail.com</v>
      </c>
      <c r="K23" s="662">
        <f>VLOOKUP(C23,'All Entries'!$B$1:$P$657,15,0)</f>
        <v>9890774076</v>
      </c>
    </row>
    <row r="24" spans="1:11" ht="16.5" thickTop="1" thickBot="1">
      <c r="A24" s="100">
        <v>23</v>
      </c>
      <c r="B24" s="100" t="s">
        <v>10092</v>
      </c>
      <c r="C24" s="100" t="s">
        <v>10091</v>
      </c>
      <c r="D24" s="100" t="s">
        <v>12350</v>
      </c>
      <c r="E24" s="100" t="str">
        <f>VLOOKUP(C24,'All Entries'!B24:F712,5,0)</f>
        <v>CMPN</v>
      </c>
      <c r="F24" s="100" t="str">
        <f>VLOOKUP(C24,'All Entries'!B24:G712,6,0)</f>
        <v>CMPN-1</v>
      </c>
      <c r="G24" s="100" t="s">
        <v>12341</v>
      </c>
      <c r="H24" s="660">
        <v>350000</v>
      </c>
      <c r="I24" s="101" t="str">
        <f>VLOOKUP(C24,'All Entries'!$B$1:$M$657,12,0)</f>
        <v>spoorti.araganji@vit.edu.in</v>
      </c>
      <c r="J24" s="101" t="str">
        <f>VLOOKUP(C24,'All Entries'!$B$1:$N$657,13,0)</f>
        <v>spoortiaraganji@gmail.com</v>
      </c>
      <c r="K24" s="662">
        <f>VLOOKUP(C24,'All Entries'!$B$1:$P$657,15,0)</f>
        <v>9588621379</v>
      </c>
    </row>
    <row r="25" spans="1:11" ht="16.5" thickTop="1" thickBot="1">
      <c r="A25" s="100">
        <v>24</v>
      </c>
      <c r="B25" s="100" t="s">
        <v>2638</v>
      </c>
      <c r="C25" s="100" t="s">
        <v>2637</v>
      </c>
      <c r="D25" s="100" t="s">
        <v>12350</v>
      </c>
      <c r="E25" s="100" t="str">
        <f>VLOOKUP(C25,'All Entries'!B25:F713,5,0)</f>
        <v>INFT</v>
      </c>
      <c r="F25" s="100" t="str">
        <f>VLOOKUP(C25,'All Entries'!B25:G713,6,0)</f>
        <v>INFT-2</v>
      </c>
      <c r="G25" s="100" t="s">
        <v>12342</v>
      </c>
      <c r="H25" s="660">
        <v>500000</v>
      </c>
      <c r="I25" s="101" t="str">
        <f>VLOOKUP(C25,'All Entries'!$B$1:$M$657,12,0)</f>
        <v>devesh.bhangale@vit.edu.in</v>
      </c>
      <c r="J25" s="101" t="str">
        <f>VLOOKUP(C25,'All Entries'!$B$1:$N$657,13,0)</f>
        <v>Devesh1806@gmail.com</v>
      </c>
      <c r="K25" s="662">
        <f>VLOOKUP(C25,'All Entries'!$B$1:$P$657,15,0)</f>
        <v>7506385338</v>
      </c>
    </row>
    <row r="26" spans="1:11" ht="16.5" thickTop="1" thickBot="1">
      <c r="A26" s="100">
        <v>25</v>
      </c>
      <c r="B26" s="100" t="s">
        <v>1512</v>
      </c>
      <c r="C26" s="100" t="s">
        <v>1511</v>
      </c>
      <c r="D26" s="100" t="s">
        <v>12350</v>
      </c>
      <c r="E26" s="100" t="str">
        <f>VLOOKUP(C26,'All Entries'!B26:F714,5,0)</f>
        <v>INFT</v>
      </c>
      <c r="F26" s="100" t="str">
        <f>VLOOKUP(C26,'All Entries'!B26:G714,6,0)</f>
        <v>INFT-1</v>
      </c>
      <c r="G26" s="100" t="s">
        <v>12342</v>
      </c>
      <c r="H26" s="660">
        <v>500000</v>
      </c>
      <c r="I26" s="101" t="str">
        <f>VLOOKUP(C26,'All Entries'!$B$1:$M$657,12,0)</f>
        <v>anish.kumar@vit.edu.in</v>
      </c>
      <c r="J26" s="101" t="str">
        <f>VLOOKUP(C26,'All Entries'!$B$1:$N$657,13,0)</f>
        <v>anish.kumar.1901@gmail.com</v>
      </c>
      <c r="K26" s="662">
        <f>VLOOKUP(C26,'All Entries'!$B$1:$P$657,15,0)</f>
        <v>8580831417</v>
      </c>
    </row>
    <row r="27" spans="1:11" ht="16.5" thickTop="1" thickBot="1">
      <c r="A27" s="100">
        <v>26</v>
      </c>
      <c r="B27" s="100" t="s">
        <v>5975</v>
      </c>
      <c r="C27" s="100" t="s">
        <v>5974</v>
      </c>
      <c r="D27" s="100" t="s">
        <v>12350</v>
      </c>
      <c r="E27" s="100" t="str">
        <f>VLOOKUP(C27,'All Entries'!B27:F715,5,0)</f>
        <v>EXTC</v>
      </c>
      <c r="F27" s="100" t="str">
        <f>VLOOKUP(C27,'All Entries'!B27:G715,6,0)</f>
        <v>EXTC 2</v>
      </c>
      <c r="G27" s="100" t="s">
        <v>12341</v>
      </c>
      <c r="H27" s="660">
        <v>350000</v>
      </c>
      <c r="I27" s="101" t="str">
        <f>VLOOKUP(C27,'All Entries'!$B$1:$M$657,12,0)</f>
        <v>pooja.sharma1@vit.edu.in</v>
      </c>
      <c r="J27" s="101" t="str">
        <f>VLOOKUP(C27,'All Entries'!$B$1:$N$657,13,0)</f>
        <v>ps3444743@gmail.com</v>
      </c>
      <c r="K27" s="662">
        <f>VLOOKUP(C27,'All Entries'!$B$1:$P$657,15,0)</f>
        <v>8291399284</v>
      </c>
    </row>
    <row r="28" spans="1:11" ht="16.5" thickTop="1" thickBot="1">
      <c r="A28" s="100">
        <v>27</v>
      </c>
      <c r="B28" s="100" t="s">
        <v>11782</v>
      </c>
      <c r="C28" s="100" t="s">
        <v>1254</v>
      </c>
      <c r="D28" s="100" t="s">
        <v>12350</v>
      </c>
      <c r="E28" s="100" t="str">
        <f>VLOOKUP(C28,'All Entries'!B28:F716,5,0)</f>
        <v>CMPN</v>
      </c>
      <c r="F28" s="100" t="str">
        <f>VLOOKUP(C28,'All Entries'!B28:G716,6,0)</f>
        <v>CMPN-2</v>
      </c>
      <c r="G28" s="100" t="s">
        <v>12342</v>
      </c>
      <c r="H28" s="660">
        <v>500000</v>
      </c>
      <c r="I28" s="101" t="str">
        <f>VLOOKUP(C28,'All Entries'!$B$1:$M$657,12,0)</f>
        <v>anamika.ghosh@vit.edu.in</v>
      </c>
      <c r="J28" s="101" t="str">
        <f>VLOOKUP(C28,'All Entries'!$B$1:$N$657,13,0)</f>
        <v>anamikaghosh990@gmail.com</v>
      </c>
      <c r="K28" s="662">
        <f>VLOOKUP(C28,'All Entries'!$B$1:$P$657,15,0)</f>
        <v>9987086956</v>
      </c>
    </row>
    <row r="29" spans="1:11" ht="16.5" thickTop="1" thickBot="1">
      <c r="A29" s="100">
        <v>28</v>
      </c>
      <c r="B29" s="100" t="s">
        <v>11887</v>
      </c>
      <c r="C29" s="100" t="s">
        <v>1016</v>
      </c>
      <c r="D29" s="100" t="s">
        <v>12350</v>
      </c>
      <c r="E29" s="100" t="str">
        <f>VLOOKUP(C29,'All Entries'!B29:F717,5,0)</f>
        <v>INFT</v>
      </c>
      <c r="F29" s="100" t="str">
        <f>VLOOKUP(C29,'All Entries'!B29:G717,6,0)</f>
        <v>INFT-2</v>
      </c>
      <c r="G29" s="100" t="s">
        <v>12341</v>
      </c>
      <c r="H29" s="660">
        <v>350000</v>
      </c>
      <c r="I29" s="101" t="str">
        <f>VLOOKUP(C29,'All Entries'!$B$1:$M$657,12,0)</f>
        <v>akshay.mohite@vit.edu.in</v>
      </c>
      <c r="J29" s="101" t="str">
        <f>VLOOKUP(C29,'All Entries'!$B$1:$N$657,13,0)</f>
        <v>akmohite1506@gmail.com</v>
      </c>
      <c r="K29" s="662">
        <f>VLOOKUP(C29,'All Entries'!$B$1:$P$657,15,0)</f>
        <v>8976689033</v>
      </c>
    </row>
    <row r="30" spans="1:11" ht="16.5" thickTop="1" thickBot="1">
      <c r="A30" s="100">
        <v>29</v>
      </c>
      <c r="B30" s="100" t="s">
        <v>2141</v>
      </c>
      <c r="C30" s="100" t="s">
        <v>2140</v>
      </c>
      <c r="D30" s="100" t="s">
        <v>12350</v>
      </c>
      <c r="E30" s="100" t="str">
        <f>VLOOKUP(C30,'All Entries'!B31:F719,5,0)</f>
        <v>EXTC</v>
      </c>
      <c r="F30" s="100" t="str">
        <f>VLOOKUP(C30,'All Entries'!B31:G719,6,0)</f>
        <v>EXTC 1</v>
      </c>
      <c r="G30" s="100" t="s">
        <v>12342</v>
      </c>
      <c r="H30" s="660">
        <v>500000</v>
      </c>
      <c r="I30" s="101" t="str">
        <f>VLOOKUP(C30,'All Entries'!$B$1:$M$657,12,0)</f>
        <v>atharva.nimje@vit.edu.in</v>
      </c>
      <c r="J30" s="101" t="str">
        <f>VLOOKUP(C30,'All Entries'!$B$1:$N$657,13,0)</f>
        <v>atharvanimje@gmail.com</v>
      </c>
      <c r="K30" s="662">
        <f>VLOOKUP(C30,'All Entries'!$B$1:$P$657,15,0)</f>
        <v>9869673729</v>
      </c>
    </row>
    <row r="31" spans="1:11" ht="16.5" thickTop="1" thickBot="1">
      <c r="A31" s="100">
        <v>30</v>
      </c>
      <c r="B31" s="100" t="s">
        <v>5915</v>
      </c>
      <c r="C31" s="100" t="s">
        <v>5914</v>
      </c>
      <c r="D31" s="100" t="s">
        <v>12350</v>
      </c>
      <c r="E31" s="100" t="str">
        <f>VLOOKUP(C31,'All Entries'!B32:F720,5,0)</f>
        <v>CMPN</v>
      </c>
      <c r="F31" s="100" t="str">
        <f>VLOOKUP(C31,'All Entries'!B32:G720,6,0)</f>
        <v>CMPN-1</v>
      </c>
      <c r="G31" s="100" t="s">
        <v>12341</v>
      </c>
      <c r="H31" s="660">
        <v>350000</v>
      </c>
      <c r="I31" s="101" t="str">
        <f>VLOOKUP(C31,'All Entries'!$B$1:$M$657,12,0)</f>
        <v>pooja.chavan1@vit.edu.in</v>
      </c>
      <c r="J31" s="101" t="str">
        <f>VLOOKUP(C31,'All Entries'!$B$1:$N$657,13,0)</f>
        <v>poojaachavan.24@gmail.com</v>
      </c>
      <c r="K31" s="662">
        <f>VLOOKUP(C31,'All Entries'!$B$1:$P$657,15,0)</f>
        <v>9702001403</v>
      </c>
    </row>
    <row r="32" spans="1:11" ht="16.5" thickTop="1" thickBot="1">
      <c r="A32" s="100">
        <v>31</v>
      </c>
      <c r="B32" s="100" t="s">
        <v>8958</v>
      </c>
      <c r="C32" s="100" t="s">
        <v>8957</v>
      </c>
      <c r="D32" s="100" t="s">
        <v>12350</v>
      </c>
      <c r="E32" s="100" t="str">
        <f>VLOOKUP(C32,'All Entries'!B33:F721,5,0)</f>
        <v>INFT</v>
      </c>
      <c r="F32" s="100" t="str">
        <f>VLOOKUP(C32,'All Entries'!B33:G721,6,0)</f>
        <v>INFT-1</v>
      </c>
      <c r="G32" s="100" t="s">
        <v>12342</v>
      </c>
      <c r="H32" s="660">
        <v>500000</v>
      </c>
      <c r="I32" s="101" t="str">
        <f>VLOOKUP(C32,'All Entries'!$B$1:$M$657,12,0)</f>
        <v>shreya.pattewar@vit.edu.in</v>
      </c>
      <c r="J32" s="101" t="str">
        <f>VLOOKUP(C32,'All Entries'!$B$1:$N$657,13,0)</f>
        <v>shreya.pattewar1999@gmail.com</v>
      </c>
      <c r="K32" s="662">
        <f>VLOOKUP(C32,'All Entries'!$B$1:$P$657,15,0)</f>
        <v>8424808683</v>
      </c>
    </row>
    <row r="33" spans="1:11" ht="16.5" thickTop="1" thickBot="1">
      <c r="A33" s="100">
        <v>32</v>
      </c>
      <c r="B33" s="100" t="s">
        <v>11824</v>
      </c>
      <c r="C33" s="100" t="s">
        <v>3844</v>
      </c>
      <c r="D33" s="100" t="s">
        <v>12350</v>
      </c>
      <c r="E33" s="100" t="str">
        <f>VLOOKUP(C33,'All Entries'!B34:F722,5,0)</f>
        <v>EXTC</v>
      </c>
      <c r="F33" s="100" t="str">
        <f>VLOOKUP(C33,'All Entries'!B34:G722,6,0)</f>
        <v>EXTC 1</v>
      </c>
      <c r="G33" s="100" t="s">
        <v>12342</v>
      </c>
      <c r="H33" s="660">
        <v>500000</v>
      </c>
      <c r="I33" s="101" t="str">
        <f>VLOOKUP(C33,'All Entries'!$B$1:$M$657,12,0)</f>
        <v>kartik.jondhalekar@vit.edu.in</v>
      </c>
      <c r="J33" s="101" t="str">
        <f>VLOOKUP(C33,'All Entries'!$B$1:$N$657,13,0)</f>
        <v>jondhalekarkartik@gmail.com</v>
      </c>
      <c r="K33" s="662">
        <f>VLOOKUP(C33,'All Entries'!$B$1:$P$657,15,0)</f>
        <v>9867923015</v>
      </c>
    </row>
    <row r="34" spans="1:11" ht="16.5" thickTop="1" thickBot="1">
      <c r="A34" s="100">
        <v>33</v>
      </c>
      <c r="B34" s="100" t="s">
        <v>2332</v>
      </c>
      <c r="C34" s="100" t="s">
        <v>2331</v>
      </c>
      <c r="D34" s="100" t="s">
        <v>12350</v>
      </c>
      <c r="E34" s="100" t="str">
        <f>VLOOKUP(C34,'All Entries'!B35:F723,5,0)</f>
        <v>INFT</v>
      </c>
      <c r="F34" s="100" t="str">
        <f>VLOOKUP(C34,'All Entries'!B35:G723,6,0)</f>
        <v>INFT-1</v>
      </c>
      <c r="G34" s="100" t="s">
        <v>12341</v>
      </c>
      <c r="H34" s="660">
        <v>350000</v>
      </c>
      <c r="I34" s="101" t="str">
        <f>VLOOKUP(C34,'All Entries'!$B$1:$M$657,12,0)</f>
        <v>bhavika.gujare@vit.edu.in</v>
      </c>
      <c r="J34" s="101" t="str">
        <f>VLOOKUP(C34,'All Entries'!$B$1:$N$657,13,0)</f>
        <v>bhavikagujare@gmail.com</v>
      </c>
      <c r="K34" s="662">
        <f>VLOOKUP(C34,'All Entries'!$B$1:$P$657,15,0)</f>
        <v>9326797162</v>
      </c>
    </row>
    <row r="35" spans="1:11" ht="16.5" thickTop="1" thickBot="1">
      <c r="A35" s="100">
        <v>34</v>
      </c>
      <c r="B35" s="100" t="s">
        <v>6974</v>
      </c>
      <c r="C35" s="100" t="s">
        <v>6973</v>
      </c>
      <c r="D35" s="100" t="s">
        <v>12350</v>
      </c>
      <c r="E35" s="100" t="str">
        <f>VLOOKUP(C35,'All Entries'!B36:F724,5,0)</f>
        <v>INFT</v>
      </c>
      <c r="F35" s="100" t="str">
        <f>VLOOKUP(C35,'All Entries'!B36:G724,6,0)</f>
        <v>INFT-1</v>
      </c>
      <c r="G35" s="100" t="s">
        <v>12342</v>
      </c>
      <c r="H35" s="660">
        <v>500000</v>
      </c>
      <c r="I35" s="101" t="str">
        <f>VLOOKUP(C35,'All Entries'!$B$1:$M$657,12,0)</f>
        <v>rishabh.jain1@vit.edu.in</v>
      </c>
      <c r="J35" s="101" t="str">
        <f>VLOOKUP(C35,'All Entries'!$B$1:$N$657,13,0)</f>
        <v>jainrishabh991.rj@gmail.com</v>
      </c>
      <c r="K35" s="662">
        <f>VLOOKUP(C35,'All Entries'!$B$1:$P$657,15,0)</f>
        <v>9967861377</v>
      </c>
    </row>
    <row r="36" spans="1:11" ht="16.5" thickTop="1" thickBot="1">
      <c r="A36" s="100">
        <v>35</v>
      </c>
      <c r="B36" s="100" t="s">
        <v>12343</v>
      </c>
      <c r="C36" s="100" t="s">
        <v>12354</v>
      </c>
      <c r="D36" s="100" t="s">
        <v>12350</v>
      </c>
      <c r="E36" s="100" t="str">
        <f>VLOOKUP(C36,'All Entries'!B37:F725,5,0)</f>
        <v>CMPN</v>
      </c>
      <c r="F36" s="100" t="str">
        <f>VLOOKUP(C36,'All Entries'!B37:G725,6,0)</f>
        <v>CMPN-1</v>
      </c>
      <c r="G36" s="100" t="s">
        <v>12342</v>
      </c>
      <c r="H36" s="660">
        <v>500000</v>
      </c>
      <c r="I36" s="101" t="str">
        <f>VLOOKUP(C36,'All Entries'!$B$1:$M$657,12,0)</f>
        <v>pearl.patel@vit.edu.in</v>
      </c>
      <c r="J36" s="101" t="str">
        <f>VLOOKUP(C36,'All Entries'!$B$1:$N$657,13,0)</f>
        <v>pearl207@gmail.com</v>
      </c>
      <c r="K36" s="662">
        <f>VLOOKUP(C36,'All Entries'!$B$1:$P$657,15,0)</f>
        <v>9619293371</v>
      </c>
    </row>
    <row r="37" spans="1:11" ht="16.5" thickTop="1" thickBot="1">
      <c r="A37" s="100">
        <v>36</v>
      </c>
      <c r="B37" s="100" t="s">
        <v>12347</v>
      </c>
      <c r="C37" s="100" t="s">
        <v>12355</v>
      </c>
      <c r="D37" s="100" t="s">
        <v>12350</v>
      </c>
      <c r="E37" s="100" t="str">
        <f>VLOOKUP(C37,'All Entries'!B39:F727,5,0)</f>
        <v>CMPN</v>
      </c>
      <c r="F37" s="100" t="str">
        <f>VLOOKUP(C37,'All Entries'!B39:G727,6,0)</f>
        <v>CMPN-1</v>
      </c>
      <c r="G37" s="100" t="s">
        <v>12341</v>
      </c>
      <c r="H37" s="660">
        <v>350000</v>
      </c>
      <c r="I37" s="101" t="str">
        <f>VLOOKUP(C37,'All Entries'!$B$1:$M$657,12,0)</f>
        <v>shraddha.parkhe@vit.edu.in</v>
      </c>
      <c r="J37" s="101" t="str">
        <f>VLOOKUP(C37,'All Entries'!$B$1:$N$657,13,0)</f>
        <v>shraddhapar21@gmail.com</v>
      </c>
      <c r="K37" s="662">
        <f>VLOOKUP(C37,'All Entries'!$B$1:$P$657,15,0)</f>
        <v>9762733031</v>
      </c>
    </row>
    <row r="38" spans="1:11" s="32" customFormat="1" ht="16.5" thickTop="1" thickBot="1">
      <c r="A38" s="100">
        <v>37</v>
      </c>
      <c r="B38" s="102" t="s">
        <v>12345</v>
      </c>
      <c r="C38" s="102" t="s">
        <v>1276</v>
      </c>
      <c r="D38" s="102" t="s">
        <v>12350</v>
      </c>
      <c r="E38" s="100" t="str">
        <f>VLOOKUP(C38,'All Entries'!B40:F728,5,0)</f>
        <v>CMPN</v>
      </c>
      <c r="F38" s="100" t="str">
        <f>VLOOKUP(C38,'All Entries'!B40:G728,6,0)</f>
        <v>CMPN-2</v>
      </c>
      <c r="G38" s="102" t="s">
        <v>12342</v>
      </c>
      <c r="H38" s="660">
        <v>500000</v>
      </c>
      <c r="I38" s="101" t="str">
        <f>VLOOKUP(C38,'All Entries'!$B$1:$M$657,12,0)</f>
        <v>anamika.kundu@vit.edu.in</v>
      </c>
      <c r="J38" s="101" t="str">
        <f>VLOOKUP(C38,'All Entries'!$B$1:$N$657,13,0)</f>
        <v>anamika.kundu1110@gmail.com</v>
      </c>
      <c r="K38" s="662">
        <f>VLOOKUP(C38,'All Entries'!$B$1:$P$657,15,0)</f>
        <v>9870727270</v>
      </c>
    </row>
    <row r="39" spans="1:11" s="32" customFormat="1" ht="16.5" thickTop="1" thickBot="1">
      <c r="A39" s="100">
        <v>38</v>
      </c>
      <c r="B39" s="102" t="s">
        <v>12346</v>
      </c>
      <c r="C39" s="102" t="s">
        <v>2100</v>
      </c>
      <c r="D39" s="102" t="s">
        <v>12350</v>
      </c>
      <c r="E39" s="100" t="str">
        <f>VLOOKUP(C39,'All Entries'!B41:F729,5,0)</f>
        <v>INFT</v>
      </c>
      <c r="F39" s="100" t="str">
        <f>VLOOKUP(C39,'All Entries'!B41:G729,6,0)</f>
        <v>INFT-1</v>
      </c>
      <c r="G39" s="102" t="s">
        <v>12341</v>
      </c>
      <c r="H39" s="660">
        <v>350000</v>
      </c>
      <c r="I39" s="101" t="str">
        <f>VLOOKUP(C39,'All Entries'!$B$1:$M$657,12,0)</f>
        <v>atharva.gadiwan@vit.edu.in</v>
      </c>
      <c r="J39" s="101" t="str">
        <f>VLOOKUP(C39,'All Entries'!$B$1:$N$657,13,0)</f>
        <v>adgadiwan09@gmail.com</v>
      </c>
      <c r="K39" s="662">
        <f>VLOOKUP(C39,'All Entries'!$B$1:$P$657,15,0)</f>
        <v>8828720319</v>
      </c>
    </row>
    <row r="40" spans="1:11" s="32" customFormat="1" ht="16.5" thickTop="1" thickBot="1">
      <c r="A40" s="100">
        <v>39</v>
      </c>
      <c r="B40" s="102" t="s">
        <v>2736</v>
      </c>
      <c r="C40" s="102" t="s">
        <v>2735</v>
      </c>
      <c r="D40" s="102" t="s">
        <v>12350</v>
      </c>
      <c r="E40" s="100" t="str">
        <f>VLOOKUP(C40,'All Entries'!B42:F730,5,0)</f>
        <v>EXTC</v>
      </c>
      <c r="F40" s="100" t="str">
        <f>VLOOKUP(C40,'All Entries'!B42:G730,6,0)</f>
        <v>EXTC 2</v>
      </c>
      <c r="G40" s="102" t="s">
        <v>14422</v>
      </c>
      <c r="H40" s="660">
        <v>1000000</v>
      </c>
      <c r="I40" s="101" t="str">
        <f>VLOOKUP(C40,'All Entries'!$B$1:$M$657,12,0)</f>
        <v>durgesh.upadhyay@vit.edu.in</v>
      </c>
      <c r="J40" s="101" t="str">
        <f>VLOOKUP(C40,'All Entries'!$B$1:$N$657,13,0)</f>
        <v>udurgesh6@gmail.com</v>
      </c>
      <c r="K40" s="662">
        <f>VLOOKUP(C40,'All Entries'!$B$1:$P$657,15,0)</f>
        <v>9892081390</v>
      </c>
    </row>
    <row r="41" spans="1:11" s="32" customFormat="1" ht="16.5" thickTop="1" thickBot="1">
      <c r="A41" s="100">
        <v>40</v>
      </c>
      <c r="B41" s="102" t="s">
        <v>1844</v>
      </c>
      <c r="C41" s="102" t="s">
        <v>1843</v>
      </c>
      <c r="D41" s="102" t="s">
        <v>12350</v>
      </c>
      <c r="E41" s="100" t="str">
        <f>VLOOKUP(C41,'All Entries'!B43:F731,5,0)</f>
        <v>CMPN</v>
      </c>
      <c r="F41" s="100" t="str">
        <f>VLOOKUP(C41,'All Entries'!B43:G731,6,0)</f>
        <v>CMPN-3</v>
      </c>
      <c r="G41" s="102" t="s">
        <v>14422</v>
      </c>
      <c r="H41" s="660">
        <v>1000000</v>
      </c>
      <c r="I41" s="101" t="str">
        <f>VLOOKUP(C41,'All Entries'!$B$1:$M$657,12,0)</f>
        <v>aritro.biswas@vit.edu.in</v>
      </c>
      <c r="J41" s="101" t="str">
        <f>VLOOKUP(C41,'All Entries'!$B$1:$N$657,13,0)</f>
        <v>aritro13@gmail.com</v>
      </c>
      <c r="K41" s="662">
        <f>VLOOKUP(C41,'All Entries'!$B$1:$P$657,15,0)</f>
        <v>9987245765</v>
      </c>
    </row>
    <row r="42" spans="1:11" s="32" customFormat="1" ht="16.5" thickTop="1" thickBot="1">
      <c r="A42" s="100">
        <v>41</v>
      </c>
      <c r="B42" s="102" t="s">
        <v>13029</v>
      </c>
      <c r="C42" s="102" t="s">
        <v>4588</v>
      </c>
      <c r="D42" s="102" t="s">
        <v>12350</v>
      </c>
      <c r="E42" s="100" t="str">
        <f>VLOOKUP(C42,'All Entries'!B44:F732,5,0)</f>
        <v>ETRX</v>
      </c>
      <c r="F42" s="100" t="str">
        <f>VLOOKUP(C42,'All Entries'!B44:G732,6,0)</f>
        <v>ETRX 1</v>
      </c>
      <c r="G42" s="102" t="s">
        <v>14422</v>
      </c>
      <c r="H42" s="660">
        <v>1000000</v>
      </c>
      <c r="I42" s="101" t="str">
        <f>VLOOKUP(C42,'All Entries'!$B$1:$M$657,12,0)</f>
        <v>mayur.bhivara@vit.edu.in</v>
      </c>
      <c r="J42" s="101" t="str">
        <f>VLOOKUP(C42,'All Entries'!$B$1:$N$657,13,0)</f>
        <v>mayurbhivara@gmail.com</v>
      </c>
      <c r="K42" s="662">
        <f>VLOOKUP(C42,'All Entries'!$B$1:$P$657,15,0)</f>
        <v>8286717186</v>
      </c>
    </row>
    <row r="43" spans="1:11" s="32" customFormat="1" ht="16.5" thickTop="1" thickBot="1">
      <c r="A43" s="100">
        <v>42</v>
      </c>
      <c r="B43" s="102" t="s">
        <v>10453</v>
      </c>
      <c r="C43" s="102" t="s">
        <v>10452</v>
      </c>
      <c r="D43" s="102" t="s">
        <v>12350</v>
      </c>
      <c r="E43" s="100" t="str">
        <f>VLOOKUP(C43,'All Entries'!B45:F733,5,0)</f>
        <v>EXTC</v>
      </c>
      <c r="F43" s="100" t="str">
        <f>VLOOKUP(C43,'All Entries'!B45:G733,6,0)</f>
        <v>EXTC 1</v>
      </c>
      <c r="G43" s="102" t="s">
        <v>14422</v>
      </c>
      <c r="H43" s="660">
        <v>1000000</v>
      </c>
      <c r="I43" s="101" t="str">
        <f>VLOOKUP(C43,'All Entries'!$B$1:$M$657,12,0)</f>
        <v>tanay.shah@vit.edu.in</v>
      </c>
      <c r="J43" s="101" t="str">
        <f>VLOOKUP(C43,'All Entries'!$B$1:$N$657,13,0)</f>
        <v>tanayshah027@gmail.com</v>
      </c>
      <c r="K43" s="662">
        <f>VLOOKUP(C43,'All Entries'!$B$1:$P$657,15,0)</f>
        <v>9653198978</v>
      </c>
    </row>
    <row r="44" spans="1:11" s="32" customFormat="1" ht="16.5" thickTop="1" thickBot="1">
      <c r="A44" s="100">
        <v>43</v>
      </c>
      <c r="B44" s="102" t="s">
        <v>12349</v>
      </c>
      <c r="C44" s="102" t="s">
        <v>1416</v>
      </c>
      <c r="D44" s="102" t="s">
        <v>14426</v>
      </c>
      <c r="E44" s="100" t="str">
        <f>VLOOKUP(C44,'All Entries'!B38:F726,5,0)</f>
        <v>INFT</v>
      </c>
      <c r="F44" s="100" t="str">
        <f>VLOOKUP(C44,'All Entries'!B38:G726,6,0)</f>
        <v>INFT-1</v>
      </c>
      <c r="G44" s="102" t="s">
        <v>14422</v>
      </c>
      <c r="H44" s="660">
        <v>1000000</v>
      </c>
      <c r="I44" s="101" t="str">
        <f>VLOOKUP(C44,'All Entries'!$B$1:$M$657,12,0)</f>
        <v>aniket.singh@vit.edu.in</v>
      </c>
      <c r="J44" s="101" t="str">
        <f>VLOOKUP(C44,'All Entries'!$B$1:$N$657,13,0)</f>
        <v>bruces1998@gmail.com</v>
      </c>
      <c r="K44" s="663">
        <f>VLOOKUP(C44,'All Entries'!$B$1:$P$657,15,0)</f>
        <v>917028319985</v>
      </c>
    </row>
    <row r="45" spans="1:11" ht="16.5" thickTop="1" thickBot="1">
      <c r="A45" s="100">
        <v>44</v>
      </c>
      <c r="B45" s="100" t="s">
        <v>10283</v>
      </c>
      <c r="C45" s="100" t="s">
        <v>10282</v>
      </c>
      <c r="D45" s="100" t="s">
        <v>14426</v>
      </c>
      <c r="E45" s="100" t="str">
        <f>VLOOKUP(C45,'All Entries'!B1:F648,5,0)</f>
        <v>INFT</v>
      </c>
      <c r="F45" s="100" t="str">
        <f>VLOOKUP(C45,'All Entries'!B1:G648,6,0)</f>
        <v>INFT-2</v>
      </c>
      <c r="G45" s="100" t="s">
        <v>12341</v>
      </c>
      <c r="H45" s="660">
        <v>650000</v>
      </c>
      <c r="I45" s="101" t="str">
        <f>VLOOKUP(C45,'All Entries'!$B$1:$M$657,12,0)</f>
        <v>sushant.kulkarni@vit.edu.in</v>
      </c>
      <c r="J45" s="101" t="str">
        <f>VLOOKUP(C45,'All Entries'!$B$1:$N$657,13,0)</f>
        <v>kulkarnisushant0408@gmail.com</v>
      </c>
      <c r="K45" s="662">
        <f>VLOOKUP(C45,'All Entries'!$B$1:$P$657,15,0)</f>
        <v>7045653008</v>
      </c>
    </row>
    <row r="46" spans="1:11" ht="16.5" thickTop="1" thickBot="1">
      <c r="A46" s="100">
        <v>45</v>
      </c>
      <c r="B46" s="100" t="s">
        <v>11781</v>
      </c>
      <c r="C46" s="100" t="s">
        <v>9720</v>
      </c>
      <c r="D46" s="100" t="s">
        <v>14426</v>
      </c>
      <c r="E46" s="100" t="str">
        <f>VLOOKUP(C46,'All Entries'!B30:F718,5,0)</f>
        <v>CMPN</v>
      </c>
      <c r="F46" s="100" t="str">
        <f>VLOOKUP(C46,'All Entries'!B30:G718,6,0)</f>
        <v>CMPN-1</v>
      </c>
      <c r="G46" s="100" t="s">
        <v>12341</v>
      </c>
      <c r="H46" s="660">
        <v>650000</v>
      </c>
      <c r="I46" s="101" t="str">
        <f>VLOOKUP(C46,'All Entries'!$B$1:$M$657,12,0)</f>
        <v>siddhesh.pawar@vit.edu.in</v>
      </c>
      <c r="J46" s="101" t="str">
        <f>VLOOKUP(C46,'All Entries'!$B$1:$N$657,13,0)</f>
        <v>sidpawar2398@gmail.com</v>
      </c>
      <c r="K46" s="662">
        <f>VLOOKUP(C46,'All Entries'!$B$1:$P$657,15,0)</f>
        <v>8286989186</v>
      </c>
    </row>
    <row r="47" spans="1:11" s="32" customFormat="1" ht="15.75" thickTop="1">
      <c r="A47" s="882"/>
      <c r="B47" s="882"/>
      <c r="C47" s="882"/>
      <c r="D47" s="882"/>
      <c r="E47" s="883"/>
      <c r="F47" s="883"/>
      <c r="G47" s="882"/>
      <c r="H47" s="884"/>
      <c r="I47" s="885"/>
      <c r="J47" s="885"/>
      <c r="K47" s="886"/>
    </row>
    <row r="48" spans="1:11" s="32" customFormat="1">
      <c r="A48" s="882"/>
      <c r="B48" s="882"/>
      <c r="C48" s="882"/>
      <c r="D48" s="882"/>
      <c r="E48" s="883"/>
      <c r="F48" s="883"/>
      <c r="G48" s="882"/>
      <c r="H48" s="884"/>
      <c r="I48" s="885"/>
      <c r="J48" s="885"/>
      <c r="K48" s="886"/>
    </row>
    <row r="49" spans="6:7" ht="15.75" thickBot="1"/>
    <row r="50" spans="6:7" ht="16.5" thickTop="1" thickBot="1">
      <c r="F50" s="622" t="s">
        <v>12341</v>
      </c>
      <c r="G50" s="622">
        <f>COUNTIF(G2:G43,"level 1")</f>
        <v>19</v>
      </c>
    </row>
    <row r="51" spans="6:7" ht="16.5" thickTop="1" thickBot="1">
      <c r="F51" s="622" t="s">
        <v>12342</v>
      </c>
      <c r="G51" s="622">
        <f>COUNTIF(G2:G43,"level 2")</f>
        <v>19</v>
      </c>
    </row>
    <row r="52" spans="6:7" ht="16.5" thickTop="1" thickBot="1">
      <c r="F52" s="876" t="s">
        <v>14422</v>
      </c>
      <c r="G52" s="876">
        <f>COUNTIF(G2:G43,"level 3")</f>
        <v>4</v>
      </c>
    </row>
    <row r="53" spans="6:7" ht="16.5" thickTop="1" thickBot="1">
      <c r="F53" s="876" t="s">
        <v>14427</v>
      </c>
      <c r="G53" s="876">
        <f>COUNTIF(G44:G46,"Level 3")</f>
        <v>1</v>
      </c>
    </row>
    <row r="54" spans="6:7" ht="16.5" thickTop="1" thickBot="1">
      <c r="F54" s="876" t="s">
        <v>14428</v>
      </c>
      <c r="G54" s="876">
        <f>COUNTIF(G44:G46,"Level 1")</f>
        <v>2</v>
      </c>
    </row>
    <row r="55" spans="6:7" ht="16.5" thickTop="1" thickBot="1">
      <c r="F55" s="876" t="s">
        <v>12404</v>
      </c>
      <c r="G55" s="876">
        <f>SUM(G50:G54)</f>
        <v>45</v>
      </c>
    </row>
    <row r="56" spans="6:7" ht="15.75" thickTop="1"/>
  </sheetData>
  <phoneticPr fontId="34" type="noConversion"/>
  <conditionalFormatting sqref="C689:C1048576 C1:C39 C44:C49">
    <cfRule type="duplicateValues" dxfId="101" priority="2"/>
  </conditionalFormatting>
  <conditionalFormatting sqref="C40:C43">
    <cfRule type="duplicateValues" dxfId="10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C1:L12"/>
  <sheetViews>
    <sheetView workbookViewId="0">
      <selection activeCell="K15" sqref="K15"/>
    </sheetView>
  </sheetViews>
  <sheetFormatPr defaultRowHeight="15"/>
  <cols>
    <col min="3" max="3" width="5.7109375" bestFit="1" customWidth="1"/>
    <col min="4" max="4" width="30.28515625" bestFit="1" customWidth="1"/>
    <col min="5" max="5" width="12.85546875" customWidth="1"/>
    <col min="6" max="6" width="8.42578125" customWidth="1"/>
    <col min="7" max="7" width="9.140625" customWidth="1"/>
    <col min="8" max="8" width="9.28515625" bestFit="1" customWidth="1"/>
    <col min="9" max="9" width="10.28515625" customWidth="1"/>
    <col min="10" max="10" width="33.28515625" bestFit="1" customWidth="1"/>
    <col min="11" max="11" width="30.85546875" customWidth="1"/>
    <col min="12" max="12" width="13.5703125" style="657" customWidth="1"/>
  </cols>
  <sheetData>
    <row r="1" spans="3:12" ht="15.75" thickBot="1"/>
    <row r="2" spans="3:12" s="90" customFormat="1" ht="22.5" customHeight="1" thickTop="1" thickBot="1">
      <c r="C2" s="91" t="s">
        <v>12351</v>
      </c>
      <c r="D2" s="91" t="s">
        <v>12289</v>
      </c>
      <c r="E2" s="91" t="s">
        <v>12333</v>
      </c>
      <c r="F2" s="91" t="s">
        <v>12290</v>
      </c>
      <c r="G2" s="91" t="s">
        <v>12492</v>
      </c>
      <c r="H2" s="91" t="s">
        <v>12336</v>
      </c>
      <c r="I2" s="91" t="s">
        <v>12491</v>
      </c>
      <c r="J2" s="666" t="s">
        <v>13744</v>
      </c>
      <c r="K2" s="664" t="s">
        <v>13756</v>
      </c>
      <c r="L2" s="666" t="s">
        <v>13743</v>
      </c>
    </row>
    <row r="3" spans="3:12" s="89" customFormat="1" ht="20.25" customHeight="1" thickTop="1" thickBot="1">
      <c r="C3" s="92">
        <v>1</v>
      </c>
      <c r="D3" s="93" t="s">
        <v>12372</v>
      </c>
      <c r="E3" s="92" t="s">
        <v>6542</v>
      </c>
      <c r="F3" s="92" t="str">
        <f>VLOOKUP(E3,'All Entries'!B1:F648,5,0)</f>
        <v>INFT</v>
      </c>
      <c r="G3" s="92" t="str">
        <f>VLOOKUP(E3,'All Entries'!B1:G648,6,0)</f>
        <v>INFT-2</v>
      </c>
      <c r="H3" s="92" t="s">
        <v>12396</v>
      </c>
      <c r="I3" s="103">
        <v>660000</v>
      </c>
      <c r="J3" s="665" t="str">
        <f>VLOOKUP(E3,'All Entries'!$B$1:$M$657,12,0)</f>
        <v>priyanka.chaurasia1@vit.edu.in</v>
      </c>
      <c r="K3" s="665" t="str">
        <f>VLOOKUP(E3,'All Entries'!$B$1:$N$657,13,0)</f>
        <v>priyankachrs130799@gmail.com</v>
      </c>
      <c r="L3" s="667">
        <f>VLOOKUP(E3,'All Entries'!$B$1:$P$657,15,0)</f>
        <v>8850198873</v>
      </c>
    </row>
    <row r="4" spans="3:12" s="89" customFormat="1" ht="20.25" customHeight="1" thickTop="1" thickBot="1">
      <c r="C4" s="92">
        <v>2</v>
      </c>
      <c r="D4" s="93" t="s">
        <v>12373</v>
      </c>
      <c r="E4" s="92" t="s">
        <v>12378</v>
      </c>
      <c r="F4" s="92" t="str">
        <f>VLOOKUP(E4,'All Entries'!B2:F659,5,0)</f>
        <v>CMPN</v>
      </c>
      <c r="G4" s="92" t="str">
        <f>VLOOKUP(E4,'All Entries'!B2:G659,6,0)</f>
        <v>CMPN-1</v>
      </c>
      <c r="H4" s="92" t="s">
        <v>12396</v>
      </c>
      <c r="I4" s="103">
        <v>660000</v>
      </c>
      <c r="J4" s="665" t="str">
        <f>VLOOKUP(E4,'All Entries'!$B$1:$M$657,12,0)</f>
        <v>bhagyashree.deshmukh@vit.edu.in</v>
      </c>
      <c r="K4" s="665" t="str">
        <f>VLOOKUP(E4,'All Entries'!$B$1:$N$657,13,0)</f>
        <v>br.deshmukh8@gmail.com</v>
      </c>
      <c r="L4" s="667">
        <f>VLOOKUP(E4,'All Entries'!$B$1:$P$657,15,0)</f>
        <v>7387664321</v>
      </c>
    </row>
    <row r="5" spans="3:12" s="89" customFormat="1" ht="20.25" customHeight="1" thickTop="1" thickBot="1">
      <c r="C5" s="92">
        <v>3</v>
      </c>
      <c r="D5" s="93" t="s">
        <v>8124</v>
      </c>
      <c r="E5" s="92" t="s">
        <v>8123</v>
      </c>
      <c r="F5" s="92" t="str">
        <f>VLOOKUP(E5,'All Entries'!B3:F665,5,0)</f>
        <v>CMPN</v>
      </c>
      <c r="G5" s="92" t="str">
        <f>VLOOKUP(E5,'All Entries'!B3:G665,6,0)</f>
        <v>CMPN-1</v>
      </c>
      <c r="H5" s="92" t="s">
        <v>12396</v>
      </c>
      <c r="I5" s="103">
        <v>660000</v>
      </c>
      <c r="J5" s="665" t="str">
        <f>VLOOKUP(E5,'All Entries'!$B$1:$M$657,12,0)</f>
        <v>saransh.kotha@vit.edu.in</v>
      </c>
      <c r="K5" s="665" t="str">
        <f>VLOOKUP(E5,'All Entries'!$B$1:$N$657,13,0)</f>
        <v>saranshkotha15@gmail.com</v>
      </c>
      <c r="L5" s="667">
        <f>VLOOKUP(E5,'All Entries'!$B$1:$P$657,15,0)</f>
        <v>8860360689</v>
      </c>
    </row>
    <row r="6" spans="3:12" s="89" customFormat="1" ht="20.25" customHeight="1" thickTop="1" thickBot="1">
      <c r="C6" s="92">
        <v>4</v>
      </c>
      <c r="D6" s="93" t="s">
        <v>12374</v>
      </c>
      <c r="E6" s="92" t="s">
        <v>10111</v>
      </c>
      <c r="F6" s="92" t="str">
        <f>VLOOKUP(E6,'All Entries'!B4:F670,5,0)</f>
        <v>CMPN</v>
      </c>
      <c r="G6" s="92" t="str">
        <f>VLOOKUP(E6,'All Entries'!B4:G670,6,0)</f>
        <v>CMPN-2</v>
      </c>
      <c r="H6" s="92" t="s">
        <v>12396</v>
      </c>
      <c r="I6" s="103">
        <v>660000</v>
      </c>
      <c r="J6" s="665" t="str">
        <f>VLOOKUP(E6,'All Entries'!$B$1:$M$657,12,0)</f>
        <v>srishti.agrawal@vit.edu.in</v>
      </c>
      <c r="K6" s="665" t="str">
        <f>VLOOKUP(E6,'All Entries'!$B$1:$N$657,13,0)</f>
        <v>srishtiagrawal02@gmail.com</v>
      </c>
      <c r="L6" s="667">
        <f>VLOOKUP(E6,'All Entries'!$B$1:$P$657,15,0)</f>
        <v>9920551556</v>
      </c>
    </row>
    <row r="7" spans="3:12" s="89" customFormat="1" ht="20.25" customHeight="1" thickTop="1" thickBot="1">
      <c r="C7" s="92">
        <v>5</v>
      </c>
      <c r="D7" s="93" t="s">
        <v>11894</v>
      </c>
      <c r="E7" s="92" t="s">
        <v>7232</v>
      </c>
      <c r="F7" s="92" t="str">
        <f>VLOOKUP(E7,'All Entries'!B5:F670,5,0)</f>
        <v>CMPN</v>
      </c>
      <c r="G7" s="92" t="str">
        <f>VLOOKUP(E7,'All Entries'!B5:G670,6,0)</f>
        <v>CMPN-3</v>
      </c>
      <c r="H7" s="92" t="s">
        <v>12396</v>
      </c>
      <c r="I7" s="103">
        <v>660000</v>
      </c>
      <c r="J7" s="665" t="str">
        <f>VLOOKUP(E7,'All Entries'!$B$1:$M$657,12,0)</f>
        <v>rohit.gupta1@vit.edu.in</v>
      </c>
      <c r="K7" s="665" t="str">
        <f>VLOOKUP(E7,'All Entries'!$B$1:$N$657,13,0)</f>
        <v>rohitg4692786@gmail.com</v>
      </c>
      <c r="L7" s="667">
        <f>VLOOKUP(E7,'All Entries'!$B$1:$P$657,15,0)</f>
        <v>8451986726</v>
      </c>
    </row>
    <row r="8" spans="3:12" s="89" customFormat="1" ht="20.25" customHeight="1" thickTop="1" thickBot="1">
      <c r="C8" s="92">
        <v>6</v>
      </c>
      <c r="D8" s="93" t="s">
        <v>2442</v>
      </c>
      <c r="E8" s="92" t="s">
        <v>2441</v>
      </c>
      <c r="F8" s="92" t="str">
        <f>VLOOKUP(E8,'All Entries'!B6:F671,5,0)</f>
        <v>ETRX</v>
      </c>
      <c r="G8" s="92" t="str">
        <f>VLOOKUP(E8,'All Entries'!B6:G671,6,0)</f>
        <v>ETRX 1</v>
      </c>
      <c r="H8" s="92" t="s">
        <v>12396</v>
      </c>
      <c r="I8" s="103">
        <v>660000</v>
      </c>
      <c r="J8" s="665" t="str">
        <f>VLOOKUP(E8,'All Entries'!$B$1:$M$657,12,0)</f>
        <v>chinmay.jaripatke@vit.edu.in</v>
      </c>
      <c r="K8" s="665" t="str">
        <f>VLOOKUP(E8,'All Entries'!$B$1:$N$657,13,0)</f>
        <v>chinmaypj00@gmail.com</v>
      </c>
      <c r="L8" s="667">
        <f>VLOOKUP(E8,'All Entries'!$B$1:$P$657,15,0)</f>
        <v>9773948855</v>
      </c>
    </row>
    <row r="9" spans="3:12" s="89" customFormat="1" ht="20.25" customHeight="1" thickTop="1" thickBot="1">
      <c r="C9" s="92">
        <v>7</v>
      </c>
      <c r="D9" s="93" t="s">
        <v>12375</v>
      </c>
      <c r="E9" s="92" t="s">
        <v>4956</v>
      </c>
      <c r="F9" s="92" t="str">
        <f>VLOOKUP(E9,'All Entries'!B7:F672,5,0)</f>
        <v>ETRX</v>
      </c>
      <c r="G9" s="92" t="str">
        <f>VLOOKUP(E9,'All Entries'!B7:G672,6,0)</f>
        <v>ETRX 2</v>
      </c>
      <c r="H9" s="92" t="s">
        <v>12396</v>
      </c>
      <c r="I9" s="103">
        <v>660000</v>
      </c>
      <c r="J9" s="665" t="str">
        <f>VLOOKUP(E9,'All Entries'!$B$1:$M$657,12,0)</f>
        <v>mohit.shah@vit.edu.in</v>
      </c>
      <c r="K9" s="665" t="str">
        <f>VLOOKUP(E9,'All Entries'!$B$1:$N$657,13,0)</f>
        <v>shahmohit266@gmail.com</v>
      </c>
      <c r="L9" s="667">
        <f>VLOOKUP(E9,'All Entries'!$B$1:$P$657,15,0)</f>
        <v>7303991512</v>
      </c>
    </row>
    <row r="10" spans="3:12" s="89" customFormat="1" ht="20.25" customHeight="1" thickTop="1" thickBot="1">
      <c r="C10" s="92">
        <v>8</v>
      </c>
      <c r="D10" s="93" t="s">
        <v>12376</v>
      </c>
      <c r="E10" s="92" t="s">
        <v>878</v>
      </c>
      <c r="F10" s="92" t="str">
        <f>VLOOKUP(E10,'All Entries'!B8:F706,5,0)</f>
        <v>EXTC</v>
      </c>
      <c r="G10" s="92" t="str">
        <f>VLOOKUP(E10,'All Entries'!B8:G706,6,0)</f>
        <v>EXTC 2</v>
      </c>
      <c r="H10" s="92" t="s">
        <v>12396</v>
      </c>
      <c r="I10" s="103">
        <v>660000</v>
      </c>
      <c r="J10" s="665" t="str">
        <f>VLOOKUP(E10,'All Entries'!$B$1:$M$657,12,0)</f>
        <v>akanksha.khanvilkar@vit.edu.in</v>
      </c>
      <c r="K10" s="665" t="str">
        <f>VLOOKUP(E10,'All Entries'!$B$1:$N$657,13,0)</f>
        <v>akankshakhanvilkar1@gmail.com</v>
      </c>
      <c r="L10" s="667">
        <f>VLOOKUP(E10,'All Entries'!$B$1:$P$657,15,0)</f>
        <v>7506983151</v>
      </c>
    </row>
    <row r="11" spans="3:12" s="89" customFormat="1" ht="20.25" customHeight="1" thickTop="1" thickBot="1">
      <c r="C11" s="92">
        <v>9</v>
      </c>
      <c r="D11" s="93" t="s">
        <v>12377</v>
      </c>
      <c r="E11" s="92" t="s">
        <v>2696</v>
      </c>
      <c r="F11" s="92" t="str">
        <f>VLOOKUP(E11,'All Entries'!B9:F707,5,0)</f>
        <v>EXTC</v>
      </c>
      <c r="G11" s="92" t="str">
        <f>VLOOKUP(E11,'All Entries'!B9:G707,6,0)</f>
        <v>EXTC 2</v>
      </c>
      <c r="H11" s="92" t="s">
        <v>12396</v>
      </c>
      <c r="I11" s="103">
        <v>660000</v>
      </c>
      <c r="J11" s="665" t="str">
        <f>VLOOKUP(E11,'All Entries'!$B$1:$M$657,12,0)</f>
        <v>diksha.nikumbh@vit.edu.in</v>
      </c>
      <c r="K11" s="665" t="str">
        <f>VLOOKUP(E11,'All Entries'!$B$1:$N$657,13,0)</f>
        <v>diksha14nikumbh@gmail.com</v>
      </c>
      <c r="L11" s="667">
        <f>VLOOKUP(E11,'All Entries'!$B$1:$P$657,15,0)</f>
        <v>9769546295</v>
      </c>
    </row>
    <row r="12" spans="3:12" ht="15.75" thickTop="1">
      <c r="D12">
        <f>COUNTA(D3:D11)</f>
        <v>9</v>
      </c>
    </row>
  </sheetData>
  <conditionalFormatting sqref="E21:E1048576 E1:E3 E5:E11">
    <cfRule type="duplicateValues" dxfId="99" priority="3"/>
  </conditionalFormatting>
  <conditionalFormatting sqref="E4">
    <cfRule type="duplicateValues" dxfId="98"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K80"/>
  <sheetViews>
    <sheetView topLeftCell="A67" zoomScale="90" zoomScaleNormal="90" workbookViewId="0">
      <selection activeCell="C80" sqref="C80"/>
    </sheetView>
  </sheetViews>
  <sheetFormatPr defaultColWidth="56.5703125" defaultRowHeight="24.95" customHeight="1"/>
  <cols>
    <col min="1" max="1" width="6" customWidth="1"/>
    <col min="2" max="2" width="5.42578125" style="1" bestFit="1" customWidth="1"/>
    <col min="3" max="3" width="29.140625" customWidth="1"/>
    <col min="4" max="4" width="17.85546875" style="657" customWidth="1"/>
    <col min="5" max="6" width="9.5703125" style="657" customWidth="1"/>
    <col min="7" max="7" width="15.5703125" bestFit="1" customWidth="1"/>
    <col min="8" max="8" width="11" customWidth="1"/>
    <col min="9" max="9" width="34.28515625" bestFit="1" customWidth="1"/>
    <col min="10" max="10" width="34.28515625" customWidth="1"/>
    <col min="11" max="11" width="14.5703125" style="657" bestFit="1" customWidth="1"/>
  </cols>
  <sheetData>
    <row r="1" spans="2:11" ht="24.95" customHeight="1">
      <c r="B1" s="657"/>
    </row>
    <row r="2" spans="2:11" ht="24.95" customHeight="1">
      <c r="B2" s="669" t="s">
        <v>12379</v>
      </c>
      <c r="C2" s="669" t="s">
        <v>12321</v>
      </c>
      <c r="D2" s="669" t="s">
        <v>12380</v>
      </c>
      <c r="E2" s="669" t="s">
        <v>12290</v>
      </c>
      <c r="F2" s="669" t="s">
        <v>12492</v>
      </c>
      <c r="G2" s="669" t="s">
        <v>12397</v>
      </c>
      <c r="H2" s="669" t="s">
        <v>12491</v>
      </c>
      <c r="I2" s="669" t="s">
        <v>13744</v>
      </c>
      <c r="J2" s="669" t="s">
        <v>13745</v>
      </c>
      <c r="K2" s="669" t="s">
        <v>13743</v>
      </c>
    </row>
    <row r="3" spans="2:11" ht="24.95" customHeight="1">
      <c r="B3" s="42">
        <v>1</v>
      </c>
      <c r="C3" s="43" t="s">
        <v>10356</v>
      </c>
      <c r="D3" s="42" t="s">
        <v>10355</v>
      </c>
      <c r="E3" s="1036" t="str">
        <f>VLOOKUP(D3,'All Entries'!$B$2:$F$693,5,0)</f>
        <v>CMPN</v>
      </c>
      <c r="F3" s="1036" t="str">
        <f>VLOOKUP(D3,'All Entries'!$B$2:$G$693,6,0)</f>
        <v>CMPN-1</v>
      </c>
      <c r="G3" s="42" t="s">
        <v>12398</v>
      </c>
      <c r="H3" s="668">
        <v>380000</v>
      </c>
      <c r="I3" s="670" t="str">
        <f>VLOOKUP(D3,'All Entries'!$B$1:$M$657,12,0)</f>
        <v>swapnil.talpade@vit.edu.in</v>
      </c>
      <c r="J3" s="670" t="str">
        <f>VLOOKUP(D3,'All Entries'!$B$1:$N$657,13,0)</f>
        <v>swapniltalpade41@gmail.com</v>
      </c>
      <c r="K3" s="407">
        <f>VLOOKUP(D3,'All Entries'!$B$1:$P$657,15,0)</f>
        <v>9664944550</v>
      </c>
    </row>
    <row r="4" spans="2:11" ht="24.95" customHeight="1">
      <c r="B4" s="42">
        <v>2</v>
      </c>
      <c r="C4" s="43" t="s">
        <v>12308</v>
      </c>
      <c r="D4" s="42" t="s">
        <v>4845</v>
      </c>
      <c r="E4" s="1036" t="str">
        <f>VLOOKUP(D4,'All Entries'!$B$2:$F$693,5,0)</f>
        <v>INFT</v>
      </c>
      <c r="F4" s="1036" t="str">
        <f>VLOOKUP(D4,'All Entries'!$B$2:$G$693,6,0)</f>
        <v>INFT-1</v>
      </c>
      <c r="G4" s="42" t="s">
        <v>12398</v>
      </c>
      <c r="H4" s="668">
        <v>380000</v>
      </c>
      <c r="I4" s="670" t="str">
        <f>VLOOKUP(D4,'All Entries'!$B$1:$M$657,12,0)</f>
        <v>muzammil.lakdawala@vit.edu.in</v>
      </c>
      <c r="J4" s="670" t="str">
        <f>VLOOKUP(D4,'All Entries'!$B$1:$N$657,13,0)</f>
        <v>lakdawalamuzammil@gmail.com</v>
      </c>
      <c r="K4" s="407">
        <f>VLOOKUP(D4,'All Entries'!$B$1:$P$657,15,0)</f>
        <v>9820016318</v>
      </c>
    </row>
    <row r="5" spans="2:11" ht="24.95" customHeight="1">
      <c r="B5" s="42">
        <v>3</v>
      </c>
      <c r="C5" s="43" t="s">
        <v>5433</v>
      </c>
      <c r="D5" s="42" t="s">
        <v>5432</v>
      </c>
      <c r="E5" s="1036" t="str">
        <f>VLOOKUP(D5,'All Entries'!$B$2:$F$693,5,0)</f>
        <v>ETRX</v>
      </c>
      <c r="F5" s="1036" t="str">
        <f>VLOOKUP(D5,'All Entries'!$B$2:$G$693,6,0)</f>
        <v>ETRX 3</v>
      </c>
      <c r="G5" s="42" t="s">
        <v>12398</v>
      </c>
      <c r="H5" s="668">
        <v>380000</v>
      </c>
      <c r="I5" s="670" t="str">
        <f>VLOOKUP(D5,'All Entries'!$B$1:$M$657,12,0)</f>
        <v>nikita.pawar1@vit.edu.in</v>
      </c>
      <c r="J5" s="670" t="str">
        <f>VLOOKUP(D5,'All Entries'!$B$1:$N$657,13,0)</f>
        <v>nikitapawar20999@gmail.com</v>
      </c>
      <c r="K5" s="407">
        <f>VLOOKUP(D5,'All Entries'!$B$1:$P$657,15,0)</f>
        <v>8097574518</v>
      </c>
    </row>
    <row r="6" spans="2:11" ht="24.95" customHeight="1">
      <c r="B6" s="42">
        <v>4</v>
      </c>
      <c r="C6" s="43" t="s">
        <v>1157</v>
      </c>
      <c r="D6" s="42" t="s">
        <v>1156</v>
      </c>
      <c r="E6" s="1036" t="str">
        <f>VLOOKUP(D6,'All Entries'!$B$2:$F$693,5,0)</f>
        <v>CMPN</v>
      </c>
      <c r="F6" s="1036" t="str">
        <f>VLOOKUP(D6,'All Entries'!$B$2:$G$693,6,0)</f>
        <v>CMPN-1</v>
      </c>
      <c r="G6" s="42" t="s">
        <v>12398</v>
      </c>
      <c r="H6" s="668">
        <v>380000</v>
      </c>
      <c r="I6" s="670" t="str">
        <f>VLOOKUP(D6,'All Entries'!$B$1:$M$657,12,0)</f>
        <v>amisha.baraskar@vit.edu.in</v>
      </c>
      <c r="J6" s="670" t="str">
        <f>VLOOKUP(D6,'All Entries'!$B$1:$N$657,13,0)</f>
        <v>amishabaraskar.27@gmail.com</v>
      </c>
      <c r="K6" s="407">
        <f>VLOOKUP(D6,'All Entries'!$B$1:$P$657,15,0)</f>
        <v>7045093840</v>
      </c>
    </row>
    <row r="7" spans="2:11" ht="24.95" customHeight="1">
      <c r="B7" s="42">
        <v>5</v>
      </c>
      <c r="C7" s="43" t="s">
        <v>8879</v>
      </c>
      <c r="D7" s="42" t="s">
        <v>8878</v>
      </c>
      <c r="E7" s="1036" t="str">
        <f>VLOOKUP(D7,'All Entries'!$B$2:$F$693,5,0)</f>
        <v>EXTC</v>
      </c>
      <c r="F7" s="1036" t="str">
        <f>VLOOKUP(D7,'All Entries'!$B$2:$G$693,6,0)</f>
        <v>EXTC 2</v>
      </c>
      <c r="G7" s="42" t="s">
        <v>12398</v>
      </c>
      <c r="H7" s="668">
        <v>380000</v>
      </c>
      <c r="I7" s="670" t="str">
        <f>VLOOKUP(D7,'All Entries'!$B$1:$M$657,12,0)</f>
        <v>shraddha.sinha@vit.edu.in</v>
      </c>
      <c r="J7" s="670" t="str">
        <f>VLOOKUP(D7,'All Entries'!$B$1:$N$657,13,0)</f>
        <v>shraddhasinha00@gmail.com</v>
      </c>
      <c r="K7" s="407">
        <f>VLOOKUP(D7,'All Entries'!$B$1:$P$657,15,0)</f>
        <v>8356994147</v>
      </c>
    </row>
    <row r="8" spans="2:11" ht="24.95" customHeight="1">
      <c r="B8" s="42">
        <v>6</v>
      </c>
      <c r="C8" s="43" t="s">
        <v>9924</v>
      </c>
      <c r="D8" s="42" t="s">
        <v>9923</v>
      </c>
      <c r="E8" s="1036" t="str">
        <f>VLOOKUP(D8,'All Entries'!$B$2:$F$693,5,0)</f>
        <v>CMPN</v>
      </c>
      <c r="F8" s="1036" t="str">
        <f>VLOOKUP(D8,'All Entries'!$B$2:$G$693,6,0)</f>
        <v>CMPN-1</v>
      </c>
      <c r="G8" s="42" t="s">
        <v>12398</v>
      </c>
      <c r="H8" s="668">
        <v>380000</v>
      </c>
      <c r="I8" s="670" t="str">
        <f>VLOOKUP(D8,'All Entries'!$B$1:$M$657,12,0)</f>
        <v>soham.dandekar@vit.edu.in</v>
      </c>
      <c r="J8" s="670" t="str">
        <f>VLOOKUP(D8,'All Entries'!$B$1:$N$657,13,0)</f>
        <v>dandekarsoham274@gmail.com</v>
      </c>
      <c r="K8" s="407">
        <f>VLOOKUP(D8,'All Entries'!$B$1:$P$657,15,0)</f>
        <v>9920745882</v>
      </c>
    </row>
    <row r="9" spans="2:11" ht="24.95" customHeight="1">
      <c r="B9" s="42">
        <v>7</v>
      </c>
      <c r="C9" s="43" t="s">
        <v>12381</v>
      </c>
      <c r="D9" s="42" t="s">
        <v>12382</v>
      </c>
      <c r="E9" s="1036" t="str">
        <f>VLOOKUP(D9,'All Entries'!$B$2:$F$693,5,0)</f>
        <v>EXTC</v>
      </c>
      <c r="F9" s="1036" t="str">
        <f>VLOOKUP(D9,'All Entries'!$B$2:$G$693,6,0)</f>
        <v>EXTC 2</v>
      </c>
      <c r="G9" s="42" t="s">
        <v>12398</v>
      </c>
      <c r="H9" s="668">
        <v>380000</v>
      </c>
      <c r="I9" s="670" t="str">
        <f>VLOOKUP(D9,'All Entries'!$B$1:$M$657,12,0)</f>
        <v>adit.pawar@vit.edu.in</v>
      </c>
      <c r="J9" s="670" t="str">
        <f>VLOOKUP(D9,'All Entries'!$B$1:$N$657,13,0)</f>
        <v>aditpawar007@gmail.com</v>
      </c>
      <c r="K9" s="407">
        <f>VLOOKUP(D9,'All Entries'!$B$1:$P$657,15,0)</f>
        <v>8879805277</v>
      </c>
    </row>
    <row r="10" spans="2:11" ht="24.95" customHeight="1">
      <c r="B10" s="42">
        <v>8</v>
      </c>
      <c r="C10" s="43" t="s">
        <v>4455</v>
      </c>
      <c r="D10" s="42" t="s">
        <v>4454</v>
      </c>
      <c r="E10" s="1036" t="str">
        <f>VLOOKUP(D10,'All Entries'!$B$2:$F$693,5,0)</f>
        <v>INFT</v>
      </c>
      <c r="F10" s="1036" t="str">
        <f>VLOOKUP(D10,'All Entries'!$B$2:$G$693,6,0)</f>
        <v>INFT-2</v>
      </c>
      <c r="G10" s="42" t="s">
        <v>12398</v>
      </c>
      <c r="H10" s="668">
        <v>380000</v>
      </c>
      <c r="I10" s="670" t="str">
        <f>VLOOKUP(D10,'All Entries'!$B$1:$M$657,12,0)</f>
        <v>Mandar.Salvi@vit.edu.in</v>
      </c>
      <c r="J10" s="670" t="str">
        <f>VLOOKUP(D10,'All Entries'!$B$1:$N$657,13,0)</f>
        <v>salvim800@gmail.com</v>
      </c>
      <c r="K10" s="407">
        <f>VLOOKUP(D10,'All Entries'!$B$1:$P$657,15,0)</f>
        <v>8108219995</v>
      </c>
    </row>
    <row r="11" spans="2:11" ht="24.95" customHeight="1">
      <c r="B11" s="42">
        <v>9</v>
      </c>
      <c r="C11" s="43" t="s">
        <v>7586</v>
      </c>
      <c r="D11" s="42" t="s">
        <v>7585</v>
      </c>
      <c r="E11" s="1036" t="str">
        <f>VLOOKUP(D11,'All Entries'!$B$2:$F$693,5,0)</f>
        <v>INFT</v>
      </c>
      <c r="F11" s="1036" t="str">
        <f>VLOOKUP(D11,'All Entries'!$B$2:$G$693,6,0)</f>
        <v>INFT-2</v>
      </c>
      <c r="G11" s="42" t="s">
        <v>12398</v>
      </c>
      <c r="H11" s="668">
        <v>380000</v>
      </c>
      <c r="I11" s="670" t="str">
        <f>VLOOKUP(D11,'All Entries'!$B$1:$M$657,12,0)</f>
        <v>sadaf.khan@vit.edu.in</v>
      </c>
      <c r="J11" s="670" t="str">
        <f>VLOOKUP(D11,'All Entries'!$B$1:$N$657,13,0)</f>
        <v>ksadaf800@gmail.com</v>
      </c>
      <c r="K11" s="407">
        <f>VLOOKUP(D11,'All Entries'!$B$1:$P$657,15,0)</f>
        <v>9892768581</v>
      </c>
    </row>
    <row r="12" spans="2:11" s="41" customFormat="1" ht="24.95" customHeight="1">
      <c r="B12" s="44">
        <v>10</v>
      </c>
      <c r="C12" s="45" t="s">
        <v>8958</v>
      </c>
      <c r="D12" s="44" t="s">
        <v>8957</v>
      </c>
      <c r="E12" s="1036" t="str">
        <f>VLOOKUP(D12,'All Entries'!$B$2:$F$693,5,0)</f>
        <v>INFT</v>
      </c>
      <c r="F12" s="1036" t="str">
        <f>VLOOKUP(D12,'All Entries'!$B$2:$G$693,6,0)</f>
        <v>INFT-1</v>
      </c>
      <c r="G12" s="42" t="s">
        <v>12398</v>
      </c>
      <c r="H12" s="668">
        <v>380000</v>
      </c>
      <c r="I12" s="670" t="str">
        <f>VLOOKUP(D12,'All Entries'!$B$1:$M$657,12,0)</f>
        <v>shreya.pattewar@vit.edu.in</v>
      </c>
      <c r="J12" s="670" t="str">
        <f>VLOOKUP(D12,'All Entries'!$B$1:$N$657,13,0)</f>
        <v>shreya.pattewar1999@gmail.com</v>
      </c>
      <c r="K12" s="407">
        <f>VLOOKUP(D12,'All Entries'!$B$1:$P$657,15,0)</f>
        <v>8424808683</v>
      </c>
    </row>
    <row r="13" spans="2:11" ht="24.95" customHeight="1">
      <c r="B13" s="42">
        <v>11</v>
      </c>
      <c r="C13" s="43" t="s">
        <v>3591</v>
      </c>
      <c r="D13" s="42" t="s">
        <v>3590</v>
      </c>
      <c r="E13" s="1036" t="str">
        <f>VLOOKUP(D13,'All Entries'!$B$2:$F$693,5,0)</f>
        <v>INFT</v>
      </c>
      <c r="F13" s="1036" t="str">
        <f>VLOOKUP(D13,'All Entries'!$B$2:$G$693,6,0)</f>
        <v>INFT-1</v>
      </c>
      <c r="G13" s="42" t="s">
        <v>12398</v>
      </c>
      <c r="H13" s="668">
        <v>380000</v>
      </c>
      <c r="I13" s="670" t="str">
        <f>VLOOKUP(D13,'All Entries'!$B$1:$M$657,12,0)</f>
        <v>jayesh.chhoriya@vit.edu.in</v>
      </c>
      <c r="J13" s="670" t="str">
        <f>VLOOKUP(D13,'All Entries'!$B$1:$N$657,13,0)</f>
        <v>jayeshchhoriya12@gmail.com</v>
      </c>
      <c r="K13" s="407">
        <f>VLOOKUP(D13,'All Entries'!$B$1:$P$657,15,0)</f>
        <v>8888682672</v>
      </c>
    </row>
    <row r="14" spans="2:11" ht="24.95" customHeight="1">
      <c r="B14" s="42">
        <v>12</v>
      </c>
      <c r="C14" s="43" t="s">
        <v>12384</v>
      </c>
      <c r="D14" s="42" t="s">
        <v>6576</v>
      </c>
      <c r="E14" s="1036" t="str">
        <f>VLOOKUP(D14,'All Entries'!$B$2:$F$693,5,0)</f>
        <v>CMPN</v>
      </c>
      <c r="F14" s="1036" t="str">
        <f>VLOOKUP(D14,'All Entries'!$B$2:$G$693,6,0)</f>
        <v>CMPN-1</v>
      </c>
      <c r="G14" s="42" t="s">
        <v>12398</v>
      </c>
      <c r="H14" s="668">
        <v>380000</v>
      </c>
      <c r="I14" s="670" t="str">
        <f>VLOOKUP(D14,'All Entries'!$B$1:$M$657,12,0)</f>
        <v>purva.kulkarni@vit.edu.in</v>
      </c>
      <c r="J14" s="670" t="str">
        <f>VLOOKUP(D14,'All Entries'!$B$1:$N$657,13,0)</f>
        <v>purvak1999@gmail.com</v>
      </c>
      <c r="K14" s="407">
        <f>VLOOKUP(D14,'All Entries'!$B$1:$P$657,15,0)</f>
        <v>8097861843</v>
      </c>
    </row>
    <row r="15" spans="2:11" ht="24.95" customHeight="1">
      <c r="B15" s="42">
        <v>13</v>
      </c>
      <c r="C15" s="43" t="s">
        <v>11886</v>
      </c>
      <c r="D15" s="42" t="s">
        <v>11264</v>
      </c>
      <c r="E15" s="1036" t="str">
        <f>VLOOKUP(D15,'All Entries'!$B$2:$F$693,5,0)</f>
        <v>INFT</v>
      </c>
      <c r="F15" s="1036" t="str">
        <f>VLOOKUP(D15,'All Entries'!$B$2:$G$693,6,0)</f>
        <v>INFT-1</v>
      </c>
      <c r="G15" s="42" t="s">
        <v>12398</v>
      </c>
      <c r="H15" s="668">
        <v>380000</v>
      </c>
      <c r="I15" s="670" t="str">
        <f>VLOOKUP(D15,'All Entries'!$B$1:$M$657,12,0)</f>
        <v>vinay.govekar@vit.edu.in</v>
      </c>
      <c r="J15" s="670" t="str">
        <f>VLOOKUP(D15,'All Entries'!$B$1:$N$657,13,0)</f>
        <v>vinaygovekar24@gmail.com</v>
      </c>
      <c r="K15" s="407">
        <f>VLOOKUP(D15,'All Entries'!$B$1:$P$657,15,0)</f>
        <v>7700009043</v>
      </c>
    </row>
    <row r="16" spans="2:11" ht="24.95" customHeight="1">
      <c r="B16" s="42">
        <v>14</v>
      </c>
      <c r="C16" s="43" t="s">
        <v>11791</v>
      </c>
      <c r="D16" s="42" t="s">
        <v>7327</v>
      </c>
      <c r="E16" s="1036" t="str">
        <f>VLOOKUP(D16,'All Entries'!$B$2:$F$693,5,0)</f>
        <v>CMPN</v>
      </c>
      <c r="F16" s="1036" t="str">
        <f>VLOOKUP(D16,'All Entries'!$B$2:$G$693,6,0)</f>
        <v>CMPN-2</v>
      </c>
      <c r="G16" s="42" t="s">
        <v>12398</v>
      </c>
      <c r="H16" s="668">
        <v>380000</v>
      </c>
      <c r="I16" s="670" t="str">
        <f>VLOOKUP(D16,'All Entries'!$B$1:$M$657,12,0)</f>
        <v>roshni.bhandary@vit.edu.in</v>
      </c>
      <c r="J16" s="670" t="str">
        <f>VLOOKUP(D16,'All Entries'!$B$1:$N$657,13,0)</f>
        <v>roshnibhandary.rb@gmail.com</v>
      </c>
      <c r="K16" s="407">
        <f>VLOOKUP(D16,'All Entries'!$B$1:$P$657,15,0)</f>
        <v>9930910379</v>
      </c>
    </row>
    <row r="17" spans="2:11" ht="24.95" customHeight="1">
      <c r="B17" s="42">
        <v>15</v>
      </c>
      <c r="C17" s="43" t="s">
        <v>7644</v>
      </c>
      <c r="D17" s="42" t="s">
        <v>7643</v>
      </c>
      <c r="E17" s="1036" t="str">
        <f>VLOOKUP(D17,'All Entries'!$B$2:$F$693,5,0)</f>
        <v>INFT</v>
      </c>
      <c r="F17" s="1036" t="str">
        <f>VLOOKUP(D17,'All Entries'!$B$2:$G$693,6,0)</f>
        <v>INFT-1</v>
      </c>
      <c r="G17" s="42" t="s">
        <v>12398</v>
      </c>
      <c r="H17" s="668">
        <v>380000</v>
      </c>
      <c r="I17" s="670" t="str">
        <f>VLOOKUP(D17,'All Entries'!$B$1:$M$657,12,0)</f>
        <v>safal.dawankar@vit.edu.in</v>
      </c>
      <c r="J17" s="670" t="str">
        <f>VLOOKUP(D17,'All Entries'!$B$1:$N$657,13,0)</f>
        <v>safaldawankar@gmail.com</v>
      </c>
      <c r="K17" s="407">
        <f>VLOOKUP(D17,'All Entries'!$B$1:$P$657,15,0)</f>
        <v>8828222502</v>
      </c>
    </row>
    <row r="18" spans="2:11" ht="24.95" customHeight="1">
      <c r="B18" s="42">
        <v>16</v>
      </c>
      <c r="C18" s="43" t="s">
        <v>4826</v>
      </c>
      <c r="D18" s="42" t="s">
        <v>4825</v>
      </c>
      <c r="E18" s="1036" t="str">
        <f>VLOOKUP(D18,'All Entries'!$B$2:$F$693,5,0)</f>
        <v>CMPN</v>
      </c>
      <c r="F18" s="1036" t="str">
        <f>VLOOKUP(D18,'All Entries'!$B$2:$G$693,6,0)</f>
        <v>CMPN-1</v>
      </c>
      <c r="G18" s="42" t="s">
        <v>12398</v>
      </c>
      <c r="H18" s="668">
        <v>380000</v>
      </c>
      <c r="I18" s="670" t="str">
        <f>VLOOKUP(D18,'All Entries'!$B$1:$M$657,12,0)</f>
        <v>mohammed.ali@vit.edu.in</v>
      </c>
      <c r="J18" s="670" t="str">
        <f>VLOOKUP(D18,'All Entries'!$B$1:$N$657,13,0)</f>
        <v>mohdabbas378@gmail.com</v>
      </c>
      <c r="K18" s="912">
        <f>VLOOKUP(D18,'All Entries'!$B$1:$P$657,15,0)</f>
        <v>918000852826</v>
      </c>
    </row>
    <row r="19" spans="2:11" ht="24.95" customHeight="1">
      <c r="B19" s="42">
        <v>17</v>
      </c>
      <c r="C19" s="43" t="s">
        <v>10283</v>
      </c>
      <c r="D19" s="42" t="s">
        <v>10282</v>
      </c>
      <c r="E19" s="1036" t="str">
        <f>VLOOKUP(D19,'All Entries'!$B$2:$F$693,5,0)</f>
        <v>INFT</v>
      </c>
      <c r="F19" s="1036" t="str">
        <f>VLOOKUP(D19,'All Entries'!$B$2:$G$693,6,0)</f>
        <v>INFT-2</v>
      </c>
      <c r="G19" s="42" t="s">
        <v>12398</v>
      </c>
      <c r="H19" s="668">
        <v>380000</v>
      </c>
      <c r="I19" s="670" t="str">
        <f>VLOOKUP(D19,'All Entries'!$B$1:$M$657,12,0)</f>
        <v>sushant.kulkarni@vit.edu.in</v>
      </c>
      <c r="J19" s="670" t="str">
        <f>VLOOKUP(D19,'All Entries'!$B$1:$N$657,13,0)</f>
        <v>kulkarnisushant0408@gmail.com</v>
      </c>
      <c r="K19" s="407">
        <f>VLOOKUP(D19,'All Entries'!$B$1:$P$657,15,0)</f>
        <v>7045653008</v>
      </c>
    </row>
    <row r="20" spans="2:11" ht="24.95" customHeight="1">
      <c r="B20" s="42">
        <v>18</v>
      </c>
      <c r="C20" s="43" t="s">
        <v>12345</v>
      </c>
      <c r="D20" s="42" t="s">
        <v>1276</v>
      </c>
      <c r="E20" s="1036" t="str">
        <f>VLOOKUP(D20,'All Entries'!$B$2:$F$693,5,0)</f>
        <v>CMPN</v>
      </c>
      <c r="F20" s="1036" t="str">
        <f>VLOOKUP(D20,'All Entries'!$B$2:$G$693,6,0)</f>
        <v>CMPN-2</v>
      </c>
      <c r="G20" s="42" t="s">
        <v>12398</v>
      </c>
      <c r="H20" s="668">
        <v>380000</v>
      </c>
      <c r="I20" s="670" t="str">
        <f>VLOOKUP(D20,'All Entries'!$B$1:$M$657,12,0)</f>
        <v>anamika.kundu@vit.edu.in</v>
      </c>
      <c r="J20" s="670" t="str">
        <f>VLOOKUP(D20,'All Entries'!$B$1:$N$657,13,0)</f>
        <v>anamika.kundu1110@gmail.com</v>
      </c>
      <c r="K20" s="407">
        <f>VLOOKUP(D20,'All Entries'!$B$1:$P$657,15,0)</f>
        <v>9870727270</v>
      </c>
    </row>
    <row r="21" spans="2:11" ht="24.95" customHeight="1">
      <c r="B21" s="42">
        <v>19</v>
      </c>
      <c r="C21" s="43" t="s">
        <v>11881</v>
      </c>
      <c r="D21" s="42" t="s">
        <v>8840</v>
      </c>
      <c r="E21" s="1036" t="str">
        <f>VLOOKUP(D21,'All Entries'!$B$2:$F$693,5,0)</f>
        <v>INFT</v>
      </c>
      <c r="F21" s="1036" t="str">
        <f>VLOOKUP(D21,'All Entries'!$B$2:$G$693,6,0)</f>
        <v>INFT-1</v>
      </c>
      <c r="G21" s="42" t="s">
        <v>12398</v>
      </c>
      <c r="H21" s="668">
        <v>380000</v>
      </c>
      <c r="I21" s="670" t="str">
        <f>VLOOKUP(D21,'All Entries'!$B$1:$M$657,12,0)</f>
        <v>shraddha.bijotkar@vit.edu.in</v>
      </c>
      <c r="J21" s="670" t="str">
        <f>VLOOKUP(D21,'All Entries'!$B$1:$N$657,13,0)</f>
        <v>s24bijotkar@gmail.com</v>
      </c>
      <c r="K21" s="407">
        <f>VLOOKUP(D21,'All Entries'!$B$1:$P$657,15,0)</f>
        <v>9890774076</v>
      </c>
    </row>
    <row r="22" spans="2:11" ht="24.95" customHeight="1">
      <c r="B22" s="42">
        <v>20</v>
      </c>
      <c r="C22" s="43" t="s">
        <v>12385</v>
      </c>
      <c r="D22" s="42" t="s">
        <v>4627</v>
      </c>
      <c r="E22" s="1036" t="str">
        <f>VLOOKUP(D22,'All Entries'!$B$2:$F$693,5,0)</f>
        <v>CMPN</v>
      </c>
      <c r="F22" s="1036" t="str">
        <f>VLOOKUP(D22,'All Entries'!$B$2:$G$693,6,0)</f>
        <v>CMPN-1</v>
      </c>
      <c r="G22" s="42" t="s">
        <v>12398</v>
      </c>
      <c r="H22" s="668">
        <v>380000</v>
      </c>
      <c r="I22" s="670" t="str">
        <f>VLOOKUP(D22,'All Entries'!$B$1:$M$657,12,0)</f>
        <v>mayuresh.gaitonde@vit.edu.in</v>
      </c>
      <c r="J22" s="670" t="str">
        <f>VLOOKUP(D22,'All Entries'!$B$1:$N$657,13,0)</f>
        <v>mayureshg18@gmail.com</v>
      </c>
      <c r="K22" s="407">
        <f>VLOOKUP(D22,'All Entries'!$B$1:$P$657,15,0)</f>
        <v>9819053145</v>
      </c>
    </row>
    <row r="23" spans="2:11" ht="24.95" customHeight="1">
      <c r="B23" s="42">
        <v>21</v>
      </c>
      <c r="C23" s="43" t="s">
        <v>5296</v>
      </c>
      <c r="D23" s="42" t="s">
        <v>5295</v>
      </c>
      <c r="E23" s="1036" t="str">
        <f>VLOOKUP(D23,'All Entries'!$B$2:$F$693,5,0)</f>
        <v>INFT</v>
      </c>
      <c r="F23" s="1036" t="str">
        <f>VLOOKUP(D23,'All Entries'!$B$2:$G$693,6,0)</f>
        <v>INFT-1</v>
      </c>
      <c r="G23" s="42" t="s">
        <v>12398</v>
      </c>
      <c r="H23" s="668">
        <v>380000</v>
      </c>
      <c r="I23" s="670" t="str">
        <f>VLOOKUP(D23,'All Entries'!$B$1:$M$657,12,0)</f>
        <v>neha.mayekar@vit.edu.in</v>
      </c>
      <c r="J23" s="670" t="str">
        <f>VLOOKUP(D23,'All Entries'!$B$1:$N$657,13,0)</f>
        <v>nehamayekar1999@gmail.com</v>
      </c>
      <c r="K23" s="407">
        <f>VLOOKUP(D23,'All Entries'!$B$1:$P$657,15,0)</f>
        <v>9822952424</v>
      </c>
    </row>
    <row r="24" spans="2:11" ht="24.95" customHeight="1">
      <c r="B24" s="42">
        <v>22</v>
      </c>
      <c r="C24" s="43" t="s">
        <v>11891</v>
      </c>
      <c r="D24" s="337" t="s">
        <v>4334</v>
      </c>
      <c r="E24" s="1036" t="str">
        <f>VLOOKUP(D24,'All Entries'!$B$2:$F$693,5,0)</f>
        <v>INFT</v>
      </c>
      <c r="F24" s="1036" t="str">
        <f>VLOOKUP(D24,'All Entries'!$B$2:$G$693,6,0)</f>
        <v>INFT-2</v>
      </c>
      <c r="G24" s="42" t="s">
        <v>12398</v>
      </c>
      <c r="H24" s="668">
        <v>380000</v>
      </c>
      <c r="I24" s="670" t="str">
        <f>VLOOKUP(D24,'All Entries'!$B$1:$M$657,12,0)</f>
        <v>manasi.gosavi1@vit.edu.in</v>
      </c>
      <c r="J24" s="670" t="str">
        <f>VLOOKUP(D24,'All Entries'!$B$1:$N$657,13,0)</f>
        <v>gmanasi1511@gmail.com</v>
      </c>
      <c r="K24" s="407">
        <f>VLOOKUP(D24,'All Entries'!$B$1:$P$657,15,0)</f>
        <v>9819249512</v>
      </c>
    </row>
    <row r="25" spans="2:11" ht="24.95" customHeight="1">
      <c r="B25" s="42">
        <v>23</v>
      </c>
      <c r="C25" s="43" t="s">
        <v>483</v>
      </c>
      <c r="D25" s="337" t="s">
        <v>482</v>
      </c>
      <c r="E25" s="1036" t="str">
        <f>VLOOKUP(D25,'All Entries'!$B$2:$F$693,5,0)</f>
        <v>CMPN</v>
      </c>
      <c r="F25" s="1036" t="str">
        <f>VLOOKUP(D25,'All Entries'!$B$2:$G$693,6,0)</f>
        <v>CMPN-3</v>
      </c>
      <c r="G25" s="42" t="s">
        <v>12398</v>
      </c>
      <c r="H25" s="668">
        <v>380000</v>
      </c>
      <c r="I25" s="670" t="str">
        <f>VLOOKUP(D25,'All Entries'!$B$1:$M$657,12,0)</f>
        <v>aditi.pawar@vit.edu.in</v>
      </c>
      <c r="J25" s="670" t="str">
        <f>VLOOKUP(D25,'All Entries'!$B$1:$N$657,13,0)</f>
        <v>pawaraditi24@gmail.com</v>
      </c>
      <c r="K25" s="407">
        <f>VLOOKUP(D25,'All Entries'!$B$1:$P$657,15,0)</f>
        <v>8976743579</v>
      </c>
    </row>
    <row r="26" spans="2:11" ht="24.95" customHeight="1">
      <c r="B26" s="42">
        <v>24</v>
      </c>
      <c r="C26" s="43" t="s">
        <v>8624</v>
      </c>
      <c r="D26" s="337" t="s">
        <v>8623</v>
      </c>
      <c r="E26" s="1036" t="str">
        <f>VLOOKUP(D26,'All Entries'!$B$2:$F$693,5,0)</f>
        <v>INFT</v>
      </c>
      <c r="F26" s="1036" t="str">
        <f>VLOOKUP(D26,'All Entries'!$B$2:$G$693,6,0)</f>
        <v>INFT-2</v>
      </c>
      <c r="G26" s="42" t="s">
        <v>12398</v>
      </c>
      <c r="H26" s="668">
        <v>380000</v>
      </c>
      <c r="I26" s="670" t="str">
        <f>VLOOKUP(D26,'All Entries'!$B$1:$M$657,12,0)</f>
        <v>shefin.shajit@vit.edu.in</v>
      </c>
      <c r="J26" s="670" t="str">
        <f>VLOOKUP(D26,'All Entries'!$B$1:$N$657,13,0)</f>
        <v>sheffinshajit@gmail.com</v>
      </c>
      <c r="K26" s="407">
        <f>VLOOKUP(D26,'All Entries'!$B$1:$P$657,15,0)</f>
        <v>9867992413</v>
      </c>
    </row>
    <row r="27" spans="2:11" ht="24.95" customHeight="1">
      <c r="B27" s="42">
        <v>25</v>
      </c>
      <c r="C27" s="43" t="s">
        <v>7778</v>
      </c>
      <c r="D27" s="1035" t="s">
        <v>7777</v>
      </c>
      <c r="E27" s="1036" t="str">
        <f>VLOOKUP(D27,'All Entries'!$B$2:$F$693,5,0)</f>
        <v>EXTC</v>
      </c>
      <c r="F27" s="1036" t="str">
        <f>VLOOKUP(D27,'All Entries'!$B$2:$G$693,6,0)</f>
        <v>EXTC 2</v>
      </c>
      <c r="G27" s="42" t="s">
        <v>12398</v>
      </c>
      <c r="H27" s="668">
        <v>380000</v>
      </c>
      <c r="I27" s="670" t="str">
        <f>VLOOKUP(D27,'All Entries'!$B$1:$M$657,12,0)</f>
        <v>sahil.kothawale@vit.edu.in</v>
      </c>
      <c r="J27" s="670" t="str">
        <f>VLOOKUP(D27,'All Entries'!$B$1:$N$657,13,0)</f>
        <v>sahilkothawale26@gmail.com</v>
      </c>
      <c r="K27" s="407">
        <f>VLOOKUP(D27,'All Entries'!$B$1:$P$657,15,0)</f>
        <v>9920595689</v>
      </c>
    </row>
    <row r="28" spans="2:11" ht="24.95" customHeight="1">
      <c r="B28" s="42">
        <v>26</v>
      </c>
      <c r="C28" s="43" t="s">
        <v>5737</v>
      </c>
      <c r="D28" s="1035" t="s">
        <v>5736</v>
      </c>
      <c r="E28" s="1036" t="str">
        <f>VLOOKUP(D28,'All Entries'!$B$2:$F$693,5,0)</f>
        <v>CMPN</v>
      </c>
      <c r="F28" s="1036" t="str">
        <f>VLOOKUP(D28,'All Entries'!$B$2:$G$693,6,0)</f>
        <v>CMPN-2</v>
      </c>
      <c r="G28" s="42" t="s">
        <v>12398</v>
      </c>
      <c r="H28" s="668">
        <v>380000</v>
      </c>
      <c r="I28" s="670" t="str">
        <f>VLOOKUP(D28,'All Entries'!$B$1:$M$657,12,0)</f>
        <v>omkar.joshi2@vit.edu.in</v>
      </c>
      <c r="J28" s="670" t="str">
        <f>VLOOKUP(D28,'All Entries'!$B$1:$N$657,13,0)</f>
        <v>omkarj102@gmail.com</v>
      </c>
      <c r="K28" s="407">
        <f>VLOOKUP(D28,'All Entries'!$B$1:$P$657,15,0)</f>
        <v>8898998282</v>
      </c>
    </row>
    <row r="29" spans="2:11" ht="24.95" customHeight="1">
      <c r="B29" s="42">
        <v>27</v>
      </c>
      <c r="C29" s="43" t="s">
        <v>7907</v>
      </c>
      <c r="D29" s="337" t="s">
        <v>7906</v>
      </c>
      <c r="E29" s="1036" t="str">
        <f>VLOOKUP(D29,'All Entries'!$B$2:$F$693,5,0)</f>
        <v>CMPN</v>
      </c>
      <c r="F29" s="1036" t="str">
        <f>VLOOKUP(D29,'All Entries'!$B$2:$G$693,6,0)</f>
        <v>CMPN-2</v>
      </c>
      <c r="G29" s="42" t="s">
        <v>12398</v>
      </c>
      <c r="H29" s="668">
        <v>380000</v>
      </c>
      <c r="I29" s="670" t="str">
        <f>VLOOKUP(D29,'All Entries'!$B$1:$M$657,12,0)</f>
        <v>samruddhi.gawande@vit.edu.in</v>
      </c>
      <c r="J29" s="670" t="str">
        <f>VLOOKUP(D29,'All Entries'!$B$1:$N$657,13,0)</f>
        <v>samruddhigawande38@gmail.com</v>
      </c>
      <c r="K29" s="407">
        <f>VLOOKUP(D29,'All Entries'!$B$1:$P$657,15,0)</f>
        <v>9869722731</v>
      </c>
    </row>
    <row r="30" spans="2:11" ht="24.95" customHeight="1">
      <c r="B30" s="42">
        <v>28</v>
      </c>
      <c r="C30" s="43" t="s">
        <v>11340</v>
      </c>
      <c r="D30" s="1035" t="s">
        <v>11339</v>
      </c>
      <c r="E30" s="1036" t="str">
        <f>VLOOKUP(D30,'All Entries'!$B$2:$F$693,5,0)</f>
        <v>CMPN</v>
      </c>
      <c r="F30" s="1036" t="str">
        <f>VLOOKUP(D30,'All Entries'!$B$2:$G$693,6,0)</f>
        <v>CMPN-1</v>
      </c>
      <c r="G30" s="42" t="s">
        <v>12398</v>
      </c>
      <c r="H30" s="668">
        <v>380000</v>
      </c>
      <c r="I30" s="670" t="str">
        <f>VLOOKUP(D30,'All Entries'!$B$1:$M$657,12,0)</f>
        <v>vishal.dabgotra@vit.edu.in</v>
      </c>
      <c r="J30" s="670" t="str">
        <f>VLOOKUP(D30,'All Entries'!$B$1:$N$657,13,0)</f>
        <v>itzdabgotra@gmail.com</v>
      </c>
      <c r="K30" s="407">
        <f>VLOOKUP(D30,'All Entries'!$B$1:$P$657,15,0)</f>
        <v>9682558218</v>
      </c>
    </row>
    <row r="31" spans="2:11" ht="24.95" customHeight="1">
      <c r="B31" s="42">
        <v>29</v>
      </c>
      <c r="C31" s="43" t="s">
        <v>11303</v>
      </c>
      <c r="D31" s="337" t="s">
        <v>11302</v>
      </c>
      <c r="E31" s="1036" t="str">
        <f>VLOOKUP(D31,'All Entries'!$B$2:$F$693,5,0)</f>
        <v>INFT</v>
      </c>
      <c r="F31" s="1036" t="str">
        <f>VLOOKUP(D31,'All Entries'!$B$2:$G$693,6,0)</f>
        <v>INFT-2</v>
      </c>
      <c r="G31" s="42" t="s">
        <v>12398</v>
      </c>
      <c r="H31" s="668">
        <v>380000</v>
      </c>
      <c r="I31" s="670" t="str">
        <f>VLOOKUP(D31,'All Entries'!$B$1:$M$657,12,0)</f>
        <v>viraj.chogle@vit.edu.in</v>
      </c>
      <c r="J31" s="670" t="str">
        <f>VLOOKUP(D31,'All Entries'!$B$1:$N$657,13,0)</f>
        <v>virajchogle@gmail.com</v>
      </c>
      <c r="K31" s="407">
        <f>VLOOKUP(D31,'All Entries'!$B$1:$P$657,15,0)</f>
        <v>9082122967</v>
      </c>
    </row>
    <row r="32" spans="2:11" ht="24.95" customHeight="1">
      <c r="B32" s="42">
        <v>30</v>
      </c>
      <c r="C32" s="43" t="s">
        <v>12386</v>
      </c>
      <c r="D32" s="42" t="s">
        <v>8102</v>
      </c>
      <c r="E32" s="1036" t="str">
        <f>VLOOKUP(D32,'All Entries'!$B$2:$F$693,5,0)</f>
        <v>INFT</v>
      </c>
      <c r="F32" s="1036" t="str">
        <f>VLOOKUP(D32,'All Entries'!$B$2:$G$693,6,0)</f>
        <v>INFT-2</v>
      </c>
      <c r="G32" s="42" t="s">
        <v>12398</v>
      </c>
      <c r="H32" s="668">
        <v>380000</v>
      </c>
      <c r="I32" s="670" t="str">
        <f>VLOOKUP(D32,'All Entries'!$B$1:$M$657,12,0)</f>
        <v>saranjeet.saluja@vit.edu.in</v>
      </c>
      <c r="J32" s="670" t="str">
        <f>VLOOKUP(D32,'All Entries'!$B$1:$N$657,13,0)</f>
        <v>ssaran720@gmail.com</v>
      </c>
      <c r="K32" s="407">
        <f>VLOOKUP(D32,'All Entries'!$B$1:$P$657,15,0)</f>
        <v>8655500265</v>
      </c>
    </row>
    <row r="33" spans="2:11" ht="24.95" customHeight="1">
      <c r="B33" s="42">
        <v>31</v>
      </c>
      <c r="C33" s="43" t="s">
        <v>11848</v>
      </c>
      <c r="D33" s="42" t="s">
        <v>6274</v>
      </c>
      <c r="E33" s="1036" t="str">
        <f>VLOOKUP(D33,'All Entries'!$B$2:$F$693,5,0)</f>
        <v>EXTC</v>
      </c>
      <c r="F33" s="1036" t="str">
        <f>VLOOKUP(D33,'All Entries'!$B$2:$G$693,6,0)</f>
        <v>EXTC 2</v>
      </c>
      <c r="G33" s="42" t="s">
        <v>12398</v>
      </c>
      <c r="H33" s="668">
        <v>380000</v>
      </c>
      <c r="I33" s="670" t="str">
        <f>VLOOKUP(D33,'All Entries'!$B$1:$M$657,12,0)</f>
        <v>prathamesh.warankar@vit.edu.in</v>
      </c>
      <c r="J33" s="670" t="str">
        <f>VLOOKUP(D33,'All Entries'!$B$1:$N$657,13,0)</f>
        <v>prathameshwarankar@gmail.com</v>
      </c>
      <c r="K33" s="407">
        <f>VLOOKUP(D33,'All Entries'!$B$1:$P$657,15,0)</f>
        <v>9773250124</v>
      </c>
    </row>
    <row r="34" spans="2:11" ht="24.95" customHeight="1">
      <c r="B34" s="42">
        <v>32</v>
      </c>
      <c r="C34" s="43" t="s">
        <v>8800</v>
      </c>
      <c r="D34" s="337" t="s">
        <v>8799</v>
      </c>
      <c r="E34" s="1036" t="str">
        <f>VLOOKUP(D34,'All Entries'!$B$2:$F$693,5,0)</f>
        <v>EXTC</v>
      </c>
      <c r="F34" s="1036" t="str">
        <f>VLOOKUP(D34,'All Entries'!$B$2:$G$693,6,0)</f>
        <v>EXTC 2</v>
      </c>
      <c r="G34" s="42" t="s">
        <v>12398</v>
      </c>
      <c r="H34" s="668">
        <v>380000</v>
      </c>
      <c r="I34" s="670" t="str">
        <f>VLOOKUP(D34,'All Entries'!$B$1:$M$657,12,0)</f>
        <v>Shounak.sangli@vit.edu.in</v>
      </c>
      <c r="J34" s="670" t="str">
        <f>VLOOKUP(D34,'All Entries'!$B$1:$N$657,13,0)</f>
        <v>SHOUNAK1199@gmail.com</v>
      </c>
      <c r="K34" s="407">
        <f>VLOOKUP(D34,'All Entries'!$B$1:$P$657,15,0)</f>
        <v>8689919444</v>
      </c>
    </row>
    <row r="35" spans="2:11" ht="24.95" customHeight="1">
      <c r="B35" s="42">
        <v>33</v>
      </c>
      <c r="C35" s="43" t="s">
        <v>11828</v>
      </c>
      <c r="D35" s="1035" t="s">
        <v>5953</v>
      </c>
      <c r="E35" s="1036" t="str">
        <f>VLOOKUP(D35,'All Entries'!$B$2:$F$693,5,0)</f>
        <v>EXTC</v>
      </c>
      <c r="F35" s="1036" t="str">
        <f>VLOOKUP(D35,'All Entries'!$B$2:$G$693,6,0)</f>
        <v>EXTC 1</v>
      </c>
      <c r="G35" s="42" t="s">
        <v>12398</v>
      </c>
      <c r="H35" s="668">
        <v>380000</v>
      </c>
      <c r="I35" s="670" t="str">
        <f>VLOOKUP(D35,'All Entries'!$B$1:$M$657,12,0)</f>
        <v>pooja.chavan@vit.edu.in</v>
      </c>
      <c r="J35" s="670" t="str">
        <f>VLOOKUP(D35,'All Entries'!$B$1:$N$657,13,0)</f>
        <v>chavan.j.pooja@gmail.com</v>
      </c>
      <c r="K35" s="407">
        <f>VLOOKUP(D35,'All Entries'!$B$1:$P$657,15,0)</f>
        <v>9820493434</v>
      </c>
    </row>
    <row r="36" spans="2:11" ht="24.95" customHeight="1">
      <c r="B36" s="42">
        <v>34</v>
      </c>
      <c r="C36" s="43" t="s">
        <v>5566</v>
      </c>
      <c r="D36" s="1035" t="s">
        <v>5565</v>
      </c>
      <c r="E36" s="1036" t="str">
        <f>VLOOKUP(D36,'All Entries'!$B$2:$F$693,5,0)</f>
        <v>CMPN</v>
      </c>
      <c r="F36" s="1036" t="str">
        <f>VLOOKUP(D36,'All Entries'!$B$2:$G$693,6,0)</f>
        <v>CMPN-2</v>
      </c>
      <c r="G36" s="42" t="s">
        <v>12398</v>
      </c>
      <c r="H36" s="668">
        <v>380000</v>
      </c>
      <c r="I36" s="670" t="str">
        <f>VLOOKUP(D36,'All Entries'!$B$1:$M$657,12,0)</f>
        <v>nitin.giri@vit.edu.in</v>
      </c>
      <c r="J36" s="670" t="str">
        <f>VLOOKUP(D36,'All Entries'!$B$1:$N$657,13,0)</f>
        <v>girinitin36@gmail.com</v>
      </c>
      <c r="K36" s="407">
        <f>VLOOKUP(D36,'All Entries'!$B$1:$P$657,15,0)</f>
        <v>8169905879</v>
      </c>
    </row>
    <row r="37" spans="2:11" ht="24.95" customHeight="1">
      <c r="B37" s="42">
        <v>35</v>
      </c>
      <c r="C37" s="43" t="s">
        <v>12387</v>
      </c>
      <c r="D37" s="1035" t="s">
        <v>390</v>
      </c>
      <c r="E37" s="1036" t="str">
        <f>VLOOKUP(D37,'All Entries'!$B$2:$F$693,5,0)</f>
        <v>EXTC</v>
      </c>
      <c r="F37" s="1036" t="str">
        <f>VLOOKUP(D37,'All Entries'!$B$2:$G$693,6,0)</f>
        <v>EXTC 2</v>
      </c>
      <c r="G37" s="42" t="s">
        <v>12398</v>
      </c>
      <c r="H37" s="668">
        <v>380000</v>
      </c>
      <c r="I37" s="670" t="str">
        <f>VLOOKUP(D37,'All Entries'!$B$1:$M$657,12,0)</f>
        <v>adarsh.jadhav1@vit.edu.in</v>
      </c>
      <c r="J37" s="670" t="str">
        <f>VLOOKUP(D37,'All Entries'!$B$1:$N$657,13,0)</f>
        <v>adarshjadhav4@gmail.com</v>
      </c>
      <c r="K37" s="407">
        <f>VLOOKUP(D37,'All Entries'!$B$1:$P$657,15,0)</f>
        <v>9004019573</v>
      </c>
    </row>
    <row r="38" spans="2:11" ht="24.95" customHeight="1">
      <c r="B38" s="42">
        <v>36</v>
      </c>
      <c r="C38" s="43" t="s">
        <v>5590</v>
      </c>
      <c r="D38" s="337" t="s">
        <v>5589</v>
      </c>
      <c r="E38" s="1036" t="str">
        <f>VLOOKUP(D38,'All Entries'!$B$2:$F$693,5,0)</f>
        <v>INFT</v>
      </c>
      <c r="F38" s="1036" t="str">
        <f>VLOOKUP(D38,'All Entries'!$B$2:$G$693,6,0)</f>
        <v>INFT-1</v>
      </c>
      <c r="G38" s="42" t="s">
        <v>12398</v>
      </c>
      <c r="H38" s="668">
        <v>380000</v>
      </c>
      <c r="I38" s="670" t="str">
        <f>VLOOKUP(D38,'All Entries'!$B$1:$M$657,12,0)</f>
        <v>nupoor.dode@vit.edu.in</v>
      </c>
      <c r="J38" s="670" t="str">
        <f>VLOOKUP(D38,'All Entries'!$B$1:$N$657,13,0)</f>
        <v>nupoordode@gmail.com</v>
      </c>
      <c r="K38" s="407">
        <f>VLOOKUP(D38,'All Entries'!$B$1:$P$657,15,0)</f>
        <v>7045569136</v>
      </c>
    </row>
    <row r="39" spans="2:11" ht="24.95" customHeight="1">
      <c r="B39" s="42">
        <v>37</v>
      </c>
      <c r="C39" s="43" t="s">
        <v>6768</v>
      </c>
      <c r="D39" s="337" t="s">
        <v>6767</v>
      </c>
      <c r="E39" s="1036" t="str">
        <f>VLOOKUP(D39,'All Entries'!$B$2:$F$693,5,0)</f>
        <v>INFT</v>
      </c>
      <c r="F39" s="1036" t="str">
        <f>VLOOKUP(D39,'All Entries'!$B$2:$G$693,6,0)</f>
        <v>INFT-1</v>
      </c>
      <c r="G39" s="42" t="s">
        <v>12398</v>
      </c>
      <c r="H39" s="668">
        <v>380000</v>
      </c>
      <c r="I39" s="670" t="str">
        <f>VLOOKUP(D39,'All Entries'!$B$1:$M$657,12,0)</f>
        <v>raj.dedhia@vit.edu.in</v>
      </c>
      <c r="J39" s="670" t="str">
        <f>VLOOKUP(D39,'All Entries'!$B$1:$N$657,13,0)</f>
        <v>rajdedhia10@gmail.com</v>
      </c>
      <c r="K39" s="407">
        <f>VLOOKUP(D39,'All Entries'!$B$1:$P$657,15,0)</f>
        <v>9833461991</v>
      </c>
    </row>
    <row r="40" spans="2:11" ht="24.95" customHeight="1">
      <c r="B40" s="42">
        <v>38</v>
      </c>
      <c r="C40" s="43" t="s">
        <v>12388</v>
      </c>
      <c r="D40" s="1035" t="s">
        <v>11515</v>
      </c>
      <c r="E40" s="1036" t="str">
        <f>VLOOKUP(D40,'All Entries'!$B$2:$F$693,5,0)</f>
        <v>ETRX</v>
      </c>
      <c r="F40" s="1036" t="str">
        <f>VLOOKUP(D40,'All Entries'!$B$2:$G$693,6,0)</f>
        <v>ETRX 1</v>
      </c>
      <c r="G40" s="42" t="s">
        <v>12398</v>
      </c>
      <c r="H40" s="668">
        <v>380000</v>
      </c>
      <c r="I40" s="670" t="str">
        <f>VLOOKUP(D40,'All Entries'!$B$1:$M$657,12,0)</f>
        <v>yash.salian@vit.edu.in</v>
      </c>
      <c r="J40" s="670" t="str">
        <f>VLOOKUP(D40,'All Entries'!$B$1:$N$657,13,0)</f>
        <v>yashjsalian@gmail.com</v>
      </c>
      <c r="K40" s="407">
        <f>VLOOKUP(D40,'All Entries'!$B$1:$P$657,15,0)</f>
        <v>9892666907</v>
      </c>
    </row>
    <row r="41" spans="2:11" ht="24.95" customHeight="1">
      <c r="B41" s="42">
        <v>39</v>
      </c>
      <c r="C41" s="43" t="s">
        <v>6807</v>
      </c>
      <c r="D41" s="337" t="s">
        <v>6806</v>
      </c>
      <c r="E41" s="1036" t="str">
        <f>VLOOKUP(D41,'All Entries'!$B$2:$F$693,5,0)</f>
        <v>ETRX</v>
      </c>
      <c r="F41" s="1036" t="str">
        <f>VLOOKUP(D41,'All Entries'!$B$2:$G$693,6,0)</f>
        <v>ETRX 2</v>
      </c>
      <c r="G41" s="42" t="s">
        <v>12398</v>
      </c>
      <c r="H41" s="668">
        <v>380000</v>
      </c>
      <c r="I41" s="670" t="str">
        <f>VLOOKUP(D41,'All Entries'!$B$1:$M$657,12,0)</f>
        <v>rameen.tungekar@vit.edu.in</v>
      </c>
      <c r="J41" s="670" t="str">
        <f>VLOOKUP(D41,'All Entries'!$B$1:$N$657,13,0)</f>
        <v>rameent8889@gmail.com</v>
      </c>
      <c r="K41" s="407">
        <f>VLOOKUP(D41,'All Entries'!$B$1:$P$657,15,0)</f>
        <v>9619700597</v>
      </c>
    </row>
    <row r="42" spans="2:11" ht="24.95" customHeight="1">
      <c r="B42" s="42">
        <v>40</v>
      </c>
      <c r="C42" s="43" t="s">
        <v>10587</v>
      </c>
      <c r="D42" s="337" t="s">
        <v>10586</v>
      </c>
      <c r="E42" s="1036" t="str">
        <f>VLOOKUP(D42,'All Entries'!$B$2:$F$693,5,0)</f>
        <v>CMPN</v>
      </c>
      <c r="F42" s="1036" t="str">
        <f>VLOOKUP(D42,'All Entries'!$B$2:$G$693,6,0)</f>
        <v>CMPN-3</v>
      </c>
      <c r="G42" s="42" t="s">
        <v>12398</v>
      </c>
      <c r="H42" s="668">
        <v>380000</v>
      </c>
      <c r="I42" s="670" t="str">
        <f>VLOOKUP(D42,'All Entries'!$B$1:$M$657,12,0)</f>
        <v>tejas.mhadgut2@vit.edu.in</v>
      </c>
      <c r="J42" s="670" t="str">
        <f>VLOOKUP(D42,'All Entries'!$B$1:$N$657,13,0)</f>
        <v>tejasmhadgut@gmail.com</v>
      </c>
      <c r="K42" s="407">
        <f>VLOOKUP(D42,'All Entries'!$B$1:$P$657,15,0)</f>
        <v>8879713192</v>
      </c>
    </row>
    <row r="43" spans="2:11" ht="24.95" customHeight="1">
      <c r="B43" s="42">
        <v>41</v>
      </c>
      <c r="C43" s="43" t="s">
        <v>11498</v>
      </c>
      <c r="D43" s="1035" t="s">
        <v>11497</v>
      </c>
      <c r="E43" s="1036" t="str">
        <f>VLOOKUP(D43,'All Entries'!$B$2:$F$693,5,0)</f>
        <v>EXTC</v>
      </c>
      <c r="F43" s="1036" t="str">
        <f>VLOOKUP(D43,'All Entries'!$B$2:$G$693,6,0)</f>
        <v>EXTC 2</v>
      </c>
      <c r="G43" s="42" t="s">
        <v>12398</v>
      </c>
      <c r="H43" s="668">
        <v>380000</v>
      </c>
      <c r="I43" s="670" t="str">
        <f>VLOOKUP(D43,'All Entries'!$B$1:$M$657,12,0)</f>
        <v>yash.gupta@vit.edu.in</v>
      </c>
      <c r="J43" s="670" t="str">
        <f>VLOOKUP(D43,'All Entries'!$B$1:$N$657,13,0)</f>
        <v>yashgupta1109@gmail.com</v>
      </c>
      <c r="K43" s="407">
        <f>VLOOKUP(D43,'All Entries'!$B$1:$P$657,15,0)</f>
        <v>9930856635</v>
      </c>
    </row>
    <row r="44" spans="2:11" ht="24.95" customHeight="1">
      <c r="B44" s="42">
        <v>42</v>
      </c>
      <c r="C44" s="43" t="s">
        <v>12389</v>
      </c>
      <c r="D44" s="337" t="s">
        <v>8320</v>
      </c>
      <c r="E44" s="1036" t="str">
        <f>VLOOKUP(D44,'All Entries'!$B$2:$F$693,5,0)</f>
        <v>INFT</v>
      </c>
      <c r="F44" s="1036" t="str">
        <f>VLOOKUP(D44,'All Entries'!$B$2:$G$693,6,0)</f>
        <v>INFT-1</v>
      </c>
      <c r="G44" s="42" t="s">
        <v>12398</v>
      </c>
      <c r="H44" s="668">
        <v>380000</v>
      </c>
      <c r="I44" s="670" t="str">
        <f>VLOOKUP(D44,'All Entries'!$B$1:$M$657,12,0)</f>
        <v>saurabh.naik@vit.edu.in</v>
      </c>
      <c r="J44" s="670" t="str">
        <f>VLOOKUP(D44,'All Entries'!$B$1:$N$657,13,0)</f>
        <v>naiksaurabhd@gmail.com</v>
      </c>
      <c r="K44" s="407">
        <f>VLOOKUP(D44,'All Entries'!$B$1:$P$657,15,0)</f>
        <v>9637487066</v>
      </c>
    </row>
    <row r="45" spans="2:11" ht="24.95" customHeight="1">
      <c r="B45" s="42">
        <v>43</v>
      </c>
      <c r="C45" s="43" t="s">
        <v>11875</v>
      </c>
      <c r="D45" s="42" t="s">
        <v>1217</v>
      </c>
      <c r="E45" s="1036" t="str">
        <f>VLOOKUP(D45,'All Entries'!$B$2:$F$693,5,0)</f>
        <v>INFT</v>
      </c>
      <c r="F45" s="1036" t="str">
        <f>VLOOKUP(D45,'All Entries'!$B$2:$G$693,6,0)</f>
        <v>INFT-1</v>
      </c>
      <c r="G45" s="42" t="s">
        <v>12398</v>
      </c>
      <c r="H45" s="668">
        <v>380000</v>
      </c>
      <c r="I45" s="670" t="str">
        <f>VLOOKUP(D45,'All Entries'!$B$1:$M$657,12,0)</f>
        <v>amogh.warkhandkar@vit.edu.in</v>
      </c>
      <c r="J45" s="670" t="str">
        <f>VLOOKUP(D45,'All Entries'!$B$1:$N$657,13,0)</f>
        <v>amoghw2025@gmail.com</v>
      </c>
      <c r="K45" s="407">
        <f>VLOOKUP(D45,'All Entries'!$B$1:$P$657,15,0)</f>
        <v>7738235125</v>
      </c>
    </row>
    <row r="46" spans="2:11" ht="24.95" customHeight="1">
      <c r="B46" s="42">
        <v>44</v>
      </c>
      <c r="C46" s="43" t="s">
        <v>10782</v>
      </c>
      <c r="D46" s="1035" t="s">
        <v>10781</v>
      </c>
      <c r="E46" s="1036" t="str">
        <f>VLOOKUP(D46,'All Entries'!$B$2:$F$693,5,0)</f>
        <v>CMPN</v>
      </c>
      <c r="F46" s="1036" t="str">
        <f>VLOOKUP(D46,'All Entries'!$B$2:$G$693,6,0)</f>
        <v>CMPN-3</v>
      </c>
      <c r="G46" s="42" t="s">
        <v>12398</v>
      </c>
      <c r="H46" s="668">
        <v>380000</v>
      </c>
      <c r="I46" s="670" t="str">
        <f>VLOOKUP(D46,'All Entries'!$B$1:$M$657,12,0)</f>
        <v>utkarsha.kshirsagar@vit.edu.in</v>
      </c>
      <c r="J46" s="670" t="str">
        <f>VLOOKUP(D46,'All Entries'!$B$1:$N$657,13,0)</f>
        <v>msutkarsha@gmail.com</v>
      </c>
      <c r="K46" s="407">
        <f>VLOOKUP(D46,'All Entries'!$B$1:$P$657,15,0)</f>
        <v>7021571792</v>
      </c>
    </row>
    <row r="47" spans="2:11" ht="24.95" customHeight="1">
      <c r="B47" s="42">
        <v>45</v>
      </c>
      <c r="C47" s="43" t="s">
        <v>2021</v>
      </c>
      <c r="D47" s="337" t="s">
        <v>2020</v>
      </c>
      <c r="E47" s="1036" t="str">
        <f>VLOOKUP(D47,'All Entries'!$B$2:$F$693,5,0)</f>
        <v>EXTC</v>
      </c>
      <c r="F47" s="1036" t="str">
        <f>VLOOKUP(D47,'All Entries'!$B$2:$G$693,6,0)</f>
        <v>EXTC 1</v>
      </c>
      <c r="G47" s="42" t="s">
        <v>12398</v>
      </c>
      <c r="H47" s="668">
        <v>380000</v>
      </c>
      <c r="I47" s="670" t="str">
        <f>VLOOKUP(D47,'All Entries'!$B$1:$M$657,12,0)</f>
        <v>ashwin.pottekkat@vit.edu.in</v>
      </c>
      <c r="J47" s="670" t="str">
        <f>VLOOKUP(D47,'All Entries'!$B$1:$N$657,13,0)</f>
        <v>ashwinanilkumar14@gmail.com</v>
      </c>
      <c r="K47" s="407">
        <f>VLOOKUP(D47,'All Entries'!$B$1:$P$657,15,0)</f>
        <v>8828987022</v>
      </c>
    </row>
    <row r="48" spans="2:11" ht="24.95" customHeight="1">
      <c r="B48" s="42">
        <v>46</v>
      </c>
      <c r="C48" s="43" t="s">
        <v>11832</v>
      </c>
      <c r="D48" s="337" t="s">
        <v>7526</v>
      </c>
      <c r="E48" s="1036" t="str">
        <f>VLOOKUP(D48,'All Entries'!$B$2:$F$693,5,0)</f>
        <v>EXTC</v>
      </c>
      <c r="F48" s="1036" t="str">
        <f>VLOOKUP(D48,'All Entries'!$B$2:$G$693,6,0)</f>
        <v>EXTC 1</v>
      </c>
      <c r="G48" s="42" t="s">
        <v>12398</v>
      </c>
      <c r="H48" s="668">
        <v>380000</v>
      </c>
      <c r="I48" s="670" t="str">
        <f>VLOOKUP(D48,'All Entries'!$B$1:$M$657,12,0)</f>
        <v>rutwik.mhatre@vit.edu.in</v>
      </c>
      <c r="J48" s="670" t="str">
        <f>VLOOKUP(D48,'All Entries'!$B$1:$N$657,13,0)</f>
        <v>rutwikmhatre99@gmail.com</v>
      </c>
      <c r="K48" s="407">
        <f>VLOOKUP(D48,'All Entries'!$B$1:$P$657,15,0)</f>
        <v>8355963319</v>
      </c>
    </row>
    <row r="49" spans="2:11" ht="24.95" customHeight="1">
      <c r="B49" s="42">
        <v>47</v>
      </c>
      <c r="C49" s="43" t="s">
        <v>3899</v>
      </c>
      <c r="D49" s="1035" t="s">
        <v>3898</v>
      </c>
      <c r="E49" s="1036" t="str">
        <f>VLOOKUP(D49,'All Entries'!$B$2:$F$693,5,0)</f>
        <v>EXTC</v>
      </c>
      <c r="F49" s="1036" t="str">
        <f>VLOOKUP(D49,'All Entries'!$B$2:$G$693,6,0)</f>
        <v>EXTC 2</v>
      </c>
      <c r="G49" s="42" t="s">
        <v>12398</v>
      </c>
      <c r="H49" s="668">
        <v>380000</v>
      </c>
      <c r="I49" s="670" t="str">
        <f>VLOOKUP(D49,'All Entries'!$B$1:$M$657,12,0)</f>
        <v>kaustubh.gupte@vit.edu.in</v>
      </c>
      <c r="J49" s="670" t="str">
        <f>VLOOKUP(D49,'All Entries'!$B$1:$N$657,13,0)</f>
        <v>kaustubhkgupte@gmail.com</v>
      </c>
      <c r="K49" s="407">
        <f>VLOOKUP(D49,'All Entries'!$B$1:$P$657,15,0)</f>
        <v>8855841909</v>
      </c>
    </row>
    <row r="50" spans="2:11" ht="24.95" customHeight="1">
      <c r="B50" s="42">
        <v>48</v>
      </c>
      <c r="C50" s="43" t="s">
        <v>4084</v>
      </c>
      <c r="D50" s="1035" t="s">
        <v>4083</v>
      </c>
      <c r="E50" s="1036" t="str">
        <f>VLOOKUP(D50,'All Entries'!$B$2:$F$693,5,0)</f>
        <v>CMPN</v>
      </c>
      <c r="F50" s="1036" t="str">
        <f>VLOOKUP(D50,'All Entries'!$B$2:$G$693,6,0)</f>
        <v>CMPN-2</v>
      </c>
      <c r="G50" s="42" t="s">
        <v>12398</v>
      </c>
      <c r="H50" s="668">
        <v>380000</v>
      </c>
      <c r="I50" s="670" t="str">
        <f>VLOOKUP(D50,'All Entries'!$B$1:$M$657,12,0)</f>
        <v>kreena.sheth@vit.edu.in</v>
      </c>
      <c r="J50" s="670" t="str">
        <f>VLOOKUP(D50,'All Entries'!$B$1:$N$657,13,0)</f>
        <v>krina.sheth1@gmail.com</v>
      </c>
      <c r="K50" s="407">
        <f>VLOOKUP(D50,'All Entries'!$B$1:$P$657,15,0)</f>
        <v>8237553540</v>
      </c>
    </row>
    <row r="51" spans="2:11" ht="24.95" customHeight="1">
      <c r="B51" s="42">
        <v>49</v>
      </c>
      <c r="C51" s="43" t="s">
        <v>12390</v>
      </c>
      <c r="D51" s="42" t="s">
        <v>4371</v>
      </c>
      <c r="E51" s="1036" t="str">
        <f>VLOOKUP(D51,'All Entries'!$B$2:$F$693,5,0)</f>
        <v>EXTC</v>
      </c>
      <c r="F51" s="1036" t="str">
        <f>VLOOKUP(D51,'All Entries'!$B$2:$G$693,6,0)</f>
        <v>EXTC 1</v>
      </c>
      <c r="G51" s="42" t="s">
        <v>12398</v>
      </c>
      <c r="H51" s="668">
        <v>380000</v>
      </c>
      <c r="I51" s="670" t="str">
        <f>VLOOKUP(D51,'All Entries'!$B$1:$M$657,12,0)</f>
        <v>manav.jain@vit.edu.in</v>
      </c>
      <c r="J51" s="670" t="str">
        <f>VLOOKUP(D51,'All Entries'!$B$1:$N$657,13,0)</f>
        <v>jainmanav2712@gmail.com</v>
      </c>
      <c r="K51" s="407">
        <f>VLOOKUP(D51,'All Entries'!$B$1:$P$657,15,0)</f>
        <v>7710896709</v>
      </c>
    </row>
    <row r="52" spans="2:11" ht="24.95" customHeight="1">
      <c r="B52" s="42">
        <v>50</v>
      </c>
      <c r="C52" s="43" t="s">
        <v>12391</v>
      </c>
      <c r="D52" s="42" t="s">
        <v>4805</v>
      </c>
      <c r="E52" s="1036" t="str">
        <f>VLOOKUP(D52,'All Entries'!$B$2:$F$693,5,0)</f>
        <v>CMPN</v>
      </c>
      <c r="F52" s="1036" t="str">
        <f>VLOOKUP(D52,'All Entries'!$B$2:$G$693,6,0)</f>
        <v>CMPN-1</v>
      </c>
      <c r="G52" s="42" t="s">
        <v>12398</v>
      </c>
      <c r="H52" s="668">
        <v>380000</v>
      </c>
      <c r="I52" s="670" t="str">
        <f>VLOOKUP(D52,'All Entries'!$B$1:$M$657,12,0)</f>
        <v>mohammad.younus@vit.edu.in</v>
      </c>
      <c r="J52" s="670" t="str">
        <f>VLOOKUP(D52,'All Entries'!$B$1:$N$657,13,0)</f>
        <v>myjmtm27@gmail.com</v>
      </c>
      <c r="K52" s="407">
        <f>VLOOKUP(D52,'All Entries'!$B$1:$P$657,15,0)</f>
        <v>7666625418</v>
      </c>
    </row>
    <row r="53" spans="2:11" ht="24.95" customHeight="1">
      <c r="B53" s="42">
        <v>51</v>
      </c>
      <c r="C53" s="43" t="s">
        <v>1296</v>
      </c>
      <c r="D53" s="1035" t="s">
        <v>1295</v>
      </c>
      <c r="E53" s="1036" t="str">
        <f>VLOOKUP(D53,'All Entries'!$B$2:$F$693,5,0)</f>
        <v>CMPN</v>
      </c>
      <c r="F53" s="1036" t="str">
        <f>VLOOKUP(D53,'All Entries'!$B$2:$G$693,6,0)</f>
        <v>CMPN-1</v>
      </c>
      <c r="G53" s="42" t="s">
        <v>12398</v>
      </c>
      <c r="H53" s="668">
        <v>380000</v>
      </c>
      <c r="I53" s="670" t="str">
        <f>VLOOKUP(D53,'All Entries'!$B$1:$M$657,12,0)</f>
        <v>anand.shukla@vit.edu.in</v>
      </c>
      <c r="J53" s="670" t="str">
        <f>VLOOKUP(D53,'All Entries'!$B$1:$N$657,13,0)</f>
        <v>anandsshukla201@gmail.com</v>
      </c>
      <c r="K53" s="407">
        <f>VLOOKUP(D53,'All Entries'!$B$1:$P$657,15,0)</f>
        <v>9766908605</v>
      </c>
    </row>
    <row r="54" spans="2:11" ht="24.95" customHeight="1">
      <c r="B54" s="42">
        <v>52</v>
      </c>
      <c r="C54" s="43" t="s">
        <v>11839</v>
      </c>
      <c r="D54" s="42" t="s">
        <v>11615</v>
      </c>
      <c r="E54" s="1036" t="str">
        <f>VLOOKUP(D54,'All Entries'!$B$2:$F$693,5,0)</f>
        <v>EXTC</v>
      </c>
      <c r="F54" s="1036" t="str">
        <f>VLOOKUP(D54,'All Entries'!$B$2:$G$693,6,0)</f>
        <v>EXTC 1</v>
      </c>
      <c r="G54" s="42" t="s">
        <v>12398</v>
      </c>
      <c r="H54" s="668">
        <v>380000</v>
      </c>
      <c r="I54" s="670" t="str">
        <f>VLOOKUP(D54,'All Entries'!$B$1:$M$657,12,0)</f>
        <v>yogesh.mishra@vit.edu.in</v>
      </c>
      <c r="J54" s="670" t="str">
        <f>VLOOKUP(D54,'All Entries'!$B$1:$N$657,13,0)</f>
        <v>mishray1520@gmail.com</v>
      </c>
      <c r="K54" s="407">
        <f>VLOOKUP(D54,'All Entries'!$B$1:$P$657,15,0)</f>
        <v>8828211522</v>
      </c>
    </row>
    <row r="55" spans="2:11" ht="24.95" customHeight="1">
      <c r="B55" s="42">
        <v>53</v>
      </c>
      <c r="C55" s="43" t="s">
        <v>12392</v>
      </c>
      <c r="D55" s="42" t="s">
        <v>1416</v>
      </c>
      <c r="E55" s="1036" t="str">
        <f>VLOOKUP(D55,'All Entries'!$B$2:$F$693,5,0)</f>
        <v>INFT</v>
      </c>
      <c r="F55" s="1036" t="str">
        <f>VLOOKUP(D55,'All Entries'!$B$2:$G$693,6,0)</f>
        <v>INFT-1</v>
      </c>
      <c r="G55" s="42" t="s">
        <v>12398</v>
      </c>
      <c r="H55" s="668">
        <v>380000</v>
      </c>
      <c r="I55" s="670" t="str">
        <f>VLOOKUP(D55,'All Entries'!$B$1:$M$657,12,0)</f>
        <v>aniket.singh@vit.edu.in</v>
      </c>
      <c r="J55" s="670" t="str">
        <f>VLOOKUP(D55,'All Entries'!$B$1:$N$657,13,0)</f>
        <v>bruces1998@gmail.com</v>
      </c>
      <c r="K55" s="912">
        <f>VLOOKUP(D55,'All Entries'!$B$1:$P$657,15,0)</f>
        <v>917028319985</v>
      </c>
    </row>
    <row r="56" spans="2:11" ht="24.95" customHeight="1">
      <c r="B56" s="42">
        <v>54</v>
      </c>
      <c r="C56" s="43" t="s">
        <v>11883</v>
      </c>
      <c r="D56" s="337" t="s">
        <v>10263</v>
      </c>
      <c r="E56" s="1036" t="str">
        <f>VLOOKUP(D56,'All Entries'!$B$2:$F$693,5,0)</f>
        <v>INFT</v>
      </c>
      <c r="F56" s="1036" t="str">
        <f>VLOOKUP(D56,'All Entries'!$B$2:$G$693,6,0)</f>
        <v>INFT-1</v>
      </c>
      <c r="G56" s="42" t="s">
        <v>12398</v>
      </c>
      <c r="H56" s="668">
        <v>380000</v>
      </c>
      <c r="I56" s="670" t="str">
        <f>VLOOKUP(D56,'All Entries'!$B$1:$M$657,12,0)</f>
        <v>suraj.chodankar@vit.edu.in</v>
      </c>
      <c r="J56" s="670" t="str">
        <f>VLOOKUP(D56,'All Entries'!$B$1:$N$657,13,0)</f>
        <v>surachox2src@gmail.com</v>
      </c>
      <c r="K56" s="407">
        <f>VLOOKUP(D56,'All Entries'!$B$1:$P$657,15,0)</f>
        <v>9769102762</v>
      </c>
    </row>
    <row r="57" spans="2:11" ht="24.95" customHeight="1">
      <c r="B57" s="42">
        <v>55</v>
      </c>
      <c r="C57" s="43" t="s">
        <v>12393</v>
      </c>
      <c r="D57" s="42" t="s">
        <v>6824</v>
      </c>
      <c r="E57" s="1036" t="str">
        <f>VLOOKUP(D57,'All Entries'!$B$2:$F$693,5,0)</f>
        <v>EXTC</v>
      </c>
      <c r="F57" s="1036" t="str">
        <f>VLOOKUP(D57,'All Entries'!$B$2:$G$693,6,0)</f>
        <v>EXTC 1</v>
      </c>
      <c r="G57" s="42" t="s">
        <v>12398</v>
      </c>
      <c r="H57" s="668">
        <v>380000</v>
      </c>
      <c r="I57" s="670" t="str">
        <f>VLOOKUP(D57,'All Entries'!$B$1:$M$657,12,0)</f>
        <v>prasad.rane@vit.edu.in</v>
      </c>
      <c r="J57" s="670" t="str">
        <f>VLOOKUP(D57,'All Entries'!$B$1:$N$657,13,0)</f>
        <v>prasadrane6291@gmail.com</v>
      </c>
      <c r="K57" s="407">
        <f>VLOOKUP(D57,'All Entries'!$B$1:$P$657,15,0)</f>
        <v>9867643594</v>
      </c>
    </row>
    <row r="58" spans="2:11" ht="24.95" customHeight="1">
      <c r="B58" s="42">
        <v>56</v>
      </c>
      <c r="C58" s="43" t="s">
        <v>8496</v>
      </c>
      <c r="D58" s="337" t="s">
        <v>8495</v>
      </c>
      <c r="E58" s="1036" t="str">
        <f>VLOOKUP(D58,'All Entries'!$B$2:$F$693,5,0)</f>
        <v>CMPN</v>
      </c>
      <c r="F58" s="1036" t="str">
        <f>VLOOKUP(D58,'All Entries'!$B$2:$G$693,6,0)</f>
        <v>CMPN-1</v>
      </c>
      <c r="G58" s="42" t="s">
        <v>12398</v>
      </c>
      <c r="H58" s="668">
        <v>380000</v>
      </c>
      <c r="I58" s="670" t="str">
        <f>VLOOKUP(D58,'All Entries'!$B$1:$M$657,12,0)</f>
        <v>sebastin.thomas@vit.edu.in</v>
      </c>
      <c r="J58" s="670" t="str">
        <f>VLOOKUP(D58,'All Entries'!$B$1:$N$657,13,0)</f>
        <v>sebastinben2000@gmail.com</v>
      </c>
      <c r="K58" s="407">
        <f>VLOOKUP(D58,'All Entries'!$B$1:$P$657,15,0)</f>
        <v>9619244143</v>
      </c>
    </row>
    <row r="59" spans="2:11" ht="24.95" customHeight="1">
      <c r="B59" s="42">
        <v>57</v>
      </c>
      <c r="C59" s="43" t="s">
        <v>12394</v>
      </c>
      <c r="D59" s="42" t="s">
        <v>2441</v>
      </c>
      <c r="E59" s="1036" t="str">
        <f>VLOOKUP(D59,'All Entries'!$B$2:$F$693,5,0)</f>
        <v>ETRX</v>
      </c>
      <c r="F59" s="1036" t="str">
        <f>VLOOKUP(D59,'All Entries'!$B$2:$G$693,6,0)</f>
        <v>ETRX 1</v>
      </c>
      <c r="G59" s="42" t="s">
        <v>12398</v>
      </c>
      <c r="H59" s="668">
        <v>380000</v>
      </c>
      <c r="I59" s="670" t="str">
        <f>VLOOKUP(D59,'All Entries'!$B$1:$M$657,12,0)</f>
        <v>chinmay.jaripatke@vit.edu.in</v>
      </c>
      <c r="J59" s="670" t="str">
        <f>VLOOKUP(D59,'All Entries'!$B$1:$N$657,13,0)</f>
        <v>chinmaypj00@gmail.com</v>
      </c>
      <c r="K59" s="407">
        <f>VLOOKUP(D59,'All Entries'!$B$1:$P$657,15,0)</f>
        <v>9773948855</v>
      </c>
    </row>
    <row r="60" spans="2:11" ht="24.95" customHeight="1">
      <c r="B60" s="42">
        <v>58</v>
      </c>
      <c r="C60" s="43" t="s">
        <v>8569</v>
      </c>
      <c r="D60" s="337" t="s">
        <v>8568</v>
      </c>
      <c r="E60" s="1036" t="str">
        <f>VLOOKUP(D60,'All Entries'!$B$2:$F$693,5,0)</f>
        <v>INFT</v>
      </c>
      <c r="F60" s="1036" t="str">
        <f>VLOOKUP(D60,'All Entries'!$B$2:$G$693,6,0)</f>
        <v>INFT-1</v>
      </c>
      <c r="G60" s="42" t="s">
        <v>12398</v>
      </c>
      <c r="H60" s="668">
        <v>380000</v>
      </c>
      <c r="I60" s="670" t="str">
        <f>VLOOKUP(D60,'All Entries'!$B$1:$M$657,12,0)</f>
        <v>shashwat.pandya@vit.edu.in</v>
      </c>
      <c r="J60" s="670" t="str">
        <f>VLOOKUP(D60,'All Entries'!$B$1:$N$657,13,0)</f>
        <v>shashwat.pan200@gmail.com</v>
      </c>
      <c r="K60" s="407">
        <f>VLOOKUP(D60,'All Entries'!$B$1:$P$657,15,0)</f>
        <v>8879886304</v>
      </c>
    </row>
    <row r="61" spans="2:11" ht="24.95" customHeight="1">
      <c r="B61" s="42">
        <v>59</v>
      </c>
      <c r="C61" s="43" t="s">
        <v>9907</v>
      </c>
      <c r="D61" s="42" t="s">
        <v>9906</v>
      </c>
      <c r="E61" s="1036" t="str">
        <f>VLOOKUP(D61,'All Entries'!$B$2:$F$693,5,0)</f>
        <v>CMPN</v>
      </c>
      <c r="F61" s="1036" t="str">
        <f>VLOOKUP(D61,'All Entries'!$B$2:$G$693,6,0)</f>
        <v>CMPN-1</v>
      </c>
      <c r="G61" s="42" t="s">
        <v>12398</v>
      </c>
      <c r="H61" s="668">
        <v>380000</v>
      </c>
      <c r="I61" s="670" t="str">
        <f>VLOOKUP(D61,'All Entries'!$B$1:$M$657,12,0)</f>
        <v>snigdha.ranjith@vit.edu.in</v>
      </c>
      <c r="J61" s="670" t="str">
        <f>VLOOKUP(D61,'All Entries'!$B$1:$N$657,13,0)</f>
        <v>snigdharanjith27@gmail.com</v>
      </c>
      <c r="K61" s="407">
        <f>VLOOKUP(D61,'All Entries'!$B$1:$P$657,15,0)</f>
        <v>8355895965</v>
      </c>
    </row>
    <row r="62" spans="2:11" ht="24.95" customHeight="1">
      <c r="B62" s="42">
        <v>60</v>
      </c>
      <c r="C62" s="43" t="s">
        <v>1399</v>
      </c>
      <c r="D62" s="337" t="s">
        <v>1398</v>
      </c>
      <c r="E62" s="1036" t="str">
        <f>VLOOKUP(D62,'All Entries'!$B$2:$F$693,5,0)</f>
        <v>INFT</v>
      </c>
      <c r="F62" s="1036" t="str">
        <f>VLOOKUP(D62,'All Entries'!$B$2:$G$693,6,0)</f>
        <v>INFT-1</v>
      </c>
      <c r="G62" s="42" t="s">
        <v>12398</v>
      </c>
      <c r="H62" s="668">
        <v>380000</v>
      </c>
      <c r="I62" s="670" t="str">
        <f>VLOOKUP(D62,'All Entries'!$B$1:$M$657,12,0)</f>
        <v>aniket.suryavanshi@vit.edu.in</v>
      </c>
      <c r="J62" s="670" t="str">
        <f>VLOOKUP(D62,'All Entries'!$B$1:$N$657,13,0)</f>
        <v>aniketsuryavanshi4954@gmail.com</v>
      </c>
      <c r="K62" s="407">
        <f>VLOOKUP(D62,'All Entries'!$B$1:$P$657,15,0)</f>
        <v>8169924556</v>
      </c>
    </row>
    <row r="63" spans="2:11" ht="24.95" customHeight="1">
      <c r="B63" s="42">
        <v>61</v>
      </c>
      <c r="C63" s="43" t="s">
        <v>2332</v>
      </c>
      <c r="D63" s="337" t="s">
        <v>2331</v>
      </c>
      <c r="E63" s="1036" t="str">
        <f>VLOOKUP(D63,'All Entries'!$B$2:$F$693,5,0)</f>
        <v>INFT</v>
      </c>
      <c r="F63" s="1036" t="str">
        <f>VLOOKUP(D63,'All Entries'!$B$2:$G$693,6,0)</f>
        <v>INFT-1</v>
      </c>
      <c r="G63" s="42" t="s">
        <v>12398</v>
      </c>
      <c r="H63" s="668">
        <v>380000</v>
      </c>
      <c r="I63" s="670" t="str">
        <f>VLOOKUP(D63,'All Entries'!$B$1:$M$657,12,0)</f>
        <v>bhavika.gujare@vit.edu.in</v>
      </c>
      <c r="J63" s="670" t="str">
        <f>VLOOKUP(D63,'All Entries'!$B$1:$N$657,13,0)</f>
        <v>bhavikagujare@gmail.com</v>
      </c>
      <c r="K63" s="407">
        <f>VLOOKUP(D63,'All Entries'!$B$1:$P$657,15,0)</f>
        <v>9326797162</v>
      </c>
    </row>
    <row r="64" spans="2:11" ht="24.95" customHeight="1">
      <c r="B64" s="42">
        <v>62</v>
      </c>
      <c r="C64" s="43" t="s">
        <v>11817</v>
      </c>
      <c r="D64" s="1035" t="s">
        <v>7964</v>
      </c>
      <c r="E64" s="1036" t="str">
        <f>VLOOKUP(D64,'All Entries'!$B$2:$F$693,5,0)</f>
        <v>ETRX</v>
      </c>
      <c r="F64" s="1036" t="str">
        <f>VLOOKUP(D64,'All Entries'!$B$2:$G$693,6,0)</f>
        <v>ETRX 2</v>
      </c>
      <c r="G64" s="42" t="s">
        <v>12398</v>
      </c>
      <c r="H64" s="668">
        <v>380000</v>
      </c>
      <c r="I64" s="670" t="str">
        <f>VLOOKUP(D64,'All Entries'!$B$1:$M$657,12,0)</f>
        <v>sanika.sawant1@vit.edu.in</v>
      </c>
      <c r="J64" s="670" t="str">
        <f>VLOOKUP(D64,'All Entries'!$B$1:$N$657,13,0)</f>
        <v>sanika2809@gmail.com</v>
      </c>
      <c r="K64" s="407">
        <f>VLOOKUP(D64,'All Entries'!$B$1:$P$657,15,0)</f>
        <v>9820803929</v>
      </c>
    </row>
    <row r="65" spans="2:11" ht="24.95" customHeight="1">
      <c r="B65" s="42">
        <v>63</v>
      </c>
      <c r="C65" s="43" t="s">
        <v>12395</v>
      </c>
      <c r="D65" s="42" t="s">
        <v>1902</v>
      </c>
      <c r="E65" s="1036" t="str">
        <f>VLOOKUP(D65,'All Entries'!$B$2:$F$693,5,0)</f>
        <v>ETRX</v>
      </c>
      <c r="F65" s="1036" t="str">
        <f>VLOOKUP(D65,'All Entries'!$B$2:$G$693,6,0)</f>
        <v>ETRX 1</v>
      </c>
      <c r="G65" s="42" t="s">
        <v>12398</v>
      </c>
      <c r="H65" s="668">
        <v>380000</v>
      </c>
      <c r="I65" s="670" t="str">
        <f>VLOOKUP(D65,'All Entries'!$B$1:$M$657,12,0)</f>
        <v>aryan.choudhary@vit.edu.in</v>
      </c>
      <c r="J65" s="670" t="str">
        <f>VLOOKUP(D65,'All Entries'!$B$1:$N$657,13,0)</f>
        <v>aryan.r.choudhary@gmail.com</v>
      </c>
      <c r="K65" s="912">
        <f>VLOOKUP(D65,'All Entries'!$B$1:$P$657,15,0)</f>
        <v>919833203486</v>
      </c>
    </row>
    <row r="66" spans="2:11" ht="24.95" customHeight="1">
      <c r="B66" s="42">
        <v>64</v>
      </c>
      <c r="C66" s="43" t="s">
        <v>9173</v>
      </c>
      <c r="D66" s="1035" t="s">
        <v>9172</v>
      </c>
      <c r="E66" s="1036" t="str">
        <f>VLOOKUP(D66,'All Entries'!$B$2:$F$693,5,0)</f>
        <v>CMPN</v>
      </c>
      <c r="F66" s="1036" t="str">
        <f>VLOOKUP(D66,'All Entries'!$B$2:$G$693,6,0)</f>
        <v>CMPN-1</v>
      </c>
      <c r="G66" s="42" t="s">
        <v>12398</v>
      </c>
      <c r="H66" s="668">
        <v>380000</v>
      </c>
      <c r="I66" s="670" t="str">
        <f>VLOOKUP(D66,'All Entries'!$B$1:$M$657,12,0)</f>
        <v>shubham.gavatade@vit.edu.in</v>
      </c>
      <c r="J66" s="670" t="str">
        <f>VLOOKUP(D66,'All Entries'!$B$1:$N$657,13,0)</f>
        <v>shubhamgavatade@gmail.com</v>
      </c>
      <c r="K66" s="407">
        <f>VLOOKUP(D66,'All Entries'!$B$1:$P$657,15,0)</f>
        <v>9920966846</v>
      </c>
    </row>
    <row r="67" spans="2:11" ht="24.95" customHeight="1">
      <c r="B67" s="42">
        <v>65</v>
      </c>
      <c r="C67" s="43" t="s">
        <v>11893</v>
      </c>
      <c r="D67" s="337" t="s">
        <v>6542</v>
      </c>
      <c r="E67" s="1036" t="str">
        <f>VLOOKUP(D67,'All Entries'!$B$2:$F$693,5,0)</f>
        <v>INFT</v>
      </c>
      <c r="F67" s="1036" t="str">
        <f>VLOOKUP(D67,'All Entries'!$B$2:$G$693,6,0)</f>
        <v>INFT-2</v>
      </c>
      <c r="G67" s="42" t="s">
        <v>12398</v>
      </c>
      <c r="H67" s="668">
        <v>380000</v>
      </c>
      <c r="I67" s="670" t="str">
        <f>VLOOKUP(D67,'All Entries'!$B$1:$M$657,12,0)</f>
        <v>priyanka.chaurasia1@vit.edu.in</v>
      </c>
      <c r="J67" s="670" t="str">
        <f>VLOOKUP(D67,'All Entries'!$B$1:$N$657,13,0)</f>
        <v>priyankachrs130799@gmail.com</v>
      </c>
      <c r="K67" s="407">
        <f>VLOOKUP(D67,'All Entries'!$B$1:$P$657,15,0)</f>
        <v>8850198873</v>
      </c>
    </row>
    <row r="68" spans="2:11" ht="24.95" customHeight="1">
      <c r="B68" s="42">
        <v>66</v>
      </c>
      <c r="C68" s="43" t="s">
        <v>6974</v>
      </c>
      <c r="D68" s="42" t="s">
        <v>6973</v>
      </c>
      <c r="E68" s="1036" t="str">
        <f>VLOOKUP(D68,'All Entries'!$B$2:$F$693,5,0)</f>
        <v>INFT</v>
      </c>
      <c r="F68" s="1036" t="str">
        <f>VLOOKUP(D68,'All Entries'!$B$2:$G$693,6,0)</f>
        <v>INFT-1</v>
      </c>
      <c r="G68" s="42" t="s">
        <v>12398</v>
      </c>
      <c r="H68" s="668">
        <v>380000</v>
      </c>
      <c r="I68" s="670" t="str">
        <f>VLOOKUP(D68,'All Entries'!$B$1:$M$657,12,0)</f>
        <v>rishabh.jain1@vit.edu.in</v>
      </c>
      <c r="J68" s="670" t="str">
        <f>VLOOKUP(D68,'All Entries'!$B$1:$N$657,13,0)</f>
        <v>jainrishabh991.rj@gmail.com</v>
      </c>
      <c r="K68" s="407">
        <f>VLOOKUP(D68,'All Entries'!$B$1:$P$657,15,0)</f>
        <v>9967861377</v>
      </c>
    </row>
    <row r="69" spans="2:11" ht="24.95" customHeight="1">
      <c r="B69" s="42">
        <v>67</v>
      </c>
      <c r="C69" s="43" t="s">
        <v>8390</v>
      </c>
      <c r="D69" s="337" t="s">
        <v>8389</v>
      </c>
      <c r="E69" s="1036" t="str">
        <f>VLOOKUP(D69,'All Entries'!$B$2:$F$693,5,0)</f>
        <v>INFT</v>
      </c>
      <c r="F69" s="1036" t="str">
        <f>VLOOKUP(D69,'All Entries'!$B$2:$G$693,6,0)</f>
        <v>INFT-1</v>
      </c>
      <c r="G69" s="42" t="s">
        <v>12398</v>
      </c>
      <c r="H69" s="668">
        <v>380000</v>
      </c>
      <c r="I69" s="670" t="str">
        <f>VLOOKUP(D69,'All Entries'!$B$1:$M$657,12,0)</f>
        <v>saurabh.takle@vit.edu.in</v>
      </c>
      <c r="J69" s="670" t="str">
        <f>VLOOKUP(D69,'All Entries'!$B$1:$N$657,13,0)</f>
        <v>saurabh.takle@gmail.com</v>
      </c>
      <c r="K69" s="407">
        <f>VLOOKUP(D69,'All Entries'!$B$1:$P$657,15,0)</f>
        <v>8424003238</v>
      </c>
    </row>
    <row r="70" spans="2:11" ht="24.95" customHeight="1">
      <c r="B70" s="42">
        <v>68</v>
      </c>
      <c r="C70" s="43" t="s">
        <v>4158</v>
      </c>
      <c r="D70" s="42" t="s">
        <v>4157</v>
      </c>
      <c r="E70" s="1036" t="str">
        <f>VLOOKUP(D70,'All Entries'!$B$2:$F$693,5,0)</f>
        <v>CMPN</v>
      </c>
      <c r="F70" s="1036" t="str">
        <f>VLOOKUP(D70,'All Entries'!$B$2:$G$693,6,0)</f>
        <v>CMPN-2</v>
      </c>
      <c r="G70" s="42" t="s">
        <v>12398</v>
      </c>
      <c r="H70" s="668">
        <v>380000</v>
      </c>
      <c r="I70" s="670" t="str">
        <f>VLOOKUP(D70,'All Entries'!$B$1:$M$657,12,0)</f>
        <v>krutik.chaudhari@vit.edu.in</v>
      </c>
      <c r="J70" s="670" t="str">
        <f>VLOOKUP(D70,'All Entries'!$B$1:$N$657,13,0)</f>
        <v>krutik.ci@gmail.com</v>
      </c>
      <c r="K70" s="407">
        <f>VLOOKUP(D70,'All Entries'!$B$1:$P$657,15,0)</f>
        <v>8898782292</v>
      </c>
    </row>
    <row r="71" spans="2:11" ht="24.95" customHeight="1">
      <c r="B71" s="42">
        <v>69</v>
      </c>
      <c r="C71" s="43" t="s">
        <v>11535</v>
      </c>
      <c r="D71" s="42" t="s">
        <v>11534</v>
      </c>
      <c r="E71" s="1036" t="str">
        <f>VLOOKUP(D71,'All Entries'!$B$2:$F$693,5,0)</f>
        <v>EXTC</v>
      </c>
      <c r="F71" s="1036" t="str">
        <f>VLOOKUP(D71,'All Entries'!$B$2:$G$693,6,0)</f>
        <v>EXTC 2</v>
      </c>
      <c r="G71" s="42" t="s">
        <v>12398</v>
      </c>
      <c r="H71" s="668">
        <v>380000</v>
      </c>
      <c r="I71" s="670" t="str">
        <f>VLOOKUP(D71,'All Entries'!$B$1:$M$657,12,0)</f>
        <v>yah.khedekar@vit.edu.in</v>
      </c>
      <c r="J71" s="670" t="str">
        <f>VLOOKUP(D71,'All Entries'!$B$1:$N$657,13,0)</f>
        <v>yashkhedekar27@gmail.com</v>
      </c>
      <c r="K71" s="407">
        <f>VLOOKUP(D71,'All Entries'!$B$1:$P$657,15,0)</f>
        <v>9833667032</v>
      </c>
    </row>
    <row r="72" spans="2:11" ht="24.95" customHeight="1">
      <c r="B72" s="42">
        <v>70</v>
      </c>
      <c r="C72" s="43" t="s">
        <v>11065</v>
      </c>
      <c r="D72" s="42" t="s">
        <v>11064</v>
      </c>
      <c r="E72" s="1036" t="str">
        <f>VLOOKUP(D72,'All Entries'!$B$2:$F$693,5,0)</f>
        <v>CMPN</v>
      </c>
      <c r="F72" s="1036" t="str">
        <f>VLOOKUP(D72,'All Entries'!$B$2:$G$693,6,0)</f>
        <v>CMPN-1</v>
      </c>
      <c r="G72" s="42" t="s">
        <v>12398</v>
      </c>
      <c r="H72" s="668">
        <v>380000</v>
      </c>
      <c r="I72" s="670" t="str">
        <f>VLOOKUP(D72,'All Entries'!$B$1:$M$657,12,0)</f>
        <v>vedant.gharat@vit.edu.in</v>
      </c>
      <c r="J72" s="670" t="str">
        <f>VLOOKUP(D72,'All Entries'!$B$1:$N$657,13,0)</f>
        <v>vedantgharat123@gmail.com</v>
      </c>
      <c r="K72" s="407">
        <f>VLOOKUP(D72,'All Entries'!$B$1:$P$657,15,0)</f>
        <v>9527022405</v>
      </c>
    </row>
    <row r="73" spans="2:11" ht="24.95" customHeight="1">
      <c r="B73" s="42">
        <v>71</v>
      </c>
      <c r="C73" s="43" t="s">
        <v>10037</v>
      </c>
      <c r="D73" s="42" t="s">
        <v>10036</v>
      </c>
      <c r="E73" s="1036" t="str">
        <f>VLOOKUP(D73,'All Entries'!$B$2:$F$693,5,0)</f>
        <v>BIOM</v>
      </c>
      <c r="F73" s="1036" t="str">
        <f>VLOOKUP(D73,'All Entries'!$B$2:$G$693,6,0)</f>
        <v>BIOM A</v>
      </c>
      <c r="G73" s="42" t="s">
        <v>12398</v>
      </c>
      <c r="H73" s="668">
        <v>380000</v>
      </c>
      <c r="I73" s="909" t="str">
        <f>VLOOKUP(D73,'All Entries'!$B$1:$M$657,12,0)</f>
        <v>sonali.chavan@vit.edu.in</v>
      </c>
      <c r="J73" s="909" t="str">
        <f>VLOOKUP(D73,'All Entries'!$B$1:$N$657,13,0)</f>
        <v>sonalichavan1199@gmail.com</v>
      </c>
      <c r="K73" s="407">
        <f>VLOOKUP(D73,'All Entries'!$B$1:$P$657,15,0)</f>
        <v>8433659188</v>
      </c>
    </row>
    <row r="74" spans="2:11" ht="24.95" customHeight="1">
      <c r="B74" s="42">
        <v>72</v>
      </c>
      <c r="C74" s="43" t="s">
        <v>13040</v>
      </c>
      <c r="D74" s="42" t="s">
        <v>3687</v>
      </c>
      <c r="E74" s="1036" t="str">
        <f>VLOOKUP(D74,'All Entries'!$B$2:$F$693,5,0)</f>
        <v>BIOM</v>
      </c>
      <c r="F74" s="1036" t="str">
        <f>VLOOKUP(D74,'All Entries'!$B$2:$G$693,6,0)</f>
        <v>BIOM A</v>
      </c>
      <c r="G74" s="42" t="s">
        <v>12398</v>
      </c>
      <c r="H74" s="668">
        <v>380000</v>
      </c>
      <c r="I74" s="909" t="str">
        <f>VLOOKUP(D74,'All Entries'!$B$1:$M$657,12,0)</f>
        <v>jinal.darji@vit.edu</v>
      </c>
      <c r="J74" s="909" t="str">
        <f>VLOOKUP(D74,'All Entries'!$B$1:$N$657,13,0)</f>
        <v>jinaldarji600@gmail.com</v>
      </c>
      <c r="K74" s="407">
        <f>VLOOKUP(D74,'All Entries'!$B$1:$P$657,15,0)</f>
        <v>7410148009</v>
      </c>
    </row>
    <row r="75" spans="2:11" ht="24.95" customHeight="1">
      <c r="B75" s="42">
        <v>73</v>
      </c>
      <c r="C75" s="43" t="s">
        <v>5647</v>
      </c>
      <c r="D75" s="42" t="s">
        <v>5646</v>
      </c>
      <c r="E75" s="1036" t="str">
        <f>VLOOKUP(D75,'All Entries'!$B$2:$F$693,5,0)</f>
        <v>BIOM</v>
      </c>
      <c r="F75" s="1036" t="str">
        <f>VLOOKUP(D75,'All Entries'!$B$2:$G$693,6,0)</f>
        <v>BIOM A</v>
      </c>
      <c r="G75" s="42" t="s">
        <v>12398</v>
      </c>
      <c r="H75" s="668">
        <v>380000</v>
      </c>
      <c r="I75" s="909" t="str">
        <f>VLOOKUP(D75,'All Entries'!$B$1:$M$657,12,0)</f>
        <v>omkar.thakur@vit.edu.in</v>
      </c>
      <c r="J75" s="909" t="str">
        <f>VLOOKUP(D75,'All Entries'!$B$1:$N$657,13,0)</f>
        <v>omkar12.ot@gmail.com</v>
      </c>
      <c r="K75" s="407">
        <f>VLOOKUP(D75,'All Entries'!$B$1:$P$657,15,0)</f>
        <v>7045607190</v>
      </c>
    </row>
    <row r="76" spans="2:11" ht="24.95" customHeight="1">
      <c r="B76" s="42">
        <v>74</v>
      </c>
      <c r="C76" s="43" t="s">
        <v>11769</v>
      </c>
      <c r="D76" s="42" t="s">
        <v>5165</v>
      </c>
      <c r="E76" s="1036" t="str">
        <f>VLOOKUP(D76,'All Entries'!$B$2:$F$693,5,0)</f>
        <v>BIOM</v>
      </c>
      <c r="F76" s="1036" t="str">
        <f>VLOOKUP(D76,'All Entries'!$B$2:$G$693,6,0)</f>
        <v>BIOM A</v>
      </c>
      <c r="G76" s="42" t="s">
        <v>12398</v>
      </c>
      <c r="H76" s="668">
        <v>380000</v>
      </c>
      <c r="I76" s="909" t="str">
        <f>VLOOKUP(D76,'All Entries'!$B$1:$M$657,12,0)</f>
        <v>namrata.mohite@vit.edu.in</v>
      </c>
      <c r="J76" s="909" t="str">
        <f>VLOOKUP(D76,'All Entries'!$B$1:$N$657,13,0)</f>
        <v>mohitenamrata843@gmail.com</v>
      </c>
      <c r="K76" s="407">
        <f>VLOOKUP(D76,'All Entries'!$B$1:$P$657,15,0)</f>
        <v>7700079843</v>
      </c>
    </row>
    <row r="77" spans="2:11" ht="24.95" customHeight="1">
      <c r="B77" s="42">
        <v>75</v>
      </c>
      <c r="C77" s="43" t="s">
        <v>9979</v>
      </c>
      <c r="D77" s="42" t="s">
        <v>9978</v>
      </c>
      <c r="E77" s="1036" t="str">
        <f>VLOOKUP(D77,'All Entries'!$B$2:$F$693,5,0)</f>
        <v>BIOM</v>
      </c>
      <c r="F77" s="1036" t="str">
        <f>VLOOKUP(D77,'All Entries'!$B$2:$G$693,6,0)</f>
        <v>BIOM A</v>
      </c>
      <c r="G77" s="42" t="s">
        <v>12398</v>
      </c>
      <c r="H77" s="668">
        <v>380000</v>
      </c>
      <c r="I77" s="909" t="str">
        <f>VLOOKUP(D77,'All Entries'!$B$1:$M$657,12,0)</f>
        <v>soham.shinde@vit.edu.in</v>
      </c>
      <c r="J77" s="909" t="str">
        <f>VLOOKUP(D77,'All Entries'!$B$1:$N$657,13,0)</f>
        <v>sohamshinde2300@gmail.com</v>
      </c>
      <c r="K77" s="407">
        <f>VLOOKUP(D77,'All Entries'!$B$1:$P$657,15,0)</f>
        <v>9930660201</v>
      </c>
    </row>
    <row r="78" spans="2:11" ht="24.95" customHeight="1">
      <c r="B78" s="42">
        <v>76</v>
      </c>
      <c r="C78" s="43" t="s">
        <v>11772</v>
      </c>
      <c r="D78" s="42" t="s">
        <v>10683</v>
      </c>
      <c r="E78" s="1036" t="str">
        <f>VLOOKUP(D78,'All Entries'!$B$2:$F$693,5,0)</f>
        <v>BIOM</v>
      </c>
      <c r="F78" s="1036" t="str">
        <f>VLOOKUP(D78,'All Entries'!$B$2:$G$693,6,0)</f>
        <v>BIOM A</v>
      </c>
      <c r="G78" s="42" t="s">
        <v>12398</v>
      </c>
      <c r="H78" s="668">
        <v>380000</v>
      </c>
      <c r="I78" s="909" t="str">
        <f>VLOOKUP(D78,'All Entries'!$B$1:$M$657,12,0)</f>
        <v>thanushwarya.saravanan@vit.edu.in</v>
      </c>
      <c r="J78" s="909" t="str">
        <f>VLOOKUP(D78,'All Entries'!$B$1:$N$657,13,0)</f>
        <v>thanushwarya.08091999@gmail.com</v>
      </c>
      <c r="K78" s="407">
        <f>VLOOKUP(D78,'All Entries'!$B$1:$P$657,15,0)</f>
        <v>8369481991</v>
      </c>
    </row>
    <row r="79" spans="2:11" ht="24.95" customHeight="1">
      <c r="B79" s="42">
        <v>77</v>
      </c>
      <c r="C79" s="43" t="s">
        <v>9119</v>
      </c>
      <c r="D79" s="42" t="s">
        <v>9118</v>
      </c>
      <c r="E79" s="1036" t="str">
        <f>VLOOKUP(D79,'All Entries'!$B$2:$F$693,5,0)</f>
        <v>EXTC</v>
      </c>
      <c r="F79" s="1036" t="str">
        <f>VLOOKUP(D79,'All Entries'!$B$2:$G$693,6,0)</f>
        <v>EXTC 3</v>
      </c>
      <c r="G79" s="42" t="s">
        <v>12398</v>
      </c>
      <c r="H79" s="668">
        <v>380000</v>
      </c>
      <c r="I79" s="1034" t="str">
        <f>VLOOKUP(D79,'All Entries'!$B$1:$M$657,12,0)</f>
        <v>shruti.gonga@vit.edu.in</v>
      </c>
      <c r="J79" s="1034" t="str">
        <f>VLOOKUP(D79,'All Entries'!$B$1:$N$657,13,0)</f>
        <v>shrutigonga24@gmail.com</v>
      </c>
      <c r="K79" s="407">
        <f>VLOOKUP(D79,'All Entries'!$B$1:$P$657,15,0)</f>
        <v>8767483895</v>
      </c>
    </row>
    <row r="80" spans="2:11" ht="24.95" customHeight="1">
      <c r="C80" s="42">
        <f>COUNTA(C3:C79)</f>
        <v>77</v>
      </c>
    </row>
  </sheetData>
  <conditionalFormatting sqref="D2:D8 D10:D16 D18:D78 D80:D1048576">
    <cfRule type="duplicateValues" dxfId="97" priority="5"/>
  </conditionalFormatting>
  <conditionalFormatting sqref="D9">
    <cfRule type="duplicateValues" dxfId="96" priority="4"/>
  </conditionalFormatting>
  <conditionalFormatting sqref="D17">
    <cfRule type="duplicateValues" dxfId="95" priority="3"/>
  </conditionalFormatting>
  <conditionalFormatting sqref="D79">
    <cfRule type="duplicateValues" dxfId="94"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1:K5"/>
  <sheetViews>
    <sheetView workbookViewId="0">
      <selection activeCell="B1" sqref="B1:K4"/>
    </sheetView>
  </sheetViews>
  <sheetFormatPr defaultRowHeight="15"/>
  <cols>
    <col min="2" max="2" width="6.28515625" bestFit="1" customWidth="1"/>
    <col min="3" max="3" width="21" bestFit="1" customWidth="1"/>
    <col min="4" max="4" width="12.140625" customWidth="1"/>
    <col min="5" max="5" width="7" bestFit="1" customWidth="1"/>
    <col min="6" max="6" width="9.42578125" customWidth="1"/>
    <col min="7" max="7" width="10.140625" customWidth="1"/>
    <col min="8" max="8" width="9.140625" style="657" customWidth="1"/>
    <col min="9" max="9" width="29.5703125" customWidth="1"/>
    <col min="10" max="10" width="27.140625" customWidth="1"/>
    <col min="11" max="11" width="11.5703125" customWidth="1"/>
  </cols>
  <sheetData>
    <row r="1" spans="2:11" ht="16.5" thickTop="1" thickBot="1">
      <c r="B1" s="108" t="s">
        <v>12356</v>
      </c>
      <c r="C1" s="108" t="s">
        <v>12357</v>
      </c>
      <c r="D1" s="108" t="s">
        <v>12333</v>
      </c>
      <c r="E1" s="108" t="s">
        <v>12290</v>
      </c>
      <c r="F1" s="108" t="s">
        <v>12492</v>
      </c>
      <c r="G1" s="108" t="s">
        <v>12336</v>
      </c>
      <c r="H1" s="108" t="s">
        <v>12491</v>
      </c>
      <c r="I1" s="108" t="s">
        <v>13744</v>
      </c>
      <c r="J1" s="108" t="s">
        <v>13745</v>
      </c>
      <c r="K1" s="108" t="s">
        <v>13743</v>
      </c>
    </row>
    <row r="2" spans="2:11" s="89" customFormat="1" ht="30" customHeight="1" thickTop="1" thickBot="1">
      <c r="B2" s="104">
        <v>1</v>
      </c>
      <c r="C2" s="96" t="s">
        <v>12508</v>
      </c>
      <c r="D2" s="105" t="s">
        <v>6032</v>
      </c>
      <c r="E2" s="106" t="str">
        <f>VLOOKUP(D2,'All Entries'!B1:F648,5,0)</f>
        <v>CMPN</v>
      </c>
      <c r="F2" s="106" t="str">
        <f>VLOOKUP(D2,'All Entries'!B1:G648,6,0)</f>
        <v>CMPN-2</v>
      </c>
      <c r="G2" s="105" t="s">
        <v>12400</v>
      </c>
      <c r="H2" s="671">
        <v>750000</v>
      </c>
      <c r="I2" s="106" t="str">
        <f>VLOOKUP(D2,'All Entries'!$B$1:$M$657,12,0)</f>
        <v>pradyumna.mahajan@vit.edu.in</v>
      </c>
      <c r="J2" s="106" t="str">
        <f>VLOOKUP(D2,'All Entries'!$B$1:$N$657,13,0)</f>
        <v>pradyumnam9@gmail.com</v>
      </c>
      <c r="K2" s="106">
        <f>VLOOKUP(D2,'All Entries'!$B$1:$P$657,15,0)</f>
        <v>7777039392</v>
      </c>
    </row>
    <row r="3" spans="2:11" s="89" customFormat="1" ht="24" customHeight="1" thickTop="1" thickBot="1">
      <c r="B3" s="104">
        <v>2</v>
      </c>
      <c r="C3" s="96" t="s">
        <v>12358</v>
      </c>
      <c r="D3" s="105" t="s">
        <v>10374</v>
      </c>
      <c r="E3" s="106" t="str">
        <f>VLOOKUP(D3,'All Entries'!B2:F659,5,0)</f>
        <v>CMPN</v>
      </c>
      <c r="F3" s="106" t="str">
        <f>VLOOKUP(D3,'All Entries'!B2:G659,6,0)</f>
        <v>CMPN-1</v>
      </c>
      <c r="G3" s="105" t="s">
        <v>12400</v>
      </c>
      <c r="H3" s="671">
        <v>750000</v>
      </c>
      <c r="I3" s="106" t="str">
        <f>VLOOKUP(D3,'All Entries'!$B$1:$M$657,12,0)</f>
        <v>swapnil.ghule@vit.edu.in</v>
      </c>
      <c r="J3" s="106" t="str">
        <f>VLOOKUP(D3,'All Entries'!$B$1:$N$657,13,0)</f>
        <v>swapnilghule112@gmail.com</v>
      </c>
      <c r="K3" s="106">
        <f>VLOOKUP(D3,'All Entries'!$B$1:$P$657,15,0)</f>
        <v>7769048717</v>
      </c>
    </row>
    <row r="4" spans="2:11" s="89" customFormat="1" ht="24" customHeight="1" thickTop="1" thickBot="1">
      <c r="B4" s="104">
        <v>3</v>
      </c>
      <c r="C4" s="96" t="s">
        <v>12359</v>
      </c>
      <c r="D4" s="105" t="s">
        <v>9626</v>
      </c>
      <c r="E4" s="106" t="str">
        <f>VLOOKUP(D4,'All Entries'!B3:F665,5,0)</f>
        <v>CMPN</v>
      </c>
      <c r="F4" s="106" t="str">
        <f>VLOOKUP(D4,'All Entries'!B3:G665,6,0)</f>
        <v>CMPN-2</v>
      </c>
      <c r="G4" s="105" t="s">
        <v>12400</v>
      </c>
      <c r="H4" s="671">
        <v>750000</v>
      </c>
      <c r="I4" s="106" t="str">
        <f>VLOOKUP(D4,'All Entries'!$B$1:$M$657,12,0)</f>
        <v>siddhesh.sovitkar@vit.edu.in</v>
      </c>
      <c r="J4" s="106" t="str">
        <f>VLOOKUP(D4,'All Entries'!$B$1:$N$657,13,0)</f>
        <v>siddheshsovitkar@gmail.com</v>
      </c>
      <c r="K4" s="106">
        <f>VLOOKUP(D4,'All Entries'!$B$1:$P$657,15,0)</f>
        <v>8425070457</v>
      </c>
    </row>
    <row r="5" spans="2:11" ht="15.75" thickTop="1">
      <c r="D5" s="657">
        <f>COUNTA(D2:D4)</f>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C1:L6"/>
  <sheetViews>
    <sheetView workbookViewId="0">
      <selection activeCell="D12" sqref="D12"/>
    </sheetView>
  </sheetViews>
  <sheetFormatPr defaultRowHeight="15"/>
  <cols>
    <col min="3" max="3" width="6.28515625" bestFit="1" customWidth="1"/>
    <col min="4" max="4" width="26" customWidth="1"/>
    <col min="5" max="5" width="14.5703125" customWidth="1"/>
    <col min="8" max="8" width="19.7109375" customWidth="1"/>
    <col min="9" max="9" width="12.28515625" customWidth="1"/>
    <col min="10" max="11" width="24.140625" bestFit="1" customWidth="1"/>
    <col min="12" max="12" width="12.28515625" customWidth="1"/>
  </cols>
  <sheetData>
    <row r="1" spans="3:12" ht="15.75" thickBot="1"/>
    <row r="2" spans="3:12" s="121" customFormat="1" ht="22.5" customHeight="1" thickTop="1" thickBot="1">
      <c r="C2" s="94" t="s">
        <v>12356</v>
      </c>
      <c r="D2" s="94" t="s">
        <v>12357</v>
      </c>
      <c r="E2" s="94" t="s">
        <v>12333</v>
      </c>
      <c r="F2" s="94" t="s">
        <v>12290</v>
      </c>
      <c r="G2" s="94" t="s">
        <v>12492</v>
      </c>
      <c r="H2" s="120" t="s">
        <v>12336</v>
      </c>
      <c r="I2" s="120" t="s">
        <v>12491</v>
      </c>
      <c r="J2" s="528" t="s">
        <v>13744</v>
      </c>
      <c r="K2" s="528" t="s">
        <v>13745</v>
      </c>
      <c r="L2" s="528" t="s">
        <v>13743</v>
      </c>
    </row>
    <row r="3" spans="3:12" s="121" customFormat="1" ht="22.5" customHeight="1" thickTop="1" thickBot="1">
      <c r="C3" s="94">
        <v>1</v>
      </c>
      <c r="D3" s="116" t="s">
        <v>12360</v>
      </c>
      <c r="E3" s="116" t="s">
        <v>4236</v>
      </c>
      <c r="F3" s="94" t="str">
        <f>VLOOKUP(E3,'All Entries'!B1:F648,5,0)</f>
        <v>CMPN</v>
      </c>
      <c r="G3" s="94" t="str">
        <f>VLOOKUP(E3,'All Entries'!B1:G648,6,0)</f>
        <v>CMPN-2</v>
      </c>
      <c r="H3" s="94" t="s">
        <v>12399</v>
      </c>
      <c r="I3" s="118">
        <v>827000</v>
      </c>
      <c r="J3" s="528" t="str">
        <f>VLOOKUP(E3,'All Entries'!$B$1:$M$657,12,0)</f>
        <v>lakshita.pillay@vit.edu.in</v>
      </c>
      <c r="K3" s="528" t="str">
        <f>VLOOKUP(E3,'All Entries'!$B$1:$N$657,13,0)</f>
        <v>pillaylakshita@gmail.com</v>
      </c>
      <c r="L3" s="528">
        <f>VLOOKUP(E3,'All Entries'!$B$1:$P$657,15,0)</f>
        <v>9167215174</v>
      </c>
    </row>
    <row r="4" spans="3:12" s="121" customFormat="1" ht="22.5" customHeight="1" thickTop="1">
      <c r="C4" s="175"/>
      <c r="D4" s="275">
        <f>COUNTA(D3)</f>
        <v>1</v>
      </c>
      <c r="E4" s="275"/>
      <c r="F4" s="175"/>
      <c r="G4" s="175"/>
      <c r="H4" s="175"/>
      <c r="I4" s="276"/>
    </row>
    <row r="5" spans="3:12">
      <c r="C5" s="39"/>
      <c r="D5" s="40"/>
      <c r="E5" s="39"/>
      <c r="F5" s="39"/>
      <c r="G5" s="39"/>
    </row>
    <row r="6" spans="3:12">
      <c r="C6" s="39"/>
      <c r="D6" s="40"/>
      <c r="E6" s="39"/>
      <c r="F6" s="39"/>
      <c r="G6" s="3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C1:L18"/>
  <sheetViews>
    <sheetView topLeftCell="B1" workbookViewId="0">
      <selection activeCell="F19" sqref="F19"/>
    </sheetView>
  </sheetViews>
  <sheetFormatPr defaultRowHeight="15"/>
  <cols>
    <col min="3" max="3" width="6.85546875" bestFit="1" customWidth="1"/>
    <col min="4" max="4" width="24.28515625" bestFit="1" customWidth="1"/>
    <col min="5" max="5" width="12.7109375" customWidth="1"/>
    <col min="6" max="6" width="8.5703125" customWidth="1"/>
    <col min="7" max="7" width="10" customWidth="1"/>
    <col min="8" max="8" width="10.42578125" style="1" customWidth="1"/>
    <col min="9" max="9" width="8.7109375" style="672" customWidth="1"/>
    <col min="10" max="10" width="28.28515625" bestFit="1" customWidth="1"/>
    <col min="11" max="11" width="33.7109375" customWidth="1"/>
    <col min="12" max="12" width="13.7109375" style="657" customWidth="1"/>
  </cols>
  <sheetData>
    <row r="1" spans="3:12" s="89" customFormat="1" ht="22.5" customHeight="1" thickTop="1" thickBot="1">
      <c r="C1" s="113" t="s">
        <v>11704</v>
      </c>
      <c r="D1" s="114" t="s">
        <v>12321</v>
      </c>
      <c r="E1" s="113" t="s">
        <v>12333</v>
      </c>
      <c r="F1" s="114" t="s">
        <v>12290</v>
      </c>
      <c r="G1" s="114" t="s">
        <v>12492</v>
      </c>
      <c r="H1" s="114" t="s">
        <v>12336</v>
      </c>
      <c r="I1" s="673" t="s">
        <v>12491</v>
      </c>
      <c r="J1" s="673" t="s">
        <v>13744</v>
      </c>
      <c r="K1" s="673" t="s">
        <v>13745</v>
      </c>
      <c r="L1" s="673" t="s">
        <v>13743</v>
      </c>
    </row>
    <row r="2" spans="3:12" ht="19.5" customHeight="1" thickTop="1" thickBot="1">
      <c r="C2" s="111">
        <v>1</v>
      </c>
      <c r="D2" s="112" t="s">
        <v>12361</v>
      </c>
      <c r="E2" s="111" t="s">
        <v>12354</v>
      </c>
      <c r="F2" s="111" t="str">
        <f>VLOOKUP(E2,'All Entries'!B1:F648,5,0)</f>
        <v>CMPN</v>
      </c>
      <c r="G2" s="111" t="str">
        <f>VLOOKUP(E2,'All Entries'!B1:G648,6,0)</f>
        <v>CMPN-1</v>
      </c>
      <c r="H2" s="109" t="s">
        <v>12401</v>
      </c>
      <c r="I2" s="674">
        <v>350000</v>
      </c>
      <c r="J2" s="301" t="str">
        <f>VLOOKUP(E2,'All Entries'!$B$1:$M$657,12,0)</f>
        <v>pearl.patel@vit.edu.in</v>
      </c>
      <c r="K2" s="301" t="str">
        <f>VLOOKUP(E2,'All Entries'!$B$1:$N$657,13,0)</f>
        <v>pearl207@gmail.com</v>
      </c>
      <c r="L2" s="656">
        <f>VLOOKUP(E2,'All Entries'!$B$1:$P$657,15,0)</f>
        <v>9619293371</v>
      </c>
    </row>
    <row r="3" spans="3:12" ht="19.5" customHeight="1" thickTop="1" thickBot="1">
      <c r="C3" s="111">
        <v>2</v>
      </c>
      <c r="D3" s="112" t="s">
        <v>12362</v>
      </c>
      <c r="E3" s="111" t="s">
        <v>2637</v>
      </c>
      <c r="F3" s="111" t="str">
        <f>VLOOKUP(E3,'All Entries'!B2:F659,5,0)</f>
        <v>INFT</v>
      </c>
      <c r="G3" s="111" t="str">
        <f>VLOOKUP(E3,'All Entries'!B2:G659,6,0)</f>
        <v>INFT-2</v>
      </c>
      <c r="H3" s="109" t="s">
        <v>12401</v>
      </c>
      <c r="I3" s="674">
        <v>350000</v>
      </c>
      <c r="J3" s="301" t="str">
        <f>VLOOKUP(E3,'All Entries'!$B$1:$M$657,12,0)</f>
        <v>devesh.bhangale@vit.edu.in</v>
      </c>
      <c r="K3" s="301" t="str">
        <f>VLOOKUP(E3,'All Entries'!$B$1:$N$657,13,0)</f>
        <v>Devesh1806@gmail.com</v>
      </c>
      <c r="L3" s="656">
        <f>VLOOKUP(E3,'All Entries'!$B$1:$P$657,15,0)</f>
        <v>7506385338</v>
      </c>
    </row>
    <row r="4" spans="3:12" ht="19.5" customHeight="1" thickTop="1" thickBot="1">
      <c r="C4" s="111">
        <v>3</v>
      </c>
      <c r="D4" s="112" t="s">
        <v>12324</v>
      </c>
      <c r="E4" s="111" t="s">
        <v>437</v>
      </c>
      <c r="F4" s="111" t="str">
        <f>VLOOKUP(E4,'All Entries'!B3:F665,5,0)</f>
        <v>INFT</v>
      </c>
      <c r="G4" s="111" t="str">
        <f>VLOOKUP(E4,'All Entries'!B3:G665,6,0)</f>
        <v>INFT-2</v>
      </c>
      <c r="H4" s="109" t="s">
        <v>12401</v>
      </c>
      <c r="I4" s="674">
        <v>350000</v>
      </c>
      <c r="J4" s="301" t="str">
        <f>VLOOKUP(E4,'All Entries'!$B$1:$M$657,12,0)</f>
        <v>aditi.hemane@vit.edu.in</v>
      </c>
      <c r="K4" s="301" t="str">
        <f>VLOOKUP(E4,'All Entries'!$B$1:$N$657,13,0)</f>
        <v>adhemane1999@gmail.com</v>
      </c>
      <c r="L4" s="656">
        <f>VLOOKUP(E4,'All Entries'!$B$1:$P$657,15,0)</f>
        <v>8329257617</v>
      </c>
    </row>
    <row r="5" spans="3:12" ht="19.5" customHeight="1" thickTop="1" thickBot="1">
      <c r="C5" s="111">
        <v>4</v>
      </c>
      <c r="D5" s="112" t="s">
        <v>12363</v>
      </c>
      <c r="E5" s="111" t="s">
        <v>5627</v>
      </c>
      <c r="F5" s="111" t="str">
        <f>VLOOKUP(E5,'All Entries'!B4:F670,5,0)</f>
        <v>INFT</v>
      </c>
      <c r="G5" s="111" t="str">
        <f>VLOOKUP(E5,'All Entries'!B4:G670,6,0)</f>
        <v>INFT-1</v>
      </c>
      <c r="H5" s="109" t="s">
        <v>12401</v>
      </c>
      <c r="I5" s="674">
        <v>350000</v>
      </c>
      <c r="J5" s="301" t="str">
        <f>VLOOKUP(E5,'All Entries'!$B$1:$M$657,12,0)</f>
        <v>omkar.bhambure@vit.edu.in</v>
      </c>
      <c r="K5" s="301" t="str">
        <f>VLOOKUP(E5,'All Entries'!$B$1:$N$657,13,0)</f>
        <v>omieblablablu2996@gmail.com</v>
      </c>
      <c r="L5" s="656">
        <f>VLOOKUP(E5,'All Entries'!$B$1:$P$657,15,0)</f>
        <v>7977877241</v>
      </c>
    </row>
    <row r="6" spans="3:12" ht="19.5" customHeight="1" thickTop="1" thickBot="1">
      <c r="C6" s="111">
        <v>5</v>
      </c>
      <c r="D6" s="112" t="s">
        <v>12364</v>
      </c>
      <c r="E6" s="111" t="s">
        <v>1577</v>
      </c>
      <c r="F6" s="111" t="str">
        <f>VLOOKUP(E6,'All Entries'!B5:F670,5,0)</f>
        <v>CMPN</v>
      </c>
      <c r="G6" s="111" t="str">
        <f>VLOOKUP(E6,'All Entries'!B5:G670,6,0)</f>
        <v>CMPN-2</v>
      </c>
      <c r="H6" s="109" t="s">
        <v>12401</v>
      </c>
      <c r="I6" s="674">
        <v>350000</v>
      </c>
      <c r="J6" s="301" t="str">
        <f>VLOOKUP(E6,'All Entries'!$B$1:$M$657,12,0)</f>
        <v>anjali.rahangdale@vit.edu.in</v>
      </c>
      <c r="K6" s="301" t="str">
        <f>VLOOKUP(E6,'All Entries'!$B$1:$N$657,13,0)</f>
        <v>anjalirahangdale1311@gmail.com</v>
      </c>
      <c r="L6" s="656">
        <f>VLOOKUP(E6,'All Entries'!$B$1:$P$657,15,0)</f>
        <v>9834679387</v>
      </c>
    </row>
    <row r="7" spans="3:12" ht="19.5" customHeight="1" thickTop="1" thickBot="1">
      <c r="C7" s="111">
        <v>6</v>
      </c>
      <c r="D7" s="112" t="s">
        <v>11244</v>
      </c>
      <c r="E7" s="111" t="s">
        <v>11243</v>
      </c>
      <c r="F7" s="111" t="str">
        <f>VLOOKUP(E7,'All Entries'!B6:F671,5,0)</f>
        <v>CMPN</v>
      </c>
      <c r="G7" s="111" t="str">
        <f>VLOOKUP(E7,'All Entries'!B6:G671,6,0)</f>
        <v>CMPN-2</v>
      </c>
      <c r="H7" s="109" t="s">
        <v>12401</v>
      </c>
      <c r="I7" s="674">
        <v>350000</v>
      </c>
      <c r="J7" s="301" t="str">
        <f>VLOOKUP(E7,'All Entries'!$B$1:$M$657,12,0)</f>
        <v>vijaya.mishra@vit.edu.in</v>
      </c>
      <c r="K7" s="301" t="str">
        <f>VLOOKUP(E7,'All Entries'!$B$1:$N$657,13,0)</f>
        <v>vijayamishra1709@gmail.com</v>
      </c>
      <c r="L7" s="656">
        <f>VLOOKUP(E7,'All Entries'!$B$1:$P$657,15,0)</f>
        <v>8850426305</v>
      </c>
    </row>
    <row r="8" spans="3:12" ht="19.5" customHeight="1" thickTop="1" thickBot="1">
      <c r="C8" s="111">
        <v>7</v>
      </c>
      <c r="D8" s="112" t="s">
        <v>12365</v>
      </c>
      <c r="E8" s="111" t="s">
        <v>7984</v>
      </c>
      <c r="F8" s="111" t="str">
        <f>VLOOKUP(E8,'All Entries'!B7:F672,5,0)</f>
        <v>INFT</v>
      </c>
      <c r="G8" s="111" t="str">
        <f>VLOOKUP(E8,'All Entries'!B7:G672,6,0)</f>
        <v>INFT-1</v>
      </c>
      <c r="H8" s="109" t="s">
        <v>12401</v>
      </c>
      <c r="I8" s="674">
        <v>350000</v>
      </c>
      <c r="J8" s="301" t="str">
        <f>VLOOKUP(E8,'All Entries'!$B$1:$M$657,12,0)</f>
        <v>sanika.raul@vit.edu.in</v>
      </c>
      <c r="K8" s="301" t="str">
        <f>VLOOKUP(E8,'All Entries'!$B$1:$N$657,13,0)</f>
        <v>sanikaraul06@gmail.com</v>
      </c>
      <c r="L8" s="656">
        <f>VLOOKUP(E8,'All Entries'!$B$1:$P$657,15,0)</f>
        <v>8976385041</v>
      </c>
    </row>
    <row r="9" spans="3:12" ht="19.5" customHeight="1" thickTop="1" thickBot="1">
      <c r="C9" s="111">
        <v>8</v>
      </c>
      <c r="D9" s="112" t="s">
        <v>12327</v>
      </c>
      <c r="E9" s="111" t="s">
        <v>3404</v>
      </c>
      <c r="F9" s="111" t="str">
        <f>VLOOKUP(E9,'All Entries'!B8:F706,5,0)</f>
        <v>CMPN</v>
      </c>
      <c r="G9" s="111" t="str">
        <f>VLOOKUP(E9,'All Entries'!B8:G706,6,0)</f>
        <v>CMPN-3</v>
      </c>
      <c r="H9" s="109" t="s">
        <v>12401</v>
      </c>
      <c r="I9" s="674">
        <v>350000</v>
      </c>
      <c r="J9" s="301" t="str">
        <f>VLOOKUP(E9,'All Entries'!$B$1:$M$657,12,0)</f>
        <v>hussain.kesury@vit.edu.in</v>
      </c>
      <c r="K9" s="301" t="str">
        <f>VLOOKUP(E9,'All Entries'!$B$1:$N$657,13,0)</f>
        <v>hussainkesury@gmail.com</v>
      </c>
      <c r="L9" s="656">
        <f>VLOOKUP(E9,'All Entries'!$B$1:$P$657,15,0)</f>
        <v>8779730972</v>
      </c>
    </row>
    <row r="10" spans="3:12" ht="19.5" customHeight="1" thickTop="1" thickBot="1">
      <c r="C10" s="111">
        <v>9</v>
      </c>
      <c r="D10" s="112" t="s">
        <v>11782</v>
      </c>
      <c r="E10" s="111" t="s">
        <v>1254</v>
      </c>
      <c r="F10" s="111" t="str">
        <f>VLOOKUP(E10,'All Entries'!B9:F707,5,0)</f>
        <v>CMPN</v>
      </c>
      <c r="G10" s="111" t="str">
        <f>VLOOKUP(E10,'All Entries'!B9:G707,6,0)</f>
        <v>CMPN-2</v>
      </c>
      <c r="H10" s="109" t="s">
        <v>12401</v>
      </c>
      <c r="I10" s="674">
        <v>350000</v>
      </c>
      <c r="J10" s="301" t="str">
        <f>VLOOKUP(E10,'All Entries'!$B$1:$M$657,12,0)</f>
        <v>anamika.ghosh@vit.edu.in</v>
      </c>
      <c r="K10" s="301" t="str">
        <f>VLOOKUP(E10,'All Entries'!$B$1:$N$657,13,0)</f>
        <v>anamikaghosh990@gmail.com</v>
      </c>
      <c r="L10" s="656">
        <f>VLOOKUP(E10,'All Entries'!$B$1:$P$657,15,0)</f>
        <v>9987086956</v>
      </c>
    </row>
    <row r="11" spans="3:12" ht="19.5" customHeight="1" thickTop="1" thickBot="1">
      <c r="C11" s="111">
        <v>10</v>
      </c>
      <c r="D11" s="112" t="s">
        <v>11785</v>
      </c>
      <c r="E11" s="111" t="s">
        <v>4722</v>
      </c>
      <c r="F11" s="111" t="str">
        <f>VLOOKUP(E11,'All Entries'!B10:F708,5,0)</f>
        <v>CMPN</v>
      </c>
      <c r="G11" s="111" t="str">
        <f>VLOOKUP(E11,'All Entries'!B10:G708,6,0)</f>
        <v>CMPN-2</v>
      </c>
      <c r="H11" s="109" t="s">
        <v>12401</v>
      </c>
      <c r="I11" s="674">
        <v>350000</v>
      </c>
      <c r="J11" s="301" t="str">
        <f>VLOOKUP(E11,'All Entries'!$B$1:$M$657,12,0)</f>
        <v>mehul.shankhapal@vit.edu.in</v>
      </c>
      <c r="K11" s="301" t="str">
        <f>VLOOKUP(E11,'All Entries'!$B$1:$N$657,13,0)</f>
        <v>mehulshankhapal2000@gmail.com</v>
      </c>
      <c r="L11" s="656">
        <f>VLOOKUP(E11,'All Entries'!$B$1:$P$657,15,0)</f>
        <v>9156365504</v>
      </c>
    </row>
    <row r="12" spans="3:12" ht="19.5" customHeight="1" thickTop="1" thickBot="1">
      <c r="C12" s="111">
        <v>11</v>
      </c>
      <c r="D12" s="112" t="s">
        <v>12366</v>
      </c>
      <c r="E12" s="111" t="s">
        <v>5698</v>
      </c>
      <c r="F12" s="111" t="str">
        <f>VLOOKUP(E12,'All Entries'!B11:F709,5,0)</f>
        <v>INFT</v>
      </c>
      <c r="G12" s="111" t="str">
        <f>VLOOKUP(E12,'All Entries'!B11:G709,6,0)</f>
        <v>INFT-1</v>
      </c>
      <c r="H12" s="109" t="s">
        <v>12401</v>
      </c>
      <c r="I12" s="674">
        <v>350000</v>
      </c>
      <c r="J12" s="301" t="str">
        <f>VLOOKUP(E12,'All Entries'!$B$1:$M$657,12,0)</f>
        <v>omkar.shinde@vit.edu.in</v>
      </c>
      <c r="K12" s="301" t="str">
        <f>VLOOKUP(E12,'All Entries'!$B$1:$N$657,13,0)</f>
        <v>aradhyashinde57@gmail.com</v>
      </c>
      <c r="L12" s="656">
        <f>VLOOKUP(E12,'All Entries'!$B$1:$P$657,15,0)</f>
        <v>9870457787</v>
      </c>
    </row>
    <row r="13" spans="3:12" ht="19.5" customHeight="1" thickTop="1" thickBot="1">
      <c r="C13" s="111">
        <v>12</v>
      </c>
      <c r="D13" s="112" t="s">
        <v>10318</v>
      </c>
      <c r="E13" s="111" t="s">
        <v>10317</v>
      </c>
      <c r="F13" s="111" t="str">
        <f>VLOOKUP(E13,'All Entries'!B12:F710,5,0)</f>
        <v>CMPN</v>
      </c>
      <c r="G13" s="111" t="str">
        <f>VLOOKUP(E13,'All Entries'!B12:G710,6,0)</f>
        <v>CMPN-3</v>
      </c>
      <c r="H13" s="109" t="s">
        <v>12401</v>
      </c>
      <c r="I13" s="674">
        <v>350000</v>
      </c>
      <c r="J13" s="301" t="str">
        <f>VLOOKUP(E13,'All Entries'!$B$1:$M$657,12,0)</f>
        <v>swapnil.bhosale@vit.edu.in</v>
      </c>
      <c r="K13" s="301" t="str">
        <f>VLOOKUP(E13,'All Entries'!$B$1:$N$657,13,0)</f>
        <v>swapnilb921@gmail.com</v>
      </c>
      <c r="L13" s="656">
        <f>VLOOKUP(E13,'All Entries'!$B$1:$P$657,15,0)</f>
        <v>8828081636</v>
      </c>
    </row>
    <row r="14" spans="3:12" ht="19.5" customHeight="1" thickTop="1" thickBot="1">
      <c r="C14" s="111">
        <v>13</v>
      </c>
      <c r="D14" s="112" t="s">
        <v>12367</v>
      </c>
      <c r="E14" s="111" t="s">
        <v>3805</v>
      </c>
      <c r="F14" s="111" t="str">
        <f>VLOOKUP(E14,'All Entries'!B13:F711,5,0)</f>
        <v>INFT</v>
      </c>
      <c r="G14" s="111" t="str">
        <f>VLOOKUP(E14,'All Entries'!B13:G711,6,0)</f>
        <v>INFT-2</v>
      </c>
      <c r="H14" s="109" t="s">
        <v>12401</v>
      </c>
      <c r="I14" s="674">
        <v>350000</v>
      </c>
      <c r="J14" s="301" t="str">
        <f>VLOOKUP(E14,'All Entries'!$B$1:$M$657,12,0)</f>
        <v>kalpesh.tated@vit.edu.in</v>
      </c>
      <c r="K14" s="301" t="str">
        <f>VLOOKUP(E14,'All Entries'!$B$1:$N$657,13,0)</f>
        <v>jainkalpesh123456@gmail.com</v>
      </c>
      <c r="L14" s="656">
        <f>VLOOKUP(E14,'All Entries'!$B$1:$P$657,15,0)</f>
        <v>8879835499</v>
      </c>
    </row>
    <row r="15" spans="3:12" ht="19.5" customHeight="1" thickTop="1" thickBot="1">
      <c r="C15" s="111">
        <v>14</v>
      </c>
      <c r="D15" s="112" t="s">
        <v>12368</v>
      </c>
      <c r="E15" s="111" t="s">
        <v>11166</v>
      </c>
      <c r="F15" s="111" t="str">
        <f>VLOOKUP(E15,'All Entries'!B14:F711,5,0)</f>
        <v>EXTC</v>
      </c>
      <c r="G15" s="111" t="str">
        <f>VLOOKUP(E15,'All Entries'!B14:G711,6,0)</f>
        <v>EXTC 2</v>
      </c>
      <c r="H15" s="109" t="s">
        <v>12401</v>
      </c>
      <c r="I15" s="674">
        <v>350000</v>
      </c>
      <c r="J15" s="301" t="str">
        <f>VLOOKUP(E15,'All Entries'!$B$1:$M$657,12,0)</f>
        <v>vidhi.dave@vit.edu.in</v>
      </c>
      <c r="K15" s="301" t="str">
        <f>VLOOKUP(E15,'All Entries'!$B$1:$N$657,13,0)</f>
        <v>vidhimukesh99@gmail.com</v>
      </c>
      <c r="L15" s="656">
        <f>VLOOKUP(E15,'All Entries'!$B$1:$P$657,15,0)</f>
        <v>7506114684</v>
      </c>
    </row>
    <row r="16" spans="3:12" ht="19.5" customHeight="1" thickTop="1" thickBot="1">
      <c r="C16" s="111">
        <v>15</v>
      </c>
      <c r="D16" s="112" t="s">
        <v>12370</v>
      </c>
      <c r="E16" s="111" t="s">
        <v>3995</v>
      </c>
      <c r="F16" s="111" t="str">
        <f>VLOOKUP(E16,'All Entries'!B15:F711,5,0)</f>
        <v>CMPN</v>
      </c>
      <c r="G16" s="111" t="str">
        <f>VLOOKUP(E16,'All Entries'!B15:G711,6,0)</f>
        <v>CMPN-1</v>
      </c>
      <c r="H16" s="109" t="s">
        <v>12401</v>
      </c>
      <c r="I16" s="674">
        <v>350000</v>
      </c>
      <c r="J16" s="301" t="str">
        <f>VLOOKUP(E16,'All Entries'!$B$1:$M$657,12,0)</f>
        <v>ketan.mankar@vit.edu.in</v>
      </c>
      <c r="K16" s="301" t="str">
        <f>VLOOKUP(E16,'All Entries'!$B$1:$N$657,13,0)</f>
        <v>ketanmankar00@gmail.com</v>
      </c>
      <c r="L16" s="656">
        <f>VLOOKUP(E16,'All Entries'!$B$1:$P$657,15,0)</f>
        <v>8451971403</v>
      </c>
    </row>
    <row r="17" spans="3:12" ht="19.5" customHeight="1" thickTop="1" thickBot="1">
      <c r="C17" s="111">
        <v>16</v>
      </c>
      <c r="D17" s="112" t="s">
        <v>12371</v>
      </c>
      <c r="E17" s="111" t="s">
        <v>10452</v>
      </c>
      <c r="F17" s="111" t="str">
        <f>VLOOKUP(E17,'All Entries'!B16:F711,5,0)</f>
        <v>EXTC</v>
      </c>
      <c r="G17" s="111" t="str">
        <f>VLOOKUP(E17,'All Entries'!B16:G711,6,0)</f>
        <v>EXTC 1</v>
      </c>
      <c r="H17" s="109" t="s">
        <v>12401</v>
      </c>
      <c r="I17" s="674">
        <v>350000</v>
      </c>
      <c r="J17" s="301" t="str">
        <f>VLOOKUP(E17,'All Entries'!$B$1:$M$657,12,0)</f>
        <v>tanay.shah@vit.edu.in</v>
      </c>
      <c r="K17" s="301" t="str">
        <f>VLOOKUP(E17,'All Entries'!$B$1:$N$657,13,0)</f>
        <v>tanayshah027@gmail.com</v>
      </c>
      <c r="L17" s="656">
        <f>VLOOKUP(E17,'All Entries'!$B$1:$P$657,15,0)</f>
        <v>9653198978</v>
      </c>
    </row>
    <row r="18" spans="3:12" ht="15.75" thickTop="1">
      <c r="D18" s="657">
        <f>COUNTA(D2:D17)</f>
        <v>16</v>
      </c>
    </row>
  </sheetData>
  <conditionalFormatting sqref="E34:E1048576 E1:E17">
    <cfRule type="duplicateValues" dxfId="93" priority="1"/>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C1:W4"/>
  <sheetViews>
    <sheetView workbookViewId="0">
      <selection activeCell="E9" sqref="E9"/>
    </sheetView>
  </sheetViews>
  <sheetFormatPr defaultRowHeight="15"/>
  <cols>
    <col min="3" max="3" width="6.28515625" bestFit="1" customWidth="1"/>
    <col min="4" max="4" width="20.42578125" bestFit="1" customWidth="1"/>
    <col min="5" max="5" width="12.28515625" customWidth="1"/>
    <col min="6" max="6" width="8.5703125" customWidth="1"/>
    <col min="7" max="7" width="8.28515625" customWidth="1"/>
    <col min="8" max="8" width="12.85546875" style="657" customWidth="1"/>
    <col min="9" max="9" width="8.140625" style="657" customWidth="1"/>
    <col min="10" max="10" width="22.7109375" bestFit="1" customWidth="1"/>
    <col min="11" max="11" width="24.7109375" bestFit="1" customWidth="1"/>
    <col min="12" max="12" width="12.42578125" customWidth="1"/>
    <col min="16" max="16" width="21.140625" customWidth="1"/>
  </cols>
  <sheetData>
    <row r="1" spans="3:23" ht="15.75" thickBot="1">
      <c r="W1" t="s">
        <v>12402</v>
      </c>
    </row>
    <row r="2" spans="3:23" s="89" customFormat="1" ht="24" customHeight="1" thickTop="1" thickBot="1">
      <c r="C2" s="94" t="s">
        <v>12356</v>
      </c>
      <c r="D2" s="94" t="s">
        <v>12357</v>
      </c>
      <c r="E2" s="94" t="s">
        <v>12333</v>
      </c>
      <c r="F2" s="94" t="s">
        <v>12290</v>
      </c>
      <c r="G2" s="94" t="s">
        <v>12492</v>
      </c>
      <c r="H2" s="94" t="s">
        <v>12336</v>
      </c>
      <c r="I2" s="94" t="s">
        <v>12491</v>
      </c>
      <c r="J2" s="94" t="s">
        <v>13744</v>
      </c>
      <c r="K2" s="94" t="s">
        <v>13745</v>
      </c>
      <c r="L2" s="94" t="s">
        <v>13743</v>
      </c>
    </row>
    <row r="3" spans="3:23" s="89" customFormat="1" ht="24" customHeight="1" thickTop="1" thickBot="1">
      <c r="C3" s="104">
        <v>1</v>
      </c>
      <c r="D3" s="115" t="s">
        <v>7012</v>
      </c>
      <c r="E3" s="122" t="s">
        <v>7011</v>
      </c>
      <c r="F3" s="115" t="str">
        <f>VLOOKUP(E3,'All Entries'!B1:F648,5,0)</f>
        <v>INFT</v>
      </c>
      <c r="G3" s="115" t="str">
        <f>VLOOKUP(E3,'All Entries'!B1:G648,6,0)</f>
        <v>INFT-2</v>
      </c>
      <c r="H3" s="105" t="s">
        <v>12402</v>
      </c>
      <c r="I3" s="675">
        <v>500000</v>
      </c>
      <c r="J3" s="94" t="str">
        <f>VLOOKUP(E3,'All Entries'!$B$1:$M$657,12,0)</f>
        <v>rishi.pandya@vit.edu.in</v>
      </c>
      <c r="K3" s="94" t="str">
        <f>VLOOKUP(E3,'All Entries'!$B$1:$N$657,13,0)</f>
        <v>rishipandya44@gmail.com</v>
      </c>
      <c r="L3" s="94">
        <f>VLOOKUP(E3,'All Entries'!$B$1:$P$657,15,0)</f>
        <v>8108817100</v>
      </c>
    </row>
    <row r="4" spans="3:23" ht="15.75" thickTop="1">
      <c r="D4" s="657">
        <f>COUNTA(D3)</f>
        <v>1</v>
      </c>
    </row>
  </sheetData>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1:L10"/>
  <sheetViews>
    <sheetView topLeftCell="B1" workbookViewId="0">
      <selection activeCell="G15" sqref="G15"/>
    </sheetView>
  </sheetViews>
  <sheetFormatPr defaultRowHeight="15"/>
  <cols>
    <col min="3" max="3" width="6.28515625" bestFit="1" customWidth="1"/>
    <col min="4" max="4" width="28" bestFit="1" customWidth="1"/>
    <col min="5" max="5" width="12" customWidth="1"/>
    <col min="6" max="6" width="8.28515625" customWidth="1"/>
    <col min="7" max="7" width="9.140625" style="1"/>
    <col min="8" max="8" width="22.42578125" bestFit="1" customWidth="1"/>
    <col min="9" max="9" width="9.5703125" style="1" customWidth="1"/>
    <col min="10" max="10" width="30.28515625" bestFit="1" customWidth="1"/>
    <col min="11" max="11" width="31.140625" bestFit="1" customWidth="1"/>
    <col min="12" max="12" width="12.140625" customWidth="1"/>
  </cols>
  <sheetData>
    <row r="1" spans="3:12" ht="15.75" thickBot="1"/>
    <row r="2" spans="3:12" s="1" customFormat="1" ht="21" customHeight="1" thickTop="1" thickBot="1">
      <c r="C2" s="110" t="s">
        <v>12356</v>
      </c>
      <c r="D2" s="110" t="s">
        <v>12357</v>
      </c>
      <c r="E2" s="110" t="s">
        <v>12333</v>
      </c>
      <c r="F2" s="110" t="s">
        <v>12290</v>
      </c>
      <c r="G2" s="110" t="s">
        <v>12492</v>
      </c>
      <c r="H2" s="110" t="s">
        <v>12336</v>
      </c>
      <c r="I2" s="110" t="s">
        <v>12491</v>
      </c>
      <c r="J2" s="110" t="s">
        <v>13757</v>
      </c>
      <c r="K2" s="110" t="s">
        <v>13745</v>
      </c>
      <c r="L2" s="110" t="s">
        <v>13743</v>
      </c>
    </row>
    <row r="3" spans="3:12" s="90" customFormat="1" ht="21" customHeight="1" thickTop="1" thickBot="1">
      <c r="C3" s="94">
        <v>1</v>
      </c>
      <c r="D3" s="117" t="s">
        <v>6296</v>
      </c>
      <c r="E3" s="117" t="s">
        <v>6295</v>
      </c>
      <c r="F3" s="116" t="str">
        <f>VLOOKUP(E3,'All Entries'!B1:F648,5,0)</f>
        <v>INFT</v>
      </c>
      <c r="G3" s="94" t="str">
        <f>VLOOKUP(E3,'All Entries'!B1:G648,6,0)</f>
        <v>INFT-2</v>
      </c>
      <c r="H3" s="95" t="s">
        <v>12484</v>
      </c>
      <c r="I3" s="118">
        <v>350000</v>
      </c>
      <c r="J3" s="676" t="str">
        <f>VLOOKUP(E3,'All Entries'!$B$1:$M$657,12,0)</f>
        <v>prathmesh.gawande@vit.edu.in</v>
      </c>
      <c r="K3" s="676" t="str">
        <f>VLOOKUP(E3,'All Entries'!$B$1:$N$657,13,0)</f>
        <v>prathmesh3199@gmail.com</v>
      </c>
      <c r="L3" s="528">
        <f>VLOOKUP(E3,'All Entries'!$B$1:$P$657,15,0)</f>
        <v>8767417721</v>
      </c>
    </row>
    <row r="4" spans="3:12" s="90" customFormat="1" ht="21" customHeight="1" thickTop="1" thickBot="1">
      <c r="C4" s="94">
        <v>2</v>
      </c>
      <c r="D4" s="117" t="s">
        <v>12485</v>
      </c>
      <c r="E4" s="95" t="s">
        <v>11436</v>
      </c>
      <c r="F4" s="116" t="str">
        <f>VLOOKUP(E4,'All Entries'!B2:F659,5,0)</f>
        <v>CMPN</v>
      </c>
      <c r="G4" s="94" t="str">
        <f>VLOOKUP(E4,'All Entries'!B2:G659,6,0)</f>
        <v>CMPN-2</v>
      </c>
      <c r="H4" s="95" t="s">
        <v>12484</v>
      </c>
      <c r="I4" s="118">
        <v>350000</v>
      </c>
      <c r="J4" s="676" t="str">
        <f>VLOOKUP(E4,'All Entries'!$B$1:$M$657,12,0)</f>
        <v>yash.wairagade@vit.edu.in</v>
      </c>
      <c r="K4" s="676" t="str">
        <f>VLOOKUP(E4,'All Entries'!$B$1:$N$657,13,0)</f>
        <v>yswairagade95@gmail.com</v>
      </c>
      <c r="L4" s="528">
        <f>VLOOKUP(E4,'All Entries'!$B$1:$P$657,15,0)</f>
        <v>9172873888</v>
      </c>
    </row>
    <row r="5" spans="3:12" s="90" customFormat="1" ht="21" customHeight="1" thickTop="1" thickBot="1">
      <c r="C5" s="94">
        <v>3</v>
      </c>
      <c r="D5" s="117" t="s">
        <v>12486</v>
      </c>
      <c r="E5" s="95" t="s">
        <v>9890</v>
      </c>
      <c r="F5" s="116" t="str">
        <f>VLOOKUP(E5,'All Entries'!B3:F665,5,0)</f>
        <v>CMPN</v>
      </c>
      <c r="G5" s="94" t="str">
        <f>VLOOKUP(E5,'All Entries'!B3:G665,6,0)</f>
        <v>CMPN-3</v>
      </c>
      <c r="H5" s="95" t="s">
        <v>12484</v>
      </c>
      <c r="I5" s="118">
        <v>350000</v>
      </c>
      <c r="J5" s="676" t="str">
        <f>VLOOKUP(E5,'All Entries'!$B$1:$M$657,12,0)</f>
        <v>snehal.parkhe@vit.edu.in</v>
      </c>
      <c r="K5" s="676" t="str">
        <f>VLOOKUP(E5,'All Entries'!$B$1:$N$657,13,0)</f>
        <v>snehalparkhe0@gmail.com</v>
      </c>
      <c r="L5" s="528">
        <f>VLOOKUP(E5,'All Entries'!$B$1:$P$657,15,0)</f>
        <v>9821339464</v>
      </c>
    </row>
    <row r="6" spans="3:12" s="90" customFormat="1" ht="21" customHeight="1" thickTop="1" thickBot="1">
      <c r="C6" s="94">
        <v>4</v>
      </c>
      <c r="D6" s="117" t="s">
        <v>632</v>
      </c>
      <c r="E6" s="95" t="s">
        <v>631</v>
      </c>
      <c r="F6" s="116" t="str">
        <f>VLOOKUP(E6,'All Entries'!B4:F670,5,0)</f>
        <v>INFT</v>
      </c>
      <c r="G6" s="94" t="str">
        <f>VLOOKUP(E6,'All Entries'!B4:G670,6,0)</f>
        <v>INFT-2</v>
      </c>
      <c r="H6" s="95" t="s">
        <v>12484</v>
      </c>
      <c r="I6" s="118">
        <v>350000</v>
      </c>
      <c r="J6" s="676" t="str">
        <f>VLOOKUP(E6,'All Entries'!$B$1:$M$657,12,0)</f>
        <v>aditya.sarwankar@vit.edu.in</v>
      </c>
      <c r="K6" s="676" t="str">
        <f>VLOOKUP(E6,'All Entries'!$B$1:$N$657,13,0)</f>
        <v>adityasarwankar1999@gmail.com</v>
      </c>
      <c r="L6" s="528">
        <f>VLOOKUP(E6,'All Entries'!$B$1:$P$657,15,0)</f>
        <v>7208032334</v>
      </c>
    </row>
    <row r="7" spans="3:12" s="90" customFormat="1" ht="21" customHeight="1" thickTop="1" thickBot="1">
      <c r="C7" s="94">
        <v>5</v>
      </c>
      <c r="D7" s="117" t="s">
        <v>10283</v>
      </c>
      <c r="E7" s="95" t="s">
        <v>10282</v>
      </c>
      <c r="F7" s="116" t="str">
        <f>VLOOKUP(E7,'All Entries'!B5:F670,5,0)</f>
        <v>INFT</v>
      </c>
      <c r="G7" s="94" t="str">
        <f>VLOOKUP(E7,'All Entries'!B5:G670,6,0)</f>
        <v>INFT-2</v>
      </c>
      <c r="H7" s="95" t="s">
        <v>12484</v>
      </c>
      <c r="I7" s="118">
        <v>350000</v>
      </c>
      <c r="J7" s="676" t="str">
        <f>VLOOKUP(E7,'All Entries'!$B$1:$M$657,12,0)</f>
        <v>sushant.kulkarni@vit.edu.in</v>
      </c>
      <c r="K7" s="676" t="str">
        <f>VLOOKUP(E7,'All Entries'!$B$1:$N$657,13,0)</f>
        <v>kulkarnisushant0408@gmail.com</v>
      </c>
      <c r="L7" s="528">
        <f>VLOOKUP(E7,'All Entries'!$B$1:$P$657,15,0)</f>
        <v>7045653008</v>
      </c>
    </row>
    <row r="8" spans="3:12" s="90" customFormat="1" ht="21" customHeight="1" thickTop="1" thickBot="1">
      <c r="C8" s="94">
        <v>6</v>
      </c>
      <c r="D8" s="117" t="s">
        <v>11894</v>
      </c>
      <c r="E8" s="95" t="s">
        <v>7196</v>
      </c>
      <c r="F8" s="116" t="str">
        <f>VLOOKUP(E8,'All Entries'!B6:F671,5,0)</f>
        <v>INFT</v>
      </c>
      <c r="G8" s="94" t="str">
        <f>VLOOKUP(E8,'All Entries'!B6:G671,6,0)</f>
        <v>INFT-2</v>
      </c>
      <c r="H8" s="95" t="s">
        <v>12484</v>
      </c>
      <c r="I8" s="118">
        <v>350000</v>
      </c>
      <c r="J8" s="676" t="str">
        <f>VLOOKUP(E8,'All Entries'!$B$1:$M$657,12,0)</f>
        <v>rohit.gupta@vit.edu.in</v>
      </c>
      <c r="K8" s="676" t="str">
        <f>VLOOKUP(E8,'All Entries'!$B$1:$N$657,13,0)</f>
        <v>rg03021998@gmail.com</v>
      </c>
      <c r="L8" s="528">
        <f>VLOOKUP(E8,'All Entries'!$B$1:$P$657,15,0)</f>
        <v>9004467352</v>
      </c>
    </row>
    <row r="9" spans="3:12" s="90" customFormat="1" ht="21" customHeight="1" thickTop="1" thickBot="1">
      <c r="C9" s="277">
        <v>7</v>
      </c>
      <c r="D9" s="278" t="s">
        <v>5296</v>
      </c>
      <c r="E9" s="279" t="s">
        <v>5295</v>
      </c>
      <c r="F9" s="116" t="str">
        <f>VLOOKUP(E9,'All Entries'!B7:F672,5,0)</f>
        <v>INFT</v>
      </c>
      <c r="G9" s="94" t="str">
        <f>VLOOKUP(E9,'All Entries'!B7:G672,6,0)</f>
        <v>INFT-1</v>
      </c>
      <c r="H9" s="279" t="s">
        <v>12484</v>
      </c>
      <c r="I9" s="625">
        <v>350000</v>
      </c>
      <c r="J9" s="676" t="str">
        <f>VLOOKUP(E9,'All Entries'!$B$1:$M$657,12,0)</f>
        <v>neha.mayekar@vit.edu.in</v>
      </c>
      <c r="K9" s="676" t="str">
        <f>VLOOKUP(E9,'All Entries'!$B$1:$N$657,13,0)</f>
        <v>nehamayekar1999@gmail.com</v>
      </c>
      <c r="L9" s="528">
        <f>VLOOKUP(E9,'All Entries'!$B$1:$P$657,15,0)</f>
        <v>9822952424</v>
      </c>
    </row>
    <row r="10" spans="3:12" ht="15.75" thickTop="1">
      <c r="D10" s="657">
        <f>COUNTA(D3:D9)</f>
        <v>7</v>
      </c>
    </row>
  </sheetData>
  <pageMargins left="0.7" right="0.7" top="0.75" bottom="0.75" header="0.3" footer="0.3"/>
  <pageSetup paperSize="9" orientation="portrait"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2:K15"/>
  <sheetViews>
    <sheetView workbookViewId="0">
      <selection activeCell="F18" sqref="F18"/>
    </sheetView>
  </sheetViews>
  <sheetFormatPr defaultRowHeight="15"/>
  <cols>
    <col min="1" max="1" width="5.140625" customWidth="1"/>
    <col min="2" max="2" width="6.28515625" bestFit="1" customWidth="1"/>
    <col min="3" max="3" width="20.42578125" bestFit="1" customWidth="1"/>
    <col min="4" max="4" width="11.140625" bestFit="1" customWidth="1"/>
    <col min="5" max="5" width="25" bestFit="1" customWidth="1"/>
    <col min="6" max="6" width="10.7109375" customWidth="1"/>
    <col min="7" max="7" width="9.42578125" bestFit="1" customWidth="1"/>
    <col min="8" max="8" width="8.42578125" style="672" customWidth="1"/>
    <col min="9" max="9" width="28.28515625" bestFit="1" customWidth="1"/>
    <col min="10" max="10" width="29.28515625" bestFit="1" customWidth="1"/>
    <col min="11" max="11" width="13.140625" style="657" customWidth="1"/>
  </cols>
  <sheetData>
    <row r="2" spans="2:11" ht="15.75" thickBot="1"/>
    <row r="3" spans="2:11" ht="16.5" thickTop="1" thickBot="1">
      <c r="B3" s="110" t="s">
        <v>12356</v>
      </c>
      <c r="C3" s="110" t="s">
        <v>12357</v>
      </c>
      <c r="D3" s="110" t="s">
        <v>12333</v>
      </c>
      <c r="E3" s="110" t="s">
        <v>12290</v>
      </c>
      <c r="F3" s="110" t="s">
        <v>12492</v>
      </c>
      <c r="G3" s="110" t="s">
        <v>12336</v>
      </c>
      <c r="H3" s="679" t="s">
        <v>12491</v>
      </c>
      <c r="I3" s="677" t="s">
        <v>13744</v>
      </c>
      <c r="J3" s="677" t="s">
        <v>13745</v>
      </c>
      <c r="K3" s="677" t="s">
        <v>13743</v>
      </c>
    </row>
    <row r="4" spans="2:11" ht="16.5" thickTop="1" thickBot="1">
      <c r="B4" s="94">
        <v>1</v>
      </c>
      <c r="C4" s="117" t="s">
        <v>12500</v>
      </c>
      <c r="D4" s="117" t="s">
        <v>1057</v>
      </c>
      <c r="E4" s="116" t="str">
        <f>VLOOKUP(D4,'All Entries'!B1:F648,5,0)</f>
        <v>INFT</v>
      </c>
      <c r="F4" s="94" t="str">
        <f>VLOOKUP(D4,'All Entries'!B1:G648,6,0)</f>
        <v>INFT-1</v>
      </c>
      <c r="G4" s="95" t="s">
        <v>12499</v>
      </c>
      <c r="H4" s="680">
        <v>380000</v>
      </c>
      <c r="I4" s="95" t="str">
        <f>VLOOKUP(D4,'All Entries'!$B$1:$M$657,12,0)</f>
        <v>allan.mascarenhas@vit.edu.in</v>
      </c>
      <c r="J4" s="95" t="str">
        <f>VLOOKUP(D4,'All Entries'!$B$1:$N$657,13,0)</f>
        <v>allanmascarenhas4@gmail.com</v>
      </c>
      <c r="K4" s="94">
        <f>VLOOKUP(D4,'All Entries'!$B$1:$P$657,15,0)</f>
        <v>8369334943</v>
      </c>
    </row>
    <row r="5" spans="2:11" ht="16.5" thickTop="1" thickBot="1">
      <c r="B5" s="94">
        <v>2</v>
      </c>
      <c r="C5" s="117" t="s">
        <v>12501</v>
      </c>
      <c r="D5" s="117" t="s">
        <v>4680</v>
      </c>
      <c r="E5" s="116" t="str">
        <f>VLOOKUP(D5,'All Entries'!B2:F659,5,0)</f>
        <v>INFT</v>
      </c>
      <c r="F5" s="94" t="str">
        <f>VLOOKUP(D5,'All Entries'!B2:G659,6,0)</f>
        <v>INFT-1</v>
      </c>
      <c r="G5" s="95" t="s">
        <v>12499</v>
      </c>
      <c r="H5" s="680">
        <v>380000</v>
      </c>
      <c r="I5" s="95" t="str">
        <f>VLOOKUP(D5,'All Entries'!$B$1:$M$657,12,0)</f>
        <v>mayuri.gaikwad@vit.edu.in</v>
      </c>
      <c r="J5" s="95" t="str">
        <f>VLOOKUP(D5,'All Entries'!$B$1:$N$657,13,0)</f>
        <v>mayurigaikwad125@gmail.com</v>
      </c>
      <c r="K5" s="94">
        <f>VLOOKUP(D5,'All Entries'!$B$1:$P$657,15,0)</f>
        <v>8983244598</v>
      </c>
    </row>
    <row r="6" spans="2:11" ht="16.5" thickTop="1" thickBot="1">
      <c r="B6" s="94">
        <v>3</v>
      </c>
      <c r="C6" s="117" t="s">
        <v>12502</v>
      </c>
      <c r="D6" s="117" t="s">
        <v>9797</v>
      </c>
      <c r="E6" s="116" t="str">
        <f>VLOOKUP(D6,'All Entries'!B3:F665,5,0)</f>
        <v>CMPN</v>
      </c>
      <c r="F6" s="94" t="str">
        <f>VLOOKUP(D6,'All Entries'!B3:G665,6,0)</f>
        <v>CMPN-2</v>
      </c>
      <c r="G6" s="95" t="s">
        <v>12499</v>
      </c>
      <c r="H6" s="680">
        <v>380000</v>
      </c>
      <c r="I6" s="95" t="str">
        <f>VLOOKUP(D6,'All Entries'!$B$1:$M$657,12,0)</f>
        <v>siddhi.nagap@vit.edu.in</v>
      </c>
      <c r="J6" s="95" t="str">
        <f>VLOOKUP(D6,'All Entries'!$B$1:$N$657,13,0)</f>
        <v>siddhinagap.sn@gmail.com</v>
      </c>
      <c r="K6" s="94">
        <f>VLOOKUP(D6,'All Entries'!$B$1:$P$657,15,0)</f>
        <v>8369960564</v>
      </c>
    </row>
    <row r="7" spans="2:11" ht="16.5" thickTop="1" thickBot="1">
      <c r="B7" s="94">
        <v>4</v>
      </c>
      <c r="C7" s="117" t="s">
        <v>12503</v>
      </c>
      <c r="D7" s="117" t="s">
        <v>8198</v>
      </c>
      <c r="E7" s="116" t="str">
        <f>VLOOKUP(D7,'All Entries'!B4:F670,5,0)</f>
        <v>INFT</v>
      </c>
      <c r="F7" s="94" t="str">
        <f>VLOOKUP(D7,'All Entries'!B4:G670,6,0)</f>
        <v>INFT-2</v>
      </c>
      <c r="G7" s="95" t="s">
        <v>12499</v>
      </c>
      <c r="H7" s="680">
        <v>380000</v>
      </c>
      <c r="I7" s="95" t="str">
        <f>VLOOKUP(D7,'All Entries'!$B$1:$M$657,12,0)</f>
        <v>sarvesh.kharche@vit.edu.in</v>
      </c>
      <c r="J7" s="95" t="str">
        <f>VLOOKUP(D7,'All Entries'!$B$1:$N$657,13,0)</f>
        <v>kharchesarvesh@gmail.com</v>
      </c>
      <c r="K7" s="94">
        <f>VLOOKUP(D7,'All Entries'!$B$1:$P$657,15,0)</f>
        <v>8850530257</v>
      </c>
    </row>
    <row r="8" spans="2:11" ht="16.5" thickTop="1" thickBot="1">
      <c r="B8" s="94">
        <v>5</v>
      </c>
      <c r="C8" s="117" t="s">
        <v>12504</v>
      </c>
      <c r="D8" s="117" t="s">
        <v>3464</v>
      </c>
      <c r="E8" s="116" t="str">
        <f>VLOOKUP(D8,'All Entries'!B5:F670,5,0)</f>
        <v>CMPN</v>
      </c>
      <c r="F8" s="94" t="str">
        <f>VLOOKUP(D8,'All Entries'!B5:G670,6,0)</f>
        <v>CMPN-1</v>
      </c>
      <c r="G8" s="95" t="s">
        <v>12499</v>
      </c>
      <c r="H8" s="680">
        <v>380000</v>
      </c>
      <c r="I8" s="95" t="str">
        <f>VLOOKUP(D8,'All Entries'!$B$1:$M$657,12,0)</f>
        <v>iqra.shaikh@vit.edu.in</v>
      </c>
      <c r="J8" s="95" t="str">
        <f>VLOOKUP(D8,'All Entries'!$B$1:$N$657,13,0)</f>
        <v>iqrakshaikh13@gmail.com</v>
      </c>
      <c r="K8" s="94">
        <f>VLOOKUP(D8,'All Entries'!$B$1:$P$657,15,0)</f>
        <v>8655321430</v>
      </c>
    </row>
    <row r="9" spans="2:11" ht="15.75" thickTop="1">
      <c r="C9" s="678">
        <f>COUNTA(C4:C8)</f>
        <v>5</v>
      </c>
    </row>
    <row r="12" spans="2:11" ht="15.75" thickBot="1"/>
    <row r="13" spans="2:11" ht="16.5" thickTop="1" thickBot="1">
      <c r="D13" s="1117" t="s">
        <v>12499</v>
      </c>
      <c r="E13" s="624" t="s">
        <v>12505</v>
      </c>
      <c r="F13" s="116">
        <v>3</v>
      </c>
      <c r="H13" s="1119"/>
    </row>
    <row r="14" spans="2:11" ht="16.5" thickTop="1" thickBot="1">
      <c r="D14" s="1118"/>
      <c r="E14" s="624" t="s">
        <v>12506</v>
      </c>
      <c r="F14" s="116">
        <v>2</v>
      </c>
      <c r="H14" s="1119"/>
    </row>
    <row r="15" spans="2:11" ht="15.75" thickTop="1"/>
  </sheetData>
  <mergeCells count="2">
    <mergeCell ref="D13:D14"/>
    <mergeCell ref="H13:H14"/>
  </mergeCells>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K27"/>
  <sheetViews>
    <sheetView topLeftCell="A8" workbookViewId="0">
      <selection activeCell="E31" sqref="E31"/>
    </sheetView>
  </sheetViews>
  <sheetFormatPr defaultRowHeight="15"/>
  <cols>
    <col min="2" max="2" width="6.85546875" bestFit="1" customWidth="1"/>
    <col min="3" max="3" width="24" customWidth="1"/>
    <col min="4" max="4" width="12.28515625" customWidth="1"/>
    <col min="5" max="5" width="19" customWidth="1"/>
    <col min="6" max="6" width="14.85546875" customWidth="1"/>
    <col min="7" max="7" width="16.28515625" customWidth="1"/>
    <col min="9" max="9" width="27.85546875" bestFit="1" customWidth="1"/>
    <col min="10" max="10" width="33.42578125" customWidth="1"/>
    <col min="11" max="11" width="13.42578125" style="657" customWidth="1"/>
  </cols>
  <sheetData>
    <row r="1" spans="2:11" ht="15.75" thickBot="1"/>
    <row r="2" spans="2:11" ht="16.5" thickTop="1" thickBot="1">
      <c r="B2" s="113" t="s">
        <v>11704</v>
      </c>
      <c r="C2" s="114" t="s">
        <v>12321</v>
      </c>
      <c r="D2" s="113" t="s">
        <v>12333</v>
      </c>
      <c r="E2" s="114" t="s">
        <v>12290</v>
      </c>
      <c r="F2" s="114" t="s">
        <v>12492</v>
      </c>
      <c r="G2" s="114" t="s">
        <v>12336</v>
      </c>
      <c r="H2" s="682" t="s">
        <v>12491</v>
      </c>
      <c r="I2" s="682" t="s">
        <v>13757</v>
      </c>
      <c r="J2" s="682" t="s">
        <v>13745</v>
      </c>
      <c r="K2" s="682" t="s">
        <v>13743</v>
      </c>
    </row>
    <row r="3" spans="2:11" ht="16.5" thickTop="1" thickBot="1">
      <c r="B3" s="104">
        <v>1</v>
      </c>
      <c r="C3" s="96" t="s">
        <v>180</v>
      </c>
      <c r="D3" s="105" t="str">
        <f>VLOOKUP(C3,[7]Sheet1!$D$2:$E$64,2,FALSE)</f>
        <v>17101B0031</v>
      </c>
      <c r="E3" s="106" t="s">
        <v>12496</v>
      </c>
      <c r="F3" s="106" t="str">
        <f>VLOOKUP(C3,[7]Sheet1!$D$2:$F$64,3,FALSE)</f>
        <v>INFT B</v>
      </c>
      <c r="G3" s="105" t="s">
        <v>12498</v>
      </c>
      <c r="H3" s="683">
        <v>250000</v>
      </c>
      <c r="I3" s="301" t="str">
        <f>VLOOKUP(D3,'All Entries'!$B$1:$M$657,12,0)</f>
        <v>aarti.madane@vit.edu.in</v>
      </c>
      <c r="J3" s="301" t="str">
        <f>VLOOKUP(D3,'All Entries'!$B$1:$N$657,13,0)</f>
        <v>aartimadane98@gmail.com</v>
      </c>
      <c r="K3" s="656">
        <f>VLOOKUP(D3,'All Entries'!$B$1:$P$657,15,0)</f>
        <v>9552084169</v>
      </c>
    </row>
    <row r="4" spans="2:11" ht="16.5" thickTop="1" thickBot="1">
      <c r="B4" s="104">
        <v>2</v>
      </c>
      <c r="C4" s="96" t="s">
        <v>5071</v>
      </c>
      <c r="D4" s="105" t="str">
        <f>VLOOKUP(C4,[7]Sheet1!$D$2:$E$64,2,FALSE)</f>
        <v>18104C2012</v>
      </c>
      <c r="E4" s="106" t="s">
        <v>12369</v>
      </c>
      <c r="F4" s="106" t="str">
        <f>VLOOKUP(C4,[7]Sheet1!$D$2:$F$64,3,FALSE)</f>
        <v>EXTC C</v>
      </c>
      <c r="G4" s="105" t="s">
        <v>12498</v>
      </c>
      <c r="H4" s="683">
        <v>250000</v>
      </c>
      <c r="I4" s="301" t="str">
        <f>VLOOKUP(D4,'All Entries'!$B$1:$M$657,12,0)</f>
        <v>mrunali.zore@vit.edu.in</v>
      </c>
      <c r="J4" s="301" t="str">
        <f>VLOOKUP(D4,'All Entries'!$B$1:$N$657,13,0)</f>
        <v>mrunali99zore@gmail.com</v>
      </c>
      <c r="K4" s="656">
        <f>VLOOKUP(D4,'All Entries'!$B$1:$P$657,15,0)</f>
        <v>8879191759</v>
      </c>
    </row>
    <row r="5" spans="2:11" ht="16.5" thickTop="1" thickBot="1">
      <c r="B5" s="104">
        <v>3</v>
      </c>
      <c r="C5" s="96" t="s">
        <v>12585</v>
      </c>
      <c r="D5" s="105" t="str">
        <f>VLOOKUP(C5,[7]Sheet1!$D$2:$E$64,2,FALSE)</f>
        <v>17101B0048</v>
      </c>
      <c r="E5" s="106" t="s">
        <v>12496</v>
      </c>
      <c r="F5" s="106" t="str">
        <f>VLOOKUP(C5,[7]Sheet1!$D$2:$F$64,3,FALSE)</f>
        <v>INFT B</v>
      </c>
      <c r="G5" s="105" t="s">
        <v>12498</v>
      </c>
      <c r="H5" s="683">
        <v>250000</v>
      </c>
      <c r="I5" s="301" t="str">
        <f>VLOOKUP(D5,'All Entries'!$B$1:$M$657,12,0)</f>
        <v>prachi.gujar@vit.edu.in</v>
      </c>
      <c r="J5" s="301" t="str">
        <f>VLOOKUP(D5,'All Entries'!$B$1:$N$657,13,0)</f>
        <v>prachigujar05@gmail.com</v>
      </c>
      <c r="K5" s="656">
        <f>VLOOKUP(D5,'All Entries'!$B$1:$P$657,15,0)</f>
        <v>8104911167</v>
      </c>
    </row>
    <row r="6" spans="2:11" ht="16.5" thickTop="1" thickBot="1">
      <c r="B6" s="104">
        <v>4</v>
      </c>
      <c r="C6" s="96" t="s">
        <v>13025</v>
      </c>
      <c r="D6" s="105" t="str">
        <f>VLOOKUP(C6,[7]Sheet1!$D$2:$E$64,2,FALSE)</f>
        <v>17104A0059</v>
      </c>
      <c r="E6" s="106" t="s">
        <v>12369</v>
      </c>
      <c r="F6" s="106" t="str">
        <f>VLOOKUP(C6,[7]Sheet1!$D$2:$F$64,3,FALSE)</f>
        <v>EXTC A</v>
      </c>
      <c r="G6" s="105" t="s">
        <v>12498</v>
      </c>
      <c r="H6" s="683">
        <v>250000</v>
      </c>
      <c r="I6" s="301" t="str">
        <f>VLOOKUP(D6,'All Entries'!$B$1:$M$657,12,0)</f>
        <v>rahul.kamble1@vit.edu.in</v>
      </c>
      <c r="J6" s="301" t="str">
        <f>VLOOKUP(D6,'All Entries'!$B$1:$N$657,13,0)</f>
        <v>rahukamble55@gmail.com</v>
      </c>
      <c r="K6" s="656">
        <f>VLOOKUP(D6,'All Entries'!$B$1:$P$657,15,0)</f>
        <v>8424943455</v>
      </c>
    </row>
    <row r="7" spans="2:11" ht="16.5" thickTop="1" thickBot="1">
      <c r="B7" s="104">
        <v>5</v>
      </c>
      <c r="C7" s="96" t="s">
        <v>13026</v>
      </c>
      <c r="D7" s="105" t="str">
        <f>VLOOKUP(C7,[7]Sheet1!$D$2:$E$64,2,FALSE)</f>
        <v>18101B2011</v>
      </c>
      <c r="E7" s="106" t="s">
        <v>12496</v>
      </c>
      <c r="F7" s="106" t="str">
        <f>VLOOKUP(C7,[7]Sheet1!$D$2:$F$64,3,FALSE)</f>
        <v>INFT B</v>
      </c>
      <c r="G7" s="105" t="s">
        <v>12498</v>
      </c>
      <c r="H7" s="683">
        <v>250000</v>
      </c>
      <c r="I7" s="301" t="str">
        <f>VLOOKUP(D7,'All Entries'!$B$1:$M$657,12,0)</f>
        <v>sagar.lad@vit.edu.in</v>
      </c>
      <c r="J7" s="301" t="str">
        <f>VLOOKUP(D7,'All Entries'!$B$1:$N$657,13,0)</f>
        <v>ladsagar919@gmail.com</v>
      </c>
      <c r="K7" s="656">
        <f>VLOOKUP(D7,'All Entries'!$B$1:$P$657,15,0)</f>
        <v>7506074980</v>
      </c>
    </row>
    <row r="8" spans="2:11" ht="16.5" thickTop="1" thickBot="1">
      <c r="B8" s="104">
        <v>6</v>
      </c>
      <c r="C8" s="96" t="s">
        <v>350</v>
      </c>
      <c r="D8" s="105" t="str">
        <f>VLOOKUP(C8,[7]Sheet1!$D$2:$E$64,2,FALSE)</f>
        <v>17101B0061</v>
      </c>
      <c r="E8" s="106" t="s">
        <v>12496</v>
      </c>
      <c r="F8" s="106" t="str">
        <f>VLOOKUP(C8,[7]Sheet1!$D$2:$F$64,3,FALSE)</f>
        <v>INFT B</v>
      </c>
      <c r="G8" s="105" t="s">
        <v>12498</v>
      </c>
      <c r="H8" s="683">
        <v>250000</v>
      </c>
      <c r="I8" s="301" t="str">
        <f>VLOOKUP(D8,'All Entries'!$B$1:$M$657,12,0)</f>
        <v>abhishek.singh3@vit.edu.in</v>
      </c>
      <c r="J8" s="301" t="str">
        <f>VLOOKUP(D8,'All Entries'!$B$1:$N$657,13,0)</f>
        <v>abhishek99104@gmail.com</v>
      </c>
      <c r="K8" s="656">
        <f>VLOOKUP(D8,'All Entries'!$B$1:$P$657,15,0)</f>
        <v>8828058350</v>
      </c>
    </row>
    <row r="9" spans="2:11" ht="16.5" thickTop="1" thickBot="1">
      <c r="B9" s="104">
        <v>7</v>
      </c>
      <c r="C9" s="96" t="s">
        <v>13027</v>
      </c>
      <c r="D9" s="105" t="str">
        <f>VLOOKUP(C9,[7]Sheet1!$D$2:$E$64,2,FALSE)</f>
        <v>17101B0005</v>
      </c>
      <c r="E9" s="106" t="s">
        <v>12496</v>
      </c>
      <c r="F9" s="106" t="str">
        <f>VLOOKUP(C9,[7]Sheet1!$D$2:$F$64,3,FALSE)</f>
        <v>INFT B</v>
      </c>
      <c r="G9" s="105" t="s">
        <v>12498</v>
      </c>
      <c r="H9" s="683">
        <v>250000</v>
      </c>
      <c r="I9" s="301" t="str">
        <f>VLOOKUP(D9,'All Entries'!$B$1:$M$657,12,0)</f>
        <v>sparsh.arora@vit.edu.in</v>
      </c>
      <c r="J9" s="301" t="str">
        <f>VLOOKUP(D9,'All Entries'!$B$1:$N$657,13,0)</f>
        <v>sparsharora49@gmail.com</v>
      </c>
      <c r="K9" s="656">
        <f>VLOOKUP(D9,'All Entries'!$B$1:$P$657,15,0)</f>
        <v>8879659896</v>
      </c>
    </row>
    <row r="10" spans="2:11" ht="16.5" thickTop="1" thickBot="1">
      <c r="B10" s="104">
        <v>8</v>
      </c>
      <c r="C10" s="96" t="s">
        <v>3385</v>
      </c>
      <c r="D10" s="105" t="str">
        <f>VLOOKUP(C10,[7]Sheet1!$D$2:$E$64,2,FALSE)</f>
        <v>17101B0051</v>
      </c>
      <c r="E10" s="106" t="s">
        <v>12496</v>
      </c>
      <c r="F10" s="106" t="str">
        <f>VLOOKUP(C10,[7]Sheet1!$D$2:$F$64,3,FALSE)</f>
        <v>INFT B</v>
      </c>
      <c r="G10" s="105" t="s">
        <v>12498</v>
      </c>
      <c r="H10" s="683">
        <v>250000</v>
      </c>
      <c r="I10" s="301" t="str">
        <f>VLOOKUP(D10,'All Entries'!$B$1:$M$657,12,0)</f>
        <v>hrithik.gaikwad@vit.edu.in</v>
      </c>
      <c r="J10" s="301" t="str">
        <f>VLOOKUP(D10,'All Entries'!$B$1:$N$657,13,0)</f>
        <v>hrithik09gaikwad@gmail.com</v>
      </c>
      <c r="K10" s="656">
        <f>VLOOKUP(D10,'All Entries'!$B$1:$P$657,15,0)</f>
        <v>8169311446</v>
      </c>
    </row>
    <row r="11" spans="2:11" ht="16.5" thickTop="1" thickBot="1">
      <c r="B11" s="104">
        <v>9</v>
      </c>
      <c r="C11" s="96" t="s">
        <v>416</v>
      </c>
      <c r="D11" s="105" t="str">
        <f>VLOOKUP(C11,[7]Sheet1!$D$2:$E$64,2,FALSE)</f>
        <v>17102B0051</v>
      </c>
      <c r="E11" s="106" t="s">
        <v>12493</v>
      </c>
      <c r="F11" s="106" t="str">
        <f>VLOOKUP(C11,[7]Sheet1!$D$2:$F$64,3,FALSE)</f>
        <v>CMPN B</v>
      </c>
      <c r="G11" s="105" t="s">
        <v>12498</v>
      </c>
      <c r="H11" s="683">
        <v>250000</v>
      </c>
      <c r="I11" s="301" t="str">
        <f>VLOOKUP(D11,'All Entries'!$B$1:$M$657,12,0)</f>
        <v>adithya.thirumalai@vit.edu.in</v>
      </c>
      <c r="J11" s="301" t="str">
        <f>VLOOKUP(D11,'All Entries'!$B$1:$N$657,13,0)</f>
        <v>tadithya99@gmail.com</v>
      </c>
      <c r="K11" s="656">
        <f>VLOOKUP(D11,'All Entries'!$B$1:$P$657,15,0)</f>
        <v>7045256833</v>
      </c>
    </row>
    <row r="12" spans="2:11" ht="16.5" thickTop="1" thickBot="1">
      <c r="B12" s="104">
        <v>10</v>
      </c>
      <c r="C12" s="96" t="s">
        <v>13028</v>
      </c>
      <c r="D12" s="105" t="str">
        <f>VLOOKUP(C12,[7]Sheet1!$D$2:$E$64,2,FALSE)</f>
        <v>17103A0042</v>
      </c>
      <c r="E12" s="106" t="s">
        <v>12495</v>
      </c>
      <c r="F12" s="106" t="str">
        <f>VLOOKUP(C12,[7]Sheet1!$D$2:$F$64,3,FALSE)</f>
        <v>ETRX A</v>
      </c>
      <c r="G12" s="105" t="s">
        <v>12498</v>
      </c>
      <c r="H12" s="683">
        <v>250000</v>
      </c>
      <c r="I12" s="301" t="str">
        <f>VLOOKUP(D12,'All Entries'!$B$1:$M$657,12,0)</f>
        <v>gaurangi.patil@vit.edu.in</v>
      </c>
      <c r="J12" s="301" t="str">
        <f>VLOOKUP(D12,'All Entries'!$B$1:$N$657,13,0)</f>
        <v>gaurangip82@gmail.com</v>
      </c>
      <c r="K12" s="656">
        <f>VLOOKUP(D12,'All Entries'!$B$1:$P$657,15,0)</f>
        <v>8879397586</v>
      </c>
    </row>
    <row r="13" spans="2:11" ht="16.5" thickTop="1" thickBot="1">
      <c r="B13" s="104">
        <v>11</v>
      </c>
      <c r="C13" s="96" t="s">
        <v>13029</v>
      </c>
      <c r="D13" s="105" t="str">
        <f>VLOOKUP(C13,[7]Sheet1!$D$2:$E$64,2,FALSE)</f>
        <v>18103A2002</v>
      </c>
      <c r="E13" s="106" t="s">
        <v>12495</v>
      </c>
      <c r="F13" s="106" t="str">
        <f>VLOOKUP(C13,[7]Sheet1!$D$2:$F$64,3,FALSE)</f>
        <v>ETRX A</v>
      </c>
      <c r="G13" s="105" t="s">
        <v>12498</v>
      </c>
      <c r="H13" s="683">
        <v>250000</v>
      </c>
      <c r="I13" s="301" t="str">
        <f>VLOOKUP(D13,'All Entries'!$B$1:$M$657,12,0)</f>
        <v>mayur.bhivara@vit.edu.in</v>
      </c>
      <c r="J13" s="301" t="str">
        <f>VLOOKUP(D13,'All Entries'!$B$1:$N$657,13,0)</f>
        <v>mayurbhivara@gmail.com</v>
      </c>
      <c r="K13" s="656">
        <f>VLOOKUP(D13,'All Entries'!$B$1:$P$657,15,0)</f>
        <v>8286717186</v>
      </c>
    </row>
    <row r="14" spans="2:11" ht="16.5" thickTop="1" thickBot="1">
      <c r="B14" s="104">
        <v>12</v>
      </c>
      <c r="C14" s="96" t="s">
        <v>13030</v>
      </c>
      <c r="D14" s="105" t="str">
        <f>VLOOKUP(C14,[7]Sheet1!$D$2:$E$64,2,FALSE)</f>
        <v>18102C2030</v>
      </c>
      <c r="E14" s="106" t="s">
        <v>12493</v>
      </c>
      <c r="F14" s="106" t="str">
        <f>VLOOKUP(C14,[7]Sheet1!$D$2:$F$64,3,FALSE)</f>
        <v>CMPN C</v>
      </c>
      <c r="G14" s="105" t="s">
        <v>12498</v>
      </c>
      <c r="H14" s="683">
        <v>250000</v>
      </c>
      <c r="I14" s="301" t="str">
        <f>VLOOKUP(D14,'All Entries'!$B$1:$M$657,12,0)</f>
        <v>siddhesh.jadhav@vit.edu.in</v>
      </c>
      <c r="J14" s="301" t="str">
        <f>VLOOKUP(D14,'All Entries'!$B$1:$N$657,13,0)</f>
        <v>jsiddhesh70@gmail.com</v>
      </c>
      <c r="K14" s="656">
        <f>VLOOKUP(D14,'All Entries'!$B$1:$P$657,15,0)</f>
        <v>8369513663</v>
      </c>
    </row>
    <row r="15" spans="2:11" ht="16.5" thickTop="1" thickBot="1">
      <c r="B15" s="104">
        <v>13</v>
      </c>
      <c r="C15" s="96" t="s">
        <v>13031</v>
      </c>
      <c r="D15" s="105" t="str">
        <f>VLOOKUP(C15,[7]Sheet1!$D$2:$E$64,2,FALSE)</f>
        <v>17102B0032</v>
      </c>
      <c r="E15" s="106" t="s">
        <v>12493</v>
      </c>
      <c r="F15" s="106" t="str">
        <f>VLOOKUP(C15,[7]Sheet1!$D$2:$F$64,3,FALSE)</f>
        <v>CMPN B</v>
      </c>
      <c r="G15" s="105" t="s">
        <v>12498</v>
      </c>
      <c r="H15" s="683">
        <v>250000</v>
      </c>
      <c r="I15" s="301" t="str">
        <f>VLOOKUP(D15,'All Entries'!$B$1:$M$657,12,0)</f>
        <v>pritam.lamkhade@vit.edu.in</v>
      </c>
      <c r="J15" s="301" t="str">
        <f>VLOOKUP(D15,'All Entries'!$B$1:$N$657,13,0)</f>
        <v>lamkhadepritam2905@gmail.com</v>
      </c>
      <c r="K15" s="656">
        <f>VLOOKUP(D15,'All Entries'!$B$1:$P$657,15,0)</f>
        <v>7058540132</v>
      </c>
    </row>
    <row r="16" spans="2:11" ht="16.5" thickTop="1" thickBot="1">
      <c r="B16" s="104">
        <v>14</v>
      </c>
      <c r="C16" s="96" t="s">
        <v>13032</v>
      </c>
      <c r="D16" s="105" t="str">
        <f>VLOOKUP(C16,[7]Sheet1!$D$2:$E$64,2,FALSE)</f>
        <v>17102B0039</v>
      </c>
      <c r="E16" s="106" t="s">
        <v>12493</v>
      </c>
      <c r="F16" s="106" t="str">
        <f>VLOOKUP(C16,[7]Sheet1!$D$2:$F$64,3,FALSE)</f>
        <v>CMPN B</v>
      </c>
      <c r="G16" s="105" t="s">
        <v>12498</v>
      </c>
      <c r="H16" s="683">
        <v>250000</v>
      </c>
      <c r="I16" s="301" t="str">
        <f>VLOOKUP(D16,'All Entries'!$B$1:$M$657,12,0)</f>
        <v>rihanshu.mahajan@vit.edu.in</v>
      </c>
      <c r="J16" s="301" t="str">
        <f>VLOOKUP(D16,'All Entries'!$B$1:$N$657,13,0)</f>
        <v>rihanshum@gmail.com</v>
      </c>
      <c r="K16" s="656">
        <f>VLOOKUP(D16,'All Entries'!$B$1:$P$657,15,0)</f>
        <v>8308188919</v>
      </c>
    </row>
    <row r="17" spans="2:11" ht="16.5" thickTop="1" thickBot="1">
      <c r="B17" s="104">
        <v>15</v>
      </c>
      <c r="C17" s="96" t="s">
        <v>13033</v>
      </c>
      <c r="D17" s="105" t="str">
        <f>VLOOKUP(C17,[7]Sheet1!$D$2:$E$64,2,FALSE)</f>
        <v>17101A0024</v>
      </c>
      <c r="E17" s="106" t="s">
        <v>12496</v>
      </c>
      <c r="F17" s="106" t="str">
        <f>VLOOKUP(C17,[7]Sheet1!$D$2:$F$64,3,FALSE)</f>
        <v>INFT A</v>
      </c>
      <c r="G17" s="105" t="s">
        <v>12498</v>
      </c>
      <c r="H17" s="683">
        <v>250000</v>
      </c>
      <c r="I17" s="301" t="str">
        <f>VLOOKUP(D17,'All Entries'!$B$1:$M$657,12,0)</f>
        <v>sahil.mirgal@vit.edu.in</v>
      </c>
      <c r="J17" s="301" t="str">
        <f>VLOOKUP(D17,'All Entries'!$B$1:$N$657,13,0)</f>
        <v>sahilmirgal97@gmail.com</v>
      </c>
      <c r="K17" s="656">
        <f>VLOOKUP(D17,'All Entries'!$B$1:$P$657,15,0)</f>
        <v>9167678065</v>
      </c>
    </row>
    <row r="18" spans="2:11" ht="16.5" thickTop="1" thickBot="1">
      <c r="B18" s="104">
        <v>16</v>
      </c>
      <c r="C18" s="96" t="s">
        <v>8700</v>
      </c>
      <c r="D18" s="105" t="str">
        <f>VLOOKUP(C18,[7]Sheet1!$D$2:$E$64,2,FALSE)</f>
        <v>18102A2016</v>
      </c>
      <c r="E18" s="106" t="s">
        <v>12493</v>
      </c>
      <c r="F18" s="106" t="str">
        <f>VLOOKUP(C18,[7]Sheet1!$D$2:$F$64,3,FALSE)</f>
        <v>CMPN A</v>
      </c>
      <c r="G18" s="105" t="s">
        <v>12498</v>
      </c>
      <c r="H18" s="683">
        <v>250000</v>
      </c>
      <c r="I18" s="301" t="str">
        <f>VLOOKUP(D18,'All Entries'!$B$1:$M$657,12,0)</f>
        <v>shivam.kharde@vit.edu.in</v>
      </c>
      <c r="J18" s="301" t="str">
        <f>VLOOKUP(D18,'All Entries'!$B$1:$N$657,13,0)</f>
        <v>shivam121820@gmail.com</v>
      </c>
      <c r="K18" s="656">
        <f>VLOOKUP(D18,'All Entries'!$B$1:$P$657,15,0)</f>
        <v>9769636813</v>
      </c>
    </row>
    <row r="19" spans="2:11" ht="16.5" thickTop="1" thickBot="1">
      <c r="B19" s="104">
        <v>17</v>
      </c>
      <c r="C19" s="96" t="s">
        <v>5259</v>
      </c>
      <c r="D19" s="105" t="str">
        <f>VLOOKUP(C19,[7]Sheet1!$D$2:$E$64,2,FALSE)</f>
        <v>18101C2039</v>
      </c>
      <c r="E19" s="106" t="s">
        <v>12496</v>
      </c>
      <c r="F19" s="106" t="str">
        <f>VLOOKUP(C19,[7]Sheet1!$D$2:$F$64,3,FALSE)</f>
        <v>INFT C</v>
      </c>
      <c r="G19" s="105" t="s">
        <v>12498</v>
      </c>
      <c r="H19" s="683">
        <v>250000</v>
      </c>
      <c r="I19" s="301" t="str">
        <f>VLOOKUP(D19,'All Entries'!$B$1:$M$657,12,0)</f>
        <v>Neha.thorat@vit.edu.in</v>
      </c>
      <c r="J19" s="301" t="str">
        <f>VLOOKUP(D19,'All Entries'!$B$1:$N$657,13,0)</f>
        <v>sayalithorat131999@gmail.com</v>
      </c>
      <c r="K19" s="656">
        <f>VLOOKUP(D19,'All Entries'!$B$1:$P$657,15,0)</f>
        <v>7039929731</v>
      </c>
    </row>
    <row r="20" spans="2:11" ht="16.5" thickTop="1" thickBot="1">
      <c r="B20" s="104">
        <v>18</v>
      </c>
      <c r="C20" s="96" t="s">
        <v>13034</v>
      </c>
      <c r="D20" s="105" t="str">
        <f>VLOOKUP(C20,[7]Sheet1!$D$2:$E$64,2,FALSE)</f>
        <v>17101B0067</v>
      </c>
      <c r="E20" s="106" t="s">
        <v>12496</v>
      </c>
      <c r="F20" s="106" t="str">
        <f>VLOOKUP(C20,[7]Sheet1!$D$2:$F$64,3,FALSE)</f>
        <v>INFT B</v>
      </c>
      <c r="G20" s="105" t="s">
        <v>12498</v>
      </c>
      <c r="H20" s="683">
        <v>250000</v>
      </c>
      <c r="I20" s="301" t="str">
        <f>VLOOKUP(D20,'All Entries'!$B$1:$M$657,12,0)</f>
        <v>sarvesh.shinde@vit.edu.in</v>
      </c>
      <c r="J20" s="301" t="str">
        <f>VLOOKUP(D20,'All Entries'!$B$1:$N$657,13,0)</f>
        <v>sarveshshinde551@gmail.com</v>
      </c>
      <c r="K20" s="656">
        <f>VLOOKUP(D20,'All Entries'!$B$1:$P$657,15,0)</f>
        <v>9594028582</v>
      </c>
    </row>
    <row r="21" spans="2:11" ht="16.5" thickTop="1" thickBot="1">
      <c r="B21" s="104">
        <v>19</v>
      </c>
      <c r="C21" s="96" t="s">
        <v>13035</v>
      </c>
      <c r="D21" s="105" t="str">
        <f>VLOOKUP(C21,[7]Sheet1!$D$2:$E$64,2,FALSE)</f>
        <v>18101C2053</v>
      </c>
      <c r="E21" s="106" t="s">
        <v>12496</v>
      </c>
      <c r="F21" s="106" t="str">
        <f>VLOOKUP(C21,[7]Sheet1!$D$2:$F$64,3,FALSE)</f>
        <v>INFT C</v>
      </c>
      <c r="G21" s="105" t="s">
        <v>12498</v>
      </c>
      <c r="H21" s="683">
        <v>250000</v>
      </c>
      <c r="I21" s="301" t="str">
        <f>VLOOKUP(D21,'All Entries'!$B$1:$M$657,12,0)</f>
        <v>siddhant.ahire@vit.edu.in</v>
      </c>
      <c r="J21" s="301" t="str">
        <f>VLOOKUP(D21,'All Entries'!$B$1:$N$657,13,0)</f>
        <v>siddhantahire1234@gmail.com</v>
      </c>
      <c r="K21" s="656">
        <f>VLOOKUP(D21,'All Entries'!$B$1:$P$657,15,0)</f>
        <v>7506969214</v>
      </c>
    </row>
    <row r="22" spans="2:11" ht="16.5" thickTop="1" thickBot="1">
      <c r="B22" s="104">
        <v>20</v>
      </c>
      <c r="C22" s="96" t="s">
        <v>8679</v>
      </c>
      <c r="D22" s="105" t="s">
        <v>8678</v>
      </c>
      <c r="E22" s="106" t="s">
        <v>12493</v>
      </c>
      <c r="F22" s="106" t="str">
        <f>VLOOKUP(D22,'Consolidated Sheet '!$C$436:$F$439,4,0)</f>
        <v>CMPN-2</v>
      </c>
      <c r="G22" s="105" t="s">
        <v>12498</v>
      </c>
      <c r="H22" s="683">
        <v>250000</v>
      </c>
      <c r="I22" s="301" t="str">
        <f>VLOOKUP(D22,'All Entries'!$B$1:$M$657,12,0)</f>
        <v>shivam.nichat@vit.edu.in</v>
      </c>
      <c r="J22" s="301" t="str">
        <f>VLOOKUP(D22,'All Entries'!$B$1:$N$657,13,0)</f>
        <v>shivam13nichat@gmail.com</v>
      </c>
      <c r="K22" s="876">
        <f>VLOOKUP(D22,'All Entries'!$B$1:$P$657,15,0)</f>
        <v>7030104400</v>
      </c>
    </row>
    <row r="23" spans="2:11" ht="16.5" thickTop="1" thickBot="1">
      <c r="B23" s="104">
        <v>21</v>
      </c>
      <c r="C23" s="96" t="s">
        <v>5885</v>
      </c>
      <c r="D23" s="105" t="s">
        <v>5884</v>
      </c>
      <c r="E23" s="106" t="s">
        <v>12369</v>
      </c>
      <c r="F23" s="106" t="str">
        <f>VLOOKUP(D23,'Consolidated Sheet '!$C$436:$F$439,4,0)</f>
        <v>EXTC 2</v>
      </c>
      <c r="G23" s="105" t="s">
        <v>12498</v>
      </c>
      <c r="H23" s="683">
        <v>250000</v>
      </c>
      <c r="I23" s="301" t="str">
        <f>VLOOKUP(D23,'All Entries'!$B$1:$M$657,12,0)</f>
        <v>pankaj.yadav1@vit.edu.in</v>
      </c>
      <c r="J23" s="301" t="str">
        <f>VLOOKUP(D23,'All Entries'!$B$1:$N$657,13,0)</f>
        <v>pankajvyadav1@gmail.com</v>
      </c>
      <c r="K23" s="876">
        <f>VLOOKUP(D23,'All Entries'!$B$1:$P$657,15,0)</f>
        <v>7977567981</v>
      </c>
    </row>
    <row r="24" spans="2:11" ht="16.5" thickTop="1" thickBot="1">
      <c r="B24" s="104">
        <v>22</v>
      </c>
      <c r="C24" s="96" t="s">
        <v>14713</v>
      </c>
      <c r="D24" s="105" t="s">
        <v>13285</v>
      </c>
      <c r="E24" s="106" t="s">
        <v>12369</v>
      </c>
      <c r="F24" s="106" t="str">
        <f>VLOOKUP(D24,'Consolidated Sheet '!$C$436:$F$439,4,0)</f>
        <v>EXTC 2</v>
      </c>
      <c r="G24" s="105" t="s">
        <v>12498</v>
      </c>
      <c r="H24" s="683">
        <v>250000</v>
      </c>
      <c r="I24" s="301" t="str">
        <f>VLOOKUP(D24,'All Entries'!$B$1:$M$657,12,0)</f>
        <v>rishabh.jain@vit.edu.in</v>
      </c>
      <c r="J24" s="301" t="str">
        <f>VLOOKUP(D24,'All Entries'!$B$1:$N$657,13,0)</f>
        <v>rishabhjain20156@gmail.com</v>
      </c>
      <c r="K24" s="876">
        <f>VLOOKUP(D24,'All Entries'!$B$1:$P$657,15,0)</f>
        <v>8779256106</v>
      </c>
    </row>
    <row r="25" spans="2:11" ht="16.5" thickTop="1" thickBot="1">
      <c r="B25" s="104">
        <v>23</v>
      </c>
      <c r="C25" s="96" t="s">
        <v>4176</v>
      </c>
      <c r="D25" s="105" t="s">
        <v>4175</v>
      </c>
      <c r="E25" s="106" t="s">
        <v>12369</v>
      </c>
      <c r="F25" s="106" t="str">
        <f>VLOOKUP(D25,'Consolidated Sheet '!$C$436:$F$439,4,0)</f>
        <v>EXTC 3</v>
      </c>
      <c r="G25" s="105" t="s">
        <v>12498</v>
      </c>
      <c r="H25" s="683">
        <v>250000</v>
      </c>
      <c r="I25" s="301" t="str">
        <f>VLOOKUP(D25,'All Entries'!$B$1:$M$657,12,0)</f>
        <v>kuldeepak.pawar@vit.edu.in</v>
      </c>
      <c r="J25" s="301" t="str">
        <f>VLOOKUP(D25,'All Entries'!$B$1:$N$657,13,0)</f>
        <v>pawarkuldeepak24377@gmail.com</v>
      </c>
      <c r="K25" s="876">
        <f>VLOOKUP(D25,'All Entries'!$B$1:$P$657,15,0)</f>
        <v>9769372564</v>
      </c>
    </row>
    <row r="26" spans="2:11" ht="16.5" thickTop="1" thickBot="1">
      <c r="B26" s="104">
        <v>24</v>
      </c>
      <c r="C26" s="96" t="s">
        <v>5089</v>
      </c>
      <c r="D26" s="105" t="s">
        <v>5088</v>
      </c>
      <c r="E26" s="106" t="s">
        <v>12493</v>
      </c>
      <c r="F26" s="106" t="s">
        <v>226</v>
      </c>
      <c r="G26" s="105" t="s">
        <v>12498</v>
      </c>
      <c r="H26" s="683">
        <v>250000</v>
      </c>
      <c r="I26" s="301" t="str">
        <f>VLOOKUP(D26,'All Entries'!$B$1:$M$657,12,0)</f>
        <v>mrunali.patil@vit.edu.in</v>
      </c>
      <c r="J26" s="301" t="str">
        <f>VLOOKUP(D26,'All Entries'!$B$1:$N$657,13,0)</f>
        <v>patilmrunali003@gmail.com</v>
      </c>
      <c r="K26" s="876">
        <f>VLOOKUP(D26,'All Entries'!$B$1:$P$657,15,0)</f>
        <v>8767320866</v>
      </c>
    </row>
    <row r="27" spans="2:11" ht="15.75" thickTop="1">
      <c r="C27" s="316">
        <f>COUNTA(C3:C26)</f>
        <v>24</v>
      </c>
    </row>
  </sheetData>
  <conditionalFormatting sqref="D2">
    <cfRule type="duplicateValues" dxfId="92" priority="1"/>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M19"/>
  <sheetViews>
    <sheetView topLeftCell="E1" workbookViewId="0">
      <selection activeCell="L17" sqref="L17"/>
    </sheetView>
  </sheetViews>
  <sheetFormatPr defaultRowHeight="15"/>
  <cols>
    <col min="4" max="4" width="6.85546875" bestFit="1" customWidth="1"/>
    <col min="5" max="5" width="18.42578125" bestFit="1" customWidth="1"/>
    <col min="6" max="6" width="19" bestFit="1" customWidth="1"/>
    <col min="7" max="7" width="19" customWidth="1"/>
    <col min="8" max="8" width="14.85546875" customWidth="1"/>
    <col min="9" max="9" width="26" customWidth="1"/>
    <col min="10" max="10" width="9.7109375" customWidth="1"/>
    <col min="11" max="11" width="28.7109375" bestFit="1" customWidth="1"/>
    <col min="12" max="12" width="31.28515625" bestFit="1" customWidth="1"/>
    <col min="13" max="13" width="11.85546875" customWidth="1"/>
  </cols>
  <sheetData>
    <row r="1" spans="4:13" ht="15.75" thickBot="1"/>
    <row r="2" spans="4:13" ht="16.5" thickTop="1" thickBot="1">
      <c r="D2" s="113" t="s">
        <v>11704</v>
      </c>
      <c r="E2" s="114" t="s">
        <v>12321</v>
      </c>
      <c r="F2" s="113" t="s">
        <v>12333</v>
      </c>
      <c r="G2" s="114" t="s">
        <v>12290</v>
      </c>
      <c r="H2" s="114" t="s">
        <v>12492</v>
      </c>
      <c r="I2" s="114" t="s">
        <v>12336</v>
      </c>
      <c r="J2" s="114" t="s">
        <v>12491</v>
      </c>
      <c r="K2" s="114" t="s">
        <v>13744</v>
      </c>
      <c r="L2" s="114" t="s">
        <v>13745</v>
      </c>
      <c r="M2" s="114" t="s">
        <v>13743</v>
      </c>
    </row>
    <row r="3" spans="4:13" ht="16.5" thickTop="1" thickBot="1">
      <c r="D3" s="104">
        <v>1</v>
      </c>
      <c r="E3" s="96" t="s">
        <v>13192</v>
      </c>
      <c r="F3" s="129" t="s">
        <v>11379</v>
      </c>
      <c r="G3" s="106" t="s">
        <v>12493</v>
      </c>
      <c r="H3" s="106" t="s">
        <v>12866</v>
      </c>
      <c r="I3" s="105" t="s">
        <v>13194</v>
      </c>
      <c r="J3" s="107">
        <v>460000</v>
      </c>
      <c r="K3" s="684" t="str">
        <f>VLOOKUP(F3,'All Entries'!$B$1:$M$657,12,0)</f>
        <v>vismit.chavan@vit.edu.in</v>
      </c>
      <c r="L3" s="684" t="str">
        <f>VLOOKUP(F3,'All Entries'!$B$1:$N$657,13,0)</f>
        <v>chavanvismit@gmail.com</v>
      </c>
      <c r="M3" s="105">
        <f>VLOOKUP(F3,'All Entries'!$B$1:$P$657,15,0)</f>
        <v>7302486900</v>
      </c>
    </row>
    <row r="4" spans="4:13" ht="16.5" thickTop="1" thickBot="1">
      <c r="D4" s="104">
        <v>2</v>
      </c>
      <c r="E4" s="96" t="s">
        <v>13193</v>
      </c>
      <c r="F4" s="129" t="s">
        <v>10282</v>
      </c>
      <c r="G4" s="106" t="s">
        <v>12496</v>
      </c>
      <c r="H4" s="106" t="s">
        <v>12913</v>
      </c>
      <c r="I4" s="105" t="s">
        <v>13194</v>
      </c>
      <c r="J4" s="107">
        <v>460000</v>
      </c>
      <c r="K4" s="684" t="str">
        <f>VLOOKUP(F4,'All Entries'!$B$1:$M$657,12,0)</f>
        <v>sushant.kulkarni@vit.edu.in</v>
      </c>
      <c r="L4" s="684" t="str">
        <f>VLOOKUP(F4,'All Entries'!$B$1:$N$657,13,0)</f>
        <v>kulkarnisushant0408@gmail.com</v>
      </c>
      <c r="M4" s="105">
        <f>VLOOKUP(F4,'All Entries'!$B$1:$P$657,15,0)</f>
        <v>7045653008</v>
      </c>
    </row>
    <row r="5" spans="4:13" ht="16.5" thickTop="1" thickBot="1">
      <c r="D5" s="104">
        <v>3</v>
      </c>
      <c r="E5" s="96" t="s">
        <v>13200</v>
      </c>
      <c r="F5" s="105" t="s">
        <v>1978</v>
      </c>
      <c r="G5" s="106" t="s">
        <v>12496</v>
      </c>
      <c r="H5" s="106" t="s">
        <v>12913</v>
      </c>
      <c r="I5" s="105" t="s">
        <v>13194</v>
      </c>
      <c r="J5" s="391">
        <v>575000</v>
      </c>
      <c r="K5" s="684" t="str">
        <f>VLOOKUP(F5,'All Entries'!$B$1:$M$657,12,0)</f>
        <v>ashutosh.bist@vit.edu.in</v>
      </c>
      <c r="L5" s="684" t="str">
        <f>VLOOKUP(F5,'All Entries'!$B$1:$N$657,13,0)</f>
        <v>ashutoshthebist@gmail.com</v>
      </c>
      <c r="M5" s="105">
        <f>VLOOKUP(F5,'All Entries'!$B$1:$P$657,15,0)</f>
        <v>8879621543</v>
      </c>
    </row>
    <row r="6" spans="4:13" ht="16.5" thickTop="1" thickBot="1">
      <c r="D6" s="104">
        <v>4</v>
      </c>
      <c r="E6" s="96" t="s">
        <v>13081</v>
      </c>
      <c r="F6" s="55" t="s">
        <v>4157</v>
      </c>
      <c r="G6" s="106" t="s">
        <v>12493</v>
      </c>
      <c r="H6" s="106" t="s">
        <v>12913</v>
      </c>
      <c r="I6" s="105" t="s">
        <v>13194</v>
      </c>
      <c r="J6" s="391">
        <v>575000</v>
      </c>
      <c r="K6" s="684" t="str">
        <f>VLOOKUP(F6,'All Entries'!$B$1:$M$657,12,0)</f>
        <v>krutik.chaudhari@vit.edu.in</v>
      </c>
      <c r="L6" s="684" t="str">
        <f>VLOOKUP(F6,'All Entries'!$B$1:$N$657,13,0)</f>
        <v>krutik.ci@gmail.com</v>
      </c>
      <c r="M6" s="105">
        <f>VLOOKUP(F6,'All Entries'!$B$1:$P$657,15,0)</f>
        <v>8898782292</v>
      </c>
    </row>
    <row r="7" spans="4:13" ht="16.5" thickTop="1" thickBot="1">
      <c r="D7" s="104">
        <v>5</v>
      </c>
      <c r="E7" s="96" t="s">
        <v>13078</v>
      </c>
      <c r="F7" s="105" t="s">
        <v>2839</v>
      </c>
      <c r="G7" s="106" t="s">
        <v>12493</v>
      </c>
      <c r="H7" s="106" t="s">
        <v>12866</v>
      </c>
      <c r="I7" s="105" t="s">
        <v>13194</v>
      </c>
      <c r="J7" s="391">
        <v>575000</v>
      </c>
      <c r="K7" s="684" t="str">
        <f>VLOOKUP(F7,'All Entries'!$B$1:$M$657,12,0)</f>
        <v>ganesh.moota@vit.edu.in</v>
      </c>
      <c r="L7" s="684" t="str">
        <f>VLOOKUP(F7,'All Entries'!$B$1:$N$657,13,0)</f>
        <v>ganeshnm2000@gmail.com</v>
      </c>
      <c r="M7" s="105">
        <f>VLOOKUP(F7,'All Entries'!$B$1:$P$657,15,0)</f>
        <v>9082168763</v>
      </c>
    </row>
    <row r="8" spans="4:13" ht="16.5" thickTop="1" thickBot="1">
      <c r="D8" s="104">
        <v>6</v>
      </c>
      <c r="E8" s="96" t="s">
        <v>10248</v>
      </c>
      <c r="F8" s="55" t="s">
        <v>10247</v>
      </c>
      <c r="G8" s="106" t="s">
        <v>12496</v>
      </c>
      <c r="H8" s="106" t="s">
        <v>12913</v>
      </c>
      <c r="I8" s="105" t="s">
        <v>13194</v>
      </c>
      <c r="J8" s="391">
        <v>575000</v>
      </c>
      <c r="K8" s="684" t="str">
        <f>VLOOKUP(F8,'All Entries'!$B$1:$M$657,12,0)</f>
        <v>suraj.balvanshi@vit.edu.in</v>
      </c>
      <c r="L8" s="684" t="str">
        <f>VLOOKUP(F8,'All Entries'!$B$1:$N$657,13,0)</f>
        <v>surajbalvanshi1@gmail.com</v>
      </c>
      <c r="M8" s="105">
        <f>VLOOKUP(F8,'All Entries'!$B$1:$P$657,15,0)</f>
        <v>9867668149</v>
      </c>
    </row>
    <row r="9" spans="4:13" ht="16.5" thickTop="1" thickBot="1">
      <c r="D9" s="104">
        <v>7</v>
      </c>
      <c r="E9" s="96" t="s">
        <v>13083</v>
      </c>
      <c r="F9" s="129" t="s">
        <v>9172</v>
      </c>
      <c r="G9" s="106" t="s">
        <v>12493</v>
      </c>
      <c r="H9" s="106" t="s">
        <v>12866</v>
      </c>
      <c r="I9" s="105" t="s">
        <v>13194</v>
      </c>
      <c r="J9" s="391">
        <v>575000</v>
      </c>
      <c r="K9" s="684" t="str">
        <f>VLOOKUP(F9,'All Entries'!$B$1:$M$657,12,0)</f>
        <v>shubham.gavatade@vit.edu.in</v>
      </c>
      <c r="L9" s="684" t="str">
        <f>VLOOKUP(F9,'All Entries'!$B$1:$N$657,13,0)</f>
        <v>shubhamgavatade@gmail.com</v>
      </c>
      <c r="M9" s="105">
        <f>VLOOKUP(F9,'All Entries'!$B$1:$P$657,15,0)</f>
        <v>9920966846</v>
      </c>
    </row>
    <row r="10" spans="4:13" ht="16.5" thickTop="1" thickBot="1">
      <c r="D10" s="104">
        <v>8</v>
      </c>
      <c r="E10" s="96" t="s">
        <v>13031</v>
      </c>
      <c r="F10" s="129" t="s">
        <v>6520</v>
      </c>
      <c r="G10" s="106" t="s">
        <v>12493</v>
      </c>
      <c r="H10" s="106" t="s">
        <v>12913</v>
      </c>
      <c r="I10" s="105" t="s">
        <v>13194</v>
      </c>
      <c r="J10" s="391">
        <v>575000</v>
      </c>
      <c r="K10" s="684" t="str">
        <f>VLOOKUP(F10,'All Entries'!$B$1:$M$657,12,0)</f>
        <v>pritam.lamkhade@vit.edu.in</v>
      </c>
      <c r="L10" s="684" t="str">
        <f>VLOOKUP(F10,'All Entries'!$B$1:$N$657,13,0)</f>
        <v>lamkhadepritam2905@gmail.com</v>
      </c>
      <c r="M10" s="105">
        <f>VLOOKUP(F10,'All Entries'!$B$1:$P$657,15,0)</f>
        <v>7058540132</v>
      </c>
    </row>
    <row r="11" spans="4:13" ht="16.5" thickTop="1" thickBot="1">
      <c r="D11" s="104">
        <v>9</v>
      </c>
      <c r="E11" s="96" t="s">
        <v>13201</v>
      </c>
      <c r="F11" s="129" t="s">
        <v>9609</v>
      </c>
      <c r="G11" s="106" t="s">
        <v>12493</v>
      </c>
      <c r="H11" s="106" t="s">
        <v>2052</v>
      </c>
      <c r="I11" s="105" t="s">
        <v>13194</v>
      </c>
      <c r="J11" s="391">
        <v>575000</v>
      </c>
      <c r="K11" s="684" t="str">
        <f>VLOOKUP(F11,'All Entries'!$B$1:$M$657,12,0)</f>
        <v>siddhesh.mane1@vit.edu.in</v>
      </c>
      <c r="L11" s="684" t="str">
        <f>VLOOKUP(F11,'All Entries'!$B$1:$N$657,13,0)</f>
        <v>siddheshmane00@gmail.com</v>
      </c>
      <c r="M11" s="105">
        <f>VLOOKUP(F11,'All Entries'!$B$1:$P$657,15,0)</f>
        <v>9768018389</v>
      </c>
    </row>
    <row r="12" spans="4:13" ht="15.75" thickTop="1">
      <c r="E12" s="1">
        <f>COUNTA(E3:E11)</f>
        <v>9</v>
      </c>
    </row>
    <row r="13" spans="4:13" ht="15.75" thickBot="1">
      <c r="H13" s="392"/>
    </row>
    <row r="14" spans="4:13" ht="16.5" thickTop="1" thickBot="1">
      <c r="E14" s="1120" t="s">
        <v>13194</v>
      </c>
      <c r="F14" s="105" t="s">
        <v>13204</v>
      </c>
      <c r="G14" s="105">
        <v>2</v>
      </c>
      <c r="H14" s="392"/>
    </row>
    <row r="15" spans="4:13" ht="16.5" thickTop="1" thickBot="1">
      <c r="E15" s="1121"/>
      <c r="F15" s="105" t="s">
        <v>13199</v>
      </c>
      <c r="G15" s="105">
        <v>7</v>
      </c>
      <c r="H15" s="392"/>
    </row>
    <row r="16" spans="4:13" ht="15.75" thickTop="1">
      <c r="H16" s="392"/>
    </row>
    <row r="17" spans="5:8">
      <c r="H17" s="393"/>
    </row>
    <row r="18" spans="5:8">
      <c r="E18" s="392"/>
      <c r="G18" s="390"/>
    </row>
    <row r="19" spans="5:8">
      <c r="G19" s="390"/>
    </row>
  </sheetData>
  <mergeCells count="1">
    <mergeCell ref="E14:E15"/>
  </mergeCells>
  <conditionalFormatting sqref="F2">
    <cfRule type="duplicateValues" dxfId="91" priority="89"/>
  </conditionalFormatting>
  <conditionalFormatting sqref="F4">
    <cfRule type="duplicateValues" dxfId="90" priority="87"/>
  </conditionalFormatting>
  <conditionalFormatting sqref="F4">
    <cfRule type="duplicateValues" dxfId="89" priority="88"/>
  </conditionalFormatting>
  <conditionalFormatting sqref="F3">
    <cfRule type="duplicateValues" dxfId="88" priority="85"/>
  </conditionalFormatting>
  <conditionalFormatting sqref="F3">
    <cfRule type="duplicateValues" dxfId="87" priority="86"/>
  </conditionalFormatting>
  <conditionalFormatting sqref="F8">
    <cfRule type="duplicateValues" dxfId="86" priority="31"/>
    <cfRule type="duplicateValues" dxfId="85" priority="32"/>
    <cfRule type="duplicateValues" dxfId="84" priority="33"/>
  </conditionalFormatting>
  <conditionalFormatting sqref="F9">
    <cfRule type="duplicateValues" dxfId="83" priority="14"/>
  </conditionalFormatting>
  <conditionalFormatting sqref="F9">
    <cfRule type="duplicateValues" dxfId="82" priority="15"/>
  </conditionalFormatting>
  <conditionalFormatting sqref="F6">
    <cfRule type="duplicateValues" dxfId="81" priority="11"/>
    <cfRule type="duplicateValues" dxfId="80" priority="12"/>
    <cfRule type="duplicateValues" dxfId="79" priority="13"/>
  </conditionalFormatting>
  <conditionalFormatting sqref="F10">
    <cfRule type="duplicateValues" dxfId="78" priority="3"/>
  </conditionalFormatting>
  <conditionalFormatting sqref="F10">
    <cfRule type="duplicateValues" dxfId="77" priority="4"/>
  </conditionalFormatting>
  <conditionalFormatting sqref="F11">
    <cfRule type="duplicateValues" dxfId="76" priority="1"/>
  </conditionalFormatting>
  <conditionalFormatting sqref="F11">
    <cfRule type="duplicateValues" dxfId="75" priority="2"/>
  </conditionalFormatting>
  <pageMargins left="0.7" right="0.7" top="0.75" bottom="0.75" header="0.3" footer="0.3"/>
  <pageSetup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M10"/>
  <sheetViews>
    <sheetView topLeftCell="D1" workbookViewId="0">
      <selection activeCell="L14" sqref="L14"/>
    </sheetView>
  </sheetViews>
  <sheetFormatPr defaultRowHeight="15"/>
  <cols>
    <col min="4" max="4" width="6.85546875" bestFit="1" customWidth="1"/>
    <col min="5" max="5" width="21.5703125" customWidth="1"/>
    <col min="6" max="6" width="12.28515625" customWidth="1"/>
    <col min="7" max="7" width="19" customWidth="1"/>
    <col min="8" max="8" width="14.85546875" customWidth="1"/>
    <col min="9" max="9" width="9.28515625" bestFit="1" customWidth="1"/>
    <col min="10" max="10" width="9.7109375" customWidth="1"/>
    <col min="11" max="11" width="32.85546875" bestFit="1" customWidth="1"/>
    <col min="12" max="12" width="33.42578125" bestFit="1" customWidth="1"/>
    <col min="13" max="13" width="12.28515625" customWidth="1"/>
  </cols>
  <sheetData>
    <row r="1" spans="4:13" ht="16.5" thickTop="1" thickBot="1">
      <c r="D1" s="113" t="s">
        <v>11704</v>
      </c>
      <c r="E1" s="114" t="s">
        <v>12321</v>
      </c>
      <c r="F1" s="113" t="s">
        <v>12333</v>
      </c>
      <c r="G1" s="114" t="s">
        <v>12290</v>
      </c>
      <c r="H1" s="114" t="s">
        <v>12492</v>
      </c>
      <c r="I1" s="114" t="s">
        <v>12336</v>
      </c>
      <c r="J1" s="114" t="s">
        <v>12491</v>
      </c>
      <c r="K1" s="114" t="s">
        <v>13744</v>
      </c>
      <c r="L1" s="114" t="s">
        <v>13745</v>
      </c>
      <c r="M1" s="114" t="s">
        <v>13743</v>
      </c>
    </row>
    <row r="2" spans="4:13" ht="16.5" thickTop="1" thickBot="1">
      <c r="D2" s="104">
        <v>1</v>
      </c>
      <c r="E2" s="96" t="s">
        <v>5934</v>
      </c>
      <c r="F2" s="105" t="s">
        <v>5933</v>
      </c>
      <c r="G2" s="106" t="s">
        <v>12496</v>
      </c>
      <c r="H2" s="106" t="s">
        <v>12913</v>
      </c>
      <c r="I2" s="105" t="s">
        <v>12576</v>
      </c>
      <c r="J2" s="106">
        <v>350000</v>
      </c>
      <c r="K2" s="105" t="str">
        <f>VLOOKUP(F2,'All Entries'!$B$1:$M$657,12,0)</f>
        <v>pooja.rathod@vit.edu.in</v>
      </c>
      <c r="L2" s="105" t="str">
        <f>VLOOKUP(F2,'All Entries'!$B$1:$N$657,13,0)</f>
        <v>poojarathod.vit@gmail.com</v>
      </c>
      <c r="M2" s="105">
        <f>VLOOKUP(F2,'All Entries'!$B$1:$P$657,15,0)</f>
        <v>8779038609</v>
      </c>
    </row>
    <row r="3" spans="4:13" ht="16.5" thickTop="1" thickBot="1">
      <c r="D3" s="104">
        <v>2</v>
      </c>
      <c r="E3" s="96" t="s">
        <v>11688</v>
      </c>
      <c r="F3" s="105" t="s">
        <v>11687</v>
      </c>
      <c r="G3" s="106" t="s">
        <v>12496</v>
      </c>
      <c r="H3" s="106" t="s">
        <v>2052</v>
      </c>
      <c r="I3" s="105" t="s">
        <v>12576</v>
      </c>
      <c r="J3" s="106">
        <v>350000</v>
      </c>
      <c r="K3" s="105" t="str">
        <f>VLOOKUP(F3,'All Entries'!$B$1:$M$657,12,0)</f>
        <v>yogita.jatla@vit.edu.in</v>
      </c>
      <c r="L3" s="105" t="str">
        <f>VLOOKUP(F3,'All Entries'!$B$1:$N$657,13,0)</f>
        <v>yogitajatla@gmail.com</v>
      </c>
      <c r="M3" s="105">
        <f>VLOOKUP(F3,'All Entries'!$B$1:$P$657,15,0)</f>
        <v>7620646258</v>
      </c>
    </row>
    <row r="4" spans="4:13" ht="31.5" thickTop="1" thickBot="1">
      <c r="D4" s="104">
        <v>3</v>
      </c>
      <c r="E4" s="96" t="s">
        <v>11207</v>
      </c>
      <c r="F4" s="105" t="s">
        <v>11206</v>
      </c>
      <c r="G4" s="106" t="s">
        <v>12369</v>
      </c>
      <c r="H4" s="106" t="s">
        <v>12913</v>
      </c>
      <c r="I4" s="105" t="s">
        <v>12576</v>
      </c>
      <c r="J4" s="106">
        <v>350000</v>
      </c>
      <c r="K4" s="105" t="str">
        <f>VLOOKUP(F4,'All Entries'!$B$1:$M$657,12,0)</f>
        <v>vigneshkumaran.nainar@vit.edu.in</v>
      </c>
      <c r="L4" s="105" t="str">
        <f>VLOOKUP(F4,'All Entries'!$B$1:$N$657,13,0)</f>
        <v>vigneshkumaran.nainar@gmail.com</v>
      </c>
      <c r="M4" s="105">
        <f>VLOOKUP(F4,'All Entries'!$B$1:$P$657,15,0)</f>
        <v>9552880934</v>
      </c>
    </row>
    <row r="5" spans="4:13" ht="16.5" thickTop="1" thickBot="1">
      <c r="D5" s="104">
        <v>4</v>
      </c>
      <c r="E5" s="96" t="s">
        <v>461</v>
      </c>
      <c r="F5" s="105" t="s">
        <v>460</v>
      </c>
      <c r="G5" s="106" t="s">
        <v>12496</v>
      </c>
      <c r="H5" s="106" t="s">
        <v>12913</v>
      </c>
      <c r="I5" s="105" t="s">
        <v>12576</v>
      </c>
      <c r="J5" s="106">
        <v>350000</v>
      </c>
      <c r="K5" s="105" t="str">
        <f>VLOOKUP(F5,'All Entries'!$B$1:$M$657,12,0)</f>
        <v>aditi.pandey@vit.edu.in</v>
      </c>
      <c r="L5" s="105" t="str">
        <f>VLOOKUP(F5,'All Entries'!$B$1:$N$657,13,0)</f>
        <v>aditipandey1199@gmail.com</v>
      </c>
      <c r="M5" s="105">
        <f>VLOOKUP(F5,'All Entries'!$B$1:$P$657,15,0)</f>
        <v>7045660092</v>
      </c>
    </row>
    <row r="6" spans="4:13" ht="31.5" thickTop="1" thickBot="1">
      <c r="D6" s="104">
        <v>5</v>
      </c>
      <c r="E6" s="96" t="s">
        <v>5453</v>
      </c>
      <c r="F6" s="105" t="s">
        <v>5452</v>
      </c>
      <c r="G6" s="106" t="s">
        <v>12493</v>
      </c>
      <c r="H6" s="106" t="s">
        <v>2052</v>
      </c>
      <c r="I6" s="105" t="s">
        <v>12576</v>
      </c>
      <c r="J6" s="106">
        <v>350000</v>
      </c>
      <c r="K6" s="105" t="str">
        <f>VLOOKUP(F6,'All Entries'!$B$1:$M$657,12,0)</f>
        <v>nilam.sawant@vit.edu.in</v>
      </c>
      <c r="L6" s="105" t="str">
        <f>VLOOKUP(F6,'All Entries'!$B$1:$N$657,13,0)</f>
        <v>nilamsawant58@gmail.com</v>
      </c>
      <c r="M6" s="105">
        <f>VLOOKUP(F6,'All Entries'!$B$1:$P$657,15,0)</f>
        <v>7710850535</v>
      </c>
    </row>
    <row r="7" spans="4:13" ht="16.5" thickTop="1" thickBot="1">
      <c r="D7" s="104">
        <v>6</v>
      </c>
      <c r="E7" s="96" t="s">
        <v>4550</v>
      </c>
      <c r="F7" s="105" t="s">
        <v>4549</v>
      </c>
      <c r="G7" s="106" t="s">
        <v>12493</v>
      </c>
      <c r="H7" s="106" t="s">
        <v>2052</v>
      </c>
      <c r="I7" s="105" t="s">
        <v>12576</v>
      </c>
      <c r="J7" s="106">
        <v>350000</v>
      </c>
      <c r="K7" s="105" t="str">
        <f>VLOOKUP(F7,'All Entries'!$B$1:$M$657,12,0)</f>
        <v>mansi.patil@vit.edu.in</v>
      </c>
      <c r="L7" s="105" t="str">
        <f>VLOOKUP(F7,'All Entries'!$B$1:$N$657,13,0)</f>
        <v>mansipatil5656@gmail.com</v>
      </c>
      <c r="M7" s="105">
        <f>VLOOKUP(F7,'All Entries'!$B$1:$P$657,15,0)</f>
        <v>8087727053</v>
      </c>
    </row>
    <row r="8" spans="4:13" ht="16.5" thickTop="1" thickBot="1">
      <c r="D8" s="104">
        <v>7</v>
      </c>
      <c r="E8" s="96" t="s">
        <v>6844</v>
      </c>
      <c r="F8" s="105" t="s">
        <v>6843</v>
      </c>
      <c r="G8" s="106" t="s">
        <v>12496</v>
      </c>
      <c r="H8" s="106" t="s">
        <v>12913</v>
      </c>
      <c r="I8" s="105" t="s">
        <v>12576</v>
      </c>
      <c r="J8" s="106">
        <v>350000</v>
      </c>
      <c r="K8" s="105" t="str">
        <f>VLOOKUP(F8,'All Entries'!$B$1:$M$657,12,0)</f>
        <v>rasika.hankare@vit.edu.in</v>
      </c>
      <c r="L8" s="105" t="str">
        <f>VLOOKUP(F8,'All Entries'!$B$1:$N$657,13,0)</f>
        <v>rasikahankare99@gmail.com</v>
      </c>
      <c r="M8" s="105">
        <f>VLOOKUP(F8,'All Entries'!$B$1:$P$657,15,0)</f>
        <v>8329544733</v>
      </c>
    </row>
    <row r="9" spans="4:13" ht="16.5" thickTop="1" thickBot="1">
      <c r="D9" s="104">
        <v>8</v>
      </c>
      <c r="E9" s="96" t="s">
        <v>13300</v>
      </c>
      <c r="F9" s="105" t="s">
        <v>2401</v>
      </c>
      <c r="G9" s="106" t="s">
        <v>12369</v>
      </c>
      <c r="H9" s="106" t="s">
        <v>12866</v>
      </c>
      <c r="I9" s="105" t="s">
        <v>12576</v>
      </c>
      <c r="J9" s="106">
        <v>350000</v>
      </c>
      <c r="K9" s="105" t="str">
        <f>VLOOKUP(F9,'All Entries'!$B$1:$M$657,12,0)</f>
        <v>chetan.gawale@vit.edu.in</v>
      </c>
      <c r="L9" s="105" t="str">
        <f>VLOOKUP(F9,'All Entries'!$B$1:$N$657,13,0)</f>
        <v>gawalechetan345@gmail.com</v>
      </c>
      <c r="M9" s="105">
        <f>VLOOKUP(F9,'All Entries'!$B$1:$P$657,15,0)</f>
        <v>9769469864</v>
      </c>
    </row>
    <row r="10" spans="4:13" ht="15.75" thickTop="1">
      <c r="E10" s="1">
        <f>COUNTA(E2:E9)</f>
        <v>8</v>
      </c>
    </row>
  </sheetData>
  <conditionalFormatting sqref="F1">
    <cfRule type="duplicateValues" dxfId="74"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O3"/>
  <sheetViews>
    <sheetView topLeftCell="C1" workbookViewId="0">
      <selection activeCell="N10" sqref="N10"/>
    </sheetView>
  </sheetViews>
  <sheetFormatPr defaultRowHeight="15"/>
  <cols>
    <col min="6" max="6" width="6.85546875" bestFit="1" customWidth="1"/>
    <col min="7" max="7" width="19" bestFit="1" customWidth="1"/>
    <col min="8" max="8" width="11.28515625" bestFit="1" customWidth="1"/>
    <col min="10" max="10" width="3.85546875" bestFit="1" customWidth="1"/>
    <col min="11" max="11" width="10.28515625" bestFit="1" customWidth="1"/>
    <col min="13" max="13" width="25.85546875" bestFit="1" customWidth="1"/>
    <col min="14" max="14" width="30" bestFit="1" customWidth="1"/>
    <col min="15" max="15" width="14.28515625" bestFit="1" customWidth="1"/>
  </cols>
  <sheetData>
    <row r="1" spans="6:15" ht="16.5" thickTop="1" thickBot="1">
      <c r="F1" s="113" t="s">
        <v>11704</v>
      </c>
      <c r="G1" s="114" t="s">
        <v>12321</v>
      </c>
      <c r="H1" s="113" t="s">
        <v>12333</v>
      </c>
      <c r="I1" s="114" t="s">
        <v>12290</v>
      </c>
      <c r="J1" s="114" t="s">
        <v>12492</v>
      </c>
      <c r="K1" s="114" t="s">
        <v>12336</v>
      </c>
      <c r="L1" s="114" t="s">
        <v>12491</v>
      </c>
      <c r="M1" s="681" t="s">
        <v>13744</v>
      </c>
      <c r="N1" s="681" t="s">
        <v>13745</v>
      </c>
      <c r="O1" s="681" t="s">
        <v>13743</v>
      </c>
    </row>
    <row r="2" spans="6:15" ht="16.5" thickTop="1" thickBot="1">
      <c r="F2" s="443">
        <v>1</v>
      </c>
      <c r="G2" s="128" t="s">
        <v>2312</v>
      </c>
      <c r="H2" s="160" t="s">
        <v>2311</v>
      </c>
      <c r="I2" s="444" t="s">
        <v>12495</v>
      </c>
      <c r="J2" s="444">
        <v>1</v>
      </c>
      <c r="K2" s="109" t="s">
        <v>13298</v>
      </c>
      <c r="L2" s="445">
        <v>324000</v>
      </c>
      <c r="M2" s="445" t="str">
        <f>VLOOKUP(H2,'All Entries'!$B$1:$M$657,12,0)</f>
        <v>bhavik.telisara@vit.edu.in</v>
      </c>
      <c r="N2" s="445" t="str">
        <f>VLOOKUP(H2,'All Entries'!$B$1:$N$657,13,0)</f>
        <v>bhaviktelisara1999@gmail.com</v>
      </c>
      <c r="O2" s="674">
        <f>VLOOKUP(H2,'All Entries'!$B$1:$P$657,15,0)</f>
        <v>8879058034</v>
      </c>
    </row>
    <row r="3" spans="6:15" ht="15.75" thickTop="1">
      <c r="G3" s="1">
        <v>1</v>
      </c>
    </row>
  </sheetData>
  <conditionalFormatting sqref="H1">
    <cfRule type="duplicateValues" dxfId="73"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M3"/>
  <sheetViews>
    <sheetView workbookViewId="0">
      <selection activeCell="K1" sqref="K1:M1"/>
    </sheetView>
  </sheetViews>
  <sheetFormatPr defaultRowHeight="15"/>
  <cols>
    <col min="5" max="5" width="18.5703125" bestFit="1" customWidth="1"/>
    <col min="6" max="6" width="11.28515625" bestFit="1" customWidth="1"/>
    <col min="9" max="9" width="17.28515625" bestFit="1" customWidth="1"/>
    <col min="10" max="10" width="9.5703125" bestFit="1" customWidth="1"/>
    <col min="11" max="11" width="25.42578125" customWidth="1"/>
    <col min="12" max="12" width="27.85546875" customWidth="1"/>
    <col min="13" max="13" width="12.7109375" customWidth="1"/>
  </cols>
  <sheetData>
    <row r="1" spans="4:13" ht="16.5" thickTop="1" thickBot="1">
      <c r="D1" s="635" t="s">
        <v>12351</v>
      </c>
      <c r="E1" s="635" t="s">
        <v>12321</v>
      </c>
      <c r="F1" s="636" t="s">
        <v>12333</v>
      </c>
      <c r="G1" s="635" t="s">
        <v>12290</v>
      </c>
      <c r="H1" s="635" t="s">
        <v>12492</v>
      </c>
      <c r="I1" s="635" t="s">
        <v>12336</v>
      </c>
      <c r="J1" s="635" t="s">
        <v>12491</v>
      </c>
      <c r="K1" s="635" t="s">
        <v>13744</v>
      </c>
      <c r="L1" s="635" t="s">
        <v>13745</v>
      </c>
      <c r="M1" s="635" t="s">
        <v>13743</v>
      </c>
    </row>
    <row r="2" spans="4:13" s="89" customFormat="1" ht="31.5" thickTop="1" thickBot="1">
      <c r="D2" s="635">
        <v>1</v>
      </c>
      <c r="E2" s="635" t="s">
        <v>13041</v>
      </c>
      <c r="F2" s="129" t="s">
        <v>2595</v>
      </c>
      <c r="G2" s="106" t="str">
        <f>VLOOKUP(F2,'All Entries'!B1:F648,5,0)</f>
        <v>CMPN</v>
      </c>
      <c r="H2" s="106" t="str">
        <f>VLOOKUP(F2,'All Entries'!B1:G648,6,0)</f>
        <v>CMPN-1</v>
      </c>
      <c r="I2" s="105" t="s">
        <v>13505</v>
      </c>
      <c r="J2" s="634">
        <v>350000</v>
      </c>
      <c r="K2" s="635" t="str">
        <f>VLOOKUP(F2,'All Entries'!$B$1:$M$657,12,0)</f>
        <v>deepak.misal@vit.edu.in</v>
      </c>
      <c r="L2" s="635" t="str">
        <f>VLOOKUP(F2,'All Entries'!$B$1:$N$657,13,0)</f>
        <v>deepak.misal2350@gmail.com</v>
      </c>
      <c r="M2" s="635">
        <f>VLOOKUP(F2,'All Entries'!$B$1:$P$657,15,0)</f>
        <v>8356094646</v>
      </c>
    </row>
    <row r="3" spans="4:13" ht="15.75" thickTop="1">
      <c r="E3">
        <v>1</v>
      </c>
    </row>
  </sheetData>
  <conditionalFormatting sqref="F1">
    <cfRule type="duplicateValues" dxfId="72" priority="1"/>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M21"/>
  <sheetViews>
    <sheetView topLeftCell="B1" workbookViewId="0">
      <selection activeCell="M4" sqref="M4"/>
    </sheetView>
  </sheetViews>
  <sheetFormatPr defaultRowHeight="15"/>
  <cols>
    <col min="4" max="4" width="13.5703125" bestFit="1" customWidth="1"/>
    <col min="5" max="5" width="26.42578125" bestFit="1" customWidth="1"/>
    <col min="6" max="6" width="12.28515625" customWidth="1"/>
    <col min="9" max="9" width="13" customWidth="1"/>
    <col min="10" max="10" width="10.140625" customWidth="1"/>
    <col min="11" max="11" width="28.85546875" bestFit="1" customWidth="1"/>
    <col min="12" max="12" width="29.85546875" bestFit="1" customWidth="1"/>
    <col min="13" max="13" width="14.28515625" customWidth="1"/>
  </cols>
  <sheetData>
    <row r="1" spans="4:13" ht="16.5" thickTop="1" thickBot="1">
      <c r="D1" s="113" t="s">
        <v>11704</v>
      </c>
      <c r="E1" s="114" t="s">
        <v>12321</v>
      </c>
      <c r="F1" s="113" t="s">
        <v>12333</v>
      </c>
      <c r="G1" s="114" t="s">
        <v>12290</v>
      </c>
      <c r="H1" s="114" t="s">
        <v>12492</v>
      </c>
      <c r="I1" s="114" t="s">
        <v>12336</v>
      </c>
      <c r="J1" s="114" t="s">
        <v>12491</v>
      </c>
      <c r="K1" s="114" t="s">
        <v>13744</v>
      </c>
      <c r="L1" s="114" t="s">
        <v>13745</v>
      </c>
      <c r="M1" s="114" t="s">
        <v>13743</v>
      </c>
    </row>
    <row r="2" spans="4:13" ht="16.5" thickTop="1" thickBot="1">
      <c r="D2" s="104">
        <v>1</v>
      </c>
      <c r="E2" s="104" t="s">
        <v>13566</v>
      </c>
      <c r="F2" s="104" t="s">
        <v>349</v>
      </c>
      <c r="G2" s="106" t="s">
        <v>12496</v>
      </c>
      <c r="H2" s="106" t="s">
        <v>135</v>
      </c>
      <c r="I2" s="106" t="s">
        <v>13448</v>
      </c>
      <c r="J2" s="107">
        <v>300000</v>
      </c>
      <c r="K2" s="106" t="str">
        <f>VLOOKUP(F2,'All Entries'!$B$1:$M$657,12,0)</f>
        <v>abhishek.singh4@vit.edu.in</v>
      </c>
      <c r="L2" s="106" t="str">
        <f>VLOOKUP(F2,'All Entries'!$B$1:$N$657,13,0)</f>
        <v>abhkmr30@gmail.com</v>
      </c>
      <c r="M2" s="106">
        <f>VLOOKUP(F2,'All Entries'!$B$1:$P$657,15,0)</f>
        <v>9082206153</v>
      </c>
    </row>
    <row r="3" spans="4:13" ht="16.5" thickTop="1" thickBot="1">
      <c r="D3" s="104">
        <v>2</v>
      </c>
      <c r="E3" s="104" t="s">
        <v>13567</v>
      </c>
      <c r="F3" s="104" t="s">
        <v>2657</v>
      </c>
      <c r="G3" s="106" t="s">
        <v>12369</v>
      </c>
      <c r="H3" s="106" t="s">
        <v>756</v>
      </c>
      <c r="I3" s="106" t="s">
        <v>13448</v>
      </c>
      <c r="J3" s="107">
        <v>300000</v>
      </c>
      <c r="K3" s="106" t="str">
        <f>VLOOKUP(F3,'All Entries'!$B$1:$M$657,12,0)</f>
        <v>devesh.gaykar@vit.edu.in</v>
      </c>
      <c r="L3" s="106" t="str">
        <f>VLOOKUP(F3,'All Entries'!$B$1:$N$657,13,0)</f>
        <v>deveshsgaykar23@gmail.com</v>
      </c>
      <c r="M3" s="106">
        <f>VLOOKUP(F3,'All Entries'!$B$1:$P$657,15,0)</f>
        <v>7039226896</v>
      </c>
    </row>
    <row r="4" spans="4:13" ht="16.5" thickTop="1" thickBot="1">
      <c r="D4" s="104">
        <v>3</v>
      </c>
      <c r="E4" s="104" t="s">
        <v>13569</v>
      </c>
      <c r="F4" s="104" t="s">
        <v>7683</v>
      </c>
      <c r="G4" s="106" t="s">
        <v>12369</v>
      </c>
      <c r="H4" s="106" t="s">
        <v>756</v>
      </c>
      <c r="I4" s="106" t="s">
        <v>13448</v>
      </c>
      <c r="J4" s="107">
        <v>300000</v>
      </c>
      <c r="K4" s="106" t="str">
        <f>VLOOKUP(F4,'All Entries'!$B$1:$M$657,12,0)</f>
        <v>sagar.bharne@vit.edu.in</v>
      </c>
      <c r="L4" s="106" t="str">
        <f>VLOOKUP(F4,'All Entries'!$B$1:$N$657,13,0)</f>
        <v>samgb378@gmail.com</v>
      </c>
      <c r="M4" s="106">
        <f>VLOOKUP(F4,'All Entries'!$B$1:$P$657,15,0)</f>
        <v>9930201294</v>
      </c>
    </row>
    <row r="5" spans="4:13" ht="16.5" thickTop="1" thickBot="1">
      <c r="D5" s="104">
        <v>4</v>
      </c>
      <c r="E5" s="104" t="s">
        <v>13570</v>
      </c>
      <c r="F5" s="104" t="s">
        <v>10606</v>
      </c>
      <c r="G5" s="106" t="s">
        <v>12493</v>
      </c>
      <c r="H5" s="106" t="s">
        <v>274</v>
      </c>
      <c r="I5" s="106" t="s">
        <v>13448</v>
      </c>
      <c r="J5" s="107">
        <v>300000</v>
      </c>
      <c r="K5" s="106" t="str">
        <f>VLOOKUP(F5,'All Entries'!$B$1:$M$657,12,0)</f>
        <v>tejas.tirlotkar@vit.edu.in</v>
      </c>
      <c r="L5" s="106" t="str">
        <f>VLOOKUP(F5,'All Entries'!$B$1:$N$657,13,0)</f>
        <v>tejas1418@gmail.com</v>
      </c>
      <c r="M5" s="106">
        <f>VLOOKUP(F5,'All Entries'!$B$1:$P$657,15,0)</f>
        <v>8108557619</v>
      </c>
    </row>
    <row r="6" spans="4:13" ht="16.5" thickTop="1" thickBot="1">
      <c r="D6" s="104">
        <v>5</v>
      </c>
      <c r="E6" s="104" t="s">
        <v>13571</v>
      </c>
      <c r="F6" s="104" t="s">
        <v>9287</v>
      </c>
      <c r="G6" s="106" t="s">
        <v>12369</v>
      </c>
      <c r="H6" s="106" t="s">
        <v>756</v>
      </c>
      <c r="I6" s="106" t="s">
        <v>13448</v>
      </c>
      <c r="J6" s="107">
        <v>300000</v>
      </c>
      <c r="K6" s="106" t="str">
        <f>VLOOKUP(F6,'All Entries'!$B$1:$M$657,12,0)</f>
        <v>shubham.dudhal@vit.edu.in</v>
      </c>
      <c r="L6" s="106" t="str">
        <f>VLOOKUP(F6,'All Entries'!$B$1:$N$657,13,0)</f>
        <v>shubhamdudhal49@gmail.com</v>
      </c>
      <c r="M6" s="106">
        <f>VLOOKUP(F6,'All Entries'!$B$1:$P$657,15,0)</f>
        <v>8268785807</v>
      </c>
    </row>
    <row r="7" spans="4:13" ht="16.5" thickTop="1" thickBot="1">
      <c r="D7" s="104">
        <v>6</v>
      </c>
      <c r="E7" s="104" t="s">
        <v>13572</v>
      </c>
      <c r="F7" s="104" t="s">
        <v>8238</v>
      </c>
      <c r="G7" s="106" t="s">
        <v>12496</v>
      </c>
      <c r="H7" s="106" t="s">
        <v>183</v>
      </c>
      <c r="I7" s="106" t="s">
        <v>13448</v>
      </c>
      <c r="J7" s="107">
        <v>300000</v>
      </c>
      <c r="K7" s="106" t="str">
        <f>VLOOKUP(F7,'All Entries'!$B$1:$M$657,12,0)</f>
        <v>sashmita.panigrahi@vit.edu.in</v>
      </c>
      <c r="L7" s="106" t="str">
        <f>VLOOKUP(F7,'All Entries'!$B$1:$N$657,13,0)</f>
        <v>sashmitapanigrahi0@gmail.com</v>
      </c>
      <c r="M7" s="106">
        <f>VLOOKUP(F7,'All Entries'!$B$1:$P$657,15,0)</f>
        <v>9967985926</v>
      </c>
    </row>
    <row r="8" spans="4:13" ht="16.5" thickTop="1" thickBot="1">
      <c r="D8" s="104">
        <v>7</v>
      </c>
      <c r="E8" s="104" t="s">
        <v>13568</v>
      </c>
      <c r="F8" s="104" t="s">
        <v>4881</v>
      </c>
      <c r="G8" s="106" t="s">
        <v>12493</v>
      </c>
      <c r="H8" s="106" t="s">
        <v>226</v>
      </c>
      <c r="I8" s="106" t="s">
        <v>13448</v>
      </c>
      <c r="J8" s="107">
        <v>225000</v>
      </c>
      <c r="K8" s="106" t="str">
        <f>VLOOKUP(F8,'All Entries'!$B$1:$M$657,12,0)</f>
        <v>mohd.qureshi1@vit.edu.in</v>
      </c>
      <c r="L8" s="106" t="str">
        <f>VLOOKUP(F8,'All Entries'!$B$1:$N$657,13,0)</f>
        <v>qureshiaqib4@gmail.com</v>
      </c>
      <c r="M8" s="106">
        <f>VLOOKUP(F8,'All Entries'!$B$1:$P$657,15,0)</f>
        <v>7977741925</v>
      </c>
    </row>
    <row r="9" spans="4:13" ht="16.5" thickTop="1" thickBot="1">
      <c r="D9" s="104">
        <v>8</v>
      </c>
      <c r="E9" s="104" t="s">
        <v>13157</v>
      </c>
      <c r="F9" s="104" t="s">
        <v>13158</v>
      </c>
      <c r="G9" s="106" t="s">
        <v>12493</v>
      </c>
      <c r="H9" s="106" t="s">
        <v>226</v>
      </c>
      <c r="I9" s="106" t="s">
        <v>13448</v>
      </c>
      <c r="J9" s="107">
        <v>225000</v>
      </c>
      <c r="K9" s="106" t="str">
        <f>VLOOKUP(F9,'All Entries'!$B$1:$M$657,12,0)</f>
        <v>sneha.kate@vit.edu.in</v>
      </c>
      <c r="L9" s="106" t="str">
        <f>VLOOKUP(F9,'All Entries'!$B$1:$N$657,13,0)</f>
        <v>snehakate20@gmail.com</v>
      </c>
      <c r="M9" s="106">
        <f>VLOOKUP(F9,'All Entries'!$B$1:$P$657,15,0)</f>
        <v>9619497949</v>
      </c>
    </row>
    <row r="10" spans="4:13" ht="16.5" thickTop="1" thickBot="1">
      <c r="D10" s="104">
        <v>9</v>
      </c>
      <c r="E10" s="104" t="s">
        <v>4314</v>
      </c>
      <c r="F10" s="104" t="s">
        <v>4313</v>
      </c>
      <c r="G10" s="106" t="s">
        <v>12369</v>
      </c>
      <c r="H10" s="106" t="s">
        <v>756</v>
      </c>
      <c r="I10" s="106" t="s">
        <v>13448</v>
      </c>
      <c r="J10" s="107">
        <v>225000</v>
      </c>
      <c r="K10" s="106" t="str">
        <f>VLOOKUP(F10,'All Entries'!$B$1:$M$657,12,0)</f>
        <v>mahesh.sabne@vit.edu.in</v>
      </c>
      <c r="L10" s="106" t="str">
        <f>VLOOKUP(F10,'All Entries'!$B$1:$N$657,13,0)</f>
        <v>maheshvsabne07@gmail.com</v>
      </c>
      <c r="M10" s="106">
        <f>VLOOKUP(F10,'All Entries'!$B$1:$P$657,15,0)</f>
        <v>9604112481</v>
      </c>
    </row>
    <row r="11" spans="4:13" ht="16.5" thickTop="1" thickBot="1">
      <c r="D11" s="104">
        <v>10</v>
      </c>
      <c r="E11" s="104" t="s">
        <v>7349</v>
      </c>
      <c r="F11" s="104" t="s">
        <v>7348</v>
      </c>
      <c r="G11" s="106" t="s">
        <v>12495</v>
      </c>
      <c r="H11" s="106" t="s">
        <v>595</v>
      </c>
      <c r="I11" s="106" t="s">
        <v>13448</v>
      </c>
      <c r="J11" s="107">
        <v>225000</v>
      </c>
      <c r="K11" s="106" t="str">
        <f>VLOOKUP(F11,'All Entries'!$B$1:$M$657,12,0)</f>
        <v>rucha.dange@vit.edu.in</v>
      </c>
      <c r="L11" s="106" t="str">
        <f>VLOOKUP(F11,'All Entries'!$B$1:$N$657,13,0)</f>
        <v>dangerucha52@gmail.com</v>
      </c>
      <c r="M11" s="106">
        <f>VLOOKUP(F11,'All Entries'!$B$1:$P$657,15,0)</f>
        <v>8879381838</v>
      </c>
    </row>
    <row r="12" spans="4:13" s="373" customFormat="1" ht="16.5" thickTop="1" thickBot="1">
      <c r="D12" s="104">
        <v>11</v>
      </c>
      <c r="E12" s="104" t="s">
        <v>1941</v>
      </c>
      <c r="F12" s="104" t="s">
        <v>1940</v>
      </c>
      <c r="G12" s="106" t="s">
        <v>12495</v>
      </c>
      <c r="H12" s="106" t="s">
        <v>595</v>
      </c>
      <c r="I12" s="106" t="s">
        <v>13448</v>
      </c>
      <c r="J12" s="107">
        <v>225000</v>
      </c>
      <c r="K12" s="106" t="str">
        <f>VLOOKUP(F12,'All Entries'!$B$1:$M$657,12,0)</f>
        <v>ashish.bhingare@vit.edu.in</v>
      </c>
      <c r="L12" s="106" t="str">
        <f>VLOOKUP(F12,'All Entries'!$B$1:$N$657,13,0)</f>
        <v>ashishbhingre@gmail.com</v>
      </c>
      <c r="M12" s="106">
        <f>VLOOKUP(F12,'All Entries'!$B$1:$P$657,15,0)</f>
        <v>9152687220</v>
      </c>
    </row>
    <row r="13" spans="4:13" s="373" customFormat="1" ht="16.5" thickTop="1" thickBot="1">
      <c r="D13" s="104">
        <v>12</v>
      </c>
      <c r="E13" s="104" t="s">
        <v>13123</v>
      </c>
      <c r="F13" s="104" t="s">
        <v>13122</v>
      </c>
      <c r="G13" s="106" t="s">
        <v>12496</v>
      </c>
      <c r="H13" s="106" t="s">
        <v>160</v>
      </c>
      <c r="I13" s="106" t="s">
        <v>13448</v>
      </c>
      <c r="J13" s="107">
        <v>225000</v>
      </c>
      <c r="K13" s="106" t="str">
        <f>VLOOKUP(F13,'All Entries'!$B$1:$M$657,12,0)</f>
        <v>gaurang.shirsat@vit.edu.in</v>
      </c>
      <c r="L13" s="106" t="str">
        <f>VLOOKUP(F13,'All Entries'!$B$1:$N$657,13,0)</f>
        <v>shirsatgd@gmail.com</v>
      </c>
      <c r="M13" s="106">
        <f>VLOOKUP(F13,'All Entries'!$B$1:$P$657,15,0)</f>
        <v>8879427323</v>
      </c>
    </row>
    <row r="14" spans="4:13" s="373" customFormat="1" ht="16.5" thickTop="1" thickBot="1">
      <c r="D14" s="104">
        <v>13</v>
      </c>
      <c r="E14" s="104" t="s">
        <v>4354</v>
      </c>
      <c r="F14" s="104" t="s">
        <v>4353</v>
      </c>
      <c r="G14" s="106" t="s">
        <v>12493</v>
      </c>
      <c r="H14" s="106" t="s">
        <v>530</v>
      </c>
      <c r="I14" s="106" t="s">
        <v>13448</v>
      </c>
      <c r="J14" s="107">
        <v>225000</v>
      </c>
      <c r="K14" s="106" t="str">
        <f>VLOOKUP(F14,'All Entries'!$B$1:$M$657,12,0)</f>
        <v>manasi.gosavi@vit.edu.in</v>
      </c>
      <c r="L14" s="106" t="str">
        <f>VLOOKUP(F14,'All Entries'!$B$1:$N$657,13,0)</f>
        <v>manasigosavi88@gmail.com</v>
      </c>
      <c r="M14" s="106">
        <f>VLOOKUP(F14,'All Entries'!$B$1:$P$657,15,0)</f>
        <v>9768246217</v>
      </c>
    </row>
    <row r="15" spans="4:13" s="373" customFormat="1" ht="16.5" thickTop="1" thickBot="1">
      <c r="D15" s="104">
        <v>14</v>
      </c>
      <c r="E15" s="104" t="s">
        <v>5607</v>
      </c>
      <c r="F15" s="104" t="s">
        <v>13037</v>
      </c>
      <c r="G15" s="106" t="s">
        <v>12369</v>
      </c>
      <c r="H15" s="106" t="s">
        <v>77</v>
      </c>
      <c r="I15" s="106" t="s">
        <v>13448</v>
      </c>
      <c r="J15" s="107">
        <v>225000</v>
      </c>
      <c r="K15" s="106" t="str">
        <f>VLOOKUP(F15,'All Entries'!$B$1:$M$657,12,0)</f>
        <v>omeshwari.attarde@vit.edu.in</v>
      </c>
      <c r="L15" s="106" t="str">
        <f>VLOOKUP(F15,'All Entries'!$B$1:$N$657,13,0)</f>
        <v>omeshwari.attarde@gmail.com</v>
      </c>
      <c r="M15" s="106">
        <f>VLOOKUP(F15,'All Entries'!$B$1:$P$657,15,0)</f>
        <v>8169623228</v>
      </c>
    </row>
    <row r="16" spans="4:13" s="373" customFormat="1" ht="16.5" thickTop="1" thickBot="1">
      <c r="D16" s="104">
        <v>15</v>
      </c>
      <c r="E16" s="104" t="s">
        <v>1620</v>
      </c>
      <c r="F16" s="104" t="s">
        <v>1619</v>
      </c>
      <c r="G16" s="106" t="s">
        <v>12496</v>
      </c>
      <c r="H16" s="106" t="s">
        <v>183</v>
      </c>
      <c r="I16" s="106" t="s">
        <v>13448</v>
      </c>
      <c r="J16" s="107">
        <v>225000</v>
      </c>
      <c r="K16" s="106" t="str">
        <f>VLOOKUP(F16,'All Entries'!$B$1:$M$657,12,0)</f>
        <v>ankita.shelke@vit.edu.in</v>
      </c>
      <c r="L16" s="106" t="str">
        <f>VLOOKUP(F16,'All Entries'!$B$1:$N$657,13,0)</f>
        <v>shelkeankita90@gmail.com</v>
      </c>
      <c r="M16" s="106">
        <f>VLOOKUP(F16,'All Entries'!$B$1:$P$657,15,0)</f>
        <v>9821034281</v>
      </c>
    </row>
    <row r="17" spans="4:13" s="373" customFormat="1" ht="16.5" thickTop="1" thickBot="1">
      <c r="D17" s="104">
        <v>16</v>
      </c>
      <c r="E17" s="104" t="s">
        <v>13749</v>
      </c>
      <c r="F17" s="104" t="s">
        <v>857</v>
      </c>
      <c r="G17" s="106" t="s">
        <v>12369</v>
      </c>
      <c r="H17" s="106" t="s">
        <v>77</v>
      </c>
      <c r="I17" s="106" t="s">
        <v>13448</v>
      </c>
      <c r="J17" s="107">
        <v>225000</v>
      </c>
      <c r="K17" s="106" t="str">
        <f>VLOOKUP(F17,'All Entries'!$B$1:$M$657,12,0)</f>
        <v>akanksha.samel@vit.edu.in</v>
      </c>
      <c r="L17" s="106" t="str">
        <f>VLOOKUP(F17,'All Entries'!$B$1:$N$657,13,0)</f>
        <v>akankshasamel11@gmail.com</v>
      </c>
      <c r="M17" s="106">
        <f>VLOOKUP(F17,'All Entries'!$B$1:$P$657,15,0)</f>
        <v>9987484093</v>
      </c>
    </row>
    <row r="18" spans="4:13" s="373" customFormat="1" ht="16.5" thickTop="1" thickBot="1">
      <c r="D18" s="104">
        <v>17</v>
      </c>
      <c r="E18" s="104" t="s">
        <v>8443</v>
      </c>
      <c r="F18" s="104" t="s">
        <v>8442</v>
      </c>
      <c r="G18" s="106" t="s">
        <v>12493</v>
      </c>
      <c r="H18" s="106" t="s">
        <v>530</v>
      </c>
      <c r="I18" s="106" t="s">
        <v>13448</v>
      </c>
      <c r="J18" s="107">
        <v>225000</v>
      </c>
      <c r="K18" s="106" t="str">
        <f>VLOOKUP(F18,'All Entries'!$B$1:$M$657,12,0)</f>
        <v>sayali.chaudhari1@vit.edu.in</v>
      </c>
      <c r="L18" s="106" t="str">
        <f>VLOOKUP(F18,'All Entries'!$B$1:$N$657,13,0)</f>
        <v>chaudharisayali12@gmail.com</v>
      </c>
      <c r="M18" s="106">
        <f>VLOOKUP(F18,'All Entries'!$B$1:$P$657,15,0)</f>
        <v>9324022870</v>
      </c>
    </row>
    <row r="19" spans="4:13" s="373" customFormat="1" ht="15.75" thickTop="1">
      <c r="E19" s="607"/>
      <c r="F19" s="607"/>
      <c r="G19" s="607"/>
      <c r="H19" s="607"/>
      <c r="I19" s="607"/>
      <c r="J19" s="607"/>
    </row>
    <row r="20" spans="4:13">
      <c r="D20" s="1122" t="s">
        <v>13764</v>
      </c>
      <c r="E20" s="347" t="s">
        <v>13754</v>
      </c>
      <c r="F20" s="55">
        <v>6</v>
      </c>
    </row>
    <row r="21" spans="4:13">
      <c r="D21" s="1122"/>
      <c r="E21" s="347" t="s">
        <v>13755</v>
      </c>
      <c r="F21" s="55">
        <v>11</v>
      </c>
    </row>
  </sheetData>
  <mergeCells count="1">
    <mergeCell ref="D20:D21"/>
  </mergeCells>
  <conditionalFormatting sqref="F1">
    <cfRule type="duplicateValues" dxfId="71" priority="1"/>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M10"/>
  <sheetViews>
    <sheetView workbookViewId="0">
      <selection activeCell="K1" sqref="K1:M1"/>
    </sheetView>
  </sheetViews>
  <sheetFormatPr defaultRowHeight="15"/>
  <cols>
    <col min="5" max="5" width="26.42578125" bestFit="1" customWidth="1"/>
    <col min="6" max="6" width="11.28515625" bestFit="1" customWidth="1"/>
    <col min="9" max="9" width="13" customWidth="1"/>
    <col min="10" max="10" width="10.140625" customWidth="1"/>
    <col min="11" max="11" width="25.7109375" bestFit="1" customWidth="1"/>
    <col min="12" max="12" width="27.5703125" bestFit="1" customWidth="1"/>
    <col min="13" max="13" width="14.140625" customWidth="1"/>
  </cols>
  <sheetData>
    <row r="1" spans="4:13" ht="16.5" thickTop="1" thickBot="1">
      <c r="D1" s="113" t="s">
        <v>11704</v>
      </c>
      <c r="E1" s="114" t="s">
        <v>12321</v>
      </c>
      <c r="F1" s="113" t="s">
        <v>12333</v>
      </c>
      <c r="G1" s="114" t="s">
        <v>12290</v>
      </c>
      <c r="H1" s="114" t="s">
        <v>12492</v>
      </c>
      <c r="I1" s="114" t="s">
        <v>12336</v>
      </c>
      <c r="J1" s="114" t="s">
        <v>12491</v>
      </c>
      <c r="K1" s="114" t="s">
        <v>13744</v>
      </c>
      <c r="L1" s="114" t="s">
        <v>13745</v>
      </c>
      <c r="M1" s="114" t="s">
        <v>13743</v>
      </c>
    </row>
    <row r="2" spans="4:13" ht="16.5" thickTop="1" thickBot="1">
      <c r="D2" s="104">
        <v>1</v>
      </c>
      <c r="E2" s="104" t="s">
        <v>13084</v>
      </c>
      <c r="F2" s="104" t="s">
        <v>9364</v>
      </c>
      <c r="G2" s="104" t="s">
        <v>12496</v>
      </c>
      <c r="H2" s="104" t="s">
        <v>135</v>
      </c>
      <c r="I2" s="104" t="s">
        <v>13484</v>
      </c>
      <c r="J2" s="104">
        <v>775000</v>
      </c>
      <c r="K2" s="104" t="str">
        <f>VLOOKUP(F2,'All Entries'!$B$1:$M$657,12,0)</f>
        <v>shubham.patil2@vit.edu.in</v>
      </c>
      <c r="L2" s="104" t="str">
        <f>VLOOKUP(F2,'All Entries'!$B$1:$N$657,13,0)</f>
        <v>shubhamspatil30@gmail.com</v>
      </c>
      <c r="M2" s="104">
        <f>VLOOKUP(F2,'All Entries'!$B$1:$P$657,15,0)</f>
        <v>8108832825</v>
      </c>
    </row>
    <row r="3" spans="4:13" ht="15.75" thickTop="1">
      <c r="E3" s="642">
        <f>COUNTA(E2:E2)</f>
        <v>1</v>
      </c>
    </row>
    <row r="5" spans="4:13" s="373" customFormat="1">
      <c r="D5"/>
      <c r="E5"/>
      <c r="F5"/>
      <c r="G5"/>
      <c r="H5"/>
      <c r="I5"/>
      <c r="J5"/>
    </row>
    <row r="6" spans="4:13" s="373" customFormat="1">
      <c r="D6"/>
      <c r="E6"/>
      <c r="F6"/>
      <c r="G6"/>
      <c r="H6"/>
      <c r="I6"/>
      <c r="J6"/>
    </row>
    <row r="7" spans="4:13" s="373" customFormat="1">
      <c r="D7"/>
      <c r="E7"/>
      <c r="F7"/>
      <c r="G7"/>
      <c r="H7"/>
      <c r="I7"/>
      <c r="J7"/>
    </row>
    <row r="8" spans="4:13" s="373" customFormat="1">
      <c r="D8"/>
      <c r="E8"/>
      <c r="F8"/>
      <c r="G8"/>
      <c r="H8"/>
      <c r="I8"/>
      <c r="J8"/>
    </row>
    <row r="9" spans="4:13" s="373" customFormat="1">
      <c r="D9"/>
      <c r="E9"/>
      <c r="F9"/>
      <c r="G9"/>
      <c r="H9"/>
      <c r="I9"/>
      <c r="J9"/>
    </row>
    <row r="10" spans="4:13" s="373" customFormat="1">
      <c r="D10"/>
      <c r="E10"/>
      <c r="F10"/>
      <c r="G10"/>
      <c r="H10"/>
      <c r="I10"/>
      <c r="J10"/>
    </row>
  </sheetData>
  <conditionalFormatting sqref="F1">
    <cfRule type="duplicateValues" dxfId="70" priority="1"/>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0"/>
  <sheetViews>
    <sheetView workbookViewId="0">
      <selection activeCell="D18" sqref="D18"/>
    </sheetView>
  </sheetViews>
  <sheetFormatPr defaultRowHeight="15"/>
  <cols>
    <col min="3" max="3" width="6.85546875" bestFit="1" customWidth="1"/>
    <col min="4" max="4" width="16" bestFit="1" customWidth="1"/>
    <col min="5" max="5" width="12" customWidth="1"/>
    <col min="8" max="8" width="13" customWidth="1"/>
    <col min="9" max="9" width="8.42578125" customWidth="1"/>
    <col min="10" max="10" width="26.42578125" bestFit="1" customWidth="1"/>
    <col min="11" max="11" width="30" customWidth="1"/>
    <col min="12" max="12" width="12.7109375" customWidth="1"/>
  </cols>
  <sheetData>
    <row r="1" spans="3:12" ht="16.5" thickTop="1" thickBot="1">
      <c r="C1" s="113" t="s">
        <v>11704</v>
      </c>
      <c r="D1" s="114" t="s">
        <v>12321</v>
      </c>
      <c r="E1" s="113" t="s">
        <v>12333</v>
      </c>
      <c r="F1" s="114" t="s">
        <v>12290</v>
      </c>
      <c r="G1" s="114" t="s">
        <v>12492</v>
      </c>
      <c r="H1" s="114" t="s">
        <v>12336</v>
      </c>
      <c r="I1" s="114" t="s">
        <v>12491</v>
      </c>
      <c r="J1" s="114" t="s">
        <v>13744</v>
      </c>
      <c r="K1" s="114" t="s">
        <v>13745</v>
      </c>
      <c r="L1" s="114" t="s">
        <v>13743</v>
      </c>
    </row>
    <row r="2" spans="3:12" ht="16.5" thickTop="1" thickBot="1">
      <c r="C2" s="104">
        <v>1</v>
      </c>
      <c r="D2" s="104" t="s">
        <v>13030</v>
      </c>
      <c r="E2" s="104" t="s">
        <v>9686</v>
      </c>
      <c r="F2" s="104" t="s">
        <v>12493</v>
      </c>
      <c r="G2" s="104" t="s">
        <v>226</v>
      </c>
      <c r="H2" s="104" t="s">
        <v>13751</v>
      </c>
      <c r="I2" s="104">
        <v>400000</v>
      </c>
      <c r="J2" s="104" t="str">
        <f>VLOOKUP(E2,'All Entries'!$B$1:$M$657,12,0)</f>
        <v>siddhesh.jadhav@vit.edu.in</v>
      </c>
      <c r="K2" s="104" t="str">
        <f>VLOOKUP(E2,'All Entries'!$B$1:$N$657,13,0)</f>
        <v>jsiddhesh70@gmail.com</v>
      </c>
      <c r="L2" s="104">
        <f>VLOOKUP(E2,'All Entries'!$B$1:$P$657,15,0)</f>
        <v>8369513663</v>
      </c>
    </row>
    <row r="3" spans="3:12" ht="16.5" thickTop="1" thickBot="1">
      <c r="C3" s="104">
        <v>2</v>
      </c>
      <c r="D3" s="104" t="s">
        <v>13750</v>
      </c>
      <c r="E3" s="104" t="s">
        <v>6994</v>
      </c>
      <c r="F3" s="104" t="s">
        <v>12496</v>
      </c>
      <c r="G3" s="104" t="s">
        <v>135</v>
      </c>
      <c r="H3" s="104" t="s">
        <v>13751</v>
      </c>
      <c r="I3" s="104">
        <v>400000</v>
      </c>
      <c r="J3" s="104" t="str">
        <f>VLOOKUP(E3,'All Entries'!$B$1:$M$657,12,0)</f>
        <v>rishabh.jaiswal@vit.edu.in</v>
      </c>
      <c r="K3" s="104" t="str">
        <f>VLOOKUP(E3,'All Entries'!$B$1:$N$657,13,0)</f>
        <v>rishabhjaiswal0111@gmail.com</v>
      </c>
      <c r="L3" s="104">
        <f>VLOOKUP(E3,'All Entries'!$B$1:$P$657,15,0)</f>
        <v>9987282930</v>
      </c>
    </row>
    <row r="4" spans="3:12" ht="15.75" thickTop="1">
      <c r="D4" s="657">
        <f>COUNTA(D2:D3)</f>
        <v>2</v>
      </c>
    </row>
    <row r="5" spans="3:12" s="373" customFormat="1">
      <c r="C5"/>
      <c r="D5"/>
      <c r="E5"/>
      <c r="F5"/>
      <c r="G5"/>
      <c r="H5"/>
      <c r="I5"/>
    </row>
    <row r="6" spans="3:12" s="373" customFormat="1">
      <c r="C6"/>
      <c r="D6"/>
      <c r="E6"/>
      <c r="F6"/>
      <c r="G6"/>
      <c r="H6"/>
      <c r="I6"/>
    </row>
    <row r="7" spans="3:12" s="373" customFormat="1">
      <c r="C7"/>
      <c r="D7"/>
      <c r="E7"/>
      <c r="F7"/>
      <c r="G7"/>
      <c r="H7"/>
      <c r="I7"/>
    </row>
    <row r="8" spans="3:12" s="373" customFormat="1">
      <c r="C8"/>
      <c r="D8"/>
      <c r="E8"/>
      <c r="F8"/>
      <c r="G8"/>
      <c r="H8"/>
      <c r="I8"/>
    </row>
    <row r="9" spans="3:12" s="373" customFormat="1">
      <c r="C9"/>
      <c r="D9"/>
      <c r="E9"/>
      <c r="F9"/>
      <c r="G9"/>
      <c r="H9"/>
      <c r="I9"/>
    </row>
    <row r="10" spans="3:12" s="373" customFormat="1">
      <c r="C10"/>
      <c r="D10"/>
      <c r="E10"/>
      <c r="F10"/>
      <c r="G10"/>
      <c r="H10"/>
      <c r="I10"/>
    </row>
  </sheetData>
  <conditionalFormatting sqref="E1">
    <cfRule type="duplicateValues" dxfId="69" priority="1"/>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0"/>
  <sheetViews>
    <sheetView topLeftCell="C1" workbookViewId="0">
      <selection activeCell="F16" sqref="F16"/>
    </sheetView>
  </sheetViews>
  <sheetFormatPr defaultRowHeight="15"/>
  <cols>
    <col min="3" max="3" width="6.85546875" bestFit="1" customWidth="1"/>
    <col min="4" max="4" width="25.5703125" bestFit="1" customWidth="1"/>
    <col min="5" max="5" width="12" customWidth="1"/>
    <col min="8" max="8" width="15.7109375" customWidth="1"/>
    <col min="9" max="9" width="10.140625" customWidth="1"/>
    <col min="10" max="10" width="33.5703125" customWidth="1"/>
    <col min="11" max="11" width="35.42578125" customWidth="1"/>
    <col min="12" max="12" width="13.42578125" customWidth="1"/>
  </cols>
  <sheetData>
    <row r="1" spans="3:12" ht="16.5" thickTop="1" thickBot="1">
      <c r="C1" s="113" t="s">
        <v>11704</v>
      </c>
      <c r="D1" s="114" t="s">
        <v>12321</v>
      </c>
      <c r="E1" s="113" t="s">
        <v>12333</v>
      </c>
      <c r="F1" s="114" t="s">
        <v>12290</v>
      </c>
      <c r="G1" s="114" t="s">
        <v>12492</v>
      </c>
      <c r="H1" s="114" t="s">
        <v>12336</v>
      </c>
      <c r="I1" s="114" t="s">
        <v>12491</v>
      </c>
      <c r="J1" s="114" t="s">
        <v>13744</v>
      </c>
      <c r="K1" s="114" t="s">
        <v>13745</v>
      </c>
      <c r="L1" s="114" t="s">
        <v>13743</v>
      </c>
    </row>
    <row r="2" spans="3:12" ht="16.5" thickTop="1" thickBot="1">
      <c r="C2" s="104">
        <v>1</v>
      </c>
      <c r="D2" s="104" t="s">
        <v>12859</v>
      </c>
      <c r="E2" s="104" t="s">
        <v>12855</v>
      </c>
      <c r="F2" s="104" t="s">
        <v>12496</v>
      </c>
      <c r="G2" s="104" t="s">
        <v>135</v>
      </c>
      <c r="H2" s="104" t="s">
        <v>13497</v>
      </c>
      <c r="I2" s="104">
        <v>400000</v>
      </c>
      <c r="J2" s="104" t="str">
        <f>VLOOKUP(E2,'All Entries'!$B$1:$M$663,12,0)</f>
        <v>sneha.mane@vit.edu.in</v>
      </c>
      <c r="K2" s="104" t="str">
        <f>VLOOKUP(E2,'All Entries'!$B$1:$N$663,13,0)</f>
        <v>snehamane004@gmail.com</v>
      </c>
      <c r="L2" s="104">
        <f>VLOOKUP(E2,'All Entries'!$B$1:$P$663,15,0)</f>
        <v>7715937454</v>
      </c>
    </row>
    <row r="3" spans="3:12" ht="16.5" thickTop="1" thickBot="1">
      <c r="C3" s="104">
        <v>2</v>
      </c>
      <c r="D3" s="104" t="s">
        <v>11876</v>
      </c>
      <c r="E3" s="104" t="s">
        <v>3611</v>
      </c>
      <c r="F3" s="104" t="s">
        <v>12496</v>
      </c>
      <c r="G3" s="104" t="s">
        <v>135</v>
      </c>
      <c r="H3" s="104" t="s">
        <v>13497</v>
      </c>
      <c r="I3" s="104">
        <v>400000</v>
      </c>
      <c r="J3" s="104" t="str">
        <f>VLOOKUP(E3,'All Entries'!$B$1:$M$663,12,0)</f>
        <v>jayesh.sarang@vit.edu.in</v>
      </c>
      <c r="K3" s="104" t="str">
        <f>VLOOKUP(E3,'All Entries'!$B$1:$N$663,13,0)</f>
        <v>jayeshsarang87@gmail.com</v>
      </c>
      <c r="L3" s="104">
        <f>VLOOKUP(E3,'All Entries'!$B$1:$P$663,15,0)</f>
        <v>8169551567</v>
      </c>
    </row>
    <row r="4" spans="3:12" ht="16.5" thickTop="1" thickBot="1">
      <c r="C4" s="104">
        <v>3</v>
      </c>
      <c r="D4" s="104" t="s">
        <v>692</v>
      </c>
      <c r="E4" s="104" t="s">
        <v>691</v>
      </c>
      <c r="F4" s="104" t="s">
        <v>12493</v>
      </c>
      <c r="G4" s="104" t="s">
        <v>226</v>
      </c>
      <c r="H4" s="104" t="s">
        <v>13497</v>
      </c>
      <c r="I4" s="104">
        <v>400000</v>
      </c>
      <c r="J4" s="104" t="str">
        <f>VLOOKUP(E4,'All Entries'!$B$1:$M$663,12,0)</f>
        <v>advait.maindalkar@vit.edu.in</v>
      </c>
      <c r="K4" s="104" t="str">
        <f>VLOOKUP(E4,'All Entries'!$B$1:$N$663,13,0)</f>
        <v>advait.maindalkar35@gmail.com</v>
      </c>
      <c r="L4" s="104">
        <f>VLOOKUP(E4,'All Entries'!$B$1:$P$663,15,0)</f>
        <v>8828352000</v>
      </c>
    </row>
    <row r="5" spans="3:12" ht="16.5" thickTop="1" thickBot="1">
      <c r="C5" s="104">
        <v>4</v>
      </c>
      <c r="D5" s="104" t="s">
        <v>9556</v>
      </c>
      <c r="E5" s="104" t="s">
        <v>9555</v>
      </c>
      <c r="F5" s="104" t="s">
        <v>12496</v>
      </c>
      <c r="G5" s="104" t="s">
        <v>160</v>
      </c>
      <c r="H5" s="104" t="s">
        <v>13497</v>
      </c>
      <c r="I5" s="104">
        <v>400000</v>
      </c>
      <c r="J5" s="104" t="str">
        <f>VLOOKUP(E5,'All Entries'!$B$1:$M$663,12,0)</f>
        <v>siddharth.padmanabhan@vit.edu.in</v>
      </c>
      <c r="K5" s="104" t="str">
        <f>VLOOKUP(E5,'All Entries'!$B$1:$N$663,13,0)</f>
        <v>siddharthpadmanabhan99@gmail.com</v>
      </c>
      <c r="L5" s="104">
        <f>VLOOKUP(E5,'All Entries'!$B$1:$P$663,15,0)</f>
        <v>9222202030</v>
      </c>
    </row>
    <row r="6" spans="3:12" ht="16.5" thickTop="1" thickBot="1">
      <c r="C6" s="104">
        <v>5</v>
      </c>
      <c r="D6" s="104" t="s">
        <v>11902</v>
      </c>
      <c r="E6" s="104" t="s">
        <v>152</v>
      </c>
      <c r="F6" s="104" t="s">
        <v>12496</v>
      </c>
      <c r="G6" s="104" t="s">
        <v>160</v>
      </c>
      <c r="H6" s="104" t="s">
        <v>13497</v>
      </c>
      <c r="I6" s="104">
        <v>400000</v>
      </c>
      <c r="J6" s="104" t="str">
        <f>VLOOKUP(E6,'All Entries'!$B$1:$M$663,12,0)</f>
        <v>aanshuk.kitawat@vit.edu.in</v>
      </c>
      <c r="K6" s="104" t="str">
        <f>VLOOKUP(E6,'All Entries'!$B$1:$N$663,13,0)</f>
        <v>aanshuk22@gmail.com</v>
      </c>
      <c r="L6" s="104">
        <f>VLOOKUP(E6,'All Entries'!$B$1:$P$663,15,0)</f>
        <v>7045563988</v>
      </c>
    </row>
    <row r="7" spans="3:12" ht="16.5" thickTop="1" thickBot="1">
      <c r="C7" s="104">
        <v>6</v>
      </c>
      <c r="D7" s="104" t="s">
        <v>9382</v>
      </c>
      <c r="E7" s="104" t="s">
        <v>9381</v>
      </c>
      <c r="F7" s="104" t="s">
        <v>12493</v>
      </c>
      <c r="G7" s="104" t="s">
        <v>226</v>
      </c>
      <c r="H7" s="104" t="s">
        <v>13497</v>
      </c>
      <c r="I7" s="104">
        <v>400000</v>
      </c>
      <c r="J7" s="104" t="str">
        <f>VLOOKUP(E7,'All Entries'!$B$1:$M$663,12,0)</f>
        <v>shubham.darekar@vit.edu.in</v>
      </c>
      <c r="K7" s="104" t="str">
        <f>VLOOKUP(E7,'All Entries'!$B$1:$N$663,13,0)</f>
        <v>shubhamdarekar89@gmail.com</v>
      </c>
      <c r="L7" s="104">
        <f>VLOOKUP(E7,'All Entries'!$B$1:$P$663,15,0)</f>
        <v>7977682724</v>
      </c>
    </row>
    <row r="8" spans="3:12" ht="16.5" thickTop="1" thickBot="1">
      <c r="C8" s="104">
        <v>7</v>
      </c>
      <c r="D8" s="104" t="s">
        <v>4531</v>
      </c>
      <c r="E8" s="104" t="s">
        <v>4530</v>
      </c>
      <c r="F8" s="104" t="s">
        <v>12496</v>
      </c>
      <c r="G8" s="104" t="s">
        <v>183</v>
      </c>
      <c r="H8" s="104" t="s">
        <v>13497</v>
      </c>
      <c r="I8" s="104">
        <v>400000</v>
      </c>
      <c r="J8" s="104" t="str">
        <f>VLOOKUP(E8,'All Entries'!$B$1:$M$663,12,0)</f>
        <v>mansi.wairkar@vit.edu.in</v>
      </c>
      <c r="K8" s="104" t="str">
        <f>VLOOKUP(E8,'All Entries'!$B$1:$N$663,13,0)</f>
        <v>mansiiwairkar1502@gmail.com</v>
      </c>
      <c r="L8" s="104">
        <f>VLOOKUP(E8,'All Entries'!$B$1:$P$663,15,0)</f>
        <v>7021510696</v>
      </c>
    </row>
    <row r="9" spans="3:12" s="373" customFormat="1" ht="15.75" thickTop="1">
      <c r="C9"/>
      <c r="D9" s="657">
        <f>COUNTA(D2:D8)</f>
        <v>7</v>
      </c>
      <c r="E9"/>
      <c r="F9"/>
      <c r="G9"/>
      <c r="H9"/>
      <c r="I9"/>
    </row>
    <row r="10" spans="3:12" s="373" customFormat="1">
      <c r="C10"/>
      <c r="D10"/>
      <c r="E10"/>
      <c r="F10"/>
      <c r="G10"/>
      <c r="H10"/>
      <c r="I10"/>
    </row>
  </sheetData>
  <conditionalFormatting sqref="E1">
    <cfRule type="duplicateValues" dxfId="68" priority="2"/>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9"/>
  <sheetViews>
    <sheetView workbookViewId="0">
      <selection activeCell="A2" sqref="A2:XFD2"/>
    </sheetView>
  </sheetViews>
  <sheetFormatPr defaultRowHeight="15"/>
  <cols>
    <col min="3" max="3" width="6.85546875" bestFit="1" customWidth="1"/>
    <col min="4" max="4" width="21" bestFit="1" customWidth="1"/>
    <col min="5" max="5" width="12" customWidth="1"/>
    <col min="8" max="8" width="17.5703125" bestFit="1" customWidth="1"/>
    <col min="9" max="9" width="8.42578125" customWidth="1"/>
    <col min="10" max="10" width="26.42578125" bestFit="1" customWidth="1"/>
    <col min="11" max="11" width="30" customWidth="1"/>
    <col min="12" max="12" width="12.7109375" customWidth="1"/>
  </cols>
  <sheetData>
    <row r="1" spans="3:12" ht="16.5" thickTop="1" thickBot="1">
      <c r="C1" s="113" t="s">
        <v>11704</v>
      </c>
      <c r="D1" s="114" t="s">
        <v>12321</v>
      </c>
      <c r="E1" s="113" t="s">
        <v>12333</v>
      </c>
      <c r="F1" s="114" t="s">
        <v>12290</v>
      </c>
      <c r="G1" s="114" t="s">
        <v>12492</v>
      </c>
      <c r="H1" s="114" t="s">
        <v>12336</v>
      </c>
      <c r="I1" s="114" t="s">
        <v>12491</v>
      </c>
      <c r="J1" s="114" t="s">
        <v>13744</v>
      </c>
      <c r="K1" s="114" t="s">
        <v>13745</v>
      </c>
      <c r="L1" s="114" t="s">
        <v>13743</v>
      </c>
    </row>
    <row r="2" spans="3:12" ht="16.5" thickTop="1" thickBot="1">
      <c r="C2" s="104">
        <v>1</v>
      </c>
      <c r="D2" s="104" t="s">
        <v>4015</v>
      </c>
      <c r="E2" s="104" t="s">
        <v>4014</v>
      </c>
      <c r="F2" s="104" t="s">
        <v>12496</v>
      </c>
      <c r="G2" s="104" t="s">
        <v>135</v>
      </c>
      <c r="H2" s="104" t="s">
        <v>13866</v>
      </c>
      <c r="I2" s="104">
        <v>600000</v>
      </c>
      <c r="J2" s="104" t="str">
        <f>VLOOKUP(E2,'All Entries'!$B$1:$M$663,12,0)</f>
        <v>kewal.rathod@vit.edu.in</v>
      </c>
      <c r="K2" s="104" t="str">
        <f>VLOOKUP(E2,'All Entries'!$B$1:$N$663,13,0)</f>
        <v>kewalrathod8@gmail.com</v>
      </c>
      <c r="L2" s="104">
        <f>VLOOKUP(E2,'All Entries'!$B$1:$P$663,15,0)</f>
        <v>8779667995</v>
      </c>
    </row>
    <row r="3" spans="3:12" ht="15.75" thickTop="1">
      <c r="D3" s="657">
        <f>COUNTA(D2)</f>
        <v>1</v>
      </c>
    </row>
    <row r="4" spans="3:12" s="373" customFormat="1">
      <c r="C4"/>
      <c r="D4"/>
      <c r="E4"/>
      <c r="F4"/>
      <c r="G4"/>
      <c r="H4"/>
      <c r="I4"/>
    </row>
    <row r="5" spans="3:12" s="373" customFormat="1">
      <c r="C5"/>
      <c r="D5"/>
      <c r="E5"/>
      <c r="F5"/>
      <c r="G5"/>
      <c r="H5"/>
      <c r="I5"/>
    </row>
    <row r="6" spans="3:12" s="373" customFormat="1">
      <c r="C6"/>
      <c r="D6"/>
      <c r="E6"/>
      <c r="F6"/>
      <c r="G6"/>
      <c r="H6"/>
      <c r="I6"/>
    </row>
    <row r="7" spans="3:12" s="373" customFormat="1">
      <c r="C7"/>
      <c r="D7"/>
      <c r="E7"/>
      <c r="F7"/>
      <c r="G7"/>
      <c r="H7"/>
      <c r="I7"/>
    </row>
    <row r="8" spans="3:12" s="373" customFormat="1">
      <c r="C8"/>
      <c r="D8"/>
      <c r="E8"/>
      <c r="F8"/>
      <c r="G8"/>
      <c r="H8"/>
      <c r="I8"/>
    </row>
    <row r="9" spans="3:12" s="373" customFormat="1">
      <c r="C9"/>
      <c r="D9"/>
      <c r="E9"/>
      <c r="F9"/>
      <c r="G9"/>
      <c r="H9"/>
      <c r="I9"/>
    </row>
  </sheetData>
  <conditionalFormatting sqref="E1">
    <cfRule type="duplicateValues" dxfId="67" priority="1"/>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1"/>
  <sheetViews>
    <sheetView workbookViewId="0">
      <selection activeCell="J2" sqref="J2"/>
    </sheetView>
  </sheetViews>
  <sheetFormatPr defaultRowHeight="15"/>
  <cols>
    <col min="3" max="3" width="6.85546875" bestFit="1" customWidth="1"/>
    <col min="4" max="4" width="19.85546875" bestFit="1" customWidth="1"/>
    <col min="5" max="5" width="12" customWidth="1"/>
    <col min="8" max="8" width="15" customWidth="1"/>
    <col min="9" max="9" width="8.42578125" customWidth="1"/>
    <col min="10" max="10" width="26.42578125" bestFit="1" customWidth="1"/>
    <col min="11" max="11" width="30" customWidth="1"/>
    <col min="12" max="12" width="12.7109375" customWidth="1"/>
  </cols>
  <sheetData>
    <row r="1" spans="3:12" ht="16.5" thickTop="1" thickBot="1">
      <c r="C1" s="113" t="s">
        <v>11704</v>
      </c>
      <c r="D1" s="114" t="s">
        <v>12321</v>
      </c>
      <c r="E1" s="113" t="s">
        <v>12333</v>
      </c>
      <c r="F1" s="114" t="s">
        <v>12290</v>
      </c>
      <c r="G1" s="114" t="s">
        <v>12492</v>
      </c>
      <c r="H1" s="114" t="s">
        <v>12336</v>
      </c>
      <c r="I1" s="114" t="s">
        <v>12491</v>
      </c>
      <c r="J1" s="114" t="s">
        <v>13744</v>
      </c>
      <c r="K1" s="114" t="s">
        <v>13745</v>
      </c>
      <c r="L1" s="114" t="s">
        <v>13743</v>
      </c>
    </row>
    <row r="2" spans="3:12" ht="16.5" thickTop="1" thickBot="1">
      <c r="C2" s="104">
        <v>1</v>
      </c>
      <c r="D2" s="104" t="s">
        <v>13867</v>
      </c>
      <c r="E2" s="104" t="s">
        <v>13865</v>
      </c>
      <c r="F2" s="104" t="s">
        <v>12495</v>
      </c>
      <c r="G2" s="104" t="s">
        <v>333</v>
      </c>
      <c r="H2" s="104" t="s">
        <v>13870</v>
      </c>
      <c r="I2" s="104">
        <v>350000</v>
      </c>
      <c r="J2" s="104" t="str">
        <f>VLOOKUP(E2,'All Entries'!$B$1:$M$663,12,0)</f>
        <v>kedar.kadam@vit.edu.in</v>
      </c>
      <c r="K2" s="104" t="s">
        <v>883</v>
      </c>
      <c r="L2" s="104">
        <f>VLOOKUP(E2,'All Entries'!$B$1:$P$663,15,0)</f>
        <v>9324447002</v>
      </c>
    </row>
    <row r="3" spans="3:12" ht="16.5" thickTop="1" thickBot="1">
      <c r="C3" s="104">
        <v>2</v>
      </c>
      <c r="D3" s="104" t="s">
        <v>1705</v>
      </c>
      <c r="E3" s="104" t="s">
        <v>1704</v>
      </c>
      <c r="F3" s="104" t="s">
        <v>12495</v>
      </c>
      <c r="G3" s="104" t="s">
        <v>595</v>
      </c>
      <c r="H3" s="104" t="s">
        <v>13870</v>
      </c>
      <c r="I3" s="104">
        <v>350000</v>
      </c>
      <c r="J3" s="104" t="str">
        <f>VLOOKUP(E3,'All Entries'!$B$1:$M$663,12,0)</f>
        <v>anuj.sawant@vit.edu.in</v>
      </c>
      <c r="K3" s="104" t="str">
        <f>VLOOKUP(E3,'All Entries'!$B$1:$N$663,13,0)</f>
        <v>anujsawant12051@gmail.com</v>
      </c>
      <c r="L3" s="104">
        <f>VLOOKUP(E3,'All Entries'!$B$1:$P$663,15,0)</f>
        <v>9326836081</v>
      </c>
    </row>
    <row r="4" spans="3:12" ht="16.5" thickTop="1" thickBot="1">
      <c r="C4" s="104">
        <v>3</v>
      </c>
      <c r="D4" s="104" t="s">
        <v>13871</v>
      </c>
      <c r="E4" s="104" t="s">
        <v>7251</v>
      </c>
      <c r="F4" s="104" t="s">
        <v>12495</v>
      </c>
      <c r="G4" s="104" t="s">
        <v>333</v>
      </c>
      <c r="H4" s="104" t="s">
        <v>13870</v>
      </c>
      <c r="I4" s="104">
        <v>350000</v>
      </c>
      <c r="J4" s="104" t="str">
        <f>VLOOKUP(E4,'All Entries'!$B$1:$M$663,12,0)</f>
        <v>rohit.rane@vit.edu.in</v>
      </c>
      <c r="K4" s="104" t="str">
        <f>VLOOKUP(E4,'All Entries'!$B$1:$N$663,13,0)</f>
        <v>rohitrane500@gmail.com</v>
      </c>
      <c r="L4" s="104">
        <f>VLOOKUP(E4,'All Entries'!$B$1:$P$663,15,0)</f>
        <v>9922480677</v>
      </c>
    </row>
    <row r="5" spans="3:12" ht="15.75" thickTop="1">
      <c r="D5" s="657">
        <f>COUNTA(D2:D4)</f>
        <v>3</v>
      </c>
    </row>
    <row r="6" spans="3:12" s="373" customFormat="1">
      <c r="C6"/>
      <c r="D6"/>
      <c r="E6"/>
      <c r="F6"/>
      <c r="G6"/>
      <c r="H6"/>
      <c r="I6"/>
    </row>
    <row r="7" spans="3:12" s="373" customFormat="1">
      <c r="C7"/>
      <c r="D7"/>
      <c r="E7"/>
      <c r="F7"/>
      <c r="G7"/>
      <c r="H7"/>
      <c r="I7"/>
    </row>
    <row r="8" spans="3:12" s="373" customFormat="1">
      <c r="C8"/>
      <c r="D8"/>
      <c r="E8"/>
      <c r="F8"/>
      <c r="G8"/>
      <c r="H8"/>
      <c r="I8"/>
    </row>
    <row r="9" spans="3:12" s="373" customFormat="1">
      <c r="C9"/>
      <c r="D9"/>
      <c r="E9"/>
      <c r="F9"/>
      <c r="G9"/>
      <c r="H9"/>
      <c r="I9"/>
    </row>
    <row r="10" spans="3:12" s="373" customFormat="1">
      <c r="C10"/>
      <c r="D10"/>
      <c r="E10"/>
      <c r="F10"/>
      <c r="G10"/>
      <c r="H10"/>
      <c r="I10"/>
    </row>
    <row r="11" spans="3:12" s="373" customFormat="1">
      <c r="C11"/>
      <c r="D11"/>
      <c r="E11"/>
      <c r="F11"/>
      <c r="G11"/>
      <c r="H11"/>
      <c r="I11"/>
    </row>
  </sheetData>
  <conditionalFormatting sqref="E1">
    <cfRule type="duplicateValues" dxfId="66" priority="2"/>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6"/>
  <sheetViews>
    <sheetView workbookViewId="0">
      <selection activeCell="K13" sqref="K13"/>
    </sheetView>
  </sheetViews>
  <sheetFormatPr defaultRowHeight="15"/>
  <cols>
    <col min="2" max="2" width="9.85546875" bestFit="1" customWidth="1"/>
    <col min="3" max="3" width="27.85546875" bestFit="1" customWidth="1"/>
    <col min="4" max="4" width="12" customWidth="1"/>
    <col min="7" max="7" width="15" customWidth="1"/>
    <col min="8" max="8" width="8" customWidth="1"/>
    <col min="9" max="9" width="28.7109375" bestFit="1" customWidth="1"/>
    <col min="10" max="10" width="32.85546875" bestFit="1" customWidth="1"/>
    <col min="11" max="11" width="15.710937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ht="16.5" thickTop="1" thickBot="1">
      <c r="B2" s="723">
        <v>1</v>
      </c>
      <c r="C2" s="724" t="s">
        <v>4107</v>
      </c>
      <c r="D2" s="725" t="s">
        <v>4106</v>
      </c>
      <c r="E2" s="726" t="str">
        <f>VLOOKUP(D2,'All Entries'!$B$1:$F$663,5,0)</f>
        <v>ETRX</v>
      </c>
      <c r="F2" s="726" t="str">
        <f>VLOOKUP(D2,'All Entries'!B:G,6,0)</f>
        <v>ETRX 2</v>
      </c>
      <c r="G2" s="725" t="s">
        <v>13878</v>
      </c>
      <c r="H2" s="727">
        <v>500000</v>
      </c>
      <c r="I2" s="723" t="str">
        <f>VLOOKUP(D2,'All Entries'!$B$1:$M$663,12,0)</f>
        <v>Krisha.jain@vit.edu.in</v>
      </c>
      <c r="J2" s="723" t="str">
        <f>VLOOKUP(D2,'All Entries'!$B$1:$N$663,13,0)</f>
        <v>krishajaindec23@gmail.com</v>
      </c>
      <c r="K2" s="729">
        <f>VLOOKUP(D2,'All Entries'!$B$1:$P$663,15,0)</f>
        <v>919619931865</v>
      </c>
    </row>
    <row r="3" spans="2:11" ht="16.5" thickTop="1" thickBot="1">
      <c r="B3" s="723">
        <v>2</v>
      </c>
      <c r="C3" s="724" t="s">
        <v>10804</v>
      </c>
      <c r="D3" s="725" t="s">
        <v>10803</v>
      </c>
      <c r="E3" s="726" t="str">
        <f>VLOOKUP(D3,'All Entries'!$B$1:$F$663,5,0)</f>
        <v>CMPN</v>
      </c>
      <c r="F3" s="726" t="str">
        <f>VLOOKUP(D3,'All Entries'!B:G,6,0)</f>
        <v>CMPN-3</v>
      </c>
      <c r="G3" s="725" t="s">
        <v>13878</v>
      </c>
      <c r="H3" s="727">
        <v>500000</v>
      </c>
      <c r="I3" s="723" t="str">
        <f>VLOOKUP(D3,'All Entries'!$B$1:$M$663,12,0)</f>
        <v>uzair.ansari@vit.edu.in</v>
      </c>
      <c r="J3" s="723" t="str">
        <f>VLOOKUP(D3,'All Entries'!$B$1:$N$663,13,0)</f>
        <v>ansariuuzair9699@gmail.com</v>
      </c>
      <c r="K3" s="729">
        <f>VLOOKUP(D3,'All Entries'!$B$1:$P$663,15,0)</f>
        <v>9699149884</v>
      </c>
    </row>
    <row r="4" spans="2:11" ht="16.5" thickTop="1" thickBot="1">
      <c r="B4" s="723">
        <v>3</v>
      </c>
      <c r="C4" s="724" t="s">
        <v>4372</v>
      </c>
      <c r="D4" s="725" t="s">
        <v>4371</v>
      </c>
      <c r="E4" s="726" t="str">
        <f>VLOOKUP(D4,'All Entries'!$B$1:$F$663,5,0)</f>
        <v>EXTC</v>
      </c>
      <c r="F4" s="726" t="str">
        <f>VLOOKUP(D4,'All Entries'!B:G,6,0)</f>
        <v>EXTC 1</v>
      </c>
      <c r="G4" s="725" t="s">
        <v>13878</v>
      </c>
      <c r="H4" s="727">
        <v>500000</v>
      </c>
      <c r="I4" s="723" t="str">
        <f>VLOOKUP(D4,'All Entries'!$B$1:$M$663,12,0)</f>
        <v>manav.jain@vit.edu.in</v>
      </c>
      <c r="J4" s="723" t="str">
        <f>VLOOKUP(D4,'All Entries'!$B$1:$N$663,13,0)</f>
        <v>jainmanav2712@gmail.com</v>
      </c>
      <c r="K4" s="729">
        <f>VLOOKUP(D4,'All Entries'!$B$1:$P$663,15,0)</f>
        <v>7710896709</v>
      </c>
    </row>
    <row r="5" spans="2:11" ht="16.5" thickTop="1" thickBot="1">
      <c r="B5" s="723">
        <v>4</v>
      </c>
      <c r="C5" s="724" t="s">
        <v>7704</v>
      </c>
      <c r="D5" s="725" t="s">
        <v>7703</v>
      </c>
      <c r="E5" s="726" t="str">
        <f>VLOOKUP(D5,'All Entries'!$B$1:$F$663,5,0)</f>
        <v>CMPN</v>
      </c>
      <c r="F5" s="726" t="str">
        <f>VLOOKUP(D5,'All Entries'!B:G,6,0)</f>
        <v>CMPN-2</v>
      </c>
      <c r="G5" s="725" t="s">
        <v>13878</v>
      </c>
      <c r="H5" s="727">
        <v>500000</v>
      </c>
      <c r="I5" s="723" t="str">
        <f>VLOOKUP(D5,'All Entries'!$B$1:$M$663,12,0)</f>
        <v>sagarika.shinde@vit.edu.in</v>
      </c>
      <c r="J5" s="723" t="str">
        <f>VLOOKUP(D5,'All Entries'!$B$1:$N$663,13,0)</f>
        <v>sagarikashinde99@gmail.com</v>
      </c>
      <c r="K5" s="729">
        <f>VLOOKUP(D5,'All Entries'!$B$1:$P$663,15,0)</f>
        <v>9757264104</v>
      </c>
    </row>
    <row r="6" spans="2:11" ht="16.5" thickTop="1" thickBot="1">
      <c r="B6" s="723">
        <v>5</v>
      </c>
      <c r="C6" s="724" t="s">
        <v>13052</v>
      </c>
      <c r="D6" s="725" t="s">
        <v>7833</v>
      </c>
      <c r="E6" s="726" t="str">
        <f>VLOOKUP(D6,'All Entries'!$B$1:$F$663,5,0)</f>
        <v>ETRX</v>
      </c>
      <c r="F6" s="726" t="str">
        <f>VLOOKUP(D6,'All Entries'!B:G,6,0)</f>
        <v>ETRX 1</v>
      </c>
      <c r="G6" s="725" t="s">
        <v>13878</v>
      </c>
      <c r="H6" s="727">
        <v>500000</v>
      </c>
      <c r="I6" s="723" t="str">
        <f>VLOOKUP(D6,'All Entries'!$B$1:$M$663,12,0)</f>
        <v>samarth.jogadia@vit.edu.in</v>
      </c>
      <c r="J6" s="723" t="str">
        <f>VLOOKUP(D6,'All Entries'!$B$1:$N$663,13,0)</f>
        <v>samarthjogadia99@gmail.com</v>
      </c>
      <c r="K6" s="729">
        <f>VLOOKUP(D6,'All Entries'!$B$1:$P$663,15,0)</f>
        <v>9137327460</v>
      </c>
    </row>
    <row r="7" spans="2:11" ht="16.5" thickTop="1" thickBot="1">
      <c r="B7" s="723">
        <v>6</v>
      </c>
      <c r="C7" s="724" t="s">
        <v>7758</v>
      </c>
      <c r="D7" s="725" t="s">
        <v>7757</v>
      </c>
      <c r="E7" s="726" t="str">
        <f>VLOOKUP(D7,'All Entries'!$B$1:$F$663,5,0)</f>
        <v>EXTC</v>
      </c>
      <c r="F7" s="726" t="str">
        <f>VLOOKUP(D7,'All Entries'!B:G,6,0)</f>
        <v>EXTC 3</v>
      </c>
      <c r="G7" s="725" t="s">
        <v>13878</v>
      </c>
      <c r="H7" s="727">
        <v>500000</v>
      </c>
      <c r="I7" s="723" t="str">
        <f>VLOOKUP(D7,'All Entries'!$B$1:$M$663,12,0)</f>
        <v>sahil.rumani@vit.edu.in</v>
      </c>
      <c r="J7" s="723" t="str">
        <f>VLOOKUP(D7,'All Entries'!$B$1:$N$663,13,0)</f>
        <v>sahilrumani1234@gmail.com</v>
      </c>
      <c r="K7" s="729">
        <f>VLOOKUP(D7,'All Entries'!$B$1:$P$663,15,0)</f>
        <v>9833590925</v>
      </c>
    </row>
    <row r="8" spans="2:11" ht="16.5" thickTop="1" thickBot="1">
      <c r="B8" s="723">
        <v>7</v>
      </c>
      <c r="C8" s="724" t="s">
        <v>8003</v>
      </c>
      <c r="D8" s="725" t="s">
        <v>8002</v>
      </c>
      <c r="E8" s="726" t="str">
        <f>VLOOKUP(D8,'All Entries'!$B$1:$F$663,5,0)</f>
        <v>EXTC</v>
      </c>
      <c r="F8" s="726" t="str">
        <f>VLOOKUP(D8,'All Entries'!B:G,6,0)</f>
        <v>EXTC 3</v>
      </c>
      <c r="G8" s="725" t="s">
        <v>13878</v>
      </c>
      <c r="H8" s="727">
        <v>500000</v>
      </c>
      <c r="I8" s="723" t="str">
        <f>VLOOKUP(D8,'All Entries'!$B$1:$M$663,12,0)</f>
        <v>sanju.gera@vit.edu.in</v>
      </c>
      <c r="J8" s="723" t="str">
        <f>VLOOKUP(D8,'All Entries'!$B$1:$N$663,13,0)</f>
        <v>sanjay.gera.41@gmail.com</v>
      </c>
      <c r="K8" s="729">
        <f>VLOOKUP(D8,'All Entries'!$B$1:$P$663,15,0)</f>
        <v>7666008937</v>
      </c>
    </row>
    <row r="9" spans="2:11" ht="16.5" thickTop="1" thickBot="1">
      <c r="B9" s="723">
        <v>8</v>
      </c>
      <c r="C9" s="724" t="s">
        <v>13875</v>
      </c>
      <c r="D9" s="725" t="s">
        <v>4863</v>
      </c>
      <c r="E9" s="726" t="str">
        <f>VLOOKUP(D9,'All Entries'!$B$1:$F$663,5,0)</f>
        <v>EXTC</v>
      </c>
      <c r="F9" s="726" t="str">
        <f>VLOOKUP(D9,'All Entries'!B:G,6,0)</f>
        <v>EXTC 3</v>
      </c>
      <c r="G9" s="725" t="s">
        <v>13878</v>
      </c>
      <c r="H9" s="727">
        <v>500000</v>
      </c>
      <c r="I9" s="723" t="str">
        <f>VLOOKUP(D9,'All Entries'!$B$1:$M$663,12,0)</f>
        <v>mohd.malkani@vit.edu.in</v>
      </c>
      <c r="J9" s="723" t="str">
        <f>VLOOKUP(D9,'All Entries'!$B$1:$N$663,13,0)</f>
        <v>aamermalkani55567@gmail.com</v>
      </c>
      <c r="K9" s="729">
        <f>VLOOKUP(D9,'All Entries'!$B$1:$P$663,15,0)</f>
        <v>9773469504</v>
      </c>
    </row>
    <row r="10" spans="2:11" ht="16.5" thickTop="1" thickBot="1">
      <c r="B10" s="723">
        <v>9</v>
      </c>
      <c r="C10" s="724" t="s">
        <v>11417</v>
      </c>
      <c r="D10" s="725" t="s">
        <v>11416</v>
      </c>
      <c r="E10" s="726" t="str">
        <f>VLOOKUP(D10,'All Entries'!$B$1:$F$663,5,0)</f>
        <v>INFT</v>
      </c>
      <c r="F10" s="726" t="str">
        <f>VLOOKUP(D10,'All Entries'!B:G,6,0)</f>
        <v>INFT-3</v>
      </c>
      <c r="G10" s="725" t="s">
        <v>13878</v>
      </c>
      <c r="H10" s="727">
        <v>500000</v>
      </c>
      <c r="I10" s="723" t="str">
        <f>VLOOKUP(D10,'All Entries'!$B$1:$M$663,12,0)</f>
        <v>yadynesh.nandane@vit.edu.in</v>
      </c>
      <c r="J10" s="723" t="str">
        <f>VLOOKUP(D10,'All Entries'!$B$1:$N$663,13,0)</f>
        <v>yadyneshnandane2734@gmail.com</v>
      </c>
      <c r="K10" s="729">
        <f>VLOOKUP(D10,'All Entries'!$B$1:$P$663,15,0)</f>
        <v>7972099149</v>
      </c>
    </row>
    <row r="11" spans="2:11" ht="16.5" thickTop="1" thickBot="1">
      <c r="B11" s="723">
        <v>10</v>
      </c>
      <c r="C11" s="724" t="s">
        <v>13876</v>
      </c>
      <c r="D11" s="725" t="s">
        <v>1076</v>
      </c>
      <c r="E11" s="726" t="str">
        <f>VLOOKUP(D11,'All Entries'!$B$1:$F$663,5,0)</f>
        <v>EXTC</v>
      </c>
      <c r="F11" s="726" t="str">
        <f>VLOOKUP(D11,'All Entries'!B:G,6,0)</f>
        <v>EXTC 2</v>
      </c>
      <c r="G11" s="725" t="s">
        <v>13878</v>
      </c>
      <c r="H11" s="727">
        <v>500000</v>
      </c>
      <c r="I11" s="723" t="str">
        <f>VLOOKUP(D11,'All Entries'!$B$1:$M$663,12,0)</f>
        <v>aman.chauhan@vit.edu.in</v>
      </c>
      <c r="J11" s="723" t="str">
        <f>VLOOKUP(D11,'All Entries'!$B$1:$N$663,13,0)</f>
        <v>chauhanaman471@gmail.com</v>
      </c>
      <c r="K11" s="729">
        <f>VLOOKUP(D11,'All Entries'!$B$1:$P$663,15,0)</f>
        <v>8652049983</v>
      </c>
    </row>
    <row r="12" spans="2:11" ht="16.5" thickTop="1" thickBot="1">
      <c r="B12" s="723">
        <v>11</v>
      </c>
      <c r="C12" s="724" t="s">
        <v>13877</v>
      </c>
      <c r="D12" s="725" t="s">
        <v>4903</v>
      </c>
      <c r="E12" s="726" t="str">
        <f>VLOOKUP(D12,'All Entries'!$B$1:$F$663,5,0)</f>
        <v>INFT</v>
      </c>
      <c r="F12" s="726" t="str">
        <f>VLOOKUP(D12,'All Entries'!B:G,6,0)</f>
        <v>INFT-3</v>
      </c>
      <c r="G12" s="725" t="s">
        <v>13878</v>
      </c>
      <c r="H12" s="727">
        <v>500000</v>
      </c>
      <c r="I12" s="723" t="str">
        <f>VLOOKUP(D12,'All Entries'!$B$1:$M$663,12,0)</f>
        <v>shaikh.mohd@vit.edu.in</v>
      </c>
      <c r="J12" s="723" t="str">
        <f>VLOOKUP(D12,'All Entries'!$B$1:$N$663,13,0)</f>
        <v>tariqin99@gmail.com</v>
      </c>
      <c r="K12" s="729">
        <f>VLOOKUP(D12,'All Entries'!$B$1:$P$663,15,0)</f>
        <v>9082882453</v>
      </c>
    </row>
    <row r="13" spans="2:11" ht="16.5" thickTop="1" thickBot="1">
      <c r="B13" s="723">
        <v>12</v>
      </c>
      <c r="C13" s="724" t="s">
        <v>13080</v>
      </c>
      <c r="D13" s="725" t="s">
        <v>4083</v>
      </c>
      <c r="E13" s="726" t="str">
        <f>VLOOKUP(D13,'All Entries'!$B$1:$F$663,5,0)</f>
        <v>CMPN</v>
      </c>
      <c r="F13" s="726" t="str">
        <f>VLOOKUP(D13,'All Entries'!B:G,6,0)</f>
        <v>CMPN-2</v>
      </c>
      <c r="G13" s="725" t="s">
        <v>13878</v>
      </c>
      <c r="H13" s="727">
        <v>500000</v>
      </c>
      <c r="I13" s="723" t="str">
        <f>VLOOKUP(D13,'All Entries'!$B$1:$M$663,12,0)</f>
        <v>kreena.sheth@vit.edu.in</v>
      </c>
      <c r="J13" s="723" t="str">
        <f>VLOOKUP(D13,'All Entries'!$B$1:$N$663,13,0)</f>
        <v>krina.sheth1@gmail.com</v>
      </c>
      <c r="K13" s="729">
        <f>VLOOKUP(D13,'All Entries'!$B$1:$P$663,15,0)</f>
        <v>8237553540</v>
      </c>
    </row>
    <row r="14" spans="2:11" ht="16.5" thickTop="1" thickBot="1">
      <c r="B14" s="723">
        <v>13</v>
      </c>
      <c r="C14" s="728" t="s">
        <v>13881</v>
      </c>
      <c r="D14" s="725" t="s">
        <v>13874</v>
      </c>
      <c r="E14" s="726" t="s">
        <v>12493</v>
      </c>
      <c r="F14" s="726" t="s">
        <v>530</v>
      </c>
      <c r="G14" s="725" t="s">
        <v>13878</v>
      </c>
      <c r="H14" s="727">
        <v>500000</v>
      </c>
      <c r="I14" s="718" t="s">
        <v>13880</v>
      </c>
      <c r="J14" s="718" t="s">
        <v>13879</v>
      </c>
      <c r="K14" s="718">
        <v>9892165468</v>
      </c>
    </row>
    <row r="15" spans="2:11" ht="15.75" thickTop="1">
      <c r="B15" s="657" t="s">
        <v>13882</v>
      </c>
      <c r="C15" s="657">
        <f>COUNTA(C2:C14)</f>
        <v>13</v>
      </c>
    </row>
    <row r="16" spans="2:11">
      <c r="B16" s="657" t="s">
        <v>13883</v>
      </c>
      <c r="C16" s="657">
        <f>COUNTA(C2:C13)</f>
        <v>12</v>
      </c>
    </row>
  </sheetData>
  <conditionalFormatting sqref="D1">
    <cfRule type="duplicateValues" dxfId="65"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3"/>
  <sheetViews>
    <sheetView topLeftCell="B1" workbookViewId="0">
      <selection activeCell="F15" sqref="F15"/>
    </sheetView>
  </sheetViews>
  <sheetFormatPr defaultRowHeight="15"/>
  <cols>
    <col min="2" max="2" width="27.85546875" bestFit="1" customWidth="1"/>
    <col min="3" max="3" width="6.85546875" bestFit="1" customWidth="1"/>
    <col min="4" max="4" width="24.5703125" bestFit="1" customWidth="1"/>
    <col min="5" max="5" width="12" style="607" customWidth="1"/>
    <col min="8" max="8" width="19" customWidth="1"/>
    <col min="9" max="9" width="8" customWidth="1"/>
    <col min="10" max="10" width="28.7109375" bestFit="1" customWidth="1"/>
    <col min="11" max="11" width="32.85546875" bestFit="1" customWidth="1"/>
    <col min="12" max="12" width="15.7109375" bestFit="1" customWidth="1"/>
  </cols>
  <sheetData>
    <row r="1" spans="3:12" ht="16.5" thickTop="1" thickBot="1">
      <c r="C1" s="722" t="s">
        <v>11704</v>
      </c>
      <c r="D1" s="682" t="s">
        <v>12321</v>
      </c>
      <c r="E1" s="733" t="s">
        <v>12333</v>
      </c>
      <c r="F1" s="682" t="s">
        <v>12290</v>
      </c>
      <c r="G1" s="682" t="s">
        <v>12492</v>
      </c>
      <c r="H1" s="682" t="s">
        <v>12336</v>
      </c>
      <c r="I1" s="682" t="s">
        <v>12491</v>
      </c>
      <c r="J1" s="682" t="s">
        <v>13744</v>
      </c>
      <c r="K1" s="682" t="s">
        <v>13745</v>
      </c>
      <c r="L1" s="682" t="s">
        <v>13743</v>
      </c>
    </row>
    <row r="2" spans="3:12" ht="16.5" thickTop="1" thickBot="1">
      <c r="C2" s="723">
        <v>1</v>
      </c>
      <c r="D2" s="732" t="s">
        <v>13030</v>
      </c>
      <c r="E2" s="726" t="s">
        <v>9686</v>
      </c>
      <c r="F2" s="726" t="str">
        <f>VLOOKUP(E2,'All Entries'!$B$1:$F$663,5,0)</f>
        <v>CMPN</v>
      </c>
      <c r="G2" s="726" t="str">
        <f>VLOOKUP(E2,'All Entries'!B:G,6,0)</f>
        <v>CMPN-3</v>
      </c>
      <c r="H2" s="725" t="s">
        <v>13884</v>
      </c>
      <c r="I2" s="727">
        <v>360000</v>
      </c>
      <c r="J2" s="723" t="str">
        <f>VLOOKUP(E2,'All Entries'!$B$1:$M$663,12,0)</f>
        <v>siddhesh.jadhav@vit.edu.in</v>
      </c>
      <c r="K2" s="723" t="str">
        <f>VLOOKUP(E2,'All Entries'!$B$1:$N$663,13,0)</f>
        <v>jsiddhesh70@gmail.com</v>
      </c>
      <c r="L2" s="729">
        <f>VLOOKUP(E2,'All Entries'!$B$1:$P$663,15,0)</f>
        <v>8369513663</v>
      </c>
    </row>
    <row r="3" spans="3:12" ht="16.5" thickTop="1" thickBot="1">
      <c r="C3" s="723">
        <v>2</v>
      </c>
      <c r="D3" s="732" t="s">
        <v>13885</v>
      </c>
      <c r="E3" s="726" t="s">
        <v>8718</v>
      </c>
      <c r="F3" s="726" t="str">
        <f>VLOOKUP(E3,'All Entries'!$B$1:$F$663,5,0)</f>
        <v>EXTC</v>
      </c>
      <c r="G3" s="726" t="str">
        <f>VLOOKUP(E3,'All Entries'!B:G,6,0)</f>
        <v>EXTC 1</v>
      </c>
      <c r="H3" s="725" t="s">
        <v>13884</v>
      </c>
      <c r="I3" s="727">
        <v>360000</v>
      </c>
      <c r="J3" s="723" t="str">
        <f>VLOOKUP(E3,'All Entries'!$B$1:$M$663,12,0)</f>
        <v>shivam,yadav@vit.edu.in</v>
      </c>
      <c r="K3" s="723" t="str">
        <f>VLOOKUP(E3,'All Entries'!$B$1:$N$663,13,0)</f>
        <v>shivamyadav182000@gmail.com</v>
      </c>
      <c r="L3" s="729">
        <f>VLOOKUP(E3,'All Entries'!$B$1:$P$663,15,0)</f>
        <v>7021120344</v>
      </c>
    </row>
    <row r="4" spans="3:12" ht="16.5" thickTop="1" thickBot="1">
      <c r="C4" s="723">
        <v>3</v>
      </c>
      <c r="D4" s="732" t="s">
        <v>8700</v>
      </c>
      <c r="E4" s="726" t="s">
        <v>8699</v>
      </c>
      <c r="F4" s="726" t="str">
        <f>VLOOKUP(E4,'All Entries'!$B$1:$F$663,5,0)</f>
        <v>CMPN</v>
      </c>
      <c r="G4" s="726" t="str">
        <f>VLOOKUP(E4,'All Entries'!B:G,6,0)</f>
        <v>CMPN-1</v>
      </c>
      <c r="H4" s="725" t="s">
        <v>13884</v>
      </c>
      <c r="I4" s="727">
        <v>360000</v>
      </c>
      <c r="J4" s="723" t="str">
        <f>VLOOKUP(E4,'All Entries'!$B$1:$M$663,12,0)</f>
        <v>shivam.kharde@vit.edu.in</v>
      </c>
      <c r="K4" s="723" t="str">
        <f>VLOOKUP(E4,'All Entries'!$B$1:$N$663,13,0)</f>
        <v>shivam121820@gmail.com</v>
      </c>
      <c r="L4" s="729">
        <f>VLOOKUP(E4,'All Entries'!$B$1:$P$663,15,0)</f>
        <v>9769636813</v>
      </c>
    </row>
    <row r="5" spans="3:12" ht="16.5" thickTop="1" thickBot="1">
      <c r="C5" s="723">
        <v>4</v>
      </c>
      <c r="D5" s="732" t="s">
        <v>4531</v>
      </c>
      <c r="E5" s="726" t="s">
        <v>4530</v>
      </c>
      <c r="F5" s="726" t="str">
        <f>VLOOKUP(E5,'All Entries'!$B$1:$F$663,5,0)</f>
        <v>INFT</v>
      </c>
      <c r="G5" s="726" t="str">
        <f>VLOOKUP(E5,'All Entries'!B:G,6,0)</f>
        <v>INFT-2</v>
      </c>
      <c r="H5" s="725" t="s">
        <v>13884</v>
      </c>
      <c r="I5" s="727">
        <v>360000</v>
      </c>
      <c r="J5" s="723" t="str">
        <f>VLOOKUP(E5,'All Entries'!$B$1:$M$663,12,0)</f>
        <v>mansi.wairkar@vit.edu.in</v>
      </c>
      <c r="K5" s="723" t="str">
        <f>VLOOKUP(E5,'All Entries'!$B$1:$N$663,13,0)</f>
        <v>mansiiwairkar1502@gmail.com</v>
      </c>
      <c r="L5" s="729">
        <f>VLOOKUP(E5,'All Entries'!$B$1:$P$663,15,0)</f>
        <v>7021510696</v>
      </c>
    </row>
    <row r="6" spans="3:12" ht="16.5" thickTop="1" thickBot="1">
      <c r="C6" s="723">
        <v>5</v>
      </c>
      <c r="D6" s="732" t="s">
        <v>9576</v>
      </c>
      <c r="E6" s="726" t="s">
        <v>9575</v>
      </c>
      <c r="F6" s="726" t="str">
        <f>VLOOKUP(E6,'All Entries'!$B$1:$F$663,5,0)</f>
        <v>CMPN</v>
      </c>
      <c r="G6" s="726" t="str">
        <f>VLOOKUP(E6,'All Entries'!B:G,6,0)</f>
        <v>CMPN-3</v>
      </c>
      <c r="H6" s="725" t="s">
        <v>13884</v>
      </c>
      <c r="I6" s="727">
        <v>360000</v>
      </c>
      <c r="J6" s="723" t="str">
        <f>VLOOKUP(E6,'All Entries'!$B$1:$M$663,12,0)</f>
        <v>siddhesh.mahadik@vit.edu.in</v>
      </c>
      <c r="K6" s="723" t="str">
        <f>VLOOKUP(E6,'All Entries'!$B$1:$N$663,13,0)</f>
        <v>siddheshmahadik58@gmail.com</v>
      </c>
      <c r="L6" s="729">
        <f>VLOOKUP(E6,'All Entries'!$B$1:$P$663,15,0)</f>
        <v>9967334303</v>
      </c>
    </row>
    <row r="7" spans="3:12" ht="16.5" thickTop="1" thickBot="1">
      <c r="C7" s="723">
        <v>6</v>
      </c>
      <c r="D7" s="732" t="s">
        <v>7927</v>
      </c>
      <c r="E7" s="726" t="s">
        <v>7926</v>
      </c>
      <c r="F7" s="726" t="str">
        <f>VLOOKUP(E7,'All Entries'!$B$1:$F$663,5,0)</f>
        <v>INFT</v>
      </c>
      <c r="G7" s="726" t="str">
        <f>VLOOKUP(E7,'All Entries'!B:G,6,0)</f>
        <v>INFT-2</v>
      </c>
      <c r="H7" s="725" t="s">
        <v>13884</v>
      </c>
      <c r="I7" s="727">
        <v>360000</v>
      </c>
      <c r="J7" s="723" t="str">
        <f>VLOOKUP(E7,'All Entries'!$B$1:$M$663,12,0)</f>
        <v>samruddhisawant726@gmail.com</v>
      </c>
      <c r="K7" s="723" t="str">
        <f>VLOOKUP(E7,'All Entries'!$B$1:$N$663,13,0)</f>
        <v>samruddhisawant726@gmail.com</v>
      </c>
      <c r="L7" s="729">
        <f>VLOOKUP(E7,'All Entries'!$B$1:$P$663,15,0)</f>
        <v>8424021998</v>
      </c>
    </row>
    <row r="8" spans="3:12" ht="16.5" thickTop="1" thickBot="1">
      <c r="C8" s="723">
        <v>7</v>
      </c>
      <c r="D8" s="732" t="s">
        <v>13886</v>
      </c>
      <c r="E8" s="726" t="s">
        <v>5316</v>
      </c>
      <c r="F8" s="726" t="str">
        <f>VLOOKUP(E8,'All Entries'!$B$1:$F$663,5,0)</f>
        <v>CMPN</v>
      </c>
      <c r="G8" s="726" t="str">
        <f>VLOOKUP(E8,'All Entries'!B:G,6,0)</f>
        <v>CMPN-1</v>
      </c>
      <c r="H8" s="725" t="s">
        <v>13884</v>
      </c>
      <c r="I8" s="727">
        <v>360000</v>
      </c>
      <c r="J8" s="723" t="str">
        <f>VLOOKUP(E8,'All Entries'!$B$1:$M$663,12,0)</f>
        <v>nihar.koli@vit.edu.in</v>
      </c>
      <c r="K8" s="723" t="str">
        <f>VLOOKUP(E8,'All Entries'!$B$1:$N$663,13,0)</f>
        <v>niharkoli111@gmail.com</v>
      </c>
      <c r="L8" s="729">
        <f>VLOOKUP(E8,'All Entries'!$B$1:$P$663,15,0)</f>
        <v>8828174417</v>
      </c>
    </row>
    <row r="9" spans="3:12" ht="16.5" thickTop="1" thickBot="1">
      <c r="C9" s="723">
        <v>8</v>
      </c>
      <c r="D9" s="732" t="s">
        <v>13887</v>
      </c>
      <c r="E9" s="726" t="s">
        <v>4881</v>
      </c>
      <c r="F9" s="726" t="str">
        <f>VLOOKUP(E9,'All Entries'!$B$1:$F$663,5,0)</f>
        <v>CMPN</v>
      </c>
      <c r="G9" s="726" t="str">
        <f>VLOOKUP(E9,'All Entries'!B:G,6,0)</f>
        <v>CMPN-3</v>
      </c>
      <c r="H9" s="725" t="s">
        <v>13884</v>
      </c>
      <c r="I9" s="727">
        <v>360000</v>
      </c>
      <c r="J9" s="723" t="str">
        <f>VLOOKUP(E9,'All Entries'!$B$1:$M$663,12,0)</f>
        <v>mohd.qureshi1@vit.edu.in</v>
      </c>
      <c r="K9" s="723" t="str">
        <f>VLOOKUP(E9,'All Entries'!$B$1:$N$663,13,0)</f>
        <v>qureshiaqib4@gmail.com</v>
      </c>
      <c r="L9" s="729">
        <f>VLOOKUP(E9,'All Entries'!$B$1:$P$663,15,0)</f>
        <v>7977741925</v>
      </c>
    </row>
    <row r="10" spans="3:12" ht="16.5" thickTop="1" thickBot="1">
      <c r="C10" s="723">
        <v>9</v>
      </c>
      <c r="D10" s="732" t="s">
        <v>13082</v>
      </c>
      <c r="E10" s="726" t="s">
        <v>2198</v>
      </c>
      <c r="F10" s="726" t="str">
        <f>VLOOKUP(E10,'All Entries'!$B$1:$F$663,5,0)</f>
        <v>CMPN</v>
      </c>
      <c r="G10" s="726" t="str">
        <f>VLOOKUP(E10,'All Entries'!B:G,6,0)</f>
        <v>CMPN-2</v>
      </c>
      <c r="H10" s="725" t="s">
        <v>13884</v>
      </c>
      <c r="I10" s="727">
        <v>360000</v>
      </c>
      <c r="J10" s="723" t="str">
        <f>VLOOKUP(E10,'All Entries'!$B$1:$M$663,12,0)</f>
        <v>atul.yadav@vit.edu.in</v>
      </c>
      <c r="K10" s="723" t="str">
        <f>VLOOKUP(E10,'All Entries'!$B$1:$N$663,13,0)</f>
        <v>atulattre@gmail.com</v>
      </c>
      <c r="L10" s="729">
        <f>VLOOKUP(E10,'All Entries'!$B$1:$P$663,15,0)</f>
        <v>9694189763</v>
      </c>
    </row>
    <row r="11" spans="3:12" ht="16.5" thickTop="1" thickBot="1">
      <c r="C11" s="723">
        <v>10</v>
      </c>
      <c r="D11" s="732" t="s">
        <v>13888</v>
      </c>
      <c r="E11" s="726" t="s">
        <v>10705</v>
      </c>
      <c r="F11" s="726" t="str">
        <f>VLOOKUP(E11,'All Entries'!$B$1:$F$663,5,0)</f>
        <v>EXTC</v>
      </c>
      <c r="G11" s="726" t="str">
        <f>VLOOKUP(E11,'All Entries'!B:G,6,0)</f>
        <v>EXTC 1</v>
      </c>
      <c r="H11" s="725" t="s">
        <v>13884</v>
      </c>
      <c r="I11" s="727">
        <v>360000</v>
      </c>
      <c r="J11" s="723" t="str">
        <f>VLOOKUP(E11,'All Entries'!$B$1:$M$663,12,0)</f>
        <v>trupti.chaudhari@vit.edu.in</v>
      </c>
      <c r="K11" s="723" t="str">
        <f>VLOOKUP(E11,'All Entries'!$B$1:$N$663,13,0)</f>
        <v>truptichaudhari2000@gmail.com</v>
      </c>
      <c r="L11" s="729">
        <f>VLOOKUP(E11,'All Entries'!$B$1:$P$663,15,0)</f>
        <v>9969340128</v>
      </c>
    </row>
    <row r="12" spans="3:12" ht="16.5" thickTop="1" thickBot="1">
      <c r="C12" s="723">
        <v>11</v>
      </c>
      <c r="D12" s="732" t="s">
        <v>13873</v>
      </c>
      <c r="E12" s="726" t="s">
        <v>7196</v>
      </c>
      <c r="F12" s="726" t="str">
        <f>VLOOKUP(E12,'All Entries'!$B$1:$F$663,5,0)</f>
        <v>INFT</v>
      </c>
      <c r="G12" s="726" t="str">
        <f>VLOOKUP(E12,'All Entries'!B:G,6,0)</f>
        <v>INFT-2</v>
      </c>
      <c r="H12" s="725" t="s">
        <v>13884</v>
      </c>
      <c r="I12" s="727">
        <v>360000</v>
      </c>
      <c r="J12" s="723" t="str">
        <f>VLOOKUP(E12,'All Entries'!$B$1:$M$663,12,0)</f>
        <v>rohit.gupta@vit.edu.in</v>
      </c>
      <c r="K12" s="723" t="str">
        <f>VLOOKUP(E12,'All Entries'!$B$1:$N$663,13,0)</f>
        <v>rg03021998@gmail.com</v>
      </c>
      <c r="L12" s="729">
        <f>VLOOKUP(E12,'All Entries'!$B$1:$P$663,15,0)</f>
        <v>9004467352</v>
      </c>
    </row>
    <row r="13" spans="3:12" ht="15.75" thickTop="1">
      <c r="C13" s="657"/>
      <c r="D13" s="657">
        <f>COUNTA(D2:D12)</f>
        <v>11</v>
      </c>
    </row>
  </sheetData>
  <conditionalFormatting sqref="E1">
    <cfRule type="duplicateValues" dxfId="64"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4"/>
  <sheetViews>
    <sheetView topLeftCell="C1" workbookViewId="0">
      <selection activeCell="D9" sqref="D9"/>
    </sheetView>
  </sheetViews>
  <sheetFormatPr defaultRowHeight="15"/>
  <cols>
    <col min="2" max="2" width="27.85546875" bestFit="1" customWidth="1"/>
    <col min="3" max="3" width="9.85546875" bestFit="1" customWidth="1"/>
    <col min="4" max="4" width="24.5703125" bestFit="1" customWidth="1"/>
    <col min="5" max="5" width="12" style="607" customWidth="1"/>
    <col min="8" max="8" width="19" customWidth="1"/>
    <col min="9" max="9" width="8" customWidth="1"/>
    <col min="10" max="10" width="28.7109375" bestFit="1" customWidth="1"/>
    <col min="11" max="11" width="32.85546875" bestFit="1" customWidth="1"/>
    <col min="12" max="12" width="15.7109375" bestFit="1" customWidth="1"/>
  </cols>
  <sheetData>
    <row r="1" spans="3:12" ht="16.5" thickTop="1" thickBot="1">
      <c r="C1" s="722" t="s">
        <v>11704</v>
      </c>
      <c r="D1" s="682" t="s">
        <v>12321</v>
      </c>
      <c r="E1" s="733" t="s">
        <v>12333</v>
      </c>
      <c r="F1" s="682" t="s">
        <v>12290</v>
      </c>
      <c r="G1" s="682" t="s">
        <v>12492</v>
      </c>
      <c r="H1" s="682" t="s">
        <v>12336</v>
      </c>
      <c r="I1" s="682" t="s">
        <v>12491</v>
      </c>
      <c r="J1" s="682" t="s">
        <v>13744</v>
      </c>
      <c r="K1" s="682" t="s">
        <v>13745</v>
      </c>
      <c r="L1" s="682" t="s">
        <v>13743</v>
      </c>
    </row>
    <row r="2" spans="3:12" ht="18" thickTop="1" thickBot="1">
      <c r="C2" s="723">
        <v>1</v>
      </c>
      <c r="D2" s="723" t="s">
        <v>13891</v>
      </c>
      <c r="E2" s="723" t="s">
        <v>4722</v>
      </c>
      <c r="F2" s="738" t="str">
        <f>VLOOKUP(E2,'All Entries'!$B$1:$F$663,5,0)</f>
        <v>CMPN</v>
      </c>
      <c r="G2" s="738" t="str">
        <f>VLOOKUP(E2,'All Entries'!B:G,6,0)</f>
        <v>CMPN-2</v>
      </c>
      <c r="H2" s="739" t="s">
        <v>13892</v>
      </c>
      <c r="I2" s="727">
        <v>400000</v>
      </c>
      <c r="J2" s="723" t="str">
        <f>VLOOKUP(E2,'All Entries'!$B$1:$M$663,12,0)</f>
        <v>mehul.shankhapal@vit.edu.in</v>
      </c>
      <c r="K2" s="723" t="str">
        <f>VLOOKUP(E2,'All Entries'!$B$1:$N$663,13,0)</f>
        <v>mehulshankhapal2000@gmail.com</v>
      </c>
      <c r="L2" s="729">
        <f>VLOOKUP(E2,'All Entries'!$B$1:$P$663,15,0)</f>
        <v>9156365504</v>
      </c>
    </row>
    <row r="3" spans="3:12" ht="18" thickTop="1" thickBot="1">
      <c r="C3" s="723">
        <v>2</v>
      </c>
      <c r="D3" s="723" t="s">
        <v>4474</v>
      </c>
      <c r="E3" s="723" t="s">
        <v>4473</v>
      </c>
      <c r="F3" s="738" t="str">
        <f>VLOOKUP(E3,'All Entries'!$B$1:$F$663,5,0)</f>
        <v>CMPN</v>
      </c>
      <c r="G3" s="738" t="str">
        <f>VLOOKUP(E3,'All Entries'!B:G,6,0)</f>
        <v>CMPN-3</v>
      </c>
      <c r="H3" s="739" t="s">
        <v>13892</v>
      </c>
      <c r="I3" s="727">
        <v>500000</v>
      </c>
      <c r="J3" s="723" t="str">
        <f>VLOOKUP(E3,'All Entries'!$B$1:$M$663,12,0)</f>
        <v>manish.yadav@vit.edu.in</v>
      </c>
      <c r="K3" s="723" t="str">
        <f>VLOOKUP(E3,'All Entries'!$B$1:$N$663,13,0)</f>
        <v>m.yadav7208@gmail.com</v>
      </c>
      <c r="L3" s="729">
        <f>VLOOKUP(E3,'All Entries'!$B$1:$P$663,15,0)</f>
        <v>8424982844</v>
      </c>
    </row>
    <row r="4" spans="3:12" ht="15.75" thickTop="1">
      <c r="C4" s="657"/>
      <c r="D4" s="657">
        <f>COUNTA(D2:D3)</f>
        <v>2</v>
      </c>
    </row>
  </sheetData>
  <conditionalFormatting sqref="E1">
    <cfRule type="duplicateValues" dxfId="63" priority="2"/>
  </conditionalFormatting>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7"/>
  <sheetViews>
    <sheetView workbookViewId="0">
      <selection activeCell="J2" sqref="J2"/>
    </sheetView>
  </sheetViews>
  <sheetFormatPr defaultRowHeight="15"/>
  <cols>
    <col min="3" max="3" width="9.85546875" bestFit="1" customWidth="1"/>
    <col min="4" max="4" width="23" customWidth="1"/>
    <col min="5" max="5" width="12" customWidth="1"/>
    <col min="8" max="8" width="15" customWidth="1"/>
    <col min="9" max="9" width="8.42578125" customWidth="1"/>
    <col min="10" max="10" width="26.42578125" bestFit="1" customWidth="1"/>
    <col min="11" max="11" width="30" customWidth="1"/>
    <col min="12" max="12" width="13.42578125" customWidth="1"/>
  </cols>
  <sheetData>
    <row r="1" spans="3:12" s="32" customFormat="1" ht="16.5" thickTop="1" thickBot="1">
      <c r="C1" s="745" t="s">
        <v>11704</v>
      </c>
      <c r="D1" s="746" t="s">
        <v>12321</v>
      </c>
      <c r="E1" s="745" t="s">
        <v>12333</v>
      </c>
      <c r="F1" s="746" t="s">
        <v>12290</v>
      </c>
      <c r="G1" s="746" t="s">
        <v>12492</v>
      </c>
      <c r="H1" s="746" t="s">
        <v>12336</v>
      </c>
      <c r="I1" s="746" t="s">
        <v>12491</v>
      </c>
      <c r="J1" s="746" t="s">
        <v>13744</v>
      </c>
      <c r="K1" s="746" t="s">
        <v>13745</v>
      </c>
      <c r="L1" s="746" t="s">
        <v>13743</v>
      </c>
    </row>
    <row r="2" spans="3:12" s="32" customFormat="1" ht="31.5" thickTop="1" thickBot="1">
      <c r="C2" s="745">
        <v>1</v>
      </c>
      <c r="D2" s="746" t="s">
        <v>2234</v>
      </c>
      <c r="E2" s="745" t="s">
        <v>2233</v>
      </c>
      <c r="F2" s="746" t="s">
        <v>12493</v>
      </c>
      <c r="G2" s="746" t="s">
        <v>530</v>
      </c>
      <c r="H2" s="746" t="s">
        <v>13930</v>
      </c>
      <c r="I2" s="746">
        <v>350000</v>
      </c>
      <c r="J2" s="746" t="str">
        <f>VLOOKUP(E2,'All Entries'!$B$1:$M$665,12,0)</f>
        <v>avinash.kokare@vit.edu.in</v>
      </c>
      <c r="K2" s="746" t="str">
        <f>VLOOKUP(E2,'All Entries'!$B$1:$N$665,13,0)</f>
        <v>avi1999kokare@gmail.com</v>
      </c>
      <c r="L2" s="746">
        <f>VLOOKUP(E2,'All Entries'!$B$1:$P$665,15,0)</f>
        <v>9892583723</v>
      </c>
    </row>
    <row r="3" spans="3:12" s="32" customFormat="1" ht="31.5" thickTop="1" thickBot="1">
      <c r="C3" s="745">
        <v>2</v>
      </c>
      <c r="D3" s="746" t="s">
        <v>13090</v>
      </c>
      <c r="E3" s="745" t="s">
        <v>13091</v>
      </c>
      <c r="F3" s="746" t="s">
        <v>12496</v>
      </c>
      <c r="G3" s="746" t="s">
        <v>160</v>
      </c>
      <c r="H3" s="746" t="s">
        <v>13930</v>
      </c>
      <c r="I3" s="746">
        <v>350000</v>
      </c>
      <c r="J3" s="746" t="str">
        <f>VLOOKUP(E3,'All Entries'!$B$1:$M$665,12,0)</f>
        <v>manali.yadav@vit.edu.in</v>
      </c>
      <c r="K3" s="746" t="str">
        <f>VLOOKUP(E3,'All Entries'!$B$1:$N$665,13,0)</f>
        <v>manaliyadav81099@gmail.com</v>
      </c>
      <c r="L3" s="746">
        <f>VLOOKUP(E3,'All Entries'!$B$1:$P$665,15,0)</f>
        <v>8652182922</v>
      </c>
    </row>
    <row r="4" spans="3:12" s="32" customFormat="1" ht="31.5" thickTop="1" thickBot="1">
      <c r="C4" s="745">
        <v>3</v>
      </c>
      <c r="D4" s="746" t="s">
        <v>3142</v>
      </c>
      <c r="E4" s="745" t="s">
        <v>3141</v>
      </c>
      <c r="F4" s="746" t="s">
        <v>12493</v>
      </c>
      <c r="G4" s="746" t="s">
        <v>226</v>
      </c>
      <c r="H4" s="746" t="s">
        <v>13930</v>
      </c>
      <c r="I4" s="746">
        <v>350000</v>
      </c>
      <c r="J4" s="746" t="str">
        <f>VLOOKUP(E4,'All Entries'!$B$1:$M$665,12,0)</f>
        <v>harshad.yadav@vit.edu.in</v>
      </c>
      <c r="K4" s="746" t="str">
        <f>VLOOKUP(E4,'All Entries'!$B$1:$N$665,13,0)</f>
        <v>harshadyadav20@gmail.com</v>
      </c>
      <c r="L4" s="746">
        <f>VLOOKUP(E4,'All Entries'!$B$1:$P$665,15,0)</f>
        <v>8879672921</v>
      </c>
    </row>
    <row r="5" spans="3:12" s="32" customFormat="1" ht="31.5" thickTop="1" thickBot="1">
      <c r="C5" s="745">
        <v>4</v>
      </c>
      <c r="D5" s="746" t="s">
        <v>4992</v>
      </c>
      <c r="E5" s="745" t="s">
        <v>4991</v>
      </c>
      <c r="F5" s="746" t="s">
        <v>12496</v>
      </c>
      <c r="G5" s="746" t="s">
        <v>160</v>
      </c>
      <c r="H5" s="746" t="s">
        <v>13930</v>
      </c>
      <c r="I5" s="746">
        <v>350000</v>
      </c>
      <c r="J5" s="746" t="str">
        <f>VLOOKUP(E5,'All Entries'!$B$1:$M$665,12,0)</f>
        <v>monika.badugu@vit.edu.in</v>
      </c>
      <c r="K5" s="746" t="str">
        <f>VLOOKUP(E5,'All Entries'!$B$1:$N$665,13,0)</f>
        <v>monikabadugu19@gmail.com</v>
      </c>
      <c r="L5" s="746">
        <f>VLOOKUP(E5,'All Entries'!$B$1:$P$665,15,0)</f>
        <v>8237471536</v>
      </c>
    </row>
    <row r="6" spans="3:12" s="373" customFormat="1" ht="15.75" thickTop="1">
      <c r="C6"/>
      <c r="D6" s="657">
        <f>COUNTA(D2:D5)</f>
        <v>4</v>
      </c>
      <c r="E6"/>
      <c r="F6"/>
      <c r="G6"/>
      <c r="H6"/>
      <c r="I6"/>
    </row>
    <row r="7" spans="3:12" s="373" customFormat="1">
      <c r="C7"/>
      <c r="D7"/>
      <c r="E7"/>
      <c r="F7"/>
      <c r="G7"/>
      <c r="H7"/>
      <c r="I7"/>
    </row>
  </sheetData>
  <conditionalFormatting sqref="E1">
    <cfRule type="duplicateValues" dxfId="62" priority="2"/>
  </conditionalFormatting>
  <conditionalFormatting sqref="E2:E5">
    <cfRule type="duplicateValues" dxfId="61" priority="1"/>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
  <sheetViews>
    <sheetView topLeftCell="B1" workbookViewId="0">
      <selection activeCell="I20" sqref="I20"/>
    </sheetView>
  </sheetViews>
  <sheetFormatPr defaultRowHeight="15"/>
  <cols>
    <col min="1" max="1" width="27.85546875" bestFit="1" customWidth="1"/>
    <col min="2" max="2" width="9.85546875" bestFit="1" customWidth="1"/>
    <col min="3" max="3" width="24.5703125" bestFit="1" customWidth="1"/>
    <col min="4" max="4" width="12" style="607" customWidth="1"/>
    <col min="7" max="7" width="21.42578125" bestFit="1" customWidth="1"/>
    <col min="8" max="8" width="8" customWidth="1"/>
    <col min="9" max="9" width="28.7109375" bestFit="1" customWidth="1"/>
    <col min="10" max="10" width="32.85546875" bestFit="1" customWidth="1"/>
    <col min="11" max="11" width="15.7109375" bestFit="1" customWidth="1"/>
  </cols>
  <sheetData>
    <row r="1" spans="2:11" ht="16.5" thickTop="1" thickBot="1">
      <c r="B1" s="722" t="s">
        <v>11704</v>
      </c>
      <c r="C1" s="682" t="s">
        <v>12321</v>
      </c>
      <c r="D1" s="733" t="s">
        <v>12333</v>
      </c>
      <c r="E1" s="682" t="s">
        <v>12290</v>
      </c>
      <c r="F1" s="682" t="s">
        <v>12492</v>
      </c>
      <c r="G1" s="682" t="s">
        <v>12336</v>
      </c>
      <c r="H1" s="682" t="s">
        <v>12491</v>
      </c>
      <c r="I1" s="682" t="s">
        <v>13744</v>
      </c>
      <c r="J1" s="682" t="s">
        <v>13745</v>
      </c>
      <c r="K1" s="682" t="s">
        <v>13743</v>
      </c>
    </row>
    <row r="2" spans="2:11" s="752" customFormat="1" ht="16.5" thickTop="1" thickBot="1">
      <c r="B2" s="753">
        <v>1</v>
      </c>
      <c r="C2" s="754" t="s">
        <v>13123</v>
      </c>
      <c r="D2" s="755" t="s">
        <v>13122</v>
      </c>
      <c r="E2" s="754" t="str">
        <f>VLOOKUP(D2,'All Entries'!$B$1:$F$668,5,0)</f>
        <v>INFT</v>
      </c>
      <c r="F2" s="754" t="str">
        <f>VLOOKUP(D2,'All Entries'!$B$1:$G$668,6,0)</f>
        <v>INFT-3</v>
      </c>
      <c r="G2" s="754" t="s">
        <v>13504</v>
      </c>
      <c r="H2" s="754">
        <v>400000</v>
      </c>
      <c r="I2" s="754" t="str">
        <f>VLOOKUP(D2,'All Entries'!$B$1:$M$668,12,0)</f>
        <v>gaurang.shirsat@vit.edu.in</v>
      </c>
      <c r="J2" s="754" t="str">
        <f>VLOOKUP(D2,'All Entries'!$B$1:$N$668,13,0)</f>
        <v>shirsatgd@gmail.com</v>
      </c>
      <c r="K2" s="754">
        <f>VLOOKUP(D2,'All Entries'!$B$1:$P$668,15,0)</f>
        <v>8879427323</v>
      </c>
    </row>
    <row r="3" spans="2:11" ht="15.75" thickTop="1">
      <c r="B3" s="657"/>
      <c r="C3" s="657">
        <f>COUNTA(#REF!)</f>
        <v>1</v>
      </c>
    </row>
  </sheetData>
  <conditionalFormatting sqref="D1">
    <cfRule type="duplicateValues" dxfId="60" priority="2"/>
  </conditionalFormatting>
  <conditionalFormatting sqref="D2">
    <cfRule type="duplicateValues" dxfId="59" priority="1"/>
  </conditionalFormatting>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
  <sheetViews>
    <sheetView workbookViewId="0">
      <selection activeCell="D7" sqref="D7"/>
    </sheetView>
  </sheetViews>
  <sheetFormatPr defaultRowHeight="15"/>
  <cols>
    <col min="1" max="1" width="27.85546875" bestFit="1" customWidth="1"/>
    <col min="2" max="2" width="9.85546875" bestFit="1" customWidth="1"/>
    <col min="3" max="3" width="13.42578125" customWidth="1"/>
    <col min="4" max="4" width="12" style="607" customWidth="1"/>
    <col min="7" max="7" width="12.85546875" bestFit="1" customWidth="1"/>
    <col min="8" max="8" width="8" customWidth="1"/>
    <col min="9" max="9" width="22.5703125" bestFit="1" customWidth="1"/>
    <col min="10" max="10" width="27.7109375" bestFit="1" customWidth="1"/>
    <col min="11" max="11" width="11"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31.5" thickTop="1" thickBot="1">
      <c r="B2" s="753">
        <v>1</v>
      </c>
      <c r="C2" s="754" t="s">
        <v>13981</v>
      </c>
      <c r="D2" s="754" t="s">
        <v>1704</v>
      </c>
      <c r="E2" s="754" t="str">
        <f>VLOOKUP(D2,'All Entries'!$B$1:$F$668,5,0)</f>
        <v>ETRX</v>
      </c>
      <c r="F2" s="754" t="str">
        <f>VLOOKUP(D2,'All Entries'!$B$1:$G$668,6,0)</f>
        <v>ETRX 1</v>
      </c>
      <c r="G2" s="754" t="s">
        <v>13979</v>
      </c>
      <c r="H2" s="754">
        <v>450000</v>
      </c>
      <c r="I2" s="754" t="str">
        <f>VLOOKUP(D2,'All Entries'!$B$1:$M$668,12,0)</f>
        <v>anuj.sawant@vit.edu.in</v>
      </c>
      <c r="J2" s="754" t="str">
        <f>VLOOKUP(D2,'All Entries'!$B$1:$N$668,13,0)</f>
        <v>anujsawant12051@gmail.com</v>
      </c>
      <c r="K2" s="754">
        <f>VLOOKUP(D2,'All Entries'!$B$1:$P$668,15,0)</f>
        <v>9326836081</v>
      </c>
    </row>
    <row r="3" spans="2:11" ht="15.75" thickTop="1">
      <c r="B3" s="657"/>
      <c r="C3" s="657">
        <f>COUNTA(#REF!)</f>
        <v>1</v>
      </c>
    </row>
  </sheetData>
  <conditionalFormatting sqref="D1">
    <cfRule type="duplicateValues" dxfId="58" priority="2"/>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
  <sheetViews>
    <sheetView workbookViewId="0">
      <selection activeCell="K8" sqref="K8"/>
    </sheetView>
  </sheetViews>
  <sheetFormatPr defaultRowHeight="15"/>
  <cols>
    <col min="1" max="1" width="27.85546875" bestFit="1" customWidth="1"/>
    <col min="2" max="2" width="9.85546875" bestFit="1" customWidth="1"/>
    <col min="3" max="3" width="24.5703125" bestFit="1" customWidth="1"/>
    <col min="4" max="4" width="12" style="607" customWidth="1"/>
    <col min="7" max="7" width="15.85546875" bestFit="1" customWidth="1"/>
    <col min="8" max="8" width="7.7109375" customWidth="1"/>
    <col min="9" max="9" width="29.7109375" customWidth="1"/>
    <col min="10" max="10" width="24.85546875" customWidth="1"/>
    <col min="11" max="11" width="19.570312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31.5" thickTop="1" thickBot="1">
      <c r="B2" s="758">
        <v>1</v>
      </c>
      <c r="C2" s="759" t="s">
        <v>13982</v>
      </c>
      <c r="D2" s="758" t="s">
        <v>4763</v>
      </c>
      <c r="E2" s="759" t="str">
        <f>VLOOKUP(D2,'All Entries'!$B$1:$F$668,5,0)</f>
        <v>ETRX</v>
      </c>
      <c r="F2" s="759" t="str">
        <f>VLOOKUP(D2,'All Entries'!$B$1:$G$668,6,0)</f>
        <v>ETRX 1</v>
      </c>
      <c r="G2" s="759" t="s">
        <v>13985</v>
      </c>
      <c r="H2" s="754">
        <v>400000</v>
      </c>
      <c r="I2" s="754" t="str">
        <f>VLOOKUP(D2,'All Entries'!$B$1:$M$668,12,0)</f>
        <v>mita.bagul@vit.edu.in</v>
      </c>
      <c r="J2" s="754" t="str">
        <f>VLOOKUP(D2,'All Entries'!$B$1:$N$668,13,0)</f>
        <v>mita.6025@gmail.com</v>
      </c>
      <c r="K2" s="754">
        <f>VLOOKUP(D2,'All Entries'!$B$1:$P$668,15,0)</f>
        <v>9821220430</v>
      </c>
    </row>
    <row r="3" spans="2:11" s="752" customFormat="1" ht="31.5" thickTop="1" thickBot="1">
      <c r="B3" s="758">
        <v>2</v>
      </c>
      <c r="C3" s="759" t="s">
        <v>1458</v>
      </c>
      <c r="D3" s="758" t="s">
        <v>1457</v>
      </c>
      <c r="E3" s="759" t="str">
        <f>VLOOKUP(D3,'All Entries'!$B$1:$F$668,5,0)</f>
        <v>EXTC</v>
      </c>
      <c r="F3" s="759" t="str">
        <f>VLOOKUP(D3,'All Entries'!$B$1:$G$668,6,0)</f>
        <v>EXTC 1</v>
      </c>
      <c r="G3" s="759" t="s">
        <v>13985</v>
      </c>
      <c r="H3" s="754">
        <v>380000</v>
      </c>
      <c r="I3" s="754" t="str">
        <f>VLOOKUP(D3,'All Entries'!$B$1:$M$668,12,0)</f>
        <v>aniketh.manersure@vit.edu.in</v>
      </c>
      <c r="J3" s="754" t="str">
        <f>VLOOKUP(D3,'All Entries'!$B$1:$N$668,13,0)</f>
        <v>aniketh.m.10@gmail.com</v>
      </c>
      <c r="K3" s="754">
        <f>VLOOKUP(D3,'All Entries'!$B$1:$P$668,15,0)</f>
        <v>7208670829</v>
      </c>
    </row>
    <row r="4" spans="2:11" ht="15.75" thickTop="1">
      <c r="B4" s="657"/>
      <c r="C4" s="657">
        <f>COUNTA(C2:C3)</f>
        <v>2</v>
      </c>
    </row>
  </sheetData>
  <conditionalFormatting sqref="D1">
    <cfRule type="duplicateValues" dxfId="57" priority="3"/>
  </conditionalFormatting>
  <conditionalFormatting sqref="D2:D3">
    <cfRule type="duplicateValues" dxfId="56" priority="1"/>
  </conditionalFormatting>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
  <sheetViews>
    <sheetView workbookViewId="0">
      <selection activeCell="A11" sqref="A11"/>
    </sheetView>
  </sheetViews>
  <sheetFormatPr defaultRowHeight="15"/>
  <cols>
    <col min="1" max="1" width="27.85546875" bestFit="1" customWidth="1"/>
    <col min="2" max="2" width="9.85546875" bestFit="1" customWidth="1"/>
    <col min="3" max="3" width="24.5703125" bestFit="1" customWidth="1"/>
    <col min="4" max="4" width="12" style="607" customWidth="1"/>
    <col min="7" max="7" width="21.42578125" bestFit="1" customWidth="1"/>
    <col min="8" max="8" width="8" customWidth="1"/>
    <col min="9" max="9" width="28.7109375" bestFit="1" customWidth="1"/>
    <col min="10" max="10" width="32.85546875" bestFit="1" customWidth="1"/>
    <col min="11" max="11" width="15.710937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16.5" thickTop="1" thickBot="1">
      <c r="B2" s="753">
        <v>1</v>
      </c>
      <c r="C2" s="753" t="s">
        <v>11840</v>
      </c>
      <c r="D2" s="753" t="s">
        <v>390</v>
      </c>
      <c r="E2" s="754" t="str">
        <f>VLOOKUP(D2,'All Entries'!$B$1:$F$668,5,0)</f>
        <v>EXTC</v>
      </c>
      <c r="F2" s="754" t="str">
        <f>VLOOKUP(D2,'All Entries'!$B$1:$G$668,6,0)</f>
        <v>EXTC 2</v>
      </c>
      <c r="G2" s="754" t="s">
        <v>13983</v>
      </c>
      <c r="H2" s="754">
        <v>400000</v>
      </c>
      <c r="I2" s="754" t="str">
        <f>VLOOKUP(D2,'All Entries'!$B$1:$M$668,12,0)</f>
        <v>adarsh.jadhav1@vit.edu.in</v>
      </c>
      <c r="J2" s="754" t="str">
        <f>VLOOKUP(D2,'All Entries'!$B$1:$N$668,13,0)</f>
        <v>adarshjadhav4@gmail.com</v>
      </c>
      <c r="K2" s="754">
        <f>VLOOKUP(D2,'All Entries'!$B$1:$P$668,15,0)</f>
        <v>9004019573</v>
      </c>
    </row>
    <row r="3" spans="2:11" ht="15.75" thickTop="1">
      <c r="B3" s="657"/>
      <c r="C3" s="657">
        <f>COUNTA(#REF!)</f>
        <v>1</v>
      </c>
    </row>
  </sheetData>
  <conditionalFormatting sqref="D1">
    <cfRule type="duplicateValues" dxfId="55" priority="2"/>
  </conditionalFormatting>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
  <sheetViews>
    <sheetView topLeftCell="B1" workbookViewId="0">
      <selection activeCell="L4" sqref="L4"/>
    </sheetView>
  </sheetViews>
  <sheetFormatPr defaultRowHeight="15"/>
  <cols>
    <col min="1" max="1" width="27.85546875" bestFit="1" customWidth="1"/>
    <col min="2" max="2" width="9.85546875" bestFit="1" customWidth="1"/>
    <col min="3" max="3" width="24.5703125" bestFit="1" customWidth="1"/>
    <col min="4" max="4" width="12" style="607" customWidth="1"/>
    <col min="7" max="7" width="21.42578125" bestFit="1" customWidth="1"/>
    <col min="8" max="8" width="8" customWidth="1"/>
    <col min="9" max="9" width="28.7109375" bestFit="1" customWidth="1"/>
    <col min="10" max="10" width="32.85546875" bestFit="1" customWidth="1"/>
    <col min="11" max="11" width="15.710937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17.25" thickTop="1" thickBot="1">
      <c r="B2" s="753">
        <v>1</v>
      </c>
      <c r="C2" s="753" t="s">
        <v>13988</v>
      </c>
      <c r="D2" s="753" t="s">
        <v>13990</v>
      </c>
      <c r="E2" s="754" t="str">
        <f>VLOOKUP(D2,'All Entries'!$B$1:$F$669,5,0)</f>
        <v>BIOM</v>
      </c>
      <c r="F2" s="754" t="str">
        <f>VLOOKUP(D2,'All Entries'!$B$1:$G$669,6,0)</f>
        <v>BIOM A</v>
      </c>
      <c r="G2" s="764" t="s">
        <v>13989</v>
      </c>
      <c r="H2" s="754">
        <v>400000</v>
      </c>
      <c r="I2" s="754" t="str">
        <f>VLOOKUP(D2,'All Entries'!$B$1:$M$669,12,0)</f>
        <v>aniket.ghosh@vit.edu.in</v>
      </c>
      <c r="J2" s="754" t="str">
        <f>VLOOKUP(D2,'All Entries'!$B$1:$N$669,13,0)</f>
        <v>aniketghosh112@gmail.com</v>
      </c>
      <c r="K2" s="754">
        <f>VLOOKUP(D2,'All Entries'!$B$1:$P$669,15,0)</f>
        <v>8879450024</v>
      </c>
    </row>
    <row r="3" spans="2:11" ht="15.75" thickTop="1">
      <c r="B3" s="657"/>
      <c r="C3" s="657">
        <f>COUNTA(#REF!)</f>
        <v>1</v>
      </c>
    </row>
  </sheetData>
  <conditionalFormatting sqref="D1">
    <cfRule type="duplicateValues" dxfId="54" priority="1"/>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
  <sheetViews>
    <sheetView topLeftCell="B1" workbookViewId="0">
      <selection activeCell="D9" sqref="D9"/>
    </sheetView>
  </sheetViews>
  <sheetFormatPr defaultRowHeight="15"/>
  <cols>
    <col min="1" max="1" width="27.85546875" bestFit="1" customWidth="1"/>
    <col min="2" max="2" width="6.85546875" bestFit="1" customWidth="1"/>
    <col min="3" max="3" width="24.42578125" customWidth="1"/>
    <col min="4" max="4" width="12" style="607" customWidth="1"/>
    <col min="7" max="7" width="22.5703125" customWidth="1"/>
    <col min="8" max="8" width="8" customWidth="1"/>
    <col min="9" max="9" width="28.7109375" bestFit="1" customWidth="1"/>
    <col min="10" max="10" width="32.85546875" bestFit="1" customWidth="1"/>
    <col min="11" max="11" width="15.710937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17.25" thickTop="1" thickBot="1">
      <c r="B2" s="753">
        <v>1</v>
      </c>
      <c r="C2" s="753" t="s">
        <v>13999</v>
      </c>
      <c r="D2" s="754" t="s">
        <v>3244</v>
      </c>
      <c r="E2" s="754" t="str">
        <f>VLOOKUP(D2,'All Entries'!$B$1:$F$669,5,0)</f>
        <v>CMPN</v>
      </c>
      <c r="F2" s="754" t="str">
        <f>VLOOKUP(D2,'All Entries'!$B$1:$G$669,6,0)</f>
        <v>CMPN-1</v>
      </c>
      <c r="G2" s="769" t="s">
        <v>14000</v>
      </c>
      <c r="H2" s="754">
        <v>330000</v>
      </c>
      <c r="I2" s="754" t="str">
        <f>VLOOKUP(D2,'All Entries'!$B$1:$M$669,12,0)</f>
        <v>harshal.pawaskar@vit.edu.in</v>
      </c>
      <c r="J2" s="754" t="str">
        <f>VLOOKUP(D2,'All Entries'!$B$1:$N$669,13,0)</f>
        <v>harshalpawaskar09@gmail.com</v>
      </c>
      <c r="K2" s="754">
        <f>VLOOKUP(D2,'All Entries'!$B$1:$P$669,15,0)</f>
        <v>8291885788</v>
      </c>
    </row>
    <row r="3" spans="2:11" s="752" customFormat="1" ht="31.5" thickTop="1" thickBot="1">
      <c r="B3" s="753">
        <v>2</v>
      </c>
      <c r="C3" s="754" t="s">
        <v>11904</v>
      </c>
      <c r="D3" s="754" t="s">
        <v>9705</v>
      </c>
      <c r="E3" s="754" t="s">
        <v>12496</v>
      </c>
      <c r="F3" s="754" t="s">
        <v>160</v>
      </c>
      <c r="G3" s="769" t="s">
        <v>14000</v>
      </c>
      <c r="H3" s="754">
        <v>330000</v>
      </c>
      <c r="I3" s="754" t="str">
        <f>VLOOKUP(D3,'All Entries'!$B$1:$M$669,12,0)</f>
        <v>siddhesh.kshirsagar@vit.edu.in</v>
      </c>
      <c r="J3" s="754" t="str">
        <f>VLOOKUP(D3,'All Entries'!$B$1:$N$669,13,0)</f>
        <v>siddheshsk99@gmail.com</v>
      </c>
      <c r="K3" s="754">
        <f>VLOOKUP(D3,'All Entries'!$B$1:$P$669,15,0)</f>
        <v>8693871552</v>
      </c>
    </row>
    <row r="4" spans="2:11" ht="15.75" thickTop="1">
      <c r="B4" s="657"/>
      <c r="C4" s="657">
        <f>COUNTA(C2:C3)</f>
        <v>2</v>
      </c>
    </row>
  </sheetData>
  <conditionalFormatting sqref="D1">
    <cfRule type="duplicateValues" dxfId="53" priority="1"/>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6"/>
  <sheetViews>
    <sheetView workbookViewId="0">
      <selection activeCell="H15" sqref="H15"/>
    </sheetView>
  </sheetViews>
  <sheetFormatPr defaultRowHeight="15"/>
  <cols>
    <col min="1" max="1" width="27.85546875" bestFit="1" customWidth="1"/>
    <col min="2" max="2" width="6.85546875" bestFit="1" customWidth="1"/>
    <col min="3" max="3" width="26.140625" bestFit="1" customWidth="1"/>
    <col min="4" max="4" width="19.5703125" style="607" bestFit="1" customWidth="1"/>
    <col min="5" max="5" width="7" bestFit="1" customWidth="1"/>
    <col min="6" max="6" width="8.85546875" customWidth="1"/>
    <col min="7" max="7" width="11" style="657" customWidth="1"/>
    <col min="8" max="8" width="7.85546875" customWidth="1"/>
    <col min="9" max="9" width="28.7109375" bestFit="1" customWidth="1"/>
    <col min="10" max="10" width="30.28515625" bestFit="1" customWidth="1"/>
    <col min="11" max="11" width="13.14062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31.5" thickTop="1" thickBot="1">
      <c r="B2" s="753">
        <v>1</v>
      </c>
      <c r="C2" s="766" t="s">
        <v>11777</v>
      </c>
      <c r="D2" s="754" t="s">
        <v>4783</v>
      </c>
      <c r="E2" s="754" t="str">
        <f>VLOOKUP(D2,'All Entries'!$B$1:$F$669,5,0)</f>
        <v>CMPN</v>
      </c>
      <c r="F2" s="754" t="str">
        <f>VLOOKUP(D2,'All Entries'!$B$1:$G$669,6,0)</f>
        <v>CMPN-1</v>
      </c>
      <c r="G2" s="767" t="s">
        <v>14001</v>
      </c>
      <c r="H2" s="754">
        <v>305000</v>
      </c>
      <c r="I2" s="754" t="str">
        <f>VLOOKUP(D2,'All Entries'!$B$1:$M$669,12,0)</f>
        <v>mitesh.pawanarkar@vit.edu.in</v>
      </c>
      <c r="J2" s="754" t="str">
        <f>VLOOKUP(D2,'All Entries'!$B$1:$N$669,13,0)</f>
        <v>miteshpawanarkar1@gmail.com</v>
      </c>
      <c r="K2" s="754">
        <f>VLOOKUP(D2,'All Entries'!$B$1:$P$669,15,0)</f>
        <v>9137170939</v>
      </c>
    </row>
    <row r="3" spans="2:11" s="752" customFormat="1" ht="17.25" thickTop="1" thickBot="1">
      <c r="B3" s="753">
        <v>2</v>
      </c>
      <c r="C3" s="766" t="s">
        <v>13144</v>
      </c>
      <c r="D3" s="754" t="s">
        <v>13143</v>
      </c>
      <c r="E3" s="754" t="str">
        <f>VLOOKUP(D3,'All Entries'!$B$1:$F$669,5,0)</f>
        <v>CMPN</v>
      </c>
      <c r="F3" s="754" t="str">
        <f>VLOOKUP(D3,'All Entries'!$B$1:$G$669,6,0)</f>
        <v>CMPN-3</v>
      </c>
      <c r="G3" s="765" t="s">
        <v>14001</v>
      </c>
      <c r="H3" s="754">
        <v>305000</v>
      </c>
      <c r="I3" s="754" t="str">
        <f>VLOOKUP(D3,'All Entries'!$B$1:$M$669,12,0)</f>
        <v>ajinkya.nikam@vit.edu.in</v>
      </c>
      <c r="J3" s="754" t="str">
        <f>VLOOKUP(D3,'All Entries'!$B$1:$N$669,13,0)</f>
        <v>nikamajinkya13@gmail.com</v>
      </c>
      <c r="K3" s="754">
        <f>VLOOKUP(D3,'All Entries'!$B$1:$P$669,15,0)</f>
        <v>8689954855</v>
      </c>
    </row>
    <row r="4" spans="2:11" s="752" customFormat="1" ht="17.25" thickTop="1" thickBot="1">
      <c r="B4" s="753">
        <v>3</v>
      </c>
      <c r="C4" s="766" t="s">
        <v>11851</v>
      </c>
      <c r="D4" s="754" t="s">
        <v>9098</v>
      </c>
      <c r="E4" s="754" t="str">
        <f>VLOOKUP(D4,'All Entries'!$B$1:$F$669,5,0)</f>
        <v>EXTC</v>
      </c>
      <c r="F4" s="754" t="str">
        <f>VLOOKUP(D4,'All Entries'!$B$1:$G$669,6,0)</f>
        <v>EXTC 2</v>
      </c>
      <c r="G4" s="765" t="s">
        <v>14001</v>
      </c>
      <c r="H4" s="754">
        <v>305000</v>
      </c>
      <c r="I4" s="754" t="str">
        <f>VLOOKUP(D4,'All Entries'!$B$1:$M$669,12,0)</f>
        <v>shruti.pardeshi@vit.edu.in</v>
      </c>
      <c r="J4" s="754" t="str">
        <f>VLOOKUP(D4,'All Entries'!$B$1:$N$669,13,0)</f>
        <v>shrutipardeshi92@gmail.com</v>
      </c>
      <c r="K4" s="754">
        <f>VLOOKUP(D4,'All Entries'!$B$1:$P$669,15,0)</f>
        <v>9820957140</v>
      </c>
    </row>
    <row r="5" spans="2:11" s="752" customFormat="1" ht="17.25" thickTop="1" thickBot="1">
      <c r="B5" s="753">
        <v>4</v>
      </c>
      <c r="C5" s="766" t="s">
        <v>4864</v>
      </c>
      <c r="D5" s="754" t="s">
        <v>4863</v>
      </c>
      <c r="E5" s="754" t="str">
        <f>VLOOKUP(D5,'All Entries'!$B$1:$F$669,5,0)</f>
        <v>EXTC</v>
      </c>
      <c r="F5" s="754" t="str">
        <f>VLOOKUP(D5,'All Entries'!$B$1:$G$669,6,0)</f>
        <v>EXTC 3</v>
      </c>
      <c r="G5" s="765" t="s">
        <v>14001</v>
      </c>
      <c r="H5" s="754">
        <v>305000</v>
      </c>
      <c r="I5" s="754" t="str">
        <f>VLOOKUP(D5,'All Entries'!$B$1:$M$669,12,0)</f>
        <v>mohd.malkani@vit.edu.in</v>
      </c>
      <c r="J5" s="754" t="str">
        <f>VLOOKUP(D5,'All Entries'!$B$1:$N$669,13,0)</f>
        <v>aamermalkani55567@gmail.com</v>
      </c>
      <c r="K5" s="754">
        <f>VLOOKUP(D5,'All Entries'!$B$1:$P$669,15,0)</f>
        <v>9773469504</v>
      </c>
    </row>
    <row r="6" spans="2:11" s="752" customFormat="1" ht="17.25" thickTop="1" thickBot="1">
      <c r="B6" s="753">
        <v>5</v>
      </c>
      <c r="C6" s="766" t="s">
        <v>13344</v>
      </c>
      <c r="D6" s="754" t="s">
        <v>13360</v>
      </c>
      <c r="E6" s="754" t="str">
        <f>VLOOKUP(D6,'All Entries'!$B$1:$F$669,5,0)</f>
        <v>EXTC</v>
      </c>
      <c r="F6" s="754" t="str">
        <f>VLOOKUP(D6,'All Entries'!$B$1:$G$669,6,0)</f>
        <v>EXTC 3</v>
      </c>
      <c r="G6" s="765" t="s">
        <v>14001</v>
      </c>
      <c r="H6" s="754">
        <v>305000</v>
      </c>
      <c r="I6" s="754" t="str">
        <f>VLOOKUP(D6,'All Entries'!$B$1:$M$669,12,0)</f>
        <v>amit.pandey@vit.edu.in</v>
      </c>
      <c r="J6" s="754" t="str">
        <f>VLOOKUP(D6,'All Entries'!$B$1:$N$669,13,0)</f>
        <v>pamit1687@gmail.com</v>
      </c>
      <c r="K6" s="754">
        <f>VLOOKUP(D6,'All Entries'!$B$1:$P$669,15,0)</f>
        <v>8779399205</v>
      </c>
    </row>
    <row r="7" spans="2:11" s="752" customFormat="1" ht="17.25" thickTop="1" thickBot="1">
      <c r="B7" s="753">
        <v>6</v>
      </c>
      <c r="C7" s="766" t="s">
        <v>3005</v>
      </c>
      <c r="D7" s="754" t="s">
        <v>3004</v>
      </c>
      <c r="E7" s="754" t="str">
        <f>VLOOKUP(D7,'All Entries'!$B$1:$F$669,5,0)</f>
        <v>CMPN</v>
      </c>
      <c r="F7" s="754" t="str">
        <f>VLOOKUP(D7,'All Entries'!$B$1:$G$669,6,0)</f>
        <v>CMPN-1</v>
      </c>
      <c r="G7" s="765" t="s">
        <v>14001</v>
      </c>
      <c r="H7" s="754">
        <v>305000</v>
      </c>
      <c r="I7" s="754" t="str">
        <f>VLOOKUP(D7,'All Entries'!$B$1:$M$669,12,0)</f>
        <v>gayatri.nemade@vit.edu.in</v>
      </c>
      <c r="J7" s="754" t="str">
        <f>VLOOKUP(D7,'All Entries'!$B$1:$N$669,13,0)</f>
        <v>gayatrinemade536@gmail.com</v>
      </c>
      <c r="K7" s="754">
        <f>VLOOKUP(D7,'All Entries'!$B$1:$P$669,15,0)</f>
        <v>8551039965</v>
      </c>
    </row>
    <row r="8" spans="2:11" s="752" customFormat="1" ht="17.25" thickTop="1" thickBot="1">
      <c r="B8" s="753">
        <v>7</v>
      </c>
      <c r="C8" s="766" t="s">
        <v>4107</v>
      </c>
      <c r="D8" s="754" t="s">
        <v>4106</v>
      </c>
      <c r="E8" s="754" t="str">
        <f>VLOOKUP(D8,'All Entries'!$B$1:$F$669,5,0)</f>
        <v>ETRX</v>
      </c>
      <c r="F8" s="754" t="str">
        <f>VLOOKUP(D8,'All Entries'!$B$1:$G$669,6,0)</f>
        <v>ETRX 2</v>
      </c>
      <c r="G8" s="765" t="s">
        <v>14001</v>
      </c>
      <c r="H8" s="754">
        <v>305000</v>
      </c>
      <c r="I8" s="754" t="str">
        <f>VLOOKUP(D8,'All Entries'!$B$1:$M$669,12,0)</f>
        <v>Krisha.jain@vit.edu.in</v>
      </c>
      <c r="J8" s="754" t="str">
        <f>VLOOKUP(D8,'All Entries'!$B$1:$N$669,13,0)</f>
        <v>krishajaindec23@gmail.com</v>
      </c>
      <c r="K8" s="847">
        <f>VLOOKUP(D8,'All Entries'!$B$1:$P$669,15,0)</f>
        <v>919619931865</v>
      </c>
    </row>
    <row r="9" spans="2:11" s="752" customFormat="1" ht="17.25" thickTop="1" thickBot="1">
      <c r="B9" s="753">
        <v>8</v>
      </c>
      <c r="C9" s="766" t="s">
        <v>8003</v>
      </c>
      <c r="D9" s="754" t="s">
        <v>8002</v>
      </c>
      <c r="E9" s="754" t="str">
        <f>VLOOKUP(D9,'All Entries'!$B$1:$F$669,5,0)</f>
        <v>EXTC</v>
      </c>
      <c r="F9" s="754" t="str">
        <f>VLOOKUP(D9,'All Entries'!$B$1:$G$669,6,0)</f>
        <v>EXTC 3</v>
      </c>
      <c r="G9" s="765" t="s">
        <v>14001</v>
      </c>
      <c r="H9" s="754">
        <v>305000</v>
      </c>
      <c r="I9" s="754" t="str">
        <f>VLOOKUP(D9,'All Entries'!$B$1:$M$669,12,0)</f>
        <v>sanju.gera@vit.edu.in</v>
      </c>
      <c r="J9" s="754" t="str">
        <f>VLOOKUP(D9,'All Entries'!$B$1:$N$669,13,0)</f>
        <v>sanjay.gera.41@gmail.com</v>
      </c>
      <c r="K9" s="754">
        <f>VLOOKUP(D9,'All Entries'!$B$1:$P$669,15,0)</f>
        <v>7666008937</v>
      </c>
    </row>
    <row r="10" spans="2:11" s="752" customFormat="1" ht="17.25" thickTop="1" thickBot="1">
      <c r="B10" s="753">
        <v>9</v>
      </c>
      <c r="C10" s="766" t="s">
        <v>13524</v>
      </c>
      <c r="D10" s="754" t="s">
        <v>13525</v>
      </c>
      <c r="E10" s="754" t="str">
        <f>VLOOKUP(D10,'All Entries'!$B$1:$F$669,5,0)</f>
        <v>ETRX</v>
      </c>
      <c r="F10" s="754" t="str">
        <f>VLOOKUP(D10,'All Entries'!$B$1:$G$669,6,0)</f>
        <v>ETRX 1</v>
      </c>
      <c r="G10" s="765" t="s">
        <v>14001</v>
      </c>
      <c r="H10" s="754">
        <v>305000</v>
      </c>
      <c r="I10" s="754" t="str">
        <f>VLOOKUP(D10,'All Entries'!$B$1:$M$669,12,0)</f>
        <v>jayesh.matkar@vit.edu.in</v>
      </c>
      <c r="J10" s="754" t="str">
        <f>VLOOKUP(D10,'All Entries'!$B$1:$N$669,13,0)</f>
        <v>jayeshmatkar1999@gmail.com</v>
      </c>
      <c r="K10" s="754">
        <f>VLOOKUP(D10,'All Entries'!$B$1:$P$669,15,0)</f>
        <v>9869843534</v>
      </c>
    </row>
    <row r="11" spans="2:11" s="752" customFormat="1" ht="17.25" thickTop="1" thickBot="1">
      <c r="B11" s="753">
        <v>10</v>
      </c>
      <c r="C11" s="766" t="s">
        <v>5396</v>
      </c>
      <c r="D11" s="754" t="s">
        <v>5395</v>
      </c>
      <c r="E11" s="754" t="str">
        <f>VLOOKUP(D11,'All Entries'!$B$1:$F$669,5,0)</f>
        <v>CMPN</v>
      </c>
      <c r="F11" s="754" t="str">
        <f>VLOOKUP(D11,'All Entries'!$B$1:$G$669,6,0)</f>
        <v>CMPN-3</v>
      </c>
      <c r="G11" s="765" t="s">
        <v>14001</v>
      </c>
      <c r="H11" s="754">
        <v>305000</v>
      </c>
      <c r="I11" s="754" t="str">
        <f>VLOOKUP(D11,'All Entries'!$B$1:$M$669,12,0)</f>
        <v>nikita.nirmal@vit.edu.in</v>
      </c>
      <c r="J11" s="754" t="str">
        <f>VLOOKUP(D11,'All Entries'!$B$1:$N$669,13,0)</f>
        <v>nikitanirmal27@gmail.com</v>
      </c>
      <c r="K11" s="754">
        <f>VLOOKUP(D11,'All Entries'!$B$1:$P$669,15,0)</f>
        <v>9594292830</v>
      </c>
    </row>
    <row r="12" spans="2:11" ht="15.75" thickTop="1">
      <c r="B12" s="657"/>
      <c r="C12" s="657">
        <f>COUNTA(C2:C11)</f>
        <v>10</v>
      </c>
    </row>
    <row r="13" spans="2:11" ht="15.75" thickBot="1"/>
    <row r="14" spans="2:11" ht="16.5" thickTop="1" thickBot="1">
      <c r="C14" s="1123" t="s">
        <v>14001</v>
      </c>
      <c r="D14" s="768" t="s">
        <v>14003</v>
      </c>
      <c r="E14" s="761">
        <v>7</v>
      </c>
    </row>
    <row r="15" spans="2:11" ht="16.5" thickTop="1" thickBot="1">
      <c r="C15" s="1123"/>
      <c r="D15" s="768" t="s">
        <v>14004</v>
      </c>
      <c r="E15" s="761">
        <v>3</v>
      </c>
    </row>
    <row r="16" spans="2:11" ht="15.75" thickTop="1"/>
  </sheetData>
  <mergeCells count="1">
    <mergeCell ref="C14:C15"/>
  </mergeCells>
  <conditionalFormatting sqref="D1">
    <cfRule type="duplicateValues" dxfId="52" priority="1"/>
  </conditionalFormatting>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4"/>
  <sheetViews>
    <sheetView workbookViewId="0">
      <selection activeCell="A10" sqref="A10"/>
    </sheetView>
  </sheetViews>
  <sheetFormatPr defaultRowHeight="15"/>
  <cols>
    <col min="1" max="1" width="27.85546875" bestFit="1" customWidth="1"/>
    <col min="2" max="2" width="15.85546875" bestFit="1" customWidth="1"/>
    <col min="3" max="3" width="26.140625" bestFit="1" customWidth="1"/>
    <col min="4" max="4" width="20" style="607" customWidth="1"/>
    <col min="5" max="5" width="7" bestFit="1" customWidth="1"/>
    <col min="7" max="7" width="40.42578125" style="657" customWidth="1"/>
    <col min="8" max="8" width="9.7109375" customWidth="1"/>
    <col min="9" max="9" width="28.7109375" bestFit="1" customWidth="1"/>
    <col min="10" max="10" width="30.28515625" bestFit="1" customWidth="1"/>
    <col min="11" max="11" width="12.5703125"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16.5" thickTop="1" thickBot="1">
      <c r="B2" s="753">
        <v>1</v>
      </c>
      <c r="C2" s="754" t="s">
        <v>14154</v>
      </c>
      <c r="D2" s="754" t="s">
        <v>99</v>
      </c>
      <c r="E2" s="754" t="str">
        <f>VLOOKUP(D2,'All Entries'!$B$1:$F$669,5,0)</f>
        <v>EXTC</v>
      </c>
      <c r="F2" s="754" t="str">
        <f>VLOOKUP(D2,'All Entries'!$B$1:$G$669,6,0)</f>
        <v>EXTC 3</v>
      </c>
      <c r="G2" s="754" t="s">
        <v>14174</v>
      </c>
      <c r="H2" s="754">
        <v>156000</v>
      </c>
      <c r="I2" s="754" t="str">
        <f>VLOOKUP(D2,'All Entries'!$B$1:$M$669,12,0)</f>
        <v>aaditya.jadhav@vit.edu.in</v>
      </c>
      <c r="J2" s="754" t="str">
        <f>VLOOKUP(D2,'All Entries'!$B$1:$N$669,13,0)</f>
        <v>aaditya.jadhav7@gmail.com</v>
      </c>
      <c r="K2" s="754">
        <f>VLOOKUP(D2,'All Entries'!$B$1:$P$669,15,0)</f>
        <v>9987329348</v>
      </c>
    </row>
    <row r="3" spans="2:11" s="752" customFormat="1" ht="17.25" thickTop="1" thickBot="1">
      <c r="B3" s="753">
        <v>2</v>
      </c>
      <c r="C3" s="754" t="s">
        <v>14155</v>
      </c>
      <c r="D3" s="754" t="s">
        <v>2463</v>
      </c>
      <c r="E3" s="754" t="str">
        <f>VLOOKUP(D3,'All Entries'!$B$1:$F$669,5,0)</f>
        <v>EXTC</v>
      </c>
      <c r="F3" s="754" t="str">
        <f>VLOOKUP(D3,'All Entries'!$B$1:$G$669,6,0)</f>
        <v>EXTC 3</v>
      </c>
      <c r="G3" s="767" t="s">
        <v>14174</v>
      </c>
      <c r="H3" s="754">
        <v>156000</v>
      </c>
      <c r="I3" s="754" t="str">
        <f>VLOOKUP(D3,'All Entries'!$B$1:$M$669,12,0)</f>
        <v>chintan.chauhan@vit.edu.in</v>
      </c>
      <c r="J3" s="754" t="str">
        <f>VLOOKUP(D3,'All Entries'!$B$1:$N$669,13,0)</f>
        <v>chintanchauhan79@gmail.com</v>
      </c>
      <c r="K3" s="754">
        <f>VLOOKUP(D3,'All Entries'!$B$1:$P$669,15,0)</f>
        <v>9967342767</v>
      </c>
    </row>
    <row r="4" spans="2:11" s="752" customFormat="1" ht="17.25" thickTop="1" thickBot="1">
      <c r="B4" s="753">
        <v>3</v>
      </c>
      <c r="C4" s="754" t="s">
        <v>14156</v>
      </c>
      <c r="D4" s="754" t="s">
        <v>2902</v>
      </c>
      <c r="E4" s="754" t="str">
        <f>VLOOKUP(D4,'All Entries'!$B$1:$F$669,5,0)</f>
        <v>EXTC</v>
      </c>
      <c r="F4" s="754" t="str">
        <f>VLOOKUP(D4,'All Entries'!$B$1:$G$669,6,0)</f>
        <v>EXTC 3</v>
      </c>
      <c r="G4" s="767" t="s">
        <v>14174</v>
      </c>
      <c r="H4" s="754">
        <v>156000</v>
      </c>
      <c r="I4" s="754" t="str">
        <f>VLOOKUP(D4,'All Entries'!$B$1:$M$669,12,0)</f>
        <v>gaurav.awad@vit.edu.in</v>
      </c>
      <c r="J4" s="754" t="str">
        <f>VLOOKUP(D4,'All Entries'!$B$1:$N$669,13,0)</f>
        <v>awadgaurav25@gmail.com</v>
      </c>
      <c r="K4" s="754">
        <f>VLOOKUP(D4,'All Entries'!$B$1:$P$669,15,0)</f>
        <v>8828240841</v>
      </c>
    </row>
    <row r="5" spans="2:11" s="752" customFormat="1" ht="17.25" thickTop="1" thickBot="1">
      <c r="B5" s="753">
        <v>4</v>
      </c>
      <c r="C5" s="754" t="s">
        <v>14157</v>
      </c>
      <c r="D5" s="754" t="s">
        <v>14164</v>
      </c>
      <c r="E5" s="754" t="str">
        <f>VLOOKUP(D5,'All Entries'!$B$1:$F$670,5,0)</f>
        <v>ETRX</v>
      </c>
      <c r="F5" s="754" t="str">
        <f>VLOOKUP(D5,'All Entries'!$B$1:$G$670,6,0)</f>
        <v>ETRX 2</v>
      </c>
      <c r="G5" s="767" t="s">
        <v>14174</v>
      </c>
      <c r="H5" s="754">
        <v>156000</v>
      </c>
      <c r="I5" s="754" t="str">
        <f>VLOOKUP(D5,'All Entries'!$B$1:$M$670,12,0)</f>
        <v>abdullah.khan@vit.edu.in</v>
      </c>
      <c r="J5" s="754" t="str">
        <f>VLOOKUP(D5,'All Entries'!$B$1:$N$670,13,0)</f>
        <v>ka4539768@gmail.com</v>
      </c>
      <c r="K5" s="754">
        <f>VLOOKUP(D5,'All Entries'!$B$1:$P$670,15,0)</f>
        <v>8369307120</v>
      </c>
    </row>
    <row r="6" spans="2:11" s="752" customFormat="1" ht="17.25" thickTop="1" thickBot="1">
      <c r="B6" s="753">
        <v>5</v>
      </c>
      <c r="C6" s="754" t="s">
        <v>14169</v>
      </c>
      <c r="D6" s="754" t="s">
        <v>12905</v>
      </c>
      <c r="E6" s="754" t="str">
        <f>VLOOKUP(D6,'All Entries'!$B$1:$F$669,5,0)</f>
        <v>EXTC</v>
      </c>
      <c r="F6" s="754" t="str">
        <f>VLOOKUP(D6,'All Entries'!$B$1:$G$669,6,0)</f>
        <v>EXTC 3</v>
      </c>
      <c r="G6" s="767" t="s">
        <v>14174</v>
      </c>
      <c r="H6" s="754">
        <v>156000</v>
      </c>
      <c r="I6" s="754" t="str">
        <f>VLOOKUP(D6,'All Entries'!$B$1:$M$669,12,0)</f>
        <v>krishna.mhatre@vit.edu.in</v>
      </c>
      <c r="J6" s="754" t="str">
        <f>VLOOKUP(D6,'All Entries'!$B$1:$N$669,13,0)</f>
        <v>mhatrekrishna21@gmail.com</v>
      </c>
      <c r="K6" s="754">
        <f>VLOOKUP(D6,'All Entries'!$B$1:$P$669,15,0)</f>
        <v>9930054984</v>
      </c>
    </row>
    <row r="7" spans="2:11" s="752" customFormat="1" ht="17.25" thickTop="1" thickBot="1">
      <c r="B7" s="753">
        <v>6</v>
      </c>
      <c r="C7" s="754" t="s">
        <v>14158</v>
      </c>
      <c r="D7" s="754" t="s">
        <v>13195</v>
      </c>
      <c r="E7" s="754" t="str">
        <f>VLOOKUP(D7,'All Entries'!$B$1:$F$669,5,0)</f>
        <v>EXTC</v>
      </c>
      <c r="F7" s="754" t="str">
        <f>VLOOKUP(D7,'All Entries'!$B$1:$G$669,6,0)</f>
        <v>EXTC 2</v>
      </c>
      <c r="G7" s="767" t="s">
        <v>14174</v>
      </c>
      <c r="H7" s="754">
        <v>156000</v>
      </c>
      <c r="I7" s="754" t="str">
        <f>VLOOKUP(D7,'All Entries'!$B$1:$M$669,12,0)</f>
        <v>lalit.vasam@vit.edu.in</v>
      </c>
      <c r="J7" s="754" t="str">
        <f>VLOOKUP(D7,'All Entries'!$B$1:$N$669,13,0)</f>
        <v>vasamlalit@gmail.com</v>
      </c>
      <c r="K7" s="754">
        <f>VLOOKUP(D7,'All Entries'!$B$1:$P$669,15,0)</f>
        <v>7738590010</v>
      </c>
    </row>
    <row r="8" spans="2:11" s="752" customFormat="1" ht="17.25" thickTop="1" thickBot="1">
      <c r="B8" s="753">
        <v>7</v>
      </c>
      <c r="C8" s="754" t="s">
        <v>14159</v>
      </c>
      <c r="D8" s="754" t="s">
        <v>6746</v>
      </c>
      <c r="E8" s="754" t="str">
        <f>VLOOKUP(D8,'All Entries'!$B$1:$F$669,5,0)</f>
        <v>EXTC</v>
      </c>
      <c r="F8" s="754" t="str">
        <f>VLOOKUP(D8,'All Entries'!$B$1:$G$669,6,0)</f>
        <v>EXTC 2</v>
      </c>
      <c r="G8" s="767" t="s">
        <v>14174</v>
      </c>
      <c r="H8" s="754">
        <v>156000</v>
      </c>
      <c r="I8" s="754" t="str">
        <f>VLOOKUP(D8,'All Entries'!$B$1:$M$669,12,0)</f>
        <v>rahulprabhu14@gmail.com</v>
      </c>
      <c r="J8" s="754" t="str">
        <f>VLOOKUP(D8,'All Entries'!$B$1:$N$669,13,0)</f>
        <v>rahul.prabhu@vit.edu.in</v>
      </c>
      <c r="K8" s="754">
        <f>VLOOKUP(D8,'All Entries'!$B$1:$P$669,15,0)</f>
        <v>9372684838</v>
      </c>
    </row>
    <row r="9" spans="2:11" s="752" customFormat="1" ht="17.25" thickTop="1" thickBot="1">
      <c r="B9" s="753">
        <v>8</v>
      </c>
      <c r="C9" s="754" t="s">
        <v>14160</v>
      </c>
      <c r="D9" s="754" t="s">
        <v>14165</v>
      </c>
      <c r="E9" s="754" t="str">
        <f>VLOOKUP(D9,'All Entries'!$B$1:$F$672,5,0)</f>
        <v>ETRX</v>
      </c>
      <c r="F9" s="754" t="str">
        <f>VLOOKUP(D9,'All Entries'!$B$1:$G$672,6,0)</f>
        <v>ETRX 2</v>
      </c>
      <c r="G9" s="767" t="s">
        <v>14174</v>
      </c>
      <c r="H9" s="754">
        <v>156000</v>
      </c>
      <c r="I9" s="754">
        <f>VLOOKUP(D9,'All Entries'!$B$1:$M$672,12,0)</f>
        <v>0</v>
      </c>
      <c r="J9" s="754" t="str">
        <f>VLOOKUP(D9,'All Entries'!$B$1:$N$672,13,0)</f>
        <v>kotharireetik@gmail.com</v>
      </c>
      <c r="K9" s="754">
        <f>VLOOKUP(D9,'All Entries'!$B$1:$P$672,15,0)</f>
        <v>7715974748</v>
      </c>
    </row>
    <row r="10" spans="2:11" s="752" customFormat="1" ht="17.25" thickTop="1" thickBot="1">
      <c r="B10" s="753">
        <v>9</v>
      </c>
      <c r="C10" s="754" t="s">
        <v>14161</v>
      </c>
      <c r="D10" s="754" t="s">
        <v>14166</v>
      </c>
      <c r="E10" s="754" t="str">
        <f>VLOOKUP(D10,'All Entries'!$B$1:$F$672,5,0)</f>
        <v>EXTC</v>
      </c>
      <c r="F10" s="754" t="str">
        <f>VLOOKUP(D10,'All Entries'!$B$1:$G$672,6,0)</f>
        <v>EXTC 3</v>
      </c>
      <c r="G10" s="767" t="s">
        <v>14174</v>
      </c>
      <c r="H10" s="754">
        <v>156000</v>
      </c>
      <c r="I10" s="754" t="str">
        <f>VLOOKUP(D10,'All Entries'!$B$1:$M$672,12,0)</f>
        <v>rupesh.hogade@vit.edu.in</v>
      </c>
      <c r="J10" s="754" t="str">
        <f>VLOOKUP(D10,'All Entries'!$B$1:$N$672,13,0)</f>
        <v>hogaderupesh@gmail.com</v>
      </c>
      <c r="K10" s="754">
        <f>VLOOKUP(D10,'All Entries'!$B$1:$P$672,15,0)</f>
        <v>9833961426</v>
      </c>
    </row>
    <row r="11" spans="2:11" s="752" customFormat="1" ht="17.25" thickTop="1" thickBot="1">
      <c r="B11" s="753">
        <v>10</v>
      </c>
      <c r="C11" s="754" t="s">
        <v>14170</v>
      </c>
      <c r="D11" s="754" t="s">
        <v>7473</v>
      </c>
      <c r="E11" s="754" t="str">
        <f>VLOOKUP(D11,'All Entries'!$B$1:$F$669,5,0)</f>
        <v>EXTC</v>
      </c>
      <c r="F11" s="754" t="str">
        <f>VLOOKUP(D11,'All Entries'!$B$1:$G$669,6,0)</f>
        <v>EXTC 3</v>
      </c>
      <c r="G11" s="767" t="s">
        <v>14174</v>
      </c>
      <c r="H11" s="754">
        <v>156000</v>
      </c>
      <c r="I11" s="754" t="str">
        <f>VLOOKUP(D11,'All Entries'!$B$1:$M$669,12,0)</f>
        <v>rushikesh.yadav@vit.edu.in</v>
      </c>
      <c r="J11" s="754" t="str">
        <f>VLOOKUP(D11,'All Entries'!$B$1:$N$669,13,0)</f>
        <v>rushiwap7@gmail.com</v>
      </c>
      <c r="K11" s="754">
        <f>VLOOKUP(D11,'All Entries'!$B$1:$P$669,15,0)</f>
        <v>8850463307</v>
      </c>
    </row>
    <row r="12" spans="2:11" s="752" customFormat="1" ht="17.25" thickTop="1" thickBot="1">
      <c r="B12" s="753">
        <v>11</v>
      </c>
      <c r="C12" s="754" t="s">
        <v>14167</v>
      </c>
      <c r="D12" s="754" t="s">
        <v>7757</v>
      </c>
      <c r="E12" s="754" t="str">
        <f>VLOOKUP(D12,'All Entries'!$B$1:$F$669,5,0)</f>
        <v>EXTC</v>
      </c>
      <c r="F12" s="754" t="str">
        <f>VLOOKUP(D12,'All Entries'!$B$1:$G$669,6,0)</f>
        <v>EXTC 3</v>
      </c>
      <c r="G12" s="767" t="s">
        <v>14174</v>
      </c>
      <c r="H12" s="754">
        <v>156000</v>
      </c>
      <c r="I12" s="754" t="str">
        <f>VLOOKUP(D12,'All Entries'!$B$1:$M$669,12,0)</f>
        <v>sahil.rumani@vit.edu.in</v>
      </c>
      <c r="J12" s="754" t="str">
        <f>VLOOKUP(D12,'All Entries'!$B$1:$N$669,13,0)</f>
        <v>sahilrumani1234@gmail.com</v>
      </c>
      <c r="K12" s="754">
        <f>VLOOKUP(D12,'All Entries'!$B$1:$P$669,15,0)</f>
        <v>9833590925</v>
      </c>
    </row>
    <row r="13" spans="2:11" s="752" customFormat="1" ht="31.5" thickTop="1" thickBot="1">
      <c r="B13" s="753">
        <v>12</v>
      </c>
      <c r="C13" s="754" t="s">
        <v>14168</v>
      </c>
      <c r="D13" s="754" t="s">
        <v>8514</v>
      </c>
      <c r="E13" s="754" t="str">
        <f>VLOOKUP(D13,'All Entries'!$B$1:$F$669,5,0)</f>
        <v>EXTC</v>
      </c>
      <c r="F13" s="754" t="str">
        <f>VLOOKUP(D13,'All Entries'!$B$1:$G$669,6,0)</f>
        <v>EXTC 2</v>
      </c>
      <c r="G13" s="767" t="s">
        <v>14174</v>
      </c>
      <c r="H13" s="754">
        <v>156000</v>
      </c>
      <c r="I13" s="754" t="str">
        <f>VLOOKUP(D13,'All Entries'!$B$1:$M$669,12,0)</f>
        <v>shankar.shedge@vit.edu.in</v>
      </c>
      <c r="J13" s="754" t="str">
        <f>VLOOKUP(D13,'All Entries'!$B$1:$N$669,13,0)</f>
        <v>shankar.shedge1999@gmail.com</v>
      </c>
      <c r="K13" s="754">
        <f>VLOOKUP(D13,'All Entries'!$B$1:$P$669,15,0)</f>
        <v>7045858496</v>
      </c>
    </row>
    <row r="14" spans="2:11" ht="15.75" thickTop="1">
      <c r="C14" s="657">
        <f>COUNTA(C2:C13)</f>
        <v>12</v>
      </c>
    </row>
  </sheetData>
  <conditionalFormatting sqref="D1">
    <cfRule type="duplicateValues" dxfId="51" priority="1"/>
  </conditionalFormatting>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8"/>
  <sheetViews>
    <sheetView workbookViewId="0">
      <selection activeCell="C35" sqref="C35"/>
    </sheetView>
  </sheetViews>
  <sheetFormatPr defaultRowHeight="15"/>
  <cols>
    <col min="1" max="1" width="9.140625" customWidth="1"/>
    <col min="2" max="2" width="6.85546875" bestFit="1" customWidth="1"/>
    <col min="3" max="3" width="31.28515625" customWidth="1"/>
    <col min="4" max="4" width="12.28515625" style="607" customWidth="1"/>
    <col min="5" max="5" width="7" bestFit="1" customWidth="1"/>
    <col min="7" max="7" width="12.5703125" style="657" customWidth="1"/>
    <col min="8" max="8" width="8.28515625" customWidth="1"/>
    <col min="9" max="9" width="32.140625" customWidth="1"/>
    <col min="10" max="10" width="31.42578125" customWidth="1"/>
    <col min="11" max="11" width="15.42578125" customWidth="1"/>
  </cols>
  <sheetData>
    <row r="1" spans="2:11" ht="15.75" thickBot="1"/>
    <row r="2" spans="2:11" ht="16.5" thickTop="1" thickBot="1">
      <c r="B2" s="722" t="s">
        <v>11704</v>
      </c>
      <c r="C2" s="682" t="s">
        <v>12321</v>
      </c>
      <c r="D2" s="682" t="s">
        <v>12333</v>
      </c>
      <c r="E2" s="682" t="s">
        <v>12290</v>
      </c>
      <c r="F2" s="682" t="s">
        <v>12492</v>
      </c>
      <c r="G2" s="682" t="s">
        <v>12336</v>
      </c>
      <c r="H2" s="682" t="s">
        <v>12491</v>
      </c>
      <c r="I2" s="682" t="s">
        <v>13744</v>
      </c>
      <c r="J2" s="682" t="s">
        <v>13745</v>
      </c>
      <c r="K2" s="682" t="s">
        <v>13743</v>
      </c>
    </row>
    <row r="3" spans="2:11" s="752" customFormat="1" ht="17.25" thickTop="1" thickBot="1">
      <c r="B3" s="753">
        <v>1</v>
      </c>
      <c r="C3" s="754" t="s">
        <v>14322</v>
      </c>
      <c r="D3" s="754" t="s">
        <v>13037</v>
      </c>
      <c r="E3" s="754" t="str">
        <f>VLOOKUP(D3,'All Entries'!$B$1:$F$669,5,0)</f>
        <v>EXTC</v>
      </c>
      <c r="F3" s="754" t="str">
        <f>VLOOKUP(D3,'All Entries'!$B$1:$G$669,6,0)</f>
        <v>EXTC 2</v>
      </c>
      <c r="G3" s="767" t="s">
        <v>14328</v>
      </c>
      <c r="H3" s="754">
        <v>310000</v>
      </c>
      <c r="I3" s="754" t="str">
        <f>VLOOKUP(D3,'All Entries'!$B$1:$M$669,12,0)</f>
        <v>omeshwari.attarde@vit.edu.in</v>
      </c>
      <c r="J3" s="754" t="str">
        <f>VLOOKUP(D3,'All Entries'!$B$1:$N$669,13,0)</f>
        <v>omeshwari.attarde@gmail.com</v>
      </c>
      <c r="K3" s="754">
        <f>VLOOKUP(D3,'All Entries'!$B$1:$P$669,15,0)</f>
        <v>8169623228</v>
      </c>
    </row>
    <row r="4" spans="2:11" s="752" customFormat="1" ht="17.25" thickTop="1" thickBot="1">
      <c r="B4" s="753">
        <v>2</v>
      </c>
      <c r="C4" s="754" t="s">
        <v>2697</v>
      </c>
      <c r="D4" s="754" t="s">
        <v>2696</v>
      </c>
      <c r="E4" s="754" t="str">
        <f>VLOOKUP(D4,'All Entries'!$B$1:$F$669,5,0)</f>
        <v>EXTC</v>
      </c>
      <c r="F4" s="754" t="str">
        <f>VLOOKUP(D4,'All Entries'!$B$1:$G$669,6,0)</f>
        <v>EXTC 2</v>
      </c>
      <c r="G4" s="767" t="s">
        <v>14328</v>
      </c>
      <c r="H4" s="754">
        <v>310000</v>
      </c>
      <c r="I4" s="754" t="str">
        <f>VLOOKUP(D4,'All Entries'!$B$1:$M$669,12,0)</f>
        <v>diksha.nikumbh@vit.edu.in</v>
      </c>
      <c r="J4" s="754" t="str">
        <f>VLOOKUP(D4,'All Entries'!$B$1:$N$669,13,0)</f>
        <v>diksha14nikumbh@gmail.com</v>
      </c>
      <c r="K4" s="754">
        <f>VLOOKUP(D4,'All Entries'!$B$1:$P$669,15,0)</f>
        <v>9769546295</v>
      </c>
    </row>
    <row r="5" spans="2:11" s="752" customFormat="1" ht="17.25" thickTop="1" thickBot="1">
      <c r="B5" s="753">
        <v>3</v>
      </c>
      <c r="C5" s="754" t="s">
        <v>14330</v>
      </c>
      <c r="D5" s="754" t="s">
        <v>12789</v>
      </c>
      <c r="E5" s="754" t="str">
        <f>VLOOKUP(D5,'All Entries'!$B$1:$F$669,5,0)</f>
        <v>CMPN</v>
      </c>
      <c r="F5" s="754" t="str">
        <f>VLOOKUP(D5,'All Entries'!$B$1:$G$669,6,0)</f>
        <v>CMPN-3</v>
      </c>
      <c r="G5" s="767" t="s">
        <v>14328</v>
      </c>
      <c r="H5" s="754">
        <v>310000</v>
      </c>
      <c r="I5" s="754" t="str">
        <f>VLOOKUP(D5,'All Entries'!$B$1:$M$669,12,0)</f>
        <v>bhavesh.annam@vit.edu.in</v>
      </c>
      <c r="J5" s="754" t="str">
        <f>VLOOKUP(D5,'All Entries'!$B$1:$N$669,13,0)</f>
        <v>bhaveshannam@gmail.com</v>
      </c>
      <c r="K5" s="754">
        <f>VLOOKUP(D5,'All Entries'!$B$1:$P$669,15,0)</f>
        <v>9769772167</v>
      </c>
    </row>
    <row r="6" spans="2:11" s="752" customFormat="1" ht="17.25" thickTop="1" thickBot="1">
      <c r="B6" s="753">
        <v>4</v>
      </c>
      <c r="C6" s="754" t="s">
        <v>14323</v>
      </c>
      <c r="D6" s="754" t="s">
        <v>994</v>
      </c>
      <c r="E6" s="754" t="str">
        <f>VLOOKUP(D6,'All Entries'!$B$1:$F$669,5,0)</f>
        <v>EXTC</v>
      </c>
      <c r="F6" s="754" t="str">
        <f>VLOOKUP(D6,'All Entries'!$B$1:$G$669,6,0)</f>
        <v>EXTC 3</v>
      </c>
      <c r="G6" s="767" t="s">
        <v>14328</v>
      </c>
      <c r="H6" s="754">
        <v>310000</v>
      </c>
      <c r="I6" s="754" t="str">
        <f>VLOOKUP(D6,'All Entries'!$B$1:$M$669,12,0)</f>
        <v>akshay.avhad@vit.edu.in</v>
      </c>
      <c r="J6" s="754" t="str">
        <f>VLOOKUP(D6,'All Entries'!$B$1:$N$669,13,0)</f>
        <v>akshayavhad21@gmail.com</v>
      </c>
      <c r="K6" s="754">
        <f>VLOOKUP(D6,'All Entries'!$B$1:$P$669,15,0)</f>
        <v>8268228845</v>
      </c>
    </row>
    <row r="7" spans="2:11" s="752" customFormat="1" ht="17.25" thickTop="1" thickBot="1">
      <c r="B7" s="753">
        <v>5</v>
      </c>
      <c r="C7" s="754" t="s">
        <v>14324</v>
      </c>
      <c r="D7" s="754" t="s">
        <v>1475</v>
      </c>
      <c r="E7" s="754" t="str">
        <f>VLOOKUP(D7,'All Entries'!$B$1:$F$669,5,0)</f>
        <v>CMPN</v>
      </c>
      <c r="F7" s="754" t="str">
        <f>VLOOKUP(D7,'All Entries'!$B$1:$G$669,6,0)</f>
        <v>CMPN-2</v>
      </c>
      <c r="G7" s="767" t="s">
        <v>14328</v>
      </c>
      <c r="H7" s="754">
        <v>310000</v>
      </c>
      <c r="I7" s="754" t="str">
        <f>VLOOKUP(D7,'All Entries'!$B$1:$M$669,12,0)</f>
        <v>aniruddh.sawant@vit.edu.in</v>
      </c>
      <c r="J7" s="754" t="str">
        <f>VLOOKUP(D7,'All Entries'!$B$1:$N$669,13,0)</f>
        <v>aniruddharsawant@gmail.com</v>
      </c>
      <c r="K7" s="754">
        <f>VLOOKUP(D7,'All Entries'!$B$1:$P$669,15,0)</f>
        <v>8454851647</v>
      </c>
    </row>
    <row r="8" spans="2:11" s="752" customFormat="1" ht="17.25" thickTop="1" thickBot="1">
      <c r="B8" s="753">
        <v>6</v>
      </c>
      <c r="C8" s="754" t="s">
        <v>11842</v>
      </c>
      <c r="D8" s="754" t="s">
        <v>878</v>
      </c>
      <c r="E8" s="754" t="str">
        <f>VLOOKUP(D8,'All Entries'!$B$1:$F$669,5,0)</f>
        <v>EXTC</v>
      </c>
      <c r="F8" s="754" t="str">
        <f>VLOOKUP(D8,'All Entries'!$B$1:$G$669,6,0)</f>
        <v>EXTC 2</v>
      </c>
      <c r="G8" s="767" t="s">
        <v>14328</v>
      </c>
      <c r="H8" s="754">
        <v>310000</v>
      </c>
      <c r="I8" s="754" t="str">
        <f>VLOOKUP(D8,'All Entries'!$B$1:$M$669,12,0)</f>
        <v>akanksha.khanvilkar@vit.edu.in</v>
      </c>
      <c r="J8" s="754" t="str">
        <f>VLOOKUP(D8,'All Entries'!$B$1:$N$669,13,0)</f>
        <v>akankshakhanvilkar1@gmail.com</v>
      </c>
      <c r="K8" s="754">
        <f>VLOOKUP(D8,'All Entries'!$B$1:$P$669,15,0)</f>
        <v>7506983151</v>
      </c>
    </row>
    <row r="9" spans="2:11" s="752" customFormat="1" ht="17.25" thickTop="1" thickBot="1">
      <c r="B9" s="753">
        <v>7</v>
      </c>
      <c r="C9" s="754" t="s">
        <v>3064</v>
      </c>
      <c r="D9" s="754" t="s">
        <v>3063</v>
      </c>
      <c r="E9" s="754" t="str">
        <f>VLOOKUP(D9,'All Entries'!$B$1:$F$669,5,0)</f>
        <v>ETRX</v>
      </c>
      <c r="F9" s="754" t="str">
        <f>VLOOKUP(D9,'All Entries'!$B$1:$G$669,6,0)</f>
        <v>ETRX 1</v>
      </c>
      <c r="G9" s="767" t="s">
        <v>14328</v>
      </c>
      <c r="H9" s="754">
        <v>310000</v>
      </c>
      <c r="I9" s="754" t="str">
        <f>VLOOKUP(D9,'All Entries'!$B$1:$M$669,12,0)</f>
        <v>gopal.pandhare@vit.edu.in</v>
      </c>
      <c r="J9" s="754" t="str">
        <f>VLOOKUP(D9,'All Entries'!$B$1:$N$669,13,0)</f>
        <v>gopal.pandhare777@gmail.com</v>
      </c>
      <c r="K9" s="847">
        <f>VLOOKUP(D9,'All Entries'!$B$1:$P$669,15,0)</f>
        <v>9167139025</v>
      </c>
    </row>
    <row r="10" spans="2:11" s="752" customFormat="1" ht="17.25" thickTop="1" thickBot="1">
      <c r="B10" s="753">
        <v>8</v>
      </c>
      <c r="C10" s="754" t="s">
        <v>6933</v>
      </c>
      <c r="D10" s="754" t="s">
        <v>6932</v>
      </c>
      <c r="E10" s="754" t="str">
        <f>VLOOKUP(D10,'All Entries'!$B$1:$F$669,5,0)</f>
        <v>INFT</v>
      </c>
      <c r="F10" s="754" t="str">
        <f>VLOOKUP(D10,'All Entries'!$B$1:$G$669,6,0)</f>
        <v>INFT-3</v>
      </c>
      <c r="G10" s="767" t="s">
        <v>14328</v>
      </c>
      <c r="H10" s="754">
        <v>310000</v>
      </c>
      <c r="I10" s="754" t="str">
        <f>VLOOKUP(D10,'All Entries'!$B$1:$M$669,12,0)</f>
        <v>rashmi.gund@vit.edu.in</v>
      </c>
      <c r="J10" s="754" t="str">
        <f>VLOOKUP(D10,'All Entries'!$B$1:$N$669,13,0)</f>
        <v>rashgund1810@gmail.com</v>
      </c>
      <c r="K10" s="754">
        <f>VLOOKUP(D10,'All Entries'!$B$1:$P$669,15,0)</f>
        <v>8425953618</v>
      </c>
    </row>
    <row r="11" spans="2:11" s="752" customFormat="1" ht="17.25" thickTop="1" thickBot="1">
      <c r="B11" s="753">
        <v>9</v>
      </c>
      <c r="C11" s="754" t="s">
        <v>6296</v>
      </c>
      <c r="D11" s="754" t="s">
        <v>6295</v>
      </c>
      <c r="E11" s="754" t="str">
        <f>VLOOKUP(D11,'All Entries'!$B$1:$F$669,5,0)</f>
        <v>INFT</v>
      </c>
      <c r="F11" s="754" t="str">
        <f>VLOOKUP(D11,'All Entries'!$B$1:$G$669,6,0)</f>
        <v>INFT-2</v>
      </c>
      <c r="G11" s="767" t="s">
        <v>14328</v>
      </c>
      <c r="H11" s="754">
        <v>310000</v>
      </c>
      <c r="I11" s="754" t="str">
        <f>VLOOKUP(D11,'All Entries'!$B$1:$M$669,12,0)</f>
        <v>prathmesh.gawande@vit.edu.in</v>
      </c>
      <c r="J11" s="754" t="str">
        <f>VLOOKUP(D11,'All Entries'!$B$1:$N$669,13,0)</f>
        <v>prathmesh3199@gmail.com</v>
      </c>
      <c r="K11" s="754">
        <f>VLOOKUP(D11,'All Entries'!$B$1:$P$669,15,0)</f>
        <v>8767417721</v>
      </c>
    </row>
    <row r="12" spans="2:11" s="752" customFormat="1" ht="17.25" thickTop="1" thickBot="1">
      <c r="B12" s="753">
        <v>10</v>
      </c>
      <c r="C12" s="754" t="s">
        <v>7546</v>
      </c>
      <c r="D12" s="754" t="s">
        <v>7545</v>
      </c>
      <c r="E12" s="754" t="str">
        <f>VLOOKUP(D12,'All Entries'!$B$1:$F$669,5,0)</f>
        <v>EXTC</v>
      </c>
      <c r="F12" s="754" t="str">
        <f>VLOOKUP(D12,'All Entries'!$B$1:$G$669,6,0)</f>
        <v>EXTC 1</v>
      </c>
      <c r="G12" s="767" t="s">
        <v>14328</v>
      </c>
      <c r="H12" s="754">
        <v>310000</v>
      </c>
      <c r="I12" s="754" t="str">
        <f>VLOOKUP(D12,'All Entries'!$B$1:$M$669,12,0)</f>
        <v>sachin.pathak@vit.edu.in</v>
      </c>
      <c r="J12" s="754" t="str">
        <f>VLOOKUP(D12,'All Entries'!$B$1:$N$669,13,0)</f>
        <v>sachin.pathak2000.sp@gmail.com</v>
      </c>
      <c r="K12" s="754">
        <f>VLOOKUP(D12,'All Entries'!$B$1:$P$669,15,0)</f>
        <v>8850782852</v>
      </c>
    </row>
    <row r="13" spans="2:11" s="752" customFormat="1" ht="17.25" thickTop="1" thickBot="1">
      <c r="B13" s="753">
        <v>11</v>
      </c>
      <c r="C13" s="754" t="s">
        <v>14167</v>
      </c>
      <c r="D13" s="754" t="s">
        <v>7757</v>
      </c>
      <c r="E13" s="754" t="str">
        <f>VLOOKUP(D13,'All Entries'!$B$1:$F$669,5,0)</f>
        <v>EXTC</v>
      </c>
      <c r="F13" s="754" t="str">
        <f>VLOOKUP(D13,'All Entries'!$B$1:$G$669,6,0)</f>
        <v>EXTC 3</v>
      </c>
      <c r="G13" s="767" t="s">
        <v>14328</v>
      </c>
      <c r="H13" s="754">
        <v>310000</v>
      </c>
      <c r="I13" s="754" t="str">
        <f>VLOOKUP(D13,'All Entries'!$B$1:$M$669,12,0)</f>
        <v>sahil.rumani@vit.edu.in</v>
      </c>
      <c r="J13" s="754" t="str">
        <f>VLOOKUP(D13,'All Entries'!$B$1:$N$669,13,0)</f>
        <v>sahilrumani1234@gmail.com</v>
      </c>
      <c r="K13" s="754">
        <f>VLOOKUP(D13,'All Entries'!$B$1:$P$669,15,0)</f>
        <v>9833590925</v>
      </c>
    </row>
    <row r="14" spans="2:11" s="752" customFormat="1" ht="17.25" thickTop="1" thickBot="1">
      <c r="B14" s="753">
        <v>12</v>
      </c>
      <c r="C14" s="754" t="s">
        <v>14325</v>
      </c>
      <c r="D14" s="754" t="s">
        <v>8936</v>
      </c>
      <c r="E14" s="754" t="str">
        <f>VLOOKUP(D14,'All Entries'!$B$1:$F$669,5,0)</f>
        <v>CMPN</v>
      </c>
      <c r="F14" s="754" t="str">
        <f>VLOOKUP(D14,'All Entries'!$B$1:$G$669,6,0)</f>
        <v>CMPN-2</v>
      </c>
      <c r="G14" s="767" t="s">
        <v>14328</v>
      </c>
      <c r="H14" s="754">
        <v>310000</v>
      </c>
      <c r="I14" s="754" t="str">
        <f>VLOOKUP(D14,'All Entries'!$B$1:$M$669,12,0)</f>
        <v>shreya.mali@vit.edu.in</v>
      </c>
      <c r="J14" s="754" t="str">
        <f>VLOOKUP(D14,'All Entries'!$B$1:$N$669,13,0)</f>
        <v>shreyamali101@gmail.com</v>
      </c>
      <c r="K14" s="754">
        <f>VLOOKUP(D14,'All Entries'!$B$1:$P$669,15,0)</f>
        <v>9082152575</v>
      </c>
    </row>
    <row r="15" spans="2:11" s="752" customFormat="1" ht="17.25" thickTop="1" thickBot="1">
      <c r="B15" s="753">
        <v>13</v>
      </c>
      <c r="C15" s="754" t="s">
        <v>14329</v>
      </c>
      <c r="D15" s="754" t="s">
        <v>9157</v>
      </c>
      <c r="E15" s="754" t="str">
        <f>VLOOKUP(D15,'All Entries'!$B$1:$F$669,5,0)</f>
        <v>EXTC</v>
      </c>
      <c r="F15" s="754" t="str">
        <f>VLOOKUP(D15,'All Entries'!$B$1:$G$669,6,0)</f>
        <v>EXTC 2</v>
      </c>
      <c r="G15" s="767" t="s">
        <v>14328</v>
      </c>
      <c r="H15" s="754">
        <v>310000</v>
      </c>
      <c r="I15" s="754" t="str">
        <f>VLOOKUP(D15,'All Entries'!$B$1:$M$669,12,0)</f>
        <v>shrvankumar.prajapati@vit.edu.in</v>
      </c>
      <c r="J15" s="754" t="str">
        <f>VLOOKUP(D15,'All Entries'!$B$1:$N$669,13,0)</f>
        <v>ankit.prajapati26@gmail.com</v>
      </c>
      <c r="K15" s="754">
        <f>VLOOKUP(D15,'All Entries'!$B$1:$P$669,15,0)</f>
        <v>8286604915</v>
      </c>
    </row>
    <row r="16" spans="2:11" s="752" customFormat="1" ht="17.25" thickTop="1" thickBot="1">
      <c r="B16" s="753">
        <v>14</v>
      </c>
      <c r="C16" s="754" t="s">
        <v>14326</v>
      </c>
      <c r="D16" s="754" t="s">
        <v>10510</v>
      </c>
      <c r="E16" s="754" t="str">
        <f>VLOOKUP(D16,'All Entries'!$B$1:$F$669,5,0)</f>
        <v>EXTC</v>
      </c>
      <c r="F16" s="754" t="str">
        <f>VLOOKUP(D16,'All Entries'!$B$1:$G$669,6,0)</f>
        <v>EXTC 1</v>
      </c>
      <c r="G16" s="767" t="s">
        <v>14328</v>
      </c>
      <c r="H16" s="754">
        <v>310000</v>
      </c>
      <c r="I16" s="754" t="str">
        <f>VLOOKUP(D16,'All Entries'!$B$1:$M$669,12,0)</f>
        <v>tanmay.zope@vit.edu.in</v>
      </c>
      <c r="J16" s="754" t="str">
        <f>VLOOKUP(D16,'All Entries'!$B$1:$N$669,13,0)</f>
        <v>tanmaydzope@gmail.com</v>
      </c>
      <c r="K16" s="754">
        <f>VLOOKUP(D16,'All Entries'!$B$1:$P$669,15,0)</f>
        <v>9503047572</v>
      </c>
    </row>
    <row r="17" spans="2:11" s="752" customFormat="1" ht="17.25" thickTop="1" thickBot="1">
      <c r="B17" s="753">
        <v>15</v>
      </c>
      <c r="C17" s="754" t="s">
        <v>14327</v>
      </c>
      <c r="D17" s="754" t="s">
        <v>13770</v>
      </c>
      <c r="E17" s="754" t="str">
        <f>VLOOKUP(D17,'All Entries'!$B$1:$F$669,5,0)</f>
        <v>INFT</v>
      </c>
      <c r="F17" s="754" t="str">
        <f>VLOOKUP(D17,'All Entries'!$B$1:$G$669,6,0)</f>
        <v>INFT-2</v>
      </c>
      <c r="G17" s="767" t="s">
        <v>14328</v>
      </c>
      <c r="H17" s="754">
        <v>310000</v>
      </c>
      <c r="I17" s="754" t="str">
        <f>VLOOKUP(D17,'All Entries'!$B$1:$M$669,12,0)</f>
        <v>tooba.ansari@vit.edu.in</v>
      </c>
      <c r="J17" s="754" t="str">
        <f>VLOOKUP(D17,'All Entries'!$B$1:$N$669,13,0)</f>
        <v>toobanaaz99@gmail.com</v>
      </c>
      <c r="K17" s="754">
        <f>VLOOKUP(D17,'All Entries'!$B$1:$P$669,15,0)</f>
        <v>9167931752</v>
      </c>
    </row>
    <row r="18" spans="2:11" s="752" customFormat="1" ht="17.25" thickTop="1" thickBot="1">
      <c r="B18" s="753">
        <v>16</v>
      </c>
      <c r="C18" s="754" t="s">
        <v>6880</v>
      </c>
      <c r="D18" s="754" t="s">
        <v>6879</v>
      </c>
      <c r="E18" s="754" t="str">
        <f>VLOOKUP(D18,'All Entries'!$B$1:$F$669,5,0)</f>
        <v>CMPN</v>
      </c>
      <c r="F18" s="754" t="str">
        <f>VLOOKUP(D18,'All Entries'!$B$1:$G$669,6,0)</f>
        <v>CMPN-2</v>
      </c>
      <c r="G18" s="767" t="s">
        <v>14328</v>
      </c>
      <c r="H18" s="754">
        <v>310000</v>
      </c>
      <c r="I18" s="754" t="str">
        <f>VLOOKUP(D18,'All Entries'!$B$1:$M$669,12,0)</f>
        <v>raunak.chhabra@vit.edu.in</v>
      </c>
      <c r="J18" s="754" t="str">
        <f>VLOOKUP(D18,'All Entries'!$B$1:$N$669,13,0)</f>
        <v>raunaakk.singh@gmail.com</v>
      </c>
      <c r="K18" s="754">
        <f>VLOOKUP(D18,'All Entries'!$B$1:$P$669,15,0)</f>
        <v>9167487625</v>
      </c>
    </row>
    <row r="19" spans="2:11" s="752" customFormat="1" ht="17.25" thickTop="1" thickBot="1">
      <c r="B19" s="753">
        <v>17</v>
      </c>
      <c r="C19" s="754" t="s">
        <v>13337</v>
      </c>
      <c r="D19" s="754" t="s">
        <v>13355</v>
      </c>
      <c r="E19" s="754" t="s">
        <v>12369</v>
      </c>
      <c r="F19" s="754" t="s">
        <v>107</v>
      </c>
      <c r="G19" s="767" t="s">
        <v>14328</v>
      </c>
      <c r="H19" s="754">
        <v>310000</v>
      </c>
      <c r="I19" s="754" t="str">
        <f>VLOOKUP(D19,'All Entries'!$B$1:$M$669,12,0)</f>
        <v>pranay.ghatkar@vit.edu.in</v>
      </c>
      <c r="J19" s="754" t="str">
        <f>VLOOKUP(D19,'All Entries'!$B$1:$N$669,13,0)</f>
        <v>pranay29699@gmail.com</v>
      </c>
      <c r="K19" s="754">
        <f>VLOOKUP(D19,'All Entries'!$B$1:$P$669,15,0)</f>
        <v>8779394191</v>
      </c>
    </row>
    <row r="20" spans="2:11" s="752" customFormat="1" ht="17.25" thickTop="1" thickBot="1">
      <c r="B20" s="753">
        <v>18</v>
      </c>
      <c r="C20" s="754" t="s">
        <v>14756</v>
      </c>
      <c r="D20" s="754" t="s">
        <v>8739</v>
      </c>
      <c r="E20" s="754" t="s">
        <v>12496</v>
      </c>
      <c r="F20" s="754" t="s">
        <v>183</v>
      </c>
      <c r="G20" s="767" t="s">
        <v>14328</v>
      </c>
      <c r="H20" s="754">
        <v>310000</v>
      </c>
      <c r="I20" s="754" t="str">
        <f>VLOOKUP(D20,'All Entries'!$B$1:$M$669,12,0)</f>
        <v>shivani.ambavane@vit.edu.in</v>
      </c>
      <c r="J20" s="754" t="str">
        <f>VLOOKUP(D20,'All Entries'!$B$1:$N$669,13,0)</f>
        <v>ambavaneshivani8@gmail.com</v>
      </c>
      <c r="K20" s="754">
        <f>VLOOKUP(D20,'All Entries'!$B$1:$P$669,15,0)</f>
        <v>9028228631</v>
      </c>
    </row>
    <row r="21" spans="2:11" s="752" customFormat="1" ht="17.25" thickTop="1" thickBot="1">
      <c r="B21" s="753">
        <v>19</v>
      </c>
      <c r="C21" s="754" t="s">
        <v>14757</v>
      </c>
      <c r="D21" s="754" t="s">
        <v>1534</v>
      </c>
      <c r="E21" s="754" t="s">
        <v>12369</v>
      </c>
      <c r="F21" s="754" t="s">
        <v>756</v>
      </c>
      <c r="G21" s="767" t="s">
        <v>14328</v>
      </c>
      <c r="H21" s="754">
        <v>310000</v>
      </c>
      <c r="I21" s="754" t="str">
        <f>VLOOKUP(D21,'All Entries'!$B$1:$M$669,12,0)</f>
        <v>anjali.sawant@vit.edu.in</v>
      </c>
      <c r="J21" s="754" t="str">
        <f>VLOOKUP(D21,'All Entries'!$B$1:$N$669,13,0)</f>
        <v>anjusawant2000@gmail.com</v>
      </c>
      <c r="K21" s="754">
        <f>VLOOKUP(D21,'All Entries'!$B$1:$P$669,15,0)</f>
        <v>8698871435</v>
      </c>
    </row>
    <row r="22" spans="2:11" s="752" customFormat="1" ht="17.25" thickTop="1" thickBot="1">
      <c r="B22" s="753">
        <v>20</v>
      </c>
      <c r="C22" s="754" t="s">
        <v>1742</v>
      </c>
      <c r="D22" s="754" t="s">
        <v>1741</v>
      </c>
      <c r="E22" s="754" t="s">
        <v>12496</v>
      </c>
      <c r="F22" s="754" t="s">
        <v>135</v>
      </c>
      <c r="G22" s="767" t="s">
        <v>14328</v>
      </c>
      <c r="H22" s="754">
        <v>310000</v>
      </c>
      <c r="I22" s="754" t="str">
        <f>VLOOKUP(D22,'All Entries'!$B$1:$M$669,12,0)</f>
        <v>anuja.dhanu@vit.edu.in</v>
      </c>
      <c r="J22" s="754" t="str">
        <f>VLOOKUP(D22,'All Entries'!$B$1:$N$669,13,0)</f>
        <v>anujadhanu685@gmail.com</v>
      </c>
      <c r="K22" s="754">
        <f>VLOOKUP(D22,'All Entries'!$B$1:$P$669,15,0)</f>
        <v>8286798008</v>
      </c>
    </row>
    <row r="23" spans="2:11" s="752" customFormat="1" ht="17.25" thickTop="1" thickBot="1">
      <c r="B23" s="753">
        <v>21</v>
      </c>
      <c r="C23" s="754" t="s">
        <v>14758</v>
      </c>
      <c r="D23" s="754" t="s">
        <v>3704</v>
      </c>
      <c r="E23" s="754" t="s">
        <v>12493</v>
      </c>
      <c r="F23" s="754" t="s">
        <v>226</v>
      </c>
      <c r="G23" s="767" t="s">
        <v>14328</v>
      </c>
      <c r="H23" s="754">
        <v>310000</v>
      </c>
      <c r="I23" s="754" t="str">
        <f>VLOOKUP(D23,'All Entries'!$B$1:$M$669,12,0)</f>
        <v>jinal.kelshikar@vit.edu.in</v>
      </c>
      <c r="J23" s="754" t="str">
        <f>VLOOKUP(D23,'All Entries'!$B$1:$N$669,13,0)</f>
        <v>jinalkelshikar@gmail.com</v>
      </c>
      <c r="K23" s="754">
        <f>VLOOKUP(D23,'All Entries'!$B$1:$P$669,15,0)</f>
        <v>7208666497</v>
      </c>
    </row>
    <row r="24" spans="2:11" s="752" customFormat="1" ht="17.25" thickTop="1" thickBot="1">
      <c r="B24" s="753">
        <v>22</v>
      </c>
      <c r="C24" s="754" t="s">
        <v>14759</v>
      </c>
      <c r="D24" s="754" t="s">
        <v>4031</v>
      </c>
      <c r="E24" s="754" t="s">
        <v>12493</v>
      </c>
      <c r="F24" s="754" t="s">
        <v>274</v>
      </c>
      <c r="G24" s="767" t="s">
        <v>14328</v>
      </c>
      <c r="H24" s="754">
        <v>310000</v>
      </c>
      <c r="I24" s="754" t="str">
        <f>VLOOKUP(D24,'All Entries'!$B$1:$M$669,12,0)</f>
        <v>kiran.mane@vit.edu.in</v>
      </c>
      <c r="J24" s="754" t="str">
        <f>VLOOKUP(D24,'All Entries'!$B$1:$N$669,13,0)</f>
        <v>Kiranmane1699@gmail.com</v>
      </c>
      <c r="K24" s="754">
        <f>VLOOKUP(D24,'All Entries'!$B$1:$P$669,15,0)</f>
        <v>7506321613</v>
      </c>
    </row>
    <row r="25" spans="2:11" s="752" customFormat="1" ht="17.25" thickTop="1" thickBot="1">
      <c r="B25" s="753">
        <v>23</v>
      </c>
      <c r="C25" s="754" t="s">
        <v>5550</v>
      </c>
      <c r="D25" s="754" t="s">
        <v>5549</v>
      </c>
      <c r="E25" s="754" t="s">
        <v>12369</v>
      </c>
      <c r="F25" s="754" t="s">
        <v>107</v>
      </c>
      <c r="G25" s="767" t="s">
        <v>14328</v>
      </c>
      <c r="H25" s="754">
        <v>310000</v>
      </c>
      <c r="I25" s="754" t="str">
        <f>VLOOKUP(D25,'All Entries'!$B$1:$M$669,12,0)</f>
        <v>nishanth.subramani@vit.edu.in</v>
      </c>
      <c r="J25" s="754" t="str">
        <f>VLOOKUP(D25,'All Entries'!$B$1:$N$669,13,0)</f>
        <v>nkounder888@gmail.com</v>
      </c>
      <c r="K25" s="754">
        <f>VLOOKUP(D25,'All Entries'!$B$1:$P$669,15,0)</f>
        <v>9004458074</v>
      </c>
    </row>
    <row r="26" spans="2:11" s="752" customFormat="1" ht="17.25" thickTop="1" thickBot="1">
      <c r="B26" s="753">
        <v>24</v>
      </c>
      <c r="C26" s="754" t="s">
        <v>9119</v>
      </c>
      <c r="D26" s="754" t="s">
        <v>9118</v>
      </c>
      <c r="E26" s="754" t="s">
        <v>12369</v>
      </c>
      <c r="F26" s="754" t="s">
        <v>107</v>
      </c>
      <c r="G26" s="767" t="s">
        <v>14328</v>
      </c>
      <c r="H26" s="754">
        <v>310000</v>
      </c>
      <c r="I26" s="754" t="str">
        <f>VLOOKUP(D26,'All Entries'!$B$1:$M$669,12,0)</f>
        <v>shruti.gonga@vit.edu.in</v>
      </c>
      <c r="J26" s="754" t="str">
        <f>VLOOKUP(D26,'All Entries'!$B$1:$N$669,13,0)</f>
        <v>shrutigonga24@gmail.com</v>
      </c>
      <c r="K26" s="754">
        <f>VLOOKUP(D26,'All Entries'!$B$1:$P$669,15,0)</f>
        <v>8767483895</v>
      </c>
    </row>
    <row r="27" spans="2:11" s="752" customFormat="1" ht="17.25" thickTop="1" thickBot="1">
      <c r="B27" s="753">
        <v>25</v>
      </c>
      <c r="C27" s="754" t="s">
        <v>14760</v>
      </c>
      <c r="D27" s="754" t="s">
        <v>10839</v>
      </c>
      <c r="E27" s="754" t="s">
        <v>12369</v>
      </c>
      <c r="F27" s="754" t="s">
        <v>77</v>
      </c>
      <c r="G27" s="767" t="s">
        <v>14328</v>
      </c>
      <c r="H27" s="754">
        <v>310000</v>
      </c>
      <c r="I27" s="754" t="str">
        <f>VLOOKUP(D27,'All Entries'!$B$1:$M$669,12,0)</f>
        <v>vaibhav.patil@vit.edu.in</v>
      </c>
      <c r="J27" s="754" t="str">
        <f>VLOOKUP(D27,'All Entries'!$B$1:$N$669,13,0)</f>
        <v>vaibhavpatil362000@gmail.com</v>
      </c>
      <c r="K27" s="754">
        <f>VLOOKUP(D27,'All Entries'!$B$1:$P$669,15,0)</f>
        <v>9869744877</v>
      </c>
    </row>
    <row r="28" spans="2:11" ht="15.75" thickTop="1">
      <c r="C28" s="657">
        <f>COUNTA(C3:C27)</f>
        <v>25</v>
      </c>
    </row>
  </sheetData>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
  <sheetViews>
    <sheetView topLeftCell="B1" workbookViewId="0">
      <selection activeCell="K2" sqref="K2"/>
    </sheetView>
  </sheetViews>
  <sheetFormatPr defaultRowHeight="15"/>
  <cols>
    <col min="1" max="1" width="27.85546875" bestFit="1" customWidth="1"/>
    <col min="2" max="2" width="9.85546875" bestFit="1" customWidth="1"/>
    <col min="3" max="3" width="17.5703125" customWidth="1"/>
    <col min="4" max="4" width="12" style="607" customWidth="1"/>
    <col min="7" max="7" width="22.5703125" customWidth="1"/>
    <col min="8" max="8" width="8" customWidth="1"/>
    <col min="9" max="9" width="28.7109375" bestFit="1" customWidth="1"/>
    <col min="10" max="10" width="32.85546875" bestFit="1" customWidth="1"/>
    <col min="11" max="11" width="15.7109375"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s="752" customFormat="1" ht="17.25" thickTop="1" thickBot="1">
      <c r="B2" s="753">
        <v>1</v>
      </c>
      <c r="C2" s="753" t="s">
        <v>14399</v>
      </c>
      <c r="D2" s="753" t="s">
        <v>12749</v>
      </c>
      <c r="E2" s="754" t="str">
        <f>VLOOKUP(D2,'All Entries'!$B$1:$F$669,5,0)</f>
        <v>ETRX</v>
      </c>
      <c r="F2" s="754" t="str">
        <f>VLOOKUP(D2,'All Entries'!$B$1:$G$669,6,0)</f>
        <v>ETRX 1</v>
      </c>
      <c r="G2" s="767" t="s">
        <v>14400</v>
      </c>
      <c r="H2" s="754">
        <v>340000</v>
      </c>
      <c r="I2" s="754" t="str">
        <f>VLOOKUP(D2,'All Entries'!$B$1:$M$669,12,0)</f>
        <v>bhairavi.jagtap@vit.edu.in</v>
      </c>
      <c r="J2" s="754" t="str">
        <f>VLOOKUP(D2,'All Entries'!$B$1:$N$669,13,0)</f>
        <v>bhairavijagtap1210@gmail.com</v>
      </c>
      <c r="K2" s="754">
        <f>VLOOKUP(D2,'All Entries'!$B$1:$P$669,15,0)</f>
        <v>7028383680</v>
      </c>
    </row>
    <row r="3" spans="2:11" ht="15.75" thickTop="1">
      <c r="B3" s="657"/>
      <c r="C3" s="657">
        <f>COUNTA(#REF!)</f>
        <v>1</v>
      </c>
    </row>
  </sheetData>
  <conditionalFormatting sqref="D1">
    <cfRule type="duplicateValues" dxfId="50" priority="1"/>
  </conditionalFormatting>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0"/>
  <sheetViews>
    <sheetView workbookViewId="0">
      <selection activeCell="I7" sqref="I7"/>
    </sheetView>
  </sheetViews>
  <sheetFormatPr defaultRowHeight="15"/>
  <cols>
    <col min="3" max="3" width="26.42578125" bestFit="1" customWidth="1"/>
    <col min="4" max="4" width="11.28515625" bestFit="1" customWidth="1"/>
    <col min="7" max="7" width="18.85546875" bestFit="1" customWidth="1"/>
    <col min="8" max="8" width="10.140625" customWidth="1"/>
    <col min="9" max="9" width="25.710937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4" t="s">
        <v>5051</v>
      </c>
      <c r="D2" s="104" t="s">
        <v>5050</v>
      </c>
      <c r="E2" s="105" t="s">
        <v>207</v>
      </c>
      <c r="F2" s="105" t="s">
        <v>14421</v>
      </c>
      <c r="G2" s="105" t="s">
        <v>14410</v>
      </c>
      <c r="H2" s="104">
        <v>305000</v>
      </c>
      <c r="I2" s="104" t="str">
        <f>VLOOKUP(D2,'All Entries'!$B$2:$M$682,12,0)</f>
        <v>mrunal.katkar@vit.edu.in</v>
      </c>
      <c r="J2" s="104" t="str">
        <f>VLOOKUP(D2,'All Entries'!$B$2:$N$682,13,0)</f>
        <v>mrunalkatkar12@gmail.com</v>
      </c>
      <c r="K2" s="104">
        <f>VLOOKUP(D2,'All Entries'!$B$2:$P$682,15,0)</f>
        <v>8108827738</v>
      </c>
    </row>
    <row r="3" spans="2:11" ht="15.75" thickTop="1">
      <c r="C3" s="657">
        <f>COUNTA(#REF!)</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row r="10" spans="2:11" s="373" customFormat="1">
      <c r="B10"/>
      <c r="C10"/>
      <c r="D10"/>
      <c r="E10"/>
      <c r="F10"/>
      <c r="G10"/>
      <c r="H10"/>
    </row>
  </sheetData>
  <conditionalFormatting sqref="D1">
    <cfRule type="duplicateValues" dxfId="49" priority="1"/>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0"/>
  <sheetViews>
    <sheetView workbookViewId="0">
      <selection activeCell="I16" sqref="I16"/>
    </sheetView>
  </sheetViews>
  <sheetFormatPr defaultRowHeight="15"/>
  <cols>
    <col min="3" max="3" width="26.42578125" bestFit="1" customWidth="1"/>
    <col min="4" max="4" width="11.28515625" bestFit="1" customWidth="1"/>
    <col min="7" max="7" width="9.28515625" bestFit="1" customWidth="1"/>
    <col min="8" max="8" width="10.140625" customWidth="1"/>
    <col min="9" max="9" width="25.7109375" bestFit="1" customWidth="1"/>
    <col min="10" max="10" width="30.85546875" bestFit="1" customWidth="1"/>
    <col min="11" max="11" width="14.140625"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682" t="s">
        <v>13743</v>
      </c>
    </row>
    <row r="2" spans="2:11" ht="16.5" thickTop="1" thickBot="1">
      <c r="B2" s="723">
        <v>1</v>
      </c>
      <c r="C2" s="881" t="s">
        <v>4510</v>
      </c>
      <c r="D2" s="738" t="s">
        <v>4509</v>
      </c>
      <c r="E2" s="879" t="s">
        <v>12496</v>
      </c>
      <c r="F2" s="879" t="s">
        <v>135</v>
      </c>
      <c r="G2" s="879" t="s">
        <v>14412</v>
      </c>
      <c r="H2" s="723">
        <v>500000</v>
      </c>
      <c r="I2" s="723" t="str">
        <f>VLOOKUP(D2,'All Entries'!$B$2:$M$682,12,0)</f>
        <v>manoj.kanade@vit.edu.in</v>
      </c>
      <c r="J2" s="723" t="str">
        <f>VLOOKUP(D2,'All Entries'!$B$2:$N$682,13,0)</f>
        <v>kanademanoj1999@gmail.com</v>
      </c>
      <c r="K2" s="723">
        <f>VLOOKUP(D2,'All Entries'!$B$2:$P$682,15,0)</f>
        <v>7302560603</v>
      </c>
    </row>
    <row r="3" spans="2:11" ht="16.5" thickTop="1" thickBot="1">
      <c r="B3" s="723">
        <v>2</v>
      </c>
      <c r="C3" s="881" t="s">
        <v>7852</v>
      </c>
      <c r="D3" s="738" t="s">
        <v>7851</v>
      </c>
      <c r="E3" s="879" t="s">
        <v>12496</v>
      </c>
      <c r="F3" s="879" t="s">
        <v>183</v>
      </c>
      <c r="G3" s="879" t="s">
        <v>14412</v>
      </c>
      <c r="H3" s="723">
        <v>500000</v>
      </c>
      <c r="I3" s="723" t="str">
        <f>VLOOKUP(D3,'All Entries'!$B$2:$M$682,12,0)</f>
        <v>sameeksha.kadu@vit.edu.in</v>
      </c>
      <c r="J3" s="723" t="str">
        <f>VLOOKUP(D3,'All Entries'!$B$2:$N$682,13,0)</f>
        <v>sameekshakadu1999@gmail.com</v>
      </c>
      <c r="K3" s="723">
        <f>VLOOKUP(D3,'All Entries'!$B$2:$P$682,15,0)</f>
        <v>8452975792</v>
      </c>
    </row>
    <row r="4" spans="2:11" ht="16.5" thickTop="1" thickBot="1">
      <c r="B4" s="723">
        <v>3</v>
      </c>
      <c r="C4" s="881" t="s">
        <v>8700</v>
      </c>
      <c r="D4" s="738" t="s">
        <v>8699</v>
      </c>
      <c r="E4" s="879" t="s">
        <v>12493</v>
      </c>
      <c r="F4" s="879" t="s">
        <v>530</v>
      </c>
      <c r="G4" s="879" t="s">
        <v>14412</v>
      </c>
      <c r="H4" s="723">
        <v>500000</v>
      </c>
      <c r="I4" s="723" t="str">
        <f>VLOOKUP(D4,'All Entries'!$B$2:$M$682,12,0)</f>
        <v>shivam.kharde@vit.edu.in</v>
      </c>
      <c r="J4" s="723" t="str">
        <f>VLOOKUP(D4,'All Entries'!$B$2:$N$682,13,0)</f>
        <v>shivam121820@gmail.com</v>
      </c>
      <c r="K4" s="723">
        <f>VLOOKUP(D4,'All Entries'!$B$2:$P$682,15,0)</f>
        <v>9769636813</v>
      </c>
    </row>
    <row r="5" spans="2:11" ht="16.5" thickTop="1" thickBot="1">
      <c r="B5" s="723">
        <v>4</v>
      </c>
      <c r="C5" s="881" t="s">
        <v>1296</v>
      </c>
      <c r="D5" s="738" t="s">
        <v>1295</v>
      </c>
      <c r="E5" s="910" t="s">
        <v>12493</v>
      </c>
      <c r="F5" s="910" t="s">
        <v>274</v>
      </c>
      <c r="G5" s="910" t="s">
        <v>14412</v>
      </c>
      <c r="H5" s="723">
        <v>500000</v>
      </c>
      <c r="I5" s="723" t="str">
        <f>VLOOKUP(D5,'All Entries'!$B$2:$M$682,12,0)</f>
        <v>anand.shukla@vit.edu.in</v>
      </c>
      <c r="J5" s="723" t="str">
        <f>VLOOKUP(D5,'All Entries'!$B$2:$N$682,13,0)</f>
        <v>anandsshukla201@gmail.com</v>
      </c>
      <c r="K5" s="723">
        <f>VLOOKUP(D5,'All Entries'!$B$2:$P$682,15,0)</f>
        <v>9766908605</v>
      </c>
    </row>
    <row r="6" spans="2:11" ht="15.75" thickTop="1">
      <c r="C6" s="657">
        <f>COUNTA(C2:C5)</f>
        <v>4</v>
      </c>
    </row>
    <row r="8" spans="2:11" s="373" customFormat="1">
      <c r="B8"/>
      <c r="C8"/>
      <c r="D8"/>
      <c r="E8"/>
      <c r="F8"/>
      <c r="G8"/>
      <c r="H8"/>
    </row>
    <row r="9" spans="2:11" s="373" customFormat="1">
      <c r="B9"/>
      <c r="C9"/>
      <c r="D9"/>
      <c r="E9"/>
      <c r="F9"/>
      <c r="G9"/>
      <c r="H9"/>
    </row>
    <row r="10" spans="2:11" s="373" customFormat="1">
      <c r="B10"/>
      <c r="C10"/>
      <c r="D10"/>
      <c r="E10"/>
      <c r="F10"/>
      <c r="G10"/>
      <c r="H10"/>
    </row>
  </sheetData>
  <conditionalFormatting sqref="D1">
    <cfRule type="duplicateValues" dxfId="48" priority="1"/>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3"/>
  <sheetViews>
    <sheetView workbookViewId="0">
      <selection activeCell="H12" sqref="H12"/>
    </sheetView>
  </sheetViews>
  <sheetFormatPr defaultRowHeight="15"/>
  <cols>
    <col min="2" max="2" width="6.85546875" bestFit="1" customWidth="1"/>
    <col min="3" max="3" width="28" bestFit="1" customWidth="1"/>
    <col min="4" max="4" width="11.28515625" bestFit="1" customWidth="1"/>
    <col min="7" max="7" width="18.85546875" bestFit="1" customWidth="1"/>
    <col min="8" max="8" width="10.140625" customWidth="1"/>
    <col min="9" max="9" width="30.2851562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4" t="s">
        <v>14415</v>
      </c>
      <c r="D2" s="104" t="s">
        <v>2902</v>
      </c>
      <c r="E2" s="105" t="s">
        <v>12369</v>
      </c>
      <c r="F2" s="105" t="s">
        <v>107</v>
      </c>
      <c r="G2" s="105" t="s">
        <v>13434</v>
      </c>
      <c r="H2" s="104">
        <v>450000</v>
      </c>
      <c r="I2" s="104" t="str">
        <f>VLOOKUP(D2,'All Entries'!$B$2:$M$682,12,0)</f>
        <v>gaurav.awad@vit.edu.in</v>
      </c>
      <c r="J2" s="104" t="str">
        <f>VLOOKUP(D2,'All Entries'!$B$2:$N$682,13,0)</f>
        <v>awadgaurav25@gmail.com</v>
      </c>
      <c r="K2" s="104">
        <f>VLOOKUP(D2,'All Entries'!$B$2:$P$682,15,0)</f>
        <v>8828240841</v>
      </c>
    </row>
    <row r="3" spans="2:11" ht="16.5" thickTop="1" thickBot="1">
      <c r="B3" s="104">
        <v>2</v>
      </c>
      <c r="C3" s="104" t="s">
        <v>14495</v>
      </c>
      <c r="D3" s="104" t="s">
        <v>12605</v>
      </c>
      <c r="E3" s="105" t="s">
        <v>12496</v>
      </c>
      <c r="F3" s="105" t="s">
        <v>183</v>
      </c>
      <c r="G3" s="105" t="s">
        <v>13434</v>
      </c>
      <c r="H3" s="104">
        <v>450000</v>
      </c>
      <c r="I3" s="104" t="str">
        <f>VLOOKUP(D3,'All Entries'!$B$2:$M$682,12,0)</f>
        <v>mehul.gupta@vit.edu.in</v>
      </c>
      <c r="J3" s="104" t="str">
        <f>VLOOKUP(D3,'All Entries'!$B$2:$N$682,13,0)</f>
        <v>mehulgupta813@gmail.com</v>
      </c>
      <c r="K3" s="104">
        <f>VLOOKUP(D3,'All Entries'!$B$2:$P$682,15,0)</f>
        <v>8451947754</v>
      </c>
    </row>
    <row r="4" spans="2:11" ht="16.5" thickTop="1" thickBot="1">
      <c r="B4" s="104">
        <v>3</v>
      </c>
      <c r="C4" s="104" t="s">
        <v>6296</v>
      </c>
      <c r="D4" s="104" t="s">
        <v>6295</v>
      </c>
      <c r="E4" s="105" t="s">
        <v>12496</v>
      </c>
      <c r="F4" s="105" t="s">
        <v>183</v>
      </c>
      <c r="G4" s="105" t="s">
        <v>13434</v>
      </c>
      <c r="H4" s="104">
        <v>650000</v>
      </c>
      <c r="I4" s="104" t="str">
        <f>VLOOKUP(D4,'All Entries'!$B$2:$M$682,12,0)</f>
        <v>prathmesh.gawande@vit.edu.in</v>
      </c>
      <c r="J4" s="104" t="str">
        <f>VLOOKUP(D4,'All Entries'!$B$2:$N$682,13,0)</f>
        <v>prathmesh3199@gmail.com</v>
      </c>
      <c r="K4" s="104">
        <f>VLOOKUP(D4,'All Entries'!$B$2:$P$682,15,0)</f>
        <v>8767417721</v>
      </c>
    </row>
    <row r="5" spans="2:11" ht="16.5" thickTop="1" thickBot="1">
      <c r="B5" s="104">
        <v>4</v>
      </c>
      <c r="C5" s="104" t="s">
        <v>14326</v>
      </c>
      <c r="D5" s="104" t="s">
        <v>10510</v>
      </c>
      <c r="E5" s="105" t="s">
        <v>12369</v>
      </c>
      <c r="F5" s="105" t="s">
        <v>756</v>
      </c>
      <c r="G5" s="105" t="s">
        <v>13434</v>
      </c>
      <c r="H5" s="104">
        <v>450000</v>
      </c>
      <c r="I5" s="104" t="str">
        <f>VLOOKUP(D5,'All Entries'!$B$2:$M$682,12,0)</f>
        <v>tanmay.zope@vit.edu.in</v>
      </c>
      <c r="J5" s="104" t="str">
        <f>VLOOKUP(D5,'All Entries'!$B$2:$N$682,13,0)</f>
        <v>tanmaydzope@gmail.com</v>
      </c>
      <c r="K5" s="104">
        <f>VLOOKUP(D5,'All Entries'!$B$2:$P$682,15,0)</f>
        <v>9503047572</v>
      </c>
    </row>
    <row r="6" spans="2:11" ht="16.5" thickTop="1" thickBot="1">
      <c r="B6" s="723">
        <v>5</v>
      </c>
      <c r="C6" s="876" t="s">
        <v>14794</v>
      </c>
      <c r="D6" s="301" t="s">
        <v>9515</v>
      </c>
      <c r="E6" s="876" t="s">
        <v>12496</v>
      </c>
      <c r="F6" s="876" t="s">
        <v>183</v>
      </c>
      <c r="G6" s="105" t="s">
        <v>13434</v>
      </c>
      <c r="H6" s="104">
        <v>450000</v>
      </c>
      <c r="I6" s="104" t="str">
        <f>VLOOKUP(D6,'All Entries'!$B$2:$M$682,12,0)</f>
        <v>siddhant.bagat@vit.edu.in</v>
      </c>
      <c r="J6" s="104" t="str">
        <f>VLOOKUP(D6,'All Entries'!$B$2:$N$682,13,0)</f>
        <v>sbagat73@gmail.com</v>
      </c>
      <c r="K6" s="104">
        <f>VLOOKUP(D6,'All Entries'!$B$2:$P$682,15,0)</f>
        <v>7900142535</v>
      </c>
    </row>
    <row r="7" spans="2:11" s="373" customFormat="1" ht="15.75" thickTop="1">
      <c r="B7"/>
      <c r="C7" s="657">
        <f>COUNTA(C2:C6)</f>
        <v>5</v>
      </c>
      <c r="D7"/>
      <c r="E7"/>
      <c r="F7"/>
      <c r="G7"/>
      <c r="H7"/>
    </row>
    <row r="8" spans="2:11" s="373" customFormat="1">
      <c r="D8"/>
      <c r="E8"/>
      <c r="F8"/>
      <c r="G8"/>
      <c r="H8"/>
    </row>
    <row r="9" spans="2:11" s="373" customFormat="1" ht="15.75" thickBot="1">
      <c r="B9"/>
      <c r="C9"/>
      <c r="D9"/>
      <c r="E9"/>
      <c r="F9"/>
      <c r="G9"/>
      <c r="H9"/>
    </row>
    <row r="10" spans="2:11" s="373" customFormat="1" ht="16.5" thickTop="1" thickBot="1">
      <c r="B10"/>
      <c r="C10" s="745" t="s">
        <v>14652</v>
      </c>
      <c r="D10" s="745">
        <v>3</v>
      </c>
      <c r="E10"/>
      <c r="F10"/>
      <c r="G10"/>
      <c r="H10"/>
    </row>
    <row r="11" spans="2:11" s="373" customFormat="1" ht="16.5" thickTop="1" thickBot="1">
      <c r="B11"/>
      <c r="C11" s="745" t="s">
        <v>14653</v>
      </c>
      <c r="D11" s="745">
        <v>1</v>
      </c>
      <c r="E11"/>
      <c r="F11"/>
      <c r="G11"/>
      <c r="H11"/>
    </row>
    <row r="12" spans="2:11" s="373" customFormat="1" ht="31.5" thickTop="1" thickBot="1">
      <c r="B12"/>
      <c r="C12" s="745" t="s">
        <v>14795</v>
      </c>
      <c r="D12" s="745">
        <v>1</v>
      </c>
      <c r="E12"/>
      <c r="F12"/>
      <c r="G12"/>
      <c r="H12"/>
    </row>
    <row r="13" spans="2:11" ht="15.75" thickTop="1"/>
  </sheetData>
  <conditionalFormatting sqref="D1">
    <cfRule type="duplicateValues" dxfId="47" priority="3"/>
  </conditionalFormatting>
  <conditionalFormatting sqref="C10:D10 C11">
    <cfRule type="duplicateValues" dxfId="46" priority="2"/>
  </conditionalFormatting>
  <conditionalFormatting sqref="C12">
    <cfRule type="duplicateValues" dxfId="45" priority="1"/>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0"/>
  <sheetViews>
    <sheetView workbookViewId="0">
      <selection activeCell="I7" sqref="I7"/>
    </sheetView>
  </sheetViews>
  <sheetFormatPr defaultRowHeight="15"/>
  <cols>
    <col min="2" max="2" width="6.85546875" bestFit="1" customWidth="1"/>
    <col min="3" max="3" width="33.28515625" bestFit="1" customWidth="1"/>
    <col min="4" max="4" width="11.28515625" bestFit="1" customWidth="1"/>
    <col min="7" max="7" width="28.7109375" bestFit="1" customWidth="1"/>
    <col min="8" max="8" width="10.140625" customWidth="1"/>
    <col min="9" max="9" width="25.710937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4" t="s">
        <v>14416</v>
      </c>
      <c r="D2" s="104" t="s">
        <v>857</v>
      </c>
      <c r="E2" s="105" t="s">
        <v>12369</v>
      </c>
      <c r="F2" s="105" t="s">
        <v>77</v>
      </c>
      <c r="G2" s="105" t="s">
        <v>14417</v>
      </c>
      <c r="H2" s="104">
        <v>324000</v>
      </c>
      <c r="I2" s="104" t="str">
        <f>VLOOKUP(D2,'All Entries'!$B$2:$M$682,12,0)</f>
        <v>akanksha.samel@vit.edu.in</v>
      </c>
      <c r="J2" s="104" t="str">
        <f>VLOOKUP(D2,'All Entries'!$B$2:$N$682,13,0)</f>
        <v>akankshasamel11@gmail.com</v>
      </c>
      <c r="K2" s="104">
        <f>VLOOKUP(D2,'All Entries'!$B$2:$P$682,15,0)</f>
        <v>9987484093</v>
      </c>
    </row>
    <row r="3" spans="2:11" ht="15.75" thickTop="1">
      <c r="C3" s="657">
        <f>COUNTA(#REF!)</f>
        <v>1</v>
      </c>
    </row>
    <row r="5" spans="2:11" s="373" customFormat="1">
      <c r="B5"/>
      <c r="C5"/>
      <c r="D5"/>
      <c r="E5"/>
      <c r="F5"/>
      <c r="G5"/>
      <c r="H5"/>
    </row>
    <row r="6" spans="2:11" s="373" customFormat="1">
      <c r="B6"/>
      <c r="C6"/>
      <c r="D6"/>
      <c r="E6"/>
      <c r="F6"/>
      <c r="G6"/>
      <c r="H6"/>
    </row>
    <row r="7" spans="2:11" s="373" customFormat="1">
      <c r="D7"/>
      <c r="E7"/>
      <c r="F7"/>
      <c r="G7"/>
      <c r="H7"/>
    </row>
    <row r="8" spans="2:11" s="373" customFormat="1">
      <c r="B8"/>
      <c r="C8"/>
      <c r="D8"/>
      <c r="E8"/>
      <c r="F8"/>
      <c r="G8"/>
      <c r="H8"/>
    </row>
    <row r="9" spans="2:11" s="373" customFormat="1">
      <c r="B9"/>
      <c r="C9"/>
      <c r="D9"/>
      <c r="E9"/>
      <c r="F9"/>
      <c r="G9"/>
      <c r="H9"/>
    </row>
    <row r="10" spans="2:11" s="373" customFormat="1">
      <c r="B10"/>
      <c r="C10"/>
      <c r="D10"/>
      <c r="E10"/>
      <c r="F10"/>
      <c r="G10"/>
      <c r="H10"/>
    </row>
  </sheetData>
  <conditionalFormatting sqref="D1">
    <cfRule type="duplicateValues" dxfId="44" priority="1"/>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E15" sqref="E15"/>
    </sheetView>
  </sheetViews>
  <sheetFormatPr defaultRowHeight="15"/>
  <cols>
    <col min="3" max="3" width="26.42578125" bestFit="1" customWidth="1"/>
    <col min="4" max="4" width="11.28515625" bestFit="1" customWidth="1"/>
    <col min="7" max="7" width="18.85546875" bestFit="1" customWidth="1"/>
    <col min="8" max="8" width="10.140625" customWidth="1"/>
    <col min="9" max="9" width="25.710937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4" t="s">
        <v>14418</v>
      </c>
      <c r="D2" s="104" t="s">
        <v>10355</v>
      </c>
      <c r="E2" s="105" t="s">
        <v>12493</v>
      </c>
      <c r="F2" s="105" t="s">
        <v>530</v>
      </c>
      <c r="G2" s="105" t="s">
        <v>14419</v>
      </c>
      <c r="H2" s="104">
        <v>425000</v>
      </c>
      <c r="I2" s="104" t="str">
        <f>VLOOKUP(D2,'All Entries'!$B$2:$M$682,12,0)</f>
        <v>swapnil.talpade@vit.edu.in</v>
      </c>
      <c r="J2" s="104" t="str">
        <f>VLOOKUP(D2,'All Entries'!$B$2:$N$682,13,0)</f>
        <v>swapniltalpade41@gmail.com</v>
      </c>
      <c r="K2" s="104">
        <f>VLOOKUP(D2,'All Entries'!$B$2:$P$682,15,0)</f>
        <v>9664944550</v>
      </c>
    </row>
    <row r="3" spans="2:11" ht="15.75" thickTop="1">
      <c r="C3" s="657">
        <f>COUNTA(#REF!)</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43" priority="1"/>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C8" sqref="C8"/>
    </sheetView>
  </sheetViews>
  <sheetFormatPr defaultRowHeight="15"/>
  <cols>
    <col min="3" max="3" width="26.42578125" bestFit="1" customWidth="1"/>
    <col min="4" max="4" width="11.28515625" bestFit="1" customWidth="1"/>
    <col min="7" max="7" width="18.85546875" bestFit="1" customWidth="1"/>
    <col min="8" max="8" width="10.140625" customWidth="1"/>
    <col min="9" max="9" width="25.710937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5" t="s">
        <v>200</v>
      </c>
      <c r="D2" s="105" t="s">
        <v>199</v>
      </c>
      <c r="E2" s="105" t="s">
        <v>207</v>
      </c>
      <c r="F2" s="105" t="s">
        <v>14648</v>
      </c>
      <c r="G2" s="105" t="s">
        <v>14493</v>
      </c>
      <c r="H2" s="104">
        <v>350000</v>
      </c>
      <c r="I2" s="104" t="str">
        <f>VLOOKUP(D2,'All Entries'!$B$2:$M$682,12,0)</f>
        <v>aarti.ahire@vit.edu.in</v>
      </c>
      <c r="J2" s="104" t="str">
        <f>VLOOKUP(D2,'All Entries'!$B$2:$N$682,13,0)</f>
        <v>aarti240799@gmail.com</v>
      </c>
      <c r="K2" s="104">
        <f>VLOOKUP(D2,'All Entries'!$B$2:$P$682,15,0)</f>
        <v>8451008530</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42" priority="1"/>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C7" sqref="C7"/>
    </sheetView>
  </sheetViews>
  <sheetFormatPr defaultRowHeight="15"/>
  <cols>
    <col min="3" max="3" width="26.42578125" bestFit="1" customWidth="1"/>
    <col min="4" max="4" width="11.28515625" bestFit="1" customWidth="1"/>
    <col min="7" max="7" width="18.85546875" bestFit="1" customWidth="1"/>
    <col min="8" max="8" width="10.140625" customWidth="1"/>
    <col min="9" max="9" width="20.85546875" customWidth="1"/>
    <col min="10" max="10" width="24" customWidth="1"/>
    <col min="11" max="11" width="11.710937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5" t="s">
        <v>13886</v>
      </c>
      <c r="D2" s="105" t="s">
        <v>5316</v>
      </c>
      <c r="E2" s="105" t="s">
        <v>12493</v>
      </c>
      <c r="F2" s="105" t="s">
        <v>530</v>
      </c>
      <c r="G2" s="105" t="s">
        <v>14497</v>
      </c>
      <c r="H2" s="104">
        <v>500000</v>
      </c>
      <c r="I2" s="104" t="str">
        <f>VLOOKUP(D2,'All Entries'!$B$2:$M$682,12,0)</f>
        <v>nihar.koli@vit.edu.in</v>
      </c>
      <c r="J2" s="104" t="str">
        <f>VLOOKUP(D2,'All Entries'!$B$2:$N$682,13,0)</f>
        <v>niharkoli111@gmail.com</v>
      </c>
      <c r="K2" s="104">
        <f>VLOOKUP(D2,'All Entries'!$B$2:$P$682,15,0)</f>
        <v>8828174417</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41" priority="1"/>
  </conditionalFormatting>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E7" sqref="E7"/>
    </sheetView>
  </sheetViews>
  <sheetFormatPr defaultRowHeight="15"/>
  <cols>
    <col min="2" max="2" width="6.85546875" bestFit="1" customWidth="1"/>
    <col min="3" max="3" width="26.42578125" bestFit="1" customWidth="1"/>
    <col min="4" max="4" width="11.28515625" bestFit="1" customWidth="1"/>
    <col min="7" max="7" width="11.5703125" customWidth="1"/>
    <col min="8" max="8" width="8.85546875" customWidth="1"/>
    <col min="9" max="9" width="22" bestFit="1" customWidth="1"/>
    <col min="10" max="10" width="25" bestFit="1" customWidth="1"/>
    <col min="11" max="11" width="11" bestFit="1"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4" t="s">
        <v>14498</v>
      </c>
      <c r="D2" s="104" t="s">
        <v>2925</v>
      </c>
      <c r="E2" s="105" t="s">
        <v>12496</v>
      </c>
      <c r="F2" s="105" t="s">
        <v>183</v>
      </c>
      <c r="G2" s="105" t="s">
        <v>14499</v>
      </c>
      <c r="H2" s="104">
        <v>350004</v>
      </c>
      <c r="I2" s="104" t="str">
        <f>VLOOKUP(D2,'All Entries'!$B$2:$M$682,12,0)</f>
        <v>gaurav.kale@vit.edu.in</v>
      </c>
      <c r="J2" s="104" t="str">
        <f>VLOOKUP(D2,'All Entries'!$B$2:$N$682,13,0)</f>
        <v>gauravkale987@gmail.com</v>
      </c>
      <c r="K2" s="104">
        <f>VLOOKUP(D2,'All Entries'!$B$2:$P$682,15,0)</f>
        <v>9082884857</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40" priority="1"/>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I15" sqref="I15"/>
    </sheetView>
  </sheetViews>
  <sheetFormatPr defaultRowHeight="15"/>
  <cols>
    <col min="3" max="3" width="11.7109375" customWidth="1"/>
    <col min="4" max="4" width="11.28515625" bestFit="1" customWidth="1"/>
    <col min="7" max="7" width="18.85546875" bestFit="1" customWidth="1"/>
    <col min="8" max="8" width="10.140625" customWidth="1"/>
    <col min="9" max="9" width="25.710937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105" t="s">
        <v>12375</v>
      </c>
      <c r="D2" s="105" t="s">
        <v>4956</v>
      </c>
      <c r="E2" s="105" t="s">
        <v>12495</v>
      </c>
      <c r="F2" s="105" t="s">
        <v>333</v>
      </c>
      <c r="G2" s="105" t="s">
        <v>14635</v>
      </c>
      <c r="H2" s="104">
        <v>270000</v>
      </c>
      <c r="I2" s="104" t="str">
        <f>VLOOKUP(D2,'All Entries'!$B$2:$M$682,12,0)</f>
        <v>mohit.shah@vit.edu.in</v>
      </c>
      <c r="J2" s="104" t="str">
        <f>VLOOKUP(D2,'All Entries'!$B$2:$N$682,13,0)</f>
        <v>shahmohit266@gmail.com</v>
      </c>
      <c r="K2" s="104">
        <f>VLOOKUP(D2,'All Entries'!$B$2:$P$682,15,0)</f>
        <v>7303991512</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39" priority="1"/>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D8" sqref="D8"/>
    </sheetView>
  </sheetViews>
  <sheetFormatPr defaultRowHeight="15"/>
  <cols>
    <col min="2" max="2" width="6.85546875" bestFit="1" customWidth="1"/>
    <col min="3" max="3" width="20.7109375" bestFit="1" customWidth="1"/>
    <col min="4" max="4" width="11.28515625" bestFit="1" customWidth="1"/>
    <col min="7" max="7" width="18.140625" bestFit="1" customWidth="1"/>
    <col min="8" max="8" width="8.85546875" customWidth="1"/>
    <col min="9" max="9" width="25.140625" customWidth="1"/>
    <col min="10" max="10" width="25.5703125" customWidth="1"/>
    <col min="11" max="11" width="12.425781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31.5" thickTop="1" thickBot="1">
      <c r="B2" s="745">
        <v>1</v>
      </c>
      <c r="C2" s="746" t="s">
        <v>6880</v>
      </c>
      <c r="D2" s="745" t="s">
        <v>6879</v>
      </c>
      <c r="E2" s="746" t="s">
        <v>12493</v>
      </c>
      <c r="F2" s="746" t="s">
        <v>274</v>
      </c>
      <c r="G2" s="746" t="s">
        <v>14704</v>
      </c>
      <c r="H2" s="746">
        <v>400000</v>
      </c>
      <c r="I2" s="746" t="str">
        <f>VLOOKUP(D2,'All Entries'!$B$2:$M$682,12,0)</f>
        <v>raunak.chhabra@vit.edu.in</v>
      </c>
      <c r="J2" s="746" t="str">
        <f>VLOOKUP(D2,'All Entries'!$B$2:$N$682,13,0)</f>
        <v>raunaakk.singh@gmail.com</v>
      </c>
      <c r="K2" s="746">
        <f>VLOOKUP(D2,'All Entries'!$B$2:$P$682,15,0)</f>
        <v>9167487625</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38" priority="2"/>
  </conditionalFormatting>
  <conditionalFormatting sqref="D2">
    <cfRule type="duplicateValues" dxfId="37" priority="1"/>
  </conditionalFormatting>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G9" sqref="G9"/>
    </sheetView>
  </sheetViews>
  <sheetFormatPr defaultRowHeight="15"/>
  <cols>
    <col min="2" max="2" width="6.85546875" bestFit="1" customWidth="1"/>
    <col min="3" max="3" width="26.42578125" bestFit="1" customWidth="1"/>
    <col min="4" max="4" width="11.28515625" bestFit="1" customWidth="1"/>
    <col min="7" max="7" width="11.5703125" customWidth="1"/>
    <col min="8" max="8" width="8.85546875" customWidth="1"/>
    <col min="9" max="9" width="22" bestFit="1" customWidth="1"/>
    <col min="10" max="10" width="25" bestFit="1" customWidth="1"/>
    <col min="11" max="11" width="11" bestFit="1"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31.5" thickTop="1" thickBot="1">
      <c r="B2" s="745">
        <v>1</v>
      </c>
      <c r="C2" s="746" t="s">
        <v>14694</v>
      </c>
      <c r="D2" s="745" t="s">
        <v>10073</v>
      </c>
      <c r="E2" s="746" t="s">
        <v>12496</v>
      </c>
      <c r="F2" s="746" t="s">
        <v>183</v>
      </c>
      <c r="G2" s="746" t="s">
        <v>14693</v>
      </c>
      <c r="H2" s="746">
        <v>550000</v>
      </c>
      <c r="I2" s="746" t="str">
        <f>VLOOKUP(D2,'All Entries'!$B$2:$M$682,12,0)</f>
        <v>sparsh.arora@vit.edu.in</v>
      </c>
      <c r="J2" s="746" t="str">
        <f>VLOOKUP(D2,'All Entries'!$B$2:$N$682,13,0)</f>
        <v>sparsharora49@gmail.com</v>
      </c>
      <c r="K2" s="746">
        <f>VLOOKUP(D2,'All Entries'!$B$2:$P$682,15,0)</f>
        <v>8879659896</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36" priority="2"/>
  </conditionalFormatting>
  <conditionalFormatting sqref="D2">
    <cfRule type="duplicateValues" dxfId="35" priority="1"/>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8"/>
  <sheetViews>
    <sheetView workbookViewId="0">
      <selection activeCell="C12" sqref="C12"/>
    </sheetView>
  </sheetViews>
  <sheetFormatPr defaultRowHeight="15"/>
  <cols>
    <col min="2" max="2" width="6.85546875" bestFit="1" customWidth="1"/>
    <col min="3" max="3" width="25" bestFit="1" customWidth="1"/>
    <col min="4" max="4" width="11.28515625" bestFit="1" customWidth="1"/>
    <col min="7" max="7" width="18.85546875" bestFit="1" customWidth="1"/>
    <col min="8" max="8" width="10.140625" customWidth="1"/>
    <col min="9" max="9" width="30.28515625" bestFit="1" customWidth="1"/>
    <col min="10" max="10" width="27.5703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16.5" thickTop="1" thickBot="1">
      <c r="B2" s="745">
        <v>1</v>
      </c>
      <c r="C2" s="746" t="s">
        <v>14688</v>
      </c>
      <c r="D2" s="745" t="s">
        <v>5355</v>
      </c>
      <c r="E2" s="746" t="s">
        <v>12496</v>
      </c>
      <c r="F2" s="746" t="s">
        <v>183</v>
      </c>
      <c r="G2" s="746" t="s">
        <v>14689</v>
      </c>
      <c r="H2" s="746">
        <v>650000</v>
      </c>
      <c r="I2" s="746" t="str">
        <f>VLOOKUP(D2,'All Entries'!$B$2:$M$682,12,0)</f>
        <v>nikhil.musale@vit.edu.in</v>
      </c>
      <c r="J2" s="746" t="str">
        <f>VLOOKUP(D2,'All Entries'!$B$2:$N$682,13,0)</f>
        <v>nikhilmusale70@gmail.com</v>
      </c>
      <c r="K2" s="746">
        <f>VLOOKUP(D2,'All Entries'!$B$2:$P$682,15,0)</f>
        <v>9637472768</v>
      </c>
    </row>
    <row r="3" spans="2:11" s="32" customFormat="1" ht="16.5" thickTop="1" thickBot="1">
      <c r="B3" s="745">
        <v>2</v>
      </c>
      <c r="C3" s="746" t="s">
        <v>13123</v>
      </c>
      <c r="D3" s="745" t="s">
        <v>13122</v>
      </c>
      <c r="E3" s="746" t="s">
        <v>12496</v>
      </c>
      <c r="F3" s="746" t="s">
        <v>160</v>
      </c>
      <c r="G3" s="746" t="s">
        <v>14689</v>
      </c>
      <c r="H3" s="746">
        <v>650000</v>
      </c>
      <c r="I3" s="746" t="str">
        <f>VLOOKUP(D3,'All Entries'!$B$2:$M$682,12,0)</f>
        <v>gaurang.shirsat@vit.edu.in</v>
      </c>
      <c r="J3" s="746" t="str">
        <f>VLOOKUP(D3,'All Entries'!$B$2:$N$682,13,0)</f>
        <v>shirsatgd@gmail.com</v>
      </c>
      <c r="K3" s="746">
        <f>VLOOKUP(D3,'All Entries'!$B$2:$P$682,15,0)</f>
        <v>8879427323</v>
      </c>
    </row>
    <row r="4" spans="2:11" s="32" customFormat="1" ht="31.5" thickTop="1" thickBot="1">
      <c r="B4" s="745">
        <v>3</v>
      </c>
      <c r="C4" s="746" t="s">
        <v>7704</v>
      </c>
      <c r="D4" s="745" t="s">
        <v>7703</v>
      </c>
      <c r="E4" s="746" t="s">
        <v>12493</v>
      </c>
      <c r="F4" s="746" t="s">
        <v>274</v>
      </c>
      <c r="G4" s="746" t="s">
        <v>14689</v>
      </c>
      <c r="H4" s="746">
        <v>650000</v>
      </c>
      <c r="I4" s="746" t="str">
        <f>VLOOKUP(D4,'All Entries'!$B$2:$M$682,12,0)</f>
        <v>sagarika.shinde@vit.edu.in</v>
      </c>
      <c r="J4" s="746" t="str">
        <f>VLOOKUP(D4,'All Entries'!$B$2:$N$682,13,0)</f>
        <v>sagarikashinde99@gmail.com</v>
      </c>
      <c r="K4" s="746">
        <f>VLOOKUP(D4,'All Entries'!$B$2:$P$682,15,0)</f>
        <v>9757264104</v>
      </c>
    </row>
    <row r="5" spans="2:11" s="32" customFormat="1" ht="16.5" thickTop="1" thickBot="1">
      <c r="B5" s="745">
        <v>4</v>
      </c>
      <c r="C5" s="746" t="s">
        <v>13026</v>
      </c>
      <c r="D5" s="745" t="s">
        <v>7662</v>
      </c>
      <c r="E5" s="746" t="s">
        <v>12496</v>
      </c>
      <c r="F5" s="746" t="s">
        <v>183</v>
      </c>
      <c r="G5" s="746" t="s">
        <v>14689</v>
      </c>
      <c r="H5" s="746">
        <v>650000</v>
      </c>
      <c r="I5" s="746" t="str">
        <f>VLOOKUP(D5,'All Entries'!$B$2:$M$682,12,0)</f>
        <v>sagar.lad@vit.edu.in</v>
      </c>
      <c r="J5" s="746" t="str">
        <f>VLOOKUP(D5,'All Entries'!$B$2:$N$682,13,0)</f>
        <v>ladsagar919@gmail.com</v>
      </c>
      <c r="K5" s="746">
        <f>VLOOKUP(D5,'All Entries'!$B$2:$P$682,15,0)</f>
        <v>7506074980</v>
      </c>
    </row>
    <row r="6" spans="2:11" s="32" customFormat="1" ht="16.5" thickTop="1" thickBot="1">
      <c r="B6" s="745">
        <v>5</v>
      </c>
      <c r="C6" s="746" t="s">
        <v>14071</v>
      </c>
      <c r="D6" s="745" t="s">
        <v>2637</v>
      </c>
      <c r="E6" s="746" t="s">
        <v>12496</v>
      </c>
      <c r="F6" s="746" t="s">
        <v>183</v>
      </c>
      <c r="G6" s="746" t="s">
        <v>14689</v>
      </c>
      <c r="H6" s="746">
        <v>650000</v>
      </c>
      <c r="I6" s="746" t="str">
        <f>VLOOKUP(D6,'All Entries'!$B$2:$M$682,12,0)</f>
        <v>devesh.bhangale@vit.edu.in</v>
      </c>
      <c r="J6" s="746" t="str">
        <f>VLOOKUP(D6,'All Entries'!$B$2:$N$682,13,0)</f>
        <v>Devesh1806@gmail.com</v>
      </c>
      <c r="K6" s="746">
        <f>VLOOKUP(D6,'All Entries'!$B$2:$P$682,15,0)</f>
        <v>7506385338</v>
      </c>
    </row>
    <row r="7" spans="2:11" s="373" customFormat="1" ht="15.75" thickTop="1">
      <c r="B7"/>
      <c r="C7" s="657">
        <f>COUNTA(C2:C6)</f>
        <v>5</v>
      </c>
      <c r="D7"/>
      <c r="E7"/>
      <c r="F7"/>
      <c r="G7"/>
      <c r="H7"/>
    </row>
    <row r="8" spans="2:11" s="373" customFormat="1">
      <c r="D8"/>
      <c r="E8"/>
      <c r="F8"/>
      <c r="G8"/>
      <c r="H8"/>
    </row>
  </sheetData>
  <conditionalFormatting sqref="D1">
    <cfRule type="duplicateValues" dxfId="34" priority="3"/>
  </conditionalFormatting>
  <conditionalFormatting sqref="D2:D6">
    <cfRule type="duplicateValues" dxfId="33" priority="1"/>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C10" sqref="C10"/>
    </sheetView>
  </sheetViews>
  <sheetFormatPr defaultRowHeight="15"/>
  <cols>
    <col min="2" max="2" width="6.85546875" bestFit="1" customWidth="1"/>
    <col min="3" max="3" width="28" bestFit="1" customWidth="1"/>
    <col min="4" max="4" width="11.28515625" bestFit="1" customWidth="1"/>
    <col min="7" max="7" width="18.85546875" bestFit="1" customWidth="1"/>
    <col min="8" max="8" width="10.140625" customWidth="1"/>
    <col min="9" max="9" width="30.28515625" bestFit="1" customWidth="1"/>
    <col min="10" max="10" width="32.42578125" bestFit="1" customWidth="1"/>
    <col min="11" max="11" width="14.1406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ht="16.5" thickTop="1" thickBot="1">
      <c r="B2" s="104">
        <v>1</v>
      </c>
      <c r="C2" s="926" t="s">
        <v>4372</v>
      </c>
      <c r="D2" s="927" t="s">
        <v>4371</v>
      </c>
      <c r="E2" s="105" t="s">
        <v>12369</v>
      </c>
      <c r="F2" s="105" t="s">
        <v>756</v>
      </c>
      <c r="G2" s="105" t="s">
        <v>14702</v>
      </c>
      <c r="H2" s="104">
        <v>750000</v>
      </c>
      <c r="I2" s="104" t="str">
        <f>VLOOKUP(D2,'All Entries'!$B$2:$M$682,12,0)</f>
        <v>manav.jain@vit.edu.in</v>
      </c>
      <c r="J2" s="104" t="str">
        <f>VLOOKUP(D2,'All Entries'!$B$2:$N$682,13,0)</f>
        <v>jainmanav2712@gmail.com</v>
      </c>
      <c r="K2" s="104">
        <f>VLOOKUP(D2,'All Entries'!$B$2:$P$682,15,0)</f>
        <v>7710896709</v>
      </c>
    </row>
    <row r="3" spans="2:11" ht="16.5" thickTop="1" thickBot="1">
      <c r="B3" s="104">
        <v>2</v>
      </c>
      <c r="C3" s="926" t="s">
        <v>14267</v>
      </c>
      <c r="D3" s="927" t="s">
        <v>14701</v>
      </c>
      <c r="E3" s="105" t="s">
        <v>12369</v>
      </c>
      <c r="F3" s="105" t="s">
        <v>107</v>
      </c>
      <c r="G3" s="105" t="s">
        <v>14702</v>
      </c>
      <c r="H3" s="104">
        <v>750000</v>
      </c>
      <c r="I3" s="104" t="str">
        <f>VLOOKUP(D3,'All Entries'!$B$2:$M$682,12,0)</f>
        <v>pooja.palkar@vit.edu.in</v>
      </c>
      <c r="J3" s="104" t="str">
        <f>VLOOKUP(D3,'All Entries'!$B$2:$N$682,13,0)</f>
        <v>poojapalkar01@gmail.com</v>
      </c>
      <c r="K3" s="104">
        <f>VLOOKUP(D3,'All Entries'!$B$2:$P$682,15,0)</f>
        <v>9004230244</v>
      </c>
    </row>
    <row r="4" spans="2:11" ht="16.5" thickTop="1" thickBot="1">
      <c r="B4" s="104">
        <v>3</v>
      </c>
      <c r="C4" s="926" t="s">
        <v>12625</v>
      </c>
      <c r="D4" s="927" t="s">
        <v>12626</v>
      </c>
      <c r="E4" s="922" t="s">
        <v>12369</v>
      </c>
      <c r="F4" s="922" t="s">
        <v>77</v>
      </c>
      <c r="G4" s="105" t="s">
        <v>14702</v>
      </c>
      <c r="H4" s="104">
        <v>750000</v>
      </c>
      <c r="I4" s="104" t="str">
        <f>VLOOKUP(D4,'All Entries'!$B$2:$M$682,12,0)</f>
        <v>hridaya.murudkar@vit.edu.in</v>
      </c>
      <c r="J4" s="104" t="str">
        <f>VLOOKUP(D4,'All Entries'!$B$2:$N$682,13,0)</f>
        <v>murudkar.hridaya1999@gmail.com</v>
      </c>
      <c r="K4" s="104">
        <f>VLOOKUP(D4,'All Entries'!$B$2:$P$682,15,0)</f>
        <v>8850614827</v>
      </c>
    </row>
    <row r="5" spans="2:11" ht="16.5" thickTop="1" thickBot="1">
      <c r="B5" s="104">
        <v>4</v>
      </c>
      <c r="C5" s="926" t="s">
        <v>11851</v>
      </c>
      <c r="D5" s="927" t="s">
        <v>9098</v>
      </c>
      <c r="E5" s="922" t="s">
        <v>12369</v>
      </c>
      <c r="F5" s="922" t="s">
        <v>77</v>
      </c>
      <c r="G5" s="105" t="s">
        <v>14702</v>
      </c>
      <c r="H5" s="104">
        <v>750000</v>
      </c>
      <c r="I5" s="104" t="str">
        <f>VLOOKUP(D5,'All Entries'!$B$2:$M$682,12,0)</f>
        <v>shruti.pardeshi@vit.edu.in</v>
      </c>
      <c r="J5" s="723" t="str">
        <f>VLOOKUP(D5,'All Entries'!$B$2:$N$682,13,0)</f>
        <v>shrutipardeshi92@gmail.com</v>
      </c>
      <c r="K5" s="104">
        <f>VLOOKUP(D5,'All Entries'!$B$2:$P$682,15,0)</f>
        <v>9820957140</v>
      </c>
    </row>
    <row r="6" spans="2:11" ht="16.5" thickTop="1" thickBot="1">
      <c r="B6" s="104">
        <v>5</v>
      </c>
      <c r="C6" s="926" t="s">
        <v>9119</v>
      </c>
      <c r="D6" s="927" t="s">
        <v>9118</v>
      </c>
      <c r="E6" s="922" t="s">
        <v>12369</v>
      </c>
      <c r="F6" s="922" t="s">
        <v>107</v>
      </c>
      <c r="G6" s="105" t="s">
        <v>14702</v>
      </c>
      <c r="H6" s="104">
        <v>750000</v>
      </c>
      <c r="I6" s="104" t="str">
        <f>VLOOKUP(D6,'All Entries'!$B$2:$M$682,12,0)</f>
        <v>shruti.gonga@vit.edu.in</v>
      </c>
      <c r="J6" s="723" t="str">
        <f>VLOOKUP(D6,'All Entries'!$B$2:$N$682,13,0)</f>
        <v>shrutigonga24@gmail.com</v>
      </c>
      <c r="K6" s="104">
        <f>VLOOKUP(D6,'All Entries'!$B$2:$P$682,15,0)</f>
        <v>8767483895</v>
      </c>
    </row>
    <row r="7" spans="2:11" ht="16.5" thickTop="1" thickBot="1">
      <c r="B7" s="104">
        <v>6</v>
      </c>
      <c r="C7" s="926" t="s">
        <v>11860</v>
      </c>
      <c r="D7" s="927" t="s">
        <v>99</v>
      </c>
      <c r="E7" s="922" t="s">
        <v>12369</v>
      </c>
      <c r="F7" s="922" t="s">
        <v>107</v>
      </c>
      <c r="G7" s="105" t="s">
        <v>14702</v>
      </c>
      <c r="H7" s="104">
        <v>750000</v>
      </c>
      <c r="I7" s="104" t="str">
        <f>VLOOKUP(D7,'All Entries'!$B$2:$M$682,12,0)</f>
        <v>aaditya.jadhav@vit.edu.in</v>
      </c>
      <c r="J7" s="723" t="str">
        <f>VLOOKUP(D7,'All Entries'!$B$2:$N$682,13,0)</f>
        <v>aaditya.jadhav7@gmail.com</v>
      </c>
      <c r="K7" s="104">
        <f>VLOOKUP(D7,'All Entries'!$B$2:$P$682,15,0)</f>
        <v>9987329348</v>
      </c>
    </row>
    <row r="8" spans="2:11" ht="16.5" thickTop="1" thickBot="1">
      <c r="B8" s="104">
        <v>7</v>
      </c>
      <c r="C8" s="926" t="s">
        <v>14708</v>
      </c>
      <c r="D8" s="927" t="s">
        <v>13801</v>
      </c>
      <c r="E8" s="950" t="s">
        <v>12369</v>
      </c>
      <c r="F8" s="950" t="s">
        <v>107</v>
      </c>
      <c r="G8" s="105" t="s">
        <v>14702</v>
      </c>
      <c r="H8" s="104">
        <v>750000</v>
      </c>
      <c r="I8" s="104" t="str">
        <f>VLOOKUP(D8,'All Entries'!$B$2:$M$682,12,0)</f>
        <v>trisha.dixit@vit.edu.in</v>
      </c>
      <c r="J8" s="723" t="str">
        <f>VLOOKUP(D8,'All Entries'!$B$2:$N$682,13,0)</f>
        <v>trishapdixit18@gmail.com</v>
      </c>
      <c r="K8" s="104">
        <f>VLOOKUP(D8,'All Entries'!$B$2:$P$682,15,0)</f>
        <v>8169649530</v>
      </c>
    </row>
    <row r="9" spans="2:11" s="373" customFormat="1" ht="15.75" thickTop="1">
      <c r="B9"/>
      <c r="C9" s="657">
        <f>COUNTA(C2:C8)</f>
        <v>7</v>
      </c>
      <c r="D9"/>
      <c r="E9"/>
      <c r="F9"/>
      <c r="G9"/>
      <c r="H9"/>
    </row>
  </sheetData>
  <conditionalFormatting sqref="D1">
    <cfRule type="duplicateValues" dxfId="32" priority="2"/>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J10" sqref="J10"/>
    </sheetView>
  </sheetViews>
  <sheetFormatPr defaultRowHeight="15"/>
  <cols>
    <col min="2" max="2" width="6.85546875" bestFit="1" customWidth="1"/>
    <col min="3" max="3" width="26.42578125" bestFit="1" customWidth="1"/>
    <col min="4" max="4" width="11.28515625" bestFit="1" customWidth="1"/>
    <col min="7" max="7" width="11.5703125" customWidth="1"/>
    <col min="8" max="8" width="8.85546875" customWidth="1"/>
    <col min="9" max="9" width="26.28515625" customWidth="1"/>
    <col min="10" max="10" width="28.28515625" customWidth="1"/>
    <col min="11" max="11" width="11" bestFit="1"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16.5" thickTop="1" thickBot="1">
      <c r="B2" s="758">
        <v>1</v>
      </c>
      <c r="C2" s="959" t="s">
        <v>14709</v>
      </c>
      <c r="D2" s="952" t="s">
        <v>11710</v>
      </c>
      <c r="E2" s="759" t="s">
        <v>12493</v>
      </c>
      <c r="F2" s="746" t="s">
        <v>226</v>
      </c>
      <c r="G2" s="746" t="s">
        <v>14710</v>
      </c>
      <c r="H2" s="746">
        <v>350000</v>
      </c>
      <c r="I2" s="746" t="str">
        <f>VLOOKUP(D2,'All Entries'!$B$2:$M$682,12,0)</f>
        <v>sapna.agrahari@vit.edu.in</v>
      </c>
      <c r="J2" s="746" t="str">
        <f>VLOOKUP(D2,'All Entries'!$B$2:$N$682,13,0)</f>
        <v>sapnaagrahari017@gmail.com</v>
      </c>
      <c r="K2" s="746">
        <f>VLOOKUP(D2,'All Entries'!$B$2:$P$682,15,0)</f>
        <v>9702230215</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31" priority="2"/>
  </conditionalFormatting>
  <conditionalFormatting sqref="D2">
    <cfRule type="duplicateValues" dxfId="30" priority="1"/>
  </conditionalFormatting>
  <pageMargins left="0.7" right="0.7" top="0.75" bottom="0.75" header="0.3" footer="0.3"/>
  <pageSetup paperSize="9" orientation="portrait"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9"/>
  <sheetViews>
    <sheetView workbookViewId="0">
      <selection activeCell="D9" sqref="D9"/>
    </sheetView>
  </sheetViews>
  <sheetFormatPr defaultRowHeight="15"/>
  <cols>
    <col min="2" max="2" width="6.85546875" bestFit="1" customWidth="1"/>
    <col min="3" max="3" width="19" bestFit="1" customWidth="1"/>
    <col min="4" max="4" width="11.28515625" bestFit="1" customWidth="1"/>
    <col min="7" max="7" width="17.85546875" customWidth="1"/>
    <col min="8" max="8" width="8.85546875" customWidth="1"/>
    <col min="9" max="9" width="23" customWidth="1"/>
    <col min="10" max="10" width="27.42578125" customWidth="1"/>
    <col min="11" max="11" width="13.570312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31.5" thickTop="1" thickBot="1">
      <c r="B2" s="758">
        <v>1</v>
      </c>
      <c r="C2" s="951" t="s">
        <v>5089</v>
      </c>
      <c r="D2" s="952" t="s">
        <v>5088</v>
      </c>
      <c r="E2" s="759" t="s">
        <v>12493</v>
      </c>
      <c r="F2" s="746" t="s">
        <v>226</v>
      </c>
      <c r="G2" s="746" t="s">
        <v>14716</v>
      </c>
      <c r="H2" s="746">
        <v>300000</v>
      </c>
      <c r="I2" s="746" t="str">
        <f>VLOOKUP(D2,'All Entries'!$B$2:$M$682,12,0)</f>
        <v>mrunali.patil@vit.edu.in</v>
      </c>
      <c r="J2" s="746" t="str">
        <f>VLOOKUP(D2,'All Entries'!$B$2:$N$682,13,0)</f>
        <v>patilmrunali003@gmail.com</v>
      </c>
      <c r="K2" s="746">
        <f>VLOOKUP(D2,'All Entries'!$B$2:$P$682,15,0)</f>
        <v>8767320866</v>
      </c>
    </row>
    <row r="3" spans="2:11" ht="15.75" thickTop="1">
      <c r="C3" s="657">
        <f>COUNTA(C2)</f>
        <v>1</v>
      </c>
    </row>
    <row r="5" spans="2:11" s="373" customFormat="1">
      <c r="B5"/>
      <c r="C5"/>
      <c r="D5"/>
      <c r="E5"/>
      <c r="F5"/>
      <c r="G5"/>
      <c r="H5"/>
    </row>
    <row r="6" spans="2:11" s="373" customFormat="1">
      <c r="B6"/>
      <c r="C6"/>
      <c r="D6"/>
      <c r="E6"/>
      <c r="F6"/>
      <c r="G6"/>
      <c r="H6"/>
    </row>
    <row r="7" spans="2:11" s="373" customFormat="1">
      <c r="B7"/>
      <c r="C7"/>
      <c r="D7"/>
      <c r="E7"/>
      <c r="F7"/>
      <c r="G7"/>
      <c r="H7"/>
    </row>
    <row r="8" spans="2:11" s="373" customFormat="1">
      <c r="B8"/>
      <c r="C8"/>
      <c r="D8"/>
      <c r="E8"/>
      <c r="F8"/>
      <c r="G8"/>
      <c r="H8"/>
    </row>
    <row r="9" spans="2:11" s="373" customFormat="1">
      <c r="B9"/>
      <c r="C9"/>
      <c r="D9"/>
      <c r="E9"/>
      <c r="F9"/>
      <c r="G9"/>
      <c r="H9"/>
    </row>
  </sheetData>
  <conditionalFormatting sqref="D1">
    <cfRule type="duplicateValues" dxfId="29" priority="2"/>
  </conditionalFormatting>
  <conditionalFormatting sqref="D2">
    <cfRule type="duplicateValues" dxfId="28" priority="1"/>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E18" sqref="E18"/>
    </sheetView>
  </sheetViews>
  <sheetFormatPr defaultRowHeight="15"/>
  <cols>
    <col min="2" max="2" width="6.85546875" bestFit="1" customWidth="1"/>
    <col min="3" max="3" width="26.42578125" bestFit="1" customWidth="1"/>
    <col min="4" max="4" width="11.28515625" bestFit="1" customWidth="1"/>
    <col min="7" max="7" width="21" customWidth="1"/>
    <col min="8" max="8" width="11.140625" customWidth="1"/>
    <col min="9" max="9" width="26.28515625" customWidth="1"/>
    <col min="10" max="10" width="26.140625" customWidth="1"/>
    <col min="11" max="11" width="12.710937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31.5" thickTop="1" thickBot="1">
      <c r="B2" s="758">
        <v>1</v>
      </c>
      <c r="C2" s="958" t="s">
        <v>11186</v>
      </c>
      <c r="D2" s="738" t="s">
        <v>11185</v>
      </c>
      <c r="E2" s="754" t="s">
        <v>12495</v>
      </c>
      <c r="F2" s="754" t="s">
        <v>595</v>
      </c>
      <c r="G2" s="759" t="s">
        <v>14718</v>
      </c>
      <c r="H2" s="759">
        <v>280000</v>
      </c>
      <c r="I2" s="759" t="str">
        <f>VLOOKUP(D2,'All Entries'!$B$2:$M$682,12,0)</f>
        <v>vidyadhar.jogi@vit.edu.in</v>
      </c>
      <c r="J2" s="759" t="str">
        <f>VLOOKUP(D2,'All Entries'!$B$2:$N$682,13,0)</f>
        <v>vidydharjogi101@gmail.com</v>
      </c>
      <c r="K2" s="759">
        <f>VLOOKUP(D2,'All Entries'!$B$2:$P$682,15,0)</f>
        <v>9987855833</v>
      </c>
    </row>
    <row r="3" spans="2:11" ht="32.25" customHeight="1" thickTop="1" thickBot="1">
      <c r="B3" s="957">
        <v>2</v>
      </c>
      <c r="C3" s="958" t="s">
        <v>11843</v>
      </c>
      <c r="D3" s="738" t="s">
        <v>2158</v>
      </c>
      <c r="E3" s="957" t="s">
        <v>12369</v>
      </c>
      <c r="F3" s="957" t="s">
        <v>77</v>
      </c>
      <c r="G3" s="759" t="s">
        <v>14718</v>
      </c>
      <c r="H3" s="759">
        <v>280000</v>
      </c>
      <c r="I3" s="759" t="str">
        <f>VLOOKUP(D3,'All Entries'!$B$2:$M$682,12,0)</f>
        <v>atharva.kulkarni@vit.edu.in</v>
      </c>
      <c r="J3" s="759" t="str">
        <f>VLOOKUP(D3,'All Entries'!$B$2:$N$682,13,0)</f>
        <v>atharva25699@gmail.com</v>
      </c>
      <c r="K3" s="759">
        <f>VLOOKUP(D3,'All Entries'!$B$2:$P$682,15,0)</f>
        <v>9545960578</v>
      </c>
    </row>
    <row r="4" spans="2:11" ht="15.75" thickTop="1">
      <c r="C4" s="657">
        <f>COUNTA(C2:C3)</f>
        <v>2</v>
      </c>
    </row>
    <row r="5" spans="2:11" s="373" customFormat="1">
      <c r="B5"/>
      <c r="C5"/>
      <c r="D5"/>
      <c r="E5"/>
      <c r="F5"/>
      <c r="G5"/>
      <c r="H5"/>
    </row>
  </sheetData>
  <conditionalFormatting sqref="D1">
    <cfRule type="duplicateValues" dxfId="27" priority="2"/>
  </conditionalFormatting>
  <conditionalFormatting sqref="D2">
    <cfRule type="duplicateValues" dxfId="26" priority="1"/>
  </conditionalFormatting>
  <pageMargins left="0.7" right="0.7" top="0.75" bottom="0.75" header="0.3" footer="0.3"/>
  <pageSetup paperSize="9" orientation="portrait" verticalDpi="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
  <sheetViews>
    <sheetView workbookViewId="0">
      <selection activeCell="E2" sqref="E2"/>
    </sheetView>
  </sheetViews>
  <sheetFormatPr defaultRowHeight="15"/>
  <cols>
    <col min="1" max="1" width="17.7109375" bestFit="1" customWidth="1"/>
    <col min="2" max="2" width="6.85546875" bestFit="1" customWidth="1"/>
    <col min="3" max="3" width="18.28515625" bestFit="1" customWidth="1"/>
    <col min="4" max="4" width="12.42578125" customWidth="1"/>
    <col min="5" max="6" width="9.140625" style="657"/>
    <col min="7" max="7" width="12.5703125" customWidth="1"/>
    <col min="8" max="8" width="11.140625" customWidth="1"/>
    <col min="9" max="9" width="24.7109375" bestFit="1" customWidth="1"/>
    <col min="10" max="10" width="31.5703125" customWidth="1"/>
    <col min="11" max="11" width="12.7109375"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36.75" customHeight="1" thickTop="1" thickBot="1">
      <c r="B2" s="758">
        <v>1</v>
      </c>
      <c r="C2" s="959" t="s">
        <v>11834</v>
      </c>
      <c r="D2" s="952" t="s">
        <v>8976</v>
      </c>
      <c r="E2" s="952" t="str">
        <f>VLOOKUP(D2,'All Entries'!$B$1:$F$669,5,0)</f>
        <v>EXTC</v>
      </c>
      <c r="F2" s="952" t="str">
        <f>VLOOKUP(D2,'All Entries'!$B$1:$G$669,6,0)</f>
        <v>EXTC 1</v>
      </c>
      <c r="G2" s="759" t="s">
        <v>14721</v>
      </c>
      <c r="H2" s="963">
        <v>405000</v>
      </c>
      <c r="I2" s="759" t="str">
        <f>VLOOKUP(D2,'Consolidated Sheet '!$C$443:$N$445,12,0)</f>
        <v>shrikant.raut@vit.edu.in</v>
      </c>
      <c r="J2" s="759" t="str">
        <f>VLOOKUP(D2,'Consolidated Sheet '!$C$443:$O$445,13,0)</f>
        <v>shrikantraut965@gmail.com</v>
      </c>
      <c r="K2" s="759">
        <f>VLOOKUP(D2,'Consolidated Sheet '!$C$443:$P$445,14,0)</f>
        <v>7774007723</v>
      </c>
    </row>
    <row r="3" spans="2:11" ht="32.25" customHeight="1" thickTop="1" thickBot="1">
      <c r="B3" s="528">
        <v>2</v>
      </c>
      <c r="C3" s="959" t="s">
        <v>11860</v>
      </c>
      <c r="D3" s="952" t="s">
        <v>99</v>
      </c>
      <c r="E3" s="952" t="str">
        <f>VLOOKUP(D3,'All Entries'!$B$1:$F$669,5,0)</f>
        <v>EXTC</v>
      </c>
      <c r="F3" s="952" t="str">
        <f>VLOOKUP(D3,'All Entries'!$B$1:$G$669,6,0)</f>
        <v>EXTC 3</v>
      </c>
      <c r="G3" s="759" t="s">
        <v>14721</v>
      </c>
      <c r="H3" s="963">
        <v>405000</v>
      </c>
      <c r="I3" s="759" t="str">
        <f>VLOOKUP(D3,'Consolidated Sheet '!$C$443:$N$445,12,0)</f>
        <v>aaditya.jadhav@vit.edu.in</v>
      </c>
      <c r="J3" s="759" t="str">
        <f>VLOOKUP(D3,'Consolidated Sheet '!$C$443:$O$445,13,0)</f>
        <v>aaditya.jadhav7@gmail.com</v>
      </c>
      <c r="K3" s="759">
        <f>VLOOKUP(D3,'Consolidated Sheet '!$C$443:$P$445,14,0)</f>
        <v>9987329348</v>
      </c>
    </row>
    <row r="4" spans="2:11" ht="37.5" customHeight="1" thickTop="1" thickBot="1">
      <c r="B4" s="528">
        <v>3</v>
      </c>
      <c r="C4" s="959" t="s">
        <v>4610</v>
      </c>
      <c r="D4" s="952" t="s">
        <v>4609</v>
      </c>
      <c r="E4" s="952" t="str">
        <f>VLOOKUP(D4,'All Entries'!$B$1:$F$669,5,0)</f>
        <v>ETRX</v>
      </c>
      <c r="F4" s="952" t="str">
        <f>VLOOKUP(D4,'All Entries'!$B$1:$G$669,6,0)</f>
        <v>ETRX 3</v>
      </c>
      <c r="G4" s="759" t="s">
        <v>14721</v>
      </c>
      <c r="H4" s="963">
        <v>405000</v>
      </c>
      <c r="I4" s="759" t="str">
        <f>VLOOKUP(D4,'Consolidated Sheet '!$C$443:$N$445,12,0)</f>
        <v>mayur.pawar@vit.edu.in</v>
      </c>
      <c r="J4" s="759" t="str">
        <f>VLOOKUP(D4,'Consolidated Sheet '!$C$443:$O$445,13,0)</f>
        <v>mayurpawar20000318@gmail.com</v>
      </c>
      <c r="K4" s="759">
        <f>VLOOKUP(D4,'Consolidated Sheet '!$C$443:$P$445,14,0)</f>
        <v>7021850286</v>
      </c>
    </row>
    <row r="5" spans="2:11" ht="15.75" thickTop="1">
      <c r="C5" s="657">
        <f>COUNTA(C2:C4)</f>
        <v>3</v>
      </c>
    </row>
    <row r="6" spans="2:11" s="373" customFormat="1">
      <c r="B6"/>
      <c r="C6"/>
      <c r="D6"/>
      <c r="E6" s="657"/>
      <c r="F6" s="657"/>
      <c r="G6"/>
      <c r="H6"/>
    </row>
  </sheetData>
  <conditionalFormatting sqref="D1">
    <cfRule type="duplicateValues" dxfId="25" priority="2"/>
  </conditionalFormatting>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
  <sheetViews>
    <sheetView workbookViewId="0">
      <selection activeCell="K10" sqref="K10"/>
    </sheetView>
  </sheetViews>
  <sheetFormatPr defaultRowHeight="15"/>
  <cols>
    <col min="1" max="1" width="17.7109375" bestFit="1" customWidth="1"/>
    <col min="2" max="2" width="6.85546875" bestFit="1" customWidth="1"/>
    <col min="3" max="3" width="19.5703125" customWidth="1"/>
    <col min="4" max="4" width="12.42578125" customWidth="1"/>
    <col min="5" max="6" width="9.140625" style="657"/>
    <col min="7" max="7" width="15.85546875" bestFit="1" customWidth="1"/>
    <col min="8" max="8" width="11.140625" customWidth="1"/>
    <col min="9" max="9" width="24.7109375" bestFit="1" customWidth="1"/>
    <col min="10" max="10" width="31.5703125" customWidth="1"/>
    <col min="11" max="11" width="12.7109375" customWidth="1"/>
  </cols>
  <sheetData>
    <row r="1" spans="1:2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1:21" s="32" customFormat="1" ht="36.75" customHeight="1" thickTop="1" thickBot="1">
      <c r="B2" s="758">
        <v>1</v>
      </c>
      <c r="C2" s="970" t="s">
        <v>1620</v>
      </c>
      <c r="D2" s="873" t="s">
        <v>1619</v>
      </c>
      <c r="E2" s="738" t="str">
        <f>VLOOKUP(D2,'All Entries'!$B$1:$F$669,5,0)</f>
        <v>INFT</v>
      </c>
      <c r="F2" s="738" t="str">
        <f>VLOOKUP(D2,'All Entries'!$B$1:$G$669,6,0)</f>
        <v>INFT-2</v>
      </c>
      <c r="G2" s="969" t="s">
        <v>14724</v>
      </c>
      <c r="H2" s="971">
        <v>160200</v>
      </c>
      <c r="I2" s="759" t="str">
        <f>VLOOKUP(D2,'Consolidated Sheet '!$C$446:$N$448,12,0)</f>
        <v>ankita.shelke@vit.edu.in</v>
      </c>
      <c r="J2" s="759" t="str">
        <f>VLOOKUP(D2,'Consolidated Sheet '!$C$446:$O$448,13,0)</f>
        <v>shelkeankita90@gmail.com</v>
      </c>
      <c r="K2" s="759">
        <f>VLOOKUP(D2,'Consolidated Sheet '!$C$446:$P$448,14,0)</f>
        <v>9821034281</v>
      </c>
    </row>
    <row r="3" spans="1:21" ht="32.25" customHeight="1" thickTop="1" thickBot="1">
      <c r="B3" s="528">
        <v>2</v>
      </c>
      <c r="C3" s="970" t="s">
        <v>10763</v>
      </c>
      <c r="D3" s="873" t="s">
        <v>10762</v>
      </c>
      <c r="E3" s="738" t="str">
        <f>VLOOKUP(D3,'All Entries'!$B$1:$F$669,5,0)</f>
        <v>INFT</v>
      </c>
      <c r="F3" s="738" t="str">
        <f>VLOOKUP(D3,'All Entries'!$B$1:$G$669,6,0)</f>
        <v>INFT-2</v>
      </c>
      <c r="G3" s="969" t="s">
        <v>14724</v>
      </c>
      <c r="H3" s="971">
        <v>160200</v>
      </c>
      <c r="I3" s="759" t="str">
        <f>VLOOKUP(D3,'Consolidated Sheet '!$C$446:$N$448,12,0)</f>
        <v>usharvi.naik@vit.edu.in</v>
      </c>
      <c r="J3" s="759" t="str">
        <f>VLOOKUP(D3,'Consolidated Sheet '!$C$446:$O$448,13,0)</f>
        <v>naikusharvi33@gmail.com</v>
      </c>
      <c r="K3" s="759">
        <f>VLOOKUP(D3,'Consolidated Sheet '!$C$446:$P$448,14,0)</f>
        <v>9820584603</v>
      </c>
    </row>
    <row r="4" spans="1:21" ht="37.5" customHeight="1" thickTop="1" thickBot="1">
      <c r="B4" s="528">
        <v>3</v>
      </c>
      <c r="C4" s="970" t="s">
        <v>10017</v>
      </c>
      <c r="D4" s="873" t="s">
        <v>10016</v>
      </c>
      <c r="E4" s="738" t="str">
        <f>VLOOKUP(D4,'All Entries'!$B$1:$F$669,5,0)</f>
        <v>INFT</v>
      </c>
      <c r="F4" s="738" t="str">
        <f>VLOOKUP(D4,'All Entries'!$B$1:$G$669,6,0)</f>
        <v>INFT-3</v>
      </c>
      <c r="G4" s="969" t="s">
        <v>14724</v>
      </c>
      <c r="H4" s="971">
        <v>160200</v>
      </c>
      <c r="I4" s="759" t="str">
        <f>VLOOKUP(D4,'Consolidated Sheet '!$C$446:$N$448,12,0)</f>
        <v>sohil.gurung@vit.edu.in</v>
      </c>
      <c r="J4" s="759" t="str">
        <f>VLOOKUP(D4,'Consolidated Sheet '!$C$446:$O$448,13,0)</f>
        <v>sohilgurung59@gmail.com</v>
      </c>
      <c r="K4" s="759">
        <f>VLOOKUP(D4,'Consolidated Sheet '!$C$446:$P$448,14,0)</f>
        <v>8286506191</v>
      </c>
    </row>
    <row r="5" spans="1:21" ht="15.75" thickTop="1">
      <c r="C5" s="657">
        <f>COUNTA(C2:C4)</f>
        <v>3</v>
      </c>
    </row>
    <row r="6" spans="1:21" s="373" customFormat="1">
      <c r="B6"/>
      <c r="C6"/>
      <c r="D6"/>
      <c r="E6" s="657"/>
      <c r="F6" s="657"/>
      <c r="G6"/>
      <c r="H6"/>
    </row>
    <row r="10" spans="1:21">
      <c r="C10" s="32"/>
      <c r="D10" s="32"/>
      <c r="E10" s="735"/>
      <c r="F10" s="735"/>
      <c r="G10" s="32"/>
      <c r="H10" s="32"/>
    </row>
    <row r="11" spans="1:21" s="773" customFormat="1">
      <c r="A11" s="793"/>
      <c r="B11" s="794"/>
      <c r="C11" s="972"/>
      <c r="D11" s="721"/>
      <c r="E11" s="715"/>
      <c r="F11" s="715"/>
      <c r="G11" s="715"/>
      <c r="H11" s="972"/>
      <c r="I11" s="18"/>
      <c r="J11" s="18"/>
      <c r="K11" s="793"/>
      <c r="L11" s="793"/>
      <c r="N11" s="323" t="str">
        <f>VLOOKUP(D2,'All Entries'!$B$1:$M$669,12,0)</f>
        <v>ankita.shelke@vit.edu.in</v>
      </c>
      <c r="O11" s="323" t="str">
        <f>VLOOKUP(D2,'All Entries'!$B$1:$N$669,13,0)</f>
        <v>shelkeankita90@gmail.com</v>
      </c>
      <c r="P11" s="968">
        <f>VLOOKUP(D2,'All Entries'!$B$1:$P$669,15,0)</f>
        <v>9821034281</v>
      </c>
      <c r="Q11" s="1124"/>
      <c r="R11" s="1125"/>
      <c r="S11" s="824"/>
      <c r="T11" s="968"/>
      <c r="U11" s="835"/>
    </row>
    <row r="12" spans="1:21" s="773" customFormat="1">
      <c r="A12" s="793"/>
      <c r="B12" s="794"/>
      <c r="C12" s="972"/>
      <c r="D12" s="721"/>
      <c r="E12" s="715"/>
      <c r="F12" s="715"/>
      <c r="G12" s="715"/>
      <c r="H12" s="972"/>
      <c r="I12" s="18"/>
      <c r="J12" s="18"/>
      <c r="K12" s="793"/>
      <c r="L12" s="793"/>
      <c r="N12" s="323" t="str">
        <f>VLOOKUP(D3,'All Entries'!$B$1:$M$669,12,0)</f>
        <v>usharvi.naik@vit.edu.in</v>
      </c>
      <c r="O12" s="323" t="str">
        <f>VLOOKUP(D3,'All Entries'!$B$1:$N$669,13,0)</f>
        <v>naikusharvi33@gmail.com</v>
      </c>
      <c r="P12" s="968">
        <f>VLOOKUP(D3,'All Entries'!$B$1:$P$669,15,0)</f>
        <v>9820584603</v>
      </c>
      <c r="Q12" s="1124"/>
      <c r="R12" s="1125"/>
      <c r="S12" s="824"/>
      <c r="T12" s="968"/>
      <c r="U12" s="835"/>
    </row>
    <row r="13" spans="1:21" s="773" customFormat="1">
      <c r="A13" s="793"/>
      <c r="B13" s="794"/>
      <c r="C13" s="972"/>
      <c r="D13" s="721"/>
      <c r="E13" s="715"/>
      <c r="F13" s="715"/>
      <c r="G13" s="715"/>
      <c r="H13" s="972"/>
      <c r="I13" s="18"/>
      <c r="J13" s="18"/>
      <c r="K13" s="793"/>
      <c r="L13" s="793"/>
      <c r="N13" s="323" t="str">
        <f>VLOOKUP(D4,'All Entries'!$B$1:$M$669,12,0)</f>
        <v>sohil.gurung@vit.edu.in</v>
      </c>
      <c r="O13" s="323" t="str">
        <f>VLOOKUP(D4,'All Entries'!$B$1:$N$669,13,0)</f>
        <v>sohilgurung59@gmail.com</v>
      </c>
      <c r="P13" s="968">
        <f>VLOOKUP(D4,'All Entries'!$B$1:$P$669,15,0)</f>
        <v>8286506191</v>
      </c>
      <c r="Q13" s="1124"/>
      <c r="R13" s="1125"/>
      <c r="S13" s="824"/>
      <c r="T13" s="968"/>
      <c r="U13" s="835"/>
    </row>
    <row r="14" spans="1:21">
      <c r="C14" s="32"/>
      <c r="D14" s="32"/>
      <c r="E14" s="735"/>
      <c r="F14" s="735"/>
      <c r="G14" s="32"/>
      <c r="H14" s="32"/>
      <c r="L14" s="373"/>
    </row>
  </sheetData>
  <mergeCells count="3">
    <mergeCell ref="Q11:R11"/>
    <mergeCell ref="Q12:R12"/>
    <mergeCell ref="Q13:R13"/>
  </mergeCells>
  <conditionalFormatting sqref="D1">
    <cfRule type="duplicateValues" dxfId="24" priority="1"/>
  </conditionalFormatting>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
  <sheetViews>
    <sheetView workbookViewId="0">
      <selection activeCell="C16" sqref="C16"/>
    </sheetView>
  </sheetViews>
  <sheetFormatPr defaultRowHeight="15"/>
  <cols>
    <col min="2" max="2" width="6.85546875" bestFit="1" customWidth="1"/>
    <col min="3" max="3" width="20.7109375" customWidth="1"/>
    <col min="4" max="4" width="11.28515625" bestFit="1" customWidth="1"/>
    <col min="7" max="7" width="17.85546875" customWidth="1"/>
    <col min="8" max="8" width="8.85546875" customWidth="1"/>
    <col min="9" max="9" width="25.42578125" customWidth="1"/>
    <col min="10" max="10" width="27.42578125" customWidth="1"/>
    <col min="11" max="11" width="13.5703125" customWidth="1"/>
    <col min="15" max="15" width="11" bestFit="1"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31.5" thickTop="1" thickBot="1">
      <c r="B2" s="758">
        <v>1</v>
      </c>
      <c r="C2" s="951" t="s">
        <v>3385</v>
      </c>
      <c r="D2" s="952" t="s">
        <v>3384</v>
      </c>
      <c r="E2" s="759" t="s">
        <v>12496</v>
      </c>
      <c r="F2" s="759" t="s">
        <v>183</v>
      </c>
      <c r="G2" s="952" t="s">
        <v>14726</v>
      </c>
      <c r="H2" s="759">
        <v>360000</v>
      </c>
      <c r="I2" s="746" t="str">
        <f>VLOOKUP(D2,'All Entries'!$B$2:$M$682,12,0)</f>
        <v>hrithik.gaikwad@vit.edu.in</v>
      </c>
      <c r="J2" s="746" t="str">
        <f>VLOOKUP(D2,'All Entries'!$B$2:$N$682,13,0)</f>
        <v>hrithik09gaikwad@gmail.com</v>
      </c>
      <c r="K2" s="746">
        <f>VLOOKUP(D2,'All Entries'!$B$2:$P$682,15,0)</f>
        <v>8169311446</v>
      </c>
    </row>
    <row r="3" spans="2:11" ht="15.75" thickTop="1">
      <c r="C3" s="657">
        <f>COUNTA(C2)</f>
        <v>1</v>
      </c>
    </row>
    <row r="5" spans="2:11" s="373" customFormat="1">
      <c r="B5"/>
      <c r="C5"/>
      <c r="D5"/>
      <c r="E5"/>
      <c r="F5"/>
      <c r="G5"/>
      <c r="H5"/>
    </row>
    <row r="6" spans="2:11" s="373" customFormat="1">
      <c r="B6"/>
      <c r="C6"/>
      <c r="D6"/>
      <c r="E6"/>
      <c r="F6"/>
      <c r="G6"/>
      <c r="H6"/>
    </row>
  </sheetData>
  <conditionalFormatting sqref="D1">
    <cfRule type="duplicateValues" dxfId="23" priority="2"/>
  </conditionalFormatting>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7"/>
  <sheetViews>
    <sheetView workbookViewId="0">
      <selection activeCell="E13" sqref="E13"/>
    </sheetView>
  </sheetViews>
  <sheetFormatPr defaultRowHeight="15"/>
  <cols>
    <col min="2" max="2" width="6.85546875" bestFit="1" customWidth="1"/>
    <col min="3" max="3" width="20.7109375" customWidth="1"/>
    <col min="4" max="4" width="12" customWidth="1"/>
    <col min="7" max="7" width="17.85546875" customWidth="1"/>
    <col min="8" max="8" width="8.85546875" customWidth="1"/>
    <col min="9" max="9" width="25.42578125" customWidth="1"/>
    <col min="10" max="10" width="27.42578125" customWidth="1"/>
    <col min="11" max="11" width="13.5703125" customWidth="1"/>
    <col min="15" max="15" width="11" bestFit="1"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32" customFormat="1" ht="16.5" thickTop="1" thickBot="1">
      <c r="B2" s="758">
        <v>1</v>
      </c>
      <c r="C2" s="951" t="s">
        <v>14729</v>
      </c>
      <c r="D2" s="952" t="s">
        <v>5490</v>
      </c>
      <c r="E2" s="759" t="s">
        <v>12493</v>
      </c>
      <c r="F2" s="759" t="s">
        <v>274</v>
      </c>
      <c r="G2" s="952" t="s">
        <v>14734</v>
      </c>
      <c r="H2" s="759">
        <v>292500</v>
      </c>
      <c r="I2" s="746" t="str">
        <f>VLOOKUP(D2,'All Entries'!$B$2:$M$682,12,0)</f>
        <v>nisha.ingale@vit.edu.in</v>
      </c>
      <c r="J2" s="746" t="str">
        <f>VLOOKUP(D2,'All Entries'!$B$2:$N$682,13,0)</f>
        <v>nishaingale72@gmail.com</v>
      </c>
      <c r="K2" s="746">
        <f>VLOOKUP(D2,'All Entries'!$B$2:$P$682,15,0)</f>
        <v>8268251505</v>
      </c>
    </row>
    <row r="3" spans="2:11" ht="16.5" thickTop="1" thickBot="1">
      <c r="B3" s="976">
        <v>2</v>
      </c>
      <c r="C3" s="951" t="s">
        <v>14730</v>
      </c>
      <c r="D3" s="952" t="s">
        <v>11555</v>
      </c>
      <c r="E3" s="976" t="s">
        <v>12496</v>
      </c>
      <c r="F3" s="976" t="s">
        <v>135</v>
      </c>
      <c r="G3" s="952" t="s">
        <v>14734</v>
      </c>
      <c r="H3" s="759">
        <v>292500</v>
      </c>
      <c r="I3" s="746" t="str">
        <f>VLOOKUP(D3,'All Entries'!$B$2:$M$682,12,0)</f>
        <v>yash.davkhar@vit.edu.in</v>
      </c>
      <c r="J3" s="746" t="str">
        <f>VLOOKUP(D3,'All Entries'!$B$2:$N$682,13,0)</f>
        <v>yashdavkhar@gmail.com</v>
      </c>
      <c r="K3" s="746">
        <f>VLOOKUP(D3,'All Entries'!$B$2:$P$682,15,0)</f>
        <v>9833692418</v>
      </c>
    </row>
    <row r="4" spans="2:11" ht="16.5" thickTop="1" thickBot="1">
      <c r="B4" s="976">
        <v>3</v>
      </c>
      <c r="C4" s="951" t="s">
        <v>14731</v>
      </c>
      <c r="D4" s="952" t="s">
        <v>1619</v>
      </c>
      <c r="E4" s="976" t="s">
        <v>12496</v>
      </c>
      <c r="F4" s="976" t="s">
        <v>183</v>
      </c>
      <c r="G4" s="952" t="s">
        <v>14734</v>
      </c>
      <c r="H4" s="759">
        <v>292500</v>
      </c>
      <c r="I4" s="746" t="str">
        <f>VLOOKUP(D4,'All Entries'!$B$2:$M$682,12,0)</f>
        <v>ankita.shelke@vit.edu.in</v>
      </c>
      <c r="J4" s="746" t="str">
        <f>VLOOKUP(D4,'All Entries'!$B$2:$N$682,13,0)</f>
        <v>shelkeankita90@gmail.com</v>
      </c>
      <c r="K4" s="746">
        <f>VLOOKUP(D4,'All Entries'!$B$2:$P$682,15,0)</f>
        <v>9821034281</v>
      </c>
    </row>
    <row r="5" spans="2:11" s="373" customFormat="1" ht="16.5" thickTop="1" thickBot="1">
      <c r="B5" s="976">
        <v>4</v>
      </c>
      <c r="C5" s="951" t="s">
        <v>14732</v>
      </c>
      <c r="D5" s="952" t="s">
        <v>221</v>
      </c>
      <c r="E5" s="976" t="s">
        <v>12493</v>
      </c>
      <c r="F5" s="976" t="s">
        <v>226</v>
      </c>
      <c r="G5" s="952" t="s">
        <v>14734</v>
      </c>
      <c r="H5" s="759">
        <v>292500</v>
      </c>
      <c r="I5" s="746" t="str">
        <f>VLOOKUP(D5,'All Entries'!$B$2:$M$682,12,0)</f>
        <v>aarti.kamble1@vit.edu.in</v>
      </c>
      <c r="J5" s="746" t="str">
        <f>VLOOKUP(D5,'All Entries'!$B$2:$N$682,13,0)</f>
        <v>aarukamble1999@gmail.com</v>
      </c>
      <c r="K5" s="746">
        <f>VLOOKUP(D5,'All Entries'!$B$2:$P$682,15,0)</f>
        <v>8879537416</v>
      </c>
    </row>
    <row r="6" spans="2:11" s="373" customFormat="1" ht="16.5" thickTop="1" thickBot="1">
      <c r="B6" s="976">
        <v>5</v>
      </c>
      <c r="C6" s="951" t="s">
        <v>14733</v>
      </c>
      <c r="D6" s="952" t="s">
        <v>12889</v>
      </c>
      <c r="E6" s="976" t="s">
        <v>12496</v>
      </c>
      <c r="F6" s="976" t="s">
        <v>160</v>
      </c>
      <c r="G6" s="952" t="s">
        <v>14734</v>
      </c>
      <c r="H6" s="759">
        <v>292500</v>
      </c>
      <c r="I6" s="746" t="str">
        <f>VLOOKUP(D6,'All Entries'!$B$2:$M$682,12,0)</f>
        <v>komal.pawar@vit.edu.in</v>
      </c>
      <c r="J6" s="746" t="str">
        <f>VLOOKUP(D6,'All Entries'!$B$2:$N$682,13,0)</f>
        <v>pawarkomal6699@gmail.com</v>
      </c>
      <c r="K6" s="746">
        <f>VLOOKUP(D6,'All Entries'!$B$2:$P$682,15,0)</f>
        <v>9930618286</v>
      </c>
    </row>
    <row r="7" spans="2:11" ht="15.75" thickTop="1">
      <c r="C7" s="657">
        <f>COUNTA(C2:C6)</f>
        <v>5</v>
      </c>
    </row>
  </sheetData>
  <conditionalFormatting sqref="D1">
    <cfRule type="duplicateValues" dxfId="22" priority="1"/>
  </conditionalFormatting>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D8" sqref="D8"/>
    </sheetView>
  </sheetViews>
  <sheetFormatPr defaultRowHeight="15"/>
  <cols>
    <col min="2" max="2" width="6.85546875" bestFit="1" customWidth="1"/>
    <col min="3" max="3" width="34.5703125" bestFit="1" customWidth="1"/>
    <col min="4" max="4" width="11.28515625" bestFit="1" customWidth="1"/>
    <col min="7" max="7" width="17.85546875" customWidth="1"/>
    <col min="8" max="8" width="8.85546875" customWidth="1"/>
    <col min="9" max="9" width="25.42578125" customWidth="1"/>
    <col min="10" max="10" width="27.42578125" customWidth="1"/>
    <col min="11" max="11" width="13.5703125" customWidth="1"/>
    <col min="15" max="15" width="11" bestFit="1" customWidth="1"/>
  </cols>
  <sheetData>
    <row r="1" spans="2:11" ht="16.5" thickTop="1" thickBot="1">
      <c r="B1" s="722" t="s">
        <v>11704</v>
      </c>
      <c r="C1" s="682" t="s">
        <v>12321</v>
      </c>
      <c r="D1" s="722" t="s">
        <v>12333</v>
      </c>
      <c r="E1" s="682" t="s">
        <v>12290</v>
      </c>
      <c r="F1" s="682" t="s">
        <v>12492</v>
      </c>
      <c r="G1" s="682" t="s">
        <v>12336</v>
      </c>
      <c r="H1" s="682" t="s">
        <v>12491</v>
      </c>
      <c r="I1" s="682" t="s">
        <v>13744</v>
      </c>
      <c r="J1" s="682" t="s">
        <v>13745</v>
      </c>
      <c r="K1" s="114" t="s">
        <v>13743</v>
      </c>
    </row>
    <row r="2" spans="2:11" s="32" customFormat="1" ht="31.5" thickTop="1" thickBot="1">
      <c r="B2" s="758">
        <v>1</v>
      </c>
      <c r="C2" s="983" t="s">
        <v>14740</v>
      </c>
      <c r="D2" s="984" t="s">
        <v>7796</v>
      </c>
      <c r="E2" s="984" t="str">
        <f>VLOOKUP(D2,'All Entries'!$B$1:$F$669,5,0)</f>
        <v>CMPN</v>
      </c>
      <c r="F2" s="984" t="str">
        <f>VLOOKUP(D2,'All Entries'!$B$1:$G$669,6,0)</f>
        <v>CMPN-3</v>
      </c>
      <c r="G2" s="984" t="s">
        <v>14737</v>
      </c>
      <c r="H2" s="985">
        <v>240000</v>
      </c>
      <c r="I2" s="759" t="str">
        <f>VLOOKUP(D2,'Consolidated Sheet '!C455:N455,12,0)</f>
        <v>sailee.sawant@vit.edu.in</v>
      </c>
      <c r="J2" s="759" t="str">
        <f>VLOOKUP(D2,'Consolidated Sheet '!C455:O455,13,0)</f>
        <v>saileesawant1519@gmail.com</v>
      </c>
      <c r="K2" s="759">
        <f>VLOOKUP(D2,'Consolidated Sheet '!C455:P455,14,0)</f>
        <v>9757345914</v>
      </c>
    </row>
    <row r="3" spans="2:11" ht="15.75" thickTop="1">
      <c r="C3" s="657">
        <f>COUNTA(#REF!)</f>
        <v>1</v>
      </c>
    </row>
    <row r="5" spans="2:11" s="373" customFormat="1">
      <c r="B5"/>
      <c r="C5"/>
      <c r="D5"/>
      <c r="E5"/>
      <c r="F5"/>
      <c r="G5"/>
      <c r="H5"/>
    </row>
  </sheetData>
  <conditionalFormatting sqref="D1">
    <cfRule type="duplicateValues" dxfId="21" priority="1"/>
  </conditionalFormatting>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F14" sqref="F14"/>
    </sheetView>
  </sheetViews>
  <sheetFormatPr defaultRowHeight="15"/>
  <cols>
    <col min="2" max="2" width="6.85546875" bestFit="1" customWidth="1"/>
    <col min="3" max="3" width="34.5703125" bestFit="1" customWidth="1"/>
    <col min="4" max="4" width="11.28515625" bestFit="1" customWidth="1"/>
    <col min="7" max="7" width="17.85546875" customWidth="1"/>
    <col min="8" max="8" width="8.85546875" customWidth="1"/>
    <col min="9" max="9" width="27.28515625" bestFit="1" customWidth="1"/>
    <col min="10" max="10" width="32" customWidth="1"/>
    <col min="11" max="11" width="13.5703125" customWidth="1"/>
    <col min="15" max="15" width="11" bestFit="1" customWidth="1"/>
  </cols>
  <sheetData>
    <row r="1" spans="2:11" ht="16.5" thickTop="1" thickBot="1">
      <c r="B1" s="988" t="s">
        <v>11704</v>
      </c>
      <c r="C1" s="989" t="s">
        <v>12321</v>
      </c>
      <c r="D1" s="988" t="s">
        <v>12333</v>
      </c>
      <c r="E1" s="989" t="s">
        <v>12290</v>
      </c>
      <c r="F1" s="989" t="s">
        <v>12492</v>
      </c>
      <c r="G1" s="989" t="s">
        <v>12336</v>
      </c>
      <c r="H1" s="989" t="s">
        <v>12491</v>
      </c>
      <c r="I1" s="989" t="s">
        <v>13744</v>
      </c>
      <c r="J1" s="989" t="s">
        <v>13745</v>
      </c>
      <c r="K1" s="989" t="s">
        <v>13743</v>
      </c>
    </row>
    <row r="2" spans="2:11" s="32" customFormat="1" ht="16.5" thickTop="1" thickBot="1">
      <c r="B2" s="753">
        <v>1</v>
      </c>
      <c r="C2" s="766" t="s">
        <v>11780</v>
      </c>
      <c r="D2" s="738" t="s">
        <v>9433</v>
      </c>
      <c r="E2" s="987" t="str">
        <f>VLOOKUP(D2,'Consolidated Sheet '!C456:E456,3,0)</f>
        <v>CMPN</v>
      </c>
      <c r="F2" s="987" t="str">
        <f>VLOOKUP(D2,'Consolidated Sheet '!C456:F456,4,0)</f>
        <v>CMPN-1</v>
      </c>
      <c r="G2" s="738" t="s">
        <v>14741</v>
      </c>
      <c r="H2" s="727">
        <v>380000</v>
      </c>
      <c r="I2" s="754" t="str">
        <f>VLOOKUP(D2,'Consolidated Sheet '!C456:N456,12,0)</f>
        <v>shubham.pandey@vit.edu.in</v>
      </c>
      <c r="J2" s="754" t="str">
        <f>VLOOKUP(D2,'Consolidated Sheet '!C456:O456,13,0)</f>
        <v>shubham.pandey2119@gmail.com</v>
      </c>
      <c r="K2" s="754">
        <f>VLOOKUP(D2,'Consolidated Sheet '!C456:P456,14,0)</f>
        <v>9987220165</v>
      </c>
    </row>
    <row r="3" spans="2:11" ht="15.75" thickTop="1">
      <c r="C3" s="657">
        <f>COUNTA(#REF!)</f>
        <v>1</v>
      </c>
    </row>
    <row r="5" spans="2:11" s="373" customFormat="1">
      <c r="B5"/>
      <c r="C5"/>
      <c r="D5"/>
      <c r="E5"/>
      <c r="F5"/>
      <c r="G5"/>
      <c r="H5"/>
    </row>
  </sheetData>
  <conditionalFormatting sqref="D1">
    <cfRule type="duplicateValues" dxfId="20" priority="1"/>
  </conditionalFormatting>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
  <sheetViews>
    <sheetView workbookViewId="0">
      <selection activeCell="G16" sqref="G16"/>
    </sheetView>
  </sheetViews>
  <sheetFormatPr defaultRowHeight="15"/>
  <cols>
    <col min="2" max="2" width="6.85546875" bestFit="1" customWidth="1"/>
    <col min="3" max="3" width="20.7109375" customWidth="1"/>
    <col min="4" max="4" width="12" customWidth="1"/>
    <col min="7" max="7" width="17.85546875" customWidth="1"/>
    <col min="8" max="8" width="8.85546875" customWidth="1"/>
    <col min="9" max="9" width="26.85546875" customWidth="1"/>
    <col min="10" max="10" width="28.7109375" customWidth="1"/>
    <col min="11" max="11" width="13.5703125" customWidth="1"/>
    <col min="15" max="15" width="11" bestFit="1" customWidth="1"/>
  </cols>
  <sheetData>
    <row r="1" spans="2:11" ht="16.5" thickTop="1" thickBot="1">
      <c r="B1" s="113" t="s">
        <v>11704</v>
      </c>
      <c r="C1" s="114" t="s">
        <v>12321</v>
      </c>
      <c r="D1" s="113" t="s">
        <v>12333</v>
      </c>
      <c r="E1" s="114" t="s">
        <v>12290</v>
      </c>
      <c r="F1" s="114" t="s">
        <v>12492</v>
      </c>
      <c r="G1" s="114" t="s">
        <v>12336</v>
      </c>
      <c r="H1" s="114" t="s">
        <v>12491</v>
      </c>
      <c r="I1" s="114" t="s">
        <v>13744</v>
      </c>
      <c r="J1" s="114" t="s">
        <v>13745</v>
      </c>
      <c r="K1" s="114" t="s">
        <v>13743</v>
      </c>
    </row>
    <row r="2" spans="2:11" s="187" customFormat="1" ht="16.5" thickTop="1" thickBot="1">
      <c r="B2" s="758">
        <v>1</v>
      </c>
      <c r="C2" s="952" t="s">
        <v>14744</v>
      </c>
      <c r="D2" s="952" t="s">
        <v>1822</v>
      </c>
      <c r="E2" s="759" t="s">
        <v>207</v>
      </c>
      <c r="F2" s="759" t="s">
        <v>13265</v>
      </c>
      <c r="G2" s="952" t="s">
        <v>14750</v>
      </c>
      <c r="H2" s="952">
        <v>450000</v>
      </c>
      <c r="I2" s="746" t="str">
        <f>VLOOKUP(D2,'All Entries'!$B$2:$M$682,12,0)</f>
        <v>archi.sharma@vit.edu.in</v>
      </c>
      <c r="J2" s="746" t="str">
        <f>VLOOKUP(D2,'All Entries'!$B$2:$N$682,13,0)</f>
        <v>archisharma037@gmail.com</v>
      </c>
      <c r="K2" s="746">
        <f>VLOOKUP(D2,'All Entries'!$B$2:$P$682,15,0)</f>
        <v>8369575573</v>
      </c>
    </row>
    <row r="3" spans="2:11" s="89" customFormat="1" ht="31.5" thickTop="1" thickBot="1">
      <c r="B3" s="528">
        <v>2</v>
      </c>
      <c r="C3" s="952" t="s">
        <v>14745</v>
      </c>
      <c r="D3" s="952" t="s">
        <v>8058</v>
      </c>
      <c r="E3" s="759" t="s">
        <v>207</v>
      </c>
      <c r="F3" s="759" t="s">
        <v>13265</v>
      </c>
      <c r="G3" s="952" t="s">
        <v>14750</v>
      </c>
      <c r="H3" s="952">
        <v>450000</v>
      </c>
      <c r="I3" s="746" t="str">
        <f>VLOOKUP(D3,'All Entries'!$B$2:$M$682,12,0)</f>
        <v>sanskruti.acharya@vit.edu.in</v>
      </c>
      <c r="J3" s="746" t="str">
        <f>VLOOKUP(D3,'All Entries'!$B$2:$N$682,13,0)</f>
        <v>acharyasanskruti@39gmail.com</v>
      </c>
      <c r="K3" s="746">
        <f>VLOOKUP(D3,'All Entries'!$B$2:$P$682,15,0)</f>
        <v>7219752984</v>
      </c>
    </row>
    <row r="4" spans="2:11" s="89" customFormat="1" ht="16.5" thickTop="1" thickBot="1">
      <c r="B4" s="528">
        <v>3</v>
      </c>
      <c r="C4" s="952" t="s">
        <v>14746</v>
      </c>
      <c r="D4" s="952" t="s">
        <v>1316</v>
      </c>
      <c r="E4" s="759" t="s">
        <v>207</v>
      </c>
      <c r="F4" s="759" t="s">
        <v>13265</v>
      </c>
      <c r="G4" s="952" t="s">
        <v>14750</v>
      </c>
      <c r="H4" s="952">
        <v>450000</v>
      </c>
      <c r="I4" s="746" t="str">
        <f>VLOOKUP(D4,'All Entries'!$B$2:$M$682,12,0)</f>
        <v>anant.pawar@vit.edu.in</v>
      </c>
      <c r="J4" s="746" t="str">
        <f>VLOOKUP(D4,'All Entries'!$B$2:$N$682,13,0)</f>
        <v>pawaranant196@gmail.com</v>
      </c>
      <c r="K4" s="746">
        <f>VLOOKUP(D4,'All Entries'!$B$2:$P$682,15,0)</f>
        <v>7741973568</v>
      </c>
    </row>
    <row r="5" spans="2:11" s="996" customFormat="1" ht="16.5" thickTop="1" thickBot="1">
      <c r="B5" s="528">
        <v>4</v>
      </c>
      <c r="C5" s="952" t="s">
        <v>14747</v>
      </c>
      <c r="D5" s="952" t="s">
        <v>9778</v>
      </c>
      <c r="E5" s="759" t="s">
        <v>207</v>
      </c>
      <c r="F5" s="759" t="s">
        <v>13265</v>
      </c>
      <c r="G5" s="952" t="s">
        <v>14750</v>
      </c>
      <c r="H5" s="952">
        <v>450000</v>
      </c>
      <c r="I5" s="746" t="str">
        <f>VLOOKUP(D5,'All Entries'!$B$2:$M$682,12,0)</f>
        <v>siddhi.alag@vit.edu.in</v>
      </c>
      <c r="J5" s="746" t="str">
        <f>VLOOKUP(D5,'All Entries'!$B$2:$N$682,13,0)</f>
        <v>alagsiddhi14@gmail.com</v>
      </c>
      <c r="K5" s="746">
        <f>VLOOKUP(D5,'All Entries'!$B$2:$P$682,15,0)</f>
        <v>9769699090</v>
      </c>
    </row>
    <row r="6" spans="2:11" ht="15.75" thickTop="1">
      <c r="C6" s="657">
        <f>COUNTA(C2:C5)</f>
        <v>4</v>
      </c>
    </row>
  </sheetData>
  <conditionalFormatting sqref="D1">
    <cfRule type="duplicateValues" dxfId="19" priority="1"/>
  </conditionalFormatting>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D13" sqref="D13"/>
    </sheetView>
  </sheetViews>
  <sheetFormatPr defaultRowHeight="15"/>
  <cols>
    <col min="2" max="2" width="6.85546875" bestFit="1" customWidth="1"/>
    <col min="3" max="3" width="34.5703125" bestFit="1" customWidth="1"/>
    <col min="4" max="4" width="11.28515625" bestFit="1" customWidth="1"/>
    <col min="7" max="7" width="17.85546875" customWidth="1"/>
    <col min="8" max="8" width="8.85546875" customWidth="1"/>
    <col min="9" max="9" width="27.28515625" bestFit="1" customWidth="1"/>
    <col min="10" max="10" width="32" customWidth="1"/>
    <col min="11" max="11" width="13.5703125" customWidth="1"/>
    <col min="15" max="15" width="11" bestFit="1" customWidth="1"/>
  </cols>
  <sheetData>
    <row r="1" spans="2:11" ht="16.5" thickTop="1" thickBot="1">
      <c r="B1" s="722" t="s">
        <v>11704</v>
      </c>
      <c r="C1" s="682" t="s">
        <v>12321</v>
      </c>
      <c r="D1" s="722" t="s">
        <v>12333</v>
      </c>
      <c r="E1" s="989" t="s">
        <v>12290</v>
      </c>
      <c r="F1" s="989" t="s">
        <v>12492</v>
      </c>
      <c r="G1" s="989" t="s">
        <v>12336</v>
      </c>
      <c r="H1" s="989" t="s">
        <v>12491</v>
      </c>
      <c r="I1" s="989" t="s">
        <v>13744</v>
      </c>
      <c r="J1" s="989" t="s">
        <v>13745</v>
      </c>
      <c r="K1" s="989" t="s">
        <v>13743</v>
      </c>
    </row>
    <row r="2" spans="2:11" s="32" customFormat="1" ht="16.5" thickTop="1" thickBot="1">
      <c r="B2" s="753">
        <v>1</v>
      </c>
      <c r="C2" s="766" t="s">
        <v>10356</v>
      </c>
      <c r="D2" s="1014" t="s">
        <v>10355</v>
      </c>
      <c r="E2" s="987" t="str">
        <f>VLOOKUP(D2,'Consolidated Sheet '!C472:E472,3,0)</f>
        <v>CMPN</v>
      </c>
      <c r="F2" s="987" t="str">
        <f>VLOOKUP(D2,'Consolidated Sheet '!C472:F472,4,0)</f>
        <v>CMPN-1</v>
      </c>
      <c r="G2" s="738" t="s">
        <v>14764</v>
      </c>
      <c r="H2" s="727">
        <v>400000</v>
      </c>
      <c r="I2" s="754" t="str">
        <f>VLOOKUP(D2,'Consolidated Sheet '!C472:N472,12,0)</f>
        <v>swapnil.talpade@vit.edu.in</v>
      </c>
      <c r="J2" s="754" t="str">
        <f>VLOOKUP(D2,'Consolidated Sheet '!C472:O472,13,0)</f>
        <v>swapniltalpade41@gmail.com</v>
      </c>
      <c r="K2" s="754">
        <f>VLOOKUP(D2,'Consolidated Sheet '!C472:P472,14,0)</f>
        <v>9664944550</v>
      </c>
    </row>
    <row r="3" spans="2:11" ht="15.75" thickTop="1">
      <c r="C3" s="657">
        <f>COUNTA(#REF!)</f>
        <v>1</v>
      </c>
    </row>
    <row r="5" spans="2:11" s="373" customFormat="1">
      <c r="B5"/>
      <c r="C5"/>
      <c r="D5"/>
      <c r="E5"/>
      <c r="F5"/>
      <c r="G5"/>
      <c r="H5"/>
    </row>
  </sheetData>
  <conditionalFormatting sqref="D1">
    <cfRule type="duplicateValues" dxfId="18" priority="1"/>
  </conditionalFormatting>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G12" sqref="G12"/>
    </sheetView>
  </sheetViews>
  <sheetFormatPr defaultRowHeight="15"/>
  <cols>
    <col min="2" max="2" width="6.85546875" bestFit="1" customWidth="1"/>
    <col min="3" max="3" width="14.42578125" bestFit="1" customWidth="1"/>
    <col min="4" max="4" width="11.28515625" bestFit="1" customWidth="1"/>
    <col min="7" max="7" width="17.85546875" customWidth="1"/>
    <col min="8" max="8" width="8.85546875" customWidth="1"/>
    <col min="9" max="9" width="27.28515625" bestFit="1" customWidth="1"/>
    <col min="10" max="10" width="32" customWidth="1"/>
    <col min="11" max="11" width="13.5703125" customWidth="1"/>
    <col min="15" max="15" width="11" bestFit="1" customWidth="1"/>
  </cols>
  <sheetData>
    <row r="1" spans="2:11" ht="16.5" thickTop="1" thickBot="1">
      <c r="B1" s="722" t="s">
        <v>11704</v>
      </c>
      <c r="C1" s="682" t="s">
        <v>12321</v>
      </c>
      <c r="D1" s="722" t="s">
        <v>12333</v>
      </c>
      <c r="E1" s="682" t="s">
        <v>12290</v>
      </c>
      <c r="F1" s="989" t="s">
        <v>12492</v>
      </c>
      <c r="G1" s="989" t="s">
        <v>12336</v>
      </c>
      <c r="H1" s="989" t="s">
        <v>12491</v>
      </c>
      <c r="I1" s="989" t="s">
        <v>13744</v>
      </c>
      <c r="J1" s="989" t="s">
        <v>13745</v>
      </c>
      <c r="K1" s="989" t="s">
        <v>13743</v>
      </c>
    </row>
    <row r="2" spans="2:11" s="32" customFormat="1" ht="16.5" thickTop="1" thickBot="1">
      <c r="B2" s="753">
        <v>1</v>
      </c>
      <c r="C2" s="766" t="s">
        <v>14765</v>
      </c>
      <c r="D2" s="1014" t="s">
        <v>9645</v>
      </c>
      <c r="E2" s="987" t="str">
        <f>VLOOKUP(D2,'Consolidated Sheet '!C473:E473,3,0)</f>
        <v>INFT</v>
      </c>
      <c r="F2" s="987" t="str">
        <f>VLOOKUP(D2,'Consolidated Sheet '!C473:F473,4,0)</f>
        <v>INFT-1</v>
      </c>
      <c r="G2" s="738" t="s">
        <v>14766</v>
      </c>
      <c r="H2" s="727">
        <v>500000</v>
      </c>
      <c r="I2" s="754" t="str">
        <f>VLOOKUP(D2,'Consolidated Sheet '!C473:N473,12,0)</f>
        <v>siddhesh.shivgan@vit.edu.in</v>
      </c>
      <c r="J2" s="754" t="str">
        <f>VLOOKUP(D2,'Consolidated Sheet '!C473:O473,13,0)</f>
        <v>siddheshshivgan2306@gmail.com</v>
      </c>
      <c r="K2" s="754">
        <f>VLOOKUP(D2,'Consolidated Sheet '!C473:P473,14,0)</f>
        <v>9082790591</v>
      </c>
    </row>
    <row r="3" spans="2:11" ht="15.75" thickTop="1">
      <c r="C3" s="657">
        <f>COUNTA(#REF!)</f>
        <v>1</v>
      </c>
    </row>
    <row r="5" spans="2:11" s="373" customFormat="1">
      <c r="B5"/>
      <c r="C5"/>
      <c r="D5"/>
      <c r="E5"/>
      <c r="F5"/>
      <c r="G5"/>
      <c r="H5"/>
    </row>
  </sheetData>
  <conditionalFormatting sqref="D1">
    <cfRule type="duplicateValues" dxfId="17" priority="1"/>
  </conditionalFormatting>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
  <sheetViews>
    <sheetView workbookViewId="0">
      <selection activeCell="E9" sqref="E9"/>
    </sheetView>
  </sheetViews>
  <sheetFormatPr defaultRowHeight="15"/>
  <cols>
    <col min="2" max="2" width="6.85546875" bestFit="1" customWidth="1"/>
    <col min="3" max="3" width="14.42578125" bestFit="1" customWidth="1"/>
    <col min="4" max="4" width="11.28515625" bestFit="1" customWidth="1"/>
    <col min="7" max="7" width="20.85546875" bestFit="1" customWidth="1"/>
    <col min="8" max="8" width="8.85546875" customWidth="1"/>
    <col min="9" max="9" width="27.28515625" bestFit="1" customWidth="1"/>
    <col min="10" max="10" width="32" customWidth="1"/>
    <col min="11" max="11" width="13.5703125" customWidth="1"/>
    <col min="13" max="13" width="11" bestFit="1" customWidth="1"/>
  </cols>
  <sheetData>
    <row r="1" spans="2:11" ht="16.5" thickTop="1" thickBot="1">
      <c r="B1" s="722" t="s">
        <v>11704</v>
      </c>
      <c r="C1" s="682" t="s">
        <v>12321</v>
      </c>
      <c r="D1" s="722" t="s">
        <v>12333</v>
      </c>
      <c r="E1" s="682" t="s">
        <v>12290</v>
      </c>
      <c r="F1" s="989" t="s">
        <v>12492</v>
      </c>
      <c r="G1" s="989" t="s">
        <v>12336</v>
      </c>
      <c r="H1" s="989" t="s">
        <v>12491</v>
      </c>
      <c r="I1" s="989" t="s">
        <v>13744</v>
      </c>
      <c r="J1" s="989" t="s">
        <v>13745</v>
      </c>
      <c r="K1" s="989" t="s">
        <v>13743</v>
      </c>
    </row>
    <row r="2" spans="2:11" s="32" customFormat="1" ht="16.5" thickTop="1" thickBot="1">
      <c r="B2" s="753">
        <v>1</v>
      </c>
      <c r="C2" s="766" t="s">
        <v>14767</v>
      </c>
      <c r="D2" s="1014" t="s">
        <v>9759</v>
      </c>
      <c r="E2" s="987" t="str">
        <f>VLOOKUP(D2,'Consolidated Sheet '!C474:E474,3,0)</f>
        <v>CMPN</v>
      </c>
      <c r="F2" s="987" t="str">
        <f>VLOOKUP(D2,'Consolidated Sheet '!C474:F474,4,0)</f>
        <v>CMPN-3</v>
      </c>
      <c r="G2" s="738" t="s">
        <v>14768</v>
      </c>
      <c r="H2" s="727">
        <v>300000</v>
      </c>
      <c r="I2" s="754" t="str">
        <f>VLOOKUP(D2,'Consolidated Sheet '!C474:N474,12,0)</f>
        <v>siddhi.kelaskar@vit.edu.in</v>
      </c>
      <c r="J2" s="754" t="str">
        <f>VLOOKUP(D2,'Consolidated Sheet '!C474:O474,13,0)</f>
        <v>kelaskarsiddhi1315@gmail.com</v>
      </c>
      <c r="K2" s="754">
        <f>VLOOKUP(D2,'Consolidated Sheet '!C474:P474,14,0)</f>
        <v>8097343982</v>
      </c>
    </row>
    <row r="3" spans="2:11" s="32" customFormat="1" ht="16.5" thickTop="1" thickBot="1">
      <c r="B3" s="753">
        <v>2</v>
      </c>
      <c r="C3" s="766" t="s">
        <v>14784</v>
      </c>
      <c r="D3" s="1014" t="s">
        <v>10820</v>
      </c>
      <c r="E3" s="987" t="str">
        <f>VLOOKUP(D3,'Consolidated Sheet '!$C$492:$E$492,3,0)</f>
        <v>CMPN</v>
      </c>
      <c r="F3" s="987" t="str">
        <f>VLOOKUP(D3,'Consolidated Sheet '!$C$492:$F$492,4,0)</f>
        <v>CMPN-2</v>
      </c>
      <c r="G3" s="738" t="s">
        <v>14768</v>
      </c>
      <c r="H3" s="727">
        <v>300000</v>
      </c>
      <c r="I3" s="754" t="str">
        <f>VLOOKUP(D3,'Consolidated Sheet '!$C$492:$N$492,12,0)</f>
        <v>vaibhav.singh@vit.edu.in</v>
      </c>
      <c r="J3" s="754" t="str">
        <f>VLOOKUP(D3,'Consolidated Sheet '!$C$492:$O$492,13,0)</f>
        <v>vaibhavsingh2607@gmail.com</v>
      </c>
      <c r="K3" s="754">
        <f>VLOOKUP(D3,'Consolidated Sheet '!$C$492:$P$492,14,0)</f>
        <v>9619678846</v>
      </c>
    </row>
    <row r="4" spans="2:11" s="373" customFormat="1" ht="15.75" thickTop="1">
      <c r="B4"/>
      <c r="C4" s="657">
        <f>COUNTA(C2:C3)</f>
        <v>2</v>
      </c>
      <c r="D4"/>
      <c r="E4"/>
      <c r="F4"/>
      <c r="G4"/>
      <c r="H4"/>
    </row>
  </sheetData>
  <conditionalFormatting sqref="D1">
    <cfRule type="duplicateValues" dxfId="16" priority="1"/>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H7" sqref="H7"/>
    </sheetView>
  </sheetViews>
  <sheetFormatPr defaultRowHeight="15"/>
  <cols>
    <col min="2" max="2" width="6.85546875" bestFit="1" customWidth="1"/>
    <col min="3" max="3" width="14.42578125" bestFit="1" customWidth="1"/>
    <col min="4" max="4" width="11.28515625" bestFit="1" customWidth="1"/>
    <col min="7" max="7" width="20.85546875" bestFit="1" customWidth="1"/>
    <col min="8" max="8" width="8.85546875" customWidth="1"/>
    <col min="9" max="9" width="27.28515625" bestFit="1" customWidth="1"/>
    <col min="10" max="10" width="32" customWidth="1"/>
    <col min="11" max="11" width="13.5703125" customWidth="1"/>
    <col min="15" max="15" width="11" bestFit="1" customWidth="1"/>
  </cols>
  <sheetData>
    <row r="1" spans="2:11" ht="16.5" thickTop="1" thickBot="1">
      <c r="B1" s="722" t="s">
        <v>11704</v>
      </c>
      <c r="C1" s="682" t="s">
        <v>12321</v>
      </c>
      <c r="D1" s="722" t="s">
        <v>12333</v>
      </c>
      <c r="E1" s="682" t="s">
        <v>12290</v>
      </c>
      <c r="F1" s="989" t="s">
        <v>12492</v>
      </c>
      <c r="G1" s="989" t="s">
        <v>12336</v>
      </c>
      <c r="H1" s="989" t="s">
        <v>12491</v>
      </c>
      <c r="I1" s="989" t="s">
        <v>13744</v>
      </c>
      <c r="J1" s="989" t="s">
        <v>13745</v>
      </c>
      <c r="K1" s="989" t="s">
        <v>13743</v>
      </c>
    </row>
    <row r="2" spans="2:11" s="32" customFormat="1" ht="16.5" thickTop="1" thickBot="1">
      <c r="B2" s="753">
        <v>1</v>
      </c>
      <c r="C2" s="766" t="s">
        <v>14771</v>
      </c>
      <c r="D2" s="1018" t="s">
        <v>857</v>
      </c>
      <c r="E2" s="987" t="str">
        <f>VLOOKUP(D2,'Consolidated Sheet '!C475:E475,3,0)</f>
        <v>EXTC</v>
      </c>
      <c r="F2" s="987" t="str">
        <f>VLOOKUP(D2,'Consolidated Sheet '!C475:F475,4,0)</f>
        <v>EXTC 2</v>
      </c>
      <c r="G2" s="738" t="s">
        <v>14772</v>
      </c>
      <c r="H2" s="727">
        <v>336000</v>
      </c>
      <c r="I2" s="754" t="str">
        <f>VLOOKUP(D2,'Consolidated Sheet '!C475:N475,12,0)</f>
        <v>akanksha.samel@vit.edu.in</v>
      </c>
      <c r="J2" s="754" t="str">
        <f>VLOOKUP(D2,'Consolidated Sheet '!C475:O475,13,0)</f>
        <v>akankshasamel11@gmail.com</v>
      </c>
      <c r="K2" s="754">
        <f>VLOOKUP(D2,'Consolidated Sheet '!C475:P475,14,0)</f>
        <v>9987484093</v>
      </c>
    </row>
    <row r="3" spans="2:11" ht="15.75" thickTop="1">
      <c r="C3" s="657">
        <f>COUNTA(#REF!)</f>
        <v>1</v>
      </c>
    </row>
    <row r="5" spans="2:11" s="373" customFormat="1">
      <c r="B5"/>
      <c r="C5"/>
      <c r="D5"/>
      <c r="E5"/>
      <c r="F5"/>
      <c r="G5"/>
      <c r="H5"/>
    </row>
  </sheetData>
  <conditionalFormatting sqref="D1">
    <cfRule type="duplicateValues" dxfId="15" priority="1"/>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
  <sheetViews>
    <sheetView workbookViewId="0">
      <selection activeCell="K2" sqref="K2"/>
    </sheetView>
  </sheetViews>
  <sheetFormatPr defaultRowHeight="15"/>
  <cols>
    <col min="2" max="2" width="6.85546875" bestFit="1" customWidth="1"/>
    <col min="3" max="3" width="20.140625" bestFit="1" customWidth="1"/>
    <col min="4" max="4" width="10.7109375" customWidth="1"/>
    <col min="5" max="5" width="36.140625" customWidth="1"/>
    <col min="6" max="6" width="29.42578125" customWidth="1"/>
    <col min="7" max="7" width="20.85546875" bestFit="1" customWidth="1"/>
    <col min="8" max="8" width="8.85546875" customWidth="1"/>
    <col min="9" max="9" width="27.28515625" bestFit="1" customWidth="1"/>
    <col min="10" max="10" width="32" customWidth="1"/>
    <col min="11" max="11" width="13.5703125" customWidth="1"/>
    <col min="14" max="14" width="23.28515625" bestFit="1" customWidth="1"/>
    <col min="15" max="15" width="21" bestFit="1" customWidth="1"/>
    <col min="16" max="16" width="11" bestFit="1" customWidth="1"/>
  </cols>
  <sheetData>
    <row r="1" spans="2:11" ht="16.5" thickTop="1" thickBot="1">
      <c r="B1" s="722" t="s">
        <v>11704</v>
      </c>
      <c r="C1" s="682" t="s">
        <v>12321</v>
      </c>
      <c r="D1" s="722" t="s">
        <v>12333</v>
      </c>
      <c r="E1" s="682" t="s">
        <v>12290</v>
      </c>
      <c r="F1" s="989" t="s">
        <v>12492</v>
      </c>
      <c r="G1" s="989" t="s">
        <v>12336</v>
      </c>
      <c r="H1" s="989" t="s">
        <v>12491</v>
      </c>
      <c r="I1" s="989" t="s">
        <v>13744</v>
      </c>
      <c r="J1" s="989" t="s">
        <v>13745</v>
      </c>
      <c r="K1" s="989" t="s">
        <v>13743</v>
      </c>
    </row>
    <row r="2" spans="2:11" s="32" customFormat="1" ht="16.5" thickTop="1" thickBot="1">
      <c r="B2" s="753">
        <v>1</v>
      </c>
      <c r="C2" s="766" t="s">
        <v>4455</v>
      </c>
      <c r="D2" s="738" t="s">
        <v>4454</v>
      </c>
      <c r="E2" s="987" t="str">
        <f>VLOOKUP(D2,'Consolidated Sheet '!$C$476:$E$476,3,0)</f>
        <v>INFT</v>
      </c>
      <c r="F2" s="987" t="str">
        <f>VLOOKUP(D2,'Consolidated Sheet '!$C$476:$F$476,4,0)</f>
        <v>INFT-2</v>
      </c>
      <c r="G2" s="738" t="s">
        <v>14780</v>
      </c>
      <c r="H2" s="727">
        <v>520000</v>
      </c>
      <c r="I2" s="754" t="str">
        <f>VLOOKUP(D2,'Consolidated Sheet '!$C$476:$N$476,12,0)</f>
        <v>Mandar.Salvi@vit.edu.in</v>
      </c>
      <c r="J2" s="754" t="str">
        <f>VLOOKUP(D2,'Consolidated Sheet '!$C$476:$O$476,13,0)</f>
        <v>salvim800@gmail.com</v>
      </c>
      <c r="K2" s="754">
        <f>VLOOKUP(D2,'Consolidated Sheet '!$C$476:$P$476,14,0)</f>
        <v>8108219995</v>
      </c>
    </row>
    <row r="3" spans="2:11" ht="15.75" thickTop="1">
      <c r="C3" s="657">
        <f>COUNTA(#REF!)</f>
        <v>1</v>
      </c>
    </row>
  </sheetData>
  <conditionalFormatting sqref="D1">
    <cfRule type="duplicateValues" dxfId="14" priority="1"/>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7"/>
  <sheetViews>
    <sheetView workbookViewId="0">
      <selection activeCell="E19" sqref="E19"/>
    </sheetView>
  </sheetViews>
  <sheetFormatPr defaultRowHeight="15"/>
  <cols>
    <col min="2" max="2" width="6.85546875" bestFit="1" customWidth="1"/>
    <col min="3" max="3" width="25.5703125" customWidth="1"/>
    <col min="4" max="4" width="11.140625" customWidth="1"/>
    <col min="5" max="5" width="36.140625" customWidth="1"/>
    <col min="6" max="6" width="29.42578125" customWidth="1"/>
    <col min="7" max="7" width="41.140625" bestFit="1" customWidth="1"/>
    <col min="8" max="8" width="8.85546875" customWidth="1"/>
    <col min="9" max="9" width="29.7109375" bestFit="1" customWidth="1"/>
    <col min="10" max="10" width="32" customWidth="1"/>
    <col min="11" max="11" width="13.5703125" customWidth="1"/>
    <col min="14" max="14" width="23.28515625" bestFit="1" customWidth="1"/>
    <col min="15" max="15" width="21" bestFit="1" customWidth="1"/>
    <col min="16" max="16" width="11" bestFit="1" customWidth="1"/>
  </cols>
  <sheetData>
    <row r="1" spans="2:14" ht="31.5" customHeight="1" thickTop="1" thickBot="1">
      <c r="B1" s="988" t="s">
        <v>11704</v>
      </c>
      <c r="C1" s="989" t="s">
        <v>12321</v>
      </c>
      <c r="D1" s="988" t="s">
        <v>12333</v>
      </c>
      <c r="E1" s="989" t="s">
        <v>12290</v>
      </c>
      <c r="F1" s="989" t="s">
        <v>12492</v>
      </c>
      <c r="G1" s="989" t="s">
        <v>12336</v>
      </c>
      <c r="H1" s="989" t="s">
        <v>12491</v>
      </c>
      <c r="I1" s="989" t="s">
        <v>13744</v>
      </c>
      <c r="J1" s="989" t="s">
        <v>13745</v>
      </c>
      <c r="K1" s="989" t="s">
        <v>13743</v>
      </c>
    </row>
    <row r="2" spans="2:14" s="32" customFormat="1" ht="16.5" thickTop="1" thickBot="1">
      <c r="B2" s="753">
        <v>1</v>
      </c>
      <c r="C2" s="1027" t="s">
        <v>14782</v>
      </c>
      <c r="D2" s="738" t="s">
        <v>10873</v>
      </c>
      <c r="E2" s="987" t="str">
        <f>VLOOKUP(D2,'Consolidated Sheet '!$C$477:$E$491,3,0)</f>
        <v>INFT</v>
      </c>
      <c r="F2" s="987" t="str">
        <f>VLOOKUP(D2,'Consolidated Sheet '!$C$477:$F$491,4,0)</f>
        <v>INFT-1</v>
      </c>
      <c r="G2" s="738" t="s">
        <v>14781</v>
      </c>
      <c r="H2" s="727">
        <v>300000</v>
      </c>
      <c r="I2" s="754" t="str">
        <f>VLOOKUP(D2,'Consolidated Sheet '!$C$477:$N$491,12,0)</f>
        <v>vaibhavi.prabhulkar@vit.edu.in</v>
      </c>
      <c r="J2" s="754" t="str">
        <f>VLOOKUP(D2,'Consolidated Sheet '!$C$477:$O$491,13,0)</f>
        <v>vaibhaviprabhulkar08@gmail.com</v>
      </c>
      <c r="K2" s="754">
        <f>VLOOKUP(D2,'Consolidated Sheet '!$C$477:$P$491,14,0)</f>
        <v>8097562168</v>
      </c>
    </row>
    <row r="3" spans="2:14" ht="16.5" thickTop="1" thickBot="1">
      <c r="B3" s="876">
        <v>2</v>
      </c>
      <c r="C3" s="1027" t="s">
        <v>5242</v>
      </c>
      <c r="D3" s="738" t="s">
        <v>5241</v>
      </c>
      <c r="E3" s="987" t="str">
        <f>VLOOKUP(D3,'Consolidated Sheet '!$C$477:$E$491,3,0)</f>
        <v>INFT</v>
      </c>
      <c r="F3" s="987" t="str">
        <f>VLOOKUP(D3,'Consolidated Sheet '!$C$477:$F$491,4,0)</f>
        <v>INFT-1</v>
      </c>
      <c r="G3" s="738" t="s">
        <v>14781</v>
      </c>
      <c r="H3" s="727">
        <v>300000</v>
      </c>
      <c r="I3" s="754" t="str">
        <f>VLOOKUP(D3,'Consolidated Sheet '!$C$477:$N$491,12,0)</f>
        <v>neha.adulkar@vit.edu.in</v>
      </c>
      <c r="J3" s="754" t="str">
        <f>VLOOKUP(D3,'Consolidated Sheet '!$C$477:$O$491,13,0)</f>
        <v>adulkarnd@gmail.com</v>
      </c>
      <c r="K3" s="754">
        <f>VLOOKUP(D3,'Consolidated Sheet '!$C$477:$P$491,14,0)</f>
        <v>8275363354</v>
      </c>
    </row>
    <row r="4" spans="2:14" ht="16.5" thickTop="1" thickBot="1">
      <c r="B4" s="876">
        <v>3</v>
      </c>
      <c r="C4" s="1027" t="s">
        <v>14756</v>
      </c>
      <c r="D4" s="738" t="s">
        <v>8739</v>
      </c>
      <c r="E4" s="987" t="str">
        <f>VLOOKUP(D4,'Consolidated Sheet '!$C$477:$E$491,3,0)</f>
        <v>INFT</v>
      </c>
      <c r="F4" s="987" t="str">
        <f>VLOOKUP(D4,'Consolidated Sheet '!$C$477:$F$491,4,0)</f>
        <v>INFT-2</v>
      </c>
      <c r="G4" s="738" t="s">
        <v>14781</v>
      </c>
      <c r="H4" s="727">
        <v>300000</v>
      </c>
      <c r="I4" s="754" t="str">
        <f>VLOOKUP(D4,'Consolidated Sheet '!$C$477:$N$491,12,0)</f>
        <v>shivani.ambavane@vit.edu.in</v>
      </c>
      <c r="J4" s="754" t="str">
        <f>VLOOKUP(D4,'Consolidated Sheet '!$C$477:$O$491,13,0)</f>
        <v>ambavaneshivani8@gmail.com</v>
      </c>
      <c r="K4" s="754">
        <f>VLOOKUP(D4,'Consolidated Sheet '!$C$477:$P$491,14,0)</f>
        <v>9028228631</v>
      </c>
      <c r="L4" s="448"/>
      <c r="M4" s="793"/>
      <c r="N4" s="812"/>
    </row>
    <row r="5" spans="2:14" ht="16.5" thickTop="1" thickBot="1">
      <c r="B5" s="753">
        <v>4</v>
      </c>
      <c r="C5" s="1027" t="s">
        <v>10471</v>
      </c>
      <c r="D5" s="738" t="s">
        <v>10470</v>
      </c>
      <c r="E5" s="987" t="str">
        <f>VLOOKUP(D5,'Consolidated Sheet '!$C$477:$E$491,3,0)</f>
        <v>INFT</v>
      </c>
      <c r="F5" s="987" t="str">
        <f>VLOOKUP(D5,'Consolidated Sheet '!$C$477:$F$491,4,0)</f>
        <v>INFT-3</v>
      </c>
      <c r="G5" s="738" t="s">
        <v>14781</v>
      </c>
      <c r="H5" s="727">
        <v>300000</v>
      </c>
      <c r="I5" s="754" t="str">
        <f>VLOOKUP(D5,'Consolidated Sheet '!$C$477:$N$491,12,0)</f>
        <v>tanmay.ambekar@vit.edu.in</v>
      </c>
      <c r="J5" s="754" t="str">
        <f>VLOOKUP(D5,'Consolidated Sheet '!$C$477:$O$491,13,0)</f>
        <v>ambekartanmay@gmail.com</v>
      </c>
      <c r="K5" s="754">
        <f>VLOOKUP(D5,'Consolidated Sheet '!$C$477:$P$491,14,0)</f>
        <v>7977201177</v>
      </c>
      <c r="L5" s="448"/>
      <c r="M5" s="793"/>
      <c r="N5" s="812"/>
    </row>
    <row r="6" spans="2:14" ht="16.5" thickTop="1" thickBot="1">
      <c r="B6" s="876">
        <v>5</v>
      </c>
      <c r="C6" s="1027" t="s">
        <v>14783</v>
      </c>
      <c r="D6" s="738" t="s">
        <v>13590</v>
      </c>
      <c r="E6" s="987" t="str">
        <f>VLOOKUP(D6,'Consolidated Sheet '!$C$477:$E$491,3,0)</f>
        <v>INFT</v>
      </c>
      <c r="F6" s="987" t="str">
        <f>VLOOKUP(D6,'Consolidated Sheet '!$C$477:$F$491,4,0)</f>
        <v>INFT-3</v>
      </c>
      <c r="G6" s="738" t="s">
        <v>14781</v>
      </c>
      <c r="H6" s="727">
        <v>300000</v>
      </c>
      <c r="I6" s="754" t="str">
        <f>VLOOKUP(D6,'Consolidated Sheet '!$C$477:$N$491,12,0)</f>
        <v>yash.anjara@vit.edu.in</v>
      </c>
      <c r="J6" s="754" t="str">
        <f>VLOOKUP(D6,'Consolidated Sheet '!$C$477:$O$491,13,0)</f>
        <v xml:space="preserve">anjara.yash@gmail.com </v>
      </c>
      <c r="K6" s="754">
        <f>VLOOKUP(D6,'Consolidated Sheet '!$C$477:$P$491,14,0)</f>
        <v>8369569048</v>
      </c>
      <c r="L6" s="448"/>
      <c r="M6" s="793"/>
      <c r="N6" s="812"/>
    </row>
    <row r="7" spans="2:14" ht="16.5" thickTop="1" thickBot="1">
      <c r="B7" s="876">
        <v>6</v>
      </c>
      <c r="C7" s="1027" t="s">
        <v>14489</v>
      </c>
      <c r="D7" s="1018" t="s">
        <v>14490</v>
      </c>
      <c r="E7" s="987" t="str">
        <f>VLOOKUP(D7,'Consolidated Sheet '!$C$477:$E$491,3,0)</f>
        <v>INFT</v>
      </c>
      <c r="F7" s="987" t="str">
        <f>VLOOKUP(D7,'Consolidated Sheet '!$C$477:$F$491,4,0)</f>
        <v>INFT-3</v>
      </c>
      <c r="G7" s="738" t="s">
        <v>14781</v>
      </c>
      <c r="H7" s="727">
        <v>300000</v>
      </c>
      <c r="I7" s="754" t="str">
        <f>VLOOKUP(D7,'Consolidated Sheet '!$C$477:$N$491,12,0)</f>
        <v>devesh.sherlekar@vit.edu.in</v>
      </c>
      <c r="J7" s="754" t="str">
        <f>VLOOKUP(D7,'Consolidated Sheet '!$C$477:$O$491,13,0)</f>
        <v>deveshsherlekar87@gmail.com</v>
      </c>
      <c r="K7" s="754">
        <f>VLOOKUP(D7,'Consolidated Sheet '!$C$477:$P$491,14,0)</f>
        <v>8689839615</v>
      </c>
      <c r="L7" s="448"/>
      <c r="M7" s="793"/>
      <c r="N7" s="812"/>
    </row>
    <row r="8" spans="2:14" ht="16.5" thickTop="1" thickBot="1">
      <c r="B8" s="753">
        <v>7</v>
      </c>
      <c r="C8" s="1027" t="s">
        <v>14784</v>
      </c>
      <c r="D8" s="738" t="s">
        <v>10820</v>
      </c>
      <c r="E8" s="987" t="str">
        <f>VLOOKUP(D8,'Consolidated Sheet '!$C$477:$E$491,3,0)</f>
        <v>CMPN</v>
      </c>
      <c r="F8" s="987" t="str">
        <f>VLOOKUP(D8,'Consolidated Sheet '!$C$477:$F$491,4,0)</f>
        <v>CMPN-2</v>
      </c>
      <c r="G8" s="738" t="s">
        <v>14781</v>
      </c>
      <c r="H8" s="727">
        <v>300000</v>
      </c>
      <c r="I8" s="754" t="str">
        <f>VLOOKUP(D8,'Consolidated Sheet '!$C$477:$N$491,12,0)</f>
        <v>vaibhav.singh@vit.edu.in</v>
      </c>
      <c r="J8" s="754" t="str">
        <f>VLOOKUP(D8,'Consolidated Sheet '!$C$477:$O$491,13,0)</f>
        <v>vaibhavsingh2607@gmail.com</v>
      </c>
      <c r="K8" s="754">
        <f>VLOOKUP(D8,'Consolidated Sheet '!$C$477:$P$491,14,0)</f>
        <v>9619678846</v>
      </c>
      <c r="L8" s="448"/>
      <c r="M8" s="793"/>
      <c r="N8" s="812"/>
    </row>
    <row r="9" spans="2:14" ht="16.5" thickTop="1" thickBot="1">
      <c r="B9" s="876">
        <v>8</v>
      </c>
      <c r="C9" s="1027" t="s">
        <v>7797</v>
      </c>
      <c r="D9" s="738" t="s">
        <v>7796</v>
      </c>
      <c r="E9" s="987" t="str">
        <f>VLOOKUP(D9,'Consolidated Sheet '!$C$477:$E$491,3,0)</f>
        <v>CMPN</v>
      </c>
      <c r="F9" s="987" t="str">
        <f>VLOOKUP(D9,'Consolidated Sheet '!$C$477:$F$491,4,0)</f>
        <v>CMPN-3</v>
      </c>
      <c r="G9" s="738" t="s">
        <v>14781</v>
      </c>
      <c r="H9" s="727">
        <v>300000</v>
      </c>
      <c r="I9" s="754" t="str">
        <f>VLOOKUP(D9,'Consolidated Sheet '!$C$477:$N$491,12,0)</f>
        <v>sailee.sawant@vit.edu.in</v>
      </c>
      <c r="J9" s="754" t="str">
        <f>VLOOKUP(D9,'Consolidated Sheet '!$C$477:$O$491,13,0)</f>
        <v>saileesawant1519@gmail.com</v>
      </c>
      <c r="K9" s="754">
        <f>VLOOKUP(D9,'Consolidated Sheet '!$C$477:$P$491,14,0)</f>
        <v>9757345914</v>
      </c>
      <c r="L9" s="448"/>
      <c r="M9" s="793"/>
      <c r="N9" s="812"/>
    </row>
    <row r="10" spans="2:14" ht="16.5" thickTop="1" thickBot="1">
      <c r="B10" s="876">
        <v>9</v>
      </c>
      <c r="C10" s="1027" t="s">
        <v>10804</v>
      </c>
      <c r="D10" s="1018" t="s">
        <v>10803</v>
      </c>
      <c r="E10" s="987" t="str">
        <f>VLOOKUP(D10,'Consolidated Sheet '!$C$477:$E$491,3,0)</f>
        <v>CMPN</v>
      </c>
      <c r="F10" s="987" t="str">
        <f>VLOOKUP(D10,'Consolidated Sheet '!$C$477:$F$491,4,0)</f>
        <v>CMPN-3</v>
      </c>
      <c r="G10" s="738" t="s">
        <v>14781</v>
      </c>
      <c r="H10" s="727">
        <v>300000</v>
      </c>
      <c r="I10" s="754" t="str">
        <f>VLOOKUP(D10,'Consolidated Sheet '!$C$477:$N$491,12,0)</f>
        <v>uzair.ansari@vit.edu.in</v>
      </c>
      <c r="J10" s="754" t="str">
        <f>VLOOKUP(D10,'Consolidated Sheet '!$C$477:$O$491,13,0)</f>
        <v>ansariuuzair9699@gmail.com</v>
      </c>
      <c r="K10" s="754">
        <f>VLOOKUP(D10,'Consolidated Sheet '!$C$477:$P$491,14,0)</f>
        <v>9699149884</v>
      </c>
      <c r="L10" s="448"/>
      <c r="M10" s="793"/>
      <c r="N10" s="812"/>
    </row>
    <row r="11" spans="2:14" ht="16.5" thickTop="1" thickBot="1">
      <c r="B11" s="753">
        <v>10</v>
      </c>
      <c r="C11" s="1027" t="s">
        <v>14785</v>
      </c>
      <c r="D11" s="738" t="s">
        <v>9941</v>
      </c>
      <c r="E11" s="987" t="str">
        <f>VLOOKUP(D11,'Consolidated Sheet '!$C$477:$E$491,3,0)</f>
        <v>ETRX</v>
      </c>
      <c r="F11" s="987" t="str">
        <f>VLOOKUP(D11,'Consolidated Sheet '!$C$477:$F$491,4,0)</f>
        <v>ETRX 1</v>
      </c>
      <c r="G11" s="738" t="s">
        <v>14781</v>
      </c>
      <c r="H11" s="727">
        <v>300000</v>
      </c>
      <c r="I11" s="754" t="str">
        <f>VLOOKUP(D11,'Consolidated Sheet '!$C$477:$N$491,12,0)</f>
        <v>soham.sardesai@vit.edu.in</v>
      </c>
      <c r="J11" s="754" t="str">
        <f>VLOOKUP(D11,'Consolidated Sheet '!$C$477:$O$491,13,0)</f>
        <v>sohamsardesai0207@gmail.com</v>
      </c>
      <c r="K11" s="754">
        <f>VLOOKUP(D11,'Consolidated Sheet '!$C$477:$P$491,14,0)</f>
        <v>9619128394</v>
      </c>
      <c r="L11" s="448"/>
      <c r="M11" s="793"/>
      <c r="N11" s="812"/>
    </row>
    <row r="12" spans="2:14" ht="16.5" thickTop="1" thickBot="1">
      <c r="B12" s="876">
        <v>11</v>
      </c>
      <c r="C12" s="1027" t="s">
        <v>14786</v>
      </c>
      <c r="D12" s="738" t="s">
        <v>8340</v>
      </c>
      <c r="E12" s="987" t="str">
        <f>VLOOKUP(D12,'Consolidated Sheet '!$C$477:$E$491,3,0)</f>
        <v>ETRX</v>
      </c>
      <c r="F12" s="987" t="str">
        <f>VLOOKUP(D12,'Consolidated Sheet '!$C$477:$F$491,4,0)</f>
        <v>ETRX 2</v>
      </c>
      <c r="G12" s="738" t="s">
        <v>14781</v>
      </c>
      <c r="H12" s="727">
        <v>300000</v>
      </c>
      <c r="I12" s="754" t="str">
        <f>VLOOKUP(D12,'Consolidated Sheet '!$C$477:$N$491,12,0)</f>
        <v>saurabh.jagtap@vit.edu.in</v>
      </c>
      <c r="J12" s="754" t="str">
        <f>VLOOKUP(D12,'Consolidated Sheet '!$C$477:$O$491,13,0)</f>
        <v>saurabh17399@gmail.com</v>
      </c>
      <c r="K12" s="754">
        <f>VLOOKUP(D12,'Consolidated Sheet '!$C$477:$P$491,14,0)</f>
        <v>8828477267</v>
      </c>
      <c r="L12" s="448"/>
      <c r="M12" s="793"/>
      <c r="N12" s="812"/>
    </row>
    <row r="13" spans="2:14" ht="16.5" thickTop="1" thickBot="1">
      <c r="B13" s="876">
        <v>12</v>
      </c>
      <c r="C13" s="1027" t="s">
        <v>14787</v>
      </c>
      <c r="D13" s="738" t="s">
        <v>13742</v>
      </c>
      <c r="E13" s="987" t="str">
        <f>VLOOKUP(D13,'Consolidated Sheet '!$C$477:$E$491,3,0)</f>
        <v>ETRX</v>
      </c>
      <c r="F13" s="987" t="str">
        <f>VLOOKUP(D13,'Consolidated Sheet '!$C$477:$F$491,4,0)</f>
        <v>ETRX 3</v>
      </c>
      <c r="G13" s="738" t="s">
        <v>14781</v>
      </c>
      <c r="H13" s="727">
        <v>300000</v>
      </c>
      <c r="I13" s="754" t="str">
        <f>VLOOKUP(D13,'Consolidated Sheet '!$C$477:$N$491,12,0)</f>
        <v>ashi.chaurasia@vit.edu.in</v>
      </c>
      <c r="J13" s="754" t="str">
        <f>VLOOKUP(D13,'Consolidated Sheet '!$C$477:$O$491,13,0)</f>
        <v>aashichuarasia1432@gmail.com</v>
      </c>
      <c r="K13" s="754">
        <f>VLOOKUP(D13,'Consolidated Sheet '!$C$477:$P$491,14,0)</f>
        <v>9653295682</v>
      </c>
      <c r="L13" s="448"/>
      <c r="M13" s="793"/>
      <c r="N13" s="812"/>
    </row>
    <row r="14" spans="2:14" ht="16.5" thickTop="1" thickBot="1">
      <c r="B14" s="753">
        <v>13</v>
      </c>
      <c r="C14" s="1027" t="s">
        <v>14788</v>
      </c>
      <c r="D14" s="738" t="s">
        <v>4609</v>
      </c>
      <c r="E14" s="987" t="str">
        <f>VLOOKUP(D14,'Consolidated Sheet '!$C$477:$E$491,3,0)</f>
        <v>ETRX</v>
      </c>
      <c r="F14" s="987" t="str">
        <f>VLOOKUP(D14,'Consolidated Sheet '!$C$477:$F$491,4,0)</f>
        <v>ETRX 3</v>
      </c>
      <c r="G14" s="738" t="s">
        <v>14781</v>
      </c>
      <c r="H14" s="727">
        <v>300000</v>
      </c>
      <c r="I14" s="754" t="str">
        <f>VLOOKUP(D14,'Consolidated Sheet '!$C$477:$N$491,12,0)</f>
        <v>mayur.pawar@vit.edu.in</v>
      </c>
      <c r="J14" s="754" t="str">
        <f>VLOOKUP(D14,'Consolidated Sheet '!$C$477:$O$491,13,0)</f>
        <v>mayurpawar20000318@gmail.com</v>
      </c>
      <c r="K14" s="754">
        <f>VLOOKUP(D14,'Consolidated Sheet '!$C$477:$P$491,14,0)</f>
        <v>7021850286</v>
      </c>
      <c r="L14" s="448"/>
      <c r="M14" s="793"/>
      <c r="N14" s="812"/>
    </row>
    <row r="15" spans="2:14" s="89" customFormat="1" ht="20.25" customHeight="1" thickTop="1" thickBot="1">
      <c r="B15" s="1026">
        <v>14</v>
      </c>
      <c r="C15" s="1028" t="s">
        <v>14789</v>
      </c>
      <c r="D15" s="738" t="s">
        <v>12626</v>
      </c>
      <c r="E15" s="987" t="str">
        <f>VLOOKUP(D15,'Consolidated Sheet '!$C$477:$E$491,3,0)</f>
        <v>EXTC</v>
      </c>
      <c r="F15" s="987" t="str">
        <f>VLOOKUP(D15,'Consolidated Sheet '!$C$477:$F$491,4,0)</f>
        <v>EXTC 2</v>
      </c>
      <c r="G15" s="738" t="s">
        <v>14781</v>
      </c>
      <c r="H15" s="727">
        <v>300000</v>
      </c>
      <c r="I15" s="754" t="str">
        <f>VLOOKUP(D15,'Consolidated Sheet '!$C$477:$N$491,12,0)</f>
        <v>hridaya.murudkar@vit.edu.in</v>
      </c>
      <c r="J15" s="754" t="str">
        <f>VLOOKUP(D15,'Consolidated Sheet '!$C$477:$O$491,13,0)</f>
        <v>murudkar.hridaya1999@gmail.com</v>
      </c>
      <c r="K15" s="754">
        <f>VLOOKUP(D15,'Consolidated Sheet '!$C$477:$P$491,14,0)</f>
        <v>8850614827</v>
      </c>
      <c r="L15" s="448"/>
      <c r="M15" s="796"/>
      <c r="N15" s="812"/>
    </row>
    <row r="16" spans="2:14" ht="16.5" thickTop="1" thickBot="1">
      <c r="B16" s="876">
        <v>15</v>
      </c>
      <c r="C16" s="1027" t="s">
        <v>14790</v>
      </c>
      <c r="D16" s="738" t="s">
        <v>8426</v>
      </c>
      <c r="E16" s="987" t="str">
        <f>VLOOKUP(D16,'Consolidated Sheet '!$C$477:$E$491,3,0)</f>
        <v>EXTC</v>
      </c>
      <c r="F16" s="987" t="str">
        <f>VLOOKUP(D16,'Consolidated Sheet '!$C$477:$F$491,4,0)</f>
        <v>EXTC 3</v>
      </c>
      <c r="G16" s="738" t="s">
        <v>14781</v>
      </c>
      <c r="H16" s="727">
        <v>300000</v>
      </c>
      <c r="I16" s="754" t="str">
        <f>VLOOKUP(D16,'Consolidated Sheet '!$C$477:$N$491,12,0)</f>
        <v>sayali.more1@vit.edu.in</v>
      </c>
      <c r="J16" s="754" t="str">
        <f>VLOOKUP(D16,'Consolidated Sheet '!$C$477:$O$491,13,0)</f>
        <v>sayalim42@gmail.com</v>
      </c>
      <c r="K16" s="754">
        <f>VLOOKUP(D16,'Consolidated Sheet '!$C$477:$P$491,14,0)</f>
        <v>7506646020</v>
      </c>
      <c r="L16" s="448"/>
      <c r="M16" s="793"/>
      <c r="N16" s="812"/>
    </row>
    <row r="17" spans="3:3" ht="15.75" thickTop="1">
      <c r="C17" s="657">
        <f>COUNTA(C2:C16)</f>
        <v>15</v>
      </c>
    </row>
  </sheetData>
  <conditionalFormatting sqref="D1">
    <cfRule type="duplicateValues" dxfId="13" priority="3"/>
  </conditionalFormatting>
  <conditionalFormatting sqref="D10">
    <cfRule type="duplicateValues" dxfId="12" priority="2"/>
  </conditionalFormatting>
  <conditionalFormatting sqref="D7">
    <cfRule type="duplicateValues" dxfId="11" priority="1"/>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2"/>
  <sheetViews>
    <sheetView topLeftCell="B1" workbookViewId="0">
      <selection activeCell="M10" sqref="M10"/>
    </sheetView>
  </sheetViews>
  <sheetFormatPr defaultRowHeight="15"/>
  <cols>
    <col min="2" max="2" width="6.85546875" bestFit="1" customWidth="1"/>
    <col min="3" max="3" width="27" customWidth="1"/>
    <col min="4" max="4" width="12.85546875" customWidth="1"/>
    <col min="5" max="5" width="36.140625" customWidth="1"/>
    <col min="6" max="6" width="29.42578125" customWidth="1"/>
    <col min="7" max="7" width="41.140625" bestFit="1" customWidth="1"/>
    <col min="8" max="8" width="8.85546875" customWidth="1"/>
    <col min="9" max="9" width="29.7109375" bestFit="1" customWidth="1"/>
    <col min="10" max="10" width="32" customWidth="1"/>
    <col min="11" max="11" width="18.42578125" customWidth="1"/>
    <col min="14" max="14" width="23.28515625" bestFit="1" customWidth="1"/>
    <col min="15" max="15" width="21" bestFit="1" customWidth="1"/>
    <col min="16" max="16" width="11" bestFit="1" customWidth="1"/>
  </cols>
  <sheetData>
    <row r="1" spans="2:11" ht="15.75" thickBot="1"/>
    <row r="2" spans="2:11" ht="31.5" customHeight="1" thickTop="1" thickBot="1">
      <c r="B2" s="988" t="s">
        <v>11704</v>
      </c>
      <c r="C2" s="989" t="s">
        <v>12321</v>
      </c>
      <c r="D2" s="988" t="s">
        <v>12333</v>
      </c>
      <c r="E2" s="989" t="s">
        <v>12290</v>
      </c>
      <c r="F2" s="989" t="s">
        <v>12492</v>
      </c>
      <c r="G2" s="989" t="s">
        <v>12336</v>
      </c>
      <c r="H2" s="989" t="s">
        <v>12491</v>
      </c>
      <c r="I2" s="989" t="s">
        <v>13744</v>
      </c>
      <c r="J2" s="989" t="s">
        <v>13745</v>
      </c>
      <c r="K2" s="989" t="s">
        <v>13743</v>
      </c>
    </row>
    <row r="3" spans="2:11" s="32" customFormat="1" ht="31.5" customHeight="1" thickTop="1" thickBot="1">
      <c r="B3" s="1037">
        <v>1</v>
      </c>
      <c r="C3" s="759" t="s">
        <v>14798</v>
      </c>
      <c r="D3" s="758" t="s">
        <v>13378</v>
      </c>
      <c r="E3" s="1038" t="str">
        <f>VLOOKUP(D3,'Consolidated Sheet '!$C$494:$E$503,3,0)</f>
        <v>ETRX</v>
      </c>
      <c r="F3" s="1038" t="str">
        <f>VLOOKUP(D3,'Consolidated Sheet '!$C$495:$F$503,4,0)</f>
        <v>ETRX 2</v>
      </c>
      <c r="G3" s="1038" t="s">
        <v>14802</v>
      </c>
      <c r="H3" s="1038">
        <v>408000</v>
      </c>
      <c r="I3" s="1038" t="str">
        <f>VLOOKUP(D3,'Consolidated Sheet '!$C$495:$N$503,12,0)</f>
        <v>suraj.tiwari@vit.edu.in</v>
      </c>
      <c r="J3" s="1038" t="str">
        <f>VLOOKUP(D3,'Consolidated Sheet '!$C$495:$O$503,13,0)</f>
        <v>tiwarisuraj5769@gmail.com</v>
      </c>
      <c r="K3" s="1038">
        <f>VLOOKUP(D3,'Consolidated Sheet '!$C$495:$P$503,14,0)</f>
        <v>9594673920</v>
      </c>
    </row>
    <row r="4" spans="2:11" s="32" customFormat="1" ht="31.5" customHeight="1" thickTop="1" thickBot="1">
      <c r="B4" s="1037">
        <v>2</v>
      </c>
      <c r="C4" s="759" t="s">
        <v>14799</v>
      </c>
      <c r="D4" s="758" t="s">
        <v>7564</v>
      </c>
      <c r="E4" s="1038" t="str">
        <f>VLOOKUP(D4,'Consolidated Sheet '!$C$494:$E$503,3,0)</f>
        <v>INFT</v>
      </c>
      <c r="F4" s="1038" t="str">
        <f>VLOOKUP(D4,'Consolidated Sheet '!$C$495:$F$503,4,0)</f>
        <v>INFT-2</v>
      </c>
      <c r="G4" s="1038" t="s">
        <v>14802</v>
      </c>
      <c r="H4" s="1038">
        <v>408000</v>
      </c>
      <c r="I4" s="1038" t="str">
        <f>VLOOKUP(D4,'Consolidated Sheet '!$C$495:$N$503,12,0)</f>
        <v>Sachin.mishra@vit.edu.in</v>
      </c>
      <c r="J4" s="1038" t="str">
        <f>VLOOKUP(D4,'Consolidated Sheet '!$C$495:$O$503,13,0)</f>
        <v>Mishrasachin213@gmail.com</v>
      </c>
      <c r="K4" s="1038">
        <f>VLOOKUP(D4,'Consolidated Sheet '!$C$495:$P$503,14,0)</f>
        <v>8169423033</v>
      </c>
    </row>
    <row r="5" spans="2:11" s="32" customFormat="1" ht="31.5" customHeight="1" thickTop="1" thickBot="1">
      <c r="B5" s="1037">
        <v>3</v>
      </c>
      <c r="C5" s="759" t="s">
        <v>12904</v>
      </c>
      <c r="D5" s="758" t="s">
        <v>12905</v>
      </c>
      <c r="E5" s="1038" t="str">
        <f>VLOOKUP(D5,'Consolidated Sheet '!$C$494:$E$503,3,0)</f>
        <v>EXTC</v>
      </c>
      <c r="F5" s="1038" t="str">
        <f>VLOOKUP(D5,'Consolidated Sheet '!$C$495:$F$503,4,0)</f>
        <v>EXTC 3</v>
      </c>
      <c r="G5" s="1038" t="s">
        <v>14802</v>
      </c>
      <c r="H5" s="1038">
        <v>408000</v>
      </c>
      <c r="I5" s="1038" t="str">
        <f>VLOOKUP(D5,'Consolidated Sheet '!$C$495:$N$503,12,0)</f>
        <v>krishna.mhatre@vit.edu.in</v>
      </c>
      <c r="J5" s="1038" t="str">
        <f>VLOOKUP(D5,'Consolidated Sheet '!$C$495:$O$503,13,0)</f>
        <v>mhatrekrishna21@gmail.com</v>
      </c>
      <c r="K5" s="1038">
        <f>VLOOKUP(D5,'Consolidated Sheet '!$C$495:$P$503,14,0)</f>
        <v>9930054984</v>
      </c>
    </row>
    <row r="6" spans="2:11" s="32" customFormat="1" ht="31.5" customHeight="1" thickTop="1" thickBot="1">
      <c r="B6" s="1037">
        <v>4</v>
      </c>
      <c r="C6" s="759" t="s">
        <v>11872</v>
      </c>
      <c r="D6" s="758" t="s">
        <v>10645</v>
      </c>
      <c r="E6" s="1038" t="str">
        <f>VLOOKUP(D6,'Consolidated Sheet '!$C$494:$E$503,3,0)</f>
        <v>EXTC</v>
      </c>
      <c r="F6" s="1038" t="str">
        <f>VLOOKUP(D6,'Consolidated Sheet '!$C$495:$F$503,4,0)</f>
        <v>EXTC 3</v>
      </c>
      <c r="G6" s="1038" t="s">
        <v>14802</v>
      </c>
      <c r="H6" s="1038">
        <v>408000</v>
      </c>
      <c r="I6" s="1038" t="str">
        <f>VLOOKUP(D6,'Consolidated Sheet '!$C$495:$N$503,12,0)</f>
        <v>tejashree.chelekar@vit.edu</v>
      </c>
      <c r="J6" s="1038" t="str">
        <f>VLOOKUP(D6,'Consolidated Sheet '!$C$495:$O$503,13,0)</f>
        <v>tchelekar@gmail.com</v>
      </c>
      <c r="K6" s="1038">
        <f>VLOOKUP(D6,'Consolidated Sheet '!$C$495:$P$503,14,0)</f>
        <v>9769940706</v>
      </c>
    </row>
    <row r="7" spans="2:11" s="32" customFormat="1" ht="31.5" customHeight="1" thickTop="1" thickBot="1">
      <c r="B7" s="1037">
        <v>5</v>
      </c>
      <c r="C7" s="759" t="s">
        <v>11838</v>
      </c>
      <c r="D7" s="758" t="s">
        <v>11030</v>
      </c>
      <c r="E7" s="1038" t="str">
        <f>VLOOKUP(D7,'Consolidated Sheet '!$C$494:$E$503,3,0)</f>
        <v>EXTC</v>
      </c>
      <c r="F7" s="1038" t="str">
        <f>VLOOKUP(D7,'Consolidated Sheet '!$C$495:$F$503,4,0)</f>
        <v>EXTC 1</v>
      </c>
      <c r="G7" s="1038" t="s">
        <v>14802</v>
      </c>
      <c r="H7" s="1038">
        <v>408000</v>
      </c>
      <c r="I7" s="1038" t="str">
        <f>VLOOKUP(D7,'Consolidated Sheet '!$C$495:$N$503,12,0)</f>
        <v>varsha.ghote@vit.edu.in</v>
      </c>
      <c r="J7" s="1038" t="str">
        <f>VLOOKUP(D7,'Consolidated Sheet '!$C$495:$O$503,13,0)</f>
        <v>varshaghote02@gmail.com</v>
      </c>
      <c r="K7" s="1038">
        <f>VLOOKUP(D7,'Consolidated Sheet '!$C$495:$P$503,14,0)</f>
        <v>8097187088</v>
      </c>
    </row>
    <row r="8" spans="2:11" s="32" customFormat="1" ht="31.5" customHeight="1" thickTop="1" thickBot="1">
      <c r="B8" s="1037">
        <v>6</v>
      </c>
      <c r="C8" s="759" t="s">
        <v>11818</v>
      </c>
      <c r="D8" s="758" t="s">
        <v>9400</v>
      </c>
      <c r="E8" s="1038" t="str">
        <f>VLOOKUP(D8,'Consolidated Sheet '!$C$494:$E$503,3,0)</f>
        <v>ETRX</v>
      </c>
      <c r="F8" s="1038" t="str">
        <f>VLOOKUP(D8,'Consolidated Sheet '!$C$495:$F$503,4,0)</f>
        <v>ETRX 2</v>
      </c>
      <c r="G8" s="1038" t="s">
        <v>14802</v>
      </c>
      <c r="H8" s="1038">
        <v>408000</v>
      </c>
      <c r="I8" s="1038" t="str">
        <f>VLOOKUP(D8,'Consolidated Sheet '!$C$495:$N$503,12,0)</f>
        <v>shubham.rakshe@vit.edu.in</v>
      </c>
      <c r="J8" s="1038" t="str">
        <f>VLOOKUP(D8,'Consolidated Sheet '!$C$495:$O$503,13,0)</f>
        <v>raksheshubham542@gmail.com</v>
      </c>
      <c r="K8" s="1038">
        <f>VLOOKUP(D8,'Consolidated Sheet '!$C$495:$P$503,14,0)</f>
        <v>9834805491</v>
      </c>
    </row>
    <row r="9" spans="2:11" s="32" customFormat="1" ht="31.5" customHeight="1" thickTop="1" thickBot="1">
      <c r="B9" s="1037">
        <v>7</v>
      </c>
      <c r="C9" s="759" t="s">
        <v>1886</v>
      </c>
      <c r="D9" s="758" t="s">
        <v>1885</v>
      </c>
      <c r="E9" s="1038" t="str">
        <f>VLOOKUP(D9,'Consolidated Sheet '!$C$494:$E$503,3,0)</f>
        <v>EXTC</v>
      </c>
      <c r="F9" s="1038" t="str">
        <f>VLOOKUP(D9,'Consolidated Sheet '!$C$495:$F$503,4,0)</f>
        <v>EXTC 3</v>
      </c>
      <c r="G9" s="1038" t="s">
        <v>14802</v>
      </c>
      <c r="H9" s="1038">
        <v>408000</v>
      </c>
      <c r="I9" s="1038" t="str">
        <f>VLOOKUP(D9,'Consolidated Sheet '!$C$495:$N$503,12,0)</f>
        <v>arqam.chaus@vit.edu.in</v>
      </c>
      <c r="J9" s="1038" t="str">
        <f>VLOOKUP(D9,'Consolidated Sheet '!$C$495:$O$503,13,0)</f>
        <v>arqamchaus.ac@gmail.com</v>
      </c>
      <c r="K9" s="1038">
        <f>VLOOKUP(D9,'Consolidated Sheet '!$C$495:$P$503,14,0)</f>
        <v>7977153707</v>
      </c>
    </row>
    <row r="10" spans="2:11" s="32" customFormat="1" ht="31.5" customHeight="1" thickTop="1" thickBot="1">
      <c r="B10" s="1037">
        <v>8</v>
      </c>
      <c r="C10" s="759" t="s">
        <v>11809</v>
      </c>
      <c r="D10" s="758" t="s">
        <v>8180</v>
      </c>
      <c r="E10" s="1038" t="str">
        <f>VLOOKUP(D10,'Consolidated Sheet '!$C$494:$E$503,3,0)</f>
        <v>ETRX</v>
      </c>
      <c r="F10" s="1038" t="str">
        <f>VLOOKUP(D10,'Consolidated Sheet '!$C$495:$F$503,4,0)</f>
        <v>ETRX 1</v>
      </c>
      <c r="G10" s="1038" t="s">
        <v>14802</v>
      </c>
      <c r="H10" s="1038">
        <v>408000</v>
      </c>
      <c r="I10" s="1038" t="str">
        <f>VLOOKUP(D10,'Consolidated Sheet '!$C$495:$N$503,12,0)</f>
        <v>sarvesh.khandagale@vit.edu.in</v>
      </c>
      <c r="J10" s="1038" t="str">
        <f>VLOOKUP(D10,'Consolidated Sheet '!$C$495:$O$503,13,0)</f>
        <v>sarveshkhandagale@gmail.com</v>
      </c>
      <c r="K10" s="1038">
        <f>VLOOKUP(D10,'Consolidated Sheet '!$C$495:$P$503,14,0)</f>
        <v>7506490428</v>
      </c>
    </row>
    <row r="11" spans="2:11" s="32" customFormat="1" ht="27.75" customHeight="1" thickTop="1" thickBot="1">
      <c r="B11" s="758">
        <v>9</v>
      </c>
      <c r="C11" s="759" t="s">
        <v>14800</v>
      </c>
      <c r="D11" s="758" t="s">
        <v>14801</v>
      </c>
      <c r="E11" s="759" t="str">
        <f>VLOOKUP(D11,'Consolidated Sheet '!$C$494:$E$503,3,0)</f>
        <v>EXTC</v>
      </c>
      <c r="F11" s="759" t="str">
        <f>VLOOKUP(D11,'Consolidated Sheet '!$C$495:$F$503,4,0)</f>
        <v>EXTC 1</v>
      </c>
      <c r="G11" s="759" t="s">
        <v>14802</v>
      </c>
      <c r="H11" s="759">
        <v>408000</v>
      </c>
      <c r="I11" s="759" t="str">
        <f>VLOOKUP(D11,'Consolidated Sheet '!$C$495:$N$503,12,0)</f>
        <v>viraj.dandekar@vit.edu.in</v>
      </c>
      <c r="J11" s="759" t="str">
        <f>VLOOKUP(D11,'Consolidated Sheet '!$C$495:$O$503,13,0)</f>
        <v>dandekarviraj7@gmail.com</v>
      </c>
      <c r="K11" s="759">
        <f>VLOOKUP(D11,'Consolidated Sheet '!$C$495:$P$503,14,0)</f>
        <v>7208252066</v>
      </c>
    </row>
    <row r="12" spans="2:11" ht="15.75" thickTop="1">
      <c r="C12" s="657">
        <f>COUNTA(C3:C11)</f>
        <v>9</v>
      </c>
    </row>
  </sheetData>
  <conditionalFormatting sqref="D2">
    <cfRule type="duplicateValues" dxfId="10" priority="5"/>
  </conditionalFormatting>
  <conditionalFormatting sqref="D3">
    <cfRule type="duplicateValues" dxfId="9" priority="2"/>
  </conditionalFormatting>
  <conditionalFormatting sqref="D4:D11">
    <cfRule type="duplicateValues" dxfId="8" priority="1"/>
  </conditionalFormatting>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
  <sheetViews>
    <sheetView workbookViewId="0">
      <selection activeCell="D13" sqref="D13"/>
    </sheetView>
  </sheetViews>
  <sheetFormatPr defaultRowHeight="15"/>
  <cols>
    <col min="2" max="2" width="6.85546875" bestFit="1" customWidth="1"/>
    <col min="3" max="3" width="23.7109375" bestFit="1" customWidth="1"/>
    <col min="4" max="4" width="12" customWidth="1"/>
    <col min="7" max="7" width="17.85546875" customWidth="1"/>
    <col min="8" max="8" width="10" customWidth="1"/>
    <col min="9" max="9" width="29.28515625" customWidth="1"/>
    <col min="10" max="10" width="32.28515625" customWidth="1"/>
    <col min="11" max="11" width="13.5703125" customWidth="1"/>
    <col min="15" max="15" width="11" bestFit="1" customWidth="1"/>
  </cols>
  <sheetData>
    <row r="1" spans="2:11" ht="15.75" thickBot="1"/>
    <row r="2" spans="2:11" ht="16.5" thickTop="1" thickBot="1">
      <c r="B2" s="113" t="s">
        <v>11704</v>
      </c>
      <c r="C2" s="114" t="s">
        <v>12321</v>
      </c>
      <c r="D2" s="113" t="s">
        <v>12333</v>
      </c>
      <c r="E2" s="114" t="s">
        <v>12290</v>
      </c>
      <c r="F2" s="114" t="s">
        <v>12492</v>
      </c>
      <c r="G2" s="114" t="s">
        <v>12336</v>
      </c>
      <c r="H2" s="114" t="s">
        <v>12491</v>
      </c>
      <c r="I2" s="114" t="s">
        <v>13744</v>
      </c>
      <c r="J2" s="114" t="s">
        <v>13745</v>
      </c>
      <c r="K2" s="114" t="s">
        <v>13743</v>
      </c>
    </row>
    <row r="3" spans="2:11" s="187" customFormat="1" ht="16.5" thickTop="1" thickBot="1">
      <c r="B3" s="758">
        <v>1</v>
      </c>
      <c r="C3" s="951" t="s">
        <v>14808</v>
      </c>
      <c r="D3" s="952" t="s">
        <v>3205</v>
      </c>
      <c r="E3" s="759" t="s">
        <v>12496</v>
      </c>
      <c r="F3" s="759" t="s">
        <v>160</v>
      </c>
      <c r="G3" s="952" t="s">
        <v>14818</v>
      </c>
      <c r="H3" s="952">
        <v>180732</v>
      </c>
      <c r="I3" s="746" t="str">
        <f>VLOOKUP(D3,'All Entries'!$B$2:$M$682,12,0)</f>
        <v>harshada.kokate@vit.edu.in</v>
      </c>
      <c r="J3" s="746" t="str">
        <f>VLOOKUP(D3,'All Entries'!$B$2:$N$682,13,0)</f>
        <v>harshadakokate2000@gmail.com</v>
      </c>
      <c r="K3" s="746">
        <f>VLOOKUP(D3,'All Entries'!$B$2:$P$682,15,0)</f>
        <v>9359263261</v>
      </c>
    </row>
    <row r="4" spans="2:11" s="89" customFormat="1" ht="16.5" thickTop="1" thickBot="1">
      <c r="B4" s="528">
        <v>2</v>
      </c>
      <c r="C4" s="951" t="s">
        <v>4940</v>
      </c>
      <c r="D4" s="952" t="s">
        <v>4939</v>
      </c>
      <c r="E4" s="759" t="s">
        <v>12496</v>
      </c>
      <c r="F4" s="759" t="s">
        <v>160</v>
      </c>
      <c r="G4" s="952" t="s">
        <v>14818</v>
      </c>
      <c r="H4" s="952">
        <v>180732</v>
      </c>
      <c r="I4" s="746" t="str">
        <f>VLOOKUP(D4,'All Entries'!$B$2:$M$682,12,0)</f>
        <v>mohit.kejriwal@vit.edu.in</v>
      </c>
      <c r="J4" s="746" t="str">
        <f>VLOOKUP(D4,'All Entries'!$B$2:$N$682,13,0)</f>
        <v>webuilder23@gmail.com</v>
      </c>
      <c r="K4" s="746">
        <f>VLOOKUP(D4,'All Entries'!$B$2:$P$682,15,0)</f>
        <v>9167439111</v>
      </c>
    </row>
    <row r="5" spans="2:11" s="89" customFormat="1" ht="16.5" thickTop="1" thickBot="1">
      <c r="B5" s="528">
        <v>3</v>
      </c>
      <c r="C5" s="951" t="s">
        <v>8374</v>
      </c>
      <c r="D5" s="952" t="s">
        <v>8373</v>
      </c>
      <c r="E5" s="759" t="s">
        <v>12496</v>
      </c>
      <c r="F5" s="759" t="s">
        <v>160</v>
      </c>
      <c r="G5" s="952" t="s">
        <v>14818</v>
      </c>
      <c r="H5" s="952">
        <v>180732</v>
      </c>
      <c r="I5" s="746" t="str">
        <f>VLOOKUP(D5,'All Entries'!$B$2:$M$682,12,0)</f>
        <v>saurabh.phansekar@vit.edu.in</v>
      </c>
      <c r="J5" s="746" t="str">
        <f>VLOOKUP(D5,'All Entries'!$B$2:$N$682,13,0)</f>
        <v>saurabh.phansekar16@gmail.com</v>
      </c>
      <c r="K5" s="746">
        <f>VLOOKUP(D5,'All Entries'!$B$2:$P$682,15,0)</f>
        <v>9870970296</v>
      </c>
    </row>
    <row r="6" spans="2:11" ht="15.75" thickTop="1">
      <c r="C6" s="657">
        <f>COUNTA(C3:C5)</f>
        <v>3</v>
      </c>
    </row>
  </sheetData>
  <conditionalFormatting sqref="D2">
    <cfRule type="duplicateValues" dxfId="7" priority="1"/>
  </conditionalFormatting>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
  <sheetViews>
    <sheetView workbookViewId="0">
      <selection activeCell="C11" sqref="C11"/>
    </sheetView>
  </sheetViews>
  <sheetFormatPr defaultRowHeight="15"/>
  <cols>
    <col min="2" max="2" width="6.85546875" bestFit="1" customWidth="1"/>
    <col min="3" max="3" width="23.7109375" bestFit="1" customWidth="1"/>
    <col min="4" max="4" width="12" customWidth="1"/>
    <col min="7" max="7" width="23" bestFit="1" customWidth="1"/>
    <col min="8" max="8" width="10" customWidth="1"/>
    <col min="9" max="9" width="29.28515625" customWidth="1"/>
    <col min="10" max="10" width="32.28515625" customWidth="1"/>
    <col min="11" max="11" width="13.5703125" customWidth="1"/>
    <col min="15" max="15" width="11" bestFit="1" customWidth="1"/>
  </cols>
  <sheetData>
    <row r="1" spans="2:11" ht="15.75" thickBot="1"/>
    <row r="2" spans="2:11" ht="16.5" thickTop="1" thickBot="1">
      <c r="B2" s="113" t="s">
        <v>11704</v>
      </c>
      <c r="C2" s="114" t="s">
        <v>12321</v>
      </c>
      <c r="D2" s="113" t="s">
        <v>12333</v>
      </c>
      <c r="E2" s="114" t="s">
        <v>12290</v>
      </c>
      <c r="F2" s="114" t="s">
        <v>12492</v>
      </c>
      <c r="G2" s="114" t="s">
        <v>12336</v>
      </c>
      <c r="H2" s="114" t="s">
        <v>12491</v>
      </c>
      <c r="I2" s="114" t="s">
        <v>13744</v>
      </c>
      <c r="J2" s="114" t="s">
        <v>13745</v>
      </c>
      <c r="K2" s="114" t="s">
        <v>13743</v>
      </c>
    </row>
    <row r="3" spans="2:11" s="187" customFormat="1" ht="16.5" thickTop="1" thickBot="1">
      <c r="B3" s="758">
        <v>1</v>
      </c>
      <c r="C3" s="951" t="s">
        <v>13876</v>
      </c>
      <c r="D3" s="1040" t="s">
        <v>1076</v>
      </c>
      <c r="E3" s="952" t="s">
        <v>12369</v>
      </c>
      <c r="F3" s="952" t="s">
        <v>14086</v>
      </c>
      <c r="G3" s="1032" t="s">
        <v>14814</v>
      </c>
      <c r="H3" s="963">
        <v>640000</v>
      </c>
      <c r="I3" s="759" t="str">
        <f>VLOOKUP(D3,'All Entries'!$B$2:$M$682,12,0)</f>
        <v>aman.chauhan@vit.edu.in</v>
      </c>
      <c r="J3" s="759" t="str">
        <f>VLOOKUP(D3,'All Entries'!$B$2:$N$682,13,0)</f>
        <v>chauhanaman471@gmail.com</v>
      </c>
      <c r="K3" s="759">
        <f>VLOOKUP(D3,'All Entries'!$B$2:$P$682,15,0)</f>
        <v>8652049983</v>
      </c>
    </row>
    <row r="4" spans="2:11" s="89" customFormat="1" ht="16.5" thickTop="1" thickBot="1">
      <c r="B4" s="528">
        <v>2</v>
      </c>
      <c r="C4" s="951" t="s">
        <v>14813</v>
      </c>
      <c r="D4" s="952" t="s">
        <v>11224</v>
      </c>
      <c r="E4" s="952" t="s">
        <v>12369</v>
      </c>
      <c r="F4" s="952" t="s">
        <v>14086</v>
      </c>
      <c r="G4" s="1032" t="s">
        <v>14814</v>
      </c>
      <c r="H4" s="963">
        <v>640000</v>
      </c>
      <c r="I4" s="759" t="str">
        <f>VLOOKUP(D4,'All Entries'!$B$2:$M$682,12,0)</f>
        <v>vijay.mudaliar@vit.edu.in</v>
      </c>
      <c r="J4" s="759" t="str">
        <f>VLOOKUP(D4,'All Entries'!$B$2:$N$682,13,0)</f>
        <v>vjmudaliar99@gmail.com</v>
      </c>
      <c r="K4" s="759">
        <f>VLOOKUP(D4,'All Entries'!$B$2:$P$682,15,0)</f>
        <v>8600426991</v>
      </c>
    </row>
    <row r="5" spans="2:11" ht="15.75" thickTop="1">
      <c r="C5" s="292">
        <f>COUNTA(C3:C4)</f>
        <v>2</v>
      </c>
    </row>
  </sheetData>
  <conditionalFormatting sqref="D2">
    <cfRule type="duplicateValues" dxfId="6" priority="1"/>
  </conditionalFormatting>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U72"/>
  <sheetViews>
    <sheetView topLeftCell="I1" workbookViewId="0">
      <selection activeCell="I8" sqref="I8"/>
    </sheetView>
  </sheetViews>
  <sheetFormatPr defaultRowHeight="15"/>
  <cols>
    <col min="1" max="1" width="6.85546875" bestFit="1" customWidth="1"/>
    <col min="2" max="2" width="34.140625" customWidth="1"/>
    <col min="3" max="3" width="11.28515625" bestFit="1" customWidth="1"/>
    <col min="4" max="4" width="32.42578125" bestFit="1" customWidth="1"/>
    <col min="5" max="5" width="50.85546875" bestFit="1" customWidth="1"/>
    <col min="6" max="6" width="15.28515625" bestFit="1" customWidth="1"/>
    <col min="7" max="7" width="4.85546875" bestFit="1" customWidth="1"/>
    <col min="8" max="8" width="121" bestFit="1" customWidth="1"/>
    <col min="9" max="9" width="115.140625" bestFit="1" customWidth="1"/>
    <col min="10" max="10" width="28" bestFit="1" customWidth="1"/>
    <col min="11" max="11" width="31.2851562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53.5703125" bestFit="1" customWidth="1"/>
    <col min="21" max="21" width="12.140625" bestFit="1" customWidth="1"/>
    <col min="22" max="22" width="6.85546875" bestFit="1" customWidth="1"/>
    <col min="23" max="23" width="22.85546875" bestFit="1" customWidth="1"/>
    <col min="24" max="24" width="29.28515625" bestFit="1" customWidth="1"/>
    <col min="25" max="25" width="62" bestFit="1" customWidth="1"/>
    <col min="26" max="26" width="12.140625" bestFit="1" customWidth="1"/>
    <col min="27" max="27" width="54.5703125" bestFit="1" customWidth="1"/>
    <col min="28" max="28" width="22.85546875" bestFit="1" customWidth="1"/>
    <col min="29" max="29" width="29.28515625" bestFit="1" customWidth="1"/>
    <col min="30" max="30" width="75.85546875" bestFit="1" customWidth="1"/>
    <col min="31" max="31" width="55.85546875" bestFit="1" customWidth="1"/>
    <col min="32" max="32" width="28.85546875" bestFit="1" customWidth="1"/>
    <col min="33" max="33" width="23.42578125" bestFit="1" customWidth="1"/>
    <col min="34" max="34" width="27.7109375" bestFit="1" customWidth="1"/>
    <col min="35" max="35" width="24.85546875" bestFit="1" customWidth="1"/>
    <col min="36" max="36" width="20.5703125" bestFit="1" customWidth="1"/>
    <col min="37" max="37" width="39.7109375" bestFit="1" customWidth="1"/>
    <col min="38" max="38" width="45.5703125" bestFit="1" customWidth="1"/>
    <col min="39" max="39" width="30.140625" bestFit="1" customWidth="1"/>
    <col min="40" max="45" width="14.85546875" bestFit="1" customWidth="1"/>
    <col min="46" max="46" width="51.5703125" bestFit="1" customWidth="1"/>
    <col min="47" max="47" width="32.28515625" bestFit="1" customWidth="1"/>
    <col min="48" max="48" width="28.28515625" bestFit="1" customWidth="1"/>
    <col min="49" max="49" width="40.140625" bestFit="1" customWidth="1"/>
    <col min="50" max="50" width="41" bestFit="1" customWidth="1"/>
    <col min="51" max="51" width="44.42578125" bestFit="1" customWidth="1"/>
    <col min="52" max="52" width="52.85546875" bestFit="1" customWidth="1"/>
    <col min="53" max="53" width="48.7109375" bestFit="1" customWidth="1"/>
    <col min="54" max="54" width="57.140625" bestFit="1" customWidth="1"/>
    <col min="55" max="55" width="66.5703125" bestFit="1" customWidth="1"/>
    <col min="56" max="56" width="31.85546875" bestFit="1" customWidth="1"/>
    <col min="57" max="57" width="20" bestFit="1" customWidth="1"/>
    <col min="58" max="58" width="35.42578125" bestFit="1" customWidth="1"/>
    <col min="59" max="59" width="30" bestFit="1" customWidth="1"/>
    <col min="60" max="60" width="34" bestFit="1" customWidth="1"/>
    <col min="61" max="61" width="35.85546875" bestFit="1" customWidth="1"/>
    <col min="62" max="62" width="38.7109375" bestFit="1" customWidth="1"/>
    <col min="63" max="65" width="255.7109375" bestFit="1" customWidth="1"/>
    <col min="66" max="66" width="154.28515625" bestFit="1" customWidth="1"/>
    <col min="67" max="67" width="171.85546875" bestFit="1" customWidth="1"/>
    <col min="68" max="68" width="73.85546875" bestFit="1" customWidth="1"/>
    <col min="69" max="69" width="84.5703125" bestFit="1" customWidth="1"/>
    <col min="70" max="70" width="93.85546875" bestFit="1" customWidth="1"/>
    <col min="71" max="71" width="58.42578125" bestFit="1" customWidth="1"/>
    <col min="72" max="72" width="82.2851562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5" t="s">
        <v>68</v>
      </c>
      <c r="AT1" s="6" t="s">
        <v>41</v>
      </c>
      <c r="AU1" s="6" t="s">
        <v>42</v>
      </c>
      <c r="AV1" s="5" t="s">
        <v>43</v>
      </c>
      <c r="AW1" s="6" t="s">
        <v>44</v>
      </c>
      <c r="AX1" s="6" t="s">
        <v>45</v>
      </c>
      <c r="AY1" s="6" t="s">
        <v>46</v>
      </c>
      <c r="AZ1" s="6" t="s">
        <v>47</v>
      </c>
      <c r="BA1" s="6" t="s">
        <v>48</v>
      </c>
      <c r="BB1" s="6" t="s">
        <v>49</v>
      </c>
      <c r="BC1" s="5" t="s">
        <v>50</v>
      </c>
      <c r="BD1" s="5" t="s">
        <v>51</v>
      </c>
      <c r="BE1" s="5" t="s">
        <v>52</v>
      </c>
      <c r="BF1" s="5" t="s">
        <v>53</v>
      </c>
      <c r="BG1" s="5" t="s">
        <v>54</v>
      </c>
      <c r="BH1" s="5" t="s">
        <v>55</v>
      </c>
      <c r="BI1" s="5" t="s">
        <v>56</v>
      </c>
      <c r="BJ1" s="5" t="s">
        <v>57</v>
      </c>
      <c r="BK1" s="5" t="s">
        <v>58</v>
      </c>
      <c r="BL1" s="5" t="s">
        <v>59</v>
      </c>
      <c r="BM1" s="5" t="s">
        <v>60</v>
      </c>
      <c r="BN1" s="5" t="s">
        <v>61</v>
      </c>
      <c r="BO1" s="5" t="s">
        <v>62</v>
      </c>
      <c r="BP1" s="5" t="s">
        <v>63</v>
      </c>
      <c r="BQ1" s="5" t="s">
        <v>64</v>
      </c>
      <c r="BR1" s="5" t="s">
        <v>65</v>
      </c>
      <c r="BS1" s="5" t="s">
        <v>66</v>
      </c>
      <c r="BT1" s="5" t="s">
        <v>67</v>
      </c>
      <c r="BU1" s="2"/>
    </row>
    <row r="2" spans="1:73" ht="15.75" thickBot="1">
      <c r="A2" s="7">
        <v>1</v>
      </c>
      <c r="B2" s="7"/>
      <c r="C2" s="9" t="s">
        <v>6973</v>
      </c>
      <c r="D2" s="8" t="s">
        <v>6974</v>
      </c>
      <c r="E2" s="8" t="s">
        <v>11712</v>
      </c>
      <c r="F2" s="9" t="s">
        <v>6464</v>
      </c>
      <c r="G2" s="9">
        <v>21</v>
      </c>
      <c r="H2" s="8" t="s">
        <v>6975</v>
      </c>
      <c r="I2" s="8" t="s">
        <v>73</v>
      </c>
      <c r="J2" s="8" t="s">
        <v>6976</v>
      </c>
      <c r="K2" s="8" t="s">
        <v>6972</v>
      </c>
      <c r="L2" s="9">
        <v>9969348677</v>
      </c>
      <c r="M2" s="9">
        <v>9967861377</v>
      </c>
      <c r="N2" s="9" t="s">
        <v>6977</v>
      </c>
      <c r="O2" s="9">
        <v>981376713776</v>
      </c>
      <c r="P2" s="9" t="s">
        <v>6978</v>
      </c>
      <c r="Q2" s="9" t="s">
        <v>135</v>
      </c>
      <c r="R2" s="11">
        <v>42917</v>
      </c>
      <c r="S2" s="9">
        <v>2021</v>
      </c>
      <c r="T2" s="8" t="s">
        <v>6979</v>
      </c>
      <c r="U2" s="9">
        <v>462</v>
      </c>
      <c r="V2" s="12">
        <v>92.4</v>
      </c>
      <c r="W2" s="9">
        <v>2015</v>
      </c>
      <c r="X2" s="9" t="s">
        <v>398</v>
      </c>
      <c r="Y2" s="8" t="s">
        <v>6980</v>
      </c>
      <c r="Z2" s="9">
        <v>606</v>
      </c>
      <c r="AA2" s="12">
        <v>93.23</v>
      </c>
      <c r="AB2" s="9">
        <v>2017</v>
      </c>
      <c r="AC2" s="9" t="s">
        <v>79</v>
      </c>
      <c r="AD2" s="8" t="s">
        <v>81</v>
      </c>
      <c r="AE2" s="8" t="s">
        <v>81</v>
      </c>
      <c r="AF2" s="9" t="s">
        <v>81</v>
      </c>
      <c r="AG2" s="9" t="s">
        <v>81</v>
      </c>
      <c r="AH2" s="9" t="s">
        <v>81</v>
      </c>
      <c r="AI2" s="9" t="s">
        <v>81</v>
      </c>
      <c r="AJ2" s="9" t="s">
        <v>81</v>
      </c>
      <c r="AK2" s="9" t="s">
        <v>81</v>
      </c>
      <c r="AL2" s="9" t="s">
        <v>81</v>
      </c>
      <c r="AM2" s="9">
        <v>0</v>
      </c>
      <c r="AN2" s="13">
        <v>9.33</v>
      </c>
      <c r="AO2" s="13">
        <v>9.85</v>
      </c>
      <c r="AP2" s="13">
        <v>9.85</v>
      </c>
      <c r="AQ2" s="13">
        <v>9.85</v>
      </c>
      <c r="AR2" s="13">
        <v>9.85</v>
      </c>
      <c r="AS2" s="13">
        <v>10</v>
      </c>
      <c r="AT2" s="9">
        <v>58.73</v>
      </c>
      <c r="AU2" s="9">
        <v>9.7799999999999994</v>
      </c>
      <c r="AV2" s="8" t="s">
        <v>82</v>
      </c>
      <c r="AW2" s="9">
        <v>0</v>
      </c>
      <c r="AX2" s="9">
        <v>0</v>
      </c>
      <c r="AY2" s="9" t="s">
        <v>83</v>
      </c>
      <c r="AZ2" s="9" t="s">
        <v>83</v>
      </c>
      <c r="BA2" s="9" t="s">
        <v>83</v>
      </c>
      <c r="BB2" s="9" t="s">
        <v>83</v>
      </c>
      <c r="BC2" s="8" t="s">
        <v>83</v>
      </c>
      <c r="BD2" s="8" t="s">
        <v>84</v>
      </c>
      <c r="BE2" s="8" t="s">
        <v>81</v>
      </c>
      <c r="BF2" s="8" t="s">
        <v>6981</v>
      </c>
      <c r="BG2" s="8" t="s">
        <v>6982</v>
      </c>
      <c r="BH2" s="8" t="s">
        <v>6983</v>
      </c>
      <c r="BI2" s="8" t="s">
        <v>6982</v>
      </c>
      <c r="BJ2" s="8" t="s">
        <v>89</v>
      </c>
      <c r="BK2" s="8" t="s">
        <v>6984</v>
      </c>
      <c r="BL2" s="8" t="s">
        <v>6985</v>
      </c>
      <c r="BM2" s="8" t="s">
        <v>6986</v>
      </c>
      <c r="BN2" s="8" t="s">
        <v>6987</v>
      </c>
      <c r="BO2" s="8" t="s">
        <v>6988</v>
      </c>
      <c r="BP2" s="14" t="s">
        <v>6989</v>
      </c>
      <c r="BQ2" s="14" t="s">
        <v>6990</v>
      </c>
      <c r="BR2" s="14" t="s">
        <v>6991</v>
      </c>
      <c r="BS2" s="14" t="s">
        <v>6992</v>
      </c>
      <c r="BT2" s="8" t="s">
        <v>81</v>
      </c>
      <c r="BU2" s="3"/>
    </row>
    <row r="3" spans="1:73" ht="15.75" thickBot="1">
      <c r="A3" s="7">
        <v>2</v>
      </c>
      <c r="B3" s="7"/>
      <c r="C3" s="9" t="s">
        <v>8957</v>
      </c>
      <c r="D3" s="8" t="s">
        <v>8958</v>
      </c>
      <c r="E3" s="8" t="s">
        <v>11712</v>
      </c>
      <c r="F3" s="9" t="s">
        <v>5434</v>
      </c>
      <c r="G3" s="9">
        <v>21</v>
      </c>
      <c r="H3" s="8" t="s">
        <v>8959</v>
      </c>
      <c r="I3" s="8" t="s">
        <v>8960</v>
      </c>
      <c r="J3" s="8" t="s">
        <v>8961</v>
      </c>
      <c r="K3" s="8" t="s">
        <v>8956</v>
      </c>
      <c r="L3" s="9">
        <v>9822273516</v>
      </c>
      <c r="M3" s="9">
        <v>8424808683</v>
      </c>
      <c r="N3" s="9" t="s">
        <v>8962</v>
      </c>
      <c r="O3" s="9" t="s">
        <v>8963</v>
      </c>
      <c r="P3" s="9" t="s">
        <v>134</v>
      </c>
      <c r="Q3" s="9" t="s">
        <v>135</v>
      </c>
      <c r="R3" s="11">
        <v>42917</v>
      </c>
      <c r="S3" s="9">
        <v>2021</v>
      </c>
      <c r="T3" s="8" t="s">
        <v>8964</v>
      </c>
      <c r="U3" s="9">
        <v>472</v>
      </c>
      <c r="V3" s="12">
        <v>94.4</v>
      </c>
      <c r="W3" s="9">
        <v>2015</v>
      </c>
      <c r="X3" s="9" t="s">
        <v>79</v>
      </c>
      <c r="Y3" s="8" t="s">
        <v>8965</v>
      </c>
      <c r="Z3" s="9">
        <v>561</v>
      </c>
      <c r="AA3" s="12">
        <v>86.31</v>
      </c>
      <c r="AB3" s="9">
        <v>2017</v>
      </c>
      <c r="AC3" s="9" t="s">
        <v>79</v>
      </c>
      <c r="AD3" s="8" t="s">
        <v>81</v>
      </c>
      <c r="AE3" s="8" t="s">
        <v>81</v>
      </c>
      <c r="AF3" s="9" t="s">
        <v>295</v>
      </c>
      <c r="AG3" s="9" t="s">
        <v>81</v>
      </c>
      <c r="AH3" s="9" t="s">
        <v>81</v>
      </c>
      <c r="AI3" s="9" t="s">
        <v>81</v>
      </c>
      <c r="AJ3" s="9" t="s">
        <v>81</v>
      </c>
      <c r="AK3" s="9" t="s">
        <v>295</v>
      </c>
      <c r="AL3" s="9" t="s">
        <v>295</v>
      </c>
      <c r="AM3" s="9">
        <v>0</v>
      </c>
      <c r="AN3" s="13">
        <v>9.67</v>
      </c>
      <c r="AO3" s="13">
        <v>9.85</v>
      </c>
      <c r="AP3" s="13">
        <v>9.85</v>
      </c>
      <c r="AQ3" s="13">
        <v>9.69</v>
      </c>
      <c r="AR3" s="13">
        <v>9.5399999999999991</v>
      </c>
      <c r="AS3" s="13">
        <v>10</v>
      </c>
      <c r="AT3" s="9">
        <v>58.6</v>
      </c>
      <c r="AU3" s="9">
        <v>9.76</v>
      </c>
      <c r="AV3" s="8" t="s">
        <v>82</v>
      </c>
      <c r="AW3" s="9">
        <v>0</v>
      </c>
      <c r="AX3" s="9">
        <v>0</v>
      </c>
      <c r="AY3" s="9" t="s">
        <v>83</v>
      </c>
      <c r="AZ3" s="9" t="s">
        <v>83</v>
      </c>
      <c r="BA3" s="9" t="s">
        <v>83</v>
      </c>
      <c r="BB3" s="9" t="s">
        <v>83</v>
      </c>
      <c r="BC3" s="8" t="s">
        <v>83</v>
      </c>
      <c r="BD3" s="8" t="s">
        <v>84</v>
      </c>
      <c r="BE3" s="8" t="s">
        <v>81</v>
      </c>
      <c r="BF3" s="8" t="s">
        <v>8966</v>
      </c>
      <c r="BG3" s="8" t="s">
        <v>5139</v>
      </c>
      <c r="BH3" s="8" t="s">
        <v>8967</v>
      </c>
      <c r="BI3" s="8" t="s">
        <v>5139</v>
      </c>
      <c r="BJ3" s="8" t="s">
        <v>89</v>
      </c>
      <c r="BK3" s="8" t="s">
        <v>8968</v>
      </c>
      <c r="BL3" s="8" t="s">
        <v>8969</v>
      </c>
      <c r="BM3" s="8" t="s">
        <v>8970</v>
      </c>
      <c r="BN3" s="8" t="s">
        <v>81</v>
      </c>
      <c r="BO3" s="8" t="s">
        <v>605</v>
      </c>
      <c r="BP3" s="14" t="s">
        <v>8971</v>
      </c>
      <c r="BQ3" s="14" t="s">
        <v>8972</v>
      </c>
      <c r="BR3" s="14" t="s">
        <v>8973</v>
      </c>
      <c r="BS3" s="14" t="s">
        <v>8974</v>
      </c>
      <c r="BT3" s="8" t="s">
        <v>81</v>
      </c>
      <c r="BU3" s="3"/>
    </row>
    <row r="4" spans="1:73" ht="15.75" thickBot="1">
      <c r="A4" s="7">
        <v>3</v>
      </c>
      <c r="B4" s="7"/>
      <c r="C4" s="9" t="s">
        <v>7643</v>
      </c>
      <c r="D4" s="8" t="s">
        <v>7644</v>
      </c>
      <c r="E4" s="8" t="s">
        <v>11712</v>
      </c>
      <c r="F4" s="9" t="s">
        <v>1706</v>
      </c>
      <c r="G4" s="9">
        <v>21</v>
      </c>
      <c r="H4" s="8" t="s">
        <v>7645</v>
      </c>
      <c r="I4" s="8" t="s">
        <v>73</v>
      </c>
      <c r="J4" s="8" t="s">
        <v>7646</v>
      </c>
      <c r="K4" s="8" t="s">
        <v>7642</v>
      </c>
      <c r="L4" s="9">
        <v>8850831538</v>
      </c>
      <c r="M4" s="9">
        <v>8828222502</v>
      </c>
      <c r="N4" s="9" t="s">
        <v>7647</v>
      </c>
      <c r="O4" s="9" t="s">
        <v>7648</v>
      </c>
      <c r="P4" s="9" t="s">
        <v>7649</v>
      </c>
      <c r="Q4" s="9" t="s">
        <v>135</v>
      </c>
      <c r="R4" s="11">
        <v>42917</v>
      </c>
      <c r="S4" s="9">
        <v>2021</v>
      </c>
      <c r="T4" s="8" t="s">
        <v>2952</v>
      </c>
      <c r="U4" s="9">
        <v>480</v>
      </c>
      <c r="V4" s="12">
        <v>96</v>
      </c>
      <c r="W4" s="9">
        <v>2015</v>
      </c>
      <c r="X4" s="9" t="s">
        <v>79</v>
      </c>
      <c r="Y4" s="8" t="s">
        <v>7277</v>
      </c>
      <c r="Z4" s="9">
        <v>568</v>
      </c>
      <c r="AA4" s="12">
        <v>87.38</v>
      </c>
      <c r="AB4" s="9">
        <v>2017</v>
      </c>
      <c r="AC4" s="9" t="s">
        <v>79</v>
      </c>
      <c r="AD4" s="8" t="s">
        <v>81</v>
      </c>
      <c r="AE4" s="8" t="s">
        <v>81</v>
      </c>
      <c r="AF4" s="9" t="s">
        <v>81</v>
      </c>
      <c r="AG4" s="9" t="s">
        <v>81</v>
      </c>
      <c r="AH4" s="9" t="s">
        <v>81</v>
      </c>
      <c r="AI4" s="9" t="s">
        <v>81</v>
      </c>
      <c r="AJ4" s="9" t="s">
        <v>81</v>
      </c>
      <c r="AK4" s="9" t="s">
        <v>81</v>
      </c>
      <c r="AL4" s="9" t="s">
        <v>81</v>
      </c>
      <c r="AM4" s="9">
        <v>0</v>
      </c>
      <c r="AN4" s="13">
        <v>9.67</v>
      </c>
      <c r="AO4" s="13">
        <v>9.33</v>
      </c>
      <c r="AP4" s="13">
        <v>9.85</v>
      </c>
      <c r="AQ4" s="13">
        <v>9.69</v>
      </c>
      <c r="AR4" s="13">
        <v>9.69</v>
      </c>
      <c r="AS4" s="13">
        <v>10</v>
      </c>
      <c r="AT4" s="9">
        <v>58.23</v>
      </c>
      <c r="AU4" s="9">
        <v>9.6999999999999993</v>
      </c>
      <c r="AV4" s="8" t="s">
        <v>82</v>
      </c>
      <c r="AW4" s="9">
        <v>0</v>
      </c>
      <c r="AX4" s="9">
        <v>0</v>
      </c>
      <c r="AY4" s="9" t="s">
        <v>83</v>
      </c>
      <c r="AZ4" s="9" t="s">
        <v>83</v>
      </c>
      <c r="BA4" s="9" t="s">
        <v>83</v>
      </c>
      <c r="BB4" s="9" t="s">
        <v>83</v>
      </c>
      <c r="BC4" s="8" t="s">
        <v>83</v>
      </c>
      <c r="BD4" s="8" t="s">
        <v>84</v>
      </c>
      <c r="BE4" s="8" t="s">
        <v>81</v>
      </c>
      <c r="BF4" s="8" t="s">
        <v>7650</v>
      </c>
      <c r="BG4" s="8" t="s">
        <v>7651</v>
      </c>
      <c r="BH4" s="8" t="s">
        <v>7652</v>
      </c>
      <c r="BI4" s="8" t="s">
        <v>86</v>
      </c>
      <c r="BJ4" s="8" t="s">
        <v>89</v>
      </c>
      <c r="BK4" s="8" t="s">
        <v>7653</v>
      </c>
      <c r="BL4" s="8" t="s">
        <v>7654</v>
      </c>
      <c r="BM4" s="8" t="s">
        <v>7655</v>
      </c>
      <c r="BN4" s="8" t="s">
        <v>84</v>
      </c>
      <c r="BO4" s="8" t="s">
        <v>7656</v>
      </c>
      <c r="BP4" s="14" t="s">
        <v>7657</v>
      </c>
      <c r="BQ4" s="14" t="s">
        <v>7658</v>
      </c>
      <c r="BR4" s="14" t="s">
        <v>7659</v>
      </c>
      <c r="BS4" s="14" t="s">
        <v>7660</v>
      </c>
      <c r="BT4" s="8" t="s">
        <v>81</v>
      </c>
      <c r="BU4" s="3"/>
    </row>
    <row r="5" spans="1:73" ht="15.75" thickBot="1">
      <c r="A5" s="7">
        <v>4</v>
      </c>
      <c r="B5" s="7"/>
      <c r="C5" s="9" t="s">
        <v>9416</v>
      </c>
      <c r="D5" s="8" t="s">
        <v>9417</v>
      </c>
      <c r="E5" s="8" t="s">
        <v>11712</v>
      </c>
      <c r="F5" s="9" t="s">
        <v>4511</v>
      </c>
      <c r="G5" s="9">
        <v>21</v>
      </c>
      <c r="H5" s="8" t="s">
        <v>9418</v>
      </c>
      <c r="I5" s="8" t="s">
        <v>73</v>
      </c>
      <c r="J5" s="8" t="s">
        <v>9419</v>
      </c>
      <c r="K5" s="8" t="s">
        <v>9415</v>
      </c>
      <c r="L5" s="9">
        <v>2512452598</v>
      </c>
      <c r="M5" s="9">
        <v>7715853391</v>
      </c>
      <c r="N5" s="9" t="s">
        <v>9420</v>
      </c>
      <c r="O5" s="9">
        <v>565701943697</v>
      </c>
      <c r="P5" s="9" t="s">
        <v>81</v>
      </c>
      <c r="Q5" s="9" t="s">
        <v>135</v>
      </c>
      <c r="R5" s="11">
        <v>42917</v>
      </c>
      <c r="S5" s="9">
        <v>2021</v>
      </c>
      <c r="T5" s="8" t="s">
        <v>9421</v>
      </c>
      <c r="U5" s="9">
        <v>473</v>
      </c>
      <c r="V5" s="12">
        <v>94.6</v>
      </c>
      <c r="W5" s="9">
        <v>2015</v>
      </c>
      <c r="X5" s="9" t="s">
        <v>79</v>
      </c>
      <c r="Y5" s="8" t="s">
        <v>9422</v>
      </c>
      <c r="Z5" s="9">
        <v>604</v>
      </c>
      <c r="AA5" s="12">
        <v>92.92</v>
      </c>
      <c r="AB5" s="9">
        <v>2017</v>
      </c>
      <c r="AC5" s="9" t="s">
        <v>79</v>
      </c>
      <c r="AD5" s="8" t="s">
        <v>81</v>
      </c>
      <c r="AE5" s="8" t="s">
        <v>81</v>
      </c>
      <c r="AF5" s="9" t="s">
        <v>81</v>
      </c>
      <c r="AG5" s="9" t="s">
        <v>81</v>
      </c>
      <c r="AH5" s="9" t="s">
        <v>81</v>
      </c>
      <c r="AI5" s="9" t="s">
        <v>81</v>
      </c>
      <c r="AJ5" s="9" t="s">
        <v>81</v>
      </c>
      <c r="AK5" s="9" t="s">
        <v>81</v>
      </c>
      <c r="AL5" s="9" t="s">
        <v>81</v>
      </c>
      <c r="AM5" s="9">
        <v>0</v>
      </c>
      <c r="AN5" s="13">
        <v>9.76</v>
      </c>
      <c r="AO5" s="13">
        <v>9.65</v>
      </c>
      <c r="AP5" s="13">
        <v>9.69</v>
      </c>
      <c r="AQ5" s="13">
        <v>9.23</v>
      </c>
      <c r="AR5" s="13">
        <v>8.8800000000000008</v>
      </c>
      <c r="AS5" s="13">
        <v>10</v>
      </c>
      <c r="AT5" s="9">
        <v>57.21</v>
      </c>
      <c r="AU5" s="9">
        <v>9.5299999999999994</v>
      </c>
      <c r="AV5" s="8" t="s">
        <v>82</v>
      </c>
      <c r="AW5" s="9">
        <v>0</v>
      </c>
      <c r="AX5" s="9">
        <v>0</v>
      </c>
      <c r="AY5" s="9" t="s">
        <v>83</v>
      </c>
      <c r="AZ5" s="9" t="s">
        <v>83</v>
      </c>
      <c r="BA5" s="9" t="s">
        <v>83</v>
      </c>
      <c r="BB5" s="9" t="s">
        <v>83</v>
      </c>
      <c r="BC5" s="8" t="s">
        <v>83</v>
      </c>
      <c r="BD5" s="8" t="s">
        <v>84</v>
      </c>
      <c r="BE5" s="8" t="s">
        <v>81</v>
      </c>
      <c r="BF5" s="8" t="s">
        <v>9423</v>
      </c>
      <c r="BG5" s="8" t="s">
        <v>9424</v>
      </c>
      <c r="BH5" s="8" t="s">
        <v>9425</v>
      </c>
      <c r="BI5" s="8" t="s">
        <v>88</v>
      </c>
      <c r="BJ5" s="8" t="s">
        <v>89</v>
      </c>
      <c r="BK5" s="8" t="s">
        <v>9426</v>
      </c>
      <c r="BL5" s="8" t="s">
        <v>9427</v>
      </c>
      <c r="BM5" s="8" t="s">
        <v>81</v>
      </c>
      <c r="BN5" s="8" t="s">
        <v>81</v>
      </c>
      <c r="BO5" s="8" t="s">
        <v>9167</v>
      </c>
      <c r="BP5" s="14" t="s">
        <v>9428</v>
      </c>
      <c r="BQ5" s="14" t="s">
        <v>9429</v>
      </c>
      <c r="BR5" s="14" t="s">
        <v>9430</v>
      </c>
      <c r="BS5" s="14" t="s">
        <v>9431</v>
      </c>
      <c r="BT5" s="8" t="s">
        <v>81</v>
      </c>
      <c r="BU5" s="3"/>
    </row>
    <row r="6" spans="1:73" ht="15.75" thickBot="1">
      <c r="A6" s="7">
        <v>5</v>
      </c>
      <c r="B6" s="7"/>
      <c r="C6" s="9" t="s">
        <v>7984</v>
      </c>
      <c r="D6" s="8" t="s">
        <v>7985</v>
      </c>
      <c r="E6" s="8" t="s">
        <v>11712</v>
      </c>
      <c r="F6" s="10">
        <v>36321</v>
      </c>
      <c r="G6" s="9">
        <v>20</v>
      </c>
      <c r="H6" s="8" t="s">
        <v>7986</v>
      </c>
      <c r="I6" s="8" t="s">
        <v>73</v>
      </c>
      <c r="J6" s="8" t="s">
        <v>7987</v>
      </c>
      <c r="K6" s="8" t="s">
        <v>7983</v>
      </c>
      <c r="L6" s="9">
        <v>9969460200</v>
      </c>
      <c r="M6" s="9">
        <v>8976385041</v>
      </c>
      <c r="N6" s="9" t="s">
        <v>7988</v>
      </c>
      <c r="O6" s="9">
        <v>862397184704</v>
      </c>
      <c r="P6" s="9" t="s">
        <v>134</v>
      </c>
      <c r="Q6" s="9" t="s">
        <v>135</v>
      </c>
      <c r="R6" s="11">
        <v>42917</v>
      </c>
      <c r="S6" s="9">
        <v>2021</v>
      </c>
      <c r="T6" s="8" t="s">
        <v>4460</v>
      </c>
      <c r="U6" s="9">
        <v>475</v>
      </c>
      <c r="V6" s="12">
        <v>95</v>
      </c>
      <c r="W6" s="9">
        <v>2015</v>
      </c>
      <c r="X6" s="9" t="s">
        <v>79</v>
      </c>
      <c r="Y6" s="8" t="s">
        <v>7989</v>
      </c>
      <c r="Z6" s="9">
        <v>599</v>
      </c>
      <c r="AA6" s="12">
        <v>92.15</v>
      </c>
      <c r="AB6" s="9">
        <v>2017</v>
      </c>
      <c r="AC6" s="9" t="s">
        <v>79</v>
      </c>
      <c r="AD6" s="8" t="s">
        <v>81</v>
      </c>
      <c r="AE6" s="8" t="s">
        <v>81</v>
      </c>
      <c r="AF6" s="9" t="s">
        <v>81</v>
      </c>
      <c r="AG6" s="9" t="s">
        <v>81</v>
      </c>
      <c r="AH6" s="9" t="s">
        <v>81</v>
      </c>
      <c r="AI6" s="9" t="s">
        <v>81</v>
      </c>
      <c r="AJ6" s="9" t="s">
        <v>81</v>
      </c>
      <c r="AK6" s="9" t="s">
        <v>81</v>
      </c>
      <c r="AL6" s="9" t="s">
        <v>81</v>
      </c>
      <c r="AM6" s="9">
        <v>0</v>
      </c>
      <c r="AN6" s="13">
        <v>9.11</v>
      </c>
      <c r="AO6" s="13">
        <v>9.44</v>
      </c>
      <c r="AP6" s="13">
        <v>9.5399999999999991</v>
      </c>
      <c r="AQ6" s="13">
        <v>9.35</v>
      </c>
      <c r="AR6" s="13">
        <v>9.3000000000000007</v>
      </c>
      <c r="AS6" s="13">
        <v>9.9600000000000009</v>
      </c>
      <c r="AT6" s="9">
        <v>56.76</v>
      </c>
      <c r="AU6" s="9">
        <v>9.4600000000000009</v>
      </c>
      <c r="AV6" s="8" t="s">
        <v>82</v>
      </c>
      <c r="AW6" s="9">
        <v>0</v>
      </c>
      <c r="AX6" s="9">
        <v>0</v>
      </c>
      <c r="AY6" s="9" t="s">
        <v>83</v>
      </c>
      <c r="AZ6" s="9" t="s">
        <v>83</v>
      </c>
      <c r="BA6" s="9" t="s">
        <v>83</v>
      </c>
      <c r="BB6" s="9" t="s">
        <v>83</v>
      </c>
      <c r="BC6" s="8" t="s">
        <v>83</v>
      </c>
      <c r="BD6" s="8" t="s">
        <v>84</v>
      </c>
      <c r="BE6" s="8" t="s">
        <v>81</v>
      </c>
      <c r="BF6" s="8" t="s">
        <v>7990</v>
      </c>
      <c r="BG6" s="8" t="s">
        <v>7991</v>
      </c>
      <c r="BH6" s="8" t="s">
        <v>7992</v>
      </c>
      <c r="BI6" s="8" t="s">
        <v>3090</v>
      </c>
      <c r="BJ6" s="8" t="s">
        <v>89</v>
      </c>
      <c r="BK6" s="8" t="s">
        <v>7993</v>
      </c>
      <c r="BL6" s="8" t="s">
        <v>7994</v>
      </c>
      <c r="BM6" s="8" t="s">
        <v>7995</v>
      </c>
      <c r="BN6" s="8" t="s">
        <v>7996</v>
      </c>
      <c r="BO6" s="8" t="s">
        <v>81</v>
      </c>
      <c r="BP6" s="14" t="s">
        <v>7997</v>
      </c>
      <c r="BQ6" s="14" t="s">
        <v>7998</v>
      </c>
      <c r="BR6" s="14" t="s">
        <v>7999</v>
      </c>
      <c r="BS6" s="14" t="s">
        <v>8000</v>
      </c>
      <c r="BT6" s="8" t="s">
        <v>81</v>
      </c>
      <c r="BU6" s="3"/>
    </row>
    <row r="7" spans="1:73" ht="15.75" thickBot="1">
      <c r="A7" s="7">
        <v>6</v>
      </c>
      <c r="B7" s="7"/>
      <c r="C7" s="9" t="s">
        <v>9364</v>
      </c>
      <c r="D7" s="8" t="s">
        <v>9365</v>
      </c>
      <c r="E7" s="8" t="s">
        <v>11712</v>
      </c>
      <c r="F7" s="9" t="s">
        <v>9038</v>
      </c>
      <c r="G7" s="9">
        <v>20</v>
      </c>
      <c r="H7" s="8" t="s">
        <v>9366</v>
      </c>
      <c r="I7" s="8" t="s">
        <v>73</v>
      </c>
      <c r="J7" s="8" t="s">
        <v>9367</v>
      </c>
      <c r="K7" s="8" t="s">
        <v>9363</v>
      </c>
      <c r="L7" s="9">
        <v>9867421496</v>
      </c>
      <c r="M7" s="9">
        <v>8108832825</v>
      </c>
      <c r="N7" s="9" t="s">
        <v>9368</v>
      </c>
      <c r="O7" s="9">
        <v>798410853295</v>
      </c>
      <c r="P7" s="9" t="s">
        <v>882</v>
      </c>
      <c r="Q7" s="9" t="s">
        <v>135</v>
      </c>
      <c r="R7" s="11">
        <v>42917</v>
      </c>
      <c r="S7" s="9">
        <v>2021</v>
      </c>
      <c r="T7" s="8" t="s">
        <v>4038</v>
      </c>
      <c r="U7" s="9">
        <v>465</v>
      </c>
      <c r="V7" s="12">
        <v>93</v>
      </c>
      <c r="W7" s="9">
        <v>2015</v>
      </c>
      <c r="X7" s="9" t="s">
        <v>79</v>
      </c>
      <c r="Y7" s="8" t="s">
        <v>9369</v>
      </c>
      <c r="Z7" s="9">
        <v>537</v>
      </c>
      <c r="AA7" s="12">
        <v>82.62</v>
      </c>
      <c r="AB7" s="9">
        <v>2017</v>
      </c>
      <c r="AC7" s="9" t="s">
        <v>79</v>
      </c>
      <c r="AD7" s="8" t="s">
        <v>81</v>
      </c>
      <c r="AE7" s="8" t="s">
        <v>81</v>
      </c>
      <c r="AF7" s="9" t="s">
        <v>81</v>
      </c>
      <c r="AG7" s="9" t="s">
        <v>81</v>
      </c>
      <c r="AH7" s="9" t="s">
        <v>81</v>
      </c>
      <c r="AI7" s="9" t="s">
        <v>81</v>
      </c>
      <c r="AJ7" s="9" t="s">
        <v>81</v>
      </c>
      <c r="AK7" s="9" t="s">
        <v>81</v>
      </c>
      <c r="AL7" s="9" t="s">
        <v>81</v>
      </c>
      <c r="AM7" s="9">
        <v>0</v>
      </c>
      <c r="AN7" s="13">
        <v>9</v>
      </c>
      <c r="AO7" s="13">
        <v>9</v>
      </c>
      <c r="AP7" s="13">
        <v>9.5399999999999991</v>
      </c>
      <c r="AQ7" s="13">
        <v>9.69</v>
      </c>
      <c r="AR7" s="13">
        <v>9.4600000000000009</v>
      </c>
      <c r="AS7" s="13">
        <v>10</v>
      </c>
      <c r="AT7" s="9">
        <v>56.69</v>
      </c>
      <c r="AU7" s="9">
        <v>9.4480000000000004</v>
      </c>
      <c r="AV7" s="8" t="s">
        <v>82</v>
      </c>
      <c r="AW7" s="9">
        <v>0</v>
      </c>
      <c r="AX7" s="9">
        <v>0</v>
      </c>
      <c r="AY7" s="9" t="s">
        <v>83</v>
      </c>
      <c r="AZ7" s="9" t="s">
        <v>83</v>
      </c>
      <c r="BA7" s="9" t="s">
        <v>83</v>
      </c>
      <c r="BB7" s="9" t="s">
        <v>83</v>
      </c>
      <c r="BC7" s="8" t="s">
        <v>83</v>
      </c>
      <c r="BD7" s="8" t="s">
        <v>84</v>
      </c>
      <c r="BE7" s="8" t="s">
        <v>81</v>
      </c>
      <c r="BF7" s="8" t="s">
        <v>9370</v>
      </c>
      <c r="BG7" s="8" t="s">
        <v>86</v>
      </c>
      <c r="BH7" s="8" t="s">
        <v>9371</v>
      </c>
      <c r="BI7" s="8" t="s">
        <v>88</v>
      </c>
      <c r="BJ7" s="8" t="s">
        <v>89</v>
      </c>
      <c r="BK7" s="8" t="s">
        <v>9372</v>
      </c>
      <c r="BL7" s="8" t="s">
        <v>9373</v>
      </c>
      <c r="BM7" s="8" t="s">
        <v>9374</v>
      </c>
      <c r="BN7" s="8" t="s">
        <v>9375</v>
      </c>
      <c r="BO7" s="8" t="s">
        <v>9376</v>
      </c>
      <c r="BP7" s="14" t="s">
        <v>9377</v>
      </c>
      <c r="BQ7" s="14" t="s">
        <v>9378</v>
      </c>
      <c r="BR7" s="14" t="s">
        <v>9379</v>
      </c>
      <c r="BS7" s="14" t="s">
        <v>9380</v>
      </c>
      <c r="BT7" s="8" t="s">
        <v>81</v>
      </c>
      <c r="BU7" s="3"/>
    </row>
    <row r="8" spans="1:73" ht="15.75" thickBot="1">
      <c r="A8" s="7">
        <v>7</v>
      </c>
      <c r="B8" s="7"/>
      <c r="C8" s="9" t="s">
        <v>667</v>
      </c>
      <c r="D8" s="8" t="s">
        <v>668</v>
      </c>
      <c r="E8" s="8" t="s">
        <v>11712</v>
      </c>
      <c r="F8" s="9" t="s">
        <v>669</v>
      </c>
      <c r="G8" s="9">
        <v>21</v>
      </c>
      <c r="H8" s="8" t="s">
        <v>670</v>
      </c>
      <c r="I8" s="8" t="s">
        <v>671</v>
      </c>
      <c r="J8" s="8" t="s">
        <v>672</v>
      </c>
      <c r="K8" s="8" t="s">
        <v>666</v>
      </c>
      <c r="L8" s="9">
        <v>9920217091</v>
      </c>
      <c r="M8" s="9">
        <v>8484994321</v>
      </c>
      <c r="N8" s="9" t="s">
        <v>673</v>
      </c>
      <c r="O8" s="9">
        <v>488221829530</v>
      </c>
      <c r="P8" s="9" t="s">
        <v>674</v>
      </c>
      <c r="Q8" s="9" t="s">
        <v>135</v>
      </c>
      <c r="R8" s="11">
        <v>42917</v>
      </c>
      <c r="S8" s="9">
        <v>2021</v>
      </c>
      <c r="T8" s="8" t="s">
        <v>675</v>
      </c>
      <c r="U8" s="9">
        <v>471</v>
      </c>
      <c r="V8" s="12">
        <v>94.2</v>
      </c>
      <c r="W8" s="9">
        <v>2015</v>
      </c>
      <c r="X8" s="9" t="s">
        <v>79</v>
      </c>
      <c r="Y8" s="8" t="s">
        <v>676</v>
      </c>
      <c r="Z8" s="9">
        <v>543</v>
      </c>
      <c r="AA8" s="12">
        <v>83.54</v>
      </c>
      <c r="AB8" s="9">
        <v>2017</v>
      </c>
      <c r="AC8" s="9" t="s">
        <v>79</v>
      </c>
      <c r="AD8" s="8" t="s">
        <v>81</v>
      </c>
      <c r="AE8" s="8" t="s">
        <v>81</v>
      </c>
      <c r="AF8" s="9" t="s">
        <v>81</v>
      </c>
      <c r="AG8" s="9" t="s">
        <v>81</v>
      </c>
      <c r="AH8" s="9" t="s">
        <v>81</v>
      </c>
      <c r="AI8" s="9" t="s">
        <v>81</v>
      </c>
      <c r="AJ8" s="9" t="s">
        <v>81</v>
      </c>
      <c r="AK8" s="9" t="s">
        <v>81</v>
      </c>
      <c r="AL8" s="9" t="s">
        <v>81</v>
      </c>
      <c r="AM8" s="9">
        <v>0</v>
      </c>
      <c r="AN8" s="13">
        <v>9.15</v>
      </c>
      <c r="AO8" s="13">
        <v>9.15</v>
      </c>
      <c r="AP8" s="13">
        <v>9.69</v>
      </c>
      <c r="AQ8" s="13">
        <v>9.85</v>
      </c>
      <c r="AR8" s="13">
        <v>9.23</v>
      </c>
      <c r="AS8" s="8"/>
      <c r="AT8" s="9">
        <v>47.07</v>
      </c>
      <c r="AU8" s="9">
        <v>9.4139999999999997</v>
      </c>
      <c r="AV8" s="8" t="s">
        <v>138</v>
      </c>
      <c r="AW8" s="9">
        <v>0</v>
      </c>
      <c r="AX8" s="9">
        <v>0</v>
      </c>
      <c r="AY8" s="9" t="s">
        <v>83</v>
      </c>
      <c r="AZ8" s="9" t="s">
        <v>83</v>
      </c>
      <c r="BA8" s="9" t="s">
        <v>83</v>
      </c>
      <c r="BB8" s="9" t="s">
        <v>83</v>
      </c>
      <c r="BC8" s="8" t="s">
        <v>83</v>
      </c>
      <c r="BD8" s="8" t="s">
        <v>84</v>
      </c>
      <c r="BE8" s="8" t="s">
        <v>81</v>
      </c>
      <c r="BF8" s="8" t="s">
        <v>677</v>
      </c>
      <c r="BG8" s="8" t="s">
        <v>678</v>
      </c>
      <c r="BH8" s="8" t="s">
        <v>679</v>
      </c>
      <c r="BI8" s="8" t="s">
        <v>317</v>
      </c>
      <c r="BJ8" s="8" t="s">
        <v>89</v>
      </c>
      <c r="BK8" s="8" t="s">
        <v>680</v>
      </c>
      <c r="BL8" s="8" t="s">
        <v>681</v>
      </c>
      <c r="BM8" s="8" t="s">
        <v>682</v>
      </c>
      <c r="BN8" s="8" t="s">
        <v>683</v>
      </c>
      <c r="BO8" s="8" t="s">
        <v>684</v>
      </c>
      <c r="BP8" s="14" t="s">
        <v>685</v>
      </c>
      <c r="BQ8" s="14" t="s">
        <v>686</v>
      </c>
      <c r="BR8" s="14" t="s">
        <v>687</v>
      </c>
      <c r="BS8" s="14" t="s">
        <v>688</v>
      </c>
      <c r="BT8" s="8" t="s">
        <v>689</v>
      </c>
      <c r="BU8" s="3"/>
    </row>
    <row r="9" spans="1:73" ht="15.75" thickBot="1">
      <c r="A9" s="7">
        <v>8</v>
      </c>
      <c r="B9" s="7"/>
      <c r="C9" s="9" t="s">
        <v>10665</v>
      </c>
      <c r="D9" s="8" t="s">
        <v>10666</v>
      </c>
      <c r="E9" s="8" t="s">
        <v>11712</v>
      </c>
      <c r="F9" s="9" t="s">
        <v>10667</v>
      </c>
      <c r="G9" s="9">
        <v>21</v>
      </c>
      <c r="H9" s="8" t="s">
        <v>10668</v>
      </c>
      <c r="I9" s="8" t="s">
        <v>73</v>
      </c>
      <c r="J9" s="8" t="s">
        <v>10669</v>
      </c>
      <c r="K9" s="8" t="s">
        <v>10664</v>
      </c>
      <c r="L9" s="9">
        <v>9820236785</v>
      </c>
      <c r="M9" s="9">
        <v>9820236785</v>
      </c>
      <c r="N9" s="9" t="s">
        <v>10670</v>
      </c>
      <c r="O9" s="9">
        <v>840146832812</v>
      </c>
      <c r="P9" s="9" t="s">
        <v>10671</v>
      </c>
      <c r="Q9" s="9" t="s">
        <v>160</v>
      </c>
      <c r="R9" s="11">
        <v>42917</v>
      </c>
      <c r="S9" s="9">
        <v>2021</v>
      </c>
      <c r="T9" s="8" t="s">
        <v>10672</v>
      </c>
      <c r="U9" s="9">
        <v>463</v>
      </c>
      <c r="V9" s="12">
        <v>92.06</v>
      </c>
      <c r="W9" s="9">
        <v>2015</v>
      </c>
      <c r="X9" s="9" t="s">
        <v>79</v>
      </c>
      <c r="Y9" s="8" t="s">
        <v>10672</v>
      </c>
      <c r="Z9" s="9">
        <v>546</v>
      </c>
      <c r="AA9" s="12">
        <v>84</v>
      </c>
      <c r="AB9" s="9">
        <v>2017</v>
      </c>
      <c r="AC9" s="9" t="s">
        <v>398</v>
      </c>
      <c r="AD9" s="8" t="s">
        <v>81</v>
      </c>
      <c r="AE9" s="8" t="s">
        <v>81</v>
      </c>
      <c r="AF9" s="9" t="s">
        <v>81</v>
      </c>
      <c r="AG9" s="9" t="s">
        <v>81</v>
      </c>
      <c r="AH9" s="9" t="s">
        <v>81</v>
      </c>
      <c r="AI9" s="9" t="s">
        <v>81</v>
      </c>
      <c r="AJ9" s="9" t="s">
        <v>81</v>
      </c>
      <c r="AK9" s="9" t="s">
        <v>81</v>
      </c>
      <c r="AL9" s="9" t="s">
        <v>81</v>
      </c>
      <c r="AM9" s="9">
        <v>0</v>
      </c>
      <c r="AN9" s="13">
        <v>8.74</v>
      </c>
      <c r="AO9" s="13">
        <v>9.41</v>
      </c>
      <c r="AP9" s="13">
        <v>9.5399999999999991</v>
      </c>
      <c r="AQ9" s="13">
        <v>9.08</v>
      </c>
      <c r="AR9" s="13">
        <v>8.93</v>
      </c>
      <c r="AS9" s="13">
        <v>10</v>
      </c>
      <c r="AT9" s="9">
        <v>55.7</v>
      </c>
      <c r="AU9" s="9">
        <v>9.2799999999999994</v>
      </c>
      <c r="AV9" s="8" t="s">
        <v>82</v>
      </c>
      <c r="AW9" s="9">
        <v>0</v>
      </c>
      <c r="AX9" s="9">
        <v>0</v>
      </c>
      <c r="AY9" s="9" t="s">
        <v>83</v>
      </c>
      <c r="AZ9" s="9" t="s">
        <v>83</v>
      </c>
      <c r="BA9" s="9" t="s">
        <v>83</v>
      </c>
      <c r="BB9" s="9" t="s">
        <v>83</v>
      </c>
      <c r="BC9" s="8" t="s">
        <v>83</v>
      </c>
      <c r="BD9" s="8" t="s">
        <v>84</v>
      </c>
      <c r="BE9" s="8" t="s">
        <v>81</v>
      </c>
      <c r="BF9" s="8" t="s">
        <v>10673</v>
      </c>
      <c r="BG9" s="8" t="s">
        <v>187</v>
      </c>
      <c r="BH9" s="8" t="s">
        <v>10674</v>
      </c>
      <c r="BI9" s="8" t="s">
        <v>317</v>
      </c>
      <c r="BJ9" s="8" t="s">
        <v>89</v>
      </c>
      <c r="BK9" s="8" t="s">
        <v>10675</v>
      </c>
      <c r="BL9" s="8" t="s">
        <v>8523</v>
      </c>
      <c r="BM9" s="8" t="s">
        <v>10676</v>
      </c>
      <c r="BN9" s="8" t="s">
        <v>10677</v>
      </c>
      <c r="BO9" s="8" t="s">
        <v>497</v>
      </c>
      <c r="BP9" s="14" t="s">
        <v>10678</v>
      </c>
      <c r="BQ9" s="14" t="s">
        <v>10679</v>
      </c>
      <c r="BR9" s="14" t="s">
        <v>10680</v>
      </c>
      <c r="BS9" s="14" t="s">
        <v>10681</v>
      </c>
      <c r="BT9" s="8" t="s">
        <v>81</v>
      </c>
      <c r="BU9" s="3"/>
    </row>
    <row r="10" spans="1:73" ht="15.75" thickBot="1">
      <c r="A10" s="7">
        <v>9</v>
      </c>
      <c r="B10" s="7"/>
      <c r="C10" s="9" t="s">
        <v>5627</v>
      </c>
      <c r="D10" s="8" t="s">
        <v>5628</v>
      </c>
      <c r="E10" s="8" t="s">
        <v>11712</v>
      </c>
      <c r="F10" s="9" t="s">
        <v>5629</v>
      </c>
      <c r="G10" s="9">
        <v>22</v>
      </c>
      <c r="H10" s="8" t="s">
        <v>5630</v>
      </c>
      <c r="I10" s="8" t="s">
        <v>73</v>
      </c>
      <c r="J10" s="8" t="s">
        <v>5631</v>
      </c>
      <c r="K10" s="8" t="s">
        <v>5626</v>
      </c>
      <c r="L10" s="9">
        <v>2229670043</v>
      </c>
      <c r="M10" s="9">
        <v>7977877241</v>
      </c>
      <c r="N10" s="9" t="s">
        <v>5632</v>
      </c>
      <c r="O10" s="9">
        <v>903502304755</v>
      </c>
      <c r="P10" s="9" t="s">
        <v>5633</v>
      </c>
      <c r="Q10" s="9" t="s">
        <v>135</v>
      </c>
      <c r="R10" s="11">
        <v>42917</v>
      </c>
      <c r="S10" s="9">
        <v>2021</v>
      </c>
      <c r="T10" s="8" t="s">
        <v>5634</v>
      </c>
      <c r="U10" s="9">
        <v>429</v>
      </c>
      <c r="V10" s="12">
        <v>85.8</v>
      </c>
      <c r="W10" s="9">
        <v>2014</v>
      </c>
      <c r="X10" s="9" t="s">
        <v>79</v>
      </c>
      <c r="Y10" s="8" t="s">
        <v>5635</v>
      </c>
      <c r="Z10" s="9">
        <v>527</v>
      </c>
      <c r="AA10" s="12">
        <v>81.08</v>
      </c>
      <c r="AB10" s="9">
        <v>2016</v>
      </c>
      <c r="AC10" s="9" t="s">
        <v>79</v>
      </c>
      <c r="AD10" s="8" t="s">
        <v>81</v>
      </c>
      <c r="AE10" s="8" t="s">
        <v>81</v>
      </c>
      <c r="AF10" s="9" t="s">
        <v>81</v>
      </c>
      <c r="AG10" s="9" t="s">
        <v>81</v>
      </c>
      <c r="AH10" s="9" t="s">
        <v>81</v>
      </c>
      <c r="AI10" s="9" t="s">
        <v>81</v>
      </c>
      <c r="AJ10" s="9" t="s">
        <v>81</v>
      </c>
      <c r="AK10" s="9" t="s">
        <v>81</v>
      </c>
      <c r="AL10" s="9" t="s">
        <v>81</v>
      </c>
      <c r="AM10" s="9">
        <v>0</v>
      </c>
      <c r="AN10" s="13">
        <v>8.76</v>
      </c>
      <c r="AO10" s="13">
        <v>9.3000000000000007</v>
      </c>
      <c r="AP10" s="13">
        <v>9.23</v>
      </c>
      <c r="AQ10" s="13">
        <v>9.6199999999999992</v>
      </c>
      <c r="AR10" s="13">
        <v>9.07</v>
      </c>
      <c r="AS10" s="13">
        <v>9.69</v>
      </c>
      <c r="AT10" s="9">
        <v>55.67</v>
      </c>
      <c r="AU10" s="9">
        <v>9.2799999999999994</v>
      </c>
      <c r="AV10" s="8" t="s">
        <v>82</v>
      </c>
      <c r="AW10" s="9">
        <v>0</v>
      </c>
      <c r="AX10" s="9">
        <v>0</v>
      </c>
      <c r="AY10" s="9" t="s">
        <v>83</v>
      </c>
      <c r="AZ10" s="9" t="s">
        <v>230</v>
      </c>
      <c r="BA10" s="9" t="s">
        <v>83</v>
      </c>
      <c r="BB10" s="9" t="s">
        <v>83</v>
      </c>
      <c r="BC10" s="8" t="s">
        <v>83</v>
      </c>
      <c r="BD10" s="8" t="s">
        <v>84</v>
      </c>
      <c r="BE10" s="8" t="s">
        <v>81</v>
      </c>
      <c r="BF10" s="8" t="s">
        <v>5636</v>
      </c>
      <c r="BG10" s="8" t="s">
        <v>358</v>
      </c>
      <c r="BH10" s="8" t="s">
        <v>5637</v>
      </c>
      <c r="BI10" s="8" t="s">
        <v>826</v>
      </c>
      <c r="BJ10" s="8" t="s">
        <v>89</v>
      </c>
      <c r="BK10" s="8" t="s">
        <v>5638</v>
      </c>
      <c r="BL10" s="8" t="s">
        <v>5639</v>
      </c>
      <c r="BM10" s="8" t="s">
        <v>5640</v>
      </c>
      <c r="BN10" s="8" t="s">
        <v>806</v>
      </c>
      <c r="BO10" s="8" t="s">
        <v>5641</v>
      </c>
      <c r="BP10" s="14" t="s">
        <v>5642</v>
      </c>
      <c r="BQ10" s="14" t="s">
        <v>5643</v>
      </c>
      <c r="BR10" s="8" t="s">
        <v>81</v>
      </c>
      <c r="BS10" s="14" t="s">
        <v>5644</v>
      </c>
      <c r="BT10" s="8" t="s">
        <v>81</v>
      </c>
      <c r="BU10" s="3"/>
    </row>
    <row r="11" spans="1:73" ht="15.75" thickBot="1">
      <c r="A11" s="7">
        <v>10</v>
      </c>
      <c r="B11" s="7"/>
      <c r="C11" s="9" t="s">
        <v>5589</v>
      </c>
      <c r="D11" s="8" t="s">
        <v>5590</v>
      </c>
      <c r="E11" s="8" t="s">
        <v>11712</v>
      </c>
      <c r="F11" s="10">
        <v>36708</v>
      </c>
      <c r="G11" s="9">
        <v>20</v>
      </c>
      <c r="H11" s="8" t="s">
        <v>5591</v>
      </c>
      <c r="I11" s="8" t="s">
        <v>73</v>
      </c>
      <c r="J11" s="8" t="s">
        <v>5592</v>
      </c>
      <c r="K11" s="8" t="s">
        <v>5588</v>
      </c>
      <c r="L11" s="9">
        <v>7045569136</v>
      </c>
      <c r="M11" s="9">
        <v>7045569136</v>
      </c>
      <c r="N11" s="9" t="s">
        <v>5593</v>
      </c>
      <c r="O11" s="9" t="s">
        <v>5594</v>
      </c>
      <c r="P11" s="9" t="s">
        <v>134</v>
      </c>
      <c r="Q11" s="9" t="s">
        <v>135</v>
      </c>
      <c r="R11" s="11">
        <v>42917</v>
      </c>
      <c r="S11" s="9">
        <v>2021</v>
      </c>
      <c r="T11" s="8" t="s">
        <v>5595</v>
      </c>
      <c r="U11" s="9">
        <v>654</v>
      </c>
      <c r="V11" s="12">
        <v>93.4</v>
      </c>
      <c r="W11" s="9">
        <v>2015</v>
      </c>
      <c r="X11" s="9" t="s">
        <v>398</v>
      </c>
      <c r="Y11" s="8" t="s">
        <v>2664</v>
      </c>
      <c r="Z11" s="9">
        <v>539</v>
      </c>
      <c r="AA11" s="12">
        <v>82.92</v>
      </c>
      <c r="AB11" s="9">
        <v>2017</v>
      </c>
      <c r="AC11" s="9" t="s">
        <v>79</v>
      </c>
      <c r="AD11" s="8" t="s">
        <v>81</v>
      </c>
      <c r="AE11" s="8" t="s">
        <v>81</v>
      </c>
      <c r="AF11" s="9" t="s">
        <v>81</v>
      </c>
      <c r="AG11" s="9" t="s">
        <v>81</v>
      </c>
      <c r="AH11" s="9" t="s">
        <v>81</v>
      </c>
      <c r="AI11" s="9" t="s">
        <v>81</v>
      </c>
      <c r="AJ11" s="9" t="s">
        <v>81</v>
      </c>
      <c r="AK11" s="9" t="s">
        <v>81</v>
      </c>
      <c r="AL11" s="9" t="s">
        <v>81</v>
      </c>
      <c r="AM11" s="9">
        <v>0</v>
      </c>
      <c r="AN11" s="13">
        <v>7.91</v>
      </c>
      <c r="AO11" s="13">
        <v>9.44</v>
      </c>
      <c r="AP11" s="13">
        <v>9.5</v>
      </c>
      <c r="AQ11" s="13">
        <v>9.5399999999999991</v>
      </c>
      <c r="AR11" s="13">
        <v>9.07</v>
      </c>
      <c r="AS11" s="13">
        <v>9.9600000000000009</v>
      </c>
      <c r="AT11" s="9">
        <v>55.42</v>
      </c>
      <c r="AU11" s="9">
        <v>9.23</v>
      </c>
      <c r="AV11" s="8" t="s">
        <v>82</v>
      </c>
      <c r="AW11" s="9">
        <v>0</v>
      </c>
      <c r="AX11" s="9">
        <v>0</v>
      </c>
      <c r="AY11" s="9" t="s">
        <v>83</v>
      </c>
      <c r="AZ11" s="9" t="s">
        <v>83</v>
      </c>
      <c r="BA11" s="9" t="s">
        <v>83</v>
      </c>
      <c r="BB11" s="9" t="s">
        <v>83</v>
      </c>
      <c r="BC11" s="8" t="s">
        <v>83</v>
      </c>
      <c r="BD11" s="8" t="s">
        <v>84</v>
      </c>
      <c r="BE11" s="8" t="s">
        <v>81</v>
      </c>
      <c r="BF11" s="8" t="s">
        <v>5596</v>
      </c>
      <c r="BG11" s="8" t="s">
        <v>5597</v>
      </c>
      <c r="BH11" s="8" t="s">
        <v>5598</v>
      </c>
      <c r="BI11" s="8" t="s">
        <v>379</v>
      </c>
      <c r="BJ11" s="8" t="s">
        <v>89</v>
      </c>
      <c r="BK11" s="8" t="s">
        <v>81</v>
      </c>
      <c r="BL11" s="8" t="s">
        <v>5599</v>
      </c>
      <c r="BM11" s="8" t="s">
        <v>5600</v>
      </c>
      <c r="BN11" s="8" t="s">
        <v>81</v>
      </c>
      <c r="BO11" s="8" t="s">
        <v>5601</v>
      </c>
      <c r="BP11" s="14" t="s">
        <v>5602</v>
      </c>
      <c r="BQ11" s="14" t="s">
        <v>5603</v>
      </c>
      <c r="BR11" s="14" t="s">
        <v>5604</v>
      </c>
      <c r="BS11" s="14" t="s">
        <v>5605</v>
      </c>
      <c r="BT11" s="8" t="s">
        <v>81</v>
      </c>
      <c r="BU11" s="3"/>
    </row>
    <row r="12" spans="1:73" ht="15.75" thickBot="1">
      <c r="A12" s="7">
        <v>11</v>
      </c>
      <c r="B12" s="7"/>
      <c r="C12" s="9" t="s">
        <v>9590</v>
      </c>
      <c r="D12" s="8" t="s">
        <v>9591</v>
      </c>
      <c r="E12" s="8" t="s">
        <v>11712</v>
      </c>
      <c r="F12" s="9" t="s">
        <v>6693</v>
      </c>
      <c r="G12" s="9">
        <v>21</v>
      </c>
      <c r="H12" s="8" t="s">
        <v>9592</v>
      </c>
      <c r="I12" s="8" t="s">
        <v>73</v>
      </c>
      <c r="J12" s="8" t="s">
        <v>9593</v>
      </c>
      <c r="K12" s="8" t="s">
        <v>9589</v>
      </c>
      <c r="L12" s="9">
        <v>8652363939</v>
      </c>
      <c r="M12" s="9">
        <v>9702566839</v>
      </c>
      <c r="N12" s="9" t="s">
        <v>9594</v>
      </c>
      <c r="O12" s="9" t="s">
        <v>9595</v>
      </c>
      <c r="P12" s="9" t="s">
        <v>134</v>
      </c>
      <c r="Q12" s="9" t="s">
        <v>135</v>
      </c>
      <c r="R12" s="11">
        <v>42917</v>
      </c>
      <c r="S12" s="9">
        <v>2021</v>
      </c>
      <c r="T12" s="8" t="s">
        <v>9596</v>
      </c>
      <c r="U12" s="9">
        <v>454</v>
      </c>
      <c r="V12" s="12">
        <v>90.8</v>
      </c>
      <c r="W12" s="9">
        <v>2015</v>
      </c>
      <c r="X12" s="9" t="s">
        <v>79</v>
      </c>
      <c r="Y12" s="8" t="s">
        <v>9597</v>
      </c>
      <c r="Z12" s="9">
        <v>587</v>
      </c>
      <c r="AA12" s="12">
        <v>90.31</v>
      </c>
      <c r="AB12" s="9">
        <v>2017</v>
      </c>
      <c r="AC12" s="9" t="s">
        <v>79</v>
      </c>
      <c r="AD12" s="8" t="s">
        <v>81</v>
      </c>
      <c r="AE12" s="8" t="s">
        <v>81</v>
      </c>
      <c r="AF12" s="9" t="s">
        <v>81</v>
      </c>
      <c r="AG12" s="9" t="s">
        <v>81</v>
      </c>
      <c r="AH12" s="9" t="s">
        <v>81</v>
      </c>
      <c r="AI12" s="9" t="s">
        <v>81</v>
      </c>
      <c r="AJ12" s="9" t="s">
        <v>81</v>
      </c>
      <c r="AK12" s="9" t="s">
        <v>81</v>
      </c>
      <c r="AL12" s="9" t="s">
        <v>81</v>
      </c>
      <c r="AM12" s="9">
        <v>0</v>
      </c>
      <c r="AN12" s="13">
        <v>8.3000000000000007</v>
      </c>
      <c r="AO12" s="13">
        <v>8.59</v>
      </c>
      <c r="AP12" s="13">
        <v>9.69</v>
      </c>
      <c r="AQ12" s="13">
        <v>9.6199999999999992</v>
      </c>
      <c r="AR12" s="13">
        <v>8.76</v>
      </c>
      <c r="AS12" s="13">
        <v>10</v>
      </c>
      <c r="AT12" s="9">
        <v>54.96</v>
      </c>
      <c r="AU12" s="9">
        <v>9.16</v>
      </c>
      <c r="AV12" s="8" t="s">
        <v>82</v>
      </c>
      <c r="AW12" s="9">
        <v>0</v>
      </c>
      <c r="AX12" s="9">
        <v>0</v>
      </c>
      <c r="AY12" s="9" t="s">
        <v>83</v>
      </c>
      <c r="AZ12" s="9" t="s">
        <v>83</v>
      </c>
      <c r="BA12" s="9" t="s">
        <v>83</v>
      </c>
      <c r="BB12" s="9" t="s">
        <v>83</v>
      </c>
      <c r="BC12" s="8" t="s">
        <v>83</v>
      </c>
      <c r="BD12" s="8" t="s">
        <v>84</v>
      </c>
      <c r="BE12" s="8" t="s">
        <v>81</v>
      </c>
      <c r="BF12" s="8" t="s">
        <v>9598</v>
      </c>
      <c r="BG12" s="8" t="s">
        <v>86</v>
      </c>
      <c r="BH12" s="8" t="s">
        <v>9599</v>
      </c>
      <c r="BI12" s="8" t="s">
        <v>88</v>
      </c>
      <c r="BJ12" s="8" t="s">
        <v>89</v>
      </c>
      <c r="BK12" s="8" t="s">
        <v>9600</v>
      </c>
      <c r="BL12" s="8" t="s">
        <v>9601</v>
      </c>
      <c r="BM12" s="8" t="s">
        <v>9602</v>
      </c>
      <c r="BN12" s="8" t="s">
        <v>81</v>
      </c>
      <c r="BO12" s="8" t="s">
        <v>9603</v>
      </c>
      <c r="BP12" s="14" t="s">
        <v>9604</v>
      </c>
      <c r="BQ12" s="14" t="s">
        <v>9605</v>
      </c>
      <c r="BR12" s="14" t="s">
        <v>9606</v>
      </c>
      <c r="BS12" s="14" t="s">
        <v>9607</v>
      </c>
      <c r="BT12" s="8" t="s">
        <v>81</v>
      </c>
      <c r="BU12" s="3"/>
    </row>
    <row r="13" spans="1:73" ht="15.75" thickBot="1">
      <c r="A13" s="7">
        <v>12</v>
      </c>
      <c r="B13" s="7"/>
      <c r="C13" s="9" t="s">
        <v>9666</v>
      </c>
      <c r="D13" s="8" t="s">
        <v>9667</v>
      </c>
      <c r="E13" s="8" t="s">
        <v>11712</v>
      </c>
      <c r="F13" s="9" t="s">
        <v>9668</v>
      </c>
      <c r="G13" s="9">
        <v>20</v>
      </c>
      <c r="H13" s="8" t="s">
        <v>9669</v>
      </c>
      <c r="I13" s="8" t="s">
        <v>73</v>
      </c>
      <c r="J13" s="8" t="s">
        <v>9670</v>
      </c>
      <c r="K13" s="8" t="s">
        <v>9665</v>
      </c>
      <c r="L13" s="9">
        <v>9082913664</v>
      </c>
      <c r="M13" s="9">
        <v>9082475883</v>
      </c>
      <c r="N13" s="9" t="s">
        <v>9671</v>
      </c>
      <c r="O13" s="9">
        <v>228928006600</v>
      </c>
      <c r="P13" s="9" t="s">
        <v>81</v>
      </c>
      <c r="Q13" s="9" t="s">
        <v>135</v>
      </c>
      <c r="R13" s="11">
        <v>42917</v>
      </c>
      <c r="S13" s="9">
        <v>2021</v>
      </c>
      <c r="T13" s="8" t="s">
        <v>9672</v>
      </c>
      <c r="U13" s="9">
        <v>468</v>
      </c>
      <c r="V13" s="12">
        <v>93.6</v>
      </c>
      <c r="W13" s="9">
        <v>2015</v>
      </c>
      <c r="X13" s="9" t="s">
        <v>79</v>
      </c>
      <c r="Y13" s="8" t="s">
        <v>9673</v>
      </c>
      <c r="Z13" s="9">
        <v>574</v>
      </c>
      <c r="AA13" s="12">
        <v>88.31</v>
      </c>
      <c r="AB13" s="9">
        <v>2017</v>
      </c>
      <c r="AC13" s="9" t="s">
        <v>79</v>
      </c>
      <c r="AD13" s="8" t="s">
        <v>81</v>
      </c>
      <c r="AE13" s="8" t="s">
        <v>81</v>
      </c>
      <c r="AF13" s="9" t="s">
        <v>81</v>
      </c>
      <c r="AG13" s="9" t="s">
        <v>81</v>
      </c>
      <c r="AH13" s="9" t="s">
        <v>81</v>
      </c>
      <c r="AI13" s="9" t="s">
        <v>81</v>
      </c>
      <c r="AJ13" s="9" t="s">
        <v>81</v>
      </c>
      <c r="AK13" s="9" t="s">
        <v>81</v>
      </c>
      <c r="AL13" s="9" t="s">
        <v>81</v>
      </c>
      <c r="AM13" s="9">
        <v>0</v>
      </c>
      <c r="AN13" s="13">
        <v>8.94</v>
      </c>
      <c r="AO13" s="13">
        <v>9.65</v>
      </c>
      <c r="AP13" s="13">
        <v>8.73</v>
      </c>
      <c r="AQ13" s="13">
        <v>9.15</v>
      </c>
      <c r="AR13" s="13">
        <v>8.69</v>
      </c>
      <c r="AS13" s="13">
        <v>9.84</v>
      </c>
      <c r="AT13" s="9">
        <v>55</v>
      </c>
      <c r="AU13" s="9">
        <v>9.16</v>
      </c>
      <c r="AV13" s="8" t="s">
        <v>82</v>
      </c>
      <c r="AW13" s="9">
        <v>0</v>
      </c>
      <c r="AX13" s="9">
        <v>0</v>
      </c>
      <c r="AY13" s="9" t="s">
        <v>83</v>
      </c>
      <c r="AZ13" s="9" t="s">
        <v>83</v>
      </c>
      <c r="BA13" s="9" t="s">
        <v>83</v>
      </c>
      <c r="BB13" s="9" t="s">
        <v>83</v>
      </c>
      <c r="BC13" s="8" t="s">
        <v>83</v>
      </c>
      <c r="BD13" s="8" t="s">
        <v>84</v>
      </c>
      <c r="BE13" s="8" t="s">
        <v>81</v>
      </c>
      <c r="BF13" s="8" t="s">
        <v>9674</v>
      </c>
      <c r="BG13" s="8" t="s">
        <v>4058</v>
      </c>
      <c r="BH13" s="8" t="s">
        <v>9675</v>
      </c>
      <c r="BI13" s="8" t="s">
        <v>9676</v>
      </c>
      <c r="BJ13" s="8" t="s">
        <v>89</v>
      </c>
      <c r="BK13" s="8" t="s">
        <v>9677</v>
      </c>
      <c r="BL13" s="8" t="s">
        <v>9678</v>
      </c>
      <c r="BM13" s="8" t="s">
        <v>9679</v>
      </c>
      <c r="BN13" s="8" t="s">
        <v>81</v>
      </c>
      <c r="BO13" s="8" t="s">
        <v>9680</v>
      </c>
      <c r="BP13" s="14" t="s">
        <v>9681</v>
      </c>
      <c r="BQ13" s="14" t="s">
        <v>9682</v>
      </c>
      <c r="BR13" s="14" t="s">
        <v>9683</v>
      </c>
      <c r="BS13" s="14" t="s">
        <v>9684</v>
      </c>
      <c r="BT13" s="8" t="s">
        <v>81</v>
      </c>
      <c r="BU13" s="3"/>
    </row>
    <row r="14" spans="1:73" ht="15.75" thickBot="1">
      <c r="A14" s="7">
        <v>13</v>
      </c>
      <c r="B14" s="7"/>
      <c r="C14" s="9" t="s">
        <v>5698</v>
      </c>
      <c r="D14" s="8" t="s">
        <v>5699</v>
      </c>
      <c r="E14" s="8" t="s">
        <v>11712</v>
      </c>
      <c r="F14" s="10">
        <v>36681</v>
      </c>
      <c r="G14" s="9">
        <v>20</v>
      </c>
      <c r="H14" s="8" t="s">
        <v>5700</v>
      </c>
      <c r="I14" s="8" t="s">
        <v>73</v>
      </c>
      <c r="J14" s="8" t="s">
        <v>5701</v>
      </c>
      <c r="K14" s="8" t="s">
        <v>5697</v>
      </c>
      <c r="L14" s="9">
        <v>9821570389</v>
      </c>
      <c r="M14" s="9">
        <v>9870457787</v>
      </c>
      <c r="N14" s="9" t="s">
        <v>5702</v>
      </c>
      <c r="O14" s="9">
        <v>536494432309</v>
      </c>
      <c r="P14" s="9" t="s">
        <v>5703</v>
      </c>
      <c r="Q14" s="9" t="s">
        <v>135</v>
      </c>
      <c r="R14" s="11">
        <v>42917</v>
      </c>
      <c r="S14" s="9">
        <v>2021</v>
      </c>
      <c r="T14" s="8" t="s">
        <v>5704</v>
      </c>
      <c r="U14" s="9">
        <v>451</v>
      </c>
      <c r="V14" s="12">
        <v>90.2</v>
      </c>
      <c r="W14" s="9">
        <v>2015</v>
      </c>
      <c r="X14" s="9" t="s">
        <v>79</v>
      </c>
      <c r="Y14" s="8" t="s">
        <v>3535</v>
      </c>
      <c r="Z14" s="9">
        <v>545</v>
      </c>
      <c r="AA14" s="12">
        <v>83.85</v>
      </c>
      <c r="AB14" s="9">
        <v>2017</v>
      </c>
      <c r="AC14" s="9" t="s">
        <v>79</v>
      </c>
      <c r="AD14" s="8" t="s">
        <v>81</v>
      </c>
      <c r="AE14" s="8" t="s">
        <v>81</v>
      </c>
      <c r="AF14" s="9" t="s">
        <v>81</v>
      </c>
      <c r="AG14" s="9" t="s">
        <v>81</v>
      </c>
      <c r="AH14" s="9" t="s">
        <v>81</v>
      </c>
      <c r="AI14" s="9" t="s">
        <v>81</v>
      </c>
      <c r="AJ14" s="9" t="s">
        <v>81</v>
      </c>
      <c r="AK14" s="9" t="s">
        <v>81</v>
      </c>
      <c r="AL14" s="9" t="s">
        <v>81</v>
      </c>
      <c r="AM14" s="9">
        <v>0</v>
      </c>
      <c r="AN14" s="13">
        <v>8.59</v>
      </c>
      <c r="AO14" s="13">
        <v>8.56</v>
      </c>
      <c r="AP14" s="13">
        <v>9.23</v>
      </c>
      <c r="AQ14" s="13">
        <v>8.92</v>
      </c>
      <c r="AR14" s="13">
        <v>9.69</v>
      </c>
      <c r="AS14" s="13">
        <v>9.9600000000000009</v>
      </c>
      <c r="AT14" s="9">
        <v>54.91</v>
      </c>
      <c r="AU14" s="9">
        <v>9.15</v>
      </c>
      <c r="AV14" s="8" t="s">
        <v>82</v>
      </c>
      <c r="AW14" s="9">
        <v>0</v>
      </c>
      <c r="AX14" s="9">
        <v>0</v>
      </c>
      <c r="AY14" s="9" t="s">
        <v>83</v>
      </c>
      <c r="AZ14" s="9" t="s">
        <v>83</v>
      </c>
      <c r="BA14" s="9" t="s">
        <v>83</v>
      </c>
      <c r="BB14" s="9" t="s">
        <v>83</v>
      </c>
      <c r="BC14" s="8" t="s">
        <v>83</v>
      </c>
      <c r="BD14" s="8" t="s">
        <v>84</v>
      </c>
      <c r="BE14" s="8" t="s">
        <v>81</v>
      </c>
      <c r="BF14" s="8" t="s">
        <v>5705</v>
      </c>
      <c r="BG14" s="8" t="s">
        <v>5706</v>
      </c>
      <c r="BH14" s="8" t="s">
        <v>5707</v>
      </c>
      <c r="BI14" s="8" t="s">
        <v>118</v>
      </c>
      <c r="BJ14" s="8" t="s">
        <v>89</v>
      </c>
      <c r="BK14" s="8" t="s">
        <v>5708</v>
      </c>
      <c r="BL14" s="8" t="s">
        <v>5709</v>
      </c>
      <c r="BM14" s="8" t="s">
        <v>5710</v>
      </c>
      <c r="BN14" s="8" t="s">
        <v>5711</v>
      </c>
      <c r="BO14" s="8" t="s">
        <v>5712</v>
      </c>
      <c r="BP14" s="14" t="s">
        <v>5713</v>
      </c>
      <c r="BQ14" s="14" t="s">
        <v>5714</v>
      </c>
      <c r="BR14" s="14" t="s">
        <v>5715</v>
      </c>
      <c r="BS14" s="14" t="s">
        <v>5716</v>
      </c>
      <c r="BT14" s="8" t="s">
        <v>81</v>
      </c>
      <c r="BU14" s="3"/>
    </row>
    <row r="15" spans="1:73" ht="15.75" thickBot="1">
      <c r="A15" s="7">
        <v>14</v>
      </c>
      <c r="B15" s="7"/>
      <c r="C15" s="9" t="s">
        <v>1398</v>
      </c>
      <c r="D15" s="8" t="s">
        <v>1399</v>
      </c>
      <c r="E15" s="8" t="s">
        <v>11712</v>
      </c>
      <c r="F15" s="10">
        <v>36530</v>
      </c>
      <c r="G15" s="9">
        <v>20</v>
      </c>
      <c r="H15" s="8" t="s">
        <v>1400</v>
      </c>
      <c r="I15" s="8" t="s">
        <v>73</v>
      </c>
      <c r="J15" s="8" t="s">
        <v>1401</v>
      </c>
      <c r="K15" s="8" t="s">
        <v>1397</v>
      </c>
      <c r="L15" s="9">
        <v>8097134753</v>
      </c>
      <c r="M15" s="9">
        <v>8169924556</v>
      </c>
      <c r="N15" s="9" t="s">
        <v>1402</v>
      </c>
      <c r="O15" s="9">
        <v>585662870931</v>
      </c>
      <c r="P15" s="9" t="s">
        <v>134</v>
      </c>
      <c r="Q15" s="9" t="s">
        <v>135</v>
      </c>
      <c r="R15" s="11">
        <v>42917</v>
      </c>
      <c r="S15" s="9">
        <v>2021</v>
      </c>
      <c r="T15" s="8" t="s">
        <v>1403</v>
      </c>
      <c r="U15" s="9">
        <v>462</v>
      </c>
      <c r="V15" s="12">
        <v>92.4</v>
      </c>
      <c r="W15" s="9">
        <v>2015</v>
      </c>
      <c r="X15" s="9" t="s">
        <v>79</v>
      </c>
      <c r="Y15" s="8" t="s">
        <v>1404</v>
      </c>
      <c r="Z15" s="9">
        <v>543</v>
      </c>
      <c r="AA15" s="12">
        <v>83.54</v>
      </c>
      <c r="AB15" s="9">
        <v>2017</v>
      </c>
      <c r="AC15" s="9" t="s">
        <v>79</v>
      </c>
      <c r="AD15" s="8" t="s">
        <v>81</v>
      </c>
      <c r="AE15" s="8" t="s">
        <v>81</v>
      </c>
      <c r="AF15" s="9" t="s">
        <v>81</v>
      </c>
      <c r="AG15" s="9" t="s">
        <v>81</v>
      </c>
      <c r="AH15" s="9" t="s">
        <v>81</v>
      </c>
      <c r="AI15" s="9" t="s">
        <v>81</v>
      </c>
      <c r="AJ15" s="9" t="s">
        <v>81</v>
      </c>
      <c r="AK15" s="9" t="s">
        <v>81</v>
      </c>
      <c r="AL15" s="9" t="s">
        <v>81</v>
      </c>
      <c r="AM15" s="9">
        <v>0</v>
      </c>
      <c r="AN15" s="13">
        <v>8.15</v>
      </c>
      <c r="AO15" s="13">
        <v>9.4600000000000009</v>
      </c>
      <c r="AP15" s="13">
        <v>9.23</v>
      </c>
      <c r="AQ15" s="13">
        <v>8.92</v>
      </c>
      <c r="AR15" s="13">
        <v>8.8800000000000008</v>
      </c>
      <c r="AS15" s="13">
        <v>10</v>
      </c>
      <c r="AT15" s="9">
        <v>54.64</v>
      </c>
      <c r="AU15" s="9">
        <v>9.1199999999999992</v>
      </c>
      <c r="AV15" s="8" t="s">
        <v>82</v>
      </c>
      <c r="AW15" s="9">
        <v>0</v>
      </c>
      <c r="AX15" s="9">
        <v>0</v>
      </c>
      <c r="AY15" s="9" t="s">
        <v>83</v>
      </c>
      <c r="AZ15" s="9" t="s">
        <v>83</v>
      </c>
      <c r="BA15" s="9" t="s">
        <v>83</v>
      </c>
      <c r="BB15" s="9" t="s">
        <v>83</v>
      </c>
      <c r="BC15" s="8" t="s">
        <v>83</v>
      </c>
      <c r="BD15" s="8" t="s">
        <v>84</v>
      </c>
      <c r="BE15" s="8" t="s">
        <v>81</v>
      </c>
      <c r="BF15" s="8" t="s">
        <v>1405</v>
      </c>
      <c r="BG15" s="8" t="s">
        <v>86</v>
      </c>
      <c r="BH15" s="8" t="s">
        <v>1406</v>
      </c>
      <c r="BI15" s="8" t="s">
        <v>88</v>
      </c>
      <c r="BJ15" s="8" t="s">
        <v>89</v>
      </c>
      <c r="BK15" s="8" t="s">
        <v>1407</v>
      </c>
      <c r="BL15" s="8" t="s">
        <v>1408</v>
      </c>
      <c r="BM15" s="8" t="s">
        <v>1409</v>
      </c>
      <c r="BN15" s="8" t="s">
        <v>538</v>
      </c>
      <c r="BO15" s="8" t="s">
        <v>1410</v>
      </c>
      <c r="BP15" s="14" t="s">
        <v>1411</v>
      </c>
      <c r="BQ15" s="14" t="s">
        <v>1412</v>
      </c>
      <c r="BR15" s="14" t="s">
        <v>1413</v>
      </c>
      <c r="BS15" s="14" t="s">
        <v>1414</v>
      </c>
      <c r="BT15" s="8" t="s">
        <v>81</v>
      </c>
      <c r="BU15" s="3"/>
    </row>
    <row r="16" spans="1:73" ht="15.75" thickBot="1">
      <c r="A16" s="7">
        <v>15</v>
      </c>
      <c r="B16" s="7"/>
      <c r="C16" s="9" t="s">
        <v>1416</v>
      </c>
      <c r="D16" s="8" t="s">
        <v>1417</v>
      </c>
      <c r="E16" s="8" t="s">
        <v>11712</v>
      </c>
      <c r="F16" s="9" t="s">
        <v>1418</v>
      </c>
      <c r="G16" s="9">
        <v>21</v>
      </c>
      <c r="H16" s="8" t="s">
        <v>1419</v>
      </c>
      <c r="I16" s="8" t="s">
        <v>1420</v>
      </c>
      <c r="J16" s="8" t="s">
        <v>1421</v>
      </c>
      <c r="K16" s="8" t="s">
        <v>1415</v>
      </c>
      <c r="L16" s="9">
        <v>8898108208</v>
      </c>
      <c r="M16" s="9">
        <v>917028319985</v>
      </c>
      <c r="N16" s="9" t="s">
        <v>1422</v>
      </c>
      <c r="O16" s="9">
        <v>982639967768</v>
      </c>
      <c r="P16" s="9" t="s">
        <v>134</v>
      </c>
      <c r="Q16" s="9" t="s">
        <v>135</v>
      </c>
      <c r="R16" s="11">
        <v>42917</v>
      </c>
      <c r="S16" s="9">
        <v>2021</v>
      </c>
      <c r="T16" s="8" t="s">
        <v>1423</v>
      </c>
      <c r="U16" s="9">
        <v>468</v>
      </c>
      <c r="V16" s="12">
        <v>93.6</v>
      </c>
      <c r="W16" s="9">
        <v>2015</v>
      </c>
      <c r="X16" s="9" t="s">
        <v>79</v>
      </c>
      <c r="Y16" s="8" t="s">
        <v>1424</v>
      </c>
      <c r="Z16" s="9">
        <v>451</v>
      </c>
      <c r="AA16" s="12">
        <v>69.38</v>
      </c>
      <c r="AB16" s="9">
        <v>2017</v>
      </c>
      <c r="AC16" s="9" t="s">
        <v>79</v>
      </c>
      <c r="AD16" s="8" t="s">
        <v>81</v>
      </c>
      <c r="AE16" s="8" t="s">
        <v>81</v>
      </c>
      <c r="AF16" s="9" t="s">
        <v>81</v>
      </c>
      <c r="AG16" s="9" t="s">
        <v>81</v>
      </c>
      <c r="AH16" s="9" t="s">
        <v>81</v>
      </c>
      <c r="AI16" s="9" t="s">
        <v>81</v>
      </c>
      <c r="AJ16" s="9" t="s">
        <v>81</v>
      </c>
      <c r="AK16" s="9" t="s">
        <v>81</v>
      </c>
      <c r="AL16" s="9" t="s">
        <v>81</v>
      </c>
      <c r="AM16" s="9">
        <v>0</v>
      </c>
      <c r="AN16" s="13">
        <v>7.65</v>
      </c>
      <c r="AO16" s="13">
        <v>8.74</v>
      </c>
      <c r="AP16" s="13">
        <v>9.85</v>
      </c>
      <c r="AQ16" s="13">
        <v>9.0399999999999991</v>
      </c>
      <c r="AR16" s="13">
        <v>9.35</v>
      </c>
      <c r="AS16" s="13">
        <v>10</v>
      </c>
      <c r="AT16" s="9">
        <v>54.63</v>
      </c>
      <c r="AU16" s="9">
        <v>9.11</v>
      </c>
      <c r="AV16" s="8" t="s">
        <v>82</v>
      </c>
      <c r="AW16" s="9">
        <v>0</v>
      </c>
      <c r="AX16" s="9">
        <v>0</v>
      </c>
      <c r="AY16" s="9" t="s">
        <v>83</v>
      </c>
      <c r="AZ16" s="9" t="s">
        <v>83</v>
      </c>
      <c r="BA16" s="9" t="s">
        <v>83</v>
      </c>
      <c r="BB16" s="9" t="s">
        <v>83</v>
      </c>
      <c r="BC16" s="8" t="s">
        <v>83</v>
      </c>
      <c r="BD16" s="8" t="s">
        <v>84</v>
      </c>
      <c r="BE16" s="8" t="s">
        <v>81</v>
      </c>
      <c r="BF16" s="8" t="s">
        <v>1425</v>
      </c>
      <c r="BG16" s="8" t="s">
        <v>1426</v>
      </c>
      <c r="BH16" s="8" t="s">
        <v>1427</v>
      </c>
      <c r="BI16" s="8" t="s">
        <v>118</v>
      </c>
      <c r="BJ16" s="8" t="s">
        <v>89</v>
      </c>
      <c r="BK16" s="8" t="s">
        <v>1428</v>
      </c>
      <c r="BL16" s="8" t="s">
        <v>1429</v>
      </c>
      <c r="BM16" s="8" t="s">
        <v>1430</v>
      </c>
      <c r="BN16" s="8" t="s">
        <v>1431</v>
      </c>
      <c r="BO16" s="8" t="s">
        <v>1432</v>
      </c>
      <c r="BP16" s="14" t="s">
        <v>1433</v>
      </c>
      <c r="BQ16" s="14" t="s">
        <v>1434</v>
      </c>
      <c r="BR16" s="14" t="s">
        <v>1435</v>
      </c>
      <c r="BS16" s="14" t="s">
        <v>1436</v>
      </c>
      <c r="BT16" s="8" t="s">
        <v>1437</v>
      </c>
      <c r="BU16" s="3"/>
    </row>
    <row r="17" spans="1:73" ht="15.75" thickBot="1">
      <c r="A17" s="7">
        <v>16</v>
      </c>
      <c r="B17" s="7"/>
      <c r="C17" s="9" t="s">
        <v>2331</v>
      </c>
      <c r="D17" s="8" t="s">
        <v>2332</v>
      </c>
      <c r="E17" s="8" t="s">
        <v>11712</v>
      </c>
      <c r="F17" s="9" t="s">
        <v>2333</v>
      </c>
      <c r="G17" s="9">
        <v>21</v>
      </c>
      <c r="H17" s="8" t="s">
        <v>2334</v>
      </c>
      <c r="I17" s="8" t="s">
        <v>73</v>
      </c>
      <c r="J17" s="8" t="s">
        <v>2335</v>
      </c>
      <c r="K17" s="8" t="s">
        <v>2330</v>
      </c>
      <c r="L17" s="9">
        <v>9765823997</v>
      </c>
      <c r="M17" s="9">
        <v>9326797162</v>
      </c>
      <c r="N17" s="9" t="s">
        <v>2336</v>
      </c>
      <c r="O17" s="9">
        <v>370699422448</v>
      </c>
      <c r="P17" s="9" t="s">
        <v>2337</v>
      </c>
      <c r="Q17" s="9" t="s">
        <v>135</v>
      </c>
      <c r="R17" s="11">
        <v>42917</v>
      </c>
      <c r="S17" s="9">
        <v>2021</v>
      </c>
      <c r="T17" s="8" t="s">
        <v>2338</v>
      </c>
      <c r="U17" s="9">
        <v>449</v>
      </c>
      <c r="V17" s="12">
        <v>89.8</v>
      </c>
      <c r="W17" s="9">
        <v>2015</v>
      </c>
      <c r="X17" s="9" t="s">
        <v>276</v>
      </c>
      <c r="Y17" s="8" t="s">
        <v>2339</v>
      </c>
      <c r="Z17" s="9">
        <v>508</v>
      </c>
      <c r="AA17" s="12">
        <v>78.150000000000006</v>
      </c>
      <c r="AB17" s="9">
        <v>2017</v>
      </c>
      <c r="AC17" s="9" t="s">
        <v>79</v>
      </c>
      <c r="AD17" s="8" t="s">
        <v>81</v>
      </c>
      <c r="AE17" s="8" t="s">
        <v>81</v>
      </c>
      <c r="AF17" s="9" t="s">
        <v>81</v>
      </c>
      <c r="AG17" s="9" t="s">
        <v>81</v>
      </c>
      <c r="AH17" s="9" t="s">
        <v>81</v>
      </c>
      <c r="AI17" s="9" t="s">
        <v>81</v>
      </c>
      <c r="AJ17" s="9" t="s">
        <v>81</v>
      </c>
      <c r="AK17" s="9" t="s">
        <v>81</v>
      </c>
      <c r="AL17" s="9" t="s">
        <v>81</v>
      </c>
      <c r="AM17" s="9">
        <v>0</v>
      </c>
      <c r="AN17" s="13">
        <v>7.96</v>
      </c>
      <c r="AO17" s="13">
        <v>8.33</v>
      </c>
      <c r="AP17" s="13">
        <v>9.08</v>
      </c>
      <c r="AQ17" s="13">
        <v>8.8800000000000008</v>
      </c>
      <c r="AR17" s="13">
        <v>9.3800000000000008</v>
      </c>
      <c r="AS17" s="13">
        <v>10</v>
      </c>
      <c r="AT17" s="9">
        <v>53.63</v>
      </c>
      <c r="AU17" s="9">
        <v>8.93</v>
      </c>
      <c r="AV17" s="8" t="s">
        <v>82</v>
      </c>
      <c r="AW17" s="9">
        <v>0</v>
      </c>
      <c r="AX17" s="9">
        <v>0</v>
      </c>
      <c r="AY17" s="9" t="s">
        <v>83</v>
      </c>
      <c r="AZ17" s="9" t="s">
        <v>83</v>
      </c>
      <c r="BA17" s="9" t="s">
        <v>83</v>
      </c>
      <c r="BB17" s="9" t="s">
        <v>83</v>
      </c>
      <c r="BC17" s="8" t="s">
        <v>83</v>
      </c>
      <c r="BD17" s="8" t="s">
        <v>84</v>
      </c>
      <c r="BE17" s="8" t="s">
        <v>81</v>
      </c>
      <c r="BF17" s="8" t="s">
        <v>2340</v>
      </c>
      <c r="BG17" s="8" t="s">
        <v>1652</v>
      </c>
      <c r="BH17" s="8" t="s">
        <v>2341</v>
      </c>
      <c r="BI17" s="8" t="s">
        <v>88</v>
      </c>
      <c r="BJ17" s="8" t="s">
        <v>89</v>
      </c>
      <c r="BK17" s="8" t="s">
        <v>2342</v>
      </c>
      <c r="BL17" s="8" t="s">
        <v>2343</v>
      </c>
      <c r="BM17" s="8" t="s">
        <v>81</v>
      </c>
      <c r="BN17" s="8" t="s">
        <v>2344</v>
      </c>
      <c r="BO17" s="8" t="s">
        <v>2345</v>
      </c>
      <c r="BP17" s="14" t="s">
        <v>2346</v>
      </c>
      <c r="BQ17" s="14" t="s">
        <v>2347</v>
      </c>
      <c r="BR17" s="14" t="s">
        <v>2348</v>
      </c>
      <c r="BS17" s="14" t="s">
        <v>2349</v>
      </c>
      <c r="BT17" s="8" t="s">
        <v>81</v>
      </c>
      <c r="BU17" s="3"/>
    </row>
    <row r="18" spans="1:73" ht="15.75" thickBot="1">
      <c r="A18" s="7">
        <v>17</v>
      </c>
      <c r="B18" s="7"/>
      <c r="C18" s="9" t="s">
        <v>3590</v>
      </c>
      <c r="D18" s="8" t="s">
        <v>3591</v>
      </c>
      <c r="E18" s="8" t="s">
        <v>11712</v>
      </c>
      <c r="F18" s="9" t="s">
        <v>3592</v>
      </c>
      <c r="G18" s="9">
        <v>20</v>
      </c>
      <c r="H18" s="8" t="s">
        <v>3593</v>
      </c>
      <c r="I18" s="8" t="s">
        <v>3594</v>
      </c>
      <c r="J18" s="8" t="s">
        <v>3595</v>
      </c>
      <c r="K18" s="8" t="s">
        <v>3589</v>
      </c>
      <c r="L18" s="9">
        <v>8888682672</v>
      </c>
      <c r="M18" s="9">
        <v>8888682672</v>
      </c>
      <c r="N18" s="9" t="s">
        <v>3596</v>
      </c>
      <c r="O18" s="9">
        <v>403933399772</v>
      </c>
      <c r="P18" s="9" t="s">
        <v>3597</v>
      </c>
      <c r="Q18" s="9" t="s">
        <v>135</v>
      </c>
      <c r="R18" s="11">
        <v>42917</v>
      </c>
      <c r="S18" s="9">
        <v>2021</v>
      </c>
      <c r="T18" s="8" t="s">
        <v>3598</v>
      </c>
      <c r="U18" s="9">
        <v>473</v>
      </c>
      <c r="V18" s="12">
        <v>94.6</v>
      </c>
      <c r="W18" s="9">
        <v>2015</v>
      </c>
      <c r="X18" s="9" t="s">
        <v>79</v>
      </c>
      <c r="Y18" s="8" t="s">
        <v>3599</v>
      </c>
      <c r="Z18" s="9">
        <v>492</v>
      </c>
      <c r="AA18" s="12">
        <v>75.69</v>
      </c>
      <c r="AB18" s="9">
        <v>2017</v>
      </c>
      <c r="AC18" s="9" t="s">
        <v>79</v>
      </c>
      <c r="AD18" s="8" t="s">
        <v>81</v>
      </c>
      <c r="AE18" s="8" t="s">
        <v>81</v>
      </c>
      <c r="AF18" s="9" t="s">
        <v>81</v>
      </c>
      <c r="AG18" s="9" t="s">
        <v>81</v>
      </c>
      <c r="AH18" s="9" t="s">
        <v>81</v>
      </c>
      <c r="AI18" s="9" t="s">
        <v>81</v>
      </c>
      <c r="AJ18" s="9" t="s">
        <v>81</v>
      </c>
      <c r="AK18" s="9" t="s">
        <v>81</v>
      </c>
      <c r="AL18" s="9" t="s">
        <v>81</v>
      </c>
      <c r="AM18" s="9">
        <v>0</v>
      </c>
      <c r="AN18" s="13">
        <v>8.48</v>
      </c>
      <c r="AO18" s="13">
        <v>8.26</v>
      </c>
      <c r="AP18" s="13">
        <v>9.19</v>
      </c>
      <c r="AQ18" s="13">
        <v>9</v>
      </c>
      <c r="AR18" s="13">
        <v>9.0299999999999994</v>
      </c>
      <c r="AS18" s="8"/>
      <c r="AT18" s="9">
        <v>43.96</v>
      </c>
      <c r="AU18" s="9">
        <v>8.7919999999999998</v>
      </c>
      <c r="AV18" s="8" t="s">
        <v>138</v>
      </c>
      <c r="AW18" s="9">
        <v>0</v>
      </c>
      <c r="AX18" s="9">
        <v>0</v>
      </c>
      <c r="AY18" s="9" t="s">
        <v>83</v>
      </c>
      <c r="AZ18" s="9" t="s">
        <v>83</v>
      </c>
      <c r="BA18" s="9" t="s">
        <v>83</v>
      </c>
      <c r="BB18" s="9" t="s">
        <v>83</v>
      </c>
      <c r="BC18" s="8" t="s">
        <v>83</v>
      </c>
      <c r="BD18" s="8" t="s">
        <v>84</v>
      </c>
      <c r="BE18" s="8" t="s">
        <v>81</v>
      </c>
      <c r="BF18" s="8" t="s">
        <v>3600</v>
      </c>
      <c r="BG18" s="8" t="s">
        <v>1930</v>
      </c>
      <c r="BH18" s="8" t="s">
        <v>3601</v>
      </c>
      <c r="BI18" s="8" t="s">
        <v>88</v>
      </c>
      <c r="BJ18" s="8" t="s">
        <v>89</v>
      </c>
      <c r="BK18" s="8" t="s">
        <v>3602</v>
      </c>
      <c r="BL18" s="8" t="s">
        <v>3603</v>
      </c>
      <c r="BM18" s="8" t="s">
        <v>3604</v>
      </c>
      <c r="BN18" s="8" t="s">
        <v>2814</v>
      </c>
      <c r="BO18" s="8" t="s">
        <v>3605</v>
      </c>
      <c r="BP18" s="14" t="s">
        <v>3606</v>
      </c>
      <c r="BQ18" s="14" t="s">
        <v>3607</v>
      </c>
      <c r="BR18" s="14" t="s">
        <v>3608</v>
      </c>
      <c r="BS18" s="14" t="s">
        <v>3609</v>
      </c>
      <c r="BT18" s="8" t="s">
        <v>81</v>
      </c>
      <c r="BU18" s="3"/>
    </row>
    <row r="19" spans="1:73" ht="15.75" thickBot="1">
      <c r="A19" s="7">
        <v>18</v>
      </c>
      <c r="B19" s="7"/>
      <c r="C19" s="9" t="s">
        <v>8320</v>
      </c>
      <c r="D19" s="8" t="s">
        <v>8321</v>
      </c>
      <c r="E19" s="8" t="s">
        <v>11712</v>
      </c>
      <c r="F19" s="10">
        <v>36382</v>
      </c>
      <c r="G19" s="9">
        <v>21</v>
      </c>
      <c r="H19" s="8" t="s">
        <v>8322</v>
      </c>
      <c r="I19" s="8" t="s">
        <v>73</v>
      </c>
      <c r="J19" s="8" t="s">
        <v>8323</v>
      </c>
      <c r="K19" s="8" t="s">
        <v>8319</v>
      </c>
      <c r="L19" s="9">
        <v>9637487066</v>
      </c>
      <c r="M19" s="9">
        <v>9637487066</v>
      </c>
      <c r="N19" s="9" t="s">
        <v>8324</v>
      </c>
      <c r="O19" s="9" t="s">
        <v>8325</v>
      </c>
      <c r="P19" s="9" t="s">
        <v>244</v>
      </c>
      <c r="Q19" s="9" t="s">
        <v>135</v>
      </c>
      <c r="R19" s="11">
        <v>42917</v>
      </c>
      <c r="S19" s="9">
        <v>2021</v>
      </c>
      <c r="T19" s="8" t="s">
        <v>8326</v>
      </c>
      <c r="U19" s="9">
        <v>476</v>
      </c>
      <c r="V19" s="12">
        <v>95.2</v>
      </c>
      <c r="W19" s="9">
        <v>2015</v>
      </c>
      <c r="X19" s="9" t="s">
        <v>79</v>
      </c>
      <c r="Y19" s="8" t="s">
        <v>8327</v>
      </c>
      <c r="Z19" s="9">
        <v>577</v>
      </c>
      <c r="AA19" s="12">
        <v>88.7</v>
      </c>
      <c r="AB19" s="9">
        <v>2017</v>
      </c>
      <c r="AC19" s="9" t="s">
        <v>79</v>
      </c>
      <c r="AD19" s="8" t="s">
        <v>81</v>
      </c>
      <c r="AE19" s="8" t="s">
        <v>81</v>
      </c>
      <c r="AF19" s="9" t="s">
        <v>81</v>
      </c>
      <c r="AG19" s="9" t="s">
        <v>81</v>
      </c>
      <c r="AH19" s="9" t="s">
        <v>81</v>
      </c>
      <c r="AI19" s="9" t="s">
        <v>81</v>
      </c>
      <c r="AJ19" s="9" t="s">
        <v>81</v>
      </c>
      <c r="AK19" s="9" t="s">
        <v>81</v>
      </c>
      <c r="AL19" s="9" t="s">
        <v>81</v>
      </c>
      <c r="AM19" s="9">
        <v>0</v>
      </c>
      <c r="AN19" s="13">
        <v>8.67</v>
      </c>
      <c r="AO19" s="13">
        <v>8.19</v>
      </c>
      <c r="AP19" s="13">
        <v>8.11</v>
      </c>
      <c r="AQ19" s="13">
        <v>8.85</v>
      </c>
      <c r="AR19" s="13">
        <v>8.64</v>
      </c>
      <c r="AS19" s="13">
        <v>10</v>
      </c>
      <c r="AT19" s="9">
        <v>52.46</v>
      </c>
      <c r="AU19" s="9">
        <v>8.75</v>
      </c>
      <c r="AV19" s="8" t="s">
        <v>82</v>
      </c>
      <c r="AW19" s="9">
        <v>0</v>
      </c>
      <c r="AX19" s="9">
        <v>0</v>
      </c>
      <c r="AY19" s="9" t="s">
        <v>83</v>
      </c>
      <c r="AZ19" s="9" t="s">
        <v>83</v>
      </c>
      <c r="BA19" s="9" t="s">
        <v>83</v>
      </c>
      <c r="BB19" s="9" t="s">
        <v>83</v>
      </c>
      <c r="BC19" s="8" t="s">
        <v>83</v>
      </c>
      <c r="BD19" s="8" t="s">
        <v>84</v>
      </c>
      <c r="BE19" s="8" t="s">
        <v>81</v>
      </c>
      <c r="BF19" s="8" t="s">
        <v>8328</v>
      </c>
      <c r="BG19" s="8" t="s">
        <v>1447</v>
      </c>
      <c r="BH19" s="8" t="s">
        <v>8329</v>
      </c>
      <c r="BI19" s="8" t="s">
        <v>601</v>
      </c>
      <c r="BJ19" s="8" t="s">
        <v>89</v>
      </c>
      <c r="BK19" s="8" t="s">
        <v>8330</v>
      </c>
      <c r="BL19" s="8" t="s">
        <v>8331</v>
      </c>
      <c r="BM19" s="8" t="s">
        <v>8332</v>
      </c>
      <c r="BN19" s="8" t="s">
        <v>8333</v>
      </c>
      <c r="BO19" s="8" t="s">
        <v>8334</v>
      </c>
      <c r="BP19" s="14" t="s">
        <v>8335</v>
      </c>
      <c r="BQ19" s="14" t="s">
        <v>8336</v>
      </c>
      <c r="BR19" s="14" t="s">
        <v>8337</v>
      </c>
      <c r="BS19" s="14" t="s">
        <v>8338</v>
      </c>
      <c r="BT19" s="8" t="s">
        <v>81</v>
      </c>
      <c r="BU19" s="3"/>
    </row>
    <row r="20" spans="1:73" ht="15.75" thickBot="1">
      <c r="A20" s="7">
        <v>19</v>
      </c>
      <c r="B20" s="7"/>
      <c r="C20" s="9" t="s">
        <v>1511</v>
      </c>
      <c r="D20" s="8" t="s">
        <v>1512</v>
      </c>
      <c r="E20" s="8" t="s">
        <v>11712</v>
      </c>
      <c r="F20" s="9" t="s">
        <v>1513</v>
      </c>
      <c r="G20" s="9">
        <v>20</v>
      </c>
      <c r="H20" s="8" t="s">
        <v>1514</v>
      </c>
      <c r="I20" s="8" t="s">
        <v>1515</v>
      </c>
      <c r="J20" s="8" t="s">
        <v>1516</v>
      </c>
      <c r="K20" s="8" t="s">
        <v>1510</v>
      </c>
      <c r="L20" s="9">
        <v>8580831417</v>
      </c>
      <c r="M20" s="9">
        <v>8580831417</v>
      </c>
      <c r="N20" s="9" t="s">
        <v>1517</v>
      </c>
      <c r="O20" s="9">
        <v>448008838564</v>
      </c>
      <c r="P20" s="9" t="s">
        <v>1518</v>
      </c>
      <c r="Q20" s="9" t="s">
        <v>135</v>
      </c>
      <c r="R20" s="11">
        <v>42917</v>
      </c>
      <c r="S20" s="9">
        <v>2021</v>
      </c>
      <c r="T20" s="8" t="s">
        <v>1519</v>
      </c>
      <c r="U20" s="9">
        <v>469</v>
      </c>
      <c r="V20" s="12">
        <v>93.8</v>
      </c>
      <c r="W20" s="9">
        <v>2015</v>
      </c>
      <c r="X20" s="9" t="s">
        <v>276</v>
      </c>
      <c r="Y20" s="8" t="s">
        <v>1520</v>
      </c>
      <c r="Z20" s="9">
        <v>442</v>
      </c>
      <c r="AA20" s="12">
        <v>88.4</v>
      </c>
      <c r="AB20" s="9">
        <v>2017</v>
      </c>
      <c r="AC20" s="9" t="s">
        <v>276</v>
      </c>
      <c r="AD20" s="8" t="s">
        <v>81</v>
      </c>
      <c r="AE20" s="8" t="s">
        <v>81</v>
      </c>
      <c r="AF20" s="9" t="s">
        <v>81</v>
      </c>
      <c r="AG20" s="9" t="s">
        <v>81</v>
      </c>
      <c r="AH20" s="9" t="s">
        <v>81</v>
      </c>
      <c r="AI20" s="9" t="s">
        <v>81</v>
      </c>
      <c r="AJ20" s="9" t="s">
        <v>81</v>
      </c>
      <c r="AK20" s="9" t="s">
        <v>81</v>
      </c>
      <c r="AL20" s="9" t="s">
        <v>81</v>
      </c>
      <c r="AM20" s="9">
        <v>0</v>
      </c>
      <c r="AN20" s="13">
        <v>8.74</v>
      </c>
      <c r="AO20" s="13">
        <v>8.67</v>
      </c>
      <c r="AP20" s="13">
        <v>9.3800000000000008</v>
      </c>
      <c r="AQ20" s="13">
        <v>7.69</v>
      </c>
      <c r="AR20" s="13">
        <v>8.5299999999999994</v>
      </c>
      <c r="AS20" s="13">
        <v>8.84</v>
      </c>
      <c r="AT20" s="9">
        <v>51.85</v>
      </c>
      <c r="AU20" s="9">
        <v>8.64</v>
      </c>
      <c r="AV20" s="8" t="s">
        <v>82</v>
      </c>
      <c r="AW20" s="9">
        <v>0</v>
      </c>
      <c r="AX20" s="9">
        <v>0</v>
      </c>
      <c r="AY20" s="9" t="s">
        <v>83</v>
      </c>
      <c r="AZ20" s="9" t="s">
        <v>83</v>
      </c>
      <c r="BA20" s="9" t="s">
        <v>83</v>
      </c>
      <c r="BB20" s="9" t="s">
        <v>83</v>
      </c>
      <c r="BC20" s="8" t="s">
        <v>83</v>
      </c>
      <c r="BD20" s="8" t="s">
        <v>84</v>
      </c>
      <c r="BE20" s="8" t="s">
        <v>81</v>
      </c>
      <c r="BF20" s="8" t="s">
        <v>1521</v>
      </c>
      <c r="BG20" s="8" t="s">
        <v>1522</v>
      </c>
      <c r="BH20" s="8" t="s">
        <v>1523</v>
      </c>
      <c r="BI20" s="8" t="s">
        <v>88</v>
      </c>
      <c r="BJ20" s="8" t="s">
        <v>89</v>
      </c>
      <c r="BK20" s="8" t="s">
        <v>1524</v>
      </c>
      <c r="BL20" s="8" t="s">
        <v>1525</v>
      </c>
      <c r="BM20" s="8" t="s">
        <v>1526</v>
      </c>
      <c r="BN20" s="8" t="s">
        <v>1527</v>
      </c>
      <c r="BO20" s="8" t="s">
        <v>1528</v>
      </c>
      <c r="BP20" s="14" t="s">
        <v>1529</v>
      </c>
      <c r="BQ20" s="14" t="s">
        <v>1530</v>
      </c>
      <c r="BR20" s="14" t="s">
        <v>1531</v>
      </c>
      <c r="BS20" s="14" t="s">
        <v>1532</v>
      </c>
      <c r="BT20" s="8" t="s">
        <v>81</v>
      </c>
      <c r="BU20" s="3"/>
    </row>
    <row r="21" spans="1:73" ht="15.75" thickBot="1">
      <c r="A21" s="7">
        <v>20</v>
      </c>
      <c r="B21" s="7"/>
      <c r="C21" s="9" t="s">
        <v>5295</v>
      </c>
      <c r="D21" s="8" t="s">
        <v>5296</v>
      </c>
      <c r="E21" s="8" t="s">
        <v>11712</v>
      </c>
      <c r="F21" s="10">
        <v>36414</v>
      </c>
      <c r="G21" s="9">
        <v>20</v>
      </c>
      <c r="H21" s="8" t="s">
        <v>5297</v>
      </c>
      <c r="I21" s="8" t="s">
        <v>5298</v>
      </c>
      <c r="J21" s="8" t="s">
        <v>5299</v>
      </c>
      <c r="K21" s="8" t="s">
        <v>5294</v>
      </c>
      <c r="L21" s="9">
        <v>8605829341</v>
      </c>
      <c r="M21" s="9">
        <v>9822952424</v>
      </c>
      <c r="N21" s="9" t="s">
        <v>5300</v>
      </c>
      <c r="O21" s="9">
        <v>991448710814</v>
      </c>
      <c r="P21" s="9" t="s">
        <v>5301</v>
      </c>
      <c r="Q21" s="9" t="s">
        <v>135</v>
      </c>
      <c r="R21" s="11">
        <v>42917</v>
      </c>
      <c r="S21" s="9">
        <v>2021</v>
      </c>
      <c r="T21" s="8" t="s">
        <v>5302</v>
      </c>
      <c r="U21" s="9">
        <v>478</v>
      </c>
      <c r="V21" s="12">
        <v>95.6</v>
      </c>
      <c r="W21" s="9">
        <v>2015</v>
      </c>
      <c r="X21" s="9" t="s">
        <v>79</v>
      </c>
      <c r="Y21" s="8" t="s">
        <v>5303</v>
      </c>
      <c r="Z21" s="9">
        <v>562</v>
      </c>
      <c r="AA21" s="12">
        <v>86.46</v>
      </c>
      <c r="AB21" s="9">
        <v>2017</v>
      </c>
      <c r="AC21" s="9" t="s">
        <v>79</v>
      </c>
      <c r="AD21" s="8" t="s">
        <v>81</v>
      </c>
      <c r="AE21" s="8" t="s">
        <v>81</v>
      </c>
      <c r="AF21" s="9" t="s">
        <v>81</v>
      </c>
      <c r="AG21" s="9" t="s">
        <v>81</v>
      </c>
      <c r="AH21" s="9" t="s">
        <v>81</v>
      </c>
      <c r="AI21" s="9" t="s">
        <v>81</v>
      </c>
      <c r="AJ21" s="9" t="s">
        <v>81</v>
      </c>
      <c r="AK21" s="9" t="s">
        <v>81</v>
      </c>
      <c r="AL21" s="9" t="s">
        <v>81</v>
      </c>
      <c r="AM21" s="9">
        <v>0</v>
      </c>
      <c r="AN21" s="13">
        <v>8.07</v>
      </c>
      <c r="AO21" s="13">
        <v>8.6300000000000008</v>
      </c>
      <c r="AP21" s="13">
        <v>7.23</v>
      </c>
      <c r="AQ21" s="13">
        <v>8.8800000000000008</v>
      </c>
      <c r="AR21" s="13">
        <v>9.07</v>
      </c>
      <c r="AS21" s="13">
        <v>10</v>
      </c>
      <c r="AT21" s="9">
        <v>41.88</v>
      </c>
      <c r="AU21" s="9">
        <v>8.64</v>
      </c>
      <c r="AV21" s="8" t="s">
        <v>82</v>
      </c>
      <c r="AW21" s="9">
        <v>0</v>
      </c>
      <c r="AX21" s="9">
        <v>0</v>
      </c>
      <c r="AY21" s="9" t="s">
        <v>83</v>
      </c>
      <c r="AZ21" s="9" t="s">
        <v>83</v>
      </c>
      <c r="BA21" s="9" t="s">
        <v>83</v>
      </c>
      <c r="BB21" s="9" t="s">
        <v>83</v>
      </c>
      <c r="BC21" s="8" t="s">
        <v>83</v>
      </c>
      <c r="BD21" s="8" t="s">
        <v>84</v>
      </c>
      <c r="BE21" s="8" t="s">
        <v>81</v>
      </c>
      <c r="BF21" s="8" t="s">
        <v>5304</v>
      </c>
      <c r="BG21" s="8" t="s">
        <v>187</v>
      </c>
      <c r="BH21" s="8" t="s">
        <v>5305</v>
      </c>
      <c r="BI21" s="8" t="s">
        <v>88</v>
      </c>
      <c r="BJ21" s="8" t="s">
        <v>89</v>
      </c>
      <c r="BK21" s="8" t="s">
        <v>5306</v>
      </c>
      <c r="BL21" s="8" t="s">
        <v>5307</v>
      </c>
      <c r="BM21" s="8" t="s">
        <v>5308</v>
      </c>
      <c r="BN21" s="8" t="s">
        <v>5309</v>
      </c>
      <c r="BO21" s="8" t="s">
        <v>5310</v>
      </c>
      <c r="BP21" s="14" t="s">
        <v>5311</v>
      </c>
      <c r="BQ21" s="14" t="s">
        <v>5312</v>
      </c>
      <c r="BR21" s="14" t="s">
        <v>5313</v>
      </c>
      <c r="BS21" s="14" t="s">
        <v>5314</v>
      </c>
      <c r="BT21" s="8" t="s">
        <v>81</v>
      </c>
      <c r="BU21" s="3"/>
    </row>
    <row r="22" spans="1:73" ht="15.75" thickBot="1">
      <c r="A22" s="7">
        <v>21</v>
      </c>
      <c r="B22" s="7"/>
      <c r="C22" s="9" t="s">
        <v>8568</v>
      </c>
      <c r="D22" s="8" t="s">
        <v>8569</v>
      </c>
      <c r="E22" s="8" t="s">
        <v>11712</v>
      </c>
      <c r="F22" s="10">
        <v>36770</v>
      </c>
      <c r="G22" s="9">
        <v>20</v>
      </c>
      <c r="H22" s="8" t="s">
        <v>8570</v>
      </c>
      <c r="I22" s="8" t="s">
        <v>73</v>
      </c>
      <c r="J22" s="8" t="s">
        <v>8571</v>
      </c>
      <c r="K22" s="8" t="s">
        <v>8567</v>
      </c>
      <c r="L22" s="9">
        <v>9987096670</v>
      </c>
      <c r="M22" s="9">
        <v>8879886304</v>
      </c>
      <c r="N22" s="9" t="s">
        <v>8572</v>
      </c>
      <c r="O22" s="9">
        <v>484537888266</v>
      </c>
      <c r="P22" s="9" t="s">
        <v>8573</v>
      </c>
      <c r="Q22" s="9" t="s">
        <v>135</v>
      </c>
      <c r="R22" s="11">
        <v>42917</v>
      </c>
      <c r="S22" s="9">
        <v>2021</v>
      </c>
      <c r="T22" s="8" t="s">
        <v>5381</v>
      </c>
      <c r="U22" s="9">
        <v>440</v>
      </c>
      <c r="V22" s="12">
        <v>88</v>
      </c>
      <c r="W22" s="9">
        <v>2015</v>
      </c>
      <c r="X22" s="9" t="s">
        <v>79</v>
      </c>
      <c r="Y22" s="8" t="s">
        <v>8574</v>
      </c>
      <c r="Z22" s="9">
        <v>475</v>
      </c>
      <c r="AA22" s="12">
        <v>73.08</v>
      </c>
      <c r="AB22" s="9">
        <v>2017</v>
      </c>
      <c r="AC22" s="9" t="s">
        <v>79</v>
      </c>
      <c r="AD22" s="8" t="s">
        <v>81</v>
      </c>
      <c r="AE22" s="8" t="s">
        <v>81</v>
      </c>
      <c r="AF22" s="9" t="s">
        <v>81</v>
      </c>
      <c r="AG22" s="9" t="s">
        <v>81</v>
      </c>
      <c r="AH22" s="9" t="s">
        <v>81</v>
      </c>
      <c r="AI22" s="9" t="s">
        <v>81</v>
      </c>
      <c r="AJ22" s="9" t="s">
        <v>81</v>
      </c>
      <c r="AK22" s="9" t="s">
        <v>81</v>
      </c>
      <c r="AL22" s="9" t="s">
        <v>81</v>
      </c>
      <c r="AM22" s="9">
        <v>0</v>
      </c>
      <c r="AN22" s="13">
        <v>8.42</v>
      </c>
      <c r="AO22" s="13">
        <v>8.83</v>
      </c>
      <c r="AP22" s="13">
        <v>9</v>
      </c>
      <c r="AQ22" s="13">
        <v>8.42</v>
      </c>
      <c r="AR22" s="13">
        <v>8.3000000000000007</v>
      </c>
      <c r="AS22" s="8"/>
      <c r="AT22" s="9">
        <v>42.97</v>
      </c>
      <c r="AU22" s="9">
        <v>8.5939999999999994</v>
      </c>
      <c r="AV22" s="8" t="s">
        <v>138</v>
      </c>
      <c r="AW22" s="9">
        <v>0</v>
      </c>
      <c r="AX22" s="9">
        <v>0</v>
      </c>
      <c r="AY22" s="9" t="s">
        <v>83</v>
      </c>
      <c r="AZ22" s="9" t="s">
        <v>83</v>
      </c>
      <c r="BA22" s="9" t="s">
        <v>83</v>
      </c>
      <c r="BB22" s="9" t="s">
        <v>83</v>
      </c>
      <c r="BC22" s="8" t="s">
        <v>83</v>
      </c>
      <c r="BD22" s="8" t="s">
        <v>84</v>
      </c>
      <c r="BE22" s="8" t="s">
        <v>81</v>
      </c>
      <c r="BF22" s="8" t="s">
        <v>8575</v>
      </c>
      <c r="BG22" s="8" t="s">
        <v>8576</v>
      </c>
      <c r="BH22" s="8" t="s">
        <v>8577</v>
      </c>
      <c r="BI22" s="8" t="s">
        <v>88</v>
      </c>
      <c r="BJ22" s="8" t="s">
        <v>89</v>
      </c>
      <c r="BK22" s="8" t="s">
        <v>8578</v>
      </c>
      <c r="BL22" s="8" t="s">
        <v>8579</v>
      </c>
      <c r="BM22" s="8" t="s">
        <v>8580</v>
      </c>
      <c r="BN22" s="8" t="s">
        <v>81</v>
      </c>
      <c r="BO22" s="8" t="s">
        <v>8581</v>
      </c>
      <c r="BP22" s="14" t="s">
        <v>8582</v>
      </c>
      <c r="BQ22" s="14" t="s">
        <v>8583</v>
      </c>
      <c r="BR22" s="14" t="s">
        <v>8584</v>
      </c>
      <c r="BS22" s="14" t="s">
        <v>8585</v>
      </c>
      <c r="BT22" s="8" t="s">
        <v>81</v>
      </c>
      <c r="BU22" s="3"/>
    </row>
    <row r="23" spans="1:73" ht="15.75" thickBot="1">
      <c r="A23" s="7">
        <v>22</v>
      </c>
      <c r="B23" s="7"/>
      <c r="C23" s="9" t="s">
        <v>8840</v>
      </c>
      <c r="D23" s="8" t="s">
        <v>8841</v>
      </c>
      <c r="E23" s="8" t="s">
        <v>11712</v>
      </c>
      <c r="F23" s="9" t="s">
        <v>2003</v>
      </c>
      <c r="G23" s="9">
        <v>20</v>
      </c>
      <c r="H23" s="8" t="s">
        <v>8842</v>
      </c>
      <c r="I23" s="8" t="s">
        <v>73</v>
      </c>
      <c r="J23" s="8" t="s">
        <v>8843</v>
      </c>
      <c r="K23" s="8" t="s">
        <v>8839</v>
      </c>
      <c r="L23" s="9">
        <v>9975794453</v>
      </c>
      <c r="M23" s="9">
        <v>9890774076</v>
      </c>
      <c r="N23" s="9" t="s">
        <v>8844</v>
      </c>
      <c r="O23" s="9">
        <v>205911331937</v>
      </c>
      <c r="P23" s="9" t="s">
        <v>134</v>
      </c>
      <c r="Q23" s="9" t="s">
        <v>135</v>
      </c>
      <c r="R23" s="11">
        <v>42917</v>
      </c>
      <c r="S23" s="9">
        <v>2021</v>
      </c>
      <c r="T23" s="8" t="s">
        <v>8845</v>
      </c>
      <c r="U23" s="9">
        <v>462</v>
      </c>
      <c r="V23" s="12">
        <v>92.4</v>
      </c>
      <c r="W23" s="9">
        <v>2015</v>
      </c>
      <c r="X23" s="9" t="s">
        <v>79</v>
      </c>
      <c r="Y23" s="8" t="s">
        <v>8846</v>
      </c>
      <c r="Z23" s="9">
        <v>510</v>
      </c>
      <c r="AA23" s="12">
        <v>78.459999999999994</v>
      </c>
      <c r="AB23" s="9">
        <v>2017</v>
      </c>
      <c r="AC23" s="9" t="s">
        <v>79</v>
      </c>
      <c r="AD23" s="8" t="s">
        <v>81</v>
      </c>
      <c r="AE23" s="8" t="s">
        <v>81</v>
      </c>
      <c r="AF23" s="9" t="s">
        <v>81</v>
      </c>
      <c r="AG23" s="9" t="s">
        <v>81</v>
      </c>
      <c r="AH23" s="9" t="s">
        <v>81</v>
      </c>
      <c r="AI23" s="9" t="s">
        <v>81</v>
      </c>
      <c r="AJ23" s="9" t="s">
        <v>81</v>
      </c>
      <c r="AK23" s="9" t="s">
        <v>81</v>
      </c>
      <c r="AL23" s="9" t="s">
        <v>81</v>
      </c>
      <c r="AM23" s="9">
        <v>0</v>
      </c>
      <c r="AN23" s="13">
        <v>8.09</v>
      </c>
      <c r="AO23" s="13">
        <v>8.19</v>
      </c>
      <c r="AP23" s="13">
        <v>9</v>
      </c>
      <c r="AQ23" s="13">
        <v>7.38</v>
      </c>
      <c r="AR23" s="13">
        <v>8.76</v>
      </c>
      <c r="AS23" s="13">
        <v>10</v>
      </c>
      <c r="AT23" s="9">
        <v>51.42</v>
      </c>
      <c r="AU23" s="9">
        <v>8.57</v>
      </c>
      <c r="AV23" s="8" t="s">
        <v>82</v>
      </c>
      <c r="AW23" s="9">
        <v>0</v>
      </c>
      <c r="AX23" s="9">
        <v>0</v>
      </c>
      <c r="AY23" s="9" t="s">
        <v>83</v>
      </c>
      <c r="AZ23" s="9" t="s">
        <v>83</v>
      </c>
      <c r="BA23" s="9" t="s">
        <v>83</v>
      </c>
      <c r="BB23" s="9" t="s">
        <v>83</v>
      </c>
      <c r="BC23" s="8" t="s">
        <v>83</v>
      </c>
      <c r="BD23" s="8" t="s">
        <v>84</v>
      </c>
      <c r="BE23" s="8" t="s">
        <v>81</v>
      </c>
      <c r="BF23" s="8" t="s">
        <v>8847</v>
      </c>
      <c r="BG23" s="8" t="s">
        <v>358</v>
      </c>
      <c r="BH23" s="8" t="s">
        <v>8848</v>
      </c>
      <c r="BI23" s="8" t="s">
        <v>826</v>
      </c>
      <c r="BJ23" s="8" t="s">
        <v>89</v>
      </c>
      <c r="BK23" s="8" t="s">
        <v>8849</v>
      </c>
      <c r="BL23" s="8" t="s">
        <v>8850</v>
      </c>
      <c r="BM23" s="8" t="s">
        <v>8851</v>
      </c>
      <c r="BN23" s="8" t="s">
        <v>81</v>
      </c>
      <c r="BO23" s="8" t="s">
        <v>8852</v>
      </c>
      <c r="BP23" s="14" t="s">
        <v>8853</v>
      </c>
      <c r="BQ23" s="14" t="s">
        <v>8854</v>
      </c>
      <c r="BR23" s="14" t="s">
        <v>8855</v>
      </c>
      <c r="BS23" s="14" t="s">
        <v>8856</v>
      </c>
      <c r="BT23" s="8" t="s">
        <v>81</v>
      </c>
      <c r="BU23" s="3"/>
    </row>
    <row r="24" spans="1:73" ht="15.75" thickBot="1">
      <c r="A24" s="7">
        <v>23</v>
      </c>
      <c r="B24" s="7"/>
      <c r="C24" s="9" t="s">
        <v>2754</v>
      </c>
      <c r="D24" s="8" t="s">
        <v>2755</v>
      </c>
      <c r="E24" s="8" t="s">
        <v>11712</v>
      </c>
      <c r="F24" s="10">
        <v>36470</v>
      </c>
      <c r="G24" s="9">
        <v>21</v>
      </c>
      <c r="H24" s="8" t="s">
        <v>2756</v>
      </c>
      <c r="I24" s="8" t="s">
        <v>73</v>
      </c>
      <c r="J24" s="8" t="s">
        <v>2757</v>
      </c>
      <c r="K24" s="8" t="s">
        <v>2753</v>
      </c>
      <c r="L24" s="9">
        <v>9833406538</v>
      </c>
      <c r="M24" s="9">
        <v>8652654901</v>
      </c>
      <c r="N24" s="9" t="s">
        <v>2758</v>
      </c>
      <c r="O24" s="9" t="s">
        <v>2759</v>
      </c>
      <c r="P24" s="9" t="s">
        <v>2760</v>
      </c>
      <c r="Q24" s="9" t="s">
        <v>135</v>
      </c>
      <c r="R24" s="11">
        <v>42917</v>
      </c>
      <c r="S24" s="9">
        <v>2021</v>
      </c>
      <c r="T24" s="8" t="s">
        <v>2761</v>
      </c>
      <c r="U24" s="9">
        <v>473</v>
      </c>
      <c r="V24" s="12">
        <v>94.6</v>
      </c>
      <c r="W24" s="9">
        <v>2015</v>
      </c>
      <c r="X24" s="9" t="s">
        <v>79</v>
      </c>
      <c r="Y24" s="8" t="s">
        <v>2762</v>
      </c>
      <c r="Z24" s="9">
        <v>507</v>
      </c>
      <c r="AA24" s="12">
        <v>78</v>
      </c>
      <c r="AB24" s="9">
        <v>2017</v>
      </c>
      <c r="AC24" s="9" t="s">
        <v>79</v>
      </c>
      <c r="AD24" s="8" t="s">
        <v>81</v>
      </c>
      <c r="AE24" s="8" t="s">
        <v>81</v>
      </c>
      <c r="AF24" s="9" t="s">
        <v>81</v>
      </c>
      <c r="AG24" s="9" t="s">
        <v>81</v>
      </c>
      <c r="AH24" s="9" t="s">
        <v>81</v>
      </c>
      <c r="AI24" s="9" t="s">
        <v>81</v>
      </c>
      <c r="AJ24" s="9" t="s">
        <v>81</v>
      </c>
      <c r="AK24" s="9" t="s">
        <v>81</v>
      </c>
      <c r="AL24" s="9" t="s">
        <v>81</v>
      </c>
      <c r="AM24" s="9">
        <v>0</v>
      </c>
      <c r="AN24" s="13">
        <v>7.41</v>
      </c>
      <c r="AO24" s="13">
        <v>8.1300000000000008</v>
      </c>
      <c r="AP24" s="13">
        <v>8.35</v>
      </c>
      <c r="AQ24" s="13">
        <v>8.5399999999999991</v>
      </c>
      <c r="AR24" s="13">
        <v>9.0299999999999994</v>
      </c>
      <c r="AS24" s="13">
        <v>9.92</v>
      </c>
      <c r="AT24" s="9">
        <v>51.39</v>
      </c>
      <c r="AU24" s="9">
        <v>8.56</v>
      </c>
      <c r="AV24" s="8" t="s">
        <v>82</v>
      </c>
      <c r="AW24" s="9">
        <v>0</v>
      </c>
      <c r="AX24" s="9">
        <v>0</v>
      </c>
      <c r="AY24" s="9" t="s">
        <v>83</v>
      </c>
      <c r="AZ24" s="9" t="s">
        <v>83</v>
      </c>
      <c r="BA24" s="9" t="s">
        <v>83</v>
      </c>
      <c r="BB24" s="9" t="s">
        <v>83</v>
      </c>
      <c r="BC24" s="8" t="s">
        <v>83</v>
      </c>
      <c r="BD24" s="8" t="s">
        <v>84</v>
      </c>
      <c r="BE24" s="8" t="s">
        <v>81</v>
      </c>
      <c r="BF24" s="8" t="s">
        <v>2763</v>
      </c>
      <c r="BG24" s="8" t="s">
        <v>187</v>
      </c>
      <c r="BH24" s="8" t="s">
        <v>2764</v>
      </c>
      <c r="BI24" s="8" t="s">
        <v>2009</v>
      </c>
      <c r="BJ24" s="8" t="s">
        <v>89</v>
      </c>
      <c r="BK24" s="8" t="s">
        <v>2765</v>
      </c>
      <c r="BL24" s="8" t="s">
        <v>2766</v>
      </c>
      <c r="BM24" s="8" t="s">
        <v>2767</v>
      </c>
      <c r="BN24" s="8" t="s">
        <v>2768</v>
      </c>
      <c r="BO24" s="8" t="s">
        <v>2769</v>
      </c>
      <c r="BP24" s="14" t="s">
        <v>2770</v>
      </c>
      <c r="BQ24" s="14" t="s">
        <v>2771</v>
      </c>
      <c r="BR24" s="14" t="s">
        <v>2772</v>
      </c>
      <c r="BS24" s="14" t="s">
        <v>2773</v>
      </c>
      <c r="BT24" s="8" t="s">
        <v>81</v>
      </c>
      <c r="BU24" s="3"/>
    </row>
    <row r="25" spans="1:73" ht="15.75" thickBot="1">
      <c r="A25" s="7">
        <v>24</v>
      </c>
      <c r="B25" s="7"/>
      <c r="C25" s="9" t="s">
        <v>7737</v>
      </c>
      <c r="D25" s="8" t="s">
        <v>7738</v>
      </c>
      <c r="E25" s="8" t="s">
        <v>11712</v>
      </c>
      <c r="F25" s="9" t="s">
        <v>7739</v>
      </c>
      <c r="G25" s="9">
        <v>21</v>
      </c>
      <c r="H25" s="8" t="s">
        <v>7740</v>
      </c>
      <c r="I25" s="8" t="s">
        <v>73</v>
      </c>
      <c r="J25" s="8" t="s">
        <v>7741</v>
      </c>
      <c r="K25" s="8" t="s">
        <v>7742</v>
      </c>
      <c r="L25" s="9">
        <v>9819126385</v>
      </c>
      <c r="M25" s="9">
        <v>9167678065</v>
      </c>
      <c r="N25" s="9" t="s">
        <v>7743</v>
      </c>
      <c r="O25" s="9">
        <v>954985000818</v>
      </c>
      <c r="P25" s="9" t="s">
        <v>7744</v>
      </c>
      <c r="Q25" s="9" t="s">
        <v>135</v>
      </c>
      <c r="R25" s="11">
        <v>42917</v>
      </c>
      <c r="S25" s="9">
        <v>2021</v>
      </c>
      <c r="T25" s="8" t="s">
        <v>7745</v>
      </c>
      <c r="U25" s="9">
        <v>421</v>
      </c>
      <c r="V25" s="12">
        <v>84.2</v>
      </c>
      <c r="W25" s="9">
        <v>2015</v>
      </c>
      <c r="X25" s="9" t="s">
        <v>79</v>
      </c>
      <c r="Y25" s="8" t="s">
        <v>5798</v>
      </c>
      <c r="Z25" s="9">
        <v>517</v>
      </c>
      <c r="AA25" s="12">
        <v>79.540000000000006</v>
      </c>
      <c r="AB25" s="9">
        <v>2017</v>
      </c>
      <c r="AC25" s="9" t="s">
        <v>79</v>
      </c>
      <c r="AD25" s="8" t="s">
        <v>81</v>
      </c>
      <c r="AE25" s="8" t="s">
        <v>81</v>
      </c>
      <c r="AF25" s="9" t="s">
        <v>81</v>
      </c>
      <c r="AG25" s="9" t="s">
        <v>81</v>
      </c>
      <c r="AH25" s="9" t="s">
        <v>81</v>
      </c>
      <c r="AI25" s="9" t="s">
        <v>81</v>
      </c>
      <c r="AJ25" s="9" t="s">
        <v>81</v>
      </c>
      <c r="AK25" s="9" t="s">
        <v>81</v>
      </c>
      <c r="AL25" s="9" t="s">
        <v>81</v>
      </c>
      <c r="AM25" s="9">
        <v>0</v>
      </c>
      <c r="AN25" s="13">
        <v>8.11</v>
      </c>
      <c r="AO25" s="13">
        <v>8.59</v>
      </c>
      <c r="AP25" s="13">
        <v>8.6199999999999992</v>
      </c>
      <c r="AQ25" s="13">
        <v>8.58</v>
      </c>
      <c r="AR25" s="13">
        <v>8.11</v>
      </c>
      <c r="AS25" s="13">
        <v>9.19</v>
      </c>
      <c r="AT25" s="9">
        <v>51.2</v>
      </c>
      <c r="AU25" s="9">
        <v>8.5299999999999994</v>
      </c>
      <c r="AV25" s="8" t="s">
        <v>82</v>
      </c>
      <c r="AW25" s="9">
        <v>0</v>
      </c>
      <c r="AX25" s="9">
        <v>0</v>
      </c>
      <c r="AY25" s="9" t="s">
        <v>83</v>
      </c>
      <c r="AZ25" s="9" t="s">
        <v>83</v>
      </c>
      <c r="BA25" s="9" t="s">
        <v>83</v>
      </c>
      <c r="BB25" s="9" t="s">
        <v>83</v>
      </c>
      <c r="BC25" s="8" t="s">
        <v>83</v>
      </c>
      <c r="BD25" s="8" t="s">
        <v>84</v>
      </c>
      <c r="BE25" s="8" t="s">
        <v>81</v>
      </c>
      <c r="BF25" s="8" t="s">
        <v>7746</v>
      </c>
      <c r="BG25" s="8" t="s">
        <v>781</v>
      </c>
      <c r="BH25" s="8" t="s">
        <v>7747</v>
      </c>
      <c r="BI25" s="8" t="s">
        <v>781</v>
      </c>
      <c r="BJ25" s="8" t="s">
        <v>89</v>
      </c>
      <c r="BK25" s="8" t="s">
        <v>7748</v>
      </c>
      <c r="BL25" s="8" t="s">
        <v>7749</v>
      </c>
      <c r="BM25" s="8" t="s">
        <v>81</v>
      </c>
      <c r="BN25" s="8" t="s">
        <v>7750</v>
      </c>
      <c r="BO25" s="8" t="s">
        <v>7751</v>
      </c>
      <c r="BP25" s="14" t="s">
        <v>7752</v>
      </c>
      <c r="BQ25" s="14" t="s">
        <v>7753</v>
      </c>
      <c r="BR25" s="14" t="s">
        <v>7754</v>
      </c>
      <c r="BS25" s="14" t="s">
        <v>7755</v>
      </c>
      <c r="BT25" s="8" t="s">
        <v>81</v>
      </c>
      <c r="BU25" s="3"/>
    </row>
    <row r="26" spans="1:73" ht="15.75" thickBot="1">
      <c r="A26" s="7">
        <v>25</v>
      </c>
      <c r="B26" s="7"/>
      <c r="C26" s="9" t="s">
        <v>1217</v>
      </c>
      <c r="D26" s="8" t="s">
        <v>1218</v>
      </c>
      <c r="E26" s="8" t="s">
        <v>11712</v>
      </c>
      <c r="F26" s="10">
        <v>36527</v>
      </c>
      <c r="G26" s="9">
        <v>20</v>
      </c>
      <c r="H26" s="8" t="s">
        <v>1219</v>
      </c>
      <c r="I26" s="8" t="s">
        <v>73</v>
      </c>
      <c r="J26" s="8" t="s">
        <v>1220</v>
      </c>
      <c r="K26" s="8" t="s">
        <v>1216</v>
      </c>
      <c r="L26" s="9">
        <v>2223008921</v>
      </c>
      <c r="M26" s="9">
        <v>7738235125</v>
      </c>
      <c r="N26" s="9" t="s">
        <v>81</v>
      </c>
      <c r="O26" s="9">
        <v>275696519259</v>
      </c>
      <c r="P26" s="9" t="s">
        <v>134</v>
      </c>
      <c r="Q26" s="9" t="s">
        <v>135</v>
      </c>
      <c r="R26" s="11">
        <v>42917</v>
      </c>
      <c r="S26" s="9">
        <v>2021</v>
      </c>
      <c r="T26" s="8" t="s">
        <v>1221</v>
      </c>
      <c r="U26" s="9">
        <v>447</v>
      </c>
      <c r="V26" s="12">
        <v>89.4</v>
      </c>
      <c r="W26" s="9">
        <v>2015</v>
      </c>
      <c r="X26" s="9" t="s">
        <v>79</v>
      </c>
      <c r="Y26" s="8" t="s">
        <v>1222</v>
      </c>
      <c r="Z26" s="9">
        <v>544</v>
      </c>
      <c r="AA26" s="12">
        <v>83.69</v>
      </c>
      <c r="AB26" s="9">
        <v>2017</v>
      </c>
      <c r="AC26" s="9" t="s">
        <v>79</v>
      </c>
      <c r="AD26" s="8" t="s">
        <v>81</v>
      </c>
      <c r="AE26" s="8" t="s">
        <v>81</v>
      </c>
      <c r="AF26" s="9" t="s">
        <v>81</v>
      </c>
      <c r="AG26" s="9" t="s">
        <v>81</v>
      </c>
      <c r="AH26" s="9" t="s">
        <v>81</v>
      </c>
      <c r="AI26" s="9" t="s">
        <v>81</v>
      </c>
      <c r="AJ26" s="9" t="s">
        <v>81</v>
      </c>
      <c r="AK26" s="9" t="s">
        <v>81</v>
      </c>
      <c r="AL26" s="9" t="s">
        <v>81</v>
      </c>
      <c r="AM26" s="9">
        <v>0</v>
      </c>
      <c r="AN26" s="13">
        <v>7.98</v>
      </c>
      <c r="AO26" s="13">
        <v>8.1300000000000008</v>
      </c>
      <c r="AP26" s="13">
        <v>8.35</v>
      </c>
      <c r="AQ26" s="13">
        <v>8.19</v>
      </c>
      <c r="AR26" s="13">
        <v>8.3000000000000007</v>
      </c>
      <c r="AS26" s="13">
        <v>9.84</v>
      </c>
      <c r="AT26" s="9">
        <v>50.79</v>
      </c>
      <c r="AU26" s="9">
        <v>8.4600000000000009</v>
      </c>
      <c r="AV26" s="8" t="s">
        <v>82</v>
      </c>
      <c r="AW26" s="9">
        <v>0</v>
      </c>
      <c r="AX26" s="9">
        <v>0</v>
      </c>
      <c r="AY26" s="9" t="s">
        <v>83</v>
      </c>
      <c r="AZ26" s="9" t="s">
        <v>83</v>
      </c>
      <c r="BA26" s="9" t="s">
        <v>83</v>
      </c>
      <c r="BB26" s="9" t="s">
        <v>83</v>
      </c>
      <c r="BC26" s="8" t="s">
        <v>83</v>
      </c>
      <c r="BD26" s="8" t="s">
        <v>84</v>
      </c>
      <c r="BE26" s="8" t="s">
        <v>81</v>
      </c>
      <c r="BF26" s="8" t="s">
        <v>1223</v>
      </c>
      <c r="BG26" s="8" t="s">
        <v>781</v>
      </c>
      <c r="BH26" s="8" t="s">
        <v>1224</v>
      </c>
      <c r="BI26" s="8" t="s">
        <v>781</v>
      </c>
      <c r="BJ26" s="8" t="s">
        <v>89</v>
      </c>
      <c r="BK26" s="8" t="s">
        <v>1225</v>
      </c>
      <c r="BL26" s="8" t="s">
        <v>1226</v>
      </c>
      <c r="BM26" s="8" t="s">
        <v>1227</v>
      </c>
      <c r="BN26" s="8" t="s">
        <v>1228</v>
      </c>
      <c r="BO26" s="8" t="s">
        <v>1229</v>
      </c>
      <c r="BP26" s="14" t="s">
        <v>1230</v>
      </c>
      <c r="BQ26" s="14" t="s">
        <v>1231</v>
      </c>
      <c r="BR26" s="8" t="s">
        <v>81</v>
      </c>
      <c r="BS26" s="14" t="s">
        <v>1232</v>
      </c>
      <c r="BT26" s="8" t="s">
        <v>81</v>
      </c>
      <c r="BU26" s="3"/>
    </row>
    <row r="27" spans="1:73" ht="15.75" thickBot="1">
      <c r="A27" s="7">
        <v>26</v>
      </c>
      <c r="B27" s="7"/>
      <c r="C27" s="9" t="s">
        <v>7065</v>
      </c>
      <c r="D27" s="8" t="s">
        <v>7066</v>
      </c>
      <c r="E27" s="8" t="s">
        <v>11712</v>
      </c>
      <c r="F27" s="9" t="s">
        <v>7067</v>
      </c>
      <c r="G27" s="9">
        <v>21</v>
      </c>
      <c r="H27" s="8" t="s">
        <v>7068</v>
      </c>
      <c r="I27" s="8" t="s">
        <v>73</v>
      </c>
      <c r="J27" s="14" t="s">
        <v>7069</v>
      </c>
      <c r="K27" s="8" t="s">
        <v>7064</v>
      </c>
      <c r="L27" s="9">
        <v>24314176</v>
      </c>
      <c r="M27" s="9">
        <v>8652789354</v>
      </c>
      <c r="N27" s="9" t="s">
        <v>7070</v>
      </c>
      <c r="O27" s="9">
        <v>374279985444</v>
      </c>
      <c r="P27" s="9" t="s">
        <v>7071</v>
      </c>
      <c r="Q27" s="9" t="s">
        <v>135</v>
      </c>
      <c r="R27" s="11">
        <v>42917</v>
      </c>
      <c r="S27" s="9">
        <v>2021</v>
      </c>
      <c r="T27" s="8" t="s">
        <v>7072</v>
      </c>
      <c r="U27" s="9">
        <v>436</v>
      </c>
      <c r="V27" s="12">
        <v>87.2</v>
      </c>
      <c r="W27" s="9">
        <v>2015</v>
      </c>
      <c r="X27" s="9" t="s">
        <v>79</v>
      </c>
      <c r="Y27" s="8" t="s">
        <v>7073</v>
      </c>
      <c r="Z27" s="9">
        <v>456</v>
      </c>
      <c r="AA27" s="12">
        <v>70.150000000000006</v>
      </c>
      <c r="AB27" s="9">
        <v>2017</v>
      </c>
      <c r="AC27" s="9" t="s">
        <v>79</v>
      </c>
      <c r="AD27" s="8" t="s">
        <v>81</v>
      </c>
      <c r="AE27" s="8" t="s">
        <v>81</v>
      </c>
      <c r="AF27" s="9" t="s">
        <v>81</v>
      </c>
      <c r="AG27" s="9" t="s">
        <v>81</v>
      </c>
      <c r="AH27" s="9" t="s">
        <v>81</v>
      </c>
      <c r="AI27" s="9" t="s">
        <v>81</v>
      </c>
      <c r="AJ27" s="9" t="s">
        <v>81</v>
      </c>
      <c r="AK27" s="9" t="s">
        <v>81</v>
      </c>
      <c r="AL27" s="9" t="s">
        <v>81</v>
      </c>
      <c r="AM27" s="9">
        <v>0</v>
      </c>
      <c r="AN27" s="13">
        <v>7</v>
      </c>
      <c r="AO27" s="13">
        <v>7.74</v>
      </c>
      <c r="AP27" s="13">
        <v>9.42</v>
      </c>
      <c r="AQ27" s="13">
        <v>8.6199999999999992</v>
      </c>
      <c r="AR27" s="13">
        <v>9.34</v>
      </c>
      <c r="AS27" s="8"/>
      <c r="AT27" s="9">
        <v>42.12</v>
      </c>
      <c r="AU27" s="9">
        <v>8.42</v>
      </c>
      <c r="AV27" s="8" t="s">
        <v>138</v>
      </c>
      <c r="AW27" s="9">
        <v>0</v>
      </c>
      <c r="AX27" s="9">
        <v>0</v>
      </c>
      <c r="AY27" s="9" t="s">
        <v>83</v>
      </c>
      <c r="AZ27" s="9" t="s">
        <v>83</v>
      </c>
      <c r="BA27" s="9" t="s">
        <v>83</v>
      </c>
      <c r="BB27" s="9" t="s">
        <v>83</v>
      </c>
      <c r="BC27" s="8" t="s">
        <v>83</v>
      </c>
      <c r="BD27" s="8" t="s">
        <v>84</v>
      </c>
      <c r="BE27" s="8" t="s">
        <v>81</v>
      </c>
      <c r="BF27" s="8" t="s">
        <v>7074</v>
      </c>
      <c r="BG27" s="8" t="s">
        <v>86</v>
      </c>
      <c r="BH27" s="8" t="s">
        <v>7075</v>
      </c>
      <c r="BI27" s="8" t="s">
        <v>88</v>
      </c>
      <c r="BJ27" s="8" t="s">
        <v>89</v>
      </c>
      <c r="BK27" s="8" t="s">
        <v>7076</v>
      </c>
      <c r="BL27" s="8" t="s">
        <v>7077</v>
      </c>
      <c r="BM27" s="8" t="s">
        <v>7078</v>
      </c>
      <c r="BN27" s="8" t="s">
        <v>7079</v>
      </c>
      <c r="BO27" s="8" t="s">
        <v>7080</v>
      </c>
      <c r="BP27" s="14" t="s">
        <v>7081</v>
      </c>
      <c r="BQ27" s="14" t="s">
        <v>7082</v>
      </c>
      <c r="BR27" s="14" t="s">
        <v>7083</v>
      </c>
      <c r="BS27" s="14" t="s">
        <v>7084</v>
      </c>
      <c r="BT27" s="8" t="s">
        <v>81</v>
      </c>
      <c r="BU27" s="3"/>
    </row>
    <row r="28" spans="1:73" ht="15.75" thickBot="1">
      <c r="A28" s="7">
        <v>27</v>
      </c>
      <c r="B28" s="7"/>
      <c r="C28" s="9" t="s">
        <v>5241</v>
      </c>
      <c r="D28" s="8" t="s">
        <v>5242</v>
      </c>
      <c r="E28" s="8" t="s">
        <v>11712</v>
      </c>
      <c r="F28" s="9" t="s">
        <v>2255</v>
      </c>
      <c r="G28" s="9">
        <v>21</v>
      </c>
      <c r="H28" s="8" t="s">
        <v>5243</v>
      </c>
      <c r="I28" s="8" t="s">
        <v>73</v>
      </c>
      <c r="J28" s="8" t="s">
        <v>5244</v>
      </c>
      <c r="K28" s="8" t="s">
        <v>5240</v>
      </c>
      <c r="L28" s="9">
        <v>8104417515</v>
      </c>
      <c r="M28" s="9">
        <v>8275363354</v>
      </c>
      <c r="N28" s="9" t="s">
        <v>5245</v>
      </c>
      <c r="O28" s="9">
        <v>518218070481</v>
      </c>
      <c r="P28" s="9" t="s">
        <v>134</v>
      </c>
      <c r="Q28" s="9" t="s">
        <v>135</v>
      </c>
      <c r="R28" s="11">
        <v>42917</v>
      </c>
      <c r="S28" s="9">
        <v>2021</v>
      </c>
      <c r="T28" s="8" t="s">
        <v>5246</v>
      </c>
      <c r="U28" s="9">
        <v>448</v>
      </c>
      <c r="V28" s="12">
        <v>89.6</v>
      </c>
      <c r="W28" s="9">
        <v>2015</v>
      </c>
      <c r="X28" s="9" t="s">
        <v>79</v>
      </c>
      <c r="Y28" s="8" t="s">
        <v>5247</v>
      </c>
      <c r="Z28" s="9">
        <v>462</v>
      </c>
      <c r="AA28" s="12">
        <v>71.08</v>
      </c>
      <c r="AB28" s="9">
        <v>2017</v>
      </c>
      <c r="AC28" s="9" t="s">
        <v>79</v>
      </c>
      <c r="AD28" s="8" t="s">
        <v>81</v>
      </c>
      <c r="AE28" s="8" t="s">
        <v>81</v>
      </c>
      <c r="AF28" s="9" t="s">
        <v>81</v>
      </c>
      <c r="AG28" s="9" t="s">
        <v>81</v>
      </c>
      <c r="AH28" s="9" t="s">
        <v>81</v>
      </c>
      <c r="AI28" s="9" t="s">
        <v>81</v>
      </c>
      <c r="AJ28" s="9" t="s">
        <v>81</v>
      </c>
      <c r="AK28" s="9" t="s">
        <v>81</v>
      </c>
      <c r="AL28" s="9" t="s">
        <v>81</v>
      </c>
      <c r="AM28" s="9">
        <v>0</v>
      </c>
      <c r="AN28" s="13">
        <v>7</v>
      </c>
      <c r="AO28" s="13">
        <v>8.0399999999999991</v>
      </c>
      <c r="AP28" s="13">
        <v>8.9600000000000009</v>
      </c>
      <c r="AQ28" s="13">
        <v>8</v>
      </c>
      <c r="AR28" s="13">
        <v>8.26</v>
      </c>
      <c r="AS28" s="13">
        <v>9.9600000000000009</v>
      </c>
      <c r="AT28" s="9">
        <v>50.22</v>
      </c>
      <c r="AU28" s="9">
        <v>8.3699999999999992</v>
      </c>
      <c r="AV28" s="8" t="s">
        <v>82</v>
      </c>
      <c r="AW28" s="9">
        <v>0</v>
      </c>
      <c r="AX28" s="9">
        <v>0</v>
      </c>
      <c r="AY28" s="9" t="s">
        <v>83</v>
      </c>
      <c r="AZ28" s="9" t="s">
        <v>83</v>
      </c>
      <c r="BA28" s="9" t="s">
        <v>83</v>
      </c>
      <c r="BB28" s="9" t="s">
        <v>83</v>
      </c>
      <c r="BC28" s="8" t="s">
        <v>83</v>
      </c>
      <c r="BD28" s="8" t="s">
        <v>84</v>
      </c>
      <c r="BE28" s="8" t="s">
        <v>81</v>
      </c>
      <c r="BF28" s="8" t="s">
        <v>5248</v>
      </c>
      <c r="BG28" s="8" t="s">
        <v>86</v>
      </c>
      <c r="BH28" s="8" t="s">
        <v>5249</v>
      </c>
      <c r="BI28" s="8" t="s">
        <v>81</v>
      </c>
      <c r="BJ28" s="8" t="s">
        <v>89</v>
      </c>
      <c r="BK28" s="8" t="s">
        <v>5250</v>
      </c>
      <c r="BL28" s="8" t="s">
        <v>5251</v>
      </c>
      <c r="BM28" s="8" t="s">
        <v>5252</v>
      </c>
      <c r="BN28" s="8" t="s">
        <v>2814</v>
      </c>
      <c r="BO28" s="8" t="s">
        <v>4151</v>
      </c>
      <c r="BP28" s="14" t="s">
        <v>5253</v>
      </c>
      <c r="BQ28" s="14" t="s">
        <v>5254</v>
      </c>
      <c r="BR28" s="14" t="s">
        <v>5255</v>
      </c>
      <c r="BS28" s="14" t="s">
        <v>5256</v>
      </c>
      <c r="BT28" s="8" t="s">
        <v>81</v>
      </c>
      <c r="BU28" s="3"/>
    </row>
    <row r="29" spans="1:73" ht="15.75" thickBot="1">
      <c r="A29" s="7">
        <v>28</v>
      </c>
      <c r="B29" s="7"/>
      <c r="C29" s="9" t="s">
        <v>3506</v>
      </c>
      <c r="D29" s="8" t="s">
        <v>3507</v>
      </c>
      <c r="E29" s="8" t="s">
        <v>11712</v>
      </c>
      <c r="F29" s="9" t="s">
        <v>3508</v>
      </c>
      <c r="G29" s="9">
        <v>20</v>
      </c>
      <c r="H29" s="8" t="s">
        <v>3509</v>
      </c>
      <c r="I29" s="8" t="s">
        <v>73</v>
      </c>
      <c r="J29" s="8" t="s">
        <v>3510</v>
      </c>
      <c r="K29" s="8" t="s">
        <v>3505</v>
      </c>
      <c r="L29" s="9">
        <v>9892956074</v>
      </c>
      <c r="M29" s="9">
        <v>7738024057</v>
      </c>
      <c r="N29" s="9" t="s">
        <v>3511</v>
      </c>
      <c r="O29" s="9">
        <v>965683204347</v>
      </c>
      <c r="P29" s="9" t="s">
        <v>3512</v>
      </c>
      <c r="Q29" s="9" t="s">
        <v>135</v>
      </c>
      <c r="R29" s="11">
        <v>42917</v>
      </c>
      <c r="S29" s="9">
        <v>2021</v>
      </c>
      <c r="T29" s="8" t="s">
        <v>3513</v>
      </c>
      <c r="U29" s="9">
        <v>432</v>
      </c>
      <c r="V29" s="12">
        <v>86.4</v>
      </c>
      <c r="W29" s="9">
        <v>2015</v>
      </c>
      <c r="X29" s="9" t="s">
        <v>79</v>
      </c>
      <c r="Y29" s="8" t="s">
        <v>3514</v>
      </c>
      <c r="Z29" s="9">
        <v>465</v>
      </c>
      <c r="AA29" s="12">
        <v>71.540000000000006</v>
      </c>
      <c r="AB29" s="9">
        <v>2017</v>
      </c>
      <c r="AC29" s="9" t="s">
        <v>79</v>
      </c>
      <c r="AD29" s="8" t="s">
        <v>81</v>
      </c>
      <c r="AE29" s="8" t="s">
        <v>81</v>
      </c>
      <c r="AF29" s="9" t="s">
        <v>81</v>
      </c>
      <c r="AG29" s="9" t="s">
        <v>81</v>
      </c>
      <c r="AH29" s="9" t="s">
        <v>81</v>
      </c>
      <c r="AI29" s="9" t="s">
        <v>81</v>
      </c>
      <c r="AJ29" s="9" t="s">
        <v>81</v>
      </c>
      <c r="AK29" s="9" t="s">
        <v>81</v>
      </c>
      <c r="AL29" s="9" t="s">
        <v>81</v>
      </c>
      <c r="AM29" s="9">
        <v>0</v>
      </c>
      <c r="AN29" s="13">
        <v>7.35</v>
      </c>
      <c r="AO29" s="13">
        <v>7.43</v>
      </c>
      <c r="AP29" s="13">
        <v>9.15</v>
      </c>
      <c r="AQ29" s="13">
        <v>7.73</v>
      </c>
      <c r="AR29" s="13">
        <v>8.8800000000000008</v>
      </c>
      <c r="AS29" s="13">
        <v>9.65</v>
      </c>
      <c r="AT29" s="9">
        <v>50.19</v>
      </c>
      <c r="AU29" s="9">
        <v>8.36</v>
      </c>
      <c r="AV29" s="8" t="s">
        <v>138</v>
      </c>
      <c r="AW29" s="9">
        <v>0</v>
      </c>
      <c r="AX29" s="9">
        <v>0</v>
      </c>
      <c r="AY29" s="9" t="s">
        <v>83</v>
      </c>
      <c r="AZ29" s="9" t="s">
        <v>83</v>
      </c>
      <c r="BA29" s="9" t="s">
        <v>83</v>
      </c>
      <c r="BB29" s="9" t="s">
        <v>83</v>
      </c>
      <c r="BC29" s="8" t="s">
        <v>83</v>
      </c>
      <c r="BD29" s="8" t="s">
        <v>84</v>
      </c>
      <c r="BE29" s="8" t="s">
        <v>81</v>
      </c>
      <c r="BF29" s="8" t="s">
        <v>3515</v>
      </c>
      <c r="BG29" s="8" t="s">
        <v>448</v>
      </c>
      <c r="BH29" s="8" t="s">
        <v>3516</v>
      </c>
      <c r="BI29" s="8" t="s">
        <v>118</v>
      </c>
      <c r="BJ29" s="8" t="s">
        <v>89</v>
      </c>
      <c r="BK29" s="8" t="s">
        <v>3517</v>
      </c>
      <c r="BL29" s="8" t="s">
        <v>3518</v>
      </c>
      <c r="BM29" s="8" t="s">
        <v>3519</v>
      </c>
      <c r="BN29" s="8" t="s">
        <v>3520</v>
      </c>
      <c r="BO29" s="8" t="s">
        <v>3521</v>
      </c>
      <c r="BP29" s="14" t="s">
        <v>3522</v>
      </c>
      <c r="BQ29" s="14" t="s">
        <v>3523</v>
      </c>
      <c r="BR29" s="14" t="s">
        <v>3524</v>
      </c>
      <c r="BS29" s="14" t="s">
        <v>3525</v>
      </c>
      <c r="BT29" s="8" t="s">
        <v>81</v>
      </c>
      <c r="BU29" s="3"/>
    </row>
    <row r="30" spans="1:73" ht="15.75" thickBot="1">
      <c r="A30" s="7">
        <v>29</v>
      </c>
      <c r="B30" s="7"/>
      <c r="C30" s="9" t="s">
        <v>1057</v>
      </c>
      <c r="D30" s="8" t="s">
        <v>1058</v>
      </c>
      <c r="E30" s="8" t="s">
        <v>11712</v>
      </c>
      <c r="F30" s="9" t="s">
        <v>1059</v>
      </c>
      <c r="G30" s="9">
        <v>20</v>
      </c>
      <c r="H30" s="8" t="s">
        <v>1060</v>
      </c>
      <c r="I30" s="8" t="s">
        <v>73</v>
      </c>
      <c r="J30" s="8" t="s">
        <v>1061</v>
      </c>
      <c r="K30" s="8" t="s">
        <v>1056</v>
      </c>
      <c r="L30" s="9">
        <v>7045100409</v>
      </c>
      <c r="M30" s="9">
        <v>8369334943</v>
      </c>
      <c r="N30" s="9" t="s">
        <v>1062</v>
      </c>
      <c r="O30" s="9">
        <v>345453440914</v>
      </c>
      <c r="P30" s="9" t="s">
        <v>134</v>
      </c>
      <c r="Q30" s="9" t="s">
        <v>135</v>
      </c>
      <c r="R30" s="11">
        <v>42917</v>
      </c>
      <c r="S30" s="9">
        <v>2021</v>
      </c>
      <c r="T30" s="8" t="s">
        <v>1063</v>
      </c>
      <c r="U30" s="9">
        <v>472</v>
      </c>
      <c r="V30" s="12">
        <v>94.4</v>
      </c>
      <c r="W30" s="9">
        <v>2015</v>
      </c>
      <c r="X30" s="9" t="s">
        <v>79</v>
      </c>
      <c r="Y30" s="8" t="s">
        <v>1064</v>
      </c>
      <c r="Z30" s="9">
        <v>581</v>
      </c>
      <c r="AA30" s="12">
        <v>89.38</v>
      </c>
      <c r="AB30" s="9">
        <v>2017</v>
      </c>
      <c r="AC30" s="9" t="s">
        <v>79</v>
      </c>
      <c r="AD30" s="8" t="s">
        <v>81</v>
      </c>
      <c r="AE30" s="8" t="s">
        <v>81</v>
      </c>
      <c r="AF30" s="9" t="s">
        <v>81</v>
      </c>
      <c r="AG30" s="9" t="s">
        <v>81</v>
      </c>
      <c r="AH30" s="9" t="s">
        <v>81</v>
      </c>
      <c r="AI30" s="9" t="s">
        <v>81</v>
      </c>
      <c r="AJ30" s="9" t="s">
        <v>81</v>
      </c>
      <c r="AK30" s="9" t="s">
        <v>81</v>
      </c>
      <c r="AL30" s="9" t="s">
        <v>81</v>
      </c>
      <c r="AM30" s="9">
        <v>0</v>
      </c>
      <c r="AN30" s="13">
        <v>9.09</v>
      </c>
      <c r="AO30" s="13">
        <v>8.11</v>
      </c>
      <c r="AP30" s="13">
        <v>8.1199999999999992</v>
      </c>
      <c r="AQ30" s="13">
        <v>8.26</v>
      </c>
      <c r="AR30" s="13">
        <v>8.07</v>
      </c>
      <c r="AS30" s="8"/>
      <c r="AT30" s="9">
        <v>41.65</v>
      </c>
      <c r="AU30" s="9">
        <v>8.33</v>
      </c>
      <c r="AV30" s="8" t="s">
        <v>138</v>
      </c>
      <c r="AW30" s="9">
        <v>0</v>
      </c>
      <c r="AX30" s="9">
        <v>0</v>
      </c>
      <c r="AY30" s="9" t="s">
        <v>83</v>
      </c>
      <c r="AZ30" s="9" t="s">
        <v>83</v>
      </c>
      <c r="BA30" s="9" t="s">
        <v>83</v>
      </c>
      <c r="BB30" s="9" t="s">
        <v>83</v>
      </c>
      <c r="BC30" s="8" t="s">
        <v>83</v>
      </c>
      <c r="BD30" s="8" t="s">
        <v>84</v>
      </c>
      <c r="BE30" s="8" t="s">
        <v>81</v>
      </c>
      <c r="BF30" s="8" t="s">
        <v>1065</v>
      </c>
      <c r="BG30" s="8" t="s">
        <v>86</v>
      </c>
      <c r="BH30" s="8" t="s">
        <v>1066</v>
      </c>
      <c r="BI30" s="8" t="s">
        <v>88</v>
      </c>
      <c r="BJ30" s="8" t="s">
        <v>89</v>
      </c>
      <c r="BK30" s="8" t="s">
        <v>81</v>
      </c>
      <c r="BL30" s="8" t="s">
        <v>1067</v>
      </c>
      <c r="BM30" s="8" t="s">
        <v>1068</v>
      </c>
      <c r="BN30" s="8" t="s">
        <v>1069</v>
      </c>
      <c r="BO30" s="8" t="s">
        <v>1070</v>
      </c>
      <c r="BP30" s="14" t="s">
        <v>1071</v>
      </c>
      <c r="BQ30" s="14" t="s">
        <v>1072</v>
      </c>
      <c r="BR30" s="14" t="s">
        <v>1073</v>
      </c>
      <c r="BS30" s="14" t="s">
        <v>1074</v>
      </c>
      <c r="BT30" s="8" t="s">
        <v>81</v>
      </c>
      <c r="BU30" s="3"/>
    </row>
    <row r="31" spans="1:73" ht="15.75" thickBot="1">
      <c r="A31" s="7">
        <v>30</v>
      </c>
      <c r="B31" s="7"/>
      <c r="C31" s="9" t="s">
        <v>6767</v>
      </c>
      <c r="D31" s="8" t="s">
        <v>6768</v>
      </c>
      <c r="E31" s="8" t="s">
        <v>11712</v>
      </c>
      <c r="F31" s="10">
        <v>36383</v>
      </c>
      <c r="G31" s="9">
        <v>20</v>
      </c>
      <c r="H31" s="8" t="s">
        <v>6769</v>
      </c>
      <c r="I31" s="8" t="s">
        <v>73</v>
      </c>
      <c r="J31" s="8" t="s">
        <v>6770</v>
      </c>
      <c r="K31" s="8" t="s">
        <v>6766</v>
      </c>
      <c r="L31" s="9">
        <v>9821125222</v>
      </c>
      <c r="M31" s="9">
        <v>9833461991</v>
      </c>
      <c r="N31" s="9" t="s">
        <v>6771</v>
      </c>
      <c r="O31" s="9">
        <v>301048442590</v>
      </c>
      <c r="P31" s="9" t="s">
        <v>6772</v>
      </c>
      <c r="Q31" s="9" t="s">
        <v>135</v>
      </c>
      <c r="R31" s="11">
        <v>42917</v>
      </c>
      <c r="S31" s="9">
        <v>2021</v>
      </c>
      <c r="T31" s="8" t="s">
        <v>6773</v>
      </c>
      <c r="U31" s="9">
        <v>426</v>
      </c>
      <c r="V31" s="12">
        <v>85.2</v>
      </c>
      <c r="W31" s="9">
        <v>2015</v>
      </c>
      <c r="X31" s="9" t="s">
        <v>79</v>
      </c>
      <c r="Y31" s="8" t="s">
        <v>6774</v>
      </c>
      <c r="Z31" s="9">
        <v>451</v>
      </c>
      <c r="AA31" s="12">
        <v>69.38</v>
      </c>
      <c r="AB31" s="9">
        <v>2017</v>
      </c>
      <c r="AC31" s="9" t="s">
        <v>79</v>
      </c>
      <c r="AD31" s="8" t="s">
        <v>81</v>
      </c>
      <c r="AE31" s="8" t="s">
        <v>81</v>
      </c>
      <c r="AF31" s="9" t="s">
        <v>81</v>
      </c>
      <c r="AG31" s="9" t="s">
        <v>81</v>
      </c>
      <c r="AH31" s="9" t="s">
        <v>81</v>
      </c>
      <c r="AI31" s="9" t="s">
        <v>81</v>
      </c>
      <c r="AJ31" s="9" t="s">
        <v>81</v>
      </c>
      <c r="AK31" s="9" t="s">
        <v>81</v>
      </c>
      <c r="AL31" s="9" t="s">
        <v>81</v>
      </c>
      <c r="AM31" s="9">
        <v>0</v>
      </c>
      <c r="AN31" s="13">
        <v>7.44</v>
      </c>
      <c r="AO31" s="13">
        <v>7.67</v>
      </c>
      <c r="AP31" s="13">
        <v>8.73</v>
      </c>
      <c r="AQ31" s="13">
        <v>8.08</v>
      </c>
      <c r="AR31" s="13">
        <v>8</v>
      </c>
      <c r="AS31" s="13">
        <v>9.5</v>
      </c>
      <c r="AT31" s="9">
        <v>49.42</v>
      </c>
      <c r="AU31" s="9">
        <v>8.2360000000000007</v>
      </c>
      <c r="AV31" s="8" t="s">
        <v>82</v>
      </c>
      <c r="AW31" s="9">
        <v>0</v>
      </c>
      <c r="AX31" s="9">
        <v>1</v>
      </c>
      <c r="AY31" s="9" t="s">
        <v>83</v>
      </c>
      <c r="AZ31" s="9" t="s">
        <v>83</v>
      </c>
      <c r="BA31" s="9" t="s">
        <v>83</v>
      </c>
      <c r="BB31" s="9" t="s">
        <v>83</v>
      </c>
      <c r="BC31" s="8" t="s">
        <v>83</v>
      </c>
      <c r="BD31" s="8" t="s">
        <v>84</v>
      </c>
      <c r="BE31" s="8" t="s">
        <v>81</v>
      </c>
      <c r="BF31" s="8" t="s">
        <v>6775</v>
      </c>
      <c r="BG31" s="8" t="s">
        <v>81</v>
      </c>
      <c r="BH31" s="8" t="s">
        <v>6776</v>
      </c>
      <c r="BI31" s="8" t="s">
        <v>88</v>
      </c>
      <c r="BJ31" s="8" t="s">
        <v>89</v>
      </c>
      <c r="BK31" s="8" t="s">
        <v>6777</v>
      </c>
      <c r="BL31" s="8" t="s">
        <v>6778</v>
      </c>
      <c r="BM31" s="8" t="s">
        <v>6779</v>
      </c>
      <c r="BN31" s="8" t="s">
        <v>6780</v>
      </c>
      <c r="BO31" s="8" t="s">
        <v>6781</v>
      </c>
      <c r="BP31" s="14" t="s">
        <v>6782</v>
      </c>
      <c r="BQ31" s="14" t="s">
        <v>6783</v>
      </c>
      <c r="BR31" s="14" t="s">
        <v>6784</v>
      </c>
      <c r="BS31" s="14" t="s">
        <v>6785</v>
      </c>
      <c r="BT31" s="8" t="s">
        <v>81</v>
      </c>
      <c r="BU31" s="3"/>
    </row>
    <row r="32" spans="1:73" ht="15.75" thickBot="1">
      <c r="A32" s="7">
        <v>31</v>
      </c>
      <c r="B32" s="7"/>
      <c r="C32" s="9" t="s">
        <v>6994</v>
      </c>
      <c r="D32" s="8" t="s">
        <v>6995</v>
      </c>
      <c r="E32" s="8" t="s">
        <v>11712</v>
      </c>
      <c r="F32" s="10">
        <v>36442</v>
      </c>
      <c r="G32" s="9">
        <v>20</v>
      </c>
      <c r="H32" s="8" t="s">
        <v>6996</v>
      </c>
      <c r="I32" s="8" t="s">
        <v>73</v>
      </c>
      <c r="J32" s="8" t="s">
        <v>6997</v>
      </c>
      <c r="K32" s="8" t="s">
        <v>6993</v>
      </c>
      <c r="L32" s="9">
        <v>9987282930</v>
      </c>
      <c r="M32" s="9">
        <v>9987282930</v>
      </c>
      <c r="N32" s="9" t="s">
        <v>6998</v>
      </c>
      <c r="O32" s="9">
        <v>463218274110</v>
      </c>
      <c r="P32" s="9" t="s">
        <v>134</v>
      </c>
      <c r="Q32" s="9" t="s">
        <v>135</v>
      </c>
      <c r="R32" s="11">
        <v>42917</v>
      </c>
      <c r="S32" s="9">
        <v>2021</v>
      </c>
      <c r="T32" s="8" t="s">
        <v>6999</v>
      </c>
      <c r="U32" s="9">
        <v>388</v>
      </c>
      <c r="V32" s="12">
        <v>77.599999999999994</v>
      </c>
      <c r="W32" s="9">
        <v>2015</v>
      </c>
      <c r="X32" s="9" t="s">
        <v>79</v>
      </c>
      <c r="Y32" s="8" t="s">
        <v>7000</v>
      </c>
      <c r="Z32" s="9">
        <v>462</v>
      </c>
      <c r="AA32" s="12">
        <v>71.08</v>
      </c>
      <c r="AB32" s="9">
        <v>2017</v>
      </c>
      <c r="AC32" s="9" t="s">
        <v>79</v>
      </c>
      <c r="AD32" s="8" t="s">
        <v>81</v>
      </c>
      <c r="AE32" s="8" t="s">
        <v>81</v>
      </c>
      <c r="AF32" s="9" t="s">
        <v>81</v>
      </c>
      <c r="AG32" s="9" t="s">
        <v>81</v>
      </c>
      <c r="AH32" s="9" t="s">
        <v>81</v>
      </c>
      <c r="AI32" s="9" t="s">
        <v>81</v>
      </c>
      <c r="AJ32" s="9" t="s">
        <v>81</v>
      </c>
      <c r="AK32" s="9" t="s">
        <v>81</v>
      </c>
      <c r="AL32" s="9" t="s">
        <v>81</v>
      </c>
      <c r="AM32" s="9">
        <v>0</v>
      </c>
      <c r="AN32" s="13">
        <v>7.48</v>
      </c>
      <c r="AO32" s="13">
        <v>7.78</v>
      </c>
      <c r="AP32" s="13">
        <v>8.81</v>
      </c>
      <c r="AQ32" s="13">
        <v>8.27</v>
      </c>
      <c r="AR32" s="13">
        <v>7.69</v>
      </c>
      <c r="AS32" s="13">
        <v>8.84</v>
      </c>
      <c r="AT32" s="9">
        <v>48.87</v>
      </c>
      <c r="AU32" s="9">
        <v>8.14</v>
      </c>
      <c r="AV32" s="8" t="s">
        <v>82</v>
      </c>
      <c r="AW32" s="9">
        <v>0</v>
      </c>
      <c r="AX32" s="9">
        <v>0</v>
      </c>
      <c r="AY32" s="9" t="s">
        <v>83</v>
      </c>
      <c r="AZ32" s="9" t="s">
        <v>83</v>
      </c>
      <c r="BA32" s="9" t="s">
        <v>83</v>
      </c>
      <c r="BB32" s="9" t="s">
        <v>83</v>
      </c>
      <c r="BC32" s="8" t="s">
        <v>83</v>
      </c>
      <c r="BD32" s="8" t="s">
        <v>84</v>
      </c>
      <c r="BE32" s="8" t="s">
        <v>81</v>
      </c>
      <c r="BF32" s="8" t="s">
        <v>7001</v>
      </c>
      <c r="BG32" s="8" t="s">
        <v>1652</v>
      </c>
      <c r="BH32" s="8" t="s">
        <v>7002</v>
      </c>
      <c r="BI32" s="8" t="s">
        <v>88</v>
      </c>
      <c r="BJ32" s="8" t="s">
        <v>89</v>
      </c>
      <c r="BK32" s="8" t="s">
        <v>7003</v>
      </c>
      <c r="BL32" s="8" t="s">
        <v>7004</v>
      </c>
      <c r="BM32" s="8" t="s">
        <v>7005</v>
      </c>
      <c r="BN32" s="8" t="s">
        <v>538</v>
      </c>
      <c r="BO32" s="8" t="s">
        <v>1718</v>
      </c>
      <c r="BP32" s="14" t="s">
        <v>7006</v>
      </c>
      <c r="BQ32" s="14" t="s">
        <v>7007</v>
      </c>
      <c r="BR32" s="14" t="s">
        <v>7008</v>
      </c>
      <c r="BS32" s="14" t="s">
        <v>7009</v>
      </c>
      <c r="BT32" s="8" t="s">
        <v>81</v>
      </c>
      <c r="BU32" s="3"/>
    </row>
    <row r="33" spans="1:73" ht="15.75" thickBot="1">
      <c r="A33" s="7">
        <v>32</v>
      </c>
      <c r="B33" s="7"/>
      <c r="C33" s="9" t="s">
        <v>4509</v>
      </c>
      <c r="D33" s="8" t="s">
        <v>4510</v>
      </c>
      <c r="E33" s="8" t="s">
        <v>11712</v>
      </c>
      <c r="F33" s="9" t="s">
        <v>4511</v>
      </c>
      <c r="G33" s="9">
        <v>21</v>
      </c>
      <c r="H33" s="8" t="s">
        <v>4512</v>
      </c>
      <c r="I33" s="8" t="s">
        <v>591</v>
      </c>
      <c r="J33" s="8" t="s">
        <v>4513</v>
      </c>
      <c r="K33" s="8" t="s">
        <v>4508</v>
      </c>
      <c r="L33" s="9">
        <v>9664658093</v>
      </c>
      <c r="M33" s="9">
        <v>7302560603</v>
      </c>
      <c r="N33" s="9" t="s">
        <v>4514</v>
      </c>
      <c r="O33" s="9" t="s">
        <v>4515</v>
      </c>
      <c r="P33" s="9" t="s">
        <v>4516</v>
      </c>
      <c r="Q33" s="9" t="s">
        <v>135</v>
      </c>
      <c r="R33" s="11">
        <v>42917</v>
      </c>
      <c r="S33" s="9">
        <v>2021</v>
      </c>
      <c r="T33" s="8" t="s">
        <v>4517</v>
      </c>
      <c r="U33" s="9">
        <v>444</v>
      </c>
      <c r="V33" s="12">
        <v>88.8</v>
      </c>
      <c r="W33" s="9">
        <v>2015</v>
      </c>
      <c r="X33" s="9" t="s">
        <v>79</v>
      </c>
      <c r="Y33" s="8" t="s">
        <v>4518</v>
      </c>
      <c r="Z33" s="9">
        <v>478</v>
      </c>
      <c r="AA33" s="12">
        <v>73.540000000000006</v>
      </c>
      <c r="AB33" s="9">
        <v>2017</v>
      </c>
      <c r="AC33" s="9" t="s">
        <v>79</v>
      </c>
      <c r="AD33" s="8" t="s">
        <v>81</v>
      </c>
      <c r="AE33" s="8" t="s">
        <v>81</v>
      </c>
      <c r="AF33" s="9" t="s">
        <v>81</v>
      </c>
      <c r="AG33" s="9" t="s">
        <v>81</v>
      </c>
      <c r="AH33" s="9" t="s">
        <v>81</v>
      </c>
      <c r="AI33" s="9" t="s">
        <v>81</v>
      </c>
      <c r="AJ33" s="9" t="s">
        <v>81</v>
      </c>
      <c r="AK33" s="9" t="s">
        <v>81</v>
      </c>
      <c r="AL33" s="9" t="s">
        <v>81</v>
      </c>
      <c r="AM33" s="9">
        <v>0</v>
      </c>
      <c r="AN33" s="13">
        <v>7.85</v>
      </c>
      <c r="AO33" s="13">
        <v>7.3</v>
      </c>
      <c r="AP33" s="13">
        <v>8.27</v>
      </c>
      <c r="AQ33" s="13">
        <v>8.8800000000000008</v>
      </c>
      <c r="AR33" s="13">
        <v>8.42</v>
      </c>
      <c r="AS33" s="13">
        <v>8.0299999999999994</v>
      </c>
      <c r="AT33" s="9">
        <v>8.1199999999999992</v>
      </c>
      <c r="AU33" s="9">
        <v>8.1199999999999992</v>
      </c>
      <c r="AV33" s="8" t="s">
        <v>82</v>
      </c>
      <c r="AW33" s="9">
        <v>0</v>
      </c>
      <c r="AX33" s="9">
        <v>0</v>
      </c>
      <c r="AY33" s="9" t="s">
        <v>83</v>
      </c>
      <c r="AZ33" s="9" t="s">
        <v>83</v>
      </c>
      <c r="BA33" s="9" t="s">
        <v>83</v>
      </c>
      <c r="BB33" s="9" t="s">
        <v>83</v>
      </c>
      <c r="BC33" s="8" t="s">
        <v>83</v>
      </c>
      <c r="BD33" s="8" t="s">
        <v>84</v>
      </c>
      <c r="BE33" s="8" t="s">
        <v>81</v>
      </c>
      <c r="BF33" s="8" t="s">
        <v>4519</v>
      </c>
      <c r="BG33" s="8" t="s">
        <v>4520</v>
      </c>
      <c r="BH33" s="8" t="s">
        <v>4521</v>
      </c>
      <c r="BI33" s="8" t="s">
        <v>762</v>
      </c>
      <c r="BJ33" s="8" t="s">
        <v>89</v>
      </c>
      <c r="BK33" s="8" t="s">
        <v>4522</v>
      </c>
      <c r="BL33" s="8" t="s">
        <v>4523</v>
      </c>
      <c r="BM33" s="8" t="s">
        <v>81</v>
      </c>
      <c r="BN33" s="8" t="s">
        <v>81</v>
      </c>
      <c r="BO33" s="8" t="s">
        <v>4524</v>
      </c>
      <c r="BP33" s="14" t="s">
        <v>4525</v>
      </c>
      <c r="BQ33" s="14" t="s">
        <v>4526</v>
      </c>
      <c r="BR33" s="14" t="s">
        <v>4527</v>
      </c>
      <c r="BS33" s="14" t="s">
        <v>4528</v>
      </c>
      <c r="BT33" s="8" t="s">
        <v>81</v>
      </c>
      <c r="BU33" s="3"/>
    </row>
    <row r="34" spans="1:73" ht="15.75" thickBot="1">
      <c r="A34" s="7">
        <v>33</v>
      </c>
      <c r="B34" s="7"/>
      <c r="C34" s="9" t="s">
        <v>4845</v>
      </c>
      <c r="D34" s="8" t="s">
        <v>4846</v>
      </c>
      <c r="E34" s="8" t="s">
        <v>11712</v>
      </c>
      <c r="F34" s="10">
        <v>36496</v>
      </c>
      <c r="G34" s="9">
        <v>21</v>
      </c>
      <c r="H34" s="8" t="s">
        <v>4847</v>
      </c>
      <c r="I34" s="8" t="s">
        <v>73</v>
      </c>
      <c r="J34" s="8" t="s">
        <v>4848</v>
      </c>
      <c r="K34" s="8" t="s">
        <v>4844</v>
      </c>
      <c r="L34" s="9">
        <v>9820016318</v>
      </c>
      <c r="M34" s="9">
        <v>9820016318</v>
      </c>
      <c r="N34" s="9" t="s">
        <v>4849</v>
      </c>
      <c r="O34" s="9">
        <v>645282813644</v>
      </c>
      <c r="P34" s="9" t="s">
        <v>4850</v>
      </c>
      <c r="Q34" s="9" t="s">
        <v>135</v>
      </c>
      <c r="R34" s="11">
        <v>42917</v>
      </c>
      <c r="S34" s="9">
        <v>2021</v>
      </c>
      <c r="T34" s="8" t="s">
        <v>4851</v>
      </c>
      <c r="U34" s="9">
        <v>588</v>
      </c>
      <c r="V34" s="12">
        <v>84</v>
      </c>
      <c r="W34" s="9">
        <v>2015</v>
      </c>
      <c r="X34" s="9" t="s">
        <v>398</v>
      </c>
      <c r="Y34" s="8" t="s">
        <v>597</v>
      </c>
      <c r="Z34" s="9">
        <v>446</v>
      </c>
      <c r="AA34" s="12">
        <v>68.62</v>
      </c>
      <c r="AB34" s="9">
        <v>2017</v>
      </c>
      <c r="AC34" s="9" t="s">
        <v>79</v>
      </c>
      <c r="AD34" s="8" t="s">
        <v>81</v>
      </c>
      <c r="AE34" s="8" t="s">
        <v>81</v>
      </c>
      <c r="AF34" s="9" t="s">
        <v>81</v>
      </c>
      <c r="AG34" s="9" t="s">
        <v>81</v>
      </c>
      <c r="AH34" s="9" t="s">
        <v>81</v>
      </c>
      <c r="AI34" s="9" t="s">
        <v>81</v>
      </c>
      <c r="AJ34" s="9" t="s">
        <v>81</v>
      </c>
      <c r="AK34" s="9" t="s">
        <v>81</v>
      </c>
      <c r="AL34" s="9" t="s">
        <v>81</v>
      </c>
      <c r="AM34" s="9">
        <v>0</v>
      </c>
      <c r="AN34" s="13">
        <v>7.78</v>
      </c>
      <c r="AO34" s="13">
        <v>8.3000000000000007</v>
      </c>
      <c r="AP34" s="13">
        <v>8.1199999999999992</v>
      </c>
      <c r="AQ34" s="13">
        <v>7.81</v>
      </c>
      <c r="AR34" s="13">
        <v>8</v>
      </c>
      <c r="AS34" s="13">
        <v>8.31</v>
      </c>
      <c r="AT34" s="9">
        <v>48.32</v>
      </c>
      <c r="AU34" s="9">
        <v>8.0500000000000007</v>
      </c>
      <c r="AV34" s="8" t="s">
        <v>82</v>
      </c>
      <c r="AW34" s="9">
        <v>0</v>
      </c>
      <c r="AX34" s="9">
        <v>1</v>
      </c>
      <c r="AY34" s="9" t="s">
        <v>83</v>
      </c>
      <c r="AZ34" s="9" t="s">
        <v>83</v>
      </c>
      <c r="BA34" s="9" t="s">
        <v>83</v>
      </c>
      <c r="BB34" s="9" t="s">
        <v>83</v>
      </c>
      <c r="BC34" s="8" t="s">
        <v>83</v>
      </c>
      <c r="BD34" s="8" t="s">
        <v>84</v>
      </c>
      <c r="BE34" s="8" t="s">
        <v>81</v>
      </c>
      <c r="BF34" s="8" t="s">
        <v>4852</v>
      </c>
      <c r="BG34" s="8" t="s">
        <v>187</v>
      </c>
      <c r="BH34" s="8" t="s">
        <v>4853</v>
      </c>
      <c r="BI34" s="8" t="s">
        <v>88</v>
      </c>
      <c r="BJ34" s="8" t="s">
        <v>89</v>
      </c>
      <c r="BK34" s="8" t="s">
        <v>4854</v>
      </c>
      <c r="BL34" s="8" t="s">
        <v>4855</v>
      </c>
      <c r="BM34" s="8" t="s">
        <v>4856</v>
      </c>
      <c r="BN34" s="8" t="s">
        <v>81</v>
      </c>
      <c r="BO34" s="8" t="s">
        <v>4857</v>
      </c>
      <c r="BP34" s="14" t="s">
        <v>4858</v>
      </c>
      <c r="BQ34" s="14" t="s">
        <v>4859</v>
      </c>
      <c r="BR34" s="14" t="s">
        <v>4860</v>
      </c>
      <c r="BS34" s="14" t="s">
        <v>4861</v>
      </c>
      <c r="BT34" s="8" t="s">
        <v>81</v>
      </c>
      <c r="BU34" s="3"/>
    </row>
    <row r="35" spans="1:73" ht="15.75" thickBot="1">
      <c r="A35" s="7">
        <v>34</v>
      </c>
      <c r="B35" s="7"/>
      <c r="C35" s="9" t="s">
        <v>2100</v>
      </c>
      <c r="D35" s="8" t="s">
        <v>2101</v>
      </c>
      <c r="E35" s="8" t="s">
        <v>11712</v>
      </c>
      <c r="F35" s="10">
        <v>36770</v>
      </c>
      <c r="G35" s="9">
        <v>20</v>
      </c>
      <c r="H35" s="8" t="s">
        <v>2102</v>
      </c>
      <c r="I35" s="8" t="s">
        <v>2103</v>
      </c>
      <c r="J35" s="8" t="s">
        <v>2104</v>
      </c>
      <c r="K35" s="8" t="s">
        <v>2099</v>
      </c>
      <c r="L35" s="9">
        <v>9158663152</v>
      </c>
      <c r="M35" s="9">
        <v>8828720319</v>
      </c>
      <c r="N35" s="9" t="s">
        <v>2105</v>
      </c>
      <c r="O35" s="9">
        <v>396574430721</v>
      </c>
      <c r="P35" s="9" t="s">
        <v>76</v>
      </c>
      <c r="Q35" s="9" t="s">
        <v>135</v>
      </c>
      <c r="R35" s="11">
        <v>42917</v>
      </c>
      <c r="S35" s="9">
        <v>2021</v>
      </c>
      <c r="T35" s="8" t="s">
        <v>2106</v>
      </c>
      <c r="U35" s="9">
        <v>455</v>
      </c>
      <c r="V35" s="12">
        <v>91</v>
      </c>
      <c r="W35" s="9">
        <v>2015</v>
      </c>
      <c r="X35" s="9" t="s">
        <v>79</v>
      </c>
      <c r="Y35" s="8" t="s">
        <v>2107</v>
      </c>
      <c r="Z35" s="9">
        <v>429</v>
      </c>
      <c r="AA35" s="12">
        <v>66</v>
      </c>
      <c r="AB35" s="9">
        <v>2017</v>
      </c>
      <c r="AC35" s="9" t="s">
        <v>79</v>
      </c>
      <c r="AD35" s="8" t="s">
        <v>81</v>
      </c>
      <c r="AE35" s="8" t="s">
        <v>81</v>
      </c>
      <c r="AF35" s="9" t="s">
        <v>81</v>
      </c>
      <c r="AG35" s="9" t="s">
        <v>81</v>
      </c>
      <c r="AH35" s="9" t="s">
        <v>81</v>
      </c>
      <c r="AI35" s="9" t="s">
        <v>81</v>
      </c>
      <c r="AJ35" s="9" t="s">
        <v>81</v>
      </c>
      <c r="AK35" s="9" t="s">
        <v>81</v>
      </c>
      <c r="AL35" s="9" t="s">
        <v>81</v>
      </c>
      <c r="AM35" s="9">
        <v>0</v>
      </c>
      <c r="AN35" s="13">
        <v>6.6</v>
      </c>
      <c r="AO35" s="13">
        <v>7.12</v>
      </c>
      <c r="AP35" s="13">
        <v>8.23</v>
      </c>
      <c r="AQ35" s="13">
        <v>8.26</v>
      </c>
      <c r="AR35" s="13">
        <v>7.69</v>
      </c>
      <c r="AS35" s="13">
        <v>8.5299999999999994</v>
      </c>
      <c r="AT35" s="9">
        <v>46.44</v>
      </c>
      <c r="AU35" s="9">
        <v>7.74</v>
      </c>
      <c r="AV35" s="8" t="s">
        <v>82</v>
      </c>
      <c r="AW35" s="9">
        <v>0</v>
      </c>
      <c r="AX35" s="9">
        <v>0</v>
      </c>
      <c r="AY35" s="9" t="s">
        <v>83</v>
      </c>
      <c r="AZ35" s="9" t="s">
        <v>83</v>
      </c>
      <c r="BA35" s="9" t="s">
        <v>83</v>
      </c>
      <c r="BB35" s="9" t="s">
        <v>83</v>
      </c>
      <c r="BC35" s="8" t="s">
        <v>83</v>
      </c>
      <c r="BD35" s="8" t="s">
        <v>84</v>
      </c>
      <c r="BE35" s="8" t="s">
        <v>81</v>
      </c>
      <c r="BF35" s="8" t="s">
        <v>2108</v>
      </c>
      <c r="BG35" s="8" t="s">
        <v>599</v>
      </c>
      <c r="BH35" s="8" t="s">
        <v>2109</v>
      </c>
      <c r="BI35" s="8" t="s">
        <v>88</v>
      </c>
      <c r="BJ35" s="8" t="s">
        <v>89</v>
      </c>
      <c r="BK35" s="8" t="s">
        <v>2110</v>
      </c>
      <c r="BL35" s="8" t="s">
        <v>2111</v>
      </c>
      <c r="BM35" s="8" t="s">
        <v>2112</v>
      </c>
      <c r="BN35" s="8" t="s">
        <v>2113</v>
      </c>
      <c r="BO35" s="8" t="s">
        <v>2114</v>
      </c>
      <c r="BP35" s="14" t="s">
        <v>2115</v>
      </c>
      <c r="BQ35" s="14" t="s">
        <v>2116</v>
      </c>
      <c r="BR35" s="14" t="s">
        <v>2117</v>
      </c>
      <c r="BS35" s="14" t="s">
        <v>2118</v>
      </c>
      <c r="BT35" s="8" t="s">
        <v>81</v>
      </c>
      <c r="BU35" s="3"/>
    </row>
    <row r="36" spans="1:73" ht="15.75" thickBot="1">
      <c r="A36" s="7">
        <v>35</v>
      </c>
      <c r="B36" s="7"/>
      <c r="C36" s="9" t="s">
        <v>349</v>
      </c>
      <c r="D36" s="8" t="s">
        <v>350</v>
      </c>
      <c r="E36" s="8" t="s">
        <v>11712</v>
      </c>
      <c r="F36" s="9" t="s">
        <v>351</v>
      </c>
      <c r="G36" s="9">
        <v>20</v>
      </c>
      <c r="H36" s="8" t="s">
        <v>352</v>
      </c>
      <c r="I36" s="8" t="s">
        <v>353</v>
      </c>
      <c r="J36" s="8" t="s">
        <v>354</v>
      </c>
      <c r="K36" s="8" t="s">
        <v>348</v>
      </c>
      <c r="L36" s="9">
        <v>9969785636</v>
      </c>
      <c r="M36" s="9">
        <v>9082206153</v>
      </c>
      <c r="N36" s="9" t="s">
        <v>355</v>
      </c>
      <c r="O36" s="9">
        <v>783067103632</v>
      </c>
      <c r="P36" s="9" t="s">
        <v>134</v>
      </c>
      <c r="Q36" s="9" t="s">
        <v>135</v>
      </c>
      <c r="R36" s="11">
        <v>42917</v>
      </c>
      <c r="S36" s="9">
        <v>2021</v>
      </c>
      <c r="T36" s="8" t="s">
        <v>356</v>
      </c>
      <c r="U36" s="9">
        <v>426</v>
      </c>
      <c r="V36" s="12">
        <v>85.2</v>
      </c>
      <c r="W36" s="9">
        <v>2015</v>
      </c>
      <c r="X36" s="9" t="s">
        <v>276</v>
      </c>
      <c r="Y36" s="8" t="s">
        <v>356</v>
      </c>
      <c r="Z36" s="9">
        <v>394</v>
      </c>
      <c r="AA36" s="12">
        <v>78.8</v>
      </c>
      <c r="AB36" s="9">
        <v>2017</v>
      </c>
      <c r="AC36" s="9" t="s">
        <v>276</v>
      </c>
      <c r="AD36" s="8" t="s">
        <v>81</v>
      </c>
      <c r="AE36" s="8" t="s">
        <v>81</v>
      </c>
      <c r="AF36" s="9" t="s">
        <v>81</v>
      </c>
      <c r="AG36" s="9" t="s">
        <v>81</v>
      </c>
      <c r="AH36" s="9" t="s">
        <v>81</v>
      </c>
      <c r="AI36" s="9" t="s">
        <v>81</v>
      </c>
      <c r="AJ36" s="9" t="s">
        <v>81</v>
      </c>
      <c r="AK36" s="9" t="s">
        <v>81</v>
      </c>
      <c r="AL36" s="9" t="s">
        <v>81</v>
      </c>
      <c r="AM36" s="9">
        <v>0</v>
      </c>
      <c r="AN36" s="13">
        <v>7.06</v>
      </c>
      <c r="AO36" s="13">
        <v>6.96</v>
      </c>
      <c r="AP36" s="13">
        <v>7.54</v>
      </c>
      <c r="AQ36" s="13">
        <v>7.62</v>
      </c>
      <c r="AR36" s="13">
        <v>7.08</v>
      </c>
      <c r="AS36" s="13">
        <v>9.26</v>
      </c>
      <c r="AT36" s="9">
        <v>45.52</v>
      </c>
      <c r="AU36" s="9">
        <v>7.58</v>
      </c>
      <c r="AV36" s="8" t="s">
        <v>82</v>
      </c>
      <c r="AW36" s="9">
        <v>0</v>
      </c>
      <c r="AX36" s="9">
        <v>0</v>
      </c>
      <c r="AY36" s="9" t="s">
        <v>230</v>
      </c>
      <c r="AZ36" s="9" t="s">
        <v>83</v>
      </c>
      <c r="BA36" s="9" t="s">
        <v>83</v>
      </c>
      <c r="BB36" s="9" t="s">
        <v>83</v>
      </c>
      <c r="BC36" s="8" t="s">
        <v>83</v>
      </c>
      <c r="BD36" s="8" t="s">
        <v>84</v>
      </c>
      <c r="BE36" s="8" t="s">
        <v>81</v>
      </c>
      <c r="BF36" s="8" t="s">
        <v>357</v>
      </c>
      <c r="BG36" s="8" t="s">
        <v>358</v>
      </c>
      <c r="BH36" s="8" t="s">
        <v>359</v>
      </c>
      <c r="BI36" s="8" t="s">
        <v>118</v>
      </c>
      <c r="BJ36" s="8" t="s">
        <v>89</v>
      </c>
      <c r="BK36" s="8" t="s">
        <v>360</v>
      </c>
      <c r="BL36" s="8" t="s">
        <v>361</v>
      </c>
      <c r="BM36" s="8" t="s">
        <v>362</v>
      </c>
      <c r="BN36" s="8" t="s">
        <v>362</v>
      </c>
      <c r="BO36" s="8" t="s">
        <v>363</v>
      </c>
      <c r="BP36" s="14" t="s">
        <v>364</v>
      </c>
      <c r="BQ36" s="14" t="s">
        <v>365</v>
      </c>
      <c r="BR36" s="14" t="s">
        <v>366</v>
      </c>
      <c r="BS36" s="14" t="s">
        <v>367</v>
      </c>
      <c r="BT36" s="8" t="s">
        <v>81</v>
      </c>
      <c r="BU36" s="3"/>
    </row>
    <row r="37" spans="1:73" ht="15.75" thickBot="1">
      <c r="A37" s="7">
        <v>36</v>
      </c>
      <c r="B37" s="7"/>
      <c r="C37" s="9" t="s">
        <v>772</v>
      </c>
      <c r="D37" s="8" t="s">
        <v>773</v>
      </c>
      <c r="E37" s="8" t="s">
        <v>11712</v>
      </c>
      <c r="F37" s="9" t="s">
        <v>774</v>
      </c>
      <c r="G37" s="9">
        <v>19</v>
      </c>
      <c r="H37" s="8" t="s">
        <v>775</v>
      </c>
      <c r="I37" s="8" t="s">
        <v>73</v>
      </c>
      <c r="J37" s="8" t="s">
        <v>776</v>
      </c>
      <c r="K37" s="8" t="s">
        <v>771</v>
      </c>
      <c r="L37" s="9">
        <v>8104677271</v>
      </c>
      <c r="M37" s="9">
        <v>9987715261</v>
      </c>
      <c r="N37" s="9" t="s">
        <v>777</v>
      </c>
      <c r="O37" s="9">
        <v>835726636017</v>
      </c>
      <c r="P37" s="9" t="s">
        <v>134</v>
      </c>
      <c r="Q37" s="9" t="s">
        <v>135</v>
      </c>
      <c r="R37" s="11">
        <v>42917</v>
      </c>
      <c r="S37" s="9">
        <v>2021</v>
      </c>
      <c r="T37" s="8" t="s">
        <v>778</v>
      </c>
      <c r="U37" s="9">
        <v>404</v>
      </c>
      <c r="V37" s="12">
        <v>80.8</v>
      </c>
      <c r="W37" s="9">
        <v>2015</v>
      </c>
      <c r="X37" s="9" t="s">
        <v>79</v>
      </c>
      <c r="Y37" s="8" t="s">
        <v>779</v>
      </c>
      <c r="Z37" s="9">
        <v>380</v>
      </c>
      <c r="AA37" s="12">
        <v>58.46</v>
      </c>
      <c r="AB37" s="9">
        <v>2017</v>
      </c>
      <c r="AC37" s="9" t="s">
        <v>79</v>
      </c>
      <c r="AD37" s="8" t="s">
        <v>81</v>
      </c>
      <c r="AE37" s="8" t="s">
        <v>81</v>
      </c>
      <c r="AF37" s="9" t="s">
        <v>81</v>
      </c>
      <c r="AG37" s="9" t="s">
        <v>81</v>
      </c>
      <c r="AH37" s="9" t="s">
        <v>81</v>
      </c>
      <c r="AI37" s="9" t="s">
        <v>81</v>
      </c>
      <c r="AJ37" s="9" t="s">
        <v>81</v>
      </c>
      <c r="AK37" s="9" t="s">
        <v>81</v>
      </c>
      <c r="AL37" s="9" t="s">
        <v>81</v>
      </c>
      <c r="AM37" s="9">
        <v>0</v>
      </c>
      <c r="AN37" s="13">
        <v>6.56</v>
      </c>
      <c r="AO37" s="13">
        <v>7.07</v>
      </c>
      <c r="AP37" s="13">
        <v>7.38</v>
      </c>
      <c r="AQ37" s="13">
        <v>8.35</v>
      </c>
      <c r="AR37" s="13">
        <v>8.07</v>
      </c>
      <c r="AS37" s="8"/>
      <c r="AT37" s="9">
        <v>37.43</v>
      </c>
      <c r="AU37" s="9">
        <v>7.4859999999999998</v>
      </c>
      <c r="AV37" s="8" t="s">
        <v>138</v>
      </c>
      <c r="AW37" s="9">
        <v>0</v>
      </c>
      <c r="AX37" s="9">
        <v>0</v>
      </c>
      <c r="AY37" s="9" t="s">
        <v>83</v>
      </c>
      <c r="AZ37" s="9" t="s">
        <v>83</v>
      </c>
      <c r="BA37" s="9" t="s">
        <v>83</v>
      </c>
      <c r="BB37" s="9" t="s">
        <v>83</v>
      </c>
      <c r="BC37" s="8" t="s">
        <v>83</v>
      </c>
      <c r="BD37" s="8" t="s">
        <v>84</v>
      </c>
      <c r="BE37" s="8" t="s">
        <v>81</v>
      </c>
      <c r="BF37" s="8" t="s">
        <v>780</v>
      </c>
      <c r="BG37" s="8" t="s">
        <v>781</v>
      </c>
      <c r="BH37" s="8" t="s">
        <v>782</v>
      </c>
      <c r="BI37" s="8" t="s">
        <v>783</v>
      </c>
      <c r="BJ37" s="8" t="s">
        <v>89</v>
      </c>
      <c r="BK37" s="8" t="s">
        <v>81</v>
      </c>
      <c r="BL37" s="8" t="s">
        <v>784</v>
      </c>
      <c r="BM37" s="8" t="s">
        <v>785</v>
      </c>
      <c r="BN37" s="8" t="s">
        <v>786</v>
      </c>
      <c r="BO37" s="8" t="s">
        <v>605</v>
      </c>
      <c r="BP37" s="14" t="s">
        <v>787</v>
      </c>
      <c r="BQ37" s="14" t="s">
        <v>788</v>
      </c>
      <c r="BR37" s="14" t="s">
        <v>789</v>
      </c>
      <c r="BS37" s="14" t="s">
        <v>790</v>
      </c>
      <c r="BT37" s="8" t="s">
        <v>791</v>
      </c>
      <c r="BU37" s="3"/>
    </row>
    <row r="38" spans="1:73" ht="15.75" thickBot="1">
      <c r="A38" s="7">
        <v>37</v>
      </c>
      <c r="B38" s="7"/>
      <c r="C38" s="9" t="s">
        <v>129</v>
      </c>
      <c r="D38" s="8" t="s">
        <v>130</v>
      </c>
      <c r="E38" s="8" t="s">
        <v>11712</v>
      </c>
      <c r="F38" s="10">
        <v>36473</v>
      </c>
      <c r="G38" s="9">
        <v>20</v>
      </c>
      <c r="H38" s="8" t="s">
        <v>131</v>
      </c>
      <c r="I38" s="8" t="s">
        <v>73</v>
      </c>
      <c r="J38" s="8" t="s">
        <v>132</v>
      </c>
      <c r="K38" s="8" t="s">
        <v>128</v>
      </c>
      <c r="L38" s="9">
        <v>9869366800</v>
      </c>
      <c r="M38" s="9">
        <v>9820852061</v>
      </c>
      <c r="N38" s="9" t="s">
        <v>133</v>
      </c>
      <c r="O38" s="9">
        <v>990500439590</v>
      </c>
      <c r="P38" s="9" t="s">
        <v>134</v>
      </c>
      <c r="Q38" s="9" t="s">
        <v>135</v>
      </c>
      <c r="R38" s="11">
        <v>42917</v>
      </c>
      <c r="S38" s="9">
        <v>2021</v>
      </c>
      <c r="T38" s="8" t="s">
        <v>136</v>
      </c>
      <c r="U38" s="9">
        <v>447</v>
      </c>
      <c r="V38" s="12">
        <v>89.4</v>
      </c>
      <c r="W38" s="9">
        <v>2015</v>
      </c>
      <c r="X38" s="9" t="s">
        <v>79</v>
      </c>
      <c r="Y38" s="8" t="s">
        <v>137</v>
      </c>
      <c r="Z38" s="9">
        <v>396</v>
      </c>
      <c r="AA38" s="12">
        <v>60.92</v>
      </c>
      <c r="AB38" s="9">
        <v>2017</v>
      </c>
      <c r="AC38" s="9" t="s">
        <v>79</v>
      </c>
      <c r="AD38" s="8" t="s">
        <v>81</v>
      </c>
      <c r="AE38" s="8" t="s">
        <v>81</v>
      </c>
      <c r="AF38" s="9" t="s">
        <v>81</v>
      </c>
      <c r="AG38" s="9" t="s">
        <v>81</v>
      </c>
      <c r="AH38" s="9" t="s">
        <v>81</v>
      </c>
      <c r="AI38" s="9" t="s">
        <v>81</v>
      </c>
      <c r="AJ38" s="9" t="s">
        <v>81</v>
      </c>
      <c r="AK38" s="9" t="s">
        <v>81</v>
      </c>
      <c r="AL38" s="9" t="s">
        <v>81</v>
      </c>
      <c r="AM38" s="9">
        <v>0</v>
      </c>
      <c r="AN38" s="13">
        <v>6.33</v>
      </c>
      <c r="AO38" s="13">
        <v>7.54</v>
      </c>
      <c r="AP38" s="13">
        <v>7.85</v>
      </c>
      <c r="AQ38" s="13">
        <v>7.65</v>
      </c>
      <c r="AR38" s="13">
        <v>7.58</v>
      </c>
      <c r="AS38" s="8"/>
      <c r="AT38" s="9">
        <v>36.950000000000003</v>
      </c>
      <c r="AU38" s="9">
        <v>7.39</v>
      </c>
      <c r="AV38" s="8" t="s">
        <v>138</v>
      </c>
      <c r="AW38" s="9">
        <v>0</v>
      </c>
      <c r="AX38" s="9">
        <v>0</v>
      </c>
      <c r="AY38" s="9" t="s">
        <v>83</v>
      </c>
      <c r="AZ38" s="9" t="s">
        <v>83</v>
      </c>
      <c r="BA38" s="9" t="s">
        <v>83</v>
      </c>
      <c r="BB38" s="9" t="s">
        <v>83</v>
      </c>
      <c r="BC38" s="8" t="s">
        <v>83</v>
      </c>
      <c r="BD38" s="8" t="s">
        <v>84</v>
      </c>
      <c r="BE38" s="8" t="s">
        <v>81</v>
      </c>
      <c r="BF38" s="8" t="s">
        <v>139</v>
      </c>
      <c r="BG38" s="8" t="s">
        <v>140</v>
      </c>
      <c r="BH38" s="8" t="s">
        <v>141</v>
      </c>
      <c r="BI38" s="8" t="s">
        <v>142</v>
      </c>
      <c r="BJ38" s="8" t="s">
        <v>89</v>
      </c>
      <c r="BK38" s="8" t="s">
        <v>143</v>
      </c>
      <c r="BL38" s="8" t="s">
        <v>144</v>
      </c>
      <c r="BM38" s="8" t="s">
        <v>145</v>
      </c>
      <c r="BN38" s="8" t="s">
        <v>146</v>
      </c>
      <c r="BO38" s="8" t="s">
        <v>147</v>
      </c>
      <c r="BP38" s="14" t="s">
        <v>148</v>
      </c>
      <c r="BQ38" s="14" t="s">
        <v>149</v>
      </c>
      <c r="BR38" s="14" t="s">
        <v>150</v>
      </c>
      <c r="BS38" s="14" t="s">
        <v>151</v>
      </c>
      <c r="BT38" s="8" t="s">
        <v>81</v>
      </c>
      <c r="BU38" s="3"/>
    </row>
    <row r="39" spans="1:73" ht="15.75" thickBot="1">
      <c r="A39" s="7">
        <v>38</v>
      </c>
      <c r="B39" s="7"/>
      <c r="C39" s="9" t="s">
        <v>3569</v>
      </c>
      <c r="D39" s="8" t="s">
        <v>3570</v>
      </c>
      <c r="E39" s="8" t="s">
        <v>11712</v>
      </c>
      <c r="F39" s="9" t="s">
        <v>3571</v>
      </c>
      <c r="G39" s="9">
        <v>21</v>
      </c>
      <c r="H39" s="8" t="s">
        <v>3572</v>
      </c>
      <c r="I39" s="8" t="s">
        <v>73</v>
      </c>
      <c r="J39" s="8" t="s">
        <v>3573</v>
      </c>
      <c r="K39" s="8" t="s">
        <v>3568</v>
      </c>
      <c r="L39" s="9">
        <v>9930263240</v>
      </c>
      <c r="M39" s="9">
        <v>9372417520</v>
      </c>
      <c r="N39" s="9" t="s">
        <v>3574</v>
      </c>
      <c r="O39" s="9">
        <v>823982045524</v>
      </c>
      <c r="P39" s="9" t="s">
        <v>3575</v>
      </c>
      <c r="Q39" s="9" t="s">
        <v>135</v>
      </c>
      <c r="R39" s="11">
        <v>42917</v>
      </c>
      <c r="S39" s="9">
        <v>2021</v>
      </c>
      <c r="T39" s="8" t="s">
        <v>3576</v>
      </c>
      <c r="U39" s="9">
        <v>397</v>
      </c>
      <c r="V39" s="12">
        <v>79.400000000000006</v>
      </c>
      <c r="W39" s="9">
        <v>2015</v>
      </c>
      <c r="X39" s="9" t="s">
        <v>79</v>
      </c>
      <c r="Y39" s="8" t="s">
        <v>3577</v>
      </c>
      <c r="Z39" s="9">
        <v>435</v>
      </c>
      <c r="AA39" s="12">
        <v>66.92</v>
      </c>
      <c r="AB39" s="9">
        <v>2017</v>
      </c>
      <c r="AC39" s="9" t="s">
        <v>79</v>
      </c>
      <c r="AD39" s="8" t="s">
        <v>81</v>
      </c>
      <c r="AE39" s="8" t="s">
        <v>81</v>
      </c>
      <c r="AF39" s="9" t="s">
        <v>81</v>
      </c>
      <c r="AG39" s="9" t="s">
        <v>81</v>
      </c>
      <c r="AH39" s="9" t="s">
        <v>81</v>
      </c>
      <c r="AI39" s="9" t="s">
        <v>81</v>
      </c>
      <c r="AJ39" s="9" t="s">
        <v>81</v>
      </c>
      <c r="AK39" s="9" t="s">
        <v>81</v>
      </c>
      <c r="AL39" s="9" t="s">
        <v>81</v>
      </c>
      <c r="AM39" s="9">
        <v>0</v>
      </c>
      <c r="AN39" s="13">
        <v>6.52</v>
      </c>
      <c r="AO39" s="13">
        <v>7.52</v>
      </c>
      <c r="AP39" s="13">
        <v>7.38</v>
      </c>
      <c r="AQ39" s="13">
        <v>6.81</v>
      </c>
      <c r="AR39" s="13">
        <v>7.03</v>
      </c>
      <c r="AS39" s="13">
        <v>8.92</v>
      </c>
      <c r="AT39" s="9">
        <v>44.18</v>
      </c>
      <c r="AU39" s="9">
        <v>7.36</v>
      </c>
      <c r="AV39" s="8" t="s">
        <v>82</v>
      </c>
      <c r="AW39" s="9">
        <v>0</v>
      </c>
      <c r="AX39" s="9">
        <v>0</v>
      </c>
      <c r="AY39" s="9" t="s">
        <v>83</v>
      </c>
      <c r="AZ39" s="9" t="s">
        <v>83</v>
      </c>
      <c r="BA39" s="9" t="s">
        <v>83</v>
      </c>
      <c r="BB39" s="9" t="s">
        <v>83</v>
      </c>
      <c r="BC39" s="8" t="s">
        <v>83</v>
      </c>
      <c r="BD39" s="8" t="s">
        <v>84</v>
      </c>
      <c r="BE39" s="8" t="s">
        <v>81</v>
      </c>
      <c r="BF39" s="8" t="s">
        <v>3578</v>
      </c>
      <c r="BG39" s="8" t="s">
        <v>3579</v>
      </c>
      <c r="BH39" s="8" t="s">
        <v>3580</v>
      </c>
      <c r="BI39" s="8" t="s">
        <v>86</v>
      </c>
      <c r="BJ39" s="8" t="s">
        <v>89</v>
      </c>
      <c r="BK39" s="8" t="s">
        <v>3581</v>
      </c>
      <c r="BL39" s="8" t="s">
        <v>3582</v>
      </c>
      <c r="BM39" s="8" t="s">
        <v>295</v>
      </c>
      <c r="BN39" s="8" t="s">
        <v>3583</v>
      </c>
      <c r="BO39" s="8" t="s">
        <v>3584</v>
      </c>
      <c r="BP39" s="14" t="s">
        <v>3585</v>
      </c>
      <c r="BQ39" s="14" t="s">
        <v>3586</v>
      </c>
      <c r="BR39" s="14" t="s">
        <v>3587</v>
      </c>
      <c r="BS39" s="14" t="s">
        <v>3588</v>
      </c>
      <c r="BT39" s="8" t="s">
        <v>81</v>
      </c>
      <c r="BU39" s="3"/>
    </row>
    <row r="40" spans="1:73" ht="15.75" thickBot="1">
      <c r="A40" s="7">
        <v>39</v>
      </c>
      <c r="B40" s="7"/>
      <c r="C40" s="9" t="s">
        <v>611</v>
      </c>
      <c r="D40" s="8" t="s">
        <v>612</v>
      </c>
      <c r="E40" s="8" t="s">
        <v>11712</v>
      </c>
      <c r="F40" s="9" t="s">
        <v>613</v>
      </c>
      <c r="G40" s="9">
        <v>21</v>
      </c>
      <c r="H40" s="8" t="s">
        <v>614</v>
      </c>
      <c r="I40" s="8" t="s">
        <v>73</v>
      </c>
      <c r="J40" s="8" t="s">
        <v>615</v>
      </c>
      <c r="K40" s="8" t="s">
        <v>610</v>
      </c>
      <c r="L40" s="9">
        <v>9594944069</v>
      </c>
      <c r="M40" s="9">
        <v>8422806497</v>
      </c>
      <c r="N40" s="9" t="s">
        <v>616</v>
      </c>
      <c r="O40" s="9">
        <v>534012013388</v>
      </c>
      <c r="P40" s="9" t="s">
        <v>134</v>
      </c>
      <c r="Q40" s="9" t="s">
        <v>135</v>
      </c>
      <c r="R40" s="11">
        <v>42917</v>
      </c>
      <c r="S40" s="9">
        <v>2021</v>
      </c>
      <c r="T40" s="8" t="s">
        <v>617</v>
      </c>
      <c r="U40" s="9">
        <v>462</v>
      </c>
      <c r="V40" s="12">
        <v>92.4</v>
      </c>
      <c r="W40" s="9">
        <v>2015</v>
      </c>
      <c r="X40" s="9" t="s">
        <v>79</v>
      </c>
      <c r="Y40" s="8" t="s">
        <v>618</v>
      </c>
      <c r="Z40" s="9">
        <v>456</v>
      </c>
      <c r="AA40" s="12">
        <v>70.150000000000006</v>
      </c>
      <c r="AB40" s="9">
        <v>2017</v>
      </c>
      <c r="AC40" s="9" t="s">
        <v>79</v>
      </c>
      <c r="AD40" s="8" t="s">
        <v>81</v>
      </c>
      <c r="AE40" s="8" t="s">
        <v>81</v>
      </c>
      <c r="AF40" s="9" t="s">
        <v>81</v>
      </c>
      <c r="AG40" s="9" t="s">
        <v>81</v>
      </c>
      <c r="AH40" s="9" t="s">
        <v>81</v>
      </c>
      <c r="AI40" s="9" t="s">
        <v>81</v>
      </c>
      <c r="AJ40" s="9" t="s">
        <v>81</v>
      </c>
      <c r="AK40" s="9" t="s">
        <v>81</v>
      </c>
      <c r="AL40" s="9" t="s">
        <v>81</v>
      </c>
      <c r="AM40" s="9">
        <v>0</v>
      </c>
      <c r="AN40" s="13">
        <v>6.52</v>
      </c>
      <c r="AO40" s="13">
        <v>7.17</v>
      </c>
      <c r="AP40" s="13">
        <v>7.92</v>
      </c>
      <c r="AQ40" s="13">
        <v>7.12</v>
      </c>
      <c r="AR40" s="13">
        <v>7.8</v>
      </c>
      <c r="AS40" s="13">
        <v>7.8</v>
      </c>
      <c r="AT40" s="9">
        <v>36.53</v>
      </c>
      <c r="AU40" s="9">
        <v>7.306</v>
      </c>
      <c r="AV40" s="8" t="s">
        <v>138</v>
      </c>
      <c r="AW40" s="9">
        <v>0</v>
      </c>
      <c r="AX40" s="9">
        <v>0</v>
      </c>
      <c r="AY40" s="9" t="s">
        <v>83</v>
      </c>
      <c r="AZ40" s="9" t="s">
        <v>83</v>
      </c>
      <c r="BA40" s="9" t="s">
        <v>83</v>
      </c>
      <c r="BB40" s="9" t="s">
        <v>83</v>
      </c>
      <c r="BC40" s="8" t="s">
        <v>83</v>
      </c>
      <c r="BD40" s="8" t="s">
        <v>84</v>
      </c>
      <c r="BE40" s="8" t="s">
        <v>81</v>
      </c>
      <c r="BF40" s="8" t="s">
        <v>619</v>
      </c>
      <c r="BG40" s="8" t="s">
        <v>86</v>
      </c>
      <c r="BH40" s="8" t="s">
        <v>620</v>
      </c>
      <c r="BI40" s="8" t="s">
        <v>88</v>
      </c>
      <c r="BJ40" s="8" t="s">
        <v>89</v>
      </c>
      <c r="BK40" s="8" t="s">
        <v>621</v>
      </c>
      <c r="BL40" s="8" t="s">
        <v>622</v>
      </c>
      <c r="BM40" s="8" t="s">
        <v>623</v>
      </c>
      <c r="BN40" s="8" t="s">
        <v>624</v>
      </c>
      <c r="BO40" s="8" t="s">
        <v>625</v>
      </c>
      <c r="BP40" s="14" t="s">
        <v>626</v>
      </c>
      <c r="BQ40" s="14" t="s">
        <v>627</v>
      </c>
      <c r="BR40" s="14" t="s">
        <v>628</v>
      </c>
      <c r="BS40" s="14" t="s">
        <v>629</v>
      </c>
      <c r="BT40" s="8" t="s">
        <v>81</v>
      </c>
      <c r="BU40" s="3"/>
    </row>
    <row r="41" spans="1:73" ht="15.75" thickBot="1">
      <c r="A41" s="7">
        <v>40</v>
      </c>
      <c r="B41" s="7"/>
      <c r="C41" s="9" t="s">
        <v>10873</v>
      </c>
      <c r="D41" s="8" t="s">
        <v>10874</v>
      </c>
      <c r="E41" s="8" t="s">
        <v>11712</v>
      </c>
      <c r="F41" s="10">
        <v>36383</v>
      </c>
      <c r="G41" s="9">
        <v>21</v>
      </c>
      <c r="H41" s="8" t="s">
        <v>10875</v>
      </c>
      <c r="I41" s="8" t="s">
        <v>10875</v>
      </c>
      <c r="J41" s="8" t="s">
        <v>10876</v>
      </c>
      <c r="K41" s="8" t="s">
        <v>10872</v>
      </c>
      <c r="L41" s="9">
        <v>8097562168</v>
      </c>
      <c r="M41" s="9">
        <v>8097562168</v>
      </c>
      <c r="N41" s="9" t="s">
        <v>10877</v>
      </c>
      <c r="O41" s="9">
        <v>748149644437</v>
      </c>
      <c r="P41" s="9" t="s">
        <v>10878</v>
      </c>
      <c r="Q41" s="9" t="s">
        <v>135</v>
      </c>
      <c r="R41" s="11">
        <v>42917</v>
      </c>
      <c r="S41" s="9">
        <v>2021</v>
      </c>
      <c r="T41" s="8" t="s">
        <v>10879</v>
      </c>
      <c r="U41" s="9">
        <v>457</v>
      </c>
      <c r="V41" s="12">
        <v>91.4</v>
      </c>
      <c r="W41" s="9">
        <v>2015</v>
      </c>
      <c r="X41" s="9" t="s">
        <v>79</v>
      </c>
      <c r="Y41" s="8" t="s">
        <v>10880</v>
      </c>
      <c r="Z41" s="9">
        <v>447</v>
      </c>
      <c r="AA41" s="12">
        <v>68.77</v>
      </c>
      <c r="AB41" s="9">
        <v>2017</v>
      </c>
      <c r="AC41" s="9" t="s">
        <v>79</v>
      </c>
      <c r="AD41" s="8" t="s">
        <v>81</v>
      </c>
      <c r="AE41" s="8" t="s">
        <v>81</v>
      </c>
      <c r="AF41" s="9" t="s">
        <v>81</v>
      </c>
      <c r="AG41" s="9" t="s">
        <v>81</v>
      </c>
      <c r="AH41" s="9" t="s">
        <v>81</v>
      </c>
      <c r="AI41" s="9" t="s">
        <v>81</v>
      </c>
      <c r="AJ41" s="9" t="s">
        <v>81</v>
      </c>
      <c r="AK41" s="9" t="s">
        <v>81</v>
      </c>
      <c r="AL41" s="9" t="s">
        <v>81</v>
      </c>
      <c r="AM41" s="9">
        <v>0</v>
      </c>
      <c r="AN41" s="13">
        <v>7.31</v>
      </c>
      <c r="AO41" s="13">
        <v>6.89</v>
      </c>
      <c r="AP41" s="13">
        <v>7.07</v>
      </c>
      <c r="AQ41" s="13">
        <v>6.35</v>
      </c>
      <c r="AR41" s="13">
        <v>6.65</v>
      </c>
      <c r="AS41" s="13">
        <v>9.5299999999999994</v>
      </c>
      <c r="AT41" s="9">
        <v>43.8</v>
      </c>
      <c r="AU41" s="9">
        <v>7.3</v>
      </c>
      <c r="AV41" s="8" t="s">
        <v>82</v>
      </c>
      <c r="AW41" s="9">
        <v>0</v>
      </c>
      <c r="AX41" s="9">
        <v>1</v>
      </c>
      <c r="AY41" s="9" t="s">
        <v>83</v>
      </c>
      <c r="AZ41" s="9" t="s">
        <v>83</v>
      </c>
      <c r="BA41" s="9" t="s">
        <v>83</v>
      </c>
      <c r="BB41" s="9" t="s">
        <v>83</v>
      </c>
      <c r="BC41" s="8" t="s">
        <v>83</v>
      </c>
      <c r="BD41" s="8" t="s">
        <v>84</v>
      </c>
      <c r="BE41" s="8" t="s">
        <v>81</v>
      </c>
      <c r="BF41" s="8" t="s">
        <v>10881</v>
      </c>
      <c r="BG41" s="8" t="s">
        <v>448</v>
      </c>
      <c r="BH41" s="8" t="s">
        <v>10882</v>
      </c>
      <c r="BI41" s="8" t="s">
        <v>86</v>
      </c>
      <c r="BJ41" s="8" t="s">
        <v>89</v>
      </c>
      <c r="BK41" s="8" t="s">
        <v>10883</v>
      </c>
      <c r="BL41" s="8" t="s">
        <v>10884</v>
      </c>
      <c r="BM41" s="8" t="s">
        <v>10885</v>
      </c>
      <c r="BN41" s="8" t="s">
        <v>10886</v>
      </c>
      <c r="BO41" s="8" t="s">
        <v>10887</v>
      </c>
      <c r="BP41" s="14" t="s">
        <v>10888</v>
      </c>
      <c r="BQ41" s="14" t="s">
        <v>10889</v>
      </c>
      <c r="BR41" s="14" t="s">
        <v>10890</v>
      </c>
      <c r="BS41" s="14" t="s">
        <v>10891</v>
      </c>
      <c r="BT41" s="8" t="s">
        <v>81</v>
      </c>
      <c r="BU41" s="3"/>
    </row>
    <row r="42" spans="1:73" ht="15.75" thickBot="1">
      <c r="A42" s="7">
        <v>41</v>
      </c>
      <c r="B42" s="7"/>
      <c r="C42" s="9" t="s">
        <v>8389</v>
      </c>
      <c r="D42" s="8" t="s">
        <v>8390</v>
      </c>
      <c r="E42" s="8" t="s">
        <v>11712</v>
      </c>
      <c r="F42" s="10">
        <v>36225</v>
      </c>
      <c r="G42" s="9">
        <v>21</v>
      </c>
      <c r="H42" s="8" t="s">
        <v>8391</v>
      </c>
      <c r="I42" s="8" t="s">
        <v>73</v>
      </c>
      <c r="J42" s="8" t="s">
        <v>8392</v>
      </c>
      <c r="K42" s="8" t="s">
        <v>8388</v>
      </c>
      <c r="L42" s="9">
        <v>8928567939</v>
      </c>
      <c r="M42" s="9">
        <v>8424003238</v>
      </c>
      <c r="N42" s="9" t="s">
        <v>134</v>
      </c>
      <c r="O42" s="9">
        <v>545832348286</v>
      </c>
      <c r="P42" s="9" t="s">
        <v>8393</v>
      </c>
      <c r="Q42" s="9" t="s">
        <v>135</v>
      </c>
      <c r="R42" s="11">
        <v>42917</v>
      </c>
      <c r="S42" s="9">
        <v>2021</v>
      </c>
      <c r="T42" s="8" t="s">
        <v>5381</v>
      </c>
      <c r="U42" s="9">
        <v>404</v>
      </c>
      <c r="V42" s="12">
        <v>80.8</v>
      </c>
      <c r="W42" s="9">
        <v>2015</v>
      </c>
      <c r="X42" s="9" t="s">
        <v>79</v>
      </c>
      <c r="Y42" s="8" t="s">
        <v>8394</v>
      </c>
      <c r="Z42" s="9">
        <v>453</v>
      </c>
      <c r="AA42" s="12">
        <v>69.69</v>
      </c>
      <c r="AB42" s="9">
        <v>2017</v>
      </c>
      <c r="AC42" s="9" t="s">
        <v>79</v>
      </c>
      <c r="AD42" s="8" t="s">
        <v>81</v>
      </c>
      <c r="AE42" s="8" t="s">
        <v>81</v>
      </c>
      <c r="AF42" s="9" t="s">
        <v>81</v>
      </c>
      <c r="AG42" s="9" t="s">
        <v>81</v>
      </c>
      <c r="AH42" s="9" t="s">
        <v>81</v>
      </c>
      <c r="AI42" s="9" t="s">
        <v>81</v>
      </c>
      <c r="AJ42" s="9" t="s">
        <v>81</v>
      </c>
      <c r="AK42" s="9" t="s">
        <v>81</v>
      </c>
      <c r="AL42" s="9" t="s">
        <v>81</v>
      </c>
      <c r="AM42" s="9">
        <v>0</v>
      </c>
      <c r="AN42" s="13">
        <v>6.15</v>
      </c>
      <c r="AO42" s="13">
        <v>7.57</v>
      </c>
      <c r="AP42" s="13">
        <v>6.96</v>
      </c>
      <c r="AQ42" s="13">
        <v>6.08</v>
      </c>
      <c r="AR42" s="13">
        <v>7.89</v>
      </c>
      <c r="AS42" s="13">
        <v>9.07</v>
      </c>
      <c r="AT42" s="9">
        <v>43.72</v>
      </c>
      <c r="AU42" s="9">
        <v>7.29</v>
      </c>
      <c r="AV42" s="8" t="s">
        <v>138</v>
      </c>
      <c r="AW42" s="9">
        <v>0</v>
      </c>
      <c r="AX42" s="9">
        <v>1</v>
      </c>
      <c r="AY42" s="9" t="s">
        <v>83</v>
      </c>
      <c r="AZ42" s="9" t="s">
        <v>83</v>
      </c>
      <c r="BA42" s="9" t="s">
        <v>83</v>
      </c>
      <c r="BB42" s="9" t="s">
        <v>83</v>
      </c>
      <c r="BC42" s="8" t="s">
        <v>83</v>
      </c>
      <c r="BD42" s="8" t="s">
        <v>84</v>
      </c>
      <c r="BE42" s="8" t="s">
        <v>81</v>
      </c>
      <c r="BF42" s="8" t="s">
        <v>8395</v>
      </c>
      <c r="BG42" s="8" t="s">
        <v>86</v>
      </c>
      <c r="BH42" s="8" t="s">
        <v>8396</v>
      </c>
      <c r="BI42" s="8" t="s">
        <v>86</v>
      </c>
      <c r="BJ42" s="8" t="s">
        <v>89</v>
      </c>
      <c r="BK42" s="8" t="s">
        <v>8397</v>
      </c>
      <c r="BL42" s="8" t="s">
        <v>8398</v>
      </c>
      <c r="BM42" s="8" t="s">
        <v>8399</v>
      </c>
      <c r="BN42" s="8" t="s">
        <v>8400</v>
      </c>
      <c r="BO42" s="8" t="s">
        <v>3280</v>
      </c>
      <c r="BP42" s="14" t="s">
        <v>8401</v>
      </c>
      <c r="BQ42" s="14" t="s">
        <v>8402</v>
      </c>
      <c r="BR42" s="14" t="s">
        <v>8403</v>
      </c>
      <c r="BS42" s="14" t="s">
        <v>8404</v>
      </c>
      <c r="BT42" s="8" t="s">
        <v>81</v>
      </c>
      <c r="BU42" s="3"/>
    </row>
    <row r="43" spans="1:73" ht="15.75" thickBot="1">
      <c r="A43" s="7">
        <v>42</v>
      </c>
      <c r="B43" s="7"/>
      <c r="C43" s="9" t="s">
        <v>8996</v>
      </c>
      <c r="D43" s="8" t="s">
        <v>8997</v>
      </c>
      <c r="E43" s="8" t="s">
        <v>11712</v>
      </c>
      <c r="F43" s="9" t="s">
        <v>3006</v>
      </c>
      <c r="G43" s="9">
        <v>20</v>
      </c>
      <c r="H43" s="8" t="s">
        <v>8998</v>
      </c>
      <c r="I43" s="8" t="s">
        <v>591</v>
      </c>
      <c r="J43" s="8" t="s">
        <v>8999</v>
      </c>
      <c r="K43" s="8" t="s">
        <v>8995</v>
      </c>
      <c r="L43" s="9">
        <v>9757444797</v>
      </c>
      <c r="M43" s="9">
        <v>9029472180</v>
      </c>
      <c r="N43" s="9" t="s">
        <v>9000</v>
      </c>
      <c r="O43" s="9">
        <v>773775098912</v>
      </c>
      <c r="P43" s="9" t="s">
        <v>883</v>
      </c>
      <c r="Q43" s="9" t="s">
        <v>135</v>
      </c>
      <c r="R43" s="11">
        <v>42917</v>
      </c>
      <c r="S43" s="9">
        <v>2021</v>
      </c>
      <c r="T43" s="8" t="s">
        <v>9001</v>
      </c>
      <c r="U43" s="9">
        <v>431</v>
      </c>
      <c r="V43" s="12">
        <v>0.86199999999999999</v>
      </c>
      <c r="W43" s="9">
        <v>2015</v>
      </c>
      <c r="X43" s="9" t="s">
        <v>276</v>
      </c>
      <c r="Y43" s="8" t="s">
        <v>9002</v>
      </c>
      <c r="Z43" s="9">
        <v>421</v>
      </c>
      <c r="AA43" s="12">
        <v>0.64700000000000002</v>
      </c>
      <c r="AB43" s="9">
        <v>2017</v>
      </c>
      <c r="AC43" s="9" t="s">
        <v>79</v>
      </c>
      <c r="AD43" s="8" t="s">
        <v>81</v>
      </c>
      <c r="AE43" s="8" t="s">
        <v>81</v>
      </c>
      <c r="AF43" s="9" t="s">
        <v>81</v>
      </c>
      <c r="AG43" s="9" t="s">
        <v>81</v>
      </c>
      <c r="AH43" s="9" t="s">
        <v>81</v>
      </c>
      <c r="AI43" s="9" t="s">
        <v>5462</v>
      </c>
      <c r="AJ43" s="9" t="s">
        <v>81</v>
      </c>
      <c r="AK43" s="9" t="s">
        <v>81</v>
      </c>
      <c r="AL43" s="9" t="s">
        <v>81</v>
      </c>
      <c r="AM43" s="9">
        <v>0</v>
      </c>
      <c r="AN43" s="13">
        <v>6.43</v>
      </c>
      <c r="AO43" s="13">
        <v>6.8</v>
      </c>
      <c r="AP43" s="13">
        <v>7.8</v>
      </c>
      <c r="AQ43" s="13">
        <v>8</v>
      </c>
      <c r="AR43" s="13">
        <v>6.8</v>
      </c>
      <c r="AS43" s="8"/>
      <c r="AT43" s="9">
        <v>7.2</v>
      </c>
      <c r="AU43" s="9">
        <v>7.2</v>
      </c>
      <c r="AV43" s="8" t="s">
        <v>138</v>
      </c>
      <c r="AW43" s="9">
        <v>0</v>
      </c>
      <c r="AX43" s="9">
        <v>0</v>
      </c>
      <c r="AY43" s="9" t="s">
        <v>83</v>
      </c>
      <c r="AZ43" s="9" t="s">
        <v>83</v>
      </c>
      <c r="BA43" s="9" t="s">
        <v>83</v>
      </c>
      <c r="BB43" s="9" t="s">
        <v>83</v>
      </c>
      <c r="BC43" s="8" t="s">
        <v>83</v>
      </c>
      <c r="BD43" s="8" t="s">
        <v>84</v>
      </c>
      <c r="BE43" s="8" t="s">
        <v>81</v>
      </c>
      <c r="BF43" s="8" t="s">
        <v>9003</v>
      </c>
      <c r="BG43" s="8" t="s">
        <v>781</v>
      </c>
      <c r="BH43" s="8" t="s">
        <v>9004</v>
      </c>
      <c r="BI43" s="8" t="s">
        <v>9005</v>
      </c>
      <c r="BJ43" s="8" t="s">
        <v>89</v>
      </c>
      <c r="BK43" s="8" t="s">
        <v>9006</v>
      </c>
      <c r="BL43" s="8" t="s">
        <v>9007</v>
      </c>
      <c r="BM43" s="8" t="s">
        <v>9008</v>
      </c>
      <c r="BN43" s="8" t="s">
        <v>9009</v>
      </c>
      <c r="BO43" s="8" t="s">
        <v>1009</v>
      </c>
      <c r="BP43" s="14" t="s">
        <v>9010</v>
      </c>
      <c r="BQ43" s="14" t="s">
        <v>9011</v>
      </c>
      <c r="BR43" s="14" t="s">
        <v>9012</v>
      </c>
      <c r="BS43" s="8" t="s">
        <v>81</v>
      </c>
      <c r="BT43" s="8" t="s">
        <v>81</v>
      </c>
      <c r="BU43" s="3"/>
    </row>
    <row r="44" spans="1:73" ht="15.75" thickBot="1">
      <c r="A44" s="7">
        <v>43</v>
      </c>
      <c r="B44" s="7"/>
      <c r="C44" s="9" t="s">
        <v>11127</v>
      </c>
      <c r="D44" s="8" t="s">
        <v>11128</v>
      </c>
      <c r="E44" s="8" t="s">
        <v>11712</v>
      </c>
      <c r="F44" s="9" t="s">
        <v>11129</v>
      </c>
      <c r="G44" s="9">
        <v>21</v>
      </c>
      <c r="H44" s="8" t="s">
        <v>11130</v>
      </c>
      <c r="I44" s="8" t="s">
        <v>3182</v>
      </c>
      <c r="J44" s="8" t="s">
        <v>11131</v>
      </c>
      <c r="K44" s="8" t="s">
        <v>11126</v>
      </c>
      <c r="L44" s="9">
        <v>9323733890</v>
      </c>
      <c r="M44" s="9">
        <v>9082423629</v>
      </c>
      <c r="N44" s="9" t="s">
        <v>11132</v>
      </c>
      <c r="O44" s="9">
        <v>916530969552</v>
      </c>
      <c r="P44" s="9" t="s">
        <v>11133</v>
      </c>
      <c r="Q44" s="9" t="s">
        <v>135</v>
      </c>
      <c r="R44" s="11">
        <v>42917</v>
      </c>
      <c r="S44" s="9">
        <v>2021</v>
      </c>
      <c r="T44" s="8" t="s">
        <v>11134</v>
      </c>
      <c r="U44" s="9">
        <v>461</v>
      </c>
      <c r="V44" s="12">
        <v>92.2</v>
      </c>
      <c r="W44" s="9">
        <v>2015</v>
      </c>
      <c r="X44" s="9" t="s">
        <v>79</v>
      </c>
      <c r="Y44" s="8" t="s">
        <v>11135</v>
      </c>
      <c r="Z44" s="9">
        <v>503</v>
      </c>
      <c r="AA44" s="12">
        <v>77.38</v>
      </c>
      <c r="AB44" s="9">
        <v>2017</v>
      </c>
      <c r="AC44" s="9" t="s">
        <v>79</v>
      </c>
      <c r="AD44" s="8" t="s">
        <v>81</v>
      </c>
      <c r="AE44" s="8" t="s">
        <v>81</v>
      </c>
      <c r="AF44" s="9" t="s">
        <v>81</v>
      </c>
      <c r="AG44" s="9" t="s">
        <v>81</v>
      </c>
      <c r="AH44" s="9" t="s">
        <v>81</v>
      </c>
      <c r="AI44" s="9" t="s">
        <v>81</v>
      </c>
      <c r="AJ44" s="9" t="s">
        <v>81</v>
      </c>
      <c r="AK44" s="9" t="s">
        <v>81</v>
      </c>
      <c r="AL44" s="9" t="s">
        <v>81</v>
      </c>
      <c r="AM44" s="9">
        <v>0</v>
      </c>
      <c r="AN44" s="13">
        <v>7</v>
      </c>
      <c r="AO44" s="13">
        <v>7</v>
      </c>
      <c r="AP44" s="13">
        <v>6.15</v>
      </c>
      <c r="AQ44" s="13">
        <v>6.04</v>
      </c>
      <c r="AR44" s="13">
        <v>6.92</v>
      </c>
      <c r="AS44" s="13">
        <v>9.23</v>
      </c>
      <c r="AT44" s="9">
        <v>42.34</v>
      </c>
      <c r="AU44" s="9">
        <v>7.05</v>
      </c>
      <c r="AV44" s="8" t="s">
        <v>82</v>
      </c>
      <c r="AW44" s="9">
        <v>0</v>
      </c>
      <c r="AX44" s="9">
        <v>0</v>
      </c>
      <c r="AY44" s="9" t="s">
        <v>83</v>
      </c>
      <c r="AZ44" s="9" t="s">
        <v>83</v>
      </c>
      <c r="BA44" s="9" t="s">
        <v>83</v>
      </c>
      <c r="BB44" s="9" t="s">
        <v>83</v>
      </c>
      <c r="BC44" s="8" t="s">
        <v>83</v>
      </c>
      <c r="BD44" s="8" t="s">
        <v>84</v>
      </c>
      <c r="BE44" s="8" t="s">
        <v>81</v>
      </c>
      <c r="BF44" s="8" t="s">
        <v>11136</v>
      </c>
      <c r="BG44" s="8" t="s">
        <v>11137</v>
      </c>
      <c r="BH44" s="8" t="s">
        <v>11138</v>
      </c>
      <c r="BI44" s="8" t="s">
        <v>762</v>
      </c>
      <c r="BJ44" s="8" t="s">
        <v>89</v>
      </c>
      <c r="BK44" s="8" t="s">
        <v>11139</v>
      </c>
      <c r="BL44" s="8" t="s">
        <v>11140</v>
      </c>
      <c r="BM44" s="8" t="s">
        <v>2917</v>
      </c>
      <c r="BN44" s="8" t="s">
        <v>81</v>
      </c>
      <c r="BO44" s="8" t="s">
        <v>11141</v>
      </c>
      <c r="BP44" s="14" t="s">
        <v>11142</v>
      </c>
      <c r="BQ44" s="14" t="s">
        <v>11143</v>
      </c>
      <c r="BR44" s="14" t="s">
        <v>11144</v>
      </c>
      <c r="BS44" s="14" t="s">
        <v>11145</v>
      </c>
      <c r="BT44" s="8" t="s">
        <v>81</v>
      </c>
      <c r="BU44" s="3"/>
    </row>
    <row r="45" spans="1:73" ht="15.75" thickBot="1">
      <c r="A45" s="7">
        <v>44</v>
      </c>
      <c r="B45" s="7"/>
      <c r="C45" s="9" t="s">
        <v>10263</v>
      </c>
      <c r="D45" s="8" t="s">
        <v>10264</v>
      </c>
      <c r="E45" s="8" t="s">
        <v>11712</v>
      </c>
      <c r="F45" s="9" t="s">
        <v>5567</v>
      </c>
      <c r="G45" s="9">
        <v>20</v>
      </c>
      <c r="H45" s="8" t="s">
        <v>10265</v>
      </c>
      <c r="I45" s="8" t="s">
        <v>73</v>
      </c>
      <c r="J45" s="8" t="s">
        <v>10266</v>
      </c>
      <c r="K45" s="8" t="s">
        <v>10267</v>
      </c>
      <c r="L45" s="9">
        <v>9869000646</v>
      </c>
      <c r="M45" s="9">
        <v>9769102762</v>
      </c>
      <c r="N45" s="9" t="s">
        <v>10268</v>
      </c>
      <c r="O45" s="9">
        <v>343390053213</v>
      </c>
      <c r="P45" s="9" t="s">
        <v>10269</v>
      </c>
      <c r="Q45" s="9" t="s">
        <v>135</v>
      </c>
      <c r="R45" s="11">
        <v>42917</v>
      </c>
      <c r="S45" s="9">
        <v>2021</v>
      </c>
      <c r="T45" s="8" t="s">
        <v>7148</v>
      </c>
      <c r="U45" s="9">
        <v>453</v>
      </c>
      <c r="V45" s="12">
        <v>90.6</v>
      </c>
      <c r="W45" s="9">
        <v>2015</v>
      </c>
      <c r="X45" s="9" t="s">
        <v>79</v>
      </c>
      <c r="Y45" s="8" t="s">
        <v>10270</v>
      </c>
      <c r="Z45" s="9">
        <v>481</v>
      </c>
      <c r="AA45" s="12">
        <v>74</v>
      </c>
      <c r="AB45" s="9">
        <v>2017</v>
      </c>
      <c r="AC45" s="9" t="s">
        <v>79</v>
      </c>
      <c r="AD45" s="8" t="s">
        <v>81</v>
      </c>
      <c r="AE45" s="8" t="s">
        <v>81</v>
      </c>
      <c r="AF45" s="9" t="s">
        <v>81</v>
      </c>
      <c r="AG45" s="9" t="s">
        <v>81</v>
      </c>
      <c r="AH45" s="9" t="s">
        <v>81</v>
      </c>
      <c r="AI45" s="9" t="s">
        <v>81</v>
      </c>
      <c r="AJ45" s="9" t="s">
        <v>81</v>
      </c>
      <c r="AK45" s="9" t="s">
        <v>81</v>
      </c>
      <c r="AL45" s="9" t="s">
        <v>81</v>
      </c>
      <c r="AM45" s="9">
        <v>0</v>
      </c>
      <c r="AN45" s="13">
        <v>6.57</v>
      </c>
      <c r="AO45" s="13">
        <v>6.65</v>
      </c>
      <c r="AP45" s="13">
        <v>7.27</v>
      </c>
      <c r="AQ45" s="13">
        <v>6.54</v>
      </c>
      <c r="AR45" s="13">
        <v>6.58</v>
      </c>
      <c r="AS45" s="13">
        <v>8.4600000000000009</v>
      </c>
      <c r="AT45" s="9">
        <v>42.07</v>
      </c>
      <c r="AU45" s="9">
        <v>7.01</v>
      </c>
      <c r="AV45" s="8" t="s">
        <v>82</v>
      </c>
      <c r="AW45" s="9">
        <v>0</v>
      </c>
      <c r="AX45" s="9">
        <v>0</v>
      </c>
      <c r="AY45" s="9" t="s">
        <v>83</v>
      </c>
      <c r="AZ45" s="9" t="s">
        <v>83</v>
      </c>
      <c r="BA45" s="9" t="s">
        <v>83</v>
      </c>
      <c r="BB45" s="9" t="s">
        <v>83</v>
      </c>
      <c r="BC45" s="8" t="s">
        <v>83</v>
      </c>
      <c r="BD45" s="8" t="s">
        <v>84</v>
      </c>
      <c r="BE45" s="8" t="s">
        <v>81</v>
      </c>
      <c r="BF45" s="8" t="s">
        <v>10271</v>
      </c>
      <c r="BG45" s="8" t="s">
        <v>86</v>
      </c>
      <c r="BH45" s="8" t="s">
        <v>10272</v>
      </c>
      <c r="BI45" s="8" t="s">
        <v>86</v>
      </c>
      <c r="BJ45" s="8" t="s">
        <v>89</v>
      </c>
      <c r="BK45" s="8" t="s">
        <v>10273</v>
      </c>
      <c r="BL45" s="8" t="s">
        <v>10274</v>
      </c>
      <c r="BM45" s="8" t="s">
        <v>81</v>
      </c>
      <c r="BN45" s="8" t="s">
        <v>10275</v>
      </c>
      <c r="BO45" s="8" t="s">
        <v>10276</v>
      </c>
      <c r="BP45" s="14" t="s">
        <v>10277</v>
      </c>
      <c r="BQ45" s="14" t="s">
        <v>10278</v>
      </c>
      <c r="BR45" s="14" t="s">
        <v>10279</v>
      </c>
      <c r="BS45" s="14" t="s">
        <v>10280</v>
      </c>
      <c r="BT45" s="8" t="s">
        <v>81</v>
      </c>
      <c r="BU45" s="3"/>
    </row>
    <row r="46" spans="1:73" ht="15.75" thickBot="1">
      <c r="A46" s="7">
        <v>45</v>
      </c>
      <c r="B46" s="7"/>
      <c r="C46" s="9" t="s">
        <v>1762</v>
      </c>
      <c r="D46" s="8" t="s">
        <v>1763</v>
      </c>
      <c r="E46" s="8" t="s">
        <v>11712</v>
      </c>
      <c r="F46" s="10">
        <v>36651</v>
      </c>
      <c r="G46" s="9">
        <v>20</v>
      </c>
      <c r="H46" s="8" t="s">
        <v>1764</v>
      </c>
      <c r="I46" s="8" t="s">
        <v>591</v>
      </c>
      <c r="J46" s="8" t="s">
        <v>1765</v>
      </c>
      <c r="K46" s="8" t="s">
        <v>1761</v>
      </c>
      <c r="L46" s="9">
        <v>249362301</v>
      </c>
      <c r="M46" s="9">
        <v>8879963938</v>
      </c>
      <c r="N46" s="9" t="s">
        <v>1766</v>
      </c>
      <c r="O46" s="9" t="s">
        <v>1767</v>
      </c>
      <c r="P46" s="9" t="s">
        <v>1768</v>
      </c>
      <c r="Q46" s="9" t="s">
        <v>135</v>
      </c>
      <c r="R46" s="11">
        <v>42917</v>
      </c>
      <c r="S46" s="9">
        <v>2021</v>
      </c>
      <c r="T46" s="8" t="s">
        <v>1769</v>
      </c>
      <c r="U46" s="9">
        <v>396</v>
      </c>
      <c r="V46" s="12">
        <v>79.2</v>
      </c>
      <c r="W46" s="9">
        <v>2015</v>
      </c>
      <c r="X46" s="9" t="s">
        <v>79</v>
      </c>
      <c r="Y46" s="8" t="s">
        <v>1770</v>
      </c>
      <c r="Z46" s="9">
        <v>429</v>
      </c>
      <c r="AA46" s="12">
        <v>66</v>
      </c>
      <c r="AB46" s="9">
        <v>2017</v>
      </c>
      <c r="AC46" s="9" t="s">
        <v>79</v>
      </c>
      <c r="AD46" s="8" t="s">
        <v>81</v>
      </c>
      <c r="AE46" s="8" t="s">
        <v>81</v>
      </c>
      <c r="AF46" s="9" t="s">
        <v>81</v>
      </c>
      <c r="AG46" s="9" t="s">
        <v>81</v>
      </c>
      <c r="AH46" s="9" t="s">
        <v>81</v>
      </c>
      <c r="AI46" s="9" t="s">
        <v>81</v>
      </c>
      <c r="AJ46" s="9" t="s">
        <v>81</v>
      </c>
      <c r="AK46" s="9" t="s">
        <v>81</v>
      </c>
      <c r="AL46" s="9" t="s">
        <v>81</v>
      </c>
      <c r="AM46" s="9">
        <v>0</v>
      </c>
      <c r="AN46" s="13">
        <v>6.27</v>
      </c>
      <c r="AO46" s="13">
        <v>6.37</v>
      </c>
      <c r="AP46" s="13">
        <v>6.62</v>
      </c>
      <c r="AQ46" s="13">
        <v>6.65</v>
      </c>
      <c r="AR46" s="13">
        <v>7</v>
      </c>
      <c r="AS46" s="13">
        <v>7.53</v>
      </c>
      <c r="AT46" s="9">
        <v>40.44</v>
      </c>
      <c r="AU46" s="9">
        <v>6.72</v>
      </c>
      <c r="AV46" s="8" t="s">
        <v>82</v>
      </c>
      <c r="AW46" s="9">
        <v>0</v>
      </c>
      <c r="AX46" s="9">
        <v>1</v>
      </c>
      <c r="AY46" s="9" t="s">
        <v>83</v>
      </c>
      <c r="AZ46" s="9" t="s">
        <v>83</v>
      </c>
      <c r="BA46" s="9" t="s">
        <v>83</v>
      </c>
      <c r="BB46" s="9" t="s">
        <v>83</v>
      </c>
      <c r="BC46" s="8" t="s">
        <v>83</v>
      </c>
      <c r="BD46" s="8" t="s">
        <v>84</v>
      </c>
      <c r="BE46" s="8" t="s">
        <v>81</v>
      </c>
      <c r="BF46" s="8" t="s">
        <v>1771</v>
      </c>
      <c r="BG46" s="8" t="s">
        <v>1772</v>
      </c>
      <c r="BH46" s="8" t="s">
        <v>1773</v>
      </c>
      <c r="BI46" s="8" t="s">
        <v>1772</v>
      </c>
      <c r="BJ46" s="8" t="s">
        <v>89</v>
      </c>
      <c r="BK46" s="8" t="s">
        <v>1774</v>
      </c>
      <c r="BL46" s="8" t="s">
        <v>1775</v>
      </c>
      <c r="BM46" s="8" t="s">
        <v>1776</v>
      </c>
      <c r="BN46" s="8" t="s">
        <v>1777</v>
      </c>
      <c r="BO46" s="8" t="s">
        <v>1778</v>
      </c>
      <c r="BP46" s="14" t="s">
        <v>1779</v>
      </c>
      <c r="BQ46" s="14" t="s">
        <v>1780</v>
      </c>
      <c r="BR46" s="14" t="s">
        <v>1781</v>
      </c>
      <c r="BS46" s="14" t="s">
        <v>1782</v>
      </c>
      <c r="BT46" s="8" t="s">
        <v>81</v>
      </c>
      <c r="BU46" s="3"/>
    </row>
    <row r="47" spans="1:73" ht="15.75" thickBot="1">
      <c r="A47" s="7">
        <v>46</v>
      </c>
      <c r="B47" s="7"/>
      <c r="C47" s="9" t="s">
        <v>6913</v>
      </c>
      <c r="D47" s="8" t="s">
        <v>6914</v>
      </c>
      <c r="E47" s="8" t="s">
        <v>11712</v>
      </c>
      <c r="F47" s="9" t="s">
        <v>6915</v>
      </c>
      <c r="G47" s="9">
        <v>22</v>
      </c>
      <c r="H47" s="8" t="s">
        <v>6916</v>
      </c>
      <c r="I47" s="8" t="s">
        <v>73</v>
      </c>
      <c r="J47" s="8" t="s">
        <v>6917</v>
      </c>
      <c r="K47" s="8" t="s">
        <v>6912</v>
      </c>
      <c r="L47" s="9">
        <v>8080446652</v>
      </c>
      <c r="M47" s="9">
        <v>9096232544</v>
      </c>
      <c r="N47" s="9" t="s">
        <v>6918</v>
      </c>
      <c r="O47" s="9">
        <v>637155869373</v>
      </c>
      <c r="P47" s="9" t="s">
        <v>882</v>
      </c>
      <c r="Q47" s="9" t="s">
        <v>135</v>
      </c>
      <c r="R47" s="11">
        <v>42552</v>
      </c>
      <c r="S47" s="9">
        <v>2021</v>
      </c>
      <c r="T47" s="8" t="s">
        <v>6069</v>
      </c>
      <c r="U47" s="9">
        <v>443</v>
      </c>
      <c r="V47" s="12">
        <v>88.6</v>
      </c>
      <c r="W47" s="9">
        <v>2014</v>
      </c>
      <c r="X47" s="9" t="s">
        <v>79</v>
      </c>
      <c r="Y47" s="8" t="s">
        <v>6919</v>
      </c>
      <c r="Z47" s="9">
        <v>418</v>
      </c>
      <c r="AA47" s="12">
        <v>64.31</v>
      </c>
      <c r="AB47" s="9">
        <v>2016</v>
      </c>
      <c r="AC47" s="9" t="s">
        <v>79</v>
      </c>
      <c r="AD47" s="8" t="s">
        <v>81</v>
      </c>
      <c r="AE47" s="8" t="s">
        <v>81</v>
      </c>
      <c r="AF47" s="9" t="s">
        <v>81</v>
      </c>
      <c r="AG47" s="9" t="s">
        <v>81</v>
      </c>
      <c r="AH47" s="9" t="s">
        <v>81</v>
      </c>
      <c r="AI47" s="9" t="s">
        <v>81</v>
      </c>
      <c r="AJ47" s="9" t="s">
        <v>81</v>
      </c>
      <c r="AK47" s="9" t="s">
        <v>81</v>
      </c>
      <c r="AL47" s="9" t="s">
        <v>81</v>
      </c>
      <c r="AM47" s="9">
        <v>0</v>
      </c>
      <c r="AN47" s="13">
        <v>6.04</v>
      </c>
      <c r="AO47" s="13">
        <v>6.76</v>
      </c>
      <c r="AP47" s="13">
        <v>5.77</v>
      </c>
      <c r="AQ47" s="13">
        <v>6.23</v>
      </c>
      <c r="AR47" s="13">
        <v>6.88</v>
      </c>
      <c r="AS47" s="8"/>
      <c r="AT47" s="9">
        <v>31.68</v>
      </c>
      <c r="AU47" s="9">
        <v>6.34</v>
      </c>
      <c r="AV47" s="8" t="s">
        <v>138</v>
      </c>
      <c r="AW47" s="9">
        <v>0</v>
      </c>
      <c r="AX47" s="9">
        <v>3</v>
      </c>
      <c r="AY47" s="9" t="s">
        <v>83</v>
      </c>
      <c r="AZ47" s="9" t="s">
        <v>83</v>
      </c>
      <c r="BA47" s="9" t="s">
        <v>83</v>
      </c>
      <c r="BB47" s="9" t="s">
        <v>83</v>
      </c>
      <c r="BC47" s="8" t="s">
        <v>230</v>
      </c>
      <c r="BD47" s="8" t="s">
        <v>84</v>
      </c>
      <c r="BE47" s="8" t="s">
        <v>81</v>
      </c>
      <c r="BF47" s="8" t="s">
        <v>6920</v>
      </c>
      <c r="BG47" s="8" t="s">
        <v>81</v>
      </c>
      <c r="BH47" s="8" t="s">
        <v>6921</v>
      </c>
      <c r="BI47" s="8" t="s">
        <v>88</v>
      </c>
      <c r="BJ47" s="8" t="s">
        <v>89</v>
      </c>
      <c r="BK47" s="8" t="s">
        <v>6922</v>
      </c>
      <c r="BL47" s="8" t="s">
        <v>6923</v>
      </c>
      <c r="BM47" s="8" t="s">
        <v>6924</v>
      </c>
      <c r="BN47" s="8" t="s">
        <v>6925</v>
      </c>
      <c r="BO47" s="8" t="s">
        <v>6926</v>
      </c>
      <c r="BP47" s="14" t="s">
        <v>6927</v>
      </c>
      <c r="BQ47" s="14" t="s">
        <v>6928</v>
      </c>
      <c r="BR47" s="14" t="s">
        <v>6929</v>
      </c>
      <c r="BS47" s="14" t="s">
        <v>6930</v>
      </c>
      <c r="BT47" s="8" t="s">
        <v>81</v>
      </c>
      <c r="BU47" s="3"/>
    </row>
    <row r="48" spans="1:73" ht="15.75" thickBot="1">
      <c r="A48" s="7">
        <v>47</v>
      </c>
      <c r="B48" s="7"/>
      <c r="C48" s="9" t="s">
        <v>2521</v>
      </c>
      <c r="D48" s="8" t="s">
        <v>2522</v>
      </c>
      <c r="E48" s="8" t="s">
        <v>11712</v>
      </c>
      <c r="F48" s="9" t="s">
        <v>2523</v>
      </c>
      <c r="G48" s="9">
        <v>21</v>
      </c>
      <c r="H48" s="8" t="s">
        <v>2524</v>
      </c>
      <c r="I48" s="8" t="s">
        <v>2525</v>
      </c>
      <c r="J48" s="8" t="s">
        <v>2526</v>
      </c>
      <c r="K48" s="8" t="s">
        <v>2520</v>
      </c>
      <c r="L48" s="9">
        <v>9082375893</v>
      </c>
      <c r="M48" s="9">
        <v>9769086102</v>
      </c>
      <c r="N48" s="9" t="s">
        <v>2527</v>
      </c>
      <c r="O48" s="9">
        <v>921039139776</v>
      </c>
      <c r="P48" s="9" t="s">
        <v>2528</v>
      </c>
      <c r="Q48" s="9" t="s">
        <v>135</v>
      </c>
      <c r="R48" s="11">
        <v>42917</v>
      </c>
      <c r="S48" s="9">
        <v>2021</v>
      </c>
      <c r="T48" s="8" t="s">
        <v>2529</v>
      </c>
      <c r="U48" s="9">
        <v>541</v>
      </c>
      <c r="V48" s="12">
        <v>90.17</v>
      </c>
      <c r="W48" s="9">
        <v>2015</v>
      </c>
      <c r="X48" s="9" t="s">
        <v>398</v>
      </c>
      <c r="Y48" s="8" t="s">
        <v>2530</v>
      </c>
      <c r="Z48" s="9">
        <v>452</v>
      </c>
      <c r="AA48" s="12">
        <v>69.540000000000006</v>
      </c>
      <c r="AB48" s="9">
        <v>2017</v>
      </c>
      <c r="AC48" s="9" t="s">
        <v>79</v>
      </c>
      <c r="AD48" s="8" t="s">
        <v>81</v>
      </c>
      <c r="AE48" s="8" t="s">
        <v>81</v>
      </c>
      <c r="AF48" s="9" t="s">
        <v>81</v>
      </c>
      <c r="AG48" s="9" t="s">
        <v>81</v>
      </c>
      <c r="AH48" s="9" t="s">
        <v>81</v>
      </c>
      <c r="AI48" s="9" t="s">
        <v>81</v>
      </c>
      <c r="AJ48" s="9" t="s">
        <v>81</v>
      </c>
      <c r="AK48" s="9" t="s">
        <v>81</v>
      </c>
      <c r="AL48" s="9" t="s">
        <v>81</v>
      </c>
      <c r="AM48" s="9">
        <v>0</v>
      </c>
      <c r="AN48" s="13">
        <v>6.11</v>
      </c>
      <c r="AO48" s="13">
        <v>6</v>
      </c>
      <c r="AP48" s="13">
        <v>5.88</v>
      </c>
      <c r="AQ48" s="13">
        <v>6.15</v>
      </c>
      <c r="AR48" s="13">
        <v>6.73</v>
      </c>
      <c r="AS48" s="8"/>
      <c r="AT48" s="9">
        <v>30.87</v>
      </c>
      <c r="AU48" s="9">
        <v>6.1740000000000004</v>
      </c>
      <c r="AV48" s="8" t="s">
        <v>138</v>
      </c>
      <c r="AW48" s="9">
        <v>0</v>
      </c>
      <c r="AX48" s="9">
        <v>6</v>
      </c>
      <c r="AY48" s="9" t="s">
        <v>83</v>
      </c>
      <c r="AZ48" s="9" t="s">
        <v>83</v>
      </c>
      <c r="BA48" s="9" t="s">
        <v>83</v>
      </c>
      <c r="BB48" s="9" t="s">
        <v>83</v>
      </c>
      <c r="BC48" s="8" t="s">
        <v>83</v>
      </c>
      <c r="BD48" s="8" t="s">
        <v>84</v>
      </c>
      <c r="BE48" s="8" t="s">
        <v>81</v>
      </c>
      <c r="BF48" s="8" t="s">
        <v>2531</v>
      </c>
      <c r="BG48" s="8" t="s">
        <v>1831</v>
      </c>
      <c r="BH48" s="8" t="s">
        <v>2532</v>
      </c>
      <c r="BI48" s="8" t="s">
        <v>379</v>
      </c>
      <c r="BJ48" s="8" t="s">
        <v>89</v>
      </c>
      <c r="BK48" s="8" t="s">
        <v>81</v>
      </c>
      <c r="BL48" s="8" t="s">
        <v>2533</v>
      </c>
      <c r="BM48" s="8" t="s">
        <v>81</v>
      </c>
      <c r="BN48" s="8" t="s">
        <v>81</v>
      </c>
      <c r="BO48" s="8" t="s">
        <v>2534</v>
      </c>
      <c r="BP48" s="14" t="s">
        <v>2535</v>
      </c>
      <c r="BQ48" s="14" t="s">
        <v>2536</v>
      </c>
      <c r="BR48" s="8" t="s">
        <v>2520</v>
      </c>
      <c r="BS48" s="14" t="s">
        <v>2537</v>
      </c>
      <c r="BT48" s="8" t="s">
        <v>81</v>
      </c>
      <c r="BU48" s="3"/>
    </row>
    <row r="49" spans="1:73" ht="15.75" thickBot="1">
      <c r="A49" s="7">
        <v>1</v>
      </c>
      <c r="B49" s="7"/>
      <c r="C49" s="9" t="s">
        <v>5202</v>
      </c>
      <c r="D49" s="8" t="s">
        <v>5203</v>
      </c>
      <c r="E49" s="8" t="s">
        <v>11706</v>
      </c>
      <c r="F49" s="9" t="s">
        <v>1459</v>
      </c>
      <c r="G49" s="9">
        <v>20</v>
      </c>
      <c r="H49" s="8" t="s">
        <v>5204</v>
      </c>
      <c r="I49" s="8" t="s">
        <v>73</v>
      </c>
      <c r="J49" s="8" t="s">
        <v>5205</v>
      </c>
      <c r="K49" s="8" t="s">
        <v>5201</v>
      </c>
      <c r="L49" s="9">
        <v>2225476511</v>
      </c>
      <c r="M49" s="9">
        <v>9768340479</v>
      </c>
      <c r="N49" s="9" t="s">
        <v>5206</v>
      </c>
      <c r="O49" s="9">
        <v>909452182942</v>
      </c>
      <c r="P49" s="9" t="s">
        <v>81</v>
      </c>
      <c r="Q49" s="9" t="s">
        <v>135</v>
      </c>
      <c r="R49" s="11">
        <v>42917</v>
      </c>
      <c r="S49" s="9">
        <v>2021</v>
      </c>
      <c r="T49" s="8" t="s">
        <v>5207</v>
      </c>
      <c r="U49" s="9">
        <v>469</v>
      </c>
      <c r="V49" s="12">
        <v>93.8</v>
      </c>
      <c r="W49" s="9">
        <v>2015</v>
      </c>
      <c r="X49" s="9" t="s">
        <v>79</v>
      </c>
      <c r="Y49" s="8" t="s">
        <v>5208</v>
      </c>
      <c r="Z49" s="9">
        <v>510</v>
      </c>
      <c r="AA49" s="12">
        <v>78.459999999999994</v>
      </c>
      <c r="AB49" s="9">
        <v>2017</v>
      </c>
      <c r="AC49" s="9" t="s">
        <v>79</v>
      </c>
      <c r="AD49" s="8" t="s">
        <v>81</v>
      </c>
      <c r="AE49" s="8" t="s">
        <v>81</v>
      </c>
      <c r="AF49" s="9" t="s">
        <v>81</v>
      </c>
      <c r="AG49" s="9" t="s">
        <v>81</v>
      </c>
      <c r="AH49" s="9" t="s">
        <v>81</v>
      </c>
      <c r="AI49" s="9" t="s">
        <v>81</v>
      </c>
      <c r="AJ49" s="9" t="s">
        <v>81</v>
      </c>
      <c r="AK49" s="9" t="s">
        <v>81</v>
      </c>
      <c r="AL49" s="9" t="s">
        <v>81</v>
      </c>
      <c r="AM49" s="9">
        <v>0</v>
      </c>
      <c r="AN49" s="13">
        <v>7.17</v>
      </c>
      <c r="AO49" s="13">
        <v>6.92</v>
      </c>
      <c r="AP49" s="13">
        <v>6.76</v>
      </c>
      <c r="AQ49" s="13">
        <v>6.46</v>
      </c>
      <c r="AR49" s="13">
        <v>5.69</v>
      </c>
      <c r="AS49" s="8"/>
      <c r="AT49" s="9">
        <v>33</v>
      </c>
      <c r="AU49" s="9">
        <v>6.6</v>
      </c>
      <c r="AV49" s="8" t="s">
        <v>138</v>
      </c>
      <c r="AW49" s="9">
        <v>1</v>
      </c>
      <c r="AX49" s="9">
        <v>2</v>
      </c>
      <c r="AY49" s="9" t="s">
        <v>83</v>
      </c>
      <c r="AZ49" s="9" t="s">
        <v>83</v>
      </c>
      <c r="BA49" s="9" t="s">
        <v>83</v>
      </c>
      <c r="BB49" s="9" t="s">
        <v>83</v>
      </c>
      <c r="BC49" s="8" t="s">
        <v>83</v>
      </c>
      <c r="BD49" s="8" t="s">
        <v>84</v>
      </c>
      <c r="BE49" s="8" t="s">
        <v>81</v>
      </c>
      <c r="BF49" s="8" t="s">
        <v>5209</v>
      </c>
      <c r="BG49" s="8" t="s">
        <v>5210</v>
      </c>
      <c r="BH49" s="8" t="s">
        <v>5211</v>
      </c>
      <c r="BI49" s="8" t="s">
        <v>2914</v>
      </c>
      <c r="BJ49" s="8" t="s">
        <v>89</v>
      </c>
      <c r="BK49" s="8" t="s">
        <v>5212</v>
      </c>
      <c r="BL49" s="8" t="s">
        <v>5213</v>
      </c>
      <c r="BM49" s="8" t="s">
        <v>5214</v>
      </c>
      <c r="BN49" s="8" t="s">
        <v>5215</v>
      </c>
      <c r="BO49" s="8" t="s">
        <v>5216</v>
      </c>
      <c r="BP49" s="14" t="s">
        <v>5217</v>
      </c>
      <c r="BQ49" s="14" t="s">
        <v>5218</v>
      </c>
      <c r="BR49" s="8" t="s">
        <v>5219</v>
      </c>
      <c r="BS49" s="8" t="s">
        <v>81</v>
      </c>
      <c r="BT49" s="8" t="s">
        <v>81</v>
      </c>
      <c r="BU49" s="3"/>
    </row>
    <row r="50" spans="1:73" ht="15.75" thickBot="1">
      <c r="A50" s="7">
        <v>2</v>
      </c>
      <c r="B50" s="7"/>
      <c r="C50" s="9" t="s">
        <v>2421</v>
      </c>
      <c r="D50" s="8" t="s">
        <v>2422</v>
      </c>
      <c r="E50" s="8" t="s">
        <v>11706</v>
      </c>
      <c r="F50" s="9" t="s">
        <v>2255</v>
      </c>
      <c r="G50" s="9">
        <v>21</v>
      </c>
      <c r="H50" s="8" t="s">
        <v>2423</v>
      </c>
      <c r="I50" s="8" t="s">
        <v>2424</v>
      </c>
      <c r="J50" s="8" t="s">
        <v>2425</v>
      </c>
      <c r="K50" s="8" t="s">
        <v>2420</v>
      </c>
      <c r="L50" s="9">
        <v>2226425206</v>
      </c>
      <c r="M50" s="9">
        <v>9619654268</v>
      </c>
      <c r="N50" s="9" t="s">
        <v>2426</v>
      </c>
      <c r="O50" s="9">
        <v>379894268698</v>
      </c>
      <c r="P50" s="9" t="s">
        <v>134</v>
      </c>
      <c r="Q50" s="9" t="s">
        <v>135</v>
      </c>
      <c r="R50" s="11">
        <v>42917</v>
      </c>
      <c r="S50" s="9">
        <v>2021</v>
      </c>
      <c r="T50" s="8" t="s">
        <v>2427</v>
      </c>
      <c r="U50" s="9">
        <v>457</v>
      </c>
      <c r="V50" s="12">
        <v>91.4</v>
      </c>
      <c r="W50" s="9">
        <v>2015</v>
      </c>
      <c r="X50" s="9" t="s">
        <v>79</v>
      </c>
      <c r="Y50" s="8" t="s">
        <v>2428</v>
      </c>
      <c r="Z50" s="9">
        <v>424</v>
      </c>
      <c r="AA50" s="12">
        <v>65.23</v>
      </c>
      <c r="AB50" s="9">
        <v>2017</v>
      </c>
      <c r="AC50" s="9" t="s">
        <v>79</v>
      </c>
      <c r="AD50" s="8" t="s">
        <v>81</v>
      </c>
      <c r="AE50" s="8" t="s">
        <v>81</v>
      </c>
      <c r="AF50" s="9" t="s">
        <v>81</v>
      </c>
      <c r="AG50" s="9" t="s">
        <v>81</v>
      </c>
      <c r="AH50" s="9" t="s">
        <v>81</v>
      </c>
      <c r="AI50" s="9" t="s">
        <v>81</v>
      </c>
      <c r="AJ50" s="9" t="s">
        <v>81</v>
      </c>
      <c r="AK50" s="9" t="s">
        <v>81</v>
      </c>
      <c r="AL50" s="9" t="s">
        <v>81</v>
      </c>
      <c r="AM50" s="9">
        <v>0</v>
      </c>
      <c r="AN50" s="13">
        <v>6</v>
      </c>
      <c r="AO50" s="13">
        <v>6.53</v>
      </c>
      <c r="AP50" s="13">
        <v>7.23</v>
      </c>
      <c r="AQ50" s="13">
        <v>6.03</v>
      </c>
      <c r="AR50" s="13">
        <v>5.73</v>
      </c>
      <c r="AS50" s="8"/>
      <c r="AT50" s="9">
        <v>31.52</v>
      </c>
      <c r="AU50" s="9">
        <v>6.3</v>
      </c>
      <c r="AV50" s="8" t="s">
        <v>138</v>
      </c>
      <c r="AW50" s="9">
        <v>1</v>
      </c>
      <c r="AX50" s="9">
        <v>2</v>
      </c>
      <c r="AY50" s="9" t="s">
        <v>83</v>
      </c>
      <c r="AZ50" s="9" t="s">
        <v>83</v>
      </c>
      <c r="BA50" s="9" t="s">
        <v>83</v>
      </c>
      <c r="BB50" s="9" t="s">
        <v>83</v>
      </c>
      <c r="BC50" s="8" t="s">
        <v>83</v>
      </c>
      <c r="BD50" s="8" t="s">
        <v>84</v>
      </c>
      <c r="BE50" s="8" t="s">
        <v>81</v>
      </c>
      <c r="BF50" s="8" t="s">
        <v>2429</v>
      </c>
      <c r="BG50" s="8" t="s">
        <v>358</v>
      </c>
      <c r="BH50" s="8" t="s">
        <v>2430</v>
      </c>
      <c r="BI50" s="8" t="s">
        <v>88</v>
      </c>
      <c r="BJ50" s="8" t="s">
        <v>89</v>
      </c>
      <c r="BK50" s="8" t="s">
        <v>2431</v>
      </c>
      <c r="BL50" s="8" t="s">
        <v>2432</v>
      </c>
      <c r="BM50" s="8" t="s">
        <v>2433</v>
      </c>
      <c r="BN50" s="8" t="s">
        <v>2434</v>
      </c>
      <c r="BO50" s="8" t="s">
        <v>2435</v>
      </c>
      <c r="BP50" s="14" t="s">
        <v>2436</v>
      </c>
      <c r="BQ50" s="14" t="s">
        <v>2437</v>
      </c>
      <c r="BR50" s="14" t="s">
        <v>2438</v>
      </c>
      <c r="BS50" s="14" t="s">
        <v>2439</v>
      </c>
      <c r="BT50" s="8" t="s">
        <v>81</v>
      </c>
      <c r="BU50" s="3"/>
    </row>
    <row r="51" spans="1:73" ht="15.75" thickBot="1">
      <c r="A51" s="7">
        <v>3</v>
      </c>
      <c r="B51" s="7"/>
      <c r="C51" s="9" t="s">
        <v>4643</v>
      </c>
      <c r="D51" s="8" t="s">
        <v>4644</v>
      </c>
      <c r="E51" s="8" t="s">
        <v>11706</v>
      </c>
      <c r="F51" s="9" t="s">
        <v>4645</v>
      </c>
      <c r="G51" s="9">
        <v>20</v>
      </c>
      <c r="H51" s="8" t="s">
        <v>4646</v>
      </c>
      <c r="I51" s="8" t="s">
        <v>73</v>
      </c>
      <c r="J51" s="8" t="s">
        <v>4647</v>
      </c>
      <c r="K51" s="8" t="s">
        <v>4642</v>
      </c>
      <c r="L51" s="9">
        <v>8291337268</v>
      </c>
      <c r="M51" s="9">
        <v>8291337268</v>
      </c>
      <c r="N51" s="9" t="s">
        <v>4648</v>
      </c>
      <c r="O51" s="9">
        <v>330277899801</v>
      </c>
      <c r="P51" s="9" t="s">
        <v>134</v>
      </c>
      <c r="Q51" s="9" t="s">
        <v>135</v>
      </c>
      <c r="R51" s="11">
        <v>42917</v>
      </c>
      <c r="S51" s="9">
        <v>2021</v>
      </c>
      <c r="T51" s="8" t="s">
        <v>4649</v>
      </c>
      <c r="U51" s="9">
        <v>451</v>
      </c>
      <c r="V51" s="12">
        <v>90.2</v>
      </c>
      <c r="W51" s="9">
        <v>2015</v>
      </c>
      <c r="X51" s="9" t="s">
        <v>79</v>
      </c>
      <c r="Y51" s="8" t="s">
        <v>4650</v>
      </c>
      <c r="Z51" s="9">
        <v>524</v>
      </c>
      <c r="AA51" s="12">
        <v>80.62</v>
      </c>
      <c r="AB51" s="9">
        <v>2017</v>
      </c>
      <c r="AC51" s="9" t="s">
        <v>79</v>
      </c>
      <c r="AD51" s="8" t="s">
        <v>81</v>
      </c>
      <c r="AE51" s="8" t="s">
        <v>81</v>
      </c>
      <c r="AF51" s="9" t="s">
        <v>81</v>
      </c>
      <c r="AG51" s="9" t="s">
        <v>81</v>
      </c>
      <c r="AH51" s="9" t="s">
        <v>81</v>
      </c>
      <c r="AI51" s="9" t="s">
        <v>81</v>
      </c>
      <c r="AJ51" s="9" t="s">
        <v>81</v>
      </c>
      <c r="AK51" s="9" t="s">
        <v>81</v>
      </c>
      <c r="AL51" s="9" t="s">
        <v>81</v>
      </c>
      <c r="AM51" s="9">
        <v>0</v>
      </c>
      <c r="AN51" s="13">
        <v>7.61</v>
      </c>
      <c r="AO51" s="13">
        <v>7.44</v>
      </c>
      <c r="AP51" s="13">
        <v>7.54</v>
      </c>
      <c r="AQ51" s="13">
        <v>8.4600000000000009</v>
      </c>
      <c r="AR51" s="13">
        <v>0</v>
      </c>
      <c r="AS51" s="8"/>
      <c r="AT51" s="9">
        <v>31.05</v>
      </c>
      <c r="AU51" s="9">
        <v>6.21</v>
      </c>
      <c r="AV51" s="8" t="s">
        <v>138</v>
      </c>
      <c r="AW51" s="9">
        <v>1</v>
      </c>
      <c r="AX51" s="9">
        <v>0</v>
      </c>
      <c r="AY51" s="9" t="s">
        <v>83</v>
      </c>
      <c r="AZ51" s="9" t="s">
        <v>83</v>
      </c>
      <c r="BA51" s="9" t="s">
        <v>83</v>
      </c>
      <c r="BB51" s="9" t="s">
        <v>83</v>
      </c>
      <c r="BC51" s="8" t="s">
        <v>83</v>
      </c>
      <c r="BD51" s="8" t="s">
        <v>84</v>
      </c>
      <c r="BE51" s="8" t="s">
        <v>81</v>
      </c>
      <c r="BF51" s="8" t="s">
        <v>4651</v>
      </c>
      <c r="BG51" s="8" t="s">
        <v>553</v>
      </c>
      <c r="BH51" s="8" t="s">
        <v>4652</v>
      </c>
      <c r="BI51" s="8" t="s">
        <v>824</v>
      </c>
      <c r="BJ51" s="8" t="s">
        <v>89</v>
      </c>
      <c r="BK51" s="8" t="s">
        <v>4653</v>
      </c>
      <c r="BL51" s="8" t="s">
        <v>4654</v>
      </c>
      <c r="BM51" s="8" t="s">
        <v>4655</v>
      </c>
      <c r="BN51" s="8" t="s">
        <v>538</v>
      </c>
      <c r="BO51" s="8" t="s">
        <v>4656</v>
      </c>
      <c r="BP51" s="14" t="s">
        <v>4657</v>
      </c>
      <c r="BQ51" s="14" t="s">
        <v>4658</v>
      </c>
      <c r="BR51" s="14" t="s">
        <v>4659</v>
      </c>
      <c r="BS51" s="14" t="s">
        <v>4660</v>
      </c>
      <c r="BT51" s="8" t="s">
        <v>81</v>
      </c>
      <c r="BU51" s="3"/>
    </row>
    <row r="52" spans="1:73" ht="15.75" thickBot="1">
      <c r="A52" s="7">
        <v>4</v>
      </c>
      <c r="B52" s="7"/>
      <c r="C52" s="9" t="s">
        <v>7181</v>
      </c>
      <c r="D52" s="8" t="s">
        <v>7182</v>
      </c>
      <c r="E52" s="8" t="s">
        <v>11706</v>
      </c>
      <c r="F52" s="9" t="s">
        <v>2947</v>
      </c>
      <c r="G52" s="9">
        <v>21</v>
      </c>
      <c r="H52" s="8" t="s">
        <v>7183</v>
      </c>
      <c r="I52" s="8" t="s">
        <v>7183</v>
      </c>
      <c r="J52" s="8" t="s">
        <v>7184</v>
      </c>
      <c r="K52" s="8" t="s">
        <v>7180</v>
      </c>
      <c r="L52" s="9">
        <v>8286106604</v>
      </c>
      <c r="M52" s="9">
        <v>8286106604</v>
      </c>
      <c r="N52" s="9" t="s">
        <v>7185</v>
      </c>
      <c r="O52" s="9">
        <v>867006277260</v>
      </c>
      <c r="P52" s="9" t="s">
        <v>134</v>
      </c>
      <c r="Q52" s="9" t="s">
        <v>135</v>
      </c>
      <c r="R52" s="11">
        <v>42917</v>
      </c>
      <c r="S52" s="9">
        <v>2021</v>
      </c>
      <c r="T52" s="8" t="s">
        <v>7186</v>
      </c>
      <c r="U52" s="9">
        <v>398</v>
      </c>
      <c r="V52" s="12">
        <v>79.599999999999994</v>
      </c>
      <c r="W52" s="9">
        <v>2015</v>
      </c>
      <c r="X52" s="9" t="s">
        <v>79</v>
      </c>
      <c r="Y52" s="8" t="s">
        <v>7187</v>
      </c>
      <c r="Z52" s="9">
        <v>443</v>
      </c>
      <c r="AA52" s="12">
        <v>68.150000000000006</v>
      </c>
      <c r="AB52" s="9">
        <v>2017</v>
      </c>
      <c r="AC52" s="9" t="s">
        <v>79</v>
      </c>
      <c r="AD52" s="8" t="s">
        <v>81</v>
      </c>
      <c r="AE52" s="8" t="s">
        <v>81</v>
      </c>
      <c r="AF52" s="9" t="s">
        <v>81</v>
      </c>
      <c r="AG52" s="9" t="s">
        <v>81</v>
      </c>
      <c r="AH52" s="9" t="s">
        <v>81</v>
      </c>
      <c r="AI52" s="9" t="s">
        <v>81</v>
      </c>
      <c r="AJ52" s="9" t="s">
        <v>81</v>
      </c>
      <c r="AK52" s="9" t="s">
        <v>81</v>
      </c>
      <c r="AL52" s="9" t="s">
        <v>81</v>
      </c>
      <c r="AM52" s="9">
        <v>0</v>
      </c>
      <c r="AN52" s="13">
        <v>6.33</v>
      </c>
      <c r="AO52" s="13">
        <v>6.15</v>
      </c>
      <c r="AP52" s="13">
        <v>5.92</v>
      </c>
      <c r="AQ52" s="13">
        <v>5.3</v>
      </c>
      <c r="AR52" s="13">
        <v>5.29</v>
      </c>
      <c r="AS52" s="8"/>
      <c r="AT52" s="9">
        <v>28.99</v>
      </c>
      <c r="AU52" s="9">
        <v>5.7889999999999997</v>
      </c>
      <c r="AV52" s="8" t="s">
        <v>138</v>
      </c>
      <c r="AW52" s="9">
        <v>1</v>
      </c>
      <c r="AX52" s="9">
        <v>0</v>
      </c>
      <c r="AY52" s="9" t="s">
        <v>83</v>
      </c>
      <c r="AZ52" s="9" t="s">
        <v>83</v>
      </c>
      <c r="BA52" s="9" t="s">
        <v>83</v>
      </c>
      <c r="BB52" s="9" t="s">
        <v>83</v>
      </c>
      <c r="BC52" s="8" t="s">
        <v>83</v>
      </c>
      <c r="BD52" s="8" t="s">
        <v>84</v>
      </c>
      <c r="BE52" s="8" t="s">
        <v>81</v>
      </c>
      <c r="BF52" s="8" t="s">
        <v>7188</v>
      </c>
      <c r="BG52" s="8" t="s">
        <v>1327</v>
      </c>
      <c r="BH52" s="8" t="s">
        <v>7189</v>
      </c>
      <c r="BI52" s="8" t="s">
        <v>88</v>
      </c>
      <c r="BJ52" s="8" t="s">
        <v>89</v>
      </c>
      <c r="BK52" s="8" t="s">
        <v>81</v>
      </c>
      <c r="BL52" s="8" t="s">
        <v>7190</v>
      </c>
      <c r="BM52" s="8" t="s">
        <v>2999</v>
      </c>
      <c r="BN52" s="8" t="s">
        <v>538</v>
      </c>
      <c r="BO52" s="8" t="s">
        <v>1010</v>
      </c>
      <c r="BP52" s="14" t="s">
        <v>7191</v>
      </c>
      <c r="BQ52" s="14" t="s">
        <v>7192</v>
      </c>
      <c r="BR52" s="14" t="s">
        <v>7193</v>
      </c>
      <c r="BS52" s="14" t="s">
        <v>7194</v>
      </c>
      <c r="BT52" s="8" t="s">
        <v>81</v>
      </c>
      <c r="BU52" s="3"/>
    </row>
    <row r="53" spans="1:73" ht="15.75" thickBot="1">
      <c r="A53" s="7">
        <v>5</v>
      </c>
      <c r="B53" s="7"/>
      <c r="C53" s="9" t="s">
        <v>4294</v>
      </c>
      <c r="D53" s="8" t="s">
        <v>4295</v>
      </c>
      <c r="E53" s="8" t="s">
        <v>11706</v>
      </c>
      <c r="F53" s="9" t="s">
        <v>201</v>
      </c>
      <c r="G53" s="9">
        <v>20</v>
      </c>
      <c r="H53" s="8" t="s">
        <v>4296</v>
      </c>
      <c r="I53" s="8" t="s">
        <v>4296</v>
      </c>
      <c r="J53" s="8" t="s">
        <v>4297</v>
      </c>
      <c r="K53" s="8" t="s">
        <v>4293</v>
      </c>
      <c r="L53" s="9">
        <v>9930761199</v>
      </c>
      <c r="M53" s="9">
        <v>9664203948</v>
      </c>
      <c r="N53" s="9" t="s">
        <v>4298</v>
      </c>
      <c r="O53" s="9">
        <v>517107397624</v>
      </c>
      <c r="P53" s="9" t="s">
        <v>4299</v>
      </c>
      <c r="Q53" s="9" t="s">
        <v>135</v>
      </c>
      <c r="R53" s="11">
        <v>42917</v>
      </c>
      <c r="S53" s="9">
        <v>2021</v>
      </c>
      <c r="T53" s="8" t="s">
        <v>4300</v>
      </c>
      <c r="U53" s="9">
        <v>432</v>
      </c>
      <c r="V53" s="12">
        <v>86.4</v>
      </c>
      <c r="W53" s="9">
        <v>2015</v>
      </c>
      <c r="X53" s="9" t="s">
        <v>79</v>
      </c>
      <c r="Y53" s="8" t="s">
        <v>2846</v>
      </c>
      <c r="Z53" s="9">
        <v>459</v>
      </c>
      <c r="AA53" s="12">
        <v>70.62</v>
      </c>
      <c r="AB53" s="9">
        <v>2017</v>
      </c>
      <c r="AC53" s="9" t="s">
        <v>79</v>
      </c>
      <c r="AD53" s="8" t="s">
        <v>81</v>
      </c>
      <c r="AE53" s="8" t="s">
        <v>81</v>
      </c>
      <c r="AF53" s="9" t="s">
        <v>81</v>
      </c>
      <c r="AG53" s="9" t="s">
        <v>81</v>
      </c>
      <c r="AH53" s="9" t="s">
        <v>81</v>
      </c>
      <c r="AI53" s="9" t="s">
        <v>81</v>
      </c>
      <c r="AJ53" s="9" t="s">
        <v>81</v>
      </c>
      <c r="AK53" s="9" t="s">
        <v>81</v>
      </c>
      <c r="AL53" s="9" t="s">
        <v>81</v>
      </c>
      <c r="AM53" s="9">
        <v>0</v>
      </c>
      <c r="AN53" s="13">
        <v>6.24</v>
      </c>
      <c r="AO53" s="13">
        <v>6.11</v>
      </c>
      <c r="AP53" s="13">
        <v>5.73</v>
      </c>
      <c r="AQ53" s="13">
        <v>5</v>
      </c>
      <c r="AR53" s="13">
        <v>5</v>
      </c>
      <c r="AS53" s="8"/>
      <c r="AT53" s="9">
        <v>28.08</v>
      </c>
      <c r="AU53" s="9">
        <v>5.6159999999999997</v>
      </c>
      <c r="AV53" s="8" t="s">
        <v>138</v>
      </c>
      <c r="AW53" s="9">
        <v>1</v>
      </c>
      <c r="AX53" s="9">
        <v>5</v>
      </c>
      <c r="AY53" s="9" t="s">
        <v>83</v>
      </c>
      <c r="AZ53" s="9" t="s">
        <v>83</v>
      </c>
      <c r="BA53" s="9" t="s">
        <v>83</v>
      </c>
      <c r="BB53" s="9" t="s">
        <v>83</v>
      </c>
      <c r="BC53" s="8" t="s">
        <v>83</v>
      </c>
      <c r="BD53" s="8" t="s">
        <v>84</v>
      </c>
      <c r="BE53" s="8" t="s">
        <v>81</v>
      </c>
      <c r="BF53" s="8" t="s">
        <v>4301</v>
      </c>
      <c r="BG53" s="8" t="s">
        <v>86</v>
      </c>
      <c r="BH53" s="8" t="s">
        <v>4302</v>
      </c>
      <c r="BI53" s="8" t="s">
        <v>86</v>
      </c>
      <c r="BJ53" s="8" t="s">
        <v>89</v>
      </c>
      <c r="BK53" s="8" t="s">
        <v>4303</v>
      </c>
      <c r="BL53" s="8" t="s">
        <v>4304</v>
      </c>
      <c r="BM53" s="8" t="s">
        <v>4305</v>
      </c>
      <c r="BN53" s="8" t="s">
        <v>4306</v>
      </c>
      <c r="BO53" s="8" t="s">
        <v>4307</v>
      </c>
      <c r="BP53" s="14" t="s">
        <v>4308</v>
      </c>
      <c r="BQ53" s="14" t="s">
        <v>4309</v>
      </c>
      <c r="BR53" s="14" t="s">
        <v>4310</v>
      </c>
      <c r="BS53" s="14" t="s">
        <v>4311</v>
      </c>
      <c r="BT53" s="8" t="s">
        <v>81</v>
      </c>
      <c r="BU53" s="3"/>
    </row>
    <row r="54" spans="1:73" ht="15.75" thickBot="1">
      <c r="A54" s="7">
        <v>6</v>
      </c>
      <c r="B54" s="7"/>
      <c r="C54" s="9" t="s">
        <v>5184</v>
      </c>
      <c r="D54" s="8" t="s">
        <v>5185</v>
      </c>
      <c r="E54" s="8" t="s">
        <v>11706</v>
      </c>
      <c r="F54" s="9" t="s">
        <v>5186</v>
      </c>
      <c r="G54" s="9">
        <v>22</v>
      </c>
      <c r="H54" s="8" t="s">
        <v>5187</v>
      </c>
      <c r="I54" s="8" t="s">
        <v>5188</v>
      </c>
      <c r="J54" s="8" t="s">
        <v>5189</v>
      </c>
      <c r="K54" s="8" t="s">
        <v>5183</v>
      </c>
      <c r="L54" s="9">
        <v>8108981584</v>
      </c>
      <c r="M54" s="9">
        <v>8108981584</v>
      </c>
      <c r="N54" s="9" t="s">
        <v>5190</v>
      </c>
      <c r="O54" s="9">
        <v>542025933706</v>
      </c>
      <c r="P54" s="9" t="s">
        <v>134</v>
      </c>
      <c r="Q54" s="9" t="s">
        <v>135</v>
      </c>
      <c r="R54" s="9">
        <v>2015</v>
      </c>
      <c r="S54" s="9">
        <v>2021</v>
      </c>
      <c r="T54" s="8" t="s">
        <v>5191</v>
      </c>
      <c r="U54" s="9">
        <v>419</v>
      </c>
      <c r="V54" s="12">
        <v>83.8</v>
      </c>
      <c r="W54" s="9">
        <v>2013</v>
      </c>
      <c r="X54" s="9" t="s">
        <v>79</v>
      </c>
      <c r="Y54" s="8" t="s">
        <v>5192</v>
      </c>
      <c r="Z54" s="9">
        <v>377</v>
      </c>
      <c r="AA54" s="12">
        <v>58</v>
      </c>
      <c r="AB54" s="9">
        <v>2015</v>
      </c>
      <c r="AC54" s="9" t="s">
        <v>79</v>
      </c>
      <c r="AD54" s="8" t="s">
        <v>81</v>
      </c>
      <c r="AE54" s="8" t="s">
        <v>81</v>
      </c>
      <c r="AF54" s="9" t="s">
        <v>81</v>
      </c>
      <c r="AG54" s="9" t="s">
        <v>81</v>
      </c>
      <c r="AH54" s="9" t="s">
        <v>81</v>
      </c>
      <c r="AI54" s="9" t="s">
        <v>81</v>
      </c>
      <c r="AJ54" s="9" t="s">
        <v>81</v>
      </c>
      <c r="AK54" s="9" t="s">
        <v>81</v>
      </c>
      <c r="AL54" s="9" t="s">
        <v>81</v>
      </c>
      <c r="AM54" s="9">
        <v>0</v>
      </c>
      <c r="AN54" s="13">
        <v>5.69</v>
      </c>
      <c r="AO54" s="13">
        <v>5.39</v>
      </c>
      <c r="AP54" s="13">
        <v>5.4</v>
      </c>
      <c r="AQ54" s="13">
        <v>5.3</v>
      </c>
      <c r="AR54" s="13">
        <v>5.28</v>
      </c>
      <c r="AS54" s="8"/>
      <c r="AT54" s="9">
        <v>27.8</v>
      </c>
      <c r="AU54" s="9">
        <v>5.58</v>
      </c>
      <c r="AV54" s="8" t="s">
        <v>138</v>
      </c>
      <c r="AW54" s="9">
        <v>1</v>
      </c>
      <c r="AX54" s="9">
        <v>12</v>
      </c>
      <c r="AY54" s="9" t="s">
        <v>83</v>
      </c>
      <c r="AZ54" s="9" t="s">
        <v>83</v>
      </c>
      <c r="BA54" s="9" t="s">
        <v>83</v>
      </c>
      <c r="BB54" s="9" t="s">
        <v>83</v>
      </c>
      <c r="BC54" s="8" t="s">
        <v>255</v>
      </c>
      <c r="BD54" s="8" t="s">
        <v>84</v>
      </c>
      <c r="BE54" s="8" t="s">
        <v>81</v>
      </c>
      <c r="BF54" s="8" t="s">
        <v>5193</v>
      </c>
      <c r="BG54" s="8" t="s">
        <v>86</v>
      </c>
      <c r="BH54" s="8" t="s">
        <v>5194</v>
      </c>
      <c r="BI54" s="8" t="s">
        <v>88</v>
      </c>
      <c r="BJ54" s="8" t="s">
        <v>89</v>
      </c>
      <c r="BK54" s="8" t="s">
        <v>81</v>
      </c>
      <c r="BL54" s="8" t="s">
        <v>5195</v>
      </c>
      <c r="BM54" s="8" t="s">
        <v>5196</v>
      </c>
      <c r="BN54" s="8" t="s">
        <v>81</v>
      </c>
      <c r="BO54" s="8" t="s">
        <v>5197</v>
      </c>
      <c r="BP54" s="14" t="s">
        <v>5198</v>
      </c>
      <c r="BQ54" s="14" t="s">
        <v>5199</v>
      </c>
      <c r="BR54" s="14" t="s">
        <v>196</v>
      </c>
      <c r="BS54" s="14" t="s">
        <v>5200</v>
      </c>
      <c r="BT54" s="8" t="s">
        <v>81</v>
      </c>
      <c r="BU54" s="3"/>
    </row>
    <row r="55" spans="1:73" ht="15.75" thickBot="1">
      <c r="A55" s="7">
        <v>7</v>
      </c>
      <c r="B55" s="7"/>
      <c r="C55" s="9" t="s">
        <v>9249</v>
      </c>
      <c r="D55" s="8" t="s">
        <v>9250</v>
      </c>
      <c r="E55" s="8" t="s">
        <v>11706</v>
      </c>
      <c r="F55" s="9" t="s">
        <v>7145</v>
      </c>
      <c r="G55" s="9">
        <v>20</v>
      </c>
      <c r="H55" s="8" t="s">
        <v>9251</v>
      </c>
      <c r="I55" s="8" t="s">
        <v>73</v>
      </c>
      <c r="J55" s="8" t="s">
        <v>9252</v>
      </c>
      <c r="K55" s="8" t="s">
        <v>9253</v>
      </c>
      <c r="L55" s="9">
        <v>9594932973</v>
      </c>
      <c r="M55" s="9">
        <v>8433532312</v>
      </c>
      <c r="N55" s="9" t="s">
        <v>9254</v>
      </c>
      <c r="O55" s="9">
        <v>936357106030</v>
      </c>
      <c r="P55" s="9" t="s">
        <v>134</v>
      </c>
      <c r="Q55" s="9" t="s">
        <v>135</v>
      </c>
      <c r="R55" s="11">
        <v>42917</v>
      </c>
      <c r="S55" s="9">
        <v>2021</v>
      </c>
      <c r="T55" s="8" t="s">
        <v>9255</v>
      </c>
      <c r="U55" s="9">
        <v>425</v>
      </c>
      <c r="V55" s="12">
        <v>85</v>
      </c>
      <c r="W55" s="9">
        <v>2015</v>
      </c>
      <c r="X55" s="9" t="s">
        <v>79</v>
      </c>
      <c r="Y55" s="8" t="s">
        <v>9256</v>
      </c>
      <c r="Z55" s="9">
        <v>396</v>
      </c>
      <c r="AA55" s="12">
        <v>85</v>
      </c>
      <c r="AB55" s="9">
        <v>2017</v>
      </c>
      <c r="AC55" s="9" t="s">
        <v>79</v>
      </c>
      <c r="AD55" s="8" t="s">
        <v>81</v>
      </c>
      <c r="AE55" s="8" t="s">
        <v>81</v>
      </c>
      <c r="AF55" s="9" t="s">
        <v>81</v>
      </c>
      <c r="AG55" s="9" t="s">
        <v>81</v>
      </c>
      <c r="AH55" s="9" t="s">
        <v>81</v>
      </c>
      <c r="AI55" s="9" t="s">
        <v>81</v>
      </c>
      <c r="AJ55" s="9" t="s">
        <v>81</v>
      </c>
      <c r="AK55" s="9" t="s">
        <v>81</v>
      </c>
      <c r="AL55" s="9" t="s">
        <v>81</v>
      </c>
      <c r="AM55" s="9">
        <v>0</v>
      </c>
      <c r="AN55" s="13">
        <v>6</v>
      </c>
      <c r="AO55" s="13">
        <v>7.11</v>
      </c>
      <c r="AP55" s="13">
        <v>6.97</v>
      </c>
      <c r="AQ55" s="13">
        <v>6.14</v>
      </c>
      <c r="AR55" s="13">
        <v>0</v>
      </c>
      <c r="AS55" s="8"/>
      <c r="AT55" s="9">
        <v>26.22</v>
      </c>
      <c r="AU55" s="9">
        <v>5.2439999999999998</v>
      </c>
      <c r="AV55" s="8" t="s">
        <v>138</v>
      </c>
      <c r="AW55" s="9">
        <v>1</v>
      </c>
      <c r="AX55" s="9">
        <v>3</v>
      </c>
      <c r="AY55" s="9" t="s">
        <v>83</v>
      </c>
      <c r="AZ55" s="9" t="s">
        <v>83</v>
      </c>
      <c r="BA55" s="9" t="s">
        <v>83</v>
      </c>
      <c r="BB55" s="9" t="s">
        <v>83</v>
      </c>
      <c r="BC55" s="8" t="s">
        <v>83</v>
      </c>
      <c r="BD55" s="8" t="s">
        <v>84</v>
      </c>
      <c r="BE55" s="8" t="s">
        <v>81</v>
      </c>
      <c r="BF55" s="8" t="s">
        <v>9257</v>
      </c>
      <c r="BG55" s="8" t="s">
        <v>4058</v>
      </c>
      <c r="BH55" s="8" t="s">
        <v>9258</v>
      </c>
      <c r="BI55" s="8" t="s">
        <v>88</v>
      </c>
      <c r="BJ55" s="8" t="s">
        <v>89</v>
      </c>
      <c r="BK55" s="8" t="s">
        <v>9259</v>
      </c>
      <c r="BL55" s="8" t="s">
        <v>9260</v>
      </c>
      <c r="BM55" s="8" t="s">
        <v>9261</v>
      </c>
      <c r="BN55" s="8" t="s">
        <v>9262</v>
      </c>
      <c r="BO55" s="8" t="s">
        <v>806</v>
      </c>
      <c r="BP55" s="14" t="s">
        <v>9263</v>
      </c>
      <c r="BQ55" s="14" t="s">
        <v>9264</v>
      </c>
      <c r="BR55" s="14" t="s">
        <v>196</v>
      </c>
      <c r="BS55" s="14" t="s">
        <v>9265</v>
      </c>
      <c r="BT55" s="8" t="s">
        <v>81</v>
      </c>
      <c r="BU55" s="3"/>
    </row>
    <row r="56" spans="1:73" ht="15.75" thickBot="1">
      <c r="A56" s="7">
        <v>1</v>
      </c>
      <c r="B56" s="7"/>
      <c r="C56" s="9" t="s">
        <v>4680</v>
      </c>
      <c r="D56" s="8" t="s">
        <v>4681</v>
      </c>
      <c r="E56" s="8" t="s">
        <v>11713</v>
      </c>
      <c r="F56" s="10">
        <v>36495</v>
      </c>
      <c r="G56" s="9">
        <v>21</v>
      </c>
      <c r="H56" s="8" t="s">
        <v>4682</v>
      </c>
      <c r="I56" s="8" t="s">
        <v>73</v>
      </c>
      <c r="J56" s="8" t="s">
        <v>4683</v>
      </c>
      <c r="K56" s="8" t="s">
        <v>4679</v>
      </c>
      <c r="L56" s="9">
        <v>8983244598</v>
      </c>
      <c r="M56" s="9">
        <v>8983244598</v>
      </c>
      <c r="N56" s="9" t="s">
        <v>4684</v>
      </c>
      <c r="O56" s="9">
        <v>554816437093</v>
      </c>
      <c r="P56" s="9" t="s">
        <v>134</v>
      </c>
      <c r="Q56" s="9" t="s">
        <v>135</v>
      </c>
      <c r="R56" s="11">
        <v>43282</v>
      </c>
      <c r="S56" s="9">
        <v>2021</v>
      </c>
      <c r="T56" s="8" t="s">
        <v>4685</v>
      </c>
      <c r="U56" s="9">
        <v>409</v>
      </c>
      <c r="V56" s="12">
        <v>81.88</v>
      </c>
      <c r="W56" s="9">
        <v>2015</v>
      </c>
      <c r="X56" s="9" t="s">
        <v>79</v>
      </c>
      <c r="Y56" s="8" t="s">
        <v>81</v>
      </c>
      <c r="Z56" s="9" t="s">
        <v>81</v>
      </c>
      <c r="AA56" s="12" t="s">
        <v>81</v>
      </c>
      <c r="AB56" s="9" t="s">
        <v>81</v>
      </c>
      <c r="AC56" s="9" t="s">
        <v>109</v>
      </c>
      <c r="AD56" s="8" t="s">
        <v>4686</v>
      </c>
      <c r="AE56" s="8" t="s">
        <v>336</v>
      </c>
      <c r="AF56" s="9">
        <v>671</v>
      </c>
      <c r="AG56" s="9">
        <v>83.88</v>
      </c>
      <c r="AH56" s="9">
        <v>2018</v>
      </c>
      <c r="AI56" s="9" t="s">
        <v>112</v>
      </c>
      <c r="AJ56" s="9" t="s">
        <v>113</v>
      </c>
      <c r="AK56" s="9">
        <v>84.29</v>
      </c>
      <c r="AL56" s="9">
        <v>84.29</v>
      </c>
      <c r="AM56" s="9">
        <v>0</v>
      </c>
      <c r="AN56" s="8" t="s">
        <v>81</v>
      </c>
      <c r="AO56" s="8" t="s">
        <v>81</v>
      </c>
      <c r="AP56" s="13">
        <v>8.9</v>
      </c>
      <c r="AQ56" s="13">
        <v>8.6999999999999993</v>
      </c>
      <c r="AR56" s="13">
        <v>8.6999999999999993</v>
      </c>
      <c r="AS56" s="13">
        <v>9.68</v>
      </c>
      <c r="AT56" s="9">
        <v>35.9</v>
      </c>
      <c r="AU56" s="9">
        <v>8.9700000000000006</v>
      </c>
      <c r="AV56" s="8" t="s">
        <v>338</v>
      </c>
      <c r="AW56" s="9">
        <v>0</v>
      </c>
      <c r="AX56" s="9">
        <v>0</v>
      </c>
      <c r="AY56" s="9" t="s">
        <v>83</v>
      </c>
      <c r="AZ56" s="9" t="s">
        <v>83</v>
      </c>
      <c r="BA56" s="9" t="s">
        <v>83</v>
      </c>
      <c r="BB56" s="9" t="s">
        <v>83</v>
      </c>
      <c r="BC56" s="8" t="s">
        <v>83</v>
      </c>
      <c r="BD56" s="8" t="s">
        <v>84</v>
      </c>
      <c r="BE56" s="8" t="s">
        <v>81</v>
      </c>
      <c r="BF56" s="8" t="s">
        <v>4687</v>
      </c>
      <c r="BG56" s="8" t="s">
        <v>4688</v>
      </c>
      <c r="BH56" s="8" t="s">
        <v>4689</v>
      </c>
      <c r="BI56" s="8" t="s">
        <v>4690</v>
      </c>
      <c r="BJ56" s="8" t="s">
        <v>89</v>
      </c>
      <c r="BK56" s="8" t="s">
        <v>4691</v>
      </c>
      <c r="BL56" s="8" t="s">
        <v>4692</v>
      </c>
      <c r="BM56" s="8" t="s">
        <v>4693</v>
      </c>
      <c r="BN56" s="8" t="s">
        <v>4694</v>
      </c>
      <c r="BO56" s="8" t="s">
        <v>4695</v>
      </c>
      <c r="BP56" s="14" t="s">
        <v>4696</v>
      </c>
      <c r="BQ56" s="14" t="s">
        <v>4697</v>
      </c>
      <c r="BR56" s="14" t="s">
        <v>4698</v>
      </c>
      <c r="BS56" s="14" t="s">
        <v>4699</v>
      </c>
      <c r="BT56" s="8" t="s">
        <v>81</v>
      </c>
      <c r="BU56" s="3"/>
    </row>
    <row r="57" spans="1:73" ht="15.75" thickBot="1">
      <c r="A57" s="7">
        <v>2</v>
      </c>
      <c r="B57" s="7"/>
      <c r="C57" s="9" t="s">
        <v>11264</v>
      </c>
      <c r="D57" s="8" t="s">
        <v>11265</v>
      </c>
      <c r="E57" s="8" t="s">
        <v>11713</v>
      </c>
      <c r="F57" s="9" t="s">
        <v>2003</v>
      </c>
      <c r="G57" s="9">
        <v>20</v>
      </c>
      <c r="H57" s="8" t="s">
        <v>11266</v>
      </c>
      <c r="I57" s="8" t="s">
        <v>73</v>
      </c>
      <c r="J57" s="8" t="s">
        <v>11267</v>
      </c>
      <c r="K57" s="8" t="s">
        <v>11263</v>
      </c>
      <c r="L57" s="9">
        <v>9930255882</v>
      </c>
      <c r="M57" s="9">
        <v>7700009043</v>
      </c>
      <c r="N57" s="9" t="s">
        <v>11268</v>
      </c>
      <c r="O57" s="9">
        <v>710271313782</v>
      </c>
      <c r="P57" s="9" t="s">
        <v>134</v>
      </c>
      <c r="Q57" s="9" t="s">
        <v>135</v>
      </c>
      <c r="R57" s="11">
        <v>43282</v>
      </c>
      <c r="S57" s="9">
        <v>2021</v>
      </c>
      <c r="T57" s="8" t="s">
        <v>11269</v>
      </c>
      <c r="U57" s="9">
        <v>450</v>
      </c>
      <c r="V57" s="12">
        <v>90</v>
      </c>
      <c r="W57" s="9">
        <v>2015</v>
      </c>
      <c r="X57" s="9" t="s">
        <v>79</v>
      </c>
      <c r="Y57" s="8" t="s">
        <v>81</v>
      </c>
      <c r="Z57" s="9" t="s">
        <v>81</v>
      </c>
      <c r="AA57" s="12" t="s">
        <v>81</v>
      </c>
      <c r="AB57" s="9" t="s">
        <v>81</v>
      </c>
      <c r="AC57" s="9" t="s">
        <v>109</v>
      </c>
      <c r="AD57" s="8" t="s">
        <v>2721</v>
      </c>
      <c r="AE57" s="8" t="s">
        <v>2168</v>
      </c>
      <c r="AF57" s="9">
        <v>954</v>
      </c>
      <c r="AG57" s="9">
        <v>82.96</v>
      </c>
      <c r="AH57" s="9">
        <v>2018</v>
      </c>
      <c r="AI57" s="9" t="s">
        <v>112</v>
      </c>
      <c r="AJ57" s="9" t="s">
        <v>113</v>
      </c>
      <c r="AK57" s="9" t="s">
        <v>81</v>
      </c>
      <c r="AL57" s="9" t="s">
        <v>81</v>
      </c>
      <c r="AM57" s="9">
        <v>0</v>
      </c>
      <c r="AN57" s="8" t="s">
        <v>81</v>
      </c>
      <c r="AO57" s="8" t="s">
        <v>81</v>
      </c>
      <c r="AP57" s="13">
        <v>9.08</v>
      </c>
      <c r="AQ57" s="13">
        <v>8.92</v>
      </c>
      <c r="AR57" s="13">
        <v>8.76</v>
      </c>
      <c r="AS57" s="8"/>
      <c r="AT57" s="9">
        <v>26.76</v>
      </c>
      <c r="AU57" s="9">
        <v>8.92</v>
      </c>
      <c r="AV57" s="8" t="s">
        <v>114</v>
      </c>
      <c r="AW57" s="9">
        <v>0</v>
      </c>
      <c r="AX57" s="9">
        <v>0</v>
      </c>
      <c r="AY57" s="9" t="s">
        <v>83</v>
      </c>
      <c r="AZ57" s="9" t="s">
        <v>83</v>
      </c>
      <c r="BA57" s="9" t="s">
        <v>83</v>
      </c>
      <c r="BB57" s="9" t="s">
        <v>83</v>
      </c>
      <c r="BC57" s="8" t="s">
        <v>83</v>
      </c>
      <c r="BD57" s="8" t="s">
        <v>84</v>
      </c>
      <c r="BE57" s="8" t="s">
        <v>81</v>
      </c>
      <c r="BF57" s="8" t="s">
        <v>11270</v>
      </c>
      <c r="BG57" s="8" t="s">
        <v>781</v>
      </c>
      <c r="BH57" s="8" t="s">
        <v>11271</v>
      </c>
      <c r="BI57" s="8" t="s">
        <v>2914</v>
      </c>
      <c r="BJ57" s="8" t="s">
        <v>89</v>
      </c>
      <c r="BK57" s="8" t="s">
        <v>11272</v>
      </c>
      <c r="BL57" s="8" t="s">
        <v>11273</v>
      </c>
      <c r="BM57" s="8" t="s">
        <v>11274</v>
      </c>
      <c r="BN57" s="8" t="s">
        <v>11275</v>
      </c>
      <c r="BO57" s="8" t="s">
        <v>11276</v>
      </c>
      <c r="BP57" s="14" t="s">
        <v>11277</v>
      </c>
      <c r="BQ57" s="14" t="s">
        <v>11278</v>
      </c>
      <c r="BR57" s="14" t="s">
        <v>11279</v>
      </c>
      <c r="BS57" s="14" t="s">
        <v>11280</v>
      </c>
      <c r="BT57" s="8" t="s">
        <v>81</v>
      </c>
      <c r="BU57" s="3"/>
    </row>
    <row r="58" spans="1:73" ht="15.75" thickBot="1">
      <c r="A58" s="7">
        <v>3</v>
      </c>
      <c r="B58" s="7"/>
      <c r="C58" s="9" t="s">
        <v>3611</v>
      </c>
      <c r="D58" s="8" t="s">
        <v>3612</v>
      </c>
      <c r="E58" s="8" t="s">
        <v>11713</v>
      </c>
      <c r="F58" s="9" t="s">
        <v>3613</v>
      </c>
      <c r="G58" s="9">
        <v>20</v>
      </c>
      <c r="H58" s="8" t="s">
        <v>3614</v>
      </c>
      <c r="I58" s="8" t="s">
        <v>73</v>
      </c>
      <c r="J58" s="8" t="s">
        <v>3615</v>
      </c>
      <c r="K58" s="8" t="s">
        <v>3610</v>
      </c>
      <c r="L58" s="9">
        <v>9819903847</v>
      </c>
      <c r="M58" s="9">
        <v>8169551567</v>
      </c>
      <c r="N58" s="9" t="s">
        <v>3616</v>
      </c>
      <c r="O58" s="9">
        <v>678495312998</v>
      </c>
      <c r="P58" s="9" t="s">
        <v>134</v>
      </c>
      <c r="Q58" s="9" t="s">
        <v>135</v>
      </c>
      <c r="R58" s="11">
        <v>43282</v>
      </c>
      <c r="S58" s="9">
        <v>2021</v>
      </c>
      <c r="T58" s="8" t="s">
        <v>3617</v>
      </c>
      <c r="U58" s="9">
        <v>395</v>
      </c>
      <c r="V58" s="12">
        <v>79</v>
      </c>
      <c r="W58" s="9">
        <v>2015</v>
      </c>
      <c r="X58" s="9" t="s">
        <v>79</v>
      </c>
      <c r="Y58" s="8" t="s">
        <v>81</v>
      </c>
      <c r="Z58" s="9" t="s">
        <v>81</v>
      </c>
      <c r="AA58" s="12" t="s">
        <v>81</v>
      </c>
      <c r="AB58" s="9" t="s">
        <v>81</v>
      </c>
      <c r="AC58" s="9" t="s">
        <v>109</v>
      </c>
      <c r="AD58" s="8" t="s">
        <v>490</v>
      </c>
      <c r="AE58" s="8" t="s">
        <v>3618</v>
      </c>
      <c r="AF58" s="9">
        <v>688</v>
      </c>
      <c r="AG58" s="9">
        <v>86.53</v>
      </c>
      <c r="AH58" s="9">
        <v>2018</v>
      </c>
      <c r="AI58" s="9" t="s">
        <v>112</v>
      </c>
      <c r="AJ58" s="9" t="s">
        <v>113</v>
      </c>
      <c r="AK58" s="9">
        <v>78.81</v>
      </c>
      <c r="AL58" s="9">
        <v>78.77</v>
      </c>
      <c r="AM58" s="9">
        <v>0</v>
      </c>
      <c r="AN58" s="8" t="s">
        <v>81</v>
      </c>
      <c r="AO58" s="8" t="s">
        <v>81</v>
      </c>
      <c r="AP58" s="13">
        <v>7.92</v>
      </c>
      <c r="AQ58" s="13">
        <v>8.23</v>
      </c>
      <c r="AR58" s="13">
        <v>9.15</v>
      </c>
      <c r="AS58" s="13">
        <v>10</v>
      </c>
      <c r="AT58" s="9">
        <v>35.299999999999997</v>
      </c>
      <c r="AU58" s="9">
        <v>8.82</v>
      </c>
      <c r="AV58" s="8" t="s">
        <v>114</v>
      </c>
      <c r="AW58" s="9">
        <v>0</v>
      </c>
      <c r="AX58" s="9">
        <v>0</v>
      </c>
      <c r="AY58" s="9" t="s">
        <v>83</v>
      </c>
      <c r="AZ58" s="9" t="s">
        <v>83</v>
      </c>
      <c r="BA58" s="9" t="s">
        <v>83</v>
      </c>
      <c r="BB58" s="9" t="s">
        <v>83</v>
      </c>
      <c r="BC58" s="8" t="s">
        <v>83</v>
      </c>
      <c r="BD58" s="8" t="s">
        <v>84</v>
      </c>
      <c r="BE58" s="8" t="s">
        <v>81</v>
      </c>
      <c r="BF58" s="8" t="s">
        <v>3619</v>
      </c>
      <c r="BG58" s="8" t="s">
        <v>781</v>
      </c>
      <c r="BH58" s="8" t="s">
        <v>3620</v>
      </c>
      <c r="BI58" s="8" t="s">
        <v>88</v>
      </c>
      <c r="BJ58" s="8" t="s">
        <v>89</v>
      </c>
      <c r="BK58" s="8" t="s">
        <v>3621</v>
      </c>
      <c r="BL58" s="8" t="s">
        <v>3622</v>
      </c>
      <c r="BM58" s="8" t="s">
        <v>3623</v>
      </c>
      <c r="BN58" s="8" t="s">
        <v>3624</v>
      </c>
      <c r="BO58" s="8" t="s">
        <v>3625</v>
      </c>
      <c r="BP58" s="14" t="s">
        <v>3626</v>
      </c>
      <c r="BQ58" s="14" t="s">
        <v>3627</v>
      </c>
      <c r="BR58" s="8" t="s">
        <v>81</v>
      </c>
      <c r="BS58" s="14" t="s">
        <v>3628</v>
      </c>
      <c r="BT58" s="8" t="s">
        <v>81</v>
      </c>
      <c r="BU58" s="3"/>
    </row>
    <row r="59" spans="1:73" ht="15.75" thickBot="1">
      <c r="A59" s="7">
        <v>4</v>
      </c>
      <c r="B59" s="7"/>
      <c r="C59" s="9" t="s">
        <v>4014</v>
      </c>
      <c r="D59" s="8" t="s">
        <v>4015</v>
      </c>
      <c r="E59" s="8" t="s">
        <v>11713</v>
      </c>
      <c r="F59" s="9" t="s">
        <v>4016</v>
      </c>
      <c r="G59" s="9">
        <v>20</v>
      </c>
      <c r="H59" s="8" t="s">
        <v>4017</v>
      </c>
      <c r="I59" s="8" t="s">
        <v>73</v>
      </c>
      <c r="J59" s="8" t="s">
        <v>4018</v>
      </c>
      <c r="K59" s="8" t="s">
        <v>4013</v>
      </c>
      <c r="L59" s="9">
        <v>8108925993</v>
      </c>
      <c r="M59" s="9">
        <v>8779667995</v>
      </c>
      <c r="N59" s="9" t="s">
        <v>134</v>
      </c>
      <c r="O59" s="9">
        <v>393670245098</v>
      </c>
      <c r="P59" s="9" t="s">
        <v>134</v>
      </c>
      <c r="Q59" s="9" t="s">
        <v>135</v>
      </c>
      <c r="R59" s="11">
        <v>43282</v>
      </c>
      <c r="S59" s="9">
        <v>2021</v>
      </c>
      <c r="T59" s="8" t="s">
        <v>4019</v>
      </c>
      <c r="U59" s="9">
        <v>414</v>
      </c>
      <c r="V59" s="12">
        <v>82.8</v>
      </c>
      <c r="W59" s="9">
        <v>2015</v>
      </c>
      <c r="X59" s="9" t="s">
        <v>79</v>
      </c>
      <c r="Y59" s="8" t="s">
        <v>81</v>
      </c>
      <c r="Z59" s="9" t="s">
        <v>81</v>
      </c>
      <c r="AA59" s="12" t="s">
        <v>81</v>
      </c>
      <c r="AB59" s="9" t="s">
        <v>81</v>
      </c>
      <c r="AC59" s="9" t="s">
        <v>109</v>
      </c>
      <c r="AD59" s="8" t="s">
        <v>1302</v>
      </c>
      <c r="AE59" s="8" t="s">
        <v>163</v>
      </c>
      <c r="AF59" s="9">
        <v>1348</v>
      </c>
      <c r="AG59" s="9">
        <v>79.290000000000006</v>
      </c>
      <c r="AH59" s="9">
        <v>2018</v>
      </c>
      <c r="AI59" s="9" t="s">
        <v>112</v>
      </c>
      <c r="AJ59" s="9" t="s">
        <v>113</v>
      </c>
      <c r="AK59" s="9">
        <v>73.84</v>
      </c>
      <c r="AL59" s="9">
        <v>73.849999999999994</v>
      </c>
      <c r="AM59" s="9">
        <v>0</v>
      </c>
      <c r="AN59" s="8" t="s">
        <v>81</v>
      </c>
      <c r="AO59" s="8" t="s">
        <v>81</v>
      </c>
      <c r="AP59" s="13">
        <v>8.73</v>
      </c>
      <c r="AQ59" s="13">
        <v>8.5399999999999991</v>
      </c>
      <c r="AR59" s="13">
        <v>9.0299999999999994</v>
      </c>
      <c r="AS59" s="8"/>
      <c r="AT59" s="9">
        <v>26.3</v>
      </c>
      <c r="AU59" s="9">
        <v>8.76</v>
      </c>
      <c r="AV59" s="8" t="s">
        <v>114</v>
      </c>
      <c r="AW59" s="9">
        <v>0</v>
      </c>
      <c r="AX59" s="9">
        <v>0</v>
      </c>
      <c r="AY59" s="9" t="s">
        <v>83</v>
      </c>
      <c r="AZ59" s="9" t="s">
        <v>83</v>
      </c>
      <c r="BA59" s="9" t="s">
        <v>83</v>
      </c>
      <c r="BB59" s="9" t="s">
        <v>83</v>
      </c>
      <c r="BC59" s="8" t="s">
        <v>83</v>
      </c>
      <c r="BD59" s="8" t="s">
        <v>84</v>
      </c>
      <c r="BE59" s="8" t="s">
        <v>81</v>
      </c>
      <c r="BF59" s="8" t="s">
        <v>4020</v>
      </c>
      <c r="BG59" s="8" t="s">
        <v>448</v>
      </c>
      <c r="BH59" s="8" t="s">
        <v>4021</v>
      </c>
      <c r="BI59" s="8" t="s">
        <v>88</v>
      </c>
      <c r="BJ59" s="8" t="s">
        <v>89</v>
      </c>
      <c r="BK59" s="8" t="s">
        <v>4022</v>
      </c>
      <c r="BL59" s="8" t="s">
        <v>4023</v>
      </c>
      <c r="BM59" s="8" t="s">
        <v>4024</v>
      </c>
      <c r="BN59" s="8" t="s">
        <v>4025</v>
      </c>
      <c r="BO59" s="8" t="s">
        <v>4026</v>
      </c>
      <c r="BP59" s="14" t="s">
        <v>4027</v>
      </c>
      <c r="BQ59" s="14" t="s">
        <v>4028</v>
      </c>
      <c r="BR59" s="14" t="s">
        <v>4029</v>
      </c>
      <c r="BS59" s="14" t="s">
        <v>4030</v>
      </c>
      <c r="BT59" s="8" t="s">
        <v>81</v>
      </c>
      <c r="BU59" s="3"/>
    </row>
    <row r="60" spans="1:73" ht="15.75" thickBot="1">
      <c r="A60" s="7">
        <v>5</v>
      </c>
      <c r="B60" s="7"/>
      <c r="C60" s="9" t="s">
        <v>1357</v>
      </c>
      <c r="D60" s="8" t="s">
        <v>1358</v>
      </c>
      <c r="E60" s="8" t="s">
        <v>11713</v>
      </c>
      <c r="F60" s="9" t="s">
        <v>1359</v>
      </c>
      <c r="G60" s="9">
        <v>20</v>
      </c>
      <c r="H60" s="8" t="s">
        <v>1360</v>
      </c>
      <c r="I60" s="8" t="s">
        <v>73</v>
      </c>
      <c r="J60" s="8" t="s">
        <v>1361</v>
      </c>
      <c r="K60" s="8" t="s">
        <v>1356</v>
      </c>
      <c r="L60" s="9">
        <v>9082510653</v>
      </c>
      <c r="M60" s="9">
        <v>8108653569</v>
      </c>
      <c r="N60" s="9" t="s">
        <v>1362</v>
      </c>
      <c r="O60" s="9">
        <v>255016351296</v>
      </c>
      <c r="P60" s="9" t="s">
        <v>1363</v>
      </c>
      <c r="Q60" s="9" t="s">
        <v>135</v>
      </c>
      <c r="R60" s="11">
        <v>43282</v>
      </c>
      <c r="S60" s="9">
        <v>2021</v>
      </c>
      <c r="T60" s="8" t="s">
        <v>1364</v>
      </c>
      <c r="U60" s="9">
        <v>395</v>
      </c>
      <c r="V60" s="12">
        <v>0.79</v>
      </c>
      <c r="W60" s="9">
        <v>2015</v>
      </c>
      <c r="X60" s="9" t="s">
        <v>79</v>
      </c>
      <c r="Y60" s="8" t="s">
        <v>81</v>
      </c>
      <c r="Z60" s="9" t="s">
        <v>81</v>
      </c>
      <c r="AA60" s="12" t="s">
        <v>81</v>
      </c>
      <c r="AB60" s="9" t="s">
        <v>81</v>
      </c>
      <c r="AC60" s="9" t="s">
        <v>109</v>
      </c>
      <c r="AD60" s="8" t="s">
        <v>1365</v>
      </c>
      <c r="AE60" s="8" t="s">
        <v>1366</v>
      </c>
      <c r="AF60" s="9">
        <v>1393</v>
      </c>
      <c r="AG60" s="15">
        <v>0.81940000000000002</v>
      </c>
      <c r="AH60" s="9">
        <v>2018</v>
      </c>
      <c r="AI60" s="9" t="s">
        <v>112</v>
      </c>
      <c r="AJ60" s="9" t="s">
        <v>113</v>
      </c>
      <c r="AK60" s="15">
        <v>0.77510000000000001</v>
      </c>
      <c r="AL60" s="15">
        <v>0.77390000000000003</v>
      </c>
      <c r="AM60" s="9">
        <v>0</v>
      </c>
      <c r="AN60" s="8" t="s">
        <v>81</v>
      </c>
      <c r="AO60" s="8" t="s">
        <v>81</v>
      </c>
      <c r="AP60" s="13">
        <v>8.0399999999999991</v>
      </c>
      <c r="AQ60" s="13">
        <v>7.35</v>
      </c>
      <c r="AR60" s="13">
        <v>8.69</v>
      </c>
      <c r="AS60" s="13">
        <v>9.8000000000000007</v>
      </c>
      <c r="AT60" s="9">
        <v>33.880000000000003</v>
      </c>
      <c r="AU60" s="9">
        <v>8.4700000000000006</v>
      </c>
      <c r="AV60" s="8" t="s">
        <v>338</v>
      </c>
      <c r="AW60" s="9">
        <v>0</v>
      </c>
      <c r="AX60" s="9">
        <v>0</v>
      </c>
      <c r="AY60" s="9" t="s">
        <v>83</v>
      </c>
      <c r="AZ60" s="9" t="s">
        <v>83</v>
      </c>
      <c r="BA60" s="9" t="s">
        <v>83</v>
      </c>
      <c r="BB60" s="9" t="s">
        <v>83</v>
      </c>
      <c r="BC60" s="8" t="s">
        <v>83</v>
      </c>
      <c r="BD60" s="8" t="s">
        <v>84</v>
      </c>
      <c r="BE60" s="8" t="s">
        <v>81</v>
      </c>
      <c r="BF60" s="8" t="s">
        <v>1367</v>
      </c>
      <c r="BG60" s="8" t="s">
        <v>86</v>
      </c>
      <c r="BH60" s="8" t="s">
        <v>1368</v>
      </c>
      <c r="BI60" s="8" t="s">
        <v>88</v>
      </c>
      <c r="BJ60" s="8" t="s">
        <v>89</v>
      </c>
      <c r="BK60" s="8" t="s">
        <v>81</v>
      </c>
      <c r="BL60" s="8" t="s">
        <v>1369</v>
      </c>
      <c r="BM60" s="8" t="s">
        <v>1370</v>
      </c>
      <c r="BN60" s="8" t="s">
        <v>81</v>
      </c>
      <c r="BO60" s="8" t="s">
        <v>1371</v>
      </c>
      <c r="BP60" s="14" t="s">
        <v>1372</v>
      </c>
      <c r="BQ60" s="14" t="s">
        <v>1373</v>
      </c>
      <c r="BR60" s="14" t="s">
        <v>1374</v>
      </c>
      <c r="BS60" s="14" t="s">
        <v>1375</v>
      </c>
      <c r="BT60" s="8" t="s">
        <v>81</v>
      </c>
      <c r="BU60" s="3"/>
    </row>
    <row r="61" spans="1:73" ht="15.75" thickBot="1">
      <c r="A61" s="7">
        <v>6</v>
      </c>
      <c r="B61" s="7"/>
      <c r="C61" s="9" t="s">
        <v>11321</v>
      </c>
      <c r="D61" s="8" t="s">
        <v>11322</v>
      </c>
      <c r="E61" s="8" t="s">
        <v>11713</v>
      </c>
      <c r="F61" s="9" t="s">
        <v>859</v>
      </c>
      <c r="G61" s="9">
        <v>20</v>
      </c>
      <c r="H61" s="8" t="s">
        <v>11323</v>
      </c>
      <c r="I61" s="8" t="s">
        <v>73</v>
      </c>
      <c r="J61" s="8" t="s">
        <v>11324</v>
      </c>
      <c r="K61" s="8" t="s">
        <v>11320</v>
      </c>
      <c r="L61" s="9">
        <v>9820448339</v>
      </c>
      <c r="M61" s="9">
        <v>9820448339</v>
      </c>
      <c r="N61" s="9" t="s">
        <v>11325</v>
      </c>
      <c r="O61" s="9">
        <v>293230492526</v>
      </c>
      <c r="P61" s="9" t="s">
        <v>134</v>
      </c>
      <c r="Q61" s="9" t="s">
        <v>135</v>
      </c>
      <c r="R61" s="11">
        <v>43282</v>
      </c>
      <c r="S61" s="9">
        <v>2021</v>
      </c>
      <c r="T61" s="8" t="s">
        <v>11326</v>
      </c>
      <c r="U61" s="9">
        <v>423</v>
      </c>
      <c r="V61" s="12">
        <v>84.6</v>
      </c>
      <c r="W61" s="9">
        <v>2015</v>
      </c>
      <c r="X61" s="9" t="s">
        <v>79</v>
      </c>
      <c r="Y61" s="8" t="s">
        <v>81</v>
      </c>
      <c r="Z61" s="9" t="s">
        <v>81</v>
      </c>
      <c r="AA61" s="12" t="s">
        <v>81</v>
      </c>
      <c r="AB61" s="9" t="s">
        <v>81</v>
      </c>
      <c r="AC61" s="9" t="s">
        <v>109</v>
      </c>
      <c r="AD61" s="8" t="s">
        <v>1002</v>
      </c>
      <c r="AE61" s="8" t="s">
        <v>2279</v>
      </c>
      <c r="AF61" s="9">
        <v>968</v>
      </c>
      <c r="AG61" s="9">
        <v>84.17</v>
      </c>
      <c r="AH61" s="9">
        <v>2018</v>
      </c>
      <c r="AI61" s="9" t="s">
        <v>112</v>
      </c>
      <c r="AJ61" s="9" t="s">
        <v>113</v>
      </c>
      <c r="AK61" s="9">
        <v>73.3</v>
      </c>
      <c r="AL61" s="9">
        <v>74.19</v>
      </c>
      <c r="AM61" s="9">
        <v>0</v>
      </c>
      <c r="AN61" s="8" t="s">
        <v>81</v>
      </c>
      <c r="AO61" s="8" t="s">
        <v>81</v>
      </c>
      <c r="AP61" s="13">
        <v>8.3800000000000008</v>
      </c>
      <c r="AQ61" s="13">
        <v>7.42</v>
      </c>
      <c r="AR61" s="13">
        <v>8.42</v>
      </c>
      <c r="AS61" s="8"/>
      <c r="AT61" s="9">
        <v>24.22</v>
      </c>
      <c r="AU61" s="9">
        <v>8.07</v>
      </c>
      <c r="AV61" s="8" t="s">
        <v>114</v>
      </c>
      <c r="AW61" s="9">
        <v>0</v>
      </c>
      <c r="AX61" s="9">
        <v>0</v>
      </c>
      <c r="AY61" s="9" t="s">
        <v>83</v>
      </c>
      <c r="AZ61" s="9" t="s">
        <v>83</v>
      </c>
      <c r="BA61" s="9" t="s">
        <v>83</v>
      </c>
      <c r="BB61" s="9" t="s">
        <v>83</v>
      </c>
      <c r="BC61" s="8" t="s">
        <v>83</v>
      </c>
      <c r="BD61" s="8" t="s">
        <v>84</v>
      </c>
      <c r="BE61" s="8" t="s">
        <v>81</v>
      </c>
      <c r="BF61" s="8" t="s">
        <v>11327</v>
      </c>
      <c r="BG61" s="8" t="s">
        <v>379</v>
      </c>
      <c r="BH61" s="8" t="s">
        <v>11328</v>
      </c>
      <c r="BI61" s="8" t="s">
        <v>3090</v>
      </c>
      <c r="BJ61" s="8" t="s">
        <v>89</v>
      </c>
      <c r="BK61" s="8" t="s">
        <v>11329</v>
      </c>
      <c r="BL61" s="8" t="s">
        <v>11330</v>
      </c>
      <c r="BM61" s="8" t="s">
        <v>11331</v>
      </c>
      <c r="BN61" s="8" t="s">
        <v>11332</v>
      </c>
      <c r="BO61" s="8" t="s">
        <v>11333</v>
      </c>
      <c r="BP61" s="14" t="s">
        <v>11334</v>
      </c>
      <c r="BQ61" s="14" t="s">
        <v>11335</v>
      </c>
      <c r="BR61" s="14" t="s">
        <v>11336</v>
      </c>
      <c r="BS61" s="14" t="s">
        <v>11337</v>
      </c>
      <c r="BT61" s="8" t="s">
        <v>81</v>
      </c>
      <c r="BU61" s="3"/>
    </row>
    <row r="62" spans="1:73" ht="15.75" thickBot="1">
      <c r="A62" s="7">
        <v>7</v>
      </c>
      <c r="B62" s="7"/>
      <c r="C62" s="9" t="s">
        <v>8821</v>
      </c>
      <c r="D62" s="8" t="s">
        <v>8822</v>
      </c>
      <c r="E62" s="8" t="s">
        <v>11713</v>
      </c>
      <c r="F62" s="9" t="s">
        <v>8823</v>
      </c>
      <c r="G62" s="9">
        <v>21</v>
      </c>
      <c r="H62" s="8" t="s">
        <v>8824</v>
      </c>
      <c r="I62" s="8" t="s">
        <v>8825</v>
      </c>
      <c r="J62" s="8" t="s">
        <v>8826</v>
      </c>
      <c r="K62" s="8" t="s">
        <v>8820</v>
      </c>
      <c r="L62" s="9">
        <v>8976273361</v>
      </c>
      <c r="M62" s="9">
        <v>7304607151</v>
      </c>
      <c r="N62" s="9" t="s">
        <v>8827</v>
      </c>
      <c r="O62" s="9">
        <v>853252979637</v>
      </c>
      <c r="P62" s="9" t="s">
        <v>8447</v>
      </c>
      <c r="Q62" s="9" t="s">
        <v>135</v>
      </c>
      <c r="R62" s="11">
        <v>43282</v>
      </c>
      <c r="S62" s="9">
        <v>2021</v>
      </c>
      <c r="T62" s="8" t="s">
        <v>8828</v>
      </c>
      <c r="U62" s="9">
        <v>449</v>
      </c>
      <c r="V62" s="12">
        <v>89.8</v>
      </c>
      <c r="W62" s="9">
        <v>2015</v>
      </c>
      <c r="X62" s="9" t="s">
        <v>79</v>
      </c>
      <c r="Y62" s="8" t="s">
        <v>81</v>
      </c>
      <c r="Z62" s="9" t="s">
        <v>81</v>
      </c>
      <c r="AA62" s="12" t="s">
        <v>81</v>
      </c>
      <c r="AB62" s="9" t="s">
        <v>81</v>
      </c>
      <c r="AC62" s="9" t="s">
        <v>109</v>
      </c>
      <c r="AD62" s="8" t="s">
        <v>8829</v>
      </c>
      <c r="AE62" s="8" t="s">
        <v>336</v>
      </c>
      <c r="AF62" s="9">
        <v>1347</v>
      </c>
      <c r="AG62" s="9">
        <v>79.239999999999995</v>
      </c>
      <c r="AH62" s="9">
        <v>2018</v>
      </c>
      <c r="AI62" s="9" t="s">
        <v>112</v>
      </c>
      <c r="AJ62" s="9" t="s">
        <v>113</v>
      </c>
      <c r="AK62" s="9">
        <v>73.569999999999993</v>
      </c>
      <c r="AL62" s="9">
        <v>73.47</v>
      </c>
      <c r="AM62" s="9">
        <v>0</v>
      </c>
      <c r="AN62" s="8" t="s">
        <v>81</v>
      </c>
      <c r="AO62" s="8" t="s">
        <v>81</v>
      </c>
      <c r="AP62" s="13">
        <v>8</v>
      </c>
      <c r="AQ62" s="13">
        <v>7.9</v>
      </c>
      <c r="AR62" s="13">
        <v>7.11</v>
      </c>
      <c r="AS62" s="13">
        <v>9.23</v>
      </c>
      <c r="AT62" s="9">
        <v>32.24</v>
      </c>
      <c r="AU62" s="9">
        <v>8.06</v>
      </c>
      <c r="AV62" s="8" t="s">
        <v>338</v>
      </c>
      <c r="AW62" s="9">
        <v>0</v>
      </c>
      <c r="AX62" s="9">
        <v>1</v>
      </c>
      <c r="AY62" s="9" t="s">
        <v>83</v>
      </c>
      <c r="AZ62" s="9" t="s">
        <v>83</v>
      </c>
      <c r="BA62" s="9" t="s">
        <v>83</v>
      </c>
      <c r="BB62" s="9" t="s">
        <v>83</v>
      </c>
      <c r="BC62" s="8" t="s">
        <v>83</v>
      </c>
      <c r="BD62" s="8" t="s">
        <v>84</v>
      </c>
      <c r="BE62" s="8" t="s">
        <v>81</v>
      </c>
      <c r="BF62" s="8" t="s">
        <v>8830</v>
      </c>
      <c r="BG62" s="8" t="s">
        <v>1327</v>
      </c>
      <c r="BH62" s="8" t="s">
        <v>8831</v>
      </c>
      <c r="BI62" s="8" t="s">
        <v>601</v>
      </c>
      <c r="BJ62" s="8" t="s">
        <v>89</v>
      </c>
      <c r="BK62" s="8" t="s">
        <v>8832</v>
      </c>
      <c r="BL62" s="8" t="s">
        <v>8833</v>
      </c>
      <c r="BM62" s="8" t="s">
        <v>1933</v>
      </c>
      <c r="BN62" s="8" t="s">
        <v>2609</v>
      </c>
      <c r="BO62" s="8" t="s">
        <v>8834</v>
      </c>
      <c r="BP62" s="14" t="s">
        <v>8835</v>
      </c>
      <c r="BQ62" s="14" t="s">
        <v>8836</v>
      </c>
      <c r="BR62" s="14" t="s">
        <v>8837</v>
      </c>
      <c r="BS62" s="14" t="s">
        <v>8838</v>
      </c>
      <c r="BT62" s="8" t="s">
        <v>81</v>
      </c>
      <c r="BU62" s="3"/>
    </row>
    <row r="63" spans="1:73" ht="15.75" thickBot="1">
      <c r="A63" s="7">
        <v>8</v>
      </c>
      <c r="B63" s="7"/>
      <c r="C63" s="9" t="s">
        <v>2182</v>
      </c>
      <c r="D63" s="8" t="s">
        <v>2183</v>
      </c>
      <c r="E63" s="8" t="s">
        <v>11713</v>
      </c>
      <c r="F63" s="9" t="s">
        <v>2184</v>
      </c>
      <c r="G63" s="9">
        <v>21</v>
      </c>
      <c r="H63" s="8" t="s">
        <v>2185</v>
      </c>
      <c r="I63" s="8" t="s">
        <v>73</v>
      </c>
      <c r="J63" s="8" t="s">
        <v>2186</v>
      </c>
      <c r="K63" s="8" t="s">
        <v>2181</v>
      </c>
      <c r="L63" s="9">
        <v>2224321681</v>
      </c>
      <c r="M63" s="9">
        <v>9920900892</v>
      </c>
      <c r="N63" s="9" t="s">
        <v>244</v>
      </c>
      <c r="O63" s="9">
        <v>468028222108</v>
      </c>
      <c r="P63" s="9" t="s">
        <v>244</v>
      </c>
      <c r="Q63" s="9" t="s">
        <v>135</v>
      </c>
      <c r="R63" s="11">
        <v>43282</v>
      </c>
      <c r="S63" s="9">
        <v>2021</v>
      </c>
      <c r="T63" s="8" t="s">
        <v>2187</v>
      </c>
      <c r="U63" s="9">
        <v>373</v>
      </c>
      <c r="V63" s="12">
        <v>74.599999999999994</v>
      </c>
      <c r="W63" s="9">
        <v>2015</v>
      </c>
      <c r="X63" s="9" t="s">
        <v>79</v>
      </c>
      <c r="Y63" s="8" t="s">
        <v>81</v>
      </c>
      <c r="Z63" s="9" t="s">
        <v>81</v>
      </c>
      <c r="AA63" s="12" t="s">
        <v>81</v>
      </c>
      <c r="AB63" s="9" t="s">
        <v>81</v>
      </c>
      <c r="AC63" s="9" t="s">
        <v>109</v>
      </c>
      <c r="AD63" s="8" t="s">
        <v>490</v>
      </c>
      <c r="AE63" s="8" t="s">
        <v>336</v>
      </c>
      <c r="AF63" s="9">
        <v>1433</v>
      </c>
      <c r="AG63" s="9">
        <v>84.29</v>
      </c>
      <c r="AH63" s="9">
        <v>2018</v>
      </c>
      <c r="AI63" s="9" t="s">
        <v>112</v>
      </c>
      <c r="AJ63" s="9" t="s">
        <v>113</v>
      </c>
      <c r="AK63" s="9" t="s">
        <v>81</v>
      </c>
      <c r="AL63" s="9" t="s">
        <v>81</v>
      </c>
      <c r="AM63" s="9">
        <v>0</v>
      </c>
      <c r="AN63" s="8" t="s">
        <v>81</v>
      </c>
      <c r="AO63" s="8" t="s">
        <v>81</v>
      </c>
      <c r="AP63" s="13">
        <v>7.81</v>
      </c>
      <c r="AQ63" s="13">
        <v>8.1199999999999992</v>
      </c>
      <c r="AR63" s="13">
        <v>7.92</v>
      </c>
      <c r="AS63" s="8"/>
      <c r="AT63" s="9">
        <v>23.85</v>
      </c>
      <c r="AU63" s="9">
        <v>7.95</v>
      </c>
      <c r="AV63" s="8" t="s">
        <v>114</v>
      </c>
      <c r="AW63" s="9">
        <v>0</v>
      </c>
      <c r="AX63" s="9">
        <v>0</v>
      </c>
      <c r="AY63" s="9" t="s">
        <v>83</v>
      </c>
      <c r="AZ63" s="9" t="s">
        <v>83</v>
      </c>
      <c r="BA63" s="9" t="s">
        <v>83</v>
      </c>
      <c r="BB63" s="9" t="s">
        <v>83</v>
      </c>
      <c r="BC63" s="8" t="s">
        <v>83</v>
      </c>
      <c r="BD63" s="8" t="s">
        <v>84</v>
      </c>
      <c r="BE63" s="8" t="s">
        <v>81</v>
      </c>
      <c r="BF63" s="8" t="s">
        <v>2188</v>
      </c>
      <c r="BG63" s="8" t="s">
        <v>2189</v>
      </c>
      <c r="BH63" s="8" t="s">
        <v>2190</v>
      </c>
      <c r="BI63" s="8" t="s">
        <v>118</v>
      </c>
      <c r="BJ63" s="8" t="s">
        <v>89</v>
      </c>
      <c r="BK63" s="8" t="s">
        <v>81</v>
      </c>
      <c r="BL63" s="8" t="s">
        <v>2191</v>
      </c>
      <c r="BM63" s="8" t="s">
        <v>81</v>
      </c>
      <c r="BN63" s="8" t="s">
        <v>968</v>
      </c>
      <c r="BO63" s="8" t="s">
        <v>2192</v>
      </c>
      <c r="BP63" s="14" t="s">
        <v>2193</v>
      </c>
      <c r="BQ63" s="14" t="s">
        <v>2194</v>
      </c>
      <c r="BR63" s="14" t="s">
        <v>2195</v>
      </c>
      <c r="BS63" s="14" t="s">
        <v>2196</v>
      </c>
      <c r="BT63" s="8" t="s">
        <v>81</v>
      </c>
      <c r="BU63" s="3"/>
    </row>
    <row r="64" spans="1:73" ht="15.75" thickBot="1">
      <c r="A64" s="7">
        <v>9</v>
      </c>
      <c r="B64" s="7"/>
      <c r="C64" s="9" t="s">
        <v>11555</v>
      </c>
      <c r="D64" s="8" t="s">
        <v>11556</v>
      </c>
      <c r="E64" s="8" t="s">
        <v>11713</v>
      </c>
      <c r="F64" s="9" t="s">
        <v>2235</v>
      </c>
      <c r="G64" s="9">
        <v>21</v>
      </c>
      <c r="H64" s="8" t="s">
        <v>11557</v>
      </c>
      <c r="I64" s="8" t="s">
        <v>11557</v>
      </c>
      <c r="J64" s="8" t="s">
        <v>11558</v>
      </c>
      <c r="K64" s="8" t="s">
        <v>11554</v>
      </c>
      <c r="L64" s="9">
        <v>9619519640</v>
      </c>
      <c r="M64" s="9">
        <v>9833692418</v>
      </c>
      <c r="N64" s="9" t="s">
        <v>11559</v>
      </c>
      <c r="O64" s="9" t="s">
        <v>11560</v>
      </c>
      <c r="P64" s="9" t="s">
        <v>244</v>
      </c>
      <c r="Q64" s="9" t="s">
        <v>135</v>
      </c>
      <c r="R64" s="11">
        <v>43282</v>
      </c>
      <c r="S64" s="9">
        <v>2021</v>
      </c>
      <c r="T64" s="8" t="s">
        <v>11561</v>
      </c>
      <c r="U64" s="9">
        <v>350</v>
      </c>
      <c r="V64" s="12">
        <v>70</v>
      </c>
      <c r="W64" s="9">
        <v>2015</v>
      </c>
      <c r="X64" s="9" t="s">
        <v>79</v>
      </c>
      <c r="Y64" s="8" t="s">
        <v>245</v>
      </c>
      <c r="Z64" s="9" t="s">
        <v>245</v>
      </c>
      <c r="AA64" s="12" t="s">
        <v>245</v>
      </c>
      <c r="AB64" s="9" t="s">
        <v>245</v>
      </c>
      <c r="AC64" s="9" t="s">
        <v>109</v>
      </c>
      <c r="AD64" s="8" t="s">
        <v>490</v>
      </c>
      <c r="AE64" s="8" t="s">
        <v>3331</v>
      </c>
      <c r="AF64" s="9">
        <v>685</v>
      </c>
      <c r="AG64" s="9">
        <v>85.63</v>
      </c>
      <c r="AH64" s="9">
        <v>2018</v>
      </c>
      <c r="AI64" s="9" t="s">
        <v>112</v>
      </c>
      <c r="AJ64" s="9" t="s">
        <v>113</v>
      </c>
      <c r="AK64" s="9">
        <v>76</v>
      </c>
      <c r="AL64" s="9">
        <v>75.739999999999995</v>
      </c>
      <c r="AM64" s="9">
        <v>0</v>
      </c>
      <c r="AN64" s="8" t="s">
        <v>245</v>
      </c>
      <c r="AO64" s="8" t="s">
        <v>245</v>
      </c>
      <c r="AP64" s="13">
        <v>7.54</v>
      </c>
      <c r="AQ64" s="13">
        <v>8</v>
      </c>
      <c r="AR64" s="13">
        <v>7.94</v>
      </c>
      <c r="AS64" s="8"/>
      <c r="AT64" s="9">
        <v>23.48</v>
      </c>
      <c r="AU64" s="9">
        <v>7.82</v>
      </c>
      <c r="AV64" s="8" t="s">
        <v>114</v>
      </c>
      <c r="AW64" s="9">
        <v>0</v>
      </c>
      <c r="AX64" s="9">
        <v>0</v>
      </c>
      <c r="AY64" s="9" t="s">
        <v>83</v>
      </c>
      <c r="AZ64" s="9" t="s">
        <v>83</v>
      </c>
      <c r="BA64" s="9" t="s">
        <v>83</v>
      </c>
      <c r="BB64" s="9" t="s">
        <v>83</v>
      </c>
      <c r="BC64" s="8" t="s">
        <v>83</v>
      </c>
      <c r="BD64" s="8" t="s">
        <v>84</v>
      </c>
      <c r="BE64" s="8" t="s">
        <v>245</v>
      </c>
      <c r="BF64" s="8" t="s">
        <v>11562</v>
      </c>
      <c r="BG64" s="8" t="s">
        <v>245</v>
      </c>
      <c r="BH64" s="8" t="s">
        <v>11563</v>
      </c>
      <c r="BI64" s="8" t="s">
        <v>11564</v>
      </c>
      <c r="BJ64" s="8" t="s">
        <v>89</v>
      </c>
      <c r="BK64" s="8" t="s">
        <v>11565</v>
      </c>
      <c r="BL64" s="8" t="s">
        <v>11566</v>
      </c>
      <c r="BM64" s="8" t="s">
        <v>11567</v>
      </c>
      <c r="BN64" s="8" t="s">
        <v>11568</v>
      </c>
      <c r="BO64" s="8" t="s">
        <v>11569</v>
      </c>
      <c r="BP64" s="14" t="s">
        <v>11570</v>
      </c>
      <c r="BQ64" s="14" t="s">
        <v>11571</v>
      </c>
      <c r="BR64" s="14" t="s">
        <v>11572</v>
      </c>
      <c r="BS64" s="14" t="s">
        <v>11573</v>
      </c>
      <c r="BT64" s="8" t="s">
        <v>245</v>
      </c>
      <c r="BU64" s="3"/>
    </row>
    <row r="65" spans="1:73" ht="15.75" thickBot="1">
      <c r="A65" s="7">
        <v>10</v>
      </c>
      <c r="B65" s="7"/>
      <c r="C65" s="9" t="s">
        <v>9645</v>
      </c>
      <c r="D65" s="8" t="s">
        <v>9646</v>
      </c>
      <c r="E65" s="8" t="s">
        <v>11713</v>
      </c>
      <c r="F65" s="9" t="s">
        <v>9647</v>
      </c>
      <c r="G65" s="9">
        <v>21</v>
      </c>
      <c r="H65" s="8" t="s">
        <v>9648</v>
      </c>
      <c r="I65" s="8" t="s">
        <v>73</v>
      </c>
      <c r="J65" s="8" t="s">
        <v>9649</v>
      </c>
      <c r="K65" s="8" t="s">
        <v>9644</v>
      </c>
      <c r="L65" s="9">
        <v>9323841859</v>
      </c>
      <c r="M65" s="9">
        <v>9082790591</v>
      </c>
      <c r="N65" s="9" t="s">
        <v>9650</v>
      </c>
      <c r="O65" s="9">
        <v>482273998170</v>
      </c>
      <c r="P65" s="9" t="s">
        <v>9651</v>
      </c>
      <c r="Q65" s="9" t="s">
        <v>135</v>
      </c>
      <c r="R65" s="11">
        <v>43282</v>
      </c>
      <c r="S65" s="9">
        <v>2021</v>
      </c>
      <c r="T65" s="8" t="s">
        <v>637</v>
      </c>
      <c r="U65" s="9">
        <v>437</v>
      </c>
      <c r="V65" s="12">
        <v>87.4</v>
      </c>
      <c r="W65" s="9">
        <v>2015</v>
      </c>
      <c r="X65" s="9" t="s">
        <v>79</v>
      </c>
      <c r="Y65" s="8" t="s">
        <v>81</v>
      </c>
      <c r="Z65" s="9" t="s">
        <v>81</v>
      </c>
      <c r="AA65" s="12" t="s">
        <v>81</v>
      </c>
      <c r="AB65" s="9" t="s">
        <v>81</v>
      </c>
      <c r="AC65" s="9" t="s">
        <v>109</v>
      </c>
      <c r="AD65" s="8" t="s">
        <v>9652</v>
      </c>
      <c r="AE65" s="8" t="s">
        <v>163</v>
      </c>
      <c r="AF65" s="9">
        <v>1433</v>
      </c>
      <c r="AG65" s="9">
        <v>84.29</v>
      </c>
      <c r="AH65" s="9">
        <v>2018</v>
      </c>
      <c r="AI65" s="9" t="s">
        <v>112</v>
      </c>
      <c r="AJ65" s="9" t="s">
        <v>113</v>
      </c>
      <c r="AK65" s="9">
        <v>77.89</v>
      </c>
      <c r="AL65" s="9">
        <v>77.91</v>
      </c>
      <c r="AM65" s="9">
        <v>0</v>
      </c>
      <c r="AN65" s="8" t="s">
        <v>81</v>
      </c>
      <c r="AO65" s="8" t="s">
        <v>81</v>
      </c>
      <c r="AP65" s="13">
        <v>6.96</v>
      </c>
      <c r="AQ65" s="13">
        <v>7.04</v>
      </c>
      <c r="AR65" s="13">
        <v>8.4499999999999993</v>
      </c>
      <c r="AS65" s="8"/>
      <c r="AT65" s="9">
        <v>22.45</v>
      </c>
      <c r="AU65" s="9">
        <v>7.72</v>
      </c>
      <c r="AV65" s="8" t="s">
        <v>114</v>
      </c>
      <c r="AW65" s="9">
        <v>0</v>
      </c>
      <c r="AX65" s="9">
        <v>0</v>
      </c>
      <c r="AY65" s="9" t="s">
        <v>83</v>
      </c>
      <c r="AZ65" s="9" t="s">
        <v>83</v>
      </c>
      <c r="BA65" s="9" t="s">
        <v>83</v>
      </c>
      <c r="BB65" s="9" t="s">
        <v>83</v>
      </c>
      <c r="BC65" s="8" t="s">
        <v>83</v>
      </c>
      <c r="BD65" s="8" t="s">
        <v>84</v>
      </c>
      <c r="BE65" s="8" t="s">
        <v>81</v>
      </c>
      <c r="BF65" s="8" t="s">
        <v>9653</v>
      </c>
      <c r="BG65" s="8" t="s">
        <v>9654</v>
      </c>
      <c r="BH65" s="8" t="s">
        <v>9655</v>
      </c>
      <c r="BI65" s="8" t="s">
        <v>762</v>
      </c>
      <c r="BJ65" s="8" t="s">
        <v>89</v>
      </c>
      <c r="BK65" s="8" t="s">
        <v>9656</v>
      </c>
      <c r="BL65" s="8" t="s">
        <v>9657</v>
      </c>
      <c r="BM65" s="8" t="s">
        <v>9658</v>
      </c>
      <c r="BN65" s="8" t="s">
        <v>9659</v>
      </c>
      <c r="BO65" s="8" t="s">
        <v>9660</v>
      </c>
      <c r="BP65" s="14" t="s">
        <v>9661</v>
      </c>
      <c r="BQ65" s="14" t="s">
        <v>9662</v>
      </c>
      <c r="BR65" s="14" t="s">
        <v>9663</v>
      </c>
      <c r="BS65" s="14" t="s">
        <v>9664</v>
      </c>
      <c r="BT65" s="8" t="s">
        <v>81</v>
      </c>
      <c r="BU65" s="3"/>
    </row>
    <row r="66" spans="1:73" ht="15.75" thickBot="1">
      <c r="A66" s="7">
        <v>11</v>
      </c>
      <c r="B66" s="7"/>
      <c r="C66" s="9" t="s">
        <v>1741</v>
      </c>
      <c r="D66" s="8" t="s">
        <v>1742</v>
      </c>
      <c r="E66" s="8" t="s">
        <v>11713</v>
      </c>
      <c r="F66" s="10">
        <v>36470</v>
      </c>
      <c r="G66" s="9">
        <v>21</v>
      </c>
      <c r="H66" s="8" t="s">
        <v>1743</v>
      </c>
      <c r="I66" s="8" t="s">
        <v>1744</v>
      </c>
      <c r="J66" s="8" t="s">
        <v>1745</v>
      </c>
      <c r="K66" s="8" t="s">
        <v>1740</v>
      </c>
      <c r="L66" s="9">
        <v>7738770347</v>
      </c>
      <c r="M66" s="9">
        <v>8286798008</v>
      </c>
      <c r="N66" s="9" t="s">
        <v>1746</v>
      </c>
      <c r="O66" s="9">
        <v>880635577539</v>
      </c>
      <c r="P66" s="9" t="s">
        <v>1747</v>
      </c>
      <c r="Q66" s="9" t="s">
        <v>135</v>
      </c>
      <c r="R66" s="11">
        <v>43282</v>
      </c>
      <c r="S66" s="9">
        <v>2021</v>
      </c>
      <c r="T66" s="8" t="s">
        <v>1748</v>
      </c>
      <c r="U66" s="9">
        <v>404</v>
      </c>
      <c r="V66" s="12">
        <v>80.8</v>
      </c>
      <c r="W66" s="9">
        <v>2015</v>
      </c>
      <c r="X66" s="9" t="s">
        <v>79</v>
      </c>
      <c r="Y66" s="8" t="s">
        <v>81</v>
      </c>
      <c r="Z66" s="9" t="s">
        <v>81</v>
      </c>
      <c r="AA66" s="12" t="s">
        <v>81</v>
      </c>
      <c r="AB66" s="9" t="s">
        <v>81</v>
      </c>
      <c r="AC66" s="9" t="s">
        <v>109</v>
      </c>
      <c r="AD66" s="8" t="s">
        <v>490</v>
      </c>
      <c r="AE66" s="8" t="s">
        <v>163</v>
      </c>
      <c r="AF66" s="9">
        <v>1362</v>
      </c>
      <c r="AG66" s="9">
        <v>80.12</v>
      </c>
      <c r="AH66" s="9">
        <v>2018</v>
      </c>
      <c r="AI66" s="9" t="s">
        <v>112</v>
      </c>
      <c r="AJ66" s="9" t="s">
        <v>113</v>
      </c>
      <c r="AK66" s="9">
        <v>75.02</v>
      </c>
      <c r="AL66" s="9">
        <v>75.489999999999995</v>
      </c>
      <c r="AM66" s="9">
        <v>0</v>
      </c>
      <c r="AN66" s="8" t="s">
        <v>81</v>
      </c>
      <c r="AO66" s="8" t="s">
        <v>81</v>
      </c>
      <c r="AP66" s="13">
        <v>7.15</v>
      </c>
      <c r="AQ66" s="13">
        <v>7.27</v>
      </c>
      <c r="AR66" s="13">
        <v>6.65</v>
      </c>
      <c r="AS66" s="13">
        <v>9.4600000000000009</v>
      </c>
      <c r="AT66" s="9">
        <v>30.53</v>
      </c>
      <c r="AU66" s="9">
        <v>7.63</v>
      </c>
      <c r="AV66" s="8" t="s">
        <v>338</v>
      </c>
      <c r="AW66" s="9">
        <v>0</v>
      </c>
      <c r="AX66" s="9">
        <v>0</v>
      </c>
      <c r="AY66" s="9" t="s">
        <v>83</v>
      </c>
      <c r="AZ66" s="9" t="s">
        <v>83</v>
      </c>
      <c r="BA66" s="9" t="s">
        <v>83</v>
      </c>
      <c r="BB66" s="9" t="s">
        <v>83</v>
      </c>
      <c r="BC66" s="8" t="s">
        <v>83</v>
      </c>
      <c r="BD66" s="8" t="s">
        <v>84</v>
      </c>
      <c r="BE66" s="8" t="s">
        <v>81</v>
      </c>
      <c r="BF66" s="8" t="s">
        <v>1749</v>
      </c>
      <c r="BG66" s="8" t="s">
        <v>1750</v>
      </c>
      <c r="BH66" s="8" t="s">
        <v>1751</v>
      </c>
      <c r="BI66" s="8" t="s">
        <v>88</v>
      </c>
      <c r="BJ66" s="8" t="s">
        <v>89</v>
      </c>
      <c r="BK66" s="8" t="s">
        <v>1752</v>
      </c>
      <c r="BL66" s="8" t="s">
        <v>1753</v>
      </c>
      <c r="BM66" s="8" t="s">
        <v>1754</v>
      </c>
      <c r="BN66" s="8" t="s">
        <v>1755</v>
      </c>
      <c r="BO66" s="8" t="s">
        <v>1756</v>
      </c>
      <c r="BP66" s="14" t="s">
        <v>1757</v>
      </c>
      <c r="BQ66" s="14" t="s">
        <v>1758</v>
      </c>
      <c r="BR66" s="14" t="s">
        <v>1759</v>
      </c>
      <c r="BS66" s="14" t="s">
        <v>1760</v>
      </c>
      <c r="BT66" s="8" t="s">
        <v>81</v>
      </c>
      <c r="BU66" s="3"/>
    </row>
    <row r="67" spans="1:73" ht="15.75" thickBot="1">
      <c r="A67" s="7">
        <v>12</v>
      </c>
      <c r="B67" s="7"/>
      <c r="C67" s="9" t="s">
        <v>3630</v>
      </c>
      <c r="D67" s="8" t="s">
        <v>3631</v>
      </c>
      <c r="E67" s="8" t="s">
        <v>11713</v>
      </c>
      <c r="F67" s="9" t="s">
        <v>3632</v>
      </c>
      <c r="G67" s="9">
        <v>20</v>
      </c>
      <c r="H67" s="8" t="s">
        <v>3633</v>
      </c>
      <c r="I67" s="8" t="s">
        <v>3633</v>
      </c>
      <c r="J67" s="8" t="s">
        <v>3634</v>
      </c>
      <c r="K67" s="8" t="s">
        <v>3629</v>
      </c>
      <c r="L67" s="9">
        <v>9768717432</v>
      </c>
      <c r="M67" s="9">
        <v>7900090188</v>
      </c>
      <c r="N67" s="9" t="s">
        <v>3635</v>
      </c>
      <c r="O67" s="9">
        <v>376931141085</v>
      </c>
      <c r="P67" s="9" t="s">
        <v>134</v>
      </c>
      <c r="Q67" s="9" t="s">
        <v>135</v>
      </c>
      <c r="R67" s="11">
        <v>43282</v>
      </c>
      <c r="S67" s="9">
        <v>2021</v>
      </c>
      <c r="T67" s="8" t="s">
        <v>3636</v>
      </c>
      <c r="U67" s="9">
        <v>392</v>
      </c>
      <c r="V67" s="12">
        <v>0.78400000000000003</v>
      </c>
      <c r="W67" s="9">
        <v>2015</v>
      </c>
      <c r="X67" s="9" t="s">
        <v>79</v>
      </c>
      <c r="Y67" s="8" t="s">
        <v>81</v>
      </c>
      <c r="Z67" s="9" t="s">
        <v>81</v>
      </c>
      <c r="AA67" s="12" t="s">
        <v>81</v>
      </c>
      <c r="AB67" s="9" t="s">
        <v>81</v>
      </c>
      <c r="AC67" s="9" t="s">
        <v>109</v>
      </c>
      <c r="AD67" s="8" t="s">
        <v>2721</v>
      </c>
      <c r="AE67" s="8" t="s">
        <v>229</v>
      </c>
      <c r="AF67" s="9">
        <v>973</v>
      </c>
      <c r="AG67" s="15">
        <v>0.84609999999999996</v>
      </c>
      <c r="AH67" s="9">
        <v>2018</v>
      </c>
      <c r="AI67" s="9" t="s">
        <v>112</v>
      </c>
      <c r="AJ67" s="9" t="s">
        <v>113</v>
      </c>
      <c r="AK67" s="9" t="s">
        <v>81</v>
      </c>
      <c r="AL67" s="9" t="s">
        <v>81</v>
      </c>
      <c r="AM67" s="9">
        <v>0</v>
      </c>
      <c r="AN67" s="8" t="s">
        <v>81</v>
      </c>
      <c r="AO67" s="8" t="s">
        <v>81</v>
      </c>
      <c r="AP67" s="13">
        <v>7.69</v>
      </c>
      <c r="AQ67" s="13">
        <v>7.81</v>
      </c>
      <c r="AR67" s="13">
        <v>7.24</v>
      </c>
      <c r="AS67" s="8"/>
      <c r="AT67" s="9">
        <v>22.74</v>
      </c>
      <c r="AU67" s="9">
        <v>7.58</v>
      </c>
      <c r="AV67" s="8" t="s">
        <v>114</v>
      </c>
      <c r="AW67" s="9">
        <v>0</v>
      </c>
      <c r="AX67" s="9">
        <v>0</v>
      </c>
      <c r="AY67" s="9" t="s">
        <v>83</v>
      </c>
      <c r="AZ67" s="9" t="s">
        <v>83</v>
      </c>
      <c r="BA67" s="9" t="s">
        <v>83</v>
      </c>
      <c r="BB67" s="9" t="s">
        <v>83</v>
      </c>
      <c r="BC67" s="8" t="s">
        <v>83</v>
      </c>
      <c r="BD67" s="8" t="s">
        <v>84</v>
      </c>
      <c r="BE67" s="8" t="s">
        <v>81</v>
      </c>
      <c r="BF67" s="8" t="s">
        <v>3637</v>
      </c>
      <c r="BG67" s="8" t="s">
        <v>358</v>
      </c>
      <c r="BH67" s="8" t="s">
        <v>3638</v>
      </c>
      <c r="BI67" s="8" t="s">
        <v>118</v>
      </c>
      <c r="BJ67" s="8" t="s">
        <v>89</v>
      </c>
      <c r="BK67" s="8" t="s">
        <v>3639</v>
      </c>
      <c r="BL67" s="8" t="s">
        <v>3640</v>
      </c>
      <c r="BM67" s="8" t="s">
        <v>3641</v>
      </c>
      <c r="BN67" s="8" t="s">
        <v>84</v>
      </c>
      <c r="BO67" s="8" t="s">
        <v>3642</v>
      </c>
      <c r="BP67" s="14" t="s">
        <v>3643</v>
      </c>
      <c r="BQ67" s="14" t="s">
        <v>3644</v>
      </c>
      <c r="BR67" s="14" t="s">
        <v>3645</v>
      </c>
      <c r="BS67" s="14" t="s">
        <v>3646</v>
      </c>
      <c r="BT67" s="8" t="s">
        <v>81</v>
      </c>
      <c r="BU67" s="3"/>
    </row>
    <row r="68" spans="1:73" ht="15.75" thickBot="1">
      <c r="A68" s="7">
        <v>13</v>
      </c>
      <c r="B68" s="7"/>
      <c r="C68" s="9" t="s">
        <v>10931</v>
      </c>
      <c r="D68" s="8" t="s">
        <v>10932</v>
      </c>
      <c r="E68" s="8" t="s">
        <v>11713</v>
      </c>
      <c r="F68" s="9" t="s">
        <v>4629</v>
      </c>
      <c r="G68" s="9">
        <v>20</v>
      </c>
      <c r="H68" s="8" t="s">
        <v>10933</v>
      </c>
      <c r="I68" s="8" t="s">
        <v>10934</v>
      </c>
      <c r="J68" s="8" t="s">
        <v>10935</v>
      </c>
      <c r="K68" s="8" t="s">
        <v>10930</v>
      </c>
      <c r="L68" s="9">
        <v>9096316589</v>
      </c>
      <c r="M68" s="9">
        <v>9209815857</v>
      </c>
      <c r="N68" s="9" t="s">
        <v>10936</v>
      </c>
      <c r="O68" s="9">
        <v>947950447564</v>
      </c>
      <c r="P68" s="9" t="s">
        <v>81</v>
      </c>
      <c r="Q68" s="9" t="s">
        <v>135</v>
      </c>
      <c r="R68" s="11">
        <v>43282</v>
      </c>
      <c r="S68" s="9">
        <v>2021</v>
      </c>
      <c r="T68" s="8" t="s">
        <v>10937</v>
      </c>
      <c r="U68" s="9">
        <v>409</v>
      </c>
      <c r="V68" s="12">
        <v>81.8</v>
      </c>
      <c r="W68" s="9">
        <v>2015</v>
      </c>
      <c r="X68" s="9" t="s">
        <v>79</v>
      </c>
      <c r="Y68" s="8" t="s">
        <v>81</v>
      </c>
      <c r="Z68" s="9" t="s">
        <v>81</v>
      </c>
      <c r="AA68" s="12" t="s">
        <v>81</v>
      </c>
      <c r="AB68" s="9" t="s">
        <v>81</v>
      </c>
      <c r="AC68" s="9" t="s">
        <v>109</v>
      </c>
      <c r="AD68" s="8" t="s">
        <v>10938</v>
      </c>
      <c r="AE68" s="8" t="s">
        <v>10939</v>
      </c>
      <c r="AF68" s="9">
        <v>775</v>
      </c>
      <c r="AG68" s="9">
        <v>75.709999999999994</v>
      </c>
      <c r="AH68" s="9">
        <v>2018</v>
      </c>
      <c r="AI68" s="9" t="s">
        <v>112</v>
      </c>
      <c r="AJ68" s="9" t="s">
        <v>113</v>
      </c>
      <c r="AK68" s="9">
        <v>75.709999999999994</v>
      </c>
      <c r="AL68" s="9">
        <v>75.709999999999994</v>
      </c>
      <c r="AM68" s="9">
        <v>0</v>
      </c>
      <c r="AN68" s="8" t="s">
        <v>81</v>
      </c>
      <c r="AO68" s="8" t="s">
        <v>81</v>
      </c>
      <c r="AP68" s="13">
        <v>8.6</v>
      </c>
      <c r="AQ68" s="13">
        <v>9.0399999999999991</v>
      </c>
      <c r="AR68" s="13">
        <v>9.0299999999999994</v>
      </c>
      <c r="AS68" s="13">
        <v>9.8000000000000007</v>
      </c>
      <c r="AT68" s="9">
        <v>9.1300000000000008</v>
      </c>
      <c r="AU68" s="15">
        <v>0.79559999999999997</v>
      </c>
      <c r="AV68" s="8" t="s">
        <v>338</v>
      </c>
      <c r="AW68" s="9">
        <v>0</v>
      </c>
      <c r="AX68" s="9">
        <v>0</v>
      </c>
      <c r="AY68" s="9" t="s">
        <v>83</v>
      </c>
      <c r="AZ68" s="9" t="s">
        <v>83</v>
      </c>
      <c r="BA68" s="9" t="s">
        <v>83</v>
      </c>
      <c r="BB68" s="9" t="s">
        <v>83</v>
      </c>
      <c r="BC68" s="8" t="s">
        <v>83</v>
      </c>
      <c r="BD68" s="8" t="s">
        <v>84</v>
      </c>
      <c r="BE68" s="8" t="s">
        <v>81</v>
      </c>
      <c r="BF68" s="8" t="s">
        <v>10940</v>
      </c>
      <c r="BG68" s="8" t="s">
        <v>10941</v>
      </c>
      <c r="BH68" s="8" t="s">
        <v>10942</v>
      </c>
      <c r="BI68" s="8" t="s">
        <v>762</v>
      </c>
      <c r="BJ68" s="8" t="s">
        <v>89</v>
      </c>
      <c r="BK68" s="8" t="s">
        <v>10943</v>
      </c>
      <c r="BL68" s="8" t="s">
        <v>10944</v>
      </c>
      <c r="BM68" s="8" t="s">
        <v>10945</v>
      </c>
      <c r="BN68" s="8" t="s">
        <v>10946</v>
      </c>
      <c r="BO68" s="8" t="s">
        <v>10947</v>
      </c>
      <c r="BP68" s="14" t="s">
        <v>10948</v>
      </c>
      <c r="BQ68" s="14" t="s">
        <v>10949</v>
      </c>
      <c r="BR68" s="14" t="s">
        <v>10950</v>
      </c>
      <c r="BS68" s="14" t="s">
        <v>10951</v>
      </c>
      <c r="BT68" s="8" t="s">
        <v>81</v>
      </c>
      <c r="BU68" s="3"/>
    </row>
    <row r="69" spans="1:73" ht="15.75" thickBot="1">
      <c r="A69" s="7">
        <v>14</v>
      </c>
      <c r="B69" s="7"/>
      <c r="C69" s="9" t="s">
        <v>12855</v>
      </c>
      <c r="D69" s="8" t="s">
        <v>12859</v>
      </c>
      <c r="E69" s="8" t="s">
        <v>11713</v>
      </c>
      <c r="F69" s="9">
        <v>36034</v>
      </c>
      <c r="G69" s="9">
        <v>22</v>
      </c>
      <c r="H69" s="8" t="s">
        <v>12856</v>
      </c>
      <c r="I69" s="8"/>
      <c r="J69" s="8" t="s">
        <v>12857</v>
      </c>
      <c r="K69" s="8" t="s">
        <v>12858</v>
      </c>
      <c r="L69" s="9">
        <v>7715937454</v>
      </c>
      <c r="M69" s="9">
        <v>7715937454</v>
      </c>
      <c r="N69" s="9" t="s">
        <v>12861</v>
      </c>
      <c r="O69" s="9" t="s">
        <v>12862</v>
      </c>
      <c r="P69" s="9" t="s">
        <v>12863</v>
      </c>
      <c r="Q69" s="9" t="s">
        <v>135</v>
      </c>
      <c r="R69" s="11">
        <v>2018</v>
      </c>
      <c r="S69" s="9">
        <v>2021</v>
      </c>
      <c r="T69" s="8" t="s">
        <v>12864</v>
      </c>
      <c r="U69" s="9">
        <v>368</v>
      </c>
      <c r="V69" s="12">
        <v>73.599999999999994</v>
      </c>
      <c r="W69" s="9">
        <v>2014</v>
      </c>
      <c r="X69" s="9" t="s">
        <v>12865</v>
      </c>
      <c r="Y69" s="8" t="s">
        <v>7073</v>
      </c>
      <c r="Z69" s="9">
        <v>342</v>
      </c>
      <c r="AA69" s="12">
        <v>52.62</v>
      </c>
      <c r="AB69" s="9">
        <v>2016</v>
      </c>
      <c r="AC69" s="9" t="s">
        <v>12865</v>
      </c>
      <c r="AD69" s="8" t="s">
        <v>490</v>
      </c>
      <c r="AE69" s="8" t="s">
        <v>336</v>
      </c>
      <c r="AF69" s="9">
        <v>641</v>
      </c>
      <c r="AG69" s="9">
        <v>80.13</v>
      </c>
      <c r="AH69" s="9">
        <v>2018</v>
      </c>
      <c r="AI69" s="9">
        <v>2</v>
      </c>
      <c r="AJ69" s="9"/>
      <c r="AK69" s="9">
        <v>686</v>
      </c>
      <c r="AL69" s="9">
        <v>78.06</v>
      </c>
      <c r="AM69" s="9">
        <v>1</v>
      </c>
      <c r="AN69" s="8">
        <v>0</v>
      </c>
      <c r="AO69" s="8">
        <v>0</v>
      </c>
      <c r="AP69" s="13">
        <v>6.8</v>
      </c>
      <c r="AQ69" s="13">
        <v>6.7</v>
      </c>
      <c r="AR69" s="13">
        <v>7.88</v>
      </c>
      <c r="AS69" s="13">
        <v>9</v>
      </c>
      <c r="AT69" s="9" t="s">
        <v>12866</v>
      </c>
      <c r="AU69" s="15">
        <v>7.55</v>
      </c>
      <c r="AV69" s="8">
        <v>9</v>
      </c>
      <c r="AW69" s="9">
        <v>0</v>
      </c>
      <c r="AX69" s="9">
        <v>0</v>
      </c>
      <c r="AY69" s="9">
        <v>0</v>
      </c>
      <c r="AZ69" s="9">
        <v>0</v>
      </c>
      <c r="BA69" s="9">
        <v>0</v>
      </c>
      <c r="BB69" s="9">
        <v>0</v>
      </c>
      <c r="BC69" s="8">
        <v>0</v>
      </c>
      <c r="BD69" s="8" t="s">
        <v>84</v>
      </c>
      <c r="BE69" s="8" t="s">
        <v>81</v>
      </c>
      <c r="BF69" s="8" t="s">
        <v>12867</v>
      </c>
      <c r="BG69" s="8" t="s">
        <v>12868</v>
      </c>
      <c r="BH69" s="8" t="s">
        <v>12869</v>
      </c>
      <c r="BI69" s="8" t="s">
        <v>88</v>
      </c>
      <c r="BJ69" s="8" t="s">
        <v>12422</v>
      </c>
      <c r="BK69" s="8" t="s">
        <v>12870</v>
      </c>
      <c r="BL69" s="8" t="s">
        <v>12871</v>
      </c>
      <c r="BM69" s="8"/>
      <c r="BN69" s="8" t="s">
        <v>12872</v>
      </c>
      <c r="BO69" s="8" t="s">
        <v>12873</v>
      </c>
      <c r="BP69" s="14" t="s">
        <v>12874</v>
      </c>
      <c r="BQ69" s="14" t="s">
        <v>12875</v>
      </c>
      <c r="BR69" s="14"/>
      <c r="BS69" s="14"/>
      <c r="BT69" s="8"/>
      <c r="BU69" s="3"/>
    </row>
    <row r="70" spans="1:73" s="373" customFormat="1" ht="20.25">
      <c r="C70" s="1126"/>
      <c r="D70" s="1126"/>
      <c r="E70" s="1126"/>
      <c r="F70" s="1126"/>
      <c r="G70" s="1126"/>
      <c r="H70" s="1126"/>
    </row>
    <row r="71" spans="1:73" s="373" customFormat="1">
      <c r="C71" s="388"/>
      <c r="D71" s="389"/>
      <c r="E71" s="389"/>
      <c r="F71" s="388"/>
      <c r="G71" s="388"/>
      <c r="H71" s="388"/>
      <c r="I71" s="388"/>
      <c r="J71" s="388"/>
      <c r="K71" s="388"/>
      <c r="L71" s="388"/>
      <c r="M71" s="388"/>
      <c r="N71" s="388"/>
      <c r="O71" s="388"/>
      <c r="P71" s="388"/>
      <c r="Q71" s="388"/>
      <c r="R71" s="388"/>
      <c r="S71" s="388"/>
      <c r="T71" s="388"/>
      <c r="U71" s="388"/>
      <c r="V71" s="388"/>
      <c r="W71" s="388"/>
      <c r="X71" s="388"/>
      <c r="Y71" s="388"/>
      <c r="Z71" s="388"/>
      <c r="AA71" s="388"/>
      <c r="AB71" s="388"/>
      <c r="AC71" s="388"/>
      <c r="AD71" s="388"/>
      <c r="AE71" s="388"/>
      <c r="AF71" s="388"/>
      <c r="AG71" s="388"/>
      <c r="AH71" s="388"/>
      <c r="AI71" s="388"/>
      <c r="AJ71" s="388"/>
      <c r="AK71" s="388"/>
      <c r="AL71" s="388"/>
      <c r="AM71" s="388"/>
      <c r="AN71" s="388"/>
      <c r="AO71" s="388"/>
      <c r="AP71" s="388"/>
      <c r="AQ71" s="388"/>
      <c r="AR71" s="388"/>
      <c r="AS71" s="388"/>
      <c r="AT71" s="388"/>
      <c r="AU71" s="388"/>
      <c r="AV71" s="388"/>
      <c r="AW71" s="388"/>
      <c r="AX71" s="388"/>
      <c r="AY71" s="388"/>
      <c r="AZ71" s="388"/>
      <c r="BA71" s="388"/>
      <c r="BB71" s="388"/>
      <c r="BC71" s="388"/>
      <c r="BD71" s="388"/>
      <c r="BE71" s="388"/>
      <c r="BF71" s="388"/>
      <c r="BG71" s="388"/>
      <c r="BH71" s="388"/>
      <c r="BI71" s="388"/>
      <c r="BJ71" s="388"/>
      <c r="BK71" s="388"/>
      <c r="BL71" s="388"/>
      <c r="BM71" s="388"/>
      <c r="BN71" s="388"/>
      <c r="BO71" s="388"/>
      <c r="BP71" s="388"/>
      <c r="BQ71" s="388"/>
      <c r="BR71" s="388"/>
      <c r="BS71" s="388"/>
      <c r="BT71" s="388"/>
    </row>
    <row r="72" spans="1:73" s="373" customFormat="1"/>
  </sheetData>
  <sortState ref="A62:BW74">
    <sortCondition descending="1" ref="AU62:AU74"/>
  </sortState>
  <mergeCells count="1">
    <mergeCell ref="C70:H70"/>
  </mergeCells>
  <hyperlinks>
    <hyperlink ref="BP30" r:id="rId1"/>
    <hyperlink ref="BQ30" r:id="rId2"/>
    <hyperlink ref="BR30" r:id="rId3"/>
    <hyperlink ref="BS30" r:id="rId4"/>
    <hyperlink ref="BP17" r:id="rId5"/>
    <hyperlink ref="BQ17" r:id="rId6"/>
    <hyperlink ref="BR17" r:id="rId7"/>
    <hyperlink ref="BS17" r:id="rId8"/>
    <hyperlink ref="BP68" r:id="rId9"/>
    <hyperlink ref="BQ68" r:id="rId10"/>
    <hyperlink ref="BR68" r:id="rId11"/>
    <hyperlink ref="BS68" r:id="rId12"/>
    <hyperlink ref="BP23" r:id="rId13"/>
    <hyperlink ref="BQ23" r:id="rId14"/>
    <hyperlink ref="BR23" r:id="rId15" display="https://www.facebook.com/shraddha.bijotkar"/>
    <hyperlink ref="BS23" r:id="rId16"/>
    <hyperlink ref="BP56" r:id="rId17"/>
    <hyperlink ref="BQ56" r:id="rId18"/>
    <hyperlink ref="BR56" r:id="rId19"/>
    <hyperlink ref="BS56" r:id="rId20"/>
    <hyperlink ref="BP36" r:id="rId21"/>
    <hyperlink ref="BQ36" r:id="rId22"/>
    <hyperlink ref="BR36" r:id="rId23"/>
    <hyperlink ref="BS36" r:id="rId24"/>
    <hyperlink ref="BP40" r:id="rId25"/>
    <hyperlink ref="BQ40" r:id="rId26"/>
    <hyperlink ref="BR40" r:id="rId27"/>
    <hyperlink ref="BS40" r:id="rId28"/>
    <hyperlink ref="BP45" r:id="rId29"/>
    <hyperlink ref="BQ45" r:id="rId30"/>
    <hyperlink ref="BR45" r:id="rId31"/>
    <hyperlink ref="BS45" r:id="rId32"/>
    <hyperlink ref="BP24" r:id="rId33"/>
    <hyperlink ref="BQ24" r:id="rId34"/>
    <hyperlink ref="BR24" r:id="rId35"/>
    <hyperlink ref="BS24" r:id="rId36"/>
    <hyperlink ref="BP2" r:id="rId37"/>
    <hyperlink ref="BQ2" r:id="rId38"/>
    <hyperlink ref="BR2" r:id="rId39"/>
    <hyperlink ref="BS2" r:id="rId40" display="http://www.linkedin.com/in/rishabh-jain-60759016a"/>
    <hyperlink ref="BP44" r:id="rId41"/>
    <hyperlink ref="BQ44" r:id="rId42"/>
    <hyperlink ref="BR44" r:id="rId43"/>
    <hyperlink ref="BS44" r:id="rId44"/>
    <hyperlink ref="J27" r:id="rId45" display="http://rishikesh.gawde.vit.edu.in/"/>
    <hyperlink ref="BP27" r:id="rId46"/>
    <hyperlink ref="BQ27" r:id="rId47"/>
    <hyperlink ref="BR27" r:id="rId48"/>
    <hyperlink ref="BS27" r:id="rId49" display="http://linkedin.com/in/rishikesh-g-039395107"/>
    <hyperlink ref="BP18" r:id="rId50"/>
    <hyperlink ref="BQ18" r:id="rId51"/>
    <hyperlink ref="BR18" r:id="rId52"/>
    <hyperlink ref="BS18" r:id="rId53"/>
    <hyperlink ref="BP13" r:id="rId54"/>
    <hyperlink ref="BQ13" r:id="rId55"/>
    <hyperlink ref="BR13" r:id="rId56"/>
    <hyperlink ref="BS13" r:id="rId57"/>
    <hyperlink ref="BP15" r:id="rId58"/>
    <hyperlink ref="BQ15" r:id="rId59"/>
    <hyperlink ref="BR15" r:id="rId60"/>
    <hyperlink ref="BS15" r:id="rId61"/>
    <hyperlink ref="BP34" r:id="rId62"/>
    <hyperlink ref="BQ34" r:id="rId63"/>
    <hyperlink ref="BR34" r:id="rId64"/>
    <hyperlink ref="BS34" r:id="rId65"/>
    <hyperlink ref="BP12" r:id="rId66"/>
    <hyperlink ref="BQ12" r:id="rId67"/>
    <hyperlink ref="BR12" r:id="rId68"/>
    <hyperlink ref="BS12" r:id="rId69"/>
    <hyperlink ref="BP14" r:id="rId70"/>
    <hyperlink ref="BQ14" r:id="rId71"/>
    <hyperlink ref="BR14" r:id="rId72"/>
    <hyperlink ref="BS14" r:id="rId73" display="http://www.linkedin.com/in/omkar-shinde03"/>
    <hyperlink ref="BP31" r:id="rId74"/>
    <hyperlink ref="BQ31" r:id="rId75"/>
    <hyperlink ref="BR31" r:id="rId76" display="http://www.facebook.com/rajdedhia10/"/>
    <hyperlink ref="BS31" r:id="rId77" display="http://www.linkedin.com/in/rajdedhia10/"/>
    <hyperlink ref="BP37" r:id="rId78"/>
    <hyperlink ref="BQ37" r:id="rId79"/>
    <hyperlink ref="BR37" r:id="rId80"/>
    <hyperlink ref="BS37" r:id="rId81"/>
    <hyperlink ref="BP21" r:id="rId82"/>
    <hyperlink ref="BQ21" r:id="rId83"/>
    <hyperlink ref="BR21" r:id="rId84"/>
    <hyperlink ref="BS21" r:id="rId85"/>
    <hyperlink ref="BP66" r:id="rId86"/>
    <hyperlink ref="BQ66" r:id="rId87"/>
    <hyperlink ref="BR66" r:id="rId88"/>
    <hyperlink ref="BS66" r:id="rId89"/>
    <hyperlink ref="BP19" r:id="rId90"/>
    <hyperlink ref="BQ19" r:id="rId91"/>
    <hyperlink ref="BR19" r:id="rId92" display="http://facebook.com/saurabh.naik.108"/>
    <hyperlink ref="BS19" r:id="rId93" display="http://www.linkedin.com/in/saurabh-naik-981b611a3"/>
    <hyperlink ref="BP41" r:id="rId94"/>
    <hyperlink ref="BQ41" r:id="rId95"/>
    <hyperlink ref="BR41" r:id="rId96" display="https://www.facebook.com/profile.php?id=100008846380091"/>
    <hyperlink ref="BS41" r:id="rId97"/>
    <hyperlink ref="BP59" r:id="rId98"/>
    <hyperlink ref="BQ59" r:id="rId99"/>
    <hyperlink ref="BR59" r:id="rId100"/>
    <hyperlink ref="BS59" r:id="rId101"/>
    <hyperlink ref="BP16" r:id="rId102"/>
    <hyperlink ref="BQ16" r:id="rId103"/>
    <hyperlink ref="BR16" r:id="rId104"/>
    <hyperlink ref="BS16" r:id="rId105"/>
    <hyperlink ref="BP20" r:id="rId106"/>
    <hyperlink ref="BQ20" r:id="rId107"/>
    <hyperlink ref="BR20" r:id="rId108"/>
    <hyperlink ref="BS20" r:id="rId109"/>
    <hyperlink ref="BP64" r:id="rId110"/>
    <hyperlink ref="BQ64" r:id="rId111"/>
    <hyperlink ref="BR64" r:id="rId112"/>
    <hyperlink ref="BS64" r:id="rId113"/>
    <hyperlink ref="BP8" r:id="rId114"/>
    <hyperlink ref="BQ8" r:id="rId115"/>
    <hyperlink ref="BR8" r:id="rId116"/>
    <hyperlink ref="BS8" r:id="rId117"/>
    <hyperlink ref="BP51" r:id="rId118"/>
    <hyperlink ref="BQ51" r:id="rId119"/>
    <hyperlink ref="BR51" r:id="rId120"/>
    <hyperlink ref="BS51" r:id="rId121"/>
    <hyperlink ref="BP58" r:id="rId122"/>
    <hyperlink ref="BQ58" r:id="rId123"/>
    <hyperlink ref="BS58" r:id="rId124"/>
    <hyperlink ref="BP5" r:id="rId125"/>
    <hyperlink ref="BQ5" r:id="rId126"/>
    <hyperlink ref="BR5" r:id="rId127"/>
    <hyperlink ref="BS5" r:id="rId128" display="http://www.linkedin.com/in/shubham-desai-6564a31ab"/>
    <hyperlink ref="BP55" r:id="rId129"/>
    <hyperlink ref="BQ55" r:id="rId130"/>
    <hyperlink ref="BR55" r:id="rId131"/>
    <hyperlink ref="BS55" r:id="rId132"/>
    <hyperlink ref="BP61" r:id="rId133"/>
    <hyperlink ref="BQ61" r:id="rId134"/>
    <hyperlink ref="BR61" r:id="rId135"/>
    <hyperlink ref="BS61" r:id="rId136"/>
    <hyperlink ref="BP65" r:id="rId137"/>
    <hyperlink ref="BQ65" r:id="rId138"/>
    <hyperlink ref="BR65" r:id="rId139"/>
    <hyperlink ref="BS65" r:id="rId140"/>
    <hyperlink ref="BP57" r:id="rId141"/>
    <hyperlink ref="BQ57" r:id="rId142"/>
    <hyperlink ref="BR57" r:id="rId143"/>
    <hyperlink ref="BS57" r:id="rId144"/>
    <hyperlink ref="BP28" r:id="rId145"/>
    <hyperlink ref="BQ28" r:id="rId146"/>
    <hyperlink ref="BR28" r:id="rId147" display="http://m.facebook.com/neha.adulkar.5/"/>
    <hyperlink ref="BS28" r:id="rId148"/>
    <hyperlink ref="BP63" r:id="rId149"/>
    <hyperlink ref="BQ63" r:id="rId150"/>
    <hyperlink ref="BR63" r:id="rId151"/>
    <hyperlink ref="BS63" r:id="rId152" display="http://www.linkedin.com/in/atharvan-chavan-25b3341ab"/>
    <hyperlink ref="BP7" r:id="rId153"/>
    <hyperlink ref="BQ7" r:id="rId154"/>
    <hyperlink ref="BR7" r:id="rId155"/>
    <hyperlink ref="BS7" r:id="rId156"/>
    <hyperlink ref="BP25" r:id="rId157"/>
    <hyperlink ref="BQ25" r:id="rId158"/>
    <hyperlink ref="BR25" r:id="rId159"/>
    <hyperlink ref="BS25" r:id="rId160"/>
    <hyperlink ref="BP39" r:id="rId161"/>
    <hyperlink ref="BQ39" r:id="rId162"/>
    <hyperlink ref="BR39" r:id="rId163"/>
    <hyperlink ref="BS39" r:id="rId164" display="http://www.linkedin.com/in/jay-kadam-27720416a"/>
    <hyperlink ref="BP4" r:id="rId165"/>
    <hyperlink ref="BQ4" r:id="rId166"/>
    <hyperlink ref="BR4" r:id="rId167"/>
    <hyperlink ref="BS4" r:id="rId168" display="http://www.linkedin.com/in/safal-dawankar"/>
    <hyperlink ref="BP6" r:id="rId169"/>
    <hyperlink ref="BQ6" r:id="rId170"/>
    <hyperlink ref="BR6" r:id="rId171"/>
    <hyperlink ref="BS6" r:id="rId172"/>
    <hyperlink ref="BP33" r:id="rId173"/>
    <hyperlink ref="BQ33" r:id="rId174"/>
    <hyperlink ref="BR33" r:id="rId175"/>
    <hyperlink ref="BS33" r:id="rId176"/>
    <hyperlink ref="BP67" r:id="rId177"/>
    <hyperlink ref="BQ67" r:id="rId178"/>
    <hyperlink ref="BR67" r:id="rId179" display="https://www.facebook.com/profile.php?id=100007285636282"/>
    <hyperlink ref="BS67" r:id="rId180" display="http://www.linkedin.com/in/JaykrishnaNandagiri"/>
    <hyperlink ref="BP52" r:id="rId181"/>
    <hyperlink ref="BQ52" r:id="rId182"/>
    <hyperlink ref="BR52" r:id="rId183"/>
    <hyperlink ref="BS52" r:id="rId184"/>
    <hyperlink ref="BP47" r:id="rId185"/>
    <hyperlink ref="BQ47" r:id="rId186"/>
    <hyperlink ref="BR47" r:id="rId187"/>
    <hyperlink ref="BS47" r:id="rId188"/>
    <hyperlink ref="BP60" r:id="rId189"/>
    <hyperlink ref="BQ60" r:id="rId190"/>
    <hyperlink ref="BR60" r:id="rId191"/>
    <hyperlink ref="BS60" r:id="rId192"/>
    <hyperlink ref="BP48" r:id="rId193"/>
    <hyperlink ref="BQ48" r:id="rId194"/>
    <hyperlink ref="BS48" r:id="rId195"/>
    <hyperlink ref="BP49" r:id="rId196"/>
    <hyperlink ref="BQ49" r:id="rId197"/>
    <hyperlink ref="BP10" r:id="rId198"/>
    <hyperlink ref="BQ10" r:id="rId199"/>
    <hyperlink ref="BS10" r:id="rId200"/>
    <hyperlink ref="BP26" r:id="rId201"/>
    <hyperlink ref="BQ26" r:id="rId202"/>
    <hyperlink ref="BS26" r:id="rId203"/>
    <hyperlink ref="BP11" r:id="rId204"/>
    <hyperlink ref="BQ11" r:id="rId205"/>
    <hyperlink ref="BR11" r:id="rId206"/>
    <hyperlink ref="BS11" r:id="rId207"/>
    <hyperlink ref="BP35" r:id="rId208"/>
    <hyperlink ref="BQ35" r:id="rId209"/>
    <hyperlink ref="BR35" r:id="rId210"/>
    <hyperlink ref="BS35" r:id="rId211"/>
    <hyperlink ref="BP29" r:id="rId212"/>
    <hyperlink ref="BQ29" r:id="rId213"/>
    <hyperlink ref="BR29" r:id="rId214"/>
    <hyperlink ref="BS29" r:id="rId215"/>
    <hyperlink ref="BP42" r:id="rId216"/>
    <hyperlink ref="BQ42" r:id="rId217"/>
    <hyperlink ref="BR42" r:id="rId218"/>
    <hyperlink ref="BS42" r:id="rId219"/>
    <hyperlink ref="BP22" r:id="rId220"/>
    <hyperlink ref="BQ22" r:id="rId221"/>
    <hyperlink ref="BR22" r:id="rId222"/>
    <hyperlink ref="BS22" r:id="rId223"/>
    <hyperlink ref="BP53" r:id="rId224"/>
    <hyperlink ref="BQ53" r:id="rId225"/>
    <hyperlink ref="BR53" r:id="rId226"/>
    <hyperlink ref="BS53" r:id="rId227" display="http://www.linkedin.com/in/likhit-kajrolkar-312855192"/>
    <hyperlink ref="BP38" r:id="rId228"/>
    <hyperlink ref="BQ38" r:id="rId229"/>
    <hyperlink ref="BR38" r:id="rId230"/>
    <hyperlink ref="BS38" r:id="rId231"/>
    <hyperlink ref="BP43" r:id="rId232"/>
    <hyperlink ref="BQ43" r:id="rId233"/>
    <hyperlink ref="BR43" r:id="rId234"/>
    <hyperlink ref="BP46" r:id="rId235"/>
    <hyperlink ref="BQ46" r:id="rId236"/>
    <hyperlink ref="BR46" r:id="rId237"/>
    <hyperlink ref="BS46" r:id="rId238"/>
    <hyperlink ref="BP50" r:id="rId239"/>
    <hyperlink ref="BQ50" r:id="rId240"/>
    <hyperlink ref="BR50" r:id="rId241"/>
    <hyperlink ref="BS50" r:id="rId242"/>
    <hyperlink ref="BP54" r:id="rId243"/>
    <hyperlink ref="BQ54" r:id="rId244"/>
    <hyperlink ref="BR54" r:id="rId245"/>
    <hyperlink ref="BS54" r:id="rId246"/>
    <hyperlink ref="BP3" r:id="rId247"/>
    <hyperlink ref="BQ3" r:id="rId248"/>
    <hyperlink ref="BR3" r:id="rId249"/>
    <hyperlink ref="BS3" r:id="rId250"/>
    <hyperlink ref="BP32" r:id="rId251"/>
    <hyperlink ref="BQ32" r:id="rId252"/>
    <hyperlink ref="BR32" r:id="rId253"/>
    <hyperlink ref="BS32" r:id="rId254"/>
    <hyperlink ref="BP62" r:id="rId255"/>
    <hyperlink ref="BQ62" r:id="rId256"/>
    <hyperlink ref="BR62" r:id="rId257"/>
    <hyperlink ref="BS62" r:id="rId258"/>
    <hyperlink ref="BP9" r:id="rId259"/>
    <hyperlink ref="BQ9" r:id="rId260"/>
    <hyperlink ref="BR9" r:id="rId261"/>
    <hyperlink ref="BS9" r:id="rId262" display="http://www.linkedin.com/in/tejaswini-bhosle-349689170"/>
    <hyperlink ref="J69" r:id="rId263"/>
    <hyperlink ref="K69" r:id="rId264"/>
  </hyperlinks>
  <pageMargins left="0.7" right="0.7" top="0.75" bottom="0.75" header="0.3" footer="0.3"/>
  <pageSetup paperSize="9" orientation="portrait" r:id="rId26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U72"/>
  <sheetViews>
    <sheetView topLeftCell="A50" workbookViewId="0">
      <selection activeCell="E66" sqref="E66"/>
    </sheetView>
  </sheetViews>
  <sheetFormatPr defaultRowHeight="15"/>
  <cols>
    <col min="1" max="1" width="6.85546875" bestFit="1" customWidth="1"/>
    <col min="2" max="2" width="31.85546875" customWidth="1"/>
    <col min="3" max="3" width="11.28515625" bestFit="1" customWidth="1"/>
    <col min="4" max="4" width="30.140625" bestFit="1" customWidth="1"/>
    <col min="5" max="5" width="53.140625" bestFit="1" customWidth="1"/>
    <col min="6" max="6" width="15.28515625" bestFit="1" customWidth="1"/>
    <col min="7" max="7" width="4.85546875" bestFit="1" customWidth="1"/>
    <col min="8" max="8" width="152.42578125" bestFit="1" customWidth="1"/>
    <col min="9" max="9" width="90" bestFit="1" customWidth="1"/>
    <col min="10" max="10" width="30.5703125" bestFit="1" customWidth="1"/>
    <col min="11" max="11" width="31.140625" bestFit="1" customWidth="1"/>
    <col min="12" max="12" width="42.7109375" bestFit="1" customWidth="1"/>
    <col min="13" max="13" width="27.85546875" bestFit="1" customWidth="1"/>
    <col min="14" max="14" width="14.5703125" bestFit="1" customWidth="1"/>
    <col min="15" max="15" width="27.85546875" bestFit="1" customWidth="1"/>
    <col min="16" max="16" width="15.28515625" bestFit="1" customWidth="1"/>
    <col min="17" max="17" width="8.7109375" bestFit="1" customWidth="1"/>
    <col min="18" max="18" width="25.85546875" bestFit="1" customWidth="1"/>
    <col min="19" max="19" width="22.28515625" bestFit="1" customWidth="1"/>
    <col min="20" max="20" width="57.140625" bestFit="1" customWidth="1"/>
    <col min="21" max="21" width="12.140625" bestFit="1" customWidth="1"/>
    <col min="22" max="22" width="6.85546875" bestFit="1" customWidth="1"/>
    <col min="23" max="23" width="22.85546875" bestFit="1" customWidth="1"/>
    <col min="24" max="24" width="29.28515625" bestFit="1" customWidth="1"/>
    <col min="25" max="25" width="52.7109375" bestFit="1" customWidth="1"/>
    <col min="26" max="26" width="12.140625" bestFit="1" customWidth="1"/>
    <col min="27" max="27" width="54.5703125" bestFit="1" customWidth="1"/>
    <col min="28" max="28" width="22.85546875" bestFit="1" customWidth="1"/>
    <col min="29" max="29" width="41.5703125" bestFit="1" customWidth="1"/>
    <col min="30" max="30" width="51.5703125" bestFit="1" customWidth="1"/>
    <col min="31" max="31" width="43.570312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6" width="51.5703125" bestFit="1" customWidth="1"/>
    <col min="47" max="47" width="32.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33.42578125" bestFit="1" customWidth="1"/>
    <col min="58" max="58" width="32.85546875" bestFit="1" customWidth="1"/>
    <col min="59" max="59" width="29.28515625" bestFit="1" customWidth="1"/>
    <col min="60" max="60" width="23.85546875" bestFit="1" customWidth="1"/>
    <col min="61" max="61" width="38.7109375" bestFit="1" customWidth="1"/>
    <col min="62" max="65" width="255.7109375" bestFit="1" customWidth="1"/>
    <col min="66" max="66" width="93.140625" bestFit="1" customWidth="1"/>
    <col min="67" max="67" width="72.7109375" bestFit="1" customWidth="1"/>
    <col min="68" max="68" width="72.85546875" bestFit="1" customWidth="1"/>
    <col min="69" max="69" width="61.85546875" bestFit="1" customWidth="1"/>
    <col min="70" max="70" width="63.42578125" bestFit="1" customWidth="1"/>
    <col min="71" max="71" width="169.5703125" bestFit="1" customWidth="1"/>
    <col min="72" max="72" width="20.5703125" bestFit="1" customWidth="1"/>
    <col min="86" max="86" width="25.7109375" bestFit="1" customWidth="1"/>
  </cols>
  <sheetData>
    <row r="1" spans="1:73" ht="15.75" thickBot="1">
      <c r="A1" s="4" t="s">
        <v>11704</v>
      </c>
      <c r="B1" s="5"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7">
        <v>1</v>
      </c>
      <c r="B2" s="7"/>
      <c r="C2" s="9" t="s">
        <v>437</v>
      </c>
      <c r="D2" s="8" t="s">
        <v>438</v>
      </c>
      <c r="E2" s="8" t="s">
        <v>11712</v>
      </c>
      <c r="F2" s="10">
        <v>36169</v>
      </c>
      <c r="G2" s="9">
        <v>21</v>
      </c>
      <c r="H2" s="8" t="s">
        <v>439</v>
      </c>
      <c r="I2" s="8" t="s">
        <v>440</v>
      </c>
      <c r="J2" s="8" t="s">
        <v>441</v>
      </c>
      <c r="K2" s="8" t="s">
        <v>436</v>
      </c>
      <c r="L2" s="9">
        <v>8856834510</v>
      </c>
      <c r="M2" s="9">
        <v>8329257617</v>
      </c>
      <c r="N2" s="9" t="s">
        <v>442</v>
      </c>
      <c r="O2" s="9">
        <v>707538836595</v>
      </c>
      <c r="P2" s="9" t="s">
        <v>443</v>
      </c>
      <c r="Q2" s="9" t="s">
        <v>183</v>
      </c>
      <c r="R2" s="11">
        <v>42917</v>
      </c>
      <c r="S2" s="9">
        <v>2021</v>
      </c>
      <c r="T2" s="8" t="s">
        <v>444</v>
      </c>
      <c r="U2" s="9">
        <v>418</v>
      </c>
      <c r="V2" s="12">
        <v>83.6</v>
      </c>
      <c r="W2" s="9">
        <v>2015</v>
      </c>
      <c r="X2" s="9" t="s">
        <v>276</v>
      </c>
      <c r="Y2" s="8" t="s">
        <v>445</v>
      </c>
      <c r="Z2" s="9">
        <v>973</v>
      </c>
      <c r="AA2" s="12">
        <v>97.3</v>
      </c>
      <c r="AB2" s="9">
        <v>2017</v>
      </c>
      <c r="AC2" s="9" t="s">
        <v>446</v>
      </c>
      <c r="AD2" s="8" t="s">
        <v>81</v>
      </c>
      <c r="AE2" s="8" t="s">
        <v>81</v>
      </c>
      <c r="AF2" s="9" t="s">
        <v>81</v>
      </c>
      <c r="AG2" s="9" t="s">
        <v>81</v>
      </c>
      <c r="AH2" s="9" t="s">
        <v>81</v>
      </c>
      <c r="AI2" s="9" t="s">
        <v>81</v>
      </c>
      <c r="AJ2" s="9" t="s">
        <v>81</v>
      </c>
      <c r="AK2" s="9" t="s">
        <v>81</v>
      </c>
      <c r="AL2" s="9" t="s">
        <v>81</v>
      </c>
      <c r="AM2" s="9">
        <v>0</v>
      </c>
      <c r="AN2" s="13">
        <v>9.3000000000000007</v>
      </c>
      <c r="AO2" s="13">
        <v>9.33</v>
      </c>
      <c r="AP2" s="13">
        <v>9.4600000000000009</v>
      </c>
      <c r="AQ2" s="13">
        <v>9.65</v>
      </c>
      <c r="AR2" s="13">
        <v>9.5299999999999994</v>
      </c>
      <c r="AS2" s="9">
        <v>57.27</v>
      </c>
      <c r="AT2" s="9">
        <v>9.5500000000000007</v>
      </c>
      <c r="AU2" s="8" t="s">
        <v>82</v>
      </c>
      <c r="AV2" s="9">
        <v>0</v>
      </c>
      <c r="AW2" s="9">
        <v>0</v>
      </c>
      <c r="AX2" s="9" t="s">
        <v>83</v>
      </c>
      <c r="AY2" s="9" t="s">
        <v>83</v>
      </c>
      <c r="AZ2" s="9" t="s">
        <v>83</v>
      </c>
      <c r="BA2" s="9" t="s">
        <v>83</v>
      </c>
      <c r="BB2" s="8" t="s">
        <v>83</v>
      </c>
      <c r="BC2" s="8" t="s">
        <v>84</v>
      </c>
      <c r="BD2" s="8" t="s">
        <v>81</v>
      </c>
      <c r="BE2" s="8" t="s">
        <v>447</v>
      </c>
      <c r="BF2" s="8" t="s">
        <v>448</v>
      </c>
      <c r="BG2" s="8" t="s">
        <v>449</v>
      </c>
      <c r="BH2" s="8" t="s">
        <v>88</v>
      </c>
      <c r="BI2" s="8" t="s">
        <v>89</v>
      </c>
      <c r="BJ2" s="8" t="s">
        <v>450</v>
      </c>
      <c r="BK2" s="8" t="s">
        <v>451</v>
      </c>
      <c r="BL2" s="8" t="s">
        <v>452</v>
      </c>
      <c r="BM2" s="8" t="s">
        <v>453</v>
      </c>
      <c r="BN2" s="8" t="s">
        <v>454</v>
      </c>
      <c r="BO2" s="14" t="s">
        <v>455</v>
      </c>
      <c r="BP2" s="14" t="s">
        <v>456</v>
      </c>
      <c r="BQ2" s="14" t="s">
        <v>457</v>
      </c>
      <c r="BR2" s="14" t="s">
        <v>458</v>
      </c>
      <c r="BS2" s="8" t="s">
        <v>81</v>
      </c>
      <c r="BT2" s="13">
        <v>10</v>
      </c>
      <c r="BU2" s="3"/>
    </row>
    <row r="3" spans="1:73" ht="15.75" thickBot="1">
      <c r="A3" s="7">
        <v>2</v>
      </c>
      <c r="B3" s="7"/>
      <c r="C3" s="9" t="s">
        <v>4334</v>
      </c>
      <c r="D3" s="8" t="s">
        <v>4335</v>
      </c>
      <c r="E3" s="8" t="s">
        <v>11712</v>
      </c>
      <c r="F3" s="9" t="s">
        <v>713</v>
      </c>
      <c r="G3" s="9">
        <v>20</v>
      </c>
      <c r="H3" s="8" t="s">
        <v>4336</v>
      </c>
      <c r="I3" s="8" t="s">
        <v>73</v>
      </c>
      <c r="J3" s="8" t="s">
        <v>4337</v>
      </c>
      <c r="K3" s="8" t="s">
        <v>4333</v>
      </c>
      <c r="L3" s="9">
        <v>9820887628</v>
      </c>
      <c r="M3" s="9">
        <v>9819249512</v>
      </c>
      <c r="N3" s="9" t="s">
        <v>4338</v>
      </c>
      <c r="O3" s="9">
        <v>722492749271</v>
      </c>
      <c r="P3" s="9" t="s">
        <v>134</v>
      </c>
      <c r="Q3" s="9" t="s">
        <v>183</v>
      </c>
      <c r="R3" s="11">
        <v>42917</v>
      </c>
      <c r="S3" s="9">
        <v>2021</v>
      </c>
      <c r="T3" s="8" t="s">
        <v>4339</v>
      </c>
      <c r="U3" s="9">
        <v>454</v>
      </c>
      <c r="V3" s="12">
        <v>90.8</v>
      </c>
      <c r="W3" s="9">
        <v>2015</v>
      </c>
      <c r="X3" s="9" t="s">
        <v>79</v>
      </c>
      <c r="Y3" s="8" t="s">
        <v>4340</v>
      </c>
      <c r="Z3" s="9">
        <v>524</v>
      </c>
      <c r="AA3" s="12">
        <v>80.62</v>
      </c>
      <c r="AB3" s="9">
        <v>2017</v>
      </c>
      <c r="AC3" s="9" t="s">
        <v>79</v>
      </c>
      <c r="AD3" s="8" t="s">
        <v>81</v>
      </c>
      <c r="AE3" s="8" t="s">
        <v>81</v>
      </c>
      <c r="AF3" s="9" t="s">
        <v>81</v>
      </c>
      <c r="AG3" s="9" t="s">
        <v>81</v>
      </c>
      <c r="AH3" s="9" t="s">
        <v>81</v>
      </c>
      <c r="AI3" s="9" t="s">
        <v>81</v>
      </c>
      <c r="AJ3" s="9" t="s">
        <v>81</v>
      </c>
      <c r="AK3" s="9" t="s">
        <v>81</v>
      </c>
      <c r="AL3" s="9" t="s">
        <v>81</v>
      </c>
      <c r="AM3" s="9">
        <v>0</v>
      </c>
      <c r="AN3" s="13">
        <v>9.09</v>
      </c>
      <c r="AO3" s="13">
        <v>8.89</v>
      </c>
      <c r="AP3" s="13">
        <v>9.42</v>
      </c>
      <c r="AQ3" s="13">
        <v>8.92</v>
      </c>
      <c r="AR3" s="13">
        <v>9.7799999999999994</v>
      </c>
      <c r="AS3" s="9">
        <v>56.1</v>
      </c>
      <c r="AT3" s="9">
        <v>9.35</v>
      </c>
      <c r="AU3" s="8" t="s">
        <v>82</v>
      </c>
      <c r="AV3" s="9">
        <v>0</v>
      </c>
      <c r="AW3" s="9">
        <v>0</v>
      </c>
      <c r="AX3" s="9" t="s">
        <v>83</v>
      </c>
      <c r="AY3" s="9" t="s">
        <v>83</v>
      </c>
      <c r="AZ3" s="9" t="s">
        <v>83</v>
      </c>
      <c r="BA3" s="9" t="s">
        <v>83</v>
      </c>
      <c r="BB3" s="8" t="s">
        <v>83</v>
      </c>
      <c r="BC3" s="8" t="s">
        <v>84</v>
      </c>
      <c r="BD3" s="8" t="s">
        <v>81</v>
      </c>
      <c r="BE3" s="8" t="s">
        <v>4341</v>
      </c>
      <c r="BF3" s="8" t="s">
        <v>448</v>
      </c>
      <c r="BG3" s="8" t="s">
        <v>4342</v>
      </c>
      <c r="BH3" s="8" t="s">
        <v>88</v>
      </c>
      <c r="BI3" s="8" t="s">
        <v>89</v>
      </c>
      <c r="BJ3" s="8" t="s">
        <v>4343</v>
      </c>
      <c r="BK3" s="8" t="s">
        <v>4344</v>
      </c>
      <c r="BL3" s="8" t="s">
        <v>4345</v>
      </c>
      <c r="BM3" s="8" t="s">
        <v>4346</v>
      </c>
      <c r="BN3" s="8" t="s">
        <v>4347</v>
      </c>
      <c r="BO3" s="14" t="s">
        <v>4348</v>
      </c>
      <c r="BP3" s="14" t="s">
        <v>4349</v>
      </c>
      <c r="BQ3" s="14" t="s">
        <v>4350</v>
      </c>
      <c r="BR3" s="14" t="s">
        <v>4351</v>
      </c>
      <c r="BS3" s="8" t="s">
        <v>81</v>
      </c>
      <c r="BT3" s="13">
        <v>10</v>
      </c>
      <c r="BU3" s="3"/>
    </row>
    <row r="4" spans="1:73" ht="15.75" thickBot="1">
      <c r="A4" s="7">
        <v>3</v>
      </c>
      <c r="B4" s="7"/>
      <c r="C4" s="9" t="s">
        <v>2637</v>
      </c>
      <c r="D4" s="8" t="s">
        <v>2638</v>
      </c>
      <c r="E4" s="8" t="s">
        <v>11712</v>
      </c>
      <c r="F4" s="9" t="s">
        <v>2639</v>
      </c>
      <c r="G4" s="9">
        <v>22</v>
      </c>
      <c r="H4" s="8" t="s">
        <v>2640</v>
      </c>
      <c r="I4" s="8" t="s">
        <v>2641</v>
      </c>
      <c r="J4" s="8" t="s">
        <v>2642</v>
      </c>
      <c r="K4" s="8" t="s">
        <v>2636</v>
      </c>
      <c r="L4" s="9">
        <v>7506385338</v>
      </c>
      <c r="M4" s="9">
        <v>7506385338</v>
      </c>
      <c r="N4" s="9" t="s">
        <v>2643</v>
      </c>
      <c r="O4" s="9">
        <v>266059944904</v>
      </c>
      <c r="P4" s="9" t="s">
        <v>134</v>
      </c>
      <c r="Q4" s="9" t="s">
        <v>183</v>
      </c>
      <c r="R4" s="11">
        <v>42917</v>
      </c>
      <c r="S4" s="9">
        <v>2021</v>
      </c>
      <c r="T4" s="8" t="s">
        <v>2644</v>
      </c>
      <c r="U4" s="9">
        <v>390</v>
      </c>
      <c r="V4" s="12">
        <v>77.900000000000006</v>
      </c>
      <c r="W4" s="9">
        <v>2014</v>
      </c>
      <c r="X4" s="9" t="s">
        <v>276</v>
      </c>
      <c r="Y4" s="8" t="s">
        <v>2645</v>
      </c>
      <c r="Z4" s="9">
        <v>496</v>
      </c>
      <c r="AA4" s="12">
        <v>76.31</v>
      </c>
      <c r="AB4" s="9">
        <v>2017</v>
      </c>
      <c r="AC4" s="9" t="s">
        <v>79</v>
      </c>
      <c r="AD4" s="8" t="s">
        <v>81</v>
      </c>
      <c r="AE4" s="8" t="s">
        <v>81</v>
      </c>
      <c r="AF4" s="9" t="s">
        <v>81</v>
      </c>
      <c r="AG4" s="9" t="s">
        <v>81</v>
      </c>
      <c r="AH4" s="9" t="s">
        <v>81</v>
      </c>
      <c r="AI4" s="9" t="s">
        <v>81</v>
      </c>
      <c r="AJ4" s="9" t="s">
        <v>81</v>
      </c>
      <c r="AK4" s="9" t="s">
        <v>81</v>
      </c>
      <c r="AL4" s="9" t="s">
        <v>81</v>
      </c>
      <c r="AM4" s="9">
        <v>0</v>
      </c>
      <c r="AN4" s="13">
        <v>9.2799999999999994</v>
      </c>
      <c r="AO4" s="13">
        <v>8.6300000000000008</v>
      </c>
      <c r="AP4" s="13">
        <v>9</v>
      </c>
      <c r="AQ4" s="13">
        <v>9</v>
      </c>
      <c r="AR4" s="13">
        <v>9</v>
      </c>
      <c r="AS4" s="9">
        <v>54.76</v>
      </c>
      <c r="AT4" s="9">
        <v>9.1300000000000008</v>
      </c>
      <c r="AU4" s="8" t="s">
        <v>82</v>
      </c>
      <c r="AV4" s="9">
        <v>0</v>
      </c>
      <c r="AW4" s="9">
        <v>0</v>
      </c>
      <c r="AX4" s="9" t="s">
        <v>83</v>
      </c>
      <c r="AY4" s="9" t="s">
        <v>230</v>
      </c>
      <c r="AZ4" s="9" t="s">
        <v>83</v>
      </c>
      <c r="BA4" s="9" t="s">
        <v>83</v>
      </c>
      <c r="BB4" s="8" t="s">
        <v>83</v>
      </c>
      <c r="BC4" s="8" t="s">
        <v>84</v>
      </c>
      <c r="BD4" s="8" t="s">
        <v>81</v>
      </c>
      <c r="BE4" s="8" t="s">
        <v>2646</v>
      </c>
      <c r="BF4" s="8" t="s">
        <v>86</v>
      </c>
      <c r="BG4" s="8" t="s">
        <v>2647</v>
      </c>
      <c r="BH4" s="8" t="s">
        <v>88</v>
      </c>
      <c r="BI4" s="8" t="s">
        <v>89</v>
      </c>
      <c r="BJ4" s="8" t="s">
        <v>2648</v>
      </c>
      <c r="BK4" s="8" t="s">
        <v>2649</v>
      </c>
      <c r="BL4" s="8" t="s">
        <v>2650</v>
      </c>
      <c r="BM4" s="8" t="s">
        <v>538</v>
      </c>
      <c r="BN4" s="8" t="s">
        <v>2651</v>
      </c>
      <c r="BO4" s="14" t="s">
        <v>2652</v>
      </c>
      <c r="BP4" s="14" t="s">
        <v>2653</v>
      </c>
      <c r="BQ4" s="14" t="s">
        <v>2654</v>
      </c>
      <c r="BR4" s="14" t="s">
        <v>2655</v>
      </c>
      <c r="BS4" s="8" t="s">
        <v>81</v>
      </c>
      <c r="BT4" s="13">
        <v>9.85</v>
      </c>
      <c r="BU4" s="3"/>
    </row>
    <row r="5" spans="1:73" ht="15.75" thickBot="1">
      <c r="A5" s="7">
        <v>4</v>
      </c>
      <c r="B5" s="7"/>
      <c r="C5" s="9" t="s">
        <v>793</v>
      </c>
      <c r="D5" s="8" t="s">
        <v>794</v>
      </c>
      <c r="E5" s="8" t="s">
        <v>11712</v>
      </c>
      <c r="F5" s="10">
        <v>36442</v>
      </c>
      <c r="G5" s="9">
        <v>20</v>
      </c>
      <c r="H5" s="8" t="s">
        <v>795</v>
      </c>
      <c r="I5" s="8" t="s">
        <v>73</v>
      </c>
      <c r="J5" s="8" t="s">
        <v>796</v>
      </c>
      <c r="K5" s="8" t="s">
        <v>792</v>
      </c>
      <c r="L5" s="9">
        <v>8425967005</v>
      </c>
      <c r="M5" s="9">
        <v>8692803088</v>
      </c>
      <c r="N5" s="9" t="s">
        <v>797</v>
      </c>
      <c r="O5" s="9">
        <v>787511235432</v>
      </c>
      <c r="P5" s="9" t="s">
        <v>674</v>
      </c>
      <c r="Q5" s="9" t="s">
        <v>183</v>
      </c>
      <c r="R5" s="11">
        <v>42917</v>
      </c>
      <c r="S5" s="9">
        <v>2021</v>
      </c>
      <c r="T5" s="8" t="s">
        <v>798</v>
      </c>
      <c r="U5" s="9">
        <v>461</v>
      </c>
      <c r="V5" s="12">
        <v>92.2</v>
      </c>
      <c r="W5" s="9">
        <v>2015</v>
      </c>
      <c r="X5" s="9" t="s">
        <v>79</v>
      </c>
      <c r="Y5" s="8" t="s">
        <v>799</v>
      </c>
      <c r="Z5" s="9">
        <v>578</v>
      </c>
      <c r="AA5" s="12">
        <v>88.92</v>
      </c>
      <c r="AB5" s="9">
        <v>2017</v>
      </c>
      <c r="AC5" s="9" t="s">
        <v>79</v>
      </c>
      <c r="AD5" s="8" t="s">
        <v>81</v>
      </c>
      <c r="AE5" s="8" t="s">
        <v>81</v>
      </c>
      <c r="AF5" s="9" t="s">
        <v>81</v>
      </c>
      <c r="AG5" s="9" t="s">
        <v>81</v>
      </c>
      <c r="AH5" s="9" t="s">
        <v>81</v>
      </c>
      <c r="AI5" s="9" t="s">
        <v>81</v>
      </c>
      <c r="AJ5" s="9" t="s">
        <v>81</v>
      </c>
      <c r="AK5" s="9" t="s">
        <v>81</v>
      </c>
      <c r="AL5" s="9" t="s">
        <v>81</v>
      </c>
      <c r="AM5" s="9">
        <v>0</v>
      </c>
      <c r="AN5" s="13">
        <v>9.3000000000000007</v>
      </c>
      <c r="AO5" s="13">
        <v>8.19</v>
      </c>
      <c r="AP5" s="13">
        <v>9.27</v>
      </c>
      <c r="AQ5" s="13">
        <v>9.35</v>
      </c>
      <c r="AR5" s="13">
        <v>9.19</v>
      </c>
      <c r="AS5" s="9">
        <v>45.3</v>
      </c>
      <c r="AT5" s="9">
        <v>9.06</v>
      </c>
      <c r="AU5" s="8" t="s">
        <v>138</v>
      </c>
      <c r="AV5" s="9">
        <v>0</v>
      </c>
      <c r="AW5" s="9">
        <v>0</v>
      </c>
      <c r="AX5" s="9" t="s">
        <v>83</v>
      </c>
      <c r="AY5" s="9" t="s">
        <v>83</v>
      </c>
      <c r="AZ5" s="9" t="s">
        <v>83</v>
      </c>
      <c r="BA5" s="9" t="s">
        <v>83</v>
      </c>
      <c r="BB5" s="8" t="s">
        <v>83</v>
      </c>
      <c r="BC5" s="8" t="s">
        <v>84</v>
      </c>
      <c r="BD5" s="8" t="s">
        <v>81</v>
      </c>
      <c r="BE5" s="8" t="s">
        <v>800</v>
      </c>
      <c r="BF5" s="8" t="s">
        <v>801</v>
      </c>
      <c r="BG5" s="8" t="s">
        <v>802</v>
      </c>
      <c r="BH5" s="8" t="s">
        <v>88</v>
      </c>
      <c r="BI5" s="8" t="s">
        <v>89</v>
      </c>
      <c r="BJ5" s="8" t="s">
        <v>803</v>
      </c>
      <c r="BK5" s="8" t="s">
        <v>804</v>
      </c>
      <c r="BL5" s="8" t="s">
        <v>805</v>
      </c>
      <c r="BM5" s="8" t="s">
        <v>806</v>
      </c>
      <c r="BN5" s="8" t="s">
        <v>807</v>
      </c>
      <c r="BO5" s="14" t="s">
        <v>808</v>
      </c>
      <c r="BP5" s="14" t="s">
        <v>809</v>
      </c>
      <c r="BQ5" s="14" t="s">
        <v>810</v>
      </c>
      <c r="BR5" s="14" t="s">
        <v>811</v>
      </c>
      <c r="BS5" s="8" t="s">
        <v>81</v>
      </c>
      <c r="BT5" s="8"/>
      <c r="BU5" s="3"/>
    </row>
    <row r="6" spans="1:73" ht="15.75" thickBot="1">
      <c r="A6" s="7">
        <v>5</v>
      </c>
      <c r="B6" s="7"/>
      <c r="C6" s="9" t="s">
        <v>7011</v>
      </c>
      <c r="D6" s="8" t="s">
        <v>7012</v>
      </c>
      <c r="E6" s="8" t="s">
        <v>11712</v>
      </c>
      <c r="F6" s="9" t="s">
        <v>7013</v>
      </c>
      <c r="G6" s="9">
        <v>20</v>
      </c>
      <c r="H6" s="8" t="s">
        <v>7014</v>
      </c>
      <c r="I6" s="8" t="s">
        <v>73</v>
      </c>
      <c r="J6" s="8" t="s">
        <v>7015</v>
      </c>
      <c r="K6" s="8" t="s">
        <v>7010</v>
      </c>
      <c r="L6" s="9">
        <v>0</v>
      </c>
      <c r="M6" s="9">
        <v>8108817100</v>
      </c>
      <c r="N6" s="9" t="s">
        <v>134</v>
      </c>
      <c r="O6" s="9" t="s">
        <v>7016</v>
      </c>
      <c r="P6" s="9" t="s">
        <v>7017</v>
      </c>
      <c r="Q6" s="9" t="s">
        <v>183</v>
      </c>
      <c r="R6" s="11">
        <v>42917</v>
      </c>
      <c r="S6" s="9">
        <v>2021</v>
      </c>
      <c r="T6" s="8" t="s">
        <v>4222</v>
      </c>
      <c r="U6" s="9">
        <v>472</v>
      </c>
      <c r="V6" s="12">
        <v>94.4</v>
      </c>
      <c r="W6" s="9">
        <v>2015</v>
      </c>
      <c r="X6" s="9" t="s">
        <v>79</v>
      </c>
      <c r="Y6" s="8" t="s">
        <v>7018</v>
      </c>
      <c r="Z6" s="9">
        <v>538</v>
      </c>
      <c r="AA6" s="12">
        <v>82.77</v>
      </c>
      <c r="AB6" s="9">
        <v>2017</v>
      </c>
      <c r="AC6" s="9" t="s">
        <v>79</v>
      </c>
      <c r="AD6" s="8" t="s">
        <v>81</v>
      </c>
      <c r="AE6" s="8" t="s">
        <v>81</v>
      </c>
      <c r="AF6" s="9" t="s">
        <v>81</v>
      </c>
      <c r="AG6" s="9" t="s">
        <v>81</v>
      </c>
      <c r="AH6" s="9" t="s">
        <v>81</v>
      </c>
      <c r="AI6" s="9" t="s">
        <v>81</v>
      </c>
      <c r="AJ6" s="9" t="s">
        <v>81</v>
      </c>
      <c r="AK6" s="9" t="s">
        <v>81</v>
      </c>
      <c r="AL6" s="9" t="s">
        <v>81</v>
      </c>
      <c r="AM6" s="9">
        <v>0</v>
      </c>
      <c r="AN6" s="13">
        <v>9.3000000000000007</v>
      </c>
      <c r="AO6" s="13">
        <v>8.74</v>
      </c>
      <c r="AP6" s="13">
        <v>9</v>
      </c>
      <c r="AQ6" s="13">
        <v>8.92</v>
      </c>
      <c r="AR6" s="13">
        <v>9.07</v>
      </c>
      <c r="AS6" s="9">
        <v>45.03</v>
      </c>
      <c r="AT6" s="9">
        <v>9</v>
      </c>
      <c r="AU6" s="8" t="s">
        <v>138</v>
      </c>
      <c r="AV6" s="9">
        <v>0</v>
      </c>
      <c r="AW6" s="9">
        <v>0</v>
      </c>
      <c r="AX6" s="9" t="s">
        <v>83</v>
      </c>
      <c r="AY6" s="9" t="s">
        <v>83</v>
      </c>
      <c r="AZ6" s="9" t="s">
        <v>83</v>
      </c>
      <c r="BA6" s="9" t="s">
        <v>83</v>
      </c>
      <c r="BB6" s="8" t="s">
        <v>83</v>
      </c>
      <c r="BC6" s="8" t="s">
        <v>84</v>
      </c>
      <c r="BD6" s="8" t="s">
        <v>81</v>
      </c>
      <c r="BE6" s="8" t="s">
        <v>7019</v>
      </c>
      <c r="BF6" s="8" t="s">
        <v>187</v>
      </c>
      <c r="BG6" s="8" t="s">
        <v>7020</v>
      </c>
      <c r="BH6" s="8" t="s">
        <v>88</v>
      </c>
      <c r="BI6" s="8" t="s">
        <v>89</v>
      </c>
      <c r="BJ6" s="8" t="s">
        <v>7021</v>
      </c>
      <c r="BK6" s="8" t="s">
        <v>7022</v>
      </c>
      <c r="BL6" s="8" t="s">
        <v>7023</v>
      </c>
      <c r="BM6" s="8" t="s">
        <v>538</v>
      </c>
      <c r="BN6" s="8" t="s">
        <v>1972</v>
      </c>
      <c r="BO6" s="14" t="s">
        <v>7024</v>
      </c>
      <c r="BP6" s="14" t="s">
        <v>7025</v>
      </c>
      <c r="BQ6" s="14" t="s">
        <v>7026</v>
      </c>
      <c r="BR6" s="14" t="s">
        <v>7027</v>
      </c>
      <c r="BS6" s="8" t="s">
        <v>81</v>
      </c>
      <c r="BT6" s="8"/>
      <c r="BU6" s="3"/>
    </row>
    <row r="7" spans="1:73" ht="15.75" thickBot="1">
      <c r="A7" s="7">
        <v>6</v>
      </c>
      <c r="B7" s="7"/>
      <c r="C7" s="9" t="s">
        <v>10530</v>
      </c>
      <c r="D7" s="8" t="s">
        <v>10531</v>
      </c>
      <c r="E7" s="8" t="s">
        <v>11712</v>
      </c>
      <c r="F7" s="10">
        <v>36467</v>
      </c>
      <c r="G7" s="9">
        <v>21</v>
      </c>
      <c r="H7" s="8" t="s">
        <v>10532</v>
      </c>
      <c r="I7" s="8" t="s">
        <v>591</v>
      </c>
      <c r="J7" s="8" t="s">
        <v>10533</v>
      </c>
      <c r="K7" s="8" t="s">
        <v>10529</v>
      </c>
      <c r="L7" s="9">
        <v>8451999973</v>
      </c>
      <c r="M7" s="9">
        <v>8450999927</v>
      </c>
      <c r="N7" s="9" t="s">
        <v>10534</v>
      </c>
      <c r="O7" s="9">
        <v>582610887499</v>
      </c>
      <c r="P7" s="9" t="s">
        <v>134</v>
      </c>
      <c r="Q7" s="9" t="s">
        <v>183</v>
      </c>
      <c r="R7" s="11">
        <v>42917</v>
      </c>
      <c r="S7" s="9">
        <v>2021</v>
      </c>
      <c r="T7" s="8" t="s">
        <v>10535</v>
      </c>
      <c r="U7" s="9">
        <v>562</v>
      </c>
      <c r="V7" s="12">
        <v>93.6</v>
      </c>
      <c r="W7" s="9">
        <v>2015</v>
      </c>
      <c r="X7" s="9" t="s">
        <v>398</v>
      </c>
      <c r="Y7" s="8" t="s">
        <v>3535</v>
      </c>
      <c r="Z7" s="9">
        <v>574</v>
      </c>
      <c r="AA7" s="12">
        <v>88.31</v>
      </c>
      <c r="AB7" s="9">
        <v>2017</v>
      </c>
      <c r="AC7" s="9" t="s">
        <v>79</v>
      </c>
      <c r="AD7" s="8" t="s">
        <v>81</v>
      </c>
      <c r="AE7" s="8" t="s">
        <v>81</v>
      </c>
      <c r="AF7" s="9" t="s">
        <v>81</v>
      </c>
      <c r="AG7" s="9" t="s">
        <v>81</v>
      </c>
      <c r="AH7" s="9" t="s">
        <v>81</v>
      </c>
      <c r="AI7" s="9" t="s">
        <v>81</v>
      </c>
      <c r="AJ7" s="9" t="s">
        <v>81</v>
      </c>
      <c r="AK7" s="9" t="s">
        <v>81</v>
      </c>
      <c r="AL7" s="9" t="s">
        <v>81</v>
      </c>
      <c r="AM7" s="9">
        <v>0</v>
      </c>
      <c r="AN7" s="13">
        <v>8</v>
      </c>
      <c r="AO7" s="13">
        <v>9</v>
      </c>
      <c r="AP7" s="13">
        <v>8.6300000000000008</v>
      </c>
      <c r="AQ7" s="13">
        <v>9.0399999999999991</v>
      </c>
      <c r="AR7" s="13">
        <v>9.23</v>
      </c>
      <c r="AS7" s="9">
        <v>53.86</v>
      </c>
      <c r="AT7" s="9">
        <v>8.98</v>
      </c>
      <c r="AU7" s="8" t="s">
        <v>82</v>
      </c>
      <c r="AV7" s="9">
        <v>0</v>
      </c>
      <c r="AW7" s="9">
        <v>0</v>
      </c>
      <c r="AX7" s="9" t="s">
        <v>83</v>
      </c>
      <c r="AY7" s="9" t="s">
        <v>83</v>
      </c>
      <c r="AZ7" s="9" t="s">
        <v>83</v>
      </c>
      <c r="BA7" s="9" t="s">
        <v>83</v>
      </c>
      <c r="BB7" s="8" t="s">
        <v>83</v>
      </c>
      <c r="BC7" s="8" t="s">
        <v>84</v>
      </c>
      <c r="BD7" s="8" t="s">
        <v>81</v>
      </c>
      <c r="BE7" s="8" t="s">
        <v>10536</v>
      </c>
      <c r="BF7" s="8" t="s">
        <v>8090</v>
      </c>
      <c r="BG7" s="8" t="s">
        <v>10537</v>
      </c>
      <c r="BH7" s="8" t="s">
        <v>379</v>
      </c>
      <c r="BI7" s="8" t="s">
        <v>89</v>
      </c>
      <c r="BJ7" s="8" t="s">
        <v>10538</v>
      </c>
      <c r="BK7" s="8" t="s">
        <v>10539</v>
      </c>
      <c r="BL7" s="8" t="s">
        <v>10540</v>
      </c>
      <c r="BM7" s="8" t="s">
        <v>10541</v>
      </c>
      <c r="BN7" s="8" t="s">
        <v>10542</v>
      </c>
      <c r="BO7" s="14" t="s">
        <v>10543</v>
      </c>
      <c r="BP7" s="14" t="s">
        <v>10544</v>
      </c>
      <c r="BQ7" s="14" t="s">
        <v>10545</v>
      </c>
      <c r="BR7" s="14" t="s">
        <v>10546</v>
      </c>
      <c r="BS7" s="8" t="s">
        <v>81</v>
      </c>
      <c r="BT7" s="13">
        <v>9.9600000000000009</v>
      </c>
      <c r="BU7" s="3"/>
    </row>
    <row r="8" spans="1:73" ht="15.75" thickBot="1">
      <c r="A8" s="7">
        <v>7</v>
      </c>
      <c r="B8" s="7"/>
      <c r="C8" s="9" t="s">
        <v>8623</v>
      </c>
      <c r="D8" s="8" t="s">
        <v>8624</v>
      </c>
      <c r="E8" s="8" t="s">
        <v>11712</v>
      </c>
      <c r="F8" s="10">
        <v>36414</v>
      </c>
      <c r="G8" s="9">
        <v>20</v>
      </c>
      <c r="H8" s="8" t="s">
        <v>8625</v>
      </c>
      <c r="I8" s="8" t="s">
        <v>73</v>
      </c>
      <c r="J8" s="8" t="s">
        <v>8626</v>
      </c>
      <c r="K8" s="8" t="s">
        <v>8622</v>
      </c>
      <c r="L8" s="9">
        <v>9867992413</v>
      </c>
      <c r="M8" s="9">
        <v>9867992413</v>
      </c>
      <c r="N8" s="9" t="s">
        <v>8627</v>
      </c>
      <c r="O8" s="9">
        <v>844079586942</v>
      </c>
      <c r="P8" s="9" t="s">
        <v>8628</v>
      </c>
      <c r="Q8" s="9" t="s">
        <v>183</v>
      </c>
      <c r="R8" s="11">
        <v>42917</v>
      </c>
      <c r="S8" s="9">
        <v>2021</v>
      </c>
      <c r="T8" s="8" t="s">
        <v>8629</v>
      </c>
      <c r="U8" s="9">
        <v>548</v>
      </c>
      <c r="V8" s="12">
        <v>91.33</v>
      </c>
      <c r="W8" s="9">
        <v>2015</v>
      </c>
      <c r="X8" s="9" t="s">
        <v>398</v>
      </c>
      <c r="Y8" s="8" t="s">
        <v>3535</v>
      </c>
      <c r="Z8" s="9">
        <v>571</v>
      </c>
      <c r="AA8" s="12">
        <v>87.85</v>
      </c>
      <c r="AB8" s="9">
        <v>2017</v>
      </c>
      <c r="AC8" s="9" t="s">
        <v>79</v>
      </c>
      <c r="AD8" s="8" t="s">
        <v>81</v>
      </c>
      <c r="AE8" s="8" t="s">
        <v>81</v>
      </c>
      <c r="AF8" s="9" t="s">
        <v>81</v>
      </c>
      <c r="AG8" s="9" t="s">
        <v>81</v>
      </c>
      <c r="AH8" s="9" t="s">
        <v>81</v>
      </c>
      <c r="AI8" s="9" t="s">
        <v>81</v>
      </c>
      <c r="AJ8" s="9" t="s">
        <v>81</v>
      </c>
      <c r="AK8" s="9" t="s">
        <v>81</v>
      </c>
      <c r="AL8" s="9" t="s">
        <v>81</v>
      </c>
      <c r="AM8" s="9">
        <v>0</v>
      </c>
      <c r="AN8" s="13">
        <v>8.31</v>
      </c>
      <c r="AO8" s="13">
        <v>7.89</v>
      </c>
      <c r="AP8" s="13">
        <v>9.35</v>
      </c>
      <c r="AQ8" s="13">
        <v>9.42</v>
      </c>
      <c r="AR8" s="13">
        <v>9.35</v>
      </c>
      <c r="AS8" s="9">
        <v>44.32</v>
      </c>
      <c r="AT8" s="9">
        <v>8.86</v>
      </c>
      <c r="AU8" s="8" t="s">
        <v>82</v>
      </c>
      <c r="AV8" s="9">
        <v>0</v>
      </c>
      <c r="AW8" s="9">
        <v>0</v>
      </c>
      <c r="AX8" s="9" t="s">
        <v>83</v>
      </c>
      <c r="AY8" s="9" t="s">
        <v>83</v>
      </c>
      <c r="AZ8" s="9" t="s">
        <v>83</v>
      </c>
      <c r="BA8" s="9" t="s">
        <v>83</v>
      </c>
      <c r="BB8" s="8" t="s">
        <v>83</v>
      </c>
      <c r="BC8" s="8" t="s">
        <v>84</v>
      </c>
      <c r="BD8" s="8" t="s">
        <v>81</v>
      </c>
      <c r="BE8" s="8" t="s">
        <v>8630</v>
      </c>
      <c r="BF8" s="8" t="s">
        <v>8631</v>
      </c>
      <c r="BG8" s="8" t="s">
        <v>8632</v>
      </c>
      <c r="BH8" s="8" t="s">
        <v>8633</v>
      </c>
      <c r="BI8" s="8" t="s">
        <v>89</v>
      </c>
      <c r="BJ8" s="8" t="s">
        <v>8634</v>
      </c>
      <c r="BK8" s="8" t="s">
        <v>8635</v>
      </c>
      <c r="BL8" s="8" t="s">
        <v>8636</v>
      </c>
      <c r="BM8" s="8" t="s">
        <v>8637</v>
      </c>
      <c r="BN8" s="8" t="s">
        <v>8637</v>
      </c>
      <c r="BO8" s="14" t="s">
        <v>8638</v>
      </c>
      <c r="BP8" s="14" t="s">
        <v>8639</v>
      </c>
      <c r="BQ8" s="14" t="s">
        <v>8640</v>
      </c>
      <c r="BR8" s="14" t="s">
        <v>8641</v>
      </c>
      <c r="BS8" s="8" t="s">
        <v>81</v>
      </c>
      <c r="BT8" s="13">
        <v>10</v>
      </c>
      <c r="BU8" s="3"/>
    </row>
    <row r="9" spans="1:73" ht="15.75" thickBot="1">
      <c r="A9" s="7">
        <v>8</v>
      </c>
      <c r="B9" s="7"/>
      <c r="C9" s="9" t="s">
        <v>3940</v>
      </c>
      <c r="D9" s="8" t="s">
        <v>3941</v>
      </c>
      <c r="E9" s="8" t="s">
        <v>11712</v>
      </c>
      <c r="F9" s="10">
        <v>35683</v>
      </c>
      <c r="G9" s="9">
        <v>22</v>
      </c>
      <c r="H9" s="8" t="s">
        <v>3942</v>
      </c>
      <c r="I9" s="8" t="s">
        <v>3943</v>
      </c>
      <c r="J9" s="8" t="s">
        <v>3944</v>
      </c>
      <c r="K9" s="8" t="s">
        <v>3939</v>
      </c>
      <c r="L9" s="9">
        <v>7304023179</v>
      </c>
      <c r="M9" s="9">
        <v>7304023179</v>
      </c>
      <c r="N9" s="9" t="s">
        <v>3945</v>
      </c>
      <c r="O9" s="9">
        <v>638266043471</v>
      </c>
      <c r="P9" s="9" t="s">
        <v>134</v>
      </c>
      <c r="Q9" s="9" t="s">
        <v>183</v>
      </c>
      <c r="R9" s="11">
        <v>43282</v>
      </c>
      <c r="S9" s="9">
        <v>2021</v>
      </c>
      <c r="T9" s="8" t="s">
        <v>3946</v>
      </c>
      <c r="U9" s="9">
        <v>417</v>
      </c>
      <c r="V9" s="12">
        <v>83.4</v>
      </c>
      <c r="W9" s="9">
        <v>2013</v>
      </c>
      <c r="X9" s="9" t="s">
        <v>79</v>
      </c>
      <c r="Y9" s="8" t="s">
        <v>81</v>
      </c>
      <c r="Z9" s="9" t="s">
        <v>81</v>
      </c>
      <c r="AA9" s="12" t="s">
        <v>81</v>
      </c>
      <c r="AB9" s="9" t="s">
        <v>81</v>
      </c>
      <c r="AC9" s="9" t="s">
        <v>109</v>
      </c>
      <c r="AD9" s="8" t="s">
        <v>3947</v>
      </c>
      <c r="AE9" s="8" t="s">
        <v>81</v>
      </c>
      <c r="AF9" s="9">
        <v>915</v>
      </c>
      <c r="AG9" s="9">
        <v>79.569999999999993</v>
      </c>
      <c r="AH9" s="9">
        <v>2018</v>
      </c>
      <c r="AI9" s="9" t="s">
        <v>112</v>
      </c>
      <c r="AJ9" s="9" t="s">
        <v>113</v>
      </c>
      <c r="AK9" s="9">
        <v>26.521699999999999</v>
      </c>
      <c r="AL9" s="9">
        <v>13.2616</v>
      </c>
      <c r="AM9" s="9">
        <v>7</v>
      </c>
      <c r="AN9" s="8" t="s">
        <v>81</v>
      </c>
      <c r="AO9" s="8" t="s">
        <v>81</v>
      </c>
      <c r="AP9" s="13">
        <v>7.81</v>
      </c>
      <c r="AQ9" s="13">
        <v>9.0399999999999991</v>
      </c>
      <c r="AR9" s="13">
        <v>8.8000000000000007</v>
      </c>
      <c r="AS9" s="9">
        <v>35.4</v>
      </c>
      <c r="AT9" s="9">
        <v>8.85</v>
      </c>
      <c r="AU9" s="8" t="s">
        <v>338</v>
      </c>
      <c r="AV9" s="9">
        <v>0</v>
      </c>
      <c r="AW9" s="9">
        <v>0</v>
      </c>
      <c r="AX9" s="9" t="s">
        <v>83</v>
      </c>
      <c r="AY9" s="9" t="s">
        <v>83</v>
      </c>
      <c r="AZ9" s="9" t="s">
        <v>83</v>
      </c>
      <c r="BA9" s="9" t="s">
        <v>255</v>
      </c>
      <c r="BB9" s="8" t="s">
        <v>83</v>
      </c>
      <c r="BC9" s="8" t="s">
        <v>84</v>
      </c>
      <c r="BD9" s="8" t="s">
        <v>81</v>
      </c>
      <c r="BE9" s="8" t="s">
        <v>3948</v>
      </c>
      <c r="BF9" s="8" t="s">
        <v>2282</v>
      </c>
      <c r="BG9" s="8" t="s">
        <v>3949</v>
      </c>
      <c r="BH9" s="8" t="s">
        <v>88</v>
      </c>
      <c r="BI9" s="8" t="s">
        <v>89</v>
      </c>
      <c r="BJ9" s="8" t="s">
        <v>81</v>
      </c>
      <c r="BK9" s="8" t="s">
        <v>3950</v>
      </c>
      <c r="BL9" s="8" t="s">
        <v>3951</v>
      </c>
      <c r="BM9" s="8" t="s">
        <v>84</v>
      </c>
      <c r="BN9" s="8" t="s">
        <v>3952</v>
      </c>
      <c r="BO9" s="14" t="s">
        <v>3953</v>
      </c>
      <c r="BP9" s="14" t="s">
        <v>3954</v>
      </c>
      <c r="BQ9" s="14" t="s">
        <v>3955</v>
      </c>
      <c r="BR9" s="14" t="s">
        <v>3956</v>
      </c>
      <c r="BS9" s="8" t="s">
        <v>81</v>
      </c>
      <c r="BT9" s="13">
        <v>10</v>
      </c>
      <c r="BU9" s="3"/>
    </row>
    <row r="10" spans="1:73" ht="15.75" thickBot="1">
      <c r="A10" s="7">
        <v>9</v>
      </c>
      <c r="B10" s="7"/>
      <c r="C10" s="9" t="s">
        <v>6542</v>
      </c>
      <c r="D10" s="8" t="s">
        <v>6543</v>
      </c>
      <c r="E10" s="8" t="s">
        <v>11712</v>
      </c>
      <c r="F10" s="9" t="s">
        <v>6544</v>
      </c>
      <c r="G10" s="9">
        <v>21</v>
      </c>
      <c r="H10" s="8" t="s">
        <v>6545</v>
      </c>
      <c r="I10" s="8" t="s">
        <v>73</v>
      </c>
      <c r="J10" s="8" t="s">
        <v>6546</v>
      </c>
      <c r="K10" s="8" t="s">
        <v>6541</v>
      </c>
      <c r="L10" s="9">
        <v>8655697562</v>
      </c>
      <c r="M10" s="9">
        <v>8850198873</v>
      </c>
      <c r="N10" s="9" t="s">
        <v>6547</v>
      </c>
      <c r="O10" s="9">
        <v>480664905136</v>
      </c>
      <c r="P10" s="9" t="s">
        <v>134</v>
      </c>
      <c r="Q10" s="9" t="s">
        <v>183</v>
      </c>
      <c r="R10" s="11">
        <v>42917</v>
      </c>
      <c r="S10" s="9">
        <v>2021</v>
      </c>
      <c r="T10" s="8" t="s">
        <v>6548</v>
      </c>
      <c r="U10" s="9">
        <v>444</v>
      </c>
      <c r="V10" s="12">
        <v>88.88</v>
      </c>
      <c r="W10" s="9">
        <v>2015</v>
      </c>
      <c r="X10" s="9" t="s">
        <v>79</v>
      </c>
      <c r="Y10" s="8" t="s">
        <v>6549</v>
      </c>
      <c r="Z10" s="9">
        <v>516</v>
      </c>
      <c r="AA10" s="12">
        <v>79.38</v>
      </c>
      <c r="AB10" s="9">
        <v>2017</v>
      </c>
      <c r="AC10" s="9" t="s">
        <v>79</v>
      </c>
      <c r="AD10" s="8" t="s">
        <v>81</v>
      </c>
      <c r="AE10" s="8" t="s">
        <v>81</v>
      </c>
      <c r="AF10" s="9" t="s">
        <v>81</v>
      </c>
      <c r="AG10" s="9" t="s">
        <v>81</v>
      </c>
      <c r="AH10" s="9" t="s">
        <v>81</v>
      </c>
      <c r="AI10" s="9" t="s">
        <v>81</v>
      </c>
      <c r="AJ10" s="9" t="s">
        <v>81</v>
      </c>
      <c r="AK10" s="9" t="s">
        <v>81</v>
      </c>
      <c r="AL10" s="9" t="s">
        <v>81</v>
      </c>
      <c r="AM10" s="9">
        <v>0</v>
      </c>
      <c r="AN10" s="13">
        <v>9.35</v>
      </c>
      <c r="AO10" s="13">
        <v>8.0399999999999991</v>
      </c>
      <c r="AP10" s="13">
        <v>8.15</v>
      </c>
      <c r="AQ10" s="13">
        <v>8.8800000000000008</v>
      </c>
      <c r="AR10" s="13">
        <v>8.65</v>
      </c>
      <c r="AS10" s="9">
        <v>53.07</v>
      </c>
      <c r="AT10" s="9">
        <v>8.85</v>
      </c>
      <c r="AU10" s="8" t="s">
        <v>82</v>
      </c>
      <c r="AV10" s="9">
        <v>0</v>
      </c>
      <c r="AW10" s="9">
        <v>0</v>
      </c>
      <c r="AX10" s="9" t="s">
        <v>83</v>
      </c>
      <c r="AY10" s="9" t="s">
        <v>83</v>
      </c>
      <c r="AZ10" s="9" t="s">
        <v>83</v>
      </c>
      <c r="BA10" s="9" t="s">
        <v>83</v>
      </c>
      <c r="BB10" s="8" t="s">
        <v>83</v>
      </c>
      <c r="BC10" s="8" t="s">
        <v>84</v>
      </c>
      <c r="BD10" s="8" t="s">
        <v>81</v>
      </c>
      <c r="BE10" s="8" t="s">
        <v>6550</v>
      </c>
      <c r="BF10" s="8" t="s">
        <v>2666</v>
      </c>
      <c r="BG10" s="8" t="s">
        <v>6551</v>
      </c>
      <c r="BH10" s="8" t="s">
        <v>88</v>
      </c>
      <c r="BI10" s="8" t="s">
        <v>89</v>
      </c>
      <c r="BJ10" s="8" t="s">
        <v>81</v>
      </c>
      <c r="BK10" s="8" t="s">
        <v>6552</v>
      </c>
      <c r="BL10" s="8" t="s">
        <v>6553</v>
      </c>
      <c r="BM10" s="8" t="s">
        <v>6554</v>
      </c>
      <c r="BN10" s="8" t="s">
        <v>6555</v>
      </c>
      <c r="BO10" s="14" t="s">
        <v>6556</v>
      </c>
      <c r="BP10" s="14" t="s">
        <v>6557</v>
      </c>
      <c r="BQ10" s="14" t="s">
        <v>6558</v>
      </c>
      <c r="BR10" s="14" t="s">
        <v>6559</v>
      </c>
      <c r="BS10" s="8" t="s">
        <v>81</v>
      </c>
      <c r="BT10" s="13">
        <v>10</v>
      </c>
      <c r="BU10" s="3"/>
    </row>
    <row r="11" spans="1:73" ht="15.75" thickBot="1">
      <c r="A11" s="7">
        <v>10</v>
      </c>
      <c r="B11" s="7"/>
      <c r="C11" s="9" t="s">
        <v>5933</v>
      </c>
      <c r="D11" s="8" t="s">
        <v>5934</v>
      </c>
      <c r="E11" s="8" t="s">
        <v>11712</v>
      </c>
      <c r="F11" s="9" t="s">
        <v>5935</v>
      </c>
      <c r="G11" s="9">
        <v>20</v>
      </c>
      <c r="H11" s="8" t="s">
        <v>5936</v>
      </c>
      <c r="I11" s="8" t="s">
        <v>73</v>
      </c>
      <c r="J11" s="8" t="s">
        <v>5937</v>
      </c>
      <c r="K11" s="8" t="s">
        <v>5932</v>
      </c>
      <c r="L11" s="9">
        <v>9619538510</v>
      </c>
      <c r="M11" s="9">
        <v>8779038609</v>
      </c>
      <c r="N11" s="9" t="s">
        <v>5938</v>
      </c>
      <c r="O11" s="9" t="s">
        <v>5939</v>
      </c>
      <c r="P11" s="9" t="s">
        <v>5940</v>
      </c>
      <c r="Q11" s="9" t="s">
        <v>183</v>
      </c>
      <c r="R11" s="11">
        <v>42917</v>
      </c>
      <c r="S11" s="9">
        <v>2021</v>
      </c>
      <c r="T11" s="8" t="s">
        <v>5941</v>
      </c>
      <c r="U11" s="9">
        <v>456</v>
      </c>
      <c r="V11" s="12">
        <v>91.2</v>
      </c>
      <c r="W11" s="9">
        <v>2015</v>
      </c>
      <c r="X11" s="9" t="s">
        <v>79</v>
      </c>
      <c r="Y11" s="8" t="s">
        <v>5942</v>
      </c>
      <c r="Z11" s="9">
        <v>534</v>
      </c>
      <c r="AA11" s="12">
        <v>82.15</v>
      </c>
      <c r="AB11" s="9">
        <v>2017</v>
      </c>
      <c r="AC11" s="9" t="s">
        <v>79</v>
      </c>
      <c r="AD11" s="8" t="s">
        <v>81</v>
      </c>
      <c r="AE11" s="8" t="s">
        <v>81</v>
      </c>
      <c r="AF11" s="9" t="s">
        <v>81</v>
      </c>
      <c r="AG11" s="9" t="s">
        <v>81</v>
      </c>
      <c r="AH11" s="9" t="s">
        <v>81</v>
      </c>
      <c r="AI11" s="9" t="s">
        <v>81</v>
      </c>
      <c r="AJ11" s="9" t="s">
        <v>81</v>
      </c>
      <c r="AK11" s="9" t="s">
        <v>81</v>
      </c>
      <c r="AL11" s="9" t="s">
        <v>81</v>
      </c>
      <c r="AM11" s="9">
        <v>0</v>
      </c>
      <c r="AN11" s="13">
        <v>8.93</v>
      </c>
      <c r="AO11" s="13">
        <v>8.15</v>
      </c>
      <c r="AP11" s="13">
        <v>9</v>
      </c>
      <c r="AQ11" s="13">
        <v>9.5</v>
      </c>
      <c r="AR11" s="13">
        <v>8.6199999999999992</v>
      </c>
      <c r="AS11" s="9">
        <v>44.2</v>
      </c>
      <c r="AT11" s="9">
        <v>8.84</v>
      </c>
      <c r="AU11" s="8" t="s">
        <v>138</v>
      </c>
      <c r="AV11" s="9">
        <v>0</v>
      </c>
      <c r="AW11" s="9">
        <v>0</v>
      </c>
      <c r="AX11" s="9" t="s">
        <v>230</v>
      </c>
      <c r="AY11" s="9" t="s">
        <v>83</v>
      </c>
      <c r="AZ11" s="9" t="s">
        <v>83</v>
      </c>
      <c r="BA11" s="9" t="s">
        <v>83</v>
      </c>
      <c r="BB11" s="8" t="s">
        <v>83</v>
      </c>
      <c r="BC11" s="8" t="s">
        <v>84</v>
      </c>
      <c r="BD11" s="8" t="s">
        <v>81</v>
      </c>
      <c r="BE11" s="8" t="s">
        <v>5943</v>
      </c>
      <c r="BF11" s="8" t="s">
        <v>1652</v>
      </c>
      <c r="BG11" s="8" t="s">
        <v>5944</v>
      </c>
      <c r="BH11" s="8" t="s">
        <v>379</v>
      </c>
      <c r="BI11" s="8" t="s">
        <v>89</v>
      </c>
      <c r="BJ11" s="8" t="s">
        <v>5945</v>
      </c>
      <c r="BK11" s="8" t="s">
        <v>5946</v>
      </c>
      <c r="BL11" s="8" t="s">
        <v>5947</v>
      </c>
      <c r="BM11" s="8" t="s">
        <v>5948</v>
      </c>
      <c r="BN11" s="8" t="s">
        <v>5949</v>
      </c>
      <c r="BO11" s="14" t="s">
        <v>5950</v>
      </c>
      <c r="BP11" s="14" t="s">
        <v>5951</v>
      </c>
      <c r="BQ11" s="8" t="s">
        <v>81</v>
      </c>
      <c r="BR11" s="14" t="s">
        <v>5952</v>
      </c>
      <c r="BS11" s="8" t="s">
        <v>81</v>
      </c>
      <c r="BT11" s="8"/>
      <c r="BU11" s="3"/>
    </row>
    <row r="12" spans="1:73" ht="15.75" thickBot="1">
      <c r="A12" s="7">
        <v>11</v>
      </c>
      <c r="B12" s="7"/>
      <c r="C12" s="9" t="s">
        <v>8102</v>
      </c>
      <c r="D12" s="8" t="s">
        <v>8103</v>
      </c>
      <c r="E12" s="8" t="s">
        <v>11712</v>
      </c>
      <c r="F12" s="10">
        <v>36740</v>
      </c>
      <c r="G12" s="9">
        <v>20</v>
      </c>
      <c r="H12" s="8" t="s">
        <v>8104</v>
      </c>
      <c r="I12" s="8" t="s">
        <v>73</v>
      </c>
      <c r="J12" s="8" t="s">
        <v>8105</v>
      </c>
      <c r="K12" s="8" t="s">
        <v>8101</v>
      </c>
      <c r="L12" s="9">
        <v>2647456</v>
      </c>
      <c r="M12" s="9">
        <v>865550265</v>
      </c>
      <c r="N12" s="9" t="s">
        <v>8106</v>
      </c>
      <c r="O12" s="9" t="s">
        <v>883</v>
      </c>
      <c r="P12" s="9" t="s">
        <v>8107</v>
      </c>
      <c r="Q12" s="9" t="s">
        <v>183</v>
      </c>
      <c r="R12" s="11">
        <v>42917</v>
      </c>
      <c r="S12" s="9">
        <v>2021</v>
      </c>
      <c r="T12" s="8" t="s">
        <v>4460</v>
      </c>
      <c r="U12" s="9">
        <v>460</v>
      </c>
      <c r="V12" s="12">
        <v>92</v>
      </c>
      <c r="W12" s="9">
        <v>2015</v>
      </c>
      <c r="X12" s="9" t="s">
        <v>79</v>
      </c>
      <c r="Y12" s="8" t="s">
        <v>8108</v>
      </c>
      <c r="Z12" s="9">
        <v>567</v>
      </c>
      <c r="AA12" s="12">
        <v>87.23</v>
      </c>
      <c r="AB12" s="9">
        <v>2017</v>
      </c>
      <c r="AC12" s="9" t="s">
        <v>79</v>
      </c>
      <c r="AD12" s="8" t="s">
        <v>81</v>
      </c>
      <c r="AE12" s="8" t="s">
        <v>81</v>
      </c>
      <c r="AF12" s="9" t="s">
        <v>81</v>
      </c>
      <c r="AG12" s="9" t="s">
        <v>81</v>
      </c>
      <c r="AH12" s="9" t="s">
        <v>81</v>
      </c>
      <c r="AI12" s="9" t="s">
        <v>81</v>
      </c>
      <c r="AJ12" s="9" t="s">
        <v>81</v>
      </c>
      <c r="AK12" s="9" t="s">
        <v>81</v>
      </c>
      <c r="AL12" s="9" t="s">
        <v>81</v>
      </c>
      <c r="AM12" s="9">
        <v>0</v>
      </c>
      <c r="AN12" s="13">
        <v>9.07</v>
      </c>
      <c r="AO12" s="13">
        <v>8.76</v>
      </c>
      <c r="AP12" s="13">
        <v>8.9600000000000009</v>
      </c>
      <c r="AQ12" s="13">
        <v>8.1199999999999992</v>
      </c>
      <c r="AR12" s="13">
        <v>8.92</v>
      </c>
      <c r="AS12" s="9">
        <v>43.83</v>
      </c>
      <c r="AT12" s="9">
        <v>8.77</v>
      </c>
      <c r="AU12" s="8" t="s">
        <v>138</v>
      </c>
      <c r="AV12" s="9">
        <v>0</v>
      </c>
      <c r="AW12" s="9">
        <v>0</v>
      </c>
      <c r="AX12" s="9" t="s">
        <v>83</v>
      </c>
      <c r="AY12" s="9" t="s">
        <v>83</v>
      </c>
      <c r="AZ12" s="9" t="s">
        <v>83</v>
      </c>
      <c r="BA12" s="9" t="s">
        <v>83</v>
      </c>
      <c r="BB12" s="8" t="s">
        <v>83</v>
      </c>
      <c r="BC12" s="8" t="s">
        <v>84</v>
      </c>
      <c r="BD12" s="8" t="s">
        <v>81</v>
      </c>
      <c r="BE12" s="8" t="s">
        <v>8109</v>
      </c>
      <c r="BF12" s="8" t="s">
        <v>8110</v>
      </c>
      <c r="BG12" s="8" t="s">
        <v>8111</v>
      </c>
      <c r="BH12" s="8" t="s">
        <v>8112</v>
      </c>
      <c r="BI12" s="8" t="s">
        <v>89</v>
      </c>
      <c r="BJ12" s="8" t="s">
        <v>8113</v>
      </c>
      <c r="BK12" s="8" t="s">
        <v>8114</v>
      </c>
      <c r="BL12" s="8" t="s">
        <v>8115</v>
      </c>
      <c r="BM12" s="8" t="s">
        <v>8116</v>
      </c>
      <c r="BN12" s="8" t="s">
        <v>8117</v>
      </c>
      <c r="BO12" s="14" t="s">
        <v>8118</v>
      </c>
      <c r="BP12" s="14" t="s">
        <v>8119</v>
      </c>
      <c r="BQ12" s="14" t="s">
        <v>8120</v>
      </c>
      <c r="BR12" s="14" t="s">
        <v>8121</v>
      </c>
      <c r="BS12" s="8" t="s">
        <v>81</v>
      </c>
      <c r="BT12" s="8"/>
      <c r="BU12" s="3"/>
    </row>
    <row r="13" spans="1:73" ht="15.75" thickBot="1">
      <c r="A13" s="7">
        <v>12</v>
      </c>
      <c r="B13" s="7"/>
      <c r="C13" s="9" t="s">
        <v>3805</v>
      </c>
      <c r="D13" s="8" t="s">
        <v>3806</v>
      </c>
      <c r="E13" s="8" t="s">
        <v>11712</v>
      </c>
      <c r="F13" s="10">
        <v>36167</v>
      </c>
      <c r="G13" s="9">
        <v>21</v>
      </c>
      <c r="H13" s="8" t="s">
        <v>3807</v>
      </c>
      <c r="I13" s="8" t="s">
        <v>73</v>
      </c>
      <c r="J13" s="8" t="s">
        <v>3808</v>
      </c>
      <c r="K13" s="8" t="s">
        <v>3804</v>
      </c>
      <c r="L13" s="9">
        <v>25429195</v>
      </c>
      <c r="M13" s="9">
        <v>8879835499</v>
      </c>
      <c r="N13" s="9" t="s">
        <v>3809</v>
      </c>
      <c r="O13" s="9" t="s">
        <v>3810</v>
      </c>
      <c r="P13" s="9" t="s">
        <v>134</v>
      </c>
      <c r="Q13" s="9" t="s">
        <v>183</v>
      </c>
      <c r="R13" s="11">
        <v>42917</v>
      </c>
      <c r="S13" s="9">
        <v>2021</v>
      </c>
      <c r="T13" s="8" t="s">
        <v>3811</v>
      </c>
      <c r="U13" s="9">
        <v>423</v>
      </c>
      <c r="V13" s="12">
        <v>88.8</v>
      </c>
      <c r="W13" s="9">
        <v>2015</v>
      </c>
      <c r="X13" s="9" t="s">
        <v>79</v>
      </c>
      <c r="Y13" s="8" t="s">
        <v>3812</v>
      </c>
      <c r="Z13" s="9">
        <v>453</v>
      </c>
      <c r="AA13" s="12">
        <v>86.77</v>
      </c>
      <c r="AB13" s="9">
        <v>2017</v>
      </c>
      <c r="AC13" s="9" t="s">
        <v>79</v>
      </c>
      <c r="AD13" s="8" t="s">
        <v>81</v>
      </c>
      <c r="AE13" s="8" t="s">
        <v>81</v>
      </c>
      <c r="AF13" s="9" t="s">
        <v>81</v>
      </c>
      <c r="AG13" s="9" t="s">
        <v>81</v>
      </c>
      <c r="AH13" s="9" t="s">
        <v>81</v>
      </c>
      <c r="AI13" s="9" t="s">
        <v>81</v>
      </c>
      <c r="AJ13" s="9" t="s">
        <v>81</v>
      </c>
      <c r="AK13" s="9" t="s">
        <v>81</v>
      </c>
      <c r="AL13" s="9" t="s">
        <v>81</v>
      </c>
      <c r="AM13" s="9">
        <v>0</v>
      </c>
      <c r="AN13" s="13">
        <v>8.31</v>
      </c>
      <c r="AO13" s="13">
        <v>8.24</v>
      </c>
      <c r="AP13" s="13">
        <v>8.15</v>
      </c>
      <c r="AQ13" s="13">
        <v>7.23</v>
      </c>
      <c r="AR13" s="13">
        <v>7.98</v>
      </c>
      <c r="AS13" s="9">
        <v>39.909999999999997</v>
      </c>
      <c r="AT13" s="9">
        <v>8.6999999999999993</v>
      </c>
      <c r="AU13" s="8" t="s">
        <v>82</v>
      </c>
      <c r="AV13" s="9">
        <v>0</v>
      </c>
      <c r="AW13" s="9">
        <v>0</v>
      </c>
      <c r="AX13" s="9" t="s">
        <v>83</v>
      </c>
      <c r="AY13" s="9" t="s">
        <v>83</v>
      </c>
      <c r="AZ13" s="9" t="s">
        <v>83</v>
      </c>
      <c r="BA13" s="9" t="s">
        <v>83</v>
      </c>
      <c r="BB13" s="8" t="s">
        <v>83</v>
      </c>
      <c r="BC13" s="8" t="s">
        <v>84</v>
      </c>
      <c r="BD13" s="8" t="s">
        <v>81</v>
      </c>
      <c r="BE13" s="8" t="s">
        <v>3813</v>
      </c>
      <c r="BF13" s="8" t="s">
        <v>3814</v>
      </c>
      <c r="BG13" s="8" t="s">
        <v>3815</v>
      </c>
      <c r="BH13" s="8" t="s">
        <v>762</v>
      </c>
      <c r="BI13" s="8" t="s">
        <v>89</v>
      </c>
      <c r="BJ13" s="8" t="s">
        <v>3816</v>
      </c>
      <c r="BK13" s="8" t="s">
        <v>3817</v>
      </c>
      <c r="BL13" s="8" t="s">
        <v>81</v>
      </c>
      <c r="BM13" s="8" t="s">
        <v>3818</v>
      </c>
      <c r="BN13" s="8" t="s">
        <v>3819</v>
      </c>
      <c r="BO13" s="14" t="s">
        <v>3820</v>
      </c>
      <c r="BP13" s="14" t="s">
        <v>3821</v>
      </c>
      <c r="BQ13" s="8" t="s">
        <v>81</v>
      </c>
      <c r="BR13" s="14" t="s">
        <v>3822</v>
      </c>
      <c r="BS13" s="8" t="s">
        <v>81</v>
      </c>
      <c r="BT13" s="13">
        <v>9.5</v>
      </c>
      <c r="BU13" s="3"/>
    </row>
    <row r="14" spans="1:73" ht="15.75" thickBot="1">
      <c r="A14" s="7">
        <v>13</v>
      </c>
      <c r="B14" s="7"/>
      <c r="C14" s="9" t="s">
        <v>2060</v>
      </c>
      <c r="D14" s="8" t="s">
        <v>2061</v>
      </c>
      <c r="E14" s="8" t="s">
        <v>11712</v>
      </c>
      <c r="F14" s="10">
        <v>36258</v>
      </c>
      <c r="G14" s="9">
        <v>21</v>
      </c>
      <c r="H14" s="8" t="s">
        <v>2062</v>
      </c>
      <c r="I14" s="8" t="s">
        <v>2063</v>
      </c>
      <c r="J14" s="8" t="s">
        <v>2064</v>
      </c>
      <c r="K14" s="8" t="s">
        <v>2059</v>
      </c>
      <c r="L14" s="9">
        <v>7874663126</v>
      </c>
      <c r="M14" s="9">
        <v>7986318894</v>
      </c>
      <c r="N14" s="9" t="s">
        <v>2065</v>
      </c>
      <c r="O14" s="9">
        <v>858804817011</v>
      </c>
      <c r="P14" s="9" t="s">
        <v>134</v>
      </c>
      <c r="Q14" s="9" t="s">
        <v>183</v>
      </c>
      <c r="R14" s="11">
        <v>42917</v>
      </c>
      <c r="S14" s="9">
        <v>2021</v>
      </c>
      <c r="T14" s="8" t="s">
        <v>2066</v>
      </c>
      <c r="U14" s="9">
        <v>409</v>
      </c>
      <c r="V14" s="12">
        <v>0.81699999999999995</v>
      </c>
      <c r="W14" s="9">
        <v>2015</v>
      </c>
      <c r="X14" s="9" t="s">
        <v>276</v>
      </c>
      <c r="Y14" s="8" t="s">
        <v>2067</v>
      </c>
      <c r="Z14" s="9">
        <v>426</v>
      </c>
      <c r="AA14" s="12">
        <v>0.85199999999999998</v>
      </c>
      <c r="AB14" s="9">
        <v>2017</v>
      </c>
      <c r="AC14" s="9" t="s">
        <v>276</v>
      </c>
      <c r="AD14" s="8" t="s">
        <v>81</v>
      </c>
      <c r="AE14" s="8" t="s">
        <v>81</v>
      </c>
      <c r="AF14" s="9" t="s">
        <v>81</v>
      </c>
      <c r="AG14" s="9" t="s">
        <v>81</v>
      </c>
      <c r="AH14" s="9" t="s">
        <v>81</v>
      </c>
      <c r="AI14" s="9" t="s">
        <v>81</v>
      </c>
      <c r="AJ14" s="9" t="s">
        <v>81</v>
      </c>
      <c r="AK14" s="9" t="s">
        <v>81</v>
      </c>
      <c r="AL14" s="9" t="s">
        <v>81</v>
      </c>
      <c r="AM14" s="9">
        <v>0</v>
      </c>
      <c r="AN14" s="13">
        <v>7.7</v>
      </c>
      <c r="AO14" s="13">
        <v>8.0399999999999991</v>
      </c>
      <c r="AP14" s="13">
        <v>8.4499999999999993</v>
      </c>
      <c r="AQ14" s="13">
        <v>8.65</v>
      </c>
      <c r="AR14" s="13">
        <v>9.3800000000000008</v>
      </c>
      <c r="AS14" s="9">
        <v>52.18</v>
      </c>
      <c r="AT14" s="9">
        <v>8.69</v>
      </c>
      <c r="AU14" s="8" t="s">
        <v>82</v>
      </c>
      <c r="AV14" s="9">
        <v>0</v>
      </c>
      <c r="AW14" s="9">
        <v>0</v>
      </c>
      <c r="AX14" s="9" t="s">
        <v>83</v>
      </c>
      <c r="AY14" s="9" t="s">
        <v>83</v>
      </c>
      <c r="AZ14" s="9" t="s">
        <v>83</v>
      </c>
      <c r="BA14" s="9" t="s">
        <v>83</v>
      </c>
      <c r="BB14" s="8" t="s">
        <v>83</v>
      </c>
      <c r="BC14" s="8" t="s">
        <v>84</v>
      </c>
      <c r="BD14" s="8" t="s">
        <v>81</v>
      </c>
      <c r="BE14" s="8" t="s">
        <v>2068</v>
      </c>
      <c r="BF14" s="8" t="s">
        <v>2069</v>
      </c>
      <c r="BG14" s="8" t="s">
        <v>2070</v>
      </c>
      <c r="BH14" s="8" t="s">
        <v>88</v>
      </c>
      <c r="BI14" s="8" t="s">
        <v>89</v>
      </c>
      <c r="BJ14" s="8" t="s">
        <v>2071</v>
      </c>
      <c r="BK14" s="8" t="s">
        <v>2072</v>
      </c>
      <c r="BL14" s="8" t="s">
        <v>2073</v>
      </c>
      <c r="BM14" s="8" t="s">
        <v>2074</v>
      </c>
      <c r="BN14" s="8" t="s">
        <v>2075</v>
      </c>
      <c r="BO14" s="14" t="s">
        <v>2076</v>
      </c>
      <c r="BP14" s="14" t="s">
        <v>2077</v>
      </c>
      <c r="BQ14" s="14" t="s">
        <v>2078</v>
      </c>
      <c r="BR14" s="14" t="s">
        <v>2079</v>
      </c>
      <c r="BS14" s="8" t="s">
        <v>81</v>
      </c>
      <c r="BT14" s="13">
        <v>9.9600000000000009</v>
      </c>
      <c r="BU14" s="3"/>
    </row>
    <row r="15" spans="1:73" ht="15.75" thickBot="1">
      <c r="A15" s="7">
        <v>14</v>
      </c>
      <c r="B15" s="7"/>
      <c r="C15" s="9" t="s">
        <v>10624</v>
      </c>
      <c r="D15" s="8" t="s">
        <v>10625</v>
      </c>
      <c r="E15" s="8" t="s">
        <v>11712</v>
      </c>
      <c r="F15" s="9" t="s">
        <v>10626</v>
      </c>
      <c r="G15" s="9">
        <v>23</v>
      </c>
      <c r="H15" s="8" t="s">
        <v>10627</v>
      </c>
      <c r="I15" s="8" t="s">
        <v>3182</v>
      </c>
      <c r="J15" s="8" t="s">
        <v>10628</v>
      </c>
      <c r="K15" s="8" t="s">
        <v>10623</v>
      </c>
      <c r="L15" s="9">
        <v>8879625282</v>
      </c>
      <c r="M15" s="9">
        <v>9819836027</v>
      </c>
      <c r="N15" s="9" t="s">
        <v>10629</v>
      </c>
      <c r="O15" s="9" t="s">
        <v>10630</v>
      </c>
      <c r="P15" s="9" t="s">
        <v>10631</v>
      </c>
      <c r="Q15" s="9" t="s">
        <v>183</v>
      </c>
      <c r="R15" s="11">
        <v>42917</v>
      </c>
      <c r="S15" s="9">
        <v>2021</v>
      </c>
      <c r="T15" s="8" t="s">
        <v>10632</v>
      </c>
      <c r="U15" s="9">
        <v>413</v>
      </c>
      <c r="V15" s="12">
        <v>82.6</v>
      </c>
      <c r="W15" s="9">
        <v>2014</v>
      </c>
      <c r="X15" s="9" t="s">
        <v>79</v>
      </c>
      <c r="Y15" s="8" t="s">
        <v>10633</v>
      </c>
      <c r="Z15" s="9">
        <v>490</v>
      </c>
      <c r="AA15" s="12">
        <v>75.38</v>
      </c>
      <c r="AB15" s="9">
        <v>2016</v>
      </c>
      <c r="AC15" s="9" t="s">
        <v>79</v>
      </c>
      <c r="AD15" s="8" t="s">
        <v>81</v>
      </c>
      <c r="AE15" s="8" t="s">
        <v>81</v>
      </c>
      <c r="AF15" s="9" t="s">
        <v>81</v>
      </c>
      <c r="AG15" s="9" t="s">
        <v>81</v>
      </c>
      <c r="AH15" s="9" t="s">
        <v>81</v>
      </c>
      <c r="AI15" s="9" t="s">
        <v>81</v>
      </c>
      <c r="AJ15" s="9" t="s">
        <v>81</v>
      </c>
      <c r="AK15" s="9" t="s">
        <v>81</v>
      </c>
      <c r="AL15" s="9" t="s">
        <v>81</v>
      </c>
      <c r="AM15" s="9">
        <v>0</v>
      </c>
      <c r="AN15" s="13">
        <v>8.6999999999999993</v>
      </c>
      <c r="AO15" s="13">
        <v>8.48</v>
      </c>
      <c r="AP15" s="13">
        <v>9.08</v>
      </c>
      <c r="AQ15" s="13">
        <v>8.4600000000000009</v>
      </c>
      <c r="AR15" s="13">
        <v>8.61</v>
      </c>
      <c r="AS15" s="9">
        <v>43.33</v>
      </c>
      <c r="AT15" s="9">
        <v>8.66</v>
      </c>
      <c r="AU15" s="8" t="s">
        <v>138</v>
      </c>
      <c r="AV15" s="9">
        <v>0</v>
      </c>
      <c r="AW15" s="9">
        <v>0</v>
      </c>
      <c r="AX15" s="9" t="s">
        <v>83</v>
      </c>
      <c r="AY15" s="9" t="s">
        <v>230</v>
      </c>
      <c r="AZ15" s="9" t="s">
        <v>83</v>
      </c>
      <c r="BA15" s="9" t="s">
        <v>83</v>
      </c>
      <c r="BB15" s="8" t="s">
        <v>83</v>
      </c>
      <c r="BC15" s="8" t="s">
        <v>84</v>
      </c>
      <c r="BD15" s="8" t="s">
        <v>81</v>
      </c>
      <c r="BE15" s="8" t="s">
        <v>10634</v>
      </c>
      <c r="BF15" s="8" t="s">
        <v>10635</v>
      </c>
      <c r="BG15" s="8" t="s">
        <v>10636</v>
      </c>
      <c r="BH15" s="8" t="s">
        <v>762</v>
      </c>
      <c r="BI15" s="8" t="s">
        <v>89</v>
      </c>
      <c r="BJ15" s="8" t="s">
        <v>81</v>
      </c>
      <c r="BK15" s="8" t="s">
        <v>10637</v>
      </c>
      <c r="BL15" s="8" t="s">
        <v>10638</v>
      </c>
      <c r="BM15" s="8" t="s">
        <v>81</v>
      </c>
      <c r="BN15" s="8" t="s">
        <v>10639</v>
      </c>
      <c r="BO15" s="14" t="s">
        <v>10640</v>
      </c>
      <c r="BP15" s="14" t="s">
        <v>10641</v>
      </c>
      <c r="BQ15" s="14" t="s">
        <v>10642</v>
      </c>
      <c r="BR15" s="14" t="s">
        <v>10643</v>
      </c>
      <c r="BS15" s="8" t="s">
        <v>81</v>
      </c>
      <c r="BT15" s="8"/>
      <c r="BU15" s="3"/>
    </row>
    <row r="16" spans="1:73" ht="15.75" thickBot="1">
      <c r="A16" s="7">
        <v>15</v>
      </c>
      <c r="B16" s="7"/>
      <c r="C16" s="9" t="s">
        <v>631</v>
      </c>
      <c r="D16" s="8" t="s">
        <v>632</v>
      </c>
      <c r="E16" s="8" t="s">
        <v>11712</v>
      </c>
      <c r="F16" s="9" t="s">
        <v>633</v>
      </c>
      <c r="G16" s="9">
        <v>20</v>
      </c>
      <c r="H16" s="8" t="s">
        <v>634</v>
      </c>
      <c r="I16" s="8" t="s">
        <v>73</v>
      </c>
      <c r="J16" s="8" t="s">
        <v>635</v>
      </c>
      <c r="K16" s="8" t="s">
        <v>630</v>
      </c>
      <c r="L16" s="9">
        <v>8356873647</v>
      </c>
      <c r="M16" s="9">
        <v>7208032334</v>
      </c>
      <c r="N16" s="9" t="s">
        <v>636</v>
      </c>
      <c r="O16" s="9">
        <v>413845462787</v>
      </c>
      <c r="P16" s="9" t="s">
        <v>81</v>
      </c>
      <c r="Q16" s="9" t="s">
        <v>183</v>
      </c>
      <c r="R16" s="11">
        <v>42917</v>
      </c>
      <c r="S16" s="9">
        <v>2021</v>
      </c>
      <c r="T16" s="8" t="s">
        <v>637</v>
      </c>
      <c r="U16" s="9">
        <v>412</v>
      </c>
      <c r="V16" s="12">
        <v>0.82399999999999995</v>
      </c>
      <c r="W16" s="9">
        <v>2015</v>
      </c>
      <c r="X16" s="9" t="s">
        <v>79</v>
      </c>
      <c r="Y16" s="8" t="s">
        <v>638</v>
      </c>
      <c r="Z16" s="9">
        <v>469</v>
      </c>
      <c r="AA16" s="12">
        <v>0.72150000000000003</v>
      </c>
      <c r="AB16" s="9">
        <v>2017</v>
      </c>
      <c r="AC16" s="9" t="s">
        <v>79</v>
      </c>
      <c r="AD16" s="8" t="s">
        <v>81</v>
      </c>
      <c r="AE16" s="8" t="s">
        <v>81</v>
      </c>
      <c r="AF16" s="9" t="s">
        <v>81</v>
      </c>
      <c r="AG16" s="9" t="s">
        <v>81</v>
      </c>
      <c r="AH16" s="9" t="s">
        <v>81</v>
      </c>
      <c r="AI16" s="9" t="s">
        <v>81</v>
      </c>
      <c r="AJ16" s="9" t="s">
        <v>81</v>
      </c>
      <c r="AK16" s="9" t="s">
        <v>81</v>
      </c>
      <c r="AL16" s="9" t="s">
        <v>81</v>
      </c>
      <c r="AM16" s="9">
        <v>0</v>
      </c>
      <c r="AN16" s="13">
        <v>9.11</v>
      </c>
      <c r="AO16" s="13">
        <v>7.52</v>
      </c>
      <c r="AP16" s="13">
        <v>8.35</v>
      </c>
      <c r="AQ16" s="13">
        <v>7.85</v>
      </c>
      <c r="AR16" s="13">
        <v>8.84</v>
      </c>
      <c r="AS16" s="9">
        <v>51.59</v>
      </c>
      <c r="AT16" s="9">
        <v>8.59</v>
      </c>
      <c r="AU16" s="8" t="s">
        <v>82</v>
      </c>
      <c r="AV16" s="9">
        <v>0</v>
      </c>
      <c r="AW16" s="9">
        <v>0</v>
      </c>
      <c r="AX16" s="9" t="s">
        <v>83</v>
      </c>
      <c r="AY16" s="9" t="s">
        <v>83</v>
      </c>
      <c r="AZ16" s="9" t="s">
        <v>83</v>
      </c>
      <c r="BA16" s="9" t="s">
        <v>83</v>
      </c>
      <c r="BB16" s="8" t="s">
        <v>83</v>
      </c>
      <c r="BC16" s="8" t="s">
        <v>84</v>
      </c>
      <c r="BD16" s="8" t="s">
        <v>81</v>
      </c>
      <c r="BE16" s="8" t="s">
        <v>639</v>
      </c>
      <c r="BF16" s="8" t="s">
        <v>86</v>
      </c>
      <c r="BG16" s="8" t="s">
        <v>640</v>
      </c>
      <c r="BH16" s="8" t="s">
        <v>88</v>
      </c>
      <c r="BI16" s="8" t="s">
        <v>89</v>
      </c>
      <c r="BJ16" s="8" t="s">
        <v>641</v>
      </c>
      <c r="BK16" s="8" t="s">
        <v>642</v>
      </c>
      <c r="BL16" s="8" t="s">
        <v>643</v>
      </c>
      <c r="BM16" s="8" t="s">
        <v>644</v>
      </c>
      <c r="BN16" s="8" t="s">
        <v>645</v>
      </c>
      <c r="BO16" s="14" t="s">
        <v>646</v>
      </c>
      <c r="BP16" s="14" t="s">
        <v>647</v>
      </c>
      <c r="BQ16" s="14" t="s">
        <v>648</v>
      </c>
      <c r="BR16" s="14" t="s">
        <v>649</v>
      </c>
      <c r="BS16" s="8" t="s">
        <v>650</v>
      </c>
      <c r="BT16" s="13">
        <v>9.92</v>
      </c>
      <c r="BU16" s="3"/>
    </row>
    <row r="17" spans="1:73" ht="15.75" thickBot="1">
      <c r="A17" s="7">
        <v>16</v>
      </c>
      <c r="B17" s="7"/>
      <c r="C17" s="9" t="s">
        <v>7388</v>
      </c>
      <c r="D17" s="8" t="s">
        <v>7389</v>
      </c>
      <c r="E17" s="8" t="s">
        <v>11712</v>
      </c>
      <c r="F17" s="9" t="s">
        <v>7329</v>
      </c>
      <c r="G17" s="9">
        <v>21</v>
      </c>
      <c r="H17" s="8" t="s">
        <v>7390</v>
      </c>
      <c r="I17" s="8" t="s">
        <v>73</v>
      </c>
      <c r="J17" s="8" t="s">
        <v>7391</v>
      </c>
      <c r="K17" s="8" t="s">
        <v>7387</v>
      </c>
      <c r="L17" s="9">
        <v>9867860369</v>
      </c>
      <c r="M17" s="9">
        <v>9004361032</v>
      </c>
      <c r="N17" s="9" t="s">
        <v>7392</v>
      </c>
      <c r="O17" s="9">
        <v>501240280053</v>
      </c>
      <c r="P17" s="9" t="s">
        <v>134</v>
      </c>
      <c r="Q17" s="9" t="s">
        <v>183</v>
      </c>
      <c r="R17" s="11">
        <v>42917</v>
      </c>
      <c r="S17" s="9">
        <v>2021</v>
      </c>
      <c r="T17" s="8" t="s">
        <v>7393</v>
      </c>
      <c r="U17" s="9">
        <v>365</v>
      </c>
      <c r="V17" s="12">
        <v>73</v>
      </c>
      <c r="W17" s="9">
        <v>2015</v>
      </c>
      <c r="X17" s="9" t="s">
        <v>276</v>
      </c>
      <c r="Y17" s="8" t="s">
        <v>7393</v>
      </c>
      <c r="Z17" s="9">
        <v>340</v>
      </c>
      <c r="AA17" s="12">
        <v>68</v>
      </c>
      <c r="AB17" s="9">
        <v>2017</v>
      </c>
      <c r="AC17" s="9" t="s">
        <v>276</v>
      </c>
      <c r="AD17" s="8" t="s">
        <v>81</v>
      </c>
      <c r="AE17" s="8" t="s">
        <v>81</v>
      </c>
      <c r="AF17" s="9" t="s">
        <v>81</v>
      </c>
      <c r="AG17" s="9" t="s">
        <v>81</v>
      </c>
      <c r="AH17" s="9" t="s">
        <v>81</v>
      </c>
      <c r="AI17" s="9" t="s">
        <v>81</v>
      </c>
      <c r="AJ17" s="9" t="s">
        <v>81</v>
      </c>
      <c r="AK17" s="9" t="s">
        <v>81</v>
      </c>
      <c r="AL17" s="9" t="s">
        <v>81</v>
      </c>
      <c r="AM17" s="9">
        <v>0</v>
      </c>
      <c r="AN17" s="13">
        <v>7.74</v>
      </c>
      <c r="AO17" s="13">
        <v>8.07</v>
      </c>
      <c r="AP17" s="13">
        <v>9.15</v>
      </c>
      <c r="AQ17" s="13">
        <v>7.92</v>
      </c>
      <c r="AR17" s="13">
        <v>8.65</v>
      </c>
      <c r="AS17" s="9">
        <v>51.53</v>
      </c>
      <c r="AT17" s="9">
        <v>8.58</v>
      </c>
      <c r="AU17" s="8" t="s">
        <v>82</v>
      </c>
      <c r="AV17" s="9">
        <v>0</v>
      </c>
      <c r="AW17" s="9">
        <v>0</v>
      </c>
      <c r="AX17" s="9" t="s">
        <v>83</v>
      </c>
      <c r="AY17" s="9" t="s">
        <v>83</v>
      </c>
      <c r="AZ17" s="9" t="s">
        <v>83</v>
      </c>
      <c r="BA17" s="9" t="s">
        <v>83</v>
      </c>
      <c r="BB17" s="8" t="s">
        <v>83</v>
      </c>
      <c r="BC17" s="8" t="s">
        <v>84</v>
      </c>
      <c r="BD17" s="8" t="s">
        <v>81</v>
      </c>
      <c r="BE17" s="8" t="s">
        <v>7394</v>
      </c>
      <c r="BF17" s="8" t="s">
        <v>7395</v>
      </c>
      <c r="BG17" s="8" t="s">
        <v>7396</v>
      </c>
      <c r="BH17" s="8" t="s">
        <v>88</v>
      </c>
      <c r="BI17" s="8" t="s">
        <v>89</v>
      </c>
      <c r="BJ17" s="8" t="s">
        <v>7397</v>
      </c>
      <c r="BK17" s="8" t="s">
        <v>7398</v>
      </c>
      <c r="BL17" s="8" t="s">
        <v>7399</v>
      </c>
      <c r="BM17" s="8" t="s">
        <v>7400</v>
      </c>
      <c r="BN17" s="8" t="s">
        <v>7401</v>
      </c>
      <c r="BO17" s="14" t="s">
        <v>7402</v>
      </c>
      <c r="BP17" s="14" t="s">
        <v>7403</v>
      </c>
      <c r="BQ17" s="14" t="s">
        <v>7404</v>
      </c>
      <c r="BR17" s="14" t="s">
        <v>7405</v>
      </c>
      <c r="BS17" s="8" t="s">
        <v>81</v>
      </c>
      <c r="BT17" s="13">
        <v>10</v>
      </c>
      <c r="BU17" s="3"/>
    </row>
    <row r="18" spans="1:73" ht="15.75" thickBot="1">
      <c r="A18" s="7">
        <v>17</v>
      </c>
      <c r="B18" s="7"/>
      <c r="C18" s="9" t="s">
        <v>7196</v>
      </c>
      <c r="D18" s="8" t="s">
        <v>7197</v>
      </c>
      <c r="E18" s="8" t="s">
        <v>11712</v>
      </c>
      <c r="F18" s="10">
        <v>35856</v>
      </c>
      <c r="G18" s="9">
        <v>22</v>
      </c>
      <c r="H18" s="8" t="s">
        <v>7198</v>
      </c>
      <c r="I18" s="8" t="s">
        <v>7199</v>
      </c>
      <c r="J18" s="8" t="s">
        <v>7200</v>
      </c>
      <c r="K18" s="8" t="s">
        <v>7195</v>
      </c>
      <c r="L18" s="9">
        <v>9004467352</v>
      </c>
      <c r="M18" s="9">
        <v>9004467352</v>
      </c>
      <c r="N18" s="9" t="s">
        <v>7201</v>
      </c>
      <c r="O18" s="9">
        <v>636114466458</v>
      </c>
      <c r="P18" s="9" t="s">
        <v>81</v>
      </c>
      <c r="Q18" s="9" t="s">
        <v>183</v>
      </c>
      <c r="R18" s="11">
        <v>42917</v>
      </c>
      <c r="S18" s="9">
        <v>2021</v>
      </c>
      <c r="T18" s="8" t="s">
        <v>7202</v>
      </c>
      <c r="U18" s="9">
        <v>536</v>
      </c>
      <c r="V18" s="12">
        <v>89.3</v>
      </c>
      <c r="W18" s="9">
        <v>2014</v>
      </c>
      <c r="X18" s="9" t="s">
        <v>276</v>
      </c>
      <c r="Y18" s="8" t="s">
        <v>7202</v>
      </c>
      <c r="Z18" s="9">
        <v>444</v>
      </c>
      <c r="AA18" s="12">
        <v>88.8</v>
      </c>
      <c r="AB18" s="9">
        <v>2016</v>
      </c>
      <c r="AC18" s="9" t="s">
        <v>276</v>
      </c>
      <c r="AD18" s="8" t="s">
        <v>81</v>
      </c>
      <c r="AE18" s="8" t="s">
        <v>81</v>
      </c>
      <c r="AF18" s="9" t="s">
        <v>81</v>
      </c>
      <c r="AG18" s="9" t="s">
        <v>81</v>
      </c>
      <c r="AH18" s="9" t="s">
        <v>81</v>
      </c>
      <c r="AI18" s="9" t="s">
        <v>81</v>
      </c>
      <c r="AJ18" s="9" t="s">
        <v>81</v>
      </c>
      <c r="AK18" s="9" t="s">
        <v>81</v>
      </c>
      <c r="AL18" s="9" t="s">
        <v>81</v>
      </c>
      <c r="AM18" s="9">
        <v>0</v>
      </c>
      <c r="AN18" s="13">
        <v>9.24</v>
      </c>
      <c r="AO18" s="13">
        <v>7.88</v>
      </c>
      <c r="AP18" s="13">
        <v>8.07</v>
      </c>
      <c r="AQ18" s="13">
        <v>7.96</v>
      </c>
      <c r="AR18" s="13">
        <v>8.11</v>
      </c>
      <c r="AS18" s="9">
        <v>50.76</v>
      </c>
      <c r="AT18" s="9">
        <v>8.5</v>
      </c>
      <c r="AU18" s="8" t="s">
        <v>138</v>
      </c>
      <c r="AV18" s="9">
        <v>0</v>
      </c>
      <c r="AW18" s="9">
        <v>0</v>
      </c>
      <c r="AX18" s="9" t="s">
        <v>83</v>
      </c>
      <c r="AY18" s="9" t="s">
        <v>230</v>
      </c>
      <c r="AZ18" s="9" t="s">
        <v>83</v>
      </c>
      <c r="BA18" s="9" t="s">
        <v>83</v>
      </c>
      <c r="BB18" s="8" t="s">
        <v>83</v>
      </c>
      <c r="BC18" s="8" t="s">
        <v>84</v>
      </c>
      <c r="BD18" s="8" t="s">
        <v>81</v>
      </c>
      <c r="BE18" s="8" t="s">
        <v>7203</v>
      </c>
      <c r="BF18" s="8" t="s">
        <v>187</v>
      </c>
      <c r="BG18" s="8" t="s">
        <v>7204</v>
      </c>
      <c r="BH18" s="8" t="s">
        <v>88</v>
      </c>
      <c r="BI18" s="8" t="s">
        <v>89</v>
      </c>
      <c r="BJ18" s="8" t="s">
        <v>7205</v>
      </c>
      <c r="BK18" s="8" t="s">
        <v>7206</v>
      </c>
      <c r="BL18" s="8" t="s">
        <v>7207</v>
      </c>
      <c r="BM18" s="8" t="s">
        <v>538</v>
      </c>
      <c r="BN18" s="8" t="s">
        <v>7208</v>
      </c>
      <c r="BO18" s="14" t="s">
        <v>7209</v>
      </c>
      <c r="BP18" s="14" t="s">
        <v>7210</v>
      </c>
      <c r="BQ18" s="14" t="s">
        <v>7211</v>
      </c>
      <c r="BR18" s="14" t="s">
        <v>7212</v>
      </c>
      <c r="BS18" s="8" t="s">
        <v>81</v>
      </c>
      <c r="BT18" s="13">
        <v>9.5</v>
      </c>
      <c r="BU18" s="3"/>
    </row>
    <row r="19" spans="1:73" ht="15.75" thickBot="1">
      <c r="A19" s="7">
        <v>18</v>
      </c>
      <c r="B19" s="7"/>
      <c r="C19" s="9" t="s">
        <v>11302</v>
      </c>
      <c r="D19" s="8" t="s">
        <v>11303</v>
      </c>
      <c r="E19" s="8" t="s">
        <v>11712</v>
      </c>
      <c r="F19" s="10">
        <v>36078</v>
      </c>
      <c r="G19" s="9">
        <v>21</v>
      </c>
      <c r="H19" s="8" t="s">
        <v>11304</v>
      </c>
      <c r="I19" s="8" t="s">
        <v>73</v>
      </c>
      <c r="J19" s="8" t="s">
        <v>11305</v>
      </c>
      <c r="K19" s="8" t="s">
        <v>11301</v>
      </c>
      <c r="L19" s="9">
        <v>9082122967</v>
      </c>
      <c r="M19" s="9">
        <v>9082122967</v>
      </c>
      <c r="N19" s="9" t="s">
        <v>11306</v>
      </c>
      <c r="O19" s="9">
        <v>614275909155</v>
      </c>
      <c r="P19" s="9" t="s">
        <v>11307</v>
      </c>
      <c r="Q19" s="9" t="s">
        <v>183</v>
      </c>
      <c r="R19" s="11">
        <v>42917</v>
      </c>
      <c r="S19" s="9">
        <v>2021</v>
      </c>
      <c r="T19" s="8" t="s">
        <v>11308</v>
      </c>
      <c r="U19" s="9">
        <v>479</v>
      </c>
      <c r="V19" s="12">
        <v>95.8</v>
      </c>
      <c r="W19" s="9">
        <v>2014</v>
      </c>
      <c r="X19" s="9" t="s">
        <v>79</v>
      </c>
      <c r="Y19" s="8" t="s">
        <v>11309</v>
      </c>
      <c r="Z19" s="9">
        <v>539</v>
      </c>
      <c r="AA19" s="12">
        <v>82.92</v>
      </c>
      <c r="AB19" s="9">
        <v>2016</v>
      </c>
      <c r="AC19" s="9" t="s">
        <v>79</v>
      </c>
      <c r="AD19" s="8" t="s">
        <v>81</v>
      </c>
      <c r="AE19" s="8" t="s">
        <v>81</v>
      </c>
      <c r="AF19" s="9" t="s">
        <v>81</v>
      </c>
      <c r="AG19" s="9" t="s">
        <v>81</v>
      </c>
      <c r="AH19" s="9" t="s">
        <v>81</v>
      </c>
      <c r="AI19" s="9" t="s">
        <v>81</v>
      </c>
      <c r="AJ19" s="9" t="s">
        <v>81</v>
      </c>
      <c r="AK19" s="9" t="s">
        <v>81</v>
      </c>
      <c r="AL19" s="9" t="s">
        <v>81</v>
      </c>
      <c r="AM19" s="9">
        <v>0</v>
      </c>
      <c r="AN19" s="13">
        <v>7.87</v>
      </c>
      <c r="AO19" s="13">
        <v>8.0399999999999991</v>
      </c>
      <c r="AP19" s="13">
        <v>7.54</v>
      </c>
      <c r="AQ19" s="13">
        <v>7.96</v>
      </c>
      <c r="AR19" s="13">
        <v>8.31</v>
      </c>
      <c r="AS19" s="9">
        <v>49.1</v>
      </c>
      <c r="AT19" s="9">
        <v>8.18</v>
      </c>
      <c r="AU19" s="8" t="s">
        <v>82</v>
      </c>
      <c r="AV19" s="9">
        <v>0</v>
      </c>
      <c r="AW19" s="9">
        <v>0</v>
      </c>
      <c r="AX19" s="9" t="s">
        <v>83</v>
      </c>
      <c r="AY19" s="9" t="s">
        <v>230</v>
      </c>
      <c r="AZ19" s="9" t="s">
        <v>83</v>
      </c>
      <c r="BA19" s="9" t="s">
        <v>83</v>
      </c>
      <c r="BB19" s="8" t="s">
        <v>83</v>
      </c>
      <c r="BC19" s="8" t="s">
        <v>84</v>
      </c>
      <c r="BD19" s="8" t="s">
        <v>81</v>
      </c>
      <c r="BE19" s="8" t="s">
        <v>11310</v>
      </c>
      <c r="BF19" s="8" t="s">
        <v>86</v>
      </c>
      <c r="BG19" s="8" t="s">
        <v>11311</v>
      </c>
      <c r="BH19" s="8" t="s">
        <v>88</v>
      </c>
      <c r="BI19" s="8" t="s">
        <v>89</v>
      </c>
      <c r="BJ19" s="8" t="s">
        <v>11312</v>
      </c>
      <c r="BK19" s="8" t="s">
        <v>11313</v>
      </c>
      <c r="BL19" s="8" t="s">
        <v>11314</v>
      </c>
      <c r="BM19" s="8" t="s">
        <v>11315</v>
      </c>
      <c r="BN19" s="8" t="s">
        <v>11316</v>
      </c>
      <c r="BO19" s="14" t="s">
        <v>11317</v>
      </c>
      <c r="BP19" s="14" t="s">
        <v>11318</v>
      </c>
      <c r="BQ19" s="8" t="s">
        <v>81</v>
      </c>
      <c r="BR19" s="14" t="s">
        <v>11319</v>
      </c>
      <c r="BS19" s="8" t="s">
        <v>81</v>
      </c>
      <c r="BT19" s="13">
        <v>9.3800000000000008</v>
      </c>
      <c r="BU19" s="3"/>
    </row>
    <row r="20" spans="1:73" ht="15.75" thickBot="1">
      <c r="A20" s="7">
        <v>19</v>
      </c>
      <c r="B20" s="7"/>
      <c r="C20" s="9" t="s">
        <v>8238</v>
      </c>
      <c r="D20" s="8" t="s">
        <v>8239</v>
      </c>
      <c r="E20" s="8" t="s">
        <v>11712</v>
      </c>
      <c r="F20" s="10">
        <v>36312</v>
      </c>
      <c r="G20" s="9">
        <v>21</v>
      </c>
      <c r="H20" s="8" t="s">
        <v>8240</v>
      </c>
      <c r="I20" s="8" t="s">
        <v>73</v>
      </c>
      <c r="J20" s="8" t="s">
        <v>8241</v>
      </c>
      <c r="K20" s="8" t="s">
        <v>8237</v>
      </c>
      <c r="L20" s="9">
        <v>9920730254</v>
      </c>
      <c r="M20" s="9">
        <v>9967985926</v>
      </c>
      <c r="N20" s="9" t="s">
        <v>8242</v>
      </c>
      <c r="O20" s="9">
        <v>966016408402</v>
      </c>
      <c r="P20" s="9" t="s">
        <v>134</v>
      </c>
      <c r="Q20" s="9" t="s">
        <v>183</v>
      </c>
      <c r="R20" s="11">
        <v>42917</v>
      </c>
      <c r="S20" s="9">
        <v>2021</v>
      </c>
      <c r="T20" s="8" t="s">
        <v>8243</v>
      </c>
      <c r="U20" s="9">
        <v>432</v>
      </c>
      <c r="V20" s="12">
        <v>86.4</v>
      </c>
      <c r="W20" s="9">
        <v>2015</v>
      </c>
      <c r="X20" s="9" t="s">
        <v>79</v>
      </c>
      <c r="Y20" s="8" t="s">
        <v>8244</v>
      </c>
      <c r="Z20" s="9">
        <v>495</v>
      </c>
      <c r="AA20" s="12">
        <v>76.150000000000006</v>
      </c>
      <c r="AB20" s="9">
        <v>2017</v>
      </c>
      <c r="AC20" s="9" t="s">
        <v>79</v>
      </c>
      <c r="AD20" s="8" t="s">
        <v>81</v>
      </c>
      <c r="AE20" s="8" t="s">
        <v>81</v>
      </c>
      <c r="AF20" s="9" t="s">
        <v>81</v>
      </c>
      <c r="AG20" s="9" t="s">
        <v>81</v>
      </c>
      <c r="AH20" s="9" t="s">
        <v>81</v>
      </c>
      <c r="AI20" s="9" t="s">
        <v>81</v>
      </c>
      <c r="AJ20" s="9" t="s">
        <v>81</v>
      </c>
      <c r="AK20" s="9" t="s">
        <v>81</v>
      </c>
      <c r="AL20" s="9" t="s">
        <v>81</v>
      </c>
      <c r="AM20" s="9">
        <v>0</v>
      </c>
      <c r="AN20" s="13">
        <v>7.37</v>
      </c>
      <c r="AO20" s="13">
        <v>7.89</v>
      </c>
      <c r="AP20" s="13">
        <v>8.6199999999999992</v>
      </c>
      <c r="AQ20" s="13">
        <v>7.54</v>
      </c>
      <c r="AR20" s="13">
        <v>9.2100000000000009</v>
      </c>
      <c r="AS20" s="9">
        <v>40.630000000000003</v>
      </c>
      <c r="AT20" s="9">
        <v>8.1300000000000008</v>
      </c>
      <c r="AU20" s="8" t="s">
        <v>138</v>
      </c>
      <c r="AV20" s="9">
        <v>0</v>
      </c>
      <c r="AW20" s="9">
        <v>0</v>
      </c>
      <c r="AX20" s="9" t="s">
        <v>83</v>
      </c>
      <c r="AY20" s="9" t="s">
        <v>83</v>
      </c>
      <c r="AZ20" s="9" t="s">
        <v>83</v>
      </c>
      <c r="BA20" s="9" t="s">
        <v>83</v>
      </c>
      <c r="BB20" s="8" t="s">
        <v>83</v>
      </c>
      <c r="BC20" s="8" t="s">
        <v>84</v>
      </c>
      <c r="BD20" s="8" t="s">
        <v>81</v>
      </c>
      <c r="BE20" s="8" t="s">
        <v>8245</v>
      </c>
      <c r="BF20" s="8" t="s">
        <v>8246</v>
      </c>
      <c r="BG20" s="8" t="s">
        <v>8247</v>
      </c>
      <c r="BH20" s="8" t="s">
        <v>2172</v>
      </c>
      <c r="BI20" s="8" t="s">
        <v>89</v>
      </c>
      <c r="BJ20" s="8" t="s">
        <v>8248</v>
      </c>
      <c r="BK20" s="8" t="s">
        <v>8249</v>
      </c>
      <c r="BL20" s="8" t="s">
        <v>8250</v>
      </c>
      <c r="BM20" s="8" t="s">
        <v>8251</v>
      </c>
      <c r="BN20" s="8" t="s">
        <v>8252</v>
      </c>
      <c r="BO20" s="14" t="s">
        <v>8253</v>
      </c>
      <c r="BP20" s="14" t="s">
        <v>8254</v>
      </c>
      <c r="BQ20" s="14" t="s">
        <v>8255</v>
      </c>
      <c r="BR20" s="14" t="s">
        <v>8256</v>
      </c>
      <c r="BS20" s="8" t="s">
        <v>81</v>
      </c>
      <c r="BT20" s="8"/>
      <c r="BU20" s="3"/>
    </row>
    <row r="21" spans="1:73" ht="15.75" thickBot="1">
      <c r="A21" s="7">
        <v>20</v>
      </c>
      <c r="B21" s="7"/>
      <c r="C21" s="9" t="s">
        <v>1037</v>
      </c>
      <c r="D21" s="8" t="s">
        <v>1038</v>
      </c>
      <c r="E21" s="8" t="s">
        <v>11712</v>
      </c>
      <c r="F21" s="9" t="s">
        <v>1039</v>
      </c>
      <c r="G21" s="9">
        <v>20</v>
      </c>
      <c r="H21" s="8" t="s">
        <v>1040</v>
      </c>
      <c r="I21" s="8" t="s">
        <v>73</v>
      </c>
      <c r="J21" s="8" t="s">
        <v>1041</v>
      </c>
      <c r="K21" s="8" t="s">
        <v>1036</v>
      </c>
      <c r="L21" s="9">
        <v>9029251494</v>
      </c>
      <c r="M21" s="9">
        <v>8433675225</v>
      </c>
      <c r="N21" s="9" t="s">
        <v>1042</v>
      </c>
      <c r="O21" s="9">
        <v>883728322755</v>
      </c>
      <c r="P21" s="9" t="s">
        <v>1043</v>
      </c>
      <c r="Q21" s="9" t="s">
        <v>183</v>
      </c>
      <c r="R21" s="11">
        <v>42917</v>
      </c>
      <c r="S21" s="9">
        <v>2021</v>
      </c>
      <c r="T21" s="8" t="s">
        <v>1044</v>
      </c>
      <c r="U21" s="9">
        <v>354</v>
      </c>
      <c r="V21" s="12">
        <v>70.8</v>
      </c>
      <c r="W21" s="9">
        <v>2015</v>
      </c>
      <c r="X21" s="9" t="s">
        <v>79</v>
      </c>
      <c r="Y21" s="8" t="s">
        <v>1045</v>
      </c>
      <c r="Z21" s="9">
        <v>508</v>
      </c>
      <c r="AA21" s="12">
        <v>78.150000000000006</v>
      </c>
      <c r="AB21" s="9">
        <v>2017</v>
      </c>
      <c r="AC21" s="9" t="s">
        <v>79</v>
      </c>
      <c r="AD21" s="8" t="s">
        <v>81</v>
      </c>
      <c r="AE21" s="8" t="s">
        <v>81</v>
      </c>
      <c r="AF21" s="9" t="s">
        <v>81</v>
      </c>
      <c r="AG21" s="9" t="s">
        <v>81</v>
      </c>
      <c r="AH21" s="9" t="s">
        <v>81</v>
      </c>
      <c r="AI21" s="9" t="s">
        <v>81</v>
      </c>
      <c r="AJ21" s="9" t="s">
        <v>81</v>
      </c>
      <c r="AK21" s="9" t="s">
        <v>81</v>
      </c>
      <c r="AL21" s="9" t="s">
        <v>81</v>
      </c>
      <c r="AM21" s="9">
        <v>0</v>
      </c>
      <c r="AN21" s="13">
        <v>7.89</v>
      </c>
      <c r="AO21" s="13">
        <v>8.0399999999999991</v>
      </c>
      <c r="AP21" s="13">
        <v>8.19</v>
      </c>
      <c r="AQ21" s="13">
        <v>7.73</v>
      </c>
      <c r="AR21" s="13">
        <v>8.76</v>
      </c>
      <c r="AS21" s="9">
        <v>40.61</v>
      </c>
      <c r="AT21" s="9">
        <v>8.1219999999999999</v>
      </c>
      <c r="AU21" s="8" t="s">
        <v>138</v>
      </c>
      <c r="AV21" s="9">
        <v>0</v>
      </c>
      <c r="AW21" s="9">
        <v>0</v>
      </c>
      <c r="AX21" s="9" t="s">
        <v>83</v>
      </c>
      <c r="AY21" s="9" t="s">
        <v>83</v>
      </c>
      <c r="AZ21" s="9" t="s">
        <v>83</v>
      </c>
      <c r="BA21" s="9" t="s">
        <v>83</v>
      </c>
      <c r="BB21" s="8" t="s">
        <v>83</v>
      </c>
      <c r="BC21" s="8" t="s">
        <v>84</v>
      </c>
      <c r="BD21" s="8" t="s">
        <v>81</v>
      </c>
      <c r="BE21" s="8" t="s">
        <v>1046</v>
      </c>
      <c r="BF21" s="8" t="s">
        <v>1047</v>
      </c>
      <c r="BG21" s="8" t="s">
        <v>1048</v>
      </c>
      <c r="BH21" s="8" t="s">
        <v>118</v>
      </c>
      <c r="BI21" s="8" t="s">
        <v>89</v>
      </c>
      <c r="BJ21" s="8" t="s">
        <v>81</v>
      </c>
      <c r="BK21" s="8" t="s">
        <v>1049</v>
      </c>
      <c r="BL21" s="8" t="s">
        <v>1050</v>
      </c>
      <c r="BM21" s="8" t="s">
        <v>81</v>
      </c>
      <c r="BN21" s="8" t="s">
        <v>1051</v>
      </c>
      <c r="BO21" s="14" t="s">
        <v>1052</v>
      </c>
      <c r="BP21" s="14" t="s">
        <v>1053</v>
      </c>
      <c r="BQ21" s="14" t="s">
        <v>1054</v>
      </c>
      <c r="BR21" s="14" t="s">
        <v>1055</v>
      </c>
      <c r="BS21" s="8" t="s">
        <v>81</v>
      </c>
      <c r="BT21" s="8"/>
      <c r="BU21" s="3"/>
    </row>
    <row r="22" spans="1:73" ht="15.75" thickBot="1">
      <c r="A22" s="7">
        <v>21</v>
      </c>
      <c r="B22" s="7"/>
      <c r="C22" s="9" t="s">
        <v>8198</v>
      </c>
      <c r="D22" s="8" t="s">
        <v>8199</v>
      </c>
      <c r="E22" s="8" t="s">
        <v>11712</v>
      </c>
      <c r="F22" s="9" t="s">
        <v>2597</v>
      </c>
      <c r="G22" s="9">
        <v>20</v>
      </c>
      <c r="H22" s="8" t="s">
        <v>8200</v>
      </c>
      <c r="I22" s="8" t="s">
        <v>73</v>
      </c>
      <c r="J22" s="8" t="s">
        <v>8201</v>
      </c>
      <c r="K22" s="8" t="s">
        <v>8202</v>
      </c>
      <c r="L22" s="9">
        <v>9757430424</v>
      </c>
      <c r="M22" s="9">
        <v>8850530257</v>
      </c>
      <c r="N22" s="9" t="s">
        <v>8203</v>
      </c>
      <c r="O22" s="9">
        <v>938378191310</v>
      </c>
      <c r="P22" s="9" t="s">
        <v>8204</v>
      </c>
      <c r="Q22" s="9" t="s">
        <v>183</v>
      </c>
      <c r="R22" s="11">
        <v>42917</v>
      </c>
      <c r="S22" s="9">
        <v>2021</v>
      </c>
      <c r="T22" s="8" t="s">
        <v>4851</v>
      </c>
      <c r="U22" s="9">
        <v>589</v>
      </c>
      <c r="V22" s="12">
        <v>84.14</v>
      </c>
      <c r="W22" s="9">
        <v>2015</v>
      </c>
      <c r="X22" s="9" t="s">
        <v>398</v>
      </c>
      <c r="Y22" s="8" t="s">
        <v>2846</v>
      </c>
      <c r="Z22" s="9">
        <v>517</v>
      </c>
      <c r="AA22" s="12">
        <v>79.540000000000006</v>
      </c>
      <c r="AB22" s="9">
        <v>2017</v>
      </c>
      <c r="AC22" s="9" t="s">
        <v>79</v>
      </c>
      <c r="AD22" s="8" t="s">
        <v>81</v>
      </c>
      <c r="AE22" s="8" t="s">
        <v>81</v>
      </c>
      <c r="AF22" s="9" t="s">
        <v>81</v>
      </c>
      <c r="AG22" s="9" t="s">
        <v>81</v>
      </c>
      <c r="AH22" s="9" t="s">
        <v>81</v>
      </c>
      <c r="AI22" s="9" t="s">
        <v>81</v>
      </c>
      <c r="AJ22" s="9" t="s">
        <v>81</v>
      </c>
      <c r="AK22" s="9" t="s">
        <v>81</v>
      </c>
      <c r="AL22" s="9" t="s">
        <v>81</v>
      </c>
      <c r="AM22" s="9">
        <v>0</v>
      </c>
      <c r="AN22" s="13">
        <v>8.26</v>
      </c>
      <c r="AO22" s="13">
        <v>8.19</v>
      </c>
      <c r="AP22" s="13">
        <v>7.62</v>
      </c>
      <c r="AQ22" s="13">
        <v>6.92</v>
      </c>
      <c r="AR22" s="13">
        <v>8</v>
      </c>
      <c r="AS22" s="9">
        <v>48.49</v>
      </c>
      <c r="AT22" s="9">
        <v>8.08</v>
      </c>
      <c r="AU22" s="8" t="s">
        <v>82</v>
      </c>
      <c r="AV22" s="9">
        <v>0</v>
      </c>
      <c r="AW22" s="9">
        <v>0</v>
      </c>
      <c r="AX22" s="9" t="s">
        <v>83</v>
      </c>
      <c r="AY22" s="9" t="s">
        <v>83</v>
      </c>
      <c r="AZ22" s="9" t="s">
        <v>83</v>
      </c>
      <c r="BA22" s="9" t="s">
        <v>83</v>
      </c>
      <c r="BB22" s="8" t="s">
        <v>83</v>
      </c>
      <c r="BC22" s="8" t="s">
        <v>84</v>
      </c>
      <c r="BD22" s="8" t="s">
        <v>81</v>
      </c>
      <c r="BE22" s="8" t="s">
        <v>8205</v>
      </c>
      <c r="BF22" s="8" t="s">
        <v>86</v>
      </c>
      <c r="BG22" s="8" t="s">
        <v>8206</v>
      </c>
      <c r="BH22" s="8" t="s">
        <v>826</v>
      </c>
      <c r="BI22" s="8" t="s">
        <v>89</v>
      </c>
      <c r="BJ22" s="8" t="s">
        <v>8207</v>
      </c>
      <c r="BK22" s="8" t="s">
        <v>8208</v>
      </c>
      <c r="BL22" s="8" t="s">
        <v>81</v>
      </c>
      <c r="BM22" s="8" t="s">
        <v>81</v>
      </c>
      <c r="BN22" s="8" t="s">
        <v>8209</v>
      </c>
      <c r="BO22" s="14" t="s">
        <v>8210</v>
      </c>
      <c r="BP22" s="14" t="s">
        <v>8211</v>
      </c>
      <c r="BQ22" s="14" t="s">
        <v>8212</v>
      </c>
      <c r="BR22" s="14" t="s">
        <v>8213</v>
      </c>
      <c r="BS22" s="8" t="s">
        <v>81</v>
      </c>
      <c r="BT22" s="13">
        <v>9.5</v>
      </c>
      <c r="BU22" s="3"/>
    </row>
    <row r="23" spans="1:73" ht="15.75" thickBot="1">
      <c r="A23" s="7">
        <v>22</v>
      </c>
      <c r="B23" s="7"/>
      <c r="C23" s="9" t="s">
        <v>1599</v>
      </c>
      <c r="D23" s="8" t="s">
        <v>1600</v>
      </c>
      <c r="E23" s="8" t="s">
        <v>11712</v>
      </c>
      <c r="F23" s="10">
        <v>36496</v>
      </c>
      <c r="G23" s="9">
        <v>21</v>
      </c>
      <c r="H23" s="8" t="s">
        <v>1601</v>
      </c>
      <c r="I23" s="8" t="s">
        <v>73</v>
      </c>
      <c r="J23" s="8" t="s">
        <v>1602</v>
      </c>
      <c r="K23" s="8" t="s">
        <v>1598</v>
      </c>
      <c r="L23" s="9">
        <v>9822110297</v>
      </c>
      <c r="M23" s="9">
        <v>8080722782</v>
      </c>
      <c r="N23" s="9" t="s">
        <v>1603</v>
      </c>
      <c r="O23" s="9">
        <v>882574086114</v>
      </c>
      <c r="P23" s="9" t="s">
        <v>1604</v>
      </c>
      <c r="Q23" s="9" t="s">
        <v>183</v>
      </c>
      <c r="R23" s="11">
        <v>42917</v>
      </c>
      <c r="S23" s="9">
        <v>2021</v>
      </c>
      <c r="T23" s="8" t="s">
        <v>1605</v>
      </c>
      <c r="U23" s="9">
        <v>459</v>
      </c>
      <c r="V23" s="12">
        <v>91.8</v>
      </c>
      <c r="W23" s="9">
        <v>2015</v>
      </c>
      <c r="X23" s="9" t="s">
        <v>79</v>
      </c>
      <c r="Y23" s="8" t="s">
        <v>1606</v>
      </c>
      <c r="Z23" s="9">
        <v>511</v>
      </c>
      <c r="AA23" s="12">
        <v>78.62</v>
      </c>
      <c r="AB23" s="9">
        <v>2017</v>
      </c>
      <c r="AC23" s="9" t="s">
        <v>79</v>
      </c>
      <c r="AD23" s="8" t="s">
        <v>81</v>
      </c>
      <c r="AE23" s="8" t="s">
        <v>81</v>
      </c>
      <c r="AF23" s="9" t="s">
        <v>81</v>
      </c>
      <c r="AG23" s="9" t="s">
        <v>81</v>
      </c>
      <c r="AH23" s="9" t="s">
        <v>81</v>
      </c>
      <c r="AI23" s="9" t="s">
        <v>81</v>
      </c>
      <c r="AJ23" s="9" t="s">
        <v>81</v>
      </c>
      <c r="AK23" s="9" t="s">
        <v>81</v>
      </c>
      <c r="AL23" s="9" t="s">
        <v>81</v>
      </c>
      <c r="AM23" s="9">
        <v>0</v>
      </c>
      <c r="AN23" s="13">
        <v>8.56</v>
      </c>
      <c r="AO23" s="13">
        <v>7</v>
      </c>
      <c r="AP23" s="13">
        <v>7.77</v>
      </c>
      <c r="AQ23" s="13">
        <v>7.65</v>
      </c>
      <c r="AR23" s="13">
        <v>7.96</v>
      </c>
      <c r="AS23" s="9">
        <v>48.09</v>
      </c>
      <c r="AT23" s="9">
        <v>8.0500000000000007</v>
      </c>
      <c r="AU23" s="8" t="s">
        <v>82</v>
      </c>
      <c r="AV23" s="9">
        <v>0</v>
      </c>
      <c r="AW23" s="9">
        <v>0</v>
      </c>
      <c r="AX23" s="9" t="s">
        <v>83</v>
      </c>
      <c r="AY23" s="9" t="s">
        <v>83</v>
      </c>
      <c r="AZ23" s="9" t="s">
        <v>83</v>
      </c>
      <c r="BA23" s="9" t="s">
        <v>83</v>
      </c>
      <c r="BB23" s="8" t="s">
        <v>83</v>
      </c>
      <c r="BC23" s="8" t="s">
        <v>84</v>
      </c>
      <c r="BD23" s="8" t="s">
        <v>81</v>
      </c>
      <c r="BE23" s="8" t="s">
        <v>1607</v>
      </c>
      <c r="BF23" s="8" t="s">
        <v>1608</v>
      </c>
      <c r="BG23" s="8" t="s">
        <v>1609</v>
      </c>
      <c r="BH23" s="8" t="s">
        <v>88</v>
      </c>
      <c r="BI23" s="8" t="s">
        <v>89</v>
      </c>
      <c r="BJ23" s="8" t="s">
        <v>1610</v>
      </c>
      <c r="BK23" s="8" t="s">
        <v>1611</v>
      </c>
      <c r="BL23" s="8" t="s">
        <v>1612</v>
      </c>
      <c r="BM23" s="8" t="s">
        <v>1613</v>
      </c>
      <c r="BN23" s="8" t="s">
        <v>81</v>
      </c>
      <c r="BO23" s="14" t="s">
        <v>1614</v>
      </c>
      <c r="BP23" s="14" t="s">
        <v>1615</v>
      </c>
      <c r="BQ23" s="14" t="s">
        <v>1616</v>
      </c>
      <c r="BR23" s="14" t="s">
        <v>1617</v>
      </c>
      <c r="BS23" s="8" t="s">
        <v>81</v>
      </c>
      <c r="BT23" s="13">
        <v>9.15</v>
      </c>
      <c r="BU23" s="3"/>
    </row>
    <row r="24" spans="1:73" ht="15.75" thickBot="1">
      <c r="A24" s="7">
        <v>23</v>
      </c>
      <c r="B24" s="7"/>
      <c r="C24" s="9" t="s">
        <v>11715</v>
      </c>
      <c r="D24" s="8" t="s">
        <v>9324</v>
      </c>
      <c r="E24" s="8" t="s">
        <v>11712</v>
      </c>
      <c r="F24" s="9" t="s">
        <v>9325</v>
      </c>
      <c r="G24" s="9">
        <v>20</v>
      </c>
      <c r="H24" s="8" t="s">
        <v>9326</v>
      </c>
      <c r="I24" s="8" t="s">
        <v>203</v>
      </c>
      <c r="J24" s="8" t="s">
        <v>9327</v>
      </c>
      <c r="K24" s="8" t="s">
        <v>9323</v>
      </c>
      <c r="L24" s="9">
        <v>8691949417</v>
      </c>
      <c r="M24" s="9">
        <v>7506025018</v>
      </c>
      <c r="N24" s="9" t="s">
        <v>9328</v>
      </c>
      <c r="O24" s="9" t="s">
        <v>9329</v>
      </c>
      <c r="P24" s="9" t="s">
        <v>134</v>
      </c>
      <c r="Q24" s="9" t="s">
        <v>183</v>
      </c>
      <c r="R24" s="11">
        <v>42917</v>
      </c>
      <c r="S24" s="9">
        <v>2021</v>
      </c>
      <c r="T24" s="8" t="s">
        <v>9330</v>
      </c>
      <c r="U24" s="9">
        <v>464</v>
      </c>
      <c r="V24" s="12">
        <v>92.8</v>
      </c>
      <c r="W24" s="9">
        <v>2015</v>
      </c>
      <c r="X24" s="9" t="s">
        <v>79</v>
      </c>
      <c r="Y24" s="8" t="s">
        <v>5798</v>
      </c>
      <c r="Z24" s="9">
        <v>523</v>
      </c>
      <c r="AA24" s="12">
        <v>80.459999999999994</v>
      </c>
      <c r="AB24" s="9">
        <v>2017</v>
      </c>
      <c r="AC24" s="9" t="s">
        <v>79</v>
      </c>
      <c r="AD24" s="8" t="s">
        <v>81</v>
      </c>
      <c r="AE24" s="8" t="s">
        <v>81</v>
      </c>
      <c r="AF24" s="9" t="s">
        <v>81</v>
      </c>
      <c r="AG24" s="9" t="s">
        <v>81</v>
      </c>
      <c r="AH24" s="9" t="s">
        <v>81</v>
      </c>
      <c r="AI24" s="9" t="s">
        <v>81</v>
      </c>
      <c r="AJ24" s="9" t="s">
        <v>81</v>
      </c>
      <c r="AK24" s="9" t="s">
        <v>81</v>
      </c>
      <c r="AL24" s="9" t="s">
        <v>81</v>
      </c>
      <c r="AM24" s="9">
        <v>0</v>
      </c>
      <c r="AN24" s="13">
        <v>7.85</v>
      </c>
      <c r="AO24" s="13">
        <v>7.59</v>
      </c>
      <c r="AP24" s="13">
        <v>8.31</v>
      </c>
      <c r="AQ24" s="13">
        <v>8.15</v>
      </c>
      <c r="AR24" s="13">
        <v>7</v>
      </c>
      <c r="AS24" s="9">
        <v>47.97</v>
      </c>
      <c r="AT24" s="9">
        <v>7.99</v>
      </c>
      <c r="AU24" s="8" t="s">
        <v>82</v>
      </c>
      <c r="AV24" s="9">
        <v>0</v>
      </c>
      <c r="AW24" s="9">
        <v>0</v>
      </c>
      <c r="AX24" s="9" t="s">
        <v>83</v>
      </c>
      <c r="AY24" s="9" t="s">
        <v>83</v>
      </c>
      <c r="AZ24" s="9" t="s">
        <v>83</v>
      </c>
      <c r="BA24" s="9" t="s">
        <v>83</v>
      </c>
      <c r="BB24" s="8" t="s">
        <v>83</v>
      </c>
      <c r="BC24" s="8" t="s">
        <v>84</v>
      </c>
      <c r="BD24" s="8" t="s">
        <v>81</v>
      </c>
      <c r="BE24" s="8" t="s">
        <v>9331</v>
      </c>
      <c r="BF24" s="8" t="s">
        <v>9332</v>
      </c>
      <c r="BG24" s="8" t="s">
        <v>9333</v>
      </c>
      <c r="BH24" s="8" t="s">
        <v>88</v>
      </c>
      <c r="BI24" s="8" t="s">
        <v>89</v>
      </c>
      <c r="BJ24" s="8" t="s">
        <v>9334</v>
      </c>
      <c r="BK24" s="8" t="s">
        <v>9335</v>
      </c>
      <c r="BL24" s="8" t="s">
        <v>9336</v>
      </c>
      <c r="BM24" s="8" t="s">
        <v>9337</v>
      </c>
      <c r="BN24" s="8" t="s">
        <v>9338</v>
      </c>
      <c r="BO24" s="14" t="s">
        <v>9339</v>
      </c>
      <c r="BP24" s="14" t="s">
        <v>9340</v>
      </c>
      <c r="BQ24" s="14" t="s">
        <v>9341</v>
      </c>
      <c r="BR24" s="14" t="s">
        <v>9342</v>
      </c>
      <c r="BS24" s="8" t="s">
        <v>81</v>
      </c>
      <c r="BT24" s="13">
        <v>9.07</v>
      </c>
      <c r="BU24" s="3"/>
    </row>
    <row r="25" spans="1:73" ht="15.75" thickBot="1">
      <c r="A25" s="7">
        <v>24</v>
      </c>
      <c r="B25" s="7"/>
      <c r="C25" s="9" t="s">
        <v>4530</v>
      </c>
      <c r="D25" s="8" t="s">
        <v>4531</v>
      </c>
      <c r="E25" s="8" t="s">
        <v>11712</v>
      </c>
      <c r="F25" s="9" t="s">
        <v>4532</v>
      </c>
      <c r="G25" s="9">
        <v>20</v>
      </c>
      <c r="H25" s="8" t="s">
        <v>4533</v>
      </c>
      <c r="I25" s="8" t="s">
        <v>73</v>
      </c>
      <c r="J25" s="8" t="s">
        <v>4534</v>
      </c>
      <c r="K25" s="8" t="s">
        <v>4529</v>
      </c>
      <c r="L25" s="9">
        <v>9167748136</v>
      </c>
      <c r="M25" s="9">
        <v>7021510696</v>
      </c>
      <c r="N25" s="9" t="s">
        <v>134</v>
      </c>
      <c r="O25" s="9">
        <v>673873049670</v>
      </c>
      <c r="P25" s="9" t="s">
        <v>81</v>
      </c>
      <c r="Q25" s="9" t="s">
        <v>183</v>
      </c>
      <c r="R25" s="11">
        <v>42917</v>
      </c>
      <c r="S25" s="9">
        <v>2021</v>
      </c>
      <c r="T25" s="8" t="s">
        <v>4535</v>
      </c>
      <c r="U25" s="9">
        <v>387</v>
      </c>
      <c r="V25" s="12">
        <v>77.400000000000006</v>
      </c>
      <c r="W25" s="9">
        <v>2015</v>
      </c>
      <c r="X25" s="9" t="s">
        <v>79</v>
      </c>
      <c r="Y25" s="8" t="s">
        <v>4536</v>
      </c>
      <c r="Z25" s="9">
        <v>423</v>
      </c>
      <c r="AA25" s="12">
        <v>65.08</v>
      </c>
      <c r="AB25" s="9">
        <v>2017</v>
      </c>
      <c r="AC25" s="9" t="s">
        <v>79</v>
      </c>
      <c r="AD25" s="8" t="s">
        <v>81</v>
      </c>
      <c r="AE25" s="8" t="s">
        <v>81</v>
      </c>
      <c r="AF25" s="9" t="s">
        <v>81</v>
      </c>
      <c r="AG25" s="9" t="s">
        <v>81</v>
      </c>
      <c r="AH25" s="9" t="s">
        <v>81</v>
      </c>
      <c r="AI25" s="9" t="s">
        <v>81</v>
      </c>
      <c r="AJ25" s="9" t="s">
        <v>81</v>
      </c>
      <c r="AK25" s="9" t="s">
        <v>81</v>
      </c>
      <c r="AL25" s="9" t="s">
        <v>81</v>
      </c>
      <c r="AM25" s="9">
        <v>0</v>
      </c>
      <c r="AN25" s="13">
        <v>6.61</v>
      </c>
      <c r="AO25" s="13">
        <v>7.48</v>
      </c>
      <c r="AP25" s="13">
        <v>7.88</v>
      </c>
      <c r="AQ25" s="13">
        <v>8.19</v>
      </c>
      <c r="AR25" s="13">
        <v>8.61</v>
      </c>
      <c r="AS25" s="9">
        <v>47.84</v>
      </c>
      <c r="AT25" s="9">
        <v>7.9729999999999999</v>
      </c>
      <c r="AU25" s="8" t="s">
        <v>82</v>
      </c>
      <c r="AV25" s="9">
        <v>0</v>
      </c>
      <c r="AW25" s="9">
        <v>0</v>
      </c>
      <c r="AX25" s="9" t="s">
        <v>83</v>
      </c>
      <c r="AY25" s="9" t="s">
        <v>83</v>
      </c>
      <c r="AZ25" s="9" t="s">
        <v>83</v>
      </c>
      <c r="BA25" s="9" t="s">
        <v>83</v>
      </c>
      <c r="BB25" s="8" t="s">
        <v>83</v>
      </c>
      <c r="BC25" s="8" t="s">
        <v>84</v>
      </c>
      <c r="BD25" s="8" t="s">
        <v>81</v>
      </c>
      <c r="BE25" s="8" t="s">
        <v>4537</v>
      </c>
      <c r="BF25" s="8" t="s">
        <v>4538</v>
      </c>
      <c r="BG25" s="8" t="s">
        <v>4539</v>
      </c>
      <c r="BH25" s="8" t="s">
        <v>4540</v>
      </c>
      <c r="BI25" s="8" t="s">
        <v>89</v>
      </c>
      <c r="BJ25" s="8" t="s">
        <v>4541</v>
      </c>
      <c r="BK25" s="8" t="s">
        <v>4542</v>
      </c>
      <c r="BL25" s="8" t="s">
        <v>4543</v>
      </c>
      <c r="BM25" s="8" t="s">
        <v>4544</v>
      </c>
      <c r="BN25" s="8" t="s">
        <v>81</v>
      </c>
      <c r="BO25" s="14" t="s">
        <v>4545</v>
      </c>
      <c r="BP25" s="14" t="s">
        <v>4546</v>
      </c>
      <c r="BQ25" s="8" t="s">
        <v>81</v>
      </c>
      <c r="BR25" s="14" t="s">
        <v>4547</v>
      </c>
      <c r="BS25" s="8" t="s">
        <v>81</v>
      </c>
      <c r="BT25" s="13">
        <v>9.07</v>
      </c>
      <c r="BU25" s="3"/>
    </row>
    <row r="26" spans="1:73" ht="15.75" thickBot="1">
      <c r="A26" s="7">
        <v>25</v>
      </c>
      <c r="B26" s="7"/>
      <c r="C26" s="9" t="s">
        <v>1016</v>
      </c>
      <c r="D26" s="8" t="s">
        <v>1017</v>
      </c>
      <c r="E26" s="8" t="s">
        <v>11712</v>
      </c>
      <c r="F26" s="9" t="s">
        <v>1018</v>
      </c>
      <c r="G26" s="9">
        <v>21</v>
      </c>
      <c r="H26" s="8" t="s">
        <v>1019</v>
      </c>
      <c r="I26" s="8" t="s">
        <v>1020</v>
      </c>
      <c r="J26" s="8" t="s">
        <v>1021</v>
      </c>
      <c r="K26" s="8" t="s">
        <v>1015</v>
      </c>
      <c r="L26" s="9">
        <v>9082632511</v>
      </c>
      <c r="M26" s="9">
        <v>8976689033</v>
      </c>
      <c r="N26" s="9" t="s">
        <v>1022</v>
      </c>
      <c r="O26" s="9">
        <v>230069417588</v>
      </c>
      <c r="P26" s="9" t="s">
        <v>134</v>
      </c>
      <c r="Q26" s="9" t="s">
        <v>183</v>
      </c>
      <c r="R26" s="11">
        <v>42917</v>
      </c>
      <c r="S26" s="9">
        <v>2021</v>
      </c>
      <c r="T26" s="8" t="s">
        <v>1023</v>
      </c>
      <c r="U26" s="9">
        <v>467</v>
      </c>
      <c r="V26" s="12">
        <v>93.4</v>
      </c>
      <c r="W26" s="9">
        <v>2015</v>
      </c>
      <c r="X26" s="9" t="s">
        <v>79</v>
      </c>
      <c r="Y26" s="8" t="s">
        <v>1024</v>
      </c>
      <c r="Z26" s="9">
        <v>539</v>
      </c>
      <c r="AA26" s="12">
        <v>82.92</v>
      </c>
      <c r="AB26" s="9">
        <v>2017</v>
      </c>
      <c r="AC26" s="9" t="s">
        <v>79</v>
      </c>
      <c r="AD26" s="8" t="s">
        <v>81</v>
      </c>
      <c r="AE26" s="8" t="s">
        <v>81</v>
      </c>
      <c r="AF26" s="9" t="s">
        <v>81</v>
      </c>
      <c r="AG26" s="9" t="s">
        <v>81</v>
      </c>
      <c r="AH26" s="9" t="s">
        <v>81</v>
      </c>
      <c r="AI26" s="9" t="s">
        <v>81</v>
      </c>
      <c r="AJ26" s="9" t="s">
        <v>81</v>
      </c>
      <c r="AK26" s="9" t="s">
        <v>81</v>
      </c>
      <c r="AL26" s="9" t="s">
        <v>81</v>
      </c>
      <c r="AM26" s="9">
        <v>0</v>
      </c>
      <c r="AN26" s="13">
        <v>7.54</v>
      </c>
      <c r="AO26" s="13">
        <v>7.41</v>
      </c>
      <c r="AP26" s="13">
        <v>7.46</v>
      </c>
      <c r="AQ26" s="13">
        <v>7.42</v>
      </c>
      <c r="AR26" s="13">
        <v>8.23</v>
      </c>
      <c r="AS26" s="9">
        <v>47.56</v>
      </c>
      <c r="AT26" s="9">
        <v>7.92</v>
      </c>
      <c r="AU26" s="8" t="s">
        <v>82</v>
      </c>
      <c r="AV26" s="9">
        <v>0</v>
      </c>
      <c r="AW26" s="9">
        <v>0</v>
      </c>
      <c r="AX26" s="9" t="s">
        <v>83</v>
      </c>
      <c r="AY26" s="9" t="s">
        <v>83</v>
      </c>
      <c r="AZ26" s="9" t="s">
        <v>83</v>
      </c>
      <c r="BA26" s="9" t="s">
        <v>83</v>
      </c>
      <c r="BB26" s="8" t="s">
        <v>83</v>
      </c>
      <c r="BC26" s="8" t="s">
        <v>84</v>
      </c>
      <c r="BD26" s="8" t="s">
        <v>81</v>
      </c>
      <c r="BE26" s="8" t="s">
        <v>1025</v>
      </c>
      <c r="BF26" s="8" t="s">
        <v>86</v>
      </c>
      <c r="BG26" s="8" t="s">
        <v>1026</v>
      </c>
      <c r="BH26" s="8" t="s">
        <v>762</v>
      </c>
      <c r="BI26" s="8" t="s">
        <v>89</v>
      </c>
      <c r="BJ26" s="8" t="s">
        <v>1027</v>
      </c>
      <c r="BK26" s="8" t="s">
        <v>1028</v>
      </c>
      <c r="BL26" s="8" t="s">
        <v>1029</v>
      </c>
      <c r="BM26" s="8" t="s">
        <v>1030</v>
      </c>
      <c r="BN26" s="8" t="s">
        <v>1031</v>
      </c>
      <c r="BO26" s="14" t="s">
        <v>1032</v>
      </c>
      <c r="BP26" s="14" t="s">
        <v>1033</v>
      </c>
      <c r="BQ26" s="14" t="s">
        <v>1034</v>
      </c>
      <c r="BR26" s="14" t="s">
        <v>1035</v>
      </c>
      <c r="BS26" s="8" t="s">
        <v>81</v>
      </c>
      <c r="BT26" s="13">
        <v>9.5</v>
      </c>
      <c r="BU26" s="3"/>
    </row>
    <row r="27" spans="1:73" ht="15.75" thickBot="1">
      <c r="A27" s="7">
        <v>26</v>
      </c>
      <c r="B27" s="7"/>
      <c r="C27" s="9" t="s">
        <v>1663</v>
      </c>
      <c r="D27" s="8" t="s">
        <v>1664</v>
      </c>
      <c r="E27" s="8" t="s">
        <v>11712</v>
      </c>
      <c r="F27" s="9" t="s">
        <v>1665</v>
      </c>
      <c r="G27" s="9">
        <v>21</v>
      </c>
      <c r="H27" s="8" t="s">
        <v>1666</v>
      </c>
      <c r="I27" s="8" t="s">
        <v>73</v>
      </c>
      <c r="J27" s="8" t="s">
        <v>1667</v>
      </c>
      <c r="K27" s="8" t="s">
        <v>1662</v>
      </c>
      <c r="L27" s="9">
        <v>8107536311</v>
      </c>
      <c r="M27" s="9">
        <v>8107536311</v>
      </c>
      <c r="N27" s="9" t="s">
        <v>1668</v>
      </c>
      <c r="O27" s="9">
        <v>387799867106</v>
      </c>
      <c r="P27" s="9" t="s">
        <v>81</v>
      </c>
      <c r="Q27" s="9" t="s">
        <v>183</v>
      </c>
      <c r="R27" s="11">
        <v>42917</v>
      </c>
      <c r="S27" s="9">
        <v>2021</v>
      </c>
      <c r="T27" s="8" t="s">
        <v>1669</v>
      </c>
      <c r="U27" s="9">
        <v>475</v>
      </c>
      <c r="V27" s="12">
        <v>95</v>
      </c>
      <c r="W27" s="9">
        <v>2014</v>
      </c>
      <c r="X27" s="9" t="s">
        <v>276</v>
      </c>
      <c r="Y27" s="8" t="s">
        <v>1670</v>
      </c>
      <c r="Z27" s="9">
        <v>442</v>
      </c>
      <c r="AA27" s="12">
        <v>88.4</v>
      </c>
      <c r="AB27" s="9">
        <v>2016</v>
      </c>
      <c r="AC27" s="9" t="s">
        <v>276</v>
      </c>
      <c r="AD27" s="8" t="s">
        <v>81</v>
      </c>
      <c r="AE27" s="8" t="s">
        <v>81</v>
      </c>
      <c r="AF27" s="9" t="s">
        <v>81</v>
      </c>
      <c r="AG27" s="9" t="s">
        <v>81</v>
      </c>
      <c r="AH27" s="9" t="s">
        <v>81</v>
      </c>
      <c r="AI27" s="9" t="s">
        <v>81</v>
      </c>
      <c r="AJ27" s="9" t="s">
        <v>81</v>
      </c>
      <c r="AK27" s="9" t="s">
        <v>81</v>
      </c>
      <c r="AL27" s="9" t="s">
        <v>81</v>
      </c>
      <c r="AM27" s="9">
        <v>0</v>
      </c>
      <c r="AN27" s="13">
        <v>7.43</v>
      </c>
      <c r="AO27" s="13">
        <v>7.67</v>
      </c>
      <c r="AP27" s="13">
        <v>8.5</v>
      </c>
      <c r="AQ27" s="13">
        <v>7.11</v>
      </c>
      <c r="AR27" s="13">
        <v>8.84</v>
      </c>
      <c r="AS27" s="9">
        <v>39.520000000000003</v>
      </c>
      <c r="AT27" s="9">
        <v>7.9039999999999999</v>
      </c>
      <c r="AU27" s="8" t="s">
        <v>138</v>
      </c>
      <c r="AV27" s="9">
        <v>0</v>
      </c>
      <c r="AW27" s="9">
        <v>1</v>
      </c>
      <c r="AX27" s="9" t="s">
        <v>83</v>
      </c>
      <c r="AY27" s="9" t="s">
        <v>230</v>
      </c>
      <c r="AZ27" s="9" t="s">
        <v>83</v>
      </c>
      <c r="BA27" s="9" t="s">
        <v>83</v>
      </c>
      <c r="BB27" s="8" t="s">
        <v>83</v>
      </c>
      <c r="BC27" s="8" t="s">
        <v>84</v>
      </c>
      <c r="BD27" s="8" t="s">
        <v>81</v>
      </c>
      <c r="BE27" s="8" t="s">
        <v>1671</v>
      </c>
      <c r="BF27" s="8" t="s">
        <v>1672</v>
      </c>
      <c r="BG27" s="8" t="s">
        <v>1673</v>
      </c>
      <c r="BH27" s="8" t="s">
        <v>88</v>
      </c>
      <c r="BI27" s="8" t="s">
        <v>89</v>
      </c>
      <c r="BJ27" s="8" t="s">
        <v>81</v>
      </c>
      <c r="BK27" s="8" t="s">
        <v>1674</v>
      </c>
      <c r="BL27" s="8" t="s">
        <v>1675</v>
      </c>
      <c r="BM27" s="8" t="s">
        <v>1676</v>
      </c>
      <c r="BN27" s="8" t="s">
        <v>1677</v>
      </c>
      <c r="BO27" s="14" t="s">
        <v>1678</v>
      </c>
      <c r="BP27" s="14" t="s">
        <v>1679</v>
      </c>
      <c r="BQ27" s="14" t="s">
        <v>1680</v>
      </c>
      <c r="BR27" s="14" t="s">
        <v>1681</v>
      </c>
      <c r="BS27" s="8" t="s">
        <v>81</v>
      </c>
      <c r="BT27" s="8"/>
      <c r="BU27" s="3"/>
    </row>
    <row r="28" spans="1:73" ht="15.75" thickBot="1">
      <c r="A28" s="7">
        <v>27</v>
      </c>
      <c r="B28" s="7"/>
      <c r="C28" s="9" t="s">
        <v>10282</v>
      </c>
      <c r="D28" s="8" t="s">
        <v>10283</v>
      </c>
      <c r="E28" s="8" t="s">
        <v>11712</v>
      </c>
      <c r="F28" s="10">
        <v>36258</v>
      </c>
      <c r="G28" s="9">
        <v>20</v>
      </c>
      <c r="H28" s="8" t="s">
        <v>10284</v>
      </c>
      <c r="I28" s="8" t="s">
        <v>73</v>
      </c>
      <c r="J28" s="8" t="s">
        <v>10281</v>
      </c>
      <c r="K28" s="8" t="s">
        <v>10285</v>
      </c>
      <c r="L28" s="9">
        <v>9867123063</v>
      </c>
      <c r="M28" s="9">
        <v>7045653008</v>
      </c>
      <c r="N28" s="9" t="s">
        <v>134</v>
      </c>
      <c r="O28" s="9">
        <v>884881034625</v>
      </c>
      <c r="P28" s="9" t="s">
        <v>10286</v>
      </c>
      <c r="Q28" s="9" t="s">
        <v>183</v>
      </c>
      <c r="R28" s="11">
        <v>42917</v>
      </c>
      <c r="S28" s="9">
        <v>2021</v>
      </c>
      <c r="T28" s="8" t="s">
        <v>8629</v>
      </c>
      <c r="U28" s="9">
        <v>626</v>
      </c>
      <c r="V28" s="12">
        <v>89.43</v>
      </c>
      <c r="W28" s="9">
        <v>2015</v>
      </c>
      <c r="X28" s="9" t="s">
        <v>398</v>
      </c>
      <c r="Y28" s="8" t="s">
        <v>10287</v>
      </c>
      <c r="Z28" s="9">
        <v>493</v>
      </c>
      <c r="AA28" s="12">
        <v>75.849999999999994</v>
      </c>
      <c r="AB28" s="9">
        <v>2017</v>
      </c>
      <c r="AC28" s="9" t="s">
        <v>79</v>
      </c>
      <c r="AD28" s="8" t="s">
        <v>81</v>
      </c>
      <c r="AE28" s="8" t="s">
        <v>81</v>
      </c>
      <c r="AF28" s="9" t="s">
        <v>81</v>
      </c>
      <c r="AG28" s="9" t="s">
        <v>81</v>
      </c>
      <c r="AH28" s="9" t="s">
        <v>81</v>
      </c>
      <c r="AI28" s="9" t="s">
        <v>81</v>
      </c>
      <c r="AJ28" s="9" t="s">
        <v>81</v>
      </c>
      <c r="AK28" s="9" t="s">
        <v>81</v>
      </c>
      <c r="AL28" s="9" t="s">
        <v>81</v>
      </c>
      <c r="AM28" s="9">
        <v>0</v>
      </c>
      <c r="AN28" s="13">
        <v>7.65</v>
      </c>
      <c r="AO28" s="13">
        <v>8.81</v>
      </c>
      <c r="AP28" s="13">
        <v>8.19</v>
      </c>
      <c r="AQ28" s="13">
        <v>7.46</v>
      </c>
      <c r="AR28" s="13">
        <v>7.38</v>
      </c>
      <c r="AS28" s="9">
        <v>39.49</v>
      </c>
      <c r="AT28" s="9">
        <v>7.89</v>
      </c>
      <c r="AU28" s="8" t="s">
        <v>138</v>
      </c>
      <c r="AV28" s="9">
        <v>0</v>
      </c>
      <c r="AW28" s="9">
        <v>0</v>
      </c>
      <c r="AX28" s="9" t="s">
        <v>83</v>
      </c>
      <c r="AY28" s="9" t="s">
        <v>83</v>
      </c>
      <c r="AZ28" s="9" t="s">
        <v>83</v>
      </c>
      <c r="BA28" s="9" t="s">
        <v>83</v>
      </c>
      <c r="BB28" s="8" t="s">
        <v>83</v>
      </c>
      <c r="BC28" s="8" t="s">
        <v>84</v>
      </c>
      <c r="BD28" s="8" t="s">
        <v>81</v>
      </c>
      <c r="BE28" s="8" t="s">
        <v>10288</v>
      </c>
      <c r="BF28" s="8" t="s">
        <v>187</v>
      </c>
      <c r="BG28" s="8" t="s">
        <v>10289</v>
      </c>
      <c r="BH28" s="8" t="s">
        <v>10290</v>
      </c>
      <c r="BI28" s="8" t="s">
        <v>89</v>
      </c>
      <c r="BJ28" s="8" t="s">
        <v>10291</v>
      </c>
      <c r="BK28" s="8" t="s">
        <v>10292</v>
      </c>
      <c r="BL28" s="8" t="s">
        <v>10293</v>
      </c>
      <c r="BM28" s="8" t="s">
        <v>10294</v>
      </c>
      <c r="BN28" s="8" t="s">
        <v>10295</v>
      </c>
      <c r="BO28" s="14" t="s">
        <v>10296</v>
      </c>
      <c r="BP28" s="14" t="s">
        <v>10297</v>
      </c>
      <c r="BQ28" s="14" t="s">
        <v>10298</v>
      </c>
      <c r="BR28" s="14" t="s">
        <v>10299</v>
      </c>
      <c r="BS28" s="8" t="s">
        <v>81</v>
      </c>
      <c r="BT28" s="8"/>
      <c r="BU28" s="3"/>
    </row>
    <row r="29" spans="1:73" ht="15.75" thickBot="1">
      <c r="A29" s="7">
        <v>28</v>
      </c>
      <c r="B29" s="7"/>
      <c r="C29" s="9" t="s">
        <v>1978</v>
      </c>
      <c r="D29" s="8" t="s">
        <v>1979</v>
      </c>
      <c r="E29" s="8" t="s">
        <v>11712</v>
      </c>
      <c r="F29" s="9" t="s">
        <v>1980</v>
      </c>
      <c r="G29" s="9">
        <v>20</v>
      </c>
      <c r="H29" s="8" t="s">
        <v>1981</v>
      </c>
      <c r="I29" s="8" t="s">
        <v>1982</v>
      </c>
      <c r="J29" s="8" t="s">
        <v>1983</v>
      </c>
      <c r="K29" s="8" t="s">
        <v>1977</v>
      </c>
      <c r="L29" s="9">
        <v>9892182997</v>
      </c>
      <c r="M29" s="9">
        <v>8879621543</v>
      </c>
      <c r="N29" s="9" t="s">
        <v>1984</v>
      </c>
      <c r="O29" s="9">
        <v>470541439027</v>
      </c>
      <c r="P29" s="9" t="s">
        <v>1985</v>
      </c>
      <c r="Q29" s="9" t="s">
        <v>183</v>
      </c>
      <c r="R29" s="11">
        <v>42917</v>
      </c>
      <c r="S29" s="9">
        <v>2021</v>
      </c>
      <c r="T29" s="8" t="s">
        <v>1986</v>
      </c>
      <c r="U29" s="9">
        <v>550</v>
      </c>
      <c r="V29" s="12">
        <v>91.67</v>
      </c>
      <c r="W29" s="9">
        <v>2015</v>
      </c>
      <c r="X29" s="9" t="s">
        <v>398</v>
      </c>
      <c r="Y29" s="8" t="s">
        <v>1987</v>
      </c>
      <c r="Z29" s="9">
        <v>449</v>
      </c>
      <c r="AA29" s="12">
        <v>69.08</v>
      </c>
      <c r="AB29" s="9">
        <v>2017</v>
      </c>
      <c r="AC29" s="9" t="s">
        <v>79</v>
      </c>
      <c r="AD29" s="8" t="s">
        <v>81</v>
      </c>
      <c r="AE29" s="8" t="s">
        <v>81</v>
      </c>
      <c r="AF29" s="9" t="s">
        <v>81</v>
      </c>
      <c r="AG29" s="9" t="s">
        <v>81</v>
      </c>
      <c r="AH29" s="9" t="s">
        <v>81</v>
      </c>
      <c r="AI29" s="9" t="s">
        <v>81</v>
      </c>
      <c r="AJ29" s="9" t="s">
        <v>81</v>
      </c>
      <c r="AK29" s="9" t="s">
        <v>81</v>
      </c>
      <c r="AL29" s="9" t="s">
        <v>81</v>
      </c>
      <c r="AM29" s="9">
        <v>0</v>
      </c>
      <c r="AN29" s="13">
        <v>7.19</v>
      </c>
      <c r="AO29" s="13">
        <v>8.26</v>
      </c>
      <c r="AP29" s="13">
        <v>8.42</v>
      </c>
      <c r="AQ29" s="13">
        <v>8</v>
      </c>
      <c r="AR29" s="13">
        <v>7.5</v>
      </c>
      <c r="AS29" s="9">
        <v>39.369999999999997</v>
      </c>
      <c r="AT29" s="9">
        <v>7.8739999999999997</v>
      </c>
      <c r="AU29" s="8" t="s">
        <v>138</v>
      </c>
      <c r="AV29" s="9">
        <v>0</v>
      </c>
      <c r="AW29" s="9">
        <v>0</v>
      </c>
      <c r="AX29" s="9" t="s">
        <v>83</v>
      </c>
      <c r="AY29" s="9" t="s">
        <v>83</v>
      </c>
      <c r="AZ29" s="9" t="s">
        <v>83</v>
      </c>
      <c r="BA29" s="9" t="s">
        <v>83</v>
      </c>
      <c r="BB29" s="8" t="s">
        <v>83</v>
      </c>
      <c r="BC29" s="8" t="s">
        <v>84</v>
      </c>
      <c r="BD29" s="8" t="s">
        <v>81</v>
      </c>
      <c r="BE29" s="8" t="s">
        <v>1988</v>
      </c>
      <c r="BF29" s="8" t="s">
        <v>1989</v>
      </c>
      <c r="BG29" s="8" t="s">
        <v>1990</v>
      </c>
      <c r="BH29" s="8" t="s">
        <v>379</v>
      </c>
      <c r="BI29" s="8" t="s">
        <v>89</v>
      </c>
      <c r="BJ29" s="8" t="s">
        <v>1991</v>
      </c>
      <c r="BK29" s="8" t="s">
        <v>1992</v>
      </c>
      <c r="BL29" s="8" t="s">
        <v>1993</v>
      </c>
      <c r="BM29" s="8" t="s">
        <v>1994</v>
      </c>
      <c r="BN29" s="8" t="s">
        <v>1995</v>
      </c>
      <c r="BO29" s="14" t="s">
        <v>1996</v>
      </c>
      <c r="BP29" s="14" t="s">
        <v>1997</v>
      </c>
      <c r="BQ29" s="14" t="s">
        <v>1998</v>
      </c>
      <c r="BR29" s="14" t="s">
        <v>1999</v>
      </c>
      <c r="BS29" s="8" t="s">
        <v>81</v>
      </c>
      <c r="BT29" s="8"/>
      <c r="BU29" s="3"/>
    </row>
    <row r="30" spans="1:73" ht="15.75" thickBot="1">
      <c r="A30" s="7">
        <v>29</v>
      </c>
      <c r="B30" s="7"/>
      <c r="C30" s="9" t="s">
        <v>10247</v>
      </c>
      <c r="D30" s="8" t="s">
        <v>10248</v>
      </c>
      <c r="E30" s="8" t="s">
        <v>11712</v>
      </c>
      <c r="F30" s="9" t="s">
        <v>6636</v>
      </c>
      <c r="G30" s="9">
        <v>20</v>
      </c>
      <c r="H30" s="8" t="s">
        <v>10249</v>
      </c>
      <c r="I30" s="8" t="s">
        <v>73</v>
      </c>
      <c r="J30" s="8" t="s">
        <v>10250</v>
      </c>
      <c r="K30" s="8" t="s">
        <v>10246</v>
      </c>
      <c r="L30" s="9">
        <v>9082797803</v>
      </c>
      <c r="M30" s="9">
        <v>9867668149</v>
      </c>
      <c r="N30" s="9" t="s">
        <v>10251</v>
      </c>
      <c r="O30" s="9">
        <v>470010584069</v>
      </c>
      <c r="P30" s="9" t="s">
        <v>883</v>
      </c>
      <c r="Q30" s="9" t="s">
        <v>183</v>
      </c>
      <c r="R30" s="11">
        <v>42917</v>
      </c>
      <c r="S30" s="9">
        <v>2021</v>
      </c>
      <c r="T30" s="8" t="s">
        <v>10252</v>
      </c>
      <c r="U30" s="9">
        <v>433</v>
      </c>
      <c r="V30" s="12">
        <v>86.6</v>
      </c>
      <c r="W30" s="9">
        <v>2015</v>
      </c>
      <c r="X30" s="9" t="s">
        <v>79</v>
      </c>
      <c r="Y30" s="8" t="s">
        <v>10253</v>
      </c>
      <c r="Z30" s="9">
        <v>410</v>
      </c>
      <c r="AA30" s="12">
        <v>63.08</v>
      </c>
      <c r="AB30" s="9">
        <v>2017</v>
      </c>
      <c r="AC30" s="9" t="s">
        <v>79</v>
      </c>
      <c r="AD30" s="8" t="s">
        <v>81</v>
      </c>
      <c r="AE30" s="8" t="s">
        <v>81</v>
      </c>
      <c r="AF30" s="9" t="s">
        <v>81</v>
      </c>
      <c r="AG30" s="9" t="s">
        <v>81</v>
      </c>
      <c r="AH30" s="9" t="s">
        <v>81</v>
      </c>
      <c r="AI30" s="9" t="s">
        <v>81</v>
      </c>
      <c r="AJ30" s="9" t="s">
        <v>81</v>
      </c>
      <c r="AK30" s="9" t="s">
        <v>81</v>
      </c>
      <c r="AL30" s="9" t="s">
        <v>81</v>
      </c>
      <c r="AM30" s="9">
        <v>0</v>
      </c>
      <c r="AN30" s="13">
        <v>6.46</v>
      </c>
      <c r="AO30" s="13">
        <v>6.83</v>
      </c>
      <c r="AP30" s="13">
        <v>7.81</v>
      </c>
      <c r="AQ30" s="13">
        <v>7.15</v>
      </c>
      <c r="AR30" s="13">
        <v>8.31</v>
      </c>
      <c r="AS30" s="9">
        <v>46.1</v>
      </c>
      <c r="AT30" s="9">
        <v>7.68</v>
      </c>
      <c r="AU30" s="8" t="s">
        <v>82</v>
      </c>
      <c r="AV30" s="9">
        <v>0</v>
      </c>
      <c r="AW30" s="9">
        <v>0</v>
      </c>
      <c r="AX30" s="9" t="s">
        <v>83</v>
      </c>
      <c r="AY30" s="9" t="s">
        <v>83</v>
      </c>
      <c r="AZ30" s="9" t="s">
        <v>83</v>
      </c>
      <c r="BA30" s="9" t="s">
        <v>83</v>
      </c>
      <c r="BB30" s="8" t="s">
        <v>83</v>
      </c>
      <c r="BC30" s="8" t="s">
        <v>84</v>
      </c>
      <c r="BD30" s="8" t="s">
        <v>3203</v>
      </c>
      <c r="BE30" s="8" t="s">
        <v>883</v>
      </c>
      <c r="BF30" s="8" t="s">
        <v>883</v>
      </c>
      <c r="BG30" s="8" t="s">
        <v>10254</v>
      </c>
      <c r="BH30" s="8" t="s">
        <v>10255</v>
      </c>
      <c r="BI30" s="8" t="s">
        <v>89</v>
      </c>
      <c r="BJ30" s="8" t="s">
        <v>81</v>
      </c>
      <c r="BK30" s="8" t="s">
        <v>10256</v>
      </c>
      <c r="BL30" s="8" t="s">
        <v>10257</v>
      </c>
      <c r="BM30" s="8" t="s">
        <v>883</v>
      </c>
      <c r="BN30" s="8" t="s">
        <v>10258</v>
      </c>
      <c r="BO30" s="14" t="s">
        <v>10259</v>
      </c>
      <c r="BP30" s="14" t="s">
        <v>10260</v>
      </c>
      <c r="BQ30" s="14" t="s">
        <v>10261</v>
      </c>
      <c r="BR30" s="14" t="s">
        <v>10262</v>
      </c>
      <c r="BS30" s="8" t="s">
        <v>81</v>
      </c>
      <c r="BT30" s="13">
        <v>9.5399999999999991</v>
      </c>
      <c r="BU30" s="3"/>
    </row>
    <row r="31" spans="1:73" ht="15.75" thickBot="1">
      <c r="A31" s="7">
        <v>30</v>
      </c>
      <c r="B31" s="7"/>
      <c r="C31" s="9" t="s">
        <v>6427</v>
      </c>
      <c r="D31" s="8" t="s">
        <v>6428</v>
      </c>
      <c r="E31" s="8" t="s">
        <v>11712</v>
      </c>
      <c r="F31" s="9" t="s">
        <v>6429</v>
      </c>
      <c r="G31" s="9">
        <v>21</v>
      </c>
      <c r="H31" s="8" t="s">
        <v>6430</v>
      </c>
      <c r="I31" s="8" t="s">
        <v>73</v>
      </c>
      <c r="J31" s="8" t="s">
        <v>6431</v>
      </c>
      <c r="K31" s="8" t="s">
        <v>6426</v>
      </c>
      <c r="L31" s="9">
        <v>9967294966</v>
      </c>
      <c r="M31" s="9">
        <v>7977845789</v>
      </c>
      <c r="N31" s="9" t="s">
        <v>883</v>
      </c>
      <c r="O31" s="9">
        <v>525266844962</v>
      </c>
      <c r="P31" s="9" t="s">
        <v>6432</v>
      </c>
      <c r="Q31" s="9" t="s">
        <v>183</v>
      </c>
      <c r="R31" s="11">
        <v>42917</v>
      </c>
      <c r="S31" s="9">
        <v>2021</v>
      </c>
      <c r="T31" s="8" t="s">
        <v>4851</v>
      </c>
      <c r="U31" s="9">
        <v>465</v>
      </c>
      <c r="V31" s="12">
        <v>93</v>
      </c>
      <c r="W31" s="9">
        <v>2015</v>
      </c>
      <c r="X31" s="9" t="s">
        <v>398</v>
      </c>
      <c r="Y31" s="8" t="s">
        <v>3535</v>
      </c>
      <c r="Z31" s="9">
        <v>476</v>
      </c>
      <c r="AA31" s="12">
        <v>73.23</v>
      </c>
      <c r="AB31" s="9">
        <v>2017</v>
      </c>
      <c r="AC31" s="9" t="s">
        <v>79</v>
      </c>
      <c r="AD31" s="8" t="s">
        <v>81</v>
      </c>
      <c r="AE31" s="8" t="s">
        <v>81</v>
      </c>
      <c r="AF31" s="9" t="s">
        <v>81</v>
      </c>
      <c r="AG31" s="9" t="s">
        <v>81</v>
      </c>
      <c r="AH31" s="9" t="s">
        <v>81</v>
      </c>
      <c r="AI31" s="9" t="s">
        <v>81</v>
      </c>
      <c r="AJ31" s="9" t="s">
        <v>81</v>
      </c>
      <c r="AK31" s="9" t="s">
        <v>81</v>
      </c>
      <c r="AL31" s="9" t="s">
        <v>81</v>
      </c>
      <c r="AM31" s="9">
        <v>0</v>
      </c>
      <c r="AN31" s="13">
        <v>7.89</v>
      </c>
      <c r="AO31" s="13">
        <v>6.75</v>
      </c>
      <c r="AP31" s="13">
        <v>7.88</v>
      </c>
      <c r="AQ31" s="13">
        <v>7.11</v>
      </c>
      <c r="AR31" s="13">
        <v>7.23</v>
      </c>
      <c r="AS31" s="9">
        <v>36.86</v>
      </c>
      <c r="AT31" s="9">
        <v>7.65</v>
      </c>
      <c r="AU31" s="8" t="s">
        <v>82</v>
      </c>
      <c r="AV31" s="9">
        <v>0</v>
      </c>
      <c r="AW31" s="9">
        <v>0</v>
      </c>
      <c r="AX31" s="9" t="s">
        <v>83</v>
      </c>
      <c r="AY31" s="9" t="s">
        <v>83</v>
      </c>
      <c r="AZ31" s="9" t="s">
        <v>83</v>
      </c>
      <c r="BA31" s="9" t="s">
        <v>83</v>
      </c>
      <c r="BB31" s="8" t="s">
        <v>83</v>
      </c>
      <c r="BC31" s="8" t="s">
        <v>84</v>
      </c>
      <c r="BD31" s="8" t="s">
        <v>81</v>
      </c>
      <c r="BE31" s="8" t="s">
        <v>6433</v>
      </c>
      <c r="BF31" s="8" t="s">
        <v>6434</v>
      </c>
      <c r="BG31" s="8" t="s">
        <v>6435</v>
      </c>
      <c r="BH31" s="8" t="s">
        <v>88</v>
      </c>
      <c r="BI31" s="8" t="s">
        <v>89</v>
      </c>
      <c r="BJ31" s="8" t="s">
        <v>6436</v>
      </c>
      <c r="BK31" s="8" t="s">
        <v>6437</v>
      </c>
      <c r="BL31" s="8" t="s">
        <v>883</v>
      </c>
      <c r="BM31" s="8" t="s">
        <v>6438</v>
      </c>
      <c r="BN31" s="8" t="s">
        <v>6439</v>
      </c>
      <c r="BO31" s="14" t="s">
        <v>6440</v>
      </c>
      <c r="BP31" s="14" t="s">
        <v>6441</v>
      </c>
      <c r="BQ31" s="14" t="s">
        <v>6442</v>
      </c>
      <c r="BR31" s="14" t="s">
        <v>6443</v>
      </c>
      <c r="BS31" s="8" t="s">
        <v>6444</v>
      </c>
      <c r="BT31" s="13">
        <v>9.0399999999999991</v>
      </c>
      <c r="BU31" s="3"/>
    </row>
    <row r="32" spans="1:73" ht="15.75" thickBot="1">
      <c r="A32" s="7">
        <v>31</v>
      </c>
      <c r="B32" s="7"/>
      <c r="C32" s="9" t="s">
        <v>11085</v>
      </c>
      <c r="D32" s="8" t="s">
        <v>11086</v>
      </c>
      <c r="E32" s="8" t="s">
        <v>11712</v>
      </c>
      <c r="F32" s="10">
        <v>36496</v>
      </c>
      <c r="G32" s="9">
        <v>21</v>
      </c>
      <c r="H32" s="8" t="s">
        <v>11087</v>
      </c>
      <c r="I32" s="8" t="s">
        <v>73</v>
      </c>
      <c r="J32" s="8" t="s">
        <v>11088</v>
      </c>
      <c r="K32" s="8" t="s">
        <v>11084</v>
      </c>
      <c r="L32" s="9">
        <v>25204494</v>
      </c>
      <c r="M32" s="9">
        <v>9167310194</v>
      </c>
      <c r="N32" s="9" t="s">
        <v>11089</v>
      </c>
      <c r="O32" s="9">
        <v>212209442721</v>
      </c>
      <c r="P32" s="9" t="s">
        <v>11090</v>
      </c>
      <c r="Q32" s="9" t="s">
        <v>183</v>
      </c>
      <c r="R32" s="11">
        <v>42917</v>
      </c>
      <c r="S32" s="9">
        <v>2021</v>
      </c>
      <c r="T32" s="8" t="s">
        <v>11091</v>
      </c>
      <c r="U32" s="9">
        <v>463</v>
      </c>
      <c r="V32" s="12">
        <v>92.6</v>
      </c>
      <c r="W32" s="9">
        <v>2015</v>
      </c>
      <c r="X32" s="9" t="s">
        <v>79</v>
      </c>
      <c r="Y32" s="8" t="s">
        <v>11092</v>
      </c>
      <c r="Z32" s="9">
        <v>539</v>
      </c>
      <c r="AA32" s="12">
        <v>82.92</v>
      </c>
      <c r="AB32" s="9">
        <v>2017</v>
      </c>
      <c r="AC32" s="9" t="s">
        <v>79</v>
      </c>
      <c r="AD32" s="8" t="s">
        <v>81</v>
      </c>
      <c r="AE32" s="8" t="s">
        <v>81</v>
      </c>
      <c r="AF32" s="9" t="s">
        <v>81</v>
      </c>
      <c r="AG32" s="9" t="s">
        <v>81</v>
      </c>
      <c r="AH32" s="9" t="s">
        <v>81</v>
      </c>
      <c r="AI32" s="9" t="s">
        <v>81</v>
      </c>
      <c r="AJ32" s="9" t="s">
        <v>81</v>
      </c>
      <c r="AK32" s="9" t="s">
        <v>81</v>
      </c>
      <c r="AL32" s="9" t="s">
        <v>81</v>
      </c>
      <c r="AM32" s="9">
        <v>0</v>
      </c>
      <c r="AN32" s="13">
        <v>7.86</v>
      </c>
      <c r="AO32" s="13">
        <v>8.11</v>
      </c>
      <c r="AP32" s="13">
        <v>7.35</v>
      </c>
      <c r="AQ32" s="13">
        <v>6.58</v>
      </c>
      <c r="AR32" s="13">
        <v>7.53</v>
      </c>
      <c r="AS32" s="9">
        <v>37.43</v>
      </c>
      <c r="AT32" s="9">
        <v>7.4859999999999998</v>
      </c>
      <c r="AU32" s="8" t="s">
        <v>138</v>
      </c>
      <c r="AV32" s="9">
        <v>0</v>
      </c>
      <c r="AW32" s="9">
        <v>0</v>
      </c>
      <c r="AX32" s="9" t="s">
        <v>83</v>
      </c>
      <c r="AY32" s="9" t="s">
        <v>83</v>
      </c>
      <c r="AZ32" s="9" t="s">
        <v>83</v>
      </c>
      <c r="BA32" s="9" t="s">
        <v>83</v>
      </c>
      <c r="BB32" s="8" t="s">
        <v>83</v>
      </c>
      <c r="BC32" s="8" t="s">
        <v>84</v>
      </c>
      <c r="BD32" s="8" t="s">
        <v>81</v>
      </c>
      <c r="BE32" s="8" t="s">
        <v>11093</v>
      </c>
      <c r="BF32" s="8" t="s">
        <v>86</v>
      </c>
      <c r="BG32" s="8" t="s">
        <v>11094</v>
      </c>
      <c r="BH32" s="8" t="s">
        <v>86</v>
      </c>
      <c r="BI32" s="8" t="s">
        <v>89</v>
      </c>
      <c r="BJ32" s="8" t="s">
        <v>11095</v>
      </c>
      <c r="BK32" s="8" t="s">
        <v>11096</v>
      </c>
      <c r="BL32" s="8" t="s">
        <v>11097</v>
      </c>
      <c r="BM32" s="8" t="s">
        <v>11098</v>
      </c>
      <c r="BN32" s="8" t="s">
        <v>11099</v>
      </c>
      <c r="BO32" s="14" t="s">
        <v>11100</v>
      </c>
      <c r="BP32" s="14" t="s">
        <v>11101</v>
      </c>
      <c r="BQ32" s="14" t="s">
        <v>11102</v>
      </c>
      <c r="BR32" s="14" t="s">
        <v>11103</v>
      </c>
      <c r="BS32" s="8" t="s">
        <v>11104</v>
      </c>
      <c r="BT32" s="8"/>
      <c r="BU32" s="3"/>
    </row>
    <row r="33" spans="1:73" ht="15.75" thickBot="1">
      <c r="A33" s="7">
        <v>32</v>
      </c>
      <c r="B33" s="7"/>
      <c r="C33" s="9" t="s">
        <v>7926</v>
      </c>
      <c r="D33" s="8" t="s">
        <v>7927</v>
      </c>
      <c r="E33" s="8" t="s">
        <v>11712</v>
      </c>
      <c r="F33" s="9" t="s">
        <v>7928</v>
      </c>
      <c r="G33" s="9">
        <v>21</v>
      </c>
      <c r="H33" s="8" t="s">
        <v>7929</v>
      </c>
      <c r="I33" s="8" t="s">
        <v>591</v>
      </c>
      <c r="J33" s="8" t="s">
        <v>7925</v>
      </c>
      <c r="K33" s="8" t="s">
        <v>7925</v>
      </c>
      <c r="L33" s="9">
        <v>8424021998</v>
      </c>
      <c r="M33" s="9">
        <v>8424021998</v>
      </c>
      <c r="N33" s="9" t="s">
        <v>7930</v>
      </c>
      <c r="O33" s="9">
        <v>912912579925</v>
      </c>
      <c r="P33" s="9" t="s">
        <v>1985</v>
      </c>
      <c r="Q33" s="9" t="s">
        <v>183</v>
      </c>
      <c r="R33" s="11">
        <v>42917</v>
      </c>
      <c r="S33" s="9">
        <v>2021</v>
      </c>
      <c r="T33" s="8" t="s">
        <v>7931</v>
      </c>
      <c r="U33" s="9">
        <v>446</v>
      </c>
      <c r="V33" s="12">
        <v>89.2</v>
      </c>
      <c r="W33" s="9">
        <v>2014</v>
      </c>
      <c r="X33" s="9" t="s">
        <v>79</v>
      </c>
      <c r="Y33" s="8" t="s">
        <v>7932</v>
      </c>
      <c r="Z33" s="9">
        <v>400</v>
      </c>
      <c r="AA33" s="12">
        <v>61.54</v>
      </c>
      <c r="AB33" s="9">
        <v>2016</v>
      </c>
      <c r="AC33" s="9" t="s">
        <v>79</v>
      </c>
      <c r="AD33" s="8" t="s">
        <v>81</v>
      </c>
      <c r="AE33" s="8" t="s">
        <v>81</v>
      </c>
      <c r="AF33" s="9" t="s">
        <v>81</v>
      </c>
      <c r="AG33" s="9" t="s">
        <v>81</v>
      </c>
      <c r="AH33" s="9" t="s">
        <v>81</v>
      </c>
      <c r="AI33" s="9" t="s">
        <v>81</v>
      </c>
      <c r="AJ33" s="9" t="s">
        <v>81</v>
      </c>
      <c r="AK33" s="9" t="s">
        <v>81</v>
      </c>
      <c r="AL33" s="9" t="s">
        <v>81</v>
      </c>
      <c r="AM33" s="9">
        <v>0</v>
      </c>
      <c r="AN33" s="13">
        <v>6.52</v>
      </c>
      <c r="AO33" s="13">
        <v>6.85</v>
      </c>
      <c r="AP33" s="13">
        <v>7</v>
      </c>
      <c r="AQ33" s="13">
        <v>7.54</v>
      </c>
      <c r="AR33" s="13">
        <v>8.8800000000000008</v>
      </c>
      <c r="AS33" s="9">
        <v>36.81</v>
      </c>
      <c r="AT33" s="9">
        <v>7.3620000000000001</v>
      </c>
      <c r="AU33" s="8" t="s">
        <v>138</v>
      </c>
      <c r="AV33" s="9">
        <v>0</v>
      </c>
      <c r="AW33" s="9">
        <v>2</v>
      </c>
      <c r="AX33" s="9" t="s">
        <v>83</v>
      </c>
      <c r="AY33" s="9" t="s">
        <v>230</v>
      </c>
      <c r="AZ33" s="9" t="s">
        <v>83</v>
      </c>
      <c r="BA33" s="9" t="s">
        <v>83</v>
      </c>
      <c r="BB33" s="8" t="s">
        <v>83</v>
      </c>
      <c r="BC33" s="8" t="s">
        <v>84</v>
      </c>
      <c r="BD33" s="8" t="s">
        <v>81</v>
      </c>
      <c r="BE33" s="8" t="s">
        <v>7933</v>
      </c>
      <c r="BF33" s="8" t="s">
        <v>7934</v>
      </c>
      <c r="BG33" s="8" t="s">
        <v>7935</v>
      </c>
      <c r="BH33" s="8" t="s">
        <v>781</v>
      </c>
      <c r="BI33" s="8" t="s">
        <v>89</v>
      </c>
      <c r="BJ33" s="8" t="s">
        <v>7936</v>
      </c>
      <c r="BK33" s="8" t="s">
        <v>7937</v>
      </c>
      <c r="BL33" s="8" t="s">
        <v>7938</v>
      </c>
      <c r="BM33" s="8" t="s">
        <v>7939</v>
      </c>
      <c r="BN33" s="8" t="s">
        <v>7940</v>
      </c>
      <c r="BO33" s="14" t="s">
        <v>7941</v>
      </c>
      <c r="BP33" s="14" t="s">
        <v>7942</v>
      </c>
      <c r="BQ33" s="8" t="s">
        <v>81</v>
      </c>
      <c r="BR33" s="14" t="s">
        <v>7943</v>
      </c>
      <c r="BS33" s="8" t="s">
        <v>81</v>
      </c>
      <c r="BT33" s="8"/>
      <c r="BU33" s="3"/>
    </row>
    <row r="34" spans="1:73" ht="15.75" thickBot="1">
      <c r="A34" s="7">
        <v>33</v>
      </c>
      <c r="B34" s="7"/>
      <c r="C34" s="9" t="s">
        <v>4454</v>
      </c>
      <c r="D34" s="8" t="s">
        <v>4455</v>
      </c>
      <c r="E34" s="8" t="s">
        <v>11712</v>
      </c>
      <c r="F34" s="9" t="s">
        <v>4456</v>
      </c>
      <c r="G34" s="9">
        <v>20</v>
      </c>
      <c r="H34" s="8" t="s">
        <v>4457</v>
      </c>
      <c r="I34" s="8" t="s">
        <v>73</v>
      </c>
      <c r="J34" s="8" t="s">
        <v>4458</v>
      </c>
      <c r="K34" s="8" t="s">
        <v>4453</v>
      </c>
      <c r="L34" s="9">
        <v>9819231050</v>
      </c>
      <c r="M34" s="9">
        <v>8108219995</v>
      </c>
      <c r="N34" s="9" t="s">
        <v>4459</v>
      </c>
      <c r="O34" s="9">
        <v>798897919457</v>
      </c>
      <c r="P34" s="9" t="s">
        <v>134</v>
      </c>
      <c r="Q34" s="9" t="s">
        <v>183</v>
      </c>
      <c r="R34" s="11">
        <v>42917</v>
      </c>
      <c r="S34" s="9">
        <v>2021</v>
      </c>
      <c r="T34" s="8" t="s">
        <v>4460</v>
      </c>
      <c r="U34" s="9">
        <v>415</v>
      </c>
      <c r="V34" s="12">
        <v>83</v>
      </c>
      <c r="W34" s="9">
        <v>2015</v>
      </c>
      <c r="X34" s="9" t="s">
        <v>79</v>
      </c>
      <c r="Y34" s="8" t="s">
        <v>4461</v>
      </c>
      <c r="Z34" s="9">
        <v>452</v>
      </c>
      <c r="AA34" s="12">
        <v>69.540000000000006</v>
      </c>
      <c r="AB34" s="9">
        <v>2017</v>
      </c>
      <c r="AC34" s="9" t="s">
        <v>79</v>
      </c>
      <c r="AD34" s="8" t="s">
        <v>81</v>
      </c>
      <c r="AE34" s="8" t="s">
        <v>81</v>
      </c>
      <c r="AF34" s="9" t="s">
        <v>81</v>
      </c>
      <c r="AG34" s="9" t="s">
        <v>81</v>
      </c>
      <c r="AH34" s="9" t="s">
        <v>81</v>
      </c>
      <c r="AI34" s="9" t="s">
        <v>81</v>
      </c>
      <c r="AJ34" s="9" t="s">
        <v>81</v>
      </c>
      <c r="AK34" s="9" t="s">
        <v>81</v>
      </c>
      <c r="AL34" s="9" t="s">
        <v>81</v>
      </c>
      <c r="AM34" s="9">
        <v>0</v>
      </c>
      <c r="AN34" s="13">
        <v>6.87</v>
      </c>
      <c r="AO34" s="13">
        <v>7.5</v>
      </c>
      <c r="AP34" s="13">
        <v>7.73</v>
      </c>
      <c r="AQ34" s="13">
        <v>6.53</v>
      </c>
      <c r="AR34" s="13">
        <v>7.1150000000000002</v>
      </c>
      <c r="AS34" s="9">
        <v>43.85</v>
      </c>
      <c r="AT34" s="9">
        <v>7.3</v>
      </c>
      <c r="AU34" s="8" t="s">
        <v>82</v>
      </c>
      <c r="AV34" s="9">
        <v>0</v>
      </c>
      <c r="AW34" s="9">
        <v>0</v>
      </c>
      <c r="AX34" s="9" t="s">
        <v>83</v>
      </c>
      <c r="AY34" s="9" t="s">
        <v>83</v>
      </c>
      <c r="AZ34" s="9" t="s">
        <v>83</v>
      </c>
      <c r="BA34" s="9" t="s">
        <v>83</v>
      </c>
      <c r="BB34" s="8" t="s">
        <v>83</v>
      </c>
      <c r="BC34" s="8" t="s">
        <v>84</v>
      </c>
      <c r="BD34" s="8" t="s">
        <v>81</v>
      </c>
      <c r="BE34" s="8" t="s">
        <v>4462</v>
      </c>
      <c r="BF34" s="8" t="s">
        <v>358</v>
      </c>
      <c r="BG34" s="8" t="s">
        <v>4463</v>
      </c>
      <c r="BH34" s="8" t="s">
        <v>599</v>
      </c>
      <c r="BI34" s="8" t="s">
        <v>89</v>
      </c>
      <c r="BJ34" s="8" t="s">
        <v>4464</v>
      </c>
      <c r="BK34" s="8" t="s">
        <v>4465</v>
      </c>
      <c r="BL34" s="8" t="s">
        <v>4466</v>
      </c>
      <c r="BM34" s="8" t="s">
        <v>4467</v>
      </c>
      <c r="BN34" s="8" t="s">
        <v>320</v>
      </c>
      <c r="BO34" s="14" t="s">
        <v>4468</v>
      </c>
      <c r="BP34" s="14" t="s">
        <v>4469</v>
      </c>
      <c r="BQ34" s="14" t="s">
        <v>4470</v>
      </c>
      <c r="BR34" s="14" t="s">
        <v>4471</v>
      </c>
      <c r="BS34" s="8" t="s">
        <v>81</v>
      </c>
      <c r="BT34" s="13">
        <v>8.11</v>
      </c>
      <c r="BU34" s="3"/>
    </row>
    <row r="35" spans="1:73" ht="15.75" thickBot="1">
      <c r="A35" s="7">
        <v>34</v>
      </c>
      <c r="B35" s="7"/>
      <c r="C35" s="9" t="s">
        <v>460</v>
      </c>
      <c r="D35" s="8" t="s">
        <v>461</v>
      </c>
      <c r="E35" s="8" t="s">
        <v>11712</v>
      </c>
      <c r="F35" s="9" t="s">
        <v>462</v>
      </c>
      <c r="G35" s="9">
        <v>21</v>
      </c>
      <c r="H35" s="8" t="s">
        <v>463</v>
      </c>
      <c r="I35" s="8" t="s">
        <v>73</v>
      </c>
      <c r="J35" s="8" t="s">
        <v>464</v>
      </c>
      <c r="K35" s="8" t="s">
        <v>459</v>
      </c>
      <c r="L35" s="9">
        <v>7045660092</v>
      </c>
      <c r="M35" s="9">
        <v>7045660092</v>
      </c>
      <c r="N35" s="9" t="s">
        <v>465</v>
      </c>
      <c r="O35" s="9">
        <v>307325053486</v>
      </c>
      <c r="P35" s="9" t="s">
        <v>134</v>
      </c>
      <c r="Q35" s="9" t="s">
        <v>183</v>
      </c>
      <c r="R35" s="11">
        <v>42917</v>
      </c>
      <c r="S35" s="9">
        <v>2021</v>
      </c>
      <c r="T35" s="8" t="s">
        <v>466</v>
      </c>
      <c r="U35" s="9">
        <v>436</v>
      </c>
      <c r="V35" s="12">
        <v>87.2</v>
      </c>
      <c r="W35" s="9">
        <v>2015</v>
      </c>
      <c r="X35" s="9" t="s">
        <v>79</v>
      </c>
      <c r="Y35" s="8" t="s">
        <v>467</v>
      </c>
      <c r="Z35" s="9">
        <v>441</v>
      </c>
      <c r="AA35" s="12">
        <v>67.849999999999994</v>
      </c>
      <c r="AB35" s="9">
        <v>2017</v>
      </c>
      <c r="AC35" s="9" t="s">
        <v>79</v>
      </c>
      <c r="AD35" s="8" t="s">
        <v>81</v>
      </c>
      <c r="AE35" s="8" t="s">
        <v>81</v>
      </c>
      <c r="AF35" s="9" t="s">
        <v>81</v>
      </c>
      <c r="AG35" s="9" t="s">
        <v>81</v>
      </c>
      <c r="AH35" s="9" t="s">
        <v>81</v>
      </c>
      <c r="AI35" s="9" t="s">
        <v>81</v>
      </c>
      <c r="AJ35" s="9" t="s">
        <v>81</v>
      </c>
      <c r="AK35" s="9" t="s">
        <v>81</v>
      </c>
      <c r="AL35" s="9" t="s">
        <v>81</v>
      </c>
      <c r="AM35" s="9">
        <v>0</v>
      </c>
      <c r="AN35" s="13">
        <v>6.59</v>
      </c>
      <c r="AO35" s="13">
        <v>6.78</v>
      </c>
      <c r="AP35" s="13">
        <v>6.92</v>
      </c>
      <c r="AQ35" s="13">
        <v>6.92</v>
      </c>
      <c r="AR35" s="13">
        <v>7.38</v>
      </c>
      <c r="AS35" s="9">
        <v>42.89</v>
      </c>
      <c r="AT35" s="9">
        <v>7.15</v>
      </c>
      <c r="AU35" s="8" t="s">
        <v>82</v>
      </c>
      <c r="AV35" s="9">
        <v>0</v>
      </c>
      <c r="AW35" s="9">
        <v>4</v>
      </c>
      <c r="AX35" s="9" t="s">
        <v>83</v>
      </c>
      <c r="AY35" s="9" t="s">
        <v>83</v>
      </c>
      <c r="AZ35" s="9" t="s">
        <v>83</v>
      </c>
      <c r="BA35" s="9" t="s">
        <v>83</v>
      </c>
      <c r="BB35" s="8" t="s">
        <v>83</v>
      </c>
      <c r="BC35" s="8" t="s">
        <v>84</v>
      </c>
      <c r="BD35" s="8" t="s">
        <v>81</v>
      </c>
      <c r="BE35" s="8" t="s">
        <v>468</v>
      </c>
      <c r="BF35" s="8" t="s">
        <v>469</v>
      </c>
      <c r="BG35" s="8" t="s">
        <v>470</v>
      </c>
      <c r="BH35" s="8" t="s">
        <v>471</v>
      </c>
      <c r="BI35" s="8" t="s">
        <v>89</v>
      </c>
      <c r="BJ35" s="8" t="s">
        <v>472</v>
      </c>
      <c r="BK35" s="8" t="s">
        <v>473</v>
      </c>
      <c r="BL35" s="8" t="s">
        <v>474</v>
      </c>
      <c r="BM35" s="8" t="s">
        <v>475</v>
      </c>
      <c r="BN35" s="8" t="s">
        <v>476</v>
      </c>
      <c r="BO35" s="14" t="s">
        <v>477</v>
      </c>
      <c r="BP35" s="14" t="s">
        <v>478</v>
      </c>
      <c r="BQ35" s="14" t="s">
        <v>479</v>
      </c>
      <c r="BR35" s="14" t="s">
        <v>480</v>
      </c>
      <c r="BS35" s="8" t="s">
        <v>81</v>
      </c>
      <c r="BT35" s="13">
        <v>8.3000000000000007</v>
      </c>
      <c r="BU35" s="3"/>
    </row>
    <row r="36" spans="1:73" ht="15.75" thickBot="1">
      <c r="A36" s="7">
        <v>35</v>
      </c>
      <c r="B36" s="7"/>
      <c r="C36" s="9" t="s">
        <v>179</v>
      </c>
      <c r="D36" s="8" t="s">
        <v>180</v>
      </c>
      <c r="E36" s="8" t="s">
        <v>11712</v>
      </c>
      <c r="F36" s="10">
        <v>35926</v>
      </c>
      <c r="G36" s="9">
        <v>22</v>
      </c>
      <c r="H36" s="8" t="s">
        <v>181</v>
      </c>
      <c r="I36" s="8" t="s">
        <v>73</v>
      </c>
      <c r="J36" s="8" t="s">
        <v>182</v>
      </c>
      <c r="K36" s="8" t="s">
        <v>178</v>
      </c>
      <c r="L36" s="9">
        <v>8451938210</v>
      </c>
      <c r="M36" s="9">
        <v>9552084169</v>
      </c>
      <c r="N36" s="9" t="s">
        <v>81</v>
      </c>
      <c r="O36" s="9">
        <v>881355240283</v>
      </c>
      <c r="P36" s="9" t="s">
        <v>81</v>
      </c>
      <c r="Q36" s="9" t="s">
        <v>183</v>
      </c>
      <c r="R36" s="11">
        <v>42917</v>
      </c>
      <c r="S36" s="9">
        <v>2021</v>
      </c>
      <c r="T36" s="8" t="s">
        <v>184</v>
      </c>
      <c r="U36" s="9">
        <v>478</v>
      </c>
      <c r="V36" s="12">
        <v>95.6</v>
      </c>
      <c r="W36" s="9">
        <v>2015</v>
      </c>
      <c r="X36" s="9" t="s">
        <v>79</v>
      </c>
      <c r="Y36" s="8" t="s">
        <v>185</v>
      </c>
      <c r="Z36" s="9">
        <v>488</v>
      </c>
      <c r="AA36" s="12">
        <v>75</v>
      </c>
      <c r="AB36" s="9">
        <v>2017</v>
      </c>
      <c r="AC36" s="9" t="s">
        <v>79</v>
      </c>
      <c r="AD36" s="8" t="s">
        <v>81</v>
      </c>
      <c r="AE36" s="8" t="s">
        <v>81</v>
      </c>
      <c r="AF36" s="9" t="s">
        <v>81</v>
      </c>
      <c r="AG36" s="9" t="s">
        <v>81</v>
      </c>
      <c r="AH36" s="9" t="s">
        <v>81</v>
      </c>
      <c r="AI36" s="9" t="s">
        <v>81</v>
      </c>
      <c r="AJ36" s="9" t="s">
        <v>81</v>
      </c>
      <c r="AK36" s="9" t="s">
        <v>81</v>
      </c>
      <c r="AL36" s="9" t="s">
        <v>81</v>
      </c>
      <c r="AM36" s="9">
        <v>0</v>
      </c>
      <c r="AN36" s="13">
        <v>7.11</v>
      </c>
      <c r="AO36" s="13">
        <v>7.3</v>
      </c>
      <c r="AP36" s="13">
        <v>7.5</v>
      </c>
      <c r="AQ36" s="13">
        <v>6.5</v>
      </c>
      <c r="AR36" s="13">
        <v>6.2</v>
      </c>
      <c r="AS36" s="9">
        <v>42.7</v>
      </c>
      <c r="AT36" s="9">
        <v>7.1</v>
      </c>
      <c r="AU36" s="8" t="s">
        <v>82</v>
      </c>
      <c r="AV36" s="9">
        <v>0</v>
      </c>
      <c r="AW36" s="9">
        <v>2</v>
      </c>
      <c r="AX36" s="9" t="s">
        <v>83</v>
      </c>
      <c r="AY36" s="9" t="s">
        <v>83</v>
      </c>
      <c r="AZ36" s="9" t="s">
        <v>83</v>
      </c>
      <c r="BA36" s="9" t="s">
        <v>83</v>
      </c>
      <c r="BB36" s="8" t="s">
        <v>83</v>
      </c>
      <c r="BC36" s="8" t="s">
        <v>84</v>
      </c>
      <c r="BD36" s="8" t="s">
        <v>81</v>
      </c>
      <c r="BE36" s="8" t="s">
        <v>186</v>
      </c>
      <c r="BF36" s="8" t="s">
        <v>187</v>
      </c>
      <c r="BG36" s="8" t="s">
        <v>188</v>
      </c>
      <c r="BH36" s="8" t="s">
        <v>88</v>
      </c>
      <c r="BI36" s="8" t="s">
        <v>89</v>
      </c>
      <c r="BJ36" s="8" t="s">
        <v>189</v>
      </c>
      <c r="BK36" s="8" t="s">
        <v>190</v>
      </c>
      <c r="BL36" s="8" t="s">
        <v>191</v>
      </c>
      <c r="BM36" s="8" t="s">
        <v>192</v>
      </c>
      <c r="BN36" s="8" t="s">
        <v>193</v>
      </c>
      <c r="BO36" s="14" t="s">
        <v>194</v>
      </c>
      <c r="BP36" s="14" t="s">
        <v>195</v>
      </c>
      <c r="BQ36" s="14" t="s">
        <v>196</v>
      </c>
      <c r="BR36" s="14" t="s">
        <v>197</v>
      </c>
      <c r="BS36" s="8" t="s">
        <v>81</v>
      </c>
      <c r="BT36" s="13">
        <v>8.1</v>
      </c>
      <c r="BU36" s="3"/>
    </row>
    <row r="37" spans="1:73" ht="15.75" thickBot="1">
      <c r="A37" s="7">
        <v>36</v>
      </c>
      <c r="B37" s="7"/>
      <c r="C37" s="9" t="s">
        <v>3384</v>
      </c>
      <c r="D37" s="8" t="s">
        <v>3385</v>
      </c>
      <c r="E37" s="8" t="s">
        <v>11712</v>
      </c>
      <c r="F37" s="10">
        <v>36774</v>
      </c>
      <c r="G37" s="9">
        <v>20</v>
      </c>
      <c r="H37" s="8" t="s">
        <v>3386</v>
      </c>
      <c r="I37" s="8" t="s">
        <v>3387</v>
      </c>
      <c r="J37" s="8" t="s">
        <v>3388</v>
      </c>
      <c r="K37" s="8" t="s">
        <v>3383</v>
      </c>
      <c r="L37" s="9">
        <v>8422832222</v>
      </c>
      <c r="M37" s="9">
        <v>8169311446</v>
      </c>
      <c r="N37" s="9" t="s">
        <v>3389</v>
      </c>
      <c r="O37" s="9">
        <v>308150894969</v>
      </c>
      <c r="P37" s="9" t="s">
        <v>3390</v>
      </c>
      <c r="Q37" s="9" t="s">
        <v>183</v>
      </c>
      <c r="R37" s="11">
        <v>42917</v>
      </c>
      <c r="S37" s="9">
        <v>2021</v>
      </c>
      <c r="T37" s="8" t="s">
        <v>466</v>
      </c>
      <c r="U37" s="9">
        <v>411</v>
      </c>
      <c r="V37" s="12">
        <v>82.2</v>
      </c>
      <c r="W37" s="9">
        <v>2015</v>
      </c>
      <c r="X37" s="9" t="s">
        <v>79</v>
      </c>
      <c r="Y37" s="8" t="s">
        <v>3391</v>
      </c>
      <c r="Z37" s="9">
        <v>467</v>
      </c>
      <c r="AA37" s="12">
        <v>71.84</v>
      </c>
      <c r="AB37" s="9">
        <v>2017</v>
      </c>
      <c r="AC37" s="9" t="s">
        <v>79</v>
      </c>
      <c r="AD37" s="8" t="s">
        <v>81</v>
      </c>
      <c r="AE37" s="8" t="s">
        <v>81</v>
      </c>
      <c r="AF37" s="9" t="s">
        <v>81</v>
      </c>
      <c r="AG37" s="9" t="s">
        <v>81</v>
      </c>
      <c r="AH37" s="9" t="s">
        <v>81</v>
      </c>
      <c r="AI37" s="9" t="s">
        <v>81</v>
      </c>
      <c r="AJ37" s="9" t="s">
        <v>81</v>
      </c>
      <c r="AK37" s="9" t="s">
        <v>81</v>
      </c>
      <c r="AL37" s="9" t="s">
        <v>81</v>
      </c>
      <c r="AM37" s="9">
        <v>0</v>
      </c>
      <c r="AN37" s="13">
        <v>6.5</v>
      </c>
      <c r="AO37" s="13">
        <v>6.57</v>
      </c>
      <c r="AP37" s="13">
        <v>8</v>
      </c>
      <c r="AQ37" s="13">
        <v>7</v>
      </c>
      <c r="AR37" s="13">
        <v>7.19</v>
      </c>
      <c r="AS37" s="9">
        <v>35.26</v>
      </c>
      <c r="AT37" s="9">
        <v>7.0519999999999996</v>
      </c>
      <c r="AU37" s="8" t="s">
        <v>138</v>
      </c>
      <c r="AV37" s="9">
        <v>0</v>
      </c>
      <c r="AW37" s="9">
        <v>0</v>
      </c>
      <c r="AX37" s="9" t="s">
        <v>83</v>
      </c>
      <c r="AY37" s="9" t="s">
        <v>83</v>
      </c>
      <c r="AZ37" s="9" t="s">
        <v>83</v>
      </c>
      <c r="BA37" s="9" t="s">
        <v>83</v>
      </c>
      <c r="BB37" s="8" t="s">
        <v>83</v>
      </c>
      <c r="BC37" s="8" t="s">
        <v>84</v>
      </c>
      <c r="BD37" s="8" t="s">
        <v>81</v>
      </c>
      <c r="BE37" s="8" t="s">
        <v>3392</v>
      </c>
      <c r="BF37" s="8" t="s">
        <v>187</v>
      </c>
      <c r="BG37" s="8" t="s">
        <v>3393</v>
      </c>
      <c r="BH37" s="8" t="s">
        <v>88</v>
      </c>
      <c r="BI37" s="8" t="s">
        <v>89</v>
      </c>
      <c r="BJ37" s="8" t="s">
        <v>3394</v>
      </c>
      <c r="BK37" s="8" t="s">
        <v>3395</v>
      </c>
      <c r="BL37" s="8" t="s">
        <v>3396</v>
      </c>
      <c r="BM37" s="8" t="s">
        <v>3397</v>
      </c>
      <c r="BN37" s="8" t="s">
        <v>3398</v>
      </c>
      <c r="BO37" s="14" t="s">
        <v>3399</v>
      </c>
      <c r="BP37" s="14" t="s">
        <v>3400</v>
      </c>
      <c r="BQ37" s="14" t="s">
        <v>3401</v>
      </c>
      <c r="BR37" s="14" t="s">
        <v>3402</v>
      </c>
      <c r="BS37" s="8" t="s">
        <v>81</v>
      </c>
      <c r="BT37" s="8"/>
      <c r="BU37" s="3"/>
    </row>
    <row r="38" spans="1:73" ht="15.75" thickBot="1">
      <c r="A38" s="7">
        <v>37</v>
      </c>
      <c r="B38" s="7"/>
      <c r="C38" s="9" t="s">
        <v>9515</v>
      </c>
      <c r="D38" s="8" t="s">
        <v>9516</v>
      </c>
      <c r="E38" s="8" t="s">
        <v>11712</v>
      </c>
      <c r="F38" s="10">
        <v>36560</v>
      </c>
      <c r="G38" s="9">
        <v>20</v>
      </c>
      <c r="H38" s="8" t="s">
        <v>9517</v>
      </c>
      <c r="I38" s="8" t="s">
        <v>73</v>
      </c>
      <c r="J38" s="8" t="s">
        <v>9518</v>
      </c>
      <c r="K38" s="8" t="s">
        <v>9514</v>
      </c>
      <c r="L38" s="9">
        <v>9224367808</v>
      </c>
      <c r="M38" s="9">
        <v>7900142535</v>
      </c>
      <c r="N38" s="9" t="s">
        <v>134</v>
      </c>
      <c r="O38" s="9">
        <v>514089707620</v>
      </c>
      <c r="P38" s="9" t="s">
        <v>81</v>
      </c>
      <c r="Q38" s="9" t="s">
        <v>183</v>
      </c>
      <c r="R38" s="11">
        <v>42917</v>
      </c>
      <c r="S38" s="9">
        <v>2021</v>
      </c>
      <c r="T38" s="8" t="s">
        <v>9519</v>
      </c>
      <c r="U38" s="9">
        <v>410</v>
      </c>
      <c r="V38" s="12">
        <v>82</v>
      </c>
      <c r="W38" s="9">
        <v>2015</v>
      </c>
      <c r="X38" s="9" t="s">
        <v>79</v>
      </c>
      <c r="Y38" s="8" t="s">
        <v>9520</v>
      </c>
      <c r="Z38" s="9">
        <v>394</v>
      </c>
      <c r="AA38" s="12">
        <v>60.62</v>
      </c>
      <c r="AB38" s="9">
        <v>2017</v>
      </c>
      <c r="AC38" s="9" t="s">
        <v>79</v>
      </c>
      <c r="AD38" s="8" t="s">
        <v>81</v>
      </c>
      <c r="AE38" s="8" t="s">
        <v>81</v>
      </c>
      <c r="AF38" s="9" t="s">
        <v>9521</v>
      </c>
      <c r="AG38" s="9" t="s">
        <v>81</v>
      </c>
      <c r="AH38" s="9" t="s">
        <v>81</v>
      </c>
      <c r="AI38" s="9" t="s">
        <v>81</v>
      </c>
      <c r="AJ38" s="9" t="s">
        <v>81</v>
      </c>
      <c r="AK38" s="9" t="s">
        <v>81</v>
      </c>
      <c r="AL38" s="9" t="s">
        <v>81</v>
      </c>
      <c r="AM38" s="9">
        <v>0</v>
      </c>
      <c r="AN38" s="13">
        <v>6.85</v>
      </c>
      <c r="AO38" s="13">
        <v>6.19</v>
      </c>
      <c r="AP38" s="13">
        <v>7.58</v>
      </c>
      <c r="AQ38" s="13">
        <v>6.04</v>
      </c>
      <c r="AR38" s="13">
        <v>7.12</v>
      </c>
      <c r="AS38" s="9">
        <v>42.13</v>
      </c>
      <c r="AT38" s="9">
        <v>7.0220000000000002</v>
      </c>
      <c r="AU38" s="8" t="s">
        <v>82</v>
      </c>
      <c r="AV38" s="9">
        <v>0</v>
      </c>
      <c r="AW38" s="9">
        <v>0</v>
      </c>
      <c r="AX38" s="9" t="s">
        <v>83</v>
      </c>
      <c r="AY38" s="9" t="s">
        <v>83</v>
      </c>
      <c r="AZ38" s="9" t="s">
        <v>83</v>
      </c>
      <c r="BA38" s="9" t="s">
        <v>83</v>
      </c>
      <c r="BB38" s="8" t="s">
        <v>83</v>
      </c>
      <c r="BC38" s="8" t="s">
        <v>84</v>
      </c>
      <c r="BD38" s="8" t="s">
        <v>81</v>
      </c>
      <c r="BE38" s="8" t="s">
        <v>9522</v>
      </c>
      <c r="BF38" s="8" t="s">
        <v>9523</v>
      </c>
      <c r="BG38" s="8" t="s">
        <v>9524</v>
      </c>
      <c r="BH38" s="8" t="s">
        <v>118</v>
      </c>
      <c r="BI38" s="8" t="s">
        <v>89</v>
      </c>
      <c r="BJ38" s="8" t="s">
        <v>9525</v>
      </c>
      <c r="BK38" s="8" t="s">
        <v>81</v>
      </c>
      <c r="BL38" s="8" t="s">
        <v>9526</v>
      </c>
      <c r="BM38" s="8" t="s">
        <v>9527</v>
      </c>
      <c r="BN38" s="8" t="s">
        <v>9528</v>
      </c>
      <c r="BO38" s="14" t="s">
        <v>9529</v>
      </c>
      <c r="BP38" s="14" t="s">
        <v>9530</v>
      </c>
      <c r="BQ38" s="14" t="s">
        <v>9531</v>
      </c>
      <c r="BR38" s="14" t="s">
        <v>9532</v>
      </c>
      <c r="BS38" s="8" t="s">
        <v>81</v>
      </c>
      <c r="BT38" s="13">
        <v>8.35</v>
      </c>
      <c r="BU38" s="3"/>
    </row>
    <row r="39" spans="1:73" ht="15.75" thickBot="1">
      <c r="A39" s="7">
        <v>38</v>
      </c>
      <c r="B39" s="7"/>
      <c r="C39" s="9" t="s">
        <v>2925</v>
      </c>
      <c r="D39" s="8" t="s">
        <v>2926</v>
      </c>
      <c r="E39" s="8" t="s">
        <v>11712</v>
      </c>
      <c r="F39" s="9" t="s">
        <v>2927</v>
      </c>
      <c r="G39" s="9">
        <v>20</v>
      </c>
      <c r="H39" s="8" t="s">
        <v>2928</v>
      </c>
      <c r="I39" s="8" t="s">
        <v>73</v>
      </c>
      <c r="J39" s="8" t="s">
        <v>2929</v>
      </c>
      <c r="K39" s="8" t="s">
        <v>2924</v>
      </c>
      <c r="L39" s="9">
        <v>9594446743</v>
      </c>
      <c r="M39" s="9">
        <v>9082884857</v>
      </c>
      <c r="N39" s="9" t="s">
        <v>2930</v>
      </c>
      <c r="O39" s="9">
        <v>584411862228</v>
      </c>
      <c r="P39" s="9" t="s">
        <v>2931</v>
      </c>
      <c r="Q39" s="9" t="s">
        <v>183</v>
      </c>
      <c r="R39" s="11">
        <v>42917</v>
      </c>
      <c r="S39" s="9">
        <v>2021</v>
      </c>
      <c r="T39" s="8" t="s">
        <v>2932</v>
      </c>
      <c r="U39" s="9">
        <v>426</v>
      </c>
      <c r="V39" s="12">
        <v>85.2</v>
      </c>
      <c r="W39" s="9">
        <v>2015</v>
      </c>
      <c r="X39" s="9" t="s">
        <v>79</v>
      </c>
      <c r="Y39" s="8" t="s">
        <v>2933</v>
      </c>
      <c r="Z39" s="9">
        <v>480</v>
      </c>
      <c r="AA39" s="12">
        <v>73.849999999999994</v>
      </c>
      <c r="AB39" s="9">
        <v>2017</v>
      </c>
      <c r="AC39" s="9" t="s">
        <v>79</v>
      </c>
      <c r="AD39" s="8" t="s">
        <v>81</v>
      </c>
      <c r="AE39" s="8" t="s">
        <v>81</v>
      </c>
      <c r="AF39" s="9" t="s">
        <v>81</v>
      </c>
      <c r="AG39" s="9" t="s">
        <v>81</v>
      </c>
      <c r="AH39" s="9" t="s">
        <v>81</v>
      </c>
      <c r="AI39" s="9" t="s">
        <v>81</v>
      </c>
      <c r="AJ39" s="9" t="s">
        <v>81</v>
      </c>
      <c r="AK39" s="9" t="s">
        <v>81</v>
      </c>
      <c r="AL39" s="9" t="s">
        <v>81</v>
      </c>
      <c r="AM39" s="9">
        <v>0</v>
      </c>
      <c r="AN39" s="13">
        <v>7.06</v>
      </c>
      <c r="AO39" s="13">
        <v>6.3</v>
      </c>
      <c r="AP39" s="13">
        <v>7.58</v>
      </c>
      <c r="AQ39" s="13">
        <v>6.73</v>
      </c>
      <c r="AR39" s="13">
        <v>7.46</v>
      </c>
      <c r="AS39" s="9">
        <v>35.130000000000003</v>
      </c>
      <c r="AT39" s="9">
        <v>7.02</v>
      </c>
      <c r="AU39" s="8" t="s">
        <v>138</v>
      </c>
      <c r="AV39" s="9">
        <v>0</v>
      </c>
      <c r="AW39" s="9">
        <v>0</v>
      </c>
      <c r="AX39" s="9" t="s">
        <v>83</v>
      </c>
      <c r="AY39" s="9" t="s">
        <v>83</v>
      </c>
      <c r="AZ39" s="9" t="s">
        <v>83</v>
      </c>
      <c r="BA39" s="9" t="s">
        <v>83</v>
      </c>
      <c r="BB39" s="8" t="s">
        <v>83</v>
      </c>
      <c r="BC39" s="8" t="s">
        <v>84</v>
      </c>
      <c r="BD39" s="8" t="s">
        <v>81</v>
      </c>
      <c r="BE39" s="8" t="s">
        <v>2934</v>
      </c>
      <c r="BF39" s="8" t="s">
        <v>2935</v>
      </c>
      <c r="BG39" s="8" t="s">
        <v>2936</v>
      </c>
      <c r="BH39" s="8" t="s">
        <v>88</v>
      </c>
      <c r="BI39" s="8" t="s">
        <v>89</v>
      </c>
      <c r="BJ39" s="8" t="s">
        <v>2937</v>
      </c>
      <c r="BK39" s="8" t="s">
        <v>2938</v>
      </c>
      <c r="BL39" s="8" t="s">
        <v>1068</v>
      </c>
      <c r="BM39" s="8" t="s">
        <v>538</v>
      </c>
      <c r="BN39" s="8" t="s">
        <v>2939</v>
      </c>
      <c r="BO39" s="14" t="s">
        <v>2940</v>
      </c>
      <c r="BP39" s="14" t="s">
        <v>2941</v>
      </c>
      <c r="BQ39" s="14" t="s">
        <v>2942</v>
      </c>
      <c r="BR39" s="14" t="s">
        <v>2943</v>
      </c>
      <c r="BS39" s="8" t="s">
        <v>81</v>
      </c>
      <c r="BT39" s="8"/>
      <c r="BU39" s="3"/>
    </row>
    <row r="40" spans="1:73" ht="15.75" thickBot="1">
      <c r="A40" s="7">
        <v>39</v>
      </c>
      <c r="B40" s="7"/>
      <c r="C40" s="9" t="s">
        <v>3882</v>
      </c>
      <c r="D40" s="8" t="s">
        <v>3883</v>
      </c>
      <c r="E40" s="8" t="s">
        <v>11712</v>
      </c>
      <c r="F40" s="10">
        <v>36472</v>
      </c>
      <c r="G40" s="9">
        <v>21</v>
      </c>
      <c r="H40" s="8" t="s">
        <v>3884</v>
      </c>
      <c r="I40" s="8" t="s">
        <v>73</v>
      </c>
      <c r="J40" s="8" t="s">
        <v>3885</v>
      </c>
      <c r="K40" s="8" t="s">
        <v>3881</v>
      </c>
      <c r="L40" s="9">
        <v>8939914899</v>
      </c>
      <c r="M40" s="9">
        <v>8939169699</v>
      </c>
      <c r="N40" s="9" t="s">
        <v>3886</v>
      </c>
      <c r="O40" s="9">
        <v>389153645212</v>
      </c>
      <c r="P40" s="9" t="s">
        <v>3887</v>
      </c>
      <c r="Q40" s="9" t="s">
        <v>183</v>
      </c>
      <c r="R40" s="11">
        <v>42917</v>
      </c>
      <c r="S40" s="9">
        <v>2021</v>
      </c>
      <c r="T40" s="8" t="s">
        <v>3888</v>
      </c>
      <c r="U40" s="9">
        <v>455</v>
      </c>
      <c r="V40" s="12">
        <v>91.6</v>
      </c>
      <c r="W40" s="9">
        <v>2015</v>
      </c>
      <c r="X40" s="9" t="s">
        <v>276</v>
      </c>
      <c r="Y40" s="8" t="s">
        <v>3888</v>
      </c>
      <c r="Z40" s="9">
        <v>409</v>
      </c>
      <c r="AA40" s="12">
        <v>81.8</v>
      </c>
      <c r="AB40" s="9">
        <v>2017</v>
      </c>
      <c r="AC40" s="9" t="s">
        <v>276</v>
      </c>
      <c r="AD40" s="8" t="s">
        <v>81</v>
      </c>
      <c r="AE40" s="8" t="s">
        <v>81</v>
      </c>
      <c r="AF40" s="9" t="s">
        <v>81</v>
      </c>
      <c r="AG40" s="9" t="s">
        <v>81</v>
      </c>
      <c r="AH40" s="9" t="s">
        <v>81</v>
      </c>
      <c r="AI40" s="9" t="s">
        <v>81</v>
      </c>
      <c r="AJ40" s="9" t="s">
        <v>81</v>
      </c>
      <c r="AK40" s="9" t="s">
        <v>81</v>
      </c>
      <c r="AL40" s="9" t="s">
        <v>81</v>
      </c>
      <c r="AM40" s="9">
        <v>0</v>
      </c>
      <c r="AN40" s="13">
        <v>5.9</v>
      </c>
      <c r="AO40" s="13">
        <v>6.86</v>
      </c>
      <c r="AP40" s="13">
        <v>8.6</v>
      </c>
      <c r="AQ40" s="13">
        <v>6.8</v>
      </c>
      <c r="AR40" s="13">
        <v>6.2</v>
      </c>
      <c r="AS40" s="9">
        <v>6.9</v>
      </c>
      <c r="AT40" s="9">
        <v>6.9</v>
      </c>
      <c r="AU40" s="8" t="s">
        <v>138</v>
      </c>
      <c r="AV40" s="9">
        <v>0</v>
      </c>
      <c r="AW40" s="9">
        <v>0</v>
      </c>
      <c r="AX40" s="9" t="s">
        <v>83</v>
      </c>
      <c r="AY40" s="9" t="s">
        <v>83</v>
      </c>
      <c r="AZ40" s="9" t="s">
        <v>83</v>
      </c>
      <c r="BA40" s="9" t="s">
        <v>83</v>
      </c>
      <c r="BB40" s="8" t="s">
        <v>83</v>
      </c>
      <c r="BC40" s="8" t="s">
        <v>84</v>
      </c>
      <c r="BD40" s="8" t="s">
        <v>81</v>
      </c>
      <c r="BE40" s="8" t="s">
        <v>3889</v>
      </c>
      <c r="BF40" s="8" t="s">
        <v>86</v>
      </c>
      <c r="BG40" s="8" t="s">
        <v>3890</v>
      </c>
      <c r="BH40" s="8" t="s">
        <v>3891</v>
      </c>
      <c r="BI40" s="8" t="s">
        <v>89</v>
      </c>
      <c r="BJ40" s="8" t="s">
        <v>3892</v>
      </c>
      <c r="BK40" s="8" t="s">
        <v>3893</v>
      </c>
      <c r="BL40" s="8" t="s">
        <v>81</v>
      </c>
      <c r="BM40" s="8" t="s">
        <v>81</v>
      </c>
      <c r="BN40" s="8" t="s">
        <v>3894</v>
      </c>
      <c r="BO40" s="14" t="s">
        <v>3895</v>
      </c>
      <c r="BP40" s="14" t="s">
        <v>3896</v>
      </c>
      <c r="BQ40" s="8" t="s">
        <v>81</v>
      </c>
      <c r="BR40" s="8" t="s">
        <v>81</v>
      </c>
      <c r="BS40" s="8" t="s">
        <v>81</v>
      </c>
      <c r="BT40" s="8"/>
      <c r="BU40" s="3"/>
    </row>
    <row r="41" spans="1:73" ht="15.75" thickBot="1">
      <c r="A41" s="7">
        <v>40</v>
      </c>
      <c r="B41" s="7"/>
      <c r="C41" s="9" t="s">
        <v>9191</v>
      </c>
      <c r="D41" s="8" t="s">
        <v>9192</v>
      </c>
      <c r="E41" s="8" t="s">
        <v>11712</v>
      </c>
      <c r="F41" s="9" t="s">
        <v>201</v>
      </c>
      <c r="G41" s="9">
        <v>21</v>
      </c>
      <c r="H41" s="8" t="s">
        <v>9193</v>
      </c>
      <c r="I41" s="8" t="s">
        <v>9194</v>
      </c>
      <c r="J41" s="8" t="s">
        <v>9195</v>
      </c>
      <c r="K41" s="8" t="s">
        <v>9190</v>
      </c>
      <c r="L41" s="9">
        <v>9221061048</v>
      </c>
      <c r="M41" s="9">
        <v>8097223157</v>
      </c>
      <c r="N41" s="9" t="s">
        <v>9196</v>
      </c>
      <c r="O41" s="9">
        <v>547119652963</v>
      </c>
      <c r="P41" s="9" t="s">
        <v>81</v>
      </c>
      <c r="Q41" s="9" t="s">
        <v>183</v>
      </c>
      <c r="R41" s="11">
        <v>42917</v>
      </c>
      <c r="S41" s="9">
        <v>2021</v>
      </c>
      <c r="T41" s="8" t="s">
        <v>9197</v>
      </c>
      <c r="U41" s="9">
        <v>379</v>
      </c>
      <c r="V41" s="12">
        <v>75.8</v>
      </c>
      <c r="W41" s="9">
        <v>2015</v>
      </c>
      <c r="X41" s="9" t="s">
        <v>79</v>
      </c>
      <c r="Y41" s="8" t="s">
        <v>9198</v>
      </c>
      <c r="Z41" s="9">
        <v>461</v>
      </c>
      <c r="AA41" s="12">
        <v>70.92</v>
      </c>
      <c r="AB41" s="9">
        <v>2017</v>
      </c>
      <c r="AC41" s="9" t="s">
        <v>79</v>
      </c>
      <c r="AD41" s="8" t="s">
        <v>81</v>
      </c>
      <c r="AE41" s="8" t="s">
        <v>81</v>
      </c>
      <c r="AF41" s="9" t="s">
        <v>81</v>
      </c>
      <c r="AG41" s="9" t="s">
        <v>81</v>
      </c>
      <c r="AH41" s="9" t="s">
        <v>81</v>
      </c>
      <c r="AI41" s="9" t="s">
        <v>81</v>
      </c>
      <c r="AJ41" s="9" t="s">
        <v>81</v>
      </c>
      <c r="AK41" s="9" t="s">
        <v>81</v>
      </c>
      <c r="AL41" s="9" t="s">
        <v>81</v>
      </c>
      <c r="AM41" s="9">
        <v>0</v>
      </c>
      <c r="AN41" s="13">
        <v>6.43</v>
      </c>
      <c r="AO41" s="13">
        <v>6.96</v>
      </c>
      <c r="AP41" s="13">
        <v>6.85</v>
      </c>
      <c r="AQ41" s="13">
        <v>6.58</v>
      </c>
      <c r="AR41" s="13">
        <v>6.46</v>
      </c>
      <c r="AS41" s="9">
        <v>41.16</v>
      </c>
      <c r="AT41" s="9">
        <v>6.86</v>
      </c>
      <c r="AU41" s="8" t="s">
        <v>82</v>
      </c>
      <c r="AV41" s="9">
        <v>0</v>
      </c>
      <c r="AW41" s="9">
        <v>1</v>
      </c>
      <c r="AX41" s="9" t="s">
        <v>83</v>
      </c>
      <c r="AY41" s="9" t="s">
        <v>83</v>
      </c>
      <c r="AZ41" s="9" t="s">
        <v>83</v>
      </c>
      <c r="BA41" s="9" t="s">
        <v>83</v>
      </c>
      <c r="BB41" s="8" t="s">
        <v>83</v>
      </c>
      <c r="BC41" s="8" t="s">
        <v>84</v>
      </c>
      <c r="BD41" s="8" t="s">
        <v>81</v>
      </c>
      <c r="BE41" s="8" t="s">
        <v>9199</v>
      </c>
      <c r="BF41" s="8" t="s">
        <v>1005</v>
      </c>
      <c r="BG41" s="8" t="s">
        <v>9200</v>
      </c>
      <c r="BH41" s="8" t="s">
        <v>88</v>
      </c>
      <c r="BI41" s="8" t="s">
        <v>89</v>
      </c>
      <c r="BJ41" s="8" t="s">
        <v>9201</v>
      </c>
      <c r="BK41" s="8" t="s">
        <v>9202</v>
      </c>
      <c r="BL41" s="8" t="s">
        <v>9203</v>
      </c>
      <c r="BM41" s="8" t="s">
        <v>9204</v>
      </c>
      <c r="BN41" s="8" t="s">
        <v>9205</v>
      </c>
      <c r="BO41" s="14" t="s">
        <v>9206</v>
      </c>
      <c r="BP41" s="14" t="s">
        <v>9207</v>
      </c>
      <c r="BQ41" s="14" t="s">
        <v>9208</v>
      </c>
      <c r="BR41" s="14" t="s">
        <v>9209</v>
      </c>
      <c r="BS41" s="8" t="s">
        <v>81</v>
      </c>
      <c r="BT41" s="13">
        <v>7.88</v>
      </c>
      <c r="BU41" s="3"/>
    </row>
    <row r="42" spans="1:73" ht="15.75" thickBot="1">
      <c r="A42" s="7">
        <v>41</v>
      </c>
      <c r="B42" s="7"/>
      <c r="C42" s="9" t="s">
        <v>10762</v>
      </c>
      <c r="D42" s="8" t="s">
        <v>10763</v>
      </c>
      <c r="E42" s="8" t="s">
        <v>11712</v>
      </c>
      <c r="F42" s="9" t="s">
        <v>8217</v>
      </c>
      <c r="G42" s="9">
        <v>21</v>
      </c>
      <c r="H42" s="8" t="s">
        <v>10764</v>
      </c>
      <c r="I42" s="8" t="s">
        <v>591</v>
      </c>
      <c r="J42" s="8" t="s">
        <v>10765</v>
      </c>
      <c r="K42" s="8" t="s">
        <v>10761</v>
      </c>
      <c r="L42" s="9">
        <v>26822887</v>
      </c>
      <c r="M42" s="9">
        <v>9820584603</v>
      </c>
      <c r="N42" s="9" t="s">
        <v>10766</v>
      </c>
      <c r="O42" s="9">
        <v>638284040579</v>
      </c>
      <c r="P42" s="9" t="s">
        <v>1869</v>
      </c>
      <c r="Q42" s="9" t="s">
        <v>183</v>
      </c>
      <c r="R42" s="11">
        <v>42917</v>
      </c>
      <c r="S42" s="9">
        <v>2021</v>
      </c>
      <c r="T42" s="8" t="s">
        <v>10767</v>
      </c>
      <c r="U42" s="9">
        <v>453</v>
      </c>
      <c r="V42" s="12">
        <v>90.6</v>
      </c>
      <c r="W42" s="9">
        <v>2015</v>
      </c>
      <c r="X42" s="9" t="s">
        <v>79</v>
      </c>
      <c r="Y42" s="8" t="s">
        <v>10768</v>
      </c>
      <c r="Z42" s="9">
        <v>390</v>
      </c>
      <c r="AA42" s="12">
        <v>60</v>
      </c>
      <c r="AB42" s="9">
        <v>2017</v>
      </c>
      <c r="AC42" s="9" t="s">
        <v>79</v>
      </c>
      <c r="AD42" s="8" t="s">
        <v>81</v>
      </c>
      <c r="AE42" s="8" t="s">
        <v>81</v>
      </c>
      <c r="AF42" s="9" t="s">
        <v>81</v>
      </c>
      <c r="AG42" s="9" t="s">
        <v>81</v>
      </c>
      <c r="AH42" s="9" t="s">
        <v>81</v>
      </c>
      <c r="AI42" s="9" t="s">
        <v>81</v>
      </c>
      <c r="AJ42" s="9" t="s">
        <v>81</v>
      </c>
      <c r="AK42" s="9" t="s">
        <v>81</v>
      </c>
      <c r="AL42" s="9" t="s">
        <v>81</v>
      </c>
      <c r="AM42" s="9">
        <v>0</v>
      </c>
      <c r="AN42" s="13">
        <v>6.28</v>
      </c>
      <c r="AO42" s="13">
        <v>6.44</v>
      </c>
      <c r="AP42" s="13">
        <v>6.27</v>
      </c>
      <c r="AQ42" s="13">
        <v>6.65</v>
      </c>
      <c r="AR42" s="13">
        <v>6.69</v>
      </c>
      <c r="AS42" s="9">
        <v>40.83</v>
      </c>
      <c r="AT42" s="9">
        <v>6.8049999999999997</v>
      </c>
      <c r="AU42" s="8" t="s">
        <v>82</v>
      </c>
      <c r="AV42" s="9">
        <v>0</v>
      </c>
      <c r="AW42" s="9">
        <v>2</v>
      </c>
      <c r="AX42" s="9" t="s">
        <v>83</v>
      </c>
      <c r="AY42" s="9" t="s">
        <v>83</v>
      </c>
      <c r="AZ42" s="9" t="s">
        <v>83</v>
      </c>
      <c r="BA42" s="9" t="s">
        <v>83</v>
      </c>
      <c r="BB42" s="8" t="s">
        <v>83</v>
      </c>
      <c r="BC42" s="8" t="s">
        <v>84</v>
      </c>
      <c r="BD42" s="8" t="s">
        <v>81</v>
      </c>
      <c r="BE42" s="8" t="s">
        <v>10769</v>
      </c>
      <c r="BF42" s="8" t="s">
        <v>1892</v>
      </c>
      <c r="BG42" s="8" t="s">
        <v>10770</v>
      </c>
      <c r="BH42" s="8" t="s">
        <v>118</v>
      </c>
      <c r="BI42" s="8" t="s">
        <v>89</v>
      </c>
      <c r="BJ42" s="8" t="s">
        <v>10771</v>
      </c>
      <c r="BK42" s="8" t="s">
        <v>10772</v>
      </c>
      <c r="BL42" s="8" t="s">
        <v>10773</v>
      </c>
      <c r="BM42" s="8" t="s">
        <v>2264</v>
      </c>
      <c r="BN42" s="8" t="s">
        <v>10774</v>
      </c>
      <c r="BO42" s="14" t="s">
        <v>10775</v>
      </c>
      <c r="BP42" s="14" t="s">
        <v>10776</v>
      </c>
      <c r="BQ42" s="14" t="s">
        <v>10777</v>
      </c>
      <c r="BR42" s="14" t="s">
        <v>10778</v>
      </c>
      <c r="BS42" s="8" t="s">
        <v>10779</v>
      </c>
      <c r="BT42" s="13">
        <v>8.5</v>
      </c>
      <c r="BU42" s="3"/>
    </row>
    <row r="43" spans="1:73" ht="15.75" thickBot="1">
      <c r="A43" s="7">
        <v>42</v>
      </c>
      <c r="B43" s="7"/>
      <c r="C43" s="9" t="s">
        <v>5355</v>
      </c>
      <c r="D43" s="8" t="s">
        <v>5356</v>
      </c>
      <c r="E43" s="8" t="s">
        <v>11712</v>
      </c>
      <c r="F43" s="10">
        <v>36353</v>
      </c>
      <c r="G43" s="9">
        <v>20</v>
      </c>
      <c r="H43" s="8" t="s">
        <v>5357</v>
      </c>
      <c r="I43" s="8" t="s">
        <v>5358</v>
      </c>
      <c r="J43" s="8" t="s">
        <v>5359</v>
      </c>
      <c r="K43" s="8" t="s">
        <v>5354</v>
      </c>
      <c r="L43" s="9">
        <v>9637472768</v>
      </c>
      <c r="M43" s="9">
        <v>9637472768</v>
      </c>
      <c r="N43" s="9" t="s">
        <v>5360</v>
      </c>
      <c r="O43" s="9">
        <v>854158497126</v>
      </c>
      <c r="P43" s="9" t="s">
        <v>5361</v>
      </c>
      <c r="Q43" s="9" t="s">
        <v>183</v>
      </c>
      <c r="R43" s="11">
        <v>42917</v>
      </c>
      <c r="S43" s="9">
        <v>2021</v>
      </c>
      <c r="T43" s="8" t="s">
        <v>5362</v>
      </c>
      <c r="U43" s="9">
        <v>387</v>
      </c>
      <c r="V43" s="12">
        <v>77.400000000000006</v>
      </c>
      <c r="W43" s="9">
        <v>2015</v>
      </c>
      <c r="X43" s="9" t="s">
        <v>276</v>
      </c>
      <c r="Y43" s="8" t="s">
        <v>5363</v>
      </c>
      <c r="Z43" s="9">
        <v>443</v>
      </c>
      <c r="AA43" s="12">
        <v>68.150000000000006</v>
      </c>
      <c r="AB43" s="9">
        <v>2017</v>
      </c>
      <c r="AC43" s="9" t="s">
        <v>79</v>
      </c>
      <c r="AD43" s="8" t="s">
        <v>245</v>
      </c>
      <c r="AE43" s="8" t="s">
        <v>245</v>
      </c>
      <c r="AF43" s="9" t="s">
        <v>245</v>
      </c>
      <c r="AG43" s="9" t="s">
        <v>245</v>
      </c>
      <c r="AH43" s="9" t="s">
        <v>245</v>
      </c>
      <c r="AI43" s="9" t="s">
        <v>81</v>
      </c>
      <c r="AJ43" s="9" t="s">
        <v>81</v>
      </c>
      <c r="AK43" s="9" t="s">
        <v>245</v>
      </c>
      <c r="AL43" s="9" t="s">
        <v>245</v>
      </c>
      <c r="AM43" s="9">
        <v>0</v>
      </c>
      <c r="AN43" s="13">
        <v>7.5</v>
      </c>
      <c r="AO43" s="13">
        <v>6.81</v>
      </c>
      <c r="AP43" s="13">
        <v>6.96</v>
      </c>
      <c r="AQ43" s="13">
        <v>6.19</v>
      </c>
      <c r="AR43" s="13">
        <v>6.5</v>
      </c>
      <c r="AS43" s="9">
        <v>33.96</v>
      </c>
      <c r="AT43" s="9">
        <v>6.7919999999999998</v>
      </c>
      <c r="AU43" s="8" t="s">
        <v>138</v>
      </c>
      <c r="AV43" s="9">
        <v>0</v>
      </c>
      <c r="AW43" s="9">
        <v>0</v>
      </c>
      <c r="AX43" s="9" t="s">
        <v>83</v>
      </c>
      <c r="AY43" s="9" t="s">
        <v>83</v>
      </c>
      <c r="AZ43" s="9" t="s">
        <v>83</v>
      </c>
      <c r="BA43" s="9" t="s">
        <v>83</v>
      </c>
      <c r="BB43" s="8" t="s">
        <v>83</v>
      </c>
      <c r="BC43" s="8" t="s">
        <v>84</v>
      </c>
      <c r="BD43" s="8" t="s">
        <v>245</v>
      </c>
      <c r="BE43" s="8" t="s">
        <v>5364</v>
      </c>
      <c r="BF43" s="8" t="s">
        <v>1793</v>
      </c>
      <c r="BG43" s="8" t="s">
        <v>5365</v>
      </c>
      <c r="BH43" s="8" t="s">
        <v>118</v>
      </c>
      <c r="BI43" s="8" t="s">
        <v>89</v>
      </c>
      <c r="BJ43" s="8" t="s">
        <v>5366</v>
      </c>
      <c r="BK43" s="8" t="s">
        <v>5367</v>
      </c>
      <c r="BL43" s="8" t="s">
        <v>5368</v>
      </c>
      <c r="BM43" s="8" t="s">
        <v>5369</v>
      </c>
      <c r="BN43" s="8" t="s">
        <v>5370</v>
      </c>
      <c r="BO43" s="14" t="s">
        <v>5371</v>
      </c>
      <c r="BP43" s="14" t="s">
        <v>5372</v>
      </c>
      <c r="BQ43" s="14" t="s">
        <v>5373</v>
      </c>
      <c r="BR43" s="14" t="s">
        <v>5374</v>
      </c>
      <c r="BS43" s="8" t="s">
        <v>81</v>
      </c>
      <c r="BT43" s="8"/>
      <c r="BU43" s="3"/>
    </row>
    <row r="44" spans="1:73" ht="15.75" thickBot="1">
      <c r="A44" s="7">
        <v>43</v>
      </c>
      <c r="B44" s="7"/>
      <c r="C44" s="9" t="s">
        <v>8898</v>
      </c>
      <c r="D44" s="8" t="s">
        <v>8899</v>
      </c>
      <c r="E44" s="8" t="s">
        <v>11712</v>
      </c>
      <c r="F44" s="9" t="s">
        <v>2184</v>
      </c>
      <c r="G44" s="9">
        <v>21</v>
      </c>
      <c r="H44" s="8" t="s">
        <v>8900</v>
      </c>
      <c r="I44" s="8" t="s">
        <v>73</v>
      </c>
      <c r="J44" s="8" t="s">
        <v>8901</v>
      </c>
      <c r="K44" s="8" t="s">
        <v>8897</v>
      </c>
      <c r="L44" s="9">
        <v>9930543735</v>
      </c>
      <c r="M44" s="9">
        <v>9930543735</v>
      </c>
      <c r="N44" s="9" t="s">
        <v>8902</v>
      </c>
      <c r="O44" s="9">
        <v>417050526876</v>
      </c>
      <c r="P44" s="9" t="s">
        <v>8903</v>
      </c>
      <c r="Q44" s="9" t="s">
        <v>183</v>
      </c>
      <c r="R44" s="11">
        <v>42917</v>
      </c>
      <c r="S44" s="9">
        <v>2021</v>
      </c>
      <c r="T44" s="8" t="s">
        <v>8904</v>
      </c>
      <c r="U44" s="9">
        <v>446</v>
      </c>
      <c r="V44" s="12">
        <v>89.2</v>
      </c>
      <c r="W44" s="9">
        <v>2015</v>
      </c>
      <c r="X44" s="9" t="s">
        <v>79</v>
      </c>
      <c r="Y44" s="8" t="s">
        <v>3391</v>
      </c>
      <c r="Z44" s="9">
        <v>435</v>
      </c>
      <c r="AA44" s="12">
        <v>66.92</v>
      </c>
      <c r="AB44" s="9">
        <v>2017</v>
      </c>
      <c r="AC44" s="9" t="s">
        <v>79</v>
      </c>
      <c r="AD44" s="8" t="s">
        <v>81</v>
      </c>
      <c r="AE44" s="8" t="s">
        <v>81</v>
      </c>
      <c r="AF44" s="9" t="s">
        <v>81</v>
      </c>
      <c r="AG44" s="9" t="s">
        <v>81</v>
      </c>
      <c r="AH44" s="9" t="s">
        <v>81</v>
      </c>
      <c r="AI44" s="9" t="s">
        <v>81</v>
      </c>
      <c r="AJ44" s="9" t="s">
        <v>81</v>
      </c>
      <c r="AK44" s="9" t="s">
        <v>81</v>
      </c>
      <c r="AL44" s="9" t="s">
        <v>81</v>
      </c>
      <c r="AM44" s="9">
        <v>0</v>
      </c>
      <c r="AN44" s="13">
        <v>6.63</v>
      </c>
      <c r="AO44" s="13">
        <v>6.59</v>
      </c>
      <c r="AP44" s="13">
        <v>6.69</v>
      </c>
      <c r="AQ44" s="13">
        <v>6.35</v>
      </c>
      <c r="AR44" s="13">
        <v>6.46</v>
      </c>
      <c r="AS44" s="9">
        <v>40.18</v>
      </c>
      <c r="AT44" s="9">
        <v>6.69</v>
      </c>
      <c r="AU44" s="8" t="s">
        <v>82</v>
      </c>
      <c r="AV44" s="9">
        <v>0</v>
      </c>
      <c r="AW44" s="9">
        <v>3</v>
      </c>
      <c r="AX44" s="9" t="s">
        <v>83</v>
      </c>
      <c r="AY44" s="9" t="s">
        <v>83</v>
      </c>
      <c r="AZ44" s="9" t="s">
        <v>83</v>
      </c>
      <c r="BA44" s="9" t="s">
        <v>83</v>
      </c>
      <c r="BB44" s="8" t="s">
        <v>83</v>
      </c>
      <c r="BC44" s="8" t="s">
        <v>84</v>
      </c>
      <c r="BD44" s="8" t="s">
        <v>81</v>
      </c>
      <c r="BE44" s="8" t="s">
        <v>8905</v>
      </c>
      <c r="BF44" s="8" t="s">
        <v>8906</v>
      </c>
      <c r="BG44" s="8" t="s">
        <v>8907</v>
      </c>
      <c r="BH44" s="8" t="s">
        <v>88</v>
      </c>
      <c r="BI44" s="8" t="s">
        <v>89</v>
      </c>
      <c r="BJ44" s="8" t="s">
        <v>8908</v>
      </c>
      <c r="BK44" s="8" t="s">
        <v>169</v>
      </c>
      <c r="BL44" s="8" t="s">
        <v>8909</v>
      </c>
      <c r="BM44" s="8" t="s">
        <v>8910</v>
      </c>
      <c r="BN44" s="8" t="s">
        <v>8911</v>
      </c>
      <c r="BO44" s="14" t="s">
        <v>8912</v>
      </c>
      <c r="BP44" s="14" t="s">
        <v>8913</v>
      </c>
      <c r="BQ44" s="14" t="s">
        <v>8914</v>
      </c>
      <c r="BR44" s="14" t="s">
        <v>8915</v>
      </c>
      <c r="BS44" s="8" t="s">
        <v>81</v>
      </c>
      <c r="BT44" s="13">
        <v>7.46</v>
      </c>
      <c r="BU44" s="3"/>
    </row>
    <row r="45" spans="1:73" ht="15.75" thickBot="1">
      <c r="A45" s="7">
        <v>44</v>
      </c>
      <c r="B45" s="7"/>
      <c r="C45" s="9" t="s">
        <v>10073</v>
      </c>
      <c r="D45" s="8" t="s">
        <v>10074</v>
      </c>
      <c r="E45" s="8" t="s">
        <v>11712</v>
      </c>
      <c r="F45" s="10">
        <v>36201</v>
      </c>
      <c r="G45" s="9">
        <v>20</v>
      </c>
      <c r="H45" s="8" t="s">
        <v>10075</v>
      </c>
      <c r="I45" s="8" t="s">
        <v>73</v>
      </c>
      <c r="J45" s="8" t="s">
        <v>10076</v>
      </c>
      <c r="K45" s="8" t="s">
        <v>10072</v>
      </c>
      <c r="L45" s="9">
        <v>8879659896</v>
      </c>
      <c r="M45" s="9">
        <v>8879659896</v>
      </c>
      <c r="N45" s="9" t="s">
        <v>10077</v>
      </c>
      <c r="O45" s="9">
        <v>259480117087</v>
      </c>
      <c r="P45" s="9" t="s">
        <v>10078</v>
      </c>
      <c r="Q45" s="9" t="s">
        <v>183</v>
      </c>
      <c r="R45" s="11">
        <v>42917</v>
      </c>
      <c r="S45" s="9">
        <v>2021</v>
      </c>
      <c r="T45" s="8" t="s">
        <v>10079</v>
      </c>
      <c r="U45" s="9">
        <v>440</v>
      </c>
      <c r="V45" s="12">
        <v>88</v>
      </c>
      <c r="W45" s="9">
        <v>2015</v>
      </c>
      <c r="X45" s="9" t="s">
        <v>79</v>
      </c>
      <c r="Y45" s="8" t="s">
        <v>10080</v>
      </c>
      <c r="Z45" s="9">
        <v>423</v>
      </c>
      <c r="AA45" s="12">
        <v>65.08</v>
      </c>
      <c r="AB45" s="9">
        <v>2017</v>
      </c>
      <c r="AC45" s="9" t="s">
        <v>79</v>
      </c>
      <c r="AD45" s="8" t="s">
        <v>81</v>
      </c>
      <c r="AE45" s="8" t="s">
        <v>81</v>
      </c>
      <c r="AF45" s="9" t="s">
        <v>10081</v>
      </c>
      <c r="AG45" s="9" t="s">
        <v>81</v>
      </c>
      <c r="AH45" s="9" t="s">
        <v>81</v>
      </c>
      <c r="AI45" s="9" t="s">
        <v>81</v>
      </c>
      <c r="AJ45" s="9" t="s">
        <v>81</v>
      </c>
      <c r="AK45" s="9" t="s">
        <v>81</v>
      </c>
      <c r="AL45" s="9" t="s">
        <v>81</v>
      </c>
      <c r="AM45" s="9">
        <v>0</v>
      </c>
      <c r="AN45" s="13">
        <v>6</v>
      </c>
      <c r="AO45" s="13">
        <v>6.26</v>
      </c>
      <c r="AP45" s="13">
        <v>5.54</v>
      </c>
      <c r="AQ45" s="13">
        <v>6.46</v>
      </c>
      <c r="AR45" s="13">
        <v>7.5</v>
      </c>
      <c r="AS45" s="9">
        <v>40.11</v>
      </c>
      <c r="AT45" s="9">
        <v>6.69</v>
      </c>
      <c r="AU45" s="8" t="s">
        <v>82</v>
      </c>
      <c r="AV45" s="9">
        <v>0</v>
      </c>
      <c r="AW45" s="9">
        <v>3</v>
      </c>
      <c r="AX45" s="9" t="s">
        <v>83</v>
      </c>
      <c r="AY45" s="9" t="s">
        <v>83</v>
      </c>
      <c r="AZ45" s="9" t="s">
        <v>83</v>
      </c>
      <c r="BA45" s="9" t="s">
        <v>83</v>
      </c>
      <c r="BB45" s="8" t="s">
        <v>83</v>
      </c>
      <c r="BC45" s="8" t="s">
        <v>84</v>
      </c>
      <c r="BD45" s="8" t="s">
        <v>81</v>
      </c>
      <c r="BE45" s="8" t="s">
        <v>10082</v>
      </c>
      <c r="BF45" s="8" t="s">
        <v>6982</v>
      </c>
      <c r="BG45" s="8" t="s">
        <v>10083</v>
      </c>
      <c r="BH45" s="8" t="s">
        <v>762</v>
      </c>
      <c r="BI45" s="8" t="s">
        <v>89</v>
      </c>
      <c r="BJ45" s="8" t="s">
        <v>295</v>
      </c>
      <c r="BK45" s="8" t="s">
        <v>10084</v>
      </c>
      <c r="BL45" s="8" t="s">
        <v>1068</v>
      </c>
      <c r="BM45" s="8" t="s">
        <v>908</v>
      </c>
      <c r="BN45" s="8" t="s">
        <v>10085</v>
      </c>
      <c r="BO45" s="14" t="s">
        <v>10086</v>
      </c>
      <c r="BP45" s="14" t="s">
        <v>10087</v>
      </c>
      <c r="BQ45" s="14" t="s">
        <v>10088</v>
      </c>
      <c r="BR45" s="8" t="s">
        <v>10089</v>
      </c>
      <c r="BS45" s="8" t="s">
        <v>81</v>
      </c>
      <c r="BT45" s="13">
        <v>8.35</v>
      </c>
      <c r="BU45" s="3"/>
    </row>
    <row r="46" spans="1:73" ht="15.75" thickBot="1">
      <c r="A46" s="7">
        <v>45</v>
      </c>
      <c r="B46" s="7"/>
      <c r="C46" s="9" t="s">
        <v>7510</v>
      </c>
      <c r="D46" s="8" t="s">
        <v>7511</v>
      </c>
      <c r="E46" s="8" t="s">
        <v>11712</v>
      </c>
      <c r="F46" s="10">
        <v>36592</v>
      </c>
      <c r="G46" s="9">
        <v>20</v>
      </c>
      <c r="H46" s="8" t="s">
        <v>7512</v>
      </c>
      <c r="I46" s="8" t="s">
        <v>73</v>
      </c>
      <c r="J46" s="8" t="s">
        <v>7513</v>
      </c>
      <c r="K46" s="8" t="s">
        <v>7509</v>
      </c>
      <c r="L46" s="9">
        <v>9137570571</v>
      </c>
      <c r="M46" s="9">
        <v>9137570571</v>
      </c>
      <c r="N46" s="9" t="s">
        <v>134</v>
      </c>
      <c r="O46" s="9">
        <v>859331261858</v>
      </c>
      <c r="P46" s="9" t="s">
        <v>134</v>
      </c>
      <c r="Q46" s="9" t="s">
        <v>183</v>
      </c>
      <c r="R46" s="11">
        <v>42917</v>
      </c>
      <c r="S46" s="9">
        <v>2021</v>
      </c>
      <c r="T46" s="8" t="s">
        <v>7514</v>
      </c>
      <c r="U46" s="9">
        <v>432</v>
      </c>
      <c r="V46" s="12">
        <v>86.4</v>
      </c>
      <c r="W46" s="9">
        <v>2015</v>
      </c>
      <c r="X46" s="9" t="s">
        <v>79</v>
      </c>
      <c r="Y46" s="8" t="s">
        <v>7515</v>
      </c>
      <c r="Z46" s="9">
        <v>426</v>
      </c>
      <c r="AA46" s="12">
        <v>65.540000000000006</v>
      </c>
      <c r="AB46" s="9">
        <v>2017</v>
      </c>
      <c r="AC46" s="9" t="s">
        <v>79</v>
      </c>
      <c r="AD46" s="8" t="s">
        <v>81</v>
      </c>
      <c r="AE46" s="8" t="s">
        <v>81</v>
      </c>
      <c r="AF46" s="9" t="s">
        <v>81</v>
      </c>
      <c r="AG46" s="9" t="s">
        <v>81</v>
      </c>
      <c r="AH46" s="9" t="s">
        <v>81</v>
      </c>
      <c r="AI46" s="9" t="s">
        <v>81</v>
      </c>
      <c r="AJ46" s="9" t="s">
        <v>81</v>
      </c>
      <c r="AK46" s="9" t="s">
        <v>81</v>
      </c>
      <c r="AL46" s="9" t="s">
        <v>81</v>
      </c>
      <c r="AM46" s="9">
        <v>0</v>
      </c>
      <c r="AN46" s="13">
        <v>5.82</v>
      </c>
      <c r="AO46" s="13">
        <v>6.06</v>
      </c>
      <c r="AP46" s="13">
        <v>6.02</v>
      </c>
      <c r="AQ46" s="13">
        <v>6.69</v>
      </c>
      <c r="AR46" s="13">
        <v>6.89</v>
      </c>
      <c r="AS46" s="9">
        <v>40.049999999999997</v>
      </c>
      <c r="AT46" s="9">
        <v>6.6749999999999998</v>
      </c>
      <c r="AU46" s="8" t="s">
        <v>82</v>
      </c>
      <c r="AV46" s="9">
        <v>0</v>
      </c>
      <c r="AW46" s="9">
        <v>3</v>
      </c>
      <c r="AX46" s="9" t="s">
        <v>83</v>
      </c>
      <c r="AY46" s="9" t="s">
        <v>83</v>
      </c>
      <c r="AZ46" s="9" t="s">
        <v>83</v>
      </c>
      <c r="BA46" s="9" t="s">
        <v>83</v>
      </c>
      <c r="BB46" s="8" t="s">
        <v>83</v>
      </c>
      <c r="BC46" s="8" t="s">
        <v>84</v>
      </c>
      <c r="BD46" s="8" t="s">
        <v>81</v>
      </c>
      <c r="BE46" s="8" t="s">
        <v>7516</v>
      </c>
      <c r="BF46" s="8" t="s">
        <v>86</v>
      </c>
      <c r="BG46" s="8" t="s">
        <v>7517</v>
      </c>
      <c r="BH46" s="8" t="s">
        <v>88</v>
      </c>
      <c r="BI46" s="8" t="s">
        <v>89</v>
      </c>
      <c r="BJ46" s="8" t="s">
        <v>81</v>
      </c>
      <c r="BK46" s="8" t="s">
        <v>7518</v>
      </c>
      <c r="BL46" s="8" t="s">
        <v>7519</v>
      </c>
      <c r="BM46" s="8" t="s">
        <v>2264</v>
      </c>
      <c r="BN46" s="8" t="s">
        <v>7520</v>
      </c>
      <c r="BO46" s="14" t="s">
        <v>7521</v>
      </c>
      <c r="BP46" s="14" t="s">
        <v>7522</v>
      </c>
      <c r="BQ46" s="14" t="s">
        <v>7523</v>
      </c>
      <c r="BR46" s="14" t="s">
        <v>7524</v>
      </c>
      <c r="BS46" s="8" t="s">
        <v>81</v>
      </c>
      <c r="BT46" s="13">
        <v>8.57</v>
      </c>
      <c r="BU46" s="3"/>
    </row>
    <row r="47" spans="1:73" ht="15.75" thickBot="1">
      <c r="A47" s="7">
        <v>46</v>
      </c>
      <c r="B47" s="7"/>
      <c r="C47" s="9" t="s">
        <v>6295</v>
      </c>
      <c r="D47" s="8" t="s">
        <v>6296</v>
      </c>
      <c r="E47" s="8" t="s">
        <v>11712</v>
      </c>
      <c r="F47" s="9" t="s">
        <v>2597</v>
      </c>
      <c r="G47" s="9">
        <v>21</v>
      </c>
      <c r="H47" s="8" t="s">
        <v>6297</v>
      </c>
      <c r="I47" s="8" t="s">
        <v>73</v>
      </c>
      <c r="J47" s="8" t="s">
        <v>6298</v>
      </c>
      <c r="K47" s="8" t="s">
        <v>6294</v>
      </c>
      <c r="L47" s="9">
        <v>7208013501</v>
      </c>
      <c r="M47" s="9">
        <v>8767417721</v>
      </c>
      <c r="N47" s="9" t="s">
        <v>6299</v>
      </c>
      <c r="O47" s="9">
        <v>925483258620</v>
      </c>
      <c r="P47" s="9" t="s">
        <v>6300</v>
      </c>
      <c r="Q47" s="9" t="s">
        <v>183</v>
      </c>
      <c r="R47" s="11">
        <v>42917</v>
      </c>
      <c r="S47" s="9">
        <v>2021</v>
      </c>
      <c r="T47" s="8" t="s">
        <v>6301</v>
      </c>
      <c r="U47" s="9">
        <v>525</v>
      </c>
      <c r="V47" s="12">
        <v>87.5</v>
      </c>
      <c r="W47" s="9">
        <v>2015</v>
      </c>
      <c r="X47" s="9" t="s">
        <v>398</v>
      </c>
      <c r="Y47" s="8" t="s">
        <v>6302</v>
      </c>
      <c r="Z47" s="9">
        <v>441</v>
      </c>
      <c r="AA47" s="12">
        <v>67.849999999999994</v>
      </c>
      <c r="AB47" s="9" t="s">
        <v>81</v>
      </c>
      <c r="AC47" s="9" t="s">
        <v>79</v>
      </c>
      <c r="AD47" s="8" t="s">
        <v>81</v>
      </c>
      <c r="AE47" s="8" t="s">
        <v>81</v>
      </c>
      <c r="AF47" s="9" t="s">
        <v>81</v>
      </c>
      <c r="AG47" s="9" t="s">
        <v>81</v>
      </c>
      <c r="AH47" s="9" t="s">
        <v>81</v>
      </c>
      <c r="AI47" s="9" t="s">
        <v>81</v>
      </c>
      <c r="AJ47" s="9" t="s">
        <v>81</v>
      </c>
      <c r="AK47" s="9" t="s">
        <v>4688</v>
      </c>
      <c r="AL47" s="9" t="s">
        <v>81</v>
      </c>
      <c r="AM47" s="9">
        <v>0</v>
      </c>
      <c r="AN47" s="13">
        <v>6.78</v>
      </c>
      <c r="AO47" s="13">
        <v>6.22</v>
      </c>
      <c r="AP47" s="13">
        <v>7.19</v>
      </c>
      <c r="AQ47" s="13">
        <v>5.46</v>
      </c>
      <c r="AR47" s="13">
        <v>6.42</v>
      </c>
      <c r="AS47" s="9">
        <v>39.880000000000003</v>
      </c>
      <c r="AT47" s="9">
        <v>6.65</v>
      </c>
      <c r="AU47" s="8" t="s">
        <v>82</v>
      </c>
      <c r="AV47" s="9">
        <v>0</v>
      </c>
      <c r="AW47" s="9">
        <v>1</v>
      </c>
      <c r="AX47" s="9" t="s">
        <v>83</v>
      </c>
      <c r="AY47" s="9" t="s">
        <v>83</v>
      </c>
      <c r="AZ47" s="9" t="s">
        <v>83</v>
      </c>
      <c r="BA47" s="9" t="s">
        <v>83</v>
      </c>
      <c r="BB47" s="8" t="s">
        <v>83</v>
      </c>
      <c r="BC47" s="8" t="s">
        <v>84</v>
      </c>
      <c r="BD47" s="8" t="s">
        <v>81</v>
      </c>
      <c r="BE47" s="8" t="s">
        <v>6303</v>
      </c>
      <c r="BF47" s="8" t="s">
        <v>86</v>
      </c>
      <c r="BG47" s="8" t="s">
        <v>6304</v>
      </c>
      <c r="BH47" s="8" t="s">
        <v>4540</v>
      </c>
      <c r="BI47" s="8" t="s">
        <v>89</v>
      </c>
      <c r="BJ47" s="8" t="s">
        <v>6305</v>
      </c>
      <c r="BK47" s="8" t="s">
        <v>6306</v>
      </c>
      <c r="BL47" s="8" t="s">
        <v>6307</v>
      </c>
      <c r="BM47" s="8" t="s">
        <v>6308</v>
      </c>
      <c r="BN47" s="8" t="s">
        <v>320</v>
      </c>
      <c r="BO47" s="14" t="s">
        <v>6309</v>
      </c>
      <c r="BP47" s="14" t="s">
        <v>6310</v>
      </c>
      <c r="BQ47" s="14" t="s">
        <v>6311</v>
      </c>
      <c r="BR47" s="14" t="s">
        <v>6312</v>
      </c>
      <c r="BS47" s="8" t="s">
        <v>81</v>
      </c>
      <c r="BT47" s="13">
        <v>7.81</v>
      </c>
      <c r="BU47" s="3"/>
    </row>
    <row r="48" spans="1:73" ht="15.75" thickBot="1">
      <c r="A48" s="7">
        <v>47</v>
      </c>
      <c r="B48" s="7"/>
      <c r="C48" s="9" t="s">
        <v>8642</v>
      </c>
      <c r="D48" s="8" t="s">
        <v>8643</v>
      </c>
      <c r="E48" s="8" t="s">
        <v>11712</v>
      </c>
      <c r="F48" s="9" t="s">
        <v>8644</v>
      </c>
      <c r="G48" s="9">
        <v>21</v>
      </c>
      <c r="H48" s="8" t="s">
        <v>8645</v>
      </c>
      <c r="I48" s="8" t="s">
        <v>73</v>
      </c>
      <c r="J48" s="8" t="s">
        <v>8646</v>
      </c>
      <c r="K48" s="8" t="s">
        <v>8647</v>
      </c>
      <c r="L48" s="9">
        <v>0</v>
      </c>
      <c r="M48" s="9">
        <v>7718075659</v>
      </c>
      <c r="N48" s="9" t="s">
        <v>295</v>
      </c>
      <c r="O48" s="9">
        <v>425154989373</v>
      </c>
      <c r="P48" s="9" t="s">
        <v>295</v>
      </c>
      <c r="Q48" s="9" t="s">
        <v>183</v>
      </c>
      <c r="R48" s="11">
        <v>42917</v>
      </c>
      <c r="S48" s="9">
        <v>2021</v>
      </c>
      <c r="T48" s="8" t="s">
        <v>8648</v>
      </c>
      <c r="U48" s="9">
        <v>412</v>
      </c>
      <c r="V48" s="12">
        <v>82.4</v>
      </c>
      <c r="W48" s="9">
        <v>2015</v>
      </c>
      <c r="X48" s="9" t="s">
        <v>79</v>
      </c>
      <c r="Y48" s="8" t="s">
        <v>8649</v>
      </c>
      <c r="Z48" s="9">
        <v>404</v>
      </c>
      <c r="AA48" s="12">
        <v>62.15</v>
      </c>
      <c r="AB48" s="9">
        <v>2017</v>
      </c>
      <c r="AC48" s="9" t="s">
        <v>79</v>
      </c>
      <c r="AD48" s="8" t="s">
        <v>295</v>
      </c>
      <c r="AE48" s="8" t="s">
        <v>295</v>
      </c>
      <c r="AF48" s="9" t="s">
        <v>295</v>
      </c>
      <c r="AG48" s="9" t="s">
        <v>295</v>
      </c>
      <c r="AH48" s="9" t="s">
        <v>295</v>
      </c>
      <c r="AI48" s="9" t="s">
        <v>81</v>
      </c>
      <c r="AJ48" s="9" t="s">
        <v>81</v>
      </c>
      <c r="AK48" s="9" t="s">
        <v>295</v>
      </c>
      <c r="AL48" s="9" t="s">
        <v>295</v>
      </c>
      <c r="AM48" s="9">
        <v>0</v>
      </c>
      <c r="AN48" s="13">
        <v>6.28</v>
      </c>
      <c r="AO48" s="13">
        <v>6.02</v>
      </c>
      <c r="AP48" s="13">
        <v>7.27</v>
      </c>
      <c r="AQ48" s="13">
        <v>6.69</v>
      </c>
      <c r="AR48" s="13">
        <v>6.23</v>
      </c>
      <c r="AS48" s="9">
        <v>32.5</v>
      </c>
      <c r="AT48" s="9">
        <v>6.5</v>
      </c>
      <c r="AU48" s="8" t="s">
        <v>138</v>
      </c>
      <c r="AV48" s="9">
        <v>0</v>
      </c>
      <c r="AW48" s="9">
        <v>0</v>
      </c>
      <c r="AX48" s="9" t="s">
        <v>83</v>
      </c>
      <c r="AY48" s="9" t="s">
        <v>83</v>
      </c>
      <c r="AZ48" s="9" t="s">
        <v>83</v>
      </c>
      <c r="BA48" s="9" t="s">
        <v>83</v>
      </c>
      <c r="BB48" s="8" t="s">
        <v>83</v>
      </c>
      <c r="BC48" s="8" t="s">
        <v>84</v>
      </c>
      <c r="BD48" s="8" t="s">
        <v>295</v>
      </c>
      <c r="BE48" s="8" t="s">
        <v>8650</v>
      </c>
      <c r="BF48" s="8" t="s">
        <v>86</v>
      </c>
      <c r="BG48" s="8" t="s">
        <v>8651</v>
      </c>
      <c r="BH48" s="8" t="s">
        <v>8652</v>
      </c>
      <c r="BI48" s="8" t="s">
        <v>89</v>
      </c>
      <c r="BJ48" s="8" t="s">
        <v>295</v>
      </c>
      <c r="BK48" s="8" t="s">
        <v>8653</v>
      </c>
      <c r="BL48" s="8" t="s">
        <v>2999</v>
      </c>
      <c r="BM48" s="8" t="s">
        <v>538</v>
      </c>
      <c r="BN48" s="8" t="s">
        <v>8654</v>
      </c>
      <c r="BO48" s="14" t="s">
        <v>8655</v>
      </c>
      <c r="BP48" s="14" t="s">
        <v>8656</v>
      </c>
      <c r="BQ48" s="14" t="s">
        <v>8657</v>
      </c>
      <c r="BR48" s="8" t="s">
        <v>134</v>
      </c>
      <c r="BS48" s="8" t="s">
        <v>295</v>
      </c>
      <c r="BT48" s="8"/>
      <c r="BU48" s="3"/>
    </row>
    <row r="49" spans="1:73" ht="15.75" thickBot="1">
      <c r="A49" s="7">
        <v>48</v>
      </c>
      <c r="B49" s="7"/>
      <c r="C49" s="9" t="s">
        <v>9014</v>
      </c>
      <c r="D49" s="8" t="s">
        <v>9015</v>
      </c>
      <c r="E49" s="8" t="s">
        <v>11712</v>
      </c>
      <c r="F49" s="9" t="s">
        <v>9016</v>
      </c>
      <c r="G49" s="9">
        <v>21</v>
      </c>
      <c r="H49" s="8" t="s">
        <v>9017</v>
      </c>
      <c r="I49" s="8" t="s">
        <v>73</v>
      </c>
      <c r="J49" s="8" t="s">
        <v>9018</v>
      </c>
      <c r="K49" s="8" t="s">
        <v>9013</v>
      </c>
      <c r="L49" s="9">
        <v>9420130130</v>
      </c>
      <c r="M49" s="9">
        <v>9420295295</v>
      </c>
      <c r="N49" s="9" t="s">
        <v>9019</v>
      </c>
      <c r="O49" s="9">
        <v>453365385342</v>
      </c>
      <c r="P49" s="9" t="s">
        <v>9020</v>
      </c>
      <c r="Q49" s="9" t="s">
        <v>183</v>
      </c>
      <c r="R49" s="11">
        <v>42552</v>
      </c>
      <c r="S49" s="9">
        <v>2021</v>
      </c>
      <c r="T49" s="8" t="s">
        <v>9021</v>
      </c>
      <c r="U49" s="9">
        <v>382</v>
      </c>
      <c r="V49" s="12">
        <v>76.400000000000006</v>
      </c>
      <c r="W49" s="9">
        <v>2014</v>
      </c>
      <c r="X49" s="9" t="s">
        <v>276</v>
      </c>
      <c r="Y49" s="8" t="s">
        <v>9022</v>
      </c>
      <c r="Z49" s="9">
        <v>395</v>
      </c>
      <c r="AA49" s="12">
        <v>60.77</v>
      </c>
      <c r="AB49" s="9">
        <v>2016</v>
      </c>
      <c r="AC49" s="9" t="s">
        <v>79</v>
      </c>
      <c r="AD49" s="8" t="s">
        <v>81</v>
      </c>
      <c r="AE49" s="8" t="s">
        <v>81</v>
      </c>
      <c r="AF49" s="9" t="s">
        <v>81</v>
      </c>
      <c r="AG49" s="9" t="s">
        <v>81</v>
      </c>
      <c r="AH49" s="9" t="s">
        <v>81</v>
      </c>
      <c r="AI49" s="9" t="s">
        <v>81</v>
      </c>
      <c r="AJ49" s="9" t="s">
        <v>81</v>
      </c>
      <c r="AK49" s="9" t="s">
        <v>81</v>
      </c>
      <c r="AL49" s="9" t="s">
        <v>81</v>
      </c>
      <c r="AM49" s="9">
        <v>0</v>
      </c>
      <c r="AN49" s="13">
        <v>5.15</v>
      </c>
      <c r="AO49" s="13">
        <v>5.93</v>
      </c>
      <c r="AP49" s="13">
        <v>6.31</v>
      </c>
      <c r="AQ49" s="13">
        <v>5.88</v>
      </c>
      <c r="AR49" s="13">
        <v>7</v>
      </c>
      <c r="AS49" s="9">
        <v>30.27</v>
      </c>
      <c r="AT49" s="9">
        <v>6.0540000000000003</v>
      </c>
      <c r="AU49" s="8" t="s">
        <v>138</v>
      </c>
      <c r="AV49" s="9">
        <v>0</v>
      </c>
      <c r="AW49" s="9">
        <v>6</v>
      </c>
      <c r="AX49" s="9" t="s">
        <v>83</v>
      </c>
      <c r="AY49" s="9" t="s">
        <v>83</v>
      </c>
      <c r="AZ49" s="9" t="s">
        <v>83</v>
      </c>
      <c r="BA49" s="9" t="s">
        <v>83</v>
      </c>
      <c r="BB49" s="8" t="s">
        <v>230</v>
      </c>
      <c r="BC49" s="8" t="s">
        <v>84</v>
      </c>
      <c r="BD49" s="8" t="s">
        <v>81</v>
      </c>
      <c r="BE49" s="8" t="s">
        <v>9023</v>
      </c>
      <c r="BF49" s="8" t="s">
        <v>9024</v>
      </c>
      <c r="BG49" s="8" t="s">
        <v>9025</v>
      </c>
      <c r="BH49" s="8" t="s">
        <v>88</v>
      </c>
      <c r="BI49" s="8" t="s">
        <v>89</v>
      </c>
      <c r="BJ49" s="8" t="s">
        <v>9026</v>
      </c>
      <c r="BK49" s="8" t="s">
        <v>9027</v>
      </c>
      <c r="BL49" s="8" t="s">
        <v>9028</v>
      </c>
      <c r="BM49" s="8" t="s">
        <v>9029</v>
      </c>
      <c r="BN49" s="8" t="s">
        <v>9030</v>
      </c>
      <c r="BO49" s="14" t="s">
        <v>9031</v>
      </c>
      <c r="BP49" s="14" t="s">
        <v>9032</v>
      </c>
      <c r="BQ49" s="14" t="s">
        <v>9033</v>
      </c>
      <c r="BR49" s="14" t="s">
        <v>9034</v>
      </c>
      <c r="BS49" s="8" t="s">
        <v>81</v>
      </c>
      <c r="BT49" s="8"/>
      <c r="BU49" s="3"/>
    </row>
    <row r="50" spans="1:73" ht="15.75" thickBot="1">
      <c r="A50" s="7">
        <v>49</v>
      </c>
      <c r="B50" s="7"/>
      <c r="C50" s="9" t="s">
        <v>502</v>
      </c>
      <c r="D50" s="8" t="s">
        <v>503</v>
      </c>
      <c r="E50" s="8" t="s">
        <v>11712</v>
      </c>
      <c r="F50" s="9" t="s">
        <v>504</v>
      </c>
      <c r="G50" s="9">
        <v>20</v>
      </c>
      <c r="H50" s="8" t="s">
        <v>505</v>
      </c>
      <c r="I50" s="8" t="s">
        <v>73</v>
      </c>
      <c r="J50" s="8" t="s">
        <v>506</v>
      </c>
      <c r="K50" s="8" t="s">
        <v>507</v>
      </c>
      <c r="L50" s="9">
        <v>9820305629</v>
      </c>
      <c r="M50" s="9">
        <v>9820305629</v>
      </c>
      <c r="N50" s="9" t="s">
        <v>508</v>
      </c>
      <c r="O50" s="9">
        <v>566546632762</v>
      </c>
      <c r="P50" s="9" t="s">
        <v>134</v>
      </c>
      <c r="Q50" s="9" t="s">
        <v>183</v>
      </c>
      <c r="R50" s="11">
        <v>42917</v>
      </c>
      <c r="S50" s="9">
        <v>2021</v>
      </c>
      <c r="T50" s="8" t="s">
        <v>509</v>
      </c>
      <c r="U50" s="9">
        <v>434</v>
      </c>
      <c r="V50" s="12">
        <v>86.8</v>
      </c>
      <c r="W50" s="9">
        <v>2015</v>
      </c>
      <c r="X50" s="9" t="s">
        <v>79</v>
      </c>
      <c r="Y50" s="8" t="s">
        <v>510</v>
      </c>
      <c r="Z50" s="9">
        <v>409</v>
      </c>
      <c r="AA50" s="12">
        <v>62.92</v>
      </c>
      <c r="AB50" s="9">
        <v>2017</v>
      </c>
      <c r="AC50" s="9" t="s">
        <v>79</v>
      </c>
      <c r="AD50" s="8" t="s">
        <v>81</v>
      </c>
      <c r="AE50" s="8" t="s">
        <v>81</v>
      </c>
      <c r="AF50" s="9" t="s">
        <v>81</v>
      </c>
      <c r="AG50" s="9" t="s">
        <v>81</v>
      </c>
      <c r="AH50" s="9" t="s">
        <v>81</v>
      </c>
      <c r="AI50" s="9" t="s">
        <v>81</v>
      </c>
      <c r="AJ50" s="9" t="s">
        <v>81</v>
      </c>
      <c r="AK50" s="9" t="s">
        <v>81</v>
      </c>
      <c r="AL50" s="9" t="s">
        <v>81</v>
      </c>
      <c r="AM50" s="9">
        <v>0</v>
      </c>
      <c r="AN50" s="13">
        <v>6.2</v>
      </c>
      <c r="AO50" s="13">
        <v>5.72</v>
      </c>
      <c r="AP50" s="13">
        <v>4.92</v>
      </c>
      <c r="AQ50" s="13">
        <v>6.12</v>
      </c>
      <c r="AR50" s="13">
        <v>6.47</v>
      </c>
      <c r="AS50" s="9">
        <v>29.43</v>
      </c>
      <c r="AT50" s="9">
        <v>5.9</v>
      </c>
      <c r="AU50" s="8" t="s">
        <v>138</v>
      </c>
      <c r="AV50" s="9">
        <v>0</v>
      </c>
      <c r="AW50" s="9">
        <v>2</v>
      </c>
      <c r="AX50" s="9" t="s">
        <v>83</v>
      </c>
      <c r="AY50" s="9" t="s">
        <v>83</v>
      </c>
      <c r="AZ50" s="9" t="s">
        <v>83</v>
      </c>
      <c r="BA50" s="9" t="s">
        <v>83</v>
      </c>
      <c r="BB50" s="8" t="s">
        <v>83</v>
      </c>
      <c r="BC50" s="8" t="s">
        <v>84</v>
      </c>
      <c r="BD50" s="8" t="s">
        <v>81</v>
      </c>
      <c r="BE50" s="8" t="s">
        <v>511</v>
      </c>
      <c r="BF50" s="8" t="s">
        <v>86</v>
      </c>
      <c r="BG50" s="8" t="s">
        <v>512</v>
      </c>
      <c r="BH50" s="8" t="s">
        <v>88</v>
      </c>
      <c r="BI50" s="8" t="s">
        <v>89</v>
      </c>
      <c r="BJ50" s="8" t="s">
        <v>513</v>
      </c>
      <c r="BK50" s="8" t="s">
        <v>514</v>
      </c>
      <c r="BL50" s="8" t="s">
        <v>515</v>
      </c>
      <c r="BM50" s="8" t="s">
        <v>516</v>
      </c>
      <c r="BN50" s="8" t="s">
        <v>517</v>
      </c>
      <c r="BO50" s="14" t="s">
        <v>518</v>
      </c>
      <c r="BP50" s="14" t="s">
        <v>519</v>
      </c>
      <c r="BQ50" s="14" t="s">
        <v>520</v>
      </c>
      <c r="BR50" s="8" t="s">
        <v>81</v>
      </c>
      <c r="BS50" s="8" t="s">
        <v>81</v>
      </c>
      <c r="BT50" s="8"/>
      <c r="BU50" s="3"/>
    </row>
    <row r="51" spans="1:73" ht="15.75" thickBot="1">
      <c r="A51" s="7">
        <v>50</v>
      </c>
      <c r="B51" s="7"/>
      <c r="C51" s="9" t="s">
        <v>12586</v>
      </c>
      <c r="D51" s="8" t="s">
        <v>12585</v>
      </c>
      <c r="E51" s="8" t="s">
        <v>11712</v>
      </c>
      <c r="F51" s="10">
        <v>36469</v>
      </c>
      <c r="G51" s="9">
        <v>21</v>
      </c>
      <c r="H51" s="8" t="s">
        <v>12587</v>
      </c>
      <c r="I51" s="8" t="s">
        <v>12588</v>
      </c>
      <c r="J51" s="8" t="s">
        <v>12589</v>
      </c>
      <c r="K51" s="8" t="s">
        <v>12590</v>
      </c>
      <c r="L51" s="9">
        <v>7738992515</v>
      </c>
      <c r="M51" s="9">
        <v>8104911167</v>
      </c>
      <c r="N51" s="9" t="s">
        <v>12591</v>
      </c>
      <c r="O51" s="9">
        <v>529781015136</v>
      </c>
      <c r="P51" s="9" t="s">
        <v>12592</v>
      </c>
      <c r="Q51" s="9" t="s">
        <v>183</v>
      </c>
      <c r="R51" s="11">
        <v>2017</v>
      </c>
      <c r="S51" s="9">
        <v>2021</v>
      </c>
      <c r="T51" s="8" t="s">
        <v>11928</v>
      </c>
      <c r="U51" s="9" t="s">
        <v>12593</v>
      </c>
      <c r="V51" s="12">
        <v>0.88400000000000001</v>
      </c>
      <c r="W51" s="9">
        <v>2015</v>
      </c>
      <c r="X51" s="9" t="s">
        <v>79</v>
      </c>
      <c r="Y51" s="8" t="s">
        <v>12594</v>
      </c>
      <c r="Z51" s="9" t="s">
        <v>12595</v>
      </c>
      <c r="AA51" s="12">
        <v>0.80620000000000003</v>
      </c>
      <c r="AB51" s="9">
        <v>2017</v>
      </c>
      <c r="AC51" s="9" t="s">
        <v>79</v>
      </c>
      <c r="AD51" s="8" t="s">
        <v>81</v>
      </c>
      <c r="AE51" s="8" t="s">
        <v>81</v>
      </c>
      <c r="AF51" s="9" t="s">
        <v>81</v>
      </c>
      <c r="AG51" s="9" t="s">
        <v>81</v>
      </c>
      <c r="AH51" s="9" t="s">
        <v>81</v>
      </c>
      <c r="AI51" s="9" t="s">
        <v>81</v>
      </c>
      <c r="AJ51" s="9" t="s">
        <v>81</v>
      </c>
      <c r="AK51" s="9" t="s">
        <v>81</v>
      </c>
      <c r="AL51" s="9" t="s">
        <v>81</v>
      </c>
      <c r="AM51" s="9" t="s">
        <v>81</v>
      </c>
      <c r="AN51" s="13">
        <v>6.81</v>
      </c>
      <c r="AO51" s="13">
        <v>6.89</v>
      </c>
      <c r="AP51" s="13">
        <v>7.35</v>
      </c>
      <c r="AQ51" s="13">
        <v>6.5</v>
      </c>
      <c r="AR51" s="13">
        <v>0</v>
      </c>
      <c r="AS51" s="9"/>
      <c r="AT51" s="9">
        <v>6.04</v>
      </c>
      <c r="AU51" s="8"/>
      <c r="AV51" s="9">
        <v>1</v>
      </c>
      <c r="AW51" s="9"/>
      <c r="AX51" s="9">
        <v>0</v>
      </c>
      <c r="AY51" s="9">
        <v>0</v>
      </c>
      <c r="AZ51" s="9" t="s">
        <v>81</v>
      </c>
      <c r="BA51" s="9" t="s">
        <v>81</v>
      </c>
      <c r="BB51" s="8" t="s">
        <v>84</v>
      </c>
      <c r="BC51" s="8" t="s">
        <v>84</v>
      </c>
      <c r="BD51" s="8" t="s">
        <v>81</v>
      </c>
      <c r="BE51" s="8" t="s">
        <v>12596</v>
      </c>
      <c r="BF51" s="8" t="s">
        <v>12597</v>
      </c>
      <c r="BG51" s="8" t="s">
        <v>12598</v>
      </c>
      <c r="BH51" s="8" t="s">
        <v>11232</v>
      </c>
      <c r="BI51" s="8" t="s">
        <v>89</v>
      </c>
      <c r="BJ51" s="8" t="s">
        <v>12599</v>
      </c>
      <c r="BK51" s="8" t="s">
        <v>12600</v>
      </c>
      <c r="BL51" s="8" t="s">
        <v>84</v>
      </c>
      <c r="BM51" s="8" t="s">
        <v>84</v>
      </c>
      <c r="BN51" s="8" t="s">
        <v>172</v>
      </c>
      <c r="BO51" s="14" t="s">
        <v>12601</v>
      </c>
      <c r="BP51" s="14" t="s">
        <v>12602</v>
      </c>
      <c r="BQ51" s="14" t="s">
        <v>12603</v>
      </c>
      <c r="BR51" s="8" t="s">
        <v>12604</v>
      </c>
      <c r="BS51" s="8"/>
      <c r="BT51" s="8">
        <v>8.69</v>
      </c>
      <c r="BU51" s="3"/>
    </row>
    <row r="52" spans="1:73" ht="15.75" thickBot="1">
      <c r="A52" s="7">
        <v>51</v>
      </c>
      <c r="B52" s="7"/>
      <c r="C52" s="9" t="s">
        <v>12582</v>
      </c>
      <c r="D52" s="8" t="s">
        <v>13189</v>
      </c>
      <c r="E52" s="8" t="s">
        <v>13178</v>
      </c>
      <c r="F52" s="9" t="s">
        <v>13010</v>
      </c>
      <c r="G52" s="9"/>
      <c r="H52" s="8"/>
      <c r="I52" s="8" t="s">
        <v>13013</v>
      </c>
      <c r="J52" s="8"/>
      <c r="K52" s="8" t="s">
        <v>13012</v>
      </c>
      <c r="L52" s="9" t="s">
        <v>13011</v>
      </c>
      <c r="M52" s="9" t="s">
        <v>13009</v>
      </c>
      <c r="N52" s="9"/>
      <c r="O52" s="9"/>
      <c r="P52" s="9"/>
      <c r="Q52" s="9" t="s">
        <v>183</v>
      </c>
      <c r="R52" s="11"/>
      <c r="S52" s="9"/>
      <c r="T52" s="8"/>
      <c r="U52" s="9"/>
      <c r="V52" s="12" t="s">
        <v>13014</v>
      </c>
      <c r="W52" s="9"/>
      <c r="X52" s="9"/>
      <c r="Y52" s="8"/>
      <c r="Z52" s="9"/>
      <c r="AA52" s="12" t="s">
        <v>13015</v>
      </c>
      <c r="AB52" s="9"/>
      <c r="AC52" s="9"/>
      <c r="AD52" s="8"/>
      <c r="AE52" s="8"/>
      <c r="AF52" s="9"/>
      <c r="AG52" s="9"/>
      <c r="AH52" s="9"/>
      <c r="AI52" s="9"/>
      <c r="AJ52" s="9"/>
      <c r="AK52" s="9"/>
      <c r="AL52" s="9"/>
      <c r="AM52" s="9"/>
      <c r="AN52" s="13"/>
      <c r="AO52" s="13"/>
      <c r="AP52" s="13"/>
      <c r="AQ52" s="13"/>
      <c r="AR52" s="13"/>
      <c r="AS52" s="9"/>
      <c r="AT52" s="9"/>
      <c r="AU52" s="8"/>
      <c r="AV52" s="9"/>
      <c r="AW52" s="9"/>
      <c r="AX52" s="9"/>
      <c r="AY52" s="9"/>
      <c r="AZ52" s="9"/>
      <c r="BA52" s="9"/>
      <c r="BB52" s="8"/>
      <c r="BC52" s="8"/>
      <c r="BD52" s="8"/>
      <c r="BE52" s="8" t="s">
        <v>13016</v>
      </c>
      <c r="BF52" s="8"/>
      <c r="BG52" s="8" t="s">
        <v>13017</v>
      </c>
      <c r="BH52" s="8"/>
      <c r="BI52" s="8"/>
      <c r="BJ52" s="8"/>
      <c r="BK52" s="8"/>
      <c r="BL52" s="8"/>
      <c r="BM52" s="8"/>
      <c r="BN52" s="8"/>
      <c r="BO52" s="14"/>
      <c r="BP52" s="14"/>
      <c r="BQ52" s="14"/>
      <c r="BR52" s="8"/>
      <c r="BS52" s="8"/>
      <c r="BT52" s="8"/>
      <c r="BU52" s="3"/>
    </row>
    <row r="53" spans="1:73" ht="15.75" thickBot="1">
      <c r="A53" s="7">
        <v>52</v>
      </c>
      <c r="B53" s="7"/>
      <c r="C53" s="9" t="s">
        <v>12605</v>
      </c>
      <c r="D53" s="8" t="s">
        <v>13068</v>
      </c>
      <c r="E53" s="8" t="s">
        <v>11712</v>
      </c>
      <c r="F53" s="10">
        <v>36222</v>
      </c>
      <c r="G53" s="9">
        <v>21</v>
      </c>
      <c r="H53" s="8" t="s">
        <v>12606</v>
      </c>
      <c r="I53" s="8" t="s">
        <v>12606</v>
      </c>
      <c r="J53" s="8" t="s">
        <v>12607</v>
      </c>
      <c r="K53" s="8" t="s">
        <v>12608</v>
      </c>
      <c r="L53" s="9">
        <v>9004687754</v>
      </c>
      <c r="M53" s="9">
        <v>8451947754</v>
      </c>
      <c r="N53" s="9" t="s">
        <v>12609</v>
      </c>
      <c r="O53" s="9">
        <v>687552621717</v>
      </c>
      <c r="P53" s="9" t="s">
        <v>12610</v>
      </c>
      <c r="Q53" s="9" t="s">
        <v>183</v>
      </c>
      <c r="R53" s="11">
        <v>2017</v>
      </c>
      <c r="S53" s="9">
        <v>2021</v>
      </c>
      <c r="T53" s="8" t="s">
        <v>12611</v>
      </c>
      <c r="U53" s="9" t="s">
        <v>12612</v>
      </c>
      <c r="V53" s="12">
        <v>83.6</v>
      </c>
      <c r="W53" s="9">
        <v>2015</v>
      </c>
      <c r="X53" s="9" t="s">
        <v>276</v>
      </c>
      <c r="Y53" s="8" t="s">
        <v>7913</v>
      </c>
      <c r="Z53" s="9" t="s">
        <v>12613</v>
      </c>
      <c r="AA53" s="12">
        <v>68.64</v>
      </c>
      <c r="AB53" s="9">
        <v>2017</v>
      </c>
      <c r="AC53" s="9" t="s">
        <v>79</v>
      </c>
      <c r="AD53" s="8" t="s">
        <v>81</v>
      </c>
      <c r="AE53" s="8" t="s">
        <v>81</v>
      </c>
      <c r="AF53" s="9" t="s">
        <v>81</v>
      </c>
      <c r="AG53" s="9" t="s">
        <v>81</v>
      </c>
      <c r="AH53" s="9" t="s">
        <v>81</v>
      </c>
      <c r="AI53" s="9" t="s">
        <v>81</v>
      </c>
      <c r="AJ53" s="9" t="s">
        <v>81</v>
      </c>
      <c r="AK53" s="9" t="s">
        <v>81</v>
      </c>
      <c r="AL53" s="9" t="s">
        <v>81</v>
      </c>
      <c r="AM53" s="9" t="s">
        <v>81</v>
      </c>
      <c r="AN53" s="13">
        <v>6.76</v>
      </c>
      <c r="AO53" s="13">
        <v>6.87</v>
      </c>
      <c r="AP53" s="13">
        <v>7.65</v>
      </c>
      <c r="AQ53" s="13">
        <v>7.38</v>
      </c>
      <c r="AR53" s="13">
        <v>7.46</v>
      </c>
      <c r="AS53" s="9"/>
      <c r="AT53" s="9">
        <v>7.6</v>
      </c>
      <c r="AU53" s="8"/>
      <c r="AV53" s="9">
        <v>0</v>
      </c>
      <c r="AW53" s="9">
        <v>0</v>
      </c>
      <c r="AX53" s="9">
        <v>0</v>
      </c>
      <c r="AY53" s="9">
        <v>0</v>
      </c>
      <c r="AZ53" s="9" t="s">
        <v>81</v>
      </c>
      <c r="BA53" s="9" t="s">
        <v>81</v>
      </c>
      <c r="BB53" s="8" t="s">
        <v>84</v>
      </c>
      <c r="BC53" s="8" t="s">
        <v>84</v>
      </c>
      <c r="BD53" s="8" t="s">
        <v>81</v>
      </c>
      <c r="BE53" s="8" t="s">
        <v>12614</v>
      </c>
      <c r="BF53" s="8" t="s">
        <v>12615</v>
      </c>
      <c r="BG53" s="8" t="s">
        <v>12616</v>
      </c>
      <c r="BH53" s="8" t="s">
        <v>88</v>
      </c>
      <c r="BI53" s="8">
        <v>0</v>
      </c>
      <c r="BJ53" s="8" t="s">
        <v>12617</v>
      </c>
      <c r="BK53" s="8" t="s">
        <v>12618</v>
      </c>
      <c r="BL53" s="8" t="s">
        <v>81</v>
      </c>
      <c r="BM53" s="8" t="s">
        <v>538</v>
      </c>
      <c r="BN53" s="8" t="s">
        <v>12619</v>
      </c>
      <c r="BO53" s="14" t="s">
        <v>12620</v>
      </c>
      <c r="BP53" s="14" t="s">
        <v>12621</v>
      </c>
      <c r="BQ53" s="14" t="s">
        <v>12622</v>
      </c>
      <c r="BR53" s="8" t="s">
        <v>12623</v>
      </c>
      <c r="BS53" s="8" t="s">
        <v>81</v>
      </c>
      <c r="BT53" s="8">
        <v>9.5</v>
      </c>
      <c r="BU53" s="3"/>
    </row>
    <row r="54" spans="1:73" ht="15.75" thickBot="1">
      <c r="A54" s="7">
        <v>53</v>
      </c>
      <c r="B54" s="7"/>
      <c r="C54" s="9" t="s">
        <v>12648</v>
      </c>
      <c r="D54" s="8" t="s">
        <v>13069</v>
      </c>
      <c r="E54" s="8" t="s">
        <v>13178</v>
      </c>
      <c r="F54" s="10">
        <v>36476</v>
      </c>
      <c r="G54" s="9">
        <v>21</v>
      </c>
      <c r="H54" s="8" t="s">
        <v>12649</v>
      </c>
      <c r="I54" s="8" t="s">
        <v>12649</v>
      </c>
      <c r="J54" s="8" t="s">
        <v>12650</v>
      </c>
      <c r="K54" s="8" t="s">
        <v>12651</v>
      </c>
      <c r="L54" s="9" t="s">
        <v>12652</v>
      </c>
      <c r="M54" s="9">
        <v>9619969198</v>
      </c>
      <c r="N54" s="9" t="s">
        <v>12653</v>
      </c>
      <c r="O54" s="9" t="s">
        <v>12654</v>
      </c>
      <c r="P54" s="9" t="s">
        <v>12655</v>
      </c>
      <c r="Q54" s="9" t="s">
        <v>183</v>
      </c>
      <c r="R54" s="11">
        <v>2017</v>
      </c>
      <c r="S54" s="9">
        <v>2021</v>
      </c>
      <c r="T54" s="8" t="s">
        <v>6506</v>
      </c>
      <c r="U54" s="9" t="s">
        <v>12656</v>
      </c>
      <c r="V54" s="12">
        <v>68.400000000000006</v>
      </c>
      <c r="W54" s="9">
        <v>2015</v>
      </c>
      <c r="X54" s="9" t="s">
        <v>276</v>
      </c>
      <c r="Y54" s="8" t="s">
        <v>12657</v>
      </c>
      <c r="Z54" s="9" t="s">
        <v>12658</v>
      </c>
      <c r="AA54" s="12">
        <v>62.15</v>
      </c>
      <c r="AB54" s="9">
        <v>2017</v>
      </c>
      <c r="AC54" s="9" t="s">
        <v>79</v>
      </c>
      <c r="AD54" s="8" t="s">
        <v>81</v>
      </c>
      <c r="AE54" s="8" t="s">
        <v>81</v>
      </c>
      <c r="AF54" s="9" t="s">
        <v>81</v>
      </c>
      <c r="AG54" s="9" t="s">
        <v>81</v>
      </c>
      <c r="AH54" s="9" t="s">
        <v>81</v>
      </c>
      <c r="AI54" s="9" t="s">
        <v>81</v>
      </c>
      <c r="AJ54" s="9" t="s">
        <v>81</v>
      </c>
      <c r="AK54" s="9" t="s">
        <v>81</v>
      </c>
      <c r="AL54" s="9" t="s">
        <v>81</v>
      </c>
      <c r="AM54" s="9" t="s">
        <v>81</v>
      </c>
      <c r="AN54" s="13">
        <v>6.4</v>
      </c>
      <c r="AO54" s="13">
        <v>7.1</v>
      </c>
      <c r="AP54" s="13">
        <v>6.4</v>
      </c>
      <c r="AQ54" s="13">
        <v>6.5</v>
      </c>
      <c r="AR54" s="13">
        <v>8</v>
      </c>
      <c r="AS54" s="9"/>
      <c r="AT54" s="9">
        <v>7.3</v>
      </c>
      <c r="AU54" s="8"/>
      <c r="AV54" s="9">
        <v>0</v>
      </c>
      <c r="AW54" s="9">
        <v>0</v>
      </c>
      <c r="AX54" s="9">
        <v>2</v>
      </c>
      <c r="AY54" s="9">
        <v>0</v>
      </c>
      <c r="AZ54" s="9">
        <v>0</v>
      </c>
      <c r="BA54" s="9">
        <v>0</v>
      </c>
      <c r="BB54" s="8">
        <v>0</v>
      </c>
      <c r="BC54" s="8">
        <v>0</v>
      </c>
      <c r="BD54" s="8">
        <v>0</v>
      </c>
      <c r="BE54" s="8" t="s">
        <v>12659</v>
      </c>
      <c r="BF54" s="8" t="s">
        <v>86</v>
      </c>
      <c r="BG54" s="8" t="s">
        <v>12660</v>
      </c>
      <c r="BH54" s="8" t="s">
        <v>86</v>
      </c>
      <c r="BI54" s="8" t="s">
        <v>89</v>
      </c>
      <c r="BJ54" s="8" t="s">
        <v>12661</v>
      </c>
      <c r="BK54" s="8" t="s">
        <v>12662</v>
      </c>
      <c r="BL54" s="8" t="s">
        <v>81</v>
      </c>
      <c r="BM54" s="8" t="s">
        <v>81</v>
      </c>
      <c r="BN54" s="8" t="s">
        <v>12663</v>
      </c>
      <c r="BO54" s="14" t="s">
        <v>12664</v>
      </c>
      <c r="BP54" s="14" t="s">
        <v>12665</v>
      </c>
      <c r="BQ54" s="14" t="s">
        <v>81</v>
      </c>
      <c r="BR54" s="8" t="s">
        <v>12666</v>
      </c>
      <c r="BS54" s="8" t="s">
        <v>81</v>
      </c>
      <c r="BT54" s="8">
        <v>9.3000000000000007</v>
      </c>
      <c r="BU54" s="3"/>
    </row>
    <row r="55" spans="1:73" ht="15.75" thickBot="1">
      <c r="A55" s="7">
        <v>1</v>
      </c>
      <c r="B55" s="7"/>
      <c r="C55" s="9" t="s">
        <v>369</v>
      </c>
      <c r="D55" s="8" t="s">
        <v>370</v>
      </c>
      <c r="E55" s="8" t="s">
        <v>11706</v>
      </c>
      <c r="F55" s="10">
        <v>36437</v>
      </c>
      <c r="G55" s="9">
        <v>21</v>
      </c>
      <c r="H55" s="8" t="s">
        <v>371</v>
      </c>
      <c r="I55" s="8" t="s">
        <v>73</v>
      </c>
      <c r="J55" s="8" t="s">
        <v>372</v>
      </c>
      <c r="K55" s="8" t="s">
        <v>368</v>
      </c>
      <c r="L55" s="9">
        <v>8828058350</v>
      </c>
      <c r="M55" s="9">
        <v>8828058350</v>
      </c>
      <c r="N55" s="9" t="s">
        <v>373</v>
      </c>
      <c r="O55" s="9">
        <v>873604972246</v>
      </c>
      <c r="P55" s="9" t="s">
        <v>374</v>
      </c>
      <c r="Q55" s="9" t="s">
        <v>183</v>
      </c>
      <c r="R55" s="11">
        <v>42917</v>
      </c>
      <c r="S55" s="9">
        <v>2021</v>
      </c>
      <c r="T55" s="8" t="s">
        <v>375</v>
      </c>
      <c r="U55" s="9">
        <v>441</v>
      </c>
      <c r="V55" s="12">
        <v>88.2</v>
      </c>
      <c r="W55" s="9">
        <v>2015</v>
      </c>
      <c r="X55" s="9" t="s">
        <v>79</v>
      </c>
      <c r="Y55" s="8" t="s">
        <v>376</v>
      </c>
      <c r="Z55" s="9">
        <v>466</v>
      </c>
      <c r="AA55" s="12">
        <v>71.69</v>
      </c>
      <c r="AB55" s="9">
        <v>2017</v>
      </c>
      <c r="AC55" s="9" t="s">
        <v>79</v>
      </c>
      <c r="AD55" s="8" t="s">
        <v>295</v>
      </c>
      <c r="AE55" s="8" t="s">
        <v>295</v>
      </c>
      <c r="AF55" s="9" t="s">
        <v>295</v>
      </c>
      <c r="AG55" s="9" t="s">
        <v>295</v>
      </c>
      <c r="AH55" s="9" t="s">
        <v>295</v>
      </c>
      <c r="AI55" s="9" t="s">
        <v>81</v>
      </c>
      <c r="AJ55" s="9" t="s">
        <v>81</v>
      </c>
      <c r="AK55" s="9" t="s">
        <v>295</v>
      </c>
      <c r="AL55" s="9" t="s">
        <v>295</v>
      </c>
      <c r="AM55" s="9">
        <v>0</v>
      </c>
      <c r="AN55" s="13">
        <v>6.56</v>
      </c>
      <c r="AO55" s="13">
        <v>7.93</v>
      </c>
      <c r="AP55" s="13">
        <v>7.31</v>
      </c>
      <c r="AQ55" s="13">
        <v>7.34</v>
      </c>
      <c r="AR55" s="13">
        <v>5.59</v>
      </c>
      <c r="AS55" s="9">
        <v>42.47</v>
      </c>
      <c r="AT55" s="9">
        <v>7.08</v>
      </c>
      <c r="AU55" s="8" t="s">
        <v>82</v>
      </c>
      <c r="AV55" s="9">
        <v>1</v>
      </c>
      <c r="AW55" s="9">
        <v>0</v>
      </c>
      <c r="AX55" s="9" t="s">
        <v>83</v>
      </c>
      <c r="AY55" s="9" t="s">
        <v>83</v>
      </c>
      <c r="AZ55" s="9" t="s">
        <v>83</v>
      </c>
      <c r="BA55" s="9" t="s">
        <v>83</v>
      </c>
      <c r="BB55" s="8" t="s">
        <v>83</v>
      </c>
      <c r="BC55" s="8" t="s">
        <v>84</v>
      </c>
      <c r="BD55" s="8" t="s">
        <v>295</v>
      </c>
      <c r="BE55" s="8" t="s">
        <v>377</v>
      </c>
      <c r="BF55" s="8" t="s">
        <v>86</v>
      </c>
      <c r="BG55" s="8" t="s">
        <v>378</v>
      </c>
      <c r="BH55" s="8" t="s">
        <v>379</v>
      </c>
      <c r="BI55" s="8" t="s">
        <v>89</v>
      </c>
      <c r="BJ55" s="8" t="s">
        <v>380</v>
      </c>
      <c r="BK55" s="8" t="s">
        <v>381</v>
      </c>
      <c r="BL55" s="8" t="s">
        <v>382</v>
      </c>
      <c r="BM55" s="8" t="s">
        <v>383</v>
      </c>
      <c r="BN55" s="8" t="s">
        <v>384</v>
      </c>
      <c r="BO55" s="14" t="s">
        <v>385</v>
      </c>
      <c r="BP55" s="14" t="s">
        <v>386</v>
      </c>
      <c r="BQ55" s="14" t="s">
        <v>387</v>
      </c>
      <c r="BR55" s="14" t="s">
        <v>388</v>
      </c>
      <c r="BS55" s="8" t="s">
        <v>295</v>
      </c>
      <c r="BT55" s="13">
        <v>7.69</v>
      </c>
      <c r="BU55" s="3"/>
    </row>
    <row r="56" spans="1:73" ht="15.75" thickBot="1">
      <c r="A56" s="7">
        <v>2</v>
      </c>
      <c r="B56" s="7"/>
      <c r="C56" s="9" t="s">
        <v>8144</v>
      </c>
      <c r="D56" s="8" t="s">
        <v>8145</v>
      </c>
      <c r="E56" s="8" t="s">
        <v>11706</v>
      </c>
      <c r="F56" s="10">
        <v>36224</v>
      </c>
      <c r="G56" s="9">
        <v>21</v>
      </c>
      <c r="H56" s="8" t="s">
        <v>8146</v>
      </c>
      <c r="I56" s="8" t="s">
        <v>73</v>
      </c>
      <c r="J56" s="8" t="s">
        <v>8147</v>
      </c>
      <c r="K56" s="8" t="s">
        <v>8143</v>
      </c>
      <c r="L56" s="9">
        <v>9324511236</v>
      </c>
      <c r="M56" s="9">
        <v>9594028582</v>
      </c>
      <c r="N56" s="9" t="s">
        <v>8148</v>
      </c>
      <c r="O56" s="9" t="s">
        <v>8149</v>
      </c>
      <c r="P56" s="9" t="s">
        <v>134</v>
      </c>
      <c r="Q56" s="9" t="s">
        <v>183</v>
      </c>
      <c r="R56" s="11">
        <v>42917</v>
      </c>
      <c r="S56" s="9">
        <v>2021</v>
      </c>
      <c r="T56" s="8" t="s">
        <v>8150</v>
      </c>
      <c r="U56" s="9">
        <v>402</v>
      </c>
      <c r="V56" s="12">
        <v>80.400000000000006</v>
      </c>
      <c r="W56" s="9">
        <v>2015</v>
      </c>
      <c r="X56" s="9" t="s">
        <v>79</v>
      </c>
      <c r="Y56" s="8" t="s">
        <v>8151</v>
      </c>
      <c r="Z56" s="9">
        <v>427</v>
      </c>
      <c r="AA56" s="12">
        <v>65.69</v>
      </c>
      <c r="AB56" s="9">
        <v>2017</v>
      </c>
      <c r="AC56" s="9" t="s">
        <v>79</v>
      </c>
      <c r="AD56" s="8" t="s">
        <v>81</v>
      </c>
      <c r="AE56" s="8" t="s">
        <v>81</v>
      </c>
      <c r="AF56" s="9" t="s">
        <v>81</v>
      </c>
      <c r="AG56" s="9" t="s">
        <v>81</v>
      </c>
      <c r="AH56" s="9" t="s">
        <v>81</v>
      </c>
      <c r="AI56" s="9" t="s">
        <v>81</v>
      </c>
      <c r="AJ56" s="9" t="s">
        <v>81</v>
      </c>
      <c r="AK56" s="9" t="s">
        <v>81</v>
      </c>
      <c r="AL56" s="9" t="s">
        <v>81</v>
      </c>
      <c r="AM56" s="9">
        <v>0</v>
      </c>
      <c r="AN56" s="13">
        <v>6.26</v>
      </c>
      <c r="AO56" s="13">
        <v>6.89</v>
      </c>
      <c r="AP56" s="13">
        <v>7.04</v>
      </c>
      <c r="AQ56" s="13">
        <v>6.65</v>
      </c>
      <c r="AR56" s="13">
        <v>6</v>
      </c>
      <c r="AS56" s="9">
        <v>40.729999999999997</v>
      </c>
      <c r="AT56" s="9">
        <v>6.79</v>
      </c>
      <c r="AU56" s="8" t="s">
        <v>82</v>
      </c>
      <c r="AV56" s="9">
        <v>1</v>
      </c>
      <c r="AW56" s="9">
        <v>0</v>
      </c>
      <c r="AX56" s="9" t="s">
        <v>83</v>
      </c>
      <c r="AY56" s="9" t="s">
        <v>83</v>
      </c>
      <c r="AZ56" s="9" t="s">
        <v>83</v>
      </c>
      <c r="BA56" s="9" t="s">
        <v>83</v>
      </c>
      <c r="BB56" s="8" t="s">
        <v>83</v>
      </c>
      <c r="BC56" s="8" t="s">
        <v>84</v>
      </c>
      <c r="BD56" s="8" t="s">
        <v>81</v>
      </c>
      <c r="BE56" s="8" t="s">
        <v>8152</v>
      </c>
      <c r="BF56" s="8" t="s">
        <v>8153</v>
      </c>
      <c r="BG56" s="8" t="s">
        <v>8154</v>
      </c>
      <c r="BH56" s="8" t="s">
        <v>88</v>
      </c>
      <c r="BI56" s="8" t="s">
        <v>89</v>
      </c>
      <c r="BJ56" s="8" t="s">
        <v>81</v>
      </c>
      <c r="BK56" s="8" t="s">
        <v>4775</v>
      </c>
      <c r="BL56" s="8" t="s">
        <v>8155</v>
      </c>
      <c r="BM56" s="8" t="s">
        <v>1009</v>
      </c>
      <c r="BN56" s="8" t="s">
        <v>8156</v>
      </c>
      <c r="BO56" s="14" t="s">
        <v>8157</v>
      </c>
      <c r="BP56" s="14" t="s">
        <v>8158</v>
      </c>
      <c r="BQ56" s="14" t="s">
        <v>8159</v>
      </c>
      <c r="BR56" s="14" t="s">
        <v>8160</v>
      </c>
      <c r="BS56" s="8" t="s">
        <v>81</v>
      </c>
      <c r="BT56" s="13">
        <v>7.89</v>
      </c>
      <c r="BU56" s="3"/>
    </row>
    <row r="57" spans="1:73" ht="15.75" thickBot="1">
      <c r="A57" s="7">
        <v>3</v>
      </c>
      <c r="B57" s="7"/>
      <c r="C57" s="9" t="s">
        <v>7564</v>
      </c>
      <c r="D57" s="8" t="s">
        <v>7565</v>
      </c>
      <c r="E57" s="8" t="s">
        <v>11706</v>
      </c>
      <c r="F57" s="9" t="s">
        <v>7457</v>
      </c>
      <c r="G57" s="9">
        <v>21</v>
      </c>
      <c r="H57" s="8" t="s">
        <v>7566</v>
      </c>
      <c r="I57" s="8" t="s">
        <v>7566</v>
      </c>
      <c r="J57" s="8" t="s">
        <v>7567</v>
      </c>
      <c r="K57" s="8" t="s">
        <v>7568</v>
      </c>
      <c r="L57" s="9">
        <v>8169423033</v>
      </c>
      <c r="M57" s="9">
        <v>8169423033</v>
      </c>
      <c r="N57" s="9" t="s">
        <v>7569</v>
      </c>
      <c r="O57" s="9">
        <v>757079903427</v>
      </c>
      <c r="P57" s="9" t="s">
        <v>1869</v>
      </c>
      <c r="Q57" s="9" t="s">
        <v>183</v>
      </c>
      <c r="R57" s="11">
        <v>42917</v>
      </c>
      <c r="S57" s="9">
        <v>2021</v>
      </c>
      <c r="T57" s="8" t="s">
        <v>7570</v>
      </c>
      <c r="U57" s="9">
        <v>446</v>
      </c>
      <c r="V57" s="12">
        <v>89.2</v>
      </c>
      <c r="W57" s="9">
        <v>2014</v>
      </c>
      <c r="X57" s="9" t="s">
        <v>79</v>
      </c>
      <c r="Y57" s="8" t="s">
        <v>7571</v>
      </c>
      <c r="Z57" s="9">
        <v>496</v>
      </c>
      <c r="AA57" s="12">
        <v>76.3</v>
      </c>
      <c r="AB57" s="9">
        <v>2016</v>
      </c>
      <c r="AC57" s="9" t="s">
        <v>79</v>
      </c>
      <c r="AD57" s="8" t="s">
        <v>81</v>
      </c>
      <c r="AE57" s="8" t="s">
        <v>81</v>
      </c>
      <c r="AF57" s="9" t="s">
        <v>81</v>
      </c>
      <c r="AG57" s="9" t="s">
        <v>81</v>
      </c>
      <c r="AH57" s="9" t="s">
        <v>81</v>
      </c>
      <c r="AI57" s="9" t="s">
        <v>81</v>
      </c>
      <c r="AJ57" s="9" t="s">
        <v>81</v>
      </c>
      <c r="AK57" s="9" t="s">
        <v>81</v>
      </c>
      <c r="AL57" s="9" t="s">
        <v>81</v>
      </c>
      <c r="AM57" s="9">
        <v>0</v>
      </c>
      <c r="AN57" s="13">
        <v>6.8</v>
      </c>
      <c r="AO57" s="13">
        <v>7.3</v>
      </c>
      <c r="AP57" s="13">
        <v>6.3</v>
      </c>
      <c r="AQ57" s="13">
        <v>6.2</v>
      </c>
      <c r="AR57" s="13">
        <v>0</v>
      </c>
      <c r="AS57" s="9">
        <v>26.6</v>
      </c>
      <c r="AT57" s="9">
        <v>6.65</v>
      </c>
      <c r="AU57" s="8" t="s">
        <v>138</v>
      </c>
      <c r="AV57" s="9">
        <v>1</v>
      </c>
      <c r="AW57" s="9">
        <v>5</v>
      </c>
      <c r="AX57" s="9" t="s">
        <v>83</v>
      </c>
      <c r="AY57" s="9" t="s">
        <v>230</v>
      </c>
      <c r="AZ57" s="9" t="s">
        <v>83</v>
      </c>
      <c r="BA57" s="9" t="s">
        <v>83</v>
      </c>
      <c r="BB57" s="8" t="s">
        <v>83</v>
      </c>
      <c r="BC57" s="8" t="s">
        <v>84</v>
      </c>
      <c r="BD57" s="8" t="s">
        <v>81</v>
      </c>
      <c r="BE57" s="8" t="s">
        <v>7572</v>
      </c>
      <c r="BF57" s="8" t="s">
        <v>7573</v>
      </c>
      <c r="BG57" s="8" t="s">
        <v>7574</v>
      </c>
      <c r="BH57" s="8" t="s">
        <v>762</v>
      </c>
      <c r="BI57" s="8" t="s">
        <v>89</v>
      </c>
      <c r="BJ57" s="8" t="s">
        <v>7575</v>
      </c>
      <c r="BK57" s="8" t="s">
        <v>7576</v>
      </c>
      <c r="BL57" s="8" t="s">
        <v>7577</v>
      </c>
      <c r="BM57" s="8" t="s">
        <v>2264</v>
      </c>
      <c r="BN57" s="8" t="s">
        <v>7578</v>
      </c>
      <c r="BO57" s="14" t="s">
        <v>7579</v>
      </c>
      <c r="BP57" s="14" t="s">
        <v>7580</v>
      </c>
      <c r="BQ57" s="14" t="s">
        <v>7581</v>
      </c>
      <c r="BR57" s="14" t="s">
        <v>7582</v>
      </c>
      <c r="BS57" s="8" t="s">
        <v>7583</v>
      </c>
      <c r="BT57" s="8"/>
      <c r="BU57" s="3"/>
    </row>
    <row r="58" spans="1:73" ht="15.75" thickBot="1">
      <c r="A58" s="7">
        <v>4</v>
      </c>
      <c r="B58" s="7"/>
      <c r="C58" s="9" t="s">
        <v>4741</v>
      </c>
      <c r="D58" s="8" t="s">
        <v>4742</v>
      </c>
      <c r="E58" s="8" t="s">
        <v>11706</v>
      </c>
      <c r="F58" s="10">
        <v>34825</v>
      </c>
      <c r="G58" s="9">
        <v>25</v>
      </c>
      <c r="H58" s="8" t="s">
        <v>4743</v>
      </c>
      <c r="I58" s="8" t="s">
        <v>591</v>
      </c>
      <c r="J58" s="8" t="s">
        <v>4744</v>
      </c>
      <c r="K58" s="8" t="s">
        <v>4740</v>
      </c>
      <c r="L58" s="9">
        <v>918291557771</v>
      </c>
      <c r="M58" s="9">
        <v>918291557771</v>
      </c>
      <c r="N58" s="9" t="s">
        <v>4745</v>
      </c>
      <c r="O58" s="9">
        <v>428085319524</v>
      </c>
      <c r="P58" s="9" t="s">
        <v>4746</v>
      </c>
      <c r="Q58" s="9" t="s">
        <v>183</v>
      </c>
      <c r="R58" s="11">
        <v>41456</v>
      </c>
      <c r="S58" s="9">
        <v>2021</v>
      </c>
      <c r="T58" s="8" t="s">
        <v>4747</v>
      </c>
      <c r="U58" s="9">
        <v>471</v>
      </c>
      <c r="V58" s="12">
        <v>85.64</v>
      </c>
      <c r="W58" s="9">
        <v>2011</v>
      </c>
      <c r="X58" s="9" t="s">
        <v>79</v>
      </c>
      <c r="Y58" s="8" t="s">
        <v>4748</v>
      </c>
      <c r="Z58" s="9">
        <v>344</v>
      </c>
      <c r="AA58" s="12">
        <v>57.33</v>
      </c>
      <c r="AB58" s="9">
        <v>2013</v>
      </c>
      <c r="AC58" s="9" t="s">
        <v>79</v>
      </c>
      <c r="AD58" s="8" t="s">
        <v>81</v>
      </c>
      <c r="AE58" s="8" t="s">
        <v>81</v>
      </c>
      <c r="AF58" s="9" t="s">
        <v>81</v>
      </c>
      <c r="AG58" s="9" t="s">
        <v>81</v>
      </c>
      <c r="AH58" s="9" t="s">
        <v>81</v>
      </c>
      <c r="AI58" s="9" t="s">
        <v>81</v>
      </c>
      <c r="AJ58" s="9" t="s">
        <v>81</v>
      </c>
      <c r="AK58" s="9" t="s">
        <v>81</v>
      </c>
      <c r="AL58" s="9" t="s">
        <v>81</v>
      </c>
      <c r="AM58" s="9">
        <v>0</v>
      </c>
      <c r="AN58" s="13">
        <v>5.42</v>
      </c>
      <c r="AO58" s="13">
        <v>5.22</v>
      </c>
      <c r="AP58" s="13">
        <v>4.8499999999999996</v>
      </c>
      <c r="AQ58" s="13">
        <v>4.8899999999999997</v>
      </c>
      <c r="AR58" s="13">
        <v>5.0999999999999996</v>
      </c>
      <c r="AS58" s="9">
        <v>25.48</v>
      </c>
      <c r="AT58" s="9">
        <v>5.09</v>
      </c>
      <c r="AU58" s="8" t="s">
        <v>138</v>
      </c>
      <c r="AV58" s="9">
        <v>1</v>
      </c>
      <c r="AW58" s="9">
        <v>0</v>
      </c>
      <c r="AX58" s="9" t="s">
        <v>83</v>
      </c>
      <c r="AY58" s="9" t="s">
        <v>83</v>
      </c>
      <c r="AZ58" s="9" t="s">
        <v>83</v>
      </c>
      <c r="BA58" s="9" t="s">
        <v>83</v>
      </c>
      <c r="BB58" s="8" t="s">
        <v>4749</v>
      </c>
      <c r="BC58" s="8" t="s">
        <v>84</v>
      </c>
      <c r="BD58" s="8" t="s">
        <v>81</v>
      </c>
      <c r="BE58" s="8" t="s">
        <v>4750</v>
      </c>
      <c r="BF58" s="8" t="s">
        <v>4751</v>
      </c>
      <c r="BG58" s="8" t="s">
        <v>4752</v>
      </c>
      <c r="BH58" s="8" t="s">
        <v>4751</v>
      </c>
      <c r="BI58" s="8" t="s">
        <v>89</v>
      </c>
      <c r="BJ58" s="8" t="s">
        <v>4753</v>
      </c>
      <c r="BK58" s="8" t="s">
        <v>4754</v>
      </c>
      <c r="BL58" s="8" t="s">
        <v>81</v>
      </c>
      <c r="BM58" s="8" t="s">
        <v>4755</v>
      </c>
      <c r="BN58" s="8" t="s">
        <v>4756</v>
      </c>
      <c r="BO58" s="14" t="s">
        <v>4757</v>
      </c>
      <c r="BP58" s="14" t="s">
        <v>4758</v>
      </c>
      <c r="BQ58" s="14" t="s">
        <v>4759</v>
      </c>
      <c r="BR58" s="14" t="s">
        <v>4760</v>
      </c>
      <c r="BS58" s="8" t="s">
        <v>4761</v>
      </c>
      <c r="BT58" s="8"/>
      <c r="BU58" s="3"/>
    </row>
    <row r="59" spans="1:73" ht="15.75" thickBot="1">
      <c r="A59" s="7">
        <v>5</v>
      </c>
      <c r="B59" s="7"/>
      <c r="C59" s="9" t="s">
        <v>1377</v>
      </c>
      <c r="D59" s="8" t="s">
        <v>1378</v>
      </c>
      <c r="E59" s="8" t="s">
        <v>11706</v>
      </c>
      <c r="F59" s="9" t="s">
        <v>1379</v>
      </c>
      <c r="G59" s="9">
        <v>22</v>
      </c>
      <c r="H59" s="8" t="s">
        <v>1380</v>
      </c>
      <c r="I59" s="8" t="s">
        <v>1381</v>
      </c>
      <c r="J59" s="8" t="s">
        <v>1382</v>
      </c>
      <c r="K59" s="8" t="s">
        <v>1376</v>
      </c>
      <c r="L59" s="9">
        <v>9075657626</v>
      </c>
      <c r="M59" s="9">
        <v>9096696565</v>
      </c>
      <c r="N59" s="9" t="s">
        <v>1383</v>
      </c>
      <c r="O59" s="9">
        <v>429086062672</v>
      </c>
      <c r="P59" s="9" t="s">
        <v>244</v>
      </c>
      <c r="Q59" s="9" t="s">
        <v>183</v>
      </c>
      <c r="R59" s="11">
        <v>42917</v>
      </c>
      <c r="S59" s="9">
        <v>2021</v>
      </c>
      <c r="T59" s="8" t="s">
        <v>1384</v>
      </c>
      <c r="U59" s="9">
        <v>457</v>
      </c>
      <c r="V59" s="12">
        <v>91.4</v>
      </c>
      <c r="W59" s="9">
        <v>2015</v>
      </c>
      <c r="X59" s="9" t="s">
        <v>79</v>
      </c>
      <c r="Y59" s="8" t="s">
        <v>1385</v>
      </c>
      <c r="Z59" s="9">
        <v>491</v>
      </c>
      <c r="AA59" s="12">
        <v>75.540000000000006</v>
      </c>
      <c r="AB59" s="9">
        <v>2017</v>
      </c>
      <c r="AC59" s="9" t="s">
        <v>79</v>
      </c>
      <c r="AD59" s="8" t="s">
        <v>245</v>
      </c>
      <c r="AE59" s="8" t="s">
        <v>245</v>
      </c>
      <c r="AF59" s="9" t="s">
        <v>245</v>
      </c>
      <c r="AG59" s="9" t="s">
        <v>245</v>
      </c>
      <c r="AH59" s="9" t="s">
        <v>245</v>
      </c>
      <c r="AI59" s="9" t="s">
        <v>81</v>
      </c>
      <c r="AJ59" s="9" t="s">
        <v>81</v>
      </c>
      <c r="AK59" s="9" t="s">
        <v>245</v>
      </c>
      <c r="AL59" s="9" t="s">
        <v>245</v>
      </c>
      <c r="AM59" s="9">
        <v>0</v>
      </c>
      <c r="AN59" s="13">
        <v>7.02</v>
      </c>
      <c r="AO59" s="13">
        <v>8</v>
      </c>
      <c r="AP59" s="13">
        <v>6.48</v>
      </c>
      <c r="AQ59" s="13">
        <v>0</v>
      </c>
      <c r="AR59" s="13">
        <v>0</v>
      </c>
      <c r="AS59" s="9">
        <v>0</v>
      </c>
      <c r="AT59" s="9">
        <v>0</v>
      </c>
      <c r="AU59" s="8" t="s">
        <v>138</v>
      </c>
      <c r="AV59" s="9">
        <v>1</v>
      </c>
      <c r="AW59" s="9">
        <v>2</v>
      </c>
      <c r="AX59" s="9" t="s">
        <v>83</v>
      </c>
      <c r="AY59" s="9" t="s">
        <v>83</v>
      </c>
      <c r="AZ59" s="9" t="s">
        <v>83</v>
      </c>
      <c r="BA59" s="9" t="s">
        <v>83</v>
      </c>
      <c r="BB59" s="8" t="s">
        <v>83</v>
      </c>
      <c r="BC59" s="8" t="s">
        <v>84</v>
      </c>
      <c r="BD59" s="8" t="s">
        <v>245</v>
      </c>
      <c r="BE59" s="8" t="s">
        <v>1386</v>
      </c>
      <c r="BF59" s="8" t="s">
        <v>1387</v>
      </c>
      <c r="BG59" s="8" t="s">
        <v>1388</v>
      </c>
      <c r="BH59" s="8" t="s">
        <v>88</v>
      </c>
      <c r="BI59" s="8" t="s">
        <v>89</v>
      </c>
      <c r="BJ59" s="8" t="s">
        <v>1389</v>
      </c>
      <c r="BK59" s="8" t="s">
        <v>1390</v>
      </c>
      <c r="BL59" s="8" t="s">
        <v>1391</v>
      </c>
      <c r="BM59" s="8" t="s">
        <v>1009</v>
      </c>
      <c r="BN59" s="8" t="s">
        <v>1392</v>
      </c>
      <c r="BO59" s="14" t="s">
        <v>1393</v>
      </c>
      <c r="BP59" s="14" t="s">
        <v>1394</v>
      </c>
      <c r="BQ59" s="14" t="s">
        <v>1395</v>
      </c>
      <c r="BR59" s="14" t="s">
        <v>1396</v>
      </c>
      <c r="BS59" s="8" t="s">
        <v>245</v>
      </c>
      <c r="BT59" s="8"/>
      <c r="BU59" s="3"/>
    </row>
    <row r="60" spans="1:73" ht="15.75" thickBot="1">
      <c r="A60" s="7">
        <v>6</v>
      </c>
      <c r="B60" s="7"/>
      <c r="C60" s="9" t="s">
        <v>8917</v>
      </c>
      <c r="D60" s="8" t="s">
        <v>8918</v>
      </c>
      <c r="E60" s="8" t="s">
        <v>11706</v>
      </c>
      <c r="F60" s="9" t="s">
        <v>8919</v>
      </c>
      <c r="G60" s="9">
        <v>21</v>
      </c>
      <c r="H60" s="8" t="s">
        <v>8920</v>
      </c>
      <c r="I60" s="8" t="s">
        <v>73</v>
      </c>
      <c r="J60" s="8" t="s">
        <v>8921</v>
      </c>
      <c r="K60" s="8" t="s">
        <v>8916</v>
      </c>
      <c r="L60" s="9">
        <v>2225307641</v>
      </c>
      <c r="M60" s="9">
        <v>9819280540</v>
      </c>
      <c r="N60" s="9" t="s">
        <v>134</v>
      </c>
      <c r="O60" s="9">
        <v>586512205598</v>
      </c>
      <c r="P60" s="9" t="s">
        <v>8922</v>
      </c>
      <c r="Q60" s="9" t="s">
        <v>183</v>
      </c>
      <c r="R60" s="11">
        <v>42552</v>
      </c>
      <c r="S60" s="9">
        <v>2021</v>
      </c>
      <c r="T60" s="8" t="s">
        <v>1927</v>
      </c>
      <c r="U60" s="9">
        <v>498</v>
      </c>
      <c r="V60" s="12">
        <v>83</v>
      </c>
      <c r="W60" s="9">
        <v>2014</v>
      </c>
      <c r="X60" s="9" t="s">
        <v>398</v>
      </c>
      <c r="Y60" s="8" t="s">
        <v>1927</v>
      </c>
      <c r="Z60" s="9">
        <v>415</v>
      </c>
      <c r="AA60" s="12">
        <v>69</v>
      </c>
      <c r="AB60" s="9">
        <v>2016</v>
      </c>
      <c r="AC60" s="9" t="s">
        <v>8923</v>
      </c>
      <c r="AD60" s="8" t="s">
        <v>295</v>
      </c>
      <c r="AE60" s="8" t="s">
        <v>295</v>
      </c>
      <c r="AF60" s="9" t="s">
        <v>295</v>
      </c>
      <c r="AG60" s="9" t="s">
        <v>295</v>
      </c>
      <c r="AH60" s="9" t="s">
        <v>295</v>
      </c>
      <c r="AI60" s="9" t="s">
        <v>81</v>
      </c>
      <c r="AJ60" s="9" t="s">
        <v>81</v>
      </c>
      <c r="AK60" s="9">
        <v>0</v>
      </c>
      <c r="AL60" s="9">
        <v>0</v>
      </c>
      <c r="AM60" s="9">
        <v>0</v>
      </c>
      <c r="AN60" s="13">
        <v>4.9000000000000004</v>
      </c>
      <c r="AO60" s="13">
        <v>5</v>
      </c>
      <c r="AP60" s="13">
        <v>4.8</v>
      </c>
      <c r="AQ60" s="13">
        <v>0</v>
      </c>
      <c r="AR60" s="13">
        <v>0</v>
      </c>
      <c r="AS60" s="9">
        <v>0</v>
      </c>
      <c r="AT60" s="9">
        <v>0</v>
      </c>
      <c r="AU60" s="8" t="s">
        <v>138</v>
      </c>
      <c r="AV60" s="9">
        <v>4</v>
      </c>
      <c r="AW60" s="9">
        <v>12</v>
      </c>
      <c r="AX60" s="9" t="s">
        <v>83</v>
      </c>
      <c r="AY60" s="9" t="s">
        <v>83</v>
      </c>
      <c r="AZ60" s="9" t="s">
        <v>83</v>
      </c>
      <c r="BA60" s="9" t="s">
        <v>83</v>
      </c>
      <c r="BB60" s="8" t="s">
        <v>230</v>
      </c>
      <c r="BC60" s="8" t="s">
        <v>84</v>
      </c>
      <c r="BD60" s="8" t="s">
        <v>295</v>
      </c>
      <c r="BE60" s="8" t="s">
        <v>8924</v>
      </c>
      <c r="BF60" s="8" t="s">
        <v>5855</v>
      </c>
      <c r="BG60" s="8" t="s">
        <v>8925</v>
      </c>
      <c r="BH60" s="8" t="s">
        <v>88</v>
      </c>
      <c r="BI60" s="8" t="s">
        <v>89</v>
      </c>
      <c r="BJ60" s="8" t="s">
        <v>8926</v>
      </c>
      <c r="BK60" s="8" t="s">
        <v>8927</v>
      </c>
      <c r="BL60" s="8" t="s">
        <v>8928</v>
      </c>
      <c r="BM60" s="8" t="s">
        <v>8929</v>
      </c>
      <c r="BN60" s="8" t="s">
        <v>8930</v>
      </c>
      <c r="BO60" s="14" t="s">
        <v>8931</v>
      </c>
      <c r="BP60" s="14" t="s">
        <v>8932</v>
      </c>
      <c r="BQ60" s="14" t="s">
        <v>8933</v>
      </c>
      <c r="BR60" s="14" t="s">
        <v>8934</v>
      </c>
      <c r="BS60" s="8" t="s">
        <v>81</v>
      </c>
      <c r="BT60" s="8"/>
      <c r="BU60" s="3"/>
    </row>
    <row r="61" spans="1:73" ht="15.75" thickBot="1">
      <c r="A61" s="7">
        <v>7</v>
      </c>
      <c r="B61" s="7"/>
      <c r="C61" s="9" t="s">
        <v>247</v>
      </c>
      <c r="D61" s="8" t="s">
        <v>248</v>
      </c>
      <c r="E61" s="8" t="s">
        <v>11706</v>
      </c>
      <c r="F61" s="9" t="s">
        <v>249</v>
      </c>
      <c r="G61" s="9">
        <v>23</v>
      </c>
      <c r="H61" s="8" t="s">
        <v>250</v>
      </c>
      <c r="I61" s="8" t="s">
        <v>73</v>
      </c>
      <c r="J61" s="8" t="s">
        <v>251</v>
      </c>
      <c r="K61" s="8" t="s">
        <v>246</v>
      </c>
      <c r="L61" s="9">
        <v>2224365555</v>
      </c>
      <c r="M61" s="9">
        <v>9404413201</v>
      </c>
      <c r="N61" s="9" t="s">
        <v>252</v>
      </c>
      <c r="O61" s="9">
        <v>553276088179</v>
      </c>
      <c r="P61" s="9" t="s">
        <v>134</v>
      </c>
      <c r="Q61" s="9" t="s">
        <v>183</v>
      </c>
      <c r="R61" s="11">
        <v>44013</v>
      </c>
      <c r="S61" s="9">
        <v>2021</v>
      </c>
      <c r="T61" s="8" t="s">
        <v>253</v>
      </c>
      <c r="U61" s="9">
        <v>383</v>
      </c>
      <c r="V61" s="12">
        <v>0.69640000000000002</v>
      </c>
      <c r="W61" s="9">
        <v>2012</v>
      </c>
      <c r="X61" s="9" t="s">
        <v>79</v>
      </c>
      <c r="Y61" s="8" t="s">
        <v>254</v>
      </c>
      <c r="Z61" s="9">
        <v>358</v>
      </c>
      <c r="AA61" s="12">
        <v>0.55079999999999996</v>
      </c>
      <c r="AB61" s="9">
        <v>2015</v>
      </c>
      <c r="AC61" s="9" t="s">
        <v>79</v>
      </c>
      <c r="AD61" s="8" t="s">
        <v>81</v>
      </c>
      <c r="AE61" s="8" t="s">
        <v>81</v>
      </c>
      <c r="AF61" s="9" t="s">
        <v>81</v>
      </c>
      <c r="AG61" s="9" t="s">
        <v>81</v>
      </c>
      <c r="AH61" s="9" t="s">
        <v>81</v>
      </c>
      <c r="AI61" s="9" t="s">
        <v>81</v>
      </c>
      <c r="AJ61" s="9" t="s">
        <v>81</v>
      </c>
      <c r="AK61" s="9" t="s">
        <v>81</v>
      </c>
      <c r="AL61" s="9" t="s">
        <v>81</v>
      </c>
      <c r="AM61" s="9">
        <v>0</v>
      </c>
      <c r="AN61" s="13">
        <v>5.07</v>
      </c>
      <c r="AO61" s="13">
        <v>5.78</v>
      </c>
      <c r="AP61" s="13">
        <v>4.62</v>
      </c>
      <c r="AQ61" s="13">
        <v>5.65</v>
      </c>
      <c r="AR61" s="13">
        <v>0</v>
      </c>
      <c r="AS61" s="9">
        <v>0</v>
      </c>
      <c r="AT61" s="9">
        <v>0</v>
      </c>
      <c r="AU61" s="8" t="s">
        <v>138</v>
      </c>
      <c r="AV61" s="9">
        <v>1</v>
      </c>
      <c r="AW61" s="9">
        <v>49</v>
      </c>
      <c r="AX61" s="9" t="s">
        <v>83</v>
      </c>
      <c r="AY61" s="9" t="s">
        <v>230</v>
      </c>
      <c r="AZ61" s="9" t="s">
        <v>83</v>
      </c>
      <c r="BA61" s="9" t="s">
        <v>83</v>
      </c>
      <c r="BB61" s="8" t="s">
        <v>255</v>
      </c>
      <c r="BC61" s="8" t="s">
        <v>84</v>
      </c>
      <c r="BD61" s="8" t="s">
        <v>81</v>
      </c>
      <c r="BE61" s="8" t="s">
        <v>256</v>
      </c>
      <c r="BF61" s="8" t="s">
        <v>257</v>
      </c>
      <c r="BG61" s="8" t="s">
        <v>258</v>
      </c>
      <c r="BH61" s="8" t="s">
        <v>88</v>
      </c>
      <c r="BI61" s="8" t="s">
        <v>89</v>
      </c>
      <c r="BJ61" s="8" t="s">
        <v>259</v>
      </c>
      <c r="BK61" s="8" t="s">
        <v>260</v>
      </c>
      <c r="BL61" s="8" t="s">
        <v>261</v>
      </c>
      <c r="BM61" s="8" t="s">
        <v>81</v>
      </c>
      <c r="BN61" s="8" t="s">
        <v>262</v>
      </c>
      <c r="BO61" s="14" t="s">
        <v>263</v>
      </c>
      <c r="BP61" s="14" t="s">
        <v>264</v>
      </c>
      <c r="BQ61" s="14" t="s">
        <v>265</v>
      </c>
      <c r="BR61" s="14" t="s">
        <v>266</v>
      </c>
      <c r="BS61" s="8" t="s">
        <v>81</v>
      </c>
      <c r="BT61" s="8"/>
      <c r="BU61" s="3"/>
    </row>
    <row r="62" spans="1:73" ht="15.75" thickBot="1">
      <c r="A62" s="7">
        <v>1</v>
      </c>
      <c r="B62" s="7"/>
      <c r="C62" s="9" t="s">
        <v>7585</v>
      </c>
      <c r="D62" s="8" t="s">
        <v>7586</v>
      </c>
      <c r="E62" s="8" t="s">
        <v>11713</v>
      </c>
      <c r="F62" s="9" t="s">
        <v>7587</v>
      </c>
      <c r="G62" s="9">
        <v>20</v>
      </c>
      <c r="H62" s="8" t="s">
        <v>7588</v>
      </c>
      <c r="I62" s="8" t="s">
        <v>591</v>
      </c>
      <c r="J62" s="8" t="s">
        <v>7589</v>
      </c>
      <c r="K62" s="8" t="s">
        <v>7584</v>
      </c>
      <c r="L62" s="9">
        <v>9867094827</v>
      </c>
      <c r="M62" s="9">
        <v>9892768581</v>
      </c>
      <c r="N62" s="9" t="s">
        <v>7590</v>
      </c>
      <c r="O62" s="9">
        <v>501487290141</v>
      </c>
      <c r="P62" s="9" t="s">
        <v>81</v>
      </c>
      <c r="Q62" s="9" t="s">
        <v>183</v>
      </c>
      <c r="R62" s="11">
        <v>43282</v>
      </c>
      <c r="S62" s="9">
        <v>2021</v>
      </c>
      <c r="T62" s="8" t="s">
        <v>7591</v>
      </c>
      <c r="U62" s="9">
        <v>420</v>
      </c>
      <c r="V62" s="12">
        <v>84</v>
      </c>
      <c r="W62" s="9">
        <v>2015</v>
      </c>
      <c r="X62" s="9" t="s">
        <v>79</v>
      </c>
      <c r="Y62" s="8" t="s">
        <v>81</v>
      </c>
      <c r="Z62" s="9" t="s">
        <v>81</v>
      </c>
      <c r="AA62" s="12" t="s">
        <v>81</v>
      </c>
      <c r="AB62" s="9" t="s">
        <v>81</v>
      </c>
      <c r="AC62" s="9" t="s">
        <v>109</v>
      </c>
      <c r="AD62" s="8" t="s">
        <v>7592</v>
      </c>
      <c r="AE62" s="8" t="s">
        <v>163</v>
      </c>
      <c r="AF62" s="9">
        <v>1504</v>
      </c>
      <c r="AG62" s="9">
        <v>88.47</v>
      </c>
      <c r="AH62" s="9">
        <v>2018</v>
      </c>
      <c r="AI62" s="9" t="s">
        <v>112</v>
      </c>
      <c r="AJ62" s="9" t="s">
        <v>113</v>
      </c>
      <c r="AK62" s="9">
        <v>85.38</v>
      </c>
      <c r="AL62" s="9">
        <v>85.06</v>
      </c>
      <c r="AM62" s="9">
        <v>0</v>
      </c>
      <c r="AN62" s="8" t="s">
        <v>81</v>
      </c>
      <c r="AO62" s="8" t="s">
        <v>81</v>
      </c>
      <c r="AP62" s="13">
        <v>9.5399999999999991</v>
      </c>
      <c r="AQ62" s="13">
        <v>9.5399999999999991</v>
      </c>
      <c r="AR62" s="13">
        <v>9.5399999999999991</v>
      </c>
      <c r="AS62" s="9">
        <v>38.619999999999997</v>
      </c>
      <c r="AT62" s="9">
        <v>9.6549999999999994</v>
      </c>
      <c r="AU62" s="8" t="s">
        <v>338</v>
      </c>
      <c r="AV62" s="9">
        <v>0</v>
      </c>
      <c r="AW62" s="9">
        <v>0</v>
      </c>
      <c r="AX62" s="9" t="s">
        <v>83</v>
      </c>
      <c r="AY62" s="9" t="s">
        <v>83</v>
      </c>
      <c r="AZ62" s="9" t="s">
        <v>83</v>
      </c>
      <c r="BA62" s="9" t="s">
        <v>83</v>
      </c>
      <c r="BB62" s="8" t="s">
        <v>83</v>
      </c>
      <c r="BC62" s="8" t="s">
        <v>84</v>
      </c>
      <c r="BD62" s="8" t="s">
        <v>81</v>
      </c>
      <c r="BE62" s="8" t="s">
        <v>7593</v>
      </c>
      <c r="BF62" s="8" t="s">
        <v>7594</v>
      </c>
      <c r="BG62" s="8" t="s">
        <v>7595</v>
      </c>
      <c r="BH62" s="8" t="s">
        <v>167</v>
      </c>
      <c r="BI62" s="8" t="s">
        <v>89</v>
      </c>
      <c r="BJ62" s="8" t="s">
        <v>7596</v>
      </c>
      <c r="BK62" s="8" t="s">
        <v>7597</v>
      </c>
      <c r="BL62" s="8" t="s">
        <v>7598</v>
      </c>
      <c r="BM62" s="8" t="s">
        <v>81</v>
      </c>
      <c r="BN62" s="8" t="s">
        <v>7599</v>
      </c>
      <c r="BO62" s="14" t="s">
        <v>7600</v>
      </c>
      <c r="BP62" s="14" t="s">
        <v>7601</v>
      </c>
      <c r="BQ62" s="14" t="s">
        <v>7602</v>
      </c>
      <c r="BR62" s="14" t="s">
        <v>7603</v>
      </c>
      <c r="BS62" s="8" t="s">
        <v>81</v>
      </c>
      <c r="BT62" s="13">
        <v>10</v>
      </c>
      <c r="BU62" s="3"/>
    </row>
    <row r="63" spans="1:73" ht="15.75" thickBot="1">
      <c r="A63" s="7">
        <v>2</v>
      </c>
      <c r="B63" s="7"/>
      <c r="C63" s="9" t="s">
        <v>6843</v>
      </c>
      <c r="D63" s="8" t="s">
        <v>6844</v>
      </c>
      <c r="E63" s="8" t="s">
        <v>11713</v>
      </c>
      <c r="F63" s="10">
        <v>36504</v>
      </c>
      <c r="G63" s="9">
        <v>20</v>
      </c>
      <c r="H63" s="8" t="s">
        <v>6845</v>
      </c>
      <c r="I63" s="8" t="s">
        <v>1825</v>
      </c>
      <c r="J63" s="8" t="s">
        <v>6846</v>
      </c>
      <c r="K63" s="8" t="s">
        <v>6842</v>
      </c>
      <c r="L63" s="9">
        <v>7666447901</v>
      </c>
      <c r="M63" s="9">
        <v>8329544733</v>
      </c>
      <c r="N63" s="9" t="s">
        <v>6847</v>
      </c>
      <c r="O63" s="9">
        <v>933064225494</v>
      </c>
      <c r="P63" s="9" t="s">
        <v>134</v>
      </c>
      <c r="Q63" s="9" t="s">
        <v>183</v>
      </c>
      <c r="R63" s="11">
        <v>43282</v>
      </c>
      <c r="S63" s="9">
        <v>2021</v>
      </c>
      <c r="T63" s="8" t="s">
        <v>6848</v>
      </c>
      <c r="U63" s="9">
        <v>398</v>
      </c>
      <c r="V63" s="12">
        <v>79.599999999999994</v>
      </c>
      <c r="W63" s="9">
        <v>2015</v>
      </c>
      <c r="X63" s="9" t="s">
        <v>79</v>
      </c>
      <c r="Y63" s="8" t="s">
        <v>81</v>
      </c>
      <c r="Z63" s="9" t="s">
        <v>81</v>
      </c>
      <c r="AA63" s="12" t="s">
        <v>81</v>
      </c>
      <c r="AB63" s="9" t="s">
        <v>81</v>
      </c>
      <c r="AC63" s="9" t="s">
        <v>109</v>
      </c>
      <c r="AD63" s="8" t="s">
        <v>6849</v>
      </c>
      <c r="AE63" s="8" t="s">
        <v>163</v>
      </c>
      <c r="AF63" s="9">
        <v>679</v>
      </c>
      <c r="AG63" s="9">
        <v>84.88</v>
      </c>
      <c r="AH63" s="9">
        <v>2018</v>
      </c>
      <c r="AI63" s="9" t="s">
        <v>112</v>
      </c>
      <c r="AJ63" s="9" t="s">
        <v>113</v>
      </c>
      <c r="AK63" s="9">
        <v>1364</v>
      </c>
      <c r="AL63" s="9">
        <v>80.239999999999995</v>
      </c>
      <c r="AM63" s="9">
        <v>2</v>
      </c>
      <c r="AN63" s="8" t="s">
        <v>81</v>
      </c>
      <c r="AO63" s="8" t="s">
        <v>81</v>
      </c>
      <c r="AP63" s="13">
        <v>8</v>
      </c>
      <c r="AQ63" s="13">
        <v>7.35</v>
      </c>
      <c r="AR63" s="13">
        <v>8.7690000000000001</v>
      </c>
      <c r="AS63" s="9">
        <v>34.119</v>
      </c>
      <c r="AT63" s="9">
        <v>8.5289999999999999</v>
      </c>
      <c r="AU63" s="8" t="s">
        <v>338</v>
      </c>
      <c r="AV63" s="9">
        <v>0</v>
      </c>
      <c r="AW63" s="9">
        <v>0</v>
      </c>
      <c r="AX63" s="9" t="s">
        <v>83</v>
      </c>
      <c r="AY63" s="9" t="s">
        <v>83</v>
      </c>
      <c r="AZ63" s="9" t="s">
        <v>83</v>
      </c>
      <c r="BA63" s="9" t="s">
        <v>83</v>
      </c>
      <c r="BB63" s="8" t="s">
        <v>83</v>
      </c>
      <c r="BC63" s="8" t="s">
        <v>84</v>
      </c>
      <c r="BD63" s="8" t="s">
        <v>81</v>
      </c>
      <c r="BE63" s="8" t="s">
        <v>6850</v>
      </c>
      <c r="BF63" s="8" t="s">
        <v>86</v>
      </c>
      <c r="BG63" s="8" t="s">
        <v>6851</v>
      </c>
      <c r="BH63" s="8" t="s">
        <v>88</v>
      </c>
      <c r="BI63" s="8" t="s">
        <v>89</v>
      </c>
      <c r="BJ63" s="8" t="s">
        <v>6852</v>
      </c>
      <c r="BK63" s="8" t="s">
        <v>6853</v>
      </c>
      <c r="BL63" s="8" t="s">
        <v>6854</v>
      </c>
      <c r="BM63" s="8" t="s">
        <v>6855</v>
      </c>
      <c r="BN63" s="8" t="s">
        <v>6856</v>
      </c>
      <c r="BO63" s="14" t="s">
        <v>6857</v>
      </c>
      <c r="BP63" s="14" t="s">
        <v>6858</v>
      </c>
      <c r="BQ63" s="8" t="s">
        <v>245</v>
      </c>
      <c r="BR63" s="14" t="s">
        <v>6859</v>
      </c>
      <c r="BS63" s="8" t="s">
        <v>245</v>
      </c>
      <c r="BT63" s="13">
        <v>10</v>
      </c>
      <c r="BU63" s="3"/>
    </row>
    <row r="64" spans="1:73" ht="15.75" thickBot="1">
      <c r="A64" s="7">
        <v>3</v>
      </c>
      <c r="B64" s="7"/>
      <c r="C64" s="9" t="s">
        <v>1619</v>
      </c>
      <c r="D64" s="8" t="s">
        <v>1620</v>
      </c>
      <c r="E64" s="8" t="s">
        <v>11713</v>
      </c>
      <c r="F64" s="10">
        <v>36049</v>
      </c>
      <c r="G64" s="9">
        <v>21</v>
      </c>
      <c r="H64" s="8" t="s">
        <v>1621</v>
      </c>
      <c r="I64" s="8" t="s">
        <v>73</v>
      </c>
      <c r="J64" s="8" t="s">
        <v>1622</v>
      </c>
      <c r="K64" s="8" t="s">
        <v>1618</v>
      </c>
      <c r="L64" s="9">
        <v>9867687781</v>
      </c>
      <c r="M64" s="9">
        <v>9821034281</v>
      </c>
      <c r="N64" s="9" t="s">
        <v>1623</v>
      </c>
      <c r="O64" s="9">
        <v>655198794763</v>
      </c>
      <c r="P64" s="9" t="s">
        <v>81</v>
      </c>
      <c r="Q64" s="9" t="s">
        <v>183</v>
      </c>
      <c r="R64" s="11">
        <v>43282</v>
      </c>
      <c r="S64" s="9">
        <v>2021</v>
      </c>
      <c r="T64" s="8" t="s">
        <v>1624</v>
      </c>
      <c r="U64" s="9">
        <v>450</v>
      </c>
      <c r="V64" s="12">
        <v>90</v>
      </c>
      <c r="W64" s="9">
        <v>2014</v>
      </c>
      <c r="X64" s="9" t="s">
        <v>79</v>
      </c>
      <c r="Y64" s="8" t="s">
        <v>1625</v>
      </c>
      <c r="Z64" s="9">
        <v>407</v>
      </c>
      <c r="AA64" s="12">
        <v>62.62</v>
      </c>
      <c r="AB64" s="9">
        <v>2016</v>
      </c>
      <c r="AC64" s="9" t="s">
        <v>79</v>
      </c>
      <c r="AD64" s="8" t="s">
        <v>1626</v>
      </c>
      <c r="AE64" s="8" t="s">
        <v>1627</v>
      </c>
      <c r="AF64" s="9">
        <v>708</v>
      </c>
      <c r="AG64" s="9">
        <v>88.5</v>
      </c>
      <c r="AH64" s="9">
        <v>2018</v>
      </c>
      <c r="AI64" s="9" t="s">
        <v>944</v>
      </c>
      <c r="AJ64" s="9" t="s">
        <v>113</v>
      </c>
      <c r="AK64" s="9">
        <v>83.62</v>
      </c>
      <c r="AL64" s="9">
        <v>83.58</v>
      </c>
      <c r="AM64" s="9">
        <v>0</v>
      </c>
      <c r="AN64" s="8" t="s">
        <v>81</v>
      </c>
      <c r="AO64" s="8" t="s">
        <v>81</v>
      </c>
      <c r="AP64" s="13">
        <v>7.38</v>
      </c>
      <c r="AQ64" s="13">
        <v>7.35</v>
      </c>
      <c r="AR64" s="13">
        <v>8.5</v>
      </c>
      <c r="AS64" s="9">
        <v>32.92</v>
      </c>
      <c r="AT64" s="9">
        <v>8.23</v>
      </c>
      <c r="AU64" s="8" t="s">
        <v>338</v>
      </c>
      <c r="AV64" s="9">
        <v>0</v>
      </c>
      <c r="AW64" s="9">
        <v>1</v>
      </c>
      <c r="AX64" s="9" t="s">
        <v>83</v>
      </c>
      <c r="AY64" s="9" t="s">
        <v>83</v>
      </c>
      <c r="AZ64" s="9" t="s">
        <v>83</v>
      </c>
      <c r="BA64" s="9" t="s">
        <v>83</v>
      </c>
      <c r="BB64" s="8" t="s">
        <v>83</v>
      </c>
      <c r="BC64" s="8" t="s">
        <v>84</v>
      </c>
      <c r="BD64" s="8" t="s">
        <v>81</v>
      </c>
      <c r="BE64" s="8" t="s">
        <v>1628</v>
      </c>
      <c r="BF64" s="8" t="s">
        <v>86</v>
      </c>
      <c r="BG64" s="8" t="s">
        <v>1629</v>
      </c>
      <c r="BH64" s="8" t="s">
        <v>88</v>
      </c>
      <c r="BI64" s="8" t="s">
        <v>89</v>
      </c>
      <c r="BJ64" s="8" t="s">
        <v>1630</v>
      </c>
      <c r="BK64" s="8" t="s">
        <v>1631</v>
      </c>
      <c r="BL64" s="8" t="s">
        <v>1632</v>
      </c>
      <c r="BM64" s="8" t="s">
        <v>1633</v>
      </c>
      <c r="BN64" s="8" t="s">
        <v>1634</v>
      </c>
      <c r="BO64" s="14" t="s">
        <v>1635</v>
      </c>
      <c r="BP64" s="14" t="s">
        <v>1636</v>
      </c>
      <c r="BQ64" s="14" t="s">
        <v>1637</v>
      </c>
      <c r="BR64" s="14" t="s">
        <v>1638</v>
      </c>
      <c r="BS64" s="8" t="s">
        <v>81</v>
      </c>
      <c r="BT64" s="13">
        <v>9.69</v>
      </c>
      <c r="BU64" s="3"/>
    </row>
    <row r="65" spans="1:73" ht="15.75" thickBot="1">
      <c r="A65" s="7">
        <v>4</v>
      </c>
      <c r="B65" s="376"/>
      <c r="C65" s="9" t="s">
        <v>2386</v>
      </c>
      <c r="D65" s="8" t="s">
        <v>2387</v>
      </c>
      <c r="E65" s="8" t="s">
        <v>11713</v>
      </c>
      <c r="F65" s="10">
        <v>36040</v>
      </c>
      <c r="G65" s="9">
        <v>22</v>
      </c>
      <c r="H65" s="8" t="s">
        <v>2388</v>
      </c>
      <c r="I65" s="8" t="s">
        <v>2389</v>
      </c>
      <c r="J65" s="8" t="s">
        <v>2390</v>
      </c>
      <c r="K65" s="8" t="s">
        <v>2385</v>
      </c>
      <c r="L65" s="9">
        <v>9757353514</v>
      </c>
      <c r="M65" s="9">
        <v>8169473305</v>
      </c>
      <c r="N65" s="9" t="s">
        <v>2391</v>
      </c>
      <c r="O65" s="9">
        <v>290816097821</v>
      </c>
      <c r="P65" s="9" t="s">
        <v>81</v>
      </c>
      <c r="Q65" s="9" t="s">
        <v>183</v>
      </c>
      <c r="R65" s="11">
        <v>43282</v>
      </c>
      <c r="S65" s="9">
        <v>2021</v>
      </c>
      <c r="T65" s="8" t="s">
        <v>2392</v>
      </c>
      <c r="U65" s="9">
        <v>423</v>
      </c>
      <c r="V65" s="12">
        <v>84.6</v>
      </c>
      <c r="W65" s="9">
        <v>2014</v>
      </c>
      <c r="X65" s="9" t="s">
        <v>79</v>
      </c>
      <c r="Y65" s="8" t="s">
        <v>1689</v>
      </c>
      <c r="Z65" s="9">
        <v>382</v>
      </c>
      <c r="AA65" s="12">
        <v>58.77</v>
      </c>
      <c r="AB65" s="9">
        <v>2016</v>
      </c>
      <c r="AC65" s="9" t="s">
        <v>79</v>
      </c>
      <c r="AD65" s="8" t="s">
        <v>1002</v>
      </c>
      <c r="AE65" s="8" t="s">
        <v>1002</v>
      </c>
      <c r="AF65" s="9">
        <v>865</v>
      </c>
      <c r="AG65" s="9">
        <v>75.22</v>
      </c>
      <c r="AH65" s="9">
        <v>2018</v>
      </c>
      <c r="AI65" s="9" t="s">
        <v>944</v>
      </c>
      <c r="AJ65" s="9" t="s">
        <v>113</v>
      </c>
      <c r="AK65" s="9">
        <v>67.900000000000006</v>
      </c>
      <c r="AL65" s="9">
        <v>68.92</v>
      </c>
      <c r="AM65" s="9">
        <v>0</v>
      </c>
      <c r="AN65" s="8" t="s">
        <v>81</v>
      </c>
      <c r="AO65" s="8" t="s">
        <v>81</v>
      </c>
      <c r="AP65" s="13">
        <v>7.04</v>
      </c>
      <c r="AQ65" s="13">
        <v>7.81</v>
      </c>
      <c r="AR65" s="13">
        <v>7.43</v>
      </c>
      <c r="AS65" s="9">
        <v>31.82</v>
      </c>
      <c r="AT65" s="9">
        <v>7.95</v>
      </c>
      <c r="AU65" s="8" t="s">
        <v>338</v>
      </c>
      <c r="AV65" s="9">
        <v>0</v>
      </c>
      <c r="AW65" s="9">
        <v>0</v>
      </c>
      <c r="AX65" s="9" t="s">
        <v>83</v>
      </c>
      <c r="AY65" s="9" t="s">
        <v>83</v>
      </c>
      <c r="AZ65" s="9" t="s">
        <v>83</v>
      </c>
      <c r="BA65" s="9" t="s">
        <v>83</v>
      </c>
      <c r="BB65" s="8" t="s">
        <v>83</v>
      </c>
      <c r="BC65" s="8" t="s">
        <v>84</v>
      </c>
      <c r="BD65" s="8" t="s">
        <v>81</v>
      </c>
      <c r="BE65" s="8" t="s">
        <v>2393</v>
      </c>
      <c r="BF65" s="8" t="s">
        <v>1327</v>
      </c>
      <c r="BG65" s="8" t="s">
        <v>2394</v>
      </c>
      <c r="BH65" s="8" t="s">
        <v>88</v>
      </c>
      <c r="BI65" s="8" t="s">
        <v>89</v>
      </c>
      <c r="BJ65" s="8" t="s">
        <v>81</v>
      </c>
      <c r="BK65" s="8" t="s">
        <v>169</v>
      </c>
      <c r="BL65" s="8" t="s">
        <v>871</v>
      </c>
      <c r="BM65" s="8" t="s">
        <v>2395</v>
      </c>
      <c r="BN65" s="8" t="s">
        <v>497</v>
      </c>
      <c r="BO65" s="14" t="s">
        <v>2396</v>
      </c>
      <c r="BP65" s="14" t="s">
        <v>2397</v>
      </c>
      <c r="BQ65" s="14" t="s">
        <v>2398</v>
      </c>
      <c r="BR65" s="14" t="s">
        <v>2399</v>
      </c>
      <c r="BS65" s="8" t="s">
        <v>81</v>
      </c>
      <c r="BT65" s="13">
        <v>9.5399999999999991</v>
      </c>
      <c r="BU65" s="3"/>
    </row>
    <row r="66" spans="1:73" ht="15.75" thickBot="1">
      <c r="A66" s="374">
        <v>5</v>
      </c>
      <c r="B66" s="333"/>
      <c r="C66" s="375" t="s">
        <v>8778</v>
      </c>
      <c r="D66" s="8" t="s">
        <v>8779</v>
      </c>
      <c r="E66" s="8" t="s">
        <v>11713</v>
      </c>
      <c r="F66" s="9" t="s">
        <v>8780</v>
      </c>
      <c r="G66" s="9">
        <v>24</v>
      </c>
      <c r="H66" s="8" t="s">
        <v>8781</v>
      </c>
      <c r="I66" s="8" t="s">
        <v>8782</v>
      </c>
      <c r="J66" s="8" t="s">
        <v>8783</v>
      </c>
      <c r="K66" s="8" t="s">
        <v>8777</v>
      </c>
      <c r="L66" s="9">
        <v>8369882400</v>
      </c>
      <c r="M66" s="9">
        <v>8879422275</v>
      </c>
      <c r="N66" s="9" t="s">
        <v>8784</v>
      </c>
      <c r="O66" s="9">
        <v>754811572772</v>
      </c>
      <c r="P66" s="9" t="s">
        <v>81</v>
      </c>
      <c r="Q66" s="9" t="s">
        <v>183</v>
      </c>
      <c r="R66" s="11">
        <v>43282</v>
      </c>
      <c r="S66" s="9">
        <v>2021</v>
      </c>
      <c r="T66" s="8" t="s">
        <v>8785</v>
      </c>
      <c r="U66" s="9">
        <v>296</v>
      </c>
      <c r="V66" s="12">
        <v>53.82</v>
      </c>
      <c r="W66" s="9">
        <v>2012</v>
      </c>
      <c r="X66" s="9" t="s">
        <v>79</v>
      </c>
      <c r="Y66" s="8" t="s">
        <v>8786</v>
      </c>
      <c r="Z66" s="9">
        <v>305</v>
      </c>
      <c r="AA66" s="12">
        <v>46.92</v>
      </c>
      <c r="AB66" s="9">
        <v>2014</v>
      </c>
      <c r="AC66" s="9" t="s">
        <v>79</v>
      </c>
      <c r="AD66" s="8" t="s">
        <v>8787</v>
      </c>
      <c r="AE66" s="8" t="s">
        <v>336</v>
      </c>
      <c r="AF66" s="9">
        <v>844</v>
      </c>
      <c r="AG66" s="9">
        <v>80.38</v>
      </c>
      <c r="AH66" s="9">
        <v>2018</v>
      </c>
      <c r="AI66" s="9" t="s">
        <v>5462</v>
      </c>
      <c r="AJ66" s="9" t="s">
        <v>113</v>
      </c>
      <c r="AK66" s="9">
        <v>844</v>
      </c>
      <c r="AL66" s="9">
        <v>80.38</v>
      </c>
      <c r="AM66" s="9">
        <v>5</v>
      </c>
      <c r="AN66" s="8" t="s">
        <v>81</v>
      </c>
      <c r="AO66" s="8" t="s">
        <v>81</v>
      </c>
      <c r="AP66" s="13">
        <v>7.92</v>
      </c>
      <c r="AQ66" s="13">
        <v>8.07</v>
      </c>
      <c r="AR66" s="13">
        <v>6.48</v>
      </c>
      <c r="AS66" s="9">
        <v>31.1</v>
      </c>
      <c r="AT66" s="9">
        <v>7.77</v>
      </c>
      <c r="AU66" s="8" t="s">
        <v>338</v>
      </c>
      <c r="AV66" s="9">
        <v>0</v>
      </c>
      <c r="AW66" s="9">
        <v>0</v>
      </c>
      <c r="AX66" s="9" t="s">
        <v>83</v>
      </c>
      <c r="AY66" s="9" t="s">
        <v>83</v>
      </c>
      <c r="AZ66" s="9" t="s">
        <v>83</v>
      </c>
      <c r="BA66" s="9" t="s">
        <v>83</v>
      </c>
      <c r="BB66" s="8" t="s">
        <v>83</v>
      </c>
      <c r="BC66" s="8" t="s">
        <v>84</v>
      </c>
      <c r="BD66" s="8" t="s">
        <v>81</v>
      </c>
      <c r="BE66" s="8" t="s">
        <v>8788</v>
      </c>
      <c r="BF66" s="8" t="s">
        <v>8789</v>
      </c>
      <c r="BG66" s="8" t="s">
        <v>8790</v>
      </c>
      <c r="BH66" s="8" t="s">
        <v>86</v>
      </c>
      <c r="BI66" s="8" t="s">
        <v>89</v>
      </c>
      <c r="BJ66" s="8" t="s">
        <v>8791</v>
      </c>
      <c r="BK66" s="8" t="s">
        <v>8792</v>
      </c>
      <c r="BL66" s="8" t="s">
        <v>8793</v>
      </c>
      <c r="BM66" s="8" t="s">
        <v>8794</v>
      </c>
      <c r="BN66" s="8" t="s">
        <v>8795</v>
      </c>
      <c r="BO66" s="14" t="s">
        <v>8796</v>
      </c>
      <c r="BP66" s="14" t="s">
        <v>8797</v>
      </c>
      <c r="BQ66" s="14" t="s">
        <v>8798</v>
      </c>
      <c r="BR66" s="8" t="s">
        <v>81</v>
      </c>
      <c r="BS66" s="8" t="s">
        <v>81</v>
      </c>
      <c r="BT66" s="13">
        <v>8.69</v>
      </c>
      <c r="BU66" s="3"/>
    </row>
    <row r="67" spans="1:73" ht="15.75" thickBot="1">
      <c r="A67" s="374">
        <v>6</v>
      </c>
      <c r="B67" s="333"/>
      <c r="C67" s="375" t="s">
        <v>8739</v>
      </c>
      <c r="D67" s="8" t="s">
        <v>8740</v>
      </c>
      <c r="E67" s="8" t="s">
        <v>11713</v>
      </c>
      <c r="F67" s="9" t="s">
        <v>8741</v>
      </c>
      <c r="G67" s="9">
        <v>21</v>
      </c>
      <c r="H67" s="8" t="s">
        <v>8742</v>
      </c>
      <c r="I67" s="8" t="s">
        <v>8743</v>
      </c>
      <c r="J67" s="8" t="s">
        <v>8744</v>
      </c>
      <c r="K67" s="8" t="s">
        <v>8738</v>
      </c>
      <c r="L67" s="9">
        <v>9028228631</v>
      </c>
      <c r="M67" s="9">
        <v>9028228631</v>
      </c>
      <c r="N67" s="9" t="s">
        <v>8745</v>
      </c>
      <c r="O67" s="9" t="s">
        <v>8746</v>
      </c>
      <c r="P67" s="9" t="s">
        <v>883</v>
      </c>
      <c r="Q67" s="9" t="s">
        <v>183</v>
      </c>
      <c r="R67" s="11">
        <v>43282</v>
      </c>
      <c r="S67" s="9">
        <v>2021</v>
      </c>
      <c r="T67" s="8" t="s">
        <v>8747</v>
      </c>
      <c r="U67" s="9">
        <v>409</v>
      </c>
      <c r="V67" s="12">
        <v>81.8</v>
      </c>
      <c r="W67" s="9">
        <v>2015</v>
      </c>
      <c r="X67" s="9" t="s">
        <v>79</v>
      </c>
      <c r="Y67" s="8" t="s">
        <v>81</v>
      </c>
      <c r="Z67" s="9" t="s">
        <v>81</v>
      </c>
      <c r="AA67" s="12" t="s">
        <v>81</v>
      </c>
      <c r="AB67" s="9" t="s">
        <v>81</v>
      </c>
      <c r="AC67" s="9" t="s">
        <v>109</v>
      </c>
      <c r="AD67" s="8" t="s">
        <v>8748</v>
      </c>
      <c r="AE67" s="8" t="s">
        <v>3331</v>
      </c>
      <c r="AF67" s="9">
        <v>1334</v>
      </c>
      <c r="AG67" s="9">
        <v>83.38</v>
      </c>
      <c r="AH67" s="9">
        <v>2018</v>
      </c>
      <c r="AI67" s="9" t="s">
        <v>112</v>
      </c>
      <c r="AJ67" s="9" t="s">
        <v>113</v>
      </c>
      <c r="AK67" s="9">
        <v>76.06</v>
      </c>
      <c r="AL67" s="9">
        <v>76.150000000000006</v>
      </c>
      <c r="AM67" s="9">
        <v>0</v>
      </c>
      <c r="AN67" s="8" t="s">
        <v>81</v>
      </c>
      <c r="AO67" s="8" t="s">
        <v>81</v>
      </c>
      <c r="AP67" s="13">
        <v>7.3</v>
      </c>
      <c r="AQ67" s="13">
        <v>7.5</v>
      </c>
      <c r="AR67" s="13">
        <v>6.92</v>
      </c>
      <c r="AS67" s="9">
        <v>30.91</v>
      </c>
      <c r="AT67" s="9">
        <v>7.72</v>
      </c>
      <c r="AU67" s="8" t="s">
        <v>338</v>
      </c>
      <c r="AV67" s="9">
        <v>0</v>
      </c>
      <c r="AW67" s="9">
        <v>0</v>
      </c>
      <c r="AX67" s="9" t="s">
        <v>83</v>
      </c>
      <c r="AY67" s="9" t="s">
        <v>83</v>
      </c>
      <c r="AZ67" s="9" t="s">
        <v>83</v>
      </c>
      <c r="BA67" s="9" t="s">
        <v>83</v>
      </c>
      <c r="BB67" s="8" t="s">
        <v>83</v>
      </c>
      <c r="BC67" s="8" t="s">
        <v>84</v>
      </c>
      <c r="BD67" s="8" t="s">
        <v>81</v>
      </c>
      <c r="BE67" s="8" t="s">
        <v>8749</v>
      </c>
      <c r="BF67" s="8" t="s">
        <v>8750</v>
      </c>
      <c r="BG67" s="8" t="s">
        <v>8751</v>
      </c>
      <c r="BH67" s="8" t="s">
        <v>2605</v>
      </c>
      <c r="BI67" s="8" t="s">
        <v>89</v>
      </c>
      <c r="BJ67" s="8" t="s">
        <v>8752</v>
      </c>
      <c r="BK67" s="8" t="s">
        <v>8753</v>
      </c>
      <c r="BL67" s="8" t="s">
        <v>8754</v>
      </c>
      <c r="BM67" s="8" t="s">
        <v>8755</v>
      </c>
      <c r="BN67" s="8" t="s">
        <v>605</v>
      </c>
      <c r="BO67" s="14" t="s">
        <v>8756</v>
      </c>
      <c r="BP67" s="14" t="s">
        <v>8757</v>
      </c>
      <c r="BQ67" s="14" t="s">
        <v>8758</v>
      </c>
      <c r="BR67" s="14" t="s">
        <v>8759</v>
      </c>
      <c r="BS67" s="8" t="s">
        <v>81</v>
      </c>
      <c r="BT67" s="13">
        <v>9.1</v>
      </c>
      <c r="BU67" s="3"/>
    </row>
    <row r="68" spans="1:73" ht="15.75" thickBot="1">
      <c r="A68" s="374">
        <v>7</v>
      </c>
      <c r="B68" s="333"/>
      <c r="C68" s="375" t="s">
        <v>7886</v>
      </c>
      <c r="D68" s="8" t="s">
        <v>7887</v>
      </c>
      <c r="E68" s="8" t="s">
        <v>11713</v>
      </c>
      <c r="F68" s="9" t="s">
        <v>2003</v>
      </c>
      <c r="G68" s="9">
        <v>21</v>
      </c>
      <c r="H68" s="8" t="s">
        <v>7888</v>
      </c>
      <c r="I68" s="8" t="s">
        <v>7889</v>
      </c>
      <c r="J68" s="8" t="s">
        <v>7890</v>
      </c>
      <c r="K68" s="8" t="s">
        <v>7885</v>
      </c>
      <c r="L68" s="9">
        <v>9820987102</v>
      </c>
      <c r="M68" s="9">
        <v>9969102166</v>
      </c>
      <c r="N68" s="9" t="s">
        <v>7891</v>
      </c>
      <c r="O68" s="9">
        <v>700837380377</v>
      </c>
      <c r="P68" s="9" t="s">
        <v>134</v>
      </c>
      <c r="Q68" s="9" t="s">
        <v>183</v>
      </c>
      <c r="R68" s="11">
        <v>43282</v>
      </c>
      <c r="S68" s="9">
        <v>2021</v>
      </c>
      <c r="T68" s="8" t="s">
        <v>7892</v>
      </c>
      <c r="U68" s="9">
        <v>423</v>
      </c>
      <c r="V68" s="12">
        <v>0.84599999999999997</v>
      </c>
      <c r="W68" s="9">
        <v>2015</v>
      </c>
      <c r="X68" s="9" t="s">
        <v>79</v>
      </c>
      <c r="Y68" s="8" t="s">
        <v>81</v>
      </c>
      <c r="Z68" s="9" t="s">
        <v>81</v>
      </c>
      <c r="AA68" s="12" t="s">
        <v>81</v>
      </c>
      <c r="AB68" s="9" t="s">
        <v>81</v>
      </c>
      <c r="AC68" s="9" t="s">
        <v>109</v>
      </c>
      <c r="AD68" s="8" t="s">
        <v>1543</v>
      </c>
      <c r="AE68" s="8" t="s">
        <v>1543</v>
      </c>
      <c r="AF68" s="9">
        <v>953</v>
      </c>
      <c r="AG68" s="15">
        <v>0.82869999999999999</v>
      </c>
      <c r="AH68" s="9">
        <v>2018</v>
      </c>
      <c r="AI68" s="9" t="s">
        <v>112</v>
      </c>
      <c r="AJ68" s="9" t="s">
        <v>113</v>
      </c>
      <c r="AK68" s="9" t="s">
        <v>81</v>
      </c>
      <c r="AL68" s="9" t="s">
        <v>81</v>
      </c>
      <c r="AM68" s="9">
        <v>7</v>
      </c>
      <c r="AN68" s="8" t="s">
        <v>81</v>
      </c>
      <c r="AO68" s="8" t="s">
        <v>81</v>
      </c>
      <c r="AP68" s="13">
        <v>7.08</v>
      </c>
      <c r="AQ68" s="13">
        <v>7.35</v>
      </c>
      <c r="AR68" s="13">
        <v>7.5</v>
      </c>
      <c r="AS68" s="9">
        <v>21.93</v>
      </c>
      <c r="AT68" s="9">
        <v>7.31</v>
      </c>
      <c r="AU68" s="8" t="s">
        <v>114</v>
      </c>
      <c r="AV68" s="9">
        <v>0</v>
      </c>
      <c r="AW68" s="9">
        <v>0</v>
      </c>
      <c r="AX68" s="9" t="s">
        <v>83</v>
      </c>
      <c r="AY68" s="9" t="s">
        <v>83</v>
      </c>
      <c r="AZ68" s="9" t="s">
        <v>83</v>
      </c>
      <c r="BA68" s="9" t="s">
        <v>83</v>
      </c>
      <c r="BB68" s="8" t="s">
        <v>83</v>
      </c>
      <c r="BC68" s="8" t="s">
        <v>84</v>
      </c>
      <c r="BD68" s="8" t="s">
        <v>81</v>
      </c>
      <c r="BE68" s="8" t="s">
        <v>7893</v>
      </c>
      <c r="BF68" s="8" t="s">
        <v>7894</v>
      </c>
      <c r="BG68" s="8" t="s">
        <v>7895</v>
      </c>
      <c r="BH68" s="8" t="s">
        <v>826</v>
      </c>
      <c r="BI68" s="8" t="s">
        <v>89</v>
      </c>
      <c r="BJ68" s="8" t="s">
        <v>7896</v>
      </c>
      <c r="BK68" s="8" t="s">
        <v>7897</v>
      </c>
      <c r="BL68" s="8" t="s">
        <v>7898</v>
      </c>
      <c r="BM68" s="8" t="s">
        <v>7899</v>
      </c>
      <c r="BN68" s="8" t="s">
        <v>7900</v>
      </c>
      <c r="BO68" s="14" t="s">
        <v>7901</v>
      </c>
      <c r="BP68" s="14" t="s">
        <v>7902</v>
      </c>
      <c r="BQ68" s="14" t="s">
        <v>7903</v>
      </c>
      <c r="BR68" s="14" t="s">
        <v>7904</v>
      </c>
      <c r="BS68" s="8" t="s">
        <v>81</v>
      </c>
      <c r="BT68" s="8"/>
      <c r="BU68" s="3"/>
    </row>
    <row r="69" spans="1:73" ht="15.75" thickBot="1">
      <c r="A69" s="374">
        <v>8</v>
      </c>
      <c r="B69" s="333"/>
      <c r="C69" s="375" t="s">
        <v>6483</v>
      </c>
      <c r="D69" s="8" t="s">
        <v>6484</v>
      </c>
      <c r="E69" s="8" t="s">
        <v>11713</v>
      </c>
      <c r="F69" s="10">
        <v>36261</v>
      </c>
      <c r="G69" s="9">
        <v>21</v>
      </c>
      <c r="H69" s="8" t="s">
        <v>6485</v>
      </c>
      <c r="I69" s="8" t="s">
        <v>591</v>
      </c>
      <c r="J69" s="8" t="s">
        <v>6486</v>
      </c>
      <c r="K69" s="8" t="s">
        <v>6482</v>
      </c>
      <c r="L69" s="9">
        <v>9987297424</v>
      </c>
      <c r="M69" s="9">
        <v>9987297424</v>
      </c>
      <c r="N69" s="9" t="s">
        <v>244</v>
      </c>
      <c r="O69" s="9">
        <v>350159399140</v>
      </c>
      <c r="P69" s="9" t="s">
        <v>244</v>
      </c>
      <c r="Q69" s="9" t="s">
        <v>183</v>
      </c>
      <c r="R69" s="11">
        <v>43282</v>
      </c>
      <c r="S69" s="9">
        <v>2021</v>
      </c>
      <c r="T69" s="8" t="s">
        <v>6487</v>
      </c>
      <c r="U69" s="9">
        <v>358</v>
      </c>
      <c r="V69" s="12">
        <v>71</v>
      </c>
      <c r="W69" s="9">
        <v>2015</v>
      </c>
      <c r="X69" s="9" t="s">
        <v>79</v>
      </c>
      <c r="Y69" s="8" t="s">
        <v>6488</v>
      </c>
      <c r="Z69" s="9" t="s">
        <v>81</v>
      </c>
      <c r="AA69" s="12" t="s">
        <v>81</v>
      </c>
      <c r="AB69" s="9" t="s">
        <v>81</v>
      </c>
      <c r="AC69" s="9" t="s">
        <v>109</v>
      </c>
      <c r="AD69" s="8" t="s">
        <v>6489</v>
      </c>
      <c r="AE69" s="8" t="s">
        <v>336</v>
      </c>
      <c r="AF69" s="9">
        <v>716</v>
      </c>
      <c r="AG69" s="9">
        <v>80</v>
      </c>
      <c r="AH69" s="9">
        <v>2018</v>
      </c>
      <c r="AI69" s="9" t="s">
        <v>112</v>
      </c>
      <c r="AJ69" s="9" t="s">
        <v>113</v>
      </c>
      <c r="AK69" s="9">
        <v>716</v>
      </c>
      <c r="AL69" s="9">
        <v>80</v>
      </c>
      <c r="AM69" s="9">
        <v>0</v>
      </c>
      <c r="AN69" s="8" t="s">
        <v>81</v>
      </c>
      <c r="AO69" s="8" t="s">
        <v>81</v>
      </c>
      <c r="AP69" s="13">
        <v>6.9</v>
      </c>
      <c r="AQ69" s="13">
        <v>6.8</v>
      </c>
      <c r="AR69" s="13">
        <v>6.9</v>
      </c>
      <c r="AS69" s="9">
        <v>20.6</v>
      </c>
      <c r="AT69" s="9">
        <v>6.8</v>
      </c>
      <c r="AU69" s="8" t="s">
        <v>114</v>
      </c>
      <c r="AV69" s="9">
        <v>0</v>
      </c>
      <c r="AW69" s="9">
        <v>0</v>
      </c>
      <c r="AX69" s="9" t="s">
        <v>83</v>
      </c>
      <c r="AY69" s="9" t="s">
        <v>83</v>
      </c>
      <c r="AZ69" s="9" t="s">
        <v>83</v>
      </c>
      <c r="BA69" s="9" t="s">
        <v>83</v>
      </c>
      <c r="BB69" s="8" t="s">
        <v>83</v>
      </c>
      <c r="BC69" s="8" t="s">
        <v>84</v>
      </c>
      <c r="BD69" s="8" t="s">
        <v>81</v>
      </c>
      <c r="BE69" s="8" t="s">
        <v>6490</v>
      </c>
      <c r="BF69" s="8" t="s">
        <v>1005</v>
      </c>
      <c r="BG69" s="8" t="s">
        <v>6491</v>
      </c>
      <c r="BH69" s="8" t="s">
        <v>601</v>
      </c>
      <c r="BI69" s="8" t="s">
        <v>89</v>
      </c>
      <c r="BJ69" s="8" t="s">
        <v>6492</v>
      </c>
      <c r="BK69" s="8" t="s">
        <v>6493</v>
      </c>
      <c r="BL69" s="8" t="s">
        <v>81</v>
      </c>
      <c r="BM69" s="8" t="s">
        <v>908</v>
      </c>
      <c r="BN69" s="8" t="s">
        <v>81</v>
      </c>
      <c r="BO69" s="14" t="s">
        <v>6494</v>
      </c>
      <c r="BP69" s="14" t="s">
        <v>6495</v>
      </c>
      <c r="BQ69" s="14" t="s">
        <v>6496</v>
      </c>
      <c r="BR69" s="8" t="s">
        <v>81</v>
      </c>
      <c r="BS69" s="8" t="s">
        <v>81</v>
      </c>
      <c r="BT69" s="8"/>
      <c r="BU69" s="3"/>
    </row>
    <row r="70" spans="1:73" ht="15.75" thickBot="1">
      <c r="A70" s="374">
        <v>9</v>
      </c>
      <c r="B70" s="333"/>
      <c r="C70" s="375" t="s">
        <v>12668</v>
      </c>
      <c r="D70" s="8" t="s">
        <v>12667</v>
      </c>
      <c r="E70" s="8" t="s">
        <v>13183</v>
      </c>
      <c r="F70" s="10" t="s">
        <v>12669</v>
      </c>
      <c r="G70" s="9">
        <v>22</v>
      </c>
      <c r="H70" s="8" t="s">
        <v>12670</v>
      </c>
      <c r="I70" s="8" t="s">
        <v>12670</v>
      </c>
      <c r="J70" s="8" t="s">
        <v>12671</v>
      </c>
      <c r="K70" s="8" t="s">
        <v>12672</v>
      </c>
      <c r="L70" s="9">
        <v>9867988544</v>
      </c>
      <c r="M70" s="9">
        <v>8788029750</v>
      </c>
      <c r="N70" s="9" t="s">
        <v>81</v>
      </c>
      <c r="O70" s="9">
        <v>950563990302</v>
      </c>
      <c r="P70" s="9" t="s">
        <v>12673</v>
      </c>
      <c r="Q70" s="9" t="s">
        <v>183</v>
      </c>
      <c r="R70" s="11">
        <v>2018</v>
      </c>
      <c r="S70" s="9">
        <v>2021</v>
      </c>
      <c r="T70" s="8" t="s">
        <v>12674</v>
      </c>
      <c r="U70" s="9">
        <v>293</v>
      </c>
      <c r="V70" s="12">
        <v>0.60350000000000004</v>
      </c>
      <c r="W70" s="9">
        <v>2014</v>
      </c>
      <c r="X70" s="9" t="s">
        <v>79</v>
      </c>
      <c r="Y70" s="8" t="s">
        <v>81</v>
      </c>
      <c r="Z70" s="9" t="s">
        <v>81</v>
      </c>
      <c r="AA70" s="12" t="s">
        <v>81</v>
      </c>
      <c r="AB70" s="9" t="s">
        <v>81</v>
      </c>
      <c r="AC70" s="9" t="s">
        <v>295</v>
      </c>
      <c r="AD70" s="8" t="s">
        <v>1002</v>
      </c>
      <c r="AE70" s="8" t="s">
        <v>6698</v>
      </c>
      <c r="AF70" s="9">
        <v>694</v>
      </c>
      <c r="AG70" s="9">
        <v>0.60350000000000004</v>
      </c>
      <c r="AH70" s="9">
        <v>2018</v>
      </c>
      <c r="AI70" s="9">
        <v>4</v>
      </c>
      <c r="AJ70" s="9" t="s">
        <v>6698</v>
      </c>
      <c r="AK70" s="9">
        <v>694</v>
      </c>
      <c r="AL70" s="9">
        <v>0.60350000000000004</v>
      </c>
      <c r="AM70" s="9">
        <v>12</v>
      </c>
      <c r="AN70" s="8" t="s">
        <v>81</v>
      </c>
      <c r="AO70" s="8" t="s">
        <v>81</v>
      </c>
      <c r="AP70" s="13">
        <v>5.92</v>
      </c>
      <c r="AQ70" s="13">
        <v>5.68</v>
      </c>
      <c r="AR70" s="13">
        <v>5.88</v>
      </c>
      <c r="AS70" s="9" t="s">
        <v>81</v>
      </c>
      <c r="AT70" s="9" t="s">
        <v>12675</v>
      </c>
      <c r="AU70" s="8" t="s">
        <v>81</v>
      </c>
      <c r="AV70" s="9">
        <v>0</v>
      </c>
      <c r="AW70" s="9">
        <v>0</v>
      </c>
      <c r="AX70" s="9" t="s">
        <v>81</v>
      </c>
      <c r="AY70" s="9" t="s">
        <v>81</v>
      </c>
      <c r="AZ70" s="9">
        <v>0</v>
      </c>
      <c r="BA70" s="9">
        <v>1</v>
      </c>
      <c r="BB70" s="8">
        <v>0</v>
      </c>
      <c r="BC70" s="8" t="s">
        <v>12422</v>
      </c>
      <c r="BD70" s="8" t="s">
        <v>12676</v>
      </c>
      <c r="BE70" s="8" t="s">
        <v>12677</v>
      </c>
      <c r="BF70" s="8" t="s">
        <v>12678</v>
      </c>
      <c r="BG70" s="8" t="s">
        <v>12679</v>
      </c>
      <c r="BH70" s="8" t="s">
        <v>3090</v>
      </c>
      <c r="BI70" s="8" t="s">
        <v>89</v>
      </c>
      <c r="BJ70" s="8" t="s">
        <v>12680</v>
      </c>
      <c r="BK70" s="8" t="s">
        <v>12681</v>
      </c>
      <c r="BL70" s="8" t="s">
        <v>12682</v>
      </c>
      <c r="BM70" s="8" t="s">
        <v>12683</v>
      </c>
      <c r="BN70" s="8" t="s">
        <v>12684</v>
      </c>
      <c r="BO70" s="14" t="s">
        <v>12685</v>
      </c>
      <c r="BP70" s="14" t="s">
        <v>12686</v>
      </c>
      <c r="BQ70" s="14" t="s">
        <v>81</v>
      </c>
      <c r="BR70" s="8" t="s">
        <v>12687</v>
      </c>
      <c r="BS70" s="8" t="s">
        <v>81</v>
      </c>
      <c r="BT70" s="8">
        <v>6.34</v>
      </c>
      <c r="BU70" s="3"/>
    </row>
    <row r="71" spans="1:73" ht="15.75" thickBot="1">
      <c r="A71" s="374">
        <v>1</v>
      </c>
      <c r="B71" s="333"/>
      <c r="C71" s="375" t="s">
        <v>7851</v>
      </c>
      <c r="D71" s="8" t="s">
        <v>7852</v>
      </c>
      <c r="E71" s="8" t="s">
        <v>11714</v>
      </c>
      <c r="F71" s="9" t="s">
        <v>7292</v>
      </c>
      <c r="G71" s="9">
        <v>20</v>
      </c>
      <c r="H71" s="8" t="s">
        <v>7853</v>
      </c>
      <c r="I71" s="8" t="s">
        <v>73</v>
      </c>
      <c r="J71" s="8" t="s">
        <v>7854</v>
      </c>
      <c r="K71" s="8" t="s">
        <v>7850</v>
      </c>
      <c r="L71" s="9">
        <v>9819855904</v>
      </c>
      <c r="M71" s="9">
        <v>8452975792</v>
      </c>
      <c r="N71" s="9" t="s">
        <v>7855</v>
      </c>
      <c r="O71" s="9">
        <v>381643555998</v>
      </c>
      <c r="P71" s="9" t="s">
        <v>7856</v>
      </c>
      <c r="Q71" s="9" t="s">
        <v>183</v>
      </c>
      <c r="R71" s="11">
        <v>43282</v>
      </c>
      <c r="S71" s="9">
        <v>2021</v>
      </c>
      <c r="T71" s="8" t="s">
        <v>6999</v>
      </c>
      <c r="U71" s="9">
        <v>380</v>
      </c>
      <c r="V71" s="12">
        <v>76</v>
      </c>
      <c r="W71" s="9">
        <v>2015</v>
      </c>
      <c r="X71" s="9" t="s">
        <v>79</v>
      </c>
      <c r="Y71" s="8" t="s">
        <v>81</v>
      </c>
      <c r="Z71" s="9" t="s">
        <v>81</v>
      </c>
      <c r="AA71" s="12" t="s">
        <v>81</v>
      </c>
      <c r="AB71" s="9" t="s">
        <v>81</v>
      </c>
      <c r="AC71" s="9" t="s">
        <v>109</v>
      </c>
      <c r="AD71" s="8" t="s">
        <v>490</v>
      </c>
      <c r="AE71" s="8" t="s">
        <v>336</v>
      </c>
      <c r="AF71" s="9">
        <v>1302</v>
      </c>
      <c r="AG71" s="9">
        <v>76.59</v>
      </c>
      <c r="AH71" s="9">
        <v>2018</v>
      </c>
      <c r="AI71" s="9" t="s">
        <v>112</v>
      </c>
      <c r="AJ71" s="9" t="s">
        <v>113</v>
      </c>
      <c r="AK71" s="9">
        <v>70.08</v>
      </c>
      <c r="AL71" s="9">
        <v>70.05</v>
      </c>
      <c r="AM71" s="9">
        <v>3</v>
      </c>
      <c r="AN71" s="8" t="s">
        <v>81</v>
      </c>
      <c r="AO71" s="8" t="s">
        <v>81</v>
      </c>
      <c r="AP71" s="13">
        <v>0</v>
      </c>
      <c r="AQ71" s="13">
        <v>8.0399999999999991</v>
      </c>
      <c r="AR71" s="13">
        <v>7.27</v>
      </c>
      <c r="AS71" s="9">
        <v>15.31</v>
      </c>
      <c r="AT71" s="9">
        <v>7.6550000000000002</v>
      </c>
      <c r="AU71" s="8" t="s">
        <v>114</v>
      </c>
      <c r="AV71" s="9">
        <v>1</v>
      </c>
      <c r="AW71" s="9">
        <v>0</v>
      </c>
      <c r="AX71" s="9" t="s">
        <v>83</v>
      </c>
      <c r="AY71" s="9" t="s">
        <v>83</v>
      </c>
      <c r="AZ71" s="9" t="s">
        <v>83</v>
      </c>
      <c r="BA71" s="9" t="s">
        <v>83</v>
      </c>
      <c r="BB71" s="8" t="s">
        <v>83</v>
      </c>
      <c r="BC71" s="8" t="s">
        <v>84</v>
      </c>
      <c r="BD71" s="8" t="s">
        <v>81</v>
      </c>
      <c r="BE71" s="8" t="s">
        <v>7857</v>
      </c>
      <c r="BF71" s="8" t="s">
        <v>86</v>
      </c>
      <c r="BG71" s="8" t="s">
        <v>7858</v>
      </c>
      <c r="BH71" s="8" t="s">
        <v>317</v>
      </c>
      <c r="BI71" s="8" t="s">
        <v>89</v>
      </c>
      <c r="BJ71" s="8" t="s">
        <v>7859</v>
      </c>
      <c r="BK71" s="8" t="s">
        <v>7860</v>
      </c>
      <c r="BL71" s="8" t="s">
        <v>7861</v>
      </c>
      <c r="BM71" s="8" t="s">
        <v>538</v>
      </c>
      <c r="BN71" s="8" t="s">
        <v>7862</v>
      </c>
      <c r="BO71" s="14" t="s">
        <v>7863</v>
      </c>
      <c r="BP71" s="14" t="s">
        <v>7864</v>
      </c>
      <c r="BQ71" s="14" t="s">
        <v>7865</v>
      </c>
      <c r="BR71" s="14" t="s">
        <v>7866</v>
      </c>
      <c r="BS71" s="8" t="s">
        <v>81</v>
      </c>
      <c r="BT71" s="8"/>
      <c r="BU71" s="3"/>
    </row>
    <row r="72" spans="1:73" ht="15.75" thickBot="1">
      <c r="A72" s="7">
        <v>2</v>
      </c>
      <c r="B72" s="377"/>
      <c r="C72" s="9" t="s">
        <v>7662</v>
      </c>
      <c r="D72" s="8" t="s">
        <v>7663</v>
      </c>
      <c r="E72" s="8" t="s">
        <v>11714</v>
      </c>
      <c r="F72" s="9" t="s">
        <v>7664</v>
      </c>
      <c r="G72" s="9">
        <v>24</v>
      </c>
      <c r="H72" s="8" t="s">
        <v>7665</v>
      </c>
      <c r="I72" s="8" t="s">
        <v>7665</v>
      </c>
      <c r="J72" s="8" t="s">
        <v>7666</v>
      </c>
      <c r="K72" s="8" t="s">
        <v>7661</v>
      </c>
      <c r="L72" s="9">
        <v>8425075290</v>
      </c>
      <c r="M72" s="9">
        <v>7506074980</v>
      </c>
      <c r="N72" s="9" t="s">
        <v>7667</v>
      </c>
      <c r="O72" s="9">
        <v>8798</v>
      </c>
      <c r="P72" s="9" t="s">
        <v>134</v>
      </c>
      <c r="R72" s="11">
        <v>43282</v>
      </c>
      <c r="S72" s="9">
        <v>2021</v>
      </c>
      <c r="T72" s="8" t="s">
        <v>7668</v>
      </c>
      <c r="U72" s="9">
        <v>433</v>
      </c>
      <c r="V72" s="12">
        <v>78.73</v>
      </c>
      <c r="W72" s="9">
        <v>2012</v>
      </c>
      <c r="X72" s="9" t="s">
        <v>79</v>
      </c>
      <c r="Y72" s="8" t="s">
        <v>7669</v>
      </c>
      <c r="Z72" s="9">
        <v>318</v>
      </c>
      <c r="AA72" s="12" t="s">
        <v>81</v>
      </c>
      <c r="AB72" s="9">
        <v>2015</v>
      </c>
      <c r="AC72" s="9" t="s">
        <v>79</v>
      </c>
      <c r="AD72" s="8" t="s">
        <v>7670</v>
      </c>
      <c r="AE72" s="8" t="s">
        <v>7671</v>
      </c>
      <c r="AF72" s="9">
        <v>1322</v>
      </c>
      <c r="AG72" s="9">
        <v>77.760000000000005</v>
      </c>
      <c r="AH72" s="9">
        <v>2018</v>
      </c>
      <c r="AI72" s="9" t="s">
        <v>112</v>
      </c>
      <c r="AJ72" s="9" t="s">
        <v>113</v>
      </c>
      <c r="AK72" s="9">
        <v>71.69</v>
      </c>
      <c r="AL72" s="9">
        <v>72</v>
      </c>
      <c r="AM72" s="9">
        <v>1</v>
      </c>
      <c r="AN72" s="8" t="s">
        <v>81</v>
      </c>
      <c r="AO72" s="8" t="s">
        <v>81</v>
      </c>
      <c r="AP72" s="13">
        <v>6.57</v>
      </c>
      <c r="AQ72" s="13">
        <v>7.61</v>
      </c>
      <c r="AR72" s="13">
        <v>6.03</v>
      </c>
      <c r="AS72" s="9">
        <v>27.78</v>
      </c>
      <c r="AT72" s="9">
        <v>6.94</v>
      </c>
      <c r="AU72" s="8" t="s">
        <v>338</v>
      </c>
      <c r="AV72" s="9">
        <v>1</v>
      </c>
      <c r="AW72" s="9">
        <v>1</v>
      </c>
      <c r="AX72" s="9" t="s">
        <v>83</v>
      </c>
      <c r="AY72" s="9" t="s">
        <v>83</v>
      </c>
      <c r="AZ72" s="9" t="s">
        <v>83</v>
      </c>
      <c r="BA72" s="9" t="s">
        <v>83</v>
      </c>
      <c r="BB72" s="8" t="s">
        <v>83</v>
      </c>
      <c r="BC72" s="8" t="s">
        <v>84</v>
      </c>
      <c r="BD72" s="8" t="s">
        <v>81</v>
      </c>
      <c r="BE72" s="8" t="s">
        <v>7672</v>
      </c>
      <c r="BF72" s="8" t="s">
        <v>187</v>
      </c>
      <c r="BG72" s="8" t="s">
        <v>7673</v>
      </c>
      <c r="BH72" s="8" t="s">
        <v>88</v>
      </c>
      <c r="BI72" s="8" t="s">
        <v>89</v>
      </c>
      <c r="BJ72" s="8" t="s">
        <v>81</v>
      </c>
      <c r="BK72" s="8" t="s">
        <v>7674</v>
      </c>
      <c r="BL72" s="8" t="s">
        <v>7675</v>
      </c>
      <c r="BM72" s="8" t="s">
        <v>7676</v>
      </c>
      <c r="BN72" s="8" t="s">
        <v>7677</v>
      </c>
      <c r="BO72" s="14" t="s">
        <v>7678</v>
      </c>
      <c r="BP72" s="14" t="s">
        <v>7679</v>
      </c>
      <c r="BQ72" s="8" t="s">
        <v>7680</v>
      </c>
      <c r="BR72" s="14" t="s">
        <v>7681</v>
      </c>
      <c r="BS72" s="8" t="s">
        <v>81</v>
      </c>
      <c r="BT72" s="13">
        <v>7.57</v>
      </c>
      <c r="BU72" s="3"/>
    </row>
  </sheetData>
  <sortState ref="A64:BV70">
    <sortCondition descending="1" ref="AT70"/>
  </sortState>
  <conditionalFormatting sqref="B66:B69 B71">
    <cfRule type="duplicateValues" dxfId="5" priority="13"/>
  </conditionalFormatting>
  <conditionalFormatting sqref="B70">
    <cfRule type="duplicateValues" dxfId="4" priority="1"/>
  </conditionalFormatting>
  <hyperlinks>
    <hyperlink ref="BO13" r:id="rId1"/>
    <hyperlink ref="BP13" r:id="rId2"/>
    <hyperlink ref="BR13" r:id="rId3"/>
    <hyperlink ref="BO8" r:id="rId4"/>
    <hyperlink ref="BP8" r:id="rId5"/>
    <hyperlink ref="BQ8" r:id="rId6"/>
    <hyperlink ref="BR8" r:id="rId7"/>
    <hyperlink ref="BO6" r:id="rId8"/>
    <hyperlink ref="BP6" r:id="rId9"/>
    <hyperlink ref="BQ6" r:id="rId10"/>
    <hyperlink ref="BR6" r:id="rId11" display="http://linked.com/in/rishipandya-80604216b"/>
    <hyperlink ref="BO33" r:id="rId12"/>
    <hyperlink ref="BP33" r:id="rId13"/>
    <hyperlink ref="BR33" r:id="rId14"/>
    <hyperlink ref="BO46" r:id="rId15"/>
    <hyperlink ref="BP46" r:id="rId16"/>
    <hyperlink ref="BQ46" r:id="rId17"/>
    <hyperlink ref="BR46" r:id="rId18"/>
    <hyperlink ref="BO18" r:id="rId19"/>
    <hyperlink ref="BP18" r:id="rId20"/>
    <hyperlink ref="BQ18" r:id="rId21"/>
    <hyperlink ref="BR18" r:id="rId22"/>
    <hyperlink ref="BO2" r:id="rId23"/>
    <hyperlink ref="BP2" r:id="rId24"/>
    <hyperlink ref="BQ2" r:id="rId25"/>
    <hyperlink ref="BR2" r:id="rId26" display="https://www.linkedin.com/in/aditi-hemane-6835b1178"/>
    <hyperlink ref="BO71" r:id="rId27"/>
    <hyperlink ref="BP71" r:id="rId28"/>
    <hyperlink ref="BQ71" r:id="rId29"/>
    <hyperlink ref="BR71" r:id="rId30" display="https://www.linkedin.com/in/sameeksha-kadu-2148901a3"/>
    <hyperlink ref="BO25" r:id="rId31"/>
    <hyperlink ref="BP25" r:id="rId32"/>
    <hyperlink ref="BR25" r:id="rId33" display="http://www.linkedin.com/in/mansi-wairkar-6487741a5"/>
    <hyperlink ref="BO30" r:id="rId34"/>
    <hyperlink ref="BP30" r:id="rId35"/>
    <hyperlink ref="BQ30" r:id="rId36" display="http://facebook.com/balvanshi1"/>
    <hyperlink ref="BR30" r:id="rId37" display="http://linkedin.com/surajbalvanshi"/>
    <hyperlink ref="BO11" r:id="rId38"/>
    <hyperlink ref="BP11" r:id="rId39"/>
    <hyperlink ref="BR11" r:id="rId40"/>
    <hyperlink ref="BO43" r:id="rId41"/>
    <hyperlink ref="BP43" r:id="rId42"/>
    <hyperlink ref="BQ43" r:id="rId43"/>
    <hyperlink ref="BR43" r:id="rId44"/>
    <hyperlink ref="BO38" r:id="rId45"/>
    <hyperlink ref="BP38" r:id="rId46"/>
    <hyperlink ref="BQ38" r:id="rId47"/>
    <hyperlink ref="BR38" r:id="rId48"/>
    <hyperlink ref="BO62" r:id="rId49"/>
    <hyperlink ref="BP62" r:id="rId50"/>
    <hyperlink ref="BQ62" r:id="rId51"/>
    <hyperlink ref="BR62" r:id="rId52"/>
    <hyperlink ref="BO21" r:id="rId53"/>
    <hyperlink ref="BP21" r:id="rId54"/>
    <hyperlink ref="BQ21" r:id="rId55"/>
    <hyperlink ref="BR21" r:id="rId56"/>
    <hyperlink ref="BO69" r:id="rId57"/>
    <hyperlink ref="BP69" r:id="rId58"/>
    <hyperlink ref="BQ69" r:id="rId59"/>
    <hyperlink ref="BO27" r:id="rId60"/>
    <hyperlink ref="BP27" r:id="rId61"/>
    <hyperlink ref="BQ27" r:id="rId62"/>
    <hyperlink ref="BR27" r:id="rId63"/>
    <hyperlink ref="BO63" r:id="rId64"/>
    <hyperlink ref="BP63" r:id="rId65"/>
    <hyperlink ref="BR63" r:id="rId66"/>
    <hyperlink ref="BO58" r:id="rId67"/>
    <hyperlink ref="BP58" r:id="rId68"/>
    <hyperlink ref="BQ58" r:id="rId69"/>
    <hyperlink ref="BR58" r:id="rId70"/>
    <hyperlink ref="BO45" r:id="rId71"/>
    <hyperlink ref="BP45" r:id="rId72"/>
    <hyperlink ref="BQ45" r:id="rId73"/>
    <hyperlink ref="BO64" r:id="rId74"/>
    <hyperlink ref="BP64" r:id="rId75"/>
    <hyperlink ref="BQ64" r:id="rId76"/>
    <hyperlink ref="BR64" r:id="rId77"/>
    <hyperlink ref="BO42" r:id="rId78"/>
    <hyperlink ref="BP42" r:id="rId79"/>
    <hyperlink ref="BQ42" r:id="rId80"/>
    <hyperlink ref="BR42" r:id="rId81"/>
    <hyperlink ref="BO15" r:id="rId82"/>
    <hyperlink ref="BP15" r:id="rId83"/>
    <hyperlink ref="BQ15" r:id="rId84" display="http://facebook.com/tejas.nakka"/>
    <hyperlink ref="BR15" r:id="rId85" display="http://linkedin.com/in/tjnakka"/>
    <hyperlink ref="BO37" r:id="rId86"/>
    <hyperlink ref="BP37" r:id="rId87"/>
    <hyperlink ref="BQ37" r:id="rId88"/>
    <hyperlink ref="BR37" r:id="rId89"/>
    <hyperlink ref="BO44" r:id="rId90"/>
    <hyperlink ref="BP44" r:id="rId91"/>
    <hyperlink ref="BQ44" r:id="rId92"/>
    <hyperlink ref="BR44" r:id="rId93"/>
    <hyperlink ref="BO28" r:id="rId94"/>
    <hyperlink ref="BP28" r:id="rId95"/>
    <hyperlink ref="BQ28" r:id="rId96"/>
    <hyperlink ref="BR28" r:id="rId97"/>
    <hyperlink ref="BO12" r:id="rId98"/>
    <hyperlink ref="BP12" r:id="rId99"/>
    <hyperlink ref="BQ12" r:id="rId100" display="http://facebook.com/saran.saluja.1/"/>
    <hyperlink ref="BR12" r:id="rId101"/>
    <hyperlink ref="BO5" r:id="rId102"/>
    <hyperlink ref="BP5" r:id="rId103"/>
    <hyperlink ref="BQ5" r:id="rId104"/>
    <hyperlink ref="BR5" r:id="rId105"/>
    <hyperlink ref="BO22" r:id="rId106"/>
    <hyperlink ref="BP22" r:id="rId107"/>
    <hyperlink ref="BQ22" r:id="rId108"/>
    <hyperlink ref="BR22" r:id="rId109"/>
    <hyperlink ref="BO40" r:id="rId110"/>
    <hyperlink ref="BP40" r:id="rId111"/>
    <hyperlink ref="BO24" r:id="rId112"/>
    <hyperlink ref="BP24" r:id="rId113"/>
    <hyperlink ref="BQ24" r:id="rId114"/>
    <hyperlink ref="BR24" r:id="rId115"/>
    <hyperlink ref="BO20" r:id="rId116"/>
    <hyperlink ref="BP20" r:id="rId117"/>
    <hyperlink ref="BQ20" r:id="rId118"/>
    <hyperlink ref="BR20" r:id="rId119" display="http://www.linkedin.com/in/sashmita-panigrahi-196b6b143"/>
    <hyperlink ref="BO23" r:id="rId120"/>
    <hyperlink ref="BP23" r:id="rId121"/>
    <hyperlink ref="BQ23" r:id="rId122"/>
    <hyperlink ref="BR23" r:id="rId123"/>
    <hyperlink ref="BO67" r:id="rId124"/>
    <hyperlink ref="BP67" r:id="rId125"/>
    <hyperlink ref="BQ67" r:id="rId126"/>
    <hyperlink ref="BR67" r:id="rId127"/>
    <hyperlink ref="BO4" r:id="rId128"/>
    <hyperlink ref="BP4" r:id="rId129"/>
    <hyperlink ref="BQ4" r:id="rId130"/>
    <hyperlink ref="BR4" r:id="rId131" display="http://www.linkedin.com/in/devesh18"/>
    <hyperlink ref="BO48" r:id="rId132"/>
    <hyperlink ref="BP48" r:id="rId133"/>
    <hyperlink ref="BQ48" r:id="rId134"/>
    <hyperlink ref="BO16" r:id="rId135"/>
    <hyperlink ref="BP16" r:id="rId136"/>
    <hyperlink ref="BQ16" r:id="rId137"/>
    <hyperlink ref="BR16" r:id="rId138"/>
    <hyperlink ref="BO41" r:id="rId139"/>
    <hyperlink ref="BP41" r:id="rId140"/>
    <hyperlink ref="BQ41" r:id="rId141"/>
    <hyperlink ref="BR41" r:id="rId142"/>
    <hyperlink ref="BO39" r:id="rId143"/>
    <hyperlink ref="BP39" r:id="rId144"/>
    <hyperlink ref="BQ39" r:id="rId145"/>
    <hyperlink ref="BR39" r:id="rId146"/>
    <hyperlink ref="BO59" r:id="rId147"/>
    <hyperlink ref="BP59" r:id="rId148"/>
    <hyperlink ref="BQ59" r:id="rId149"/>
    <hyperlink ref="BR59" r:id="rId150"/>
    <hyperlink ref="BO68" r:id="rId151"/>
    <hyperlink ref="BP68" r:id="rId152"/>
    <hyperlink ref="BQ68" r:id="rId153"/>
    <hyperlink ref="BR68" r:id="rId154"/>
    <hyperlink ref="BO17" r:id="rId155"/>
    <hyperlink ref="BP17" r:id="rId156"/>
    <hyperlink ref="BQ17" r:id="rId157"/>
    <hyperlink ref="BR17" r:id="rId158" display="http://www.linkedin.com/in/ruchika-punekar-3616891a5"/>
    <hyperlink ref="BO3" r:id="rId159"/>
    <hyperlink ref="BP3" r:id="rId160"/>
    <hyperlink ref="BQ3" r:id="rId161"/>
    <hyperlink ref="BR3" r:id="rId162" display="http://www.linkedin.com/in/manasi-gosavi-5069001a5"/>
    <hyperlink ref="BO10" r:id="rId163"/>
    <hyperlink ref="BP10" r:id="rId164"/>
    <hyperlink ref="BQ10" r:id="rId165"/>
    <hyperlink ref="BR10" r:id="rId166"/>
    <hyperlink ref="BO57" r:id="rId167"/>
    <hyperlink ref="BP57" r:id="rId168"/>
    <hyperlink ref="BQ57" r:id="rId169"/>
    <hyperlink ref="BR57" r:id="rId170"/>
    <hyperlink ref="BO9" r:id="rId171"/>
    <hyperlink ref="BP9" r:id="rId172"/>
    <hyperlink ref="BQ9" r:id="rId173" display="http://facebook.com/kavita.gomase.1"/>
    <hyperlink ref="BR9" r:id="rId174" display="http://www.linkedin.com/kavita-gomase"/>
    <hyperlink ref="BO29" r:id="rId175"/>
    <hyperlink ref="BP29" r:id="rId176"/>
    <hyperlink ref="BQ29" r:id="rId177"/>
    <hyperlink ref="BR29" r:id="rId178"/>
    <hyperlink ref="BO34" r:id="rId179"/>
    <hyperlink ref="BP34" r:id="rId180"/>
    <hyperlink ref="BQ34" r:id="rId181"/>
    <hyperlink ref="BR34" r:id="rId182"/>
    <hyperlink ref="BO50" r:id="rId183"/>
    <hyperlink ref="BP50" r:id="rId184"/>
    <hyperlink ref="BQ50" r:id="rId185"/>
    <hyperlink ref="BO32" r:id="rId186"/>
    <hyperlink ref="BP32" r:id="rId187"/>
    <hyperlink ref="BQ32" r:id="rId188"/>
    <hyperlink ref="BR32" r:id="rId189"/>
    <hyperlink ref="BO49" r:id="rId190"/>
    <hyperlink ref="BP49" r:id="rId191"/>
    <hyperlink ref="BQ49" r:id="rId192"/>
    <hyperlink ref="BR49" r:id="rId193"/>
    <hyperlink ref="BO61" r:id="rId194"/>
    <hyperlink ref="BP61" r:id="rId195"/>
    <hyperlink ref="BQ61" r:id="rId196"/>
    <hyperlink ref="BR61" r:id="rId197"/>
    <hyperlink ref="BO7" r:id="rId198"/>
    <hyperlink ref="BP7" r:id="rId199"/>
    <hyperlink ref="BQ7" r:id="rId200"/>
    <hyperlink ref="BR7" r:id="rId201"/>
    <hyperlink ref="BO60" r:id="rId202"/>
    <hyperlink ref="BP60" r:id="rId203"/>
    <hyperlink ref="BQ60" r:id="rId204" display="http://facebook.com/Shreymathur69"/>
    <hyperlink ref="BR60" r:id="rId205" display="http://www.linkedin.com/in/shrey-mathur69"/>
    <hyperlink ref="BO31" r:id="rId206"/>
    <hyperlink ref="BP31" r:id="rId207"/>
    <hyperlink ref="BQ31" r:id="rId208"/>
    <hyperlink ref="BR31" r:id="rId209"/>
    <hyperlink ref="BO14" r:id="rId210"/>
    <hyperlink ref="BP14" r:id="rId211"/>
    <hyperlink ref="BQ14" r:id="rId212"/>
    <hyperlink ref="BR14" r:id="rId213"/>
    <hyperlink ref="BO66" r:id="rId214"/>
    <hyperlink ref="BP66" r:id="rId215"/>
    <hyperlink ref="BQ66" r:id="rId216"/>
    <hyperlink ref="BO55" r:id="rId217"/>
    <hyperlink ref="BP55" r:id="rId218"/>
    <hyperlink ref="BQ55" r:id="rId219"/>
    <hyperlink ref="BR55" r:id="rId220"/>
    <hyperlink ref="BO35" r:id="rId221"/>
    <hyperlink ref="BP35" r:id="rId222"/>
    <hyperlink ref="BQ35" r:id="rId223"/>
    <hyperlink ref="BR35" r:id="rId224"/>
    <hyperlink ref="BO47" r:id="rId225"/>
    <hyperlink ref="BP47" r:id="rId226"/>
    <hyperlink ref="BQ47" r:id="rId227"/>
    <hyperlink ref="BR47" r:id="rId228"/>
    <hyperlink ref="BO26" r:id="rId229"/>
    <hyperlink ref="BP26" r:id="rId230"/>
    <hyperlink ref="BQ26" r:id="rId231"/>
    <hyperlink ref="BR26" r:id="rId232"/>
    <hyperlink ref="BO19" r:id="rId233"/>
    <hyperlink ref="BP19" r:id="rId234"/>
    <hyperlink ref="BR19" r:id="rId235"/>
    <hyperlink ref="BO56" r:id="rId236"/>
    <hyperlink ref="BP56" r:id="rId237"/>
    <hyperlink ref="BQ56" r:id="rId238"/>
    <hyperlink ref="BR56" r:id="rId239"/>
    <hyperlink ref="BO72" r:id="rId240"/>
    <hyperlink ref="BP72" r:id="rId241"/>
    <hyperlink ref="BR72" r:id="rId242" display="http://www.linkedin.com/in/sagar-lad-8968531b6"/>
    <hyperlink ref="BO65" r:id="rId243"/>
    <hyperlink ref="BP65" r:id="rId244"/>
    <hyperlink ref="BQ65" r:id="rId245"/>
    <hyperlink ref="BR65" r:id="rId246"/>
    <hyperlink ref="BO36" r:id="rId247"/>
    <hyperlink ref="BP36" r:id="rId248"/>
    <hyperlink ref="BQ36" r:id="rId249"/>
    <hyperlink ref="BR36" r:id="rId250"/>
    <hyperlink ref="J51" r:id="rId251"/>
    <hyperlink ref="K51" r:id="rId252"/>
    <hyperlink ref="BO53" r:id="rId253"/>
    <hyperlink ref="BP53" r:id="rId254"/>
    <hyperlink ref="BQ53" r:id="rId255"/>
    <hyperlink ref="BR53" r:id="rId256"/>
    <hyperlink ref="J54" r:id="rId257"/>
    <hyperlink ref="K54" r:id="rId258"/>
    <hyperlink ref="BR54" r:id="rId259" display="https://www.linkedin.com/in/bhavesh-bhagria-6b1777187/"/>
    <hyperlink ref="J70" r:id="rId260"/>
    <hyperlink ref="K70" r:id="rId261"/>
  </hyperlinks>
  <pageMargins left="0.7" right="0.7" top="0.75" bottom="0.75" header="0.3" footer="0.3"/>
  <pageSetup paperSize="9" orientation="portrait" verticalDpi="0" r:id="rId26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U54"/>
  <sheetViews>
    <sheetView topLeftCell="F1" workbookViewId="0">
      <selection activeCell="H6" sqref="H6"/>
    </sheetView>
  </sheetViews>
  <sheetFormatPr defaultRowHeight="15"/>
  <cols>
    <col min="1" max="1" width="10.42578125" bestFit="1" customWidth="1"/>
    <col min="2" max="2" width="32.5703125" customWidth="1"/>
    <col min="3" max="3" width="11.28515625" bestFit="1" customWidth="1"/>
    <col min="4" max="4" width="36" bestFit="1" customWidth="1"/>
    <col min="5" max="5" width="56.140625" bestFit="1" customWidth="1"/>
    <col min="6" max="6" width="15.28515625" bestFit="1" customWidth="1"/>
    <col min="7" max="7" width="4.85546875" bestFit="1" customWidth="1"/>
    <col min="8" max="8" width="118.85546875" bestFit="1" customWidth="1"/>
    <col min="9" max="9" width="106.140625" bestFit="1" customWidth="1"/>
    <col min="10" max="10" width="30.5703125" bestFit="1" customWidth="1"/>
    <col min="11" max="11" width="33.28515625" bestFit="1" customWidth="1"/>
    <col min="12" max="12" width="42.7109375" bestFit="1" customWidth="1"/>
    <col min="13" max="13" width="27.85546875" bestFit="1" customWidth="1"/>
    <col min="14" max="14" width="14.5703125" bestFit="1" customWidth="1"/>
    <col min="15" max="15" width="18.5703125" bestFit="1" customWidth="1"/>
    <col min="16" max="16" width="18.42578125" bestFit="1" customWidth="1"/>
    <col min="17" max="17" width="8.7109375" bestFit="1" customWidth="1"/>
    <col min="18" max="18" width="25.85546875" bestFit="1" customWidth="1"/>
    <col min="19" max="19" width="22.28515625" bestFit="1" customWidth="1"/>
    <col min="20" max="20" width="58.85546875" bestFit="1" customWidth="1"/>
    <col min="21" max="21" width="12.140625" bestFit="1" customWidth="1"/>
    <col min="22" max="22" width="6.85546875" bestFit="1" customWidth="1"/>
    <col min="23" max="23" width="22.85546875" bestFit="1" customWidth="1"/>
    <col min="24" max="24" width="29.28515625" bestFit="1" customWidth="1"/>
    <col min="25" max="25" width="51.7109375" bestFit="1" customWidth="1"/>
    <col min="26" max="26" width="14.5703125" bestFit="1" customWidth="1"/>
    <col min="27" max="27" width="54.5703125" bestFit="1" customWidth="1"/>
    <col min="28" max="28" width="22.85546875" bestFit="1" customWidth="1"/>
    <col min="29" max="29" width="29.28515625" bestFit="1" customWidth="1"/>
    <col min="30" max="30" width="52" bestFit="1" customWidth="1"/>
    <col min="31" max="31" width="50.570312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4.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32.5703125" bestFit="1" customWidth="1"/>
    <col min="58" max="58" width="26.140625" bestFit="1" customWidth="1"/>
    <col min="59" max="59" width="29.140625" bestFit="1" customWidth="1"/>
    <col min="60" max="60" width="51.5703125" bestFit="1" customWidth="1"/>
    <col min="61" max="61" width="38.7109375" bestFit="1" customWidth="1"/>
    <col min="62" max="62" width="255.7109375" bestFit="1" customWidth="1"/>
    <col min="63" max="63" width="140.28515625" bestFit="1" customWidth="1"/>
    <col min="64" max="64" width="255.7109375" bestFit="1" customWidth="1"/>
    <col min="65" max="65" width="196" bestFit="1" customWidth="1"/>
    <col min="66" max="66" width="46.5703125" bestFit="1" customWidth="1"/>
    <col min="67" max="67" width="84.85546875" bestFit="1" customWidth="1"/>
    <col min="68" max="68" width="83.7109375" bestFit="1" customWidth="1"/>
    <col min="69" max="69" width="255.7109375" bestFit="1" customWidth="1"/>
    <col min="70" max="70" width="61.5703125" bestFit="1" customWidth="1"/>
    <col min="71" max="71" width="255.7109375" bestFit="1" customWidth="1"/>
    <col min="72" max="72" width="14.85546875" bestFit="1" customWidth="1"/>
    <col min="73" max="73" width="23.28515625" bestFit="1" customWidth="1"/>
    <col min="74" max="74" width="16.5703125" bestFit="1" customWidth="1"/>
    <col min="75" max="75" width="23.85546875" bestFit="1" customWidth="1"/>
    <col min="76" max="76" width="38.7109375" bestFit="1" customWidth="1"/>
    <col min="77" max="77" width="62.5703125" bestFit="1" customWidth="1"/>
    <col min="78" max="78" width="44.5703125" bestFit="1" customWidth="1"/>
    <col min="79" max="79" width="36" bestFit="1" customWidth="1"/>
    <col min="80" max="80" width="39" bestFit="1" customWidth="1"/>
    <col min="81" max="81" width="16" bestFit="1" customWidth="1"/>
    <col min="82" max="82" width="84.85546875" bestFit="1" customWidth="1"/>
    <col min="83" max="83" width="83.7109375" bestFit="1" customWidth="1"/>
    <col min="84" max="84" width="42.85546875" bestFit="1" customWidth="1"/>
    <col min="85" max="85" width="51.42578125" bestFit="1" customWidth="1"/>
    <col min="86" max="86" width="40.28515625" bestFit="1" customWidth="1"/>
    <col min="87" max="87" width="20.5703125" bestFit="1" customWidth="1"/>
  </cols>
  <sheetData>
    <row r="1" spans="1:73" ht="15.75" thickBot="1">
      <c r="A1" s="4" t="s">
        <v>11704</v>
      </c>
      <c r="B1" s="17"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7">
        <v>1</v>
      </c>
      <c r="B2" s="7"/>
      <c r="C2" s="9" t="s">
        <v>11398</v>
      </c>
      <c r="D2" s="8" t="s">
        <v>11399</v>
      </c>
      <c r="E2" s="8" t="s">
        <v>11716</v>
      </c>
      <c r="F2" s="9" t="s">
        <v>11400</v>
      </c>
      <c r="G2" s="9">
        <v>22</v>
      </c>
      <c r="H2" s="8" t="s">
        <v>11401</v>
      </c>
      <c r="I2" s="8" t="s">
        <v>73</v>
      </c>
      <c r="J2" s="8" t="s">
        <v>11402</v>
      </c>
      <c r="K2" s="8" t="s">
        <v>11397</v>
      </c>
      <c r="L2" s="9">
        <v>8356853339</v>
      </c>
      <c r="M2" s="9">
        <v>7977299760</v>
      </c>
      <c r="N2" s="9" t="s">
        <v>11403</v>
      </c>
      <c r="O2" s="9" t="s">
        <v>11404</v>
      </c>
      <c r="P2" s="9" t="s">
        <v>10728</v>
      </c>
      <c r="Q2" s="9" t="s">
        <v>160</v>
      </c>
      <c r="R2" s="11">
        <v>43282</v>
      </c>
      <c r="S2" s="9">
        <v>2021</v>
      </c>
      <c r="T2" s="8" t="s">
        <v>11405</v>
      </c>
      <c r="U2" s="9">
        <v>424</v>
      </c>
      <c r="V2" s="12">
        <v>0.84799999999999998</v>
      </c>
      <c r="W2" s="9">
        <v>2014</v>
      </c>
      <c r="X2" s="9" t="s">
        <v>79</v>
      </c>
      <c r="Y2" s="8" t="s">
        <v>11406</v>
      </c>
      <c r="Z2" s="9">
        <v>338</v>
      </c>
      <c r="AA2" s="12">
        <v>0.52</v>
      </c>
      <c r="AB2" s="9">
        <v>2016</v>
      </c>
      <c r="AC2" s="9" t="s">
        <v>79</v>
      </c>
      <c r="AD2" s="8" t="s">
        <v>110</v>
      </c>
      <c r="AE2" s="8" t="s">
        <v>336</v>
      </c>
      <c r="AF2" s="9">
        <v>1208</v>
      </c>
      <c r="AG2" s="15">
        <v>0.755</v>
      </c>
      <c r="AH2" s="9">
        <v>2018</v>
      </c>
      <c r="AI2" s="9" t="s">
        <v>944</v>
      </c>
      <c r="AJ2" s="9" t="s">
        <v>113</v>
      </c>
      <c r="AK2" s="9">
        <v>73.5</v>
      </c>
      <c r="AL2" s="9">
        <v>75.5</v>
      </c>
      <c r="AM2" s="9">
        <v>0</v>
      </c>
      <c r="AN2" s="8" t="s">
        <v>81</v>
      </c>
      <c r="AO2" s="8" t="s">
        <v>81</v>
      </c>
      <c r="AP2" s="13">
        <v>6.26</v>
      </c>
      <c r="AQ2" s="13">
        <v>5.57</v>
      </c>
      <c r="AR2" s="13">
        <v>6.3</v>
      </c>
      <c r="AS2" s="9">
        <v>73.7</v>
      </c>
      <c r="AT2" s="9">
        <v>73.73</v>
      </c>
      <c r="AU2" s="8" t="s">
        <v>114</v>
      </c>
      <c r="AV2" s="9">
        <v>0</v>
      </c>
      <c r="AW2" s="9">
        <v>0</v>
      </c>
      <c r="AX2" s="9" t="s">
        <v>83</v>
      </c>
      <c r="AY2" s="9" t="s">
        <v>83</v>
      </c>
      <c r="AZ2" s="9" t="s">
        <v>83</v>
      </c>
      <c r="BA2" s="9" t="s">
        <v>83</v>
      </c>
      <c r="BB2" s="8" t="s">
        <v>83</v>
      </c>
      <c r="BC2" s="8" t="s">
        <v>84</v>
      </c>
      <c r="BD2" s="8" t="s">
        <v>81</v>
      </c>
      <c r="BE2" s="8" t="s">
        <v>11407</v>
      </c>
      <c r="BF2" s="8" t="s">
        <v>5173</v>
      </c>
      <c r="BG2" s="8" t="s">
        <v>11408</v>
      </c>
      <c r="BH2" s="8" t="s">
        <v>2172</v>
      </c>
      <c r="BI2" s="8" t="s">
        <v>89</v>
      </c>
      <c r="BJ2" s="8" t="s">
        <v>81</v>
      </c>
      <c r="BK2" s="8" t="s">
        <v>4523</v>
      </c>
      <c r="BL2" s="8" t="s">
        <v>2917</v>
      </c>
      <c r="BM2" s="8" t="s">
        <v>11409</v>
      </c>
      <c r="BN2" s="8" t="s">
        <v>11410</v>
      </c>
      <c r="BO2" s="14" t="s">
        <v>11411</v>
      </c>
      <c r="BP2" s="14" t="s">
        <v>11412</v>
      </c>
      <c r="BQ2" s="14" t="s">
        <v>11413</v>
      </c>
      <c r="BR2" s="8" t="s">
        <v>11414</v>
      </c>
      <c r="BS2" s="8" t="s">
        <v>81</v>
      </c>
      <c r="BT2" s="8"/>
      <c r="BU2" s="3"/>
    </row>
    <row r="3" spans="1:73" ht="15.75" thickBot="1">
      <c r="A3" s="7">
        <v>2</v>
      </c>
      <c r="B3" s="7"/>
      <c r="C3" s="9" t="s">
        <v>3648</v>
      </c>
      <c r="D3" s="8" t="s">
        <v>3649</v>
      </c>
      <c r="E3" s="8" t="s">
        <v>11716</v>
      </c>
      <c r="F3" s="9" t="s">
        <v>654</v>
      </c>
      <c r="G3" s="9">
        <v>20</v>
      </c>
      <c r="H3" s="8" t="s">
        <v>3650</v>
      </c>
      <c r="I3" s="8" t="s">
        <v>73</v>
      </c>
      <c r="J3" s="8" t="s">
        <v>3651</v>
      </c>
      <c r="K3" s="8" t="s">
        <v>3647</v>
      </c>
      <c r="L3" s="9">
        <v>9324315324</v>
      </c>
      <c r="M3" s="9">
        <v>8788774912</v>
      </c>
      <c r="N3" s="9" t="s">
        <v>3652</v>
      </c>
      <c r="O3" s="9" t="s">
        <v>883</v>
      </c>
      <c r="P3" s="9" t="s">
        <v>883</v>
      </c>
      <c r="Q3" s="9" t="s">
        <v>160</v>
      </c>
      <c r="R3" s="11">
        <v>43282</v>
      </c>
      <c r="S3" s="9">
        <v>2021</v>
      </c>
      <c r="T3" s="8" t="s">
        <v>3653</v>
      </c>
      <c r="U3" s="9">
        <v>421</v>
      </c>
      <c r="V3" s="12">
        <v>84.2</v>
      </c>
      <c r="W3" s="9">
        <v>2015</v>
      </c>
      <c r="X3" s="9" t="s">
        <v>79</v>
      </c>
      <c r="Y3" s="8" t="s">
        <v>883</v>
      </c>
      <c r="Z3" s="9" t="s">
        <v>81</v>
      </c>
      <c r="AA3" s="12" t="s">
        <v>81</v>
      </c>
      <c r="AB3" s="9" t="s">
        <v>81</v>
      </c>
      <c r="AC3" s="9" t="s">
        <v>109</v>
      </c>
      <c r="AD3" s="8" t="s">
        <v>3654</v>
      </c>
      <c r="AE3" s="8" t="s">
        <v>336</v>
      </c>
      <c r="AF3" s="9">
        <v>1318</v>
      </c>
      <c r="AG3" s="9">
        <v>81.239999999999995</v>
      </c>
      <c r="AH3" s="9">
        <v>2018</v>
      </c>
      <c r="AI3" s="9" t="s">
        <v>112</v>
      </c>
      <c r="AJ3" s="9" t="s">
        <v>113</v>
      </c>
      <c r="AK3" s="9" t="s">
        <v>883</v>
      </c>
      <c r="AL3" s="9">
        <v>81.239999999999995</v>
      </c>
      <c r="AM3" s="9">
        <v>0</v>
      </c>
      <c r="AN3" s="8" t="s">
        <v>81</v>
      </c>
      <c r="AO3" s="8" t="s">
        <v>81</v>
      </c>
      <c r="AP3" s="13">
        <v>8.27</v>
      </c>
      <c r="AQ3" s="13">
        <v>7.26</v>
      </c>
      <c r="AR3" s="13">
        <v>8.11</v>
      </c>
      <c r="AS3" s="9">
        <v>24.3</v>
      </c>
      <c r="AT3" s="9">
        <v>18.899999999999999</v>
      </c>
      <c r="AU3" s="8" t="s">
        <v>114</v>
      </c>
      <c r="AV3" s="9">
        <v>0</v>
      </c>
      <c r="AW3" s="9">
        <v>0</v>
      </c>
      <c r="AX3" s="9" t="s">
        <v>83</v>
      </c>
      <c r="AY3" s="9" t="s">
        <v>83</v>
      </c>
      <c r="AZ3" s="9" t="s">
        <v>83</v>
      </c>
      <c r="BA3" s="9" t="s">
        <v>83</v>
      </c>
      <c r="BB3" s="8" t="s">
        <v>83</v>
      </c>
      <c r="BC3" s="8" t="s">
        <v>84</v>
      </c>
      <c r="BD3" s="8" t="s">
        <v>81</v>
      </c>
      <c r="BE3" s="8" t="s">
        <v>3655</v>
      </c>
      <c r="BF3" s="8" t="s">
        <v>3656</v>
      </c>
      <c r="BG3" s="8" t="s">
        <v>3657</v>
      </c>
      <c r="BH3" s="8" t="s">
        <v>3658</v>
      </c>
      <c r="BI3" s="8" t="s">
        <v>89</v>
      </c>
      <c r="BJ3" s="8" t="s">
        <v>295</v>
      </c>
      <c r="BK3" s="8" t="s">
        <v>3659</v>
      </c>
      <c r="BL3" s="8" t="s">
        <v>3660</v>
      </c>
      <c r="BM3" s="8" t="s">
        <v>3661</v>
      </c>
      <c r="BN3" s="8" t="s">
        <v>3662</v>
      </c>
      <c r="BO3" s="14" t="s">
        <v>3663</v>
      </c>
      <c r="BP3" s="14" t="s">
        <v>3664</v>
      </c>
      <c r="BQ3" s="14" t="s">
        <v>3665</v>
      </c>
      <c r="BR3" s="14" t="s">
        <v>3666</v>
      </c>
      <c r="BS3" s="8" t="s">
        <v>81</v>
      </c>
      <c r="BT3" s="8"/>
      <c r="BU3" s="3"/>
    </row>
    <row r="4" spans="1:73" ht="15.75" thickBot="1">
      <c r="A4" s="7">
        <v>3</v>
      </c>
      <c r="B4" s="7"/>
      <c r="C4" s="9" t="s">
        <v>4991</v>
      </c>
      <c r="D4" s="8" t="s">
        <v>4992</v>
      </c>
      <c r="E4" s="8" t="s">
        <v>11716</v>
      </c>
      <c r="F4" s="9" t="s">
        <v>1726</v>
      </c>
      <c r="G4" s="9">
        <v>21</v>
      </c>
      <c r="H4" s="8" t="s">
        <v>4993</v>
      </c>
      <c r="I4" s="8" t="s">
        <v>591</v>
      </c>
      <c r="J4" s="8" t="s">
        <v>4994</v>
      </c>
      <c r="K4" s="8" t="s">
        <v>4990</v>
      </c>
      <c r="L4" s="9">
        <v>8237471536</v>
      </c>
      <c r="M4" s="9">
        <v>8237471536</v>
      </c>
      <c r="N4" s="9" t="s">
        <v>4995</v>
      </c>
      <c r="O4" s="9">
        <v>286015768755</v>
      </c>
      <c r="P4" s="9" t="s">
        <v>81</v>
      </c>
      <c r="Q4" s="9" t="s">
        <v>160</v>
      </c>
      <c r="R4" s="11">
        <v>43282</v>
      </c>
      <c r="S4" s="9">
        <v>2021</v>
      </c>
      <c r="T4" s="8" t="s">
        <v>4996</v>
      </c>
      <c r="U4" s="9">
        <v>404</v>
      </c>
      <c r="V4" s="12">
        <v>80.8</v>
      </c>
      <c r="W4" s="9">
        <v>2015</v>
      </c>
      <c r="X4" s="9" t="s">
        <v>79</v>
      </c>
      <c r="Y4" s="8" t="s">
        <v>81</v>
      </c>
      <c r="Z4" s="9" t="s">
        <v>81</v>
      </c>
      <c r="AA4" s="12" t="s">
        <v>81</v>
      </c>
      <c r="AB4" s="9" t="s">
        <v>81</v>
      </c>
      <c r="AC4" s="9" t="s">
        <v>109</v>
      </c>
      <c r="AD4" s="8" t="s">
        <v>4997</v>
      </c>
      <c r="AE4" s="8" t="s">
        <v>336</v>
      </c>
      <c r="AF4" s="9">
        <v>663</v>
      </c>
      <c r="AG4" s="9">
        <v>82.88</v>
      </c>
      <c r="AH4" s="9">
        <v>2018</v>
      </c>
      <c r="AI4" s="9" t="s">
        <v>112</v>
      </c>
      <c r="AJ4" s="9" t="s">
        <v>113</v>
      </c>
      <c r="AK4" s="9">
        <v>1380</v>
      </c>
      <c r="AL4" s="9">
        <v>81.180000000000007</v>
      </c>
      <c r="AM4" s="9">
        <v>0</v>
      </c>
      <c r="AN4" s="8" t="s">
        <v>81</v>
      </c>
      <c r="AO4" s="8" t="s">
        <v>81</v>
      </c>
      <c r="AP4" s="13">
        <v>8.42</v>
      </c>
      <c r="AQ4" s="13">
        <v>8.31</v>
      </c>
      <c r="AR4" s="13">
        <v>9.11</v>
      </c>
      <c r="AS4" s="9">
        <v>35.840000000000003</v>
      </c>
      <c r="AT4" s="9">
        <v>8.9600000000000009</v>
      </c>
      <c r="AU4" s="8" t="s">
        <v>338</v>
      </c>
      <c r="AV4" s="9">
        <v>0</v>
      </c>
      <c r="AW4" s="9">
        <v>0</v>
      </c>
      <c r="AX4" s="9" t="s">
        <v>83</v>
      </c>
      <c r="AY4" s="9" t="s">
        <v>83</v>
      </c>
      <c r="AZ4" s="9" t="s">
        <v>83</v>
      </c>
      <c r="BA4" s="9" t="s">
        <v>83</v>
      </c>
      <c r="BB4" s="8" t="s">
        <v>83</v>
      </c>
      <c r="BC4" s="8" t="s">
        <v>84</v>
      </c>
      <c r="BD4" s="8" t="s">
        <v>81</v>
      </c>
      <c r="BE4" s="8" t="s">
        <v>4998</v>
      </c>
      <c r="BF4" s="8" t="s">
        <v>4999</v>
      </c>
      <c r="BG4" s="8" t="s">
        <v>5000</v>
      </c>
      <c r="BH4" s="8" t="s">
        <v>826</v>
      </c>
      <c r="BI4" s="8" t="s">
        <v>89</v>
      </c>
      <c r="BJ4" s="8" t="s">
        <v>295</v>
      </c>
      <c r="BK4" s="8" t="s">
        <v>5001</v>
      </c>
      <c r="BL4" s="8" t="s">
        <v>81</v>
      </c>
      <c r="BM4" s="8" t="s">
        <v>5002</v>
      </c>
      <c r="BN4" s="8" t="s">
        <v>5003</v>
      </c>
      <c r="BO4" s="14" t="s">
        <v>5004</v>
      </c>
      <c r="BP4" s="14" t="s">
        <v>5005</v>
      </c>
      <c r="BQ4" s="14" t="s">
        <v>5006</v>
      </c>
      <c r="BR4" s="14" t="s">
        <v>5007</v>
      </c>
      <c r="BS4" s="8" t="s">
        <v>81</v>
      </c>
      <c r="BT4" s="13">
        <v>10</v>
      </c>
      <c r="BU4" s="3"/>
    </row>
    <row r="5" spans="1:73" ht="15.75" thickBot="1">
      <c r="A5" s="7">
        <v>4</v>
      </c>
      <c r="B5" s="7"/>
      <c r="C5" s="9" t="s">
        <v>565</v>
      </c>
      <c r="D5" s="8" t="s">
        <v>566</v>
      </c>
      <c r="E5" s="8" t="s">
        <v>11716</v>
      </c>
      <c r="F5" s="10">
        <v>36323</v>
      </c>
      <c r="G5" s="9">
        <v>21</v>
      </c>
      <c r="H5" s="8" t="s">
        <v>567</v>
      </c>
      <c r="I5" s="8" t="s">
        <v>73</v>
      </c>
      <c r="J5" s="8" t="s">
        <v>568</v>
      </c>
      <c r="K5" s="8" t="s">
        <v>564</v>
      </c>
      <c r="L5" s="9">
        <v>9004220585</v>
      </c>
      <c r="M5" s="9">
        <v>9594255037</v>
      </c>
      <c r="N5" s="9" t="s">
        <v>569</v>
      </c>
      <c r="O5" s="9">
        <v>545446967545</v>
      </c>
      <c r="P5" s="9" t="s">
        <v>570</v>
      </c>
      <c r="Q5" s="9" t="s">
        <v>160</v>
      </c>
      <c r="R5" s="11">
        <v>43282</v>
      </c>
      <c r="S5" s="9">
        <v>2021</v>
      </c>
      <c r="T5" s="8" t="s">
        <v>571</v>
      </c>
      <c r="U5" s="9">
        <v>422</v>
      </c>
      <c r="V5" s="12">
        <v>84.4</v>
      </c>
      <c r="W5" s="9">
        <v>2015</v>
      </c>
      <c r="X5" s="9" t="s">
        <v>79</v>
      </c>
      <c r="Y5" s="8" t="s">
        <v>81</v>
      </c>
      <c r="Z5" s="9" t="s">
        <v>81</v>
      </c>
      <c r="AA5" s="12" t="s">
        <v>81</v>
      </c>
      <c r="AB5" s="9" t="s">
        <v>81</v>
      </c>
      <c r="AC5" s="9" t="s">
        <v>109</v>
      </c>
      <c r="AD5" s="8" t="s">
        <v>572</v>
      </c>
      <c r="AE5" s="8" t="s">
        <v>163</v>
      </c>
      <c r="AF5" s="9">
        <v>1290</v>
      </c>
      <c r="AG5" s="9">
        <v>80.63</v>
      </c>
      <c r="AH5" s="9">
        <v>2018</v>
      </c>
      <c r="AI5" s="9" t="s">
        <v>112</v>
      </c>
      <c r="AJ5" s="9" t="s">
        <v>113</v>
      </c>
      <c r="AK5" s="9">
        <v>71.62</v>
      </c>
      <c r="AL5" s="9">
        <v>71.34</v>
      </c>
      <c r="AM5" s="9">
        <v>1</v>
      </c>
      <c r="AN5" s="8" t="s">
        <v>81</v>
      </c>
      <c r="AO5" s="8" t="s">
        <v>81</v>
      </c>
      <c r="AP5" s="13">
        <v>8.0399999999999991</v>
      </c>
      <c r="AQ5" s="13">
        <v>8.92</v>
      </c>
      <c r="AR5" s="13">
        <v>8.5</v>
      </c>
      <c r="AS5" s="9">
        <v>35.11</v>
      </c>
      <c r="AT5" s="9">
        <v>8.7799999999999994</v>
      </c>
      <c r="AU5" s="8" t="s">
        <v>338</v>
      </c>
      <c r="AV5" s="9">
        <v>0</v>
      </c>
      <c r="AW5" s="9">
        <v>0</v>
      </c>
      <c r="AX5" s="9" t="s">
        <v>83</v>
      </c>
      <c r="AY5" s="9" t="s">
        <v>83</v>
      </c>
      <c r="AZ5" s="9" t="s">
        <v>83</v>
      </c>
      <c r="BA5" s="9" t="s">
        <v>83</v>
      </c>
      <c r="BB5" s="8" t="s">
        <v>83</v>
      </c>
      <c r="BC5" s="8" t="s">
        <v>84</v>
      </c>
      <c r="BD5" s="8" t="s">
        <v>81</v>
      </c>
      <c r="BE5" s="8" t="s">
        <v>573</v>
      </c>
      <c r="BF5" s="8" t="s">
        <v>574</v>
      </c>
      <c r="BG5" s="8" t="s">
        <v>575</v>
      </c>
      <c r="BH5" s="8" t="s">
        <v>88</v>
      </c>
      <c r="BI5" s="8" t="s">
        <v>89</v>
      </c>
      <c r="BJ5" s="8" t="s">
        <v>576</v>
      </c>
      <c r="BK5" s="8" t="s">
        <v>577</v>
      </c>
      <c r="BL5" s="8" t="s">
        <v>578</v>
      </c>
      <c r="BM5" s="8" t="s">
        <v>579</v>
      </c>
      <c r="BN5" s="8" t="s">
        <v>580</v>
      </c>
      <c r="BO5" s="14" t="s">
        <v>581</v>
      </c>
      <c r="BP5" s="14" t="s">
        <v>582</v>
      </c>
      <c r="BQ5" s="14" t="s">
        <v>583</v>
      </c>
      <c r="BR5" s="14" t="s">
        <v>584</v>
      </c>
      <c r="BS5" s="8" t="s">
        <v>585</v>
      </c>
      <c r="BT5" s="13">
        <v>9.65</v>
      </c>
      <c r="BU5" s="3"/>
    </row>
    <row r="6" spans="1:73" ht="15.75" thickBot="1">
      <c r="A6" s="7">
        <v>5</v>
      </c>
      <c r="B6" s="7"/>
      <c r="C6" s="9" t="s">
        <v>9705</v>
      </c>
      <c r="D6" s="8" t="s">
        <v>9706</v>
      </c>
      <c r="E6" s="8" t="s">
        <v>11716</v>
      </c>
      <c r="F6" s="9" t="s">
        <v>2313</v>
      </c>
      <c r="G6" s="9">
        <v>20</v>
      </c>
      <c r="H6" s="8" t="s">
        <v>9707</v>
      </c>
      <c r="I6" s="8" t="s">
        <v>73</v>
      </c>
      <c r="J6" s="8" t="s">
        <v>9708</v>
      </c>
      <c r="K6" s="8" t="s">
        <v>9704</v>
      </c>
      <c r="L6" s="9">
        <v>24012750</v>
      </c>
      <c r="M6" s="9">
        <v>8693871552</v>
      </c>
      <c r="N6" s="9" t="s">
        <v>134</v>
      </c>
      <c r="O6" s="9">
        <v>381299902867</v>
      </c>
      <c r="P6" s="9" t="s">
        <v>81</v>
      </c>
      <c r="Q6" s="9" t="s">
        <v>160</v>
      </c>
      <c r="R6" s="11">
        <v>43282</v>
      </c>
      <c r="S6" s="9">
        <v>2021</v>
      </c>
      <c r="T6" s="8" t="s">
        <v>9709</v>
      </c>
      <c r="U6" s="9">
        <v>381</v>
      </c>
      <c r="V6" s="12">
        <v>76.2</v>
      </c>
      <c r="W6" s="9">
        <v>2015</v>
      </c>
      <c r="X6" s="9" t="s">
        <v>79</v>
      </c>
      <c r="Y6" s="8" t="s">
        <v>81</v>
      </c>
      <c r="Z6" s="9" t="s">
        <v>81</v>
      </c>
      <c r="AA6" s="12" t="s">
        <v>81</v>
      </c>
      <c r="AB6" s="9" t="s">
        <v>81</v>
      </c>
      <c r="AC6" s="9" t="s">
        <v>109</v>
      </c>
      <c r="AD6" s="8" t="s">
        <v>9710</v>
      </c>
      <c r="AE6" s="8" t="s">
        <v>163</v>
      </c>
      <c r="AF6" s="9">
        <v>1277</v>
      </c>
      <c r="AG6" s="9">
        <v>79.81</v>
      </c>
      <c r="AH6" s="9">
        <v>2018</v>
      </c>
      <c r="AI6" s="9" t="s">
        <v>112</v>
      </c>
      <c r="AJ6" s="9" t="s">
        <v>113</v>
      </c>
      <c r="AK6" s="9">
        <v>70.77</v>
      </c>
      <c r="AL6" s="9">
        <v>70.930000000000007</v>
      </c>
      <c r="AM6" s="9">
        <v>1</v>
      </c>
      <c r="AN6" s="8" t="s">
        <v>81</v>
      </c>
      <c r="AO6" s="8" t="s">
        <v>81</v>
      </c>
      <c r="AP6" s="13">
        <v>8.08</v>
      </c>
      <c r="AQ6" s="13">
        <v>7.88</v>
      </c>
      <c r="AR6" s="13">
        <v>9.23</v>
      </c>
      <c r="AS6" s="9">
        <v>35.11</v>
      </c>
      <c r="AT6" s="9">
        <v>8.7774999999999999</v>
      </c>
      <c r="AU6" s="8" t="s">
        <v>338</v>
      </c>
      <c r="AV6" s="9">
        <v>0</v>
      </c>
      <c r="AW6" s="9">
        <v>0</v>
      </c>
      <c r="AX6" s="9" t="s">
        <v>83</v>
      </c>
      <c r="AY6" s="9" t="s">
        <v>83</v>
      </c>
      <c r="AZ6" s="9" t="s">
        <v>83</v>
      </c>
      <c r="BA6" s="9" t="s">
        <v>83</v>
      </c>
      <c r="BB6" s="8" t="s">
        <v>83</v>
      </c>
      <c r="BC6" s="8" t="s">
        <v>84</v>
      </c>
      <c r="BD6" s="8" t="s">
        <v>81</v>
      </c>
      <c r="BE6" s="8" t="s">
        <v>9711</v>
      </c>
      <c r="BF6" s="8" t="s">
        <v>781</v>
      </c>
      <c r="BG6" s="8" t="s">
        <v>9712</v>
      </c>
      <c r="BH6" s="8" t="s">
        <v>781</v>
      </c>
      <c r="BI6" s="8" t="s">
        <v>89</v>
      </c>
      <c r="BJ6" s="8" t="s">
        <v>9713</v>
      </c>
      <c r="BK6" s="8" t="s">
        <v>9714</v>
      </c>
      <c r="BL6" s="8" t="s">
        <v>81</v>
      </c>
      <c r="BM6" s="8" t="s">
        <v>81</v>
      </c>
      <c r="BN6" s="8" t="s">
        <v>9715</v>
      </c>
      <c r="BO6" s="14" t="s">
        <v>9716</v>
      </c>
      <c r="BP6" s="14" t="s">
        <v>9717</v>
      </c>
      <c r="BQ6" s="14" t="s">
        <v>9718</v>
      </c>
      <c r="BR6" s="8" t="s">
        <v>81</v>
      </c>
      <c r="BS6" s="8" t="s">
        <v>81</v>
      </c>
      <c r="BT6" s="13">
        <v>9.92</v>
      </c>
      <c r="BU6" s="3"/>
    </row>
    <row r="7" spans="1:73" ht="15.75" thickBot="1">
      <c r="A7" s="7">
        <v>6</v>
      </c>
      <c r="B7" s="7"/>
      <c r="C7" s="9" t="s">
        <v>9555</v>
      </c>
      <c r="D7" s="8" t="s">
        <v>9556</v>
      </c>
      <c r="E7" s="8" t="s">
        <v>11716</v>
      </c>
      <c r="F7" s="9" t="s">
        <v>4278</v>
      </c>
      <c r="G7" s="9">
        <v>21</v>
      </c>
      <c r="H7" s="8" t="s">
        <v>9557</v>
      </c>
      <c r="I7" s="8" t="s">
        <v>73</v>
      </c>
      <c r="J7" s="8" t="s">
        <v>9558</v>
      </c>
      <c r="K7" s="8" t="s">
        <v>9554</v>
      </c>
      <c r="L7" s="9">
        <v>25894666</v>
      </c>
      <c r="M7" s="9">
        <v>9222202030</v>
      </c>
      <c r="N7" s="9" t="s">
        <v>9559</v>
      </c>
      <c r="O7" s="9">
        <v>675139928861</v>
      </c>
      <c r="P7" s="9" t="s">
        <v>9560</v>
      </c>
      <c r="Q7" s="9" t="s">
        <v>160</v>
      </c>
      <c r="R7" s="11">
        <v>43282</v>
      </c>
      <c r="S7" s="9">
        <v>2021</v>
      </c>
      <c r="T7" s="8" t="s">
        <v>9561</v>
      </c>
      <c r="U7" s="9">
        <v>382</v>
      </c>
      <c r="V7" s="12">
        <v>76.400000000000006</v>
      </c>
      <c r="W7" s="9">
        <v>2015</v>
      </c>
      <c r="X7" s="9" t="s">
        <v>79</v>
      </c>
      <c r="Y7" s="8" t="s">
        <v>81</v>
      </c>
      <c r="Z7" s="9" t="s">
        <v>81</v>
      </c>
      <c r="AA7" s="12" t="s">
        <v>81</v>
      </c>
      <c r="AB7" s="9" t="s">
        <v>81</v>
      </c>
      <c r="AC7" s="9" t="s">
        <v>109</v>
      </c>
      <c r="AD7" s="8" t="s">
        <v>110</v>
      </c>
      <c r="AE7" s="8" t="s">
        <v>163</v>
      </c>
      <c r="AF7" s="9">
        <v>1428</v>
      </c>
      <c r="AG7" s="9">
        <v>84</v>
      </c>
      <c r="AH7" s="9">
        <v>2018</v>
      </c>
      <c r="AI7" s="9" t="s">
        <v>112</v>
      </c>
      <c r="AJ7" s="9" t="s">
        <v>113</v>
      </c>
      <c r="AK7" s="9">
        <v>77.97</v>
      </c>
      <c r="AL7" s="9">
        <v>78.05</v>
      </c>
      <c r="AM7" s="9">
        <v>0</v>
      </c>
      <c r="AN7" s="8" t="s">
        <v>81</v>
      </c>
      <c r="AO7" s="8" t="s">
        <v>81</v>
      </c>
      <c r="AP7" s="13">
        <v>7.35</v>
      </c>
      <c r="AQ7" s="13">
        <v>8.27</v>
      </c>
      <c r="AR7" s="13">
        <v>9.34</v>
      </c>
      <c r="AS7" s="9">
        <v>34.840000000000003</v>
      </c>
      <c r="AT7" s="9">
        <v>8.7100000000000009</v>
      </c>
      <c r="AU7" s="8" t="s">
        <v>338</v>
      </c>
      <c r="AV7" s="9">
        <v>0</v>
      </c>
      <c r="AW7" s="9">
        <v>0</v>
      </c>
      <c r="AX7" s="9" t="s">
        <v>83</v>
      </c>
      <c r="AY7" s="9" t="s">
        <v>83</v>
      </c>
      <c r="AZ7" s="9" t="s">
        <v>83</v>
      </c>
      <c r="BA7" s="9" t="s">
        <v>83</v>
      </c>
      <c r="BB7" s="8" t="s">
        <v>83</v>
      </c>
      <c r="BC7" s="8" t="s">
        <v>84</v>
      </c>
      <c r="BD7" s="8" t="s">
        <v>81</v>
      </c>
      <c r="BE7" s="8" t="s">
        <v>9562</v>
      </c>
      <c r="BF7" s="8" t="s">
        <v>4891</v>
      </c>
      <c r="BG7" s="8" t="s">
        <v>9563</v>
      </c>
      <c r="BH7" s="8" t="s">
        <v>9564</v>
      </c>
      <c r="BI7" s="8" t="s">
        <v>89</v>
      </c>
      <c r="BJ7" s="8" t="s">
        <v>9565</v>
      </c>
      <c r="BK7" s="8" t="s">
        <v>9566</v>
      </c>
      <c r="BL7" s="8" t="s">
        <v>9567</v>
      </c>
      <c r="BM7" s="8" t="s">
        <v>9568</v>
      </c>
      <c r="BN7" s="8" t="s">
        <v>9569</v>
      </c>
      <c r="BO7" s="14" t="s">
        <v>9570</v>
      </c>
      <c r="BP7" s="14" t="s">
        <v>9571</v>
      </c>
      <c r="BQ7" s="14" t="s">
        <v>9572</v>
      </c>
      <c r="BR7" s="14" t="s">
        <v>9573</v>
      </c>
      <c r="BS7" s="8" t="s">
        <v>81</v>
      </c>
      <c r="BT7" s="13">
        <v>9.8800000000000008</v>
      </c>
      <c r="BU7" s="3"/>
    </row>
    <row r="8" spans="1:73" ht="15.75" thickBot="1">
      <c r="A8" s="7">
        <v>7</v>
      </c>
      <c r="B8" s="7"/>
      <c r="C8" s="9" t="s">
        <v>2821</v>
      </c>
      <c r="D8" s="8" t="s">
        <v>2822</v>
      </c>
      <c r="E8" s="8" t="s">
        <v>11716</v>
      </c>
      <c r="F8" s="10">
        <v>36506</v>
      </c>
      <c r="G8" s="9">
        <v>20</v>
      </c>
      <c r="H8" s="8" t="s">
        <v>2823</v>
      </c>
      <c r="I8" s="8" t="s">
        <v>73</v>
      </c>
      <c r="J8" s="8" t="s">
        <v>2824</v>
      </c>
      <c r="K8" s="8" t="s">
        <v>2820</v>
      </c>
      <c r="L8" s="9">
        <v>2512439929</v>
      </c>
      <c r="M8" s="9">
        <v>8286379739</v>
      </c>
      <c r="N8" s="9" t="s">
        <v>2825</v>
      </c>
      <c r="O8" s="9">
        <v>718274522651</v>
      </c>
      <c r="P8" s="9" t="s">
        <v>134</v>
      </c>
      <c r="Q8" s="9" t="s">
        <v>160</v>
      </c>
      <c r="R8" s="11">
        <v>43282</v>
      </c>
      <c r="S8" s="9">
        <v>2021</v>
      </c>
      <c r="T8" s="8" t="s">
        <v>2826</v>
      </c>
      <c r="U8" s="9">
        <v>373</v>
      </c>
      <c r="V8" s="12">
        <v>74.599999999999994</v>
      </c>
      <c r="W8" s="9">
        <v>2015</v>
      </c>
      <c r="X8" s="9" t="s">
        <v>79</v>
      </c>
      <c r="Y8" s="8" t="s">
        <v>81</v>
      </c>
      <c r="Z8" s="9" t="s">
        <v>81</v>
      </c>
      <c r="AA8" s="12" t="s">
        <v>81</v>
      </c>
      <c r="AB8" s="9" t="s">
        <v>81</v>
      </c>
      <c r="AC8" s="9" t="s">
        <v>109</v>
      </c>
      <c r="AD8" s="8" t="s">
        <v>490</v>
      </c>
      <c r="AE8" s="8" t="s">
        <v>336</v>
      </c>
      <c r="AF8" s="9">
        <v>1308</v>
      </c>
      <c r="AG8" s="9">
        <v>81.75</v>
      </c>
      <c r="AH8" s="9">
        <v>2018</v>
      </c>
      <c r="AI8" s="9" t="s">
        <v>112</v>
      </c>
      <c r="AJ8" s="9" t="s">
        <v>113</v>
      </c>
      <c r="AK8" s="9">
        <v>74.52</v>
      </c>
      <c r="AL8" s="9">
        <v>74.37</v>
      </c>
      <c r="AM8" s="9">
        <v>0</v>
      </c>
      <c r="AN8" s="8" t="s">
        <v>81</v>
      </c>
      <c r="AO8" s="8" t="s">
        <v>81</v>
      </c>
      <c r="AP8" s="13">
        <v>8.08</v>
      </c>
      <c r="AQ8" s="13">
        <v>7.92</v>
      </c>
      <c r="AR8" s="13">
        <v>8.31</v>
      </c>
      <c r="AS8" s="9">
        <v>34.31</v>
      </c>
      <c r="AT8" s="9">
        <v>8.58</v>
      </c>
      <c r="AU8" s="8" t="s">
        <v>338</v>
      </c>
      <c r="AV8" s="9">
        <v>0</v>
      </c>
      <c r="AW8" s="9">
        <v>0</v>
      </c>
      <c r="AX8" s="9" t="s">
        <v>83</v>
      </c>
      <c r="AY8" s="9" t="s">
        <v>83</v>
      </c>
      <c r="AZ8" s="9" t="s">
        <v>83</v>
      </c>
      <c r="BA8" s="9" t="s">
        <v>83</v>
      </c>
      <c r="BB8" s="8" t="s">
        <v>83</v>
      </c>
      <c r="BC8" s="8" t="s">
        <v>84</v>
      </c>
      <c r="BD8" s="8" t="s">
        <v>81</v>
      </c>
      <c r="BE8" s="8" t="s">
        <v>2827</v>
      </c>
      <c r="BF8" s="8" t="s">
        <v>2666</v>
      </c>
      <c r="BG8" s="8" t="s">
        <v>2828</v>
      </c>
      <c r="BH8" s="8" t="s">
        <v>88</v>
      </c>
      <c r="BI8" s="8" t="s">
        <v>89</v>
      </c>
      <c r="BJ8" s="8" t="s">
        <v>2829</v>
      </c>
      <c r="BK8" s="8" t="s">
        <v>2830</v>
      </c>
      <c r="BL8" s="8" t="s">
        <v>2831</v>
      </c>
      <c r="BM8" s="8" t="s">
        <v>2832</v>
      </c>
      <c r="BN8" s="8" t="s">
        <v>2833</v>
      </c>
      <c r="BO8" s="14" t="s">
        <v>2834</v>
      </c>
      <c r="BP8" s="14" t="s">
        <v>2835</v>
      </c>
      <c r="BQ8" s="14" t="s">
        <v>2836</v>
      </c>
      <c r="BR8" s="14" t="s">
        <v>2837</v>
      </c>
      <c r="BS8" s="8" t="s">
        <v>81</v>
      </c>
      <c r="BT8" s="13">
        <v>10</v>
      </c>
      <c r="BU8" s="3"/>
    </row>
    <row r="9" spans="1:73" ht="15.75" thickBot="1">
      <c r="A9" s="7">
        <v>8</v>
      </c>
      <c r="B9" s="7"/>
      <c r="C9" s="9" t="s">
        <v>8531</v>
      </c>
      <c r="D9" s="8" t="s">
        <v>8532</v>
      </c>
      <c r="E9" s="8" t="s">
        <v>11716</v>
      </c>
      <c r="F9" s="9" t="s">
        <v>2523</v>
      </c>
      <c r="G9" s="9">
        <v>21</v>
      </c>
      <c r="H9" s="8" t="s">
        <v>8533</v>
      </c>
      <c r="I9" s="8" t="s">
        <v>1825</v>
      </c>
      <c r="J9" s="8" t="s">
        <v>8534</v>
      </c>
      <c r="K9" s="8" t="s">
        <v>8530</v>
      </c>
      <c r="L9" s="9">
        <v>9987511201</v>
      </c>
      <c r="M9" s="9">
        <v>9022669786</v>
      </c>
      <c r="N9" s="9" t="s">
        <v>8535</v>
      </c>
      <c r="O9" s="9">
        <v>908750650267</v>
      </c>
      <c r="P9" s="9" t="s">
        <v>81</v>
      </c>
      <c r="Q9" s="9" t="s">
        <v>160</v>
      </c>
      <c r="R9" s="11">
        <v>43282</v>
      </c>
      <c r="S9" s="9">
        <v>2021</v>
      </c>
      <c r="T9" s="8" t="s">
        <v>8536</v>
      </c>
      <c r="U9" s="9">
        <v>423</v>
      </c>
      <c r="V9" s="12">
        <v>84.6</v>
      </c>
      <c r="W9" s="9">
        <v>2015</v>
      </c>
      <c r="X9" s="9" t="s">
        <v>79</v>
      </c>
      <c r="Y9" s="8" t="s">
        <v>81</v>
      </c>
      <c r="Z9" s="9" t="s">
        <v>81</v>
      </c>
      <c r="AA9" s="12" t="s">
        <v>81</v>
      </c>
      <c r="AB9" s="9" t="s">
        <v>81</v>
      </c>
      <c r="AC9" s="9" t="s">
        <v>109</v>
      </c>
      <c r="AD9" s="8" t="s">
        <v>8537</v>
      </c>
      <c r="AE9" s="8" t="s">
        <v>163</v>
      </c>
      <c r="AF9" s="9">
        <v>1373</v>
      </c>
      <c r="AG9" s="9">
        <v>80.760000000000005</v>
      </c>
      <c r="AH9" s="9">
        <v>2018</v>
      </c>
      <c r="AI9" s="9" t="s">
        <v>112</v>
      </c>
      <c r="AJ9" s="9" t="s">
        <v>113</v>
      </c>
      <c r="AK9" s="9">
        <v>78.709999999999994</v>
      </c>
      <c r="AL9" s="9">
        <v>78.739999999999995</v>
      </c>
      <c r="AM9" s="9">
        <v>0</v>
      </c>
      <c r="AN9" s="8" t="s">
        <v>81</v>
      </c>
      <c r="AO9" s="8" t="s">
        <v>81</v>
      </c>
      <c r="AP9" s="13">
        <v>8.0500000000000007</v>
      </c>
      <c r="AQ9" s="13">
        <v>8.35</v>
      </c>
      <c r="AR9" s="13">
        <v>7.8</v>
      </c>
      <c r="AS9" s="9">
        <v>34.200000000000003</v>
      </c>
      <c r="AT9" s="9">
        <v>8.5500000000000007</v>
      </c>
      <c r="AU9" s="8" t="s">
        <v>338</v>
      </c>
      <c r="AV9" s="9">
        <v>0</v>
      </c>
      <c r="AW9" s="9">
        <v>0</v>
      </c>
      <c r="AX9" s="9" t="s">
        <v>83</v>
      </c>
      <c r="AY9" s="9" t="s">
        <v>83</v>
      </c>
      <c r="AZ9" s="9" t="s">
        <v>83</v>
      </c>
      <c r="BA9" s="9" t="s">
        <v>83</v>
      </c>
      <c r="BB9" s="8" t="s">
        <v>83</v>
      </c>
      <c r="BC9" s="8" t="s">
        <v>84</v>
      </c>
      <c r="BD9" s="8" t="s">
        <v>81</v>
      </c>
      <c r="BE9" s="8" t="s">
        <v>8538</v>
      </c>
      <c r="BF9" s="8" t="s">
        <v>187</v>
      </c>
      <c r="BG9" s="8" t="s">
        <v>8539</v>
      </c>
      <c r="BH9" s="8" t="s">
        <v>88</v>
      </c>
      <c r="BI9" s="8" t="s">
        <v>89</v>
      </c>
      <c r="BJ9" s="8" t="s">
        <v>8540</v>
      </c>
      <c r="BK9" s="8" t="s">
        <v>8541</v>
      </c>
      <c r="BL9" s="8" t="s">
        <v>8542</v>
      </c>
      <c r="BM9" s="8" t="s">
        <v>81</v>
      </c>
      <c r="BN9" s="8" t="s">
        <v>8543</v>
      </c>
      <c r="BO9" s="14" t="s">
        <v>8544</v>
      </c>
      <c r="BP9" s="14" t="s">
        <v>8545</v>
      </c>
      <c r="BQ9" s="14" t="s">
        <v>8546</v>
      </c>
      <c r="BR9" s="14" t="s">
        <v>8547</v>
      </c>
      <c r="BS9" s="8" t="s">
        <v>81</v>
      </c>
      <c r="BT9" s="13">
        <v>10</v>
      </c>
      <c r="BU9" s="3"/>
    </row>
    <row r="10" spans="1:73" ht="15.75" thickBot="1">
      <c r="A10" s="7">
        <v>9</v>
      </c>
      <c r="B10" s="7"/>
      <c r="C10" s="9" t="s">
        <v>2293</v>
      </c>
      <c r="D10" s="8" t="s">
        <v>2294</v>
      </c>
      <c r="E10" s="8" t="s">
        <v>11716</v>
      </c>
      <c r="F10" s="9" t="s">
        <v>2295</v>
      </c>
      <c r="G10" s="9">
        <v>21</v>
      </c>
      <c r="H10" s="8" t="s">
        <v>2296</v>
      </c>
      <c r="I10" s="8" t="s">
        <v>73</v>
      </c>
      <c r="J10" s="8" t="s">
        <v>2297</v>
      </c>
      <c r="K10" s="8" t="s">
        <v>2292</v>
      </c>
      <c r="L10" s="9">
        <v>8691979106</v>
      </c>
      <c r="M10" s="9">
        <v>8767971769</v>
      </c>
      <c r="N10" s="9" t="s">
        <v>2298</v>
      </c>
      <c r="O10" s="9">
        <v>202338690919</v>
      </c>
      <c r="P10" s="9" t="s">
        <v>134</v>
      </c>
      <c r="Q10" s="9" t="s">
        <v>160</v>
      </c>
      <c r="R10" s="11">
        <v>43282</v>
      </c>
      <c r="S10" s="9">
        <v>2021</v>
      </c>
      <c r="T10" s="8" t="s">
        <v>2299</v>
      </c>
      <c r="U10" s="9">
        <v>405</v>
      </c>
      <c r="V10" s="12">
        <v>81</v>
      </c>
      <c r="W10" s="9">
        <v>2015</v>
      </c>
      <c r="X10" s="9" t="s">
        <v>79</v>
      </c>
      <c r="Y10" s="8" t="s">
        <v>81</v>
      </c>
      <c r="Z10" s="9" t="s">
        <v>81</v>
      </c>
      <c r="AA10" s="12" t="s">
        <v>81</v>
      </c>
      <c r="AB10" s="9" t="s">
        <v>81</v>
      </c>
      <c r="AC10" s="9" t="s">
        <v>109</v>
      </c>
      <c r="AD10" s="8" t="s">
        <v>1002</v>
      </c>
      <c r="AE10" s="8" t="s">
        <v>1002</v>
      </c>
      <c r="AF10" s="9">
        <v>909</v>
      </c>
      <c r="AG10" s="9">
        <v>79.040000000000006</v>
      </c>
      <c r="AH10" s="9">
        <v>2018</v>
      </c>
      <c r="AI10" s="9" t="s">
        <v>112</v>
      </c>
      <c r="AJ10" s="9" t="s">
        <v>113</v>
      </c>
      <c r="AK10" s="9">
        <v>63.65</v>
      </c>
      <c r="AL10" s="9">
        <v>64.23</v>
      </c>
      <c r="AM10" s="9">
        <v>4</v>
      </c>
      <c r="AN10" s="8" t="s">
        <v>81</v>
      </c>
      <c r="AO10" s="8" t="s">
        <v>81</v>
      </c>
      <c r="AP10" s="13">
        <v>8.42</v>
      </c>
      <c r="AQ10" s="13">
        <v>7.53</v>
      </c>
      <c r="AR10" s="13">
        <v>7.53</v>
      </c>
      <c r="AS10" s="9">
        <v>33.130000000000003</v>
      </c>
      <c r="AT10" s="9">
        <v>8.2799999999999994</v>
      </c>
      <c r="AU10" s="8" t="s">
        <v>338</v>
      </c>
      <c r="AV10" s="9">
        <v>0</v>
      </c>
      <c r="AW10" s="9">
        <v>0</v>
      </c>
      <c r="AX10" s="9" t="s">
        <v>83</v>
      </c>
      <c r="AY10" s="9" t="s">
        <v>83</v>
      </c>
      <c r="AZ10" s="9" t="s">
        <v>83</v>
      </c>
      <c r="BA10" s="9" t="s">
        <v>83</v>
      </c>
      <c r="BB10" s="8" t="s">
        <v>83</v>
      </c>
      <c r="BC10" s="8" t="s">
        <v>84</v>
      </c>
      <c r="BD10" s="8" t="s">
        <v>81</v>
      </c>
      <c r="BE10" s="8" t="s">
        <v>2300</v>
      </c>
      <c r="BF10" s="8" t="s">
        <v>232</v>
      </c>
      <c r="BG10" s="8" t="s">
        <v>2301</v>
      </c>
      <c r="BH10" s="8" t="s">
        <v>88</v>
      </c>
      <c r="BI10" s="8" t="s">
        <v>89</v>
      </c>
      <c r="BJ10" s="8" t="s">
        <v>2302</v>
      </c>
      <c r="BK10" s="8" t="s">
        <v>2303</v>
      </c>
      <c r="BL10" s="8" t="s">
        <v>2304</v>
      </c>
      <c r="BM10" s="8" t="s">
        <v>908</v>
      </c>
      <c r="BN10" s="8" t="s">
        <v>2305</v>
      </c>
      <c r="BO10" s="14" t="s">
        <v>2306</v>
      </c>
      <c r="BP10" s="14" t="s">
        <v>2307</v>
      </c>
      <c r="BQ10" s="14" t="s">
        <v>2308</v>
      </c>
      <c r="BR10" s="14" t="s">
        <v>2309</v>
      </c>
      <c r="BS10" s="8" t="s">
        <v>81</v>
      </c>
      <c r="BT10" s="13">
        <v>9.65</v>
      </c>
      <c r="BU10" s="3"/>
    </row>
    <row r="11" spans="1:73" ht="15.75" thickBot="1">
      <c r="A11" s="7">
        <v>10</v>
      </c>
      <c r="B11" s="7"/>
      <c r="C11" s="9" t="s">
        <v>3324</v>
      </c>
      <c r="D11" s="8" t="s">
        <v>3325</v>
      </c>
      <c r="E11" s="8" t="s">
        <v>11716</v>
      </c>
      <c r="F11" s="10">
        <v>36864</v>
      </c>
      <c r="G11" s="9">
        <v>20</v>
      </c>
      <c r="H11" s="8" t="s">
        <v>3326</v>
      </c>
      <c r="I11" s="8" t="s">
        <v>3326</v>
      </c>
      <c r="J11" s="8" t="s">
        <v>3327</v>
      </c>
      <c r="K11" s="8" t="s">
        <v>3323</v>
      </c>
      <c r="L11" s="9">
        <v>8691848967</v>
      </c>
      <c r="M11" s="9">
        <v>8691848967</v>
      </c>
      <c r="N11" s="9" t="s">
        <v>3328</v>
      </c>
      <c r="O11" s="9">
        <v>294139859172</v>
      </c>
      <c r="P11" s="9" t="s">
        <v>81</v>
      </c>
      <c r="Q11" s="9" t="s">
        <v>160</v>
      </c>
      <c r="R11" s="11">
        <v>43282</v>
      </c>
      <c r="S11" s="9">
        <v>2021</v>
      </c>
      <c r="T11" s="8" t="s">
        <v>3329</v>
      </c>
      <c r="U11" s="9">
        <v>326</v>
      </c>
      <c r="V11" s="12">
        <v>65.2</v>
      </c>
      <c r="W11" s="9">
        <v>2015</v>
      </c>
      <c r="X11" s="9" t="s">
        <v>79</v>
      </c>
      <c r="Y11" s="8" t="s">
        <v>81</v>
      </c>
      <c r="Z11" s="9" t="s">
        <v>81</v>
      </c>
      <c r="AA11" s="12" t="s">
        <v>81</v>
      </c>
      <c r="AB11" s="9" t="s">
        <v>81</v>
      </c>
      <c r="AC11" s="9" t="s">
        <v>109</v>
      </c>
      <c r="AD11" s="8" t="s">
        <v>3330</v>
      </c>
      <c r="AE11" s="8" t="s">
        <v>3331</v>
      </c>
      <c r="AF11" s="9">
        <v>1362</v>
      </c>
      <c r="AG11" s="9">
        <v>80.12</v>
      </c>
      <c r="AH11" s="9">
        <v>2018</v>
      </c>
      <c r="AI11" s="9" t="s">
        <v>112</v>
      </c>
      <c r="AJ11" s="9" t="s">
        <v>113</v>
      </c>
      <c r="AK11" s="9">
        <v>69.2</v>
      </c>
      <c r="AL11" s="9">
        <v>68.540000000000006</v>
      </c>
      <c r="AM11" s="9">
        <v>5</v>
      </c>
      <c r="AN11" s="8" t="s">
        <v>81</v>
      </c>
      <c r="AO11" s="8" t="s">
        <v>81</v>
      </c>
      <c r="AP11" s="13">
        <v>7.96</v>
      </c>
      <c r="AQ11" s="13">
        <v>7.35</v>
      </c>
      <c r="AR11" s="13">
        <v>7.35</v>
      </c>
      <c r="AS11" s="9">
        <v>32.5</v>
      </c>
      <c r="AT11" s="9">
        <v>8.1199999999999992</v>
      </c>
      <c r="AU11" s="8" t="s">
        <v>338</v>
      </c>
      <c r="AV11" s="9">
        <v>0</v>
      </c>
      <c r="AW11" s="9">
        <v>0</v>
      </c>
      <c r="AX11" s="9" t="s">
        <v>83</v>
      </c>
      <c r="AY11" s="9" t="s">
        <v>83</v>
      </c>
      <c r="AZ11" s="9" t="s">
        <v>83</v>
      </c>
      <c r="BA11" s="9" t="s">
        <v>83</v>
      </c>
      <c r="BB11" s="8" t="s">
        <v>83</v>
      </c>
      <c r="BC11" s="8" t="s">
        <v>84</v>
      </c>
      <c r="BD11" s="8" t="s">
        <v>81</v>
      </c>
      <c r="BE11" s="8" t="s">
        <v>3332</v>
      </c>
      <c r="BF11" s="8" t="s">
        <v>3333</v>
      </c>
      <c r="BG11" s="8" t="s">
        <v>3334</v>
      </c>
      <c r="BH11" s="8" t="s">
        <v>317</v>
      </c>
      <c r="BI11" s="8" t="s">
        <v>89</v>
      </c>
      <c r="BJ11" s="8" t="s">
        <v>3335</v>
      </c>
      <c r="BK11" s="8" t="s">
        <v>3336</v>
      </c>
      <c r="BL11" s="8" t="s">
        <v>3337</v>
      </c>
      <c r="BM11" s="8" t="s">
        <v>538</v>
      </c>
      <c r="BN11" s="8" t="s">
        <v>3338</v>
      </c>
      <c r="BO11" s="14" t="s">
        <v>3339</v>
      </c>
      <c r="BP11" s="14" t="s">
        <v>3340</v>
      </c>
      <c r="BQ11" s="14" t="s">
        <v>3341</v>
      </c>
      <c r="BR11" s="14" t="s">
        <v>3342</v>
      </c>
      <c r="BS11" s="8" t="s">
        <v>81</v>
      </c>
      <c r="BT11" s="13">
        <v>9.84</v>
      </c>
      <c r="BU11" s="3"/>
    </row>
    <row r="12" spans="1:73" ht="15.75" thickBot="1">
      <c r="A12" s="7">
        <v>11</v>
      </c>
      <c r="B12" s="7"/>
      <c r="C12" s="9" t="s">
        <v>5899</v>
      </c>
      <c r="D12" s="8" t="s">
        <v>5900</v>
      </c>
      <c r="E12" s="8" t="s">
        <v>11716</v>
      </c>
      <c r="F12" s="10">
        <v>36291</v>
      </c>
      <c r="G12" s="9">
        <v>20</v>
      </c>
      <c r="H12" s="8" t="s">
        <v>5901</v>
      </c>
      <c r="I12" s="8" t="s">
        <v>73</v>
      </c>
      <c r="J12" s="8" t="s">
        <v>5902</v>
      </c>
      <c r="K12" s="8" t="s">
        <v>5898</v>
      </c>
      <c r="L12" s="9">
        <v>8879534205</v>
      </c>
      <c r="M12" s="9">
        <v>8355804163</v>
      </c>
      <c r="N12" s="9" t="s">
        <v>5903</v>
      </c>
      <c r="O12" s="9">
        <v>606674371835</v>
      </c>
      <c r="P12" s="9" t="s">
        <v>134</v>
      </c>
      <c r="Q12" s="9" t="s">
        <v>160</v>
      </c>
      <c r="R12" s="11">
        <v>43282</v>
      </c>
      <c r="S12" s="9">
        <v>2021</v>
      </c>
      <c r="T12" s="8" t="s">
        <v>5904</v>
      </c>
      <c r="U12" s="9">
        <v>425</v>
      </c>
      <c r="V12" s="12">
        <v>85</v>
      </c>
      <c r="W12" s="9">
        <v>2015</v>
      </c>
      <c r="X12" s="9" t="s">
        <v>79</v>
      </c>
      <c r="Y12" s="8" t="s">
        <v>81</v>
      </c>
      <c r="Z12" s="9" t="s">
        <v>81</v>
      </c>
      <c r="AA12" s="12" t="s">
        <v>81</v>
      </c>
      <c r="AB12" s="9" t="s">
        <v>81</v>
      </c>
      <c r="AC12" s="9" t="s">
        <v>109</v>
      </c>
      <c r="AD12" s="8" t="s">
        <v>5905</v>
      </c>
      <c r="AE12" s="8" t="s">
        <v>5873</v>
      </c>
      <c r="AF12" s="9">
        <v>633</v>
      </c>
      <c r="AG12" s="9">
        <v>79.13</v>
      </c>
      <c r="AH12" s="9">
        <v>2018</v>
      </c>
      <c r="AI12" s="9" t="s">
        <v>112</v>
      </c>
      <c r="AJ12" s="9" t="s">
        <v>113</v>
      </c>
      <c r="AK12" s="9">
        <v>72.44</v>
      </c>
      <c r="AL12" s="9">
        <v>72.430000000000007</v>
      </c>
      <c r="AM12" s="9">
        <v>0</v>
      </c>
      <c r="AN12" s="8" t="s">
        <v>81</v>
      </c>
      <c r="AO12" s="8" t="s">
        <v>81</v>
      </c>
      <c r="AP12" s="13">
        <v>8.27</v>
      </c>
      <c r="AQ12" s="13">
        <v>7.92</v>
      </c>
      <c r="AR12" s="13">
        <v>7.53</v>
      </c>
      <c r="AS12" s="9">
        <v>23.72</v>
      </c>
      <c r="AT12" s="9">
        <v>7.9</v>
      </c>
      <c r="AU12" s="8" t="s">
        <v>114</v>
      </c>
      <c r="AV12" s="9">
        <v>0</v>
      </c>
      <c r="AW12" s="9">
        <v>0</v>
      </c>
      <c r="AX12" s="9" t="s">
        <v>83</v>
      </c>
      <c r="AY12" s="9" t="s">
        <v>83</v>
      </c>
      <c r="AZ12" s="9" t="s">
        <v>83</v>
      </c>
      <c r="BA12" s="9" t="s">
        <v>83</v>
      </c>
      <c r="BB12" s="8" t="s">
        <v>83</v>
      </c>
      <c r="BC12" s="8" t="s">
        <v>84</v>
      </c>
      <c r="BD12" s="8" t="s">
        <v>81</v>
      </c>
      <c r="BE12" s="8" t="s">
        <v>5906</v>
      </c>
      <c r="BF12" s="8" t="s">
        <v>86</v>
      </c>
      <c r="BG12" s="8" t="s">
        <v>5907</v>
      </c>
      <c r="BH12" s="8" t="s">
        <v>88</v>
      </c>
      <c r="BI12" s="8" t="s">
        <v>89</v>
      </c>
      <c r="BJ12" s="8" t="s">
        <v>81</v>
      </c>
      <c r="BK12" s="8" t="s">
        <v>5908</v>
      </c>
      <c r="BL12" s="8" t="s">
        <v>81</v>
      </c>
      <c r="BM12" s="8" t="s">
        <v>81</v>
      </c>
      <c r="BN12" s="8" t="s">
        <v>605</v>
      </c>
      <c r="BO12" s="14" t="s">
        <v>5909</v>
      </c>
      <c r="BP12" s="14" t="s">
        <v>5910</v>
      </c>
      <c r="BQ12" s="14" t="s">
        <v>5911</v>
      </c>
      <c r="BR12" s="14" t="s">
        <v>5912</v>
      </c>
      <c r="BS12" s="8" t="s">
        <v>81</v>
      </c>
      <c r="BT12" s="8"/>
      <c r="BU12" s="3"/>
    </row>
    <row r="13" spans="1:73" ht="15.75" thickBot="1">
      <c r="A13" s="7">
        <v>12</v>
      </c>
      <c r="B13" s="7"/>
      <c r="C13" s="9" t="s">
        <v>5413</v>
      </c>
      <c r="D13" s="8" t="s">
        <v>5414</v>
      </c>
      <c r="E13" s="8" t="s">
        <v>11716</v>
      </c>
      <c r="F13" s="10">
        <v>36323</v>
      </c>
      <c r="G13" s="9">
        <v>21</v>
      </c>
      <c r="H13" s="8" t="s">
        <v>5415</v>
      </c>
      <c r="I13" s="8" t="s">
        <v>5416</v>
      </c>
      <c r="J13" s="8" t="s">
        <v>5417</v>
      </c>
      <c r="K13" s="8" t="s">
        <v>5412</v>
      </c>
      <c r="L13" s="9">
        <v>9270322262</v>
      </c>
      <c r="M13" s="9">
        <v>9819931806</v>
      </c>
      <c r="N13" s="9" t="s">
        <v>134</v>
      </c>
      <c r="O13" s="9">
        <v>331676220905</v>
      </c>
      <c r="P13" s="9" t="s">
        <v>134</v>
      </c>
      <c r="Q13" s="9" t="s">
        <v>160</v>
      </c>
      <c r="R13" s="11">
        <v>43282</v>
      </c>
      <c r="S13" s="9">
        <v>2021</v>
      </c>
      <c r="T13" s="8" t="s">
        <v>5418</v>
      </c>
      <c r="U13" s="9">
        <v>403</v>
      </c>
      <c r="V13" s="12">
        <v>80.599999999999994</v>
      </c>
      <c r="W13" s="9">
        <v>2015</v>
      </c>
      <c r="X13" s="9" t="s">
        <v>79</v>
      </c>
      <c r="Y13" s="8" t="s">
        <v>81</v>
      </c>
      <c r="Z13" s="9" t="s">
        <v>81</v>
      </c>
      <c r="AA13" s="12" t="s">
        <v>81</v>
      </c>
      <c r="AB13" s="9" t="s">
        <v>81</v>
      </c>
      <c r="AC13" s="9" t="s">
        <v>81</v>
      </c>
      <c r="AD13" s="8" t="s">
        <v>5419</v>
      </c>
      <c r="AE13" s="8" t="s">
        <v>5420</v>
      </c>
      <c r="AF13" s="9">
        <v>1371</v>
      </c>
      <c r="AG13" s="9">
        <v>80.650000000000006</v>
      </c>
      <c r="AH13" s="9">
        <v>2018</v>
      </c>
      <c r="AI13" s="9" t="s">
        <v>112</v>
      </c>
      <c r="AJ13" s="9" t="s">
        <v>113</v>
      </c>
      <c r="AK13" s="9">
        <v>71.569999999999993</v>
      </c>
      <c r="AL13" s="9">
        <v>71.349999999999994</v>
      </c>
      <c r="AM13" s="9">
        <v>4</v>
      </c>
      <c r="AN13" s="8" t="s">
        <v>81</v>
      </c>
      <c r="AO13" s="8" t="s">
        <v>81</v>
      </c>
      <c r="AP13" s="13">
        <v>7.3</v>
      </c>
      <c r="AQ13" s="13">
        <v>6.96</v>
      </c>
      <c r="AR13" s="13">
        <v>7.53</v>
      </c>
      <c r="AS13" s="9">
        <v>31.02</v>
      </c>
      <c r="AT13" s="9">
        <v>7.75</v>
      </c>
      <c r="AU13" s="8" t="s">
        <v>338</v>
      </c>
      <c r="AV13" s="9">
        <v>0</v>
      </c>
      <c r="AW13" s="9">
        <v>0</v>
      </c>
      <c r="AX13" s="9" t="s">
        <v>83</v>
      </c>
      <c r="AY13" s="9" t="s">
        <v>83</v>
      </c>
      <c r="AZ13" s="9" t="s">
        <v>83</v>
      </c>
      <c r="BA13" s="9" t="s">
        <v>83</v>
      </c>
      <c r="BB13" s="8" t="s">
        <v>83</v>
      </c>
      <c r="BC13" s="8" t="s">
        <v>84</v>
      </c>
      <c r="BD13" s="8" t="s">
        <v>81</v>
      </c>
      <c r="BE13" s="8" t="s">
        <v>5421</v>
      </c>
      <c r="BF13" s="8" t="s">
        <v>1327</v>
      </c>
      <c r="BG13" s="8" t="s">
        <v>5422</v>
      </c>
      <c r="BH13" s="8" t="s">
        <v>3090</v>
      </c>
      <c r="BI13" s="8" t="s">
        <v>89</v>
      </c>
      <c r="BJ13" s="8" t="s">
        <v>5423</v>
      </c>
      <c r="BK13" s="8" t="s">
        <v>5424</v>
      </c>
      <c r="BL13" s="8" t="s">
        <v>5425</v>
      </c>
      <c r="BM13" s="8" t="s">
        <v>3520</v>
      </c>
      <c r="BN13" s="8" t="s">
        <v>5426</v>
      </c>
      <c r="BO13" s="14" t="s">
        <v>5427</v>
      </c>
      <c r="BP13" s="14" t="s">
        <v>5428</v>
      </c>
      <c r="BQ13" s="14" t="s">
        <v>5429</v>
      </c>
      <c r="BR13" s="14" t="s">
        <v>5430</v>
      </c>
      <c r="BS13" s="8" t="s">
        <v>81</v>
      </c>
      <c r="BT13" s="13">
        <v>9.23</v>
      </c>
      <c r="BU13" s="3"/>
    </row>
    <row r="14" spans="1:73" ht="15.75" thickBot="1">
      <c r="A14" s="7">
        <v>13</v>
      </c>
      <c r="B14" s="7"/>
      <c r="C14" s="9" t="s">
        <v>2539</v>
      </c>
      <c r="D14" s="8" t="s">
        <v>2540</v>
      </c>
      <c r="E14" s="8" t="s">
        <v>11716</v>
      </c>
      <c r="F14" s="10">
        <v>36589</v>
      </c>
      <c r="G14" s="9">
        <v>20</v>
      </c>
      <c r="H14" s="8" t="s">
        <v>2541</v>
      </c>
      <c r="I14" s="8" t="s">
        <v>1825</v>
      </c>
      <c r="J14" s="8" t="s">
        <v>2542</v>
      </c>
      <c r="K14" s="8" t="s">
        <v>2538</v>
      </c>
      <c r="L14" s="9">
        <v>22034206</v>
      </c>
      <c r="M14" s="9">
        <v>9619319606</v>
      </c>
      <c r="N14" s="9" t="s">
        <v>2543</v>
      </c>
      <c r="O14" s="9">
        <v>301250847286</v>
      </c>
      <c r="P14" s="9" t="s">
        <v>2544</v>
      </c>
      <c r="Q14" s="9" t="s">
        <v>160</v>
      </c>
      <c r="R14" s="11">
        <v>43282</v>
      </c>
      <c r="S14" s="9">
        <v>2021</v>
      </c>
      <c r="T14" s="8" t="s">
        <v>637</v>
      </c>
      <c r="U14" s="9">
        <v>440</v>
      </c>
      <c r="V14" s="12">
        <v>88</v>
      </c>
      <c r="W14" s="9">
        <v>2015</v>
      </c>
      <c r="X14" s="9" t="s">
        <v>79</v>
      </c>
      <c r="Y14" s="8" t="s">
        <v>81</v>
      </c>
      <c r="Z14" s="9" t="s">
        <v>81</v>
      </c>
      <c r="AA14" s="12" t="s">
        <v>81</v>
      </c>
      <c r="AB14" s="9" t="s">
        <v>81</v>
      </c>
      <c r="AC14" s="9" t="s">
        <v>109</v>
      </c>
      <c r="AD14" s="8" t="s">
        <v>2545</v>
      </c>
      <c r="AE14" s="8" t="s">
        <v>2168</v>
      </c>
      <c r="AF14" s="9">
        <v>807</v>
      </c>
      <c r="AG14" s="9">
        <v>80.7</v>
      </c>
      <c r="AH14" s="9">
        <v>2015</v>
      </c>
      <c r="AI14" s="9" t="s">
        <v>112</v>
      </c>
      <c r="AJ14" s="9" t="s">
        <v>113</v>
      </c>
      <c r="AK14" s="9">
        <v>77.45</v>
      </c>
      <c r="AL14" s="9">
        <v>77.41</v>
      </c>
      <c r="AM14" s="9">
        <v>0</v>
      </c>
      <c r="AN14" s="8" t="s">
        <v>81</v>
      </c>
      <c r="AO14" s="8" t="s">
        <v>81</v>
      </c>
      <c r="AP14" s="13">
        <v>7.54</v>
      </c>
      <c r="AQ14" s="13">
        <v>7.92</v>
      </c>
      <c r="AR14" s="13">
        <v>7.69</v>
      </c>
      <c r="AS14" s="9">
        <v>23.15</v>
      </c>
      <c r="AT14" s="9">
        <v>7.71</v>
      </c>
      <c r="AU14" s="8" t="s">
        <v>114</v>
      </c>
      <c r="AV14" s="9">
        <v>0</v>
      </c>
      <c r="AW14" s="9">
        <v>0</v>
      </c>
      <c r="AX14" s="9" t="s">
        <v>83</v>
      </c>
      <c r="AY14" s="9" t="s">
        <v>83</v>
      </c>
      <c r="AZ14" s="9" t="s">
        <v>83</v>
      </c>
      <c r="BA14" s="9" t="s">
        <v>83</v>
      </c>
      <c r="BB14" s="8" t="s">
        <v>83</v>
      </c>
      <c r="BC14" s="8" t="s">
        <v>84</v>
      </c>
      <c r="BD14" s="8" t="s">
        <v>81</v>
      </c>
      <c r="BE14" s="8" t="s">
        <v>2546</v>
      </c>
      <c r="BF14" s="8" t="s">
        <v>1652</v>
      </c>
      <c r="BG14" s="8" t="s">
        <v>2547</v>
      </c>
      <c r="BH14" s="8" t="s">
        <v>826</v>
      </c>
      <c r="BI14" s="8" t="s">
        <v>89</v>
      </c>
      <c r="BJ14" s="8" t="s">
        <v>81</v>
      </c>
      <c r="BK14" s="8" t="s">
        <v>2548</v>
      </c>
      <c r="BL14" s="8" t="s">
        <v>81</v>
      </c>
      <c r="BM14" s="8" t="s">
        <v>538</v>
      </c>
      <c r="BN14" s="8" t="s">
        <v>2549</v>
      </c>
      <c r="BO14" s="14" t="s">
        <v>2550</v>
      </c>
      <c r="BP14" s="14" t="s">
        <v>2551</v>
      </c>
      <c r="BQ14" s="14" t="s">
        <v>2552</v>
      </c>
      <c r="BR14" s="14" t="s">
        <v>2553</v>
      </c>
      <c r="BS14" s="8" t="s">
        <v>81</v>
      </c>
      <c r="BT14" s="8"/>
      <c r="BU14" s="3"/>
    </row>
    <row r="15" spans="1:73" ht="15.75" thickBot="1">
      <c r="A15" s="7">
        <v>14</v>
      </c>
      <c r="B15" s="7"/>
      <c r="C15" s="9" t="s">
        <v>11687</v>
      </c>
      <c r="D15" s="8" t="s">
        <v>11688</v>
      </c>
      <c r="E15" s="8" t="s">
        <v>11716</v>
      </c>
      <c r="F15" s="10">
        <v>36647</v>
      </c>
      <c r="G15" s="9">
        <v>20</v>
      </c>
      <c r="H15" s="8" t="s">
        <v>11689</v>
      </c>
      <c r="I15" s="8" t="s">
        <v>11690</v>
      </c>
      <c r="J15" s="8" t="s">
        <v>11691</v>
      </c>
      <c r="K15" s="8" t="s">
        <v>11686</v>
      </c>
      <c r="L15" s="9">
        <v>8459976570</v>
      </c>
      <c r="M15" s="9">
        <v>7620646258</v>
      </c>
      <c r="N15" s="9" t="s">
        <v>134</v>
      </c>
      <c r="O15" s="9">
        <v>560559577701</v>
      </c>
      <c r="P15" s="9" t="s">
        <v>11692</v>
      </c>
      <c r="Q15" s="9" t="s">
        <v>160</v>
      </c>
      <c r="R15" s="11">
        <v>43282</v>
      </c>
      <c r="S15" s="9">
        <v>2021</v>
      </c>
      <c r="T15" s="8" t="s">
        <v>11693</v>
      </c>
      <c r="U15" s="9">
        <v>362</v>
      </c>
      <c r="V15" s="12">
        <v>72.400000000000006</v>
      </c>
      <c r="W15" s="9">
        <v>2015</v>
      </c>
      <c r="X15" s="9" t="s">
        <v>79</v>
      </c>
      <c r="Y15" s="8" t="s">
        <v>81</v>
      </c>
      <c r="Z15" s="9" t="s">
        <v>81</v>
      </c>
      <c r="AA15" s="12" t="s">
        <v>81</v>
      </c>
      <c r="AB15" s="9" t="s">
        <v>81</v>
      </c>
      <c r="AC15" s="9" t="s">
        <v>109</v>
      </c>
      <c r="AD15" s="8" t="s">
        <v>11694</v>
      </c>
      <c r="AE15" s="8" t="s">
        <v>163</v>
      </c>
      <c r="AF15" s="9">
        <v>657</v>
      </c>
      <c r="AG15" s="9">
        <v>82.13</v>
      </c>
      <c r="AH15" s="9">
        <v>2018</v>
      </c>
      <c r="AI15" s="9" t="s">
        <v>112</v>
      </c>
      <c r="AJ15" s="9" t="s">
        <v>113</v>
      </c>
      <c r="AK15" s="9">
        <v>69.849999999999994</v>
      </c>
      <c r="AL15" s="9">
        <v>69.709999999999994</v>
      </c>
      <c r="AM15" s="9">
        <v>0</v>
      </c>
      <c r="AN15" s="8" t="s">
        <v>81</v>
      </c>
      <c r="AO15" s="8" t="s">
        <v>295</v>
      </c>
      <c r="AP15" s="13">
        <v>6.65</v>
      </c>
      <c r="AQ15" s="13">
        <v>6.96</v>
      </c>
      <c r="AR15" s="13">
        <v>7.76</v>
      </c>
      <c r="AS15" s="9">
        <v>31.02</v>
      </c>
      <c r="AT15" s="9">
        <v>7.7</v>
      </c>
      <c r="AU15" s="8" t="s">
        <v>114</v>
      </c>
      <c r="AV15" s="9">
        <v>0</v>
      </c>
      <c r="AW15" s="9">
        <v>0</v>
      </c>
      <c r="AX15" s="9" t="s">
        <v>83</v>
      </c>
      <c r="AY15" s="9" t="s">
        <v>83</v>
      </c>
      <c r="AZ15" s="9" t="s">
        <v>83</v>
      </c>
      <c r="BA15" s="9" t="s">
        <v>83</v>
      </c>
      <c r="BB15" s="8" t="s">
        <v>83</v>
      </c>
      <c r="BC15" s="8" t="s">
        <v>84</v>
      </c>
      <c r="BD15" s="8" t="s">
        <v>81</v>
      </c>
      <c r="BE15" s="8" t="s">
        <v>11695</v>
      </c>
      <c r="BF15" s="8" t="s">
        <v>11696</v>
      </c>
      <c r="BG15" s="8" t="s">
        <v>11697</v>
      </c>
      <c r="BH15" s="8" t="s">
        <v>317</v>
      </c>
      <c r="BI15" s="8" t="s">
        <v>89</v>
      </c>
      <c r="BJ15" s="8" t="s">
        <v>81</v>
      </c>
      <c r="BK15" s="8" t="s">
        <v>11698</v>
      </c>
      <c r="BL15" s="8" t="s">
        <v>11699</v>
      </c>
      <c r="BM15" s="8" t="s">
        <v>11700</v>
      </c>
      <c r="BN15" s="8" t="s">
        <v>11701</v>
      </c>
      <c r="BO15" s="14" t="s">
        <v>11702</v>
      </c>
      <c r="BP15" s="14" t="s">
        <v>11703</v>
      </c>
      <c r="BQ15" s="14" t="s">
        <v>305</v>
      </c>
      <c r="BR15" s="14" t="s">
        <v>9265</v>
      </c>
      <c r="BS15" s="8" t="s">
        <v>81</v>
      </c>
      <c r="BT15" s="13">
        <v>9.65</v>
      </c>
      <c r="BU15" s="3"/>
    </row>
    <row r="16" spans="1:73" ht="15.75" thickBot="1">
      <c r="A16" s="7">
        <v>15</v>
      </c>
      <c r="B16" s="7"/>
      <c r="C16" s="9" t="s">
        <v>9494</v>
      </c>
      <c r="D16" s="8" t="s">
        <v>9495</v>
      </c>
      <c r="E16" s="8" t="s">
        <v>11716</v>
      </c>
      <c r="F16" s="9" t="s">
        <v>9496</v>
      </c>
      <c r="G16" s="9">
        <v>23</v>
      </c>
      <c r="H16" s="8" t="s">
        <v>9497</v>
      </c>
      <c r="I16" s="8" t="s">
        <v>9498</v>
      </c>
      <c r="J16" s="8" t="s">
        <v>9499</v>
      </c>
      <c r="K16" s="8" t="s">
        <v>9493</v>
      </c>
      <c r="L16" s="9">
        <v>8108303482</v>
      </c>
      <c r="M16" s="9">
        <v>9004702139</v>
      </c>
      <c r="N16" s="9" t="s">
        <v>9500</v>
      </c>
      <c r="O16" s="9">
        <v>409856349426</v>
      </c>
      <c r="P16" s="9" t="s">
        <v>134</v>
      </c>
      <c r="Q16" s="9" t="s">
        <v>160</v>
      </c>
      <c r="R16" s="11">
        <v>43282</v>
      </c>
      <c r="S16" s="9">
        <v>2021</v>
      </c>
      <c r="T16" s="8" t="s">
        <v>9501</v>
      </c>
      <c r="U16" s="9">
        <v>428</v>
      </c>
      <c r="V16" s="12">
        <v>77.819999999999993</v>
      </c>
      <c r="W16" s="9">
        <v>2013</v>
      </c>
      <c r="X16" s="9" t="s">
        <v>79</v>
      </c>
      <c r="Y16" s="8" t="s">
        <v>81</v>
      </c>
      <c r="Z16" s="9" t="s">
        <v>81</v>
      </c>
      <c r="AA16" s="12" t="s">
        <v>81</v>
      </c>
      <c r="AB16" s="9" t="s">
        <v>81</v>
      </c>
      <c r="AC16" s="9" t="s">
        <v>109</v>
      </c>
      <c r="AD16" s="8" t="s">
        <v>9502</v>
      </c>
      <c r="AE16" s="8" t="s">
        <v>336</v>
      </c>
      <c r="AF16" s="9">
        <v>1303</v>
      </c>
      <c r="AG16" s="9">
        <v>76.650000000000006</v>
      </c>
      <c r="AH16" s="9">
        <v>2018</v>
      </c>
      <c r="AI16" s="9" t="s">
        <v>112</v>
      </c>
      <c r="AJ16" s="9" t="s">
        <v>113</v>
      </c>
      <c r="AK16" s="9">
        <v>73.02</v>
      </c>
      <c r="AL16" s="9">
        <v>72.86</v>
      </c>
      <c r="AM16" s="9">
        <v>0</v>
      </c>
      <c r="AN16" s="8" t="s">
        <v>81</v>
      </c>
      <c r="AO16" s="8" t="s">
        <v>81</v>
      </c>
      <c r="AP16" s="13">
        <v>7.23</v>
      </c>
      <c r="AQ16" s="13">
        <v>6.23</v>
      </c>
      <c r="AR16" s="13">
        <v>7.84</v>
      </c>
      <c r="AS16" s="9">
        <v>30.72</v>
      </c>
      <c r="AT16" s="9">
        <v>7.68</v>
      </c>
      <c r="AU16" s="8" t="s">
        <v>338</v>
      </c>
      <c r="AV16" s="9">
        <v>0</v>
      </c>
      <c r="AW16" s="9">
        <v>0</v>
      </c>
      <c r="AX16" s="9" t="s">
        <v>83</v>
      </c>
      <c r="AY16" s="9" t="s">
        <v>83</v>
      </c>
      <c r="AZ16" s="9" t="s">
        <v>83</v>
      </c>
      <c r="BA16" s="9" t="s">
        <v>83</v>
      </c>
      <c r="BB16" s="8" t="s">
        <v>83</v>
      </c>
      <c r="BC16" s="8" t="s">
        <v>84</v>
      </c>
      <c r="BD16" s="8" t="s">
        <v>81</v>
      </c>
      <c r="BE16" s="8" t="s">
        <v>9503</v>
      </c>
      <c r="BF16" s="8" t="s">
        <v>358</v>
      </c>
      <c r="BG16" s="8" t="s">
        <v>9504</v>
      </c>
      <c r="BH16" s="8" t="s">
        <v>88</v>
      </c>
      <c r="BI16" s="8" t="s">
        <v>89</v>
      </c>
      <c r="BJ16" s="8" t="s">
        <v>9505</v>
      </c>
      <c r="BK16" s="8" t="s">
        <v>9506</v>
      </c>
      <c r="BL16" s="8" t="s">
        <v>9507</v>
      </c>
      <c r="BM16" s="8" t="s">
        <v>9508</v>
      </c>
      <c r="BN16" s="8" t="s">
        <v>9509</v>
      </c>
      <c r="BO16" s="14" t="s">
        <v>9510</v>
      </c>
      <c r="BP16" s="14" t="s">
        <v>9511</v>
      </c>
      <c r="BQ16" s="14" t="s">
        <v>9512</v>
      </c>
      <c r="BR16" s="14" t="s">
        <v>9513</v>
      </c>
      <c r="BS16" s="8" t="s">
        <v>81</v>
      </c>
      <c r="BT16" s="13">
        <v>9.42</v>
      </c>
      <c r="BU16" s="3"/>
    </row>
    <row r="17" spans="1:73" ht="15.75" thickBot="1">
      <c r="A17" s="7">
        <v>16</v>
      </c>
      <c r="B17" s="7"/>
      <c r="C17" s="9" t="s">
        <v>4939</v>
      </c>
      <c r="D17" s="8" t="s">
        <v>4940</v>
      </c>
      <c r="E17" s="8" t="s">
        <v>11716</v>
      </c>
      <c r="F17" s="10">
        <v>36351</v>
      </c>
      <c r="G17" s="9">
        <v>20</v>
      </c>
      <c r="H17" s="8" t="s">
        <v>4941</v>
      </c>
      <c r="I17" s="8" t="s">
        <v>73</v>
      </c>
      <c r="J17" s="8" t="s">
        <v>4942</v>
      </c>
      <c r="K17" s="8" t="s">
        <v>4938</v>
      </c>
      <c r="L17" s="9">
        <v>9820164831</v>
      </c>
      <c r="M17" s="9">
        <v>9167439111</v>
      </c>
      <c r="N17" s="9" t="s">
        <v>4943</v>
      </c>
      <c r="O17" s="9">
        <v>509119591079</v>
      </c>
      <c r="P17" s="9" t="s">
        <v>1869</v>
      </c>
      <c r="Q17" s="9" t="s">
        <v>160</v>
      </c>
      <c r="R17" s="11">
        <v>43282</v>
      </c>
      <c r="S17" s="9">
        <v>2021</v>
      </c>
      <c r="T17" s="8" t="s">
        <v>4944</v>
      </c>
      <c r="U17" s="9">
        <v>371</v>
      </c>
      <c r="V17" s="12">
        <v>74.2</v>
      </c>
      <c r="W17" s="9">
        <v>2015</v>
      </c>
      <c r="X17" s="9" t="s">
        <v>79</v>
      </c>
      <c r="Y17" s="8" t="s">
        <v>81</v>
      </c>
      <c r="Z17" s="9" t="s">
        <v>81</v>
      </c>
      <c r="AA17" s="12" t="s">
        <v>81</v>
      </c>
      <c r="AB17" s="9" t="s">
        <v>81</v>
      </c>
      <c r="AC17" s="9" t="s">
        <v>109</v>
      </c>
      <c r="AD17" s="8" t="s">
        <v>490</v>
      </c>
      <c r="AE17" s="8" t="s">
        <v>336</v>
      </c>
      <c r="AF17" s="9">
        <v>1398</v>
      </c>
      <c r="AG17" s="9">
        <v>82.24</v>
      </c>
      <c r="AH17" s="9">
        <v>2018</v>
      </c>
      <c r="AI17" s="9" t="s">
        <v>112</v>
      </c>
      <c r="AJ17" s="9" t="s">
        <v>113</v>
      </c>
      <c r="AK17" s="9">
        <v>75.16</v>
      </c>
      <c r="AL17" s="9">
        <v>76.55</v>
      </c>
      <c r="AM17" s="9">
        <v>0</v>
      </c>
      <c r="AN17" s="8" t="s">
        <v>81</v>
      </c>
      <c r="AO17" s="8" t="s">
        <v>81</v>
      </c>
      <c r="AP17" s="13">
        <v>7.5</v>
      </c>
      <c r="AQ17" s="13">
        <v>7.46</v>
      </c>
      <c r="AR17" s="13">
        <v>8.0299999999999994</v>
      </c>
      <c r="AS17" s="9">
        <v>22.99</v>
      </c>
      <c r="AT17" s="9">
        <v>7.66</v>
      </c>
      <c r="AU17" s="8" t="s">
        <v>114</v>
      </c>
      <c r="AV17" s="9">
        <v>0</v>
      </c>
      <c r="AW17" s="9">
        <v>1</v>
      </c>
      <c r="AX17" s="9" t="s">
        <v>83</v>
      </c>
      <c r="AY17" s="9" t="s">
        <v>83</v>
      </c>
      <c r="AZ17" s="9" t="s">
        <v>83</v>
      </c>
      <c r="BA17" s="9" t="s">
        <v>83</v>
      </c>
      <c r="BB17" s="8" t="s">
        <v>83</v>
      </c>
      <c r="BC17" s="8" t="s">
        <v>84</v>
      </c>
      <c r="BD17" s="8" t="s">
        <v>81</v>
      </c>
      <c r="BE17" s="8" t="s">
        <v>4945</v>
      </c>
      <c r="BF17" s="8" t="s">
        <v>187</v>
      </c>
      <c r="BG17" s="8" t="s">
        <v>4946</v>
      </c>
      <c r="BH17" s="8" t="s">
        <v>88</v>
      </c>
      <c r="BI17" s="8" t="s">
        <v>89</v>
      </c>
      <c r="BJ17" s="8" t="s">
        <v>4947</v>
      </c>
      <c r="BK17" s="8" t="s">
        <v>4948</v>
      </c>
      <c r="BL17" s="8" t="s">
        <v>4949</v>
      </c>
      <c r="BM17" s="8" t="s">
        <v>538</v>
      </c>
      <c r="BN17" s="8" t="s">
        <v>4950</v>
      </c>
      <c r="BO17" s="14" t="s">
        <v>4951</v>
      </c>
      <c r="BP17" s="14" t="s">
        <v>4952</v>
      </c>
      <c r="BQ17" s="14" t="s">
        <v>4953</v>
      </c>
      <c r="BR17" s="14" t="s">
        <v>4954</v>
      </c>
      <c r="BS17" s="8" t="s">
        <v>81</v>
      </c>
      <c r="BT17" s="8"/>
      <c r="BU17" s="3"/>
    </row>
    <row r="18" spans="1:73" ht="15.75" thickBot="1">
      <c r="A18" s="7">
        <v>17</v>
      </c>
      <c r="B18" s="7"/>
      <c r="C18" s="9" t="s">
        <v>8373</v>
      </c>
      <c r="D18" s="8" t="s">
        <v>8374</v>
      </c>
      <c r="E18" s="8" t="s">
        <v>11716</v>
      </c>
      <c r="F18" s="9" t="s">
        <v>8375</v>
      </c>
      <c r="G18" s="9">
        <v>20</v>
      </c>
      <c r="H18" s="8" t="s">
        <v>8376</v>
      </c>
      <c r="I18" s="8" t="s">
        <v>73</v>
      </c>
      <c r="J18" s="8" t="s">
        <v>8377</v>
      </c>
      <c r="K18" s="8" t="s">
        <v>8372</v>
      </c>
      <c r="L18" s="9">
        <v>9757405185</v>
      </c>
      <c r="M18" s="9">
        <v>9870970296</v>
      </c>
      <c r="N18" s="9" t="s">
        <v>8378</v>
      </c>
      <c r="O18" s="9">
        <v>435439237323</v>
      </c>
      <c r="P18" s="9" t="s">
        <v>3279</v>
      </c>
      <c r="Q18" s="9" t="s">
        <v>160</v>
      </c>
      <c r="R18" s="11">
        <v>43282</v>
      </c>
      <c r="S18" s="9">
        <v>2021</v>
      </c>
      <c r="T18" s="8" t="s">
        <v>8379</v>
      </c>
      <c r="U18" s="9">
        <v>428</v>
      </c>
      <c r="V18" s="12">
        <v>85.6</v>
      </c>
      <c r="W18" s="9">
        <v>2015</v>
      </c>
      <c r="X18" s="9" t="s">
        <v>79</v>
      </c>
      <c r="Y18" s="8" t="s">
        <v>81</v>
      </c>
      <c r="Z18" s="9" t="s">
        <v>81</v>
      </c>
      <c r="AA18" s="12" t="s">
        <v>81</v>
      </c>
      <c r="AB18" s="9" t="s">
        <v>81</v>
      </c>
      <c r="AC18" s="9" t="s">
        <v>109</v>
      </c>
      <c r="AD18" s="8" t="s">
        <v>490</v>
      </c>
      <c r="AE18" s="8" t="s">
        <v>163</v>
      </c>
      <c r="AF18" s="9">
        <v>1331</v>
      </c>
      <c r="AG18" s="9">
        <v>83.19</v>
      </c>
      <c r="AH18" s="9">
        <v>2018</v>
      </c>
      <c r="AI18" s="9" t="s">
        <v>112</v>
      </c>
      <c r="AJ18" s="9" t="s">
        <v>113</v>
      </c>
      <c r="AK18" s="9">
        <v>80.958333330000002</v>
      </c>
      <c r="AL18" s="9">
        <v>80.943333330000002</v>
      </c>
      <c r="AM18" s="9">
        <v>0</v>
      </c>
      <c r="AN18" s="8" t="s">
        <v>81</v>
      </c>
      <c r="AO18" s="8" t="s">
        <v>81</v>
      </c>
      <c r="AP18" s="13">
        <v>7.461538</v>
      </c>
      <c r="AQ18" s="13">
        <v>8.4615379999999991</v>
      </c>
      <c r="AR18" s="13">
        <v>7.038462</v>
      </c>
      <c r="AS18" s="9">
        <v>22.961538000000001</v>
      </c>
      <c r="AT18" s="9">
        <v>7.6538459999999997</v>
      </c>
      <c r="AU18" s="8" t="s">
        <v>114</v>
      </c>
      <c r="AV18" s="9">
        <v>0</v>
      </c>
      <c r="AW18" s="9">
        <v>0</v>
      </c>
      <c r="AX18" s="9" t="s">
        <v>83</v>
      </c>
      <c r="AY18" s="9" t="s">
        <v>83</v>
      </c>
      <c r="AZ18" s="9" t="s">
        <v>83</v>
      </c>
      <c r="BA18" s="9" t="s">
        <v>83</v>
      </c>
      <c r="BB18" s="8" t="s">
        <v>83</v>
      </c>
      <c r="BC18" s="8" t="s">
        <v>84</v>
      </c>
      <c r="BD18" s="8" t="s">
        <v>81</v>
      </c>
      <c r="BE18" s="8" t="s">
        <v>8380</v>
      </c>
      <c r="BF18" s="8" t="s">
        <v>5384</v>
      </c>
      <c r="BG18" s="8" t="s">
        <v>8381</v>
      </c>
      <c r="BH18" s="8" t="s">
        <v>826</v>
      </c>
      <c r="BI18" s="8" t="s">
        <v>89</v>
      </c>
      <c r="BJ18" s="8" t="s">
        <v>827</v>
      </c>
      <c r="BK18" s="8" t="s">
        <v>8382</v>
      </c>
      <c r="BL18" s="8" t="s">
        <v>8383</v>
      </c>
      <c r="BM18" s="8" t="s">
        <v>3740</v>
      </c>
      <c r="BN18" s="8" t="s">
        <v>3740</v>
      </c>
      <c r="BO18" s="14" t="s">
        <v>8384</v>
      </c>
      <c r="BP18" s="14" t="s">
        <v>8385</v>
      </c>
      <c r="BQ18" s="14" t="s">
        <v>8386</v>
      </c>
      <c r="BR18" s="14" t="s">
        <v>8387</v>
      </c>
      <c r="BS18" s="8" t="s">
        <v>81</v>
      </c>
      <c r="BT18" s="8"/>
      <c r="BU18" s="3"/>
    </row>
    <row r="19" spans="1:73" ht="15.75" thickBot="1">
      <c r="A19" s="7">
        <v>18</v>
      </c>
      <c r="B19" s="7"/>
      <c r="C19" s="9" t="s">
        <v>152</v>
      </c>
      <c r="D19" s="8" t="s">
        <v>153</v>
      </c>
      <c r="E19" s="8" t="s">
        <v>11716</v>
      </c>
      <c r="F19" s="9" t="s">
        <v>154</v>
      </c>
      <c r="G19" s="9">
        <v>20</v>
      </c>
      <c r="H19" s="8" t="s">
        <v>155</v>
      </c>
      <c r="I19" s="8" t="s">
        <v>73</v>
      </c>
      <c r="J19" s="8" t="s">
        <v>156</v>
      </c>
      <c r="K19" s="8" t="s">
        <v>157</v>
      </c>
      <c r="L19" s="9">
        <v>9930777689</v>
      </c>
      <c r="M19" s="9">
        <v>7045563988</v>
      </c>
      <c r="N19" s="9" t="s">
        <v>158</v>
      </c>
      <c r="O19" s="9">
        <v>473948033414</v>
      </c>
      <c r="P19" s="9" t="s">
        <v>159</v>
      </c>
      <c r="Q19" s="9" t="s">
        <v>160</v>
      </c>
      <c r="R19" s="11">
        <v>43282</v>
      </c>
      <c r="S19" s="9">
        <v>2021</v>
      </c>
      <c r="T19" s="8" t="s">
        <v>161</v>
      </c>
      <c r="U19" s="9">
        <v>417</v>
      </c>
      <c r="V19" s="12">
        <v>83.4</v>
      </c>
      <c r="W19" s="9">
        <v>2015</v>
      </c>
      <c r="X19" s="9" t="s">
        <v>79</v>
      </c>
      <c r="Y19" s="8" t="s">
        <v>81</v>
      </c>
      <c r="Z19" s="9" t="s">
        <v>81</v>
      </c>
      <c r="AA19" s="12" t="s">
        <v>81</v>
      </c>
      <c r="AB19" s="9" t="s">
        <v>81</v>
      </c>
      <c r="AC19" s="9" t="s">
        <v>109</v>
      </c>
      <c r="AD19" s="8" t="s">
        <v>162</v>
      </c>
      <c r="AE19" s="8" t="s">
        <v>163</v>
      </c>
      <c r="AF19" s="9">
        <v>1384</v>
      </c>
      <c r="AG19" s="9">
        <v>81.41</v>
      </c>
      <c r="AH19" s="9">
        <v>2018</v>
      </c>
      <c r="AI19" s="9" t="s">
        <v>112</v>
      </c>
      <c r="AJ19" s="9" t="s">
        <v>113</v>
      </c>
      <c r="AK19" s="9">
        <v>76.650000000000006</v>
      </c>
      <c r="AL19" s="9">
        <v>76.650000000000006</v>
      </c>
      <c r="AM19" s="9">
        <v>0</v>
      </c>
      <c r="AN19" s="8" t="s">
        <v>81</v>
      </c>
      <c r="AO19" s="8" t="s">
        <v>81</v>
      </c>
      <c r="AP19" s="13">
        <v>7.62</v>
      </c>
      <c r="AQ19" s="13">
        <v>6.92</v>
      </c>
      <c r="AR19" s="13">
        <v>8.42</v>
      </c>
      <c r="AS19" s="9">
        <v>22.96</v>
      </c>
      <c r="AT19" s="9">
        <v>7.65</v>
      </c>
      <c r="AU19" s="8" t="s">
        <v>114</v>
      </c>
      <c r="AV19" s="9">
        <v>0</v>
      </c>
      <c r="AW19" s="9">
        <v>0</v>
      </c>
      <c r="AX19" s="9" t="s">
        <v>83</v>
      </c>
      <c r="AY19" s="9" t="s">
        <v>83</v>
      </c>
      <c r="AZ19" s="9" t="s">
        <v>83</v>
      </c>
      <c r="BA19" s="9" t="s">
        <v>83</v>
      </c>
      <c r="BB19" s="8" t="s">
        <v>83</v>
      </c>
      <c r="BC19" s="8" t="s">
        <v>84</v>
      </c>
      <c r="BD19" s="8" t="s">
        <v>81</v>
      </c>
      <c r="BE19" s="8" t="s">
        <v>164</v>
      </c>
      <c r="BF19" s="8" t="s">
        <v>165</v>
      </c>
      <c r="BG19" s="8" t="s">
        <v>166</v>
      </c>
      <c r="BH19" s="8" t="s">
        <v>167</v>
      </c>
      <c r="BI19" s="8" t="s">
        <v>89</v>
      </c>
      <c r="BJ19" s="8" t="s">
        <v>168</v>
      </c>
      <c r="BK19" s="8" t="s">
        <v>169</v>
      </c>
      <c r="BL19" s="8" t="s">
        <v>170</v>
      </c>
      <c r="BM19" s="8" t="s">
        <v>171</v>
      </c>
      <c r="BN19" s="8" t="s">
        <v>172</v>
      </c>
      <c r="BO19" s="14" t="s">
        <v>173</v>
      </c>
      <c r="BP19" s="14" t="s">
        <v>174</v>
      </c>
      <c r="BQ19" s="14" t="s">
        <v>175</v>
      </c>
      <c r="BR19" s="14" t="s">
        <v>176</v>
      </c>
      <c r="BS19" s="14" t="s">
        <v>177</v>
      </c>
      <c r="BT19" s="8"/>
      <c r="BU19" s="3"/>
    </row>
    <row r="20" spans="1:73" ht="15.75" thickBot="1">
      <c r="A20" s="7">
        <v>19</v>
      </c>
      <c r="B20" s="7"/>
      <c r="C20" s="9" t="s">
        <v>9740</v>
      </c>
      <c r="D20" s="8" t="s">
        <v>9741</v>
      </c>
      <c r="E20" s="8" t="s">
        <v>11716</v>
      </c>
      <c r="F20" s="9" t="s">
        <v>9742</v>
      </c>
      <c r="G20" s="9">
        <v>20</v>
      </c>
      <c r="H20" s="8" t="s">
        <v>9743</v>
      </c>
      <c r="I20" s="8" t="s">
        <v>591</v>
      </c>
      <c r="J20" s="8" t="s">
        <v>9744</v>
      </c>
      <c r="K20" s="8" t="s">
        <v>9739</v>
      </c>
      <c r="L20" s="9">
        <v>8691906488</v>
      </c>
      <c r="M20" s="9">
        <v>8691906488</v>
      </c>
      <c r="N20" s="9" t="s">
        <v>9745</v>
      </c>
      <c r="O20" s="9" t="s">
        <v>9746</v>
      </c>
      <c r="P20" s="9" t="s">
        <v>81</v>
      </c>
      <c r="Q20" s="9" t="s">
        <v>160</v>
      </c>
      <c r="R20" s="11">
        <v>43282</v>
      </c>
      <c r="S20" s="9">
        <v>2021</v>
      </c>
      <c r="T20" s="8" t="s">
        <v>9747</v>
      </c>
      <c r="U20" s="9">
        <v>392</v>
      </c>
      <c r="V20" s="12">
        <v>78.400000000000006</v>
      </c>
      <c r="W20" s="9">
        <v>2015</v>
      </c>
      <c r="X20" s="9" t="s">
        <v>79</v>
      </c>
      <c r="Y20" s="8" t="s">
        <v>81</v>
      </c>
      <c r="Z20" s="9" t="s">
        <v>81</v>
      </c>
      <c r="AA20" s="12" t="s">
        <v>81</v>
      </c>
      <c r="AB20" s="9" t="s">
        <v>81</v>
      </c>
      <c r="AC20" s="9" t="s">
        <v>109</v>
      </c>
      <c r="AD20" s="8" t="s">
        <v>335</v>
      </c>
      <c r="AE20" s="8" t="s">
        <v>9748</v>
      </c>
      <c r="AF20" s="9">
        <v>651</v>
      </c>
      <c r="AG20" s="9">
        <v>81.38</v>
      </c>
      <c r="AH20" s="9">
        <v>2018</v>
      </c>
      <c r="AI20" s="9" t="s">
        <v>112</v>
      </c>
      <c r="AJ20" s="9" t="s">
        <v>113</v>
      </c>
      <c r="AK20" s="9">
        <v>73.650000000000006</v>
      </c>
      <c r="AL20" s="9">
        <v>73.37</v>
      </c>
      <c r="AM20" s="9">
        <v>2</v>
      </c>
      <c r="AN20" s="8" t="s">
        <v>81</v>
      </c>
      <c r="AO20" s="8" t="s">
        <v>81</v>
      </c>
      <c r="AP20" s="13">
        <v>7.04</v>
      </c>
      <c r="AQ20" s="13">
        <v>7.15</v>
      </c>
      <c r="AR20" s="13">
        <v>8.73</v>
      </c>
      <c r="AS20" s="9">
        <v>22.92</v>
      </c>
      <c r="AT20" s="9">
        <v>7.64</v>
      </c>
      <c r="AU20" s="8" t="s">
        <v>114</v>
      </c>
      <c r="AV20" s="9">
        <v>0</v>
      </c>
      <c r="AW20" s="9">
        <v>0</v>
      </c>
      <c r="AX20" s="9" t="s">
        <v>83</v>
      </c>
      <c r="AY20" s="9" t="s">
        <v>83</v>
      </c>
      <c r="AZ20" s="9" t="s">
        <v>83</v>
      </c>
      <c r="BA20" s="9" t="s">
        <v>83</v>
      </c>
      <c r="BB20" s="8" t="s">
        <v>83</v>
      </c>
      <c r="BC20" s="8" t="s">
        <v>84</v>
      </c>
      <c r="BD20" s="8" t="s">
        <v>81</v>
      </c>
      <c r="BE20" s="8" t="s">
        <v>9749</v>
      </c>
      <c r="BF20" s="8" t="s">
        <v>1545</v>
      </c>
      <c r="BG20" s="8" t="s">
        <v>9750</v>
      </c>
      <c r="BH20" s="8" t="s">
        <v>2668</v>
      </c>
      <c r="BI20" s="8" t="s">
        <v>89</v>
      </c>
      <c r="BJ20" s="8" t="s">
        <v>576</v>
      </c>
      <c r="BK20" s="8" t="s">
        <v>9751</v>
      </c>
      <c r="BL20" s="8" t="s">
        <v>9752</v>
      </c>
      <c r="BM20" s="8" t="s">
        <v>9753</v>
      </c>
      <c r="BN20" s="8" t="s">
        <v>1778</v>
      </c>
      <c r="BO20" s="14" t="s">
        <v>9754</v>
      </c>
      <c r="BP20" s="14" t="s">
        <v>9755</v>
      </c>
      <c r="BQ20" s="14" t="s">
        <v>9756</v>
      </c>
      <c r="BR20" s="14" t="s">
        <v>9757</v>
      </c>
      <c r="BS20" s="8" t="s">
        <v>81</v>
      </c>
      <c r="BT20" s="8"/>
      <c r="BU20" s="3"/>
    </row>
    <row r="21" spans="1:73" ht="15.75" thickBot="1">
      <c r="A21" s="7">
        <v>20</v>
      </c>
      <c r="B21" s="7"/>
      <c r="C21" s="9" t="s">
        <v>2253</v>
      </c>
      <c r="D21" s="8" t="s">
        <v>2254</v>
      </c>
      <c r="E21" s="8" t="s">
        <v>11716</v>
      </c>
      <c r="F21" s="9" t="s">
        <v>2255</v>
      </c>
      <c r="G21" s="9">
        <v>21</v>
      </c>
      <c r="H21" s="8" t="s">
        <v>2256</v>
      </c>
      <c r="I21" s="8" t="s">
        <v>73</v>
      </c>
      <c r="J21" s="8" t="s">
        <v>2257</v>
      </c>
      <c r="K21" s="8" t="s">
        <v>2252</v>
      </c>
      <c r="L21" s="9">
        <v>8652806716</v>
      </c>
      <c r="M21" s="9">
        <v>8356950725</v>
      </c>
      <c r="N21" s="9" t="s">
        <v>2258</v>
      </c>
      <c r="O21" s="9">
        <v>393207650554</v>
      </c>
      <c r="P21" s="9" t="s">
        <v>81</v>
      </c>
      <c r="Q21" s="9" t="s">
        <v>160</v>
      </c>
      <c r="R21" s="11">
        <v>43282</v>
      </c>
      <c r="S21" s="9">
        <v>2021</v>
      </c>
      <c r="T21" s="8" t="s">
        <v>2259</v>
      </c>
      <c r="U21" s="9">
        <v>447</v>
      </c>
      <c r="V21" s="12">
        <v>89.4</v>
      </c>
      <c r="W21" s="9">
        <v>2015</v>
      </c>
      <c r="X21" s="9" t="s">
        <v>79</v>
      </c>
      <c r="Y21" s="8" t="s">
        <v>81</v>
      </c>
      <c r="Z21" s="9" t="s">
        <v>81</v>
      </c>
      <c r="AA21" s="12" t="s">
        <v>81</v>
      </c>
      <c r="AB21" s="9" t="s">
        <v>81</v>
      </c>
      <c r="AC21" s="9" t="s">
        <v>109</v>
      </c>
      <c r="AD21" s="8" t="s">
        <v>490</v>
      </c>
      <c r="AE21" s="8" t="s">
        <v>163</v>
      </c>
      <c r="AF21" s="9">
        <v>1352</v>
      </c>
      <c r="AG21" s="9">
        <v>79.53</v>
      </c>
      <c r="AH21" s="9">
        <v>2018</v>
      </c>
      <c r="AI21" s="9" t="s">
        <v>112</v>
      </c>
      <c r="AJ21" s="9" t="s">
        <v>113</v>
      </c>
      <c r="AK21" s="9">
        <v>73.86</v>
      </c>
      <c r="AL21" s="9">
        <v>75.37</v>
      </c>
      <c r="AM21" s="9">
        <v>0</v>
      </c>
      <c r="AN21" s="8" t="s">
        <v>81</v>
      </c>
      <c r="AO21" s="8" t="s">
        <v>81</v>
      </c>
      <c r="AP21" s="13">
        <v>7.65</v>
      </c>
      <c r="AQ21" s="13">
        <v>6.81</v>
      </c>
      <c r="AR21" s="13">
        <v>7.69</v>
      </c>
      <c r="AS21" s="9">
        <v>30.53</v>
      </c>
      <c r="AT21" s="9">
        <v>7.63</v>
      </c>
      <c r="AU21" s="8" t="s">
        <v>338</v>
      </c>
      <c r="AV21" s="9">
        <v>0</v>
      </c>
      <c r="AW21" s="9">
        <v>0</v>
      </c>
      <c r="AX21" s="9" t="s">
        <v>83</v>
      </c>
      <c r="AY21" s="9" t="s">
        <v>83</v>
      </c>
      <c r="AZ21" s="9" t="s">
        <v>83</v>
      </c>
      <c r="BA21" s="9" t="s">
        <v>83</v>
      </c>
      <c r="BB21" s="8" t="s">
        <v>83</v>
      </c>
      <c r="BC21" s="8" t="s">
        <v>84</v>
      </c>
      <c r="BD21" s="8" t="s">
        <v>81</v>
      </c>
      <c r="BE21" s="8" t="s">
        <v>2260</v>
      </c>
      <c r="BF21" s="8" t="s">
        <v>81</v>
      </c>
      <c r="BG21" s="8" t="s">
        <v>2261</v>
      </c>
      <c r="BH21" s="8" t="s">
        <v>88</v>
      </c>
      <c r="BI21" s="8" t="s">
        <v>89</v>
      </c>
      <c r="BJ21" s="8" t="s">
        <v>81</v>
      </c>
      <c r="BK21" s="8" t="s">
        <v>2262</v>
      </c>
      <c r="BL21" s="8" t="s">
        <v>2263</v>
      </c>
      <c r="BM21" s="8" t="s">
        <v>2264</v>
      </c>
      <c r="BN21" s="8" t="s">
        <v>2265</v>
      </c>
      <c r="BO21" s="14" t="s">
        <v>2266</v>
      </c>
      <c r="BP21" s="14" t="s">
        <v>2267</v>
      </c>
      <c r="BQ21" s="14" t="s">
        <v>2268</v>
      </c>
      <c r="BR21" s="14" t="s">
        <v>2269</v>
      </c>
      <c r="BS21" s="8" t="s">
        <v>81</v>
      </c>
      <c r="BT21" s="13">
        <v>8.3800000000000008</v>
      </c>
      <c r="BU21" s="3"/>
    </row>
    <row r="22" spans="1:73" ht="15.75" thickBot="1">
      <c r="A22" s="7">
        <v>21</v>
      </c>
      <c r="B22" s="7"/>
      <c r="C22" s="9" t="s">
        <v>10016</v>
      </c>
      <c r="D22" s="8" t="s">
        <v>10017</v>
      </c>
      <c r="E22" s="8" t="s">
        <v>11716</v>
      </c>
      <c r="F22" s="10">
        <v>36497</v>
      </c>
      <c r="G22" s="9">
        <v>21</v>
      </c>
      <c r="H22" s="8" t="s">
        <v>10018</v>
      </c>
      <c r="I22" s="8" t="s">
        <v>10018</v>
      </c>
      <c r="J22" s="8" t="s">
        <v>10015</v>
      </c>
      <c r="K22" s="8" t="s">
        <v>10019</v>
      </c>
      <c r="L22" s="9">
        <v>7021764659</v>
      </c>
      <c r="M22" s="9">
        <v>8286506191</v>
      </c>
      <c r="N22" s="9" t="s">
        <v>10020</v>
      </c>
      <c r="O22" s="9">
        <v>704540092609</v>
      </c>
      <c r="P22" s="9" t="s">
        <v>10021</v>
      </c>
      <c r="Q22" s="9" t="s">
        <v>160</v>
      </c>
      <c r="R22" s="11">
        <v>43282</v>
      </c>
      <c r="S22" s="9">
        <v>2021</v>
      </c>
      <c r="T22" s="8" t="s">
        <v>10022</v>
      </c>
      <c r="U22" s="9">
        <v>333</v>
      </c>
      <c r="V22" s="12">
        <v>66.599999999999994</v>
      </c>
      <c r="W22" s="9">
        <v>2014</v>
      </c>
      <c r="X22" s="9" t="s">
        <v>79</v>
      </c>
      <c r="Y22" s="8" t="s">
        <v>10023</v>
      </c>
      <c r="Z22" s="9">
        <v>404</v>
      </c>
      <c r="AA22" s="12">
        <v>62.15</v>
      </c>
      <c r="AB22" s="9">
        <v>2016</v>
      </c>
      <c r="AC22" s="9" t="s">
        <v>79</v>
      </c>
      <c r="AD22" s="8" t="s">
        <v>490</v>
      </c>
      <c r="AE22" s="8" t="s">
        <v>163</v>
      </c>
      <c r="AF22" s="9">
        <v>1323</v>
      </c>
      <c r="AG22" s="9">
        <v>82.69</v>
      </c>
      <c r="AH22" s="9">
        <v>2018</v>
      </c>
      <c r="AI22" s="9" t="s">
        <v>944</v>
      </c>
      <c r="AJ22" s="9" t="s">
        <v>113</v>
      </c>
      <c r="AK22" s="9">
        <v>78.349999999999994</v>
      </c>
      <c r="AL22" s="9">
        <v>78.5</v>
      </c>
      <c r="AM22" s="9">
        <v>0</v>
      </c>
      <c r="AN22" s="8" t="s">
        <v>81</v>
      </c>
      <c r="AO22" s="8" t="s">
        <v>81</v>
      </c>
      <c r="AP22" s="13">
        <v>7.88</v>
      </c>
      <c r="AQ22" s="13">
        <v>6.77</v>
      </c>
      <c r="AR22" s="13">
        <v>8.07</v>
      </c>
      <c r="AS22" s="9">
        <v>22.72</v>
      </c>
      <c r="AT22" s="9">
        <v>7.57</v>
      </c>
      <c r="AU22" s="8" t="s">
        <v>114</v>
      </c>
      <c r="AV22" s="9">
        <v>0</v>
      </c>
      <c r="AW22" s="9">
        <v>0</v>
      </c>
      <c r="AX22" s="9" t="s">
        <v>83</v>
      </c>
      <c r="AY22" s="9" t="s">
        <v>83</v>
      </c>
      <c r="AZ22" s="9" t="s">
        <v>83</v>
      </c>
      <c r="BA22" s="9" t="s">
        <v>83</v>
      </c>
      <c r="BB22" s="8" t="s">
        <v>83</v>
      </c>
      <c r="BC22" s="8" t="s">
        <v>84</v>
      </c>
      <c r="BD22" s="8" t="s">
        <v>81</v>
      </c>
      <c r="BE22" s="8" t="s">
        <v>10024</v>
      </c>
      <c r="BF22" s="8" t="s">
        <v>10025</v>
      </c>
      <c r="BG22" s="8" t="s">
        <v>10026</v>
      </c>
      <c r="BH22" s="8" t="s">
        <v>826</v>
      </c>
      <c r="BI22" s="8" t="s">
        <v>89</v>
      </c>
      <c r="BJ22" s="8" t="s">
        <v>81</v>
      </c>
      <c r="BK22" s="8" t="s">
        <v>10027</v>
      </c>
      <c r="BL22" s="8" t="s">
        <v>10028</v>
      </c>
      <c r="BM22" s="8" t="s">
        <v>81</v>
      </c>
      <c r="BN22" s="8" t="s">
        <v>10029</v>
      </c>
      <c r="BO22" s="14" t="s">
        <v>10030</v>
      </c>
      <c r="BP22" s="14" t="s">
        <v>10031</v>
      </c>
      <c r="BQ22" s="14" t="s">
        <v>10032</v>
      </c>
      <c r="BR22" s="14" t="s">
        <v>10033</v>
      </c>
      <c r="BS22" s="8" t="s">
        <v>10034</v>
      </c>
      <c r="BT22" s="8"/>
      <c r="BU22" s="3"/>
    </row>
    <row r="23" spans="1:73" ht="15.75" thickBot="1">
      <c r="A23" s="7">
        <v>22</v>
      </c>
      <c r="B23" s="7"/>
      <c r="C23" s="9" t="s">
        <v>5148</v>
      </c>
      <c r="D23" s="8" t="s">
        <v>5149</v>
      </c>
      <c r="E23" s="8" t="s">
        <v>11716</v>
      </c>
      <c r="F23" s="9" t="s">
        <v>3725</v>
      </c>
      <c r="G23" s="9">
        <v>21</v>
      </c>
      <c r="H23" s="8" t="s">
        <v>5150</v>
      </c>
      <c r="I23" s="8" t="s">
        <v>73</v>
      </c>
      <c r="J23" s="8" t="s">
        <v>5151</v>
      </c>
      <c r="K23" s="8" t="s">
        <v>5147</v>
      </c>
      <c r="L23" s="9">
        <v>9799949142</v>
      </c>
      <c r="M23" s="9">
        <v>9799949142</v>
      </c>
      <c r="N23" s="9" t="s">
        <v>81</v>
      </c>
      <c r="O23" s="9" t="s">
        <v>5152</v>
      </c>
      <c r="P23" s="9" t="s">
        <v>81</v>
      </c>
      <c r="Q23" s="9" t="s">
        <v>160</v>
      </c>
      <c r="R23" s="11">
        <v>43282</v>
      </c>
      <c r="S23" s="9">
        <v>2021</v>
      </c>
      <c r="T23" s="8" t="s">
        <v>5153</v>
      </c>
      <c r="U23" s="9">
        <v>402</v>
      </c>
      <c r="V23" s="12">
        <v>67</v>
      </c>
      <c r="W23" s="9">
        <v>2015</v>
      </c>
      <c r="X23" s="9" t="s">
        <v>5154</v>
      </c>
      <c r="Y23" s="8" t="s">
        <v>81</v>
      </c>
      <c r="Z23" s="9" t="s">
        <v>81</v>
      </c>
      <c r="AA23" s="12" t="s">
        <v>81</v>
      </c>
      <c r="AB23" s="9" t="s">
        <v>81</v>
      </c>
      <c r="AC23" s="9" t="s">
        <v>109</v>
      </c>
      <c r="AD23" s="8" t="s">
        <v>5155</v>
      </c>
      <c r="AE23" s="8" t="s">
        <v>336</v>
      </c>
      <c r="AF23" s="9">
        <v>1425.96</v>
      </c>
      <c r="AG23" s="9">
        <v>83.88</v>
      </c>
      <c r="AH23" s="9">
        <v>2018</v>
      </c>
      <c r="AI23" s="9" t="s">
        <v>112</v>
      </c>
      <c r="AJ23" s="9" t="s">
        <v>113</v>
      </c>
      <c r="AK23" s="9" t="s">
        <v>81</v>
      </c>
      <c r="AL23" s="9" t="s">
        <v>81</v>
      </c>
      <c r="AM23" s="9">
        <v>0</v>
      </c>
      <c r="AN23" s="8" t="s">
        <v>81</v>
      </c>
      <c r="AO23" s="8" t="s">
        <v>81</v>
      </c>
      <c r="AP23" s="13">
        <v>7.96</v>
      </c>
      <c r="AQ23" s="13">
        <v>6.92</v>
      </c>
      <c r="AR23" s="13">
        <v>7.76</v>
      </c>
      <c r="AS23" s="9">
        <v>22.64</v>
      </c>
      <c r="AT23" s="9">
        <v>7.54</v>
      </c>
      <c r="AU23" s="8" t="s">
        <v>114</v>
      </c>
      <c r="AV23" s="9">
        <v>0</v>
      </c>
      <c r="AW23" s="9">
        <v>0</v>
      </c>
      <c r="AX23" s="9" t="s">
        <v>83</v>
      </c>
      <c r="AY23" s="9" t="s">
        <v>83</v>
      </c>
      <c r="AZ23" s="9" t="s">
        <v>83</v>
      </c>
      <c r="BA23" s="9" t="s">
        <v>83</v>
      </c>
      <c r="BB23" s="8" t="s">
        <v>83</v>
      </c>
      <c r="BC23" s="8" t="s">
        <v>84</v>
      </c>
      <c r="BD23" s="8" t="s">
        <v>81</v>
      </c>
      <c r="BE23" s="8" t="s">
        <v>5156</v>
      </c>
      <c r="BF23" s="8" t="s">
        <v>187</v>
      </c>
      <c r="BG23" s="8" t="s">
        <v>5157</v>
      </c>
      <c r="BH23" s="8" t="s">
        <v>88</v>
      </c>
      <c r="BI23" s="8" t="s">
        <v>89</v>
      </c>
      <c r="BJ23" s="8" t="s">
        <v>5158</v>
      </c>
      <c r="BK23" s="8" t="s">
        <v>5159</v>
      </c>
      <c r="BL23" s="8" t="s">
        <v>1068</v>
      </c>
      <c r="BM23" s="8" t="s">
        <v>81</v>
      </c>
      <c r="BN23" s="8" t="s">
        <v>5160</v>
      </c>
      <c r="BO23" s="14" t="s">
        <v>5161</v>
      </c>
      <c r="BP23" s="14" t="s">
        <v>5162</v>
      </c>
      <c r="BQ23" s="14" t="s">
        <v>305</v>
      </c>
      <c r="BR23" s="14" t="s">
        <v>5163</v>
      </c>
      <c r="BS23" s="8" t="s">
        <v>81</v>
      </c>
      <c r="BT23" s="8"/>
      <c r="BU23" s="3"/>
    </row>
    <row r="24" spans="1:73" ht="15.75" thickBot="1">
      <c r="A24" s="7">
        <v>23</v>
      </c>
      <c r="B24" s="7"/>
      <c r="C24" s="9" t="s">
        <v>6127</v>
      </c>
      <c r="D24" s="8" t="s">
        <v>6128</v>
      </c>
      <c r="E24" s="8" t="s">
        <v>11716</v>
      </c>
      <c r="F24" s="10">
        <v>35977</v>
      </c>
      <c r="G24" s="9">
        <v>22</v>
      </c>
      <c r="H24" s="8" t="s">
        <v>6129</v>
      </c>
      <c r="I24" s="8" t="s">
        <v>6130</v>
      </c>
      <c r="J24" s="8" t="s">
        <v>6131</v>
      </c>
      <c r="K24" s="8" t="s">
        <v>6126</v>
      </c>
      <c r="L24" s="9">
        <v>9423304063</v>
      </c>
      <c r="M24" s="9">
        <v>8888095747</v>
      </c>
      <c r="N24" s="9" t="s">
        <v>6132</v>
      </c>
      <c r="O24" s="9">
        <v>554769709816</v>
      </c>
      <c r="P24" s="9" t="s">
        <v>134</v>
      </c>
      <c r="Q24" s="9" t="s">
        <v>160</v>
      </c>
      <c r="R24" s="11">
        <v>43282</v>
      </c>
      <c r="S24" s="9">
        <v>2021</v>
      </c>
      <c r="T24" s="8" t="s">
        <v>6133</v>
      </c>
      <c r="U24" s="9">
        <v>357</v>
      </c>
      <c r="V24" s="12">
        <v>71.400000000000006</v>
      </c>
      <c r="W24" s="9">
        <v>2013</v>
      </c>
      <c r="X24" s="9" t="s">
        <v>79</v>
      </c>
      <c r="Y24" s="8" t="s">
        <v>295</v>
      </c>
      <c r="Z24" s="9" t="s">
        <v>295</v>
      </c>
      <c r="AA24" s="12" t="s">
        <v>295</v>
      </c>
      <c r="AB24" s="9" t="s">
        <v>295</v>
      </c>
      <c r="AC24" s="9" t="s">
        <v>109</v>
      </c>
      <c r="AD24" s="8" t="s">
        <v>6134</v>
      </c>
      <c r="AE24" s="8" t="s">
        <v>336</v>
      </c>
      <c r="AF24" s="9">
        <v>1275</v>
      </c>
      <c r="AG24" s="9">
        <v>75</v>
      </c>
      <c r="AH24" s="9">
        <v>2018</v>
      </c>
      <c r="AI24" s="9" t="s">
        <v>112</v>
      </c>
      <c r="AJ24" s="9" t="s">
        <v>113</v>
      </c>
      <c r="AK24" s="9">
        <v>63.57</v>
      </c>
      <c r="AL24" s="9">
        <v>63.65</v>
      </c>
      <c r="AM24" s="9">
        <v>5</v>
      </c>
      <c r="AN24" s="8" t="s">
        <v>295</v>
      </c>
      <c r="AO24" s="8" t="s">
        <v>295</v>
      </c>
      <c r="AP24" s="13">
        <v>7.27</v>
      </c>
      <c r="AQ24" s="13">
        <v>5.77</v>
      </c>
      <c r="AR24" s="13">
        <v>7.96</v>
      </c>
      <c r="AS24" s="9">
        <v>30.11</v>
      </c>
      <c r="AT24" s="9">
        <v>7.52</v>
      </c>
      <c r="AU24" s="8" t="s">
        <v>338</v>
      </c>
      <c r="AV24" s="9">
        <v>0</v>
      </c>
      <c r="AW24" s="9">
        <v>0</v>
      </c>
      <c r="AX24" s="9" t="s">
        <v>83</v>
      </c>
      <c r="AY24" s="9" t="s">
        <v>83</v>
      </c>
      <c r="AZ24" s="9" t="s">
        <v>83</v>
      </c>
      <c r="BA24" s="9" t="s">
        <v>255</v>
      </c>
      <c r="BB24" s="8" t="s">
        <v>83</v>
      </c>
      <c r="BC24" s="8" t="s">
        <v>84</v>
      </c>
      <c r="BD24" s="8" t="s">
        <v>295</v>
      </c>
      <c r="BE24" s="8" t="s">
        <v>6135</v>
      </c>
      <c r="BF24" s="8" t="s">
        <v>6136</v>
      </c>
      <c r="BG24" s="8" t="s">
        <v>6137</v>
      </c>
      <c r="BH24" s="8" t="s">
        <v>88</v>
      </c>
      <c r="BI24" s="8" t="s">
        <v>89</v>
      </c>
      <c r="BJ24" s="8" t="s">
        <v>6138</v>
      </c>
      <c r="BK24" s="8" t="s">
        <v>6139</v>
      </c>
      <c r="BL24" s="8" t="s">
        <v>295</v>
      </c>
      <c r="BM24" s="8" t="s">
        <v>295</v>
      </c>
      <c r="BN24" s="8" t="s">
        <v>6140</v>
      </c>
      <c r="BO24" s="14" t="s">
        <v>6141</v>
      </c>
      <c r="BP24" s="14" t="s">
        <v>6142</v>
      </c>
      <c r="BQ24" s="14" t="s">
        <v>6143</v>
      </c>
      <c r="BR24" s="14" t="s">
        <v>6144</v>
      </c>
      <c r="BS24" s="8" t="s">
        <v>295</v>
      </c>
      <c r="BT24" s="13">
        <v>9.11</v>
      </c>
      <c r="BU24" s="3"/>
    </row>
    <row r="25" spans="1:73" ht="15.75" thickBot="1">
      <c r="A25" s="7">
        <v>24</v>
      </c>
      <c r="B25" s="7"/>
      <c r="C25" s="9" t="s">
        <v>5258</v>
      </c>
      <c r="D25" s="8" t="s">
        <v>5259</v>
      </c>
      <c r="E25" s="8" t="s">
        <v>11716</v>
      </c>
      <c r="F25" s="9" t="s">
        <v>5260</v>
      </c>
      <c r="G25" s="9">
        <v>21</v>
      </c>
      <c r="H25" s="8" t="s">
        <v>5261</v>
      </c>
      <c r="I25" s="8" t="s">
        <v>73</v>
      </c>
      <c r="J25" s="8" t="s">
        <v>5262</v>
      </c>
      <c r="K25" s="8" t="s">
        <v>5257</v>
      </c>
      <c r="L25" s="9">
        <v>9594715420</v>
      </c>
      <c r="M25" s="9">
        <v>7039929731</v>
      </c>
      <c r="N25" s="9" t="s">
        <v>5263</v>
      </c>
      <c r="O25" s="9">
        <v>867979031048</v>
      </c>
      <c r="P25" s="9" t="s">
        <v>1985</v>
      </c>
      <c r="Q25" s="9" t="s">
        <v>160</v>
      </c>
      <c r="R25" s="11">
        <v>43282</v>
      </c>
      <c r="S25" s="9">
        <v>2021</v>
      </c>
      <c r="T25" s="8" t="s">
        <v>5264</v>
      </c>
      <c r="U25" s="9">
        <v>367</v>
      </c>
      <c r="V25" s="12">
        <v>73.400000000000006</v>
      </c>
      <c r="W25" s="9">
        <v>2015</v>
      </c>
      <c r="X25" s="9" t="s">
        <v>79</v>
      </c>
      <c r="Y25" s="8" t="s">
        <v>81</v>
      </c>
      <c r="Z25" s="9" t="s">
        <v>81</v>
      </c>
      <c r="AA25" s="12" t="s">
        <v>81</v>
      </c>
      <c r="AB25" s="9" t="s">
        <v>81</v>
      </c>
      <c r="AC25" s="9" t="s">
        <v>109</v>
      </c>
      <c r="AD25" s="8" t="s">
        <v>5265</v>
      </c>
      <c r="AE25" s="8" t="s">
        <v>3331</v>
      </c>
      <c r="AF25" s="9">
        <v>637</v>
      </c>
      <c r="AG25" s="9">
        <v>79.63</v>
      </c>
      <c r="AH25" s="9">
        <v>2018</v>
      </c>
      <c r="AI25" s="9" t="s">
        <v>112</v>
      </c>
      <c r="AJ25" s="9" t="s">
        <v>113</v>
      </c>
      <c r="AK25" s="9">
        <v>73.141999999999996</v>
      </c>
      <c r="AL25" s="9">
        <v>72.825999999999993</v>
      </c>
      <c r="AM25" s="9">
        <v>2</v>
      </c>
      <c r="AN25" s="8" t="s">
        <v>81</v>
      </c>
      <c r="AO25" s="8" t="s">
        <v>81</v>
      </c>
      <c r="AP25" s="13">
        <v>6.81</v>
      </c>
      <c r="AQ25" s="13">
        <v>7.92</v>
      </c>
      <c r="AR25" s="13">
        <v>7.8</v>
      </c>
      <c r="AS25" s="9">
        <v>22.53</v>
      </c>
      <c r="AT25" s="9">
        <v>7.51</v>
      </c>
      <c r="AU25" s="8" t="s">
        <v>114</v>
      </c>
      <c r="AV25" s="9">
        <v>0</v>
      </c>
      <c r="AW25" s="9">
        <v>0</v>
      </c>
      <c r="AX25" s="9" t="s">
        <v>83</v>
      </c>
      <c r="AY25" s="9" t="s">
        <v>83</v>
      </c>
      <c r="AZ25" s="9" t="s">
        <v>83</v>
      </c>
      <c r="BA25" s="9" t="s">
        <v>83</v>
      </c>
      <c r="BB25" s="8" t="s">
        <v>83</v>
      </c>
      <c r="BC25" s="8" t="s">
        <v>84</v>
      </c>
      <c r="BD25" s="8" t="s">
        <v>295</v>
      </c>
      <c r="BE25" s="8" t="s">
        <v>5266</v>
      </c>
      <c r="BF25" s="8" t="s">
        <v>5267</v>
      </c>
      <c r="BG25" s="8" t="s">
        <v>5268</v>
      </c>
      <c r="BH25" s="8" t="s">
        <v>88</v>
      </c>
      <c r="BI25" s="8" t="s">
        <v>89</v>
      </c>
      <c r="BJ25" s="8" t="s">
        <v>5269</v>
      </c>
      <c r="BK25" s="8" t="s">
        <v>5270</v>
      </c>
      <c r="BL25" s="8" t="s">
        <v>5271</v>
      </c>
      <c r="BM25" s="8" t="s">
        <v>5272</v>
      </c>
      <c r="BN25" s="8" t="s">
        <v>5273</v>
      </c>
      <c r="BO25" s="14" t="s">
        <v>5274</v>
      </c>
      <c r="BP25" s="14" t="s">
        <v>5275</v>
      </c>
      <c r="BQ25" s="8" t="s">
        <v>5276</v>
      </c>
      <c r="BR25" s="14" t="s">
        <v>5277</v>
      </c>
      <c r="BS25" s="8" t="s">
        <v>295</v>
      </c>
      <c r="BT25" s="8"/>
      <c r="BU25" s="3"/>
    </row>
    <row r="26" spans="1:73" ht="15.75" thickBot="1">
      <c r="A26" s="7">
        <v>25</v>
      </c>
      <c r="B26" s="7"/>
      <c r="C26" s="9" t="s">
        <v>7049</v>
      </c>
      <c r="D26" s="8" t="s">
        <v>7050</v>
      </c>
      <c r="E26" s="8" t="s">
        <v>11716</v>
      </c>
      <c r="F26" s="10">
        <v>36473</v>
      </c>
      <c r="G26" s="9">
        <v>20</v>
      </c>
      <c r="H26" s="8" t="s">
        <v>7051</v>
      </c>
      <c r="I26" s="8" t="s">
        <v>591</v>
      </c>
      <c r="J26" s="8" t="s">
        <v>7052</v>
      </c>
      <c r="K26" s="8" t="s">
        <v>7048</v>
      </c>
      <c r="L26" s="9">
        <v>9821423938</v>
      </c>
      <c r="M26" s="9">
        <v>8652246167</v>
      </c>
      <c r="N26" s="9" t="s">
        <v>7053</v>
      </c>
      <c r="O26" s="9">
        <v>369217421320</v>
      </c>
      <c r="P26" s="9" t="s">
        <v>134</v>
      </c>
      <c r="Q26" s="9" t="s">
        <v>160</v>
      </c>
      <c r="R26" s="11">
        <v>43282</v>
      </c>
      <c r="S26" s="9">
        <v>2021</v>
      </c>
      <c r="T26" s="8" t="s">
        <v>7054</v>
      </c>
      <c r="U26" s="9">
        <v>378</v>
      </c>
      <c r="V26" s="12">
        <v>75.599999999999994</v>
      </c>
      <c r="W26" s="9">
        <v>2015</v>
      </c>
      <c r="X26" s="9" t="s">
        <v>79</v>
      </c>
      <c r="Y26" s="8" t="s">
        <v>81</v>
      </c>
      <c r="Z26" s="9" t="s">
        <v>81</v>
      </c>
      <c r="AA26" s="12" t="s">
        <v>81</v>
      </c>
      <c r="AB26" s="9" t="s">
        <v>81</v>
      </c>
      <c r="AC26" s="9" t="s">
        <v>109</v>
      </c>
      <c r="AD26" s="8" t="s">
        <v>7055</v>
      </c>
      <c r="AE26" s="8" t="s">
        <v>3331</v>
      </c>
      <c r="AF26" s="9">
        <v>660</v>
      </c>
      <c r="AG26" s="9">
        <v>82.5</v>
      </c>
      <c r="AH26" s="9">
        <v>2018</v>
      </c>
      <c r="AI26" s="9" t="s">
        <v>112</v>
      </c>
      <c r="AJ26" s="9" t="s">
        <v>113</v>
      </c>
      <c r="AK26" s="9">
        <v>78.709999999999994</v>
      </c>
      <c r="AL26" s="9">
        <v>78.63</v>
      </c>
      <c r="AM26" s="9">
        <v>0</v>
      </c>
      <c r="AN26" s="8" t="s">
        <v>81</v>
      </c>
      <c r="AO26" s="8" t="s">
        <v>81</v>
      </c>
      <c r="AP26" s="13">
        <v>8</v>
      </c>
      <c r="AQ26" s="13">
        <v>7.65</v>
      </c>
      <c r="AR26" s="13">
        <v>6.8</v>
      </c>
      <c r="AS26" s="9">
        <v>22.45</v>
      </c>
      <c r="AT26" s="9">
        <v>7.48</v>
      </c>
      <c r="AU26" s="8" t="s">
        <v>114</v>
      </c>
      <c r="AV26" s="9">
        <v>0</v>
      </c>
      <c r="AW26" s="9">
        <v>0</v>
      </c>
      <c r="AX26" s="9" t="s">
        <v>83</v>
      </c>
      <c r="AY26" s="9" t="s">
        <v>83</v>
      </c>
      <c r="AZ26" s="9" t="s">
        <v>83</v>
      </c>
      <c r="BA26" s="9" t="s">
        <v>83</v>
      </c>
      <c r="BB26" s="8" t="s">
        <v>83</v>
      </c>
      <c r="BC26" s="8" t="s">
        <v>84</v>
      </c>
      <c r="BD26" s="8" t="s">
        <v>81</v>
      </c>
      <c r="BE26" s="8" t="s">
        <v>7056</v>
      </c>
      <c r="BF26" s="8" t="s">
        <v>86</v>
      </c>
      <c r="BG26" s="8" t="s">
        <v>7057</v>
      </c>
      <c r="BH26" s="8" t="s">
        <v>88</v>
      </c>
      <c r="BI26" s="8" t="s">
        <v>89</v>
      </c>
      <c r="BJ26" s="8" t="s">
        <v>81</v>
      </c>
      <c r="BK26" s="8" t="s">
        <v>7058</v>
      </c>
      <c r="BL26" s="8" t="s">
        <v>81</v>
      </c>
      <c r="BM26" s="8" t="s">
        <v>81</v>
      </c>
      <c r="BN26" s="8" t="s">
        <v>7059</v>
      </c>
      <c r="BO26" s="14" t="s">
        <v>7060</v>
      </c>
      <c r="BP26" s="14" t="s">
        <v>7061</v>
      </c>
      <c r="BQ26" s="14" t="s">
        <v>7062</v>
      </c>
      <c r="BR26" s="14" t="s">
        <v>7063</v>
      </c>
      <c r="BS26" s="8" t="s">
        <v>81</v>
      </c>
      <c r="BT26" s="8"/>
      <c r="BU26" s="3"/>
    </row>
    <row r="27" spans="1:73" ht="15.75" thickBot="1">
      <c r="A27" s="7">
        <v>26</v>
      </c>
      <c r="B27" s="7"/>
      <c r="C27" s="9" t="s">
        <v>7143</v>
      </c>
      <c r="D27" s="8" t="s">
        <v>7144</v>
      </c>
      <c r="E27" s="8" t="s">
        <v>11716</v>
      </c>
      <c r="F27" s="9" t="s">
        <v>7145</v>
      </c>
      <c r="G27" s="9">
        <v>20</v>
      </c>
      <c r="H27" s="8" t="s">
        <v>7146</v>
      </c>
      <c r="I27" s="8" t="s">
        <v>73</v>
      </c>
      <c r="J27" s="8" t="s">
        <v>7147</v>
      </c>
      <c r="K27" s="8" t="s">
        <v>7142</v>
      </c>
      <c r="L27" s="9">
        <v>9869384308</v>
      </c>
      <c r="M27" s="9">
        <v>9619735469</v>
      </c>
      <c r="N27" s="9" t="s">
        <v>134</v>
      </c>
      <c r="O27" s="9">
        <v>987820023049</v>
      </c>
      <c r="P27" s="9" t="s">
        <v>134</v>
      </c>
      <c r="Q27" s="9" t="s">
        <v>160</v>
      </c>
      <c r="R27" s="11">
        <v>43282</v>
      </c>
      <c r="S27" s="9">
        <v>2021</v>
      </c>
      <c r="T27" s="8" t="s">
        <v>7148</v>
      </c>
      <c r="U27" s="9">
        <v>342</v>
      </c>
      <c r="V27" s="12">
        <v>68.400000000000006</v>
      </c>
      <c r="W27" s="9">
        <v>2015</v>
      </c>
      <c r="X27" s="9" t="s">
        <v>7149</v>
      </c>
      <c r="Y27" s="8" t="s">
        <v>81</v>
      </c>
      <c r="Z27" s="9" t="s">
        <v>81</v>
      </c>
      <c r="AA27" s="12" t="s">
        <v>81</v>
      </c>
      <c r="AB27" s="9" t="s">
        <v>81</v>
      </c>
      <c r="AC27" s="9" t="s">
        <v>109</v>
      </c>
      <c r="AD27" s="8" t="s">
        <v>7150</v>
      </c>
      <c r="AE27" s="8" t="s">
        <v>336</v>
      </c>
      <c r="AF27" s="9">
        <v>1386</v>
      </c>
      <c r="AG27" s="9">
        <v>81.53</v>
      </c>
      <c r="AH27" s="9">
        <v>2018</v>
      </c>
      <c r="AI27" s="9" t="s">
        <v>112</v>
      </c>
      <c r="AJ27" s="9" t="s">
        <v>113</v>
      </c>
      <c r="AK27" s="9">
        <v>72.73</v>
      </c>
      <c r="AL27" s="9">
        <v>72.400000000000006</v>
      </c>
      <c r="AM27" s="9">
        <v>0</v>
      </c>
      <c r="AN27" s="8" t="s">
        <v>81</v>
      </c>
      <c r="AO27" s="8" t="s">
        <v>81</v>
      </c>
      <c r="AP27" s="13">
        <v>8.6199999999999992</v>
      </c>
      <c r="AQ27" s="13">
        <v>6.58</v>
      </c>
      <c r="AR27" s="13">
        <v>7.23</v>
      </c>
      <c r="AS27" s="9">
        <v>22.43</v>
      </c>
      <c r="AT27" s="9">
        <v>7.48</v>
      </c>
      <c r="AU27" s="8" t="s">
        <v>114</v>
      </c>
      <c r="AV27" s="9">
        <v>0</v>
      </c>
      <c r="AW27" s="9">
        <v>0</v>
      </c>
      <c r="AX27" s="9" t="s">
        <v>83</v>
      </c>
      <c r="AY27" s="9" t="s">
        <v>83</v>
      </c>
      <c r="AZ27" s="9" t="s">
        <v>83</v>
      </c>
      <c r="BA27" s="9" t="s">
        <v>83</v>
      </c>
      <c r="BB27" s="8" t="s">
        <v>83</v>
      </c>
      <c r="BC27" s="8" t="s">
        <v>84</v>
      </c>
      <c r="BD27" s="8" t="s">
        <v>81</v>
      </c>
      <c r="BE27" s="8" t="s">
        <v>7151</v>
      </c>
      <c r="BF27" s="8" t="s">
        <v>358</v>
      </c>
      <c r="BG27" s="8" t="s">
        <v>7152</v>
      </c>
      <c r="BH27" s="8" t="s">
        <v>7153</v>
      </c>
      <c r="BI27" s="8" t="s">
        <v>89</v>
      </c>
      <c r="BJ27" s="8" t="s">
        <v>81</v>
      </c>
      <c r="BK27" s="8" t="s">
        <v>7154</v>
      </c>
      <c r="BL27" s="8" t="s">
        <v>7155</v>
      </c>
      <c r="BM27" s="8" t="s">
        <v>7156</v>
      </c>
      <c r="BN27" s="8" t="s">
        <v>7157</v>
      </c>
      <c r="BO27" s="14" t="s">
        <v>7158</v>
      </c>
      <c r="BP27" s="14" t="s">
        <v>7159</v>
      </c>
      <c r="BQ27" s="14" t="s">
        <v>7160</v>
      </c>
      <c r="BR27" s="14" t="s">
        <v>7161</v>
      </c>
      <c r="BS27" s="8" t="s">
        <v>81</v>
      </c>
      <c r="BT27" s="8"/>
      <c r="BU27" s="3"/>
    </row>
    <row r="28" spans="1:73" ht="15.75" thickBot="1">
      <c r="A28" s="7">
        <v>27</v>
      </c>
      <c r="B28" s="7"/>
      <c r="C28" s="9" t="s">
        <v>3205</v>
      </c>
      <c r="D28" s="8" t="s">
        <v>3206</v>
      </c>
      <c r="E28" s="8" t="s">
        <v>11716</v>
      </c>
      <c r="F28" s="9" t="s">
        <v>1297</v>
      </c>
      <c r="G28" s="9">
        <v>20</v>
      </c>
      <c r="H28" s="8" t="s">
        <v>3207</v>
      </c>
      <c r="I28" s="8" t="s">
        <v>73</v>
      </c>
      <c r="J28" s="8" t="s">
        <v>3208</v>
      </c>
      <c r="K28" s="8" t="s">
        <v>3204</v>
      </c>
      <c r="L28" s="9">
        <v>9021270924</v>
      </c>
      <c r="M28" s="9">
        <v>9359263261</v>
      </c>
      <c r="N28" s="9" t="s">
        <v>3209</v>
      </c>
      <c r="O28" s="9">
        <v>789372845940</v>
      </c>
      <c r="P28" s="9" t="s">
        <v>134</v>
      </c>
      <c r="Q28" s="9" t="s">
        <v>160</v>
      </c>
      <c r="R28" s="11">
        <v>43282</v>
      </c>
      <c r="S28" s="9">
        <v>2021</v>
      </c>
      <c r="T28" s="8" t="s">
        <v>3210</v>
      </c>
      <c r="U28" s="9">
        <v>418</v>
      </c>
      <c r="V28" s="12">
        <v>83.6</v>
      </c>
      <c r="W28" s="9">
        <v>2015</v>
      </c>
      <c r="X28" s="9" t="s">
        <v>79</v>
      </c>
      <c r="Y28" s="8" t="s">
        <v>81</v>
      </c>
      <c r="Z28" s="9" t="s">
        <v>81</v>
      </c>
      <c r="AA28" s="12" t="s">
        <v>81</v>
      </c>
      <c r="AB28" s="9" t="s">
        <v>81</v>
      </c>
      <c r="AC28" s="9" t="s">
        <v>109</v>
      </c>
      <c r="AD28" s="8" t="s">
        <v>3211</v>
      </c>
      <c r="AE28" s="8" t="s">
        <v>163</v>
      </c>
      <c r="AF28" s="9">
        <v>1361</v>
      </c>
      <c r="AG28" s="9">
        <v>80.06</v>
      </c>
      <c r="AH28" s="9">
        <v>2018</v>
      </c>
      <c r="AI28" s="9" t="s">
        <v>112</v>
      </c>
      <c r="AJ28" s="9" t="s">
        <v>113</v>
      </c>
      <c r="AK28" s="9">
        <v>69.180000000000007</v>
      </c>
      <c r="AL28" s="9">
        <v>68.83</v>
      </c>
      <c r="AM28" s="9">
        <v>3</v>
      </c>
      <c r="AN28" s="8" t="s">
        <v>81</v>
      </c>
      <c r="AO28" s="8" t="s">
        <v>81</v>
      </c>
      <c r="AP28" s="13">
        <v>7.27</v>
      </c>
      <c r="AQ28" s="13">
        <v>6.42</v>
      </c>
      <c r="AR28" s="13">
        <v>7.07</v>
      </c>
      <c r="AS28" s="9">
        <v>29.76</v>
      </c>
      <c r="AT28" s="9">
        <v>7.44</v>
      </c>
      <c r="AU28" s="8" t="s">
        <v>338</v>
      </c>
      <c r="AV28" s="9">
        <v>0</v>
      </c>
      <c r="AW28" s="9">
        <v>0</v>
      </c>
      <c r="AX28" s="9" t="s">
        <v>83</v>
      </c>
      <c r="AY28" s="9" t="s">
        <v>83</v>
      </c>
      <c r="AZ28" s="9" t="s">
        <v>83</v>
      </c>
      <c r="BA28" s="9" t="s">
        <v>83</v>
      </c>
      <c r="BB28" s="8" t="s">
        <v>83</v>
      </c>
      <c r="BC28" s="8" t="s">
        <v>84</v>
      </c>
      <c r="BD28" s="8" t="s">
        <v>81</v>
      </c>
      <c r="BE28" s="8" t="s">
        <v>3212</v>
      </c>
      <c r="BF28" s="8" t="s">
        <v>781</v>
      </c>
      <c r="BG28" s="8" t="s">
        <v>3213</v>
      </c>
      <c r="BH28" s="8" t="s">
        <v>762</v>
      </c>
      <c r="BI28" s="8" t="s">
        <v>89</v>
      </c>
      <c r="BJ28" s="8" t="s">
        <v>3214</v>
      </c>
      <c r="BK28" s="8" t="s">
        <v>3215</v>
      </c>
      <c r="BL28" s="8" t="s">
        <v>3216</v>
      </c>
      <c r="BM28" s="8" t="s">
        <v>2918</v>
      </c>
      <c r="BN28" s="8" t="s">
        <v>3217</v>
      </c>
      <c r="BO28" s="14" t="s">
        <v>3218</v>
      </c>
      <c r="BP28" s="14" t="s">
        <v>3219</v>
      </c>
      <c r="BQ28" s="14" t="s">
        <v>3220</v>
      </c>
      <c r="BR28" s="14" t="s">
        <v>3221</v>
      </c>
      <c r="BS28" s="8" t="s">
        <v>81</v>
      </c>
      <c r="BT28" s="13">
        <v>9</v>
      </c>
      <c r="BU28" s="3"/>
    </row>
    <row r="29" spans="1:73" ht="15.75" thickBot="1">
      <c r="A29" s="7">
        <v>28</v>
      </c>
      <c r="B29" s="7"/>
      <c r="C29" s="9" t="s">
        <v>935</v>
      </c>
      <c r="D29" s="8" t="s">
        <v>936</v>
      </c>
      <c r="E29" s="8" t="s">
        <v>11716</v>
      </c>
      <c r="F29" s="10">
        <v>35890</v>
      </c>
      <c r="G29" s="9">
        <v>22</v>
      </c>
      <c r="H29" s="8" t="s">
        <v>937</v>
      </c>
      <c r="I29" s="8" t="s">
        <v>938</v>
      </c>
      <c r="J29" s="8" t="s">
        <v>939</v>
      </c>
      <c r="K29" s="8" t="s">
        <v>934</v>
      </c>
      <c r="L29" s="9">
        <v>9763551809</v>
      </c>
      <c r="M29" s="9">
        <v>9850588167</v>
      </c>
      <c r="N29" s="9" t="s">
        <v>134</v>
      </c>
      <c r="O29" s="9" t="s">
        <v>940</v>
      </c>
      <c r="P29" s="9" t="s">
        <v>134</v>
      </c>
      <c r="Q29" s="9" t="s">
        <v>160</v>
      </c>
      <c r="R29" s="11">
        <v>43282</v>
      </c>
      <c r="S29" s="9">
        <v>2021</v>
      </c>
      <c r="T29" s="8" t="s">
        <v>941</v>
      </c>
      <c r="U29" s="9">
        <v>338</v>
      </c>
      <c r="V29" s="12">
        <v>67.599999999999994</v>
      </c>
      <c r="W29" s="9">
        <v>2014</v>
      </c>
      <c r="X29" s="9" t="s">
        <v>276</v>
      </c>
      <c r="Y29" s="8" t="s">
        <v>942</v>
      </c>
      <c r="Z29" s="9">
        <v>341</v>
      </c>
      <c r="AA29" s="12">
        <v>52.46</v>
      </c>
      <c r="AB29" s="9">
        <v>2016</v>
      </c>
      <c r="AC29" s="9" t="s">
        <v>79</v>
      </c>
      <c r="AD29" s="8" t="s">
        <v>943</v>
      </c>
      <c r="AE29" s="8" t="s">
        <v>163</v>
      </c>
      <c r="AF29" s="9">
        <v>649</v>
      </c>
      <c r="AG29" s="9">
        <v>81.13</v>
      </c>
      <c r="AH29" s="9">
        <v>2018</v>
      </c>
      <c r="AI29" s="9" t="s">
        <v>944</v>
      </c>
      <c r="AJ29" s="9" t="s">
        <v>113</v>
      </c>
      <c r="AK29" s="9">
        <v>79.819999999999993</v>
      </c>
      <c r="AL29" s="9">
        <v>72.75</v>
      </c>
      <c r="AM29" s="9">
        <v>1</v>
      </c>
      <c r="AN29" s="8" t="s">
        <v>81</v>
      </c>
      <c r="AO29" s="8" t="s">
        <v>81</v>
      </c>
      <c r="AP29" s="13">
        <v>6.69</v>
      </c>
      <c r="AQ29" s="13">
        <v>6.88</v>
      </c>
      <c r="AR29" s="13">
        <v>7.19</v>
      </c>
      <c r="AS29" s="9">
        <v>29.6</v>
      </c>
      <c r="AT29" s="9">
        <v>7.4</v>
      </c>
      <c r="AU29" s="8" t="s">
        <v>338</v>
      </c>
      <c r="AV29" s="9">
        <v>0</v>
      </c>
      <c r="AW29" s="9">
        <v>2</v>
      </c>
      <c r="AX29" s="9" t="s">
        <v>83</v>
      </c>
      <c r="AY29" s="9" t="s">
        <v>83</v>
      </c>
      <c r="AZ29" s="9" t="s">
        <v>83</v>
      </c>
      <c r="BA29" s="9" t="s">
        <v>83</v>
      </c>
      <c r="BB29" s="8" t="s">
        <v>83</v>
      </c>
      <c r="BC29" s="8" t="s">
        <v>84</v>
      </c>
      <c r="BD29" s="8" t="s">
        <v>81</v>
      </c>
      <c r="BE29" s="8" t="s">
        <v>945</v>
      </c>
      <c r="BF29" s="8" t="s">
        <v>86</v>
      </c>
      <c r="BG29" s="8" t="s">
        <v>946</v>
      </c>
      <c r="BH29" s="8" t="s">
        <v>88</v>
      </c>
      <c r="BI29" s="8" t="s">
        <v>89</v>
      </c>
      <c r="BJ29" s="8" t="s">
        <v>81</v>
      </c>
      <c r="BK29" s="8" t="s">
        <v>947</v>
      </c>
      <c r="BL29" s="8" t="s">
        <v>948</v>
      </c>
      <c r="BM29" s="8" t="s">
        <v>949</v>
      </c>
      <c r="BN29" s="8" t="s">
        <v>950</v>
      </c>
      <c r="BO29" s="14" t="s">
        <v>951</v>
      </c>
      <c r="BP29" s="14" t="s">
        <v>952</v>
      </c>
      <c r="BQ29" s="14" t="s">
        <v>953</v>
      </c>
      <c r="BR29" s="14" t="s">
        <v>954</v>
      </c>
      <c r="BS29" s="8" t="s">
        <v>81</v>
      </c>
      <c r="BT29" s="13">
        <v>8.84</v>
      </c>
      <c r="BU29" s="3"/>
    </row>
    <row r="30" spans="1:73" ht="15.75" thickBot="1">
      <c r="A30" s="7">
        <v>29</v>
      </c>
      <c r="B30" s="7"/>
      <c r="C30" s="9" t="s">
        <v>10301</v>
      </c>
      <c r="D30" s="8" t="s">
        <v>10302</v>
      </c>
      <c r="E30" s="8" t="s">
        <v>11716</v>
      </c>
      <c r="F30" s="9" t="s">
        <v>4629</v>
      </c>
      <c r="G30" s="9">
        <v>20</v>
      </c>
      <c r="H30" s="8" t="s">
        <v>10303</v>
      </c>
      <c r="I30" s="8" t="s">
        <v>10304</v>
      </c>
      <c r="J30" s="8" t="s">
        <v>10305</v>
      </c>
      <c r="K30" s="8" t="s">
        <v>10300</v>
      </c>
      <c r="L30" s="9">
        <v>9867946735</v>
      </c>
      <c r="M30" s="9">
        <v>9619116671</v>
      </c>
      <c r="N30" s="9" t="s">
        <v>10306</v>
      </c>
      <c r="O30" s="9">
        <v>224487213187</v>
      </c>
      <c r="P30" s="9" t="s">
        <v>10307</v>
      </c>
      <c r="Q30" s="9" t="s">
        <v>160</v>
      </c>
      <c r="R30" s="11">
        <v>43282</v>
      </c>
      <c r="S30" s="9">
        <v>2021</v>
      </c>
      <c r="T30" s="8" t="s">
        <v>10308</v>
      </c>
      <c r="U30" s="9">
        <v>389</v>
      </c>
      <c r="V30" s="12">
        <v>79.599999999999994</v>
      </c>
      <c r="W30" s="9">
        <v>2015</v>
      </c>
      <c r="X30" s="9" t="s">
        <v>79</v>
      </c>
      <c r="Y30" s="8" t="s">
        <v>81</v>
      </c>
      <c r="Z30" s="9" t="s">
        <v>81</v>
      </c>
      <c r="AA30" s="12" t="s">
        <v>81</v>
      </c>
      <c r="AB30" s="9" t="s">
        <v>81</v>
      </c>
      <c r="AC30" s="9" t="s">
        <v>109</v>
      </c>
      <c r="AD30" s="8" t="s">
        <v>2721</v>
      </c>
      <c r="AE30" s="8" t="s">
        <v>2721</v>
      </c>
      <c r="AF30" s="9">
        <v>872</v>
      </c>
      <c r="AG30" s="9">
        <v>75.83</v>
      </c>
      <c r="AH30" s="9">
        <v>2018</v>
      </c>
      <c r="AI30" s="9" t="s">
        <v>112</v>
      </c>
      <c r="AJ30" s="9" t="s">
        <v>113</v>
      </c>
      <c r="AK30" s="9">
        <v>81.58</v>
      </c>
      <c r="AL30" s="9">
        <v>66.77</v>
      </c>
      <c r="AM30" s="9">
        <v>5</v>
      </c>
      <c r="AN30" s="8" t="s">
        <v>81</v>
      </c>
      <c r="AO30" s="8" t="s">
        <v>81</v>
      </c>
      <c r="AP30" s="13">
        <v>6.77</v>
      </c>
      <c r="AQ30" s="13">
        <v>7.42</v>
      </c>
      <c r="AR30" s="13">
        <v>8.0299999999999994</v>
      </c>
      <c r="AS30" s="9">
        <v>22.22</v>
      </c>
      <c r="AT30" s="9">
        <v>7.4</v>
      </c>
      <c r="AU30" s="8" t="s">
        <v>114</v>
      </c>
      <c r="AV30" s="9">
        <v>0</v>
      </c>
      <c r="AW30" s="9">
        <v>0</v>
      </c>
      <c r="AX30" s="9" t="s">
        <v>83</v>
      </c>
      <c r="AY30" s="9" t="s">
        <v>83</v>
      </c>
      <c r="AZ30" s="9" t="s">
        <v>83</v>
      </c>
      <c r="BA30" s="9" t="s">
        <v>83</v>
      </c>
      <c r="BB30" s="8" t="s">
        <v>83</v>
      </c>
      <c r="BC30" s="8" t="s">
        <v>84</v>
      </c>
      <c r="BD30" s="8" t="s">
        <v>81</v>
      </c>
      <c r="BE30" s="8" t="s">
        <v>10309</v>
      </c>
      <c r="BF30" s="8" t="s">
        <v>81</v>
      </c>
      <c r="BG30" s="8" t="s">
        <v>10310</v>
      </c>
      <c r="BH30" s="8" t="s">
        <v>781</v>
      </c>
      <c r="BI30" s="8" t="s">
        <v>89</v>
      </c>
      <c r="BJ30" s="8" t="s">
        <v>81</v>
      </c>
      <c r="BK30" s="8" t="s">
        <v>10311</v>
      </c>
      <c r="BL30" s="8" t="s">
        <v>10312</v>
      </c>
      <c r="BM30" s="8" t="s">
        <v>81</v>
      </c>
      <c r="BN30" s="8" t="s">
        <v>10313</v>
      </c>
      <c r="BO30" s="14" t="s">
        <v>10314</v>
      </c>
      <c r="BP30" s="14" t="s">
        <v>10315</v>
      </c>
      <c r="BQ30" s="14" t="s">
        <v>10316</v>
      </c>
      <c r="BR30" s="8" t="s">
        <v>81</v>
      </c>
      <c r="BS30" s="8" t="s">
        <v>81</v>
      </c>
      <c r="BT30" s="8"/>
      <c r="BU30" s="3"/>
    </row>
    <row r="31" spans="1:73" ht="15.75" thickBot="1">
      <c r="A31" s="7">
        <v>30</v>
      </c>
      <c r="B31" s="7"/>
      <c r="C31" s="9" t="s">
        <v>6255</v>
      </c>
      <c r="D31" s="8" t="s">
        <v>6256</v>
      </c>
      <c r="E31" s="8" t="s">
        <v>11716</v>
      </c>
      <c r="F31" s="10">
        <v>36801</v>
      </c>
      <c r="G31" s="9">
        <v>20</v>
      </c>
      <c r="H31" s="8" t="s">
        <v>6257</v>
      </c>
      <c r="I31" s="8" t="s">
        <v>591</v>
      </c>
      <c r="J31" s="8" t="s">
        <v>6258</v>
      </c>
      <c r="K31" s="8" t="s">
        <v>6254</v>
      </c>
      <c r="L31" s="9">
        <v>9869543439</v>
      </c>
      <c r="M31" s="9">
        <v>9004435311</v>
      </c>
      <c r="N31" s="9" t="s">
        <v>6259</v>
      </c>
      <c r="O31" s="9" t="s">
        <v>6260</v>
      </c>
      <c r="P31" s="9" t="s">
        <v>134</v>
      </c>
      <c r="Q31" s="9" t="s">
        <v>160</v>
      </c>
      <c r="R31" s="11">
        <v>43282</v>
      </c>
      <c r="S31" s="9">
        <v>2021</v>
      </c>
      <c r="T31" s="8" t="s">
        <v>6261</v>
      </c>
      <c r="U31" s="9">
        <v>391</v>
      </c>
      <c r="V31" s="12">
        <v>78.2</v>
      </c>
      <c r="W31" s="9">
        <v>2015</v>
      </c>
      <c r="X31" s="9" t="s">
        <v>79</v>
      </c>
      <c r="Y31" s="8" t="s">
        <v>81</v>
      </c>
      <c r="Z31" s="9" t="s">
        <v>81</v>
      </c>
      <c r="AA31" s="12" t="s">
        <v>81</v>
      </c>
      <c r="AB31" s="9" t="s">
        <v>81</v>
      </c>
      <c r="AC31" s="9" t="s">
        <v>109</v>
      </c>
      <c r="AD31" s="8" t="s">
        <v>490</v>
      </c>
      <c r="AE31" s="8" t="s">
        <v>336</v>
      </c>
      <c r="AF31" s="9">
        <v>1380</v>
      </c>
      <c r="AG31" s="9">
        <v>81.180000000000007</v>
      </c>
      <c r="AH31" s="9">
        <v>2018</v>
      </c>
      <c r="AI31" s="9" t="s">
        <v>112</v>
      </c>
      <c r="AJ31" s="9" t="s">
        <v>113</v>
      </c>
      <c r="AK31" s="9">
        <v>73.180000000000007</v>
      </c>
      <c r="AL31" s="9">
        <v>61</v>
      </c>
      <c r="AM31" s="9">
        <v>1</v>
      </c>
      <c r="AN31" s="8" t="s">
        <v>81</v>
      </c>
      <c r="AO31" s="8" t="s">
        <v>81</v>
      </c>
      <c r="AP31" s="13">
        <v>7.42</v>
      </c>
      <c r="AQ31" s="13">
        <v>7</v>
      </c>
      <c r="AR31" s="13">
        <v>7.03</v>
      </c>
      <c r="AS31" s="9">
        <v>21.45</v>
      </c>
      <c r="AT31" s="9">
        <v>7.15</v>
      </c>
      <c r="AU31" s="8" t="s">
        <v>114</v>
      </c>
      <c r="AV31" s="9">
        <v>0</v>
      </c>
      <c r="AW31" s="9">
        <v>0</v>
      </c>
      <c r="AX31" s="9" t="s">
        <v>83</v>
      </c>
      <c r="AY31" s="9" t="s">
        <v>83</v>
      </c>
      <c r="AZ31" s="9" t="s">
        <v>83</v>
      </c>
      <c r="BA31" s="9" t="s">
        <v>83</v>
      </c>
      <c r="BB31" s="8" t="s">
        <v>83</v>
      </c>
      <c r="BC31" s="8" t="s">
        <v>84</v>
      </c>
      <c r="BD31" s="8" t="s">
        <v>81</v>
      </c>
      <c r="BE31" s="8" t="s">
        <v>6262</v>
      </c>
      <c r="BF31" s="8" t="s">
        <v>6263</v>
      </c>
      <c r="BG31" s="8" t="s">
        <v>6264</v>
      </c>
      <c r="BH31" s="8" t="s">
        <v>6265</v>
      </c>
      <c r="BI31" s="8" t="s">
        <v>89</v>
      </c>
      <c r="BJ31" s="8" t="s">
        <v>81</v>
      </c>
      <c r="BK31" s="8" t="s">
        <v>6266</v>
      </c>
      <c r="BL31" s="8" t="s">
        <v>6267</v>
      </c>
      <c r="BM31" s="8" t="s">
        <v>538</v>
      </c>
      <c r="BN31" s="8" t="s">
        <v>6268</v>
      </c>
      <c r="BO31" s="14" t="s">
        <v>6269</v>
      </c>
      <c r="BP31" s="14" t="s">
        <v>6270</v>
      </c>
      <c r="BQ31" s="14" t="s">
        <v>6271</v>
      </c>
      <c r="BR31" s="14" t="s">
        <v>6272</v>
      </c>
      <c r="BS31" s="8" t="s">
        <v>81</v>
      </c>
      <c r="BT31" s="8"/>
      <c r="BU31" s="3"/>
    </row>
    <row r="32" spans="1:73" ht="15.75" thickBot="1">
      <c r="A32" s="7">
        <v>31</v>
      </c>
      <c r="B32" s="7"/>
      <c r="C32" s="9" t="s">
        <v>6932</v>
      </c>
      <c r="D32" s="8" t="s">
        <v>6933</v>
      </c>
      <c r="E32" s="8" t="s">
        <v>11716</v>
      </c>
      <c r="F32" s="9" t="s">
        <v>654</v>
      </c>
      <c r="G32" s="9">
        <v>20</v>
      </c>
      <c r="H32" s="8" t="s">
        <v>6934</v>
      </c>
      <c r="I32" s="8" t="s">
        <v>73</v>
      </c>
      <c r="J32" s="8" t="s">
        <v>6935</v>
      </c>
      <c r="K32" s="8" t="s">
        <v>6931</v>
      </c>
      <c r="L32" s="9">
        <v>9029128414</v>
      </c>
      <c r="M32" s="9">
        <v>8425953618</v>
      </c>
      <c r="N32" s="9" t="s">
        <v>6936</v>
      </c>
      <c r="O32" s="9">
        <v>777846958612</v>
      </c>
      <c r="P32" s="9" t="s">
        <v>134</v>
      </c>
      <c r="Q32" s="9" t="s">
        <v>160</v>
      </c>
      <c r="R32" s="11">
        <v>43282</v>
      </c>
      <c r="S32" s="9">
        <v>2021</v>
      </c>
      <c r="T32" s="8" t="s">
        <v>6937</v>
      </c>
      <c r="U32" s="9">
        <v>452</v>
      </c>
      <c r="V32" s="12">
        <v>90.4</v>
      </c>
      <c r="W32" s="9">
        <v>2015</v>
      </c>
      <c r="X32" s="9" t="s">
        <v>79</v>
      </c>
      <c r="Y32" s="8" t="s">
        <v>81</v>
      </c>
      <c r="Z32" s="9" t="s">
        <v>81</v>
      </c>
      <c r="AA32" s="12" t="s">
        <v>81</v>
      </c>
      <c r="AB32" s="9" t="s">
        <v>81</v>
      </c>
      <c r="AC32" s="9" t="s">
        <v>109</v>
      </c>
      <c r="AD32" s="8" t="s">
        <v>6938</v>
      </c>
      <c r="AE32" s="8" t="s">
        <v>229</v>
      </c>
      <c r="AF32" s="9">
        <v>939</v>
      </c>
      <c r="AG32" s="9">
        <v>81.599999999999994</v>
      </c>
      <c r="AH32" s="9">
        <v>2018</v>
      </c>
      <c r="AI32" s="9" t="s">
        <v>112</v>
      </c>
      <c r="AJ32" s="9" t="s">
        <v>6939</v>
      </c>
      <c r="AK32" s="9" t="s">
        <v>81</v>
      </c>
      <c r="AL32" s="9" t="s">
        <v>81</v>
      </c>
      <c r="AM32" s="9">
        <v>5</v>
      </c>
      <c r="AN32" s="8" t="s">
        <v>81</v>
      </c>
      <c r="AO32" s="8" t="s">
        <v>81</v>
      </c>
      <c r="AP32" s="13">
        <v>6.38</v>
      </c>
      <c r="AQ32" s="13">
        <v>6.07</v>
      </c>
      <c r="AR32" s="13">
        <v>6.69</v>
      </c>
      <c r="AS32" s="9">
        <v>0</v>
      </c>
      <c r="AT32" s="9">
        <v>6.96</v>
      </c>
      <c r="AU32" s="8" t="s">
        <v>338</v>
      </c>
      <c r="AV32" s="9">
        <v>0</v>
      </c>
      <c r="AW32" s="9">
        <v>1</v>
      </c>
      <c r="AX32" s="9" t="s">
        <v>83</v>
      </c>
      <c r="AY32" s="9" t="s">
        <v>83</v>
      </c>
      <c r="AZ32" s="9" t="s">
        <v>83</v>
      </c>
      <c r="BA32" s="9" t="s">
        <v>83</v>
      </c>
      <c r="BB32" s="8" t="s">
        <v>83</v>
      </c>
      <c r="BC32" s="8" t="s">
        <v>84</v>
      </c>
      <c r="BD32" s="8" t="s">
        <v>81</v>
      </c>
      <c r="BE32" s="8" t="s">
        <v>6940</v>
      </c>
      <c r="BF32" s="8" t="s">
        <v>232</v>
      </c>
      <c r="BG32" s="8" t="s">
        <v>6941</v>
      </c>
      <c r="BH32" s="8" t="s">
        <v>88</v>
      </c>
      <c r="BI32" s="8" t="s">
        <v>89</v>
      </c>
      <c r="BJ32" s="8" t="s">
        <v>6942</v>
      </c>
      <c r="BK32" s="8" t="s">
        <v>6943</v>
      </c>
      <c r="BL32" s="8" t="s">
        <v>1068</v>
      </c>
      <c r="BM32" s="8" t="s">
        <v>6944</v>
      </c>
      <c r="BN32" s="8" t="s">
        <v>6945</v>
      </c>
      <c r="BO32" s="14" t="s">
        <v>6946</v>
      </c>
      <c r="BP32" s="14" t="s">
        <v>6947</v>
      </c>
      <c r="BQ32" s="14" t="s">
        <v>6948</v>
      </c>
      <c r="BR32" s="14" t="s">
        <v>6949</v>
      </c>
      <c r="BS32" s="8" t="s">
        <v>81</v>
      </c>
      <c r="BT32" s="13">
        <v>8.73</v>
      </c>
      <c r="BU32" s="3"/>
    </row>
    <row r="33" spans="1:73" ht="15.75" thickBot="1">
      <c r="A33" s="7">
        <v>32</v>
      </c>
      <c r="B33" s="7"/>
      <c r="C33" s="9" t="s">
        <v>9815</v>
      </c>
      <c r="D33" s="8" t="s">
        <v>9816</v>
      </c>
      <c r="E33" s="8" t="s">
        <v>11716</v>
      </c>
      <c r="F33" s="10">
        <v>36047</v>
      </c>
      <c r="G33" s="9">
        <v>21</v>
      </c>
      <c r="H33" s="8" t="s">
        <v>9817</v>
      </c>
      <c r="I33" s="8" t="s">
        <v>591</v>
      </c>
      <c r="J33" s="8" t="s">
        <v>9818</v>
      </c>
      <c r="K33" s="8" t="s">
        <v>9814</v>
      </c>
      <c r="L33" s="9">
        <v>9004695093</v>
      </c>
      <c r="M33" s="9">
        <v>7718017304</v>
      </c>
      <c r="N33" s="9" t="s">
        <v>9819</v>
      </c>
      <c r="O33" s="9">
        <v>339587895379</v>
      </c>
      <c r="P33" s="9" t="s">
        <v>7802</v>
      </c>
      <c r="Q33" s="9" t="s">
        <v>160</v>
      </c>
      <c r="R33" s="11">
        <v>43282</v>
      </c>
      <c r="S33" s="9">
        <v>2021</v>
      </c>
      <c r="T33" s="8" t="s">
        <v>9820</v>
      </c>
      <c r="U33" s="9">
        <v>417</v>
      </c>
      <c r="V33" s="12">
        <v>83.4</v>
      </c>
      <c r="W33" s="9">
        <v>2014</v>
      </c>
      <c r="X33" s="9" t="s">
        <v>79</v>
      </c>
      <c r="Y33" s="8" t="s">
        <v>1165</v>
      </c>
      <c r="Z33" s="9">
        <v>368</v>
      </c>
      <c r="AA33" s="12">
        <v>56.62</v>
      </c>
      <c r="AB33" s="9">
        <v>2016</v>
      </c>
      <c r="AC33" s="9" t="s">
        <v>79</v>
      </c>
      <c r="AD33" s="8" t="s">
        <v>3105</v>
      </c>
      <c r="AE33" s="8" t="s">
        <v>336</v>
      </c>
      <c r="AF33" s="9">
        <v>1285</v>
      </c>
      <c r="AG33" s="9">
        <v>80.31</v>
      </c>
      <c r="AH33" s="9">
        <v>2018</v>
      </c>
      <c r="AI33" s="9" t="s">
        <v>944</v>
      </c>
      <c r="AJ33" s="9" t="s">
        <v>113</v>
      </c>
      <c r="AK33" s="9">
        <v>75.64</v>
      </c>
      <c r="AL33" s="9">
        <v>75.78</v>
      </c>
      <c r="AM33" s="9">
        <v>0</v>
      </c>
      <c r="AN33" s="8" t="s">
        <v>81</v>
      </c>
      <c r="AO33" s="8" t="s">
        <v>81</v>
      </c>
      <c r="AP33" s="13">
        <v>7.23</v>
      </c>
      <c r="AQ33" s="13">
        <v>6.65</v>
      </c>
      <c r="AR33" s="13">
        <v>6.69</v>
      </c>
      <c r="AS33" s="9">
        <v>20.57</v>
      </c>
      <c r="AT33" s="9">
        <v>6.85</v>
      </c>
      <c r="AU33" s="8" t="s">
        <v>114</v>
      </c>
      <c r="AV33" s="9">
        <v>0</v>
      </c>
      <c r="AW33" s="9">
        <v>0</v>
      </c>
      <c r="AX33" s="9" t="s">
        <v>83</v>
      </c>
      <c r="AY33" s="9" t="s">
        <v>255</v>
      </c>
      <c r="AZ33" s="9" t="s">
        <v>255</v>
      </c>
      <c r="BA33" s="9" t="s">
        <v>83</v>
      </c>
      <c r="BB33" s="8" t="s">
        <v>83</v>
      </c>
      <c r="BC33" s="8" t="s">
        <v>84</v>
      </c>
      <c r="BD33" s="8" t="s">
        <v>81</v>
      </c>
      <c r="BE33" s="8" t="s">
        <v>9821</v>
      </c>
      <c r="BF33" s="8" t="s">
        <v>86</v>
      </c>
      <c r="BG33" s="8" t="s">
        <v>9822</v>
      </c>
      <c r="BH33" s="8" t="s">
        <v>601</v>
      </c>
      <c r="BI33" s="8" t="s">
        <v>3203</v>
      </c>
      <c r="BJ33" s="8" t="s">
        <v>81</v>
      </c>
      <c r="BK33" s="8" t="s">
        <v>9823</v>
      </c>
      <c r="BL33" s="8" t="s">
        <v>81</v>
      </c>
      <c r="BM33" s="8" t="s">
        <v>2053</v>
      </c>
      <c r="BN33" s="8" t="s">
        <v>9824</v>
      </c>
      <c r="BO33" s="14" t="s">
        <v>9825</v>
      </c>
      <c r="BP33" s="14" t="s">
        <v>9826</v>
      </c>
      <c r="BQ33" s="14" t="s">
        <v>9827</v>
      </c>
      <c r="BR33" s="14" t="s">
        <v>9828</v>
      </c>
      <c r="BS33" s="8" t="s">
        <v>81</v>
      </c>
      <c r="BT33" s="8"/>
      <c r="BU33" s="3"/>
    </row>
    <row r="34" spans="1:73" ht="15.75" thickBot="1">
      <c r="A34" s="7">
        <v>33</v>
      </c>
      <c r="B34" s="7"/>
      <c r="C34" s="9" t="s">
        <v>10470</v>
      </c>
      <c r="D34" s="8" t="s">
        <v>10471</v>
      </c>
      <c r="E34" s="8" t="s">
        <v>11716</v>
      </c>
      <c r="F34" s="10">
        <v>36412</v>
      </c>
      <c r="G34" s="9">
        <v>20</v>
      </c>
      <c r="H34" s="8" t="s">
        <v>10472</v>
      </c>
      <c r="I34" s="8" t="s">
        <v>10472</v>
      </c>
      <c r="J34" s="8" t="s">
        <v>10473</v>
      </c>
      <c r="K34" s="8" t="s">
        <v>10469</v>
      </c>
      <c r="L34" s="9">
        <v>7710835080</v>
      </c>
      <c r="M34" s="9">
        <v>7977201177</v>
      </c>
      <c r="N34" s="9" t="s">
        <v>10474</v>
      </c>
      <c r="O34" s="9" t="s">
        <v>10475</v>
      </c>
      <c r="P34" s="9" t="s">
        <v>10476</v>
      </c>
      <c r="Q34" s="9" t="s">
        <v>160</v>
      </c>
      <c r="R34" s="11">
        <v>43282</v>
      </c>
      <c r="S34" s="9">
        <v>2021</v>
      </c>
      <c r="T34" s="8" t="s">
        <v>4962</v>
      </c>
      <c r="U34" s="9">
        <v>393</v>
      </c>
      <c r="V34" s="12">
        <v>78.599999999999994</v>
      </c>
      <c r="W34" s="9">
        <v>2015</v>
      </c>
      <c r="X34" s="9" t="s">
        <v>79</v>
      </c>
      <c r="Y34" s="8" t="s">
        <v>81</v>
      </c>
      <c r="Z34" s="9" t="s">
        <v>81</v>
      </c>
      <c r="AA34" s="12" t="s">
        <v>81</v>
      </c>
      <c r="AB34" s="9" t="s">
        <v>81</v>
      </c>
      <c r="AC34" s="9" t="s">
        <v>109</v>
      </c>
      <c r="AD34" s="8" t="s">
        <v>490</v>
      </c>
      <c r="AE34" s="8" t="s">
        <v>10477</v>
      </c>
      <c r="AF34" s="9">
        <v>1278</v>
      </c>
      <c r="AG34" s="9">
        <v>79.88</v>
      </c>
      <c r="AH34" s="9">
        <v>2018</v>
      </c>
      <c r="AI34" s="9" t="s">
        <v>112</v>
      </c>
      <c r="AJ34" s="9" t="s">
        <v>113</v>
      </c>
      <c r="AK34" s="9">
        <v>75.75</v>
      </c>
      <c r="AL34" s="9">
        <v>75.83</v>
      </c>
      <c r="AM34" s="9">
        <v>0</v>
      </c>
      <c r="AN34" s="8" t="s">
        <v>81</v>
      </c>
      <c r="AO34" s="8" t="s">
        <v>81</v>
      </c>
      <c r="AP34" s="13">
        <v>7.08</v>
      </c>
      <c r="AQ34" s="13">
        <v>6.15</v>
      </c>
      <c r="AR34" s="13">
        <v>7.15</v>
      </c>
      <c r="AS34" s="9">
        <v>20.38</v>
      </c>
      <c r="AT34" s="9">
        <v>6.79</v>
      </c>
      <c r="AU34" s="8" t="s">
        <v>114</v>
      </c>
      <c r="AV34" s="9">
        <v>0</v>
      </c>
      <c r="AW34" s="9">
        <v>0</v>
      </c>
      <c r="AX34" s="9" t="s">
        <v>83</v>
      </c>
      <c r="AY34" s="9" t="s">
        <v>83</v>
      </c>
      <c r="AZ34" s="9" t="s">
        <v>83</v>
      </c>
      <c r="BA34" s="9" t="s">
        <v>83</v>
      </c>
      <c r="BB34" s="8" t="s">
        <v>83</v>
      </c>
      <c r="BC34" s="8" t="s">
        <v>84</v>
      </c>
      <c r="BD34" s="8" t="s">
        <v>81</v>
      </c>
      <c r="BE34" s="8" t="s">
        <v>10478</v>
      </c>
      <c r="BF34" s="8" t="s">
        <v>1930</v>
      </c>
      <c r="BG34" s="8" t="s">
        <v>10479</v>
      </c>
      <c r="BH34" s="8" t="s">
        <v>10480</v>
      </c>
      <c r="BI34" s="8" t="s">
        <v>89</v>
      </c>
      <c r="BJ34" s="8" t="s">
        <v>10481</v>
      </c>
      <c r="BK34" s="8" t="s">
        <v>10482</v>
      </c>
      <c r="BL34" s="8" t="s">
        <v>81</v>
      </c>
      <c r="BM34" s="8" t="s">
        <v>10483</v>
      </c>
      <c r="BN34" s="8" t="s">
        <v>10484</v>
      </c>
      <c r="BO34" s="14" t="s">
        <v>10485</v>
      </c>
      <c r="BP34" s="14" t="s">
        <v>10486</v>
      </c>
      <c r="BQ34" s="8" t="s">
        <v>81</v>
      </c>
      <c r="BR34" s="14" t="s">
        <v>10487</v>
      </c>
      <c r="BS34" s="8" t="s">
        <v>81</v>
      </c>
      <c r="BT34" s="8"/>
      <c r="BU34" s="3"/>
    </row>
    <row r="35" spans="1:73" ht="15.75" thickBot="1">
      <c r="A35" s="7">
        <v>34</v>
      </c>
      <c r="B35" s="7"/>
      <c r="C35" s="9" t="s">
        <v>11637</v>
      </c>
      <c r="D35" s="8" t="s">
        <v>11638</v>
      </c>
      <c r="E35" s="8" t="s">
        <v>11716</v>
      </c>
      <c r="F35" s="9" t="s">
        <v>11639</v>
      </c>
      <c r="G35" s="9">
        <v>21</v>
      </c>
      <c r="H35" s="8" t="s">
        <v>11640</v>
      </c>
      <c r="I35" s="8" t="s">
        <v>11641</v>
      </c>
      <c r="J35" s="8" t="s">
        <v>11642</v>
      </c>
      <c r="K35" s="8" t="s">
        <v>11636</v>
      </c>
      <c r="L35" s="9">
        <v>9898605585</v>
      </c>
      <c r="M35" s="9">
        <v>7776010573</v>
      </c>
      <c r="N35" s="9" t="s">
        <v>11643</v>
      </c>
      <c r="O35" s="9">
        <v>651065992864</v>
      </c>
      <c r="P35" s="9" t="s">
        <v>81</v>
      </c>
      <c r="Q35" s="9" t="s">
        <v>160</v>
      </c>
      <c r="R35" s="11">
        <v>43282</v>
      </c>
      <c r="S35" s="9">
        <v>2021</v>
      </c>
      <c r="T35" s="8" t="s">
        <v>11644</v>
      </c>
      <c r="U35" s="9">
        <v>405</v>
      </c>
      <c r="V35" s="12">
        <v>81</v>
      </c>
      <c r="W35" s="9">
        <v>2015</v>
      </c>
      <c r="X35" s="9" t="s">
        <v>79</v>
      </c>
      <c r="Y35" s="8" t="s">
        <v>81</v>
      </c>
      <c r="Z35" s="9" t="s">
        <v>81</v>
      </c>
      <c r="AA35" s="12" t="s">
        <v>81</v>
      </c>
      <c r="AB35" s="9" t="s">
        <v>81</v>
      </c>
      <c r="AC35" s="9" t="s">
        <v>109</v>
      </c>
      <c r="AD35" s="8" t="s">
        <v>11645</v>
      </c>
      <c r="AE35" s="8" t="s">
        <v>336</v>
      </c>
      <c r="AF35" s="9">
        <v>679</v>
      </c>
      <c r="AG35" s="9">
        <v>79.06</v>
      </c>
      <c r="AH35" s="9">
        <v>2018</v>
      </c>
      <c r="AI35" s="9" t="s">
        <v>112</v>
      </c>
      <c r="AJ35" s="9" t="s">
        <v>113</v>
      </c>
      <c r="AK35" s="9">
        <v>80.61</v>
      </c>
      <c r="AL35" s="9">
        <v>80.959999999999994</v>
      </c>
      <c r="AM35" s="9">
        <v>0</v>
      </c>
      <c r="AN35" s="8" t="s">
        <v>81</v>
      </c>
      <c r="AO35" s="8" t="s">
        <v>245</v>
      </c>
      <c r="AP35" s="13">
        <v>7.15</v>
      </c>
      <c r="AQ35" s="13">
        <v>6.57</v>
      </c>
      <c r="AR35" s="13">
        <v>6.65</v>
      </c>
      <c r="AS35" s="9">
        <v>20.37</v>
      </c>
      <c r="AT35" s="9">
        <v>6.79</v>
      </c>
      <c r="AU35" s="8" t="s">
        <v>114</v>
      </c>
      <c r="AV35" s="9">
        <v>0</v>
      </c>
      <c r="AW35" s="9">
        <v>0</v>
      </c>
      <c r="AX35" s="9" t="s">
        <v>83</v>
      </c>
      <c r="AY35" s="9" t="s">
        <v>83</v>
      </c>
      <c r="AZ35" s="9" t="s">
        <v>83</v>
      </c>
      <c r="BA35" s="9" t="s">
        <v>83</v>
      </c>
      <c r="BB35" s="8" t="s">
        <v>83</v>
      </c>
      <c r="BC35" s="8" t="s">
        <v>84</v>
      </c>
      <c r="BD35" s="8" t="s">
        <v>81</v>
      </c>
      <c r="BE35" s="8" t="s">
        <v>11646</v>
      </c>
      <c r="BF35" s="8" t="s">
        <v>358</v>
      </c>
      <c r="BG35" s="8" t="s">
        <v>11647</v>
      </c>
      <c r="BH35" s="8" t="s">
        <v>2605</v>
      </c>
      <c r="BI35" s="8" t="s">
        <v>89</v>
      </c>
      <c r="BJ35" s="8" t="s">
        <v>81</v>
      </c>
      <c r="BK35" s="8" t="s">
        <v>11648</v>
      </c>
      <c r="BL35" s="8" t="s">
        <v>11649</v>
      </c>
      <c r="BM35" s="8" t="s">
        <v>3093</v>
      </c>
      <c r="BN35" s="8" t="s">
        <v>11650</v>
      </c>
      <c r="BO35" s="14" t="s">
        <v>11651</v>
      </c>
      <c r="BP35" s="14" t="s">
        <v>11652</v>
      </c>
      <c r="BQ35" s="14" t="s">
        <v>11653</v>
      </c>
      <c r="BR35" s="14" t="s">
        <v>11654</v>
      </c>
      <c r="BS35" s="8" t="s">
        <v>81</v>
      </c>
      <c r="BT35" s="8"/>
      <c r="BU35" s="3"/>
    </row>
    <row r="36" spans="1:73" ht="15.75" thickBot="1">
      <c r="A36" s="7">
        <v>35</v>
      </c>
      <c r="B36" s="7"/>
      <c r="C36" s="9" t="s">
        <v>4920</v>
      </c>
      <c r="D36" s="8" t="s">
        <v>4921</v>
      </c>
      <c r="E36" s="8" t="s">
        <v>11716</v>
      </c>
      <c r="F36" s="9" t="s">
        <v>4922</v>
      </c>
      <c r="G36" s="9">
        <v>20</v>
      </c>
      <c r="H36" s="8" t="s">
        <v>4923</v>
      </c>
      <c r="I36" s="8" t="s">
        <v>73</v>
      </c>
      <c r="J36" s="8" t="s">
        <v>4924</v>
      </c>
      <c r="K36" s="8" t="s">
        <v>4919</v>
      </c>
      <c r="L36" s="9">
        <v>8007876759</v>
      </c>
      <c r="M36" s="9">
        <v>9619113848</v>
      </c>
      <c r="N36" s="9" t="s">
        <v>4925</v>
      </c>
      <c r="O36" s="9">
        <v>587472454963</v>
      </c>
      <c r="P36" s="9" t="s">
        <v>81</v>
      </c>
      <c r="Q36" s="9" t="s">
        <v>160</v>
      </c>
      <c r="R36" s="11">
        <v>43282</v>
      </c>
      <c r="S36" s="9">
        <v>2021</v>
      </c>
      <c r="T36" s="8" t="s">
        <v>4926</v>
      </c>
      <c r="U36" s="9">
        <v>411</v>
      </c>
      <c r="V36" s="12">
        <v>82.2</v>
      </c>
      <c r="W36" s="9">
        <v>2015</v>
      </c>
      <c r="X36" s="9" t="s">
        <v>79</v>
      </c>
      <c r="Y36" s="8" t="s">
        <v>81</v>
      </c>
      <c r="Z36" s="9" t="s">
        <v>81</v>
      </c>
      <c r="AA36" s="12" t="s">
        <v>81</v>
      </c>
      <c r="AB36" s="9" t="s">
        <v>81</v>
      </c>
      <c r="AC36" s="9" t="s">
        <v>109</v>
      </c>
      <c r="AD36" s="8" t="s">
        <v>4927</v>
      </c>
      <c r="AE36" s="8" t="s">
        <v>336</v>
      </c>
      <c r="AF36" s="9">
        <v>668</v>
      </c>
      <c r="AG36" s="9">
        <v>83.5</v>
      </c>
      <c r="AH36" s="9">
        <v>2018</v>
      </c>
      <c r="AI36" s="9" t="s">
        <v>112</v>
      </c>
      <c r="AJ36" s="9" t="s">
        <v>113</v>
      </c>
      <c r="AK36" s="9">
        <v>81.14</v>
      </c>
      <c r="AL36" s="9">
        <v>81.2</v>
      </c>
      <c r="AM36" s="9">
        <v>0</v>
      </c>
      <c r="AN36" s="8" t="s">
        <v>81</v>
      </c>
      <c r="AO36" s="8" t="s">
        <v>81</v>
      </c>
      <c r="AP36" s="13">
        <v>7.08</v>
      </c>
      <c r="AQ36" s="13">
        <v>6.35</v>
      </c>
      <c r="AR36" s="13">
        <v>6.53</v>
      </c>
      <c r="AS36" s="9">
        <v>19.96</v>
      </c>
      <c r="AT36" s="9">
        <v>6.65</v>
      </c>
      <c r="AU36" s="8" t="s">
        <v>114</v>
      </c>
      <c r="AV36" s="9">
        <v>0</v>
      </c>
      <c r="AW36" s="9">
        <v>0</v>
      </c>
      <c r="AX36" s="9" t="s">
        <v>83</v>
      </c>
      <c r="AY36" s="9" t="s">
        <v>83</v>
      </c>
      <c r="AZ36" s="9" t="s">
        <v>83</v>
      </c>
      <c r="BA36" s="9" t="s">
        <v>83</v>
      </c>
      <c r="BB36" s="8" t="s">
        <v>83</v>
      </c>
      <c r="BC36" s="8" t="s">
        <v>84</v>
      </c>
      <c r="BD36" s="8" t="s">
        <v>81</v>
      </c>
      <c r="BE36" s="8" t="s">
        <v>4928</v>
      </c>
      <c r="BF36" s="8" t="s">
        <v>4929</v>
      </c>
      <c r="BG36" s="8" t="s">
        <v>4930</v>
      </c>
      <c r="BH36" s="8" t="s">
        <v>88</v>
      </c>
      <c r="BI36" s="8" t="s">
        <v>89</v>
      </c>
      <c r="BJ36" s="8" t="s">
        <v>4931</v>
      </c>
      <c r="BK36" s="8" t="s">
        <v>4932</v>
      </c>
      <c r="BL36" s="8" t="s">
        <v>4933</v>
      </c>
      <c r="BM36" s="8" t="s">
        <v>3818</v>
      </c>
      <c r="BN36" s="8" t="s">
        <v>4934</v>
      </c>
      <c r="BO36" s="14" t="s">
        <v>4935</v>
      </c>
      <c r="BP36" s="14" t="s">
        <v>4936</v>
      </c>
      <c r="BQ36" s="8" t="s">
        <v>81</v>
      </c>
      <c r="BR36" s="14" t="s">
        <v>4937</v>
      </c>
      <c r="BS36" s="8" t="s">
        <v>81</v>
      </c>
      <c r="BT36" s="8"/>
      <c r="BU36" s="3"/>
    </row>
    <row r="37" spans="1:73" ht="15.75" thickBot="1">
      <c r="A37" s="7">
        <v>36</v>
      </c>
      <c r="B37" s="7"/>
      <c r="C37" s="9" t="s">
        <v>2368</v>
      </c>
      <c r="D37" s="8" t="s">
        <v>2369</v>
      </c>
      <c r="E37" s="8" t="s">
        <v>11716</v>
      </c>
      <c r="F37" s="10">
        <v>35801</v>
      </c>
      <c r="G37" s="9">
        <v>22</v>
      </c>
      <c r="H37" s="8" t="s">
        <v>2370</v>
      </c>
      <c r="I37" s="8" t="s">
        <v>73</v>
      </c>
      <c r="J37" s="8" t="s">
        <v>2371</v>
      </c>
      <c r="K37" s="8" t="s">
        <v>2367</v>
      </c>
      <c r="L37" s="9">
        <v>8879103268</v>
      </c>
      <c r="M37" s="9">
        <v>9867600482</v>
      </c>
      <c r="N37" s="9" t="s">
        <v>2372</v>
      </c>
      <c r="O37" s="9">
        <v>761108531410</v>
      </c>
      <c r="P37" s="9" t="s">
        <v>81</v>
      </c>
      <c r="Q37" s="9" t="s">
        <v>160</v>
      </c>
      <c r="R37" s="11">
        <v>43282</v>
      </c>
      <c r="S37" s="9">
        <v>2021</v>
      </c>
      <c r="T37" s="8" t="s">
        <v>2373</v>
      </c>
      <c r="U37" s="9">
        <v>426</v>
      </c>
      <c r="V37" s="12">
        <v>85.2</v>
      </c>
      <c r="W37" s="9">
        <v>2014</v>
      </c>
      <c r="X37" s="9" t="s">
        <v>79</v>
      </c>
      <c r="Y37" s="8" t="s">
        <v>2374</v>
      </c>
      <c r="Z37" s="9">
        <v>344</v>
      </c>
      <c r="AA37" s="12">
        <v>52.92</v>
      </c>
      <c r="AB37" s="9">
        <v>2016</v>
      </c>
      <c r="AC37" s="9" t="s">
        <v>79</v>
      </c>
      <c r="AD37" s="8" t="s">
        <v>110</v>
      </c>
      <c r="AE37" s="8" t="s">
        <v>2375</v>
      </c>
      <c r="AF37" s="9">
        <v>1374</v>
      </c>
      <c r="AG37" s="9">
        <v>80.819999999999993</v>
      </c>
      <c r="AH37" s="9">
        <v>2018</v>
      </c>
      <c r="AI37" s="9" t="s">
        <v>944</v>
      </c>
      <c r="AJ37" s="9" t="s">
        <v>113</v>
      </c>
      <c r="AK37" s="9">
        <v>76.7</v>
      </c>
      <c r="AL37" s="9">
        <v>76.72</v>
      </c>
      <c r="AM37" s="9">
        <v>0</v>
      </c>
      <c r="AN37" s="8" t="s">
        <v>81</v>
      </c>
      <c r="AO37" s="8" t="s">
        <v>81</v>
      </c>
      <c r="AP37" s="13">
        <v>6.5769229999999999</v>
      </c>
      <c r="AQ37" s="13">
        <v>6.2307689999999996</v>
      </c>
      <c r="AR37" s="13">
        <v>6.6538459999999997</v>
      </c>
      <c r="AS37" s="9">
        <v>19.461538000000001</v>
      </c>
      <c r="AT37" s="9">
        <v>6.4871793330000003</v>
      </c>
      <c r="AU37" s="8" t="s">
        <v>114</v>
      </c>
      <c r="AV37" s="9">
        <v>0</v>
      </c>
      <c r="AW37" s="9">
        <v>0</v>
      </c>
      <c r="AX37" s="9" t="s">
        <v>83</v>
      </c>
      <c r="AY37" s="9" t="s">
        <v>255</v>
      </c>
      <c r="AZ37" s="9" t="s">
        <v>255</v>
      </c>
      <c r="BA37" s="9" t="s">
        <v>83</v>
      </c>
      <c r="BB37" s="8" t="s">
        <v>83</v>
      </c>
      <c r="BC37" s="8" t="s">
        <v>84</v>
      </c>
      <c r="BD37" s="8" t="s">
        <v>81</v>
      </c>
      <c r="BE37" s="8" t="s">
        <v>2376</v>
      </c>
      <c r="BF37" s="8" t="s">
        <v>358</v>
      </c>
      <c r="BG37" s="8" t="s">
        <v>2377</v>
      </c>
      <c r="BH37" s="8" t="s">
        <v>2378</v>
      </c>
      <c r="BI37" s="8" t="s">
        <v>89</v>
      </c>
      <c r="BJ37" s="8" t="s">
        <v>81</v>
      </c>
      <c r="BK37" s="8" t="s">
        <v>2379</v>
      </c>
      <c r="BL37" s="8" t="s">
        <v>2380</v>
      </c>
      <c r="BM37" s="8" t="s">
        <v>538</v>
      </c>
      <c r="BN37" s="8" t="s">
        <v>320</v>
      </c>
      <c r="BO37" s="14" t="s">
        <v>2381</v>
      </c>
      <c r="BP37" s="14" t="s">
        <v>2382</v>
      </c>
      <c r="BQ37" s="14" t="s">
        <v>2383</v>
      </c>
      <c r="BR37" s="14" t="s">
        <v>2384</v>
      </c>
      <c r="BS37" s="8" t="s">
        <v>81</v>
      </c>
      <c r="BT37" s="8"/>
      <c r="BU37" s="3"/>
    </row>
    <row r="38" spans="1:73" ht="15.75" thickBot="1">
      <c r="A38" s="7">
        <v>37</v>
      </c>
      <c r="B38" s="7"/>
      <c r="C38" s="9" t="s">
        <v>5279</v>
      </c>
      <c r="D38" s="8" t="s">
        <v>5280</v>
      </c>
      <c r="E38" s="8" t="s">
        <v>11716</v>
      </c>
      <c r="F38" s="10">
        <v>36320</v>
      </c>
      <c r="G38" s="9">
        <v>20</v>
      </c>
      <c r="H38" s="8" t="s">
        <v>5281</v>
      </c>
      <c r="I38" s="8" t="s">
        <v>73</v>
      </c>
      <c r="J38" s="8" t="s">
        <v>5282</v>
      </c>
      <c r="K38" s="8" t="s">
        <v>5278</v>
      </c>
      <c r="L38" s="9">
        <v>9004663689</v>
      </c>
      <c r="M38" s="9">
        <v>9137100411</v>
      </c>
      <c r="N38" s="9" t="s">
        <v>134</v>
      </c>
      <c r="O38" s="9">
        <v>288945537455</v>
      </c>
      <c r="P38" s="9" t="s">
        <v>134</v>
      </c>
      <c r="Q38" s="9" t="s">
        <v>160</v>
      </c>
      <c r="R38" s="11">
        <v>43282</v>
      </c>
      <c r="S38" s="9">
        <v>2021</v>
      </c>
      <c r="T38" s="8" t="s">
        <v>5283</v>
      </c>
      <c r="U38" s="9">
        <v>435</v>
      </c>
      <c r="V38" s="12">
        <v>87</v>
      </c>
      <c r="W38" s="9">
        <v>2015</v>
      </c>
      <c r="X38" s="9" t="s">
        <v>79</v>
      </c>
      <c r="Y38" s="8" t="s">
        <v>81</v>
      </c>
      <c r="Z38" s="9" t="s">
        <v>81</v>
      </c>
      <c r="AA38" s="12" t="s">
        <v>81</v>
      </c>
      <c r="AB38" s="9" t="s">
        <v>81</v>
      </c>
      <c r="AC38" s="9" t="s">
        <v>109</v>
      </c>
      <c r="AD38" s="8" t="s">
        <v>697</v>
      </c>
      <c r="AE38" s="8" t="s">
        <v>163</v>
      </c>
      <c r="AF38" s="9">
        <v>1400</v>
      </c>
      <c r="AG38" s="9">
        <v>82.35</v>
      </c>
      <c r="AH38" s="9">
        <v>2018</v>
      </c>
      <c r="AI38" s="9" t="s">
        <v>112</v>
      </c>
      <c r="AJ38" s="9" t="s">
        <v>113</v>
      </c>
      <c r="AK38" s="9">
        <v>77.23</v>
      </c>
      <c r="AL38" s="9">
        <v>76.13</v>
      </c>
      <c r="AM38" s="9">
        <v>0</v>
      </c>
      <c r="AN38" s="8" t="s">
        <v>81</v>
      </c>
      <c r="AO38" s="8" t="s">
        <v>81</v>
      </c>
      <c r="AP38" s="13">
        <v>7.23</v>
      </c>
      <c r="AQ38" s="13">
        <v>6.58</v>
      </c>
      <c r="AR38" s="13">
        <v>5.65</v>
      </c>
      <c r="AS38" s="9">
        <v>19.46</v>
      </c>
      <c r="AT38" s="9">
        <v>6.48</v>
      </c>
      <c r="AU38" s="8" t="s">
        <v>114</v>
      </c>
      <c r="AV38" s="9">
        <v>0</v>
      </c>
      <c r="AW38" s="9">
        <v>0</v>
      </c>
      <c r="AX38" s="9" t="s">
        <v>83</v>
      </c>
      <c r="AY38" s="9" t="s">
        <v>83</v>
      </c>
      <c r="AZ38" s="9" t="s">
        <v>83</v>
      </c>
      <c r="BA38" s="9" t="s">
        <v>83</v>
      </c>
      <c r="BB38" s="8" t="s">
        <v>83</v>
      </c>
      <c r="BC38" s="8" t="s">
        <v>84</v>
      </c>
      <c r="BD38" s="8" t="s">
        <v>81</v>
      </c>
      <c r="BE38" s="8" t="s">
        <v>5284</v>
      </c>
      <c r="BF38" s="8" t="s">
        <v>86</v>
      </c>
      <c r="BG38" s="8" t="s">
        <v>5285</v>
      </c>
      <c r="BH38" s="8" t="s">
        <v>826</v>
      </c>
      <c r="BI38" s="8" t="s">
        <v>89</v>
      </c>
      <c r="BJ38" s="8" t="s">
        <v>5286</v>
      </c>
      <c r="BK38" s="8" t="s">
        <v>5287</v>
      </c>
      <c r="BL38" s="8" t="s">
        <v>5288</v>
      </c>
      <c r="BM38" s="8" t="s">
        <v>5289</v>
      </c>
      <c r="BN38" s="8" t="s">
        <v>362</v>
      </c>
      <c r="BO38" s="14" t="s">
        <v>5290</v>
      </c>
      <c r="BP38" s="14" t="s">
        <v>5291</v>
      </c>
      <c r="BQ38" s="14" t="s">
        <v>5292</v>
      </c>
      <c r="BR38" s="14" t="s">
        <v>5293</v>
      </c>
      <c r="BS38" s="8" t="s">
        <v>81</v>
      </c>
      <c r="BT38" s="8"/>
      <c r="BU38" s="3"/>
    </row>
    <row r="39" spans="1:73" ht="15.75" thickBot="1">
      <c r="A39" s="7">
        <v>38</v>
      </c>
      <c r="B39" s="7"/>
      <c r="C39" s="9" t="s">
        <v>6162</v>
      </c>
      <c r="D39" s="8" t="s">
        <v>6163</v>
      </c>
      <c r="E39" s="8" t="s">
        <v>11716</v>
      </c>
      <c r="F39" s="9" t="s">
        <v>1459</v>
      </c>
      <c r="G39" s="9">
        <v>20</v>
      </c>
      <c r="H39" s="8" t="s">
        <v>6164</v>
      </c>
      <c r="I39" s="8" t="s">
        <v>73</v>
      </c>
      <c r="J39" s="8" t="s">
        <v>6165</v>
      </c>
      <c r="K39" s="8" t="s">
        <v>6161</v>
      </c>
      <c r="L39" s="9">
        <v>8355923443</v>
      </c>
      <c r="M39" s="9">
        <v>8355923443</v>
      </c>
      <c r="N39" s="9" t="s">
        <v>6166</v>
      </c>
      <c r="O39" s="9" t="s">
        <v>6167</v>
      </c>
      <c r="P39" s="9" t="s">
        <v>1985</v>
      </c>
      <c r="Q39" s="9" t="s">
        <v>160</v>
      </c>
      <c r="R39" s="11">
        <v>43282</v>
      </c>
      <c r="S39" s="9">
        <v>2021</v>
      </c>
      <c r="T39" s="8" t="s">
        <v>6168</v>
      </c>
      <c r="U39" s="9">
        <v>355</v>
      </c>
      <c r="V39" s="12">
        <v>71</v>
      </c>
      <c r="W39" s="9">
        <v>2015</v>
      </c>
      <c r="X39" s="9" t="s">
        <v>79</v>
      </c>
      <c r="Y39" s="8" t="s">
        <v>6169</v>
      </c>
      <c r="Z39" s="9" t="s">
        <v>295</v>
      </c>
      <c r="AA39" s="12" t="s">
        <v>295</v>
      </c>
      <c r="AB39" s="9" t="s">
        <v>295</v>
      </c>
      <c r="AC39" s="9" t="s">
        <v>109</v>
      </c>
      <c r="AD39" s="8" t="s">
        <v>1002</v>
      </c>
      <c r="AE39" s="8" t="s">
        <v>229</v>
      </c>
      <c r="AF39" s="9">
        <v>900</v>
      </c>
      <c r="AG39" s="9">
        <v>78.06</v>
      </c>
      <c r="AH39" s="9">
        <v>2018</v>
      </c>
      <c r="AI39" s="9" t="s">
        <v>112</v>
      </c>
      <c r="AJ39" s="9" t="s">
        <v>113</v>
      </c>
      <c r="AK39" s="9">
        <v>68.03</v>
      </c>
      <c r="AL39" s="9">
        <v>67.97</v>
      </c>
      <c r="AM39" s="9">
        <v>5</v>
      </c>
      <c r="AN39" s="8" t="s">
        <v>295</v>
      </c>
      <c r="AO39" s="8" t="s">
        <v>295</v>
      </c>
      <c r="AP39" s="13">
        <v>6.15</v>
      </c>
      <c r="AQ39" s="13">
        <v>6.19</v>
      </c>
      <c r="AR39" s="13">
        <v>6.03</v>
      </c>
      <c r="AS39" s="9">
        <v>18.37</v>
      </c>
      <c r="AT39" s="9">
        <v>6.1230000000000002</v>
      </c>
      <c r="AU39" s="8" t="s">
        <v>114</v>
      </c>
      <c r="AV39" s="9">
        <v>0</v>
      </c>
      <c r="AW39" s="9">
        <v>2</v>
      </c>
      <c r="AX39" s="9" t="s">
        <v>83</v>
      </c>
      <c r="AY39" s="9" t="s">
        <v>83</v>
      </c>
      <c r="AZ39" s="9" t="s">
        <v>83</v>
      </c>
      <c r="BA39" s="9" t="s">
        <v>83</v>
      </c>
      <c r="BB39" s="8" t="s">
        <v>83</v>
      </c>
      <c r="BC39" s="8" t="s">
        <v>84</v>
      </c>
      <c r="BD39" s="8" t="s">
        <v>295</v>
      </c>
      <c r="BE39" s="8" t="s">
        <v>6170</v>
      </c>
      <c r="BF39" s="8" t="s">
        <v>86</v>
      </c>
      <c r="BG39" s="8" t="s">
        <v>6171</v>
      </c>
      <c r="BH39" s="8" t="s">
        <v>317</v>
      </c>
      <c r="BI39" s="8" t="s">
        <v>89</v>
      </c>
      <c r="BJ39" s="8" t="s">
        <v>295</v>
      </c>
      <c r="BK39" s="8" t="s">
        <v>6172</v>
      </c>
      <c r="BL39" s="8" t="s">
        <v>3203</v>
      </c>
      <c r="BM39" s="8" t="s">
        <v>6173</v>
      </c>
      <c r="BN39" s="8" t="s">
        <v>6174</v>
      </c>
      <c r="BO39" s="14" t="s">
        <v>6175</v>
      </c>
      <c r="BP39" s="14" t="s">
        <v>6176</v>
      </c>
      <c r="BQ39" s="14" t="s">
        <v>6177</v>
      </c>
      <c r="BR39" s="14" t="s">
        <v>6178</v>
      </c>
      <c r="BS39" s="8" t="s">
        <v>81</v>
      </c>
      <c r="BT39" s="8"/>
      <c r="BU39" s="3"/>
    </row>
    <row r="40" spans="1:73" ht="15.75" thickBot="1">
      <c r="A40" s="7">
        <v>39</v>
      </c>
      <c r="B40" s="7"/>
      <c r="C40" s="9" t="s">
        <v>11416</v>
      </c>
      <c r="D40" s="8" t="s">
        <v>11417</v>
      </c>
      <c r="E40" s="8" t="s">
        <v>11716</v>
      </c>
      <c r="F40" s="9" t="s">
        <v>11418</v>
      </c>
      <c r="G40" s="9">
        <v>21</v>
      </c>
      <c r="H40" s="8" t="s">
        <v>11419</v>
      </c>
      <c r="I40" s="8" t="s">
        <v>11420</v>
      </c>
      <c r="J40" s="8" t="s">
        <v>11421</v>
      </c>
      <c r="K40" s="8" t="s">
        <v>11415</v>
      </c>
      <c r="L40" s="9">
        <v>9175120664</v>
      </c>
      <c r="M40" s="9">
        <v>7972099149</v>
      </c>
      <c r="N40" s="9" t="s">
        <v>11422</v>
      </c>
      <c r="O40" s="9">
        <v>696122685520</v>
      </c>
      <c r="P40" s="9" t="s">
        <v>134</v>
      </c>
      <c r="Q40" s="9" t="s">
        <v>160</v>
      </c>
      <c r="R40" s="11">
        <v>43282</v>
      </c>
      <c r="S40" s="9">
        <v>2021</v>
      </c>
      <c r="T40" s="8" t="s">
        <v>11423</v>
      </c>
      <c r="U40" s="9">
        <v>392</v>
      </c>
      <c r="V40" s="12">
        <v>78.400000000000006</v>
      </c>
      <c r="W40" s="9">
        <v>2015</v>
      </c>
      <c r="X40" s="9" t="s">
        <v>79</v>
      </c>
      <c r="Y40" s="8" t="s">
        <v>81</v>
      </c>
      <c r="Z40" s="9" t="s">
        <v>81</v>
      </c>
      <c r="AA40" s="12" t="s">
        <v>81</v>
      </c>
      <c r="AB40" s="9" t="s">
        <v>81</v>
      </c>
      <c r="AC40" s="9" t="s">
        <v>81</v>
      </c>
      <c r="AD40" s="8" t="s">
        <v>11424</v>
      </c>
      <c r="AE40" s="8" t="s">
        <v>163</v>
      </c>
      <c r="AF40" s="9">
        <v>1143</v>
      </c>
      <c r="AG40" s="9">
        <v>71.44</v>
      </c>
      <c r="AH40" s="9">
        <v>2018</v>
      </c>
      <c r="AI40" s="9" t="s">
        <v>112</v>
      </c>
      <c r="AJ40" s="9" t="s">
        <v>113</v>
      </c>
      <c r="AK40" s="9">
        <v>66.5</v>
      </c>
      <c r="AL40" s="9">
        <v>66.53</v>
      </c>
      <c r="AM40" s="9">
        <v>5</v>
      </c>
      <c r="AN40" s="8" t="s">
        <v>81</v>
      </c>
      <c r="AO40" s="8" t="s">
        <v>81</v>
      </c>
      <c r="AP40" s="13">
        <v>5.8</v>
      </c>
      <c r="AQ40" s="13">
        <v>5.46</v>
      </c>
      <c r="AR40" s="13">
        <v>6.15</v>
      </c>
      <c r="AS40" s="9">
        <v>17.41</v>
      </c>
      <c r="AT40" s="9">
        <v>5.8</v>
      </c>
      <c r="AU40" s="8" t="s">
        <v>114</v>
      </c>
      <c r="AV40" s="9">
        <v>0</v>
      </c>
      <c r="AW40" s="9">
        <v>3</v>
      </c>
      <c r="AX40" s="9" t="s">
        <v>83</v>
      </c>
      <c r="AY40" s="9" t="s">
        <v>83</v>
      </c>
      <c r="AZ40" s="9" t="s">
        <v>83</v>
      </c>
      <c r="BA40" s="9" t="s">
        <v>83</v>
      </c>
      <c r="BB40" s="8" t="s">
        <v>83</v>
      </c>
      <c r="BC40" s="8" t="s">
        <v>84</v>
      </c>
      <c r="BD40" s="8" t="s">
        <v>81</v>
      </c>
      <c r="BE40" s="8" t="s">
        <v>11425</v>
      </c>
      <c r="BF40" s="8" t="s">
        <v>5096</v>
      </c>
      <c r="BG40" s="8" t="s">
        <v>11426</v>
      </c>
      <c r="BH40" s="8" t="s">
        <v>317</v>
      </c>
      <c r="BI40" s="8" t="s">
        <v>89</v>
      </c>
      <c r="BJ40" s="8" t="s">
        <v>11427</v>
      </c>
      <c r="BK40" s="8" t="s">
        <v>11428</v>
      </c>
      <c r="BL40" s="8" t="s">
        <v>11429</v>
      </c>
      <c r="BM40" s="8" t="s">
        <v>11430</v>
      </c>
      <c r="BN40" s="8" t="s">
        <v>9549</v>
      </c>
      <c r="BO40" s="14" t="s">
        <v>11431</v>
      </c>
      <c r="BP40" s="14" t="s">
        <v>11432</v>
      </c>
      <c r="BQ40" s="14" t="s">
        <v>11433</v>
      </c>
      <c r="BR40" s="14" t="s">
        <v>11434</v>
      </c>
      <c r="BS40" s="8" t="s">
        <v>81</v>
      </c>
      <c r="BT40" s="8"/>
      <c r="BU40" s="3"/>
    </row>
    <row r="41" spans="1:73" ht="15.75" thickBot="1">
      <c r="A41" s="7">
        <v>1</v>
      </c>
      <c r="B41" s="7"/>
      <c r="C41" s="9" t="s">
        <v>3918</v>
      </c>
      <c r="D41" s="8" t="s">
        <v>3919</v>
      </c>
      <c r="E41" s="8" t="s">
        <v>11717</v>
      </c>
      <c r="F41" s="9" t="s">
        <v>3920</v>
      </c>
      <c r="G41" s="9">
        <v>20</v>
      </c>
      <c r="H41" s="8" t="s">
        <v>3921</v>
      </c>
      <c r="I41" s="8" t="s">
        <v>73</v>
      </c>
      <c r="J41" s="8" t="s">
        <v>3922</v>
      </c>
      <c r="K41" s="8" t="s">
        <v>3917</v>
      </c>
      <c r="L41" s="9">
        <v>8767540636</v>
      </c>
      <c r="M41" s="9">
        <v>8767540636</v>
      </c>
      <c r="N41" s="9" t="s">
        <v>3923</v>
      </c>
      <c r="O41" s="9" t="s">
        <v>3924</v>
      </c>
      <c r="P41" s="9" t="s">
        <v>3925</v>
      </c>
      <c r="Q41" s="9" t="s">
        <v>160</v>
      </c>
      <c r="R41" s="11">
        <v>43282</v>
      </c>
      <c r="S41" s="9">
        <v>2021</v>
      </c>
      <c r="T41" s="8" t="s">
        <v>3926</v>
      </c>
      <c r="U41" s="9">
        <v>345</v>
      </c>
      <c r="V41" s="12">
        <v>69</v>
      </c>
      <c r="W41" s="9">
        <v>2015</v>
      </c>
      <c r="X41" s="9" t="s">
        <v>276</v>
      </c>
      <c r="Y41" s="8" t="s">
        <v>81</v>
      </c>
      <c r="Z41" s="9" t="s">
        <v>81</v>
      </c>
      <c r="AA41" s="12" t="s">
        <v>81</v>
      </c>
      <c r="AB41" s="9" t="s">
        <v>81</v>
      </c>
      <c r="AC41" s="9" t="s">
        <v>109</v>
      </c>
      <c r="AD41" s="8" t="s">
        <v>3927</v>
      </c>
      <c r="AE41" s="8" t="s">
        <v>2375</v>
      </c>
      <c r="AF41" s="9">
        <v>1294</v>
      </c>
      <c r="AG41" s="9">
        <v>80.88</v>
      </c>
      <c r="AH41" s="9">
        <v>2018</v>
      </c>
      <c r="AI41" s="9" t="s">
        <v>112</v>
      </c>
      <c r="AJ41" s="9" t="s">
        <v>113</v>
      </c>
      <c r="AK41" s="9">
        <v>80.290000000000006</v>
      </c>
      <c r="AL41" s="9">
        <v>80.33</v>
      </c>
      <c r="AM41" s="9">
        <v>0</v>
      </c>
      <c r="AN41" s="8" t="s">
        <v>81</v>
      </c>
      <c r="AO41" s="8" t="s">
        <v>81</v>
      </c>
      <c r="AP41" s="13">
        <v>7.42</v>
      </c>
      <c r="AQ41" s="13">
        <v>6.31</v>
      </c>
      <c r="AR41" s="13">
        <v>6.38</v>
      </c>
      <c r="AS41" s="9">
        <v>29.64</v>
      </c>
      <c r="AT41" s="9">
        <v>7.41</v>
      </c>
      <c r="AU41" s="8" t="s">
        <v>338</v>
      </c>
      <c r="AV41" s="9">
        <v>1</v>
      </c>
      <c r="AW41" s="9">
        <v>1</v>
      </c>
      <c r="AX41" s="9" t="s">
        <v>83</v>
      </c>
      <c r="AY41" s="9" t="s">
        <v>83</v>
      </c>
      <c r="AZ41" s="9" t="s">
        <v>83</v>
      </c>
      <c r="BA41" s="9" t="s">
        <v>83</v>
      </c>
      <c r="BB41" s="8" t="s">
        <v>83</v>
      </c>
      <c r="BC41" s="8" t="s">
        <v>84</v>
      </c>
      <c r="BD41" s="8" t="s">
        <v>81</v>
      </c>
      <c r="BE41" s="8" t="s">
        <v>3928</v>
      </c>
      <c r="BF41" s="8" t="s">
        <v>86</v>
      </c>
      <c r="BG41" s="8" t="s">
        <v>3929</v>
      </c>
      <c r="BH41" s="8" t="s">
        <v>86</v>
      </c>
      <c r="BI41" s="8" t="s">
        <v>89</v>
      </c>
      <c r="BJ41" s="8" t="s">
        <v>3930</v>
      </c>
      <c r="BK41" s="8" t="s">
        <v>3931</v>
      </c>
      <c r="BL41" s="8" t="s">
        <v>3932</v>
      </c>
      <c r="BM41" s="8" t="s">
        <v>3933</v>
      </c>
      <c r="BN41" s="8" t="s">
        <v>3934</v>
      </c>
      <c r="BO41" s="14" t="s">
        <v>3935</v>
      </c>
      <c r="BP41" s="14" t="s">
        <v>3936</v>
      </c>
      <c r="BQ41" s="14" t="s">
        <v>3937</v>
      </c>
      <c r="BR41" s="14" t="s">
        <v>3938</v>
      </c>
      <c r="BS41" s="8" t="s">
        <v>81</v>
      </c>
      <c r="BT41" s="13">
        <v>9.5299999999999994</v>
      </c>
      <c r="BU41" s="3"/>
    </row>
    <row r="42" spans="1:73" ht="15.75" thickBot="1">
      <c r="A42" s="7">
        <v>2</v>
      </c>
      <c r="B42" s="7"/>
      <c r="C42" s="9" t="s">
        <v>4903</v>
      </c>
      <c r="D42" s="8" t="s">
        <v>4904</v>
      </c>
      <c r="E42" s="8" t="s">
        <v>11717</v>
      </c>
      <c r="F42" s="10">
        <v>36288</v>
      </c>
      <c r="G42" s="9">
        <v>20</v>
      </c>
      <c r="H42" s="8" t="s">
        <v>4905</v>
      </c>
      <c r="I42" s="8" t="s">
        <v>4905</v>
      </c>
      <c r="J42" s="8" t="s">
        <v>4906</v>
      </c>
      <c r="K42" s="8" t="s">
        <v>4902</v>
      </c>
      <c r="L42" s="9">
        <v>9757510276</v>
      </c>
      <c r="M42" s="9">
        <v>9082882453</v>
      </c>
      <c r="N42" s="9" t="s">
        <v>4907</v>
      </c>
      <c r="O42" s="9">
        <v>370604554268</v>
      </c>
      <c r="P42" s="9" t="s">
        <v>4908</v>
      </c>
      <c r="Q42" s="9" t="s">
        <v>160</v>
      </c>
      <c r="R42" s="11">
        <v>43282</v>
      </c>
      <c r="S42" s="9">
        <v>2021</v>
      </c>
      <c r="T42" s="8" t="s">
        <v>4909</v>
      </c>
      <c r="U42" s="9">
        <v>351</v>
      </c>
      <c r="V42" s="12">
        <v>70.23</v>
      </c>
      <c r="W42" s="9">
        <v>2015</v>
      </c>
      <c r="X42" s="9" t="s">
        <v>79</v>
      </c>
      <c r="Y42" s="8" t="s">
        <v>81</v>
      </c>
      <c r="Z42" s="9" t="s">
        <v>81</v>
      </c>
      <c r="AA42" s="12" t="s">
        <v>81</v>
      </c>
      <c r="AB42" s="9" t="s">
        <v>81</v>
      </c>
      <c r="AC42" s="9" t="s">
        <v>109</v>
      </c>
      <c r="AD42" s="8" t="s">
        <v>490</v>
      </c>
      <c r="AE42" s="8" t="s">
        <v>336</v>
      </c>
      <c r="AF42" s="9">
        <v>1286</v>
      </c>
      <c r="AG42" s="9">
        <v>80.38</v>
      </c>
      <c r="AH42" s="9">
        <v>2018</v>
      </c>
      <c r="AI42" s="9" t="s">
        <v>112</v>
      </c>
      <c r="AJ42" s="9" t="s">
        <v>113</v>
      </c>
      <c r="AK42" s="15">
        <v>0.7994</v>
      </c>
      <c r="AL42" s="15">
        <v>0.80169999999999997</v>
      </c>
      <c r="AM42" s="9">
        <v>0</v>
      </c>
      <c r="AN42" s="8" t="s">
        <v>81</v>
      </c>
      <c r="AO42" s="8" t="s">
        <v>81</v>
      </c>
      <c r="AP42" s="13">
        <v>7.62</v>
      </c>
      <c r="AQ42" s="13">
        <v>7.54</v>
      </c>
      <c r="AR42" s="13">
        <v>6.62</v>
      </c>
      <c r="AS42" s="9">
        <v>21.78</v>
      </c>
      <c r="AT42" s="9">
        <v>7.26</v>
      </c>
      <c r="AU42" s="8" t="s">
        <v>114</v>
      </c>
      <c r="AV42" s="9">
        <v>1</v>
      </c>
      <c r="AW42" s="9">
        <v>0</v>
      </c>
      <c r="AX42" s="9" t="s">
        <v>83</v>
      </c>
      <c r="AY42" s="9" t="s">
        <v>83</v>
      </c>
      <c r="AZ42" s="9" t="s">
        <v>83</v>
      </c>
      <c r="BA42" s="9" t="s">
        <v>83</v>
      </c>
      <c r="BB42" s="8" t="s">
        <v>83</v>
      </c>
      <c r="BC42" s="8" t="s">
        <v>84</v>
      </c>
      <c r="BD42" s="8" t="s">
        <v>81</v>
      </c>
      <c r="BE42" s="8" t="s">
        <v>4910</v>
      </c>
      <c r="BF42" s="8" t="s">
        <v>4911</v>
      </c>
      <c r="BG42" s="8" t="s">
        <v>4912</v>
      </c>
      <c r="BH42" s="8" t="s">
        <v>88</v>
      </c>
      <c r="BI42" s="8" t="s">
        <v>89</v>
      </c>
      <c r="BJ42" s="8" t="s">
        <v>4913</v>
      </c>
      <c r="BK42" s="8" t="s">
        <v>4914</v>
      </c>
      <c r="BL42" s="8" t="s">
        <v>1933</v>
      </c>
      <c r="BM42" s="8" t="s">
        <v>538</v>
      </c>
      <c r="BN42" s="8" t="s">
        <v>3074</v>
      </c>
      <c r="BO42" s="14" t="s">
        <v>4915</v>
      </c>
      <c r="BP42" s="14" t="s">
        <v>4916</v>
      </c>
      <c r="BQ42" s="14" t="s">
        <v>4917</v>
      </c>
      <c r="BR42" s="14" t="s">
        <v>4918</v>
      </c>
      <c r="BS42" s="8" t="s">
        <v>81</v>
      </c>
      <c r="BT42" s="8">
        <f>SUM(AP42:AR42)</f>
        <v>21.78</v>
      </c>
      <c r="BU42" s="3"/>
    </row>
    <row r="43" spans="1:73" ht="15.75" thickBot="1">
      <c r="A43" s="7">
        <v>3</v>
      </c>
      <c r="B43" s="7"/>
      <c r="C43" s="9" t="s">
        <v>6180</v>
      </c>
      <c r="D43" s="8" t="s">
        <v>6181</v>
      </c>
      <c r="E43" s="8" t="s">
        <v>11717</v>
      </c>
      <c r="F43" s="10">
        <v>35498</v>
      </c>
      <c r="G43" s="9">
        <v>22</v>
      </c>
      <c r="H43" s="8" t="s">
        <v>6182</v>
      </c>
      <c r="I43" s="8" t="s">
        <v>81</v>
      </c>
      <c r="J43" s="8" t="s">
        <v>6183</v>
      </c>
      <c r="K43" s="8" t="s">
        <v>6179</v>
      </c>
      <c r="L43" s="9">
        <v>9870917251</v>
      </c>
      <c r="M43" s="9">
        <v>8691922252</v>
      </c>
      <c r="N43" s="9" t="s">
        <v>6184</v>
      </c>
      <c r="O43" s="9">
        <v>693353993294</v>
      </c>
      <c r="P43" s="9" t="s">
        <v>6185</v>
      </c>
      <c r="Q43" s="9" t="s">
        <v>160</v>
      </c>
      <c r="R43" s="11">
        <v>43282</v>
      </c>
      <c r="S43" s="9">
        <v>2021</v>
      </c>
      <c r="T43" s="8" t="s">
        <v>6186</v>
      </c>
      <c r="U43" s="9">
        <v>314</v>
      </c>
      <c r="V43" s="12">
        <v>62.8</v>
      </c>
      <c r="W43" s="9">
        <v>2013</v>
      </c>
      <c r="X43" s="9" t="s">
        <v>79</v>
      </c>
      <c r="Y43" s="8" t="s">
        <v>6187</v>
      </c>
      <c r="Z43" s="9">
        <v>348</v>
      </c>
      <c r="AA43" s="12">
        <v>53.54</v>
      </c>
      <c r="AB43" s="9">
        <v>2016</v>
      </c>
      <c r="AC43" s="9" t="s">
        <v>79</v>
      </c>
      <c r="AD43" s="8" t="s">
        <v>6188</v>
      </c>
      <c r="AE43" s="8" t="s">
        <v>3331</v>
      </c>
      <c r="AF43" s="9">
        <v>1235</v>
      </c>
      <c r="AG43" s="9">
        <v>77.19</v>
      </c>
      <c r="AH43" s="9">
        <v>2018</v>
      </c>
      <c r="AI43" s="9" t="s">
        <v>944</v>
      </c>
      <c r="AJ43" s="9" t="s">
        <v>113</v>
      </c>
      <c r="AK43" s="9">
        <v>72.92</v>
      </c>
      <c r="AL43" s="9">
        <v>73.08</v>
      </c>
      <c r="AM43" s="9">
        <v>0</v>
      </c>
      <c r="AN43" s="8" t="s">
        <v>81</v>
      </c>
      <c r="AO43" s="8" t="s">
        <v>81</v>
      </c>
      <c r="AP43" s="13">
        <v>6.35</v>
      </c>
      <c r="AQ43" s="13">
        <v>6.62</v>
      </c>
      <c r="AR43" s="13">
        <v>7.11</v>
      </c>
      <c r="AS43" s="9">
        <v>20.079999999999998</v>
      </c>
      <c r="AT43" s="9">
        <v>6.6932999999999998</v>
      </c>
      <c r="AU43" s="8" t="s">
        <v>114</v>
      </c>
      <c r="AV43" s="9">
        <v>1</v>
      </c>
      <c r="AW43" s="9">
        <v>0</v>
      </c>
      <c r="AX43" s="9" t="s">
        <v>83</v>
      </c>
      <c r="AY43" s="9" t="s">
        <v>83</v>
      </c>
      <c r="AZ43" s="9" t="s">
        <v>83</v>
      </c>
      <c r="BA43" s="9" t="s">
        <v>83</v>
      </c>
      <c r="BB43" s="8" t="s">
        <v>83</v>
      </c>
      <c r="BC43" s="8" t="s">
        <v>84</v>
      </c>
      <c r="BD43" s="8" t="s">
        <v>81</v>
      </c>
      <c r="BE43" s="8" t="s">
        <v>6189</v>
      </c>
      <c r="BF43" s="8" t="s">
        <v>86</v>
      </c>
      <c r="BG43" s="8" t="s">
        <v>6190</v>
      </c>
      <c r="BH43" s="8" t="s">
        <v>426</v>
      </c>
      <c r="BI43" s="8" t="s">
        <v>89</v>
      </c>
      <c r="BJ43" s="8" t="s">
        <v>6191</v>
      </c>
      <c r="BK43" s="8" t="s">
        <v>6192</v>
      </c>
      <c r="BL43" s="8" t="s">
        <v>81</v>
      </c>
      <c r="BM43" s="8" t="s">
        <v>81</v>
      </c>
      <c r="BN43" s="8" t="s">
        <v>6193</v>
      </c>
      <c r="BO43" s="14" t="s">
        <v>6194</v>
      </c>
      <c r="BP43" s="14" t="s">
        <v>6195</v>
      </c>
      <c r="BQ43" s="14" t="s">
        <v>6196</v>
      </c>
      <c r="BR43" s="14" t="s">
        <v>4918</v>
      </c>
      <c r="BS43" s="8" t="s">
        <v>81</v>
      </c>
      <c r="BT43" s="8"/>
      <c r="BU43" s="3"/>
    </row>
    <row r="44" spans="1:73" ht="15.75" thickBot="1">
      <c r="A44" s="7">
        <v>4</v>
      </c>
      <c r="B44" s="7"/>
      <c r="C44" s="9" t="s">
        <v>7407</v>
      </c>
      <c r="D44" s="8" t="s">
        <v>7408</v>
      </c>
      <c r="E44" s="8" t="s">
        <v>11717</v>
      </c>
      <c r="F44" s="9" t="s">
        <v>7329</v>
      </c>
      <c r="G44" s="9">
        <v>21</v>
      </c>
      <c r="H44" s="8" t="s">
        <v>7409</v>
      </c>
      <c r="I44" s="8" t="s">
        <v>73</v>
      </c>
      <c r="J44" s="8" t="s">
        <v>7410</v>
      </c>
      <c r="K44" s="8" t="s">
        <v>7406</v>
      </c>
      <c r="L44" s="9">
        <v>2228478876</v>
      </c>
      <c r="M44" s="9">
        <v>8286005293</v>
      </c>
      <c r="N44" s="9" t="s">
        <v>7411</v>
      </c>
      <c r="O44" s="9">
        <v>373268068625</v>
      </c>
      <c r="P44" s="9" t="s">
        <v>7412</v>
      </c>
      <c r="Q44" s="9" t="s">
        <v>160</v>
      </c>
      <c r="R44" s="11">
        <v>43282</v>
      </c>
      <c r="S44" s="9">
        <v>2021</v>
      </c>
      <c r="T44" s="8" t="s">
        <v>7413</v>
      </c>
      <c r="U44" s="9">
        <v>331</v>
      </c>
      <c r="V44" s="12">
        <v>66.2</v>
      </c>
      <c r="W44" s="9">
        <v>2015</v>
      </c>
      <c r="X44" s="9" t="s">
        <v>79</v>
      </c>
      <c r="Y44" s="8" t="s">
        <v>81</v>
      </c>
      <c r="Z44" s="9" t="s">
        <v>81</v>
      </c>
      <c r="AA44" s="12" t="s">
        <v>81</v>
      </c>
      <c r="AB44" s="9" t="s">
        <v>81</v>
      </c>
      <c r="AC44" s="9" t="s">
        <v>109</v>
      </c>
      <c r="AD44" s="8" t="s">
        <v>490</v>
      </c>
      <c r="AE44" s="8" t="s">
        <v>3331</v>
      </c>
      <c r="AF44" s="9">
        <v>1131</v>
      </c>
      <c r="AG44" s="9">
        <v>70.69</v>
      </c>
      <c r="AH44" s="9">
        <v>2018</v>
      </c>
      <c r="AI44" s="9" t="s">
        <v>112</v>
      </c>
      <c r="AJ44" s="9" t="s">
        <v>113</v>
      </c>
      <c r="AK44" s="9">
        <v>68.540000000000006</v>
      </c>
      <c r="AL44" s="9">
        <v>68.56</v>
      </c>
      <c r="AM44" s="9">
        <v>0</v>
      </c>
      <c r="AN44" s="8" t="s">
        <v>81</v>
      </c>
      <c r="AO44" s="8" t="s">
        <v>81</v>
      </c>
      <c r="AP44" s="13">
        <v>5.96</v>
      </c>
      <c r="AQ44" s="13">
        <v>4.7300000000000004</v>
      </c>
      <c r="AR44" s="13">
        <v>3.69</v>
      </c>
      <c r="AS44" s="9">
        <v>14.38</v>
      </c>
      <c r="AT44" s="9">
        <v>4.79</v>
      </c>
      <c r="AU44" s="8" t="s">
        <v>114</v>
      </c>
      <c r="AV44" s="9">
        <v>2</v>
      </c>
      <c r="AW44" s="9">
        <v>2</v>
      </c>
      <c r="AX44" s="9" t="s">
        <v>83</v>
      </c>
      <c r="AY44" s="9" t="s">
        <v>83</v>
      </c>
      <c r="AZ44" s="9" t="s">
        <v>83</v>
      </c>
      <c r="BA44" s="9" t="s">
        <v>83</v>
      </c>
      <c r="BB44" s="8" t="s">
        <v>83</v>
      </c>
      <c r="BC44" s="8" t="s">
        <v>84</v>
      </c>
      <c r="BD44" s="8" t="s">
        <v>81</v>
      </c>
      <c r="BE44" s="8" t="s">
        <v>7414</v>
      </c>
      <c r="BF44" s="8" t="s">
        <v>86</v>
      </c>
      <c r="BG44" s="8" t="s">
        <v>7415</v>
      </c>
      <c r="BH44" s="8" t="s">
        <v>86</v>
      </c>
      <c r="BI44" s="8" t="s">
        <v>89</v>
      </c>
      <c r="BJ44" s="8" t="s">
        <v>81</v>
      </c>
      <c r="BK44" s="8" t="s">
        <v>7416</v>
      </c>
      <c r="BL44" s="8" t="s">
        <v>81</v>
      </c>
      <c r="BM44" s="8" t="s">
        <v>81</v>
      </c>
      <c r="BN44" s="8" t="s">
        <v>81</v>
      </c>
      <c r="BO44" s="14" t="s">
        <v>7417</v>
      </c>
      <c r="BP44" s="14" t="s">
        <v>7418</v>
      </c>
      <c r="BQ44" s="14" t="s">
        <v>7419</v>
      </c>
      <c r="BR44" s="14" t="s">
        <v>7420</v>
      </c>
      <c r="BS44" s="8" t="s">
        <v>81</v>
      </c>
      <c r="BT44" s="8"/>
      <c r="BU44" s="3"/>
    </row>
    <row r="45" spans="1:73">
      <c r="A45" s="351">
        <v>1</v>
      </c>
      <c r="B45" s="352"/>
      <c r="C45" s="353" t="s">
        <v>12806</v>
      </c>
      <c r="D45" s="353" t="s">
        <v>12805</v>
      </c>
      <c r="E45" s="336" t="s">
        <v>13183</v>
      </c>
      <c r="F45" s="355">
        <v>36629</v>
      </c>
      <c r="G45" s="356">
        <v>20</v>
      </c>
      <c r="H45" s="357" t="s">
        <v>81</v>
      </c>
      <c r="I45" s="357" t="s">
        <v>12807</v>
      </c>
      <c r="J45" s="358" t="s">
        <v>12808</v>
      </c>
      <c r="K45" s="359" t="s">
        <v>12809</v>
      </c>
      <c r="L45" s="356">
        <v>8655495928</v>
      </c>
      <c r="M45" s="356">
        <v>7506969214</v>
      </c>
      <c r="N45" s="356" t="s">
        <v>12810</v>
      </c>
      <c r="O45" s="356" t="s">
        <v>12811</v>
      </c>
      <c r="P45" s="356" t="s">
        <v>81</v>
      </c>
      <c r="Q45" s="360" t="s">
        <v>160</v>
      </c>
      <c r="R45" s="361">
        <v>2018</v>
      </c>
      <c r="S45" s="361">
        <v>2021</v>
      </c>
      <c r="T45" s="362" t="s">
        <v>12812</v>
      </c>
      <c r="U45" s="361">
        <v>407</v>
      </c>
      <c r="V45" s="361">
        <v>81.400000000000006</v>
      </c>
      <c r="W45" s="361">
        <v>2015</v>
      </c>
      <c r="X45" s="361" t="s">
        <v>336</v>
      </c>
      <c r="Y45" s="362" t="s">
        <v>81</v>
      </c>
      <c r="Z45" s="363" t="s">
        <v>81</v>
      </c>
      <c r="AA45" s="361" t="s">
        <v>81</v>
      </c>
      <c r="AB45" s="361" t="s">
        <v>81</v>
      </c>
      <c r="AC45" s="361" t="s">
        <v>81</v>
      </c>
      <c r="AD45" s="362" t="s">
        <v>3011</v>
      </c>
      <c r="AE45" s="362" t="s">
        <v>336</v>
      </c>
      <c r="AF45" s="361">
        <v>1700</v>
      </c>
      <c r="AG45" s="361">
        <v>76.650000000000006</v>
      </c>
      <c r="AH45" s="361">
        <v>2018</v>
      </c>
      <c r="AI45" s="361">
        <v>3</v>
      </c>
      <c r="AJ45" s="351" t="s">
        <v>12798</v>
      </c>
      <c r="AK45" s="361">
        <v>67.94</v>
      </c>
      <c r="AL45" s="361">
        <v>67.53</v>
      </c>
      <c r="AM45" s="361">
        <v>1</v>
      </c>
      <c r="AN45" s="362" t="s">
        <v>81</v>
      </c>
      <c r="AO45" s="362" t="s">
        <v>81</v>
      </c>
      <c r="AP45" s="364">
        <v>7.3</v>
      </c>
      <c r="AQ45" s="364">
        <v>8.3000000000000007</v>
      </c>
      <c r="AR45" s="364">
        <v>8.3000000000000007</v>
      </c>
      <c r="AS45" s="361">
        <v>33.6</v>
      </c>
      <c r="AT45" s="361">
        <v>8.4</v>
      </c>
      <c r="AU45" s="361">
        <v>40</v>
      </c>
      <c r="AV45" s="361">
        <v>0</v>
      </c>
      <c r="AW45" s="361">
        <v>0</v>
      </c>
      <c r="AX45" s="361">
        <v>0</v>
      </c>
      <c r="AY45" s="361" t="s">
        <v>81</v>
      </c>
      <c r="AZ45" s="361">
        <v>0</v>
      </c>
      <c r="BA45" s="361">
        <v>0</v>
      </c>
      <c r="BB45" s="362" t="s">
        <v>3203</v>
      </c>
      <c r="BC45" s="362" t="s">
        <v>81</v>
      </c>
      <c r="BD45" s="362" t="s">
        <v>81</v>
      </c>
      <c r="BE45" s="362" t="s">
        <v>12813</v>
      </c>
      <c r="BF45" s="362" t="s">
        <v>5096</v>
      </c>
      <c r="BG45" s="362" t="s">
        <v>12814</v>
      </c>
      <c r="BH45" s="362" t="s">
        <v>317</v>
      </c>
      <c r="BI45" s="362" t="s">
        <v>89</v>
      </c>
      <c r="BJ45" s="362" t="s">
        <v>89</v>
      </c>
      <c r="BK45" s="362" t="s">
        <v>89</v>
      </c>
      <c r="BL45" s="362" t="s">
        <v>3203</v>
      </c>
      <c r="BM45" s="362" t="s">
        <v>3203</v>
      </c>
      <c r="BN45" s="362" t="s">
        <v>12815</v>
      </c>
      <c r="BO45" s="361"/>
      <c r="BP45" s="361"/>
      <c r="BQ45" s="365" t="s">
        <v>12816</v>
      </c>
      <c r="BR45" s="366" t="s">
        <v>12817</v>
      </c>
      <c r="BS45" s="362" t="s">
        <v>81</v>
      </c>
      <c r="BT45" s="364">
        <v>9.6999999999999993</v>
      </c>
      <c r="BU45" s="354"/>
    </row>
    <row r="46" spans="1:73">
      <c r="A46" s="55">
        <v>2</v>
      </c>
      <c r="B46" s="323"/>
      <c r="C46" s="55" t="s">
        <v>12819</v>
      </c>
      <c r="D46" s="323" t="s">
        <v>12818</v>
      </c>
      <c r="E46" s="323" t="s">
        <v>13183</v>
      </c>
      <c r="F46" s="346">
        <v>36433</v>
      </c>
      <c r="G46" s="347">
        <v>21</v>
      </c>
      <c r="H46" s="367" t="s">
        <v>12820</v>
      </c>
      <c r="I46" s="367" t="s">
        <v>12821</v>
      </c>
      <c r="J46" s="368" t="s">
        <v>12822</v>
      </c>
      <c r="K46" s="368" t="s">
        <v>12823</v>
      </c>
      <c r="L46" s="347">
        <v>7755914593</v>
      </c>
      <c r="M46" s="347">
        <v>8793343516</v>
      </c>
      <c r="N46" s="347" t="s">
        <v>12824</v>
      </c>
      <c r="O46" s="347">
        <v>817876261341</v>
      </c>
      <c r="P46" s="333"/>
      <c r="Q46" s="322" t="s">
        <v>160</v>
      </c>
      <c r="R46" s="347">
        <v>2018</v>
      </c>
      <c r="S46" s="347">
        <v>2021</v>
      </c>
      <c r="T46" s="348" t="s">
        <v>12825</v>
      </c>
      <c r="U46" s="347">
        <v>420</v>
      </c>
      <c r="V46" s="347">
        <v>82.2</v>
      </c>
      <c r="W46" s="347">
        <v>2015</v>
      </c>
      <c r="X46" s="237" t="s">
        <v>79</v>
      </c>
      <c r="Y46" s="348" t="s">
        <v>81</v>
      </c>
      <c r="Z46" s="347" t="s">
        <v>81</v>
      </c>
      <c r="AA46" s="347" t="s">
        <v>81</v>
      </c>
      <c r="AB46" s="347" t="s">
        <v>81</v>
      </c>
      <c r="AC46" s="347" t="s">
        <v>81</v>
      </c>
      <c r="AD46" s="348" t="s">
        <v>12826</v>
      </c>
      <c r="AE46" s="348" t="s">
        <v>336</v>
      </c>
      <c r="AF46" s="347">
        <v>1602</v>
      </c>
      <c r="AG46" s="347">
        <v>85.25</v>
      </c>
      <c r="AH46" s="347">
        <v>2018</v>
      </c>
      <c r="AI46" s="347">
        <v>3</v>
      </c>
      <c r="AJ46" s="347" t="s">
        <v>12827</v>
      </c>
      <c r="AK46" s="347">
        <v>81.38</v>
      </c>
      <c r="AL46" s="347">
        <v>81.38</v>
      </c>
      <c r="AM46" s="347">
        <v>1</v>
      </c>
      <c r="AN46" s="348"/>
      <c r="AO46" s="348"/>
      <c r="AP46" s="369">
        <v>6.57</v>
      </c>
      <c r="AQ46" s="369">
        <v>5.84</v>
      </c>
      <c r="AR46" s="369">
        <v>6.42</v>
      </c>
      <c r="AS46" s="347">
        <v>8</v>
      </c>
      <c r="AT46" s="347">
        <v>6.7</v>
      </c>
      <c r="AU46" s="347">
        <v>6.7</v>
      </c>
      <c r="AV46" s="347">
        <v>0</v>
      </c>
      <c r="AW46" s="347">
        <v>1</v>
      </c>
      <c r="AX46" s="347">
        <v>0</v>
      </c>
      <c r="AY46" s="237" t="s">
        <v>81</v>
      </c>
      <c r="AZ46" s="347">
        <v>0</v>
      </c>
      <c r="BA46" s="347">
        <v>0</v>
      </c>
      <c r="BB46" s="348">
        <v>0</v>
      </c>
      <c r="BC46" s="236" t="s">
        <v>3203</v>
      </c>
      <c r="BD46" s="236" t="s">
        <v>81</v>
      </c>
      <c r="BE46" s="348" t="s">
        <v>12829</v>
      </c>
      <c r="BF46" s="348" t="s">
        <v>12830</v>
      </c>
      <c r="BG46" s="348" t="s">
        <v>12831</v>
      </c>
      <c r="BH46" s="348" t="s">
        <v>601</v>
      </c>
      <c r="BI46" s="328" t="s">
        <v>89</v>
      </c>
      <c r="BJ46" s="236" t="s">
        <v>81</v>
      </c>
      <c r="BK46" s="348" t="s">
        <v>12833</v>
      </c>
      <c r="BL46" s="348" t="s">
        <v>81</v>
      </c>
      <c r="BM46" s="348" t="s">
        <v>12834</v>
      </c>
      <c r="BN46" s="236" t="s">
        <v>12835</v>
      </c>
      <c r="BO46" s="333"/>
      <c r="BP46" s="370" t="s">
        <v>12836</v>
      </c>
      <c r="BQ46" s="371" t="s">
        <v>12837</v>
      </c>
      <c r="BR46" s="371" t="s">
        <v>12838</v>
      </c>
      <c r="BS46" s="349" t="s">
        <v>81</v>
      </c>
      <c r="BT46" s="369">
        <v>8</v>
      </c>
      <c r="BU46" s="323"/>
    </row>
    <row r="47" spans="1:73">
      <c r="A47" s="55">
        <v>3</v>
      </c>
      <c r="B47" s="323"/>
      <c r="C47" s="55" t="s">
        <v>12877</v>
      </c>
      <c r="D47" s="323" t="s">
        <v>12876</v>
      </c>
      <c r="E47" s="323" t="s">
        <v>13183</v>
      </c>
      <c r="F47" s="346">
        <v>36521</v>
      </c>
      <c r="G47" s="347">
        <v>20</v>
      </c>
      <c r="H47" s="367" t="s">
        <v>12878</v>
      </c>
      <c r="I47" s="367" t="s">
        <v>2865</v>
      </c>
      <c r="J47" s="368" t="s">
        <v>12879</v>
      </c>
      <c r="K47" s="368" t="s">
        <v>12880</v>
      </c>
      <c r="L47" s="347" t="s">
        <v>12881</v>
      </c>
      <c r="M47" s="347">
        <v>7977299908</v>
      </c>
      <c r="N47" s="347" t="s">
        <v>12882</v>
      </c>
      <c r="O47" s="347">
        <v>993274744576</v>
      </c>
      <c r="P47" s="333"/>
      <c r="Q47" s="322" t="s">
        <v>160</v>
      </c>
      <c r="R47" s="347">
        <v>2018</v>
      </c>
      <c r="S47" s="347">
        <v>2021</v>
      </c>
      <c r="T47" s="348" t="s">
        <v>12883</v>
      </c>
      <c r="U47" s="347">
        <v>416</v>
      </c>
      <c r="V47" s="347">
        <v>83.2</v>
      </c>
      <c r="W47" s="347">
        <v>2015</v>
      </c>
      <c r="X47" s="237" t="s">
        <v>12865</v>
      </c>
      <c r="Y47" s="348" t="s">
        <v>81</v>
      </c>
      <c r="Z47" s="347" t="s">
        <v>81</v>
      </c>
      <c r="AA47" s="347" t="s">
        <v>81</v>
      </c>
      <c r="AB47" s="347" t="s">
        <v>81</v>
      </c>
      <c r="AC47" s="347" t="s">
        <v>81</v>
      </c>
      <c r="AD47" s="348" t="s">
        <v>12884</v>
      </c>
      <c r="AE47" s="348" t="s">
        <v>336</v>
      </c>
      <c r="AF47" s="347">
        <v>1371</v>
      </c>
      <c r="AG47" s="347">
        <v>80.650000000000006</v>
      </c>
      <c r="AH47" s="347">
        <v>2018</v>
      </c>
      <c r="AI47" s="347">
        <v>3</v>
      </c>
      <c r="AJ47" s="347" t="s">
        <v>12827</v>
      </c>
      <c r="AK47" s="347">
        <v>663</v>
      </c>
      <c r="AL47" s="347">
        <v>81.25</v>
      </c>
      <c r="AM47" s="347">
        <v>0</v>
      </c>
      <c r="AN47" s="348" t="s">
        <v>81</v>
      </c>
      <c r="AO47" s="348" t="s">
        <v>81</v>
      </c>
      <c r="AP47" s="369">
        <v>7.19</v>
      </c>
      <c r="AQ47" s="369">
        <v>6.67</v>
      </c>
      <c r="AR47" s="369">
        <v>8.9600000000000009</v>
      </c>
      <c r="AS47" s="347"/>
      <c r="AT47" s="347">
        <v>8.09</v>
      </c>
      <c r="AU47" s="347"/>
      <c r="AV47" s="347">
        <v>0</v>
      </c>
      <c r="AW47" s="347">
        <v>0</v>
      </c>
      <c r="AX47" s="347">
        <v>0</v>
      </c>
      <c r="AY47" s="237">
        <v>0</v>
      </c>
      <c r="AZ47" s="347">
        <v>0</v>
      </c>
      <c r="BA47" s="347">
        <v>0</v>
      </c>
      <c r="BB47" s="348"/>
      <c r="BC47" s="236" t="s">
        <v>84</v>
      </c>
      <c r="BD47" s="236" t="s">
        <v>81</v>
      </c>
      <c r="BE47" s="348" t="s">
        <v>12885</v>
      </c>
      <c r="BF47" s="348" t="s">
        <v>12886</v>
      </c>
      <c r="BG47" s="348" t="s">
        <v>12887</v>
      </c>
      <c r="BH47" s="348" t="s">
        <v>358</v>
      </c>
      <c r="BI47" s="328" t="s">
        <v>12832</v>
      </c>
      <c r="BJ47" s="236" t="s">
        <v>81</v>
      </c>
      <c r="BK47" s="348" t="s">
        <v>12888</v>
      </c>
      <c r="BL47" s="348"/>
      <c r="BM47" s="348"/>
      <c r="BN47" s="236"/>
      <c r="BO47" s="333"/>
      <c r="BP47" s="370"/>
      <c r="BQ47" s="371"/>
      <c r="BR47" s="371"/>
      <c r="BS47" s="349"/>
      <c r="BT47" s="369">
        <v>9.4600000000000009</v>
      </c>
      <c r="BU47" s="323"/>
    </row>
    <row r="48" spans="1:73">
      <c r="A48" s="55">
        <v>4</v>
      </c>
      <c r="B48" s="323"/>
      <c r="C48" s="55" t="s">
        <v>12889</v>
      </c>
      <c r="D48" s="323" t="s">
        <v>13070</v>
      </c>
      <c r="E48" s="323" t="s">
        <v>13183</v>
      </c>
      <c r="F48" s="346">
        <v>36317</v>
      </c>
      <c r="G48" s="347">
        <v>21</v>
      </c>
      <c r="H48" s="367" t="s">
        <v>12890</v>
      </c>
      <c r="I48" s="367" t="s">
        <v>12891</v>
      </c>
      <c r="J48" s="368" t="s">
        <v>12892</v>
      </c>
      <c r="K48" s="368" t="s">
        <v>12893</v>
      </c>
      <c r="L48" s="347">
        <v>9869545950</v>
      </c>
      <c r="M48" s="347">
        <v>9930618286</v>
      </c>
      <c r="N48" s="347" t="s">
        <v>12894</v>
      </c>
      <c r="O48" s="347">
        <v>695167716215</v>
      </c>
      <c r="P48" s="333"/>
      <c r="Q48" s="322" t="s">
        <v>160</v>
      </c>
      <c r="R48" s="347">
        <v>2018</v>
      </c>
      <c r="S48" s="347">
        <v>2021</v>
      </c>
      <c r="T48" s="348" t="s">
        <v>12895</v>
      </c>
      <c r="U48" s="347">
        <v>403</v>
      </c>
      <c r="V48" s="347">
        <v>80.599999999999994</v>
      </c>
      <c r="W48" s="347" t="s">
        <v>12896</v>
      </c>
      <c r="X48" s="237" t="s">
        <v>3372</v>
      </c>
      <c r="Y48" s="348" t="s">
        <v>81</v>
      </c>
      <c r="Z48" s="347" t="s">
        <v>81</v>
      </c>
      <c r="AA48" s="347" t="s">
        <v>81</v>
      </c>
      <c r="AB48" s="347" t="s">
        <v>81</v>
      </c>
      <c r="AC48" s="347" t="s">
        <v>81</v>
      </c>
      <c r="AD48" s="348" t="s">
        <v>12897</v>
      </c>
      <c r="AE48" s="348" t="s">
        <v>336</v>
      </c>
      <c r="AF48" s="347">
        <v>658</v>
      </c>
      <c r="AG48" s="347">
        <v>82.25</v>
      </c>
      <c r="AH48" s="347">
        <v>2018</v>
      </c>
      <c r="AI48" s="347">
        <v>3</v>
      </c>
      <c r="AJ48" s="347"/>
      <c r="AK48" s="347">
        <v>731</v>
      </c>
      <c r="AL48" s="347">
        <v>81.709999999999994</v>
      </c>
      <c r="AM48" s="347">
        <v>0</v>
      </c>
      <c r="AN48" s="348">
        <v>0</v>
      </c>
      <c r="AO48" s="348">
        <v>0</v>
      </c>
      <c r="AP48" s="369">
        <v>7.23</v>
      </c>
      <c r="AQ48" s="369">
        <v>7.23</v>
      </c>
      <c r="AR48" s="369">
        <v>7.76</v>
      </c>
      <c r="AS48" s="347">
        <v>70.75</v>
      </c>
      <c r="AT48" s="347">
        <v>7.94</v>
      </c>
      <c r="AU48" s="347"/>
      <c r="AV48" s="347">
        <v>0</v>
      </c>
      <c r="AW48" s="347">
        <v>0</v>
      </c>
      <c r="AX48" s="347">
        <v>0</v>
      </c>
      <c r="AY48" s="237">
        <v>0</v>
      </c>
      <c r="AZ48" s="347">
        <v>0</v>
      </c>
      <c r="BA48" s="347">
        <v>0</v>
      </c>
      <c r="BB48" s="348">
        <v>0</v>
      </c>
      <c r="BC48" s="236" t="s">
        <v>3203</v>
      </c>
      <c r="BD48" s="236" t="s">
        <v>3203</v>
      </c>
      <c r="BE48" s="348" t="s">
        <v>12898</v>
      </c>
      <c r="BF48" s="348" t="s">
        <v>187</v>
      </c>
      <c r="BG48" s="348" t="s">
        <v>12899</v>
      </c>
      <c r="BH48" s="348" t="s">
        <v>12900</v>
      </c>
      <c r="BI48" s="328" t="s">
        <v>89</v>
      </c>
      <c r="BJ48" s="236" t="s">
        <v>680</v>
      </c>
      <c r="BK48" s="348" t="s">
        <v>680</v>
      </c>
      <c r="BL48" s="348"/>
      <c r="BM48" s="348"/>
      <c r="BN48" s="236" t="s">
        <v>12901</v>
      </c>
      <c r="BO48" s="333" t="s">
        <v>12902</v>
      </c>
      <c r="BP48" s="370" t="s">
        <v>12903</v>
      </c>
      <c r="BQ48" s="371"/>
      <c r="BR48" s="371"/>
      <c r="BS48" s="349"/>
      <c r="BT48" s="369">
        <v>9.5399999999999991</v>
      </c>
      <c r="BU48" s="323"/>
    </row>
    <row r="49" spans="1:73">
      <c r="A49" s="55">
        <v>5</v>
      </c>
      <c r="B49" s="323"/>
      <c r="C49" s="55" t="s">
        <v>13091</v>
      </c>
      <c r="D49" s="323" t="s">
        <v>13090</v>
      </c>
      <c r="E49" s="323" t="s">
        <v>13183</v>
      </c>
      <c r="F49" s="346">
        <v>36441</v>
      </c>
      <c r="G49" s="347">
        <v>21</v>
      </c>
      <c r="H49" s="367" t="s">
        <v>13092</v>
      </c>
      <c r="I49" s="367" t="s">
        <v>13092</v>
      </c>
      <c r="J49" s="368" t="s">
        <v>13093</v>
      </c>
      <c r="K49" s="368" t="s">
        <v>13094</v>
      </c>
      <c r="L49" s="347">
        <v>9029534349</v>
      </c>
      <c r="M49" s="347">
        <v>8652182922</v>
      </c>
      <c r="N49" s="347" t="s">
        <v>13095</v>
      </c>
      <c r="O49" s="347">
        <v>249164640193</v>
      </c>
      <c r="P49" s="333" t="s">
        <v>81</v>
      </c>
      <c r="Q49" s="322" t="s">
        <v>160</v>
      </c>
      <c r="R49" s="347" t="s">
        <v>1647</v>
      </c>
      <c r="S49" s="347">
        <v>2021</v>
      </c>
      <c r="T49" s="348" t="s">
        <v>13096</v>
      </c>
      <c r="U49" s="347">
        <v>423</v>
      </c>
      <c r="V49" s="347">
        <v>84.6</v>
      </c>
      <c r="W49" s="347">
        <v>2015</v>
      </c>
      <c r="X49" s="237" t="s">
        <v>20</v>
      </c>
      <c r="Y49" s="348" t="s">
        <v>81</v>
      </c>
      <c r="Z49" s="347" t="s">
        <v>81</v>
      </c>
      <c r="AA49" s="347" t="s">
        <v>81</v>
      </c>
      <c r="AB49" s="347" t="s">
        <v>81</v>
      </c>
      <c r="AC49" s="347" t="s">
        <v>81</v>
      </c>
      <c r="AD49" s="348" t="s">
        <v>13097</v>
      </c>
      <c r="AE49" s="348" t="s">
        <v>336</v>
      </c>
      <c r="AF49" s="347">
        <v>1423</v>
      </c>
      <c r="AG49" s="347">
        <v>83.71</v>
      </c>
      <c r="AH49" s="347">
        <v>2018</v>
      </c>
      <c r="AI49" s="347">
        <v>3</v>
      </c>
      <c r="AJ49" s="347" t="s">
        <v>12798</v>
      </c>
      <c r="AK49" s="347">
        <v>83.71</v>
      </c>
      <c r="AL49" s="347">
        <v>80.13</v>
      </c>
      <c r="AM49" s="347">
        <v>0</v>
      </c>
      <c r="AN49" s="348" t="s">
        <v>81</v>
      </c>
      <c r="AO49" s="348" t="s">
        <v>81</v>
      </c>
      <c r="AP49" s="369">
        <v>9</v>
      </c>
      <c r="AQ49" s="369">
        <v>8.76</v>
      </c>
      <c r="AR49" s="369">
        <v>9.11</v>
      </c>
      <c r="AS49" s="347">
        <v>9.2200000000000006</v>
      </c>
      <c r="AT49" s="347">
        <v>9.2200000000000006</v>
      </c>
      <c r="AU49" s="347">
        <v>9.2200000000000006</v>
      </c>
      <c r="AV49" s="347">
        <v>0</v>
      </c>
      <c r="AW49" s="347">
        <v>0</v>
      </c>
      <c r="AX49" s="347" t="s">
        <v>81</v>
      </c>
      <c r="AY49" s="237" t="s">
        <v>81</v>
      </c>
      <c r="AZ49" s="347">
        <v>0</v>
      </c>
      <c r="BA49" s="347">
        <v>0</v>
      </c>
      <c r="BB49" s="348" t="s">
        <v>3203</v>
      </c>
      <c r="BC49" s="236" t="s">
        <v>3203</v>
      </c>
      <c r="BD49" s="236" t="s">
        <v>81</v>
      </c>
      <c r="BE49" s="348" t="s">
        <v>13098</v>
      </c>
      <c r="BF49" s="348" t="s">
        <v>86</v>
      </c>
      <c r="BG49" s="348" t="s">
        <v>13099</v>
      </c>
      <c r="BH49" s="348" t="s">
        <v>118</v>
      </c>
      <c r="BI49" s="328" t="s">
        <v>12422</v>
      </c>
      <c r="BJ49" s="236" t="s">
        <v>13100</v>
      </c>
      <c r="BK49" s="348" t="s">
        <v>13101</v>
      </c>
      <c r="BL49" s="348" t="s">
        <v>13102</v>
      </c>
      <c r="BM49" s="348" t="s">
        <v>81</v>
      </c>
      <c r="BN49" s="236" t="s">
        <v>13103</v>
      </c>
      <c r="BO49" s="333" t="s">
        <v>13104</v>
      </c>
      <c r="BP49" s="370" t="s">
        <v>13105</v>
      </c>
      <c r="BQ49" s="371" t="s">
        <v>13106</v>
      </c>
      <c r="BR49" s="371" t="s">
        <v>13107</v>
      </c>
      <c r="BS49" s="350" t="s">
        <v>13108</v>
      </c>
      <c r="BT49" s="369">
        <v>10</v>
      </c>
      <c r="BU49" s="323"/>
    </row>
    <row r="50" spans="1:73">
      <c r="A50" s="55">
        <v>6</v>
      </c>
      <c r="B50" s="323"/>
      <c r="C50" s="55" t="s">
        <v>13122</v>
      </c>
      <c r="D50" s="323" t="s">
        <v>13123</v>
      </c>
      <c r="E50" s="323" t="s">
        <v>13183</v>
      </c>
      <c r="F50" s="346">
        <v>36452</v>
      </c>
      <c r="G50" s="347">
        <v>21</v>
      </c>
      <c r="H50" s="367" t="s">
        <v>13121</v>
      </c>
      <c r="I50" s="367" t="s">
        <v>13121</v>
      </c>
      <c r="J50" s="368" t="s">
        <v>13120</v>
      </c>
      <c r="K50" s="368" t="s">
        <v>13119</v>
      </c>
      <c r="L50" s="347">
        <v>9820288084</v>
      </c>
      <c r="M50" s="347">
        <v>8879427323</v>
      </c>
      <c r="N50" s="347" t="s">
        <v>13118</v>
      </c>
      <c r="O50" s="347">
        <v>539948334713</v>
      </c>
      <c r="P50" s="333" t="s">
        <v>81</v>
      </c>
      <c r="Q50" s="322" t="s">
        <v>160</v>
      </c>
      <c r="R50" s="347" t="s">
        <v>1647</v>
      </c>
      <c r="S50" s="347">
        <v>2021</v>
      </c>
      <c r="T50" s="348" t="s">
        <v>13124</v>
      </c>
      <c r="U50" s="347">
        <v>401</v>
      </c>
      <c r="V50" s="347">
        <v>80.2</v>
      </c>
      <c r="W50" s="347">
        <v>2015</v>
      </c>
      <c r="X50" s="237" t="s">
        <v>20</v>
      </c>
      <c r="Y50" s="348" t="s">
        <v>81</v>
      </c>
      <c r="Z50" s="347" t="s">
        <v>81</v>
      </c>
      <c r="AA50" s="347" t="s">
        <v>81</v>
      </c>
      <c r="AB50" s="347" t="s">
        <v>81</v>
      </c>
      <c r="AC50" s="347" t="s">
        <v>81</v>
      </c>
      <c r="AD50" s="348" t="s">
        <v>5265</v>
      </c>
      <c r="AE50" s="348" t="s">
        <v>336</v>
      </c>
      <c r="AF50" s="347">
        <v>1405</v>
      </c>
      <c r="AG50" s="347">
        <v>82.65</v>
      </c>
      <c r="AH50" s="347">
        <v>2018</v>
      </c>
      <c r="AI50" s="347">
        <v>3</v>
      </c>
      <c r="AJ50" s="347" t="s">
        <v>12446</v>
      </c>
      <c r="AK50" s="347">
        <v>71.86</v>
      </c>
      <c r="AL50" s="347">
        <v>71.48</v>
      </c>
      <c r="AM50" s="347">
        <v>4</v>
      </c>
      <c r="AN50" s="348" t="s">
        <v>81</v>
      </c>
      <c r="AO50" s="348" t="s">
        <v>81</v>
      </c>
      <c r="AP50" s="369">
        <v>7.88</v>
      </c>
      <c r="AQ50" s="369">
        <v>7.27</v>
      </c>
      <c r="AR50" s="369">
        <v>7.46</v>
      </c>
      <c r="AS50" s="347">
        <v>7.84</v>
      </c>
      <c r="AT50" s="347">
        <v>7.84</v>
      </c>
      <c r="AU50" s="347">
        <v>7.84</v>
      </c>
      <c r="AV50" s="347">
        <v>0</v>
      </c>
      <c r="AW50" s="347">
        <v>0</v>
      </c>
      <c r="AX50" s="347" t="s">
        <v>81</v>
      </c>
      <c r="AY50" s="237" t="s">
        <v>81</v>
      </c>
      <c r="AZ50" s="347">
        <v>0</v>
      </c>
      <c r="BA50" s="347">
        <v>0</v>
      </c>
      <c r="BB50" s="348" t="s">
        <v>84</v>
      </c>
      <c r="BC50" s="236" t="s">
        <v>3203</v>
      </c>
      <c r="BD50" s="236" t="s">
        <v>81</v>
      </c>
      <c r="BE50" s="348" t="s">
        <v>13117</v>
      </c>
      <c r="BF50" s="348" t="s">
        <v>86</v>
      </c>
      <c r="BG50" s="348" t="s">
        <v>13116</v>
      </c>
      <c r="BH50" s="348" t="s">
        <v>2605</v>
      </c>
      <c r="BI50" s="328" t="s">
        <v>12422</v>
      </c>
      <c r="BJ50" s="236" t="s">
        <v>13100</v>
      </c>
      <c r="BK50" s="348" t="s">
        <v>13115</v>
      </c>
      <c r="BL50" s="348" t="s">
        <v>13114</v>
      </c>
      <c r="BM50" s="348" t="s">
        <v>81</v>
      </c>
      <c r="BN50" s="236" t="s">
        <v>13113</v>
      </c>
      <c r="BO50" s="333" t="s">
        <v>13112</v>
      </c>
      <c r="BP50" s="370" t="s">
        <v>13111</v>
      </c>
      <c r="BQ50" s="371" t="s">
        <v>13110</v>
      </c>
      <c r="BR50" s="371" t="s">
        <v>13109</v>
      </c>
      <c r="BS50" s="350" t="s">
        <v>13108</v>
      </c>
      <c r="BT50" s="369">
        <v>8.73</v>
      </c>
      <c r="BU50" s="323"/>
    </row>
    <row r="52" spans="1:73" ht="15.75" thickBot="1"/>
    <row r="53" spans="1:73" ht="16.5" thickTop="1" thickBot="1">
      <c r="BT53" s="188"/>
    </row>
    <row r="54" spans="1:73" ht="15.75" thickTop="1"/>
  </sheetData>
  <sortState ref="A4:BV42">
    <sortCondition descending="1" ref="AT4:AT42"/>
  </sortState>
  <conditionalFormatting sqref="C45">
    <cfRule type="duplicateValues" dxfId="3" priority="14"/>
  </conditionalFormatting>
  <hyperlinks>
    <hyperlink ref="BO42" r:id="rId1"/>
    <hyperlink ref="BP42" r:id="rId2"/>
    <hyperlink ref="BQ42" r:id="rId3"/>
    <hyperlink ref="BR42" r:id="rId4"/>
    <hyperlink ref="BO19" r:id="rId5"/>
    <hyperlink ref="BP19" r:id="rId6"/>
    <hyperlink ref="BQ19" r:id="rId7"/>
    <hyperlink ref="BR19" r:id="rId8"/>
    <hyperlink ref="BS19" r:id="rId9"/>
    <hyperlink ref="BO29" r:id="rId10"/>
    <hyperlink ref="BP29" r:id="rId11"/>
    <hyperlink ref="BQ29" r:id="rId12"/>
    <hyperlink ref="BR29" r:id="rId13"/>
    <hyperlink ref="BO8" r:id="rId14"/>
    <hyperlink ref="BP8" r:id="rId15"/>
    <hyperlink ref="BQ8" r:id="rId16"/>
    <hyperlink ref="BR8" r:id="rId17"/>
    <hyperlink ref="BO7" r:id="rId18"/>
    <hyperlink ref="BP7" r:id="rId19"/>
    <hyperlink ref="BQ7" r:id="rId20"/>
    <hyperlink ref="BR7" r:id="rId21" display="http://www.linkedin.com/in/siddharth-padmanabhan-4900b414b"/>
    <hyperlink ref="BO14" r:id="rId22"/>
    <hyperlink ref="BP14" r:id="rId23"/>
    <hyperlink ref="BQ14" r:id="rId24"/>
    <hyperlink ref="BR14" r:id="rId25"/>
    <hyperlink ref="BO9" r:id="rId26"/>
    <hyperlink ref="BP9" r:id="rId27"/>
    <hyperlink ref="BQ9" r:id="rId28"/>
    <hyperlink ref="BR9" r:id="rId29"/>
    <hyperlink ref="BO18" r:id="rId30"/>
    <hyperlink ref="BP18" r:id="rId31"/>
    <hyperlink ref="BQ18" r:id="rId32"/>
    <hyperlink ref="BR18" r:id="rId33"/>
    <hyperlink ref="BO41" r:id="rId34"/>
    <hyperlink ref="BP41" r:id="rId35"/>
    <hyperlink ref="BQ41" r:id="rId36"/>
    <hyperlink ref="BR41" r:id="rId37"/>
    <hyperlink ref="BO34" r:id="rId38"/>
    <hyperlink ref="BP34" r:id="rId39"/>
    <hyperlink ref="BR34" r:id="rId40" display="http://www.linkedin.com/in/tanmay-ambekar-00214b1ab"/>
    <hyperlink ref="BO21" r:id="rId41"/>
    <hyperlink ref="BP21" r:id="rId42"/>
    <hyperlink ref="BQ21" r:id="rId43"/>
    <hyperlink ref="BR21" r:id="rId44"/>
    <hyperlink ref="BO25" r:id="rId45"/>
    <hyperlink ref="BP25" r:id="rId46"/>
    <hyperlink ref="BR25" r:id="rId47"/>
    <hyperlink ref="BO43" r:id="rId48"/>
    <hyperlink ref="BP43" r:id="rId49"/>
    <hyperlink ref="BQ43" r:id="rId50" display="https://m.facebook.com/campaign/landing.php?campaign_id=1653993517&amp;extra_1=s%7Cm%7C318504238004%7Ce%7Cfacebook+login%7C&amp;placement&amp;creative=318504238004&amp;keyword=facebook+login&amp;partner_id=googlesem&amp;extra_2=campaignid%3D1653993517%26adgroupid%3D63066388443%26matchtype%3De%26network%3Dg%26source%3Dmobile%26search_or_content%3Ds%26device%3Dm%26devicemodel%3D%26adposition%3D%26target%3D%26targetid%3Dkwd-1409285535%26loc_physical_ms%3D9062244%26loc_interest_ms%3D%26feeditemid%3D%26param1%3D%26param2%3D&amp;gclid=Cj0KCQjw6ar4BRDnARIsAITGzlDA4dHH1ohWY5Qy2AGO9eDU17OBdmH-WxJ2YDR1WJHL49rT50tsT5IaAvqLEALw_wcB"/>
    <hyperlink ref="BR43" r:id="rId51"/>
    <hyperlink ref="BO26" r:id="rId52"/>
    <hyperlink ref="BP26" r:id="rId53"/>
    <hyperlink ref="BQ26" r:id="rId54"/>
    <hyperlink ref="BR26" r:id="rId55"/>
    <hyperlink ref="BO27" r:id="rId56"/>
    <hyperlink ref="BP27" r:id="rId57"/>
    <hyperlink ref="BQ27" r:id="rId58"/>
    <hyperlink ref="BR27" r:id="rId59"/>
    <hyperlink ref="BO15" r:id="rId60"/>
    <hyperlink ref="BP15" r:id="rId61"/>
    <hyperlink ref="BQ15" r:id="rId62"/>
    <hyperlink ref="BR15" r:id="rId63"/>
    <hyperlink ref="BO37" r:id="rId64"/>
    <hyperlink ref="BP37" r:id="rId65"/>
    <hyperlink ref="BQ37" r:id="rId66"/>
    <hyperlink ref="BR37" r:id="rId67"/>
    <hyperlink ref="BO24" r:id="rId68"/>
    <hyperlink ref="BP24" r:id="rId69"/>
    <hyperlink ref="BQ24" r:id="rId70" display="http://facebook.com/pranav.kamble.311"/>
    <hyperlink ref="BR24" r:id="rId71" display="http://linkedin.com/in/pranav-kamble-4077091a2"/>
    <hyperlink ref="BO32" r:id="rId72"/>
    <hyperlink ref="BP32" r:id="rId73"/>
    <hyperlink ref="BQ32" r:id="rId74"/>
    <hyperlink ref="BR32" r:id="rId75"/>
    <hyperlink ref="BO10" r:id="rId76"/>
    <hyperlink ref="BP10" r:id="rId77"/>
    <hyperlink ref="BQ10" r:id="rId78"/>
    <hyperlink ref="BR10" r:id="rId79"/>
    <hyperlink ref="BO33" r:id="rId80"/>
    <hyperlink ref="BP33" r:id="rId81"/>
    <hyperlink ref="BQ33" r:id="rId82"/>
    <hyperlink ref="BR33" r:id="rId83"/>
    <hyperlink ref="BO20" r:id="rId84"/>
    <hyperlink ref="BP20" r:id="rId85"/>
    <hyperlink ref="BQ20" r:id="rId86"/>
    <hyperlink ref="BR20" r:id="rId87"/>
    <hyperlink ref="BO22" r:id="rId88"/>
    <hyperlink ref="BP22" r:id="rId89"/>
    <hyperlink ref="BQ22" r:id="rId90"/>
    <hyperlink ref="BR22" r:id="rId91"/>
    <hyperlink ref="BO5" r:id="rId92"/>
    <hyperlink ref="BP5" r:id="rId93"/>
    <hyperlink ref="BQ5" r:id="rId94"/>
    <hyperlink ref="BR5" r:id="rId95"/>
    <hyperlink ref="BO3" r:id="rId96"/>
    <hyperlink ref="BP3" r:id="rId97"/>
    <hyperlink ref="BQ3" r:id="rId98"/>
    <hyperlink ref="BR3" r:id="rId99" display="http://www.linkedin.com/in/jeet-upadhyaya-3956381ab"/>
    <hyperlink ref="BO2" r:id="rId100"/>
    <hyperlink ref="BP2" r:id="rId101"/>
    <hyperlink ref="BQ2" r:id="rId102"/>
    <hyperlink ref="BO31" r:id="rId103"/>
    <hyperlink ref="BP31" r:id="rId104"/>
    <hyperlink ref="BQ31" r:id="rId105"/>
    <hyperlink ref="BR31" r:id="rId106"/>
    <hyperlink ref="BO17" r:id="rId107"/>
    <hyperlink ref="BP17" r:id="rId108"/>
    <hyperlink ref="BQ17" r:id="rId109"/>
    <hyperlink ref="BR17" r:id="rId110"/>
    <hyperlink ref="BO30" r:id="rId111"/>
    <hyperlink ref="BP30" r:id="rId112"/>
    <hyperlink ref="BQ30" r:id="rId113"/>
    <hyperlink ref="BO12" r:id="rId114"/>
    <hyperlink ref="BP12" r:id="rId115"/>
    <hyperlink ref="BQ12" r:id="rId116"/>
    <hyperlink ref="BR12" r:id="rId117"/>
    <hyperlink ref="BO40" r:id="rId118"/>
    <hyperlink ref="BP40" r:id="rId119"/>
    <hyperlink ref="BQ40" r:id="rId120"/>
    <hyperlink ref="BR40" r:id="rId121"/>
    <hyperlink ref="BO16" r:id="rId122"/>
    <hyperlink ref="BP16" r:id="rId123"/>
    <hyperlink ref="BQ16" r:id="rId124"/>
    <hyperlink ref="BR16" r:id="rId125"/>
    <hyperlink ref="BO44" r:id="rId126"/>
    <hyperlink ref="BP44" r:id="rId127"/>
    <hyperlink ref="BQ44" r:id="rId128"/>
    <hyperlink ref="BR44" r:id="rId129" display="http://www.linkedin.com/in/ruchir-tayshete-8a3133139"/>
    <hyperlink ref="BO13" r:id="rId130"/>
    <hyperlink ref="BP13" r:id="rId131"/>
    <hyperlink ref="BQ13" r:id="rId132"/>
    <hyperlink ref="BR13" r:id="rId133"/>
    <hyperlink ref="BO11" r:id="rId134"/>
    <hyperlink ref="BP11" r:id="rId135"/>
    <hyperlink ref="BQ11" r:id="rId136"/>
    <hyperlink ref="BR11" r:id="rId137"/>
    <hyperlink ref="BO39" r:id="rId138"/>
    <hyperlink ref="BP39" r:id="rId139"/>
    <hyperlink ref="BQ39" r:id="rId140"/>
    <hyperlink ref="BR39" r:id="rId141"/>
    <hyperlink ref="BO6" r:id="rId142"/>
    <hyperlink ref="BP6" r:id="rId143"/>
    <hyperlink ref="BQ6" r:id="rId144"/>
    <hyperlink ref="BO36" r:id="rId145"/>
    <hyperlink ref="BP36" r:id="rId146"/>
    <hyperlink ref="BR36" r:id="rId147"/>
    <hyperlink ref="BO35" r:id="rId148"/>
    <hyperlink ref="BP35" r:id="rId149"/>
    <hyperlink ref="BQ35" r:id="rId150"/>
    <hyperlink ref="BR35" r:id="rId151"/>
    <hyperlink ref="BO38" r:id="rId152"/>
    <hyperlink ref="BP38" r:id="rId153"/>
    <hyperlink ref="BQ38" r:id="rId154"/>
    <hyperlink ref="BR38" r:id="rId155"/>
    <hyperlink ref="BO23" r:id="rId156"/>
    <hyperlink ref="BP23" r:id="rId157"/>
    <hyperlink ref="BQ23" r:id="rId158"/>
    <hyperlink ref="BR23" r:id="rId159"/>
    <hyperlink ref="BO28" r:id="rId160"/>
    <hyperlink ref="BP28" r:id="rId161"/>
    <hyperlink ref="BQ28" r:id="rId162"/>
    <hyperlink ref="BR28" r:id="rId163"/>
    <hyperlink ref="BO4" r:id="rId164"/>
    <hyperlink ref="BP4" r:id="rId165"/>
    <hyperlink ref="BQ4" r:id="rId166"/>
    <hyperlink ref="BR4" r:id="rId167" display="http://www.linkedin.com/in/monika-badugu-4230a018"/>
    <hyperlink ref="J45" r:id="rId168"/>
    <hyperlink ref="K45" r:id="rId169"/>
    <hyperlink ref="BQ45" r:id="rId170"/>
    <hyperlink ref="BR45" r:id="rId171"/>
    <hyperlink ref="J46" r:id="rId172"/>
    <hyperlink ref="K46" r:id="rId173"/>
    <hyperlink ref="BR46" r:id="rId174"/>
    <hyperlink ref="BQ46" r:id="rId175"/>
    <hyperlink ref="J47" r:id="rId176"/>
    <hyperlink ref="K47" r:id="rId177"/>
    <hyperlink ref="J48" r:id="rId178"/>
    <hyperlink ref="K48" r:id="rId179"/>
    <hyperlink ref="BO49" r:id="rId180"/>
    <hyperlink ref="BP49" r:id="rId181"/>
    <hyperlink ref="BQ49" r:id="rId182"/>
    <hyperlink ref="BR49" r:id="rId183"/>
    <hyperlink ref="J50" r:id="rId184"/>
    <hyperlink ref="K50" r:id="rId185"/>
    <hyperlink ref="BO50" r:id="rId186"/>
    <hyperlink ref="BP50" r:id="rId187"/>
    <hyperlink ref="BQ50" r:id="rId188"/>
    <hyperlink ref="BR50" r:id="rId189"/>
  </hyperlinks>
  <pageMargins left="0.7" right="0.7" top="0.75" bottom="0.75" header="0.3" footer="0.3"/>
  <pageSetup orientation="portrait" verticalDpi="0" r:id="rId190"/>
  <drawing r:id="rId19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U65"/>
  <sheetViews>
    <sheetView topLeftCell="BD26" workbookViewId="0">
      <selection activeCell="BG38" sqref="BG38"/>
    </sheetView>
  </sheetViews>
  <sheetFormatPr defaultRowHeight="15"/>
  <cols>
    <col min="1" max="1" width="6.85546875" bestFit="1" customWidth="1"/>
    <col min="2" max="2" width="31.42578125" customWidth="1"/>
    <col min="3" max="3" width="11.28515625" bestFit="1" customWidth="1"/>
    <col min="4" max="4" width="33.42578125" bestFit="1" customWidth="1"/>
    <col min="5" max="5" width="33.42578125" customWidth="1"/>
    <col min="6" max="6" width="15.28515625" bestFit="1" customWidth="1"/>
    <col min="7" max="7" width="4.85546875" bestFit="1" customWidth="1"/>
    <col min="8" max="8" width="134.7109375" bestFit="1" customWidth="1"/>
    <col min="9" max="9" width="82.85546875" bestFit="1" customWidth="1"/>
    <col min="10" max="10" width="27" bestFit="1" customWidth="1"/>
    <col min="11" max="11" width="30.2851562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59.85546875" bestFit="1" customWidth="1"/>
    <col min="21" max="21" width="12.140625" bestFit="1" customWidth="1"/>
    <col min="22" max="22" width="9.42578125" bestFit="1" customWidth="1"/>
    <col min="23" max="23" width="22.85546875" bestFit="1" customWidth="1"/>
    <col min="24" max="24" width="29.28515625" bestFit="1" customWidth="1"/>
    <col min="25" max="25" width="63.5703125" bestFit="1" customWidth="1"/>
    <col min="26" max="26" width="12.140625" bestFit="1" customWidth="1"/>
    <col min="27" max="27" width="54.5703125" bestFit="1" customWidth="1"/>
    <col min="28" max="28" width="22.85546875" bestFit="1" customWidth="1"/>
    <col min="29" max="29" width="29.28515625" bestFit="1" customWidth="1"/>
    <col min="30" max="30" width="38.42578125" bestFit="1" customWidth="1"/>
    <col min="31" max="31" width="50"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27" bestFit="1" customWidth="1"/>
    <col min="58" max="58" width="36.140625" bestFit="1" customWidth="1"/>
    <col min="59" max="59" width="26.7109375" bestFit="1" customWidth="1"/>
    <col min="60" max="60" width="23.85546875" bestFit="1" customWidth="1"/>
    <col min="61" max="61" width="38.7109375" bestFit="1" customWidth="1"/>
    <col min="62" max="62" width="255.7109375" bestFit="1" customWidth="1"/>
    <col min="63" max="63" width="220.28515625" bestFit="1" customWidth="1"/>
    <col min="64" max="65" width="255.7109375" bestFit="1" customWidth="1"/>
    <col min="66" max="66" width="151.140625" bestFit="1" customWidth="1"/>
    <col min="67" max="68" width="73.7109375" bestFit="1" customWidth="1"/>
    <col min="69" max="69" width="56.7109375" bestFit="1" customWidth="1"/>
    <col min="70" max="70" width="57.5703125" bestFit="1" customWidth="1"/>
    <col min="71" max="71" width="248.28515625" bestFit="1" customWidth="1"/>
    <col min="72" max="72" width="14.85546875" bestFit="1" customWidth="1"/>
  </cols>
  <sheetData>
    <row r="1" spans="1:73" ht="15.75" thickBot="1">
      <c r="A1" s="4" t="s">
        <v>11704</v>
      </c>
      <c r="B1" s="17"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7">
        <v>1</v>
      </c>
      <c r="B2" s="7"/>
      <c r="C2" s="9" t="s">
        <v>1156</v>
      </c>
      <c r="D2" s="8" t="s">
        <v>1157</v>
      </c>
      <c r="E2" s="8" t="s">
        <v>11712</v>
      </c>
      <c r="F2" s="9" t="s">
        <v>1158</v>
      </c>
      <c r="G2" s="9">
        <v>20</v>
      </c>
      <c r="H2" s="8" t="s">
        <v>1159</v>
      </c>
      <c r="I2" s="8" t="s">
        <v>1160</v>
      </c>
      <c r="J2" s="8" t="s">
        <v>1161</v>
      </c>
      <c r="K2" s="8" t="s">
        <v>1155</v>
      </c>
      <c r="L2" s="9">
        <v>7710034089</v>
      </c>
      <c r="M2" s="9">
        <v>7045093840</v>
      </c>
      <c r="N2" s="9" t="s">
        <v>1162</v>
      </c>
      <c r="O2" s="9" t="s">
        <v>1163</v>
      </c>
      <c r="P2" s="9" t="s">
        <v>134</v>
      </c>
      <c r="Q2" s="9" t="s">
        <v>530</v>
      </c>
      <c r="R2" s="11">
        <v>42917</v>
      </c>
      <c r="S2" s="9">
        <v>2021</v>
      </c>
      <c r="T2" s="8" t="s">
        <v>1164</v>
      </c>
      <c r="U2" s="9">
        <v>465</v>
      </c>
      <c r="V2" s="12">
        <v>93</v>
      </c>
      <c r="W2" s="9">
        <v>2015</v>
      </c>
      <c r="X2" s="9" t="s">
        <v>79</v>
      </c>
      <c r="Y2" s="8" t="s">
        <v>1165</v>
      </c>
      <c r="Z2" s="9">
        <v>584</v>
      </c>
      <c r="AA2" s="12">
        <v>89.85</v>
      </c>
      <c r="AB2" s="9">
        <v>2017</v>
      </c>
      <c r="AC2" s="9" t="s">
        <v>79</v>
      </c>
      <c r="AD2" s="8" t="s">
        <v>81</v>
      </c>
      <c r="AE2" s="8" t="s">
        <v>81</v>
      </c>
      <c r="AF2" s="9" t="s">
        <v>81</v>
      </c>
      <c r="AG2" s="9" t="s">
        <v>81</v>
      </c>
      <c r="AH2" s="9" t="s">
        <v>81</v>
      </c>
      <c r="AI2" s="9" t="s">
        <v>81</v>
      </c>
      <c r="AJ2" s="9" t="s">
        <v>81</v>
      </c>
      <c r="AK2" s="9" t="s">
        <v>81</v>
      </c>
      <c r="AL2" s="9" t="s">
        <v>81</v>
      </c>
      <c r="AM2" s="9">
        <v>0</v>
      </c>
      <c r="AN2" s="13">
        <v>8.98</v>
      </c>
      <c r="AO2" s="13">
        <v>9.44</v>
      </c>
      <c r="AP2" s="13">
        <v>10</v>
      </c>
      <c r="AQ2" s="13">
        <v>9.85</v>
      </c>
      <c r="AR2" s="13">
        <v>10</v>
      </c>
      <c r="AS2" s="9">
        <v>58.27</v>
      </c>
      <c r="AT2" s="9">
        <v>9.7100000000000009</v>
      </c>
      <c r="AU2" s="8" t="s">
        <v>82</v>
      </c>
      <c r="AV2" s="9">
        <v>0</v>
      </c>
      <c r="AW2" s="9">
        <v>0</v>
      </c>
      <c r="AX2" s="9" t="s">
        <v>83</v>
      </c>
      <c r="AY2" s="9" t="s">
        <v>83</v>
      </c>
      <c r="AZ2" s="9" t="s">
        <v>83</v>
      </c>
      <c r="BA2" s="9" t="s">
        <v>83</v>
      </c>
      <c r="BB2" s="8" t="s">
        <v>83</v>
      </c>
      <c r="BC2" s="8" t="s">
        <v>84</v>
      </c>
      <c r="BD2" s="8" t="s">
        <v>81</v>
      </c>
      <c r="BE2" s="8" t="s">
        <v>1166</v>
      </c>
      <c r="BF2" s="8" t="s">
        <v>86</v>
      </c>
      <c r="BG2" s="8" t="s">
        <v>1167</v>
      </c>
      <c r="BH2" s="8" t="s">
        <v>88</v>
      </c>
      <c r="BI2" s="8" t="s">
        <v>89</v>
      </c>
      <c r="BJ2" s="8" t="s">
        <v>1168</v>
      </c>
      <c r="BK2" s="8" t="s">
        <v>1169</v>
      </c>
      <c r="BL2" s="8" t="s">
        <v>1170</v>
      </c>
      <c r="BM2" s="8" t="s">
        <v>1171</v>
      </c>
      <c r="BN2" s="8" t="s">
        <v>1172</v>
      </c>
      <c r="BO2" s="14" t="s">
        <v>1173</v>
      </c>
      <c r="BP2" s="14" t="s">
        <v>1174</v>
      </c>
      <c r="BQ2" s="14" t="s">
        <v>1175</v>
      </c>
      <c r="BR2" s="14" t="s">
        <v>1176</v>
      </c>
      <c r="BS2" s="8" t="s">
        <v>81</v>
      </c>
      <c r="BT2" s="13">
        <v>10</v>
      </c>
      <c r="BU2" s="3"/>
    </row>
    <row r="3" spans="1:73" ht="15.75" thickBot="1">
      <c r="A3" s="7">
        <v>2</v>
      </c>
      <c r="B3" s="7"/>
      <c r="C3" s="9" t="s">
        <v>5009</v>
      </c>
      <c r="D3" s="8" t="s">
        <v>5010</v>
      </c>
      <c r="E3" s="8" t="s">
        <v>11712</v>
      </c>
      <c r="F3" s="9" t="s">
        <v>5011</v>
      </c>
      <c r="G3" s="9">
        <v>21</v>
      </c>
      <c r="H3" s="8" t="s">
        <v>5012</v>
      </c>
      <c r="I3" s="8" t="s">
        <v>5013</v>
      </c>
      <c r="J3" s="8" t="s">
        <v>5014</v>
      </c>
      <c r="K3" s="8" t="s">
        <v>5008</v>
      </c>
      <c r="L3" s="9">
        <v>8689822003</v>
      </c>
      <c r="M3" s="9">
        <v>8655609903</v>
      </c>
      <c r="N3" s="9" t="s">
        <v>5015</v>
      </c>
      <c r="O3" s="9">
        <v>623606925333</v>
      </c>
      <c r="P3" s="9" t="s">
        <v>5016</v>
      </c>
      <c r="Q3" s="9" t="s">
        <v>530</v>
      </c>
      <c r="R3" s="11">
        <v>42917</v>
      </c>
      <c r="S3" s="9">
        <v>2021</v>
      </c>
      <c r="T3" s="8" t="s">
        <v>5017</v>
      </c>
      <c r="U3" s="9">
        <v>475</v>
      </c>
      <c r="V3" s="12">
        <v>95</v>
      </c>
      <c r="W3" s="9">
        <v>2015</v>
      </c>
      <c r="X3" s="9" t="s">
        <v>79</v>
      </c>
      <c r="Y3" s="8" t="s">
        <v>5018</v>
      </c>
      <c r="Z3" s="9">
        <v>574</v>
      </c>
      <c r="AA3" s="12">
        <v>88.31</v>
      </c>
      <c r="AB3" s="9">
        <v>2017</v>
      </c>
      <c r="AC3" s="9" t="s">
        <v>79</v>
      </c>
      <c r="AD3" s="8" t="s">
        <v>81</v>
      </c>
      <c r="AE3" s="8" t="s">
        <v>81</v>
      </c>
      <c r="AF3" s="9" t="s">
        <v>81</v>
      </c>
      <c r="AG3" s="9" t="s">
        <v>81</v>
      </c>
      <c r="AH3" s="9" t="s">
        <v>81</v>
      </c>
      <c r="AI3" s="9" t="s">
        <v>81</v>
      </c>
      <c r="AJ3" s="9" t="s">
        <v>81</v>
      </c>
      <c r="AK3" s="9" t="s">
        <v>81</v>
      </c>
      <c r="AL3" s="9" t="s">
        <v>81</v>
      </c>
      <c r="AM3" s="9">
        <v>0</v>
      </c>
      <c r="AN3" s="13">
        <v>9.0399999999999991</v>
      </c>
      <c r="AO3" s="13">
        <v>9.56</v>
      </c>
      <c r="AP3" s="13">
        <v>9.69</v>
      </c>
      <c r="AQ3" s="13">
        <v>9.6999999999999993</v>
      </c>
      <c r="AR3" s="13">
        <v>10</v>
      </c>
      <c r="AS3" s="9">
        <v>57.99</v>
      </c>
      <c r="AT3" s="9">
        <v>9.6649999999999991</v>
      </c>
      <c r="AU3" s="8" t="s">
        <v>82</v>
      </c>
      <c r="AV3" s="9">
        <v>0</v>
      </c>
      <c r="AW3" s="9">
        <v>0</v>
      </c>
      <c r="AX3" s="9" t="s">
        <v>83</v>
      </c>
      <c r="AY3" s="9" t="s">
        <v>83</v>
      </c>
      <c r="AZ3" s="9" t="s">
        <v>83</v>
      </c>
      <c r="BA3" s="9" t="s">
        <v>83</v>
      </c>
      <c r="BB3" s="8" t="s">
        <v>83</v>
      </c>
      <c r="BC3" s="8" t="s">
        <v>84</v>
      </c>
      <c r="BD3" s="8" t="s">
        <v>81</v>
      </c>
      <c r="BE3" s="8" t="s">
        <v>5019</v>
      </c>
      <c r="BF3" s="8" t="s">
        <v>5020</v>
      </c>
      <c r="BG3" s="8" t="s">
        <v>5021</v>
      </c>
      <c r="BH3" s="8" t="s">
        <v>88</v>
      </c>
      <c r="BI3" s="8" t="s">
        <v>89</v>
      </c>
      <c r="BJ3" s="8" t="s">
        <v>5022</v>
      </c>
      <c r="BK3" s="8" t="s">
        <v>5023</v>
      </c>
      <c r="BL3" s="8" t="s">
        <v>5024</v>
      </c>
      <c r="BM3" s="8" t="s">
        <v>5025</v>
      </c>
      <c r="BN3" s="8" t="s">
        <v>5026</v>
      </c>
      <c r="BO3" s="14" t="s">
        <v>5027</v>
      </c>
      <c r="BP3" s="14" t="s">
        <v>5028</v>
      </c>
      <c r="BQ3" s="14" t="s">
        <v>5029</v>
      </c>
      <c r="BR3" s="14" t="s">
        <v>5030</v>
      </c>
      <c r="BS3" s="8" t="s">
        <v>81</v>
      </c>
      <c r="BT3" s="13">
        <v>10</v>
      </c>
      <c r="BU3" s="3"/>
    </row>
    <row r="4" spans="1:73" ht="15.75" thickBot="1">
      <c r="A4" s="7">
        <v>3</v>
      </c>
      <c r="B4" s="7"/>
      <c r="C4" s="9" t="s">
        <v>2839</v>
      </c>
      <c r="D4" s="8" t="s">
        <v>2840</v>
      </c>
      <c r="E4" s="8" t="s">
        <v>11712</v>
      </c>
      <c r="F4" s="10">
        <v>36836</v>
      </c>
      <c r="G4" s="9">
        <v>20</v>
      </c>
      <c r="H4" s="8" t="s">
        <v>2841</v>
      </c>
      <c r="I4" s="8" t="s">
        <v>73</v>
      </c>
      <c r="J4" s="8" t="s">
        <v>2842</v>
      </c>
      <c r="K4" s="8" t="s">
        <v>2838</v>
      </c>
      <c r="L4" s="9">
        <v>9867121124</v>
      </c>
      <c r="M4" s="9">
        <v>9082168763</v>
      </c>
      <c r="N4" s="9" t="s">
        <v>2843</v>
      </c>
      <c r="O4" s="9" t="s">
        <v>2844</v>
      </c>
      <c r="P4" s="9" t="s">
        <v>134</v>
      </c>
      <c r="Q4" s="9" t="s">
        <v>530</v>
      </c>
      <c r="R4" s="11">
        <v>42917</v>
      </c>
      <c r="S4" s="9">
        <v>2021</v>
      </c>
      <c r="T4" s="8" t="s">
        <v>2845</v>
      </c>
      <c r="U4" s="9">
        <v>455</v>
      </c>
      <c r="V4" s="12">
        <v>91</v>
      </c>
      <c r="W4" s="9">
        <v>2015</v>
      </c>
      <c r="X4" s="9" t="s">
        <v>79</v>
      </c>
      <c r="Y4" s="8" t="s">
        <v>2846</v>
      </c>
      <c r="Z4" s="9">
        <v>590</v>
      </c>
      <c r="AA4" s="12">
        <v>90.77</v>
      </c>
      <c r="AB4" s="9">
        <v>2017</v>
      </c>
      <c r="AC4" s="9" t="s">
        <v>79</v>
      </c>
      <c r="AD4" s="8" t="s">
        <v>81</v>
      </c>
      <c r="AE4" s="8" t="s">
        <v>81</v>
      </c>
      <c r="AF4" s="9" t="s">
        <v>81</v>
      </c>
      <c r="AG4" s="9" t="s">
        <v>81</v>
      </c>
      <c r="AH4" s="9" t="s">
        <v>81</v>
      </c>
      <c r="AI4" s="9" t="s">
        <v>81</v>
      </c>
      <c r="AJ4" s="9" t="s">
        <v>81</v>
      </c>
      <c r="AK4" s="9" t="s">
        <v>81</v>
      </c>
      <c r="AL4" s="9" t="s">
        <v>81</v>
      </c>
      <c r="AM4" s="9">
        <v>0</v>
      </c>
      <c r="AN4" s="13">
        <v>9.52</v>
      </c>
      <c r="AO4" s="13">
        <v>9.42</v>
      </c>
      <c r="AP4" s="13">
        <v>9.92</v>
      </c>
      <c r="AQ4" s="13">
        <v>9.11</v>
      </c>
      <c r="AR4" s="13">
        <v>9.85</v>
      </c>
      <c r="AS4" s="9">
        <v>57.82</v>
      </c>
      <c r="AT4" s="9">
        <v>9.64</v>
      </c>
      <c r="AU4" s="8" t="s">
        <v>82</v>
      </c>
      <c r="AV4" s="9">
        <v>0</v>
      </c>
      <c r="AW4" s="9">
        <v>0</v>
      </c>
      <c r="AX4" s="9" t="s">
        <v>83</v>
      </c>
      <c r="AY4" s="9" t="s">
        <v>83</v>
      </c>
      <c r="AZ4" s="9" t="s">
        <v>83</v>
      </c>
      <c r="BA4" s="9" t="s">
        <v>83</v>
      </c>
      <c r="BB4" s="8" t="s">
        <v>83</v>
      </c>
      <c r="BC4" s="8" t="s">
        <v>84</v>
      </c>
      <c r="BD4" s="8" t="s">
        <v>81</v>
      </c>
      <c r="BE4" s="8" t="s">
        <v>2847</v>
      </c>
      <c r="BF4" s="8" t="s">
        <v>2848</v>
      </c>
      <c r="BG4" s="8" t="s">
        <v>2849</v>
      </c>
      <c r="BH4" s="8" t="s">
        <v>317</v>
      </c>
      <c r="BI4" s="8" t="s">
        <v>89</v>
      </c>
      <c r="BJ4" s="8" t="s">
        <v>2850</v>
      </c>
      <c r="BK4" s="8" t="s">
        <v>2851</v>
      </c>
      <c r="BL4" s="8" t="s">
        <v>2852</v>
      </c>
      <c r="BM4" s="8" t="s">
        <v>2853</v>
      </c>
      <c r="BN4" s="8" t="s">
        <v>2854</v>
      </c>
      <c r="BO4" s="14" t="s">
        <v>2855</v>
      </c>
      <c r="BP4" s="14" t="s">
        <v>2856</v>
      </c>
      <c r="BQ4" s="14" t="s">
        <v>2857</v>
      </c>
      <c r="BR4" s="14" t="s">
        <v>2858</v>
      </c>
      <c r="BS4" s="14" t="s">
        <v>2859</v>
      </c>
      <c r="BT4" s="13">
        <v>10</v>
      </c>
      <c r="BU4" s="3"/>
    </row>
    <row r="5" spans="1:73" ht="15.75" thickBot="1">
      <c r="A5" s="7">
        <v>4</v>
      </c>
      <c r="B5" s="7"/>
      <c r="C5" s="9" t="s">
        <v>836</v>
      </c>
      <c r="D5" s="8" t="s">
        <v>837</v>
      </c>
      <c r="E5" s="8" t="s">
        <v>11712</v>
      </c>
      <c r="F5" s="9" t="s">
        <v>838</v>
      </c>
      <c r="G5" s="9">
        <v>20</v>
      </c>
      <c r="H5" s="8" t="s">
        <v>839</v>
      </c>
      <c r="I5" s="8" t="s">
        <v>73</v>
      </c>
      <c r="J5" s="8" t="s">
        <v>840</v>
      </c>
      <c r="K5" s="8" t="s">
        <v>835</v>
      </c>
      <c r="L5" s="9">
        <v>25944698</v>
      </c>
      <c r="M5" s="9">
        <v>8454094449</v>
      </c>
      <c r="N5" s="9" t="s">
        <v>841</v>
      </c>
      <c r="O5" s="9">
        <v>317965279985</v>
      </c>
      <c r="P5" s="9" t="s">
        <v>842</v>
      </c>
      <c r="Q5" s="9" t="s">
        <v>530</v>
      </c>
      <c r="R5" s="11">
        <v>42917</v>
      </c>
      <c r="S5" s="9">
        <v>2021</v>
      </c>
      <c r="T5" s="8" t="s">
        <v>843</v>
      </c>
      <c r="U5" s="9">
        <v>577</v>
      </c>
      <c r="V5" s="12">
        <v>96.16</v>
      </c>
      <c r="W5" s="9">
        <v>2015</v>
      </c>
      <c r="X5" s="9" t="s">
        <v>398</v>
      </c>
      <c r="Y5" s="8" t="s">
        <v>844</v>
      </c>
      <c r="Z5" s="9">
        <v>457</v>
      </c>
      <c r="AA5" s="12">
        <v>91.4</v>
      </c>
      <c r="AB5" s="9">
        <v>2017</v>
      </c>
      <c r="AC5" s="9" t="s">
        <v>398</v>
      </c>
      <c r="AD5" s="8" t="s">
        <v>81</v>
      </c>
      <c r="AE5" s="8" t="s">
        <v>81</v>
      </c>
      <c r="AF5" s="9" t="s">
        <v>81</v>
      </c>
      <c r="AG5" s="9" t="s">
        <v>81</v>
      </c>
      <c r="AH5" s="9" t="s">
        <v>81</v>
      </c>
      <c r="AI5" s="9" t="s">
        <v>81</v>
      </c>
      <c r="AJ5" s="9" t="s">
        <v>81</v>
      </c>
      <c r="AK5" s="9" t="s">
        <v>81</v>
      </c>
      <c r="AL5" s="9" t="s">
        <v>81</v>
      </c>
      <c r="AM5" s="9">
        <v>0</v>
      </c>
      <c r="AN5" s="13">
        <v>8.9600000000000009</v>
      </c>
      <c r="AO5" s="13">
        <v>9</v>
      </c>
      <c r="AP5" s="13">
        <v>10</v>
      </c>
      <c r="AQ5" s="13">
        <v>10</v>
      </c>
      <c r="AR5" s="13">
        <v>10</v>
      </c>
      <c r="AS5" s="9">
        <v>47.96</v>
      </c>
      <c r="AT5" s="9">
        <v>9.5920000000000005</v>
      </c>
      <c r="AU5" s="8" t="s">
        <v>138</v>
      </c>
      <c r="AV5" s="9">
        <v>0</v>
      </c>
      <c r="AW5" s="9">
        <v>0</v>
      </c>
      <c r="AX5" s="9" t="s">
        <v>83</v>
      </c>
      <c r="AY5" s="9" t="s">
        <v>83</v>
      </c>
      <c r="AZ5" s="9" t="s">
        <v>83</v>
      </c>
      <c r="BA5" s="9" t="s">
        <v>83</v>
      </c>
      <c r="BB5" s="8" t="s">
        <v>83</v>
      </c>
      <c r="BC5" s="8" t="s">
        <v>84</v>
      </c>
      <c r="BD5" s="8" t="s">
        <v>81</v>
      </c>
      <c r="BE5" s="8" t="s">
        <v>845</v>
      </c>
      <c r="BF5" s="8" t="s">
        <v>86</v>
      </c>
      <c r="BG5" s="8" t="s">
        <v>846</v>
      </c>
      <c r="BH5" s="8" t="s">
        <v>88</v>
      </c>
      <c r="BI5" s="8" t="s">
        <v>89</v>
      </c>
      <c r="BJ5" s="8" t="s">
        <v>847</v>
      </c>
      <c r="BK5" s="8" t="s">
        <v>848</v>
      </c>
      <c r="BL5" s="8" t="s">
        <v>849</v>
      </c>
      <c r="BM5" s="8" t="s">
        <v>850</v>
      </c>
      <c r="BN5" s="8" t="s">
        <v>851</v>
      </c>
      <c r="BO5" s="14" t="s">
        <v>852</v>
      </c>
      <c r="BP5" s="14" t="s">
        <v>853</v>
      </c>
      <c r="BQ5" s="14" t="s">
        <v>854</v>
      </c>
      <c r="BR5" s="14" t="s">
        <v>855</v>
      </c>
      <c r="BS5" s="8" t="s">
        <v>81</v>
      </c>
      <c r="BT5" s="8"/>
      <c r="BU5" s="3"/>
    </row>
    <row r="6" spans="1:73" ht="15.75" thickBot="1">
      <c r="A6" s="7">
        <v>5</v>
      </c>
      <c r="B6" s="7"/>
      <c r="C6" s="9" t="s">
        <v>9906</v>
      </c>
      <c r="D6" s="8" t="s">
        <v>9907</v>
      </c>
      <c r="E6" s="8" t="s">
        <v>11712</v>
      </c>
      <c r="F6" s="9" t="s">
        <v>9908</v>
      </c>
      <c r="G6" s="9">
        <v>20</v>
      </c>
      <c r="H6" s="8" t="s">
        <v>9909</v>
      </c>
      <c r="I6" s="8" t="s">
        <v>73</v>
      </c>
      <c r="J6" s="8" t="s">
        <v>9910</v>
      </c>
      <c r="K6" s="8" t="s">
        <v>9905</v>
      </c>
      <c r="L6" s="9">
        <v>9757497651</v>
      </c>
      <c r="M6" s="9">
        <v>8355895965</v>
      </c>
      <c r="N6" s="9" t="s">
        <v>134</v>
      </c>
      <c r="O6" s="9">
        <v>905599757411</v>
      </c>
      <c r="P6" s="9" t="s">
        <v>134</v>
      </c>
      <c r="Q6" s="9" t="s">
        <v>530</v>
      </c>
      <c r="R6" s="11">
        <v>42917</v>
      </c>
      <c r="S6" s="9">
        <v>2021</v>
      </c>
      <c r="T6" s="8" t="s">
        <v>9911</v>
      </c>
      <c r="U6" s="9">
        <v>477</v>
      </c>
      <c r="V6" s="12">
        <v>95.4</v>
      </c>
      <c r="W6" s="9">
        <v>2015</v>
      </c>
      <c r="X6" s="9" t="s">
        <v>79</v>
      </c>
      <c r="Y6" s="8" t="s">
        <v>9912</v>
      </c>
      <c r="Z6" s="9">
        <v>566</v>
      </c>
      <c r="AA6" s="12">
        <v>87.08</v>
      </c>
      <c r="AB6" s="9">
        <v>2017</v>
      </c>
      <c r="AC6" s="9" t="s">
        <v>79</v>
      </c>
      <c r="AD6" s="8" t="s">
        <v>81</v>
      </c>
      <c r="AE6" s="8" t="s">
        <v>81</v>
      </c>
      <c r="AF6" s="9" t="s">
        <v>81</v>
      </c>
      <c r="AG6" s="9" t="s">
        <v>81</v>
      </c>
      <c r="AH6" s="9" t="s">
        <v>81</v>
      </c>
      <c r="AI6" s="9" t="s">
        <v>81</v>
      </c>
      <c r="AJ6" s="9" t="s">
        <v>81</v>
      </c>
      <c r="AK6" s="9" t="s">
        <v>81</v>
      </c>
      <c r="AL6" s="9" t="s">
        <v>81</v>
      </c>
      <c r="AM6" s="9">
        <v>0</v>
      </c>
      <c r="AN6" s="13">
        <v>9.06</v>
      </c>
      <c r="AO6" s="13">
        <v>9.3699999999999992</v>
      </c>
      <c r="AP6" s="13">
        <v>9.85</v>
      </c>
      <c r="AQ6" s="13">
        <v>9.56</v>
      </c>
      <c r="AR6" s="13">
        <v>9.67</v>
      </c>
      <c r="AS6" s="9">
        <v>57.47</v>
      </c>
      <c r="AT6" s="9">
        <v>9.5779999999999994</v>
      </c>
      <c r="AU6" s="8" t="s">
        <v>82</v>
      </c>
      <c r="AV6" s="9">
        <v>0</v>
      </c>
      <c r="AW6" s="9">
        <v>0</v>
      </c>
      <c r="AX6" s="9" t="s">
        <v>83</v>
      </c>
      <c r="AY6" s="9" t="s">
        <v>83</v>
      </c>
      <c r="AZ6" s="9" t="s">
        <v>83</v>
      </c>
      <c r="BA6" s="9" t="s">
        <v>83</v>
      </c>
      <c r="BB6" s="8" t="s">
        <v>83</v>
      </c>
      <c r="BC6" s="8" t="s">
        <v>84</v>
      </c>
      <c r="BD6" s="8" t="s">
        <v>81</v>
      </c>
      <c r="BE6" s="8" t="s">
        <v>9913</v>
      </c>
      <c r="BF6" s="8" t="s">
        <v>9914</v>
      </c>
      <c r="BG6" s="8" t="s">
        <v>9915</v>
      </c>
      <c r="BH6" s="8" t="s">
        <v>118</v>
      </c>
      <c r="BI6" s="8" t="s">
        <v>89</v>
      </c>
      <c r="BJ6" s="8" t="s">
        <v>827</v>
      </c>
      <c r="BK6" s="8" t="s">
        <v>9916</v>
      </c>
      <c r="BL6" s="8" t="s">
        <v>9917</v>
      </c>
      <c r="BM6" s="8" t="s">
        <v>81</v>
      </c>
      <c r="BN6" s="8" t="s">
        <v>81</v>
      </c>
      <c r="BO6" s="14" t="s">
        <v>9918</v>
      </c>
      <c r="BP6" s="14" t="s">
        <v>9919</v>
      </c>
      <c r="BQ6" s="8" t="s">
        <v>81</v>
      </c>
      <c r="BR6" s="14" t="s">
        <v>9920</v>
      </c>
      <c r="BS6" s="8" t="s">
        <v>9921</v>
      </c>
      <c r="BT6" s="13">
        <v>9.9600000000000009</v>
      </c>
      <c r="BU6" s="3"/>
    </row>
    <row r="7" spans="1:73" ht="15.75" thickBot="1">
      <c r="A7" s="7">
        <v>6</v>
      </c>
      <c r="B7" s="7"/>
      <c r="C7" s="9" t="s">
        <v>9923</v>
      </c>
      <c r="D7" s="8" t="s">
        <v>9924</v>
      </c>
      <c r="E7" s="8" t="s">
        <v>11712</v>
      </c>
      <c r="F7" s="10">
        <v>36413</v>
      </c>
      <c r="G7" s="9">
        <v>20</v>
      </c>
      <c r="H7" s="8" t="s">
        <v>9925</v>
      </c>
      <c r="I7" s="8" t="s">
        <v>73</v>
      </c>
      <c r="J7" s="8" t="s">
        <v>9926</v>
      </c>
      <c r="K7" s="8" t="s">
        <v>9922</v>
      </c>
      <c r="L7" s="9">
        <v>2225328095</v>
      </c>
      <c r="M7" s="9">
        <v>9920745882</v>
      </c>
      <c r="N7" s="9" t="s">
        <v>9927</v>
      </c>
      <c r="O7" s="9">
        <v>654731801726</v>
      </c>
      <c r="P7" s="9" t="s">
        <v>134</v>
      </c>
      <c r="Q7" s="9" t="s">
        <v>530</v>
      </c>
      <c r="R7" s="11">
        <v>42917</v>
      </c>
      <c r="S7" s="9">
        <v>2021</v>
      </c>
      <c r="T7" s="8" t="s">
        <v>9928</v>
      </c>
      <c r="U7" s="9">
        <v>564</v>
      </c>
      <c r="V7" s="12">
        <v>94</v>
      </c>
      <c r="W7" s="9">
        <v>2015</v>
      </c>
      <c r="X7" s="9" t="s">
        <v>79</v>
      </c>
      <c r="Y7" s="8" t="s">
        <v>9929</v>
      </c>
      <c r="Z7" s="9">
        <v>555</v>
      </c>
      <c r="AA7" s="12">
        <v>85.38</v>
      </c>
      <c r="AB7" s="9">
        <v>2017</v>
      </c>
      <c r="AC7" s="9" t="s">
        <v>79</v>
      </c>
      <c r="AD7" s="8" t="s">
        <v>81</v>
      </c>
      <c r="AE7" s="8" t="s">
        <v>81</v>
      </c>
      <c r="AF7" s="9" t="s">
        <v>81</v>
      </c>
      <c r="AG7" s="9" t="s">
        <v>81</v>
      </c>
      <c r="AH7" s="9" t="s">
        <v>81</v>
      </c>
      <c r="AI7" s="9" t="s">
        <v>81</v>
      </c>
      <c r="AJ7" s="9" t="s">
        <v>81</v>
      </c>
      <c r="AK7" s="9" t="s">
        <v>81</v>
      </c>
      <c r="AL7" s="9" t="s">
        <v>81</v>
      </c>
      <c r="AM7" s="9">
        <v>0</v>
      </c>
      <c r="AN7" s="13">
        <v>9.31</v>
      </c>
      <c r="AO7" s="13">
        <v>9.52</v>
      </c>
      <c r="AP7" s="13">
        <v>9.85</v>
      </c>
      <c r="AQ7" s="13">
        <v>9.52</v>
      </c>
      <c r="AR7" s="13">
        <v>9.26</v>
      </c>
      <c r="AS7" s="9">
        <v>57.46</v>
      </c>
      <c r="AT7" s="9">
        <v>9.5760000000000005</v>
      </c>
      <c r="AU7" s="8" t="s">
        <v>82</v>
      </c>
      <c r="AV7" s="9">
        <v>0</v>
      </c>
      <c r="AW7" s="9">
        <v>0</v>
      </c>
      <c r="AX7" s="9" t="s">
        <v>83</v>
      </c>
      <c r="AY7" s="9" t="s">
        <v>83</v>
      </c>
      <c r="AZ7" s="9" t="s">
        <v>83</v>
      </c>
      <c r="BA7" s="9" t="s">
        <v>83</v>
      </c>
      <c r="BB7" s="8" t="s">
        <v>83</v>
      </c>
      <c r="BC7" s="8" t="s">
        <v>84</v>
      </c>
      <c r="BD7" s="8" t="s">
        <v>81</v>
      </c>
      <c r="BE7" s="8" t="s">
        <v>9930</v>
      </c>
      <c r="BF7" s="8" t="s">
        <v>86</v>
      </c>
      <c r="BG7" s="8" t="s">
        <v>9931</v>
      </c>
      <c r="BH7" s="8" t="s">
        <v>86</v>
      </c>
      <c r="BI7" s="8" t="s">
        <v>89</v>
      </c>
      <c r="BJ7" s="8" t="s">
        <v>9932</v>
      </c>
      <c r="BK7" s="8" t="s">
        <v>9933</v>
      </c>
      <c r="BL7" s="8" t="s">
        <v>9934</v>
      </c>
      <c r="BM7" s="8" t="s">
        <v>81</v>
      </c>
      <c r="BN7" s="8" t="s">
        <v>9935</v>
      </c>
      <c r="BO7" s="14" t="s">
        <v>9936</v>
      </c>
      <c r="BP7" s="14" t="s">
        <v>9937</v>
      </c>
      <c r="BQ7" s="14" t="s">
        <v>9938</v>
      </c>
      <c r="BR7" s="14" t="s">
        <v>9939</v>
      </c>
      <c r="BS7" s="8" t="s">
        <v>81</v>
      </c>
      <c r="BT7" s="13">
        <v>10</v>
      </c>
      <c r="BU7" s="3"/>
    </row>
    <row r="8" spans="1:73" ht="15.75" thickBot="1">
      <c r="A8" s="7">
        <v>7</v>
      </c>
      <c r="B8" s="7"/>
      <c r="C8" s="9" t="s">
        <v>10953</v>
      </c>
      <c r="D8" s="8" t="s">
        <v>10954</v>
      </c>
      <c r="E8" s="8" t="s">
        <v>11712</v>
      </c>
      <c r="F8" s="10">
        <v>36319</v>
      </c>
      <c r="G8" s="9">
        <v>20</v>
      </c>
      <c r="H8" s="8" t="s">
        <v>10955</v>
      </c>
      <c r="I8" s="8" t="s">
        <v>73</v>
      </c>
      <c r="J8" s="8" t="s">
        <v>10956</v>
      </c>
      <c r="K8" s="8" t="s">
        <v>10952</v>
      </c>
      <c r="L8" s="9">
        <v>25414086</v>
      </c>
      <c r="M8" s="9">
        <v>9930470196</v>
      </c>
      <c r="N8" s="9" t="s">
        <v>10957</v>
      </c>
      <c r="O8" s="9">
        <v>601834996691</v>
      </c>
      <c r="P8" s="9" t="s">
        <v>10958</v>
      </c>
      <c r="Q8" s="9" t="s">
        <v>530</v>
      </c>
      <c r="R8" s="11">
        <v>42917</v>
      </c>
      <c r="S8" s="9">
        <v>2021</v>
      </c>
      <c r="T8" s="8" t="s">
        <v>10959</v>
      </c>
      <c r="U8" s="9">
        <v>472</v>
      </c>
      <c r="V8" s="12">
        <v>0.94399999999999995</v>
      </c>
      <c r="W8" s="9">
        <v>2015</v>
      </c>
      <c r="X8" s="9" t="s">
        <v>79</v>
      </c>
      <c r="Y8" s="8" t="s">
        <v>10960</v>
      </c>
      <c r="Z8" s="9">
        <v>570</v>
      </c>
      <c r="AA8" s="12">
        <v>87.69</v>
      </c>
      <c r="AB8" s="9">
        <v>2017</v>
      </c>
      <c r="AC8" s="9" t="s">
        <v>79</v>
      </c>
      <c r="AD8" s="8" t="s">
        <v>81</v>
      </c>
      <c r="AE8" s="8" t="s">
        <v>81</v>
      </c>
      <c r="AF8" s="9" t="s">
        <v>81</v>
      </c>
      <c r="AG8" s="9" t="s">
        <v>81</v>
      </c>
      <c r="AH8" s="9" t="s">
        <v>81</v>
      </c>
      <c r="AI8" s="9" t="s">
        <v>81</v>
      </c>
      <c r="AJ8" s="9" t="s">
        <v>81</v>
      </c>
      <c r="AK8" s="9" t="s">
        <v>81</v>
      </c>
      <c r="AL8" s="9" t="s">
        <v>81</v>
      </c>
      <c r="AM8" s="9">
        <v>0</v>
      </c>
      <c r="AN8" s="13">
        <v>9.1999999999999993</v>
      </c>
      <c r="AO8" s="13">
        <v>8.48</v>
      </c>
      <c r="AP8" s="13">
        <v>10</v>
      </c>
      <c r="AQ8" s="13">
        <v>10</v>
      </c>
      <c r="AR8" s="13">
        <v>10</v>
      </c>
      <c r="AS8" s="9">
        <v>47.68</v>
      </c>
      <c r="AT8" s="9">
        <v>9.5359999999999996</v>
      </c>
      <c r="AU8" s="8" t="s">
        <v>138</v>
      </c>
      <c r="AV8" s="9">
        <v>0</v>
      </c>
      <c r="AW8" s="9">
        <v>0</v>
      </c>
      <c r="AX8" s="9" t="s">
        <v>83</v>
      </c>
      <c r="AY8" s="9" t="s">
        <v>83</v>
      </c>
      <c r="AZ8" s="9" t="s">
        <v>83</v>
      </c>
      <c r="BA8" s="9" t="s">
        <v>83</v>
      </c>
      <c r="BB8" s="8" t="s">
        <v>83</v>
      </c>
      <c r="BC8" s="8" t="s">
        <v>84</v>
      </c>
      <c r="BD8" s="8" t="s">
        <v>81</v>
      </c>
      <c r="BE8" s="8" t="s">
        <v>10961</v>
      </c>
      <c r="BF8" s="8" t="s">
        <v>1126</v>
      </c>
      <c r="BG8" s="8" t="s">
        <v>10962</v>
      </c>
      <c r="BH8" s="8" t="s">
        <v>86</v>
      </c>
      <c r="BI8" s="8" t="s">
        <v>89</v>
      </c>
      <c r="BJ8" s="8" t="s">
        <v>10963</v>
      </c>
      <c r="BK8" s="8" t="s">
        <v>10964</v>
      </c>
      <c r="BL8" s="8" t="s">
        <v>1451</v>
      </c>
      <c r="BM8" s="8" t="s">
        <v>10965</v>
      </c>
      <c r="BN8" s="8" t="s">
        <v>1010</v>
      </c>
      <c r="BO8" s="14" t="s">
        <v>10966</v>
      </c>
      <c r="BP8" s="14" t="s">
        <v>10967</v>
      </c>
      <c r="BQ8" s="14" t="s">
        <v>7849</v>
      </c>
      <c r="BR8" s="14" t="s">
        <v>10968</v>
      </c>
      <c r="BS8" s="8" t="s">
        <v>81</v>
      </c>
      <c r="BT8" s="8"/>
      <c r="BU8" s="3"/>
    </row>
    <row r="9" spans="1:73" ht="15.75" thickBot="1">
      <c r="A9" s="7">
        <v>8</v>
      </c>
      <c r="B9" s="7"/>
      <c r="C9" s="9" t="s">
        <v>10091</v>
      </c>
      <c r="D9" s="8" t="s">
        <v>10092</v>
      </c>
      <c r="E9" s="8" t="s">
        <v>11712</v>
      </c>
      <c r="F9" s="9" t="s">
        <v>10093</v>
      </c>
      <c r="G9" s="9">
        <v>20</v>
      </c>
      <c r="H9" s="8" t="s">
        <v>10094</v>
      </c>
      <c r="I9" s="8" t="s">
        <v>10095</v>
      </c>
      <c r="J9" s="8" t="s">
        <v>10096</v>
      </c>
      <c r="K9" s="8" t="s">
        <v>10090</v>
      </c>
      <c r="L9" s="9">
        <v>9881974226</v>
      </c>
      <c r="M9" s="9">
        <v>9588621379</v>
      </c>
      <c r="N9" s="9" t="s">
        <v>10097</v>
      </c>
      <c r="O9" s="9">
        <v>721072772980</v>
      </c>
      <c r="P9" s="9" t="s">
        <v>81</v>
      </c>
      <c r="Q9" s="9" t="s">
        <v>530</v>
      </c>
      <c r="R9" s="11">
        <v>42917</v>
      </c>
      <c r="S9" s="9">
        <v>2021</v>
      </c>
      <c r="T9" s="8" t="s">
        <v>10098</v>
      </c>
      <c r="U9" s="9">
        <v>466</v>
      </c>
      <c r="V9" s="12">
        <v>93.2</v>
      </c>
      <c r="W9" s="9">
        <v>2015</v>
      </c>
      <c r="X9" s="9" t="s">
        <v>79</v>
      </c>
      <c r="Y9" s="8" t="s">
        <v>10099</v>
      </c>
      <c r="Z9" s="9">
        <v>584</v>
      </c>
      <c r="AA9" s="12">
        <v>89.85</v>
      </c>
      <c r="AB9" s="9">
        <v>2017</v>
      </c>
      <c r="AC9" s="9" t="s">
        <v>79</v>
      </c>
      <c r="AD9" s="8" t="s">
        <v>81</v>
      </c>
      <c r="AE9" s="8" t="s">
        <v>81</v>
      </c>
      <c r="AF9" s="9" t="s">
        <v>81</v>
      </c>
      <c r="AG9" s="9" t="s">
        <v>81</v>
      </c>
      <c r="AH9" s="9" t="s">
        <v>81</v>
      </c>
      <c r="AI9" s="9" t="s">
        <v>81</v>
      </c>
      <c r="AJ9" s="9" t="s">
        <v>81</v>
      </c>
      <c r="AK9" s="9" t="s">
        <v>81</v>
      </c>
      <c r="AL9" s="9" t="s">
        <v>81</v>
      </c>
      <c r="AM9" s="9">
        <v>0</v>
      </c>
      <c r="AN9" s="13">
        <v>8.89</v>
      </c>
      <c r="AO9" s="13">
        <v>8.52</v>
      </c>
      <c r="AP9" s="13">
        <v>9.85</v>
      </c>
      <c r="AQ9" s="13">
        <v>9.56</v>
      </c>
      <c r="AR9" s="13">
        <v>10</v>
      </c>
      <c r="AS9" s="9">
        <v>46.82</v>
      </c>
      <c r="AT9" s="9">
        <v>9.4700000000000006</v>
      </c>
      <c r="AU9" s="8" t="s">
        <v>82</v>
      </c>
      <c r="AV9" s="9">
        <v>0</v>
      </c>
      <c r="AW9" s="9">
        <v>0</v>
      </c>
      <c r="AX9" s="9" t="s">
        <v>83</v>
      </c>
      <c r="AY9" s="9" t="s">
        <v>83</v>
      </c>
      <c r="AZ9" s="9" t="s">
        <v>83</v>
      </c>
      <c r="BA9" s="9" t="s">
        <v>83</v>
      </c>
      <c r="BB9" s="8" t="s">
        <v>83</v>
      </c>
      <c r="BC9" s="8" t="s">
        <v>84</v>
      </c>
      <c r="BD9" s="8" t="s">
        <v>81</v>
      </c>
      <c r="BE9" s="8" t="s">
        <v>10100</v>
      </c>
      <c r="BF9" s="8" t="s">
        <v>2705</v>
      </c>
      <c r="BG9" s="8" t="s">
        <v>10101</v>
      </c>
      <c r="BH9" s="8" t="s">
        <v>317</v>
      </c>
      <c r="BI9" s="8" t="s">
        <v>89</v>
      </c>
      <c r="BJ9" s="8" t="s">
        <v>10102</v>
      </c>
      <c r="BK9" s="8" t="s">
        <v>10103</v>
      </c>
      <c r="BL9" s="8" t="s">
        <v>10104</v>
      </c>
      <c r="BM9" s="8" t="s">
        <v>10105</v>
      </c>
      <c r="BN9" s="8" t="s">
        <v>10106</v>
      </c>
      <c r="BO9" s="14" t="s">
        <v>10107</v>
      </c>
      <c r="BP9" s="14" t="s">
        <v>10108</v>
      </c>
      <c r="BQ9" s="8" t="s">
        <v>81</v>
      </c>
      <c r="BR9" s="14" t="s">
        <v>10109</v>
      </c>
      <c r="BS9" s="8" t="s">
        <v>81</v>
      </c>
      <c r="BT9" s="13">
        <v>10</v>
      </c>
      <c r="BU9" s="3"/>
    </row>
    <row r="10" spans="1:73" ht="15.75" thickBot="1">
      <c r="A10" s="7">
        <v>9</v>
      </c>
      <c r="B10" s="7"/>
      <c r="C10" s="9" t="s">
        <v>3549</v>
      </c>
      <c r="D10" s="8" t="s">
        <v>3550</v>
      </c>
      <c r="E10" s="8" t="s">
        <v>11712</v>
      </c>
      <c r="F10" s="10">
        <v>36506</v>
      </c>
      <c r="G10" s="9">
        <v>20</v>
      </c>
      <c r="H10" s="8" t="s">
        <v>3551</v>
      </c>
      <c r="I10" s="8" t="s">
        <v>73</v>
      </c>
      <c r="J10" s="8" t="s">
        <v>3552</v>
      </c>
      <c r="K10" s="8" t="s">
        <v>3548</v>
      </c>
      <c r="L10" s="9">
        <v>9004413713</v>
      </c>
      <c r="M10" s="9">
        <v>8424997843</v>
      </c>
      <c r="N10" s="9" t="s">
        <v>3553</v>
      </c>
      <c r="O10" s="9">
        <v>699584808900</v>
      </c>
      <c r="P10" s="9" t="s">
        <v>3554</v>
      </c>
      <c r="Q10" s="9" t="s">
        <v>530</v>
      </c>
      <c r="R10" s="11">
        <v>42917</v>
      </c>
      <c r="S10" s="9">
        <v>2021</v>
      </c>
      <c r="T10" s="8" t="s">
        <v>3555</v>
      </c>
      <c r="U10" s="9">
        <v>451</v>
      </c>
      <c r="V10" s="12">
        <v>90.2</v>
      </c>
      <c r="W10" s="9">
        <v>2015</v>
      </c>
      <c r="X10" s="9" t="s">
        <v>79</v>
      </c>
      <c r="Y10" s="8" t="s">
        <v>3556</v>
      </c>
      <c r="Z10" s="9">
        <v>592</v>
      </c>
      <c r="AA10" s="12">
        <v>91.08</v>
      </c>
      <c r="AB10" s="9">
        <v>2017</v>
      </c>
      <c r="AC10" s="9" t="s">
        <v>79</v>
      </c>
      <c r="AD10" s="8" t="s">
        <v>81</v>
      </c>
      <c r="AE10" s="8" t="s">
        <v>81</v>
      </c>
      <c r="AF10" s="9" t="s">
        <v>81</v>
      </c>
      <c r="AG10" s="9" t="s">
        <v>81</v>
      </c>
      <c r="AH10" s="9" t="s">
        <v>81</v>
      </c>
      <c r="AI10" s="9" t="s">
        <v>81</v>
      </c>
      <c r="AJ10" s="9" t="s">
        <v>81</v>
      </c>
      <c r="AK10" s="9" t="s">
        <v>81</v>
      </c>
      <c r="AL10" s="9" t="s">
        <v>81</v>
      </c>
      <c r="AM10" s="9">
        <v>0</v>
      </c>
      <c r="AN10" s="13">
        <v>7.76</v>
      </c>
      <c r="AO10" s="13">
        <v>9.2200000000000006</v>
      </c>
      <c r="AP10" s="13">
        <v>9.69</v>
      </c>
      <c r="AQ10" s="13">
        <v>9.85</v>
      </c>
      <c r="AR10" s="13">
        <v>9.85</v>
      </c>
      <c r="AS10" s="9">
        <v>56.37</v>
      </c>
      <c r="AT10" s="9">
        <v>9.39</v>
      </c>
      <c r="AU10" s="8" t="s">
        <v>82</v>
      </c>
      <c r="AV10" s="9">
        <v>0</v>
      </c>
      <c r="AW10" s="9">
        <v>0</v>
      </c>
      <c r="AX10" s="9" t="s">
        <v>83</v>
      </c>
      <c r="AY10" s="9" t="s">
        <v>83</v>
      </c>
      <c r="AZ10" s="9" t="s">
        <v>83</v>
      </c>
      <c r="BA10" s="9" t="s">
        <v>83</v>
      </c>
      <c r="BB10" s="8" t="s">
        <v>83</v>
      </c>
      <c r="BC10" s="8" t="s">
        <v>84</v>
      </c>
      <c r="BD10" s="8" t="s">
        <v>81</v>
      </c>
      <c r="BE10" s="8" t="s">
        <v>3557</v>
      </c>
      <c r="BF10" s="8" t="s">
        <v>3558</v>
      </c>
      <c r="BG10" s="8" t="s">
        <v>3559</v>
      </c>
      <c r="BH10" s="8" t="s">
        <v>88</v>
      </c>
      <c r="BI10" s="8" t="s">
        <v>89</v>
      </c>
      <c r="BJ10" s="8" t="s">
        <v>3560</v>
      </c>
      <c r="BK10" s="8" t="s">
        <v>3561</v>
      </c>
      <c r="BL10" s="8" t="s">
        <v>3562</v>
      </c>
      <c r="BM10" s="8" t="s">
        <v>81</v>
      </c>
      <c r="BN10" s="8" t="s">
        <v>3563</v>
      </c>
      <c r="BO10" s="14" t="s">
        <v>3564</v>
      </c>
      <c r="BP10" s="14" t="s">
        <v>3565</v>
      </c>
      <c r="BQ10" s="14" t="s">
        <v>3566</v>
      </c>
      <c r="BR10" s="14" t="s">
        <v>3567</v>
      </c>
      <c r="BS10" s="8" t="s">
        <v>81</v>
      </c>
      <c r="BT10" s="13">
        <v>10</v>
      </c>
      <c r="BU10" s="3"/>
    </row>
    <row r="11" spans="1:73" ht="15.75" thickBot="1">
      <c r="A11" s="7">
        <v>10</v>
      </c>
      <c r="B11" s="7"/>
      <c r="C11" s="9" t="s">
        <v>6576</v>
      </c>
      <c r="D11" s="8" t="s">
        <v>6577</v>
      </c>
      <c r="E11" s="8" t="s">
        <v>11712</v>
      </c>
      <c r="F11" s="9" t="s">
        <v>6066</v>
      </c>
      <c r="G11" s="9">
        <v>20</v>
      </c>
      <c r="H11" s="8" t="s">
        <v>6578</v>
      </c>
      <c r="I11" s="8" t="s">
        <v>73</v>
      </c>
      <c r="J11" s="8" t="s">
        <v>6579</v>
      </c>
      <c r="K11" s="8" t="s">
        <v>6575</v>
      </c>
      <c r="L11" s="9">
        <v>9869361715</v>
      </c>
      <c r="M11" s="9">
        <v>8097861843</v>
      </c>
      <c r="N11" s="9" t="s">
        <v>6580</v>
      </c>
      <c r="O11" s="9">
        <v>384031120284</v>
      </c>
      <c r="P11" s="9" t="s">
        <v>6581</v>
      </c>
      <c r="Q11" s="9" t="s">
        <v>530</v>
      </c>
      <c r="R11" s="11">
        <v>42917</v>
      </c>
      <c r="S11" s="9">
        <v>2021</v>
      </c>
      <c r="T11" s="8" t="s">
        <v>5595</v>
      </c>
      <c r="U11" s="9">
        <v>645</v>
      </c>
      <c r="V11" s="12">
        <v>94.2</v>
      </c>
      <c r="W11" s="9">
        <v>2015</v>
      </c>
      <c r="X11" s="9" t="s">
        <v>398</v>
      </c>
      <c r="Y11" s="8" t="s">
        <v>6582</v>
      </c>
      <c r="Z11" s="9" t="s">
        <v>6583</v>
      </c>
      <c r="AA11" s="12">
        <v>94.2</v>
      </c>
      <c r="AB11" s="9">
        <v>2017</v>
      </c>
      <c r="AC11" s="9" t="s">
        <v>276</v>
      </c>
      <c r="AD11" s="8" t="s">
        <v>81</v>
      </c>
      <c r="AE11" s="8" t="s">
        <v>81</v>
      </c>
      <c r="AF11" s="9" t="s">
        <v>81</v>
      </c>
      <c r="AG11" s="9" t="s">
        <v>81</v>
      </c>
      <c r="AH11" s="9" t="s">
        <v>81</v>
      </c>
      <c r="AI11" s="9" t="s">
        <v>81</v>
      </c>
      <c r="AJ11" s="9" t="s">
        <v>81</v>
      </c>
      <c r="AK11" s="9" t="s">
        <v>81</v>
      </c>
      <c r="AL11" s="9" t="s">
        <v>81</v>
      </c>
      <c r="AM11" s="9">
        <v>0</v>
      </c>
      <c r="AN11" s="13">
        <v>8.76</v>
      </c>
      <c r="AO11" s="13">
        <v>9.09</v>
      </c>
      <c r="AP11" s="13">
        <v>9.85</v>
      </c>
      <c r="AQ11" s="13">
        <v>9.56</v>
      </c>
      <c r="AR11" s="13">
        <v>9.4</v>
      </c>
      <c r="AS11" s="9">
        <v>46.66</v>
      </c>
      <c r="AT11" s="9">
        <v>9.33</v>
      </c>
      <c r="AU11" s="8" t="s">
        <v>138</v>
      </c>
      <c r="AV11" s="9">
        <v>0</v>
      </c>
      <c r="AW11" s="9">
        <v>0</v>
      </c>
      <c r="AX11" s="9" t="s">
        <v>83</v>
      </c>
      <c r="AY11" s="9" t="s">
        <v>83</v>
      </c>
      <c r="AZ11" s="9" t="s">
        <v>83</v>
      </c>
      <c r="BA11" s="9" t="s">
        <v>83</v>
      </c>
      <c r="BB11" s="8" t="s">
        <v>83</v>
      </c>
      <c r="BC11" s="8" t="s">
        <v>84</v>
      </c>
      <c r="BD11" s="8" t="s">
        <v>81</v>
      </c>
      <c r="BE11" s="8" t="s">
        <v>6584</v>
      </c>
      <c r="BF11" s="8" t="s">
        <v>6585</v>
      </c>
      <c r="BG11" s="8" t="s">
        <v>6586</v>
      </c>
      <c r="BH11" s="8" t="s">
        <v>403</v>
      </c>
      <c r="BI11" s="8" t="s">
        <v>89</v>
      </c>
      <c r="BJ11" s="8" t="s">
        <v>6587</v>
      </c>
      <c r="BK11" s="8" t="s">
        <v>6588</v>
      </c>
      <c r="BL11" s="8" t="s">
        <v>6589</v>
      </c>
      <c r="BM11" s="8" t="s">
        <v>6590</v>
      </c>
      <c r="BN11" s="8" t="s">
        <v>6591</v>
      </c>
      <c r="BO11" s="14" t="s">
        <v>6592</v>
      </c>
      <c r="BP11" s="14" t="s">
        <v>6593</v>
      </c>
      <c r="BQ11" s="14" t="s">
        <v>6594</v>
      </c>
      <c r="BR11" s="14" t="s">
        <v>6595</v>
      </c>
      <c r="BS11" s="8" t="s">
        <v>81</v>
      </c>
      <c r="BT11" s="8"/>
      <c r="BU11" s="3"/>
    </row>
    <row r="12" spans="1:73" ht="15.75" thickBot="1">
      <c r="A12" s="7">
        <v>11</v>
      </c>
      <c r="B12" s="7"/>
      <c r="C12" s="9" t="s">
        <v>5914</v>
      </c>
      <c r="D12" s="8" t="s">
        <v>5915</v>
      </c>
      <c r="E12" s="8" t="s">
        <v>11712</v>
      </c>
      <c r="F12" s="9" t="s">
        <v>484</v>
      </c>
      <c r="G12" s="9">
        <v>21</v>
      </c>
      <c r="H12" s="8" t="s">
        <v>5916</v>
      </c>
      <c r="I12" s="8" t="s">
        <v>73</v>
      </c>
      <c r="J12" s="8" t="s">
        <v>5917</v>
      </c>
      <c r="K12" s="8" t="s">
        <v>5913</v>
      </c>
      <c r="L12" s="9">
        <v>9987273407</v>
      </c>
      <c r="M12" s="9">
        <v>9702001403</v>
      </c>
      <c r="N12" s="9" t="s">
        <v>5918</v>
      </c>
      <c r="O12" s="9">
        <v>205240735363</v>
      </c>
      <c r="P12" s="9" t="s">
        <v>5919</v>
      </c>
      <c r="Q12" s="9" t="s">
        <v>530</v>
      </c>
      <c r="R12" s="11">
        <v>42917</v>
      </c>
      <c r="S12" s="9">
        <v>2021</v>
      </c>
      <c r="T12" s="8" t="s">
        <v>571</v>
      </c>
      <c r="U12" s="9">
        <v>464</v>
      </c>
      <c r="V12" s="12">
        <v>92.8</v>
      </c>
      <c r="W12" s="9">
        <v>2015</v>
      </c>
      <c r="X12" s="9" t="s">
        <v>79</v>
      </c>
      <c r="Y12" s="8" t="s">
        <v>5920</v>
      </c>
      <c r="Z12" s="9">
        <v>564</v>
      </c>
      <c r="AA12" s="12">
        <v>86.77</v>
      </c>
      <c r="AB12" s="9">
        <v>2017</v>
      </c>
      <c r="AC12" s="9" t="s">
        <v>79</v>
      </c>
      <c r="AD12" s="8" t="s">
        <v>81</v>
      </c>
      <c r="AE12" s="8" t="s">
        <v>81</v>
      </c>
      <c r="AF12" s="9" t="s">
        <v>81</v>
      </c>
      <c r="AG12" s="9" t="s">
        <v>81</v>
      </c>
      <c r="AH12" s="9" t="s">
        <v>81</v>
      </c>
      <c r="AI12" s="9" t="s">
        <v>81</v>
      </c>
      <c r="AJ12" s="9" t="s">
        <v>81</v>
      </c>
      <c r="AK12" s="9" t="s">
        <v>81</v>
      </c>
      <c r="AL12" s="9" t="s">
        <v>81</v>
      </c>
      <c r="AM12" s="9">
        <v>0</v>
      </c>
      <c r="AN12" s="13">
        <v>8.5</v>
      </c>
      <c r="AO12" s="13">
        <v>8.2799999999999994</v>
      </c>
      <c r="AP12" s="13">
        <v>9.85</v>
      </c>
      <c r="AQ12" s="13">
        <v>10</v>
      </c>
      <c r="AR12" s="13">
        <v>9.85</v>
      </c>
      <c r="AS12" s="9">
        <v>46.48</v>
      </c>
      <c r="AT12" s="9">
        <v>9.2899999999999991</v>
      </c>
      <c r="AU12" s="8" t="s">
        <v>138</v>
      </c>
      <c r="AV12" s="9">
        <v>0</v>
      </c>
      <c r="AW12" s="9">
        <v>0</v>
      </c>
      <c r="AX12" s="9" t="s">
        <v>83</v>
      </c>
      <c r="AY12" s="9" t="s">
        <v>83</v>
      </c>
      <c r="AZ12" s="9" t="s">
        <v>83</v>
      </c>
      <c r="BA12" s="9" t="s">
        <v>83</v>
      </c>
      <c r="BB12" s="8" t="s">
        <v>83</v>
      </c>
      <c r="BC12" s="8" t="s">
        <v>84</v>
      </c>
      <c r="BD12" s="8" t="s">
        <v>81</v>
      </c>
      <c r="BE12" s="8" t="s">
        <v>5921</v>
      </c>
      <c r="BF12" s="8" t="s">
        <v>1502</v>
      </c>
      <c r="BG12" s="8" t="s">
        <v>5922</v>
      </c>
      <c r="BH12" s="8" t="s">
        <v>5923</v>
      </c>
      <c r="BI12" s="8" t="s">
        <v>89</v>
      </c>
      <c r="BJ12" s="8" t="s">
        <v>5924</v>
      </c>
      <c r="BK12" s="8" t="s">
        <v>5925</v>
      </c>
      <c r="BL12" s="8" t="s">
        <v>5926</v>
      </c>
      <c r="BM12" s="8" t="s">
        <v>81</v>
      </c>
      <c r="BN12" s="8" t="s">
        <v>5927</v>
      </c>
      <c r="BO12" s="14" t="s">
        <v>5928</v>
      </c>
      <c r="BP12" s="14" t="s">
        <v>5929</v>
      </c>
      <c r="BQ12" s="14" t="s">
        <v>5930</v>
      </c>
      <c r="BR12" s="14" t="s">
        <v>5931</v>
      </c>
      <c r="BS12" s="8" t="s">
        <v>81</v>
      </c>
      <c r="BT12" s="8"/>
      <c r="BU12" s="3"/>
    </row>
    <row r="13" spans="1:73" ht="15.75" thickBot="1">
      <c r="A13" s="7">
        <v>12</v>
      </c>
      <c r="B13" s="7"/>
      <c r="C13" s="9" t="s">
        <v>10054</v>
      </c>
      <c r="D13" s="8" t="s">
        <v>10055</v>
      </c>
      <c r="E13" s="8" t="s">
        <v>11712</v>
      </c>
      <c r="F13" s="9" t="s">
        <v>10056</v>
      </c>
      <c r="G13" s="9">
        <v>20</v>
      </c>
      <c r="H13" s="8" t="s">
        <v>10057</v>
      </c>
      <c r="I13" s="8" t="s">
        <v>73</v>
      </c>
      <c r="J13" s="8" t="s">
        <v>10058</v>
      </c>
      <c r="K13" s="8" t="s">
        <v>10053</v>
      </c>
      <c r="L13" s="9">
        <v>8097513801</v>
      </c>
      <c r="M13" s="9">
        <v>8097513801</v>
      </c>
      <c r="N13" s="9" t="s">
        <v>10059</v>
      </c>
      <c r="O13" s="9">
        <v>817640254339</v>
      </c>
      <c r="P13" s="9" t="s">
        <v>10060</v>
      </c>
      <c r="Q13" s="9" t="s">
        <v>530</v>
      </c>
      <c r="R13" s="11">
        <v>42917</v>
      </c>
      <c r="S13" s="9">
        <v>2021</v>
      </c>
      <c r="T13" s="8" t="s">
        <v>10061</v>
      </c>
      <c r="U13" s="9">
        <v>464</v>
      </c>
      <c r="V13" s="12">
        <v>92.8</v>
      </c>
      <c r="W13" s="9">
        <v>2015</v>
      </c>
      <c r="X13" s="9" t="s">
        <v>276</v>
      </c>
      <c r="Y13" s="8" t="s">
        <v>10061</v>
      </c>
      <c r="Z13" s="9">
        <v>454</v>
      </c>
      <c r="AA13" s="12">
        <v>90.8</v>
      </c>
      <c r="AB13" s="9">
        <v>2017</v>
      </c>
      <c r="AC13" s="9" t="s">
        <v>276</v>
      </c>
      <c r="AD13" s="8" t="s">
        <v>81</v>
      </c>
      <c r="AE13" s="8" t="s">
        <v>81</v>
      </c>
      <c r="AF13" s="9" t="s">
        <v>81</v>
      </c>
      <c r="AG13" s="9" t="s">
        <v>81</v>
      </c>
      <c r="AH13" s="9" t="s">
        <v>81</v>
      </c>
      <c r="AI13" s="9" t="s">
        <v>81</v>
      </c>
      <c r="AJ13" s="9" t="s">
        <v>81</v>
      </c>
      <c r="AK13" s="9" t="s">
        <v>81</v>
      </c>
      <c r="AL13" s="9" t="s">
        <v>81</v>
      </c>
      <c r="AM13" s="9">
        <v>0</v>
      </c>
      <c r="AN13" s="13">
        <v>9.23</v>
      </c>
      <c r="AO13" s="13">
        <v>8.56</v>
      </c>
      <c r="AP13" s="13">
        <v>9.85</v>
      </c>
      <c r="AQ13" s="13">
        <v>9.11</v>
      </c>
      <c r="AR13" s="13">
        <v>9.5500000000000007</v>
      </c>
      <c r="AS13" s="9">
        <v>46.3</v>
      </c>
      <c r="AT13" s="9">
        <v>9.26</v>
      </c>
      <c r="AU13" s="8" t="s">
        <v>138</v>
      </c>
      <c r="AV13" s="9">
        <v>0</v>
      </c>
      <c r="AW13" s="9">
        <v>0</v>
      </c>
      <c r="AX13" s="9" t="s">
        <v>83</v>
      </c>
      <c r="AY13" s="9" t="s">
        <v>83</v>
      </c>
      <c r="AZ13" s="9" t="s">
        <v>83</v>
      </c>
      <c r="BA13" s="9" t="s">
        <v>83</v>
      </c>
      <c r="BB13" s="8" t="s">
        <v>83</v>
      </c>
      <c r="BC13" s="8" t="s">
        <v>84</v>
      </c>
      <c r="BD13" s="8" t="s">
        <v>81</v>
      </c>
      <c r="BE13" s="8" t="s">
        <v>10062</v>
      </c>
      <c r="BF13" s="8" t="s">
        <v>86</v>
      </c>
      <c r="BG13" s="8" t="s">
        <v>10063</v>
      </c>
      <c r="BH13" s="8" t="s">
        <v>88</v>
      </c>
      <c r="BI13" s="8" t="s">
        <v>89</v>
      </c>
      <c r="BJ13" s="8" t="s">
        <v>10064</v>
      </c>
      <c r="BK13" s="8" t="s">
        <v>10065</v>
      </c>
      <c r="BL13" s="8" t="s">
        <v>10066</v>
      </c>
      <c r="BM13" s="8" t="s">
        <v>81</v>
      </c>
      <c r="BN13" s="8" t="s">
        <v>10067</v>
      </c>
      <c r="BO13" s="14" t="s">
        <v>10068</v>
      </c>
      <c r="BP13" s="14" t="s">
        <v>10069</v>
      </c>
      <c r="BQ13" s="14" t="s">
        <v>10070</v>
      </c>
      <c r="BR13" s="14" t="s">
        <v>10071</v>
      </c>
      <c r="BS13" s="8" t="s">
        <v>81</v>
      </c>
      <c r="BT13" s="8"/>
      <c r="BU13" s="3"/>
    </row>
    <row r="14" spans="1:73" ht="15.75" thickBot="1">
      <c r="A14" s="7">
        <v>13</v>
      </c>
      <c r="B14" s="7"/>
      <c r="C14" s="9" t="s">
        <v>3995</v>
      </c>
      <c r="D14" s="8" t="s">
        <v>3996</v>
      </c>
      <c r="E14" s="8" t="s">
        <v>11712</v>
      </c>
      <c r="F14" s="10">
        <v>36407</v>
      </c>
      <c r="G14" s="9">
        <v>21</v>
      </c>
      <c r="H14" s="8" t="s">
        <v>3997</v>
      </c>
      <c r="I14" s="8" t="s">
        <v>73</v>
      </c>
      <c r="J14" s="8" t="s">
        <v>3998</v>
      </c>
      <c r="K14" s="8" t="s">
        <v>3994</v>
      </c>
      <c r="L14" s="9">
        <v>9819735663</v>
      </c>
      <c r="M14" s="9">
        <v>8451971403</v>
      </c>
      <c r="N14" s="9" t="s">
        <v>3999</v>
      </c>
      <c r="O14" s="9" t="s">
        <v>4000</v>
      </c>
      <c r="P14" s="9" t="s">
        <v>4001</v>
      </c>
      <c r="Q14" s="9" t="s">
        <v>530</v>
      </c>
      <c r="R14" s="11">
        <v>42917</v>
      </c>
      <c r="S14" s="9">
        <v>2021</v>
      </c>
      <c r="T14" s="8" t="s">
        <v>4002</v>
      </c>
      <c r="U14" s="9">
        <v>466</v>
      </c>
      <c r="V14" s="12">
        <v>93.2</v>
      </c>
      <c r="W14" s="9">
        <v>2015</v>
      </c>
      <c r="X14" s="9" t="s">
        <v>79</v>
      </c>
      <c r="Y14" s="8" t="s">
        <v>2846</v>
      </c>
      <c r="Z14" s="9">
        <v>576</v>
      </c>
      <c r="AA14" s="12">
        <v>88.62</v>
      </c>
      <c r="AB14" s="9">
        <v>2017</v>
      </c>
      <c r="AC14" s="9" t="s">
        <v>79</v>
      </c>
      <c r="AD14" s="8" t="s">
        <v>81</v>
      </c>
      <c r="AE14" s="8" t="s">
        <v>81</v>
      </c>
      <c r="AF14" s="9" t="s">
        <v>81</v>
      </c>
      <c r="AG14" s="9" t="s">
        <v>81</v>
      </c>
      <c r="AH14" s="9" t="s">
        <v>81</v>
      </c>
      <c r="AI14" s="9" t="s">
        <v>81</v>
      </c>
      <c r="AJ14" s="9" t="s">
        <v>81</v>
      </c>
      <c r="AK14" s="9" t="s">
        <v>81</v>
      </c>
      <c r="AL14" s="9" t="s">
        <v>81</v>
      </c>
      <c r="AM14" s="9">
        <v>0</v>
      </c>
      <c r="AN14" s="13">
        <v>8.6300000000000008</v>
      </c>
      <c r="AO14" s="13">
        <v>8.41</v>
      </c>
      <c r="AP14" s="13">
        <v>9.85</v>
      </c>
      <c r="AQ14" s="13">
        <v>9.07</v>
      </c>
      <c r="AR14" s="13">
        <v>8.9600000000000009</v>
      </c>
      <c r="AS14" s="9">
        <v>54.76</v>
      </c>
      <c r="AT14" s="9">
        <v>9.1199999999999992</v>
      </c>
      <c r="AU14" s="8" t="s">
        <v>82</v>
      </c>
      <c r="AV14" s="9">
        <v>0</v>
      </c>
      <c r="AW14" s="9">
        <v>0</v>
      </c>
      <c r="AX14" s="9" t="s">
        <v>83</v>
      </c>
      <c r="AY14" s="9" t="s">
        <v>83</v>
      </c>
      <c r="AZ14" s="9" t="s">
        <v>83</v>
      </c>
      <c r="BA14" s="9" t="s">
        <v>83</v>
      </c>
      <c r="BB14" s="8" t="s">
        <v>83</v>
      </c>
      <c r="BC14" s="8" t="s">
        <v>84</v>
      </c>
      <c r="BD14" s="8" t="s">
        <v>81</v>
      </c>
      <c r="BE14" s="8" t="s">
        <v>4003</v>
      </c>
      <c r="BF14" s="8" t="s">
        <v>187</v>
      </c>
      <c r="BG14" s="8" t="s">
        <v>4004</v>
      </c>
      <c r="BH14" s="8" t="s">
        <v>379</v>
      </c>
      <c r="BI14" s="8" t="s">
        <v>89</v>
      </c>
      <c r="BJ14" s="8" t="s">
        <v>4005</v>
      </c>
      <c r="BK14" s="8" t="s">
        <v>4006</v>
      </c>
      <c r="BL14" s="8" t="s">
        <v>4007</v>
      </c>
      <c r="BM14" s="8" t="s">
        <v>806</v>
      </c>
      <c r="BN14" s="8" t="s">
        <v>4008</v>
      </c>
      <c r="BO14" s="14" t="s">
        <v>4009</v>
      </c>
      <c r="BP14" s="14" t="s">
        <v>4010</v>
      </c>
      <c r="BQ14" s="14" t="s">
        <v>4011</v>
      </c>
      <c r="BR14" s="14" t="s">
        <v>4012</v>
      </c>
      <c r="BS14" s="8" t="s">
        <v>81</v>
      </c>
      <c r="BT14" s="13">
        <v>9.84</v>
      </c>
      <c r="BU14" s="3"/>
    </row>
    <row r="15" spans="1:73" ht="15.75" thickBot="1">
      <c r="A15" s="7">
        <v>14</v>
      </c>
      <c r="B15" s="7"/>
      <c r="C15" s="9" t="s">
        <v>5663</v>
      </c>
      <c r="D15" s="8" t="s">
        <v>5664</v>
      </c>
      <c r="E15" s="8" t="s">
        <v>11712</v>
      </c>
      <c r="F15" s="9" t="s">
        <v>859</v>
      </c>
      <c r="G15" s="9">
        <v>20</v>
      </c>
      <c r="H15" s="8" t="s">
        <v>5665</v>
      </c>
      <c r="I15" s="8" t="s">
        <v>73</v>
      </c>
      <c r="J15" s="8" t="s">
        <v>5666</v>
      </c>
      <c r="K15" s="8" t="s">
        <v>5662</v>
      </c>
      <c r="L15" s="9">
        <v>8689910662</v>
      </c>
      <c r="M15" s="9">
        <v>8689910662</v>
      </c>
      <c r="N15" s="9" t="s">
        <v>134</v>
      </c>
      <c r="O15" s="9">
        <v>515032204335</v>
      </c>
      <c r="P15" s="9" t="s">
        <v>134</v>
      </c>
      <c r="Q15" s="9" t="s">
        <v>530</v>
      </c>
      <c r="R15" s="11">
        <v>42917</v>
      </c>
      <c r="S15" s="9">
        <v>2021</v>
      </c>
      <c r="T15" s="8" t="s">
        <v>5667</v>
      </c>
      <c r="U15" s="9">
        <v>454</v>
      </c>
      <c r="V15" s="12">
        <v>90.8</v>
      </c>
      <c r="W15" s="9">
        <v>2015</v>
      </c>
      <c r="X15" s="9" t="s">
        <v>79</v>
      </c>
      <c r="Y15" s="8" t="s">
        <v>5668</v>
      </c>
      <c r="Z15" s="9">
        <v>525</v>
      </c>
      <c r="AA15" s="12">
        <v>80.77</v>
      </c>
      <c r="AB15" s="9">
        <v>2017</v>
      </c>
      <c r="AC15" s="9" t="s">
        <v>79</v>
      </c>
      <c r="AD15" s="8" t="s">
        <v>81</v>
      </c>
      <c r="AE15" s="8" t="s">
        <v>81</v>
      </c>
      <c r="AF15" s="9" t="s">
        <v>81</v>
      </c>
      <c r="AG15" s="9" t="s">
        <v>81</v>
      </c>
      <c r="AH15" s="9" t="s">
        <v>81</v>
      </c>
      <c r="AI15" s="9" t="s">
        <v>81</v>
      </c>
      <c r="AJ15" s="9" t="s">
        <v>81</v>
      </c>
      <c r="AK15" s="9" t="s">
        <v>81</v>
      </c>
      <c r="AL15" s="9" t="s">
        <v>81</v>
      </c>
      <c r="AM15" s="9">
        <v>0</v>
      </c>
      <c r="AN15" s="13">
        <v>8.56</v>
      </c>
      <c r="AO15" s="13">
        <v>8.85</v>
      </c>
      <c r="AP15" s="13">
        <v>9.69</v>
      </c>
      <c r="AQ15" s="13">
        <v>9.11</v>
      </c>
      <c r="AR15" s="13">
        <v>8.9600000000000009</v>
      </c>
      <c r="AS15" s="9">
        <v>54.7</v>
      </c>
      <c r="AT15" s="9">
        <v>9.11</v>
      </c>
      <c r="AU15" s="8" t="s">
        <v>82</v>
      </c>
      <c r="AV15" s="9">
        <v>0</v>
      </c>
      <c r="AW15" s="9">
        <v>0</v>
      </c>
      <c r="AX15" s="9" t="s">
        <v>83</v>
      </c>
      <c r="AY15" s="9" t="s">
        <v>83</v>
      </c>
      <c r="AZ15" s="9" t="s">
        <v>83</v>
      </c>
      <c r="BA15" s="9" t="s">
        <v>83</v>
      </c>
      <c r="BB15" s="8" t="s">
        <v>83</v>
      </c>
      <c r="BC15" s="8" t="s">
        <v>84</v>
      </c>
      <c r="BD15" s="8" t="s">
        <v>81</v>
      </c>
      <c r="BE15" s="8" t="s">
        <v>5669</v>
      </c>
      <c r="BF15" s="8" t="s">
        <v>187</v>
      </c>
      <c r="BG15" s="8" t="s">
        <v>5670</v>
      </c>
      <c r="BH15" s="8" t="s">
        <v>118</v>
      </c>
      <c r="BI15" s="8" t="s">
        <v>89</v>
      </c>
      <c r="BJ15" s="8" t="s">
        <v>5671</v>
      </c>
      <c r="BK15" s="8" t="s">
        <v>5672</v>
      </c>
      <c r="BL15" s="8" t="s">
        <v>5673</v>
      </c>
      <c r="BM15" s="8" t="s">
        <v>81</v>
      </c>
      <c r="BN15" s="8" t="s">
        <v>81</v>
      </c>
      <c r="BO15" s="14" t="s">
        <v>5674</v>
      </c>
      <c r="BP15" s="14" t="s">
        <v>5675</v>
      </c>
      <c r="BQ15" s="14" t="s">
        <v>5676</v>
      </c>
      <c r="BR15" s="14" t="s">
        <v>5677</v>
      </c>
      <c r="BS15" s="8" t="s">
        <v>81</v>
      </c>
      <c r="BT15" s="13">
        <v>9.5299999999999994</v>
      </c>
      <c r="BU15" s="3"/>
    </row>
    <row r="16" spans="1:73" ht="15.75" thickBot="1">
      <c r="A16" s="7">
        <v>15</v>
      </c>
      <c r="B16" s="7"/>
      <c r="C16" s="9" t="s">
        <v>4805</v>
      </c>
      <c r="D16" s="8" t="s">
        <v>4806</v>
      </c>
      <c r="E16" s="8" t="s">
        <v>11712</v>
      </c>
      <c r="F16" s="9" t="s">
        <v>4807</v>
      </c>
      <c r="G16" s="9">
        <v>21</v>
      </c>
      <c r="H16" s="8" t="s">
        <v>4808</v>
      </c>
      <c r="I16" s="8" t="s">
        <v>73</v>
      </c>
      <c r="J16" s="8" t="s">
        <v>4809</v>
      </c>
      <c r="K16" s="8" t="s">
        <v>4804</v>
      </c>
      <c r="L16" s="9">
        <v>7666625418</v>
      </c>
      <c r="M16" s="9">
        <v>7666625418</v>
      </c>
      <c r="N16" s="9" t="s">
        <v>4810</v>
      </c>
      <c r="O16" s="9">
        <v>576039200281</v>
      </c>
      <c r="P16" s="9" t="s">
        <v>4811</v>
      </c>
      <c r="Q16" s="9" t="s">
        <v>530</v>
      </c>
      <c r="R16" s="11">
        <v>42917</v>
      </c>
      <c r="S16" s="9">
        <v>2021</v>
      </c>
      <c r="T16" s="8" t="s">
        <v>4812</v>
      </c>
      <c r="U16" s="9">
        <v>425</v>
      </c>
      <c r="V16" s="12">
        <v>85</v>
      </c>
      <c r="W16" s="9">
        <v>2015</v>
      </c>
      <c r="X16" s="9" t="s">
        <v>79</v>
      </c>
      <c r="Y16" s="8" t="s">
        <v>4813</v>
      </c>
      <c r="Z16" s="9">
        <v>527</v>
      </c>
      <c r="AA16" s="12">
        <v>81.08</v>
      </c>
      <c r="AB16" s="9">
        <v>2017</v>
      </c>
      <c r="AC16" s="9" t="s">
        <v>79</v>
      </c>
      <c r="AD16" s="8" t="s">
        <v>81</v>
      </c>
      <c r="AE16" s="8" t="s">
        <v>81</v>
      </c>
      <c r="AF16" s="9" t="s">
        <v>81</v>
      </c>
      <c r="AG16" s="9" t="s">
        <v>81</v>
      </c>
      <c r="AH16" s="9" t="s">
        <v>81</v>
      </c>
      <c r="AI16" s="9" t="s">
        <v>81</v>
      </c>
      <c r="AJ16" s="9" t="s">
        <v>81</v>
      </c>
      <c r="AK16" s="9" t="s">
        <v>81</v>
      </c>
      <c r="AL16" s="9" t="s">
        <v>81</v>
      </c>
      <c r="AM16" s="9">
        <v>0</v>
      </c>
      <c r="AN16" s="13">
        <v>8.93</v>
      </c>
      <c r="AO16" s="13">
        <v>9.11</v>
      </c>
      <c r="AP16" s="13">
        <v>9.5399999999999991</v>
      </c>
      <c r="AQ16" s="13">
        <v>8.9600000000000009</v>
      </c>
      <c r="AR16" s="13">
        <v>8.9600000000000009</v>
      </c>
      <c r="AS16" s="9">
        <v>45.5</v>
      </c>
      <c r="AT16" s="9">
        <v>9.1</v>
      </c>
      <c r="AU16" s="8" t="s">
        <v>138</v>
      </c>
      <c r="AV16" s="9">
        <v>0</v>
      </c>
      <c r="AW16" s="9">
        <v>0</v>
      </c>
      <c r="AX16" s="9" t="s">
        <v>83</v>
      </c>
      <c r="AY16" s="9" t="s">
        <v>83</v>
      </c>
      <c r="AZ16" s="9" t="s">
        <v>83</v>
      </c>
      <c r="BA16" s="9" t="s">
        <v>83</v>
      </c>
      <c r="BB16" s="8" t="s">
        <v>83</v>
      </c>
      <c r="BC16" s="8" t="s">
        <v>84</v>
      </c>
      <c r="BD16" s="8" t="s">
        <v>81</v>
      </c>
      <c r="BE16" s="8" t="s">
        <v>4814</v>
      </c>
      <c r="BF16" s="8" t="s">
        <v>1930</v>
      </c>
      <c r="BG16" s="8" t="s">
        <v>4815</v>
      </c>
      <c r="BH16" s="8" t="s">
        <v>118</v>
      </c>
      <c r="BI16" s="8" t="s">
        <v>89</v>
      </c>
      <c r="BJ16" s="8" t="s">
        <v>4816</v>
      </c>
      <c r="BK16" s="8" t="s">
        <v>4817</v>
      </c>
      <c r="BL16" s="8" t="s">
        <v>4818</v>
      </c>
      <c r="BM16" s="8" t="s">
        <v>81</v>
      </c>
      <c r="BN16" s="8" t="s">
        <v>4819</v>
      </c>
      <c r="BO16" s="14" t="s">
        <v>4820</v>
      </c>
      <c r="BP16" s="14" t="s">
        <v>4821</v>
      </c>
      <c r="BQ16" s="14" t="s">
        <v>4822</v>
      </c>
      <c r="BR16" s="14" t="s">
        <v>4823</v>
      </c>
      <c r="BS16" s="8" t="s">
        <v>81</v>
      </c>
      <c r="BT16" s="8"/>
      <c r="BU16" s="3"/>
    </row>
    <row r="17" spans="1:73" ht="15.75" thickBot="1">
      <c r="A17" s="7">
        <v>16</v>
      </c>
      <c r="B17" s="7"/>
      <c r="C17" s="9" t="s">
        <v>9172</v>
      </c>
      <c r="D17" s="8" t="s">
        <v>9173</v>
      </c>
      <c r="E17" s="8" t="s">
        <v>11712</v>
      </c>
      <c r="F17" s="10">
        <v>36319</v>
      </c>
      <c r="G17" s="9">
        <v>20</v>
      </c>
      <c r="H17" s="8" t="s">
        <v>9174</v>
      </c>
      <c r="I17" s="8" t="s">
        <v>73</v>
      </c>
      <c r="J17" s="8" t="s">
        <v>9175</v>
      </c>
      <c r="K17" s="8" t="s">
        <v>9171</v>
      </c>
      <c r="L17" s="9">
        <v>9372946960</v>
      </c>
      <c r="M17" s="9">
        <v>9920966846</v>
      </c>
      <c r="N17" s="9" t="s">
        <v>9176</v>
      </c>
      <c r="O17" s="9" t="s">
        <v>9177</v>
      </c>
      <c r="P17" s="9" t="s">
        <v>9178</v>
      </c>
      <c r="Q17" s="9" t="s">
        <v>530</v>
      </c>
      <c r="R17" s="11">
        <v>42917</v>
      </c>
      <c r="S17" s="9">
        <v>2021</v>
      </c>
      <c r="T17" s="8" t="s">
        <v>3832</v>
      </c>
      <c r="U17" s="9">
        <v>468</v>
      </c>
      <c r="V17" s="12">
        <v>93.6</v>
      </c>
      <c r="W17" s="9">
        <v>2015</v>
      </c>
      <c r="X17" s="9" t="s">
        <v>79</v>
      </c>
      <c r="Y17" s="8" t="s">
        <v>9179</v>
      </c>
      <c r="Z17" s="9">
        <v>522</v>
      </c>
      <c r="AA17" s="12">
        <v>80.31</v>
      </c>
      <c r="AB17" s="9">
        <v>2017</v>
      </c>
      <c r="AC17" s="9" t="s">
        <v>79</v>
      </c>
      <c r="AD17" s="8" t="s">
        <v>81</v>
      </c>
      <c r="AE17" s="8" t="s">
        <v>81</v>
      </c>
      <c r="AF17" s="9" t="s">
        <v>81</v>
      </c>
      <c r="AG17" s="9" t="s">
        <v>81</v>
      </c>
      <c r="AH17" s="9" t="s">
        <v>81</v>
      </c>
      <c r="AI17" s="9" t="s">
        <v>81</v>
      </c>
      <c r="AJ17" s="9" t="s">
        <v>81</v>
      </c>
      <c r="AK17" s="9" t="s">
        <v>81</v>
      </c>
      <c r="AL17" s="9" t="s">
        <v>81</v>
      </c>
      <c r="AM17" s="9">
        <v>0</v>
      </c>
      <c r="AN17" s="13">
        <v>8.89</v>
      </c>
      <c r="AO17" s="13">
        <v>9.19</v>
      </c>
      <c r="AP17" s="13">
        <v>9.3800000000000008</v>
      </c>
      <c r="AQ17" s="13">
        <v>9.2200000000000006</v>
      </c>
      <c r="AR17" s="13">
        <v>8.74</v>
      </c>
      <c r="AS17" s="9">
        <v>54.49</v>
      </c>
      <c r="AT17" s="9">
        <v>9.08</v>
      </c>
      <c r="AU17" s="8" t="s">
        <v>82</v>
      </c>
      <c r="AV17" s="9">
        <v>0</v>
      </c>
      <c r="AW17" s="9">
        <v>0</v>
      </c>
      <c r="AX17" s="9" t="s">
        <v>83</v>
      </c>
      <c r="AY17" s="9" t="s">
        <v>83</v>
      </c>
      <c r="AZ17" s="9" t="s">
        <v>83</v>
      </c>
      <c r="BA17" s="9" t="s">
        <v>83</v>
      </c>
      <c r="BB17" s="8" t="s">
        <v>83</v>
      </c>
      <c r="BC17" s="8" t="s">
        <v>84</v>
      </c>
      <c r="BD17" s="8" t="s">
        <v>81</v>
      </c>
      <c r="BE17" s="8" t="s">
        <v>9180</v>
      </c>
      <c r="BF17" s="8" t="s">
        <v>86</v>
      </c>
      <c r="BG17" s="8" t="s">
        <v>9181</v>
      </c>
      <c r="BH17" s="8" t="s">
        <v>88</v>
      </c>
      <c r="BI17" s="8" t="s">
        <v>89</v>
      </c>
      <c r="BJ17" s="8" t="s">
        <v>9182</v>
      </c>
      <c r="BK17" s="8" t="s">
        <v>9183</v>
      </c>
      <c r="BL17" s="8" t="s">
        <v>9184</v>
      </c>
      <c r="BM17" s="8" t="s">
        <v>81</v>
      </c>
      <c r="BN17" s="8" t="s">
        <v>9185</v>
      </c>
      <c r="BO17" s="14" t="s">
        <v>9186</v>
      </c>
      <c r="BP17" s="14" t="s">
        <v>9187</v>
      </c>
      <c r="BQ17" s="14" t="s">
        <v>9188</v>
      </c>
      <c r="BR17" s="14" t="s">
        <v>9189</v>
      </c>
      <c r="BS17" s="8" t="s">
        <v>81</v>
      </c>
      <c r="BT17" s="13">
        <v>9.07</v>
      </c>
      <c r="BU17" s="3"/>
    </row>
    <row r="18" spans="1:73" ht="15.75" thickBot="1">
      <c r="A18" s="7">
        <v>17</v>
      </c>
      <c r="B18" s="7"/>
      <c r="C18" s="9" t="s">
        <v>8442</v>
      </c>
      <c r="D18" s="8" t="s">
        <v>8443</v>
      </c>
      <c r="E18" s="8" t="s">
        <v>11712</v>
      </c>
      <c r="F18" s="9" t="s">
        <v>8444</v>
      </c>
      <c r="G18" s="9">
        <v>20</v>
      </c>
      <c r="H18" s="8" t="s">
        <v>8445</v>
      </c>
      <c r="I18" s="8" t="s">
        <v>73</v>
      </c>
      <c r="J18" s="8" t="s">
        <v>8446</v>
      </c>
      <c r="K18" s="8" t="s">
        <v>8441</v>
      </c>
      <c r="L18" s="9">
        <v>9869791575</v>
      </c>
      <c r="M18" s="9">
        <v>9324022870</v>
      </c>
      <c r="N18" s="9" t="s">
        <v>8447</v>
      </c>
      <c r="O18" s="9">
        <v>890666829341</v>
      </c>
      <c r="P18" s="9" t="s">
        <v>8448</v>
      </c>
      <c r="Q18" s="9" t="s">
        <v>530</v>
      </c>
      <c r="R18" s="11">
        <v>42917</v>
      </c>
      <c r="S18" s="9">
        <v>2021</v>
      </c>
      <c r="T18" s="8" t="s">
        <v>8449</v>
      </c>
      <c r="U18" s="9">
        <v>457</v>
      </c>
      <c r="V18" s="12">
        <v>91.4</v>
      </c>
      <c r="W18" s="9">
        <v>2015</v>
      </c>
      <c r="X18" s="9" t="s">
        <v>79</v>
      </c>
      <c r="Y18" s="8" t="s">
        <v>8450</v>
      </c>
      <c r="Z18" s="9">
        <v>519</v>
      </c>
      <c r="AA18" s="12">
        <v>79.849999999999994</v>
      </c>
      <c r="AB18" s="9">
        <v>2017</v>
      </c>
      <c r="AC18" s="9" t="s">
        <v>79</v>
      </c>
      <c r="AD18" s="8" t="s">
        <v>81</v>
      </c>
      <c r="AE18" s="8" t="s">
        <v>81</v>
      </c>
      <c r="AF18" s="9" t="s">
        <v>81</v>
      </c>
      <c r="AG18" s="9" t="s">
        <v>81</v>
      </c>
      <c r="AH18" s="9" t="s">
        <v>81</v>
      </c>
      <c r="AI18" s="9" t="s">
        <v>81</v>
      </c>
      <c r="AJ18" s="9" t="s">
        <v>81</v>
      </c>
      <c r="AK18" s="9" t="s">
        <v>81</v>
      </c>
      <c r="AL18" s="9" t="s">
        <v>81</v>
      </c>
      <c r="AM18" s="9">
        <v>0</v>
      </c>
      <c r="AN18" s="13">
        <v>9.0399999999999991</v>
      </c>
      <c r="AO18" s="13">
        <v>8.39</v>
      </c>
      <c r="AP18" s="13">
        <v>8.5399999999999991</v>
      </c>
      <c r="AQ18" s="13">
        <v>8.9600000000000009</v>
      </c>
      <c r="AR18" s="13">
        <v>9.49</v>
      </c>
      <c r="AS18" s="9">
        <v>54.42</v>
      </c>
      <c r="AT18" s="9">
        <v>9.07</v>
      </c>
      <c r="AU18" s="8" t="s">
        <v>82</v>
      </c>
      <c r="AV18" s="9">
        <v>0</v>
      </c>
      <c r="AW18" s="9">
        <v>0</v>
      </c>
      <c r="AX18" s="9" t="s">
        <v>83</v>
      </c>
      <c r="AY18" s="9" t="s">
        <v>83</v>
      </c>
      <c r="AZ18" s="9" t="s">
        <v>83</v>
      </c>
      <c r="BA18" s="9" t="s">
        <v>83</v>
      </c>
      <c r="BB18" s="8" t="s">
        <v>83</v>
      </c>
      <c r="BC18" s="8" t="s">
        <v>84</v>
      </c>
      <c r="BD18" s="8" t="s">
        <v>81</v>
      </c>
      <c r="BE18" s="8" t="s">
        <v>8451</v>
      </c>
      <c r="BF18" s="8" t="s">
        <v>86</v>
      </c>
      <c r="BG18" s="8" t="s">
        <v>8452</v>
      </c>
      <c r="BH18" s="8" t="s">
        <v>601</v>
      </c>
      <c r="BI18" s="8" t="s">
        <v>89</v>
      </c>
      <c r="BJ18" s="8" t="s">
        <v>8453</v>
      </c>
      <c r="BK18" s="8" t="s">
        <v>8454</v>
      </c>
      <c r="BL18" s="8" t="s">
        <v>8455</v>
      </c>
      <c r="BM18" s="8" t="s">
        <v>8456</v>
      </c>
      <c r="BN18" s="8" t="s">
        <v>8457</v>
      </c>
      <c r="BO18" s="14" t="s">
        <v>8458</v>
      </c>
      <c r="BP18" s="14" t="s">
        <v>8459</v>
      </c>
      <c r="BQ18" s="8" t="s">
        <v>81</v>
      </c>
      <c r="BR18" s="14" t="s">
        <v>8460</v>
      </c>
      <c r="BS18" s="8" t="s">
        <v>81</v>
      </c>
      <c r="BT18" s="13">
        <v>10</v>
      </c>
      <c r="BU18" s="3"/>
    </row>
    <row r="19" spans="1:73" ht="15.75" thickBot="1">
      <c r="A19" s="7">
        <v>18</v>
      </c>
      <c r="B19" s="7"/>
      <c r="C19" s="9" t="s">
        <v>9720</v>
      </c>
      <c r="D19" s="8" t="s">
        <v>9721</v>
      </c>
      <c r="E19" s="8" t="s">
        <v>11712</v>
      </c>
      <c r="F19" s="9" t="s">
        <v>9722</v>
      </c>
      <c r="G19" s="9">
        <v>21</v>
      </c>
      <c r="H19" s="8" t="s">
        <v>9723</v>
      </c>
      <c r="I19" s="8" t="s">
        <v>73</v>
      </c>
      <c r="J19" s="8" t="s">
        <v>9724</v>
      </c>
      <c r="K19" s="8" t="s">
        <v>9719</v>
      </c>
      <c r="L19" s="9">
        <v>9220575121</v>
      </c>
      <c r="M19" s="9">
        <v>8286989186</v>
      </c>
      <c r="N19" s="9" t="s">
        <v>9725</v>
      </c>
      <c r="O19" s="9">
        <v>897871941868</v>
      </c>
      <c r="P19" s="9" t="s">
        <v>9726</v>
      </c>
      <c r="Q19" s="9" t="s">
        <v>530</v>
      </c>
      <c r="R19" s="11">
        <v>42917</v>
      </c>
      <c r="S19" s="9">
        <v>2021</v>
      </c>
      <c r="T19" s="8" t="s">
        <v>9727</v>
      </c>
      <c r="U19" s="9">
        <v>480</v>
      </c>
      <c r="V19" s="12">
        <v>96</v>
      </c>
      <c r="W19" s="9">
        <v>2014</v>
      </c>
      <c r="X19" s="9" t="s">
        <v>79</v>
      </c>
      <c r="Y19" s="8" t="s">
        <v>9728</v>
      </c>
      <c r="Z19" s="9">
        <v>574</v>
      </c>
      <c r="AA19" s="12">
        <v>88.31</v>
      </c>
      <c r="AB19" s="9">
        <v>2016</v>
      </c>
      <c r="AC19" s="9" t="s">
        <v>79</v>
      </c>
      <c r="AD19" s="8" t="s">
        <v>81</v>
      </c>
      <c r="AE19" s="8" t="s">
        <v>81</v>
      </c>
      <c r="AF19" s="9" t="s">
        <v>81</v>
      </c>
      <c r="AG19" s="9" t="s">
        <v>81</v>
      </c>
      <c r="AH19" s="9" t="s">
        <v>81</v>
      </c>
      <c r="AI19" s="9" t="s">
        <v>81</v>
      </c>
      <c r="AJ19" s="9" t="s">
        <v>81</v>
      </c>
      <c r="AK19" s="9" t="s">
        <v>81</v>
      </c>
      <c r="AL19" s="9" t="s">
        <v>81</v>
      </c>
      <c r="AM19" s="9">
        <v>0</v>
      </c>
      <c r="AN19" s="13">
        <v>9.0399999999999991</v>
      </c>
      <c r="AO19" s="13">
        <v>7.61</v>
      </c>
      <c r="AP19" s="13">
        <v>9.5399999999999991</v>
      </c>
      <c r="AQ19" s="13">
        <v>9.6999999999999993</v>
      </c>
      <c r="AR19" s="13">
        <v>9.18</v>
      </c>
      <c r="AS19" s="9">
        <v>45.07</v>
      </c>
      <c r="AT19" s="9">
        <v>9.01</v>
      </c>
      <c r="AU19" s="8" t="s">
        <v>138</v>
      </c>
      <c r="AV19" s="9">
        <v>0</v>
      </c>
      <c r="AW19" s="9">
        <v>0</v>
      </c>
      <c r="AX19" s="9" t="s">
        <v>83</v>
      </c>
      <c r="AY19" s="9" t="s">
        <v>230</v>
      </c>
      <c r="AZ19" s="9" t="s">
        <v>83</v>
      </c>
      <c r="BA19" s="9" t="s">
        <v>83</v>
      </c>
      <c r="BB19" s="8" t="s">
        <v>83</v>
      </c>
      <c r="BC19" s="8" t="s">
        <v>84</v>
      </c>
      <c r="BD19" s="8" t="s">
        <v>81</v>
      </c>
      <c r="BE19" s="8" t="s">
        <v>9729</v>
      </c>
      <c r="BF19" s="8" t="s">
        <v>1930</v>
      </c>
      <c r="BG19" s="8" t="s">
        <v>9730</v>
      </c>
      <c r="BH19" s="8" t="s">
        <v>1930</v>
      </c>
      <c r="BI19" s="8" t="s">
        <v>89</v>
      </c>
      <c r="BJ19" s="8" t="s">
        <v>9731</v>
      </c>
      <c r="BK19" s="8" t="s">
        <v>9732</v>
      </c>
      <c r="BL19" s="8" t="s">
        <v>9733</v>
      </c>
      <c r="BM19" s="8" t="s">
        <v>81</v>
      </c>
      <c r="BN19" s="8" t="s">
        <v>9734</v>
      </c>
      <c r="BO19" s="14" t="s">
        <v>9735</v>
      </c>
      <c r="BP19" s="14" t="s">
        <v>9736</v>
      </c>
      <c r="BQ19" s="14" t="s">
        <v>9737</v>
      </c>
      <c r="BR19" s="14" t="s">
        <v>9738</v>
      </c>
      <c r="BS19" s="8" t="s">
        <v>81</v>
      </c>
      <c r="BT19" s="8"/>
      <c r="BU19" s="3"/>
    </row>
    <row r="20" spans="1:73" ht="15.75" thickBot="1">
      <c r="A20" s="7">
        <v>19</v>
      </c>
      <c r="B20" s="7"/>
      <c r="C20" s="9" t="s">
        <v>4825</v>
      </c>
      <c r="D20" s="8" t="s">
        <v>4826</v>
      </c>
      <c r="E20" s="8" t="s">
        <v>11712</v>
      </c>
      <c r="F20" s="9" t="s">
        <v>654</v>
      </c>
      <c r="G20" s="9">
        <v>20</v>
      </c>
      <c r="H20" s="8" t="s">
        <v>4827</v>
      </c>
      <c r="I20" s="8" t="s">
        <v>73</v>
      </c>
      <c r="J20" s="8" t="s">
        <v>4828</v>
      </c>
      <c r="K20" s="8" t="s">
        <v>4824</v>
      </c>
      <c r="L20" s="9">
        <v>918452885295</v>
      </c>
      <c r="M20" s="9">
        <v>918000852826</v>
      </c>
      <c r="N20" s="9" t="s">
        <v>4829</v>
      </c>
      <c r="O20" s="9">
        <v>862064705810</v>
      </c>
      <c r="P20" s="9" t="s">
        <v>4830</v>
      </c>
      <c r="Q20" s="9" t="s">
        <v>530</v>
      </c>
      <c r="R20" s="11">
        <v>42917</v>
      </c>
      <c r="S20" s="9">
        <v>2021</v>
      </c>
      <c r="T20" s="8" t="s">
        <v>4831</v>
      </c>
      <c r="U20" s="9">
        <v>96</v>
      </c>
      <c r="V20" s="12" t="s">
        <v>4832</v>
      </c>
      <c r="W20" s="9">
        <v>2015</v>
      </c>
      <c r="X20" s="9" t="s">
        <v>276</v>
      </c>
      <c r="Y20" s="8" t="s">
        <v>4833</v>
      </c>
      <c r="Z20" s="9">
        <v>428</v>
      </c>
      <c r="AA20" s="12">
        <v>85.6</v>
      </c>
      <c r="AB20" s="9">
        <v>2017</v>
      </c>
      <c r="AC20" s="9" t="s">
        <v>276</v>
      </c>
      <c r="AD20" s="8" t="s">
        <v>81</v>
      </c>
      <c r="AE20" s="8" t="s">
        <v>81</v>
      </c>
      <c r="AF20" s="9" t="s">
        <v>81</v>
      </c>
      <c r="AG20" s="9" t="s">
        <v>81</v>
      </c>
      <c r="AH20" s="9" t="s">
        <v>81</v>
      </c>
      <c r="AI20" s="9" t="s">
        <v>81</v>
      </c>
      <c r="AJ20" s="9" t="s">
        <v>81</v>
      </c>
      <c r="AK20" s="9" t="s">
        <v>81</v>
      </c>
      <c r="AL20" s="9" t="s">
        <v>81</v>
      </c>
      <c r="AM20" s="9">
        <v>0</v>
      </c>
      <c r="AN20" s="13">
        <v>8.0399999999999991</v>
      </c>
      <c r="AO20" s="13">
        <v>7.3</v>
      </c>
      <c r="AP20" s="13">
        <v>9.3800000000000008</v>
      </c>
      <c r="AQ20" s="13">
        <v>9.26</v>
      </c>
      <c r="AR20" s="13">
        <v>9.6300000000000008</v>
      </c>
      <c r="AS20" s="9">
        <v>53.57</v>
      </c>
      <c r="AT20" s="9">
        <v>8.93</v>
      </c>
      <c r="AU20" s="8" t="s">
        <v>82</v>
      </c>
      <c r="AV20" s="9">
        <v>0</v>
      </c>
      <c r="AW20" s="9">
        <v>0</v>
      </c>
      <c r="AX20" s="9" t="s">
        <v>83</v>
      </c>
      <c r="AY20" s="9" t="s">
        <v>83</v>
      </c>
      <c r="AZ20" s="9" t="s">
        <v>83</v>
      </c>
      <c r="BA20" s="9" t="s">
        <v>83</v>
      </c>
      <c r="BB20" s="8" t="s">
        <v>83</v>
      </c>
      <c r="BC20" s="8" t="s">
        <v>84</v>
      </c>
      <c r="BD20" s="8" t="s">
        <v>81</v>
      </c>
      <c r="BE20" s="8" t="s">
        <v>4834</v>
      </c>
      <c r="BF20" s="8" t="s">
        <v>1652</v>
      </c>
      <c r="BG20" s="8" t="s">
        <v>4835</v>
      </c>
      <c r="BH20" s="8" t="s">
        <v>118</v>
      </c>
      <c r="BI20" s="8" t="s">
        <v>89</v>
      </c>
      <c r="BJ20" s="8" t="s">
        <v>4836</v>
      </c>
      <c r="BK20" s="8" t="s">
        <v>4837</v>
      </c>
      <c r="BL20" s="8" t="s">
        <v>4838</v>
      </c>
      <c r="BM20" s="8" t="s">
        <v>81</v>
      </c>
      <c r="BN20" s="8" t="s">
        <v>4839</v>
      </c>
      <c r="BO20" s="14" t="s">
        <v>4840</v>
      </c>
      <c r="BP20" s="14" t="s">
        <v>4841</v>
      </c>
      <c r="BQ20" s="14" t="s">
        <v>4842</v>
      </c>
      <c r="BR20" s="14" t="s">
        <v>4843</v>
      </c>
      <c r="BS20" s="8" t="s">
        <v>81</v>
      </c>
      <c r="BT20" s="13">
        <v>9.9600000000000009</v>
      </c>
      <c r="BU20" s="3"/>
    </row>
    <row r="21" spans="1:73" ht="15.75" thickBot="1">
      <c r="A21" s="7">
        <v>20</v>
      </c>
      <c r="B21" s="7"/>
      <c r="C21" s="9" t="s">
        <v>4627</v>
      </c>
      <c r="D21" s="8" t="s">
        <v>4628</v>
      </c>
      <c r="E21" s="8" t="s">
        <v>11712</v>
      </c>
      <c r="F21" s="9" t="s">
        <v>4629</v>
      </c>
      <c r="G21" s="9">
        <v>20</v>
      </c>
      <c r="H21" s="8" t="s">
        <v>4630</v>
      </c>
      <c r="I21" s="8" t="s">
        <v>73</v>
      </c>
      <c r="J21" s="8" t="s">
        <v>4631</v>
      </c>
      <c r="K21" s="8" t="s">
        <v>4626</v>
      </c>
      <c r="L21" s="9">
        <v>25377753</v>
      </c>
      <c r="M21" s="9">
        <v>9819053145</v>
      </c>
      <c r="N21" s="9" t="s">
        <v>4632</v>
      </c>
      <c r="O21" s="9">
        <v>290944797635</v>
      </c>
      <c r="P21" s="9" t="s">
        <v>4633</v>
      </c>
      <c r="Q21" s="9" t="s">
        <v>530</v>
      </c>
      <c r="R21" s="11">
        <v>42917</v>
      </c>
      <c r="S21" s="9">
        <v>2021</v>
      </c>
      <c r="T21" s="8" t="s">
        <v>375</v>
      </c>
      <c r="U21" s="9">
        <v>443</v>
      </c>
      <c r="V21" s="12">
        <v>88.6</v>
      </c>
      <c r="W21" s="9">
        <v>2015</v>
      </c>
      <c r="X21" s="9" t="s">
        <v>79</v>
      </c>
      <c r="Y21" s="8" t="s">
        <v>2645</v>
      </c>
      <c r="Z21" s="9">
        <v>496</v>
      </c>
      <c r="AA21" s="12">
        <v>76.31</v>
      </c>
      <c r="AB21" s="9">
        <v>2017</v>
      </c>
      <c r="AC21" s="9" t="s">
        <v>79</v>
      </c>
      <c r="AD21" s="8" t="s">
        <v>81</v>
      </c>
      <c r="AE21" s="8" t="s">
        <v>81</v>
      </c>
      <c r="AF21" s="9" t="s">
        <v>81</v>
      </c>
      <c r="AG21" s="9" t="s">
        <v>81</v>
      </c>
      <c r="AH21" s="9" t="s">
        <v>81</v>
      </c>
      <c r="AI21" s="9" t="s">
        <v>81</v>
      </c>
      <c r="AJ21" s="9" t="s">
        <v>81</v>
      </c>
      <c r="AK21" s="9" t="s">
        <v>81</v>
      </c>
      <c r="AL21" s="9" t="s">
        <v>81</v>
      </c>
      <c r="AM21" s="9">
        <v>0</v>
      </c>
      <c r="AN21" s="13">
        <v>8.6</v>
      </c>
      <c r="AO21" s="13">
        <v>7.96</v>
      </c>
      <c r="AP21" s="13">
        <v>9.0399999999999991</v>
      </c>
      <c r="AQ21" s="13">
        <v>9.5500000000000007</v>
      </c>
      <c r="AR21" s="13">
        <v>9.4</v>
      </c>
      <c r="AS21" s="9">
        <v>44.53</v>
      </c>
      <c r="AT21" s="9">
        <v>8.91</v>
      </c>
      <c r="AU21" s="8" t="s">
        <v>138</v>
      </c>
      <c r="AV21" s="9">
        <v>0</v>
      </c>
      <c r="AW21" s="9">
        <v>0</v>
      </c>
      <c r="AX21" s="9" t="s">
        <v>83</v>
      </c>
      <c r="AY21" s="9" t="s">
        <v>83</v>
      </c>
      <c r="AZ21" s="9" t="s">
        <v>83</v>
      </c>
      <c r="BA21" s="9" t="s">
        <v>83</v>
      </c>
      <c r="BB21" s="8" t="s">
        <v>83</v>
      </c>
      <c r="BC21" s="8" t="s">
        <v>84</v>
      </c>
      <c r="BD21" s="8" t="s">
        <v>81</v>
      </c>
      <c r="BE21" s="8" t="s">
        <v>4634</v>
      </c>
      <c r="BF21" s="8" t="s">
        <v>86</v>
      </c>
      <c r="BG21" s="8" t="s">
        <v>4635</v>
      </c>
      <c r="BH21" s="8" t="s">
        <v>86</v>
      </c>
      <c r="BI21" s="8" t="s">
        <v>89</v>
      </c>
      <c r="BJ21" s="8" t="s">
        <v>81</v>
      </c>
      <c r="BK21" s="8" t="s">
        <v>4636</v>
      </c>
      <c r="BL21" s="8" t="s">
        <v>81</v>
      </c>
      <c r="BM21" s="8" t="s">
        <v>81</v>
      </c>
      <c r="BN21" s="8" t="s">
        <v>4637</v>
      </c>
      <c r="BO21" s="14" t="s">
        <v>4638</v>
      </c>
      <c r="BP21" s="14" t="s">
        <v>4639</v>
      </c>
      <c r="BQ21" s="14" t="s">
        <v>4640</v>
      </c>
      <c r="BR21" s="14" t="s">
        <v>4641</v>
      </c>
      <c r="BS21" s="8" t="s">
        <v>81</v>
      </c>
      <c r="BT21" s="8"/>
      <c r="BU21" s="3"/>
    </row>
    <row r="22" spans="1:73" ht="15.75" thickBot="1">
      <c r="A22" s="7">
        <v>21</v>
      </c>
      <c r="B22" s="7"/>
      <c r="C22" s="9" t="s">
        <v>2595</v>
      </c>
      <c r="D22" s="8" t="s">
        <v>2596</v>
      </c>
      <c r="E22" s="8" t="s">
        <v>11712</v>
      </c>
      <c r="F22" s="9" t="s">
        <v>2597</v>
      </c>
      <c r="G22" s="9">
        <v>20</v>
      </c>
      <c r="H22" s="8" t="s">
        <v>2598</v>
      </c>
      <c r="I22" s="8" t="s">
        <v>591</v>
      </c>
      <c r="J22" s="8" t="s">
        <v>2599</v>
      </c>
      <c r="K22" s="8" t="s">
        <v>2594</v>
      </c>
      <c r="L22" s="9">
        <v>8356094646</v>
      </c>
      <c r="M22" s="9">
        <v>8356094646</v>
      </c>
      <c r="N22" s="9" t="s">
        <v>2600</v>
      </c>
      <c r="O22" s="9">
        <v>825213527509</v>
      </c>
      <c r="P22" s="9" t="s">
        <v>244</v>
      </c>
      <c r="Q22" s="9" t="s">
        <v>530</v>
      </c>
      <c r="R22" s="11">
        <v>42917</v>
      </c>
      <c r="S22" s="9">
        <v>2021</v>
      </c>
      <c r="T22" s="8" t="s">
        <v>2601</v>
      </c>
      <c r="U22" s="9">
        <v>455</v>
      </c>
      <c r="V22" s="12">
        <v>91</v>
      </c>
      <c r="W22" s="9">
        <v>2015</v>
      </c>
      <c r="X22" s="9" t="s">
        <v>79</v>
      </c>
      <c r="Y22" s="8" t="s">
        <v>2602</v>
      </c>
      <c r="Z22" s="9">
        <v>460</v>
      </c>
      <c r="AA22" s="12">
        <v>84</v>
      </c>
      <c r="AB22" s="9">
        <v>2017</v>
      </c>
      <c r="AC22" s="9" t="s">
        <v>79</v>
      </c>
      <c r="AD22" s="8" t="s">
        <v>81</v>
      </c>
      <c r="AE22" s="8" t="s">
        <v>81</v>
      </c>
      <c r="AF22" s="9" t="s">
        <v>81</v>
      </c>
      <c r="AG22" s="9" t="s">
        <v>81</v>
      </c>
      <c r="AH22" s="9" t="s">
        <v>81</v>
      </c>
      <c r="AI22" s="9" t="s">
        <v>81</v>
      </c>
      <c r="AJ22" s="9" t="s">
        <v>81</v>
      </c>
      <c r="AK22" s="9" t="s">
        <v>81</v>
      </c>
      <c r="AL22" s="9" t="s">
        <v>81</v>
      </c>
      <c r="AM22" s="9">
        <v>0</v>
      </c>
      <c r="AN22" s="13">
        <v>9.3000000000000007</v>
      </c>
      <c r="AO22" s="13">
        <v>8.6</v>
      </c>
      <c r="AP22" s="13">
        <v>8.9600000000000009</v>
      </c>
      <c r="AQ22" s="13">
        <v>8.9600000000000009</v>
      </c>
      <c r="AR22" s="13">
        <v>8.6</v>
      </c>
      <c r="AS22" s="9">
        <v>44.42</v>
      </c>
      <c r="AT22" s="9">
        <v>8.8800000000000008</v>
      </c>
      <c r="AU22" s="8" t="s">
        <v>138</v>
      </c>
      <c r="AV22" s="9">
        <v>0</v>
      </c>
      <c r="AW22" s="9">
        <v>0</v>
      </c>
      <c r="AX22" s="9" t="s">
        <v>83</v>
      </c>
      <c r="AY22" s="9" t="s">
        <v>83</v>
      </c>
      <c r="AZ22" s="9" t="s">
        <v>83</v>
      </c>
      <c r="BA22" s="9" t="s">
        <v>83</v>
      </c>
      <c r="BB22" s="8" t="s">
        <v>83</v>
      </c>
      <c r="BC22" s="8" t="s">
        <v>84</v>
      </c>
      <c r="BD22" s="8" t="s">
        <v>81</v>
      </c>
      <c r="BE22" s="8" t="s">
        <v>2603</v>
      </c>
      <c r="BF22" s="8" t="s">
        <v>165</v>
      </c>
      <c r="BG22" s="8" t="s">
        <v>2604</v>
      </c>
      <c r="BH22" s="8" t="s">
        <v>2605</v>
      </c>
      <c r="BI22" s="8" t="s">
        <v>89</v>
      </c>
      <c r="BJ22" s="8" t="s">
        <v>2606</v>
      </c>
      <c r="BK22" s="8" t="s">
        <v>2607</v>
      </c>
      <c r="BL22" s="8" t="s">
        <v>2608</v>
      </c>
      <c r="BM22" s="8" t="s">
        <v>538</v>
      </c>
      <c r="BN22" s="8" t="s">
        <v>2609</v>
      </c>
      <c r="BO22" s="14" t="s">
        <v>2610</v>
      </c>
      <c r="BP22" s="14" t="s">
        <v>2611</v>
      </c>
      <c r="BQ22" s="14" t="s">
        <v>2612</v>
      </c>
      <c r="BR22" s="14" t="s">
        <v>2613</v>
      </c>
      <c r="BS22" s="8" t="s">
        <v>81</v>
      </c>
      <c r="BT22" s="8"/>
      <c r="BU22" s="3"/>
    </row>
    <row r="23" spans="1:73" ht="15.75" thickBot="1">
      <c r="A23" s="7">
        <v>22</v>
      </c>
      <c r="B23" s="7"/>
      <c r="C23" s="9" t="s">
        <v>5316</v>
      </c>
      <c r="D23" s="8" t="s">
        <v>5317</v>
      </c>
      <c r="E23" s="8" t="s">
        <v>11712</v>
      </c>
      <c r="F23" s="9" t="s">
        <v>5318</v>
      </c>
      <c r="G23" s="9">
        <v>20</v>
      </c>
      <c r="H23" s="8" t="s">
        <v>5319</v>
      </c>
      <c r="I23" s="8" t="s">
        <v>73</v>
      </c>
      <c r="J23" s="8" t="s">
        <v>5320</v>
      </c>
      <c r="K23" s="8" t="s">
        <v>5315</v>
      </c>
      <c r="L23" s="9">
        <v>9769781135</v>
      </c>
      <c r="M23" s="9">
        <v>8828174417</v>
      </c>
      <c r="N23" s="9" t="s">
        <v>5321</v>
      </c>
      <c r="O23" s="9">
        <v>563118898217</v>
      </c>
      <c r="P23" s="9" t="s">
        <v>5322</v>
      </c>
      <c r="Q23" s="9" t="s">
        <v>530</v>
      </c>
      <c r="R23" s="11">
        <v>42917</v>
      </c>
      <c r="S23" s="9">
        <v>2021</v>
      </c>
      <c r="T23" s="8" t="s">
        <v>5323</v>
      </c>
      <c r="U23" s="9">
        <v>476</v>
      </c>
      <c r="V23" s="12">
        <v>95.2</v>
      </c>
      <c r="W23" s="9">
        <v>2015</v>
      </c>
      <c r="X23" s="9" t="s">
        <v>79</v>
      </c>
      <c r="Y23" s="8" t="s">
        <v>5324</v>
      </c>
      <c r="Z23" s="9">
        <v>586</v>
      </c>
      <c r="AA23" s="12">
        <v>90.15</v>
      </c>
      <c r="AB23" s="9">
        <v>2017</v>
      </c>
      <c r="AC23" s="9" t="s">
        <v>79</v>
      </c>
      <c r="AD23" s="8" t="s">
        <v>81</v>
      </c>
      <c r="AE23" s="8" t="s">
        <v>81</v>
      </c>
      <c r="AF23" s="9" t="s">
        <v>81</v>
      </c>
      <c r="AG23" s="9" t="s">
        <v>81</v>
      </c>
      <c r="AH23" s="9" t="s">
        <v>81</v>
      </c>
      <c r="AI23" s="9" t="s">
        <v>81</v>
      </c>
      <c r="AJ23" s="9" t="s">
        <v>81</v>
      </c>
      <c r="AK23" s="9" t="s">
        <v>81</v>
      </c>
      <c r="AL23" s="9" t="s">
        <v>81</v>
      </c>
      <c r="AM23" s="9">
        <v>0</v>
      </c>
      <c r="AN23" s="13">
        <v>8.24</v>
      </c>
      <c r="AO23" s="13">
        <v>8.1300000000000008</v>
      </c>
      <c r="AP23" s="13">
        <v>9.15</v>
      </c>
      <c r="AQ23" s="13">
        <v>9.3699999999999992</v>
      </c>
      <c r="AR23" s="13">
        <v>9.43</v>
      </c>
      <c r="AS23" s="9">
        <v>44.32</v>
      </c>
      <c r="AT23" s="9">
        <v>8.86</v>
      </c>
      <c r="AU23" s="8" t="s">
        <v>138</v>
      </c>
      <c r="AV23" s="9">
        <v>0</v>
      </c>
      <c r="AW23" s="9">
        <v>0</v>
      </c>
      <c r="AX23" s="9" t="s">
        <v>83</v>
      </c>
      <c r="AY23" s="9" t="s">
        <v>83</v>
      </c>
      <c r="AZ23" s="9" t="s">
        <v>83</v>
      </c>
      <c r="BA23" s="9" t="s">
        <v>83</v>
      </c>
      <c r="BB23" s="8" t="s">
        <v>83</v>
      </c>
      <c r="BC23" s="8" t="s">
        <v>84</v>
      </c>
      <c r="BD23" s="8" t="s">
        <v>81</v>
      </c>
      <c r="BE23" s="8" t="s">
        <v>5325</v>
      </c>
      <c r="BF23" s="8" t="s">
        <v>5326</v>
      </c>
      <c r="BG23" s="8" t="s">
        <v>5327</v>
      </c>
      <c r="BH23" s="8" t="s">
        <v>5328</v>
      </c>
      <c r="BI23" s="8" t="s">
        <v>89</v>
      </c>
      <c r="BJ23" s="8" t="s">
        <v>5329</v>
      </c>
      <c r="BK23" s="8" t="s">
        <v>5330</v>
      </c>
      <c r="BL23" s="8" t="s">
        <v>5331</v>
      </c>
      <c r="BM23" s="8" t="s">
        <v>5332</v>
      </c>
      <c r="BN23" s="8" t="s">
        <v>5333</v>
      </c>
      <c r="BO23" s="14" t="s">
        <v>5334</v>
      </c>
      <c r="BP23" s="14" t="s">
        <v>5335</v>
      </c>
      <c r="BQ23" s="14" t="s">
        <v>5336</v>
      </c>
      <c r="BR23" s="14" t="s">
        <v>5337</v>
      </c>
      <c r="BS23" s="8" t="s">
        <v>5338</v>
      </c>
      <c r="BT23" s="8"/>
      <c r="BU23" s="3"/>
    </row>
    <row r="24" spans="1:73" ht="15.75" thickBot="1">
      <c r="A24" s="7">
        <v>23</v>
      </c>
      <c r="B24" s="7"/>
      <c r="C24" s="9" t="s">
        <v>11064</v>
      </c>
      <c r="D24" s="8" t="s">
        <v>11065</v>
      </c>
      <c r="E24" s="8" t="s">
        <v>11712</v>
      </c>
      <c r="F24" s="9" t="s">
        <v>11066</v>
      </c>
      <c r="G24" s="9">
        <v>20</v>
      </c>
      <c r="H24" s="8" t="s">
        <v>11067</v>
      </c>
      <c r="I24" s="8" t="s">
        <v>11068</v>
      </c>
      <c r="J24" s="8" t="s">
        <v>11069</v>
      </c>
      <c r="K24" s="8" t="s">
        <v>11063</v>
      </c>
      <c r="L24" s="9">
        <v>9527022405</v>
      </c>
      <c r="M24" s="9">
        <v>9527022405</v>
      </c>
      <c r="N24" s="9" t="s">
        <v>11070</v>
      </c>
      <c r="O24" s="9">
        <v>905562395053</v>
      </c>
      <c r="P24" s="9" t="s">
        <v>81</v>
      </c>
      <c r="Q24" s="9" t="s">
        <v>530</v>
      </c>
      <c r="R24" s="11">
        <v>42917</v>
      </c>
      <c r="S24" s="9">
        <v>2021</v>
      </c>
      <c r="T24" s="8" t="s">
        <v>11071</v>
      </c>
      <c r="U24" s="9">
        <v>454</v>
      </c>
      <c r="V24" s="12">
        <v>90.8</v>
      </c>
      <c r="W24" s="9">
        <v>2015</v>
      </c>
      <c r="X24" s="9" t="s">
        <v>79</v>
      </c>
      <c r="Y24" s="8" t="s">
        <v>11072</v>
      </c>
      <c r="Z24" s="9">
        <v>563</v>
      </c>
      <c r="AA24" s="12">
        <v>86.62</v>
      </c>
      <c r="AB24" s="9">
        <v>2017</v>
      </c>
      <c r="AC24" s="9" t="s">
        <v>79</v>
      </c>
      <c r="AD24" s="8" t="s">
        <v>81</v>
      </c>
      <c r="AE24" s="8" t="s">
        <v>81</v>
      </c>
      <c r="AF24" s="9" t="s">
        <v>81</v>
      </c>
      <c r="AG24" s="9" t="s">
        <v>81</v>
      </c>
      <c r="AH24" s="9" t="s">
        <v>81</v>
      </c>
      <c r="AI24" s="9" t="s">
        <v>81</v>
      </c>
      <c r="AJ24" s="9" t="s">
        <v>81</v>
      </c>
      <c r="AK24" s="9" t="s">
        <v>81</v>
      </c>
      <c r="AL24" s="9" t="s">
        <v>81</v>
      </c>
      <c r="AM24" s="9">
        <v>0</v>
      </c>
      <c r="AN24" s="13">
        <v>7.65</v>
      </c>
      <c r="AO24" s="13">
        <v>7.94</v>
      </c>
      <c r="AP24" s="13">
        <v>8.77</v>
      </c>
      <c r="AQ24" s="13">
        <v>9.41</v>
      </c>
      <c r="AR24" s="13">
        <v>9.18</v>
      </c>
      <c r="AS24" s="9">
        <v>52.87</v>
      </c>
      <c r="AT24" s="9">
        <v>8.8000000000000007</v>
      </c>
      <c r="AU24" s="8" t="s">
        <v>82</v>
      </c>
      <c r="AV24" s="9">
        <v>0</v>
      </c>
      <c r="AW24" s="9">
        <v>0</v>
      </c>
      <c r="AX24" s="9" t="s">
        <v>83</v>
      </c>
      <c r="AY24" s="9" t="s">
        <v>83</v>
      </c>
      <c r="AZ24" s="9" t="s">
        <v>83</v>
      </c>
      <c r="BA24" s="9" t="s">
        <v>83</v>
      </c>
      <c r="BB24" s="8" t="s">
        <v>83</v>
      </c>
      <c r="BC24" s="8" t="s">
        <v>84</v>
      </c>
      <c r="BD24" s="8" t="s">
        <v>81</v>
      </c>
      <c r="BE24" s="8" t="s">
        <v>11073</v>
      </c>
      <c r="BF24" s="8" t="s">
        <v>86</v>
      </c>
      <c r="BG24" s="8" t="s">
        <v>11074</v>
      </c>
      <c r="BH24" s="8" t="s">
        <v>86</v>
      </c>
      <c r="BI24" s="8" t="s">
        <v>89</v>
      </c>
      <c r="BJ24" s="8" t="s">
        <v>11075</v>
      </c>
      <c r="BK24" s="8" t="s">
        <v>11076</v>
      </c>
      <c r="BL24" s="8" t="s">
        <v>11077</v>
      </c>
      <c r="BM24" s="8" t="s">
        <v>11078</v>
      </c>
      <c r="BN24" s="8" t="s">
        <v>11079</v>
      </c>
      <c r="BO24" s="14" t="s">
        <v>11080</v>
      </c>
      <c r="BP24" s="14" t="s">
        <v>11081</v>
      </c>
      <c r="BQ24" s="14" t="s">
        <v>11082</v>
      </c>
      <c r="BR24" s="14" t="s">
        <v>11083</v>
      </c>
      <c r="BS24" s="8" t="s">
        <v>81</v>
      </c>
      <c r="BT24" s="13">
        <v>9.92</v>
      </c>
      <c r="BU24" s="3"/>
    </row>
    <row r="25" spans="1:73" ht="15.75" thickBot="1">
      <c r="A25" s="7">
        <v>24</v>
      </c>
      <c r="B25" s="7"/>
      <c r="C25" s="9" t="s">
        <v>6462</v>
      </c>
      <c r="D25" s="8" t="s">
        <v>6463</v>
      </c>
      <c r="E25" s="8" t="s">
        <v>11712</v>
      </c>
      <c r="F25" s="9" t="s">
        <v>6464</v>
      </c>
      <c r="G25" s="9">
        <v>21</v>
      </c>
      <c r="H25" s="8" t="s">
        <v>6465</v>
      </c>
      <c r="I25" s="8" t="s">
        <v>591</v>
      </c>
      <c r="J25" s="8" t="s">
        <v>6466</v>
      </c>
      <c r="K25" s="8" t="s">
        <v>6467</v>
      </c>
      <c r="L25" s="9">
        <v>28127954</v>
      </c>
      <c r="M25" s="9">
        <v>7738940983</v>
      </c>
      <c r="N25" s="9" t="s">
        <v>6468</v>
      </c>
      <c r="O25" s="9">
        <v>701070592069</v>
      </c>
      <c r="P25" s="9" t="s">
        <v>6469</v>
      </c>
      <c r="Q25" s="9" t="s">
        <v>530</v>
      </c>
      <c r="R25" s="11">
        <v>42917</v>
      </c>
      <c r="S25" s="9">
        <v>2021</v>
      </c>
      <c r="T25" s="8" t="s">
        <v>6470</v>
      </c>
      <c r="U25" s="9">
        <v>450</v>
      </c>
      <c r="V25" s="12">
        <v>90</v>
      </c>
      <c r="W25" s="9">
        <v>2015</v>
      </c>
      <c r="X25" s="9" t="s">
        <v>79</v>
      </c>
      <c r="Y25" s="8" t="s">
        <v>6471</v>
      </c>
      <c r="Z25" s="9">
        <v>524</v>
      </c>
      <c r="AA25" s="12">
        <v>80.62</v>
      </c>
      <c r="AB25" s="9">
        <v>2017</v>
      </c>
      <c r="AC25" s="9" t="s">
        <v>79</v>
      </c>
      <c r="AD25" s="8" t="s">
        <v>295</v>
      </c>
      <c r="AE25" s="8" t="s">
        <v>81</v>
      </c>
      <c r="AF25" s="9" t="s">
        <v>81</v>
      </c>
      <c r="AG25" s="9" t="s">
        <v>81</v>
      </c>
      <c r="AH25" s="9" t="s">
        <v>81</v>
      </c>
      <c r="AI25" s="9" t="s">
        <v>81</v>
      </c>
      <c r="AJ25" s="9" t="s">
        <v>81</v>
      </c>
      <c r="AK25" s="9" t="s">
        <v>81</v>
      </c>
      <c r="AL25" s="9" t="s">
        <v>81</v>
      </c>
      <c r="AM25" s="9">
        <v>0</v>
      </c>
      <c r="AN25" s="13">
        <v>8.39</v>
      </c>
      <c r="AO25" s="13">
        <v>8.85</v>
      </c>
      <c r="AP25" s="13">
        <v>8.58</v>
      </c>
      <c r="AQ25" s="13">
        <v>8.67</v>
      </c>
      <c r="AR25" s="13">
        <v>8.52</v>
      </c>
      <c r="AS25" s="9">
        <v>43.01</v>
      </c>
      <c r="AT25" s="9">
        <v>8.6020000000000003</v>
      </c>
      <c r="AU25" s="8" t="s">
        <v>138</v>
      </c>
      <c r="AV25" s="9">
        <v>0</v>
      </c>
      <c r="AW25" s="9">
        <v>0</v>
      </c>
      <c r="AX25" s="9" t="s">
        <v>83</v>
      </c>
      <c r="AY25" s="9" t="s">
        <v>83</v>
      </c>
      <c r="AZ25" s="9" t="s">
        <v>83</v>
      </c>
      <c r="BA25" s="9" t="s">
        <v>83</v>
      </c>
      <c r="BB25" s="8" t="s">
        <v>83</v>
      </c>
      <c r="BC25" s="8" t="s">
        <v>84</v>
      </c>
      <c r="BD25" s="8" t="s">
        <v>81</v>
      </c>
      <c r="BE25" s="8" t="s">
        <v>6472</v>
      </c>
      <c r="BF25" s="8" t="s">
        <v>781</v>
      </c>
      <c r="BG25" s="8" t="s">
        <v>6473</v>
      </c>
      <c r="BH25" s="8" t="s">
        <v>781</v>
      </c>
      <c r="BI25" s="8" t="s">
        <v>89</v>
      </c>
      <c r="BJ25" s="8" t="s">
        <v>6474</v>
      </c>
      <c r="BK25" s="8" t="s">
        <v>6475</v>
      </c>
      <c r="BL25" s="8" t="s">
        <v>6476</v>
      </c>
      <c r="BM25" s="8" t="s">
        <v>6477</v>
      </c>
      <c r="BN25" s="8" t="s">
        <v>6478</v>
      </c>
      <c r="BO25" s="14" t="s">
        <v>6479</v>
      </c>
      <c r="BP25" s="14" t="s">
        <v>6480</v>
      </c>
      <c r="BQ25" s="8" t="s">
        <v>295</v>
      </c>
      <c r="BR25" s="14" t="s">
        <v>6481</v>
      </c>
      <c r="BS25" s="8" t="s">
        <v>245</v>
      </c>
      <c r="BT25" s="8"/>
      <c r="BU25" s="3"/>
    </row>
    <row r="26" spans="1:73" ht="15.75" thickBot="1">
      <c r="A26" s="7">
        <v>25</v>
      </c>
      <c r="B26" s="7"/>
      <c r="C26" s="9" t="s">
        <v>9433</v>
      </c>
      <c r="D26" s="8" t="s">
        <v>9434</v>
      </c>
      <c r="E26" s="8" t="s">
        <v>11712</v>
      </c>
      <c r="F26" s="9" t="s">
        <v>9435</v>
      </c>
      <c r="G26" s="9">
        <v>21</v>
      </c>
      <c r="H26" s="8" t="s">
        <v>9436</v>
      </c>
      <c r="I26" s="8" t="s">
        <v>9437</v>
      </c>
      <c r="J26" s="8" t="s">
        <v>9438</v>
      </c>
      <c r="K26" s="8" t="s">
        <v>9432</v>
      </c>
      <c r="L26" s="9">
        <v>8652014461</v>
      </c>
      <c r="M26" s="9">
        <v>9987220165</v>
      </c>
      <c r="N26" s="9" t="s">
        <v>9439</v>
      </c>
      <c r="O26" s="9" t="s">
        <v>9440</v>
      </c>
      <c r="P26" s="9" t="s">
        <v>134</v>
      </c>
      <c r="Q26" s="9" t="s">
        <v>530</v>
      </c>
      <c r="R26" s="11">
        <v>42917</v>
      </c>
      <c r="S26" s="9">
        <v>2021</v>
      </c>
      <c r="T26" s="8" t="s">
        <v>9441</v>
      </c>
      <c r="U26" s="9">
        <v>422</v>
      </c>
      <c r="V26" s="12">
        <v>84.4</v>
      </c>
      <c r="W26" s="9">
        <v>2014</v>
      </c>
      <c r="X26" s="9" t="s">
        <v>79</v>
      </c>
      <c r="Y26" s="8" t="s">
        <v>9442</v>
      </c>
      <c r="Z26" s="9">
        <v>526</v>
      </c>
      <c r="AA26" s="12">
        <v>80.92</v>
      </c>
      <c r="AB26" s="9">
        <v>2016</v>
      </c>
      <c r="AC26" s="9" t="s">
        <v>79</v>
      </c>
      <c r="AD26" s="8" t="s">
        <v>81</v>
      </c>
      <c r="AE26" s="8" t="s">
        <v>81</v>
      </c>
      <c r="AF26" s="9" t="s">
        <v>81</v>
      </c>
      <c r="AG26" s="9" t="s">
        <v>81</v>
      </c>
      <c r="AH26" s="9" t="s">
        <v>81</v>
      </c>
      <c r="AI26" s="9" t="s">
        <v>81</v>
      </c>
      <c r="AJ26" s="9" t="s">
        <v>81</v>
      </c>
      <c r="AK26" s="9" t="s">
        <v>81</v>
      </c>
      <c r="AL26" s="9" t="s">
        <v>81</v>
      </c>
      <c r="AM26" s="9">
        <v>0</v>
      </c>
      <c r="AN26" s="13">
        <v>8.35</v>
      </c>
      <c r="AO26" s="13">
        <v>7.8</v>
      </c>
      <c r="AP26" s="13">
        <v>9.1199999999999992</v>
      </c>
      <c r="AQ26" s="13">
        <v>8.52</v>
      </c>
      <c r="AR26" s="13">
        <v>8.2899999999999991</v>
      </c>
      <c r="AS26" s="9">
        <v>51.12</v>
      </c>
      <c r="AT26" s="9">
        <v>8.52</v>
      </c>
      <c r="AU26" s="8" t="s">
        <v>138</v>
      </c>
      <c r="AV26" s="9">
        <v>0</v>
      </c>
      <c r="AW26" s="9">
        <v>0</v>
      </c>
      <c r="AX26" s="9" t="s">
        <v>83</v>
      </c>
      <c r="AY26" s="9" t="s">
        <v>230</v>
      </c>
      <c r="AZ26" s="9" t="s">
        <v>83</v>
      </c>
      <c r="BA26" s="9" t="s">
        <v>83</v>
      </c>
      <c r="BB26" s="8" t="s">
        <v>83</v>
      </c>
      <c r="BC26" s="8" t="s">
        <v>84</v>
      </c>
      <c r="BD26" s="8" t="s">
        <v>81</v>
      </c>
      <c r="BE26" s="8" t="s">
        <v>9443</v>
      </c>
      <c r="BF26" s="8" t="s">
        <v>5139</v>
      </c>
      <c r="BG26" s="8" t="s">
        <v>9444</v>
      </c>
      <c r="BH26" s="8" t="s">
        <v>88</v>
      </c>
      <c r="BI26" s="8" t="s">
        <v>89</v>
      </c>
      <c r="BJ26" s="8" t="s">
        <v>9445</v>
      </c>
      <c r="BK26" s="8" t="s">
        <v>9446</v>
      </c>
      <c r="BL26" s="8" t="s">
        <v>9447</v>
      </c>
      <c r="BM26" s="8" t="s">
        <v>9448</v>
      </c>
      <c r="BN26" s="8" t="s">
        <v>9449</v>
      </c>
      <c r="BO26" s="14" t="s">
        <v>9450</v>
      </c>
      <c r="BP26" s="14" t="s">
        <v>9451</v>
      </c>
      <c r="BQ26" s="14" t="s">
        <v>9452</v>
      </c>
      <c r="BR26" s="14" t="s">
        <v>9453</v>
      </c>
      <c r="BS26" s="8" t="s">
        <v>81</v>
      </c>
      <c r="BT26" s="13">
        <v>9.0399999999999991</v>
      </c>
      <c r="BU26" s="3"/>
    </row>
    <row r="27" spans="1:73" ht="15.75" thickBot="1">
      <c r="A27" s="7">
        <v>26</v>
      </c>
      <c r="B27" s="7"/>
      <c r="C27" s="9" t="s">
        <v>5506</v>
      </c>
      <c r="D27" s="8" t="s">
        <v>5507</v>
      </c>
      <c r="E27" s="8" t="s">
        <v>11712</v>
      </c>
      <c r="F27" s="10">
        <v>36225</v>
      </c>
      <c r="G27" s="9">
        <v>21</v>
      </c>
      <c r="H27" s="8" t="s">
        <v>5508</v>
      </c>
      <c r="I27" s="8" t="s">
        <v>73</v>
      </c>
      <c r="J27" s="8" t="s">
        <v>5509</v>
      </c>
      <c r="K27" s="8" t="s">
        <v>5510</v>
      </c>
      <c r="L27" s="9">
        <v>25646261</v>
      </c>
      <c r="M27" s="9">
        <v>9920372560</v>
      </c>
      <c r="N27" s="9" t="s">
        <v>5511</v>
      </c>
      <c r="O27" s="9">
        <v>309780041658</v>
      </c>
      <c r="P27" s="9" t="s">
        <v>5512</v>
      </c>
      <c r="Q27" s="9" t="s">
        <v>530</v>
      </c>
      <c r="R27" s="11">
        <v>42917</v>
      </c>
      <c r="S27" s="9">
        <v>2021</v>
      </c>
      <c r="T27" s="8" t="s">
        <v>5513</v>
      </c>
      <c r="U27" s="9">
        <v>466</v>
      </c>
      <c r="V27" s="12">
        <v>93.2</v>
      </c>
      <c r="W27" s="9">
        <v>2015</v>
      </c>
      <c r="X27" s="9" t="s">
        <v>79</v>
      </c>
      <c r="Y27" s="8" t="s">
        <v>5514</v>
      </c>
      <c r="Z27" s="9">
        <v>532</v>
      </c>
      <c r="AA27" s="12">
        <v>81.849999999999994</v>
      </c>
      <c r="AB27" s="9">
        <v>2017</v>
      </c>
      <c r="AC27" s="9" t="s">
        <v>79</v>
      </c>
      <c r="AD27" s="8" t="s">
        <v>81</v>
      </c>
      <c r="AE27" s="8" t="s">
        <v>81</v>
      </c>
      <c r="AF27" s="9" t="s">
        <v>81</v>
      </c>
      <c r="AG27" s="9" t="s">
        <v>81</v>
      </c>
      <c r="AH27" s="9" t="s">
        <v>81</v>
      </c>
      <c r="AI27" s="9" t="s">
        <v>81</v>
      </c>
      <c r="AJ27" s="9" t="s">
        <v>81</v>
      </c>
      <c r="AK27" s="9" t="s">
        <v>81</v>
      </c>
      <c r="AL27" s="9" t="s">
        <v>81</v>
      </c>
      <c r="AM27" s="9">
        <v>0</v>
      </c>
      <c r="AN27" s="13">
        <v>8</v>
      </c>
      <c r="AO27" s="13">
        <v>8.57</v>
      </c>
      <c r="AP27" s="13">
        <v>8.9600000000000009</v>
      </c>
      <c r="AQ27" s="13">
        <v>8.52</v>
      </c>
      <c r="AR27" s="13">
        <v>8.5</v>
      </c>
      <c r="AS27" s="9">
        <v>42.55</v>
      </c>
      <c r="AT27" s="9">
        <v>8.51</v>
      </c>
      <c r="AU27" s="8" t="s">
        <v>138</v>
      </c>
      <c r="AV27" s="9">
        <v>0</v>
      </c>
      <c r="AW27" s="9">
        <v>0</v>
      </c>
      <c r="AX27" s="9" t="s">
        <v>83</v>
      </c>
      <c r="AY27" s="9" t="s">
        <v>83</v>
      </c>
      <c r="AZ27" s="9" t="s">
        <v>83</v>
      </c>
      <c r="BA27" s="9" t="s">
        <v>83</v>
      </c>
      <c r="BB27" s="8" t="s">
        <v>83</v>
      </c>
      <c r="BC27" s="8" t="s">
        <v>84</v>
      </c>
      <c r="BD27" s="8" t="s">
        <v>81</v>
      </c>
      <c r="BE27" s="8" t="s">
        <v>5515</v>
      </c>
      <c r="BF27" s="8" t="s">
        <v>5516</v>
      </c>
      <c r="BG27" s="8" t="s">
        <v>5517</v>
      </c>
      <c r="BH27" s="8" t="s">
        <v>762</v>
      </c>
      <c r="BI27" s="8" t="s">
        <v>89</v>
      </c>
      <c r="BJ27" s="8" t="s">
        <v>5518</v>
      </c>
      <c r="BK27" s="8" t="s">
        <v>5519</v>
      </c>
      <c r="BL27" s="8" t="s">
        <v>5520</v>
      </c>
      <c r="BM27" s="8" t="s">
        <v>5521</v>
      </c>
      <c r="BN27" s="8" t="s">
        <v>5522</v>
      </c>
      <c r="BO27" s="14" t="s">
        <v>5523</v>
      </c>
      <c r="BP27" s="14" t="s">
        <v>5524</v>
      </c>
      <c r="BQ27" s="14" t="s">
        <v>5525</v>
      </c>
      <c r="BR27" s="14" t="s">
        <v>5526</v>
      </c>
      <c r="BS27" s="8" t="s">
        <v>81</v>
      </c>
      <c r="BT27" s="8"/>
      <c r="BU27" s="3"/>
    </row>
    <row r="28" spans="1:73" ht="15.75" thickBot="1">
      <c r="A28" s="7">
        <v>27</v>
      </c>
      <c r="B28" s="7"/>
      <c r="C28" s="9" t="s">
        <v>6653</v>
      </c>
      <c r="D28" s="8" t="s">
        <v>6654</v>
      </c>
      <c r="E28" s="8" t="s">
        <v>11712</v>
      </c>
      <c r="F28" s="9" t="s">
        <v>774</v>
      </c>
      <c r="G28" s="9">
        <v>20</v>
      </c>
      <c r="H28" s="8" t="s">
        <v>6655</v>
      </c>
      <c r="I28" s="8" t="s">
        <v>6656</v>
      </c>
      <c r="J28" s="8" t="s">
        <v>6657</v>
      </c>
      <c r="K28" s="8" t="s">
        <v>6657</v>
      </c>
      <c r="L28" s="9">
        <v>9323613105</v>
      </c>
      <c r="M28" s="9">
        <v>8425030489</v>
      </c>
      <c r="N28" s="9" t="s">
        <v>6658</v>
      </c>
      <c r="O28" s="9">
        <v>883984931574</v>
      </c>
      <c r="P28" s="9" t="s">
        <v>134</v>
      </c>
      <c r="Q28" s="9" t="s">
        <v>530</v>
      </c>
      <c r="R28" s="11">
        <v>42917</v>
      </c>
      <c r="S28" s="9">
        <v>2021</v>
      </c>
      <c r="T28" s="8" t="s">
        <v>6659</v>
      </c>
      <c r="U28" s="9">
        <v>449</v>
      </c>
      <c r="V28" s="12">
        <v>89.8</v>
      </c>
      <c r="W28" s="9">
        <v>2015</v>
      </c>
      <c r="X28" s="9" t="s">
        <v>79</v>
      </c>
      <c r="Y28" s="8" t="s">
        <v>6660</v>
      </c>
      <c r="Z28" s="9">
        <v>498</v>
      </c>
      <c r="AA28" s="12">
        <v>76.62</v>
      </c>
      <c r="AB28" s="9">
        <v>2017</v>
      </c>
      <c r="AC28" s="9" t="s">
        <v>79</v>
      </c>
      <c r="AD28" s="8" t="s">
        <v>81</v>
      </c>
      <c r="AE28" s="8" t="s">
        <v>81</v>
      </c>
      <c r="AF28" s="9" t="s">
        <v>81</v>
      </c>
      <c r="AG28" s="9" t="s">
        <v>81</v>
      </c>
      <c r="AH28" s="9" t="s">
        <v>81</v>
      </c>
      <c r="AI28" s="9" t="s">
        <v>81</v>
      </c>
      <c r="AJ28" s="9" t="s">
        <v>81</v>
      </c>
      <c r="AK28" s="9" t="s">
        <v>81</v>
      </c>
      <c r="AL28" s="9" t="s">
        <v>81</v>
      </c>
      <c r="AM28" s="9">
        <v>0</v>
      </c>
      <c r="AN28" s="13">
        <v>7.93</v>
      </c>
      <c r="AO28" s="13">
        <v>7.94</v>
      </c>
      <c r="AP28" s="13">
        <v>8.85</v>
      </c>
      <c r="AQ28" s="13">
        <v>8.31</v>
      </c>
      <c r="AR28" s="13">
        <v>8.1999999999999993</v>
      </c>
      <c r="AS28" s="9">
        <v>50.86</v>
      </c>
      <c r="AT28" s="9">
        <v>8.4700000000000006</v>
      </c>
      <c r="AU28" s="8" t="s">
        <v>82</v>
      </c>
      <c r="AV28" s="9">
        <v>0</v>
      </c>
      <c r="AW28" s="9">
        <v>0</v>
      </c>
      <c r="AX28" s="9" t="s">
        <v>83</v>
      </c>
      <c r="AY28" s="9" t="s">
        <v>83</v>
      </c>
      <c r="AZ28" s="9" t="s">
        <v>83</v>
      </c>
      <c r="BA28" s="9" t="s">
        <v>83</v>
      </c>
      <c r="BB28" s="8" t="s">
        <v>83</v>
      </c>
      <c r="BC28" s="8" t="s">
        <v>84</v>
      </c>
      <c r="BD28" s="8" t="s">
        <v>81</v>
      </c>
      <c r="BE28" s="8" t="s">
        <v>6661</v>
      </c>
      <c r="BF28" s="8" t="s">
        <v>86</v>
      </c>
      <c r="BG28" s="8" t="s">
        <v>6662</v>
      </c>
      <c r="BH28" s="8" t="s">
        <v>88</v>
      </c>
      <c r="BI28" s="8" t="s">
        <v>89</v>
      </c>
      <c r="BJ28" s="8" t="s">
        <v>6663</v>
      </c>
      <c r="BK28" s="8" t="s">
        <v>6664</v>
      </c>
      <c r="BL28" s="8" t="s">
        <v>6665</v>
      </c>
      <c r="BM28" s="8" t="s">
        <v>81</v>
      </c>
      <c r="BN28" s="8" t="s">
        <v>2814</v>
      </c>
      <c r="BO28" s="14" t="s">
        <v>6666</v>
      </c>
      <c r="BP28" s="14" t="s">
        <v>6667</v>
      </c>
      <c r="BQ28" s="14" t="s">
        <v>6668</v>
      </c>
      <c r="BR28" s="14" t="s">
        <v>6669</v>
      </c>
      <c r="BS28" s="8" t="s">
        <v>81</v>
      </c>
      <c r="BT28" s="13">
        <v>9.6150000000000002</v>
      </c>
      <c r="BU28" s="3"/>
    </row>
    <row r="29" spans="1:73" ht="15.75" thickBot="1">
      <c r="A29" s="7">
        <v>28</v>
      </c>
      <c r="B29" s="7"/>
      <c r="C29" s="9" t="s">
        <v>4353</v>
      </c>
      <c r="D29" s="8" t="s">
        <v>4354</v>
      </c>
      <c r="E29" s="8" t="s">
        <v>11712</v>
      </c>
      <c r="F29" s="10">
        <v>36345</v>
      </c>
      <c r="G29" s="9">
        <v>21</v>
      </c>
      <c r="H29" s="8" t="s">
        <v>4355</v>
      </c>
      <c r="I29" s="8" t="s">
        <v>73</v>
      </c>
      <c r="J29" s="8" t="s">
        <v>4356</v>
      </c>
      <c r="K29" s="8" t="s">
        <v>4352</v>
      </c>
      <c r="L29" s="9">
        <v>8169010495</v>
      </c>
      <c r="M29" s="9">
        <v>9768246217</v>
      </c>
      <c r="N29" s="9" t="s">
        <v>4357</v>
      </c>
      <c r="O29" s="9">
        <v>282312524667</v>
      </c>
      <c r="P29" s="9" t="s">
        <v>134</v>
      </c>
      <c r="Q29" s="9" t="s">
        <v>530</v>
      </c>
      <c r="R29" s="11">
        <v>42917</v>
      </c>
      <c r="S29" s="9">
        <v>2021</v>
      </c>
      <c r="T29" s="8" t="s">
        <v>4358</v>
      </c>
      <c r="U29" s="9">
        <v>467</v>
      </c>
      <c r="V29" s="12">
        <v>93.4</v>
      </c>
      <c r="W29" s="9">
        <v>2015</v>
      </c>
      <c r="X29" s="9" t="s">
        <v>79</v>
      </c>
      <c r="Y29" s="8" t="s">
        <v>4359</v>
      </c>
      <c r="Z29" s="9">
        <v>450</v>
      </c>
      <c r="AA29" s="12">
        <v>69.23</v>
      </c>
      <c r="AB29" s="9">
        <v>2017</v>
      </c>
      <c r="AC29" s="9" t="s">
        <v>79</v>
      </c>
      <c r="AD29" s="8" t="s">
        <v>81</v>
      </c>
      <c r="AE29" s="8" t="s">
        <v>81</v>
      </c>
      <c r="AF29" s="9" t="s">
        <v>81</v>
      </c>
      <c r="AG29" s="9" t="s">
        <v>81</v>
      </c>
      <c r="AH29" s="9" t="s">
        <v>81</v>
      </c>
      <c r="AI29" s="9" t="s">
        <v>81</v>
      </c>
      <c r="AJ29" s="9" t="s">
        <v>81</v>
      </c>
      <c r="AK29" s="9" t="s">
        <v>81</v>
      </c>
      <c r="AL29" s="9" t="s">
        <v>81</v>
      </c>
      <c r="AM29" s="9">
        <v>0</v>
      </c>
      <c r="AN29" s="13">
        <v>8.15</v>
      </c>
      <c r="AO29" s="13">
        <v>7.66</v>
      </c>
      <c r="AP29" s="13">
        <v>7.88</v>
      </c>
      <c r="AQ29" s="13">
        <v>9.07</v>
      </c>
      <c r="AR29" s="13">
        <v>8.2899999999999991</v>
      </c>
      <c r="AS29" s="9">
        <v>50.74</v>
      </c>
      <c r="AT29" s="9">
        <v>8.4600000000000009</v>
      </c>
      <c r="AU29" s="8" t="s">
        <v>82</v>
      </c>
      <c r="AV29" s="9">
        <v>0</v>
      </c>
      <c r="AW29" s="9">
        <v>0</v>
      </c>
      <c r="AX29" s="9" t="s">
        <v>83</v>
      </c>
      <c r="AY29" s="9" t="s">
        <v>83</v>
      </c>
      <c r="AZ29" s="9" t="s">
        <v>83</v>
      </c>
      <c r="BA29" s="9" t="s">
        <v>83</v>
      </c>
      <c r="BB29" s="8" t="s">
        <v>83</v>
      </c>
      <c r="BC29" s="8" t="s">
        <v>84</v>
      </c>
      <c r="BD29" s="8" t="s">
        <v>81</v>
      </c>
      <c r="BE29" s="8" t="s">
        <v>4360</v>
      </c>
      <c r="BF29" s="8" t="s">
        <v>86</v>
      </c>
      <c r="BG29" s="8" t="s">
        <v>4361</v>
      </c>
      <c r="BH29" s="8" t="s">
        <v>88</v>
      </c>
      <c r="BI29" s="8" t="s">
        <v>89</v>
      </c>
      <c r="BJ29" s="8" t="s">
        <v>4362</v>
      </c>
      <c r="BK29" s="8" t="s">
        <v>4363</v>
      </c>
      <c r="BL29" s="8" t="s">
        <v>4364</v>
      </c>
      <c r="BM29" s="8" t="s">
        <v>81</v>
      </c>
      <c r="BN29" s="8" t="s">
        <v>4365</v>
      </c>
      <c r="BO29" s="14" t="s">
        <v>4366</v>
      </c>
      <c r="BP29" s="14" t="s">
        <v>4367</v>
      </c>
      <c r="BQ29" s="14" t="s">
        <v>4368</v>
      </c>
      <c r="BR29" s="14" t="s">
        <v>4369</v>
      </c>
      <c r="BS29" s="8" t="s">
        <v>81</v>
      </c>
      <c r="BT29" s="13">
        <v>9.69</v>
      </c>
      <c r="BU29" s="3"/>
    </row>
    <row r="30" spans="1:73" ht="15.75" thickBot="1">
      <c r="A30" s="7">
        <v>29</v>
      </c>
      <c r="B30" s="7"/>
      <c r="C30" s="9" t="s">
        <v>11379</v>
      </c>
      <c r="D30" s="8" t="s">
        <v>11380</v>
      </c>
      <c r="E30" s="8" t="s">
        <v>11712</v>
      </c>
      <c r="F30" s="9" t="s">
        <v>2235</v>
      </c>
      <c r="G30" s="9">
        <v>20</v>
      </c>
      <c r="H30" s="8" t="s">
        <v>11381</v>
      </c>
      <c r="I30" s="8" t="s">
        <v>73</v>
      </c>
      <c r="J30" s="8" t="s">
        <v>11382</v>
      </c>
      <c r="K30" s="8" t="s">
        <v>11378</v>
      </c>
      <c r="L30" s="9">
        <v>9869455447</v>
      </c>
      <c r="M30" s="9">
        <v>7302486900</v>
      </c>
      <c r="N30" s="9" t="s">
        <v>244</v>
      </c>
      <c r="O30" s="9">
        <v>567387230610</v>
      </c>
      <c r="P30" s="9" t="s">
        <v>11383</v>
      </c>
      <c r="Q30" s="9" t="s">
        <v>530</v>
      </c>
      <c r="R30" s="11">
        <v>42917</v>
      </c>
      <c r="S30" s="9">
        <v>2021</v>
      </c>
      <c r="T30" s="8" t="s">
        <v>4222</v>
      </c>
      <c r="U30" s="9">
        <v>471</v>
      </c>
      <c r="V30" s="12">
        <v>94.2</v>
      </c>
      <c r="W30" s="9">
        <v>2015</v>
      </c>
      <c r="X30" s="9" t="s">
        <v>79</v>
      </c>
      <c r="Y30" s="8" t="s">
        <v>11384</v>
      </c>
      <c r="Z30" s="9">
        <v>540</v>
      </c>
      <c r="AA30" s="12">
        <v>83.08</v>
      </c>
      <c r="AB30" s="9">
        <v>2017</v>
      </c>
      <c r="AC30" s="9" t="s">
        <v>79</v>
      </c>
      <c r="AD30" s="8" t="s">
        <v>81</v>
      </c>
      <c r="AE30" s="8" t="s">
        <v>81</v>
      </c>
      <c r="AF30" s="9" t="s">
        <v>81</v>
      </c>
      <c r="AG30" s="9" t="s">
        <v>81</v>
      </c>
      <c r="AH30" s="9" t="s">
        <v>81</v>
      </c>
      <c r="AI30" s="9" t="s">
        <v>81</v>
      </c>
      <c r="AJ30" s="9" t="s">
        <v>81</v>
      </c>
      <c r="AK30" s="9" t="s">
        <v>81</v>
      </c>
      <c r="AL30" s="9" t="s">
        <v>81</v>
      </c>
      <c r="AM30" s="9">
        <v>0</v>
      </c>
      <c r="AN30" s="13">
        <v>8.1999999999999993</v>
      </c>
      <c r="AO30" s="13">
        <v>8.31</v>
      </c>
      <c r="AP30" s="13">
        <v>8.6199999999999992</v>
      </c>
      <c r="AQ30" s="13">
        <v>8.19</v>
      </c>
      <c r="AR30" s="13">
        <v>7.6</v>
      </c>
      <c r="AS30" s="9">
        <v>50.22</v>
      </c>
      <c r="AT30" s="9">
        <v>8.3699999999999992</v>
      </c>
      <c r="AU30" s="8" t="s">
        <v>82</v>
      </c>
      <c r="AV30" s="9">
        <v>0</v>
      </c>
      <c r="AW30" s="9">
        <v>0</v>
      </c>
      <c r="AX30" s="9" t="s">
        <v>83</v>
      </c>
      <c r="AY30" s="9" t="s">
        <v>83</v>
      </c>
      <c r="AZ30" s="9" t="s">
        <v>83</v>
      </c>
      <c r="BA30" s="9" t="s">
        <v>83</v>
      </c>
      <c r="BB30" s="8" t="s">
        <v>83</v>
      </c>
      <c r="BC30" s="8" t="s">
        <v>84</v>
      </c>
      <c r="BD30" s="8" t="s">
        <v>81</v>
      </c>
      <c r="BE30" s="8" t="s">
        <v>11385</v>
      </c>
      <c r="BF30" s="8" t="s">
        <v>187</v>
      </c>
      <c r="BG30" s="8" t="s">
        <v>11386</v>
      </c>
      <c r="BH30" s="8" t="s">
        <v>11387</v>
      </c>
      <c r="BI30" s="8" t="s">
        <v>89</v>
      </c>
      <c r="BJ30" s="8" t="s">
        <v>11388</v>
      </c>
      <c r="BK30" s="8" t="s">
        <v>11389</v>
      </c>
      <c r="BL30" s="8" t="s">
        <v>11390</v>
      </c>
      <c r="BM30" s="8" t="s">
        <v>11391</v>
      </c>
      <c r="BN30" s="8" t="s">
        <v>11392</v>
      </c>
      <c r="BO30" s="14" t="s">
        <v>11393</v>
      </c>
      <c r="BP30" s="14" t="s">
        <v>11394</v>
      </c>
      <c r="BQ30" s="14" t="s">
        <v>11395</v>
      </c>
      <c r="BR30" s="14" t="s">
        <v>11396</v>
      </c>
      <c r="BS30" s="8" t="s">
        <v>81</v>
      </c>
      <c r="BT30" s="13">
        <v>9.3000000000000007</v>
      </c>
      <c r="BU30" s="3"/>
    </row>
    <row r="31" spans="1:73" ht="15.75" thickBot="1">
      <c r="A31" s="7">
        <v>30</v>
      </c>
      <c r="B31" s="7"/>
      <c r="C31" s="9" t="s">
        <v>7721</v>
      </c>
      <c r="D31" s="8" t="s">
        <v>7722</v>
      </c>
      <c r="E31" s="8" t="s">
        <v>11712</v>
      </c>
      <c r="F31" s="9" t="s">
        <v>2160</v>
      </c>
      <c r="G31" s="9">
        <v>21</v>
      </c>
      <c r="H31" s="8" t="s">
        <v>7723</v>
      </c>
      <c r="I31" s="8" t="s">
        <v>73</v>
      </c>
      <c r="J31" s="8" t="s">
        <v>7724</v>
      </c>
      <c r="K31" s="8" t="s">
        <v>7720</v>
      </c>
      <c r="L31" s="9">
        <v>8007152481</v>
      </c>
      <c r="M31" s="9">
        <v>7507139592</v>
      </c>
      <c r="N31" s="9" t="s">
        <v>7725</v>
      </c>
      <c r="O31" s="9">
        <v>543582711895</v>
      </c>
      <c r="P31" s="9" t="s">
        <v>7726</v>
      </c>
      <c r="Q31" s="9" t="s">
        <v>530</v>
      </c>
      <c r="R31" s="11">
        <v>42917</v>
      </c>
      <c r="S31" s="9">
        <v>2021</v>
      </c>
      <c r="T31" s="8" t="s">
        <v>7727</v>
      </c>
      <c r="U31" s="9">
        <v>456</v>
      </c>
      <c r="V31" s="12">
        <v>91.2</v>
      </c>
      <c r="W31" s="9">
        <v>2015</v>
      </c>
      <c r="X31" s="9" t="s">
        <v>79</v>
      </c>
      <c r="Y31" s="8" t="s">
        <v>7728</v>
      </c>
      <c r="Z31" s="9">
        <v>530</v>
      </c>
      <c r="AA31" s="12">
        <v>81.540000000000006</v>
      </c>
      <c r="AB31" s="9">
        <v>2017</v>
      </c>
      <c r="AC31" s="9" t="s">
        <v>79</v>
      </c>
      <c r="AD31" s="8" t="s">
        <v>81</v>
      </c>
      <c r="AE31" s="8" t="s">
        <v>81</v>
      </c>
      <c r="AF31" s="9" t="s">
        <v>81</v>
      </c>
      <c r="AG31" s="9" t="s">
        <v>81</v>
      </c>
      <c r="AH31" s="9" t="s">
        <v>81</v>
      </c>
      <c r="AI31" s="9" t="s">
        <v>81</v>
      </c>
      <c r="AJ31" s="9" t="s">
        <v>81</v>
      </c>
      <c r="AK31" s="9" t="s">
        <v>81</v>
      </c>
      <c r="AL31" s="9" t="s">
        <v>81</v>
      </c>
      <c r="AM31" s="9">
        <v>0</v>
      </c>
      <c r="AN31" s="13">
        <v>7.72</v>
      </c>
      <c r="AO31" s="13">
        <v>7.11</v>
      </c>
      <c r="AP31" s="13">
        <v>9.08</v>
      </c>
      <c r="AQ31" s="13">
        <v>8.9600000000000009</v>
      </c>
      <c r="AR31" s="13">
        <v>8.3699999999999992</v>
      </c>
      <c r="AS31" s="9">
        <v>50</v>
      </c>
      <c r="AT31" s="9">
        <v>8.33</v>
      </c>
      <c r="AU31" s="8" t="s">
        <v>82</v>
      </c>
      <c r="AV31" s="9">
        <v>0</v>
      </c>
      <c r="AW31" s="9">
        <v>0</v>
      </c>
      <c r="AX31" s="9" t="s">
        <v>83</v>
      </c>
      <c r="AY31" s="9" t="s">
        <v>83</v>
      </c>
      <c r="AZ31" s="9" t="s">
        <v>83</v>
      </c>
      <c r="BA31" s="9" t="s">
        <v>83</v>
      </c>
      <c r="BB31" s="8" t="s">
        <v>83</v>
      </c>
      <c r="BC31" s="8" t="s">
        <v>84</v>
      </c>
      <c r="BD31" s="8" t="s">
        <v>81</v>
      </c>
      <c r="BE31" s="8" t="s">
        <v>7729</v>
      </c>
      <c r="BF31" s="8" t="s">
        <v>448</v>
      </c>
      <c r="BG31" s="8" t="s">
        <v>7730</v>
      </c>
      <c r="BH31" s="8" t="s">
        <v>88</v>
      </c>
      <c r="BI31" s="8" t="s">
        <v>89</v>
      </c>
      <c r="BJ31" s="8" t="s">
        <v>7731</v>
      </c>
      <c r="BK31" s="8" t="s">
        <v>7732</v>
      </c>
      <c r="BL31" s="8" t="s">
        <v>81</v>
      </c>
      <c r="BM31" s="8" t="s">
        <v>81</v>
      </c>
      <c r="BN31" s="8" t="s">
        <v>2264</v>
      </c>
      <c r="BO31" s="14" t="s">
        <v>7733</v>
      </c>
      <c r="BP31" s="14" t="s">
        <v>7734</v>
      </c>
      <c r="BQ31" s="14" t="s">
        <v>7735</v>
      </c>
      <c r="BR31" s="14" t="s">
        <v>7736</v>
      </c>
      <c r="BS31" s="8" t="s">
        <v>81</v>
      </c>
      <c r="BT31" s="13">
        <v>8.76</v>
      </c>
      <c r="BU31" s="3"/>
    </row>
    <row r="32" spans="1:73" ht="15.75" thickBot="1">
      <c r="A32" s="7">
        <v>31</v>
      </c>
      <c r="B32" s="7"/>
      <c r="C32" s="9" t="s">
        <v>8123</v>
      </c>
      <c r="D32" s="8" t="s">
        <v>8124</v>
      </c>
      <c r="E32" s="8" t="s">
        <v>11712</v>
      </c>
      <c r="F32" s="10">
        <v>36349</v>
      </c>
      <c r="G32" s="9">
        <v>21</v>
      </c>
      <c r="H32" s="8" t="s">
        <v>8125</v>
      </c>
      <c r="I32" s="8" t="s">
        <v>8126</v>
      </c>
      <c r="J32" s="8" t="s">
        <v>8127</v>
      </c>
      <c r="K32" s="8" t="s">
        <v>8122</v>
      </c>
      <c r="L32" s="9">
        <v>8860360689</v>
      </c>
      <c r="M32" s="9">
        <v>8860360689</v>
      </c>
      <c r="N32" s="9" t="s">
        <v>8128</v>
      </c>
      <c r="O32" s="9" t="s">
        <v>8129</v>
      </c>
      <c r="P32" s="9" t="s">
        <v>8130</v>
      </c>
      <c r="Q32" s="9" t="s">
        <v>530</v>
      </c>
      <c r="R32" s="11">
        <v>42917</v>
      </c>
      <c r="S32" s="9">
        <v>2021</v>
      </c>
      <c r="T32" s="8" t="s">
        <v>8131</v>
      </c>
      <c r="U32" s="9">
        <v>437</v>
      </c>
      <c r="V32" s="12">
        <v>87.4</v>
      </c>
      <c r="W32" s="9">
        <v>2015</v>
      </c>
      <c r="X32" s="9" t="s">
        <v>276</v>
      </c>
      <c r="Y32" s="8" t="s">
        <v>8132</v>
      </c>
      <c r="Z32" s="9">
        <v>401</v>
      </c>
      <c r="AA32" s="12">
        <v>80.2</v>
      </c>
      <c r="AB32" s="9">
        <v>2017</v>
      </c>
      <c r="AC32" s="9" t="s">
        <v>276</v>
      </c>
      <c r="AD32" s="8" t="s">
        <v>81</v>
      </c>
      <c r="AE32" s="8" t="s">
        <v>81</v>
      </c>
      <c r="AF32" s="9" t="s">
        <v>81</v>
      </c>
      <c r="AG32" s="9" t="s">
        <v>81</v>
      </c>
      <c r="AH32" s="9" t="s">
        <v>81</v>
      </c>
      <c r="AI32" s="9" t="s">
        <v>81</v>
      </c>
      <c r="AJ32" s="9" t="s">
        <v>81</v>
      </c>
      <c r="AK32" s="9" t="s">
        <v>81</v>
      </c>
      <c r="AL32" s="9" t="s">
        <v>81</v>
      </c>
      <c r="AM32" s="9">
        <v>0</v>
      </c>
      <c r="AN32" s="13">
        <v>7.59</v>
      </c>
      <c r="AO32" s="13">
        <v>7.26</v>
      </c>
      <c r="AP32" s="13">
        <v>8.15</v>
      </c>
      <c r="AQ32" s="13">
        <v>8.67</v>
      </c>
      <c r="AR32" s="13">
        <v>8.15</v>
      </c>
      <c r="AS32" s="9">
        <v>49.56</v>
      </c>
      <c r="AT32" s="9">
        <v>8.26</v>
      </c>
      <c r="AU32" s="8" t="s">
        <v>82</v>
      </c>
      <c r="AV32" s="9">
        <v>0</v>
      </c>
      <c r="AW32" s="9">
        <v>0</v>
      </c>
      <c r="AX32" s="9" t="s">
        <v>83</v>
      </c>
      <c r="AY32" s="9" t="s">
        <v>83</v>
      </c>
      <c r="AZ32" s="9" t="s">
        <v>83</v>
      </c>
      <c r="BA32" s="9" t="s">
        <v>83</v>
      </c>
      <c r="BB32" s="8" t="s">
        <v>83</v>
      </c>
      <c r="BC32" s="8" t="s">
        <v>84</v>
      </c>
      <c r="BD32" s="8" t="s">
        <v>81</v>
      </c>
      <c r="BE32" s="8" t="s">
        <v>8133</v>
      </c>
      <c r="BF32" s="8" t="s">
        <v>86</v>
      </c>
      <c r="BG32" s="8" t="s">
        <v>8134</v>
      </c>
      <c r="BH32" s="8" t="s">
        <v>86</v>
      </c>
      <c r="BI32" s="8" t="s">
        <v>89</v>
      </c>
      <c r="BJ32" s="8" t="s">
        <v>8135</v>
      </c>
      <c r="BK32" s="8" t="s">
        <v>8136</v>
      </c>
      <c r="BL32" s="8" t="s">
        <v>8137</v>
      </c>
      <c r="BM32" s="8" t="s">
        <v>8138</v>
      </c>
      <c r="BN32" s="8" t="s">
        <v>8139</v>
      </c>
      <c r="BO32" s="14" t="s">
        <v>8140</v>
      </c>
      <c r="BP32" s="14" t="s">
        <v>8141</v>
      </c>
      <c r="BQ32" s="14" t="s">
        <v>8142</v>
      </c>
      <c r="BR32" s="14" t="s">
        <v>4918</v>
      </c>
      <c r="BS32" s="8" t="s">
        <v>81</v>
      </c>
      <c r="BT32" s="13">
        <v>9.74</v>
      </c>
      <c r="BU32" s="3"/>
    </row>
    <row r="33" spans="1:73" ht="15.75" thickBot="1">
      <c r="A33" s="7">
        <v>32</v>
      </c>
      <c r="B33" s="7"/>
      <c r="C33" s="9" t="s">
        <v>11339</v>
      </c>
      <c r="D33" s="8" t="s">
        <v>11340</v>
      </c>
      <c r="E33" s="8" t="s">
        <v>11712</v>
      </c>
      <c r="F33" s="9" t="s">
        <v>11341</v>
      </c>
      <c r="G33" s="9">
        <v>20</v>
      </c>
      <c r="H33" s="8" t="s">
        <v>11342</v>
      </c>
      <c r="I33" s="8" t="s">
        <v>11343</v>
      </c>
      <c r="J33" s="8" t="s">
        <v>11344</v>
      </c>
      <c r="K33" s="8" t="s">
        <v>11338</v>
      </c>
      <c r="L33" s="9">
        <v>9682558218</v>
      </c>
      <c r="M33" s="9">
        <v>9682558218</v>
      </c>
      <c r="N33" s="9" t="s">
        <v>11345</v>
      </c>
      <c r="O33" s="9">
        <v>519670488804</v>
      </c>
      <c r="P33" s="9" t="s">
        <v>134</v>
      </c>
      <c r="Q33" s="9" t="s">
        <v>530</v>
      </c>
      <c r="R33" s="11">
        <v>42917</v>
      </c>
      <c r="S33" s="9">
        <v>2021</v>
      </c>
      <c r="T33" s="8" t="s">
        <v>11346</v>
      </c>
      <c r="U33" s="9">
        <v>440</v>
      </c>
      <c r="V33" s="12">
        <v>88</v>
      </c>
      <c r="W33" s="9">
        <v>2015</v>
      </c>
      <c r="X33" s="9" t="s">
        <v>276</v>
      </c>
      <c r="Y33" s="8" t="s">
        <v>11347</v>
      </c>
      <c r="Z33" s="9">
        <v>422</v>
      </c>
      <c r="AA33" s="12">
        <v>84.4</v>
      </c>
      <c r="AB33" s="9">
        <v>2017</v>
      </c>
      <c r="AC33" s="9" t="s">
        <v>276</v>
      </c>
      <c r="AD33" s="8" t="s">
        <v>81</v>
      </c>
      <c r="AE33" s="8" t="s">
        <v>81</v>
      </c>
      <c r="AF33" s="9" t="s">
        <v>81</v>
      </c>
      <c r="AG33" s="9" t="s">
        <v>81</v>
      </c>
      <c r="AH33" s="9" t="s">
        <v>81</v>
      </c>
      <c r="AI33" s="9" t="s">
        <v>81</v>
      </c>
      <c r="AJ33" s="9" t="s">
        <v>81</v>
      </c>
      <c r="AK33" s="9" t="s">
        <v>81</v>
      </c>
      <c r="AL33" s="9" t="s">
        <v>81</v>
      </c>
      <c r="AM33" s="9">
        <v>0</v>
      </c>
      <c r="AN33" s="13">
        <v>7.89</v>
      </c>
      <c r="AO33" s="13">
        <v>7.81</v>
      </c>
      <c r="AP33" s="13">
        <v>8.0399999999999991</v>
      </c>
      <c r="AQ33" s="13">
        <v>8.5500000000000007</v>
      </c>
      <c r="AR33" s="13">
        <v>7.25</v>
      </c>
      <c r="AS33" s="9">
        <v>49.46</v>
      </c>
      <c r="AT33" s="9">
        <v>8.23</v>
      </c>
      <c r="AU33" s="8" t="s">
        <v>82</v>
      </c>
      <c r="AV33" s="9">
        <v>0</v>
      </c>
      <c r="AW33" s="9">
        <v>0</v>
      </c>
      <c r="AX33" s="9" t="s">
        <v>83</v>
      </c>
      <c r="AY33" s="9" t="s">
        <v>83</v>
      </c>
      <c r="AZ33" s="9" t="s">
        <v>83</v>
      </c>
      <c r="BA33" s="9" t="s">
        <v>83</v>
      </c>
      <c r="BB33" s="8" t="s">
        <v>83</v>
      </c>
      <c r="BC33" s="8" t="s">
        <v>84</v>
      </c>
      <c r="BD33" s="8" t="s">
        <v>81</v>
      </c>
      <c r="BE33" s="8" t="s">
        <v>11348</v>
      </c>
      <c r="BF33" s="8" t="s">
        <v>11349</v>
      </c>
      <c r="BG33" s="8" t="s">
        <v>11350</v>
      </c>
      <c r="BH33" s="8" t="s">
        <v>167</v>
      </c>
      <c r="BI33" s="8" t="s">
        <v>89</v>
      </c>
      <c r="BJ33" s="8" t="s">
        <v>11351</v>
      </c>
      <c r="BK33" s="8" t="s">
        <v>11352</v>
      </c>
      <c r="BL33" s="8" t="s">
        <v>11353</v>
      </c>
      <c r="BM33" s="8" t="s">
        <v>11354</v>
      </c>
      <c r="BN33" s="8" t="s">
        <v>11355</v>
      </c>
      <c r="BO33" s="14" t="s">
        <v>11356</v>
      </c>
      <c r="BP33" s="14" t="s">
        <v>11357</v>
      </c>
      <c r="BQ33" s="14" t="s">
        <v>11358</v>
      </c>
      <c r="BR33" s="14" t="s">
        <v>11359</v>
      </c>
      <c r="BS33" s="8" t="s">
        <v>81</v>
      </c>
      <c r="BT33" s="13">
        <v>9.92</v>
      </c>
      <c r="BU33" s="3"/>
    </row>
    <row r="34" spans="1:73" ht="15.75" thickBot="1">
      <c r="A34" s="7">
        <v>33</v>
      </c>
      <c r="B34" s="7"/>
      <c r="C34" s="9" t="s">
        <v>711</v>
      </c>
      <c r="D34" s="8" t="s">
        <v>712</v>
      </c>
      <c r="E34" s="8" t="s">
        <v>11712</v>
      </c>
      <c r="F34" s="9" t="s">
        <v>713</v>
      </c>
      <c r="G34" s="9">
        <v>20</v>
      </c>
      <c r="H34" s="8" t="s">
        <v>714</v>
      </c>
      <c r="I34" s="8" t="s">
        <v>73</v>
      </c>
      <c r="J34" s="8" t="s">
        <v>715</v>
      </c>
      <c r="K34" s="8" t="s">
        <v>710</v>
      </c>
      <c r="L34" s="9">
        <v>9967528526</v>
      </c>
      <c r="M34" s="9">
        <v>9892007122</v>
      </c>
      <c r="N34" s="9" t="s">
        <v>716</v>
      </c>
      <c r="O34" s="9" t="s">
        <v>717</v>
      </c>
      <c r="P34" s="9" t="s">
        <v>718</v>
      </c>
      <c r="Q34" s="9" t="s">
        <v>530</v>
      </c>
      <c r="R34" s="11">
        <v>42917</v>
      </c>
      <c r="S34" s="9">
        <v>2021</v>
      </c>
      <c r="T34" s="8" t="s">
        <v>719</v>
      </c>
      <c r="U34" s="9">
        <v>452</v>
      </c>
      <c r="V34" s="12">
        <v>90.4</v>
      </c>
      <c r="W34" s="9">
        <v>2015</v>
      </c>
      <c r="X34" s="9" t="s">
        <v>79</v>
      </c>
      <c r="Y34" s="8" t="s">
        <v>720</v>
      </c>
      <c r="Z34" s="9">
        <v>487</v>
      </c>
      <c r="AA34" s="12">
        <v>74.92</v>
      </c>
      <c r="AB34" s="9">
        <v>2017</v>
      </c>
      <c r="AC34" s="9" t="s">
        <v>79</v>
      </c>
      <c r="AD34" s="8" t="s">
        <v>81</v>
      </c>
      <c r="AE34" s="8" t="s">
        <v>81</v>
      </c>
      <c r="AF34" s="9" t="s">
        <v>81</v>
      </c>
      <c r="AG34" s="9" t="s">
        <v>81</v>
      </c>
      <c r="AH34" s="9" t="s">
        <v>81</v>
      </c>
      <c r="AI34" s="9" t="s">
        <v>81</v>
      </c>
      <c r="AJ34" s="9" t="s">
        <v>81</v>
      </c>
      <c r="AK34" s="9" t="s">
        <v>81</v>
      </c>
      <c r="AL34" s="9" t="s">
        <v>81</v>
      </c>
      <c r="AM34" s="9">
        <v>0</v>
      </c>
      <c r="AN34" s="13">
        <v>8.7799999999999994</v>
      </c>
      <c r="AO34" s="13">
        <v>8.74</v>
      </c>
      <c r="AP34" s="13">
        <v>8.08</v>
      </c>
      <c r="AQ34" s="13">
        <v>7.85</v>
      </c>
      <c r="AR34" s="13">
        <v>7.67</v>
      </c>
      <c r="AS34" s="9">
        <v>41.12</v>
      </c>
      <c r="AT34" s="9">
        <v>8.2200000000000006</v>
      </c>
      <c r="AU34" s="8" t="s">
        <v>138</v>
      </c>
      <c r="AV34" s="9">
        <v>0</v>
      </c>
      <c r="AW34" s="9">
        <v>0</v>
      </c>
      <c r="AX34" s="9" t="s">
        <v>83</v>
      </c>
      <c r="AY34" s="9" t="s">
        <v>83</v>
      </c>
      <c r="AZ34" s="9" t="s">
        <v>83</v>
      </c>
      <c r="BA34" s="9" t="s">
        <v>83</v>
      </c>
      <c r="BB34" s="8" t="s">
        <v>83</v>
      </c>
      <c r="BC34" s="8" t="s">
        <v>84</v>
      </c>
      <c r="BD34" s="8" t="s">
        <v>81</v>
      </c>
      <c r="BE34" s="8" t="s">
        <v>721</v>
      </c>
      <c r="BF34" s="8" t="s">
        <v>86</v>
      </c>
      <c r="BG34" s="8" t="s">
        <v>722</v>
      </c>
      <c r="BH34" s="8" t="s">
        <v>88</v>
      </c>
      <c r="BI34" s="8" t="s">
        <v>89</v>
      </c>
      <c r="BJ34" s="8" t="s">
        <v>723</v>
      </c>
      <c r="BK34" s="8" t="s">
        <v>724</v>
      </c>
      <c r="BL34" s="8" t="s">
        <v>725</v>
      </c>
      <c r="BM34" s="8" t="s">
        <v>81</v>
      </c>
      <c r="BN34" s="8" t="s">
        <v>726</v>
      </c>
      <c r="BO34" s="14" t="s">
        <v>727</v>
      </c>
      <c r="BP34" s="14" t="s">
        <v>728</v>
      </c>
      <c r="BQ34" s="14" t="s">
        <v>729</v>
      </c>
      <c r="BR34" s="14" t="s">
        <v>730</v>
      </c>
      <c r="BS34" s="8" t="s">
        <v>81</v>
      </c>
      <c r="BT34" s="8"/>
      <c r="BU34" s="3"/>
    </row>
    <row r="35" spans="1:73" ht="15.75" thickBot="1">
      <c r="A35" s="7">
        <v>34</v>
      </c>
      <c r="B35" s="7"/>
      <c r="C35" s="9" t="s">
        <v>10355</v>
      </c>
      <c r="D35" s="8" t="s">
        <v>10356</v>
      </c>
      <c r="E35" s="8" t="s">
        <v>11712</v>
      </c>
      <c r="F35" s="10">
        <v>36558</v>
      </c>
      <c r="G35" s="9">
        <v>20</v>
      </c>
      <c r="H35" s="8" t="s">
        <v>10357</v>
      </c>
      <c r="I35" s="8" t="s">
        <v>73</v>
      </c>
      <c r="J35" s="8" t="s">
        <v>10358</v>
      </c>
      <c r="K35" s="8" t="s">
        <v>10354</v>
      </c>
      <c r="L35" s="9">
        <v>8692920165</v>
      </c>
      <c r="M35" s="9">
        <v>9664944550</v>
      </c>
      <c r="N35" s="9" t="s">
        <v>10359</v>
      </c>
      <c r="O35" s="9">
        <v>249453280079</v>
      </c>
      <c r="P35" s="9" t="s">
        <v>134</v>
      </c>
      <c r="Q35" s="9" t="s">
        <v>530</v>
      </c>
      <c r="R35" s="11">
        <v>42917</v>
      </c>
      <c r="S35" s="9">
        <v>2021</v>
      </c>
      <c r="T35" s="8" t="s">
        <v>10360</v>
      </c>
      <c r="U35" s="9">
        <v>415</v>
      </c>
      <c r="V35" s="12">
        <v>83</v>
      </c>
      <c r="W35" s="9">
        <v>2015</v>
      </c>
      <c r="X35" s="9" t="s">
        <v>79</v>
      </c>
      <c r="Y35" s="8" t="s">
        <v>10361</v>
      </c>
      <c r="Z35" s="9">
        <v>527</v>
      </c>
      <c r="AA35" s="12">
        <v>81.08</v>
      </c>
      <c r="AB35" s="9">
        <v>2017</v>
      </c>
      <c r="AC35" s="9" t="s">
        <v>79</v>
      </c>
      <c r="AD35" s="8" t="s">
        <v>81</v>
      </c>
      <c r="AE35" s="8" t="s">
        <v>81</v>
      </c>
      <c r="AF35" s="9" t="s">
        <v>81</v>
      </c>
      <c r="AG35" s="9" t="s">
        <v>81</v>
      </c>
      <c r="AH35" s="9" t="s">
        <v>81</v>
      </c>
      <c r="AI35" s="9" t="s">
        <v>81</v>
      </c>
      <c r="AJ35" s="9" t="s">
        <v>81</v>
      </c>
      <c r="AK35" s="9" t="s">
        <v>81</v>
      </c>
      <c r="AL35" s="9" t="s">
        <v>81</v>
      </c>
      <c r="AM35" s="9">
        <v>0</v>
      </c>
      <c r="AN35" s="13">
        <v>7.41</v>
      </c>
      <c r="AO35" s="13">
        <v>6.76</v>
      </c>
      <c r="AP35" s="13">
        <v>8.1199999999999992</v>
      </c>
      <c r="AQ35" s="13">
        <v>8.52</v>
      </c>
      <c r="AR35" s="13">
        <v>8.81</v>
      </c>
      <c r="AS35" s="9">
        <v>49.27</v>
      </c>
      <c r="AT35" s="9">
        <v>8.2100000000000009</v>
      </c>
      <c r="AU35" s="8" t="s">
        <v>82</v>
      </c>
      <c r="AV35" s="9">
        <v>0</v>
      </c>
      <c r="AW35" s="9">
        <v>0</v>
      </c>
      <c r="AX35" s="9" t="s">
        <v>83</v>
      </c>
      <c r="AY35" s="9" t="s">
        <v>83</v>
      </c>
      <c r="AZ35" s="9" t="s">
        <v>83</v>
      </c>
      <c r="BA35" s="9" t="s">
        <v>83</v>
      </c>
      <c r="BB35" s="8" t="s">
        <v>83</v>
      </c>
      <c r="BC35" s="8" t="s">
        <v>84</v>
      </c>
      <c r="BD35" s="8" t="s">
        <v>81</v>
      </c>
      <c r="BE35" s="8" t="s">
        <v>10362</v>
      </c>
      <c r="BF35" s="8" t="s">
        <v>448</v>
      </c>
      <c r="BG35" s="8" t="s">
        <v>10363</v>
      </c>
      <c r="BH35" s="8" t="s">
        <v>88</v>
      </c>
      <c r="BI35" s="8" t="s">
        <v>89</v>
      </c>
      <c r="BJ35" s="8" t="s">
        <v>10364</v>
      </c>
      <c r="BK35" s="8" t="s">
        <v>10365</v>
      </c>
      <c r="BL35" s="8" t="s">
        <v>10366</v>
      </c>
      <c r="BM35" s="8" t="s">
        <v>10367</v>
      </c>
      <c r="BN35" s="8" t="s">
        <v>10368</v>
      </c>
      <c r="BO35" s="14" t="s">
        <v>10369</v>
      </c>
      <c r="BP35" s="14" t="s">
        <v>10370</v>
      </c>
      <c r="BQ35" s="14" t="s">
        <v>10371</v>
      </c>
      <c r="BR35" s="14" t="s">
        <v>10372</v>
      </c>
      <c r="BS35" s="8" t="s">
        <v>81</v>
      </c>
      <c r="BT35" s="13">
        <v>9.65</v>
      </c>
      <c r="BU35" s="3"/>
    </row>
    <row r="36" spans="1:73" ht="15.75" thickBot="1">
      <c r="A36" s="7">
        <v>35</v>
      </c>
      <c r="B36" s="7"/>
      <c r="C36" s="9" t="s">
        <v>3244</v>
      </c>
      <c r="D36" s="8" t="s">
        <v>3245</v>
      </c>
      <c r="E36" s="8" t="s">
        <v>11712</v>
      </c>
      <c r="F36" s="10">
        <v>36171</v>
      </c>
      <c r="G36" s="9">
        <v>20</v>
      </c>
      <c r="H36" s="8" t="s">
        <v>3246</v>
      </c>
      <c r="I36" s="8" t="s">
        <v>73</v>
      </c>
      <c r="J36" s="8" t="s">
        <v>3247</v>
      </c>
      <c r="K36" s="8" t="s">
        <v>3243</v>
      </c>
      <c r="L36" s="9">
        <v>8898886104</v>
      </c>
      <c r="M36" s="9">
        <v>8291885788</v>
      </c>
      <c r="N36" s="9" t="s">
        <v>3248</v>
      </c>
      <c r="O36" s="9">
        <v>282388304341</v>
      </c>
      <c r="P36" s="9" t="s">
        <v>3249</v>
      </c>
      <c r="Q36" s="9" t="s">
        <v>530</v>
      </c>
      <c r="R36" s="11">
        <v>42917</v>
      </c>
      <c r="S36" s="9">
        <v>2021</v>
      </c>
      <c r="T36" s="8" t="s">
        <v>3250</v>
      </c>
      <c r="U36" s="9">
        <v>578</v>
      </c>
      <c r="V36" s="12">
        <v>82.57</v>
      </c>
      <c r="W36" s="9">
        <v>2015</v>
      </c>
      <c r="X36" s="9" t="s">
        <v>398</v>
      </c>
      <c r="Y36" s="8" t="s">
        <v>3251</v>
      </c>
      <c r="Z36" s="9">
        <v>448</v>
      </c>
      <c r="AA36" s="12">
        <v>68.92</v>
      </c>
      <c r="AB36" s="9">
        <v>2017</v>
      </c>
      <c r="AC36" s="9" t="s">
        <v>79</v>
      </c>
      <c r="AD36" s="8" t="s">
        <v>81</v>
      </c>
      <c r="AE36" s="8" t="s">
        <v>81</v>
      </c>
      <c r="AF36" s="9" t="s">
        <v>81</v>
      </c>
      <c r="AG36" s="9" t="s">
        <v>81</v>
      </c>
      <c r="AH36" s="9" t="s">
        <v>81</v>
      </c>
      <c r="AI36" s="9" t="s">
        <v>81</v>
      </c>
      <c r="AJ36" s="9" t="s">
        <v>81</v>
      </c>
      <c r="AK36" s="9" t="s">
        <v>81</v>
      </c>
      <c r="AL36" s="9" t="s">
        <v>81</v>
      </c>
      <c r="AM36" s="9">
        <v>0</v>
      </c>
      <c r="AN36" s="13">
        <v>7.54</v>
      </c>
      <c r="AO36" s="13">
        <v>7.13</v>
      </c>
      <c r="AP36" s="13">
        <v>8.8800000000000008</v>
      </c>
      <c r="AQ36" s="13">
        <v>8.11</v>
      </c>
      <c r="AR36" s="13">
        <v>8.18</v>
      </c>
      <c r="AS36" s="9">
        <v>48.91</v>
      </c>
      <c r="AT36" s="9">
        <v>8.15</v>
      </c>
      <c r="AU36" s="8" t="s">
        <v>82</v>
      </c>
      <c r="AV36" s="9">
        <v>0</v>
      </c>
      <c r="AW36" s="9">
        <v>0</v>
      </c>
      <c r="AX36" s="9" t="s">
        <v>83</v>
      </c>
      <c r="AY36" s="9" t="s">
        <v>83</v>
      </c>
      <c r="AZ36" s="9" t="s">
        <v>83</v>
      </c>
      <c r="BA36" s="9" t="s">
        <v>83</v>
      </c>
      <c r="BB36" s="8" t="s">
        <v>83</v>
      </c>
      <c r="BC36" s="8" t="s">
        <v>84</v>
      </c>
      <c r="BD36" s="8" t="s">
        <v>81</v>
      </c>
      <c r="BE36" s="8" t="s">
        <v>3252</v>
      </c>
      <c r="BF36" s="8" t="s">
        <v>3253</v>
      </c>
      <c r="BG36" s="8" t="s">
        <v>3254</v>
      </c>
      <c r="BH36" s="8" t="s">
        <v>88</v>
      </c>
      <c r="BI36" s="8" t="s">
        <v>89</v>
      </c>
      <c r="BJ36" s="8" t="s">
        <v>3255</v>
      </c>
      <c r="BK36" s="8" t="s">
        <v>3256</v>
      </c>
      <c r="BL36" s="8" t="s">
        <v>81</v>
      </c>
      <c r="BM36" s="8" t="s">
        <v>3257</v>
      </c>
      <c r="BN36" s="8" t="s">
        <v>3258</v>
      </c>
      <c r="BO36" s="14" t="s">
        <v>3259</v>
      </c>
      <c r="BP36" s="14" t="s">
        <v>3260</v>
      </c>
      <c r="BQ36" s="14" t="s">
        <v>3261</v>
      </c>
      <c r="BR36" s="14" t="s">
        <v>3262</v>
      </c>
      <c r="BS36" s="8" t="s">
        <v>81</v>
      </c>
      <c r="BT36" s="13">
        <v>9.07</v>
      </c>
      <c r="BU36" s="3"/>
    </row>
    <row r="37" spans="1:73" ht="15.75" thickBot="1">
      <c r="A37" s="7">
        <v>36</v>
      </c>
      <c r="B37" s="7"/>
      <c r="C37" s="9" t="s">
        <v>2233</v>
      </c>
      <c r="D37" s="8" t="s">
        <v>2234</v>
      </c>
      <c r="E37" s="8" t="s">
        <v>11712</v>
      </c>
      <c r="F37" s="9" t="s">
        <v>2235</v>
      </c>
      <c r="G37" s="9">
        <v>21</v>
      </c>
      <c r="H37" s="8" t="s">
        <v>2236</v>
      </c>
      <c r="I37" s="8" t="s">
        <v>73</v>
      </c>
      <c r="J37" s="8" t="s">
        <v>2237</v>
      </c>
      <c r="K37" s="8" t="s">
        <v>2238</v>
      </c>
      <c r="L37" s="9">
        <v>9892583723</v>
      </c>
      <c r="M37" s="9">
        <v>9892583723</v>
      </c>
      <c r="N37" s="9" t="s">
        <v>2239</v>
      </c>
      <c r="O37" s="9">
        <v>873682770979</v>
      </c>
      <c r="P37" s="9" t="s">
        <v>134</v>
      </c>
      <c r="Q37" s="9" t="s">
        <v>530</v>
      </c>
      <c r="R37" s="11">
        <v>42917</v>
      </c>
      <c r="S37" s="9">
        <v>2021</v>
      </c>
      <c r="T37" s="8" t="s">
        <v>2240</v>
      </c>
      <c r="U37" s="9">
        <v>433</v>
      </c>
      <c r="V37" s="12">
        <v>86.6</v>
      </c>
      <c r="W37" s="9">
        <v>2015</v>
      </c>
      <c r="X37" s="9" t="s">
        <v>79</v>
      </c>
      <c r="Y37" s="8" t="s">
        <v>2241</v>
      </c>
      <c r="Z37" s="9">
        <v>471</v>
      </c>
      <c r="AA37" s="12">
        <v>72.459999999999994</v>
      </c>
      <c r="AB37" s="9">
        <v>2017</v>
      </c>
      <c r="AC37" s="9" t="s">
        <v>79</v>
      </c>
      <c r="AD37" s="8" t="s">
        <v>81</v>
      </c>
      <c r="AE37" s="8" t="s">
        <v>81</v>
      </c>
      <c r="AF37" s="9" t="s">
        <v>81</v>
      </c>
      <c r="AG37" s="9" t="s">
        <v>81</v>
      </c>
      <c r="AH37" s="9" t="s">
        <v>81</v>
      </c>
      <c r="AI37" s="9" t="s">
        <v>81</v>
      </c>
      <c r="AJ37" s="9" t="s">
        <v>81</v>
      </c>
      <c r="AK37" s="9" t="s">
        <v>81</v>
      </c>
      <c r="AL37" s="9" t="s">
        <v>81</v>
      </c>
      <c r="AM37" s="9">
        <v>0</v>
      </c>
      <c r="AN37" s="13">
        <v>7.19</v>
      </c>
      <c r="AO37" s="13">
        <v>7.11</v>
      </c>
      <c r="AP37" s="13">
        <v>9.19</v>
      </c>
      <c r="AQ37" s="13">
        <v>9.3699999999999992</v>
      </c>
      <c r="AR37" s="13">
        <v>7.4</v>
      </c>
      <c r="AS37" s="9">
        <v>48.79</v>
      </c>
      <c r="AT37" s="9">
        <v>8.1300000000000008</v>
      </c>
      <c r="AU37" s="8" t="s">
        <v>82</v>
      </c>
      <c r="AV37" s="9">
        <v>0</v>
      </c>
      <c r="AW37" s="9">
        <v>0</v>
      </c>
      <c r="AX37" s="9" t="s">
        <v>83</v>
      </c>
      <c r="AY37" s="9" t="s">
        <v>83</v>
      </c>
      <c r="AZ37" s="9" t="s">
        <v>83</v>
      </c>
      <c r="BA37" s="9" t="s">
        <v>83</v>
      </c>
      <c r="BB37" s="8" t="s">
        <v>83</v>
      </c>
      <c r="BC37" s="8" t="s">
        <v>84</v>
      </c>
      <c r="BD37" s="8" t="s">
        <v>81</v>
      </c>
      <c r="BE37" s="8" t="s">
        <v>2242</v>
      </c>
      <c r="BF37" s="8" t="s">
        <v>2243</v>
      </c>
      <c r="BG37" s="8" t="s">
        <v>2244</v>
      </c>
      <c r="BH37" s="8" t="s">
        <v>88</v>
      </c>
      <c r="BI37" s="8" t="s">
        <v>89</v>
      </c>
      <c r="BJ37" s="8" t="s">
        <v>2245</v>
      </c>
      <c r="BK37" s="8" t="s">
        <v>2246</v>
      </c>
      <c r="BL37" s="8" t="s">
        <v>81</v>
      </c>
      <c r="BM37" s="8" t="s">
        <v>908</v>
      </c>
      <c r="BN37" s="8" t="s">
        <v>2247</v>
      </c>
      <c r="BO37" s="14" t="s">
        <v>2248</v>
      </c>
      <c r="BP37" s="14" t="s">
        <v>2249</v>
      </c>
      <c r="BQ37" s="14" t="s">
        <v>2250</v>
      </c>
      <c r="BR37" s="14" t="s">
        <v>2251</v>
      </c>
      <c r="BS37" s="8" t="s">
        <v>81</v>
      </c>
      <c r="BT37" s="13">
        <v>8.5299999999999994</v>
      </c>
      <c r="BU37" s="3"/>
    </row>
    <row r="38" spans="1:73" ht="15.75" thickBot="1">
      <c r="A38" s="7">
        <v>37</v>
      </c>
      <c r="B38" s="7"/>
      <c r="C38" s="9" t="s">
        <v>6498</v>
      </c>
      <c r="D38" s="8" t="s">
        <v>6499</v>
      </c>
      <c r="E38" s="8" t="s">
        <v>11712</v>
      </c>
      <c r="F38" s="9" t="s">
        <v>6500</v>
      </c>
      <c r="G38" s="9">
        <v>21</v>
      </c>
      <c r="H38" s="8" t="s">
        <v>6501</v>
      </c>
      <c r="I38" s="8" t="s">
        <v>6501</v>
      </c>
      <c r="J38" s="8" t="s">
        <v>6502</v>
      </c>
      <c r="K38" s="8" t="s">
        <v>6497</v>
      </c>
      <c r="L38" s="9">
        <v>8291254320</v>
      </c>
      <c r="M38" s="9">
        <v>8291254320</v>
      </c>
      <c r="N38" s="9" t="s">
        <v>6503</v>
      </c>
      <c r="O38" s="9" t="s">
        <v>6504</v>
      </c>
      <c r="P38" s="9" t="s">
        <v>6505</v>
      </c>
      <c r="Q38" s="9" t="s">
        <v>530</v>
      </c>
      <c r="R38" s="11">
        <v>42917</v>
      </c>
      <c r="S38" s="9">
        <v>2021</v>
      </c>
      <c r="T38" s="8" t="s">
        <v>6506</v>
      </c>
      <c r="U38" s="9">
        <v>425</v>
      </c>
      <c r="V38" s="12">
        <v>85</v>
      </c>
      <c r="W38" s="9">
        <v>2015</v>
      </c>
      <c r="X38" s="9" t="s">
        <v>276</v>
      </c>
      <c r="Y38" s="8" t="s">
        <v>6507</v>
      </c>
      <c r="Z38" s="9">
        <v>494</v>
      </c>
      <c r="AA38" s="12">
        <v>76</v>
      </c>
      <c r="AB38" s="9">
        <v>2017</v>
      </c>
      <c r="AC38" s="9" t="s">
        <v>79</v>
      </c>
      <c r="AD38" s="8" t="s">
        <v>81</v>
      </c>
      <c r="AE38" s="8" t="s">
        <v>81</v>
      </c>
      <c r="AF38" s="9" t="s">
        <v>81</v>
      </c>
      <c r="AG38" s="9" t="s">
        <v>81</v>
      </c>
      <c r="AH38" s="9" t="s">
        <v>81</v>
      </c>
      <c r="AI38" s="9" t="s">
        <v>81</v>
      </c>
      <c r="AJ38" s="9" t="s">
        <v>81</v>
      </c>
      <c r="AK38" s="9" t="s">
        <v>81</v>
      </c>
      <c r="AL38" s="9" t="s">
        <v>81</v>
      </c>
      <c r="AM38" s="9">
        <v>0</v>
      </c>
      <c r="AN38" s="13">
        <v>8.5399999999999991</v>
      </c>
      <c r="AO38" s="13">
        <v>7.65</v>
      </c>
      <c r="AP38" s="13">
        <v>7.58</v>
      </c>
      <c r="AQ38" s="13">
        <v>7.37</v>
      </c>
      <c r="AR38" s="13">
        <v>7.44</v>
      </c>
      <c r="AS38" s="9">
        <v>47.85</v>
      </c>
      <c r="AT38" s="9">
        <v>7.94</v>
      </c>
      <c r="AU38" s="8" t="s">
        <v>82</v>
      </c>
      <c r="AV38" s="9">
        <v>0</v>
      </c>
      <c r="AW38" s="9">
        <v>0</v>
      </c>
      <c r="AX38" s="9" t="s">
        <v>83</v>
      </c>
      <c r="AY38" s="9" t="s">
        <v>83</v>
      </c>
      <c r="AZ38" s="9" t="s">
        <v>83</v>
      </c>
      <c r="BA38" s="9" t="s">
        <v>83</v>
      </c>
      <c r="BB38" s="8" t="s">
        <v>83</v>
      </c>
      <c r="BC38" s="8" t="s">
        <v>84</v>
      </c>
      <c r="BD38" s="8" t="s">
        <v>81</v>
      </c>
      <c r="BE38" s="8" t="s">
        <v>6508</v>
      </c>
      <c r="BF38" s="8" t="s">
        <v>187</v>
      </c>
      <c r="BG38" s="8" t="s">
        <v>6509</v>
      </c>
      <c r="BH38" s="8" t="s">
        <v>88</v>
      </c>
      <c r="BI38" s="8" t="s">
        <v>89</v>
      </c>
      <c r="BJ38" s="8" t="s">
        <v>6510</v>
      </c>
      <c r="BK38" s="8" t="s">
        <v>6511</v>
      </c>
      <c r="BL38" s="8" t="s">
        <v>6512</v>
      </c>
      <c r="BM38" s="8" t="s">
        <v>6513</v>
      </c>
      <c r="BN38" s="8" t="s">
        <v>6514</v>
      </c>
      <c r="BO38" s="14" t="s">
        <v>6515</v>
      </c>
      <c r="BP38" s="14" t="s">
        <v>6516</v>
      </c>
      <c r="BQ38" s="14" t="s">
        <v>6517</v>
      </c>
      <c r="BR38" s="14" t="s">
        <v>6518</v>
      </c>
      <c r="BS38" s="8" t="s">
        <v>81</v>
      </c>
      <c r="BT38" s="13">
        <v>9.11</v>
      </c>
      <c r="BU38" s="3"/>
    </row>
    <row r="39" spans="1:73" ht="15.75" thickBot="1">
      <c r="A39" s="7">
        <v>38</v>
      </c>
      <c r="B39" s="7"/>
      <c r="C39" s="9" t="s">
        <v>8495</v>
      </c>
      <c r="D39" s="8" t="s">
        <v>8496</v>
      </c>
      <c r="E39" s="8" t="s">
        <v>11712</v>
      </c>
      <c r="F39" s="10">
        <v>36864</v>
      </c>
      <c r="G39" s="9">
        <v>20</v>
      </c>
      <c r="H39" s="8" t="s">
        <v>8497</v>
      </c>
      <c r="I39" s="8" t="s">
        <v>73</v>
      </c>
      <c r="J39" s="8" t="s">
        <v>8498</v>
      </c>
      <c r="K39" s="8" t="s">
        <v>8494</v>
      </c>
      <c r="L39" s="9">
        <v>9833601530</v>
      </c>
      <c r="M39" s="9">
        <v>9619244143</v>
      </c>
      <c r="N39" s="9" t="s">
        <v>8499</v>
      </c>
      <c r="O39" s="9">
        <v>592544332093</v>
      </c>
      <c r="P39" s="9" t="s">
        <v>8500</v>
      </c>
      <c r="Q39" s="9" t="s">
        <v>530</v>
      </c>
      <c r="R39" s="11">
        <v>42917</v>
      </c>
      <c r="S39" s="9">
        <v>2021</v>
      </c>
      <c r="T39" s="8" t="s">
        <v>5381</v>
      </c>
      <c r="U39" s="9">
        <v>422</v>
      </c>
      <c r="V39" s="12">
        <v>84.4</v>
      </c>
      <c r="W39" s="9">
        <v>2015</v>
      </c>
      <c r="X39" s="9" t="s">
        <v>79</v>
      </c>
      <c r="Y39" s="8" t="s">
        <v>8501</v>
      </c>
      <c r="Z39" s="9">
        <v>524</v>
      </c>
      <c r="AA39" s="12">
        <v>80.62</v>
      </c>
      <c r="AB39" s="9">
        <v>2017</v>
      </c>
      <c r="AC39" s="9" t="s">
        <v>79</v>
      </c>
      <c r="AD39" s="8" t="s">
        <v>81</v>
      </c>
      <c r="AE39" s="8" t="s">
        <v>81</v>
      </c>
      <c r="AF39" s="9" t="s">
        <v>81</v>
      </c>
      <c r="AG39" s="9" t="s">
        <v>81</v>
      </c>
      <c r="AH39" s="9" t="s">
        <v>81</v>
      </c>
      <c r="AI39" s="9" t="s">
        <v>81</v>
      </c>
      <c r="AJ39" s="9" t="s">
        <v>81</v>
      </c>
      <c r="AK39" s="9" t="s">
        <v>81</v>
      </c>
      <c r="AL39" s="9" t="s">
        <v>81</v>
      </c>
      <c r="AM39" s="9">
        <v>0</v>
      </c>
      <c r="AN39" s="13">
        <v>8.26</v>
      </c>
      <c r="AO39" s="13">
        <v>7.76</v>
      </c>
      <c r="AP39" s="13">
        <v>8.8800000000000008</v>
      </c>
      <c r="AQ39" s="13">
        <v>8</v>
      </c>
      <c r="AR39" s="13">
        <v>6.93</v>
      </c>
      <c r="AS39" s="9">
        <v>47.56</v>
      </c>
      <c r="AT39" s="9">
        <v>7.93</v>
      </c>
      <c r="AU39" s="8" t="s">
        <v>82</v>
      </c>
      <c r="AV39" s="9">
        <v>0</v>
      </c>
      <c r="AW39" s="9">
        <v>0</v>
      </c>
      <c r="AX39" s="9" t="s">
        <v>83</v>
      </c>
      <c r="AY39" s="9" t="s">
        <v>83</v>
      </c>
      <c r="AZ39" s="9" t="s">
        <v>83</v>
      </c>
      <c r="BA39" s="9" t="s">
        <v>83</v>
      </c>
      <c r="BB39" s="8" t="s">
        <v>83</v>
      </c>
      <c r="BC39" s="8" t="s">
        <v>84</v>
      </c>
      <c r="BD39" s="8" t="s">
        <v>81</v>
      </c>
      <c r="BE39" s="8" t="s">
        <v>8502</v>
      </c>
      <c r="BF39" s="8" t="s">
        <v>8503</v>
      </c>
      <c r="BG39" s="8" t="s">
        <v>8504</v>
      </c>
      <c r="BH39" s="8" t="s">
        <v>8505</v>
      </c>
      <c r="BI39" s="8" t="s">
        <v>89</v>
      </c>
      <c r="BJ39" s="8" t="s">
        <v>81</v>
      </c>
      <c r="BK39" s="8" t="s">
        <v>8506</v>
      </c>
      <c r="BL39" s="8" t="s">
        <v>5116</v>
      </c>
      <c r="BM39" s="8" t="s">
        <v>8507</v>
      </c>
      <c r="BN39" s="8" t="s">
        <v>8508</v>
      </c>
      <c r="BO39" s="14" t="s">
        <v>8509</v>
      </c>
      <c r="BP39" s="14" t="s">
        <v>8510</v>
      </c>
      <c r="BQ39" s="14" t="s">
        <v>8511</v>
      </c>
      <c r="BR39" s="14" t="s">
        <v>8512</v>
      </c>
      <c r="BS39" s="8" t="s">
        <v>81</v>
      </c>
      <c r="BT39" s="13">
        <v>7.73</v>
      </c>
      <c r="BU39" s="3"/>
    </row>
    <row r="40" spans="1:73" ht="15.75" thickBot="1">
      <c r="A40" s="7">
        <v>39</v>
      </c>
      <c r="B40" s="7"/>
      <c r="C40" s="9" t="s">
        <v>915</v>
      </c>
      <c r="D40" s="8" t="s">
        <v>916</v>
      </c>
      <c r="E40" s="8" t="s">
        <v>11712</v>
      </c>
      <c r="F40" s="9" t="s">
        <v>917</v>
      </c>
      <c r="G40" s="9">
        <v>20</v>
      </c>
      <c r="H40" s="8" t="s">
        <v>918</v>
      </c>
      <c r="I40" s="8" t="s">
        <v>73</v>
      </c>
      <c r="J40" s="8" t="s">
        <v>919</v>
      </c>
      <c r="K40" s="8" t="s">
        <v>914</v>
      </c>
      <c r="L40" s="9">
        <v>9930031059</v>
      </c>
      <c r="M40" s="9">
        <v>9930031059</v>
      </c>
      <c r="N40" s="9" t="s">
        <v>920</v>
      </c>
      <c r="O40" s="9">
        <v>410329195682</v>
      </c>
      <c r="P40" s="9" t="s">
        <v>921</v>
      </c>
      <c r="Q40" s="9" t="s">
        <v>530</v>
      </c>
      <c r="R40" s="11">
        <v>42917</v>
      </c>
      <c r="S40" s="9">
        <v>2021</v>
      </c>
      <c r="T40" s="8" t="s">
        <v>922</v>
      </c>
      <c r="U40" s="9">
        <v>465</v>
      </c>
      <c r="V40" s="12">
        <v>93</v>
      </c>
      <c r="W40" s="9">
        <v>2015</v>
      </c>
      <c r="X40" s="9" t="s">
        <v>79</v>
      </c>
      <c r="Y40" s="8" t="s">
        <v>923</v>
      </c>
      <c r="Z40" s="9">
        <v>413</v>
      </c>
      <c r="AA40" s="12">
        <v>63.54</v>
      </c>
      <c r="AB40" s="9">
        <v>2017</v>
      </c>
      <c r="AC40" s="9" t="s">
        <v>79</v>
      </c>
      <c r="AD40" s="8" t="s">
        <v>81</v>
      </c>
      <c r="AE40" s="8" t="s">
        <v>81</v>
      </c>
      <c r="AF40" s="9" t="s">
        <v>81</v>
      </c>
      <c r="AG40" s="9" t="s">
        <v>81</v>
      </c>
      <c r="AH40" s="9" t="s">
        <v>81</v>
      </c>
      <c r="AI40" s="9" t="s">
        <v>81</v>
      </c>
      <c r="AJ40" s="9" t="s">
        <v>81</v>
      </c>
      <c r="AK40" s="9" t="s">
        <v>81</v>
      </c>
      <c r="AL40" s="9" t="s">
        <v>81</v>
      </c>
      <c r="AM40" s="9">
        <v>0</v>
      </c>
      <c r="AN40" s="13">
        <v>7.11</v>
      </c>
      <c r="AO40" s="13">
        <v>7.56</v>
      </c>
      <c r="AP40" s="13">
        <v>7.23</v>
      </c>
      <c r="AQ40" s="13">
        <v>7.67</v>
      </c>
      <c r="AR40" s="13">
        <v>7</v>
      </c>
      <c r="AS40" s="9">
        <v>45.12</v>
      </c>
      <c r="AT40" s="9">
        <v>7.52</v>
      </c>
      <c r="AU40" s="8" t="s">
        <v>82</v>
      </c>
      <c r="AV40" s="9">
        <v>0</v>
      </c>
      <c r="AW40" s="9">
        <v>0</v>
      </c>
      <c r="AX40" s="9" t="s">
        <v>83</v>
      </c>
      <c r="AY40" s="9" t="s">
        <v>83</v>
      </c>
      <c r="AZ40" s="9" t="s">
        <v>83</v>
      </c>
      <c r="BA40" s="9" t="s">
        <v>83</v>
      </c>
      <c r="BB40" s="8" t="s">
        <v>83</v>
      </c>
      <c r="BC40" s="8" t="s">
        <v>84</v>
      </c>
      <c r="BD40" s="8" t="s">
        <v>81</v>
      </c>
      <c r="BE40" s="8" t="s">
        <v>924</v>
      </c>
      <c r="BF40" s="8" t="s">
        <v>824</v>
      </c>
      <c r="BG40" s="8" t="s">
        <v>925</v>
      </c>
      <c r="BH40" s="8" t="s">
        <v>118</v>
      </c>
      <c r="BI40" s="8" t="s">
        <v>89</v>
      </c>
      <c r="BJ40" s="8" t="s">
        <v>926</v>
      </c>
      <c r="BK40" s="8" t="s">
        <v>927</v>
      </c>
      <c r="BL40" s="8" t="s">
        <v>928</v>
      </c>
      <c r="BM40" s="8" t="s">
        <v>81</v>
      </c>
      <c r="BN40" s="8" t="s">
        <v>929</v>
      </c>
      <c r="BO40" s="14" t="s">
        <v>930</v>
      </c>
      <c r="BP40" s="14" t="s">
        <v>931</v>
      </c>
      <c r="BQ40" s="14" t="s">
        <v>932</v>
      </c>
      <c r="BR40" s="14" t="s">
        <v>933</v>
      </c>
      <c r="BS40" s="8" t="s">
        <v>81</v>
      </c>
      <c r="BT40" s="13">
        <v>8.5399999999999991</v>
      </c>
      <c r="BU40" s="3"/>
    </row>
    <row r="41" spans="1:73" ht="15.75" thickBot="1">
      <c r="A41" s="7">
        <v>40</v>
      </c>
      <c r="B41" s="7"/>
      <c r="C41" s="19" t="s">
        <v>10374</v>
      </c>
      <c r="D41" s="20" t="s">
        <v>10375</v>
      </c>
      <c r="E41" s="8" t="s">
        <v>11712</v>
      </c>
      <c r="F41" s="21">
        <v>35858</v>
      </c>
      <c r="G41" s="19">
        <v>22</v>
      </c>
      <c r="H41" s="20" t="s">
        <v>10376</v>
      </c>
      <c r="I41" s="20" t="s">
        <v>10377</v>
      </c>
      <c r="J41" s="20" t="s">
        <v>10378</v>
      </c>
      <c r="K41" s="20" t="s">
        <v>10373</v>
      </c>
      <c r="L41" s="19">
        <v>7769048717</v>
      </c>
      <c r="M41" s="19">
        <v>7769048717</v>
      </c>
      <c r="N41" s="19" t="s">
        <v>10379</v>
      </c>
      <c r="O41" s="19">
        <v>325505514637</v>
      </c>
      <c r="P41" s="19" t="s">
        <v>134</v>
      </c>
      <c r="Q41" s="19" t="s">
        <v>530</v>
      </c>
      <c r="R41" s="22">
        <v>42917</v>
      </c>
      <c r="S41" s="19">
        <v>2021</v>
      </c>
      <c r="T41" s="20" t="s">
        <v>10380</v>
      </c>
      <c r="U41" s="19">
        <v>437</v>
      </c>
      <c r="V41" s="23">
        <v>87.4</v>
      </c>
      <c r="W41" s="19">
        <v>2014</v>
      </c>
      <c r="X41" s="19" t="s">
        <v>79</v>
      </c>
      <c r="Y41" s="20" t="s">
        <v>10381</v>
      </c>
      <c r="Z41" s="19">
        <v>535</v>
      </c>
      <c r="AA41" s="23">
        <v>82.31</v>
      </c>
      <c r="AB41" s="19">
        <v>2016</v>
      </c>
      <c r="AC41" s="19" t="s">
        <v>79</v>
      </c>
      <c r="AD41" s="20" t="s">
        <v>81</v>
      </c>
      <c r="AE41" s="20" t="s">
        <v>81</v>
      </c>
      <c r="AF41" s="19" t="s">
        <v>81</v>
      </c>
      <c r="AG41" s="19" t="s">
        <v>81</v>
      </c>
      <c r="AH41" s="19" t="s">
        <v>81</v>
      </c>
      <c r="AI41" s="19" t="s">
        <v>81</v>
      </c>
      <c r="AJ41" s="19" t="s">
        <v>81</v>
      </c>
      <c r="AK41" s="19" t="s">
        <v>81</v>
      </c>
      <c r="AL41" s="19" t="s">
        <v>81</v>
      </c>
      <c r="AM41" s="19">
        <v>0</v>
      </c>
      <c r="AN41" s="24">
        <v>6.67</v>
      </c>
      <c r="AO41" s="24">
        <v>6.67</v>
      </c>
      <c r="AP41" s="24">
        <v>7.8</v>
      </c>
      <c r="AQ41" s="24">
        <v>9.0299999999999994</v>
      </c>
      <c r="AR41" s="24">
        <v>7.4</v>
      </c>
      <c r="AS41" s="19">
        <v>37.57</v>
      </c>
      <c r="AT41" s="19">
        <v>7.5140000000000002</v>
      </c>
      <c r="AU41" s="20" t="s">
        <v>138</v>
      </c>
      <c r="AV41" s="19">
        <v>0</v>
      </c>
      <c r="AW41" s="19">
        <v>0</v>
      </c>
      <c r="AX41" s="19" t="s">
        <v>83</v>
      </c>
      <c r="AY41" s="19" t="s">
        <v>230</v>
      </c>
      <c r="AZ41" s="19" t="s">
        <v>83</v>
      </c>
      <c r="BA41" s="19" t="s">
        <v>83</v>
      </c>
      <c r="BB41" s="20" t="s">
        <v>83</v>
      </c>
      <c r="BC41" s="20" t="s">
        <v>84</v>
      </c>
      <c r="BD41" s="20" t="s">
        <v>81</v>
      </c>
      <c r="BE41" s="20" t="s">
        <v>10382</v>
      </c>
      <c r="BF41" s="20" t="s">
        <v>187</v>
      </c>
      <c r="BG41" s="20" t="s">
        <v>10383</v>
      </c>
      <c r="BH41" s="20" t="s">
        <v>601</v>
      </c>
      <c r="BI41" s="20" t="s">
        <v>89</v>
      </c>
      <c r="BJ41" s="20" t="s">
        <v>10384</v>
      </c>
      <c r="BK41" s="20" t="s">
        <v>10385</v>
      </c>
      <c r="BL41" s="20" t="s">
        <v>10386</v>
      </c>
      <c r="BM41" s="20" t="s">
        <v>10387</v>
      </c>
      <c r="BN41" s="20" t="s">
        <v>10388</v>
      </c>
      <c r="BO41" s="25" t="s">
        <v>10389</v>
      </c>
      <c r="BP41" s="25" t="s">
        <v>10390</v>
      </c>
      <c r="BQ41" s="25" t="s">
        <v>10391</v>
      </c>
      <c r="BR41" s="25" t="s">
        <v>10392</v>
      </c>
      <c r="BS41" s="20" t="s">
        <v>81</v>
      </c>
      <c r="BT41" s="20"/>
      <c r="BU41" s="3"/>
    </row>
    <row r="42" spans="1:73" ht="15.75" thickBot="1">
      <c r="A42" s="7">
        <v>41</v>
      </c>
      <c r="B42" s="18"/>
      <c r="C42" s="9" t="s">
        <v>6331</v>
      </c>
      <c r="D42" s="8" t="s">
        <v>6332</v>
      </c>
      <c r="E42" s="8" t="s">
        <v>11712</v>
      </c>
      <c r="F42" s="9" t="s">
        <v>6333</v>
      </c>
      <c r="G42" s="9">
        <v>21</v>
      </c>
      <c r="H42" s="8" t="s">
        <v>6334</v>
      </c>
      <c r="I42" s="8" t="s">
        <v>591</v>
      </c>
      <c r="J42" s="8" t="s">
        <v>6335</v>
      </c>
      <c r="K42" s="8" t="s">
        <v>6330</v>
      </c>
      <c r="L42" s="9">
        <v>8452912155</v>
      </c>
      <c r="M42" s="9">
        <v>8452912155</v>
      </c>
      <c r="N42" s="9" t="s">
        <v>244</v>
      </c>
      <c r="O42" s="9">
        <v>921262656429</v>
      </c>
      <c r="P42" s="9" t="s">
        <v>244</v>
      </c>
      <c r="Q42" s="9" t="s">
        <v>226</v>
      </c>
      <c r="R42" s="11">
        <v>43282</v>
      </c>
      <c r="S42" s="9">
        <v>2021</v>
      </c>
      <c r="T42" s="8" t="s">
        <v>6336</v>
      </c>
      <c r="U42" s="9">
        <v>398</v>
      </c>
      <c r="V42" s="12">
        <v>79.599999999999994</v>
      </c>
      <c r="W42" s="9">
        <v>2015</v>
      </c>
      <c r="X42" s="9" t="s">
        <v>79</v>
      </c>
      <c r="Y42" s="8" t="s">
        <v>81</v>
      </c>
      <c r="Z42" s="9" t="s">
        <v>81</v>
      </c>
      <c r="AA42" s="12" t="s">
        <v>81</v>
      </c>
      <c r="AB42" s="9" t="s">
        <v>81</v>
      </c>
      <c r="AC42" s="9" t="s">
        <v>109</v>
      </c>
      <c r="AD42" s="8" t="s">
        <v>3011</v>
      </c>
      <c r="AE42" s="8" t="s">
        <v>336</v>
      </c>
      <c r="AF42" s="9">
        <v>693</v>
      </c>
      <c r="AG42" s="9">
        <v>87.13</v>
      </c>
      <c r="AH42" s="9">
        <v>2018</v>
      </c>
      <c r="AI42" s="9" t="s">
        <v>112</v>
      </c>
      <c r="AJ42" s="9" t="s">
        <v>113</v>
      </c>
      <c r="AK42" s="9">
        <v>76</v>
      </c>
      <c r="AL42" s="9">
        <v>76</v>
      </c>
      <c r="AM42" s="9">
        <v>0</v>
      </c>
      <c r="AN42" s="8" t="s">
        <v>81</v>
      </c>
      <c r="AO42" s="8" t="s">
        <v>81</v>
      </c>
      <c r="AP42" s="13">
        <v>7.35</v>
      </c>
      <c r="AQ42" s="13">
        <v>7.15</v>
      </c>
      <c r="AR42" s="13">
        <v>7.7</v>
      </c>
      <c r="AS42" s="9">
        <v>22.2</v>
      </c>
      <c r="AT42" s="9">
        <v>7.4</v>
      </c>
      <c r="AU42" s="8" t="s">
        <v>114</v>
      </c>
      <c r="AV42" s="9">
        <v>0</v>
      </c>
      <c r="AW42" s="9">
        <v>0</v>
      </c>
      <c r="AX42" s="9" t="s">
        <v>83</v>
      </c>
      <c r="AY42" s="9" t="s">
        <v>83</v>
      </c>
      <c r="AZ42" s="9" t="s">
        <v>83</v>
      </c>
      <c r="BA42" s="9" t="s">
        <v>83</v>
      </c>
      <c r="BB42" s="8" t="s">
        <v>83</v>
      </c>
      <c r="BC42" s="8" t="s">
        <v>84</v>
      </c>
      <c r="BD42" s="8" t="s">
        <v>81</v>
      </c>
      <c r="BE42" s="8" t="s">
        <v>6337</v>
      </c>
      <c r="BF42" s="8" t="s">
        <v>6338</v>
      </c>
      <c r="BG42" s="8" t="s">
        <v>6339</v>
      </c>
      <c r="BH42" s="8" t="s">
        <v>6340</v>
      </c>
      <c r="BI42" s="8" t="s">
        <v>89</v>
      </c>
      <c r="BJ42" s="8" t="s">
        <v>6341</v>
      </c>
      <c r="BK42" s="8" t="s">
        <v>6342</v>
      </c>
      <c r="BL42" s="8" t="s">
        <v>6343</v>
      </c>
      <c r="BM42" s="8" t="s">
        <v>1550</v>
      </c>
      <c r="BN42" s="8" t="s">
        <v>6344</v>
      </c>
      <c r="BO42" s="14" t="s">
        <v>6345</v>
      </c>
      <c r="BP42" s="14" t="s">
        <v>6346</v>
      </c>
      <c r="BQ42" s="14" t="s">
        <v>6347</v>
      </c>
      <c r="BR42" s="14" t="s">
        <v>6348</v>
      </c>
      <c r="BS42" s="8" t="s">
        <v>81</v>
      </c>
      <c r="BT42" s="8"/>
      <c r="BU42" s="3"/>
    </row>
    <row r="43" spans="1:73" ht="15.75" thickBot="1">
      <c r="A43" s="7">
        <v>42</v>
      </c>
      <c r="B43" s="7"/>
      <c r="C43" s="26" t="s">
        <v>522</v>
      </c>
      <c r="D43" s="27" t="s">
        <v>523</v>
      </c>
      <c r="E43" s="8" t="s">
        <v>11712</v>
      </c>
      <c r="F43" s="26" t="s">
        <v>524</v>
      </c>
      <c r="G43" s="26">
        <v>20</v>
      </c>
      <c r="H43" s="27" t="s">
        <v>525</v>
      </c>
      <c r="I43" s="27" t="s">
        <v>73</v>
      </c>
      <c r="J43" s="27" t="s">
        <v>526</v>
      </c>
      <c r="K43" s="27" t="s">
        <v>521</v>
      </c>
      <c r="L43" s="26">
        <v>25060066</v>
      </c>
      <c r="M43" s="26">
        <v>9819110926</v>
      </c>
      <c r="N43" s="26" t="s">
        <v>527</v>
      </c>
      <c r="O43" s="26" t="s">
        <v>528</v>
      </c>
      <c r="P43" s="26" t="s">
        <v>529</v>
      </c>
      <c r="Q43" s="26" t="s">
        <v>530</v>
      </c>
      <c r="R43" s="28">
        <v>42917</v>
      </c>
      <c r="S43" s="26">
        <v>2021</v>
      </c>
      <c r="T43" s="27" t="s">
        <v>531</v>
      </c>
      <c r="U43" s="26">
        <v>419</v>
      </c>
      <c r="V43" s="29">
        <v>83.8</v>
      </c>
      <c r="W43" s="26">
        <v>2015</v>
      </c>
      <c r="X43" s="26" t="s">
        <v>79</v>
      </c>
      <c r="Y43" s="27" t="s">
        <v>532</v>
      </c>
      <c r="Z43" s="26">
        <v>464</v>
      </c>
      <c r="AA43" s="29">
        <v>71.38</v>
      </c>
      <c r="AB43" s="26">
        <v>2017</v>
      </c>
      <c r="AC43" s="26" t="s">
        <v>79</v>
      </c>
      <c r="AD43" s="27" t="s">
        <v>81</v>
      </c>
      <c r="AE43" s="27" t="s">
        <v>81</v>
      </c>
      <c r="AF43" s="26" t="s">
        <v>81</v>
      </c>
      <c r="AG43" s="26" t="s">
        <v>81</v>
      </c>
      <c r="AH43" s="26" t="s">
        <v>81</v>
      </c>
      <c r="AI43" s="26" t="s">
        <v>81</v>
      </c>
      <c r="AJ43" s="26" t="s">
        <v>81</v>
      </c>
      <c r="AK43" s="26" t="s">
        <v>81</v>
      </c>
      <c r="AL43" s="26" t="s">
        <v>81</v>
      </c>
      <c r="AM43" s="26">
        <v>0</v>
      </c>
      <c r="AN43" s="30">
        <v>7.33</v>
      </c>
      <c r="AO43" s="30">
        <v>6.2</v>
      </c>
      <c r="AP43" s="30">
        <v>7.23</v>
      </c>
      <c r="AQ43" s="30">
        <v>7.67</v>
      </c>
      <c r="AR43" s="30">
        <v>7.93</v>
      </c>
      <c r="AS43" s="26">
        <v>36.36</v>
      </c>
      <c r="AT43" s="26">
        <v>7.27</v>
      </c>
      <c r="AU43" s="27" t="s">
        <v>138</v>
      </c>
      <c r="AV43" s="26">
        <v>0</v>
      </c>
      <c r="AW43" s="26">
        <v>1</v>
      </c>
      <c r="AX43" s="26" t="s">
        <v>83</v>
      </c>
      <c r="AY43" s="26" t="s">
        <v>83</v>
      </c>
      <c r="AZ43" s="26" t="s">
        <v>83</v>
      </c>
      <c r="BA43" s="26" t="s">
        <v>83</v>
      </c>
      <c r="BB43" s="27" t="s">
        <v>83</v>
      </c>
      <c r="BC43" s="27" t="s">
        <v>84</v>
      </c>
      <c r="BD43" s="27" t="s">
        <v>81</v>
      </c>
      <c r="BE43" s="27" t="s">
        <v>533</v>
      </c>
      <c r="BF43" s="27" t="s">
        <v>86</v>
      </c>
      <c r="BG43" s="27" t="s">
        <v>534</v>
      </c>
      <c r="BH43" s="27" t="s">
        <v>86</v>
      </c>
      <c r="BI43" s="27" t="s">
        <v>89</v>
      </c>
      <c r="BJ43" s="27" t="s">
        <v>535</v>
      </c>
      <c r="BK43" s="27" t="s">
        <v>536</v>
      </c>
      <c r="BL43" s="27" t="s">
        <v>537</v>
      </c>
      <c r="BM43" s="27" t="s">
        <v>538</v>
      </c>
      <c r="BN43" s="27" t="s">
        <v>539</v>
      </c>
      <c r="BO43" s="31" t="s">
        <v>540</v>
      </c>
      <c r="BP43" s="31" t="s">
        <v>541</v>
      </c>
      <c r="BQ43" s="31" t="s">
        <v>542</v>
      </c>
      <c r="BR43" s="31" t="s">
        <v>543</v>
      </c>
      <c r="BS43" s="27" t="s">
        <v>81</v>
      </c>
      <c r="BT43" s="27"/>
      <c r="BU43" s="3"/>
    </row>
    <row r="44" spans="1:73" ht="15.75" thickBot="1">
      <c r="A44" s="7">
        <v>43</v>
      </c>
      <c r="B44" s="7"/>
      <c r="C44" s="9" t="s">
        <v>7270</v>
      </c>
      <c r="D44" s="8" t="s">
        <v>7271</v>
      </c>
      <c r="E44" s="8" t="s">
        <v>11712</v>
      </c>
      <c r="F44" s="10">
        <v>36223</v>
      </c>
      <c r="G44" s="9">
        <v>21</v>
      </c>
      <c r="H44" s="8" t="s">
        <v>7272</v>
      </c>
      <c r="I44" s="8" t="s">
        <v>73</v>
      </c>
      <c r="J44" s="8" t="s">
        <v>7273</v>
      </c>
      <c r="K44" s="8" t="s">
        <v>7269</v>
      </c>
      <c r="L44" s="9">
        <v>24368168</v>
      </c>
      <c r="M44" s="9">
        <v>9987515240</v>
      </c>
      <c r="N44" s="9" t="s">
        <v>7274</v>
      </c>
      <c r="O44" s="9">
        <v>494703669566</v>
      </c>
      <c r="P44" s="9" t="s">
        <v>7275</v>
      </c>
      <c r="Q44" s="9" t="s">
        <v>530</v>
      </c>
      <c r="R44" s="11">
        <v>42917</v>
      </c>
      <c r="S44" s="9">
        <v>2021</v>
      </c>
      <c r="T44" s="8" t="s">
        <v>7276</v>
      </c>
      <c r="U44" s="9">
        <v>545</v>
      </c>
      <c r="V44" s="12">
        <v>90.83</v>
      </c>
      <c r="W44" s="9">
        <v>2015</v>
      </c>
      <c r="X44" s="9" t="s">
        <v>398</v>
      </c>
      <c r="Y44" s="8" t="s">
        <v>7277</v>
      </c>
      <c r="Z44" s="9">
        <v>444</v>
      </c>
      <c r="AA44" s="12">
        <v>68.31</v>
      </c>
      <c r="AB44" s="9">
        <v>2017</v>
      </c>
      <c r="AC44" s="9" t="s">
        <v>79</v>
      </c>
      <c r="AD44" s="8" t="s">
        <v>81</v>
      </c>
      <c r="AE44" s="8" t="s">
        <v>81</v>
      </c>
      <c r="AF44" s="9" t="s">
        <v>81</v>
      </c>
      <c r="AG44" s="9" t="s">
        <v>81</v>
      </c>
      <c r="AH44" s="9" t="s">
        <v>81</v>
      </c>
      <c r="AI44" s="9" t="s">
        <v>81</v>
      </c>
      <c r="AJ44" s="9" t="s">
        <v>81</v>
      </c>
      <c r="AK44" s="9" t="s">
        <v>81</v>
      </c>
      <c r="AL44" s="9" t="s">
        <v>81</v>
      </c>
      <c r="AM44" s="9">
        <v>0</v>
      </c>
      <c r="AN44" s="13">
        <v>6.91</v>
      </c>
      <c r="AO44" s="13">
        <v>6.89</v>
      </c>
      <c r="AP44" s="13">
        <v>7.12</v>
      </c>
      <c r="AQ44" s="13">
        <v>7.41</v>
      </c>
      <c r="AR44" s="13">
        <v>7.9</v>
      </c>
      <c r="AS44" s="9">
        <v>36.229999999999997</v>
      </c>
      <c r="AT44" s="9">
        <v>7.2460000000000004</v>
      </c>
      <c r="AU44" s="8" t="s">
        <v>138</v>
      </c>
      <c r="AV44" s="9">
        <v>0</v>
      </c>
      <c r="AW44" s="9">
        <v>0</v>
      </c>
      <c r="AX44" s="9" t="s">
        <v>83</v>
      </c>
      <c r="AY44" s="9" t="s">
        <v>83</v>
      </c>
      <c r="AZ44" s="9" t="s">
        <v>83</v>
      </c>
      <c r="BA44" s="9" t="s">
        <v>83</v>
      </c>
      <c r="BB44" s="8" t="s">
        <v>83</v>
      </c>
      <c r="BC44" s="8" t="s">
        <v>84</v>
      </c>
      <c r="BD44" s="8" t="s">
        <v>81</v>
      </c>
      <c r="BE44" s="8" t="s">
        <v>7278</v>
      </c>
      <c r="BF44" s="8" t="s">
        <v>187</v>
      </c>
      <c r="BG44" s="8" t="s">
        <v>7279</v>
      </c>
      <c r="BH44" s="8" t="s">
        <v>826</v>
      </c>
      <c r="BI44" s="8" t="s">
        <v>89</v>
      </c>
      <c r="BJ44" s="8" t="s">
        <v>7280</v>
      </c>
      <c r="BK44" s="8" t="s">
        <v>7281</v>
      </c>
      <c r="BL44" s="8" t="s">
        <v>7282</v>
      </c>
      <c r="BM44" s="8" t="s">
        <v>81</v>
      </c>
      <c r="BN44" s="8" t="s">
        <v>7283</v>
      </c>
      <c r="BO44" s="14" t="s">
        <v>7284</v>
      </c>
      <c r="BP44" s="14" t="s">
        <v>7285</v>
      </c>
      <c r="BQ44" s="14" t="s">
        <v>7286</v>
      </c>
      <c r="BR44" s="14" t="s">
        <v>7287</v>
      </c>
      <c r="BS44" s="8" t="s">
        <v>7288</v>
      </c>
      <c r="BT44" s="8"/>
      <c r="BU44" s="3"/>
    </row>
    <row r="45" spans="1:73" ht="15.75" thickBot="1">
      <c r="A45" s="7">
        <v>44</v>
      </c>
      <c r="B45" s="7"/>
      <c r="C45" s="9" t="s">
        <v>2987</v>
      </c>
      <c r="D45" s="8" t="s">
        <v>2988</v>
      </c>
      <c r="E45" s="8" t="s">
        <v>11712</v>
      </c>
      <c r="F45" s="9" t="s">
        <v>2989</v>
      </c>
      <c r="G45" s="9">
        <v>20</v>
      </c>
      <c r="H45" s="8" t="s">
        <v>2990</v>
      </c>
      <c r="I45" s="8" t="s">
        <v>73</v>
      </c>
      <c r="J45" s="8" t="s">
        <v>2991</v>
      </c>
      <c r="K45" s="8" t="s">
        <v>2986</v>
      </c>
      <c r="L45" s="9">
        <v>9619464907</v>
      </c>
      <c r="M45" s="9">
        <v>9619464903</v>
      </c>
      <c r="N45" s="9" t="s">
        <v>134</v>
      </c>
      <c r="O45" s="9">
        <v>964355657674</v>
      </c>
      <c r="P45" s="9" t="s">
        <v>2992</v>
      </c>
      <c r="Q45" s="9" t="s">
        <v>530</v>
      </c>
      <c r="R45" s="11">
        <v>42917</v>
      </c>
      <c r="S45" s="9">
        <v>2021</v>
      </c>
      <c r="T45" s="8" t="s">
        <v>2993</v>
      </c>
      <c r="U45" s="9">
        <v>411</v>
      </c>
      <c r="V45" s="12">
        <v>82.2</v>
      </c>
      <c r="W45" s="9">
        <v>2015</v>
      </c>
      <c r="X45" s="9" t="s">
        <v>79</v>
      </c>
      <c r="Y45" s="8" t="s">
        <v>2994</v>
      </c>
      <c r="Z45" s="9">
        <v>401</v>
      </c>
      <c r="AA45" s="12">
        <v>62</v>
      </c>
      <c r="AB45" s="9">
        <v>2017</v>
      </c>
      <c r="AC45" s="9" t="s">
        <v>79</v>
      </c>
      <c r="AD45" s="8" t="s">
        <v>81</v>
      </c>
      <c r="AE45" s="8" t="s">
        <v>81</v>
      </c>
      <c r="AF45" s="9" t="s">
        <v>81</v>
      </c>
      <c r="AG45" s="9" t="s">
        <v>81</v>
      </c>
      <c r="AH45" s="9" t="s">
        <v>81</v>
      </c>
      <c r="AI45" s="9" t="s">
        <v>81</v>
      </c>
      <c r="AJ45" s="9" t="s">
        <v>81</v>
      </c>
      <c r="AK45" s="9" t="s">
        <v>81</v>
      </c>
      <c r="AL45" s="9" t="s">
        <v>81</v>
      </c>
      <c r="AM45" s="9">
        <v>0</v>
      </c>
      <c r="AN45" s="13">
        <v>7.02</v>
      </c>
      <c r="AO45" s="13">
        <v>6.33</v>
      </c>
      <c r="AP45" s="13">
        <v>7.12</v>
      </c>
      <c r="AQ45" s="13">
        <v>8.2200000000000006</v>
      </c>
      <c r="AR45" s="13">
        <v>6.96</v>
      </c>
      <c r="AS45" s="9">
        <v>35.68</v>
      </c>
      <c r="AT45" s="9">
        <v>7.1360000000000001</v>
      </c>
      <c r="AU45" s="8" t="s">
        <v>138</v>
      </c>
      <c r="AV45" s="9">
        <v>0</v>
      </c>
      <c r="AW45" s="9">
        <v>1</v>
      </c>
      <c r="AX45" s="9" t="s">
        <v>83</v>
      </c>
      <c r="AY45" s="9" t="s">
        <v>83</v>
      </c>
      <c r="AZ45" s="9" t="s">
        <v>83</v>
      </c>
      <c r="BA45" s="9" t="s">
        <v>83</v>
      </c>
      <c r="BB45" s="8" t="s">
        <v>83</v>
      </c>
      <c r="BC45" s="8" t="s">
        <v>84</v>
      </c>
      <c r="BD45" s="8" t="s">
        <v>81</v>
      </c>
      <c r="BE45" s="8" t="s">
        <v>2995</v>
      </c>
      <c r="BF45" s="8" t="s">
        <v>2996</v>
      </c>
      <c r="BG45" s="8" t="s">
        <v>2997</v>
      </c>
      <c r="BH45" s="8" t="s">
        <v>379</v>
      </c>
      <c r="BI45" s="8" t="s">
        <v>89</v>
      </c>
      <c r="BJ45" s="8" t="s">
        <v>2998</v>
      </c>
      <c r="BK45" s="8" t="s">
        <v>680</v>
      </c>
      <c r="BL45" s="8" t="s">
        <v>2999</v>
      </c>
      <c r="BM45" s="8" t="s">
        <v>3000</v>
      </c>
      <c r="BN45" s="8" t="s">
        <v>497</v>
      </c>
      <c r="BO45" s="14" t="s">
        <v>3001</v>
      </c>
      <c r="BP45" s="14" t="s">
        <v>3002</v>
      </c>
      <c r="BQ45" s="8" t="s">
        <v>81</v>
      </c>
      <c r="BR45" s="8" t="s">
        <v>81</v>
      </c>
      <c r="BS45" s="8" t="s">
        <v>81</v>
      </c>
      <c r="BT45" s="8"/>
      <c r="BU45" s="3"/>
    </row>
    <row r="46" spans="1:73" ht="15.75" thickBot="1">
      <c r="A46" s="7">
        <v>45</v>
      </c>
      <c r="B46" s="7"/>
      <c r="C46" s="9" t="s">
        <v>6671</v>
      </c>
      <c r="D46" s="8" t="s">
        <v>6672</v>
      </c>
      <c r="E46" s="8" t="s">
        <v>11712</v>
      </c>
      <c r="F46" s="10">
        <v>36261</v>
      </c>
      <c r="G46" s="9">
        <v>20</v>
      </c>
      <c r="H46" s="8" t="s">
        <v>6673</v>
      </c>
      <c r="I46" s="8" t="s">
        <v>3182</v>
      </c>
      <c r="J46" s="8" t="s">
        <v>6674</v>
      </c>
      <c r="K46" s="8" t="s">
        <v>6670</v>
      </c>
      <c r="L46" s="9">
        <v>9320878282</v>
      </c>
      <c r="M46" s="9">
        <v>7045578933</v>
      </c>
      <c r="N46" s="9" t="s">
        <v>6675</v>
      </c>
      <c r="O46" s="9">
        <v>554702856336</v>
      </c>
      <c r="P46" s="9" t="s">
        <v>1985</v>
      </c>
      <c r="Q46" s="9" t="s">
        <v>530</v>
      </c>
      <c r="R46" s="11">
        <v>42917</v>
      </c>
      <c r="S46" s="9">
        <v>2021</v>
      </c>
      <c r="T46" s="8" t="s">
        <v>6676</v>
      </c>
      <c r="U46" s="9">
        <v>368</v>
      </c>
      <c r="V46" s="12">
        <v>73.599999999999994</v>
      </c>
      <c r="W46" s="9">
        <v>2015</v>
      </c>
      <c r="X46" s="9" t="s">
        <v>79</v>
      </c>
      <c r="Y46" s="8" t="s">
        <v>6677</v>
      </c>
      <c r="Z46" s="9">
        <v>486</v>
      </c>
      <c r="AA46" s="12">
        <v>74.77</v>
      </c>
      <c r="AB46" s="9">
        <v>2017</v>
      </c>
      <c r="AC46" s="9" t="s">
        <v>79</v>
      </c>
      <c r="AD46" s="8" t="s">
        <v>81</v>
      </c>
      <c r="AE46" s="8" t="s">
        <v>81</v>
      </c>
      <c r="AF46" s="9" t="s">
        <v>81</v>
      </c>
      <c r="AG46" s="9" t="s">
        <v>81</v>
      </c>
      <c r="AH46" s="9" t="s">
        <v>81</v>
      </c>
      <c r="AI46" s="9" t="s">
        <v>81</v>
      </c>
      <c r="AJ46" s="9" t="s">
        <v>81</v>
      </c>
      <c r="AK46" s="9" t="s">
        <v>81</v>
      </c>
      <c r="AL46" s="9" t="s">
        <v>81</v>
      </c>
      <c r="AM46" s="9">
        <v>0</v>
      </c>
      <c r="AN46" s="13">
        <v>6.43</v>
      </c>
      <c r="AO46" s="13">
        <v>6.89</v>
      </c>
      <c r="AP46" s="13">
        <v>7.35</v>
      </c>
      <c r="AQ46" s="13">
        <v>7.67</v>
      </c>
      <c r="AR46" s="13">
        <v>6.8</v>
      </c>
      <c r="AS46" s="9">
        <v>35.17</v>
      </c>
      <c r="AT46" s="9">
        <v>7.02</v>
      </c>
      <c r="AU46" s="8" t="s">
        <v>138</v>
      </c>
      <c r="AV46" s="9">
        <v>0</v>
      </c>
      <c r="AW46" s="9">
        <v>4</v>
      </c>
      <c r="AX46" s="9" t="s">
        <v>83</v>
      </c>
      <c r="AY46" s="9" t="s">
        <v>83</v>
      </c>
      <c r="AZ46" s="9" t="s">
        <v>83</v>
      </c>
      <c r="BA46" s="9" t="s">
        <v>83</v>
      </c>
      <c r="BB46" s="8" t="s">
        <v>83</v>
      </c>
      <c r="BC46" s="8" t="s">
        <v>84</v>
      </c>
      <c r="BD46" s="8" t="s">
        <v>81</v>
      </c>
      <c r="BE46" s="8" t="s">
        <v>6678</v>
      </c>
      <c r="BF46" s="8" t="s">
        <v>6679</v>
      </c>
      <c r="BG46" s="8" t="s">
        <v>6680</v>
      </c>
      <c r="BH46" s="8" t="s">
        <v>2172</v>
      </c>
      <c r="BI46" s="8" t="s">
        <v>89</v>
      </c>
      <c r="BJ46" s="8" t="s">
        <v>6681</v>
      </c>
      <c r="BK46" s="8" t="s">
        <v>6682</v>
      </c>
      <c r="BL46" s="8" t="s">
        <v>6683</v>
      </c>
      <c r="BM46" s="8" t="s">
        <v>6684</v>
      </c>
      <c r="BN46" s="8" t="s">
        <v>6685</v>
      </c>
      <c r="BO46" s="14" t="s">
        <v>6686</v>
      </c>
      <c r="BP46" s="14" t="s">
        <v>6687</v>
      </c>
      <c r="BQ46" s="14" t="s">
        <v>6688</v>
      </c>
      <c r="BR46" s="14" t="s">
        <v>6689</v>
      </c>
      <c r="BS46" s="8" t="s">
        <v>81</v>
      </c>
      <c r="BT46" s="8"/>
      <c r="BU46" s="3"/>
    </row>
    <row r="47" spans="1:73" ht="15.75" thickBot="1">
      <c r="A47" s="7">
        <v>46</v>
      </c>
      <c r="B47" s="7"/>
      <c r="C47" s="9" t="s">
        <v>6410</v>
      </c>
      <c r="D47" s="8" t="s">
        <v>6411</v>
      </c>
      <c r="E47" s="8" t="s">
        <v>11712</v>
      </c>
      <c r="F47" s="10">
        <v>36589</v>
      </c>
      <c r="G47" s="9">
        <v>21</v>
      </c>
      <c r="H47" s="8" t="s">
        <v>6412</v>
      </c>
      <c r="I47" s="8" t="s">
        <v>73</v>
      </c>
      <c r="J47" s="8" t="s">
        <v>6413</v>
      </c>
      <c r="K47" s="8" t="s">
        <v>6409</v>
      </c>
      <c r="L47" s="9">
        <v>24162061</v>
      </c>
      <c r="M47" s="9">
        <v>9137837229</v>
      </c>
      <c r="N47" s="9" t="s">
        <v>6414</v>
      </c>
      <c r="O47" s="9">
        <v>806482474064</v>
      </c>
      <c r="P47" s="9" t="s">
        <v>134</v>
      </c>
      <c r="Q47" s="9" t="s">
        <v>530</v>
      </c>
      <c r="R47" s="11">
        <v>42917</v>
      </c>
      <c r="S47" s="9">
        <v>2021</v>
      </c>
      <c r="T47" s="8" t="s">
        <v>4615</v>
      </c>
      <c r="U47" s="9">
        <v>440</v>
      </c>
      <c r="V47" s="12">
        <v>88</v>
      </c>
      <c r="W47" s="9">
        <v>2015</v>
      </c>
      <c r="X47" s="9" t="s">
        <v>79</v>
      </c>
      <c r="Y47" s="8" t="s">
        <v>6415</v>
      </c>
      <c r="Z47" s="9">
        <v>429</v>
      </c>
      <c r="AA47" s="12">
        <v>66</v>
      </c>
      <c r="AB47" s="9">
        <v>2017</v>
      </c>
      <c r="AC47" s="9" t="s">
        <v>79</v>
      </c>
      <c r="AD47" s="8" t="s">
        <v>81</v>
      </c>
      <c r="AE47" s="8" t="s">
        <v>81</v>
      </c>
      <c r="AF47" s="9" t="s">
        <v>81</v>
      </c>
      <c r="AG47" s="9" t="s">
        <v>81</v>
      </c>
      <c r="AH47" s="9" t="s">
        <v>81</v>
      </c>
      <c r="AI47" s="9" t="s">
        <v>81</v>
      </c>
      <c r="AJ47" s="9" t="s">
        <v>81</v>
      </c>
      <c r="AK47" s="9" t="s">
        <v>81</v>
      </c>
      <c r="AL47" s="9" t="s">
        <v>81</v>
      </c>
      <c r="AM47" s="9">
        <v>0</v>
      </c>
      <c r="AN47" s="13">
        <v>6.39</v>
      </c>
      <c r="AO47" s="13">
        <v>7.41</v>
      </c>
      <c r="AP47" s="13">
        <v>6.42</v>
      </c>
      <c r="AQ47" s="13">
        <v>7.04</v>
      </c>
      <c r="AR47" s="13">
        <v>7.18</v>
      </c>
      <c r="AS47" s="9">
        <v>34.44</v>
      </c>
      <c r="AT47" s="9">
        <v>6.88</v>
      </c>
      <c r="AU47" s="8" t="s">
        <v>138</v>
      </c>
      <c r="AV47" s="9">
        <v>0</v>
      </c>
      <c r="AW47" s="9">
        <v>0</v>
      </c>
      <c r="AX47" s="9" t="s">
        <v>83</v>
      </c>
      <c r="AY47" s="9" t="s">
        <v>83</v>
      </c>
      <c r="AZ47" s="9" t="s">
        <v>83</v>
      </c>
      <c r="BA47" s="9" t="s">
        <v>83</v>
      </c>
      <c r="BB47" s="8" t="s">
        <v>83</v>
      </c>
      <c r="BC47" s="8" t="s">
        <v>84</v>
      </c>
      <c r="BD47" s="8" t="s">
        <v>81</v>
      </c>
      <c r="BE47" s="8" t="s">
        <v>6416</v>
      </c>
      <c r="BF47" s="8" t="s">
        <v>187</v>
      </c>
      <c r="BG47" s="8" t="s">
        <v>6417</v>
      </c>
      <c r="BH47" s="8" t="s">
        <v>88</v>
      </c>
      <c r="BI47" s="8" t="s">
        <v>89</v>
      </c>
      <c r="BJ47" s="8" t="s">
        <v>6418</v>
      </c>
      <c r="BK47" s="8" t="s">
        <v>6419</v>
      </c>
      <c r="BL47" s="8" t="s">
        <v>6420</v>
      </c>
      <c r="BM47" s="8" t="s">
        <v>6421</v>
      </c>
      <c r="BN47" s="8" t="s">
        <v>6421</v>
      </c>
      <c r="BO47" s="14" t="s">
        <v>6422</v>
      </c>
      <c r="BP47" s="14" t="s">
        <v>6423</v>
      </c>
      <c r="BQ47" s="14" t="s">
        <v>6424</v>
      </c>
      <c r="BR47" s="14" t="s">
        <v>6425</v>
      </c>
      <c r="BS47" s="8" t="s">
        <v>81</v>
      </c>
      <c r="BT47" s="8"/>
      <c r="BU47" s="3"/>
    </row>
    <row r="48" spans="1:73" ht="15.75" thickBot="1">
      <c r="A48" s="55">
        <v>47</v>
      </c>
      <c r="B48" s="55"/>
      <c r="C48" s="47" t="s">
        <v>12352</v>
      </c>
      <c r="D48" s="46" t="s">
        <v>12405</v>
      </c>
      <c r="E48" s="8" t="s">
        <v>11712</v>
      </c>
      <c r="F48" s="47" t="s">
        <v>12407</v>
      </c>
      <c r="G48" s="47">
        <v>21</v>
      </c>
      <c r="H48" s="49" t="s">
        <v>12411</v>
      </c>
      <c r="I48" s="49" t="s">
        <v>12411</v>
      </c>
      <c r="J48" s="49" t="s">
        <v>12412</v>
      </c>
      <c r="K48" s="49" t="s">
        <v>12413</v>
      </c>
      <c r="L48" s="47">
        <v>7021909310</v>
      </c>
      <c r="M48" s="51">
        <v>7021909310</v>
      </c>
      <c r="N48" s="54" t="s">
        <v>12414</v>
      </c>
      <c r="O48" s="54">
        <v>656293745625</v>
      </c>
      <c r="P48" s="54"/>
      <c r="Q48" s="9" t="s">
        <v>530</v>
      </c>
      <c r="R48" s="47">
        <v>2017</v>
      </c>
      <c r="S48" s="47">
        <v>2021</v>
      </c>
      <c r="T48" s="60" t="s">
        <v>12415</v>
      </c>
      <c r="U48" s="47">
        <v>364</v>
      </c>
      <c r="V48" s="47">
        <v>72.8</v>
      </c>
      <c r="W48" s="47">
        <v>2015</v>
      </c>
      <c r="X48" s="48" t="s">
        <v>12416</v>
      </c>
      <c r="Y48" s="47" t="s">
        <v>12417</v>
      </c>
      <c r="Z48" s="47">
        <v>514</v>
      </c>
      <c r="AA48" s="47">
        <v>79.08</v>
      </c>
      <c r="AB48" s="47">
        <v>2017</v>
      </c>
      <c r="AC48" s="48" t="s">
        <v>12416</v>
      </c>
      <c r="AD48" s="47" t="s">
        <v>12418</v>
      </c>
      <c r="AE48" s="47" t="s">
        <v>12418</v>
      </c>
      <c r="AF48" s="47" t="s">
        <v>12418</v>
      </c>
      <c r="AG48" s="47" t="s">
        <v>12418</v>
      </c>
      <c r="AH48" s="47" t="s">
        <v>12418</v>
      </c>
      <c r="AI48" s="47" t="s">
        <v>12418</v>
      </c>
      <c r="AJ48" s="47" t="s">
        <v>12418</v>
      </c>
      <c r="AK48" s="47" t="s">
        <v>12418</v>
      </c>
      <c r="AL48" s="47" t="s">
        <v>12418</v>
      </c>
      <c r="AM48" s="47" t="s">
        <v>12418</v>
      </c>
      <c r="AN48" s="339">
        <v>8.56</v>
      </c>
      <c r="AO48" s="339">
        <v>7.7</v>
      </c>
      <c r="AP48" s="339">
        <v>9.3800000000000008</v>
      </c>
      <c r="AQ48" s="339">
        <v>8.74</v>
      </c>
      <c r="AR48" s="339">
        <v>8.9600000000000009</v>
      </c>
      <c r="AS48" s="47">
        <v>53.19</v>
      </c>
      <c r="AT48" s="47"/>
      <c r="AU48" s="47">
        <v>0</v>
      </c>
      <c r="AV48" s="47">
        <v>0</v>
      </c>
      <c r="AW48" s="47">
        <v>0</v>
      </c>
      <c r="AX48" s="47">
        <v>0</v>
      </c>
      <c r="AY48" s="47" t="s">
        <v>81</v>
      </c>
      <c r="AZ48" s="47" t="s">
        <v>81</v>
      </c>
      <c r="BA48" s="47" t="s">
        <v>3203</v>
      </c>
      <c r="BB48" s="47" t="s">
        <v>3203</v>
      </c>
      <c r="BC48" s="47" t="s">
        <v>81</v>
      </c>
      <c r="BD48" s="47" t="s">
        <v>12419</v>
      </c>
      <c r="BE48" s="47" t="s">
        <v>12420</v>
      </c>
      <c r="BF48" s="47" t="s">
        <v>12421</v>
      </c>
      <c r="BG48" s="47" t="s">
        <v>88</v>
      </c>
      <c r="BH48" s="47" t="s">
        <v>12422</v>
      </c>
      <c r="BI48" s="47" t="s">
        <v>12423</v>
      </c>
      <c r="BJ48" s="47" t="s">
        <v>12424</v>
      </c>
      <c r="BK48" s="47" t="s">
        <v>12425</v>
      </c>
      <c r="BL48" s="47" t="s">
        <v>12426</v>
      </c>
      <c r="BM48" s="47" t="s">
        <v>12427</v>
      </c>
      <c r="BN48" s="57" t="s">
        <v>12428</v>
      </c>
      <c r="BO48" s="57" t="s">
        <v>12429</v>
      </c>
      <c r="BP48" s="47" t="s">
        <v>12418</v>
      </c>
      <c r="BQ48" s="58" t="s">
        <v>12430</v>
      </c>
      <c r="BR48" s="47"/>
      <c r="BS48" s="59"/>
      <c r="BT48" s="56"/>
      <c r="BU48" s="3"/>
    </row>
    <row r="49" spans="1:73">
      <c r="A49" s="55">
        <v>48</v>
      </c>
      <c r="B49" s="55"/>
      <c r="C49" s="50" t="s">
        <v>12354</v>
      </c>
      <c r="D49" s="56" t="s">
        <v>12343</v>
      </c>
      <c r="E49" s="8" t="s">
        <v>11712</v>
      </c>
      <c r="F49" s="50" t="s">
        <v>12408</v>
      </c>
      <c r="G49" s="50">
        <v>21</v>
      </c>
      <c r="H49" s="61" t="s">
        <v>12431</v>
      </c>
      <c r="I49" s="61" t="s">
        <v>12432</v>
      </c>
      <c r="J49" s="61" t="s">
        <v>12433</v>
      </c>
      <c r="K49" s="61" t="s">
        <v>12344</v>
      </c>
      <c r="L49" s="50">
        <v>9619293271</v>
      </c>
      <c r="M49" s="50">
        <v>9619293371</v>
      </c>
      <c r="N49" s="62"/>
      <c r="O49" s="62">
        <v>735797553596</v>
      </c>
      <c r="P49" s="63"/>
      <c r="Q49" s="9" t="s">
        <v>530</v>
      </c>
      <c r="R49" s="76">
        <v>2017</v>
      </c>
      <c r="S49" s="76">
        <v>2021</v>
      </c>
      <c r="T49" s="77" t="s">
        <v>12434</v>
      </c>
      <c r="U49" s="78">
        <v>476</v>
      </c>
      <c r="V49" s="76">
        <v>79.33</v>
      </c>
      <c r="W49" s="76">
        <v>2015</v>
      </c>
      <c r="X49" s="77" t="s">
        <v>12435</v>
      </c>
      <c r="Y49" s="77" t="s">
        <v>12436</v>
      </c>
      <c r="Z49" s="78">
        <v>386</v>
      </c>
      <c r="AA49" s="76">
        <v>77.2</v>
      </c>
      <c r="AB49" s="76">
        <v>2017</v>
      </c>
      <c r="AC49" s="79" t="s">
        <v>12435</v>
      </c>
      <c r="AD49" s="77" t="s">
        <v>12418</v>
      </c>
      <c r="AE49" s="77" t="s">
        <v>12418</v>
      </c>
      <c r="AF49" s="76" t="s">
        <v>12418</v>
      </c>
      <c r="AG49" s="76" t="s">
        <v>12418</v>
      </c>
      <c r="AH49" s="76" t="s">
        <v>12418</v>
      </c>
      <c r="AI49" s="76" t="s">
        <v>12418</v>
      </c>
      <c r="AJ49" s="76" t="s">
        <v>12418</v>
      </c>
      <c r="AK49" s="76"/>
      <c r="AL49" s="76"/>
      <c r="AM49" s="76"/>
      <c r="AN49" s="340">
        <v>8.35</v>
      </c>
      <c r="AO49" s="340">
        <v>8.26</v>
      </c>
      <c r="AP49" s="340">
        <v>8.73</v>
      </c>
      <c r="AQ49" s="340">
        <v>8.82</v>
      </c>
      <c r="AR49" s="340">
        <v>8.52</v>
      </c>
      <c r="AS49" s="80">
        <v>52.29</v>
      </c>
      <c r="AT49" s="80"/>
      <c r="AU49" s="80">
        <v>0</v>
      </c>
      <c r="AV49" s="80">
        <v>0</v>
      </c>
      <c r="AW49" s="80">
        <v>0</v>
      </c>
      <c r="AX49" s="80">
        <v>0</v>
      </c>
      <c r="AY49" s="80"/>
      <c r="AZ49" s="80"/>
      <c r="BA49" s="80" t="s">
        <v>3203</v>
      </c>
      <c r="BB49" s="80" t="s">
        <v>3203</v>
      </c>
      <c r="BC49" s="81" t="s">
        <v>81</v>
      </c>
      <c r="BD49" s="81" t="s">
        <v>12437</v>
      </c>
      <c r="BE49" s="81" t="s">
        <v>86</v>
      </c>
      <c r="BF49" s="81" t="s">
        <v>12438</v>
      </c>
      <c r="BG49" s="81" t="s">
        <v>88</v>
      </c>
      <c r="BH49" s="81" t="s">
        <v>12422</v>
      </c>
      <c r="BI49" s="81"/>
      <c r="BJ49" s="81"/>
      <c r="BK49" s="81"/>
      <c r="BL49" s="81"/>
      <c r="BM49" s="81"/>
      <c r="BN49" s="81"/>
      <c r="BO49" s="82" t="s">
        <v>12439</v>
      </c>
      <c r="BP49" s="81"/>
      <c r="BQ49" s="82" t="s">
        <v>12440</v>
      </c>
      <c r="BR49" s="81"/>
      <c r="BS49" s="81"/>
      <c r="BT49" s="75"/>
      <c r="BU49" s="83"/>
    </row>
    <row r="50" spans="1:73">
      <c r="A50" s="55">
        <v>49</v>
      </c>
      <c r="B50" s="55"/>
      <c r="C50" s="50" t="s">
        <v>12378</v>
      </c>
      <c r="D50" s="56" t="s">
        <v>12373</v>
      </c>
      <c r="E50" s="8" t="s">
        <v>11712</v>
      </c>
      <c r="F50" s="50" t="s">
        <v>12410</v>
      </c>
      <c r="G50" s="50">
        <v>21</v>
      </c>
      <c r="H50" s="61" t="s">
        <v>12457</v>
      </c>
      <c r="I50" s="61" t="s">
        <v>12457</v>
      </c>
      <c r="J50" s="61" t="s">
        <v>12458</v>
      </c>
      <c r="K50" s="61" t="s">
        <v>12459</v>
      </c>
      <c r="L50" s="50">
        <v>7387664321</v>
      </c>
      <c r="M50" s="50">
        <v>7387664321</v>
      </c>
      <c r="N50" s="62" t="s">
        <v>12460</v>
      </c>
      <c r="O50" s="62">
        <v>881253077712</v>
      </c>
      <c r="P50" s="63"/>
      <c r="Q50" s="9" t="s">
        <v>530</v>
      </c>
      <c r="R50" s="62">
        <v>2017</v>
      </c>
      <c r="S50" s="62">
        <v>2021</v>
      </c>
      <c r="T50" s="63" t="s">
        <v>8068</v>
      </c>
      <c r="U50" s="62">
        <v>444</v>
      </c>
      <c r="V50" s="62">
        <v>88.88</v>
      </c>
      <c r="W50" s="62">
        <v>2015</v>
      </c>
      <c r="X50" s="63" t="s">
        <v>12416</v>
      </c>
      <c r="Y50" s="63" t="s">
        <v>12461</v>
      </c>
      <c r="Z50" s="62">
        <v>468</v>
      </c>
      <c r="AA50" s="68">
        <v>0.72</v>
      </c>
      <c r="AB50" s="62">
        <v>2017</v>
      </c>
      <c r="AC50" s="63" t="s">
        <v>12416</v>
      </c>
      <c r="AD50" s="63" t="s">
        <v>81</v>
      </c>
      <c r="AE50" s="63" t="s">
        <v>81</v>
      </c>
      <c r="AF50" s="62" t="s">
        <v>81</v>
      </c>
      <c r="AG50" s="62" t="s">
        <v>81</v>
      </c>
      <c r="AH50" s="62" t="s">
        <v>81</v>
      </c>
      <c r="AI50" s="62" t="s">
        <v>81</v>
      </c>
      <c r="AJ50" s="62" t="s">
        <v>81</v>
      </c>
      <c r="AK50" s="62"/>
      <c r="AL50" s="62"/>
      <c r="AM50" s="62"/>
      <c r="AN50" s="341">
        <v>6.98</v>
      </c>
      <c r="AO50" s="341">
        <v>7.85</v>
      </c>
      <c r="AP50" s="341">
        <v>9.1199999999999992</v>
      </c>
      <c r="AQ50" s="341">
        <v>8.6999999999999993</v>
      </c>
      <c r="AR50" s="341">
        <v>8.34</v>
      </c>
      <c r="AS50" s="50">
        <v>50.68</v>
      </c>
      <c r="AT50" s="50"/>
      <c r="AU50" s="50">
        <v>0</v>
      </c>
      <c r="AV50" s="50">
        <v>2</v>
      </c>
      <c r="AW50" s="50">
        <v>0</v>
      </c>
      <c r="AX50" s="50">
        <v>0</v>
      </c>
      <c r="AY50" s="50"/>
      <c r="AZ50" s="50"/>
      <c r="BA50" s="50" t="s">
        <v>3203</v>
      </c>
      <c r="BB50" s="50" t="s">
        <v>3203</v>
      </c>
      <c r="BC50" s="61" t="s">
        <v>81</v>
      </c>
      <c r="BD50" s="61" t="s">
        <v>12462</v>
      </c>
      <c r="BE50" s="61" t="s">
        <v>553</v>
      </c>
      <c r="BF50" s="61" t="s">
        <v>12463</v>
      </c>
      <c r="BG50" s="61" t="s">
        <v>88</v>
      </c>
      <c r="BH50" s="61" t="s">
        <v>12422</v>
      </c>
      <c r="BI50" s="61" t="s">
        <v>12464</v>
      </c>
      <c r="BJ50" s="61" t="s">
        <v>12465</v>
      </c>
      <c r="BK50" s="61" t="s">
        <v>12466</v>
      </c>
      <c r="BL50" s="61"/>
      <c r="BM50" s="61"/>
      <c r="BN50" s="61"/>
      <c r="BO50" s="67" t="s">
        <v>12467</v>
      </c>
      <c r="BP50" s="61"/>
      <c r="BQ50" s="61"/>
      <c r="BR50" s="61"/>
      <c r="BS50" s="61"/>
      <c r="BT50" s="56"/>
      <c r="BU50" s="64"/>
    </row>
    <row r="51" spans="1:73" ht="15.75" thickBot="1">
      <c r="A51" s="55">
        <v>50</v>
      </c>
      <c r="B51" s="55"/>
      <c r="C51" s="50" t="s">
        <v>12841</v>
      </c>
      <c r="D51" s="56" t="s">
        <v>12840</v>
      </c>
      <c r="E51" s="8" t="s">
        <v>13181</v>
      </c>
      <c r="F51" s="50">
        <v>36831</v>
      </c>
      <c r="G51" s="50">
        <v>20</v>
      </c>
      <c r="H51" s="61" t="s">
        <v>12842</v>
      </c>
      <c r="I51" s="61" t="s">
        <v>12843</v>
      </c>
      <c r="J51" s="61" t="s">
        <v>12844</v>
      </c>
      <c r="K51" s="61" t="s">
        <v>12845</v>
      </c>
      <c r="L51" s="50">
        <v>24384771</v>
      </c>
      <c r="M51" s="50">
        <v>9833391942</v>
      </c>
      <c r="N51" s="62"/>
      <c r="O51" s="62">
        <v>249928237031</v>
      </c>
      <c r="P51" s="63"/>
      <c r="Q51" s="9" t="s">
        <v>13182</v>
      </c>
      <c r="R51" s="62">
        <v>2017</v>
      </c>
      <c r="S51" s="62">
        <v>2021</v>
      </c>
      <c r="T51" s="63" t="s">
        <v>4460</v>
      </c>
      <c r="U51" s="62">
        <v>462</v>
      </c>
      <c r="V51" s="62">
        <v>92.4</v>
      </c>
      <c r="W51" s="62">
        <v>2015</v>
      </c>
      <c r="X51" s="63" t="s">
        <v>12839</v>
      </c>
      <c r="Y51" s="63" t="s">
        <v>12846</v>
      </c>
      <c r="Z51" s="62">
        <v>467</v>
      </c>
      <c r="AA51" s="68">
        <v>71.849999999999994</v>
      </c>
      <c r="AB51" s="62">
        <v>2017</v>
      </c>
      <c r="AC51" s="63" t="s">
        <v>12847</v>
      </c>
      <c r="AD51" s="63" t="s">
        <v>81</v>
      </c>
      <c r="AE51" s="63" t="s">
        <v>81</v>
      </c>
      <c r="AF51" s="62" t="s">
        <v>81</v>
      </c>
      <c r="AG51" s="62" t="s">
        <v>81</v>
      </c>
      <c r="AH51" s="62" t="s">
        <v>81</v>
      </c>
      <c r="AI51" s="62" t="s">
        <v>81</v>
      </c>
      <c r="AJ51" s="62" t="s">
        <v>81</v>
      </c>
      <c r="AK51" s="62" t="s">
        <v>81</v>
      </c>
      <c r="AL51" s="62" t="s">
        <v>81</v>
      </c>
      <c r="AM51" s="62" t="s">
        <v>81</v>
      </c>
      <c r="AN51" s="341">
        <v>7.7</v>
      </c>
      <c r="AO51" s="341">
        <v>6.3</v>
      </c>
      <c r="AP51" s="341">
        <v>8.4</v>
      </c>
      <c r="AQ51" s="341">
        <v>8.4</v>
      </c>
      <c r="AR51" s="341">
        <v>7.4</v>
      </c>
      <c r="AS51" s="50">
        <v>46.6</v>
      </c>
      <c r="AT51" s="50">
        <v>7.7</v>
      </c>
      <c r="AU51" s="50">
        <v>8.4</v>
      </c>
      <c r="AV51" s="50">
        <v>0</v>
      </c>
      <c r="AW51" s="50">
        <v>0</v>
      </c>
      <c r="AX51" s="50">
        <v>0</v>
      </c>
      <c r="AY51" s="50">
        <v>0</v>
      </c>
      <c r="AZ51" s="50">
        <v>0</v>
      </c>
      <c r="BA51" s="50">
        <v>0</v>
      </c>
      <c r="BB51" s="50">
        <v>0</v>
      </c>
      <c r="BC51" s="61" t="s">
        <v>245</v>
      </c>
      <c r="BD51" s="61" t="s">
        <v>245</v>
      </c>
      <c r="BE51" s="61" t="s">
        <v>12848</v>
      </c>
      <c r="BF51" s="61" t="s">
        <v>187</v>
      </c>
      <c r="BG51" s="61" t="s">
        <v>12849</v>
      </c>
      <c r="BH51" s="61" t="s">
        <v>118</v>
      </c>
      <c r="BI51" s="61" t="s">
        <v>12422</v>
      </c>
      <c r="BJ51" s="61" t="s">
        <v>81</v>
      </c>
      <c r="BK51" s="61" t="s">
        <v>12850</v>
      </c>
      <c r="BL51" s="61" t="s">
        <v>1451</v>
      </c>
      <c r="BM51" s="61" t="s">
        <v>12851</v>
      </c>
      <c r="BN51" s="61" t="s">
        <v>12852</v>
      </c>
      <c r="BO51" s="67"/>
      <c r="BP51" s="61"/>
      <c r="BQ51" s="61" t="s">
        <v>12853</v>
      </c>
      <c r="BR51" s="61" t="s">
        <v>12854</v>
      </c>
      <c r="BS51" s="61"/>
      <c r="BT51" s="56">
        <v>8.4</v>
      </c>
      <c r="BU51" s="64"/>
    </row>
    <row r="52" spans="1:73" ht="15.75" thickBot="1">
      <c r="A52" s="7">
        <v>1</v>
      </c>
      <c r="B52" s="7"/>
      <c r="C52" s="9" t="s">
        <v>6015</v>
      </c>
      <c r="D52" s="8" t="s">
        <v>6016</v>
      </c>
      <c r="E52" s="8" t="s">
        <v>11713</v>
      </c>
      <c r="F52" s="10">
        <v>36442</v>
      </c>
      <c r="G52" s="9">
        <v>21</v>
      </c>
      <c r="H52" s="8" t="s">
        <v>6017</v>
      </c>
      <c r="I52" s="8" t="s">
        <v>73</v>
      </c>
      <c r="J52" s="8" t="s">
        <v>6018</v>
      </c>
      <c r="K52" s="8" t="s">
        <v>6014</v>
      </c>
      <c r="L52" s="9">
        <v>9146289162</v>
      </c>
      <c r="M52" s="9">
        <v>9146289162</v>
      </c>
      <c r="N52" s="9" t="s">
        <v>6019</v>
      </c>
      <c r="O52" s="9">
        <v>801612364551</v>
      </c>
      <c r="P52" s="9" t="s">
        <v>134</v>
      </c>
      <c r="Q52" s="9" t="s">
        <v>530</v>
      </c>
      <c r="R52" s="11">
        <v>43282</v>
      </c>
      <c r="S52" s="9">
        <v>2021</v>
      </c>
      <c r="T52" s="8" t="s">
        <v>6020</v>
      </c>
      <c r="U52" s="9">
        <v>444</v>
      </c>
      <c r="V52" s="12">
        <v>88.8</v>
      </c>
      <c r="W52" s="9">
        <v>2015</v>
      </c>
      <c r="X52" s="9" t="s">
        <v>79</v>
      </c>
      <c r="Y52" s="8" t="s">
        <v>81</v>
      </c>
      <c r="Z52" s="9" t="s">
        <v>81</v>
      </c>
      <c r="AA52" s="12" t="s">
        <v>81</v>
      </c>
      <c r="AB52" s="9" t="s">
        <v>81</v>
      </c>
      <c r="AC52" s="9" t="s">
        <v>109</v>
      </c>
      <c r="AD52" s="8" t="s">
        <v>3011</v>
      </c>
      <c r="AE52" s="8" t="s">
        <v>3331</v>
      </c>
      <c r="AF52" s="9">
        <v>1452</v>
      </c>
      <c r="AG52" s="9">
        <v>90.75</v>
      </c>
      <c r="AH52" s="9">
        <v>2018</v>
      </c>
      <c r="AI52" s="9" t="s">
        <v>112</v>
      </c>
      <c r="AJ52" s="9" t="s">
        <v>113</v>
      </c>
      <c r="AK52" s="9">
        <v>80.099999999999994</v>
      </c>
      <c r="AL52" s="9">
        <v>80.05</v>
      </c>
      <c r="AM52" s="9">
        <v>0</v>
      </c>
      <c r="AN52" s="8" t="s">
        <v>81</v>
      </c>
      <c r="AO52" s="8" t="s">
        <v>81</v>
      </c>
      <c r="AP52" s="13">
        <v>7.65</v>
      </c>
      <c r="AQ52" s="13">
        <v>9.19</v>
      </c>
      <c r="AR52" s="13">
        <v>9.4</v>
      </c>
      <c r="AS52" s="9">
        <v>36.08</v>
      </c>
      <c r="AT52" s="9">
        <v>9.02</v>
      </c>
      <c r="AU52" s="8" t="s">
        <v>338</v>
      </c>
      <c r="AV52" s="9">
        <v>0</v>
      </c>
      <c r="AW52" s="9">
        <v>0</v>
      </c>
      <c r="AX52" s="9" t="s">
        <v>83</v>
      </c>
      <c r="AY52" s="9" t="s">
        <v>83</v>
      </c>
      <c r="AZ52" s="9" t="s">
        <v>83</v>
      </c>
      <c r="BA52" s="9" t="s">
        <v>83</v>
      </c>
      <c r="BB52" s="8" t="s">
        <v>83</v>
      </c>
      <c r="BC52" s="8" t="s">
        <v>84</v>
      </c>
      <c r="BD52" s="8" t="s">
        <v>81</v>
      </c>
      <c r="BE52" s="8" t="s">
        <v>6021</v>
      </c>
      <c r="BF52" s="8" t="s">
        <v>379</v>
      </c>
      <c r="BG52" s="8" t="s">
        <v>6022</v>
      </c>
      <c r="BH52" s="8" t="s">
        <v>379</v>
      </c>
      <c r="BI52" s="8" t="s">
        <v>89</v>
      </c>
      <c r="BJ52" s="8" t="s">
        <v>6023</v>
      </c>
      <c r="BK52" s="8" t="s">
        <v>6024</v>
      </c>
      <c r="BL52" s="8" t="s">
        <v>6025</v>
      </c>
      <c r="BM52" s="8" t="s">
        <v>6026</v>
      </c>
      <c r="BN52" s="8" t="s">
        <v>497</v>
      </c>
      <c r="BO52" s="14" t="s">
        <v>6027</v>
      </c>
      <c r="BP52" s="14" t="s">
        <v>6028</v>
      </c>
      <c r="BQ52" s="14" t="s">
        <v>6029</v>
      </c>
      <c r="BR52" s="14" t="s">
        <v>6030</v>
      </c>
      <c r="BS52" s="8" t="s">
        <v>81</v>
      </c>
      <c r="BT52" s="13">
        <v>9.84</v>
      </c>
      <c r="BU52" s="3"/>
    </row>
    <row r="53" spans="1:73" ht="15.75" thickBot="1">
      <c r="A53" s="7">
        <v>2</v>
      </c>
      <c r="B53" s="7"/>
      <c r="C53" s="9" t="s">
        <v>3305</v>
      </c>
      <c r="D53" s="8" t="s">
        <v>3306</v>
      </c>
      <c r="E53" s="8" t="s">
        <v>11713</v>
      </c>
      <c r="F53" s="9" t="s">
        <v>3307</v>
      </c>
      <c r="G53" s="9">
        <v>20</v>
      </c>
      <c r="H53" s="8" t="s">
        <v>3308</v>
      </c>
      <c r="I53" s="8" t="s">
        <v>1825</v>
      </c>
      <c r="J53" s="8" t="s">
        <v>3309</v>
      </c>
      <c r="K53" s="8" t="s">
        <v>3304</v>
      </c>
      <c r="L53" s="9">
        <v>9769481097</v>
      </c>
      <c r="M53" s="9">
        <v>8451899361</v>
      </c>
      <c r="N53" s="9" t="s">
        <v>3310</v>
      </c>
      <c r="O53" s="9" t="s">
        <v>3311</v>
      </c>
      <c r="P53" s="9" t="s">
        <v>81</v>
      </c>
      <c r="Q53" s="9" t="s">
        <v>530</v>
      </c>
      <c r="R53" s="11">
        <v>43282</v>
      </c>
      <c r="S53" s="9">
        <v>2021</v>
      </c>
      <c r="T53" s="8" t="s">
        <v>3312</v>
      </c>
      <c r="U53" s="9">
        <v>451</v>
      </c>
      <c r="V53" s="12">
        <v>90.2</v>
      </c>
      <c r="W53" s="9">
        <v>2015</v>
      </c>
      <c r="X53" s="9" t="s">
        <v>79</v>
      </c>
      <c r="Y53" s="8" t="s">
        <v>81</v>
      </c>
      <c r="Z53" s="9" t="s">
        <v>81</v>
      </c>
      <c r="AA53" s="12" t="s">
        <v>81</v>
      </c>
      <c r="AB53" s="9" t="s">
        <v>81</v>
      </c>
      <c r="AC53" s="9" t="s">
        <v>109</v>
      </c>
      <c r="AD53" s="8" t="s">
        <v>1302</v>
      </c>
      <c r="AE53" s="8" t="s">
        <v>336</v>
      </c>
      <c r="AF53" s="9">
        <v>1408</v>
      </c>
      <c r="AG53" s="9">
        <v>88</v>
      </c>
      <c r="AH53" s="9">
        <v>2018</v>
      </c>
      <c r="AI53" s="9" t="s">
        <v>112</v>
      </c>
      <c r="AJ53" s="9" t="s">
        <v>113</v>
      </c>
      <c r="AK53" s="9">
        <v>82.37</v>
      </c>
      <c r="AL53" s="9">
        <v>82.17</v>
      </c>
      <c r="AM53" s="9">
        <v>0</v>
      </c>
      <c r="AN53" s="8" t="s">
        <v>81</v>
      </c>
      <c r="AO53" s="8" t="s">
        <v>81</v>
      </c>
      <c r="AP53" s="13">
        <v>7.92</v>
      </c>
      <c r="AQ53" s="13">
        <v>9.81</v>
      </c>
      <c r="AR53" s="13">
        <v>9.25</v>
      </c>
      <c r="AS53" s="9">
        <v>26.98</v>
      </c>
      <c r="AT53" s="9">
        <v>8.99</v>
      </c>
      <c r="AU53" s="8" t="s">
        <v>114</v>
      </c>
      <c r="AV53" s="9">
        <v>0</v>
      </c>
      <c r="AW53" s="9">
        <v>0</v>
      </c>
      <c r="AX53" s="9" t="s">
        <v>83</v>
      </c>
      <c r="AY53" s="9" t="s">
        <v>83</v>
      </c>
      <c r="AZ53" s="9" t="s">
        <v>83</v>
      </c>
      <c r="BA53" s="9" t="s">
        <v>83</v>
      </c>
      <c r="BB53" s="8" t="s">
        <v>83</v>
      </c>
      <c r="BC53" s="8" t="s">
        <v>84</v>
      </c>
      <c r="BD53" s="8" t="s">
        <v>81</v>
      </c>
      <c r="BE53" s="8" t="s">
        <v>3313</v>
      </c>
      <c r="BF53" s="8" t="s">
        <v>448</v>
      </c>
      <c r="BG53" s="8" t="s">
        <v>3314</v>
      </c>
      <c r="BH53" s="8" t="s">
        <v>88</v>
      </c>
      <c r="BI53" s="8" t="s">
        <v>89</v>
      </c>
      <c r="BJ53" s="8" t="s">
        <v>3315</v>
      </c>
      <c r="BK53" s="8" t="s">
        <v>3316</v>
      </c>
      <c r="BL53" s="8" t="s">
        <v>3317</v>
      </c>
      <c r="BM53" s="8" t="s">
        <v>3318</v>
      </c>
      <c r="BN53" s="8" t="s">
        <v>3319</v>
      </c>
      <c r="BO53" s="14" t="s">
        <v>3320</v>
      </c>
      <c r="BP53" s="14" t="s">
        <v>3321</v>
      </c>
      <c r="BQ53" s="8" t="s">
        <v>81</v>
      </c>
      <c r="BR53" s="14" t="s">
        <v>3322</v>
      </c>
      <c r="BS53" s="8" t="s">
        <v>81</v>
      </c>
      <c r="BT53" s="8"/>
      <c r="BU53" s="3"/>
    </row>
    <row r="54" spans="1:73" ht="15.75" thickBot="1">
      <c r="A54" s="7">
        <v>3</v>
      </c>
      <c r="B54" s="7"/>
      <c r="C54" s="9" t="s">
        <v>3004</v>
      </c>
      <c r="D54" s="8" t="s">
        <v>3005</v>
      </c>
      <c r="E54" s="8" t="s">
        <v>11713</v>
      </c>
      <c r="F54" s="9" t="s">
        <v>3006</v>
      </c>
      <c r="G54" s="9">
        <v>20</v>
      </c>
      <c r="H54" s="8" t="s">
        <v>3007</v>
      </c>
      <c r="I54" s="8" t="s">
        <v>73</v>
      </c>
      <c r="J54" s="8" t="s">
        <v>3008</v>
      </c>
      <c r="K54" s="8" t="s">
        <v>3003</v>
      </c>
      <c r="L54" s="9">
        <v>7276432237</v>
      </c>
      <c r="M54" s="9">
        <v>8551039965</v>
      </c>
      <c r="N54" s="9" t="s">
        <v>3009</v>
      </c>
      <c r="O54" s="9">
        <v>240048451449</v>
      </c>
      <c r="P54" s="9" t="s">
        <v>81</v>
      </c>
      <c r="Q54" s="9" t="s">
        <v>530</v>
      </c>
      <c r="R54" s="11">
        <v>43282</v>
      </c>
      <c r="S54" s="9">
        <v>2021</v>
      </c>
      <c r="T54" s="8" t="s">
        <v>3010</v>
      </c>
      <c r="U54" s="9">
        <v>437</v>
      </c>
      <c r="V54" s="12">
        <v>87.4</v>
      </c>
      <c r="W54" s="9">
        <v>2015</v>
      </c>
      <c r="X54" s="9" t="s">
        <v>79</v>
      </c>
      <c r="Y54" s="8" t="s">
        <v>81</v>
      </c>
      <c r="Z54" s="9" t="s">
        <v>81</v>
      </c>
      <c r="AA54" s="12" t="s">
        <v>81</v>
      </c>
      <c r="AB54" s="9" t="s">
        <v>81</v>
      </c>
      <c r="AC54" s="9" t="s">
        <v>109</v>
      </c>
      <c r="AD54" s="8" t="s">
        <v>3011</v>
      </c>
      <c r="AE54" s="8" t="s">
        <v>336</v>
      </c>
      <c r="AF54" s="9">
        <v>1361</v>
      </c>
      <c r="AG54" s="9">
        <v>85.06</v>
      </c>
      <c r="AH54" s="9">
        <v>2018</v>
      </c>
      <c r="AI54" s="9" t="s">
        <v>112</v>
      </c>
      <c r="AJ54" s="9" t="s">
        <v>113</v>
      </c>
      <c r="AK54" s="9">
        <v>80.37</v>
      </c>
      <c r="AL54" s="9">
        <v>80.14</v>
      </c>
      <c r="AM54" s="9">
        <v>0</v>
      </c>
      <c r="AN54" s="8" t="s">
        <v>81</v>
      </c>
      <c r="AO54" s="8" t="s">
        <v>81</v>
      </c>
      <c r="AP54" s="13">
        <v>7.96</v>
      </c>
      <c r="AQ54" s="13">
        <v>9.2200000000000006</v>
      </c>
      <c r="AR54" s="13">
        <v>9.11</v>
      </c>
      <c r="AS54" s="9">
        <v>26.29</v>
      </c>
      <c r="AT54" s="9">
        <v>8.76</v>
      </c>
      <c r="AU54" s="8" t="s">
        <v>114</v>
      </c>
      <c r="AV54" s="9">
        <v>0</v>
      </c>
      <c r="AW54" s="9">
        <v>0</v>
      </c>
      <c r="AX54" s="9" t="s">
        <v>83</v>
      </c>
      <c r="AY54" s="9" t="s">
        <v>83</v>
      </c>
      <c r="AZ54" s="9" t="s">
        <v>83</v>
      </c>
      <c r="BA54" s="9" t="s">
        <v>83</v>
      </c>
      <c r="BB54" s="8" t="s">
        <v>83</v>
      </c>
      <c r="BC54" s="8" t="s">
        <v>84</v>
      </c>
      <c r="BD54" s="8" t="s">
        <v>81</v>
      </c>
      <c r="BE54" s="8" t="s">
        <v>3012</v>
      </c>
      <c r="BF54" s="8" t="s">
        <v>86</v>
      </c>
      <c r="BG54" s="8" t="s">
        <v>3013</v>
      </c>
      <c r="BH54" s="8" t="s">
        <v>88</v>
      </c>
      <c r="BI54" s="8" t="s">
        <v>89</v>
      </c>
      <c r="BJ54" s="8" t="s">
        <v>3014</v>
      </c>
      <c r="BK54" s="8" t="s">
        <v>3015</v>
      </c>
      <c r="BL54" s="8" t="s">
        <v>3016</v>
      </c>
      <c r="BM54" s="8" t="s">
        <v>3017</v>
      </c>
      <c r="BN54" s="8" t="s">
        <v>3018</v>
      </c>
      <c r="BO54" s="14" t="s">
        <v>3019</v>
      </c>
      <c r="BP54" s="14" t="s">
        <v>3020</v>
      </c>
      <c r="BQ54" s="14" t="s">
        <v>3021</v>
      </c>
      <c r="BR54" s="14" t="s">
        <v>3022</v>
      </c>
      <c r="BS54" s="8" t="s">
        <v>81</v>
      </c>
      <c r="BT54" s="8"/>
      <c r="BU54" s="3"/>
    </row>
    <row r="55" spans="1:73" ht="15.75" thickBot="1">
      <c r="A55" s="7">
        <v>4</v>
      </c>
      <c r="B55" s="7"/>
      <c r="C55" s="9" t="s">
        <v>3464</v>
      </c>
      <c r="D55" s="8" t="s">
        <v>3465</v>
      </c>
      <c r="E55" s="8" t="s">
        <v>11713</v>
      </c>
      <c r="F55" s="9" t="s">
        <v>589</v>
      </c>
      <c r="G55" s="9">
        <v>21</v>
      </c>
      <c r="H55" s="8" t="s">
        <v>3466</v>
      </c>
      <c r="I55" s="8" t="s">
        <v>73</v>
      </c>
      <c r="J55" s="8" t="s">
        <v>3467</v>
      </c>
      <c r="K55" s="8" t="s">
        <v>3463</v>
      </c>
      <c r="L55" s="9">
        <v>9821547192</v>
      </c>
      <c r="M55" s="9">
        <v>8655321430</v>
      </c>
      <c r="N55" s="9" t="s">
        <v>3468</v>
      </c>
      <c r="O55" s="9">
        <v>555611318780</v>
      </c>
      <c r="P55" s="9" t="s">
        <v>3469</v>
      </c>
      <c r="Q55" s="9" t="s">
        <v>530</v>
      </c>
      <c r="R55" s="11">
        <v>43282</v>
      </c>
      <c r="S55" s="9">
        <v>2021</v>
      </c>
      <c r="T55" s="8" t="s">
        <v>3470</v>
      </c>
      <c r="U55" s="9">
        <v>437</v>
      </c>
      <c r="V55" s="12">
        <v>87.4</v>
      </c>
      <c r="W55" s="9">
        <v>2015</v>
      </c>
      <c r="X55" s="9" t="s">
        <v>79</v>
      </c>
      <c r="Y55" s="8" t="s">
        <v>81</v>
      </c>
      <c r="Z55" s="9" t="s">
        <v>81</v>
      </c>
      <c r="AA55" s="12" t="s">
        <v>81</v>
      </c>
      <c r="AB55" s="9" t="s">
        <v>81</v>
      </c>
      <c r="AC55" s="9" t="s">
        <v>109</v>
      </c>
      <c r="AD55" s="8" t="s">
        <v>490</v>
      </c>
      <c r="AE55" s="8" t="s">
        <v>336</v>
      </c>
      <c r="AF55" s="9">
        <v>1450</v>
      </c>
      <c r="AG55" s="9">
        <v>90.63</v>
      </c>
      <c r="AH55" s="9">
        <v>2018</v>
      </c>
      <c r="AI55" s="9" t="s">
        <v>112</v>
      </c>
      <c r="AJ55" s="9" t="s">
        <v>113</v>
      </c>
      <c r="AK55" s="9">
        <v>86.77</v>
      </c>
      <c r="AL55" s="9">
        <v>86.7</v>
      </c>
      <c r="AM55" s="9">
        <v>0</v>
      </c>
      <c r="AN55" s="8" t="s">
        <v>81</v>
      </c>
      <c r="AO55" s="8" t="s">
        <v>81</v>
      </c>
      <c r="AP55" s="13">
        <v>7.42</v>
      </c>
      <c r="AQ55" s="13">
        <v>8.41</v>
      </c>
      <c r="AR55" s="13">
        <v>8.4</v>
      </c>
      <c r="AS55" s="9">
        <v>34.229999999999997</v>
      </c>
      <c r="AT55" s="9">
        <v>8.5500000000000007</v>
      </c>
      <c r="AU55" s="8" t="s">
        <v>338</v>
      </c>
      <c r="AV55" s="9">
        <v>0</v>
      </c>
      <c r="AW55" s="9">
        <v>0</v>
      </c>
      <c r="AX55" s="9" t="s">
        <v>83</v>
      </c>
      <c r="AY55" s="9" t="s">
        <v>83</v>
      </c>
      <c r="AZ55" s="9" t="s">
        <v>83</v>
      </c>
      <c r="BA55" s="9" t="s">
        <v>83</v>
      </c>
      <c r="BB55" s="8" t="s">
        <v>83</v>
      </c>
      <c r="BC55" s="8" t="s">
        <v>84</v>
      </c>
      <c r="BD55" s="8" t="s">
        <v>81</v>
      </c>
      <c r="BE55" s="8" t="s">
        <v>3471</v>
      </c>
      <c r="BF55" s="8" t="s">
        <v>3472</v>
      </c>
      <c r="BG55" s="8" t="s">
        <v>3473</v>
      </c>
      <c r="BH55" s="8" t="s">
        <v>3474</v>
      </c>
      <c r="BI55" s="8" t="s">
        <v>89</v>
      </c>
      <c r="BJ55" s="8" t="s">
        <v>3475</v>
      </c>
      <c r="BK55" s="8" t="s">
        <v>3476</v>
      </c>
      <c r="BL55" s="8" t="s">
        <v>3477</v>
      </c>
      <c r="BM55" s="8" t="s">
        <v>2264</v>
      </c>
      <c r="BN55" s="8" t="s">
        <v>3478</v>
      </c>
      <c r="BO55" s="14" t="s">
        <v>3479</v>
      </c>
      <c r="BP55" s="14" t="s">
        <v>3480</v>
      </c>
      <c r="BQ55" s="14" t="s">
        <v>3481</v>
      </c>
      <c r="BR55" s="14" t="s">
        <v>3482</v>
      </c>
      <c r="BS55" s="8" t="s">
        <v>81</v>
      </c>
      <c r="BT55" s="13">
        <v>10</v>
      </c>
      <c r="BU55" s="3"/>
    </row>
    <row r="56" spans="1:73" ht="15.75" thickBot="1">
      <c r="A56" s="7">
        <v>5</v>
      </c>
      <c r="B56" s="7"/>
      <c r="C56" s="9" t="s">
        <v>4662</v>
      </c>
      <c r="D56" s="8" t="s">
        <v>4663</v>
      </c>
      <c r="E56" s="8" t="s">
        <v>11713</v>
      </c>
      <c r="F56" s="10">
        <v>36169</v>
      </c>
      <c r="G56" s="9">
        <v>21</v>
      </c>
      <c r="H56" s="8" t="s">
        <v>4664</v>
      </c>
      <c r="I56" s="8" t="s">
        <v>73</v>
      </c>
      <c r="J56" s="8" t="s">
        <v>4665</v>
      </c>
      <c r="K56" s="8" t="s">
        <v>4661</v>
      </c>
      <c r="L56" s="9">
        <v>9930580595</v>
      </c>
      <c r="M56" s="9">
        <v>9594527385</v>
      </c>
      <c r="N56" s="9" t="s">
        <v>4666</v>
      </c>
      <c r="O56" s="9" t="s">
        <v>4667</v>
      </c>
      <c r="P56" s="9" t="s">
        <v>134</v>
      </c>
      <c r="Q56" s="9" t="s">
        <v>530</v>
      </c>
      <c r="R56" s="11">
        <v>43282</v>
      </c>
      <c r="S56" s="9">
        <v>2021</v>
      </c>
      <c r="T56" s="8" t="s">
        <v>4668</v>
      </c>
      <c r="U56" s="9">
        <v>437</v>
      </c>
      <c r="V56" s="12">
        <v>87.4</v>
      </c>
      <c r="W56" s="9">
        <v>2015</v>
      </c>
      <c r="X56" s="9" t="s">
        <v>79</v>
      </c>
      <c r="Y56" s="8" t="s">
        <v>81</v>
      </c>
      <c r="Z56" s="9" t="s">
        <v>81</v>
      </c>
      <c r="AA56" s="12" t="s">
        <v>81</v>
      </c>
      <c r="AB56" s="9" t="s">
        <v>81</v>
      </c>
      <c r="AC56" s="9" t="s">
        <v>109</v>
      </c>
      <c r="AD56" s="8" t="s">
        <v>697</v>
      </c>
      <c r="AE56" s="8" t="s">
        <v>336</v>
      </c>
      <c r="AF56" s="9">
        <v>1408</v>
      </c>
      <c r="AG56" s="9">
        <v>82.82</v>
      </c>
      <c r="AH56" s="9">
        <v>2018</v>
      </c>
      <c r="AI56" s="9" t="s">
        <v>112</v>
      </c>
      <c r="AJ56" s="9" t="s">
        <v>113</v>
      </c>
      <c r="AK56" s="9">
        <v>609</v>
      </c>
      <c r="AL56" s="15">
        <v>0.74529999999999996</v>
      </c>
      <c r="AM56" s="9">
        <v>1</v>
      </c>
      <c r="AN56" s="8" t="s">
        <v>81</v>
      </c>
      <c r="AO56" s="8" t="s">
        <v>81</v>
      </c>
      <c r="AP56" s="13">
        <v>7.23</v>
      </c>
      <c r="AQ56" s="13">
        <v>9.07</v>
      </c>
      <c r="AR56" s="13">
        <v>8.4</v>
      </c>
      <c r="AS56" s="9">
        <v>34.159999999999997</v>
      </c>
      <c r="AT56" s="9">
        <v>8.5399999999999991</v>
      </c>
      <c r="AU56" s="8" t="s">
        <v>338</v>
      </c>
      <c r="AV56" s="9">
        <v>0</v>
      </c>
      <c r="AW56" s="9">
        <v>0</v>
      </c>
      <c r="AX56" s="9" t="s">
        <v>83</v>
      </c>
      <c r="AY56" s="9" t="s">
        <v>83</v>
      </c>
      <c r="AZ56" s="9" t="s">
        <v>83</v>
      </c>
      <c r="BA56" s="9" t="s">
        <v>83</v>
      </c>
      <c r="BB56" s="8" t="s">
        <v>83</v>
      </c>
      <c r="BC56" s="8" t="s">
        <v>84</v>
      </c>
      <c r="BD56" s="8" t="s">
        <v>81</v>
      </c>
      <c r="BE56" s="8" t="s">
        <v>4669</v>
      </c>
      <c r="BF56" s="8" t="s">
        <v>4670</v>
      </c>
      <c r="BG56" s="8" t="s">
        <v>4671</v>
      </c>
      <c r="BH56" s="8" t="s">
        <v>4672</v>
      </c>
      <c r="BI56" s="8" t="s">
        <v>89</v>
      </c>
      <c r="BJ56" s="8" t="s">
        <v>4673</v>
      </c>
      <c r="BK56" s="8" t="s">
        <v>4674</v>
      </c>
      <c r="BL56" s="8" t="s">
        <v>81</v>
      </c>
      <c r="BM56" s="8" t="s">
        <v>81</v>
      </c>
      <c r="BN56" s="8" t="s">
        <v>4675</v>
      </c>
      <c r="BO56" s="14" t="s">
        <v>4676</v>
      </c>
      <c r="BP56" s="14" t="s">
        <v>4677</v>
      </c>
      <c r="BQ56" s="8" t="s">
        <v>81</v>
      </c>
      <c r="BR56" s="14" t="s">
        <v>4678</v>
      </c>
      <c r="BS56" s="8" t="s">
        <v>81</v>
      </c>
      <c r="BT56" s="13">
        <v>9.4600000000000009</v>
      </c>
      <c r="BU56" s="3"/>
    </row>
    <row r="57" spans="1:73" ht="15.75" thickBot="1">
      <c r="A57" s="7">
        <v>6</v>
      </c>
      <c r="B57" s="7"/>
      <c r="C57" s="9" t="s">
        <v>1295</v>
      </c>
      <c r="D57" s="8" t="s">
        <v>1296</v>
      </c>
      <c r="E57" s="8" t="s">
        <v>11713</v>
      </c>
      <c r="F57" s="9" t="s">
        <v>1297</v>
      </c>
      <c r="G57" s="9">
        <v>20</v>
      </c>
      <c r="H57" s="8" t="s">
        <v>1298</v>
      </c>
      <c r="I57" s="8" t="s">
        <v>73</v>
      </c>
      <c r="J57" s="8" t="s">
        <v>1299</v>
      </c>
      <c r="K57" s="8" t="s">
        <v>1294</v>
      </c>
      <c r="L57" s="9">
        <v>8149964159</v>
      </c>
      <c r="M57" s="9">
        <v>9766908605</v>
      </c>
      <c r="N57" s="9" t="s">
        <v>1300</v>
      </c>
      <c r="O57" s="9">
        <v>315170641886</v>
      </c>
      <c r="P57" s="9" t="s">
        <v>134</v>
      </c>
      <c r="Q57" s="9" t="s">
        <v>530</v>
      </c>
      <c r="R57" s="11">
        <v>43313</v>
      </c>
      <c r="S57" s="9">
        <v>2021</v>
      </c>
      <c r="T57" s="8" t="s">
        <v>1301</v>
      </c>
      <c r="U57" s="9">
        <v>462</v>
      </c>
      <c r="V57" s="12">
        <v>92.4</v>
      </c>
      <c r="W57" s="9">
        <v>2015</v>
      </c>
      <c r="X57" s="9" t="s">
        <v>79</v>
      </c>
      <c r="Y57" s="8" t="s">
        <v>81</v>
      </c>
      <c r="Z57" s="9" t="s">
        <v>81</v>
      </c>
      <c r="AA57" s="12" t="s">
        <v>81</v>
      </c>
      <c r="AB57" s="9" t="s">
        <v>81</v>
      </c>
      <c r="AC57" s="9" t="s">
        <v>109</v>
      </c>
      <c r="AD57" s="8" t="s">
        <v>1302</v>
      </c>
      <c r="AE57" s="8" t="s">
        <v>163</v>
      </c>
      <c r="AF57" s="9">
        <v>1457</v>
      </c>
      <c r="AG57" s="9">
        <v>91.06</v>
      </c>
      <c r="AH57" s="9">
        <v>2018</v>
      </c>
      <c r="AI57" s="9" t="s">
        <v>112</v>
      </c>
      <c r="AJ57" s="9" t="s">
        <v>113</v>
      </c>
      <c r="AK57" s="9">
        <v>680</v>
      </c>
      <c r="AL57" s="9">
        <v>85</v>
      </c>
      <c r="AM57" s="9">
        <v>0</v>
      </c>
      <c r="AN57" s="8" t="s">
        <v>81</v>
      </c>
      <c r="AO57" s="8" t="s">
        <v>81</v>
      </c>
      <c r="AP57" s="13">
        <v>8.15</v>
      </c>
      <c r="AQ57" s="13">
        <v>8.67</v>
      </c>
      <c r="AR57" s="13">
        <v>8.15</v>
      </c>
      <c r="AS57" s="9">
        <v>24.97</v>
      </c>
      <c r="AT57" s="9">
        <v>8.33</v>
      </c>
      <c r="AU57" s="8" t="s">
        <v>114</v>
      </c>
      <c r="AV57" s="9">
        <v>0</v>
      </c>
      <c r="AW57" s="9">
        <v>0</v>
      </c>
      <c r="AX57" s="9" t="s">
        <v>83</v>
      </c>
      <c r="AY57" s="9" t="s">
        <v>83</v>
      </c>
      <c r="AZ57" s="9" t="s">
        <v>83</v>
      </c>
      <c r="BA57" s="9" t="s">
        <v>83</v>
      </c>
      <c r="BB57" s="8" t="s">
        <v>83</v>
      </c>
      <c r="BC57" s="8" t="s">
        <v>84</v>
      </c>
      <c r="BD57" s="8" t="s">
        <v>81</v>
      </c>
      <c r="BE57" s="8" t="s">
        <v>1303</v>
      </c>
      <c r="BF57" s="8" t="s">
        <v>1304</v>
      </c>
      <c r="BG57" s="8" t="s">
        <v>1305</v>
      </c>
      <c r="BH57" s="8" t="s">
        <v>88</v>
      </c>
      <c r="BI57" s="8" t="s">
        <v>89</v>
      </c>
      <c r="BJ57" s="8" t="s">
        <v>1306</v>
      </c>
      <c r="BK57" s="8" t="s">
        <v>1307</v>
      </c>
      <c r="BL57" s="8" t="s">
        <v>1308</v>
      </c>
      <c r="BM57" s="8" t="s">
        <v>1309</v>
      </c>
      <c r="BN57" s="8" t="s">
        <v>1310</v>
      </c>
      <c r="BO57" s="14" t="s">
        <v>1311</v>
      </c>
      <c r="BP57" s="14" t="s">
        <v>1312</v>
      </c>
      <c r="BQ57" s="14" t="s">
        <v>1313</v>
      </c>
      <c r="BR57" s="14" t="s">
        <v>1314</v>
      </c>
      <c r="BS57" s="8" t="s">
        <v>81</v>
      </c>
      <c r="BT57" s="8"/>
      <c r="BU57" s="3"/>
    </row>
    <row r="58" spans="1:73" ht="15.75" thickBot="1">
      <c r="A58" s="7">
        <v>7</v>
      </c>
      <c r="B58" s="7"/>
      <c r="C58" s="9" t="s">
        <v>3862</v>
      </c>
      <c r="D58" s="8" t="s">
        <v>3863</v>
      </c>
      <c r="E58" s="8" t="s">
        <v>11713</v>
      </c>
      <c r="F58" s="9" t="s">
        <v>3864</v>
      </c>
      <c r="G58" s="9">
        <v>20</v>
      </c>
      <c r="H58" s="8" t="s">
        <v>3865</v>
      </c>
      <c r="I58" s="8" t="s">
        <v>73</v>
      </c>
      <c r="J58" s="8" t="s">
        <v>3866</v>
      </c>
      <c r="K58" s="8" t="s">
        <v>3861</v>
      </c>
      <c r="L58" s="9">
        <v>9920598792</v>
      </c>
      <c r="M58" s="9">
        <v>7710868672</v>
      </c>
      <c r="N58" s="9" t="s">
        <v>3867</v>
      </c>
      <c r="O58" s="9">
        <v>796795900276</v>
      </c>
      <c r="P58" s="9" t="s">
        <v>1985</v>
      </c>
      <c r="Q58" s="9" t="s">
        <v>530</v>
      </c>
      <c r="R58" s="11">
        <v>43282</v>
      </c>
      <c r="S58" s="9">
        <v>2021</v>
      </c>
      <c r="T58" s="8" t="s">
        <v>3868</v>
      </c>
      <c r="U58" s="9">
        <v>406</v>
      </c>
      <c r="V58" s="12">
        <v>81.2</v>
      </c>
      <c r="W58" s="9">
        <v>2015</v>
      </c>
      <c r="X58" s="9" t="s">
        <v>79</v>
      </c>
      <c r="Y58" s="8" t="s">
        <v>81</v>
      </c>
      <c r="Z58" s="9" t="s">
        <v>81</v>
      </c>
      <c r="AA58" s="12" t="s">
        <v>81</v>
      </c>
      <c r="AB58" s="9" t="s">
        <v>81</v>
      </c>
      <c r="AC58" s="9" t="s">
        <v>109</v>
      </c>
      <c r="AD58" s="8" t="s">
        <v>3869</v>
      </c>
      <c r="AE58" s="8" t="s">
        <v>163</v>
      </c>
      <c r="AF58" s="9">
        <v>678</v>
      </c>
      <c r="AG58" s="9">
        <v>84.81</v>
      </c>
      <c r="AH58" s="9">
        <v>2018</v>
      </c>
      <c r="AI58" s="9" t="s">
        <v>112</v>
      </c>
      <c r="AJ58" s="9" t="s">
        <v>113</v>
      </c>
      <c r="AK58" s="9">
        <v>80.52</v>
      </c>
      <c r="AL58" s="9">
        <v>80.599999999999994</v>
      </c>
      <c r="AM58" s="9">
        <v>0</v>
      </c>
      <c r="AN58" s="8" t="s">
        <v>81</v>
      </c>
      <c r="AO58" s="8" t="s">
        <v>81</v>
      </c>
      <c r="AP58" s="13">
        <v>7.65</v>
      </c>
      <c r="AQ58" s="13">
        <v>8.77</v>
      </c>
      <c r="AR58" s="13">
        <v>8.4</v>
      </c>
      <c r="AS58" s="9">
        <v>24.82</v>
      </c>
      <c r="AT58" s="9">
        <v>8.27</v>
      </c>
      <c r="AU58" s="8" t="s">
        <v>114</v>
      </c>
      <c r="AV58" s="9">
        <v>0</v>
      </c>
      <c r="AW58" s="9">
        <v>0</v>
      </c>
      <c r="AX58" s="9" t="s">
        <v>83</v>
      </c>
      <c r="AY58" s="9" t="s">
        <v>83</v>
      </c>
      <c r="AZ58" s="9" t="s">
        <v>83</v>
      </c>
      <c r="BA58" s="9" t="s">
        <v>83</v>
      </c>
      <c r="BB58" s="8" t="s">
        <v>83</v>
      </c>
      <c r="BC58" s="8" t="s">
        <v>84</v>
      </c>
      <c r="BD58" s="8" t="s">
        <v>81</v>
      </c>
      <c r="BE58" s="8" t="s">
        <v>3870</v>
      </c>
      <c r="BF58" s="8" t="s">
        <v>599</v>
      </c>
      <c r="BG58" s="8" t="s">
        <v>3871</v>
      </c>
      <c r="BH58" s="8" t="s">
        <v>118</v>
      </c>
      <c r="BI58" s="8" t="s">
        <v>89</v>
      </c>
      <c r="BJ58" s="8" t="s">
        <v>3872</v>
      </c>
      <c r="BK58" s="8" t="s">
        <v>3873</v>
      </c>
      <c r="BL58" s="8" t="s">
        <v>3874</v>
      </c>
      <c r="BM58" s="8" t="s">
        <v>3875</v>
      </c>
      <c r="BN58" s="8" t="s">
        <v>3876</v>
      </c>
      <c r="BO58" s="14" t="s">
        <v>3877</v>
      </c>
      <c r="BP58" s="14" t="s">
        <v>3878</v>
      </c>
      <c r="BQ58" s="14" t="s">
        <v>3879</v>
      </c>
      <c r="BR58" s="14" t="s">
        <v>3880</v>
      </c>
      <c r="BS58" s="8" t="s">
        <v>81</v>
      </c>
      <c r="BT58" s="8"/>
      <c r="BU58" s="3"/>
    </row>
    <row r="59" spans="1:73" ht="15.75" thickBot="1">
      <c r="A59" s="7">
        <v>8</v>
      </c>
      <c r="B59" s="7"/>
      <c r="C59" s="9" t="s">
        <v>9830</v>
      </c>
      <c r="D59" s="8" t="s">
        <v>9831</v>
      </c>
      <c r="E59" s="8" t="s">
        <v>11713</v>
      </c>
      <c r="F59" s="9" t="s">
        <v>9832</v>
      </c>
      <c r="G59" s="9">
        <v>20</v>
      </c>
      <c r="H59" s="8" t="s">
        <v>9833</v>
      </c>
      <c r="I59" s="8" t="s">
        <v>73</v>
      </c>
      <c r="J59" s="8" t="s">
        <v>9834</v>
      </c>
      <c r="K59" s="8" t="s">
        <v>9829</v>
      </c>
      <c r="L59" s="9">
        <v>9769844918</v>
      </c>
      <c r="M59" s="9">
        <v>9594350894</v>
      </c>
      <c r="N59" s="9" t="s">
        <v>9835</v>
      </c>
      <c r="O59" s="9">
        <v>809153430231</v>
      </c>
      <c r="P59" s="9" t="s">
        <v>134</v>
      </c>
      <c r="Q59" s="9" t="s">
        <v>530</v>
      </c>
      <c r="R59" s="11">
        <v>43282</v>
      </c>
      <c r="S59" s="9">
        <v>2021</v>
      </c>
      <c r="T59" s="8" t="s">
        <v>9330</v>
      </c>
      <c r="U59" s="9">
        <v>395</v>
      </c>
      <c r="V59" s="12">
        <v>79</v>
      </c>
      <c r="W59" s="9">
        <v>2015</v>
      </c>
      <c r="X59" s="9" t="s">
        <v>79</v>
      </c>
      <c r="Y59" s="8" t="s">
        <v>81</v>
      </c>
      <c r="Z59" s="9" t="s">
        <v>81</v>
      </c>
      <c r="AA59" s="12" t="s">
        <v>81</v>
      </c>
      <c r="AB59" s="9" t="s">
        <v>81</v>
      </c>
      <c r="AC59" s="9" t="s">
        <v>109</v>
      </c>
      <c r="AD59" s="8" t="s">
        <v>7150</v>
      </c>
      <c r="AE59" s="8" t="s">
        <v>9836</v>
      </c>
      <c r="AF59" s="9">
        <v>1404</v>
      </c>
      <c r="AG59" s="9">
        <v>87.75</v>
      </c>
      <c r="AH59" s="9">
        <v>2018</v>
      </c>
      <c r="AI59" s="9" t="s">
        <v>112</v>
      </c>
      <c r="AJ59" s="9" t="s">
        <v>113</v>
      </c>
      <c r="AK59" s="9">
        <v>75.62</v>
      </c>
      <c r="AL59" s="9">
        <v>75.739999999999995</v>
      </c>
      <c r="AM59" s="9">
        <v>0</v>
      </c>
      <c r="AN59" s="8" t="s">
        <v>81</v>
      </c>
      <c r="AO59" s="8" t="s">
        <v>81</v>
      </c>
      <c r="AP59" s="13">
        <v>6.65</v>
      </c>
      <c r="AQ59" s="13">
        <v>8.67</v>
      </c>
      <c r="AR59" s="13">
        <v>8.3699999999999992</v>
      </c>
      <c r="AS59" s="9">
        <v>33.07</v>
      </c>
      <c r="AT59" s="9">
        <v>8.26</v>
      </c>
      <c r="AU59" s="8" t="s">
        <v>338</v>
      </c>
      <c r="AV59" s="9">
        <v>0</v>
      </c>
      <c r="AW59" s="9">
        <v>0</v>
      </c>
      <c r="AX59" s="9" t="s">
        <v>83</v>
      </c>
      <c r="AY59" s="9" t="s">
        <v>83</v>
      </c>
      <c r="AZ59" s="9" t="s">
        <v>83</v>
      </c>
      <c r="BA59" s="9" t="s">
        <v>83</v>
      </c>
      <c r="BB59" s="8" t="s">
        <v>83</v>
      </c>
      <c r="BC59" s="8" t="s">
        <v>84</v>
      </c>
      <c r="BD59" s="8" t="s">
        <v>81</v>
      </c>
      <c r="BE59" s="8" t="s">
        <v>9837</v>
      </c>
      <c r="BF59" s="8" t="s">
        <v>9838</v>
      </c>
      <c r="BG59" s="8" t="s">
        <v>9839</v>
      </c>
      <c r="BH59" s="8" t="s">
        <v>9840</v>
      </c>
      <c r="BI59" s="8" t="s">
        <v>89</v>
      </c>
      <c r="BJ59" s="8" t="s">
        <v>9841</v>
      </c>
      <c r="BK59" s="8" t="s">
        <v>9842</v>
      </c>
      <c r="BL59" s="8" t="s">
        <v>9843</v>
      </c>
      <c r="BM59" s="8" t="s">
        <v>9844</v>
      </c>
      <c r="BN59" s="8" t="s">
        <v>9845</v>
      </c>
      <c r="BO59" s="14" t="s">
        <v>9846</v>
      </c>
      <c r="BP59" s="14" t="s">
        <v>9847</v>
      </c>
      <c r="BQ59" s="14" t="s">
        <v>9848</v>
      </c>
      <c r="BR59" s="14" t="s">
        <v>9849</v>
      </c>
      <c r="BS59" s="8" t="s">
        <v>81</v>
      </c>
      <c r="BT59" s="13">
        <v>9.3800000000000008</v>
      </c>
      <c r="BU59" s="3"/>
    </row>
    <row r="60" spans="1:73" ht="15.75" thickBot="1">
      <c r="A60" s="7">
        <v>9</v>
      </c>
      <c r="B60" s="7"/>
      <c r="C60" s="9" t="s">
        <v>7868</v>
      </c>
      <c r="D60" s="8" t="s">
        <v>7869</v>
      </c>
      <c r="E60" s="8" t="s">
        <v>11713</v>
      </c>
      <c r="F60" s="10">
        <v>35948</v>
      </c>
      <c r="G60" s="9">
        <v>22</v>
      </c>
      <c r="H60" s="8" t="s">
        <v>7870</v>
      </c>
      <c r="I60" s="8" t="s">
        <v>591</v>
      </c>
      <c r="J60" s="8" t="s">
        <v>7871</v>
      </c>
      <c r="K60" s="8" t="s">
        <v>7867</v>
      </c>
      <c r="L60" s="9">
        <v>9322919055</v>
      </c>
      <c r="M60" s="9">
        <v>7304833353</v>
      </c>
      <c r="N60" s="9" t="s">
        <v>7872</v>
      </c>
      <c r="O60" s="9">
        <v>569283282465</v>
      </c>
      <c r="P60" s="9" t="s">
        <v>1985</v>
      </c>
      <c r="Q60" s="9" t="s">
        <v>530</v>
      </c>
      <c r="R60" s="11">
        <v>43282</v>
      </c>
      <c r="S60" s="9">
        <v>2021</v>
      </c>
      <c r="T60" s="8" t="s">
        <v>7873</v>
      </c>
      <c r="U60" s="9">
        <v>438</v>
      </c>
      <c r="V60" s="12">
        <v>79.64</v>
      </c>
      <c r="W60" s="9">
        <v>2013</v>
      </c>
      <c r="X60" s="9" t="s">
        <v>79</v>
      </c>
      <c r="Y60" s="8" t="s">
        <v>7874</v>
      </c>
      <c r="Z60" s="9">
        <v>447</v>
      </c>
      <c r="AA60" s="12">
        <v>68.760000000000005</v>
      </c>
      <c r="AB60" s="9">
        <v>2015</v>
      </c>
      <c r="AC60" s="9" t="s">
        <v>79</v>
      </c>
      <c r="AD60" s="8" t="s">
        <v>7875</v>
      </c>
      <c r="AE60" s="8" t="s">
        <v>336</v>
      </c>
      <c r="AF60" s="9">
        <v>1503</v>
      </c>
      <c r="AG60" s="9">
        <v>88.41</v>
      </c>
      <c r="AH60" s="9">
        <v>2018</v>
      </c>
      <c r="AI60" s="9" t="s">
        <v>112</v>
      </c>
      <c r="AJ60" s="9" t="s">
        <v>113</v>
      </c>
      <c r="AK60" s="9">
        <v>82.62</v>
      </c>
      <c r="AL60" s="9">
        <v>81.900000000000006</v>
      </c>
      <c r="AM60" s="9">
        <v>0</v>
      </c>
      <c r="AN60" s="8" t="s">
        <v>81</v>
      </c>
      <c r="AO60" s="8" t="s">
        <v>81</v>
      </c>
      <c r="AP60" s="13">
        <v>8</v>
      </c>
      <c r="AQ60" s="13">
        <v>8.8000000000000007</v>
      </c>
      <c r="AR60" s="13">
        <v>6.7</v>
      </c>
      <c r="AS60" s="9">
        <v>23.51</v>
      </c>
      <c r="AT60" s="9">
        <v>7.8</v>
      </c>
      <c r="AU60" s="8" t="s">
        <v>114</v>
      </c>
      <c r="AV60" s="9">
        <v>0</v>
      </c>
      <c r="AW60" s="9">
        <v>0</v>
      </c>
      <c r="AX60" s="9" t="s">
        <v>83</v>
      </c>
      <c r="AY60" s="9" t="s">
        <v>83</v>
      </c>
      <c r="AZ60" s="9" t="s">
        <v>83</v>
      </c>
      <c r="BA60" s="9" t="s">
        <v>83</v>
      </c>
      <c r="BB60" s="8" t="s">
        <v>83</v>
      </c>
      <c r="BC60" s="8" t="s">
        <v>84</v>
      </c>
      <c r="BD60" s="8" t="s">
        <v>81</v>
      </c>
      <c r="BE60" s="8" t="s">
        <v>7876</v>
      </c>
      <c r="BF60" s="8" t="s">
        <v>2705</v>
      </c>
      <c r="BG60" s="8" t="s">
        <v>7877</v>
      </c>
      <c r="BH60" s="8" t="s">
        <v>2705</v>
      </c>
      <c r="BI60" s="8" t="s">
        <v>89</v>
      </c>
      <c r="BJ60" s="8" t="s">
        <v>7878</v>
      </c>
      <c r="BK60" s="8" t="s">
        <v>7879</v>
      </c>
      <c r="BL60" s="8" t="s">
        <v>3203</v>
      </c>
      <c r="BM60" s="8" t="s">
        <v>3203</v>
      </c>
      <c r="BN60" s="8" t="s">
        <v>7880</v>
      </c>
      <c r="BO60" s="14" t="s">
        <v>7881</v>
      </c>
      <c r="BP60" s="14" t="s">
        <v>7882</v>
      </c>
      <c r="BQ60" s="14" t="s">
        <v>7883</v>
      </c>
      <c r="BR60" s="14" t="s">
        <v>7884</v>
      </c>
      <c r="BS60" s="8" t="s">
        <v>81</v>
      </c>
      <c r="BT60" s="8"/>
      <c r="BU60" s="3"/>
    </row>
    <row r="61" spans="1:73" ht="15.75" thickBot="1">
      <c r="A61" s="7">
        <v>10</v>
      </c>
      <c r="B61" s="7"/>
      <c r="C61" s="9" t="s">
        <v>8406</v>
      </c>
      <c r="D61" s="8" t="s">
        <v>8407</v>
      </c>
      <c r="E61" s="8" t="s">
        <v>11713</v>
      </c>
      <c r="F61" s="9" t="s">
        <v>8408</v>
      </c>
      <c r="G61" s="9">
        <v>21</v>
      </c>
      <c r="H61" s="8" t="s">
        <v>8409</v>
      </c>
      <c r="I61" s="8" t="s">
        <v>73</v>
      </c>
      <c r="J61" s="8" t="s">
        <v>8410</v>
      </c>
      <c r="K61" s="8" t="s">
        <v>8405</v>
      </c>
      <c r="L61" s="9">
        <v>8169484039</v>
      </c>
      <c r="M61" s="9">
        <v>8693013028</v>
      </c>
      <c r="N61" s="9" t="s">
        <v>8411</v>
      </c>
      <c r="O61" s="9">
        <v>682800673922</v>
      </c>
      <c r="P61" s="9" t="s">
        <v>134</v>
      </c>
      <c r="Q61" s="9" t="s">
        <v>530</v>
      </c>
      <c r="R61" s="11">
        <v>43282</v>
      </c>
      <c r="S61" s="9">
        <v>2021</v>
      </c>
      <c r="T61" s="8" t="s">
        <v>8412</v>
      </c>
      <c r="U61" s="9">
        <v>428</v>
      </c>
      <c r="V61" s="12">
        <v>85.6</v>
      </c>
      <c r="W61" s="9">
        <v>2015</v>
      </c>
      <c r="X61" s="9" t="s">
        <v>79</v>
      </c>
      <c r="Y61" s="8" t="s">
        <v>81</v>
      </c>
      <c r="Z61" s="9" t="s">
        <v>81</v>
      </c>
      <c r="AA61" s="12" t="s">
        <v>81</v>
      </c>
      <c r="AB61" s="9" t="s">
        <v>81</v>
      </c>
      <c r="AC61" s="9" t="s">
        <v>109</v>
      </c>
      <c r="AD61" s="8" t="s">
        <v>8413</v>
      </c>
      <c r="AE61" s="8" t="s">
        <v>1205</v>
      </c>
      <c r="AF61" s="9">
        <v>1358</v>
      </c>
      <c r="AG61" s="9">
        <v>84.88</v>
      </c>
      <c r="AH61" s="9">
        <v>2018</v>
      </c>
      <c r="AI61" s="9" t="s">
        <v>112</v>
      </c>
      <c r="AJ61" s="9" t="s">
        <v>113</v>
      </c>
      <c r="AK61" s="9">
        <v>77.680000000000007</v>
      </c>
      <c r="AL61" s="9">
        <v>77.56</v>
      </c>
      <c r="AM61" s="9">
        <v>0</v>
      </c>
      <c r="AN61" s="8" t="s">
        <v>81</v>
      </c>
      <c r="AO61" s="8" t="s">
        <v>81</v>
      </c>
      <c r="AP61" s="13">
        <v>7.81</v>
      </c>
      <c r="AQ61" s="13">
        <v>8.0399999999999991</v>
      </c>
      <c r="AR61" s="13">
        <v>7.4</v>
      </c>
      <c r="AS61" s="9">
        <v>23.25</v>
      </c>
      <c r="AT61" s="9">
        <v>7.75</v>
      </c>
      <c r="AU61" s="8" t="s">
        <v>114</v>
      </c>
      <c r="AV61" s="9">
        <v>0</v>
      </c>
      <c r="AW61" s="9">
        <v>0</v>
      </c>
      <c r="AX61" s="9" t="s">
        <v>83</v>
      </c>
      <c r="AY61" s="9" t="s">
        <v>83</v>
      </c>
      <c r="AZ61" s="9" t="s">
        <v>83</v>
      </c>
      <c r="BA61" s="9" t="s">
        <v>83</v>
      </c>
      <c r="BB61" s="8" t="s">
        <v>83</v>
      </c>
      <c r="BC61" s="8" t="s">
        <v>84</v>
      </c>
      <c r="BD61" s="8" t="s">
        <v>81</v>
      </c>
      <c r="BE61" s="8" t="s">
        <v>8414</v>
      </c>
      <c r="BF61" s="8" t="s">
        <v>8415</v>
      </c>
      <c r="BG61" s="8" t="s">
        <v>8416</v>
      </c>
      <c r="BH61" s="8" t="s">
        <v>88</v>
      </c>
      <c r="BI61" s="8" t="s">
        <v>89</v>
      </c>
      <c r="BJ61" s="8" t="s">
        <v>8417</v>
      </c>
      <c r="BK61" s="8" t="s">
        <v>8418</v>
      </c>
      <c r="BL61" s="8" t="s">
        <v>8419</v>
      </c>
      <c r="BM61" s="8" t="s">
        <v>2264</v>
      </c>
      <c r="BN61" s="8" t="s">
        <v>8420</v>
      </c>
      <c r="BO61" s="14" t="s">
        <v>8421</v>
      </c>
      <c r="BP61" s="14" t="s">
        <v>8422</v>
      </c>
      <c r="BQ61" s="14" t="s">
        <v>8423</v>
      </c>
      <c r="BR61" s="14" t="s">
        <v>8424</v>
      </c>
      <c r="BS61" s="8" t="s">
        <v>81</v>
      </c>
      <c r="BT61" s="8"/>
      <c r="BU61" s="3"/>
    </row>
    <row r="62" spans="1:73" ht="15.75" thickBot="1">
      <c r="A62" s="7">
        <v>11</v>
      </c>
      <c r="B62" s="7"/>
      <c r="C62" s="9" t="s">
        <v>8699</v>
      </c>
      <c r="D62" s="8" t="s">
        <v>8700</v>
      </c>
      <c r="E62" s="8" t="s">
        <v>11713</v>
      </c>
      <c r="F62" s="9" t="s">
        <v>2122</v>
      </c>
      <c r="G62" s="9">
        <v>20</v>
      </c>
      <c r="H62" s="8" t="s">
        <v>8701</v>
      </c>
      <c r="I62" s="8" t="s">
        <v>73</v>
      </c>
      <c r="J62" s="8" t="s">
        <v>8702</v>
      </c>
      <c r="K62" s="8" t="s">
        <v>8698</v>
      </c>
      <c r="L62" s="9">
        <v>9833865158</v>
      </c>
      <c r="M62" s="9">
        <v>9769636813</v>
      </c>
      <c r="N62" s="9" t="s">
        <v>8703</v>
      </c>
      <c r="O62" s="9">
        <v>538483592322</v>
      </c>
      <c r="P62" s="9" t="s">
        <v>134</v>
      </c>
      <c r="Q62" s="9" t="s">
        <v>530</v>
      </c>
      <c r="R62" s="11">
        <v>43282</v>
      </c>
      <c r="S62" s="9">
        <v>2021</v>
      </c>
      <c r="T62" s="8" t="s">
        <v>8704</v>
      </c>
      <c r="U62" s="9">
        <v>395</v>
      </c>
      <c r="V62" s="12">
        <v>79</v>
      </c>
      <c r="W62" s="9">
        <v>2015</v>
      </c>
      <c r="X62" s="9" t="s">
        <v>79</v>
      </c>
      <c r="Y62" s="8" t="s">
        <v>81</v>
      </c>
      <c r="Z62" s="9" t="s">
        <v>81</v>
      </c>
      <c r="AA62" s="12" t="s">
        <v>81</v>
      </c>
      <c r="AB62" s="9" t="s">
        <v>81</v>
      </c>
      <c r="AC62" s="9" t="s">
        <v>109</v>
      </c>
      <c r="AD62" s="8" t="s">
        <v>8705</v>
      </c>
      <c r="AE62" s="8" t="s">
        <v>3331</v>
      </c>
      <c r="AF62" s="9">
        <v>1478</v>
      </c>
      <c r="AG62" s="9">
        <v>92.38</v>
      </c>
      <c r="AH62" s="9">
        <v>2018</v>
      </c>
      <c r="AI62" s="9" t="s">
        <v>112</v>
      </c>
      <c r="AJ62" s="9" t="s">
        <v>113</v>
      </c>
      <c r="AK62" s="9">
        <v>77.930000000000007</v>
      </c>
      <c r="AL62" s="9">
        <v>77.66</v>
      </c>
      <c r="AM62" s="9">
        <v>0</v>
      </c>
      <c r="AN62" s="8" t="s">
        <v>81</v>
      </c>
      <c r="AO62" s="8" t="s">
        <v>81</v>
      </c>
      <c r="AP62" s="13">
        <v>7.133</v>
      </c>
      <c r="AQ62" s="13">
        <v>7.3330000000000002</v>
      </c>
      <c r="AR62" s="13">
        <v>7.3330000000000002</v>
      </c>
      <c r="AS62" s="9">
        <v>30.31</v>
      </c>
      <c r="AT62" s="9">
        <v>7.57</v>
      </c>
      <c r="AU62" s="8" t="s">
        <v>338</v>
      </c>
      <c r="AV62" s="9">
        <v>0</v>
      </c>
      <c r="AW62" s="9">
        <v>0</v>
      </c>
      <c r="AX62" s="9" t="s">
        <v>83</v>
      </c>
      <c r="AY62" s="9" t="s">
        <v>83</v>
      </c>
      <c r="AZ62" s="9" t="s">
        <v>83</v>
      </c>
      <c r="BA62" s="9" t="s">
        <v>83</v>
      </c>
      <c r="BB62" s="8" t="s">
        <v>83</v>
      </c>
      <c r="BC62" s="8" t="s">
        <v>84</v>
      </c>
      <c r="BD62" s="8" t="s">
        <v>81</v>
      </c>
      <c r="BE62" s="8" t="s">
        <v>8706</v>
      </c>
      <c r="BF62" s="8" t="s">
        <v>8707</v>
      </c>
      <c r="BG62" s="8" t="s">
        <v>8708</v>
      </c>
      <c r="BH62" s="8" t="s">
        <v>317</v>
      </c>
      <c r="BI62" s="8" t="s">
        <v>89</v>
      </c>
      <c r="BJ62" s="8" t="s">
        <v>81</v>
      </c>
      <c r="BK62" s="8" t="s">
        <v>8709</v>
      </c>
      <c r="BL62" s="8" t="s">
        <v>8710</v>
      </c>
      <c r="BM62" s="8" t="s">
        <v>81</v>
      </c>
      <c r="BN62" s="8" t="s">
        <v>8711</v>
      </c>
      <c r="BO62" s="14" t="s">
        <v>8712</v>
      </c>
      <c r="BP62" s="14" t="s">
        <v>8713</v>
      </c>
      <c r="BQ62" s="14" t="s">
        <v>8714</v>
      </c>
      <c r="BR62" s="14" t="s">
        <v>8715</v>
      </c>
      <c r="BS62" s="8" t="s">
        <v>8716</v>
      </c>
      <c r="BT62" s="13">
        <v>8.52</v>
      </c>
      <c r="BU62" s="3"/>
    </row>
    <row r="63" spans="1:73" ht="15.75" thickBot="1">
      <c r="A63" s="7">
        <v>12</v>
      </c>
      <c r="B63" s="7"/>
      <c r="C63" s="9" t="s">
        <v>4783</v>
      </c>
      <c r="D63" s="8" t="s">
        <v>4784</v>
      </c>
      <c r="E63" s="8" t="s">
        <v>11713</v>
      </c>
      <c r="F63" s="9" t="s">
        <v>2863</v>
      </c>
      <c r="G63" s="9">
        <v>20</v>
      </c>
      <c r="H63" s="8" t="s">
        <v>4785</v>
      </c>
      <c r="I63" s="8" t="s">
        <v>4785</v>
      </c>
      <c r="J63" s="8" t="s">
        <v>4786</v>
      </c>
      <c r="K63" s="8" t="s">
        <v>4782</v>
      </c>
      <c r="L63" s="9">
        <v>9137170939</v>
      </c>
      <c r="M63" s="9">
        <v>9137170939</v>
      </c>
      <c r="N63" s="9" t="s">
        <v>4787</v>
      </c>
      <c r="O63" s="9">
        <v>782197467098</v>
      </c>
      <c r="P63" s="9" t="s">
        <v>4788</v>
      </c>
      <c r="Q63" s="9" t="s">
        <v>530</v>
      </c>
      <c r="R63" s="11">
        <v>43282</v>
      </c>
      <c r="S63" s="9">
        <v>2021</v>
      </c>
      <c r="T63" s="8" t="s">
        <v>4789</v>
      </c>
      <c r="U63" s="9">
        <v>386</v>
      </c>
      <c r="V63" s="12">
        <v>77.2</v>
      </c>
      <c r="W63" s="9">
        <v>2015</v>
      </c>
      <c r="X63" s="9" t="s">
        <v>79</v>
      </c>
      <c r="Y63" s="8" t="s">
        <v>4788</v>
      </c>
      <c r="Z63" s="9" t="s">
        <v>4788</v>
      </c>
      <c r="AA63" s="12" t="s">
        <v>81</v>
      </c>
      <c r="AB63" s="9" t="s">
        <v>295</v>
      </c>
      <c r="AC63" s="9" t="s">
        <v>109</v>
      </c>
      <c r="AD63" s="8" t="s">
        <v>4790</v>
      </c>
      <c r="AE63" s="8" t="s">
        <v>4791</v>
      </c>
      <c r="AF63" s="9">
        <v>628</v>
      </c>
      <c r="AG63" s="9">
        <v>78.5</v>
      </c>
      <c r="AH63" s="9">
        <v>2018</v>
      </c>
      <c r="AI63" s="9" t="s">
        <v>112</v>
      </c>
      <c r="AJ63" s="9" t="s">
        <v>113</v>
      </c>
      <c r="AK63" s="9">
        <v>1228</v>
      </c>
      <c r="AL63" s="9">
        <v>76.75</v>
      </c>
      <c r="AM63" s="9">
        <v>1</v>
      </c>
      <c r="AN63" s="8" t="s">
        <v>295</v>
      </c>
      <c r="AO63" s="8" t="s">
        <v>295</v>
      </c>
      <c r="AP63" s="13">
        <v>5.46</v>
      </c>
      <c r="AQ63" s="13">
        <v>7.07</v>
      </c>
      <c r="AR63" s="13">
        <v>7.2</v>
      </c>
      <c r="AS63" s="9">
        <v>28.33</v>
      </c>
      <c r="AT63" s="9">
        <v>7.08</v>
      </c>
      <c r="AU63" s="8" t="s">
        <v>338</v>
      </c>
      <c r="AV63" s="9">
        <v>0</v>
      </c>
      <c r="AW63" s="9">
        <v>0</v>
      </c>
      <c r="AX63" s="9" t="s">
        <v>83</v>
      </c>
      <c r="AY63" s="9" t="s">
        <v>83</v>
      </c>
      <c r="AZ63" s="9" t="s">
        <v>83</v>
      </c>
      <c r="BA63" s="9" t="s">
        <v>83</v>
      </c>
      <c r="BB63" s="8" t="s">
        <v>83</v>
      </c>
      <c r="BC63" s="8" t="s">
        <v>84</v>
      </c>
      <c r="BD63" s="8" t="s">
        <v>295</v>
      </c>
      <c r="BE63" s="8" t="s">
        <v>4792</v>
      </c>
      <c r="BF63" s="8" t="s">
        <v>86</v>
      </c>
      <c r="BG63" s="8" t="s">
        <v>4793</v>
      </c>
      <c r="BH63" s="8" t="s">
        <v>86</v>
      </c>
      <c r="BI63" s="8" t="s">
        <v>89</v>
      </c>
      <c r="BJ63" s="8" t="s">
        <v>4794</v>
      </c>
      <c r="BK63" s="8" t="s">
        <v>4795</v>
      </c>
      <c r="BL63" s="8" t="s">
        <v>4796</v>
      </c>
      <c r="BM63" s="8" t="s">
        <v>4797</v>
      </c>
      <c r="BN63" s="8" t="s">
        <v>4798</v>
      </c>
      <c r="BO63" s="14" t="s">
        <v>4799</v>
      </c>
      <c r="BP63" s="14" t="s">
        <v>4800</v>
      </c>
      <c r="BQ63" s="14" t="s">
        <v>4801</v>
      </c>
      <c r="BR63" s="14" t="s">
        <v>4802</v>
      </c>
      <c r="BS63" s="8" t="s">
        <v>4803</v>
      </c>
      <c r="BT63" s="13">
        <v>8.6</v>
      </c>
      <c r="BU63" s="3"/>
    </row>
    <row r="64" spans="1:73" ht="15.75" thickBot="1">
      <c r="A64" s="7">
        <v>13</v>
      </c>
      <c r="B64" s="7"/>
      <c r="C64" s="9" t="s">
        <v>1640</v>
      </c>
      <c r="D64" s="8" t="s">
        <v>1641</v>
      </c>
      <c r="E64" s="8" t="s">
        <v>11713</v>
      </c>
      <c r="F64" s="9" t="s">
        <v>1642</v>
      </c>
      <c r="G64" s="9">
        <v>23</v>
      </c>
      <c r="H64" s="8" t="s">
        <v>1643</v>
      </c>
      <c r="I64" s="8" t="s">
        <v>1644</v>
      </c>
      <c r="J64" s="8" t="s">
        <v>1645</v>
      </c>
      <c r="K64" s="8" t="s">
        <v>1639</v>
      </c>
      <c r="L64" s="9">
        <v>8928399129</v>
      </c>
      <c r="M64" s="9">
        <v>9145560025</v>
      </c>
      <c r="N64" s="9" t="s">
        <v>1646</v>
      </c>
      <c r="O64" s="9">
        <v>494067767064</v>
      </c>
      <c r="P64" s="9" t="s">
        <v>81</v>
      </c>
      <c r="Q64" s="9" t="s">
        <v>530</v>
      </c>
      <c r="R64" s="9" t="s">
        <v>1647</v>
      </c>
      <c r="S64" s="9">
        <v>2021</v>
      </c>
      <c r="T64" s="8" t="s">
        <v>1648</v>
      </c>
      <c r="U64" s="9">
        <v>347</v>
      </c>
      <c r="V64" s="12">
        <v>69.400000000000006</v>
      </c>
      <c r="W64" s="9">
        <v>2013</v>
      </c>
      <c r="X64" s="9" t="s">
        <v>79</v>
      </c>
      <c r="Y64" s="8" t="s">
        <v>1649</v>
      </c>
      <c r="Z64" s="9">
        <v>419</v>
      </c>
      <c r="AA64" s="12">
        <v>64.459999999999994</v>
      </c>
      <c r="AB64" s="9">
        <v>2015</v>
      </c>
      <c r="AC64" s="9" t="s">
        <v>79</v>
      </c>
      <c r="AD64" s="8" t="s">
        <v>1650</v>
      </c>
      <c r="AE64" s="8" t="s">
        <v>336</v>
      </c>
      <c r="AF64" s="9">
        <v>601</v>
      </c>
      <c r="AG64" s="9">
        <v>75.13</v>
      </c>
      <c r="AH64" s="9">
        <v>2018</v>
      </c>
      <c r="AI64" s="9" t="s">
        <v>944</v>
      </c>
      <c r="AJ64" s="9" t="s">
        <v>113</v>
      </c>
      <c r="AK64" s="9">
        <v>65.099999999999994</v>
      </c>
      <c r="AL64" s="9">
        <v>67.569999999999993</v>
      </c>
      <c r="AM64" s="9">
        <v>1</v>
      </c>
      <c r="AN64" s="8" t="s">
        <v>295</v>
      </c>
      <c r="AO64" s="8" t="s">
        <v>81</v>
      </c>
      <c r="AP64" s="13">
        <v>5.88</v>
      </c>
      <c r="AQ64" s="13">
        <v>6.56</v>
      </c>
      <c r="AR64" s="13">
        <v>5.7</v>
      </c>
      <c r="AS64" s="9">
        <v>18.14</v>
      </c>
      <c r="AT64" s="9">
        <v>6.04</v>
      </c>
      <c r="AU64" s="8" t="s">
        <v>114</v>
      </c>
      <c r="AV64" s="9">
        <v>0</v>
      </c>
      <c r="AW64" s="9">
        <v>1</v>
      </c>
      <c r="AX64" s="9" t="s">
        <v>83</v>
      </c>
      <c r="AY64" s="9" t="s">
        <v>83</v>
      </c>
      <c r="AZ64" s="9" t="s">
        <v>83</v>
      </c>
      <c r="BA64" s="9" t="s">
        <v>83</v>
      </c>
      <c r="BB64" s="8" t="s">
        <v>83</v>
      </c>
      <c r="BC64" s="8" t="s">
        <v>84</v>
      </c>
      <c r="BD64" s="8" t="s">
        <v>81</v>
      </c>
      <c r="BE64" s="8" t="s">
        <v>1651</v>
      </c>
      <c r="BF64" s="8" t="s">
        <v>1652</v>
      </c>
      <c r="BG64" s="8" t="s">
        <v>1653</v>
      </c>
      <c r="BH64" s="8" t="s">
        <v>88</v>
      </c>
      <c r="BI64" s="8" t="s">
        <v>89</v>
      </c>
      <c r="BJ64" s="8" t="s">
        <v>81</v>
      </c>
      <c r="BK64" s="8" t="s">
        <v>1654</v>
      </c>
      <c r="BL64" s="8" t="s">
        <v>1655</v>
      </c>
      <c r="BM64" s="8" t="s">
        <v>1656</v>
      </c>
      <c r="BN64" s="8" t="s">
        <v>1657</v>
      </c>
      <c r="BO64" s="14" t="s">
        <v>1658</v>
      </c>
      <c r="BP64" s="14" t="s">
        <v>1659</v>
      </c>
      <c r="BQ64" s="14" t="s">
        <v>1660</v>
      </c>
      <c r="BR64" s="14" t="s">
        <v>1661</v>
      </c>
      <c r="BS64" s="8" t="s">
        <v>81</v>
      </c>
      <c r="BT64" s="8"/>
      <c r="BU64" s="3"/>
    </row>
    <row r="65" spans="1:73">
      <c r="A65" s="7">
        <v>14</v>
      </c>
      <c r="B65" s="7"/>
      <c r="C65" s="50" t="s">
        <v>12355</v>
      </c>
      <c r="D65" s="56" t="s">
        <v>12347</v>
      </c>
      <c r="E65" s="8" t="s">
        <v>11713</v>
      </c>
      <c r="F65" s="50" t="s">
        <v>12409</v>
      </c>
      <c r="G65" s="50">
        <v>22</v>
      </c>
      <c r="H65" s="61" t="s">
        <v>12441</v>
      </c>
      <c r="I65" s="61" t="s">
        <v>12441</v>
      </c>
      <c r="J65" s="61" t="s">
        <v>12442</v>
      </c>
      <c r="K65" s="61" t="s">
        <v>12348</v>
      </c>
      <c r="L65" s="50">
        <v>8999110528</v>
      </c>
      <c r="M65" s="50">
        <v>9762733031</v>
      </c>
      <c r="N65" s="62" t="s">
        <v>12443</v>
      </c>
      <c r="O65" s="62">
        <v>376948573122</v>
      </c>
      <c r="P65" s="63"/>
      <c r="Q65" s="9" t="s">
        <v>530</v>
      </c>
      <c r="R65" s="62">
        <v>2018</v>
      </c>
      <c r="S65" s="62">
        <v>2021</v>
      </c>
      <c r="T65" s="63" t="s">
        <v>12444</v>
      </c>
      <c r="U65" s="62">
        <v>425</v>
      </c>
      <c r="V65" s="62">
        <v>85</v>
      </c>
      <c r="W65" s="62">
        <v>2014</v>
      </c>
      <c r="X65" s="63" t="s">
        <v>12416</v>
      </c>
      <c r="Y65" s="63" t="s">
        <v>81</v>
      </c>
      <c r="Z65" s="62" t="s">
        <v>81</v>
      </c>
      <c r="AA65" s="62" t="s">
        <v>81</v>
      </c>
      <c r="AB65" s="62" t="s">
        <v>81</v>
      </c>
      <c r="AC65" s="63" t="s">
        <v>81</v>
      </c>
      <c r="AD65" s="63" t="s">
        <v>12445</v>
      </c>
      <c r="AE65" s="63" t="s">
        <v>163</v>
      </c>
      <c r="AF65" s="62">
        <v>941</v>
      </c>
      <c r="AG65" s="62">
        <v>89.62</v>
      </c>
      <c r="AH65" s="62">
        <v>2018</v>
      </c>
      <c r="AI65" s="62">
        <v>4</v>
      </c>
      <c r="AJ65" s="9" t="s">
        <v>113</v>
      </c>
      <c r="AK65" s="62">
        <v>82.23</v>
      </c>
      <c r="AL65" s="62">
        <v>83.94</v>
      </c>
      <c r="AM65" s="62">
        <v>0</v>
      </c>
      <c r="AN65" s="62"/>
      <c r="AO65" s="62"/>
      <c r="AP65" s="62">
        <v>8.19</v>
      </c>
      <c r="AQ65" s="62">
        <v>9.56</v>
      </c>
      <c r="AR65" s="62">
        <v>8.59</v>
      </c>
      <c r="AS65" s="50">
        <v>36.340000000000003</v>
      </c>
      <c r="AT65" s="50"/>
      <c r="AU65" s="50">
        <v>0</v>
      </c>
      <c r="AV65" s="50">
        <v>0</v>
      </c>
      <c r="AW65" s="50"/>
      <c r="AX65" s="50"/>
      <c r="AY65" s="50">
        <v>0</v>
      </c>
      <c r="AZ65" s="50">
        <v>0</v>
      </c>
      <c r="BA65" s="50" t="s">
        <v>3203</v>
      </c>
      <c r="BB65" s="50" t="s">
        <v>3203</v>
      </c>
      <c r="BC65" s="61" t="s">
        <v>81</v>
      </c>
      <c r="BD65" s="61" t="s">
        <v>12447</v>
      </c>
      <c r="BE65" s="61" t="s">
        <v>358</v>
      </c>
      <c r="BF65" s="61" t="s">
        <v>12448</v>
      </c>
      <c r="BG65" s="61" t="s">
        <v>88</v>
      </c>
      <c r="BH65" s="61" t="s">
        <v>12422</v>
      </c>
      <c r="BI65" s="56" t="s">
        <v>12449</v>
      </c>
      <c r="BJ65" s="61" t="s">
        <v>12450</v>
      </c>
      <c r="BK65" s="61"/>
      <c r="BL65" s="61" t="s">
        <v>12451</v>
      </c>
      <c r="BM65" s="61" t="s">
        <v>12452</v>
      </c>
      <c r="BN65" s="65" t="s">
        <v>12453</v>
      </c>
      <c r="BO65" s="65" t="s">
        <v>12454</v>
      </c>
      <c r="BP65" s="65" t="s">
        <v>12455</v>
      </c>
      <c r="BQ65" s="65" t="s">
        <v>12456</v>
      </c>
      <c r="BR65" s="61"/>
      <c r="BS65" s="61"/>
      <c r="BT65" s="56"/>
      <c r="BU65" s="64"/>
    </row>
  </sheetData>
  <sortState ref="A55:BV66">
    <sortCondition descending="1" ref="AT55:AT66"/>
  </sortState>
  <hyperlinks>
    <hyperlink ref="BO10" r:id="rId1"/>
    <hyperlink ref="BP10" r:id="rId2"/>
    <hyperlink ref="BQ10" r:id="rId3"/>
    <hyperlink ref="BR10" r:id="rId4"/>
    <hyperlink ref="BO4" r:id="rId5"/>
    <hyperlink ref="BP4" r:id="rId6"/>
    <hyperlink ref="BQ4" r:id="rId7"/>
    <hyperlink ref="BR4" r:id="rId8" display="http://linkedin.com/in/ganesh-moota-11062000/"/>
    <hyperlink ref="BS4" r:id="rId9"/>
    <hyperlink ref="BO41" r:id="rId10"/>
    <hyperlink ref="BP41" r:id="rId11"/>
    <hyperlink ref="BQ41" r:id="rId12"/>
    <hyperlink ref="BR41" r:id="rId13"/>
    <hyperlink ref="BO20" r:id="rId14"/>
    <hyperlink ref="BP20" r:id="rId15"/>
    <hyperlink ref="BQ20" r:id="rId16"/>
    <hyperlink ref="BR20" r:id="rId17"/>
    <hyperlink ref="BO54" r:id="rId18"/>
    <hyperlink ref="BP54" r:id="rId19"/>
    <hyperlink ref="BQ54" r:id="rId20"/>
    <hyperlink ref="BR54" r:id="rId21"/>
    <hyperlink ref="BO35" r:id="rId22"/>
    <hyperlink ref="BP35" r:id="rId23"/>
    <hyperlink ref="BQ35" r:id="rId24"/>
    <hyperlink ref="BR35" r:id="rId25"/>
    <hyperlink ref="BO11" r:id="rId26"/>
    <hyperlink ref="BP11" r:id="rId27"/>
    <hyperlink ref="BQ11" r:id="rId28"/>
    <hyperlink ref="BR11" r:id="rId29"/>
    <hyperlink ref="BO53" r:id="rId30"/>
    <hyperlink ref="BP53" r:id="rId31"/>
    <hyperlink ref="BR53" r:id="rId32"/>
    <hyperlink ref="BO21" r:id="rId33"/>
    <hyperlink ref="BP21" r:id="rId34"/>
    <hyperlink ref="BQ21" r:id="rId35"/>
    <hyperlink ref="BR21" r:id="rId36"/>
    <hyperlink ref="BO18" r:id="rId37"/>
    <hyperlink ref="BP18" r:id="rId38"/>
    <hyperlink ref="BR18" r:id="rId39" display="http://inkedin.com/in/sayali-chaudhari-14ab7a1b2"/>
    <hyperlink ref="BO45" r:id="rId40"/>
    <hyperlink ref="BP45" r:id="rId41"/>
    <hyperlink ref="BO37" r:id="rId42"/>
    <hyperlink ref="BP37" r:id="rId43"/>
    <hyperlink ref="BQ37" r:id="rId44"/>
    <hyperlink ref="BR37" r:id="rId45"/>
    <hyperlink ref="BO36" r:id="rId46"/>
    <hyperlink ref="BP36" r:id="rId47"/>
    <hyperlink ref="BQ36" r:id="rId48"/>
    <hyperlink ref="BR36" r:id="rId49" display="http://www.linkedin.com/in/harshal-pawaskar-482898192"/>
    <hyperlink ref="BO59" r:id="rId50"/>
    <hyperlink ref="BP59" r:id="rId51"/>
    <hyperlink ref="BQ59" r:id="rId52"/>
    <hyperlink ref="BR59" r:id="rId53"/>
    <hyperlink ref="BO52" r:id="rId54"/>
    <hyperlink ref="BP52" r:id="rId55"/>
    <hyperlink ref="BQ52" r:id="rId56"/>
    <hyperlink ref="BR52" r:id="rId57" display="http://www.linkedin.com/in/pradnyadeshmukh1009"/>
    <hyperlink ref="BO47" r:id="rId58"/>
    <hyperlink ref="BP47" r:id="rId59"/>
    <hyperlink ref="BQ47" r:id="rId60"/>
    <hyperlink ref="BR47" r:id="rId61"/>
    <hyperlink ref="BO16" r:id="rId62"/>
    <hyperlink ref="BP16" r:id="rId63"/>
    <hyperlink ref="BQ16" r:id="rId64"/>
    <hyperlink ref="BR16" r:id="rId65" display="http://www.linkedin.com/in/mohammad-younus-jameel"/>
    <hyperlink ref="BO28" r:id="rId66"/>
    <hyperlink ref="BP28" r:id="rId67"/>
    <hyperlink ref="BQ28" r:id="rId68" display="http://facebook.com/rahul.jawale.12979"/>
    <hyperlink ref="BR28" r:id="rId69" display="http://www.linkedin.com/in/rahul-jawale-984415192"/>
    <hyperlink ref="BO29" r:id="rId70"/>
    <hyperlink ref="BP29" r:id="rId71"/>
    <hyperlink ref="BQ29" r:id="rId72"/>
    <hyperlink ref="BR29" r:id="rId73" display="http://www.linkedin.com/in/manasi-gosavi-7353a11a4"/>
    <hyperlink ref="BO7" r:id="rId74"/>
    <hyperlink ref="BP7" r:id="rId75"/>
    <hyperlink ref="BQ7" r:id="rId76"/>
    <hyperlink ref="BR7" r:id="rId77"/>
    <hyperlink ref="BO19" r:id="rId78"/>
    <hyperlink ref="BP19" r:id="rId79"/>
    <hyperlink ref="BQ19" r:id="rId80"/>
    <hyperlink ref="BR19" r:id="rId81" display="http://www.linkedin.com/in/siddhesh-pawar-09b9b81a8"/>
    <hyperlink ref="BO15" r:id="rId82"/>
    <hyperlink ref="BP15" r:id="rId83"/>
    <hyperlink ref="BQ15" r:id="rId84"/>
    <hyperlink ref="BR15" r:id="rId85"/>
    <hyperlink ref="BO9" r:id="rId86"/>
    <hyperlink ref="BP9" r:id="rId87"/>
    <hyperlink ref="BR9" r:id="rId88"/>
    <hyperlink ref="BO14" r:id="rId89"/>
    <hyperlink ref="BP14" r:id="rId90"/>
    <hyperlink ref="BQ14" r:id="rId91"/>
    <hyperlink ref="BR14" r:id="rId92"/>
    <hyperlink ref="BO31" r:id="rId93"/>
    <hyperlink ref="BP31" r:id="rId94"/>
    <hyperlink ref="BQ31" r:id="rId95"/>
    <hyperlink ref="BR31" r:id="rId96"/>
    <hyperlink ref="BO3" r:id="rId97"/>
    <hyperlink ref="BP3" r:id="rId98"/>
    <hyperlink ref="BQ3" r:id="rId99"/>
    <hyperlink ref="BR3" r:id="rId100"/>
    <hyperlink ref="BO12" r:id="rId101"/>
    <hyperlink ref="BP12" r:id="rId102"/>
    <hyperlink ref="BQ12" r:id="rId103"/>
    <hyperlink ref="BR12" r:id="rId104"/>
    <hyperlink ref="BO62" r:id="rId105"/>
    <hyperlink ref="BP62" r:id="rId106"/>
    <hyperlink ref="BQ62" r:id="rId107"/>
    <hyperlink ref="BR62" r:id="rId108"/>
    <hyperlink ref="BO46" r:id="rId109"/>
    <hyperlink ref="BP46" r:id="rId110"/>
    <hyperlink ref="BQ46" r:id="rId111"/>
    <hyperlink ref="BR46" r:id="rId112"/>
    <hyperlink ref="BO56" r:id="rId113"/>
    <hyperlink ref="BP56" r:id="rId114"/>
    <hyperlink ref="BR56" r:id="rId115"/>
    <hyperlink ref="BO58" r:id="rId116"/>
    <hyperlink ref="BP58" r:id="rId117"/>
    <hyperlink ref="BQ58" r:id="rId118"/>
    <hyperlink ref="BR58" r:id="rId119"/>
    <hyperlink ref="BO27" r:id="rId120"/>
    <hyperlink ref="BP27" r:id="rId121"/>
    <hyperlink ref="BQ27" r:id="rId122"/>
    <hyperlink ref="BR27" r:id="rId123"/>
    <hyperlink ref="BO8" r:id="rId124"/>
    <hyperlink ref="BP8" r:id="rId125"/>
    <hyperlink ref="BQ8" r:id="rId126"/>
    <hyperlink ref="BR8" r:id="rId127"/>
    <hyperlink ref="BO33" r:id="rId128"/>
    <hyperlink ref="BP33" r:id="rId129"/>
    <hyperlink ref="BQ33" r:id="rId130"/>
    <hyperlink ref="BR33" r:id="rId131"/>
    <hyperlink ref="BO38" r:id="rId132"/>
    <hyperlink ref="BP38" r:id="rId133"/>
    <hyperlink ref="BQ38" r:id="rId134"/>
    <hyperlink ref="BR38" r:id="rId135"/>
    <hyperlink ref="BO23" r:id="rId136"/>
    <hyperlink ref="BP23" r:id="rId137"/>
    <hyperlink ref="BQ23" r:id="rId138" display="http://www.facebook.com/nihar.koli.9"/>
    <hyperlink ref="BR23" r:id="rId139"/>
    <hyperlink ref="BO2" r:id="rId140"/>
    <hyperlink ref="BP2" r:id="rId141"/>
    <hyperlink ref="BQ2" r:id="rId142"/>
    <hyperlink ref="BR2" r:id="rId143"/>
    <hyperlink ref="BO17" r:id="rId144"/>
    <hyperlink ref="BP17" r:id="rId145"/>
    <hyperlink ref="BQ17" r:id="rId146"/>
    <hyperlink ref="BR17" r:id="rId147"/>
    <hyperlink ref="BO34" r:id="rId148"/>
    <hyperlink ref="BP34" r:id="rId149"/>
    <hyperlink ref="BQ34" r:id="rId150"/>
    <hyperlink ref="BR34" r:id="rId151"/>
    <hyperlink ref="BO43" r:id="rId152"/>
    <hyperlink ref="BP43" r:id="rId153"/>
    <hyperlink ref="BQ43" r:id="rId154"/>
    <hyperlink ref="BR43" r:id="rId155"/>
    <hyperlink ref="BO57" r:id="rId156"/>
    <hyperlink ref="BP57" r:id="rId157"/>
    <hyperlink ref="BQ57" r:id="rId158"/>
    <hyperlink ref="BR57" r:id="rId159"/>
    <hyperlink ref="BO5" r:id="rId160"/>
    <hyperlink ref="BP5" r:id="rId161"/>
    <hyperlink ref="BQ5" r:id="rId162"/>
    <hyperlink ref="BR5" r:id="rId163" display="http://linkedin.com/in/akankshan/"/>
    <hyperlink ref="BO24" r:id="rId164"/>
    <hyperlink ref="BP24" r:id="rId165"/>
    <hyperlink ref="BQ24" r:id="rId166"/>
    <hyperlink ref="BR24" r:id="rId167"/>
    <hyperlink ref="BO55" r:id="rId168"/>
    <hyperlink ref="BP55" r:id="rId169"/>
    <hyperlink ref="BQ55" r:id="rId170"/>
    <hyperlink ref="BR55" r:id="rId171"/>
    <hyperlink ref="BO44" r:id="rId172"/>
    <hyperlink ref="BP44" r:id="rId173"/>
    <hyperlink ref="BQ44" r:id="rId174"/>
    <hyperlink ref="BR44" r:id="rId175"/>
    <hyperlink ref="BO6" r:id="rId176"/>
    <hyperlink ref="BP6" r:id="rId177"/>
    <hyperlink ref="BR6" r:id="rId178" display="http://linkedin.com/in/snigdha-ranjith"/>
    <hyperlink ref="BO22" r:id="rId179"/>
    <hyperlink ref="BP22" r:id="rId180"/>
    <hyperlink ref="BQ22" r:id="rId181"/>
    <hyperlink ref="BR22" r:id="rId182"/>
    <hyperlink ref="BO26" r:id="rId183"/>
    <hyperlink ref="BP26" r:id="rId184"/>
    <hyperlink ref="BQ26" r:id="rId185"/>
    <hyperlink ref="BR26" r:id="rId186"/>
    <hyperlink ref="BO63" r:id="rId187"/>
    <hyperlink ref="BP63" r:id="rId188"/>
    <hyperlink ref="BQ63" r:id="rId189"/>
    <hyperlink ref="BR63" r:id="rId190"/>
    <hyperlink ref="BO61" r:id="rId191"/>
    <hyperlink ref="BP61" r:id="rId192"/>
    <hyperlink ref="BQ61" r:id="rId193"/>
    <hyperlink ref="BR61" r:id="rId194"/>
    <hyperlink ref="BO25" r:id="rId195"/>
    <hyperlink ref="BP25" r:id="rId196"/>
    <hyperlink ref="BR25" r:id="rId197" display="http://www.linkedin.com/in/pravina-bhalerao-a3093216b"/>
    <hyperlink ref="BO39" r:id="rId198"/>
    <hyperlink ref="BP39" r:id="rId199"/>
    <hyperlink ref="BQ39" r:id="rId200"/>
    <hyperlink ref="BR39" r:id="rId201" display="https://www.linkedin.com/in/sebastin-benjamin-36677b188"/>
    <hyperlink ref="BO60" r:id="rId202"/>
    <hyperlink ref="BP60" r:id="rId203"/>
    <hyperlink ref="BQ60" r:id="rId204"/>
    <hyperlink ref="BR60" r:id="rId205"/>
    <hyperlink ref="BO13" r:id="rId206"/>
    <hyperlink ref="BP13" r:id="rId207"/>
    <hyperlink ref="BQ13" r:id="rId208"/>
    <hyperlink ref="BR13" r:id="rId209" display="http://www.linkedin.com/in/sourabh-pardeshi-5a95b6181"/>
    <hyperlink ref="BO40" r:id="rId210"/>
    <hyperlink ref="BP40" r:id="rId211"/>
    <hyperlink ref="BQ40" r:id="rId212"/>
    <hyperlink ref="BR40" r:id="rId213" display="http://www.linkedin.com/in/akash-hamare-29b9b4160"/>
    <hyperlink ref="BO32" r:id="rId214"/>
    <hyperlink ref="BP32" r:id="rId215"/>
    <hyperlink ref="BQ32" r:id="rId216"/>
    <hyperlink ref="BR32" r:id="rId217"/>
    <hyperlink ref="BO30" r:id="rId218"/>
    <hyperlink ref="BP30" r:id="rId219"/>
    <hyperlink ref="BQ30" r:id="rId220"/>
    <hyperlink ref="BR30" r:id="rId221"/>
    <hyperlink ref="BO42" r:id="rId222"/>
    <hyperlink ref="BP42" r:id="rId223"/>
    <hyperlink ref="BQ42" r:id="rId224"/>
    <hyperlink ref="BR42" r:id="rId225"/>
    <hyperlink ref="BN48" r:id="rId226"/>
    <hyperlink ref="BO48" r:id="rId227"/>
    <hyperlink ref="BQ48" r:id="rId228"/>
    <hyperlink ref="BO50" r:id="rId229"/>
    <hyperlink ref="BO64" r:id="rId230"/>
    <hyperlink ref="BP64" r:id="rId231"/>
    <hyperlink ref="BQ64" r:id="rId232"/>
    <hyperlink ref="BR64" r:id="rId233"/>
    <hyperlink ref="BN65" r:id="rId234"/>
    <hyperlink ref="BO65" r:id="rId235"/>
    <hyperlink ref="BP65" r:id="rId236"/>
    <hyperlink ref="BQ65" r:id="rId237"/>
    <hyperlink ref="BO49" r:id="rId238"/>
    <hyperlink ref="BQ49" r:id="rId239"/>
    <hyperlink ref="BQ51" r:id="rId240"/>
    <hyperlink ref="BR51" r:id="rId241"/>
  </hyperlinks>
  <pageMargins left="0.7" right="0.7" top="0.75" bottom="0.75" header="0.3" footer="0.3"/>
  <drawing r:id="rId24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U66"/>
  <sheetViews>
    <sheetView topLeftCell="A47" workbookViewId="0">
      <selection activeCell="M59" sqref="M59"/>
    </sheetView>
  </sheetViews>
  <sheetFormatPr defaultRowHeight="15"/>
  <cols>
    <col min="1" max="1" width="6.85546875" bestFit="1" customWidth="1"/>
    <col min="2" max="2" width="30.7109375" customWidth="1"/>
    <col min="3" max="3" width="11.28515625" bestFit="1" customWidth="1"/>
    <col min="4" max="4" width="34.5703125" bestFit="1" customWidth="1"/>
    <col min="5" max="5" width="34.5703125" customWidth="1"/>
    <col min="6" max="6" width="15.28515625" bestFit="1" customWidth="1"/>
    <col min="7" max="7" width="4.85546875" bestFit="1" customWidth="1"/>
    <col min="8" max="9" width="139.42578125" bestFit="1" customWidth="1"/>
    <col min="10" max="10" width="27.42578125" bestFit="1" customWidth="1"/>
    <col min="11" max="11" width="31.14062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61.140625" bestFit="1" customWidth="1"/>
    <col min="21" max="21" width="12.140625" bestFit="1" customWidth="1"/>
    <col min="22" max="22" width="6.85546875" bestFit="1" customWidth="1"/>
    <col min="23" max="23" width="22.85546875" bestFit="1" customWidth="1"/>
    <col min="24" max="24" width="29.28515625" bestFit="1" customWidth="1"/>
    <col min="25" max="25" width="65.28515625" bestFit="1" customWidth="1"/>
    <col min="26" max="26" width="12.140625" bestFit="1" customWidth="1"/>
    <col min="27" max="27" width="54.5703125" bestFit="1" customWidth="1"/>
    <col min="28" max="28" width="22.85546875" bestFit="1" customWidth="1"/>
    <col min="29" max="29" width="29.28515625" bestFit="1" customWidth="1"/>
    <col min="30" max="30" width="43.42578125" bestFit="1" customWidth="1"/>
    <col min="31" max="31" width="42.14062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2.85546875" bestFit="1" customWidth="1"/>
    <col min="57" max="57" width="29.42578125" bestFit="1" customWidth="1"/>
    <col min="58" max="58" width="41.85546875" bestFit="1" customWidth="1"/>
    <col min="59" max="59" width="31.28515625" bestFit="1" customWidth="1"/>
    <col min="60" max="60" width="57" bestFit="1" customWidth="1"/>
    <col min="61" max="61" width="38.7109375" bestFit="1" customWidth="1"/>
    <col min="62" max="62" width="255.7109375" bestFit="1" customWidth="1"/>
    <col min="63" max="63" width="252.140625" bestFit="1" customWidth="1"/>
    <col min="64" max="65" width="255.7109375" bestFit="1" customWidth="1"/>
    <col min="66" max="66" width="108" bestFit="1" customWidth="1"/>
    <col min="67" max="67" width="73.140625" bestFit="1" customWidth="1"/>
    <col min="68" max="68" width="72.85546875" bestFit="1" customWidth="1"/>
    <col min="69" max="69" width="255.7109375" bestFit="1" customWidth="1"/>
    <col min="70" max="70" width="60.28515625" bestFit="1" customWidth="1"/>
    <col min="71" max="71" width="88.140625" bestFit="1" customWidth="1"/>
    <col min="72" max="72" width="14.85546875" bestFit="1" customWidth="1"/>
  </cols>
  <sheetData>
    <row r="1" spans="1:73" ht="15.75" thickBot="1">
      <c r="A1" s="4" t="s">
        <v>11704</v>
      </c>
      <c r="B1" s="17"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7">
        <v>1</v>
      </c>
      <c r="B2" s="7"/>
      <c r="C2" s="9" t="s">
        <v>9626</v>
      </c>
      <c r="D2" s="8" t="s">
        <v>9627</v>
      </c>
      <c r="E2" s="8" t="s">
        <v>11712</v>
      </c>
      <c r="F2" s="9" t="s">
        <v>9628</v>
      </c>
      <c r="G2" s="9">
        <v>20</v>
      </c>
      <c r="H2" s="8" t="s">
        <v>9629</v>
      </c>
      <c r="I2" s="8" t="s">
        <v>73</v>
      </c>
      <c r="J2" s="8" t="s">
        <v>9630</v>
      </c>
      <c r="K2" s="8" t="s">
        <v>9625</v>
      </c>
      <c r="L2" s="9">
        <v>7977395606</v>
      </c>
      <c r="M2" s="9">
        <v>8425070457</v>
      </c>
      <c r="N2" s="9" t="s">
        <v>134</v>
      </c>
      <c r="O2" s="9">
        <v>650161986158</v>
      </c>
      <c r="P2" s="9" t="s">
        <v>9631</v>
      </c>
      <c r="Q2" s="9" t="s">
        <v>274</v>
      </c>
      <c r="R2" s="11">
        <v>42917</v>
      </c>
      <c r="S2" s="9">
        <v>2021</v>
      </c>
      <c r="T2" s="8" t="s">
        <v>9632</v>
      </c>
      <c r="U2" s="9">
        <v>473</v>
      </c>
      <c r="V2" s="12">
        <v>94.6</v>
      </c>
      <c r="W2" s="9">
        <v>2015</v>
      </c>
      <c r="X2" s="9" t="s">
        <v>79</v>
      </c>
      <c r="Y2" s="8" t="s">
        <v>9633</v>
      </c>
      <c r="Z2" s="9">
        <v>589</v>
      </c>
      <c r="AA2" s="12">
        <v>90.62</v>
      </c>
      <c r="AB2" s="9">
        <v>2017</v>
      </c>
      <c r="AC2" s="9" t="s">
        <v>79</v>
      </c>
      <c r="AD2" s="8" t="s">
        <v>81</v>
      </c>
      <c r="AE2" s="8" t="s">
        <v>81</v>
      </c>
      <c r="AF2" s="9" t="s">
        <v>81</v>
      </c>
      <c r="AG2" s="9" t="s">
        <v>81</v>
      </c>
      <c r="AH2" s="9" t="s">
        <v>81</v>
      </c>
      <c r="AI2" s="9" t="s">
        <v>81</v>
      </c>
      <c r="AJ2" s="9" t="s">
        <v>81</v>
      </c>
      <c r="AK2" s="9" t="s">
        <v>81</v>
      </c>
      <c r="AL2" s="9" t="s">
        <v>81</v>
      </c>
      <c r="AM2" s="9">
        <v>0</v>
      </c>
      <c r="AN2" s="13">
        <v>9.6999999999999993</v>
      </c>
      <c r="AO2" s="13">
        <v>9.48</v>
      </c>
      <c r="AP2" s="13">
        <v>9.92</v>
      </c>
      <c r="AQ2" s="13">
        <v>9.85</v>
      </c>
      <c r="AR2" s="13">
        <v>9.9600000000000009</v>
      </c>
      <c r="AS2" s="9">
        <v>48.91</v>
      </c>
      <c r="AT2" s="9">
        <v>9.7799999999999994</v>
      </c>
      <c r="AU2" s="8" t="s">
        <v>138</v>
      </c>
      <c r="AV2" s="9">
        <v>0</v>
      </c>
      <c r="AW2" s="9">
        <v>0</v>
      </c>
      <c r="AX2" s="9" t="s">
        <v>83</v>
      </c>
      <c r="AY2" s="9" t="s">
        <v>83</v>
      </c>
      <c r="AZ2" s="9" t="s">
        <v>83</v>
      </c>
      <c r="BA2" s="9" t="s">
        <v>83</v>
      </c>
      <c r="BB2" s="8" t="s">
        <v>83</v>
      </c>
      <c r="BC2" s="8" t="s">
        <v>84</v>
      </c>
      <c r="BD2" s="8" t="s">
        <v>81</v>
      </c>
      <c r="BE2" s="8" t="s">
        <v>9634</v>
      </c>
      <c r="BF2" s="8" t="s">
        <v>9635</v>
      </c>
      <c r="BG2" s="8" t="s">
        <v>9636</v>
      </c>
      <c r="BH2" s="8" t="s">
        <v>601</v>
      </c>
      <c r="BI2" s="8" t="s">
        <v>89</v>
      </c>
      <c r="BJ2" s="8" t="s">
        <v>81</v>
      </c>
      <c r="BK2" s="8" t="s">
        <v>9637</v>
      </c>
      <c r="BL2" s="8" t="s">
        <v>9638</v>
      </c>
      <c r="BM2" s="8" t="s">
        <v>9639</v>
      </c>
      <c r="BN2" s="8" t="s">
        <v>2264</v>
      </c>
      <c r="BO2" s="14" t="s">
        <v>9640</v>
      </c>
      <c r="BP2" s="14" t="s">
        <v>9641</v>
      </c>
      <c r="BQ2" s="14" t="s">
        <v>9642</v>
      </c>
      <c r="BR2" s="14" t="s">
        <v>9643</v>
      </c>
      <c r="BS2" s="8" t="s">
        <v>81</v>
      </c>
      <c r="BT2" s="8"/>
      <c r="BU2" s="3"/>
    </row>
    <row r="3" spans="1:73" ht="15.75" thickBot="1">
      <c r="A3" s="7">
        <v>2</v>
      </c>
      <c r="B3" s="7"/>
      <c r="C3" s="9" t="s">
        <v>5736</v>
      </c>
      <c r="D3" s="8" t="s">
        <v>5737</v>
      </c>
      <c r="E3" s="8" t="s">
        <v>11712</v>
      </c>
      <c r="F3" s="9" t="s">
        <v>5434</v>
      </c>
      <c r="G3" s="9">
        <v>21</v>
      </c>
      <c r="H3" s="8" t="s">
        <v>5738</v>
      </c>
      <c r="I3" s="8" t="s">
        <v>73</v>
      </c>
      <c r="J3" s="8" t="s">
        <v>5739</v>
      </c>
      <c r="K3" s="8" t="s">
        <v>5735</v>
      </c>
      <c r="L3" s="9">
        <v>8898998282</v>
      </c>
      <c r="M3" s="9">
        <v>8898998282</v>
      </c>
      <c r="N3" s="9" t="s">
        <v>5740</v>
      </c>
      <c r="O3" s="9">
        <v>785728486060</v>
      </c>
      <c r="P3" s="9" t="s">
        <v>5741</v>
      </c>
      <c r="Q3" s="9" t="s">
        <v>274</v>
      </c>
      <c r="R3" s="11">
        <v>42917</v>
      </c>
      <c r="S3" s="9">
        <v>2021</v>
      </c>
      <c r="T3" s="8" t="s">
        <v>489</v>
      </c>
      <c r="U3" s="9">
        <v>459</v>
      </c>
      <c r="V3" s="12">
        <v>91.8</v>
      </c>
      <c r="W3" s="9">
        <v>2015</v>
      </c>
      <c r="X3" s="9" t="s">
        <v>276</v>
      </c>
      <c r="Y3" s="8" t="s">
        <v>2762</v>
      </c>
      <c r="Z3" s="9">
        <v>526</v>
      </c>
      <c r="AA3" s="12">
        <v>80.92</v>
      </c>
      <c r="AB3" s="9">
        <v>2017</v>
      </c>
      <c r="AC3" s="9" t="s">
        <v>79</v>
      </c>
      <c r="AD3" s="8" t="s">
        <v>81</v>
      </c>
      <c r="AE3" s="8" t="s">
        <v>81</v>
      </c>
      <c r="AF3" s="9" t="s">
        <v>81</v>
      </c>
      <c r="AG3" s="9" t="s">
        <v>81</v>
      </c>
      <c r="AH3" s="9" t="s">
        <v>81</v>
      </c>
      <c r="AI3" s="9" t="s">
        <v>81</v>
      </c>
      <c r="AJ3" s="9" t="s">
        <v>81</v>
      </c>
      <c r="AK3" s="9" t="s">
        <v>81</v>
      </c>
      <c r="AL3" s="9" t="s">
        <v>81</v>
      </c>
      <c r="AM3" s="9">
        <v>0</v>
      </c>
      <c r="AN3" s="13">
        <v>9.26</v>
      </c>
      <c r="AO3" s="13">
        <v>9.3000000000000007</v>
      </c>
      <c r="AP3" s="13">
        <v>9.69</v>
      </c>
      <c r="AQ3" s="13">
        <v>9.6999999999999993</v>
      </c>
      <c r="AR3" s="13">
        <v>9.49</v>
      </c>
      <c r="AS3" s="9">
        <v>47.44</v>
      </c>
      <c r="AT3" s="9">
        <v>9.49</v>
      </c>
      <c r="AU3" s="8" t="s">
        <v>138</v>
      </c>
      <c r="AV3" s="9">
        <v>0</v>
      </c>
      <c r="AW3" s="9">
        <v>0</v>
      </c>
      <c r="AX3" s="9" t="s">
        <v>83</v>
      </c>
      <c r="AY3" s="9" t="s">
        <v>83</v>
      </c>
      <c r="AZ3" s="9" t="s">
        <v>83</v>
      </c>
      <c r="BA3" s="9" t="s">
        <v>83</v>
      </c>
      <c r="BB3" s="8" t="s">
        <v>83</v>
      </c>
      <c r="BC3" s="8" t="s">
        <v>84</v>
      </c>
      <c r="BD3" s="8" t="s">
        <v>81</v>
      </c>
      <c r="BE3" s="8" t="s">
        <v>5742</v>
      </c>
      <c r="BF3" s="8" t="s">
        <v>358</v>
      </c>
      <c r="BG3" s="8" t="s">
        <v>5743</v>
      </c>
      <c r="BH3" s="8" t="s">
        <v>2009</v>
      </c>
      <c r="BI3" s="8" t="s">
        <v>89</v>
      </c>
      <c r="BJ3" s="8" t="s">
        <v>5744</v>
      </c>
      <c r="BK3" s="8" t="s">
        <v>5745</v>
      </c>
      <c r="BL3" s="8" t="s">
        <v>5746</v>
      </c>
      <c r="BM3" s="8" t="s">
        <v>5747</v>
      </c>
      <c r="BN3" s="8" t="s">
        <v>5748</v>
      </c>
      <c r="BO3" s="14" t="s">
        <v>5749</v>
      </c>
      <c r="BP3" s="14" t="s">
        <v>5750</v>
      </c>
      <c r="BQ3" s="14" t="s">
        <v>5751</v>
      </c>
      <c r="BR3" s="14" t="s">
        <v>5752</v>
      </c>
      <c r="BS3" s="8" t="s">
        <v>81</v>
      </c>
      <c r="BT3" s="8"/>
      <c r="BU3" s="3"/>
    </row>
    <row r="4" spans="1:73" ht="15.75" thickBot="1">
      <c r="A4" s="7">
        <v>3</v>
      </c>
      <c r="B4" s="7"/>
      <c r="C4" s="9" t="s">
        <v>4722</v>
      </c>
      <c r="D4" s="8" t="s">
        <v>4723</v>
      </c>
      <c r="E4" s="8" t="s">
        <v>11712</v>
      </c>
      <c r="F4" s="9" t="s">
        <v>4456</v>
      </c>
      <c r="G4" s="9">
        <v>20</v>
      </c>
      <c r="H4" s="8" t="s">
        <v>4724</v>
      </c>
      <c r="I4" s="8" t="s">
        <v>73</v>
      </c>
      <c r="J4" s="8" t="s">
        <v>4725</v>
      </c>
      <c r="K4" s="8" t="s">
        <v>4721</v>
      </c>
      <c r="L4" s="9">
        <v>8830496178</v>
      </c>
      <c r="M4" s="9">
        <v>9156365504</v>
      </c>
      <c r="N4" s="9" t="s">
        <v>4726</v>
      </c>
      <c r="O4" s="9">
        <v>825056162059</v>
      </c>
      <c r="P4" s="9" t="s">
        <v>4727</v>
      </c>
      <c r="Q4" s="9" t="s">
        <v>274</v>
      </c>
      <c r="R4" s="11">
        <v>42917</v>
      </c>
      <c r="S4" s="9">
        <v>2021</v>
      </c>
      <c r="T4" s="8" t="s">
        <v>4728</v>
      </c>
      <c r="U4" s="9">
        <v>444</v>
      </c>
      <c r="V4" s="12">
        <v>88.8</v>
      </c>
      <c r="W4" s="9">
        <v>2015</v>
      </c>
      <c r="X4" s="9" t="s">
        <v>79</v>
      </c>
      <c r="Y4" s="8" t="s">
        <v>4729</v>
      </c>
      <c r="Z4" s="9">
        <v>504</v>
      </c>
      <c r="AA4" s="12">
        <v>77.540000000000006</v>
      </c>
      <c r="AB4" s="9">
        <v>2017</v>
      </c>
      <c r="AC4" s="9" t="s">
        <v>79</v>
      </c>
      <c r="AD4" s="8" t="s">
        <v>81</v>
      </c>
      <c r="AE4" s="8" t="s">
        <v>81</v>
      </c>
      <c r="AF4" s="9" t="s">
        <v>81</v>
      </c>
      <c r="AG4" s="9" t="s">
        <v>81</v>
      </c>
      <c r="AH4" s="9" t="s">
        <v>81</v>
      </c>
      <c r="AI4" s="9" t="s">
        <v>81</v>
      </c>
      <c r="AJ4" s="9" t="s">
        <v>81</v>
      </c>
      <c r="AK4" s="9" t="s">
        <v>81</v>
      </c>
      <c r="AL4" s="9" t="s">
        <v>81</v>
      </c>
      <c r="AM4" s="9">
        <v>0</v>
      </c>
      <c r="AN4" s="13">
        <v>8.9600000000000009</v>
      </c>
      <c r="AO4" s="13">
        <v>9.41</v>
      </c>
      <c r="AP4" s="13">
        <v>9.65</v>
      </c>
      <c r="AQ4" s="13">
        <v>9.41</v>
      </c>
      <c r="AR4" s="13">
        <v>9.33</v>
      </c>
      <c r="AS4" s="9">
        <v>56.76</v>
      </c>
      <c r="AT4" s="9">
        <v>9.4600000000000009</v>
      </c>
      <c r="AU4" s="8" t="s">
        <v>82</v>
      </c>
      <c r="AV4" s="9">
        <v>0</v>
      </c>
      <c r="AW4" s="9">
        <v>0</v>
      </c>
      <c r="AX4" s="9" t="s">
        <v>83</v>
      </c>
      <c r="AY4" s="9" t="s">
        <v>83</v>
      </c>
      <c r="AZ4" s="9" t="s">
        <v>83</v>
      </c>
      <c r="BA4" s="9" t="s">
        <v>83</v>
      </c>
      <c r="BB4" s="8" t="s">
        <v>83</v>
      </c>
      <c r="BC4" s="8" t="s">
        <v>84</v>
      </c>
      <c r="BD4" s="8" t="s">
        <v>81</v>
      </c>
      <c r="BE4" s="8" t="s">
        <v>4730</v>
      </c>
      <c r="BF4" s="8" t="s">
        <v>4731</v>
      </c>
      <c r="BG4" s="8" t="s">
        <v>4732</v>
      </c>
      <c r="BH4" s="8" t="s">
        <v>88</v>
      </c>
      <c r="BI4" s="8" t="s">
        <v>89</v>
      </c>
      <c r="BJ4" s="8" t="s">
        <v>4733</v>
      </c>
      <c r="BK4" s="8" t="s">
        <v>4734</v>
      </c>
      <c r="BL4" s="8" t="s">
        <v>4735</v>
      </c>
      <c r="BM4" s="8" t="s">
        <v>81</v>
      </c>
      <c r="BN4" s="8" t="s">
        <v>172</v>
      </c>
      <c r="BO4" s="14" t="s">
        <v>4736</v>
      </c>
      <c r="BP4" s="14" t="s">
        <v>4737</v>
      </c>
      <c r="BQ4" s="14" t="s">
        <v>4738</v>
      </c>
      <c r="BR4" s="14" t="s">
        <v>4739</v>
      </c>
      <c r="BS4" s="8" t="s">
        <v>81</v>
      </c>
      <c r="BT4" s="13">
        <v>10</v>
      </c>
      <c r="BU4" s="3"/>
    </row>
    <row r="5" spans="1:73" ht="15.75" thickBot="1">
      <c r="A5" s="7">
        <v>4</v>
      </c>
      <c r="B5" s="7"/>
      <c r="C5" s="9" t="s">
        <v>10111</v>
      </c>
      <c r="D5" s="8" t="s">
        <v>10112</v>
      </c>
      <c r="E5" s="8" t="s">
        <v>11712</v>
      </c>
      <c r="F5" s="10">
        <v>36199</v>
      </c>
      <c r="G5" s="9">
        <v>20</v>
      </c>
      <c r="H5" s="8" t="s">
        <v>10113</v>
      </c>
      <c r="I5" s="8" t="s">
        <v>73</v>
      </c>
      <c r="J5" s="8" t="s">
        <v>10114</v>
      </c>
      <c r="K5" s="8" t="s">
        <v>10110</v>
      </c>
      <c r="L5" s="9">
        <v>9920551556</v>
      </c>
      <c r="M5" s="9">
        <v>9920551556</v>
      </c>
      <c r="N5" s="9" t="s">
        <v>10115</v>
      </c>
      <c r="O5" s="9">
        <v>607919898252</v>
      </c>
      <c r="P5" s="9" t="s">
        <v>10116</v>
      </c>
      <c r="Q5" s="9" t="s">
        <v>274</v>
      </c>
      <c r="R5" s="11">
        <v>42917</v>
      </c>
      <c r="S5" s="9">
        <v>2021</v>
      </c>
      <c r="T5" s="8" t="s">
        <v>5037</v>
      </c>
      <c r="U5" s="9">
        <v>470</v>
      </c>
      <c r="V5" s="12">
        <v>94</v>
      </c>
      <c r="W5" s="9">
        <v>2015</v>
      </c>
      <c r="X5" s="9" t="s">
        <v>79</v>
      </c>
      <c r="Y5" s="8" t="s">
        <v>7277</v>
      </c>
      <c r="Z5" s="9">
        <v>517</v>
      </c>
      <c r="AA5" s="12">
        <v>79.540000000000006</v>
      </c>
      <c r="AB5" s="9">
        <v>2017</v>
      </c>
      <c r="AC5" s="9" t="s">
        <v>79</v>
      </c>
      <c r="AD5" s="8" t="s">
        <v>81</v>
      </c>
      <c r="AE5" s="8" t="s">
        <v>81</v>
      </c>
      <c r="AF5" s="9" t="s">
        <v>81</v>
      </c>
      <c r="AG5" s="9" t="s">
        <v>81</v>
      </c>
      <c r="AH5" s="9" t="s">
        <v>81</v>
      </c>
      <c r="AI5" s="9" t="s">
        <v>81</v>
      </c>
      <c r="AJ5" s="9" t="s">
        <v>81</v>
      </c>
      <c r="AK5" s="9" t="s">
        <v>81</v>
      </c>
      <c r="AL5" s="9" t="s">
        <v>81</v>
      </c>
      <c r="AM5" s="9">
        <v>0</v>
      </c>
      <c r="AN5" s="13">
        <v>8.93</v>
      </c>
      <c r="AO5" s="13">
        <v>8.9600000000000009</v>
      </c>
      <c r="AP5" s="13">
        <v>9.08</v>
      </c>
      <c r="AQ5" s="13">
        <v>9.6999999999999993</v>
      </c>
      <c r="AR5" s="13">
        <v>10</v>
      </c>
      <c r="AS5" s="9">
        <v>46.67</v>
      </c>
      <c r="AT5" s="9">
        <v>9.3339999999999996</v>
      </c>
      <c r="AU5" s="8" t="s">
        <v>138</v>
      </c>
      <c r="AV5" s="9">
        <v>0</v>
      </c>
      <c r="AW5" s="9">
        <v>0</v>
      </c>
      <c r="AX5" s="9" t="s">
        <v>83</v>
      </c>
      <c r="AY5" s="9" t="s">
        <v>83</v>
      </c>
      <c r="AZ5" s="9" t="s">
        <v>83</v>
      </c>
      <c r="BA5" s="9" t="s">
        <v>83</v>
      </c>
      <c r="BB5" s="8" t="s">
        <v>83</v>
      </c>
      <c r="BC5" s="8" t="s">
        <v>84</v>
      </c>
      <c r="BD5" s="8" t="s">
        <v>81</v>
      </c>
      <c r="BE5" s="8" t="s">
        <v>10117</v>
      </c>
      <c r="BF5" s="8" t="s">
        <v>86</v>
      </c>
      <c r="BG5" s="8" t="s">
        <v>10118</v>
      </c>
      <c r="BH5" s="8" t="s">
        <v>10119</v>
      </c>
      <c r="BI5" s="8" t="s">
        <v>89</v>
      </c>
      <c r="BJ5" s="8" t="s">
        <v>10120</v>
      </c>
      <c r="BK5" s="8" t="s">
        <v>10121</v>
      </c>
      <c r="BL5" s="8" t="s">
        <v>10122</v>
      </c>
      <c r="BM5" s="8" t="s">
        <v>10123</v>
      </c>
      <c r="BN5" s="8" t="s">
        <v>10124</v>
      </c>
      <c r="BO5" s="14" t="s">
        <v>10125</v>
      </c>
      <c r="BP5" s="14" t="s">
        <v>10126</v>
      </c>
      <c r="BQ5" s="14" t="s">
        <v>10127</v>
      </c>
      <c r="BR5" s="14" t="s">
        <v>10128</v>
      </c>
      <c r="BS5" s="8" t="s">
        <v>81</v>
      </c>
      <c r="BT5" s="8"/>
      <c r="BU5" s="3"/>
    </row>
    <row r="6" spans="1:73" ht="15.75" thickBot="1">
      <c r="A6" s="7">
        <v>5</v>
      </c>
      <c r="B6" s="7"/>
      <c r="C6" s="9" t="s">
        <v>6634</v>
      </c>
      <c r="D6" s="8" t="s">
        <v>6635</v>
      </c>
      <c r="E6" s="8" t="s">
        <v>11712</v>
      </c>
      <c r="F6" s="9" t="s">
        <v>6636</v>
      </c>
      <c r="G6" s="9">
        <v>20</v>
      </c>
      <c r="H6" s="8" t="s">
        <v>6637</v>
      </c>
      <c r="I6" s="8" t="s">
        <v>73</v>
      </c>
      <c r="J6" s="8" t="s">
        <v>6638</v>
      </c>
      <c r="K6" s="8" t="s">
        <v>6633</v>
      </c>
      <c r="L6" s="9">
        <v>9833539026</v>
      </c>
      <c r="M6" s="9">
        <v>9820710158</v>
      </c>
      <c r="N6" s="9" t="s">
        <v>134</v>
      </c>
      <c r="O6" s="9">
        <v>944652729946</v>
      </c>
      <c r="P6" s="9" t="s">
        <v>6639</v>
      </c>
      <c r="Q6" s="9" t="s">
        <v>274</v>
      </c>
      <c r="R6" s="11">
        <v>42917</v>
      </c>
      <c r="S6" s="9">
        <v>2021</v>
      </c>
      <c r="T6" s="8" t="s">
        <v>6640</v>
      </c>
      <c r="U6" s="9">
        <v>461</v>
      </c>
      <c r="V6" s="12">
        <v>92.2</v>
      </c>
      <c r="W6" s="9">
        <v>2015</v>
      </c>
      <c r="X6" s="9" t="s">
        <v>79</v>
      </c>
      <c r="Y6" s="8" t="s">
        <v>3535</v>
      </c>
      <c r="Z6" s="9">
        <v>526</v>
      </c>
      <c r="AA6" s="12">
        <v>80.92</v>
      </c>
      <c r="AB6" s="9">
        <v>2017</v>
      </c>
      <c r="AC6" s="9" t="s">
        <v>79</v>
      </c>
      <c r="AD6" s="8" t="s">
        <v>81</v>
      </c>
      <c r="AE6" s="8" t="s">
        <v>81</v>
      </c>
      <c r="AF6" s="9" t="s">
        <v>81</v>
      </c>
      <c r="AG6" s="9" t="s">
        <v>81</v>
      </c>
      <c r="AH6" s="9" t="s">
        <v>81</v>
      </c>
      <c r="AI6" s="9" t="s">
        <v>81</v>
      </c>
      <c r="AJ6" s="9" t="s">
        <v>81</v>
      </c>
      <c r="AK6" s="9" t="s">
        <v>81</v>
      </c>
      <c r="AL6" s="9" t="s">
        <v>81</v>
      </c>
      <c r="AM6" s="9">
        <v>0</v>
      </c>
      <c r="AN6" s="13">
        <v>9.35</v>
      </c>
      <c r="AO6" s="13">
        <v>8.59</v>
      </c>
      <c r="AP6" s="13">
        <v>9.69</v>
      </c>
      <c r="AQ6" s="13">
        <v>9.6999999999999993</v>
      </c>
      <c r="AR6" s="13">
        <v>9.25</v>
      </c>
      <c r="AS6" s="9">
        <v>46.58</v>
      </c>
      <c r="AT6" s="9">
        <v>9.3160000000000007</v>
      </c>
      <c r="AU6" s="8" t="s">
        <v>138</v>
      </c>
      <c r="AV6" s="9">
        <v>0</v>
      </c>
      <c r="AW6" s="9">
        <v>0</v>
      </c>
      <c r="AX6" s="9" t="s">
        <v>83</v>
      </c>
      <c r="AY6" s="9" t="s">
        <v>83</v>
      </c>
      <c r="AZ6" s="9" t="s">
        <v>83</v>
      </c>
      <c r="BA6" s="9" t="s">
        <v>83</v>
      </c>
      <c r="BB6" s="8" t="s">
        <v>83</v>
      </c>
      <c r="BC6" s="8" t="s">
        <v>84</v>
      </c>
      <c r="BD6" s="8" t="s">
        <v>81</v>
      </c>
      <c r="BE6" s="8" t="s">
        <v>6641</v>
      </c>
      <c r="BF6" s="8" t="s">
        <v>6642</v>
      </c>
      <c r="BG6" s="8" t="s">
        <v>6643</v>
      </c>
      <c r="BH6" s="8" t="s">
        <v>6644</v>
      </c>
      <c r="BI6" s="8" t="s">
        <v>89</v>
      </c>
      <c r="BJ6" s="8" t="s">
        <v>6645</v>
      </c>
      <c r="BK6" s="8" t="s">
        <v>6646</v>
      </c>
      <c r="BL6" s="8" t="s">
        <v>6647</v>
      </c>
      <c r="BM6" s="8" t="s">
        <v>6648</v>
      </c>
      <c r="BN6" s="8" t="s">
        <v>6649</v>
      </c>
      <c r="BO6" s="14" t="s">
        <v>6650</v>
      </c>
      <c r="BP6" s="14" t="s">
        <v>6651</v>
      </c>
      <c r="BQ6" s="14" t="s">
        <v>6652</v>
      </c>
      <c r="BR6" s="8" t="s">
        <v>81</v>
      </c>
      <c r="BS6" s="8" t="s">
        <v>81</v>
      </c>
      <c r="BT6" s="8"/>
      <c r="BU6" s="3"/>
    </row>
    <row r="7" spans="1:73" ht="15.75" thickBot="1">
      <c r="A7" s="7">
        <v>6</v>
      </c>
      <c r="B7" s="7"/>
      <c r="C7" s="9" t="s">
        <v>4083</v>
      </c>
      <c r="D7" s="8" t="s">
        <v>4084</v>
      </c>
      <c r="E7" s="8" t="s">
        <v>11712</v>
      </c>
      <c r="F7" s="9" t="s">
        <v>4085</v>
      </c>
      <c r="G7" s="9">
        <v>20</v>
      </c>
      <c r="H7" s="8" t="s">
        <v>4086</v>
      </c>
      <c r="I7" s="8" t="s">
        <v>4087</v>
      </c>
      <c r="J7" s="8" t="s">
        <v>4088</v>
      </c>
      <c r="K7" s="8" t="s">
        <v>4082</v>
      </c>
      <c r="L7" s="9">
        <v>2572235537</v>
      </c>
      <c r="M7" s="9">
        <v>8237553540</v>
      </c>
      <c r="N7" s="9" t="s">
        <v>4089</v>
      </c>
      <c r="O7" s="9">
        <v>392114292986</v>
      </c>
      <c r="P7" s="9" t="s">
        <v>4090</v>
      </c>
      <c r="Q7" s="9" t="s">
        <v>274</v>
      </c>
      <c r="R7" s="11">
        <v>42917</v>
      </c>
      <c r="S7" s="9">
        <v>2021</v>
      </c>
      <c r="T7" s="8" t="s">
        <v>4091</v>
      </c>
      <c r="U7" s="9">
        <v>520</v>
      </c>
      <c r="V7" s="12">
        <v>86.67</v>
      </c>
      <c r="W7" s="9">
        <v>2015</v>
      </c>
      <c r="X7" s="9" t="s">
        <v>79</v>
      </c>
      <c r="Y7" s="8" t="s">
        <v>4092</v>
      </c>
      <c r="Z7" s="9">
        <v>512</v>
      </c>
      <c r="AA7" s="12">
        <v>78.77</v>
      </c>
      <c r="AB7" s="9">
        <v>2017</v>
      </c>
      <c r="AC7" s="9" t="s">
        <v>79</v>
      </c>
      <c r="AD7" s="8" t="s">
        <v>81</v>
      </c>
      <c r="AE7" s="8" t="s">
        <v>81</v>
      </c>
      <c r="AF7" s="9" t="s">
        <v>81</v>
      </c>
      <c r="AG7" s="9" t="s">
        <v>81</v>
      </c>
      <c r="AH7" s="9" t="s">
        <v>81</v>
      </c>
      <c r="AI7" s="9" t="s">
        <v>81</v>
      </c>
      <c r="AJ7" s="9" t="s">
        <v>81</v>
      </c>
      <c r="AK7" s="9" t="s">
        <v>81</v>
      </c>
      <c r="AL7" s="9" t="s">
        <v>81</v>
      </c>
      <c r="AM7" s="9">
        <v>0</v>
      </c>
      <c r="AN7" s="13">
        <v>8.83</v>
      </c>
      <c r="AO7" s="13">
        <v>8.1999999999999993</v>
      </c>
      <c r="AP7" s="13">
        <v>9.19</v>
      </c>
      <c r="AQ7" s="13">
        <v>9.6300000000000008</v>
      </c>
      <c r="AR7" s="13">
        <v>9.77</v>
      </c>
      <c r="AS7" s="9">
        <v>55.62</v>
      </c>
      <c r="AT7" s="9">
        <v>9.27</v>
      </c>
      <c r="AU7" s="8" t="s">
        <v>82</v>
      </c>
      <c r="AV7" s="9">
        <v>0</v>
      </c>
      <c r="AW7" s="9">
        <v>0</v>
      </c>
      <c r="AX7" s="9" t="s">
        <v>83</v>
      </c>
      <c r="AY7" s="9" t="s">
        <v>83</v>
      </c>
      <c r="AZ7" s="9" t="s">
        <v>83</v>
      </c>
      <c r="BA7" s="9" t="s">
        <v>83</v>
      </c>
      <c r="BB7" s="8" t="s">
        <v>83</v>
      </c>
      <c r="BC7" s="8" t="s">
        <v>84</v>
      </c>
      <c r="BD7" s="8" t="s">
        <v>81</v>
      </c>
      <c r="BE7" s="8" t="s">
        <v>4093</v>
      </c>
      <c r="BF7" s="8" t="s">
        <v>4094</v>
      </c>
      <c r="BG7" s="8" t="s">
        <v>4095</v>
      </c>
      <c r="BH7" s="8" t="s">
        <v>88</v>
      </c>
      <c r="BI7" s="8" t="s">
        <v>89</v>
      </c>
      <c r="BJ7" s="8" t="s">
        <v>4096</v>
      </c>
      <c r="BK7" s="8" t="s">
        <v>4097</v>
      </c>
      <c r="BL7" s="8" t="s">
        <v>4098</v>
      </c>
      <c r="BM7" s="8" t="s">
        <v>4099</v>
      </c>
      <c r="BN7" s="8" t="s">
        <v>4100</v>
      </c>
      <c r="BO7" s="14" t="s">
        <v>4101</v>
      </c>
      <c r="BP7" s="14" t="s">
        <v>4102</v>
      </c>
      <c r="BQ7" s="14" t="s">
        <v>4103</v>
      </c>
      <c r="BR7" s="14" t="s">
        <v>4104</v>
      </c>
      <c r="BS7" s="8" t="s">
        <v>81</v>
      </c>
      <c r="BT7" s="13">
        <v>10</v>
      </c>
      <c r="BU7" s="3"/>
    </row>
    <row r="8" spans="1:73" ht="15.75" thickBot="1">
      <c r="A8" s="7">
        <v>7</v>
      </c>
      <c r="B8" s="7"/>
      <c r="C8" s="9" t="s">
        <v>1254</v>
      </c>
      <c r="D8" s="8" t="s">
        <v>1255</v>
      </c>
      <c r="E8" s="8" t="s">
        <v>11712</v>
      </c>
      <c r="F8" s="9" t="s">
        <v>1256</v>
      </c>
      <c r="G8" s="9">
        <v>21</v>
      </c>
      <c r="H8" s="8" t="s">
        <v>1257</v>
      </c>
      <c r="I8" s="8" t="s">
        <v>73</v>
      </c>
      <c r="J8" s="8" t="s">
        <v>1258</v>
      </c>
      <c r="K8" s="8" t="s">
        <v>1253</v>
      </c>
      <c r="L8" s="9">
        <v>7738779672</v>
      </c>
      <c r="M8" s="9">
        <v>9987086956</v>
      </c>
      <c r="N8" s="9" t="s">
        <v>1259</v>
      </c>
      <c r="O8" s="9" t="s">
        <v>1260</v>
      </c>
      <c r="P8" s="9" t="s">
        <v>1261</v>
      </c>
      <c r="Q8" s="9" t="s">
        <v>274</v>
      </c>
      <c r="R8" s="11">
        <v>42917</v>
      </c>
      <c r="S8" s="9">
        <v>2021</v>
      </c>
      <c r="T8" s="8" t="s">
        <v>1262</v>
      </c>
      <c r="U8" s="9">
        <v>410</v>
      </c>
      <c r="V8" s="12">
        <v>85.5</v>
      </c>
      <c r="W8" s="9">
        <v>2015</v>
      </c>
      <c r="X8" s="9" t="s">
        <v>276</v>
      </c>
      <c r="Y8" s="8" t="s">
        <v>1262</v>
      </c>
      <c r="Z8" s="9">
        <v>466</v>
      </c>
      <c r="AA8" s="12">
        <v>93.2</v>
      </c>
      <c r="AB8" s="9">
        <v>2017</v>
      </c>
      <c r="AC8" s="9" t="s">
        <v>276</v>
      </c>
      <c r="AD8" s="8" t="s">
        <v>81</v>
      </c>
      <c r="AE8" s="8" t="s">
        <v>81</v>
      </c>
      <c r="AF8" s="9" t="s">
        <v>81</v>
      </c>
      <c r="AG8" s="9" t="s">
        <v>81</v>
      </c>
      <c r="AH8" s="9" t="s">
        <v>81</v>
      </c>
      <c r="AI8" s="9" t="s">
        <v>81</v>
      </c>
      <c r="AJ8" s="9" t="s">
        <v>81</v>
      </c>
      <c r="AK8" s="9" t="s">
        <v>81</v>
      </c>
      <c r="AL8" s="9" t="s">
        <v>81</v>
      </c>
      <c r="AM8" s="9">
        <v>0</v>
      </c>
      <c r="AN8" s="13">
        <v>9.59</v>
      </c>
      <c r="AO8" s="13">
        <v>8.19</v>
      </c>
      <c r="AP8" s="13">
        <v>9.4600000000000009</v>
      </c>
      <c r="AQ8" s="13">
        <v>9.26</v>
      </c>
      <c r="AR8" s="13">
        <v>9.19</v>
      </c>
      <c r="AS8" s="9">
        <v>55.53</v>
      </c>
      <c r="AT8" s="9">
        <v>9.25</v>
      </c>
      <c r="AU8" s="8" t="s">
        <v>82</v>
      </c>
      <c r="AV8" s="9">
        <v>0</v>
      </c>
      <c r="AW8" s="9">
        <v>0</v>
      </c>
      <c r="AX8" s="9" t="s">
        <v>83</v>
      </c>
      <c r="AY8" s="9" t="s">
        <v>83</v>
      </c>
      <c r="AZ8" s="9" t="s">
        <v>83</v>
      </c>
      <c r="BA8" s="9" t="s">
        <v>83</v>
      </c>
      <c r="BB8" s="8" t="s">
        <v>83</v>
      </c>
      <c r="BC8" s="8" t="s">
        <v>84</v>
      </c>
      <c r="BD8" s="8" t="s">
        <v>81</v>
      </c>
      <c r="BE8" s="8" t="s">
        <v>1263</v>
      </c>
      <c r="BF8" s="8" t="s">
        <v>1264</v>
      </c>
      <c r="BG8" s="8" t="s">
        <v>1265</v>
      </c>
      <c r="BH8" s="8" t="s">
        <v>826</v>
      </c>
      <c r="BI8" s="8" t="s">
        <v>89</v>
      </c>
      <c r="BJ8" s="8" t="s">
        <v>1266</v>
      </c>
      <c r="BK8" s="8" t="s">
        <v>1267</v>
      </c>
      <c r="BL8" s="8" t="s">
        <v>1268</v>
      </c>
      <c r="BM8" s="8" t="s">
        <v>1269</v>
      </c>
      <c r="BN8" s="8" t="s">
        <v>1270</v>
      </c>
      <c r="BO8" s="14" t="s">
        <v>1271</v>
      </c>
      <c r="BP8" s="14" t="s">
        <v>1272</v>
      </c>
      <c r="BQ8" s="14" t="s">
        <v>1273</v>
      </c>
      <c r="BR8" s="14" t="s">
        <v>1274</v>
      </c>
      <c r="BS8" s="8" t="s">
        <v>81</v>
      </c>
      <c r="BT8" s="13">
        <v>9.84</v>
      </c>
      <c r="BU8" s="3"/>
    </row>
    <row r="9" spans="1:73" ht="15.75" thickBot="1">
      <c r="A9" s="7">
        <v>8</v>
      </c>
      <c r="B9" s="7"/>
      <c r="C9" s="9" t="s">
        <v>2001</v>
      </c>
      <c r="D9" s="8" t="s">
        <v>2002</v>
      </c>
      <c r="E9" s="8" t="s">
        <v>11712</v>
      </c>
      <c r="F9" s="9" t="s">
        <v>2003</v>
      </c>
      <c r="G9" s="9">
        <v>21</v>
      </c>
      <c r="H9" s="8" t="s">
        <v>2004</v>
      </c>
      <c r="I9" s="8" t="s">
        <v>73</v>
      </c>
      <c r="J9" s="8" t="s">
        <v>2005</v>
      </c>
      <c r="K9" s="8" t="s">
        <v>2000</v>
      </c>
      <c r="L9" s="9">
        <v>9819563298</v>
      </c>
      <c r="M9" s="9">
        <v>9819563298</v>
      </c>
      <c r="N9" s="9" t="s">
        <v>134</v>
      </c>
      <c r="O9" s="9">
        <v>492151548441</v>
      </c>
      <c r="P9" s="9" t="s">
        <v>134</v>
      </c>
      <c r="Q9" s="9" t="s">
        <v>274</v>
      </c>
      <c r="R9" s="11">
        <v>42917</v>
      </c>
      <c r="S9" s="9">
        <v>2021</v>
      </c>
      <c r="T9" s="8" t="s">
        <v>2006</v>
      </c>
      <c r="U9" s="9">
        <v>538</v>
      </c>
      <c r="V9" s="12">
        <v>90</v>
      </c>
      <c r="W9" s="9">
        <v>2015</v>
      </c>
      <c r="X9" s="9" t="s">
        <v>398</v>
      </c>
      <c r="Y9" s="8" t="s">
        <v>2006</v>
      </c>
      <c r="Z9" s="9">
        <v>430</v>
      </c>
      <c r="AA9" s="12">
        <v>86</v>
      </c>
      <c r="AB9" s="9">
        <v>2017</v>
      </c>
      <c r="AC9" s="9" t="s">
        <v>398</v>
      </c>
      <c r="AD9" s="8" t="s">
        <v>295</v>
      </c>
      <c r="AE9" s="8" t="s">
        <v>295</v>
      </c>
      <c r="AF9" s="9" t="s">
        <v>295</v>
      </c>
      <c r="AG9" s="9" t="s">
        <v>295</v>
      </c>
      <c r="AH9" s="9" t="s">
        <v>295</v>
      </c>
      <c r="AI9" s="9" t="s">
        <v>81</v>
      </c>
      <c r="AJ9" s="9" t="s">
        <v>81</v>
      </c>
      <c r="AK9" s="9" t="s">
        <v>295</v>
      </c>
      <c r="AL9" s="9" t="s">
        <v>295</v>
      </c>
      <c r="AM9" s="9">
        <v>0</v>
      </c>
      <c r="AN9" s="13">
        <v>9.26</v>
      </c>
      <c r="AO9" s="13">
        <v>8.9</v>
      </c>
      <c r="AP9" s="13">
        <v>9.5399999999999991</v>
      </c>
      <c r="AQ9" s="13">
        <v>8.8000000000000007</v>
      </c>
      <c r="AR9" s="13">
        <v>8.0399999999999991</v>
      </c>
      <c r="AS9" s="9">
        <v>44.54</v>
      </c>
      <c r="AT9" s="9">
        <v>8.9</v>
      </c>
      <c r="AU9" s="8" t="s">
        <v>138</v>
      </c>
      <c r="AV9" s="9">
        <v>0</v>
      </c>
      <c r="AW9" s="9">
        <v>0</v>
      </c>
      <c r="AX9" s="9" t="s">
        <v>83</v>
      </c>
      <c r="AY9" s="9" t="s">
        <v>83</v>
      </c>
      <c r="AZ9" s="9" t="s">
        <v>83</v>
      </c>
      <c r="BA9" s="9" t="s">
        <v>83</v>
      </c>
      <c r="BB9" s="8" t="s">
        <v>83</v>
      </c>
      <c r="BC9" s="8" t="s">
        <v>84</v>
      </c>
      <c r="BD9" s="8" t="s">
        <v>295</v>
      </c>
      <c r="BE9" s="8" t="s">
        <v>2007</v>
      </c>
      <c r="BF9" s="8" t="s">
        <v>86</v>
      </c>
      <c r="BG9" s="8" t="s">
        <v>2008</v>
      </c>
      <c r="BH9" s="8" t="s">
        <v>2009</v>
      </c>
      <c r="BI9" s="8" t="s">
        <v>89</v>
      </c>
      <c r="BJ9" s="8" t="s">
        <v>2010</v>
      </c>
      <c r="BK9" s="8" t="s">
        <v>2011</v>
      </c>
      <c r="BL9" s="8" t="s">
        <v>2012</v>
      </c>
      <c r="BM9" s="8" t="s">
        <v>2013</v>
      </c>
      <c r="BN9" s="8" t="s">
        <v>2014</v>
      </c>
      <c r="BO9" s="14" t="s">
        <v>2015</v>
      </c>
      <c r="BP9" s="14" t="s">
        <v>2016</v>
      </c>
      <c r="BQ9" s="14" t="s">
        <v>2017</v>
      </c>
      <c r="BR9" s="14" t="s">
        <v>2018</v>
      </c>
      <c r="BS9" s="8" t="s">
        <v>295</v>
      </c>
      <c r="BT9" s="8"/>
      <c r="BU9" s="3"/>
    </row>
    <row r="10" spans="1:73" ht="15.75" thickBot="1">
      <c r="A10" s="7">
        <v>9</v>
      </c>
      <c r="B10" s="7"/>
      <c r="C10" s="9" t="s">
        <v>7105</v>
      </c>
      <c r="D10" s="8" t="s">
        <v>7106</v>
      </c>
      <c r="E10" s="8" t="s">
        <v>11712</v>
      </c>
      <c r="F10" s="10">
        <v>36834</v>
      </c>
      <c r="G10" s="9">
        <v>20</v>
      </c>
      <c r="H10" s="8" t="s">
        <v>7107</v>
      </c>
      <c r="I10" s="8" t="s">
        <v>73</v>
      </c>
      <c r="J10" s="8" t="s">
        <v>7108</v>
      </c>
      <c r="K10" s="8" t="s">
        <v>7104</v>
      </c>
      <c r="L10" s="9">
        <v>25791552</v>
      </c>
      <c r="M10" s="9">
        <v>9769178386</v>
      </c>
      <c r="N10" s="9" t="s">
        <v>134</v>
      </c>
      <c r="O10" s="9" t="s">
        <v>7109</v>
      </c>
      <c r="P10" s="9" t="s">
        <v>134</v>
      </c>
      <c r="Q10" s="9" t="s">
        <v>274</v>
      </c>
      <c r="R10" s="11">
        <v>42917</v>
      </c>
      <c r="S10" s="9">
        <v>2021</v>
      </c>
      <c r="T10" s="8" t="s">
        <v>7110</v>
      </c>
      <c r="U10" s="9">
        <v>466</v>
      </c>
      <c r="V10" s="12">
        <v>93.2</v>
      </c>
      <c r="W10" s="9">
        <v>2015</v>
      </c>
      <c r="X10" s="9" t="s">
        <v>276</v>
      </c>
      <c r="Y10" s="8" t="s">
        <v>7111</v>
      </c>
      <c r="Z10" s="9">
        <v>532</v>
      </c>
      <c r="AA10" s="12">
        <v>81.849999999999994</v>
      </c>
      <c r="AB10" s="9">
        <v>2017</v>
      </c>
      <c r="AC10" s="9" t="s">
        <v>79</v>
      </c>
      <c r="AD10" s="8" t="s">
        <v>81</v>
      </c>
      <c r="AE10" s="8" t="s">
        <v>81</v>
      </c>
      <c r="AF10" s="9" t="s">
        <v>81</v>
      </c>
      <c r="AG10" s="9" t="s">
        <v>81</v>
      </c>
      <c r="AH10" s="9" t="s">
        <v>81</v>
      </c>
      <c r="AI10" s="9" t="s">
        <v>81</v>
      </c>
      <c r="AJ10" s="9" t="s">
        <v>81</v>
      </c>
      <c r="AK10" s="9" t="s">
        <v>81</v>
      </c>
      <c r="AL10" s="9" t="s">
        <v>81</v>
      </c>
      <c r="AM10" s="9">
        <v>0</v>
      </c>
      <c r="AN10" s="13">
        <v>8.93</v>
      </c>
      <c r="AO10" s="13">
        <v>8.19</v>
      </c>
      <c r="AP10" s="13">
        <v>9.3800000000000008</v>
      </c>
      <c r="AQ10" s="13">
        <v>9.11</v>
      </c>
      <c r="AR10" s="13">
        <v>8.81</v>
      </c>
      <c r="AS10" s="9">
        <v>44.42</v>
      </c>
      <c r="AT10" s="9">
        <v>8.8800000000000008</v>
      </c>
      <c r="AU10" s="8" t="s">
        <v>138</v>
      </c>
      <c r="AV10" s="9">
        <v>0</v>
      </c>
      <c r="AW10" s="9">
        <v>0</v>
      </c>
      <c r="AX10" s="9" t="s">
        <v>83</v>
      </c>
      <c r="AY10" s="9" t="s">
        <v>83</v>
      </c>
      <c r="AZ10" s="9" t="s">
        <v>83</v>
      </c>
      <c r="BA10" s="9" t="s">
        <v>83</v>
      </c>
      <c r="BB10" s="8" t="s">
        <v>83</v>
      </c>
      <c r="BC10" s="8" t="s">
        <v>84</v>
      </c>
      <c r="BD10" s="8" t="s">
        <v>81</v>
      </c>
      <c r="BE10" s="8" t="s">
        <v>7112</v>
      </c>
      <c r="BF10" s="8" t="s">
        <v>358</v>
      </c>
      <c r="BG10" s="8" t="s">
        <v>7113</v>
      </c>
      <c r="BH10" s="8" t="s">
        <v>826</v>
      </c>
      <c r="BI10" s="8" t="s">
        <v>89</v>
      </c>
      <c r="BJ10" s="8" t="s">
        <v>7114</v>
      </c>
      <c r="BK10" s="8" t="s">
        <v>7115</v>
      </c>
      <c r="BL10" s="8" t="s">
        <v>7116</v>
      </c>
      <c r="BM10" s="8" t="s">
        <v>7117</v>
      </c>
      <c r="BN10" s="8" t="s">
        <v>7118</v>
      </c>
      <c r="BO10" s="14" t="s">
        <v>7119</v>
      </c>
      <c r="BP10" s="14" t="s">
        <v>7120</v>
      </c>
      <c r="BQ10" s="14" t="s">
        <v>7121</v>
      </c>
      <c r="BR10" s="14" t="s">
        <v>7122</v>
      </c>
      <c r="BS10" s="8" t="s">
        <v>81</v>
      </c>
      <c r="BT10" s="8"/>
      <c r="BU10" s="3"/>
    </row>
    <row r="11" spans="1:73" ht="15.75" thickBot="1">
      <c r="A11" s="7">
        <v>10</v>
      </c>
      <c r="B11" s="7"/>
      <c r="C11" s="9" t="s">
        <v>9797</v>
      </c>
      <c r="D11" s="8" t="s">
        <v>9798</v>
      </c>
      <c r="E11" s="8" t="s">
        <v>11712</v>
      </c>
      <c r="F11" s="9" t="s">
        <v>6636</v>
      </c>
      <c r="G11" s="9">
        <v>20</v>
      </c>
      <c r="H11" s="8" t="s">
        <v>9799</v>
      </c>
      <c r="I11" s="8" t="s">
        <v>73</v>
      </c>
      <c r="J11" s="8" t="s">
        <v>9800</v>
      </c>
      <c r="K11" s="8" t="s">
        <v>9796</v>
      </c>
      <c r="L11" s="9">
        <v>7710957520</v>
      </c>
      <c r="M11" s="9">
        <v>8369960564</v>
      </c>
      <c r="N11" s="9" t="s">
        <v>9801</v>
      </c>
      <c r="O11" s="9">
        <v>288488659948</v>
      </c>
      <c r="P11" s="9" t="s">
        <v>134</v>
      </c>
      <c r="Q11" s="9" t="s">
        <v>274</v>
      </c>
      <c r="R11" s="11">
        <v>42917</v>
      </c>
      <c r="S11" s="9">
        <v>2021</v>
      </c>
      <c r="T11" s="8" t="s">
        <v>9802</v>
      </c>
      <c r="U11" s="9">
        <v>457</v>
      </c>
      <c r="V11" s="12">
        <v>91.4</v>
      </c>
      <c r="W11" s="9">
        <v>2015</v>
      </c>
      <c r="X11" s="9" t="s">
        <v>79</v>
      </c>
      <c r="Y11" s="8" t="s">
        <v>9803</v>
      </c>
      <c r="Z11" s="9">
        <v>418</v>
      </c>
      <c r="AA11" s="12">
        <v>79.69</v>
      </c>
      <c r="AB11" s="9">
        <v>2017</v>
      </c>
      <c r="AC11" s="9" t="s">
        <v>79</v>
      </c>
      <c r="AD11" s="8" t="s">
        <v>81</v>
      </c>
      <c r="AE11" s="8" t="s">
        <v>81</v>
      </c>
      <c r="AF11" s="9" t="s">
        <v>81</v>
      </c>
      <c r="AG11" s="9" t="s">
        <v>81</v>
      </c>
      <c r="AH11" s="9" t="s">
        <v>81</v>
      </c>
      <c r="AI11" s="9" t="s">
        <v>81</v>
      </c>
      <c r="AJ11" s="9" t="s">
        <v>81</v>
      </c>
      <c r="AK11" s="9" t="s">
        <v>81</v>
      </c>
      <c r="AL11" s="9" t="s">
        <v>81</v>
      </c>
      <c r="AM11" s="9">
        <v>0</v>
      </c>
      <c r="AN11" s="13">
        <v>7.7</v>
      </c>
      <c r="AO11" s="13">
        <v>8.35</v>
      </c>
      <c r="AP11" s="13">
        <v>9.5399999999999991</v>
      </c>
      <c r="AQ11" s="13">
        <v>9.0399999999999991</v>
      </c>
      <c r="AR11" s="13">
        <v>8.48</v>
      </c>
      <c r="AS11" s="9">
        <v>53.11</v>
      </c>
      <c r="AT11" s="9">
        <v>8.85</v>
      </c>
      <c r="AU11" s="8" t="s">
        <v>82</v>
      </c>
      <c r="AV11" s="9">
        <v>0</v>
      </c>
      <c r="AW11" s="9">
        <v>0</v>
      </c>
      <c r="AX11" s="9" t="s">
        <v>83</v>
      </c>
      <c r="AY11" s="9" t="s">
        <v>83</v>
      </c>
      <c r="AZ11" s="9" t="s">
        <v>83</v>
      </c>
      <c r="BA11" s="9" t="s">
        <v>83</v>
      </c>
      <c r="BB11" s="8" t="s">
        <v>83</v>
      </c>
      <c r="BC11" s="8" t="s">
        <v>84</v>
      </c>
      <c r="BD11" s="8" t="s">
        <v>81</v>
      </c>
      <c r="BE11" s="8" t="s">
        <v>9804</v>
      </c>
      <c r="BF11" s="8" t="s">
        <v>448</v>
      </c>
      <c r="BG11" s="8" t="s">
        <v>9805</v>
      </c>
      <c r="BH11" s="8" t="s">
        <v>448</v>
      </c>
      <c r="BI11" s="8" t="s">
        <v>89</v>
      </c>
      <c r="BJ11" s="8" t="s">
        <v>9806</v>
      </c>
      <c r="BK11" s="8" t="s">
        <v>9807</v>
      </c>
      <c r="BL11" s="8" t="s">
        <v>9808</v>
      </c>
      <c r="BM11" s="8" t="s">
        <v>806</v>
      </c>
      <c r="BN11" s="8" t="s">
        <v>9809</v>
      </c>
      <c r="BO11" s="14" t="s">
        <v>9810</v>
      </c>
      <c r="BP11" s="14" t="s">
        <v>9811</v>
      </c>
      <c r="BQ11" s="14" t="s">
        <v>9812</v>
      </c>
      <c r="BR11" s="14" t="s">
        <v>9813</v>
      </c>
      <c r="BS11" s="8" t="s">
        <v>81</v>
      </c>
      <c r="BT11" s="13">
        <v>8.85</v>
      </c>
      <c r="BU11" s="3"/>
    </row>
    <row r="12" spans="1:73" ht="15.75" thickBot="1">
      <c r="A12" s="7">
        <v>11</v>
      </c>
      <c r="B12" s="7"/>
      <c r="C12" s="9" t="s">
        <v>6032</v>
      </c>
      <c r="D12" s="8" t="s">
        <v>6033</v>
      </c>
      <c r="E12" s="8" t="s">
        <v>11712</v>
      </c>
      <c r="F12" s="10">
        <v>36282</v>
      </c>
      <c r="G12" s="9">
        <v>21</v>
      </c>
      <c r="H12" s="8" t="s">
        <v>6034</v>
      </c>
      <c r="I12" s="8" t="s">
        <v>73</v>
      </c>
      <c r="J12" s="8" t="s">
        <v>6035</v>
      </c>
      <c r="K12" s="8" t="s">
        <v>6031</v>
      </c>
      <c r="L12" s="9">
        <v>7738405560</v>
      </c>
      <c r="M12" s="9">
        <v>7777039392</v>
      </c>
      <c r="N12" s="9" t="s">
        <v>134</v>
      </c>
      <c r="O12" s="9">
        <v>345938873213</v>
      </c>
      <c r="P12" s="9" t="s">
        <v>6036</v>
      </c>
      <c r="Q12" s="9" t="s">
        <v>274</v>
      </c>
      <c r="R12" s="11">
        <v>42917</v>
      </c>
      <c r="S12" s="9">
        <v>2021</v>
      </c>
      <c r="T12" s="8" t="s">
        <v>6037</v>
      </c>
      <c r="U12" s="9">
        <v>445</v>
      </c>
      <c r="V12" s="12">
        <v>89</v>
      </c>
      <c r="W12" s="9">
        <v>2015</v>
      </c>
      <c r="X12" s="9" t="s">
        <v>276</v>
      </c>
      <c r="Y12" s="8" t="s">
        <v>6038</v>
      </c>
      <c r="Z12" s="9">
        <v>548</v>
      </c>
      <c r="AA12" s="12">
        <v>84.31</v>
      </c>
      <c r="AB12" s="9">
        <v>2017</v>
      </c>
      <c r="AC12" s="9" t="s">
        <v>79</v>
      </c>
      <c r="AD12" s="8" t="s">
        <v>81</v>
      </c>
      <c r="AE12" s="8" t="s">
        <v>81</v>
      </c>
      <c r="AF12" s="9" t="s">
        <v>81</v>
      </c>
      <c r="AG12" s="9" t="s">
        <v>81</v>
      </c>
      <c r="AH12" s="9" t="s">
        <v>81</v>
      </c>
      <c r="AI12" s="9" t="s">
        <v>81</v>
      </c>
      <c r="AJ12" s="9" t="s">
        <v>81</v>
      </c>
      <c r="AK12" s="9" t="s">
        <v>81</v>
      </c>
      <c r="AL12" s="9" t="s">
        <v>81</v>
      </c>
      <c r="AM12" s="9">
        <v>0</v>
      </c>
      <c r="AN12" s="13">
        <v>8.6999999999999993</v>
      </c>
      <c r="AO12" s="13">
        <v>8.59</v>
      </c>
      <c r="AP12" s="13">
        <v>9.31</v>
      </c>
      <c r="AQ12" s="13">
        <v>9.11</v>
      </c>
      <c r="AR12" s="13">
        <v>8.48</v>
      </c>
      <c r="AS12" s="9">
        <v>44.19</v>
      </c>
      <c r="AT12" s="9">
        <v>8.8379999999999992</v>
      </c>
      <c r="AU12" s="8" t="s">
        <v>138</v>
      </c>
      <c r="AV12" s="9">
        <v>0</v>
      </c>
      <c r="AW12" s="9">
        <v>0</v>
      </c>
      <c r="AX12" s="9" t="s">
        <v>83</v>
      </c>
      <c r="AY12" s="9" t="s">
        <v>83</v>
      </c>
      <c r="AZ12" s="9" t="s">
        <v>83</v>
      </c>
      <c r="BA12" s="9" t="s">
        <v>83</v>
      </c>
      <c r="BB12" s="8" t="s">
        <v>83</v>
      </c>
      <c r="BC12" s="8" t="s">
        <v>84</v>
      </c>
      <c r="BD12" s="8" t="s">
        <v>81</v>
      </c>
      <c r="BE12" s="8" t="s">
        <v>6039</v>
      </c>
      <c r="BF12" s="8" t="s">
        <v>358</v>
      </c>
      <c r="BG12" s="8" t="s">
        <v>6040</v>
      </c>
      <c r="BH12" s="8" t="s">
        <v>88</v>
      </c>
      <c r="BI12" s="8" t="s">
        <v>89</v>
      </c>
      <c r="BJ12" s="8" t="s">
        <v>6041</v>
      </c>
      <c r="BK12" s="8" t="s">
        <v>6042</v>
      </c>
      <c r="BL12" s="8" t="s">
        <v>6043</v>
      </c>
      <c r="BM12" s="8" t="s">
        <v>883</v>
      </c>
      <c r="BN12" s="8" t="s">
        <v>1972</v>
      </c>
      <c r="BO12" s="14" t="s">
        <v>6044</v>
      </c>
      <c r="BP12" s="14" t="s">
        <v>6045</v>
      </c>
      <c r="BQ12" s="8" t="s">
        <v>81</v>
      </c>
      <c r="BR12" s="14" t="s">
        <v>6046</v>
      </c>
      <c r="BS12" s="8" t="s">
        <v>6047</v>
      </c>
      <c r="BT12" s="8"/>
      <c r="BU12" s="3"/>
    </row>
    <row r="13" spans="1:73" ht="15.75" thickBot="1">
      <c r="A13" s="7">
        <v>12</v>
      </c>
      <c r="B13" s="7"/>
      <c r="C13" s="9" t="s">
        <v>1276</v>
      </c>
      <c r="D13" s="8" t="s">
        <v>1277</v>
      </c>
      <c r="E13" s="8" t="s">
        <v>11712</v>
      </c>
      <c r="F13" s="10">
        <v>36474</v>
      </c>
      <c r="G13" s="9">
        <v>20</v>
      </c>
      <c r="H13" s="8" t="s">
        <v>1278</v>
      </c>
      <c r="I13" s="8" t="s">
        <v>73</v>
      </c>
      <c r="J13" s="8" t="s">
        <v>1275</v>
      </c>
      <c r="K13" s="8" t="s">
        <v>1279</v>
      </c>
      <c r="L13" s="9">
        <v>9594957270</v>
      </c>
      <c r="M13" s="9">
        <v>9870727270</v>
      </c>
      <c r="N13" s="9" t="s">
        <v>1280</v>
      </c>
      <c r="O13" s="9">
        <v>902756806973</v>
      </c>
      <c r="P13" s="9" t="s">
        <v>1281</v>
      </c>
      <c r="Q13" s="9" t="s">
        <v>274</v>
      </c>
      <c r="R13" s="11">
        <v>42917</v>
      </c>
      <c r="S13" s="9">
        <v>2021</v>
      </c>
      <c r="T13" s="8" t="s">
        <v>1282</v>
      </c>
      <c r="U13" s="9">
        <v>451</v>
      </c>
      <c r="V13" s="12">
        <v>90.2</v>
      </c>
      <c r="W13" s="9">
        <v>2015</v>
      </c>
      <c r="X13" s="9" t="s">
        <v>79</v>
      </c>
      <c r="Y13" s="8" t="s">
        <v>1283</v>
      </c>
      <c r="Z13" s="9">
        <v>511</v>
      </c>
      <c r="AA13" s="12">
        <v>78.599999999999994</v>
      </c>
      <c r="AB13" s="9">
        <v>2017</v>
      </c>
      <c r="AC13" s="9" t="s">
        <v>79</v>
      </c>
      <c r="AD13" s="8" t="s">
        <v>81</v>
      </c>
      <c r="AE13" s="8" t="s">
        <v>81</v>
      </c>
      <c r="AF13" s="9" t="s">
        <v>81</v>
      </c>
      <c r="AG13" s="9" t="s">
        <v>81</v>
      </c>
      <c r="AH13" s="9" t="s">
        <v>81</v>
      </c>
      <c r="AI13" s="9" t="s">
        <v>81</v>
      </c>
      <c r="AJ13" s="9" t="s">
        <v>81</v>
      </c>
      <c r="AK13" s="9" t="s">
        <v>81</v>
      </c>
      <c r="AL13" s="9" t="s">
        <v>81</v>
      </c>
      <c r="AM13" s="9">
        <v>0</v>
      </c>
      <c r="AN13" s="13">
        <v>8.77</v>
      </c>
      <c r="AO13" s="13">
        <v>9</v>
      </c>
      <c r="AP13" s="13">
        <v>8.73</v>
      </c>
      <c r="AQ13" s="13">
        <v>8.33</v>
      </c>
      <c r="AR13" s="13">
        <v>8.5</v>
      </c>
      <c r="AS13" s="9">
        <v>52.73</v>
      </c>
      <c r="AT13" s="9">
        <v>8.7799999999999994</v>
      </c>
      <c r="AU13" s="8" t="s">
        <v>82</v>
      </c>
      <c r="AV13" s="9">
        <v>0</v>
      </c>
      <c r="AW13" s="9">
        <v>0</v>
      </c>
      <c r="AX13" s="9" t="s">
        <v>83</v>
      </c>
      <c r="AY13" s="9" t="s">
        <v>83</v>
      </c>
      <c r="AZ13" s="9" t="s">
        <v>83</v>
      </c>
      <c r="BA13" s="9" t="s">
        <v>83</v>
      </c>
      <c r="BB13" s="8" t="s">
        <v>83</v>
      </c>
      <c r="BC13" s="8" t="s">
        <v>84</v>
      </c>
      <c r="BD13" s="8" t="s">
        <v>81</v>
      </c>
      <c r="BE13" s="8" t="s">
        <v>1284</v>
      </c>
      <c r="BF13" s="8" t="s">
        <v>86</v>
      </c>
      <c r="BG13" s="8" t="s">
        <v>1285</v>
      </c>
      <c r="BH13" s="8" t="s">
        <v>167</v>
      </c>
      <c r="BI13" s="8" t="s">
        <v>89</v>
      </c>
      <c r="BJ13" s="8" t="s">
        <v>1286</v>
      </c>
      <c r="BK13" s="8" t="s">
        <v>1287</v>
      </c>
      <c r="BL13" s="8" t="s">
        <v>1288</v>
      </c>
      <c r="BM13" s="8" t="s">
        <v>81</v>
      </c>
      <c r="BN13" s="8" t="s">
        <v>1289</v>
      </c>
      <c r="BO13" s="14" t="s">
        <v>1290</v>
      </c>
      <c r="BP13" s="14" t="s">
        <v>1291</v>
      </c>
      <c r="BQ13" s="14" t="s">
        <v>1292</v>
      </c>
      <c r="BR13" s="14" t="s">
        <v>1293</v>
      </c>
      <c r="BS13" s="8" t="s">
        <v>81</v>
      </c>
      <c r="BT13" s="13">
        <v>9.4</v>
      </c>
      <c r="BU13" s="3"/>
    </row>
    <row r="14" spans="1:73" ht="15.75" thickBot="1">
      <c r="A14" s="7">
        <v>13</v>
      </c>
      <c r="B14" s="7"/>
      <c r="C14" s="9" t="s">
        <v>268</v>
      </c>
      <c r="D14" s="8" t="s">
        <v>269</v>
      </c>
      <c r="E14" s="8" t="s">
        <v>11712</v>
      </c>
      <c r="F14" s="9" t="s">
        <v>270</v>
      </c>
      <c r="G14" s="9">
        <v>20</v>
      </c>
      <c r="H14" s="8" t="s">
        <v>271</v>
      </c>
      <c r="I14" s="8" t="s">
        <v>73</v>
      </c>
      <c r="J14" s="8" t="s">
        <v>272</v>
      </c>
      <c r="K14" s="8" t="s">
        <v>267</v>
      </c>
      <c r="L14" s="9">
        <v>27741204</v>
      </c>
      <c r="M14" s="9">
        <v>9920630013</v>
      </c>
      <c r="N14" s="9" t="s">
        <v>134</v>
      </c>
      <c r="O14" s="9">
        <v>478011710450</v>
      </c>
      <c r="P14" s="9" t="s">
        <v>273</v>
      </c>
      <c r="Q14" s="9" t="s">
        <v>274</v>
      </c>
      <c r="R14" s="11">
        <v>42917</v>
      </c>
      <c r="S14" s="9">
        <v>2021</v>
      </c>
      <c r="T14" s="8" t="s">
        <v>275</v>
      </c>
      <c r="U14" s="9">
        <v>451</v>
      </c>
      <c r="V14" s="12">
        <v>90.2</v>
      </c>
      <c r="W14" s="9">
        <v>2015</v>
      </c>
      <c r="X14" s="9" t="s">
        <v>276</v>
      </c>
      <c r="Y14" s="8" t="s">
        <v>275</v>
      </c>
      <c r="Z14" s="9">
        <v>444</v>
      </c>
      <c r="AA14" s="12">
        <v>88.8</v>
      </c>
      <c r="AB14" s="9">
        <v>2017</v>
      </c>
      <c r="AC14" s="9" t="s">
        <v>276</v>
      </c>
      <c r="AD14" s="8" t="s">
        <v>81</v>
      </c>
      <c r="AE14" s="8" t="s">
        <v>81</v>
      </c>
      <c r="AF14" s="9" t="s">
        <v>81</v>
      </c>
      <c r="AG14" s="9" t="s">
        <v>81</v>
      </c>
      <c r="AH14" s="9" t="s">
        <v>81</v>
      </c>
      <c r="AI14" s="9" t="s">
        <v>81</v>
      </c>
      <c r="AJ14" s="9" t="s">
        <v>81</v>
      </c>
      <c r="AK14" s="9" t="s">
        <v>81</v>
      </c>
      <c r="AL14" s="9" t="s">
        <v>81</v>
      </c>
      <c r="AM14" s="9">
        <v>0</v>
      </c>
      <c r="AN14" s="13">
        <v>8.85</v>
      </c>
      <c r="AO14" s="13">
        <v>8</v>
      </c>
      <c r="AP14" s="13">
        <v>9</v>
      </c>
      <c r="AQ14" s="13">
        <v>8.9600000000000009</v>
      </c>
      <c r="AR14" s="13">
        <v>8.44</v>
      </c>
      <c r="AS14" s="9">
        <v>43.25</v>
      </c>
      <c r="AT14" s="9">
        <v>8.65</v>
      </c>
      <c r="AU14" s="8" t="s">
        <v>138</v>
      </c>
      <c r="AV14" s="9">
        <v>0</v>
      </c>
      <c r="AW14" s="9">
        <v>0</v>
      </c>
      <c r="AX14" s="9" t="s">
        <v>255</v>
      </c>
      <c r="AY14" s="9" t="s">
        <v>83</v>
      </c>
      <c r="AZ14" s="9" t="s">
        <v>83</v>
      </c>
      <c r="BA14" s="9" t="s">
        <v>83</v>
      </c>
      <c r="BB14" s="8" t="s">
        <v>83</v>
      </c>
      <c r="BC14" s="8" t="s">
        <v>84</v>
      </c>
      <c r="BD14" s="8" t="s">
        <v>81</v>
      </c>
      <c r="BE14" s="8" t="s">
        <v>277</v>
      </c>
      <c r="BF14" s="8" t="s">
        <v>278</v>
      </c>
      <c r="BG14" s="8" t="s">
        <v>279</v>
      </c>
      <c r="BH14" s="8" t="s">
        <v>88</v>
      </c>
      <c r="BI14" s="8" t="s">
        <v>89</v>
      </c>
      <c r="BJ14" s="8" t="s">
        <v>280</v>
      </c>
      <c r="BK14" s="8" t="s">
        <v>281</v>
      </c>
      <c r="BL14" s="8" t="s">
        <v>282</v>
      </c>
      <c r="BM14" s="8" t="s">
        <v>81</v>
      </c>
      <c r="BN14" s="8" t="s">
        <v>283</v>
      </c>
      <c r="BO14" s="14" t="s">
        <v>284</v>
      </c>
      <c r="BP14" s="14" t="s">
        <v>285</v>
      </c>
      <c r="BQ14" s="8" t="s">
        <v>81</v>
      </c>
      <c r="BR14" s="14" t="s">
        <v>286</v>
      </c>
      <c r="BS14" s="8" t="s">
        <v>81</v>
      </c>
      <c r="BT14" s="8"/>
      <c r="BU14" s="3"/>
    </row>
    <row r="15" spans="1:73" ht="15.75" thickBot="1">
      <c r="A15" s="7">
        <v>14</v>
      </c>
      <c r="B15" s="7"/>
      <c r="C15" s="9" t="s">
        <v>1577</v>
      </c>
      <c r="D15" s="8" t="s">
        <v>1578</v>
      </c>
      <c r="E15" s="8" t="s">
        <v>11712</v>
      </c>
      <c r="F15" s="9" t="s">
        <v>1579</v>
      </c>
      <c r="G15" s="9">
        <v>21</v>
      </c>
      <c r="H15" s="8" t="s">
        <v>1580</v>
      </c>
      <c r="I15" s="8" t="s">
        <v>1581</v>
      </c>
      <c r="J15" s="8" t="s">
        <v>1582</v>
      </c>
      <c r="K15" s="8" t="s">
        <v>1576</v>
      </c>
      <c r="L15" s="9">
        <v>9028091822</v>
      </c>
      <c r="M15" s="9">
        <v>9834679387</v>
      </c>
      <c r="N15" s="9" t="s">
        <v>1583</v>
      </c>
      <c r="O15" s="9">
        <v>745157926960</v>
      </c>
      <c r="P15" s="9" t="s">
        <v>81</v>
      </c>
      <c r="Q15" s="9" t="s">
        <v>274</v>
      </c>
      <c r="R15" s="11">
        <v>42917</v>
      </c>
      <c r="S15" s="9">
        <v>2021</v>
      </c>
      <c r="T15" s="8" t="s">
        <v>1584</v>
      </c>
      <c r="U15" s="9">
        <v>418</v>
      </c>
      <c r="V15" s="12">
        <v>83.6</v>
      </c>
      <c r="W15" s="9">
        <v>2015</v>
      </c>
      <c r="X15" s="9" t="s">
        <v>276</v>
      </c>
      <c r="Y15" s="8" t="s">
        <v>1585</v>
      </c>
      <c r="Z15" s="9">
        <v>518</v>
      </c>
      <c r="AA15" s="12">
        <v>79.959999999999994</v>
      </c>
      <c r="AB15" s="9">
        <v>2017</v>
      </c>
      <c r="AC15" s="9" t="s">
        <v>79</v>
      </c>
      <c r="AD15" s="8" t="s">
        <v>81</v>
      </c>
      <c r="AE15" s="8" t="s">
        <v>81</v>
      </c>
      <c r="AF15" s="9" t="s">
        <v>81</v>
      </c>
      <c r="AG15" s="9" t="s">
        <v>81</v>
      </c>
      <c r="AH15" s="9" t="s">
        <v>81</v>
      </c>
      <c r="AI15" s="9" t="s">
        <v>81</v>
      </c>
      <c r="AJ15" s="9" t="s">
        <v>81</v>
      </c>
      <c r="AK15" s="9" t="s">
        <v>81</v>
      </c>
      <c r="AL15" s="9" t="s">
        <v>81</v>
      </c>
      <c r="AM15" s="9">
        <v>0</v>
      </c>
      <c r="AN15" s="13">
        <v>7.91</v>
      </c>
      <c r="AO15" s="13">
        <v>7.87</v>
      </c>
      <c r="AP15" s="13">
        <v>8.85</v>
      </c>
      <c r="AQ15" s="13">
        <v>9.11</v>
      </c>
      <c r="AR15" s="13">
        <v>8.11</v>
      </c>
      <c r="AS15" s="9">
        <v>50.82</v>
      </c>
      <c r="AT15" s="9">
        <v>8.57</v>
      </c>
      <c r="AU15" s="8" t="s">
        <v>82</v>
      </c>
      <c r="AV15" s="9">
        <v>0</v>
      </c>
      <c r="AW15" s="9">
        <v>0</v>
      </c>
      <c r="AX15" s="9" t="s">
        <v>83</v>
      </c>
      <c r="AY15" s="9" t="s">
        <v>83</v>
      </c>
      <c r="AZ15" s="9" t="s">
        <v>83</v>
      </c>
      <c r="BA15" s="9" t="s">
        <v>83</v>
      </c>
      <c r="BB15" s="8" t="s">
        <v>83</v>
      </c>
      <c r="BC15" s="8" t="s">
        <v>84</v>
      </c>
      <c r="BD15" s="8" t="s">
        <v>81</v>
      </c>
      <c r="BE15" s="8" t="s">
        <v>1586</v>
      </c>
      <c r="BF15" s="8" t="s">
        <v>1587</v>
      </c>
      <c r="BG15" s="8" t="s">
        <v>1588</v>
      </c>
      <c r="BH15" s="8" t="s">
        <v>88</v>
      </c>
      <c r="BI15" s="8" t="s">
        <v>89</v>
      </c>
      <c r="BJ15" s="8" t="s">
        <v>1589</v>
      </c>
      <c r="BK15" s="8" t="s">
        <v>1590</v>
      </c>
      <c r="BL15" s="8" t="s">
        <v>1591</v>
      </c>
      <c r="BM15" s="8" t="s">
        <v>1592</v>
      </c>
      <c r="BN15" s="8" t="s">
        <v>1593</v>
      </c>
      <c r="BO15" s="14" t="s">
        <v>1594</v>
      </c>
      <c r="BP15" s="14" t="s">
        <v>1595</v>
      </c>
      <c r="BQ15" s="14" t="s">
        <v>1596</v>
      </c>
      <c r="BR15" s="14" t="s">
        <v>1597</v>
      </c>
      <c r="BS15" s="8" t="s">
        <v>81</v>
      </c>
      <c r="BT15" s="13">
        <v>8.9700000000000006</v>
      </c>
      <c r="BU15" s="3"/>
    </row>
    <row r="16" spans="1:73" ht="15.75" thickBot="1">
      <c r="A16" s="7">
        <v>15</v>
      </c>
      <c r="B16" s="7"/>
      <c r="C16" s="9" t="s">
        <v>6728</v>
      </c>
      <c r="D16" s="8" t="s">
        <v>6729</v>
      </c>
      <c r="E16" s="8" t="s">
        <v>11712</v>
      </c>
      <c r="F16" s="10">
        <v>36314</v>
      </c>
      <c r="G16" s="9">
        <v>21</v>
      </c>
      <c r="H16" s="8" t="s">
        <v>6730</v>
      </c>
      <c r="I16" s="8" t="s">
        <v>6730</v>
      </c>
      <c r="J16" s="8" t="s">
        <v>6731</v>
      </c>
      <c r="K16" s="8" t="s">
        <v>6727</v>
      </c>
      <c r="L16" s="9">
        <v>9920334405</v>
      </c>
      <c r="M16" s="9">
        <v>7715094494</v>
      </c>
      <c r="N16" s="9" t="s">
        <v>134</v>
      </c>
      <c r="O16" s="9">
        <v>546423982150</v>
      </c>
      <c r="P16" s="9" t="s">
        <v>6732</v>
      </c>
      <c r="Q16" s="9" t="s">
        <v>274</v>
      </c>
      <c r="R16" s="11">
        <v>42917</v>
      </c>
      <c r="S16" s="9">
        <v>2021</v>
      </c>
      <c r="T16" s="8" t="s">
        <v>6733</v>
      </c>
      <c r="U16" s="9">
        <v>471</v>
      </c>
      <c r="V16" s="12">
        <v>94.2</v>
      </c>
      <c r="W16" s="9">
        <v>2015</v>
      </c>
      <c r="X16" s="9" t="s">
        <v>79</v>
      </c>
      <c r="Y16" s="8" t="s">
        <v>6734</v>
      </c>
      <c r="Z16" s="9">
        <v>538</v>
      </c>
      <c r="AA16" s="12">
        <v>82.77</v>
      </c>
      <c r="AB16" s="9">
        <v>2017</v>
      </c>
      <c r="AC16" s="9" t="s">
        <v>79</v>
      </c>
      <c r="AD16" s="8" t="s">
        <v>81</v>
      </c>
      <c r="AE16" s="8" t="s">
        <v>81</v>
      </c>
      <c r="AF16" s="9" t="s">
        <v>81</v>
      </c>
      <c r="AG16" s="9" t="s">
        <v>81</v>
      </c>
      <c r="AH16" s="9" t="s">
        <v>81</v>
      </c>
      <c r="AI16" s="9" t="s">
        <v>81</v>
      </c>
      <c r="AJ16" s="9" t="s">
        <v>81</v>
      </c>
      <c r="AK16" s="9" t="s">
        <v>81</v>
      </c>
      <c r="AL16" s="9" t="s">
        <v>81</v>
      </c>
      <c r="AM16" s="9">
        <v>0</v>
      </c>
      <c r="AN16" s="13">
        <v>8.44</v>
      </c>
      <c r="AO16" s="13">
        <v>8.2799999999999994</v>
      </c>
      <c r="AP16" s="13">
        <v>9.0399999999999991</v>
      </c>
      <c r="AQ16" s="13">
        <v>9.19</v>
      </c>
      <c r="AR16" s="13">
        <v>7.7</v>
      </c>
      <c r="AS16" s="9">
        <v>42.65</v>
      </c>
      <c r="AT16" s="9">
        <v>8.5299999999999994</v>
      </c>
      <c r="AU16" s="8" t="s">
        <v>138</v>
      </c>
      <c r="AV16" s="9">
        <v>0</v>
      </c>
      <c r="AW16" s="9">
        <v>0</v>
      </c>
      <c r="AX16" s="9" t="s">
        <v>83</v>
      </c>
      <c r="AY16" s="9" t="s">
        <v>83</v>
      </c>
      <c r="AZ16" s="9" t="s">
        <v>83</v>
      </c>
      <c r="BA16" s="9" t="s">
        <v>83</v>
      </c>
      <c r="BB16" s="8" t="s">
        <v>83</v>
      </c>
      <c r="BC16" s="8" t="s">
        <v>84</v>
      </c>
      <c r="BD16" s="8" t="s">
        <v>81</v>
      </c>
      <c r="BE16" s="8" t="s">
        <v>6735</v>
      </c>
      <c r="BF16" s="8" t="s">
        <v>6736</v>
      </c>
      <c r="BG16" s="8" t="s">
        <v>6737</v>
      </c>
      <c r="BH16" s="8" t="s">
        <v>6738</v>
      </c>
      <c r="BI16" s="8" t="s">
        <v>89</v>
      </c>
      <c r="BJ16" s="8" t="s">
        <v>81</v>
      </c>
      <c r="BK16" s="8" t="s">
        <v>6739</v>
      </c>
      <c r="BL16" s="8" t="s">
        <v>81</v>
      </c>
      <c r="BM16" s="8" t="s">
        <v>81</v>
      </c>
      <c r="BN16" s="8" t="s">
        <v>6740</v>
      </c>
      <c r="BO16" s="14" t="s">
        <v>6741</v>
      </c>
      <c r="BP16" s="14" t="s">
        <v>6742</v>
      </c>
      <c r="BQ16" s="14" t="s">
        <v>6743</v>
      </c>
      <c r="BR16" s="14" t="s">
        <v>6744</v>
      </c>
      <c r="BS16" s="8" t="s">
        <v>81</v>
      </c>
      <c r="BT16" s="8"/>
      <c r="BU16" s="3"/>
    </row>
    <row r="17" spans="1:73" ht="15.75" thickBot="1">
      <c r="A17" s="7">
        <v>16</v>
      </c>
      <c r="B17" s="7"/>
      <c r="C17" s="9" t="s">
        <v>9871</v>
      </c>
      <c r="D17" s="8" t="s">
        <v>9872</v>
      </c>
      <c r="E17" s="8" t="s">
        <v>11712</v>
      </c>
      <c r="F17" s="10">
        <v>36412</v>
      </c>
      <c r="G17" s="9">
        <v>20</v>
      </c>
      <c r="H17" s="8" t="s">
        <v>9873</v>
      </c>
      <c r="I17" s="8" t="s">
        <v>73</v>
      </c>
      <c r="J17" s="8" t="s">
        <v>9874</v>
      </c>
      <c r="K17" s="8" t="s">
        <v>9870</v>
      </c>
      <c r="L17" s="9">
        <v>9653295524</v>
      </c>
      <c r="M17" s="9">
        <v>7977567614</v>
      </c>
      <c r="N17" s="9" t="s">
        <v>134</v>
      </c>
      <c r="O17" s="9">
        <v>339688325720</v>
      </c>
      <c r="P17" s="9" t="s">
        <v>9875</v>
      </c>
      <c r="Q17" s="9" t="s">
        <v>274</v>
      </c>
      <c r="R17" s="11">
        <v>42917</v>
      </c>
      <c r="S17" s="9">
        <v>2021</v>
      </c>
      <c r="T17" s="8" t="s">
        <v>6451</v>
      </c>
      <c r="U17" s="9">
        <v>472</v>
      </c>
      <c r="V17" s="12">
        <v>94.4</v>
      </c>
      <c r="W17" s="9">
        <v>2015</v>
      </c>
      <c r="X17" s="9" t="s">
        <v>79</v>
      </c>
      <c r="Y17" s="8" t="s">
        <v>9876</v>
      </c>
      <c r="Z17" s="9">
        <v>540.99</v>
      </c>
      <c r="AA17" s="12">
        <v>83.23</v>
      </c>
      <c r="AB17" s="9">
        <v>2017</v>
      </c>
      <c r="AC17" s="9" t="s">
        <v>79</v>
      </c>
      <c r="AD17" s="8" t="s">
        <v>81</v>
      </c>
      <c r="AE17" s="8" t="s">
        <v>81</v>
      </c>
      <c r="AF17" s="9" t="s">
        <v>295</v>
      </c>
      <c r="AG17" s="9" t="s">
        <v>81</v>
      </c>
      <c r="AH17" s="9" t="s">
        <v>81</v>
      </c>
      <c r="AI17" s="9" t="s">
        <v>81</v>
      </c>
      <c r="AJ17" s="9" t="s">
        <v>81</v>
      </c>
      <c r="AK17" s="9" t="s">
        <v>81</v>
      </c>
      <c r="AL17" s="9" t="s">
        <v>81</v>
      </c>
      <c r="AM17" s="9">
        <v>0</v>
      </c>
      <c r="AN17" s="13">
        <v>7.74</v>
      </c>
      <c r="AO17" s="13">
        <v>8.26</v>
      </c>
      <c r="AP17" s="13">
        <v>8.92</v>
      </c>
      <c r="AQ17" s="13">
        <v>9.2200000000000006</v>
      </c>
      <c r="AR17" s="13">
        <v>8.5</v>
      </c>
      <c r="AS17" s="9">
        <v>42.64</v>
      </c>
      <c r="AT17" s="9">
        <v>8.5280000000000005</v>
      </c>
      <c r="AU17" s="8" t="s">
        <v>138</v>
      </c>
      <c r="AV17" s="9">
        <v>0</v>
      </c>
      <c r="AW17" s="9">
        <v>0</v>
      </c>
      <c r="AX17" s="9" t="s">
        <v>83</v>
      </c>
      <c r="AY17" s="9" t="s">
        <v>83</v>
      </c>
      <c r="AZ17" s="9" t="s">
        <v>83</v>
      </c>
      <c r="BA17" s="9" t="s">
        <v>83</v>
      </c>
      <c r="BB17" s="8" t="s">
        <v>83</v>
      </c>
      <c r="BC17" s="8" t="s">
        <v>84</v>
      </c>
      <c r="BD17" s="8" t="s">
        <v>81</v>
      </c>
      <c r="BE17" s="8" t="s">
        <v>9877</v>
      </c>
      <c r="BF17" s="8" t="s">
        <v>9878</v>
      </c>
      <c r="BG17" s="8" t="s">
        <v>9879</v>
      </c>
      <c r="BH17" s="8" t="s">
        <v>3090</v>
      </c>
      <c r="BI17" s="8" t="s">
        <v>89</v>
      </c>
      <c r="BJ17" s="8" t="s">
        <v>9880</v>
      </c>
      <c r="BK17" s="8" t="s">
        <v>9881</v>
      </c>
      <c r="BL17" s="8" t="s">
        <v>9882</v>
      </c>
      <c r="BM17" s="8" t="s">
        <v>9883</v>
      </c>
      <c r="BN17" s="8" t="s">
        <v>9884</v>
      </c>
      <c r="BO17" s="14" t="s">
        <v>9885</v>
      </c>
      <c r="BP17" s="14" t="s">
        <v>9886</v>
      </c>
      <c r="BQ17" s="14" t="s">
        <v>9887</v>
      </c>
      <c r="BR17" s="14" t="s">
        <v>9888</v>
      </c>
      <c r="BS17" s="8" t="s">
        <v>81</v>
      </c>
      <c r="BT17" s="8"/>
      <c r="BU17" s="3"/>
    </row>
    <row r="18" spans="1:73" ht="15.75" thickBot="1">
      <c r="A18" s="7">
        <v>17</v>
      </c>
      <c r="B18" s="7"/>
      <c r="C18" s="9" t="s">
        <v>4157</v>
      </c>
      <c r="D18" s="8" t="s">
        <v>4158</v>
      </c>
      <c r="E18" s="8" t="s">
        <v>11712</v>
      </c>
      <c r="F18" s="9" t="s">
        <v>4159</v>
      </c>
      <c r="G18" s="9">
        <v>20</v>
      </c>
      <c r="H18" s="8" t="s">
        <v>4160</v>
      </c>
      <c r="I18" s="8" t="s">
        <v>73</v>
      </c>
      <c r="J18" s="8" t="s">
        <v>4161</v>
      </c>
      <c r="K18" s="8" t="s">
        <v>4156</v>
      </c>
      <c r="L18" s="9">
        <v>8898241656</v>
      </c>
      <c r="M18" s="9">
        <v>8898782292</v>
      </c>
      <c r="N18" s="9" t="s">
        <v>4162</v>
      </c>
      <c r="O18" s="9">
        <v>711902926854</v>
      </c>
      <c r="P18" s="9" t="s">
        <v>134</v>
      </c>
      <c r="Q18" s="9" t="s">
        <v>274</v>
      </c>
      <c r="R18" s="11">
        <v>42917</v>
      </c>
      <c r="S18" s="9">
        <v>2021</v>
      </c>
      <c r="T18" s="8" t="s">
        <v>4163</v>
      </c>
      <c r="U18" s="9">
        <v>475</v>
      </c>
      <c r="V18" s="12">
        <v>95</v>
      </c>
      <c r="W18" s="9">
        <v>2015</v>
      </c>
      <c r="X18" s="9" t="s">
        <v>276</v>
      </c>
      <c r="Y18" s="8" t="s">
        <v>4164</v>
      </c>
      <c r="Z18" s="9">
        <v>416</v>
      </c>
      <c r="AA18" s="12">
        <v>83.2</v>
      </c>
      <c r="AB18" s="9">
        <v>2017</v>
      </c>
      <c r="AC18" s="9" t="s">
        <v>276</v>
      </c>
      <c r="AD18" s="8" t="s">
        <v>81</v>
      </c>
      <c r="AE18" s="8" t="s">
        <v>81</v>
      </c>
      <c r="AF18" s="9" t="s">
        <v>81</v>
      </c>
      <c r="AG18" s="9" t="s">
        <v>81</v>
      </c>
      <c r="AH18" s="9" t="s">
        <v>81</v>
      </c>
      <c r="AI18" s="9" t="s">
        <v>81</v>
      </c>
      <c r="AJ18" s="9" t="s">
        <v>81</v>
      </c>
      <c r="AK18" s="9" t="s">
        <v>81</v>
      </c>
      <c r="AL18" s="9" t="s">
        <v>81</v>
      </c>
      <c r="AM18" s="9">
        <v>0</v>
      </c>
      <c r="AN18" s="13">
        <v>9.07</v>
      </c>
      <c r="AO18" s="13">
        <v>8.17</v>
      </c>
      <c r="AP18" s="13">
        <v>8.81</v>
      </c>
      <c r="AQ18" s="13">
        <v>8.3000000000000007</v>
      </c>
      <c r="AR18" s="13">
        <v>8.11</v>
      </c>
      <c r="AS18" s="9">
        <v>50.95</v>
      </c>
      <c r="AT18" s="9">
        <v>8.49</v>
      </c>
      <c r="AU18" s="8" t="s">
        <v>82</v>
      </c>
      <c r="AV18" s="9">
        <v>0</v>
      </c>
      <c r="AW18" s="9">
        <v>0</v>
      </c>
      <c r="AX18" s="9" t="s">
        <v>83</v>
      </c>
      <c r="AY18" s="9" t="s">
        <v>83</v>
      </c>
      <c r="AZ18" s="9" t="s">
        <v>83</v>
      </c>
      <c r="BA18" s="9" t="s">
        <v>83</v>
      </c>
      <c r="BB18" s="8" t="s">
        <v>83</v>
      </c>
      <c r="BC18" s="8" t="s">
        <v>84</v>
      </c>
      <c r="BD18" s="8" t="s">
        <v>81</v>
      </c>
      <c r="BE18" s="8" t="s">
        <v>4165</v>
      </c>
      <c r="BF18" s="8" t="s">
        <v>1652</v>
      </c>
      <c r="BG18" s="8" t="s">
        <v>4166</v>
      </c>
      <c r="BH18" s="8" t="s">
        <v>88</v>
      </c>
      <c r="BI18" s="8" t="s">
        <v>89</v>
      </c>
      <c r="BJ18" s="8" t="s">
        <v>4167</v>
      </c>
      <c r="BK18" s="8" t="s">
        <v>4168</v>
      </c>
      <c r="BL18" s="8" t="s">
        <v>81</v>
      </c>
      <c r="BM18" s="8" t="s">
        <v>81</v>
      </c>
      <c r="BN18" s="8" t="s">
        <v>4169</v>
      </c>
      <c r="BO18" s="14" t="s">
        <v>4170</v>
      </c>
      <c r="BP18" s="14" t="s">
        <v>4171</v>
      </c>
      <c r="BQ18" s="14" t="s">
        <v>4172</v>
      </c>
      <c r="BR18" s="14" t="s">
        <v>4173</v>
      </c>
      <c r="BS18" s="8" t="s">
        <v>81</v>
      </c>
      <c r="BT18" s="13">
        <v>8.49</v>
      </c>
      <c r="BU18" s="3"/>
    </row>
    <row r="19" spans="1:73" ht="15.75" thickBot="1">
      <c r="A19" s="7">
        <v>18</v>
      </c>
      <c r="B19" s="7"/>
      <c r="C19" s="9" t="s">
        <v>6520</v>
      </c>
      <c r="D19" s="8" t="s">
        <v>6521</v>
      </c>
      <c r="E19" s="8" t="s">
        <v>11712</v>
      </c>
      <c r="F19" s="9" t="s">
        <v>6522</v>
      </c>
      <c r="G19" s="9">
        <v>21</v>
      </c>
      <c r="H19" s="8" t="s">
        <v>6523</v>
      </c>
      <c r="I19" s="8" t="s">
        <v>6524</v>
      </c>
      <c r="J19" s="8" t="s">
        <v>6519</v>
      </c>
      <c r="K19" s="8" t="s">
        <v>6525</v>
      </c>
      <c r="L19" s="9">
        <v>7498896083</v>
      </c>
      <c r="M19" s="9">
        <v>7058540132</v>
      </c>
      <c r="N19" s="9" t="s">
        <v>6526</v>
      </c>
      <c r="O19" s="9">
        <v>259839223417</v>
      </c>
      <c r="P19" s="9" t="s">
        <v>134</v>
      </c>
      <c r="Q19" s="9" t="s">
        <v>274</v>
      </c>
      <c r="R19" s="11">
        <v>42917</v>
      </c>
      <c r="S19" s="9">
        <v>2021</v>
      </c>
      <c r="T19" s="8" t="s">
        <v>6527</v>
      </c>
      <c r="U19" s="9">
        <v>459</v>
      </c>
      <c r="V19" s="12">
        <v>91.8</v>
      </c>
      <c r="W19" s="9">
        <v>2015</v>
      </c>
      <c r="X19" s="9" t="s">
        <v>79</v>
      </c>
      <c r="Y19" s="8" t="s">
        <v>6528</v>
      </c>
      <c r="Z19" s="9">
        <v>650</v>
      </c>
      <c r="AA19" s="12">
        <v>78.459999999999994</v>
      </c>
      <c r="AB19" s="9">
        <v>2017</v>
      </c>
      <c r="AC19" s="9" t="s">
        <v>79</v>
      </c>
      <c r="AD19" s="8" t="s">
        <v>81</v>
      </c>
      <c r="AE19" s="8" t="s">
        <v>81</v>
      </c>
      <c r="AF19" s="9" t="s">
        <v>81</v>
      </c>
      <c r="AG19" s="9" t="s">
        <v>81</v>
      </c>
      <c r="AH19" s="9" t="s">
        <v>81</v>
      </c>
      <c r="AI19" s="9" t="s">
        <v>81</v>
      </c>
      <c r="AJ19" s="9" t="s">
        <v>81</v>
      </c>
      <c r="AK19" s="9" t="s">
        <v>81</v>
      </c>
      <c r="AL19" s="9" t="s">
        <v>81</v>
      </c>
      <c r="AM19" s="9">
        <v>0</v>
      </c>
      <c r="AN19" s="13">
        <v>7.4</v>
      </c>
      <c r="AO19" s="13">
        <v>8.1999999999999993</v>
      </c>
      <c r="AP19" s="13">
        <v>8.15</v>
      </c>
      <c r="AQ19" s="13">
        <v>9.41</v>
      </c>
      <c r="AR19" s="13">
        <v>8.6300000000000008</v>
      </c>
      <c r="AS19" s="9">
        <v>50.94</v>
      </c>
      <c r="AT19" s="9">
        <v>8.49</v>
      </c>
      <c r="AU19" s="8" t="s">
        <v>82</v>
      </c>
      <c r="AV19" s="9">
        <v>0</v>
      </c>
      <c r="AW19" s="9">
        <v>0</v>
      </c>
      <c r="AX19" s="9" t="s">
        <v>83</v>
      </c>
      <c r="AY19" s="9" t="s">
        <v>83</v>
      </c>
      <c r="AZ19" s="9" t="s">
        <v>83</v>
      </c>
      <c r="BA19" s="9" t="s">
        <v>83</v>
      </c>
      <c r="BB19" s="8" t="s">
        <v>83</v>
      </c>
      <c r="BC19" s="8" t="s">
        <v>84</v>
      </c>
      <c r="BD19" s="8" t="s">
        <v>81</v>
      </c>
      <c r="BE19" s="8" t="s">
        <v>6529</v>
      </c>
      <c r="BF19" s="8" t="s">
        <v>883</v>
      </c>
      <c r="BG19" s="8" t="s">
        <v>6530</v>
      </c>
      <c r="BH19" s="8" t="s">
        <v>6531</v>
      </c>
      <c r="BI19" s="8" t="s">
        <v>89</v>
      </c>
      <c r="BJ19" s="8" t="s">
        <v>6532</v>
      </c>
      <c r="BK19" s="8" t="s">
        <v>6533</v>
      </c>
      <c r="BL19" s="8" t="s">
        <v>6534</v>
      </c>
      <c r="BM19" s="8" t="s">
        <v>6535</v>
      </c>
      <c r="BN19" s="8" t="s">
        <v>6536</v>
      </c>
      <c r="BO19" s="14" t="s">
        <v>6537</v>
      </c>
      <c r="BP19" s="14" t="s">
        <v>6538</v>
      </c>
      <c r="BQ19" s="14" t="s">
        <v>6539</v>
      </c>
      <c r="BR19" s="14" t="s">
        <v>6540</v>
      </c>
      <c r="BS19" s="8" t="s">
        <v>81</v>
      </c>
      <c r="BT19" s="13">
        <v>9.15</v>
      </c>
      <c r="BU19" s="3"/>
    </row>
    <row r="20" spans="1:73" ht="15.75" thickBot="1">
      <c r="A20" s="7">
        <v>19</v>
      </c>
      <c r="B20" s="7"/>
      <c r="C20" s="9" t="s">
        <v>7906</v>
      </c>
      <c r="D20" s="8" t="s">
        <v>7907</v>
      </c>
      <c r="E20" s="8" t="s">
        <v>11712</v>
      </c>
      <c r="F20" s="9" t="s">
        <v>3613</v>
      </c>
      <c r="G20" s="9">
        <v>20</v>
      </c>
      <c r="H20" s="8" t="s">
        <v>7908</v>
      </c>
      <c r="I20" s="8" t="s">
        <v>73</v>
      </c>
      <c r="J20" s="8" t="s">
        <v>7909</v>
      </c>
      <c r="K20" s="8" t="s">
        <v>7905</v>
      </c>
      <c r="L20" s="9">
        <v>9987645455</v>
      </c>
      <c r="M20" s="9">
        <v>9869722731</v>
      </c>
      <c r="N20" s="9" t="s">
        <v>7910</v>
      </c>
      <c r="O20" s="9">
        <v>445066535888</v>
      </c>
      <c r="P20" s="9" t="s">
        <v>7911</v>
      </c>
      <c r="Q20" s="9" t="s">
        <v>274</v>
      </c>
      <c r="R20" s="11">
        <v>42917</v>
      </c>
      <c r="S20" s="9">
        <v>2021</v>
      </c>
      <c r="T20" s="8" t="s">
        <v>7912</v>
      </c>
      <c r="U20" s="9">
        <v>454</v>
      </c>
      <c r="V20" s="12">
        <v>90.8</v>
      </c>
      <c r="W20" s="9">
        <v>2015</v>
      </c>
      <c r="X20" s="9" t="s">
        <v>79</v>
      </c>
      <c r="Y20" s="8" t="s">
        <v>7913</v>
      </c>
      <c r="Z20" s="9">
        <v>466</v>
      </c>
      <c r="AA20" s="12">
        <v>71.69</v>
      </c>
      <c r="AB20" s="9">
        <v>2017</v>
      </c>
      <c r="AC20" s="9" t="s">
        <v>79</v>
      </c>
      <c r="AD20" s="8" t="s">
        <v>81</v>
      </c>
      <c r="AE20" s="8" t="s">
        <v>81</v>
      </c>
      <c r="AF20" s="9" t="s">
        <v>81</v>
      </c>
      <c r="AG20" s="9" t="s">
        <v>81</v>
      </c>
      <c r="AH20" s="9" t="s">
        <v>81</v>
      </c>
      <c r="AI20" s="9" t="s">
        <v>81</v>
      </c>
      <c r="AJ20" s="9" t="s">
        <v>81</v>
      </c>
      <c r="AK20" s="9" t="s">
        <v>81</v>
      </c>
      <c r="AL20" s="9" t="s">
        <v>81</v>
      </c>
      <c r="AM20" s="9">
        <v>0</v>
      </c>
      <c r="AN20" s="13">
        <v>7.24</v>
      </c>
      <c r="AO20" s="13">
        <v>7.39</v>
      </c>
      <c r="AP20" s="13">
        <v>8.69</v>
      </c>
      <c r="AQ20" s="13">
        <v>8.89</v>
      </c>
      <c r="AR20" s="13">
        <v>9.02</v>
      </c>
      <c r="AS20" s="9">
        <v>49.9</v>
      </c>
      <c r="AT20" s="9">
        <v>8.32</v>
      </c>
      <c r="AU20" s="8" t="s">
        <v>82</v>
      </c>
      <c r="AV20" s="9">
        <v>0</v>
      </c>
      <c r="AW20" s="9">
        <v>0</v>
      </c>
      <c r="AX20" s="9" t="s">
        <v>83</v>
      </c>
      <c r="AY20" s="9" t="s">
        <v>83</v>
      </c>
      <c r="AZ20" s="9" t="s">
        <v>83</v>
      </c>
      <c r="BA20" s="9" t="s">
        <v>83</v>
      </c>
      <c r="BB20" s="8" t="s">
        <v>83</v>
      </c>
      <c r="BC20" s="8" t="s">
        <v>84</v>
      </c>
      <c r="BD20" s="8" t="s">
        <v>81</v>
      </c>
      <c r="BE20" s="8" t="s">
        <v>7914</v>
      </c>
      <c r="BF20" s="8" t="s">
        <v>1930</v>
      </c>
      <c r="BG20" s="8" t="s">
        <v>7915</v>
      </c>
      <c r="BH20" s="8" t="s">
        <v>1005</v>
      </c>
      <c r="BI20" s="8" t="s">
        <v>89</v>
      </c>
      <c r="BJ20" s="8" t="s">
        <v>7916</v>
      </c>
      <c r="BK20" s="8" t="s">
        <v>7917</v>
      </c>
      <c r="BL20" s="8" t="s">
        <v>7918</v>
      </c>
      <c r="BM20" s="8" t="s">
        <v>7919</v>
      </c>
      <c r="BN20" s="8" t="s">
        <v>7920</v>
      </c>
      <c r="BO20" s="14" t="s">
        <v>7921</v>
      </c>
      <c r="BP20" s="14" t="s">
        <v>7922</v>
      </c>
      <c r="BQ20" s="14" t="s">
        <v>7923</v>
      </c>
      <c r="BR20" s="14" t="s">
        <v>7924</v>
      </c>
      <c r="BS20" s="8" t="s">
        <v>81</v>
      </c>
      <c r="BT20" s="13">
        <v>8.6199999999999992</v>
      </c>
      <c r="BU20" s="3"/>
    </row>
    <row r="21" spans="1:73" ht="15.75" thickBot="1">
      <c r="A21" s="7">
        <v>20</v>
      </c>
      <c r="B21" s="7"/>
      <c r="C21" s="9" t="s">
        <v>11243</v>
      </c>
      <c r="D21" s="8" t="s">
        <v>11244</v>
      </c>
      <c r="E21" s="8" t="s">
        <v>11712</v>
      </c>
      <c r="F21" s="9" t="s">
        <v>11245</v>
      </c>
      <c r="G21" s="9">
        <v>20</v>
      </c>
      <c r="H21" s="8" t="s">
        <v>11246</v>
      </c>
      <c r="I21" s="8" t="s">
        <v>73</v>
      </c>
      <c r="J21" s="8" t="s">
        <v>11247</v>
      </c>
      <c r="K21" s="8" t="s">
        <v>11242</v>
      </c>
      <c r="L21" s="9">
        <v>8928095312</v>
      </c>
      <c r="M21" s="9">
        <v>8850426305</v>
      </c>
      <c r="N21" s="9" t="s">
        <v>11248</v>
      </c>
      <c r="O21" s="9">
        <v>565589013974</v>
      </c>
      <c r="P21" s="9" t="s">
        <v>9154</v>
      </c>
      <c r="Q21" s="9" t="s">
        <v>274</v>
      </c>
      <c r="R21" s="11">
        <v>42917</v>
      </c>
      <c r="S21" s="9">
        <v>2021</v>
      </c>
      <c r="T21" s="8" t="s">
        <v>11249</v>
      </c>
      <c r="U21" s="9">
        <v>456</v>
      </c>
      <c r="V21" s="12">
        <v>91.2</v>
      </c>
      <c r="W21" s="9">
        <v>2015</v>
      </c>
      <c r="X21" s="9" t="s">
        <v>276</v>
      </c>
      <c r="Y21" s="8" t="s">
        <v>11250</v>
      </c>
      <c r="Z21" s="9">
        <v>464</v>
      </c>
      <c r="AA21" s="12">
        <v>92.8</v>
      </c>
      <c r="AB21" s="9">
        <v>2017</v>
      </c>
      <c r="AC21" s="9" t="s">
        <v>276</v>
      </c>
      <c r="AD21" s="8" t="s">
        <v>81</v>
      </c>
      <c r="AE21" s="8" t="s">
        <v>81</v>
      </c>
      <c r="AF21" s="9" t="s">
        <v>81</v>
      </c>
      <c r="AG21" s="9" t="s">
        <v>81</v>
      </c>
      <c r="AH21" s="9" t="s">
        <v>81</v>
      </c>
      <c r="AI21" s="9" t="s">
        <v>81</v>
      </c>
      <c r="AJ21" s="9" t="s">
        <v>81</v>
      </c>
      <c r="AK21" s="9" t="s">
        <v>81</v>
      </c>
      <c r="AL21" s="9" t="s">
        <v>81</v>
      </c>
      <c r="AM21" s="9">
        <v>0</v>
      </c>
      <c r="AN21" s="13">
        <v>7.78</v>
      </c>
      <c r="AO21" s="13">
        <v>8.33</v>
      </c>
      <c r="AP21" s="13">
        <v>8.0399999999999991</v>
      </c>
      <c r="AQ21" s="13">
        <v>8.52</v>
      </c>
      <c r="AR21" s="13">
        <v>8.4499999999999993</v>
      </c>
      <c r="AS21" s="9">
        <v>41.12</v>
      </c>
      <c r="AT21" s="9">
        <v>8.2240000000000002</v>
      </c>
      <c r="AU21" s="8" t="s">
        <v>138</v>
      </c>
      <c r="AV21" s="9">
        <v>0</v>
      </c>
      <c r="AW21" s="9">
        <v>0</v>
      </c>
      <c r="AX21" s="9" t="s">
        <v>83</v>
      </c>
      <c r="AY21" s="9" t="s">
        <v>83</v>
      </c>
      <c r="AZ21" s="9" t="s">
        <v>83</v>
      </c>
      <c r="BA21" s="9" t="s">
        <v>83</v>
      </c>
      <c r="BB21" s="8" t="s">
        <v>83</v>
      </c>
      <c r="BC21" s="8" t="s">
        <v>84</v>
      </c>
      <c r="BD21" s="8" t="s">
        <v>81</v>
      </c>
      <c r="BE21" s="8" t="s">
        <v>11251</v>
      </c>
      <c r="BF21" s="8" t="s">
        <v>379</v>
      </c>
      <c r="BG21" s="8" t="s">
        <v>11252</v>
      </c>
      <c r="BH21" s="8" t="s">
        <v>1930</v>
      </c>
      <c r="BI21" s="8" t="s">
        <v>89</v>
      </c>
      <c r="BJ21" s="8" t="s">
        <v>11253</v>
      </c>
      <c r="BK21" s="8" t="s">
        <v>11254</v>
      </c>
      <c r="BL21" s="8" t="s">
        <v>11255</v>
      </c>
      <c r="BM21" s="8" t="s">
        <v>11256</v>
      </c>
      <c r="BN21" s="8" t="s">
        <v>11257</v>
      </c>
      <c r="BO21" s="14" t="s">
        <v>11258</v>
      </c>
      <c r="BP21" s="14" t="s">
        <v>11259</v>
      </c>
      <c r="BQ21" s="14" t="s">
        <v>11260</v>
      </c>
      <c r="BR21" s="14" t="s">
        <v>11261</v>
      </c>
      <c r="BS21" s="8" t="s">
        <v>11262</v>
      </c>
      <c r="BT21" s="8"/>
      <c r="BU21" s="3"/>
    </row>
    <row r="22" spans="1:73" ht="15.75" thickBot="1">
      <c r="A22" s="7">
        <v>21</v>
      </c>
      <c r="B22" s="7"/>
      <c r="C22" s="9" t="s">
        <v>4236</v>
      </c>
      <c r="D22" s="8" t="s">
        <v>4237</v>
      </c>
      <c r="E22" s="8" t="s">
        <v>11712</v>
      </c>
      <c r="F22" s="9" t="s">
        <v>2295</v>
      </c>
      <c r="G22" s="9">
        <v>20</v>
      </c>
      <c r="H22" s="8" t="s">
        <v>4238</v>
      </c>
      <c r="I22" s="8" t="s">
        <v>73</v>
      </c>
      <c r="J22" s="8" t="s">
        <v>4239</v>
      </c>
      <c r="K22" s="8" t="s">
        <v>4235</v>
      </c>
      <c r="L22" s="9">
        <v>9769322706</v>
      </c>
      <c r="M22" s="9">
        <v>9167215174</v>
      </c>
      <c r="N22" s="9" t="s">
        <v>4240</v>
      </c>
      <c r="O22" s="9">
        <v>301266902660</v>
      </c>
      <c r="P22" s="9" t="s">
        <v>4241</v>
      </c>
      <c r="Q22" s="9" t="s">
        <v>274</v>
      </c>
      <c r="R22" s="11">
        <v>42917</v>
      </c>
      <c r="S22" s="9">
        <v>2021</v>
      </c>
      <c r="T22" s="8" t="s">
        <v>4242</v>
      </c>
      <c r="U22" s="9">
        <v>540</v>
      </c>
      <c r="V22" s="12">
        <v>90</v>
      </c>
      <c r="W22" s="9">
        <v>2015</v>
      </c>
      <c r="X22" s="9" t="s">
        <v>398</v>
      </c>
      <c r="Y22" s="8" t="s">
        <v>4243</v>
      </c>
      <c r="Z22" s="9">
        <v>447</v>
      </c>
      <c r="AA22" s="12">
        <v>89.4</v>
      </c>
      <c r="AB22" s="9">
        <v>2017</v>
      </c>
      <c r="AC22" s="9" t="s">
        <v>276</v>
      </c>
      <c r="AD22" s="8" t="s">
        <v>81</v>
      </c>
      <c r="AE22" s="8" t="s">
        <v>81</v>
      </c>
      <c r="AF22" s="9" t="s">
        <v>81</v>
      </c>
      <c r="AG22" s="9" t="s">
        <v>81</v>
      </c>
      <c r="AH22" s="9" t="s">
        <v>81</v>
      </c>
      <c r="AI22" s="9" t="s">
        <v>81</v>
      </c>
      <c r="AJ22" s="9" t="s">
        <v>81</v>
      </c>
      <c r="AK22" s="9" t="s">
        <v>81</v>
      </c>
      <c r="AL22" s="9" t="s">
        <v>81</v>
      </c>
      <c r="AM22" s="9">
        <v>0</v>
      </c>
      <c r="AN22" s="13">
        <v>6.74</v>
      </c>
      <c r="AO22" s="13">
        <v>8.48</v>
      </c>
      <c r="AP22" s="13">
        <v>9.08</v>
      </c>
      <c r="AQ22" s="13">
        <v>8.51</v>
      </c>
      <c r="AR22" s="13">
        <v>8.2899999999999991</v>
      </c>
      <c r="AS22" s="9">
        <v>41.1</v>
      </c>
      <c r="AT22" s="9">
        <v>8.2200000000000006</v>
      </c>
      <c r="AU22" s="8" t="s">
        <v>138</v>
      </c>
      <c r="AV22" s="9">
        <v>0</v>
      </c>
      <c r="AW22" s="9">
        <v>2</v>
      </c>
      <c r="AX22" s="9" t="s">
        <v>83</v>
      </c>
      <c r="AY22" s="9" t="s">
        <v>83</v>
      </c>
      <c r="AZ22" s="9" t="s">
        <v>83</v>
      </c>
      <c r="BA22" s="9" t="s">
        <v>83</v>
      </c>
      <c r="BB22" s="8" t="s">
        <v>83</v>
      </c>
      <c r="BC22" s="8" t="s">
        <v>84</v>
      </c>
      <c r="BD22" s="8" t="s">
        <v>81</v>
      </c>
      <c r="BE22" s="8" t="s">
        <v>4244</v>
      </c>
      <c r="BF22" s="8" t="s">
        <v>4245</v>
      </c>
      <c r="BG22" s="8" t="s">
        <v>4246</v>
      </c>
      <c r="BH22" s="8" t="s">
        <v>379</v>
      </c>
      <c r="BI22" s="8" t="s">
        <v>89</v>
      </c>
      <c r="BJ22" s="8" t="s">
        <v>4247</v>
      </c>
      <c r="BK22" s="8" t="s">
        <v>4248</v>
      </c>
      <c r="BL22" s="8" t="s">
        <v>4249</v>
      </c>
      <c r="BM22" s="8" t="s">
        <v>4250</v>
      </c>
      <c r="BN22" s="8" t="s">
        <v>4251</v>
      </c>
      <c r="BO22" s="14" t="s">
        <v>4252</v>
      </c>
      <c r="BP22" s="14" t="s">
        <v>4253</v>
      </c>
      <c r="BQ22" s="14" t="s">
        <v>4254</v>
      </c>
      <c r="BR22" s="14" t="s">
        <v>4255</v>
      </c>
      <c r="BS22" s="8" t="s">
        <v>4256</v>
      </c>
      <c r="BT22" s="8"/>
      <c r="BU22" s="3"/>
    </row>
    <row r="23" spans="1:73" ht="15.75" thickBot="1">
      <c r="A23" s="7">
        <v>22</v>
      </c>
      <c r="B23" s="7"/>
      <c r="C23" s="9" t="s">
        <v>10489</v>
      </c>
      <c r="D23" s="8" t="s">
        <v>10490</v>
      </c>
      <c r="E23" s="8" t="s">
        <v>11712</v>
      </c>
      <c r="F23" s="10">
        <v>36349</v>
      </c>
      <c r="G23" s="9">
        <v>20</v>
      </c>
      <c r="H23" s="8" t="s">
        <v>10491</v>
      </c>
      <c r="I23" s="8" t="s">
        <v>10492</v>
      </c>
      <c r="J23" s="8" t="s">
        <v>10493</v>
      </c>
      <c r="K23" s="8" t="s">
        <v>10488</v>
      </c>
      <c r="L23" s="9">
        <v>9820410088</v>
      </c>
      <c r="M23" s="9">
        <v>9820938250</v>
      </c>
      <c r="N23" s="9" t="s">
        <v>10494</v>
      </c>
      <c r="O23" s="9">
        <v>285310812542</v>
      </c>
      <c r="P23" s="9" t="s">
        <v>10495</v>
      </c>
      <c r="Q23" s="9" t="s">
        <v>274</v>
      </c>
      <c r="R23" s="11">
        <v>42917</v>
      </c>
      <c r="S23" s="9">
        <v>2021</v>
      </c>
      <c r="T23" s="8" t="s">
        <v>10496</v>
      </c>
      <c r="U23" s="9">
        <v>415</v>
      </c>
      <c r="V23" s="12">
        <v>83</v>
      </c>
      <c r="W23" s="9">
        <v>2015</v>
      </c>
      <c r="X23" s="9" t="s">
        <v>79</v>
      </c>
      <c r="Y23" s="8" t="s">
        <v>10497</v>
      </c>
      <c r="Z23" s="9">
        <v>471</v>
      </c>
      <c r="AA23" s="12">
        <v>72.459999999999994</v>
      </c>
      <c r="AB23" s="9">
        <v>2017</v>
      </c>
      <c r="AC23" s="9" t="s">
        <v>79</v>
      </c>
      <c r="AD23" s="8" t="s">
        <v>81</v>
      </c>
      <c r="AE23" s="8" t="s">
        <v>81</v>
      </c>
      <c r="AF23" s="9" t="s">
        <v>81</v>
      </c>
      <c r="AG23" s="9" t="s">
        <v>81</v>
      </c>
      <c r="AH23" s="9" t="s">
        <v>81</v>
      </c>
      <c r="AI23" s="9" t="s">
        <v>81</v>
      </c>
      <c r="AJ23" s="9" t="s">
        <v>81</v>
      </c>
      <c r="AK23" s="9" t="s">
        <v>81</v>
      </c>
      <c r="AL23" s="9" t="s">
        <v>81</v>
      </c>
      <c r="AM23" s="9">
        <v>0</v>
      </c>
      <c r="AN23" s="13">
        <v>7.04</v>
      </c>
      <c r="AO23" s="13">
        <v>7.63</v>
      </c>
      <c r="AP23" s="13">
        <v>8.58</v>
      </c>
      <c r="AQ23" s="13">
        <v>9.11</v>
      </c>
      <c r="AR23" s="13">
        <v>8.5500000000000007</v>
      </c>
      <c r="AS23" s="9">
        <v>8.1820000000000004</v>
      </c>
      <c r="AT23" s="9">
        <v>8.1820000000000004</v>
      </c>
      <c r="AU23" s="8" t="s">
        <v>138</v>
      </c>
      <c r="AV23" s="9">
        <v>0</v>
      </c>
      <c r="AW23" s="9">
        <v>0</v>
      </c>
      <c r="AX23" s="9" t="s">
        <v>83</v>
      </c>
      <c r="AY23" s="9" t="s">
        <v>83</v>
      </c>
      <c r="AZ23" s="9" t="s">
        <v>83</v>
      </c>
      <c r="BA23" s="9" t="s">
        <v>83</v>
      </c>
      <c r="BB23" s="8" t="s">
        <v>83</v>
      </c>
      <c r="BC23" s="8" t="s">
        <v>84</v>
      </c>
      <c r="BD23" s="8" t="s">
        <v>3203</v>
      </c>
      <c r="BE23" s="8" t="s">
        <v>10498</v>
      </c>
      <c r="BF23" s="8" t="s">
        <v>86</v>
      </c>
      <c r="BG23" s="8" t="s">
        <v>10499</v>
      </c>
      <c r="BH23" s="8" t="s">
        <v>86</v>
      </c>
      <c r="BI23" s="8" t="s">
        <v>89</v>
      </c>
      <c r="BJ23" s="8" t="s">
        <v>10500</v>
      </c>
      <c r="BK23" s="8" t="s">
        <v>10501</v>
      </c>
      <c r="BL23" s="8" t="s">
        <v>10502</v>
      </c>
      <c r="BM23" s="8" t="s">
        <v>10503</v>
      </c>
      <c r="BN23" s="8" t="s">
        <v>10504</v>
      </c>
      <c r="BO23" s="14" t="s">
        <v>10505</v>
      </c>
      <c r="BP23" s="14" t="s">
        <v>10506</v>
      </c>
      <c r="BQ23" s="14" t="s">
        <v>10507</v>
      </c>
      <c r="BR23" s="14" t="s">
        <v>10508</v>
      </c>
      <c r="BS23" s="8" t="s">
        <v>81</v>
      </c>
      <c r="BT23" s="8"/>
      <c r="BU23" s="3"/>
    </row>
    <row r="24" spans="1:73" ht="15.75" thickBot="1">
      <c r="A24" s="7">
        <v>23</v>
      </c>
      <c r="B24" s="7"/>
      <c r="C24" s="9" t="s">
        <v>5848</v>
      </c>
      <c r="D24" s="8" t="s">
        <v>5849</v>
      </c>
      <c r="E24" s="8" t="s">
        <v>11712</v>
      </c>
      <c r="F24" s="9" t="s">
        <v>1962</v>
      </c>
      <c r="G24" s="9">
        <v>21</v>
      </c>
      <c r="H24" s="8" t="s">
        <v>5850</v>
      </c>
      <c r="I24" s="8" t="s">
        <v>73</v>
      </c>
      <c r="J24" s="8" t="s">
        <v>5851</v>
      </c>
      <c r="K24" s="8" t="s">
        <v>5847</v>
      </c>
      <c r="L24" s="9">
        <v>9821064800</v>
      </c>
      <c r="M24" s="9">
        <v>9867860524</v>
      </c>
      <c r="N24" s="9" t="s">
        <v>5852</v>
      </c>
      <c r="O24" s="9">
        <v>408604732121</v>
      </c>
      <c r="P24" s="9" t="s">
        <v>134</v>
      </c>
      <c r="Q24" s="9" t="s">
        <v>274</v>
      </c>
      <c r="R24" s="11">
        <v>42917</v>
      </c>
      <c r="S24" s="9">
        <v>2021</v>
      </c>
      <c r="T24" s="8" t="s">
        <v>5853</v>
      </c>
      <c r="U24" s="9">
        <v>577</v>
      </c>
      <c r="V24" s="12">
        <v>96.16</v>
      </c>
      <c r="W24" s="9">
        <v>2015</v>
      </c>
      <c r="X24" s="9" t="s">
        <v>398</v>
      </c>
      <c r="Y24" s="8" t="s">
        <v>3535</v>
      </c>
      <c r="Z24" s="9">
        <v>520</v>
      </c>
      <c r="AA24" s="12">
        <v>80</v>
      </c>
      <c r="AB24" s="9">
        <v>2017</v>
      </c>
      <c r="AC24" s="9" t="s">
        <v>79</v>
      </c>
      <c r="AD24" s="8" t="s">
        <v>81</v>
      </c>
      <c r="AE24" s="8" t="s">
        <v>81</v>
      </c>
      <c r="AF24" s="9" t="s">
        <v>81</v>
      </c>
      <c r="AG24" s="9" t="s">
        <v>81</v>
      </c>
      <c r="AH24" s="9" t="s">
        <v>81</v>
      </c>
      <c r="AI24" s="9" t="s">
        <v>81</v>
      </c>
      <c r="AJ24" s="9" t="s">
        <v>81</v>
      </c>
      <c r="AK24" s="9" t="s">
        <v>81</v>
      </c>
      <c r="AL24" s="9" t="s">
        <v>81</v>
      </c>
      <c r="AM24" s="9">
        <v>0</v>
      </c>
      <c r="AN24" s="13">
        <v>8.17</v>
      </c>
      <c r="AO24" s="13">
        <v>9.07</v>
      </c>
      <c r="AP24" s="13">
        <v>7.69</v>
      </c>
      <c r="AQ24" s="13">
        <v>8.26</v>
      </c>
      <c r="AR24" s="13">
        <v>7.69</v>
      </c>
      <c r="AS24" s="9">
        <v>40.880000000000003</v>
      </c>
      <c r="AT24" s="9">
        <v>8.17</v>
      </c>
      <c r="AU24" s="8" t="s">
        <v>138</v>
      </c>
      <c r="AV24" s="9">
        <v>0</v>
      </c>
      <c r="AW24" s="9">
        <v>0</v>
      </c>
      <c r="AX24" s="9" t="s">
        <v>83</v>
      </c>
      <c r="AY24" s="9" t="s">
        <v>83</v>
      </c>
      <c r="AZ24" s="9" t="s">
        <v>83</v>
      </c>
      <c r="BA24" s="9" t="s">
        <v>83</v>
      </c>
      <c r="BB24" s="8" t="s">
        <v>83</v>
      </c>
      <c r="BC24" s="8" t="s">
        <v>84</v>
      </c>
      <c r="BD24" s="8" t="s">
        <v>81</v>
      </c>
      <c r="BE24" s="8" t="s">
        <v>5854</v>
      </c>
      <c r="BF24" s="8" t="s">
        <v>5855</v>
      </c>
      <c r="BG24" s="8" t="s">
        <v>5856</v>
      </c>
      <c r="BH24" s="8" t="s">
        <v>88</v>
      </c>
      <c r="BI24" s="8" t="s">
        <v>89</v>
      </c>
      <c r="BJ24" s="8" t="s">
        <v>81</v>
      </c>
      <c r="BK24" s="8" t="s">
        <v>5857</v>
      </c>
      <c r="BL24" s="8" t="s">
        <v>5858</v>
      </c>
      <c r="BM24" s="8" t="s">
        <v>5859</v>
      </c>
      <c r="BN24" s="8" t="s">
        <v>5860</v>
      </c>
      <c r="BO24" s="14" t="s">
        <v>5861</v>
      </c>
      <c r="BP24" s="14" t="s">
        <v>5862</v>
      </c>
      <c r="BQ24" s="8" t="s">
        <v>81</v>
      </c>
      <c r="BR24" s="14" t="s">
        <v>5863</v>
      </c>
      <c r="BS24" s="8" t="s">
        <v>81</v>
      </c>
      <c r="BT24" s="8"/>
      <c r="BU24" s="3"/>
    </row>
    <row r="25" spans="1:73" ht="15.75" thickBot="1">
      <c r="A25" s="7">
        <v>24</v>
      </c>
      <c r="B25" s="7"/>
      <c r="C25" s="9" t="s">
        <v>2120</v>
      </c>
      <c r="D25" s="8" t="s">
        <v>2121</v>
      </c>
      <c r="E25" s="8" t="s">
        <v>11712</v>
      </c>
      <c r="F25" s="9" t="s">
        <v>2122</v>
      </c>
      <c r="G25" s="9">
        <v>20</v>
      </c>
      <c r="H25" s="8" t="s">
        <v>2123</v>
      </c>
      <c r="I25" s="8" t="s">
        <v>73</v>
      </c>
      <c r="J25" s="8" t="s">
        <v>2124</v>
      </c>
      <c r="K25" s="8" t="s">
        <v>2119</v>
      </c>
      <c r="L25" s="9">
        <v>24965949</v>
      </c>
      <c r="M25" s="9">
        <v>7738338890</v>
      </c>
      <c r="N25" s="9" t="s">
        <v>2125</v>
      </c>
      <c r="O25" s="9">
        <v>867833240214</v>
      </c>
      <c r="P25" s="9" t="s">
        <v>2126</v>
      </c>
      <c r="Q25" s="9" t="s">
        <v>274</v>
      </c>
      <c r="R25" s="11">
        <v>42917</v>
      </c>
      <c r="S25" s="9">
        <v>2021</v>
      </c>
      <c r="T25" s="8" t="s">
        <v>2127</v>
      </c>
      <c r="U25" s="9">
        <v>471</v>
      </c>
      <c r="V25" s="12">
        <v>94.2</v>
      </c>
      <c r="W25" s="9">
        <v>2015</v>
      </c>
      <c r="X25" s="9" t="s">
        <v>79</v>
      </c>
      <c r="Y25" s="8" t="s">
        <v>2128</v>
      </c>
      <c r="Z25" s="9">
        <v>573</v>
      </c>
      <c r="AA25" s="12">
        <v>88.15</v>
      </c>
      <c r="AB25" s="9">
        <v>2017</v>
      </c>
      <c r="AC25" s="9" t="s">
        <v>79</v>
      </c>
      <c r="AD25" s="8" t="s">
        <v>81</v>
      </c>
      <c r="AE25" s="8" t="s">
        <v>81</v>
      </c>
      <c r="AF25" s="9" t="s">
        <v>81</v>
      </c>
      <c r="AG25" s="9" t="s">
        <v>81</v>
      </c>
      <c r="AH25" s="9" t="s">
        <v>81</v>
      </c>
      <c r="AI25" s="9" t="s">
        <v>81</v>
      </c>
      <c r="AJ25" s="9" t="s">
        <v>81</v>
      </c>
      <c r="AK25" s="9" t="s">
        <v>81</v>
      </c>
      <c r="AL25" s="9" t="s">
        <v>81</v>
      </c>
      <c r="AM25" s="9">
        <v>0</v>
      </c>
      <c r="AN25" s="13">
        <v>8.41</v>
      </c>
      <c r="AO25" s="13">
        <v>7.72</v>
      </c>
      <c r="AP25" s="13">
        <v>8.65</v>
      </c>
      <c r="AQ25" s="13">
        <v>8.3699999999999992</v>
      </c>
      <c r="AR25" s="13">
        <v>6.67</v>
      </c>
      <c r="AS25" s="9">
        <v>39.82</v>
      </c>
      <c r="AT25" s="9">
        <v>7.9640000000000004</v>
      </c>
      <c r="AU25" s="8" t="s">
        <v>138</v>
      </c>
      <c r="AV25" s="9">
        <v>0</v>
      </c>
      <c r="AW25" s="9">
        <v>0</v>
      </c>
      <c r="AX25" s="9" t="s">
        <v>83</v>
      </c>
      <c r="AY25" s="9" t="s">
        <v>83</v>
      </c>
      <c r="AZ25" s="9" t="s">
        <v>83</v>
      </c>
      <c r="BA25" s="9" t="s">
        <v>83</v>
      </c>
      <c r="BB25" s="8" t="s">
        <v>83</v>
      </c>
      <c r="BC25" s="8" t="s">
        <v>84</v>
      </c>
      <c r="BD25" s="8" t="s">
        <v>81</v>
      </c>
      <c r="BE25" s="8" t="s">
        <v>2129</v>
      </c>
      <c r="BF25" s="8" t="s">
        <v>86</v>
      </c>
      <c r="BG25" s="8" t="s">
        <v>2130</v>
      </c>
      <c r="BH25" s="8" t="s">
        <v>86</v>
      </c>
      <c r="BI25" s="8" t="s">
        <v>89</v>
      </c>
      <c r="BJ25" s="8" t="s">
        <v>2131</v>
      </c>
      <c r="BK25" s="8" t="s">
        <v>2132</v>
      </c>
      <c r="BL25" s="8" t="s">
        <v>2133</v>
      </c>
      <c r="BM25" s="8" t="s">
        <v>81</v>
      </c>
      <c r="BN25" s="8" t="s">
        <v>2134</v>
      </c>
      <c r="BO25" s="14" t="s">
        <v>2135</v>
      </c>
      <c r="BP25" s="14" t="s">
        <v>2136</v>
      </c>
      <c r="BQ25" s="14" t="s">
        <v>2137</v>
      </c>
      <c r="BR25" s="14" t="s">
        <v>2138</v>
      </c>
      <c r="BS25" s="8" t="s">
        <v>81</v>
      </c>
      <c r="BT25" s="8"/>
      <c r="BU25" s="3"/>
    </row>
    <row r="26" spans="1:73" ht="15.75" thickBot="1">
      <c r="A26" s="7">
        <v>25</v>
      </c>
      <c r="B26" s="7"/>
      <c r="C26" s="9" t="s">
        <v>3080</v>
      </c>
      <c r="D26" s="8" t="s">
        <v>3081</v>
      </c>
      <c r="E26" s="8" t="s">
        <v>11712</v>
      </c>
      <c r="F26" s="9" t="s">
        <v>3082</v>
      </c>
      <c r="G26" s="9">
        <v>22</v>
      </c>
      <c r="H26" s="8" t="s">
        <v>3083</v>
      </c>
      <c r="I26" s="8" t="s">
        <v>591</v>
      </c>
      <c r="J26" s="8" t="s">
        <v>3079</v>
      </c>
      <c r="K26" s="8" t="s">
        <v>3084</v>
      </c>
      <c r="L26" s="9">
        <v>8369072464</v>
      </c>
      <c r="M26" s="9">
        <v>8369072464</v>
      </c>
      <c r="N26" s="9" t="s">
        <v>134</v>
      </c>
      <c r="O26" s="9">
        <v>963973799735</v>
      </c>
      <c r="P26" s="9" t="s">
        <v>134</v>
      </c>
      <c r="Q26" s="9" t="s">
        <v>274</v>
      </c>
      <c r="R26" s="11">
        <v>42917</v>
      </c>
      <c r="S26" s="9">
        <v>2021</v>
      </c>
      <c r="T26" s="8" t="s">
        <v>3085</v>
      </c>
      <c r="U26" s="9">
        <v>438</v>
      </c>
      <c r="V26" s="12">
        <v>87.6</v>
      </c>
      <c r="W26" s="9">
        <v>2014</v>
      </c>
      <c r="X26" s="9" t="s">
        <v>79</v>
      </c>
      <c r="Y26" s="8" t="s">
        <v>3086</v>
      </c>
      <c r="Z26" s="9">
        <v>546</v>
      </c>
      <c r="AA26" s="12">
        <v>84</v>
      </c>
      <c r="AB26" s="9">
        <v>2016</v>
      </c>
      <c r="AC26" s="9" t="s">
        <v>79</v>
      </c>
      <c r="AD26" s="8" t="s">
        <v>81</v>
      </c>
      <c r="AE26" s="8" t="s">
        <v>81</v>
      </c>
      <c r="AF26" s="9" t="s">
        <v>81</v>
      </c>
      <c r="AG26" s="9" t="s">
        <v>81</v>
      </c>
      <c r="AH26" s="9" t="s">
        <v>81</v>
      </c>
      <c r="AI26" s="9" t="s">
        <v>81</v>
      </c>
      <c r="AJ26" s="9" t="s">
        <v>81</v>
      </c>
      <c r="AK26" s="9" t="s">
        <v>81</v>
      </c>
      <c r="AL26" s="9" t="s">
        <v>81</v>
      </c>
      <c r="AM26" s="9">
        <v>0</v>
      </c>
      <c r="AN26" s="13">
        <v>8.24</v>
      </c>
      <c r="AO26" s="13">
        <v>8.31</v>
      </c>
      <c r="AP26" s="13">
        <v>7.35</v>
      </c>
      <c r="AQ26" s="13">
        <v>8.3000000000000007</v>
      </c>
      <c r="AR26" s="13">
        <v>7.03</v>
      </c>
      <c r="AS26" s="9">
        <v>39.229999999999997</v>
      </c>
      <c r="AT26" s="9">
        <v>7.84</v>
      </c>
      <c r="AU26" s="8" t="s">
        <v>138</v>
      </c>
      <c r="AV26" s="9">
        <v>0</v>
      </c>
      <c r="AW26" s="9">
        <v>0</v>
      </c>
      <c r="AX26" s="9" t="s">
        <v>83</v>
      </c>
      <c r="AY26" s="9" t="s">
        <v>230</v>
      </c>
      <c r="AZ26" s="9" t="s">
        <v>83</v>
      </c>
      <c r="BA26" s="9" t="s">
        <v>83</v>
      </c>
      <c r="BB26" s="8" t="s">
        <v>83</v>
      </c>
      <c r="BC26" s="8" t="s">
        <v>84</v>
      </c>
      <c r="BD26" s="8" t="s">
        <v>81</v>
      </c>
      <c r="BE26" s="8" t="s">
        <v>3087</v>
      </c>
      <c r="BF26" s="8" t="s">
        <v>3088</v>
      </c>
      <c r="BG26" s="8" t="s">
        <v>3089</v>
      </c>
      <c r="BH26" s="8" t="s">
        <v>3090</v>
      </c>
      <c r="BI26" s="8" t="s">
        <v>89</v>
      </c>
      <c r="BJ26" s="8" t="s">
        <v>3091</v>
      </c>
      <c r="BK26" s="8" t="s">
        <v>3092</v>
      </c>
      <c r="BL26" s="8" t="s">
        <v>81</v>
      </c>
      <c r="BM26" s="8" t="s">
        <v>81</v>
      </c>
      <c r="BN26" s="8" t="s">
        <v>3093</v>
      </c>
      <c r="BO26" s="14" t="s">
        <v>3094</v>
      </c>
      <c r="BP26" s="14" t="s">
        <v>3095</v>
      </c>
      <c r="BQ26" s="14" t="s">
        <v>3096</v>
      </c>
      <c r="BR26" s="14" t="s">
        <v>3097</v>
      </c>
      <c r="BS26" s="8" t="s">
        <v>81</v>
      </c>
      <c r="BT26" s="8"/>
      <c r="BU26" s="3"/>
    </row>
    <row r="27" spans="1:73" ht="15.75" thickBot="1">
      <c r="A27" s="7">
        <v>26</v>
      </c>
      <c r="B27" s="7"/>
      <c r="C27" s="9" t="s">
        <v>5565</v>
      </c>
      <c r="D27" s="8" t="s">
        <v>5566</v>
      </c>
      <c r="E27" s="8" t="s">
        <v>11712</v>
      </c>
      <c r="F27" s="9" t="s">
        <v>5567</v>
      </c>
      <c r="G27" s="9">
        <v>20</v>
      </c>
      <c r="H27" s="8" t="s">
        <v>5568</v>
      </c>
      <c r="I27" s="8" t="s">
        <v>5569</v>
      </c>
      <c r="J27" s="8" t="s">
        <v>5570</v>
      </c>
      <c r="K27" s="8" t="s">
        <v>5564</v>
      </c>
      <c r="L27" s="9">
        <v>28185858</v>
      </c>
      <c r="M27" s="9">
        <v>8169905879</v>
      </c>
      <c r="N27" s="9" t="s">
        <v>5571</v>
      </c>
      <c r="O27" s="9">
        <v>321918625885</v>
      </c>
      <c r="P27" s="9" t="s">
        <v>5572</v>
      </c>
      <c r="Q27" s="9" t="s">
        <v>274</v>
      </c>
      <c r="R27" s="11">
        <v>42917</v>
      </c>
      <c r="S27" s="9">
        <v>2021</v>
      </c>
      <c r="T27" s="8" t="s">
        <v>5573</v>
      </c>
      <c r="U27" s="9">
        <v>464</v>
      </c>
      <c r="V27" s="12">
        <v>92.8</v>
      </c>
      <c r="W27" s="9">
        <v>2015</v>
      </c>
      <c r="X27" s="9" t="s">
        <v>79</v>
      </c>
      <c r="Y27" s="8" t="s">
        <v>5574</v>
      </c>
      <c r="Z27" s="9">
        <v>505</v>
      </c>
      <c r="AA27" s="12">
        <v>77.69</v>
      </c>
      <c r="AB27" s="9">
        <v>2017</v>
      </c>
      <c r="AC27" s="9" t="s">
        <v>79</v>
      </c>
      <c r="AD27" s="8" t="s">
        <v>81</v>
      </c>
      <c r="AE27" s="8" t="s">
        <v>81</v>
      </c>
      <c r="AF27" s="9" t="s">
        <v>81</v>
      </c>
      <c r="AG27" s="9" t="s">
        <v>81</v>
      </c>
      <c r="AH27" s="9" t="s">
        <v>81</v>
      </c>
      <c r="AI27" s="9" t="s">
        <v>81</v>
      </c>
      <c r="AJ27" s="9" t="s">
        <v>81</v>
      </c>
      <c r="AK27" s="9" t="s">
        <v>81</v>
      </c>
      <c r="AL27" s="9" t="s">
        <v>81</v>
      </c>
      <c r="AM27" s="9">
        <v>0</v>
      </c>
      <c r="AN27" s="13">
        <v>7.59</v>
      </c>
      <c r="AO27" s="13">
        <v>7.33</v>
      </c>
      <c r="AP27" s="13">
        <v>7.38</v>
      </c>
      <c r="AQ27" s="13">
        <v>8.81</v>
      </c>
      <c r="AR27" s="13">
        <v>7.67</v>
      </c>
      <c r="AS27" s="9">
        <v>46.98</v>
      </c>
      <c r="AT27" s="9">
        <v>7.83</v>
      </c>
      <c r="AU27" s="8" t="s">
        <v>82</v>
      </c>
      <c r="AV27" s="9">
        <v>0</v>
      </c>
      <c r="AW27" s="9">
        <v>0</v>
      </c>
      <c r="AX27" s="9" t="s">
        <v>83</v>
      </c>
      <c r="AY27" s="9" t="s">
        <v>83</v>
      </c>
      <c r="AZ27" s="9" t="s">
        <v>83</v>
      </c>
      <c r="BA27" s="9" t="s">
        <v>83</v>
      </c>
      <c r="BB27" s="8" t="s">
        <v>83</v>
      </c>
      <c r="BC27" s="8" t="s">
        <v>84</v>
      </c>
      <c r="BD27" s="8" t="s">
        <v>81</v>
      </c>
      <c r="BE27" s="8" t="s">
        <v>5575</v>
      </c>
      <c r="BF27" s="8" t="s">
        <v>5576</v>
      </c>
      <c r="BG27" s="8" t="s">
        <v>5577</v>
      </c>
      <c r="BH27" s="8" t="s">
        <v>88</v>
      </c>
      <c r="BI27" s="8" t="s">
        <v>89</v>
      </c>
      <c r="BJ27" s="8" t="s">
        <v>5578</v>
      </c>
      <c r="BK27" s="8" t="s">
        <v>5579</v>
      </c>
      <c r="BL27" s="8" t="s">
        <v>5580</v>
      </c>
      <c r="BM27" s="8" t="s">
        <v>5581</v>
      </c>
      <c r="BN27" s="8" t="s">
        <v>5582</v>
      </c>
      <c r="BO27" s="14" t="s">
        <v>5583</v>
      </c>
      <c r="BP27" s="14" t="s">
        <v>5584</v>
      </c>
      <c r="BQ27" s="14" t="s">
        <v>5585</v>
      </c>
      <c r="BR27" s="14" t="s">
        <v>5586</v>
      </c>
      <c r="BS27" s="8" t="s">
        <v>5587</v>
      </c>
      <c r="BT27" s="13">
        <v>8.1999999999999993</v>
      </c>
      <c r="BU27" s="3"/>
    </row>
    <row r="28" spans="1:73" ht="15.75" thickBot="1">
      <c r="A28" s="7">
        <v>27</v>
      </c>
      <c r="B28" s="7"/>
      <c r="C28" s="9" t="s">
        <v>10569</v>
      </c>
      <c r="D28" s="8" t="s">
        <v>10570</v>
      </c>
      <c r="E28" s="8" t="s">
        <v>11712</v>
      </c>
      <c r="F28" s="10">
        <v>36413</v>
      </c>
      <c r="G28" s="9">
        <v>21</v>
      </c>
      <c r="H28" s="8" t="s">
        <v>10571</v>
      </c>
      <c r="I28" s="8" t="s">
        <v>10572</v>
      </c>
      <c r="J28" s="8" t="s">
        <v>10573</v>
      </c>
      <c r="K28" s="8" t="s">
        <v>10568</v>
      </c>
      <c r="L28" s="9">
        <v>7798748551</v>
      </c>
      <c r="M28" s="9">
        <v>9511844279</v>
      </c>
      <c r="N28" s="9" t="s">
        <v>81</v>
      </c>
      <c r="O28" s="9">
        <v>274989739908</v>
      </c>
      <c r="P28" s="9" t="s">
        <v>81</v>
      </c>
      <c r="Q28" s="9" t="s">
        <v>274</v>
      </c>
      <c r="R28" s="11">
        <v>42917</v>
      </c>
      <c r="S28" s="9">
        <v>2021</v>
      </c>
      <c r="T28" s="8" t="s">
        <v>10574</v>
      </c>
      <c r="U28" s="9">
        <v>451</v>
      </c>
      <c r="V28" s="12">
        <v>90.2</v>
      </c>
      <c r="W28" s="9">
        <v>2015</v>
      </c>
      <c r="X28" s="9" t="s">
        <v>79</v>
      </c>
      <c r="Y28" s="8" t="s">
        <v>10575</v>
      </c>
      <c r="Z28" s="9">
        <v>529</v>
      </c>
      <c r="AA28" s="12">
        <v>81.38</v>
      </c>
      <c r="AB28" s="9">
        <v>2017</v>
      </c>
      <c r="AC28" s="9" t="s">
        <v>79</v>
      </c>
      <c r="AD28" s="8" t="s">
        <v>81</v>
      </c>
      <c r="AE28" s="8" t="s">
        <v>81</v>
      </c>
      <c r="AF28" s="9" t="s">
        <v>81</v>
      </c>
      <c r="AG28" s="9" t="s">
        <v>81</v>
      </c>
      <c r="AH28" s="9" t="s">
        <v>81</v>
      </c>
      <c r="AI28" s="9" t="s">
        <v>81</v>
      </c>
      <c r="AJ28" s="9" t="s">
        <v>81</v>
      </c>
      <c r="AK28" s="9" t="s">
        <v>81</v>
      </c>
      <c r="AL28" s="9" t="s">
        <v>81</v>
      </c>
      <c r="AM28" s="9">
        <v>0</v>
      </c>
      <c r="AN28" s="13">
        <v>8.0399999999999991</v>
      </c>
      <c r="AO28" s="13">
        <v>8.11</v>
      </c>
      <c r="AP28" s="13">
        <v>7.8</v>
      </c>
      <c r="AQ28" s="13">
        <v>7.4</v>
      </c>
      <c r="AR28" s="13">
        <v>7.5</v>
      </c>
      <c r="AS28" s="9">
        <v>38.93</v>
      </c>
      <c r="AT28" s="9">
        <v>7.78</v>
      </c>
      <c r="AU28" s="8" t="s">
        <v>138</v>
      </c>
      <c r="AV28" s="9">
        <v>0</v>
      </c>
      <c r="AW28" s="9">
        <v>0</v>
      </c>
      <c r="AX28" s="9" t="s">
        <v>83</v>
      </c>
      <c r="AY28" s="9" t="s">
        <v>83</v>
      </c>
      <c r="AZ28" s="9" t="s">
        <v>83</v>
      </c>
      <c r="BA28" s="9" t="s">
        <v>83</v>
      </c>
      <c r="BB28" s="8" t="s">
        <v>83</v>
      </c>
      <c r="BC28" s="8" t="s">
        <v>89</v>
      </c>
      <c r="BD28" s="8" t="s">
        <v>81</v>
      </c>
      <c r="BE28" s="8" t="s">
        <v>10576</v>
      </c>
      <c r="BF28" s="8" t="s">
        <v>358</v>
      </c>
      <c r="BG28" s="8" t="s">
        <v>10577</v>
      </c>
      <c r="BH28" s="8" t="s">
        <v>88</v>
      </c>
      <c r="BI28" s="8" t="s">
        <v>89</v>
      </c>
      <c r="BJ28" s="8" t="s">
        <v>10578</v>
      </c>
      <c r="BK28" s="8" t="s">
        <v>10579</v>
      </c>
      <c r="BL28" s="8" t="s">
        <v>10580</v>
      </c>
      <c r="BM28" s="8" t="s">
        <v>10581</v>
      </c>
      <c r="BN28" s="8" t="s">
        <v>10582</v>
      </c>
      <c r="BO28" s="14" t="s">
        <v>10583</v>
      </c>
      <c r="BP28" s="14" t="s">
        <v>10584</v>
      </c>
      <c r="BQ28" s="8" t="s">
        <v>81</v>
      </c>
      <c r="BR28" s="14" t="s">
        <v>10585</v>
      </c>
      <c r="BS28" s="8" t="s">
        <v>295</v>
      </c>
      <c r="BT28" s="8"/>
      <c r="BU28" s="3"/>
    </row>
    <row r="29" spans="1:73" ht="15.75" thickBot="1">
      <c r="A29" s="7">
        <v>28</v>
      </c>
      <c r="B29" s="7"/>
      <c r="C29" s="9" t="s">
        <v>7703</v>
      </c>
      <c r="D29" s="8" t="s">
        <v>7704</v>
      </c>
      <c r="E29" s="8" t="s">
        <v>11712</v>
      </c>
      <c r="F29" s="9" t="s">
        <v>484</v>
      </c>
      <c r="G29" s="9">
        <v>21</v>
      </c>
      <c r="H29" s="8" t="s">
        <v>7705</v>
      </c>
      <c r="I29" s="8" t="s">
        <v>73</v>
      </c>
      <c r="J29" s="8" t="s">
        <v>7706</v>
      </c>
      <c r="K29" s="8" t="s">
        <v>7702</v>
      </c>
      <c r="L29" s="9">
        <v>2266564958</v>
      </c>
      <c r="M29" s="9">
        <v>9757264104</v>
      </c>
      <c r="N29" s="9" t="s">
        <v>134</v>
      </c>
      <c r="O29" s="9" t="s">
        <v>7707</v>
      </c>
      <c r="P29" s="9" t="s">
        <v>7708</v>
      </c>
      <c r="Q29" s="9" t="s">
        <v>274</v>
      </c>
      <c r="R29" s="11">
        <v>42917</v>
      </c>
      <c r="S29" s="9">
        <v>2021</v>
      </c>
      <c r="T29" s="8" t="s">
        <v>7709</v>
      </c>
      <c r="U29" s="9">
        <v>446</v>
      </c>
      <c r="V29" s="12">
        <v>89.2</v>
      </c>
      <c r="W29" s="9">
        <v>2015</v>
      </c>
      <c r="X29" s="9" t="s">
        <v>79</v>
      </c>
      <c r="Y29" s="8" t="s">
        <v>638</v>
      </c>
      <c r="Z29" s="9">
        <v>476</v>
      </c>
      <c r="AA29" s="12">
        <v>73.23</v>
      </c>
      <c r="AB29" s="9">
        <v>2017</v>
      </c>
      <c r="AC29" s="9" t="s">
        <v>79</v>
      </c>
      <c r="AD29" s="8" t="s">
        <v>81</v>
      </c>
      <c r="AE29" s="8" t="s">
        <v>81</v>
      </c>
      <c r="AF29" s="9" t="s">
        <v>81</v>
      </c>
      <c r="AG29" s="9" t="s">
        <v>81</v>
      </c>
      <c r="AH29" s="9" t="s">
        <v>81</v>
      </c>
      <c r="AI29" s="9" t="s">
        <v>81</v>
      </c>
      <c r="AJ29" s="9" t="s">
        <v>81</v>
      </c>
      <c r="AK29" s="9" t="s">
        <v>81</v>
      </c>
      <c r="AL29" s="9" t="s">
        <v>81</v>
      </c>
      <c r="AM29" s="9">
        <v>0</v>
      </c>
      <c r="AN29" s="13">
        <v>7.37</v>
      </c>
      <c r="AO29" s="13">
        <v>7.13</v>
      </c>
      <c r="AP29" s="13">
        <v>7.88</v>
      </c>
      <c r="AQ29" s="13">
        <v>8.48</v>
      </c>
      <c r="AR29" s="13">
        <v>7.66</v>
      </c>
      <c r="AS29" s="9">
        <v>46.44</v>
      </c>
      <c r="AT29" s="9">
        <v>7.74</v>
      </c>
      <c r="AU29" s="8" t="s">
        <v>82</v>
      </c>
      <c r="AV29" s="9">
        <v>0</v>
      </c>
      <c r="AW29" s="9">
        <v>0</v>
      </c>
      <c r="AX29" s="9" t="s">
        <v>83</v>
      </c>
      <c r="AY29" s="9" t="s">
        <v>83</v>
      </c>
      <c r="AZ29" s="9" t="s">
        <v>83</v>
      </c>
      <c r="BA29" s="9" t="s">
        <v>83</v>
      </c>
      <c r="BB29" s="8" t="s">
        <v>83</v>
      </c>
      <c r="BC29" s="8" t="s">
        <v>84</v>
      </c>
      <c r="BD29" s="8" t="s">
        <v>81</v>
      </c>
      <c r="BE29" s="8" t="s">
        <v>7710</v>
      </c>
      <c r="BF29" s="8" t="s">
        <v>448</v>
      </c>
      <c r="BG29" s="8" t="s">
        <v>7711</v>
      </c>
      <c r="BH29" s="8" t="s">
        <v>88</v>
      </c>
      <c r="BI29" s="8" t="s">
        <v>89</v>
      </c>
      <c r="BJ29" s="8" t="s">
        <v>7712</v>
      </c>
      <c r="BK29" s="8" t="s">
        <v>7713</v>
      </c>
      <c r="BL29" s="8" t="s">
        <v>81</v>
      </c>
      <c r="BM29" s="8" t="s">
        <v>7714</v>
      </c>
      <c r="BN29" s="8" t="s">
        <v>7715</v>
      </c>
      <c r="BO29" s="14" t="s">
        <v>7716</v>
      </c>
      <c r="BP29" s="14" t="s">
        <v>7717</v>
      </c>
      <c r="BQ29" s="14" t="s">
        <v>7718</v>
      </c>
      <c r="BR29" s="14" t="s">
        <v>7719</v>
      </c>
      <c r="BS29" s="8" t="s">
        <v>81</v>
      </c>
      <c r="BT29" s="13">
        <v>7.92</v>
      </c>
      <c r="BU29" s="3"/>
    </row>
    <row r="30" spans="1:73" ht="15.75" thickBot="1">
      <c r="A30" s="7">
        <v>29</v>
      </c>
      <c r="B30" s="7"/>
      <c r="C30" s="9" t="s">
        <v>4568</v>
      </c>
      <c r="D30" s="8" t="s">
        <v>4569</v>
      </c>
      <c r="E30" s="8" t="s">
        <v>11712</v>
      </c>
      <c r="F30" s="9" t="s">
        <v>4570</v>
      </c>
      <c r="G30" s="9">
        <v>20</v>
      </c>
      <c r="H30" s="8" t="s">
        <v>4571</v>
      </c>
      <c r="I30" s="8" t="s">
        <v>4572</v>
      </c>
      <c r="J30" s="8" t="s">
        <v>4573</v>
      </c>
      <c r="K30" s="8" t="s">
        <v>4567</v>
      </c>
      <c r="L30" s="9">
        <v>9881656342</v>
      </c>
      <c r="M30" s="9">
        <v>8879778708</v>
      </c>
      <c r="N30" s="9" t="s">
        <v>4574</v>
      </c>
      <c r="O30" s="9" t="s">
        <v>4575</v>
      </c>
      <c r="P30" s="9" t="s">
        <v>4576</v>
      </c>
      <c r="Q30" s="9" t="s">
        <v>274</v>
      </c>
      <c r="R30" s="11">
        <v>42917</v>
      </c>
      <c r="S30" s="9">
        <v>2021</v>
      </c>
      <c r="T30" s="8" t="s">
        <v>4577</v>
      </c>
      <c r="U30" s="9">
        <v>433</v>
      </c>
      <c r="V30" s="12">
        <v>86.6</v>
      </c>
      <c r="W30" s="9">
        <v>2015</v>
      </c>
      <c r="X30" s="9" t="s">
        <v>79</v>
      </c>
      <c r="Y30" s="8" t="s">
        <v>4578</v>
      </c>
      <c r="Z30" s="9">
        <v>395</v>
      </c>
      <c r="AA30" s="12">
        <v>60.77</v>
      </c>
      <c r="AB30" s="9">
        <v>2017</v>
      </c>
      <c r="AC30" s="9" t="s">
        <v>79</v>
      </c>
      <c r="AD30" s="8" t="s">
        <v>81</v>
      </c>
      <c r="AE30" s="8" t="s">
        <v>81</v>
      </c>
      <c r="AF30" s="9" t="s">
        <v>81</v>
      </c>
      <c r="AG30" s="9" t="s">
        <v>81</v>
      </c>
      <c r="AH30" s="9" t="s">
        <v>81</v>
      </c>
      <c r="AI30" s="9" t="s">
        <v>81</v>
      </c>
      <c r="AJ30" s="9" t="s">
        <v>81</v>
      </c>
      <c r="AK30" s="9" t="s">
        <v>81</v>
      </c>
      <c r="AL30" s="9" t="s">
        <v>81</v>
      </c>
      <c r="AM30" s="9">
        <v>0</v>
      </c>
      <c r="AN30" s="13">
        <v>6.65</v>
      </c>
      <c r="AO30" s="13">
        <v>6.96</v>
      </c>
      <c r="AP30" s="13">
        <v>6.96</v>
      </c>
      <c r="AQ30" s="13">
        <v>7.37</v>
      </c>
      <c r="AR30" s="13">
        <v>8.2200000000000006</v>
      </c>
      <c r="AS30" s="9">
        <v>45.77</v>
      </c>
      <c r="AT30" s="9">
        <v>7.62</v>
      </c>
      <c r="AU30" s="8" t="s">
        <v>82</v>
      </c>
      <c r="AV30" s="9">
        <v>0</v>
      </c>
      <c r="AW30" s="9">
        <v>1</v>
      </c>
      <c r="AX30" s="9" t="s">
        <v>83</v>
      </c>
      <c r="AY30" s="9" t="s">
        <v>83</v>
      </c>
      <c r="AZ30" s="9" t="s">
        <v>83</v>
      </c>
      <c r="BA30" s="9" t="s">
        <v>83</v>
      </c>
      <c r="BB30" s="8" t="s">
        <v>83</v>
      </c>
      <c r="BC30" s="8" t="s">
        <v>84</v>
      </c>
      <c r="BD30" s="8" t="s">
        <v>81</v>
      </c>
      <c r="BE30" s="8" t="s">
        <v>4579</v>
      </c>
      <c r="BF30" s="8" t="s">
        <v>187</v>
      </c>
      <c r="BG30" s="8" t="s">
        <v>4580</v>
      </c>
      <c r="BH30" s="8" t="s">
        <v>2009</v>
      </c>
      <c r="BI30" s="8" t="s">
        <v>89</v>
      </c>
      <c r="BJ30" s="8" t="s">
        <v>4581</v>
      </c>
      <c r="BK30" s="8" t="s">
        <v>4582</v>
      </c>
      <c r="BL30" s="8" t="s">
        <v>81</v>
      </c>
      <c r="BM30" s="8" t="s">
        <v>81</v>
      </c>
      <c r="BN30" s="8" t="s">
        <v>4583</v>
      </c>
      <c r="BO30" s="14" t="s">
        <v>4584</v>
      </c>
      <c r="BP30" s="14" t="s">
        <v>4585</v>
      </c>
      <c r="BQ30" s="14" t="s">
        <v>4586</v>
      </c>
      <c r="BR30" s="14" t="s">
        <v>4587</v>
      </c>
      <c r="BS30" s="8" t="s">
        <v>81</v>
      </c>
      <c r="BT30" s="13">
        <v>9.61</v>
      </c>
      <c r="BU30" s="3"/>
    </row>
    <row r="31" spans="1:73" ht="15.75" thickBot="1">
      <c r="A31" s="7">
        <v>30</v>
      </c>
      <c r="B31" s="7"/>
      <c r="C31" s="9" t="s">
        <v>7327</v>
      </c>
      <c r="D31" s="8" t="s">
        <v>7328</v>
      </c>
      <c r="E31" s="8" t="s">
        <v>11712</v>
      </c>
      <c r="F31" s="9" t="s">
        <v>7329</v>
      </c>
      <c r="G31" s="9">
        <v>21</v>
      </c>
      <c r="H31" s="8" t="s">
        <v>7330</v>
      </c>
      <c r="I31" s="8" t="s">
        <v>73</v>
      </c>
      <c r="J31" s="8" t="s">
        <v>7331</v>
      </c>
      <c r="K31" s="8" t="s">
        <v>7326</v>
      </c>
      <c r="L31" s="9">
        <v>9930910379</v>
      </c>
      <c r="M31" s="9">
        <v>9930910379</v>
      </c>
      <c r="N31" s="9" t="s">
        <v>7332</v>
      </c>
      <c r="O31" s="9">
        <v>790649593569</v>
      </c>
      <c r="P31" s="9" t="s">
        <v>7333</v>
      </c>
      <c r="Q31" s="9" t="s">
        <v>274</v>
      </c>
      <c r="R31" s="11">
        <v>42917</v>
      </c>
      <c r="S31" s="9">
        <v>2021</v>
      </c>
      <c r="T31" s="8" t="s">
        <v>7334</v>
      </c>
      <c r="U31" s="9">
        <v>420</v>
      </c>
      <c r="V31" s="12">
        <v>0.84</v>
      </c>
      <c r="W31" s="9">
        <v>2015</v>
      </c>
      <c r="X31" s="9" t="s">
        <v>79</v>
      </c>
      <c r="Y31" s="8" t="s">
        <v>7335</v>
      </c>
      <c r="Z31" s="9">
        <v>431</v>
      </c>
      <c r="AA31" s="12">
        <v>0.66300000000000003</v>
      </c>
      <c r="AB31" s="9">
        <v>2017</v>
      </c>
      <c r="AC31" s="9" t="s">
        <v>79</v>
      </c>
      <c r="AD31" s="8" t="s">
        <v>81</v>
      </c>
      <c r="AE31" s="8" t="s">
        <v>81</v>
      </c>
      <c r="AF31" s="9" t="s">
        <v>81</v>
      </c>
      <c r="AG31" s="9" t="s">
        <v>81</v>
      </c>
      <c r="AH31" s="9" t="s">
        <v>81</v>
      </c>
      <c r="AI31" s="9" t="s">
        <v>81</v>
      </c>
      <c r="AJ31" s="9" t="s">
        <v>81</v>
      </c>
      <c r="AK31" s="9" t="s">
        <v>81</v>
      </c>
      <c r="AL31" s="9" t="s">
        <v>81</v>
      </c>
      <c r="AM31" s="9">
        <v>0</v>
      </c>
      <c r="AN31" s="13">
        <v>6.57</v>
      </c>
      <c r="AO31" s="13">
        <v>7.22</v>
      </c>
      <c r="AP31" s="13">
        <v>7.77</v>
      </c>
      <c r="AQ31" s="13">
        <v>7.85</v>
      </c>
      <c r="AR31" s="13">
        <v>8.51</v>
      </c>
      <c r="AS31" s="9">
        <v>37.92</v>
      </c>
      <c r="AT31" s="9">
        <v>7.58</v>
      </c>
      <c r="AU31" s="8" t="s">
        <v>138</v>
      </c>
      <c r="AV31" s="9">
        <v>0</v>
      </c>
      <c r="AW31" s="9">
        <v>0</v>
      </c>
      <c r="AX31" s="9" t="s">
        <v>83</v>
      </c>
      <c r="AY31" s="9" t="s">
        <v>83</v>
      </c>
      <c r="AZ31" s="9" t="s">
        <v>83</v>
      </c>
      <c r="BA31" s="9" t="s">
        <v>83</v>
      </c>
      <c r="BB31" s="8" t="s">
        <v>83</v>
      </c>
      <c r="BC31" s="8" t="s">
        <v>84</v>
      </c>
      <c r="BD31" s="8" t="s">
        <v>81</v>
      </c>
      <c r="BE31" s="8" t="s">
        <v>7336</v>
      </c>
      <c r="BF31" s="8" t="s">
        <v>6982</v>
      </c>
      <c r="BG31" s="8" t="s">
        <v>7337</v>
      </c>
      <c r="BH31" s="8" t="s">
        <v>762</v>
      </c>
      <c r="BI31" s="8" t="s">
        <v>89</v>
      </c>
      <c r="BJ31" s="8" t="s">
        <v>7338</v>
      </c>
      <c r="BK31" s="8" t="s">
        <v>7339</v>
      </c>
      <c r="BL31" s="8" t="s">
        <v>7340</v>
      </c>
      <c r="BM31" s="8" t="s">
        <v>7341</v>
      </c>
      <c r="BN31" s="8" t="s">
        <v>7342</v>
      </c>
      <c r="BO31" s="14" t="s">
        <v>7343</v>
      </c>
      <c r="BP31" s="14" t="s">
        <v>7344</v>
      </c>
      <c r="BQ31" s="14" t="s">
        <v>7345</v>
      </c>
      <c r="BR31" s="14" t="s">
        <v>7346</v>
      </c>
      <c r="BS31" s="8" t="s">
        <v>81</v>
      </c>
      <c r="BT31" s="8"/>
      <c r="BU31" s="3"/>
    </row>
    <row r="32" spans="1:73" ht="15.75" thickBot="1">
      <c r="A32" s="7">
        <v>31</v>
      </c>
      <c r="B32" s="7"/>
      <c r="C32" s="9" t="s">
        <v>11575</v>
      </c>
      <c r="D32" s="8" t="s">
        <v>11576</v>
      </c>
      <c r="E32" s="8" t="s">
        <v>11712</v>
      </c>
      <c r="F32" s="10">
        <v>36287</v>
      </c>
      <c r="G32" s="9">
        <v>21</v>
      </c>
      <c r="H32" s="8" t="s">
        <v>11577</v>
      </c>
      <c r="I32" s="8" t="s">
        <v>11577</v>
      </c>
      <c r="J32" s="8" t="s">
        <v>11578</v>
      </c>
      <c r="K32" s="8" t="s">
        <v>11574</v>
      </c>
      <c r="L32" s="9">
        <v>9892852357</v>
      </c>
      <c r="M32" s="9">
        <v>9969139330</v>
      </c>
      <c r="N32" s="9" t="s">
        <v>11579</v>
      </c>
      <c r="O32" s="9" t="s">
        <v>11580</v>
      </c>
      <c r="P32" s="9" t="s">
        <v>11581</v>
      </c>
      <c r="Q32" s="9" t="s">
        <v>274</v>
      </c>
      <c r="R32" s="11">
        <v>42917</v>
      </c>
      <c r="S32" s="9">
        <v>2021</v>
      </c>
      <c r="T32" s="8" t="s">
        <v>2447</v>
      </c>
      <c r="U32" s="9">
        <v>469</v>
      </c>
      <c r="V32" s="12">
        <v>0.93799999999999994</v>
      </c>
      <c r="W32" s="9">
        <v>2015</v>
      </c>
      <c r="X32" s="9" t="s">
        <v>79</v>
      </c>
      <c r="Y32" s="8" t="s">
        <v>11582</v>
      </c>
      <c r="Z32" s="9">
        <v>492</v>
      </c>
      <c r="AA32" s="12">
        <v>0.75600000000000001</v>
      </c>
      <c r="AB32" s="9">
        <v>2017</v>
      </c>
      <c r="AC32" s="9" t="s">
        <v>79</v>
      </c>
      <c r="AD32" s="8" t="s">
        <v>81</v>
      </c>
      <c r="AE32" s="8" t="s">
        <v>81</v>
      </c>
      <c r="AF32" s="9" t="s">
        <v>81</v>
      </c>
      <c r="AG32" s="9" t="s">
        <v>81</v>
      </c>
      <c r="AH32" s="9" t="s">
        <v>81</v>
      </c>
      <c r="AI32" s="9" t="s">
        <v>81</v>
      </c>
      <c r="AJ32" s="9" t="s">
        <v>81</v>
      </c>
      <c r="AK32" s="9" t="s">
        <v>81</v>
      </c>
      <c r="AL32" s="9" t="s">
        <v>81</v>
      </c>
      <c r="AM32" s="9">
        <v>0</v>
      </c>
      <c r="AN32" s="13">
        <v>7.47</v>
      </c>
      <c r="AO32" s="13">
        <v>7.02</v>
      </c>
      <c r="AP32" s="13">
        <v>6.76</v>
      </c>
      <c r="AQ32" s="13">
        <v>8.6300000000000008</v>
      </c>
      <c r="AR32" s="13">
        <v>7.77</v>
      </c>
      <c r="AS32" s="9">
        <v>37.630000000000003</v>
      </c>
      <c r="AT32" s="9">
        <v>7.53</v>
      </c>
      <c r="AU32" s="8" t="s">
        <v>138</v>
      </c>
      <c r="AV32" s="9">
        <v>0</v>
      </c>
      <c r="AW32" s="9">
        <v>0</v>
      </c>
      <c r="AX32" s="9" t="s">
        <v>255</v>
      </c>
      <c r="AY32" s="9" t="s">
        <v>83</v>
      </c>
      <c r="AZ32" s="9" t="s">
        <v>83</v>
      </c>
      <c r="BA32" s="9" t="s">
        <v>83</v>
      </c>
      <c r="BB32" s="8" t="s">
        <v>83</v>
      </c>
      <c r="BC32" s="8" t="s">
        <v>84</v>
      </c>
      <c r="BD32" s="8" t="s">
        <v>81</v>
      </c>
      <c r="BE32" s="8" t="s">
        <v>11583</v>
      </c>
      <c r="BF32" s="8" t="s">
        <v>86</v>
      </c>
      <c r="BG32" s="8" t="s">
        <v>11584</v>
      </c>
      <c r="BH32" s="8" t="s">
        <v>11387</v>
      </c>
      <c r="BI32" s="8" t="s">
        <v>89</v>
      </c>
      <c r="BJ32" s="8" t="s">
        <v>11585</v>
      </c>
      <c r="BK32" s="8" t="s">
        <v>11586</v>
      </c>
      <c r="BL32" s="8" t="s">
        <v>11587</v>
      </c>
      <c r="BM32" s="8" t="s">
        <v>11588</v>
      </c>
      <c r="BN32" s="8" t="s">
        <v>11589</v>
      </c>
      <c r="BO32" s="14" t="s">
        <v>11590</v>
      </c>
      <c r="BP32" s="14" t="s">
        <v>11591</v>
      </c>
      <c r="BQ32" s="14" t="s">
        <v>11592</v>
      </c>
      <c r="BR32" s="14" t="s">
        <v>11593</v>
      </c>
      <c r="BS32" s="8" t="s">
        <v>81</v>
      </c>
      <c r="BT32" s="8"/>
      <c r="BU32" s="3"/>
    </row>
    <row r="33" spans="1:73" ht="15.75" thickBot="1">
      <c r="A33" s="7">
        <v>32</v>
      </c>
      <c r="B33" s="7"/>
      <c r="C33" s="9" t="s">
        <v>11436</v>
      </c>
      <c r="D33" s="8" t="s">
        <v>11437</v>
      </c>
      <c r="E33" s="8" t="s">
        <v>11712</v>
      </c>
      <c r="F33" s="10">
        <v>36410</v>
      </c>
      <c r="G33" s="9">
        <v>21</v>
      </c>
      <c r="H33" s="8" t="s">
        <v>11438</v>
      </c>
      <c r="I33" s="8" t="s">
        <v>11439</v>
      </c>
      <c r="J33" s="8" t="s">
        <v>11440</v>
      </c>
      <c r="K33" s="8" t="s">
        <v>11435</v>
      </c>
      <c r="L33" s="9">
        <v>9881910527</v>
      </c>
      <c r="M33" s="9">
        <v>9172873888</v>
      </c>
      <c r="N33" s="9" t="s">
        <v>11441</v>
      </c>
      <c r="O33" s="9">
        <v>858697906191</v>
      </c>
      <c r="P33" s="9" t="s">
        <v>11442</v>
      </c>
      <c r="Q33" s="9" t="s">
        <v>274</v>
      </c>
      <c r="R33" s="11">
        <v>42917</v>
      </c>
      <c r="S33" s="9">
        <v>2021</v>
      </c>
      <c r="T33" s="8" t="s">
        <v>11443</v>
      </c>
      <c r="U33" s="9">
        <v>460</v>
      </c>
      <c r="V33" s="12">
        <v>92</v>
      </c>
      <c r="W33" s="9">
        <v>2015</v>
      </c>
      <c r="X33" s="9" t="s">
        <v>276</v>
      </c>
      <c r="Y33" s="8" t="s">
        <v>11444</v>
      </c>
      <c r="Z33" s="9">
        <v>483</v>
      </c>
      <c r="AA33" s="12">
        <v>74.31</v>
      </c>
      <c r="AB33" s="9">
        <v>2017</v>
      </c>
      <c r="AC33" s="9" t="s">
        <v>79</v>
      </c>
      <c r="AD33" s="8" t="s">
        <v>81</v>
      </c>
      <c r="AE33" s="8" t="s">
        <v>81</v>
      </c>
      <c r="AF33" s="9" t="s">
        <v>81</v>
      </c>
      <c r="AG33" s="9" t="s">
        <v>81</v>
      </c>
      <c r="AH33" s="9" t="s">
        <v>81</v>
      </c>
      <c r="AI33" s="9" t="s">
        <v>81</v>
      </c>
      <c r="AJ33" s="9" t="s">
        <v>81</v>
      </c>
      <c r="AK33" s="9" t="s">
        <v>81</v>
      </c>
      <c r="AL33" s="9" t="s">
        <v>81</v>
      </c>
      <c r="AM33" s="9">
        <v>0</v>
      </c>
      <c r="AN33" s="13">
        <v>7.89</v>
      </c>
      <c r="AO33" s="13">
        <v>7.53</v>
      </c>
      <c r="AP33" s="13">
        <v>7.69</v>
      </c>
      <c r="AQ33" s="13">
        <v>7.96</v>
      </c>
      <c r="AR33" s="13">
        <v>6.3</v>
      </c>
      <c r="AS33" s="9">
        <v>37.369999999999997</v>
      </c>
      <c r="AT33" s="9">
        <v>7.5</v>
      </c>
      <c r="AU33" s="8" t="s">
        <v>138</v>
      </c>
      <c r="AV33" s="9">
        <v>0</v>
      </c>
      <c r="AW33" s="9">
        <v>0</v>
      </c>
      <c r="AX33" s="9" t="s">
        <v>83</v>
      </c>
      <c r="AY33" s="9" t="s">
        <v>83</v>
      </c>
      <c r="AZ33" s="9" t="s">
        <v>83</v>
      </c>
      <c r="BA33" s="9" t="s">
        <v>83</v>
      </c>
      <c r="BB33" s="8" t="s">
        <v>83</v>
      </c>
      <c r="BC33" s="8" t="s">
        <v>84</v>
      </c>
      <c r="BD33" s="8" t="s">
        <v>81</v>
      </c>
      <c r="BE33" s="8" t="s">
        <v>11445</v>
      </c>
      <c r="BF33" s="8" t="s">
        <v>11446</v>
      </c>
      <c r="BG33" s="8" t="s">
        <v>11447</v>
      </c>
      <c r="BH33" s="8" t="s">
        <v>88</v>
      </c>
      <c r="BI33" s="8" t="s">
        <v>89</v>
      </c>
      <c r="BJ33" s="8" t="s">
        <v>11448</v>
      </c>
      <c r="BK33" s="8" t="s">
        <v>11449</v>
      </c>
      <c r="BL33" s="8" t="s">
        <v>81</v>
      </c>
      <c r="BM33" s="8" t="s">
        <v>81</v>
      </c>
      <c r="BN33" s="8" t="s">
        <v>11450</v>
      </c>
      <c r="BO33" s="14" t="s">
        <v>11451</v>
      </c>
      <c r="BP33" s="14" t="s">
        <v>11452</v>
      </c>
      <c r="BQ33" s="14" t="s">
        <v>11453</v>
      </c>
      <c r="BR33" s="14" t="s">
        <v>11454</v>
      </c>
      <c r="BS33" s="8" t="s">
        <v>81</v>
      </c>
      <c r="BT33" s="8"/>
      <c r="BU33" s="3"/>
    </row>
    <row r="34" spans="1:73" ht="15.75" thickBot="1">
      <c r="A34" s="7">
        <v>33</v>
      </c>
      <c r="B34" s="7"/>
      <c r="C34" s="9" t="s">
        <v>8936</v>
      </c>
      <c r="D34" s="8" t="s">
        <v>8937</v>
      </c>
      <c r="E34" s="8" t="s">
        <v>11712</v>
      </c>
      <c r="F34" s="9" t="s">
        <v>2904</v>
      </c>
      <c r="G34" s="9">
        <v>21</v>
      </c>
      <c r="H34" s="8" t="s">
        <v>8938</v>
      </c>
      <c r="I34" s="8" t="s">
        <v>73</v>
      </c>
      <c r="J34" s="8" t="s">
        <v>8939</v>
      </c>
      <c r="K34" s="8" t="s">
        <v>8935</v>
      </c>
      <c r="L34" s="9">
        <v>9920313198</v>
      </c>
      <c r="M34" s="9">
        <v>9082152575</v>
      </c>
      <c r="N34" s="9" t="s">
        <v>8940</v>
      </c>
      <c r="O34" s="9">
        <v>670507020894</v>
      </c>
      <c r="P34" s="9" t="s">
        <v>8941</v>
      </c>
      <c r="Q34" s="9" t="s">
        <v>274</v>
      </c>
      <c r="R34" s="11">
        <v>42917</v>
      </c>
      <c r="S34" s="9">
        <v>2021</v>
      </c>
      <c r="T34" s="8" t="s">
        <v>8942</v>
      </c>
      <c r="U34" s="9">
        <v>464</v>
      </c>
      <c r="V34" s="12">
        <v>77.33</v>
      </c>
      <c r="W34" s="9">
        <v>2015</v>
      </c>
      <c r="X34" s="9" t="s">
        <v>398</v>
      </c>
      <c r="Y34" s="8" t="s">
        <v>8943</v>
      </c>
      <c r="Z34" s="9">
        <v>408</v>
      </c>
      <c r="AA34" s="12">
        <v>62.77</v>
      </c>
      <c r="AB34" s="9">
        <v>2017</v>
      </c>
      <c r="AC34" s="9" t="s">
        <v>79</v>
      </c>
      <c r="AD34" s="8" t="s">
        <v>81</v>
      </c>
      <c r="AE34" s="8" t="s">
        <v>81</v>
      </c>
      <c r="AF34" s="9" t="s">
        <v>81</v>
      </c>
      <c r="AG34" s="9" t="s">
        <v>81</v>
      </c>
      <c r="AH34" s="9" t="s">
        <v>81</v>
      </c>
      <c r="AI34" s="9" t="s">
        <v>81</v>
      </c>
      <c r="AJ34" s="9" t="s">
        <v>81</v>
      </c>
      <c r="AK34" s="9" t="s">
        <v>81</v>
      </c>
      <c r="AL34" s="9" t="s">
        <v>81</v>
      </c>
      <c r="AM34" s="9">
        <v>0</v>
      </c>
      <c r="AN34" s="13">
        <v>7.35</v>
      </c>
      <c r="AO34" s="13">
        <v>7.33</v>
      </c>
      <c r="AP34" s="13">
        <v>6.42</v>
      </c>
      <c r="AQ34" s="13">
        <v>7.48</v>
      </c>
      <c r="AR34" s="13">
        <v>6.37</v>
      </c>
      <c r="AS34" s="9">
        <v>43.02</v>
      </c>
      <c r="AT34" s="9">
        <v>7.17</v>
      </c>
      <c r="AU34" s="8" t="s">
        <v>82</v>
      </c>
      <c r="AV34" s="9">
        <v>0</v>
      </c>
      <c r="AW34" s="9">
        <v>1</v>
      </c>
      <c r="AX34" s="9" t="s">
        <v>83</v>
      </c>
      <c r="AY34" s="9" t="s">
        <v>83</v>
      </c>
      <c r="AZ34" s="9" t="s">
        <v>83</v>
      </c>
      <c r="BA34" s="9" t="s">
        <v>83</v>
      </c>
      <c r="BB34" s="8" t="s">
        <v>83</v>
      </c>
      <c r="BC34" s="8" t="s">
        <v>84</v>
      </c>
      <c r="BD34" s="8" t="s">
        <v>81</v>
      </c>
      <c r="BE34" s="8" t="s">
        <v>8944</v>
      </c>
      <c r="BF34" s="8" t="s">
        <v>8945</v>
      </c>
      <c r="BG34" s="8" t="s">
        <v>8946</v>
      </c>
      <c r="BH34" s="8" t="s">
        <v>2666</v>
      </c>
      <c r="BI34" s="8" t="s">
        <v>89</v>
      </c>
      <c r="BJ34" s="8" t="s">
        <v>8947</v>
      </c>
      <c r="BK34" s="8" t="s">
        <v>8948</v>
      </c>
      <c r="BL34" s="8" t="s">
        <v>8949</v>
      </c>
      <c r="BM34" s="8" t="s">
        <v>8950</v>
      </c>
      <c r="BN34" s="8" t="s">
        <v>8951</v>
      </c>
      <c r="BO34" s="14" t="s">
        <v>8952</v>
      </c>
      <c r="BP34" s="14" t="s">
        <v>8953</v>
      </c>
      <c r="BQ34" s="14" t="s">
        <v>8954</v>
      </c>
      <c r="BR34" s="14" t="s">
        <v>8955</v>
      </c>
      <c r="BS34" s="8" t="s">
        <v>81</v>
      </c>
      <c r="BT34" s="13">
        <v>8.07</v>
      </c>
      <c r="BU34" s="3"/>
    </row>
    <row r="35" spans="1:73" ht="15.75" thickBot="1">
      <c r="A35" s="7">
        <v>34</v>
      </c>
      <c r="B35" s="7"/>
      <c r="C35" s="9" t="s">
        <v>4031</v>
      </c>
      <c r="D35" s="8" t="s">
        <v>4032</v>
      </c>
      <c r="E35" s="8" t="s">
        <v>11712</v>
      </c>
      <c r="F35" s="9" t="s">
        <v>4033</v>
      </c>
      <c r="G35" s="9">
        <v>21</v>
      </c>
      <c r="H35" s="8" t="s">
        <v>4034</v>
      </c>
      <c r="I35" s="8" t="s">
        <v>4034</v>
      </c>
      <c r="J35" s="8" t="s">
        <v>4035</v>
      </c>
      <c r="K35" s="8" t="s">
        <v>4036</v>
      </c>
      <c r="L35" s="9">
        <v>9773436024</v>
      </c>
      <c r="M35" s="9">
        <v>7506321613</v>
      </c>
      <c r="N35" s="9" t="s">
        <v>4037</v>
      </c>
      <c r="O35" s="9">
        <v>743485959980</v>
      </c>
      <c r="P35" s="9" t="s">
        <v>134</v>
      </c>
      <c r="Q35" s="9" t="s">
        <v>274</v>
      </c>
      <c r="R35" s="11">
        <v>42917</v>
      </c>
      <c r="S35" s="9">
        <v>2021</v>
      </c>
      <c r="T35" s="8" t="s">
        <v>4038</v>
      </c>
      <c r="U35" s="9">
        <v>411</v>
      </c>
      <c r="V35" s="12">
        <v>82.2</v>
      </c>
      <c r="W35" s="9">
        <v>2015</v>
      </c>
      <c r="X35" s="9" t="s">
        <v>79</v>
      </c>
      <c r="Y35" s="8" t="s">
        <v>4039</v>
      </c>
      <c r="Z35" s="9">
        <v>424</v>
      </c>
      <c r="AA35" s="12">
        <v>65.23</v>
      </c>
      <c r="AB35" s="9">
        <v>2017</v>
      </c>
      <c r="AC35" s="9" t="s">
        <v>79</v>
      </c>
      <c r="AD35" s="8" t="s">
        <v>81</v>
      </c>
      <c r="AE35" s="8" t="s">
        <v>81</v>
      </c>
      <c r="AF35" s="9" t="s">
        <v>81</v>
      </c>
      <c r="AG35" s="9" t="s">
        <v>81</v>
      </c>
      <c r="AH35" s="9" t="s">
        <v>81</v>
      </c>
      <c r="AI35" s="9" t="s">
        <v>81</v>
      </c>
      <c r="AJ35" s="9" t="s">
        <v>81</v>
      </c>
      <c r="AK35" s="9" t="s">
        <v>81</v>
      </c>
      <c r="AL35" s="9" t="s">
        <v>81</v>
      </c>
      <c r="AM35" s="9">
        <v>0</v>
      </c>
      <c r="AN35" s="13">
        <v>6.78</v>
      </c>
      <c r="AO35" s="13">
        <v>7.13</v>
      </c>
      <c r="AP35" s="13">
        <v>6.77</v>
      </c>
      <c r="AQ35" s="13">
        <v>6.85</v>
      </c>
      <c r="AR35" s="13">
        <v>6.77</v>
      </c>
      <c r="AS35" s="9">
        <v>42.9</v>
      </c>
      <c r="AT35" s="9">
        <v>7.14</v>
      </c>
      <c r="AU35" s="8" t="s">
        <v>82</v>
      </c>
      <c r="AV35" s="9">
        <v>0</v>
      </c>
      <c r="AW35" s="9">
        <v>0</v>
      </c>
      <c r="AX35" s="9" t="s">
        <v>83</v>
      </c>
      <c r="AY35" s="9" t="s">
        <v>83</v>
      </c>
      <c r="AZ35" s="9" t="s">
        <v>83</v>
      </c>
      <c r="BA35" s="9" t="s">
        <v>83</v>
      </c>
      <c r="BB35" s="8" t="s">
        <v>83</v>
      </c>
      <c r="BC35" s="8" t="s">
        <v>84</v>
      </c>
      <c r="BD35" s="8" t="s">
        <v>81</v>
      </c>
      <c r="BE35" s="8" t="s">
        <v>4040</v>
      </c>
      <c r="BF35" s="8" t="s">
        <v>4041</v>
      </c>
      <c r="BG35" s="8" t="s">
        <v>4042</v>
      </c>
      <c r="BH35" s="8" t="s">
        <v>4043</v>
      </c>
      <c r="BI35" s="8" t="s">
        <v>89</v>
      </c>
      <c r="BJ35" s="8" t="s">
        <v>4044</v>
      </c>
      <c r="BK35" s="8" t="s">
        <v>4045</v>
      </c>
      <c r="BL35" s="8" t="s">
        <v>1068</v>
      </c>
      <c r="BM35" s="8" t="s">
        <v>538</v>
      </c>
      <c r="BN35" s="8" t="s">
        <v>497</v>
      </c>
      <c r="BO35" s="14" t="s">
        <v>4046</v>
      </c>
      <c r="BP35" s="14" t="s">
        <v>4047</v>
      </c>
      <c r="BQ35" s="14" t="s">
        <v>196</v>
      </c>
      <c r="BR35" s="14" t="s">
        <v>4048</v>
      </c>
      <c r="BS35" s="8" t="s">
        <v>81</v>
      </c>
      <c r="BT35" s="13">
        <v>8.5</v>
      </c>
      <c r="BU35" s="3"/>
    </row>
    <row r="36" spans="1:73" ht="15.75" thickBot="1">
      <c r="A36" s="7">
        <v>35</v>
      </c>
      <c r="B36" s="7"/>
      <c r="C36" s="9" t="s">
        <v>6951</v>
      </c>
      <c r="D36" s="8" t="s">
        <v>6952</v>
      </c>
      <c r="E36" s="8" t="s">
        <v>11712</v>
      </c>
      <c r="F36" s="9" t="s">
        <v>6953</v>
      </c>
      <c r="G36" s="9">
        <v>22</v>
      </c>
      <c r="H36" s="8" t="s">
        <v>6954</v>
      </c>
      <c r="I36" s="8" t="s">
        <v>6955</v>
      </c>
      <c r="J36" s="8" t="s">
        <v>6956</v>
      </c>
      <c r="K36" s="8" t="s">
        <v>6950</v>
      </c>
      <c r="L36" s="9">
        <v>8308188919</v>
      </c>
      <c r="M36" s="9">
        <v>8308188919</v>
      </c>
      <c r="N36" s="9" t="s">
        <v>6957</v>
      </c>
      <c r="O36" s="9">
        <v>398836336420</v>
      </c>
      <c r="P36" s="9" t="s">
        <v>134</v>
      </c>
      <c r="Q36" s="9" t="s">
        <v>274</v>
      </c>
      <c r="R36" s="11">
        <v>42917</v>
      </c>
      <c r="S36" s="9">
        <v>2021</v>
      </c>
      <c r="T36" s="8" t="s">
        <v>6958</v>
      </c>
      <c r="U36" s="9">
        <v>474</v>
      </c>
      <c r="V36" s="12">
        <v>94.8</v>
      </c>
      <c r="W36" s="9">
        <v>2014</v>
      </c>
      <c r="X36" s="9" t="s">
        <v>276</v>
      </c>
      <c r="Y36" s="8" t="s">
        <v>6959</v>
      </c>
      <c r="Z36" s="9">
        <v>492</v>
      </c>
      <c r="AA36" s="12">
        <v>75.69</v>
      </c>
      <c r="AB36" s="9">
        <v>2016</v>
      </c>
      <c r="AC36" s="9" t="s">
        <v>79</v>
      </c>
      <c r="AD36" s="8" t="s">
        <v>81</v>
      </c>
      <c r="AE36" s="8" t="s">
        <v>81</v>
      </c>
      <c r="AF36" s="9" t="s">
        <v>81</v>
      </c>
      <c r="AG36" s="9" t="s">
        <v>81</v>
      </c>
      <c r="AH36" s="9" t="s">
        <v>81</v>
      </c>
      <c r="AI36" s="9" t="s">
        <v>81</v>
      </c>
      <c r="AJ36" s="9" t="s">
        <v>81</v>
      </c>
      <c r="AK36" s="9" t="s">
        <v>81</v>
      </c>
      <c r="AL36" s="9" t="s">
        <v>81</v>
      </c>
      <c r="AM36" s="9">
        <v>0</v>
      </c>
      <c r="AN36" s="13">
        <v>7.52</v>
      </c>
      <c r="AO36" s="13">
        <v>6.76</v>
      </c>
      <c r="AP36" s="13">
        <v>7.42</v>
      </c>
      <c r="AQ36" s="13">
        <v>7.37</v>
      </c>
      <c r="AR36" s="13">
        <v>6.51</v>
      </c>
      <c r="AS36" s="9">
        <v>35.58</v>
      </c>
      <c r="AT36" s="9">
        <v>7.11</v>
      </c>
      <c r="AU36" s="8" t="s">
        <v>138</v>
      </c>
      <c r="AV36" s="9">
        <v>0</v>
      </c>
      <c r="AW36" s="9">
        <v>0</v>
      </c>
      <c r="AX36" s="9" t="s">
        <v>83</v>
      </c>
      <c r="AY36" s="9" t="s">
        <v>230</v>
      </c>
      <c r="AZ36" s="9" t="s">
        <v>83</v>
      </c>
      <c r="BA36" s="9" t="s">
        <v>83</v>
      </c>
      <c r="BB36" s="8" t="s">
        <v>83</v>
      </c>
      <c r="BC36" s="8" t="s">
        <v>84</v>
      </c>
      <c r="BD36" s="8" t="s">
        <v>81</v>
      </c>
      <c r="BE36" s="8" t="s">
        <v>6960</v>
      </c>
      <c r="BF36" s="8" t="s">
        <v>6961</v>
      </c>
      <c r="BG36" s="8" t="s">
        <v>6962</v>
      </c>
      <c r="BH36" s="8" t="s">
        <v>88</v>
      </c>
      <c r="BI36" s="8" t="s">
        <v>89</v>
      </c>
      <c r="BJ36" s="8" t="s">
        <v>6963</v>
      </c>
      <c r="BK36" s="8" t="s">
        <v>6964</v>
      </c>
      <c r="BL36" s="8" t="s">
        <v>6965</v>
      </c>
      <c r="BM36" s="8" t="s">
        <v>6966</v>
      </c>
      <c r="BN36" s="8" t="s">
        <v>6967</v>
      </c>
      <c r="BO36" s="14" t="s">
        <v>6968</v>
      </c>
      <c r="BP36" s="14" t="s">
        <v>6969</v>
      </c>
      <c r="BQ36" s="14" t="s">
        <v>6970</v>
      </c>
      <c r="BR36" s="14" t="s">
        <v>6971</v>
      </c>
      <c r="BS36" s="8" t="s">
        <v>81</v>
      </c>
      <c r="BT36" s="8"/>
      <c r="BU36" s="3"/>
    </row>
    <row r="37" spans="1:73" ht="15.75" thickBot="1">
      <c r="A37" s="7">
        <v>36</v>
      </c>
      <c r="B37" s="7"/>
      <c r="C37" s="9" t="s">
        <v>3041</v>
      </c>
      <c r="D37" s="8" t="s">
        <v>3042</v>
      </c>
      <c r="E37" s="8" t="s">
        <v>11712</v>
      </c>
      <c r="F37" s="9" t="s">
        <v>3043</v>
      </c>
      <c r="G37" s="9">
        <v>20</v>
      </c>
      <c r="H37" s="8" t="s">
        <v>3044</v>
      </c>
      <c r="I37" s="8" t="s">
        <v>3045</v>
      </c>
      <c r="J37" s="8" t="s">
        <v>3046</v>
      </c>
      <c r="K37" s="8" t="s">
        <v>3047</v>
      </c>
      <c r="L37" s="9">
        <v>9930387314</v>
      </c>
      <c r="M37" s="9">
        <v>8104721898</v>
      </c>
      <c r="N37" s="9" t="s">
        <v>3048</v>
      </c>
      <c r="O37" s="9">
        <v>911468527099</v>
      </c>
      <c r="P37" s="9" t="s">
        <v>134</v>
      </c>
      <c r="Q37" s="9" t="s">
        <v>274</v>
      </c>
      <c r="R37" s="11">
        <v>42917</v>
      </c>
      <c r="S37" s="9">
        <v>2021</v>
      </c>
      <c r="T37" s="8" t="s">
        <v>3049</v>
      </c>
      <c r="U37" s="9">
        <v>419</v>
      </c>
      <c r="V37" s="12">
        <v>83.8</v>
      </c>
      <c r="W37" s="9">
        <v>2015</v>
      </c>
      <c r="X37" s="9" t="s">
        <v>79</v>
      </c>
      <c r="Y37" s="8" t="s">
        <v>3050</v>
      </c>
      <c r="Z37" s="9">
        <v>469</v>
      </c>
      <c r="AA37" s="12">
        <v>72.150000000000006</v>
      </c>
      <c r="AB37" s="9">
        <v>2017</v>
      </c>
      <c r="AC37" s="9" t="s">
        <v>79</v>
      </c>
      <c r="AD37" s="8" t="s">
        <v>81</v>
      </c>
      <c r="AE37" s="8" t="s">
        <v>81</v>
      </c>
      <c r="AF37" s="9" t="s">
        <v>81</v>
      </c>
      <c r="AG37" s="9" t="s">
        <v>81</v>
      </c>
      <c r="AH37" s="9" t="s">
        <v>81</v>
      </c>
      <c r="AI37" s="9" t="s">
        <v>81</v>
      </c>
      <c r="AJ37" s="9" t="s">
        <v>81</v>
      </c>
      <c r="AK37" s="9" t="s">
        <v>81</v>
      </c>
      <c r="AL37" s="9" t="s">
        <v>81</v>
      </c>
      <c r="AM37" s="9">
        <v>0</v>
      </c>
      <c r="AN37" s="13">
        <v>7.37</v>
      </c>
      <c r="AO37" s="13">
        <v>6.69</v>
      </c>
      <c r="AP37" s="13">
        <v>6.23</v>
      </c>
      <c r="AQ37" s="13">
        <v>7.89</v>
      </c>
      <c r="AR37" s="13">
        <v>6.59</v>
      </c>
      <c r="AS37" s="9">
        <v>34.770000000000003</v>
      </c>
      <c r="AT37" s="9">
        <v>6.95</v>
      </c>
      <c r="AU37" s="8" t="s">
        <v>138</v>
      </c>
      <c r="AV37" s="9">
        <v>0</v>
      </c>
      <c r="AW37" s="9">
        <v>0</v>
      </c>
      <c r="AX37" s="9" t="s">
        <v>83</v>
      </c>
      <c r="AY37" s="9" t="s">
        <v>83</v>
      </c>
      <c r="AZ37" s="9" t="s">
        <v>83</v>
      </c>
      <c r="BA37" s="9" t="s">
        <v>83</v>
      </c>
      <c r="BB37" s="8" t="s">
        <v>83</v>
      </c>
      <c r="BC37" s="8" t="s">
        <v>84</v>
      </c>
      <c r="BD37" s="8" t="s">
        <v>81</v>
      </c>
      <c r="BE37" s="8" t="s">
        <v>3051</v>
      </c>
      <c r="BF37" s="8" t="s">
        <v>86</v>
      </c>
      <c r="BG37" s="8" t="s">
        <v>3052</v>
      </c>
      <c r="BH37" s="8" t="s">
        <v>86</v>
      </c>
      <c r="BI37" s="8" t="s">
        <v>89</v>
      </c>
      <c r="BJ37" s="8" t="s">
        <v>3053</v>
      </c>
      <c r="BK37" s="8" t="s">
        <v>3054</v>
      </c>
      <c r="BL37" s="8" t="s">
        <v>3055</v>
      </c>
      <c r="BM37" s="8" t="s">
        <v>3056</v>
      </c>
      <c r="BN37" s="8" t="s">
        <v>3057</v>
      </c>
      <c r="BO37" s="14" t="s">
        <v>3058</v>
      </c>
      <c r="BP37" s="14" t="s">
        <v>3059</v>
      </c>
      <c r="BQ37" s="14" t="s">
        <v>3060</v>
      </c>
      <c r="BR37" s="14" t="s">
        <v>3061</v>
      </c>
      <c r="BS37" s="8" t="s">
        <v>81</v>
      </c>
      <c r="BT37" s="8"/>
      <c r="BU37" s="3"/>
    </row>
    <row r="38" spans="1:73" ht="15.75" thickBot="1">
      <c r="A38" s="7">
        <v>37</v>
      </c>
      <c r="B38" s="7"/>
      <c r="C38" s="9" t="s">
        <v>6597</v>
      </c>
      <c r="D38" s="8" t="s">
        <v>6598</v>
      </c>
      <c r="E38" s="8" t="s">
        <v>11712</v>
      </c>
      <c r="F38" s="9" t="s">
        <v>3224</v>
      </c>
      <c r="G38" s="9">
        <v>21</v>
      </c>
      <c r="H38" s="8" t="s">
        <v>6599</v>
      </c>
      <c r="I38" s="8" t="s">
        <v>6599</v>
      </c>
      <c r="J38" s="8" t="s">
        <v>6600</v>
      </c>
      <c r="K38" s="8" t="s">
        <v>6596</v>
      </c>
      <c r="L38" s="9">
        <v>9022143950</v>
      </c>
      <c r="M38" s="9">
        <v>9082606557</v>
      </c>
      <c r="N38" s="9" t="s">
        <v>6601</v>
      </c>
      <c r="O38" s="9">
        <v>273823809432</v>
      </c>
      <c r="P38" s="9" t="s">
        <v>134</v>
      </c>
      <c r="Q38" s="9" t="s">
        <v>274</v>
      </c>
      <c r="R38" s="11">
        <v>42917</v>
      </c>
      <c r="S38" s="9">
        <v>2021</v>
      </c>
      <c r="T38" s="8" t="s">
        <v>6602</v>
      </c>
      <c r="U38" s="9">
        <v>464</v>
      </c>
      <c r="V38" s="12">
        <v>92.8</v>
      </c>
      <c r="W38" s="9">
        <v>2015</v>
      </c>
      <c r="X38" s="9" t="s">
        <v>79</v>
      </c>
      <c r="Y38" s="8" t="s">
        <v>6603</v>
      </c>
      <c r="Z38" s="9">
        <v>529</v>
      </c>
      <c r="AA38" s="12">
        <v>81.38</v>
      </c>
      <c r="AB38" s="9">
        <v>2017</v>
      </c>
      <c r="AC38" s="9" t="s">
        <v>79</v>
      </c>
      <c r="AD38" s="8" t="s">
        <v>81</v>
      </c>
      <c r="AE38" s="8" t="s">
        <v>81</v>
      </c>
      <c r="AF38" s="9" t="s">
        <v>81</v>
      </c>
      <c r="AG38" s="9" t="s">
        <v>81</v>
      </c>
      <c r="AH38" s="9" t="s">
        <v>81</v>
      </c>
      <c r="AI38" s="9" t="s">
        <v>81</v>
      </c>
      <c r="AJ38" s="9" t="s">
        <v>81</v>
      </c>
      <c r="AK38" s="9" t="s">
        <v>81</v>
      </c>
      <c r="AL38" s="9" t="s">
        <v>81</v>
      </c>
      <c r="AM38" s="9">
        <v>0</v>
      </c>
      <c r="AN38" s="13">
        <v>7.34</v>
      </c>
      <c r="AO38" s="13">
        <v>7.3</v>
      </c>
      <c r="AP38" s="13">
        <v>7.2</v>
      </c>
      <c r="AQ38" s="13">
        <v>6.9</v>
      </c>
      <c r="AR38" s="13">
        <v>5.1100000000000003</v>
      </c>
      <c r="AS38" s="9">
        <v>34</v>
      </c>
      <c r="AT38" s="9">
        <v>6.8</v>
      </c>
      <c r="AU38" s="8" t="s">
        <v>138</v>
      </c>
      <c r="AV38" s="9">
        <v>0</v>
      </c>
      <c r="AW38" s="9">
        <v>0</v>
      </c>
      <c r="AX38" s="9" t="s">
        <v>83</v>
      </c>
      <c r="AY38" s="9" t="s">
        <v>83</v>
      </c>
      <c r="AZ38" s="9" t="s">
        <v>83</v>
      </c>
      <c r="BA38" s="9" t="s">
        <v>83</v>
      </c>
      <c r="BB38" s="8" t="s">
        <v>83</v>
      </c>
      <c r="BC38" s="8" t="s">
        <v>84</v>
      </c>
      <c r="BD38" s="8" t="s">
        <v>81</v>
      </c>
      <c r="BE38" s="8" t="s">
        <v>6604</v>
      </c>
      <c r="BF38" s="8" t="s">
        <v>6605</v>
      </c>
      <c r="BG38" s="8" t="s">
        <v>6606</v>
      </c>
      <c r="BH38" s="8" t="s">
        <v>553</v>
      </c>
      <c r="BI38" s="8" t="s">
        <v>89</v>
      </c>
      <c r="BJ38" s="8" t="s">
        <v>81</v>
      </c>
      <c r="BK38" s="8" t="s">
        <v>6607</v>
      </c>
      <c r="BL38" s="8" t="s">
        <v>6608</v>
      </c>
      <c r="BM38" s="8" t="s">
        <v>6609</v>
      </c>
      <c r="BN38" s="8" t="s">
        <v>6610</v>
      </c>
      <c r="BO38" s="14" t="s">
        <v>6611</v>
      </c>
      <c r="BP38" s="14" t="s">
        <v>6612</v>
      </c>
      <c r="BQ38" s="14" t="s">
        <v>6613</v>
      </c>
      <c r="BR38" s="14" t="s">
        <v>6614</v>
      </c>
      <c r="BS38" s="8" t="s">
        <v>6615</v>
      </c>
      <c r="BT38" s="8"/>
      <c r="BU38" s="3"/>
    </row>
    <row r="39" spans="1:73" ht="15.75" thickBot="1">
      <c r="A39" s="7">
        <v>38</v>
      </c>
      <c r="B39" s="7"/>
      <c r="C39" s="9" t="s">
        <v>2198</v>
      </c>
      <c r="D39" s="8" t="s">
        <v>2199</v>
      </c>
      <c r="E39" s="8" t="s">
        <v>11712</v>
      </c>
      <c r="F39" s="10">
        <v>35712</v>
      </c>
      <c r="G39" s="9">
        <v>22</v>
      </c>
      <c r="H39" s="8" t="s">
        <v>2200</v>
      </c>
      <c r="I39" s="8" t="s">
        <v>73</v>
      </c>
      <c r="J39" s="8" t="s">
        <v>2201</v>
      </c>
      <c r="K39" s="8" t="s">
        <v>2197</v>
      </c>
      <c r="L39" s="9">
        <v>7984121062</v>
      </c>
      <c r="M39" s="9">
        <v>9694189763</v>
      </c>
      <c r="N39" s="9" t="s">
        <v>2202</v>
      </c>
      <c r="O39" s="9">
        <v>706220711315</v>
      </c>
      <c r="P39" s="9" t="s">
        <v>134</v>
      </c>
      <c r="Q39" s="9" t="s">
        <v>274</v>
      </c>
      <c r="R39" s="11">
        <v>42917</v>
      </c>
      <c r="S39" s="9">
        <v>2021</v>
      </c>
      <c r="T39" s="8" t="s">
        <v>2203</v>
      </c>
      <c r="U39" s="9">
        <v>474</v>
      </c>
      <c r="V39" s="12">
        <v>79</v>
      </c>
      <c r="W39" s="9">
        <v>2014</v>
      </c>
      <c r="X39" s="9" t="s">
        <v>2204</v>
      </c>
      <c r="Y39" s="8" t="s">
        <v>2203</v>
      </c>
      <c r="Z39" s="9">
        <v>453</v>
      </c>
      <c r="AA39" s="12">
        <v>69.69</v>
      </c>
      <c r="AB39" s="9">
        <v>2016</v>
      </c>
      <c r="AC39" s="9" t="s">
        <v>2204</v>
      </c>
      <c r="AD39" s="8" t="s">
        <v>81</v>
      </c>
      <c r="AE39" s="8" t="s">
        <v>81</v>
      </c>
      <c r="AF39" s="9" t="s">
        <v>81</v>
      </c>
      <c r="AG39" s="9" t="s">
        <v>81</v>
      </c>
      <c r="AH39" s="9" t="s">
        <v>81</v>
      </c>
      <c r="AI39" s="9" t="s">
        <v>81</v>
      </c>
      <c r="AJ39" s="9" t="s">
        <v>81</v>
      </c>
      <c r="AK39" s="9" t="s">
        <v>81</v>
      </c>
      <c r="AL39" s="9" t="s">
        <v>81</v>
      </c>
      <c r="AM39" s="9">
        <v>0</v>
      </c>
      <c r="AN39" s="13">
        <v>6.94</v>
      </c>
      <c r="AO39" s="13">
        <v>6.15</v>
      </c>
      <c r="AP39" s="13">
        <v>6.35</v>
      </c>
      <c r="AQ39" s="13">
        <v>7.22</v>
      </c>
      <c r="AR39" s="13">
        <v>6.74</v>
      </c>
      <c r="AS39" s="9">
        <v>33.5</v>
      </c>
      <c r="AT39" s="9">
        <v>6.68</v>
      </c>
      <c r="AU39" s="8" t="s">
        <v>138</v>
      </c>
      <c r="AV39" s="9">
        <v>0</v>
      </c>
      <c r="AW39" s="9">
        <v>0</v>
      </c>
      <c r="AX39" s="9" t="s">
        <v>83</v>
      </c>
      <c r="AY39" s="9" t="s">
        <v>255</v>
      </c>
      <c r="AZ39" s="9" t="s">
        <v>83</v>
      </c>
      <c r="BA39" s="9" t="s">
        <v>83</v>
      </c>
      <c r="BB39" s="8" t="s">
        <v>83</v>
      </c>
      <c r="BC39" s="8" t="s">
        <v>84</v>
      </c>
      <c r="BD39" s="8" t="s">
        <v>81</v>
      </c>
      <c r="BE39" s="8" t="s">
        <v>2205</v>
      </c>
      <c r="BF39" s="8" t="s">
        <v>781</v>
      </c>
      <c r="BG39" s="8" t="s">
        <v>2206</v>
      </c>
      <c r="BH39" s="8" t="s">
        <v>762</v>
      </c>
      <c r="BI39" s="8" t="s">
        <v>89</v>
      </c>
      <c r="BJ39" s="8" t="s">
        <v>2207</v>
      </c>
      <c r="BK39" s="8" t="s">
        <v>2208</v>
      </c>
      <c r="BL39" s="8" t="s">
        <v>2209</v>
      </c>
      <c r="BM39" s="8" t="s">
        <v>81</v>
      </c>
      <c r="BN39" s="8" t="s">
        <v>2210</v>
      </c>
      <c r="BO39" s="14" t="s">
        <v>2211</v>
      </c>
      <c r="BP39" s="14" t="s">
        <v>2212</v>
      </c>
      <c r="BQ39" s="14" t="s">
        <v>2213</v>
      </c>
      <c r="BR39" s="14" t="s">
        <v>2214</v>
      </c>
      <c r="BS39" s="8" t="s">
        <v>81</v>
      </c>
      <c r="BT39" s="8"/>
      <c r="BU39" s="3"/>
    </row>
    <row r="40" spans="1:73" ht="15.75" thickBot="1">
      <c r="A40" s="7">
        <v>39</v>
      </c>
      <c r="B40" s="7"/>
      <c r="C40" s="9" t="s">
        <v>288</v>
      </c>
      <c r="D40" s="8" t="s">
        <v>289</v>
      </c>
      <c r="E40" s="8" t="s">
        <v>11712</v>
      </c>
      <c r="F40" s="9" t="s">
        <v>290</v>
      </c>
      <c r="G40" s="9">
        <v>21</v>
      </c>
      <c r="H40" s="8" t="s">
        <v>291</v>
      </c>
      <c r="I40" s="8" t="s">
        <v>73</v>
      </c>
      <c r="J40" s="8" t="s">
        <v>292</v>
      </c>
      <c r="K40" s="8" t="s">
        <v>287</v>
      </c>
      <c r="L40" s="9">
        <v>9769221336</v>
      </c>
      <c r="M40" s="9">
        <v>9930282645</v>
      </c>
      <c r="N40" s="9" t="s">
        <v>134</v>
      </c>
      <c r="O40" s="9">
        <v>260223497996</v>
      </c>
      <c r="P40" s="9" t="s">
        <v>134</v>
      </c>
      <c r="Q40" s="9" t="s">
        <v>274</v>
      </c>
      <c r="R40" s="11">
        <v>42917</v>
      </c>
      <c r="S40" s="9">
        <v>2021</v>
      </c>
      <c r="T40" s="8" t="s">
        <v>293</v>
      </c>
      <c r="U40" s="9">
        <v>410</v>
      </c>
      <c r="V40" s="12">
        <v>82</v>
      </c>
      <c r="W40" s="9">
        <v>2015</v>
      </c>
      <c r="X40" s="9" t="s">
        <v>79</v>
      </c>
      <c r="Y40" s="8" t="s">
        <v>294</v>
      </c>
      <c r="Z40" s="9">
        <v>468</v>
      </c>
      <c r="AA40" s="12">
        <v>72</v>
      </c>
      <c r="AB40" s="9">
        <v>2017</v>
      </c>
      <c r="AC40" s="9" t="s">
        <v>79</v>
      </c>
      <c r="AD40" s="8" t="s">
        <v>295</v>
      </c>
      <c r="AE40" s="8" t="s">
        <v>295</v>
      </c>
      <c r="AF40" s="9" t="s">
        <v>295</v>
      </c>
      <c r="AG40" s="9" t="s">
        <v>295</v>
      </c>
      <c r="AH40" s="9" t="s">
        <v>295</v>
      </c>
      <c r="AI40" s="9" t="s">
        <v>81</v>
      </c>
      <c r="AJ40" s="9" t="s">
        <v>81</v>
      </c>
      <c r="AK40" s="9" t="s">
        <v>295</v>
      </c>
      <c r="AL40" s="9" t="s">
        <v>295</v>
      </c>
      <c r="AM40" s="9">
        <v>0</v>
      </c>
      <c r="AN40" s="13">
        <v>6.76</v>
      </c>
      <c r="AO40" s="13">
        <v>6.59</v>
      </c>
      <c r="AP40" s="13">
        <v>6.96</v>
      </c>
      <c r="AQ40" s="13">
        <v>6.7</v>
      </c>
      <c r="AR40" s="13">
        <v>5.55</v>
      </c>
      <c r="AS40" s="9">
        <v>39.909999999999997</v>
      </c>
      <c r="AT40" s="9">
        <v>6.65</v>
      </c>
      <c r="AU40" s="8" t="s">
        <v>82</v>
      </c>
      <c r="AV40" s="9">
        <v>0</v>
      </c>
      <c r="AW40" s="9">
        <v>2</v>
      </c>
      <c r="AX40" s="9" t="s">
        <v>83</v>
      </c>
      <c r="AY40" s="9" t="s">
        <v>83</v>
      </c>
      <c r="AZ40" s="9" t="s">
        <v>83</v>
      </c>
      <c r="BA40" s="9" t="s">
        <v>83</v>
      </c>
      <c r="BB40" s="8" t="s">
        <v>83</v>
      </c>
      <c r="BC40" s="8" t="s">
        <v>84</v>
      </c>
      <c r="BD40" s="8" t="s">
        <v>295</v>
      </c>
      <c r="BE40" s="8" t="s">
        <v>296</v>
      </c>
      <c r="BF40" s="8" t="s">
        <v>297</v>
      </c>
      <c r="BG40" s="8" t="s">
        <v>298</v>
      </c>
      <c r="BH40" s="8" t="s">
        <v>88</v>
      </c>
      <c r="BI40" s="8" t="s">
        <v>89</v>
      </c>
      <c r="BJ40" s="8" t="s">
        <v>295</v>
      </c>
      <c r="BK40" s="8" t="s">
        <v>299</v>
      </c>
      <c r="BL40" s="8" t="s">
        <v>300</v>
      </c>
      <c r="BM40" s="8" t="s">
        <v>301</v>
      </c>
      <c r="BN40" s="8" t="s">
        <v>302</v>
      </c>
      <c r="BO40" s="14" t="s">
        <v>303</v>
      </c>
      <c r="BP40" s="14" t="s">
        <v>304</v>
      </c>
      <c r="BQ40" s="14" t="s">
        <v>305</v>
      </c>
      <c r="BR40" s="14" t="s">
        <v>306</v>
      </c>
      <c r="BS40" s="8" t="s">
        <v>295</v>
      </c>
      <c r="BT40" s="13">
        <v>7.35</v>
      </c>
      <c r="BU40" s="3"/>
    </row>
    <row r="41" spans="1:73" ht="15.75" thickBot="1">
      <c r="A41" s="7">
        <v>40</v>
      </c>
      <c r="B41" s="7"/>
      <c r="C41" s="9" t="s">
        <v>1493</v>
      </c>
      <c r="D41" s="8" t="s">
        <v>1494</v>
      </c>
      <c r="E41" s="8" t="s">
        <v>11712</v>
      </c>
      <c r="F41" s="9" t="s">
        <v>1495</v>
      </c>
      <c r="G41" s="9">
        <v>22</v>
      </c>
      <c r="H41" s="8" t="s">
        <v>1496</v>
      </c>
      <c r="I41" s="8" t="s">
        <v>73</v>
      </c>
      <c r="J41" s="8" t="s">
        <v>1497</v>
      </c>
      <c r="K41" s="8" t="s">
        <v>1492</v>
      </c>
      <c r="L41" s="9">
        <v>9860327495</v>
      </c>
      <c r="M41" s="9">
        <v>9960728845</v>
      </c>
      <c r="N41" s="9" t="s">
        <v>1498</v>
      </c>
      <c r="O41" s="9">
        <v>861199853711</v>
      </c>
      <c r="P41" s="9" t="s">
        <v>81</v>
      </c>
      <c r="Q41" s="9" t="s">
        <v>274</v>
      </c>
      <c r="R41" s="11">
        <v>42552</v>
      </c>
      <c r="S41" s="9">
        <v>2021</v>
      </c>
      <c r="T41" s="8" t="s">
        <v>1499</v>
      </c>
      <c r="U41" s="9">
        <v>441</v>
      </c>
      <c r="V41" s="12">
        <v>88.2</v>
      </c>
      <c r="W41" s="9">
        <v>2014</v>
      </c>
      <c r="X41" s="9" t="s">
        <v>276</v>
      </c>
      <c r="Y41" s="8" t="s">
        <v>1500</v>
      </c>
      <c r="Z41" s="9">
        <v>491</v>
      </c>
      <c r="AA41" s="12">
        <v>75.53</v>
      </c>
      <c r="AB41" s="9">
        <v>2016</v>
      </c>
      <c r="AC41" s="9" t="s">
        <v>79</v>
      </c>
      <c r="AD41" s="8" t="s">
        <v>81</v>
      </c>
      <c r="AE41" s="8" t="s">
        <v>81</v>
      </c>
      <c r="AF41" s="9" t="s">
        <v>81</v>
      </c>
      <c r="AG41" s="9" t="s">
        <v>81</v>
      </c>
      <c r="AH41" s="9" t="s">
        <v>81</v>
      </c>
      <c r="AI41" s="9" t="s">
        <v>81</v>
      </c>
      <c r="AJ41" s="9" t="s">
        <v>81</v>
      </c>
      <c r="AK41" s="9" t="s">
        <v>81</v>
      </c>
      <c r="AL41" s="9" t="s">
        <v>81</v>
      </c>
      <c r="AM41" s="9">
        <v>0</v>
      </c>
      <c r="AN41" s="13">
        <v>6.07</v>
      </c>
      <c r="AO41" s="13">
        <v>6.66</v>
      </c>
      <c r="AP41" s="13">
        <v>5.57</v>
      </c>
      <c r="AQ41" s="13">
        <v>5.85</v>
      </c>
      <c r="AR41" s="13">
        <v>6.81</v>
      </c>
      <c r="AS41" s="9">
        <v>39.229999999999997</v>
      </c>
      <c r="AT41" s="9">
        <v>6.54</v>
      </c>
      <c r="AU41" s="8" t="s">
        <v>82</v>
      </c>
      <c r="AV41" s="9">
        <v>0</v>
      </c>
      <c r="AW41" s="9">
        <v>7</v>
      </c>
      <c r="AX41" s="9" t="s">
        <v>83</v>
      </c>
      <c r="AY41" s="9" t="s">
        <v>83</v>
      </c>
      <c r="AZ41" s="9" t="s">
        <v>83</v>
      </c>
      <c r="BA41" s="9" t="s">
        <v>83</v>
      </c>
      <c r="BB41" s="8" t="s">
        <v>230</v>
      </c>
      <c r="BC41" s="8" t="s">
        <v>84</v>
      </c>
      <c r="BD41" s="8" t="s">
        <v>81</v>
      </c>
      <c r="BE41" s="8" t="s">
        <v>1501</v>
      </c>
      <c r="BF41" s="8" t="s">
        <v>1502</v>
      </c>
      <c r="BG41" s="8" t="s">
        <v>1503</v>
      </c>
      <c r="BH41" s="8" t="s">
        <v>379</v>
      </c>
      <c r="BI41" s="8" t="s">
        <v>89</v>
      </c>
      <c r="BJ41" s="8" t="s">
        <v>81</v>
      </c>
      <c r="BK41" s="8" t="s">
        <v>1504</v>
      </c>
      <c r="BL41" s="8" t="s">
        <v>81</v>
      </c>
      <c r="BM41" s="8" t="s">
        <v>538</v>
      </c>
      <c r="BN41" s="8" t="s">
        <v>1505</v>
      </c>
      <c r="BO41" s="14" t="s">
        <v>1506</v>
      </c>
      <c r="BP41" s="14" t="s">
        <v>1507</v>
      </c>
      <c r="BQ41" s="14" t="s">
        <v>1508</v>
      </c>
      <c r="BR41" s="14" t="s">
        <v>1509</v>
      </c>
      <c r="BS41" s="8" t="s">
        <v>81</v>
      </c>
      <c r="BT41" s="13">
        <v>8.27</v>
      </c>
      <c r="BU41" s="3"/>
    </row>
    <row r="42" spans="1:73" ht="15.75" thickBot="1">
      <c r="A42" s="7">
        <v>41</v>
      </c>
      <c r="B42" s="7"/>
      <c r="C42" s="9" t="s">
        <v>8678</v>
      </c>
      <c r="D42" s="8" t="s">
        <v>8679</v>
      </c>
      <c r="E42" s="8" t="s">
        <v>11712</v>
      </c>
      <c r="F42" s="9" t="s">
        <v>589</v>
      </c>
      <c r="G42" s="9">
        <v>21</v>
      </c>
      <c r="H42" s="8" t="s">
        <v>8680</v>
      </c>
      <c r="I42" s="8" t="s">
        <v>8681</v>
      </c>
      <c r="J42" s="8" t="s">
        <v>8682</v>
      </c>
      <c r="K42" s="8" t="s">
        <v>8677</v>
      </c>
      <c r="L42" s="9">
        <v>9324015869</v>
      </c>
      <c r="M42" s="9">
        <v>7030104400</v>
      </c>
      <c r="N42" s="9" t="s">
        <v>8683</v>
      </c>
      <c r="O42" s="9" t="s">
        <v>8684</v>
      </c>
      <c r="P42" s="9" t="s">
        <v>8685</v>
      </c>
      <c r="Q42" s="9" t="s">
        <v>274</v>
      </c>
      <c r="R42" s="11">
        <v>42552</v>
      </c>
      <c r="S42" s="9">
        <v>2021</v>
      </c>
      <c r="T42" s="8" t="s">
        <v>8686</v>
      </c>
      <c r="U42" s="9">
        <v>442</v>
      </c>
      <c r="V42" s="12">
        <v>88.4</v>
      </c>
      <c r="W42" s="9">
        <v>2014</v>
      </c>
      <c r="X42" s="9" t="s">
        <v>79</v>
      </c>
      <c r="Y42" s="8" t="s">
        <v>8687</v>
      </c>
      <c r="Z42" s="9">
        <v>463</v>
      </c>
      <c r="AA42" s="12">
        <v>71.23</v>
      </c>
      <c r="AB42" s="9">
        <v>2016</v>
      </c>
      <c r="AC42" s="9" t="s">
        <v>79</v>
      </c>
      <c r="AD42" s="8" t="s">
        <v>81</v>
      </c>
      <c r="AE42" s="8" t="s">
        <v>81</v>
      </c>
      <c r="AF42" s="9" t="s">
        <v>81</v>
      </c>
      <c r="AG42" s="9" t="s">
        <v>81</v>
      </c>
      <c r="AH42" s="9" t="s">
        <v>81</v>
      </c>
      <c r="AI42" s="9" t="s">
        <v>81</v>
      </c>
      <c r="AJ42" s="9" t="s">
        <v>81</v>
      </c>
      <c r="AK42" s="9" t="s">
        <v>81</v>
      </c>
      <c r="AL42" s="9" t="s">
        <v>81</v>
      </c>
      <c r="AM42" s="9">
        <v>0</v>
      </c>
      <c r="AN42" s="13">
        <v>6.46</v>
      </c>
      <c r="AO42" s="13">
        <v>6.89</v>
      </c>
      <c r="AP42" s="13">
        <v>6.81</v>
      </c>
      <c r="AQ42" s="13">
        <v>7.11</v>
      </c>
      <c r="AR42" s="13">
        <v>4.8499999999999996</v>
      </c>
      <c r="AS42" s="9">
        <v>32.119999999999997</v>
      </c>
      <c r="AT42" s="9">
        <v>6.42</v>
      </c>
      <c r="AU42" s="8" t="s">
        <v>138</v>
      </c>
      <c r="AV42" s="9">
        <v>0</v>
      </c>
      <c r="AW42" s="9">
        <v>3</v>
      </c>
      <c r="AX42" s="9" t="s">
        <v>83</v>
      </c>
      <c r="AY42" s="9" t="s">
        <v>83</v>
      </c>
      <c r="AZ42" s="9" t="s">
        <v>83</v>
      </c>
      <c r="BA42" s="9" t="s">
        <v>83</v>
      </c>
      <c r="BB42" s="8" t="s">
        <v>230</v>
      </c>
      <c r="BC42" s="8" t="s">
        <v>84</v>
      </c>
      <c r="BD42" s="8" t="s">
        <v>81</v>
      </c>
      <c r="BE42" s="8" t="s">
        <v>8688</v>
      </c>
      <c r="BF42" s="8" t="s">
        <v>86</v>
      </c>
      <c r="BG42" s="8" t="s">
        <v>8689</v>
      </c>
      <c r="BH42" s="8" t="s">
        <v>88</v>
      </c>
      <c r="BI42" s="8" t="s">
        <v>89</v>
      </c>
      <c r="BJ42" s="8" t="s">
        <v>8690</v>
      </c>
      <c r="BK42" s="8" t="s">
        <v>8691</v>
      </c>
      <c r="BL42" s="8" t="s">
        <v>8692</v>
      </c>
      <c r="BM42" s="8" t="s">
        <v>538</v>
      </c>
      <c r="BN42" s="8" t="s">
        <v>8693</v>
      </c>
      <c r="BO42" s="14" t="s">
        <v>8694</v>
      </c>
      <c r="BP42" s="14" t="s">
        <v>8695</v>
      </c>
      <c r="BQ42" s="14" t="s">
        <v>8696</v>
      </c>
      <c r="BR42" s="14" t="s">
        <v>8697</v>
      </c>
      <c r="BS42" s="8" t="s">
        <v>81</v>
      </c>
      <c r="BT42" s="8"/>
      <c r="BU42" s="3"/>
    </row>
    <row r="43" spans="1:73" ht="15.75" thickBot="1">
      <c r="A43" s="7">
        <v>42</v>
      </c>
      <c r="B43" s="7"/>
      <c r="C43" s="9" t="s">
        <v>956</v>
      </c>
      <c r="D43" s="8" t="s">
        <v>957</v>
      </c>
      <c r="E43" s="8" t="s">
        <v>11712</v>
      </c>
      <c r="F43" s="10">
        <v>36345</v>
      </c>
      <c r="G43" s="9">
        <v>21</v>
      </c>
      <c r="H43" s="8" t="s">
        <v>958</v>
      </c>
      <c r="I43" s="8" t="s">
        <v>73</v>
      </c>
      <c r="J43" s="8" t="s">
        <v>959</v>
      </c>
      <c r="K43" s="8" t="s">
        <v>955</v>
      </c>
      <c r="L43" s="9">
        <v>9819790920</v>
      </c>
      <c r="M43" s="9">
        <v>9819790920</v>
      </c>
      <c r="N43" s="9" t="s">
        <v>960</v>
      </c>
      <c r="O43" s="9">
        <v>320681580807</v>
      </c>
      <c r="P43" s="9" t="s">
        <v>961</v>
      </c>
      <c r="Q43" s="9" t="s">
        <v>274</v>
      </c>
      <c r="R43" s="11">
        <v>42917</v>
      </c>
      <c r="S43" s="9">
        <v>2021</v>
      </c>
      <c r="T43" s="8" t="s">
        <v>843</v>
      </c>
      <c r="U43" s="9">
        <v>535</v>
      </c>
      <c r="V43" s="12">
        <v>89.16</v>
      </c>
      <c r="W43" s="9">
        <v>2015</v>
      </c>
      <c r="X43" s="9" t="s">
        <v>398</v>
      </c>
      <c r="Y43" s="8" t="s">
        <v>962</v>
      </c>
      <c r="Z43" s="9">
        <v>469</v>
      </c>
      <c r="AA43" s="12">
        <v>72.150000000000006</v>
      </c>
      <c r="AB43" s="9">
        <v>2017</v>
      </c>
      <c r="AC43" s="9" t="s">
        <v>79</v>
      </c>
      <c r="AD43" s="8" t="s">
        <v>81</v>
      </c>
      <c r="AE43" s="8" t="s">
        <v>81</v>
      </c>
      <c r="AF43" s="9" t="s">
        <v>81</v>
      </c>
      <c r="AG43" s="9" t="s">
        <v>81</v>
      </c>
      <c r="AH43" s="9" t="s">
        <v>81</v>
      </c>
      <c r="AI43" s="9" t="s">
        <v>81</v>
      </c>
      <c r="AJ43" s="9" t="s">
        <v>81</v>
      </c>
      <c r="AK43" s="9" t="s">
        <v>81</v>
      </c>
      <c r="AL43" s="9" t="s">
        <v>81</v>
      </c>
      <c r="AM43" s="9">
        <v>0</v>
      </c>
      <c r="AN43" s="13">
        <v>6.19</v>
      </c>
      <c r="AO43" s="13">
        <v>5.54</v>
      </c>
      <c r="AP43" s="13">
        <v>5.96</v>
      </c>
      <c r="AQ43" s="13">
        <v>6.25</v>
      </c>
      <c r="AR43" s="13">
        <v>5.96</v>
      </c>
      <c r="AS43" s="9">
        <v>29.9</v>
      </c>
      <c r="AT43" s="9">
        <v>5.98</v>
      </c>
      <c r="AU43" s="8" t="s">
        <v>138</v>
      </c>
      <c r="AV43" s="9">
        <v>0</v>
      </c>
      <c r="AW43" s="9">
        <v>3</v>
      </c>
      <c r="AX43" s="9" t="s">
        <v>83</v>
      </c>
      <c r="AY43" s="9" t="s">
        <v>83</v>
      </c>
      <c r="AZ43" s="9" t="s">
        <v>83</v>
      </c>
      <c r="BA43" s="9" t="s">
        <v>83</v>
      </c>
      <c r="BB43" s="8" t="s">
        <v>83</v>
      </c>
      <c r="BC43" s="8" t="s">
        <v>84</v>
      </c>
      <c r="BD43" s="8" t="s">
        <v>81</v>
      </c>
      <c r="BE43" s="8" t="s">
        <v>963</v>
      </c>
      <c r="BF43" s="8" t="s">
        <v>964</v>
      </c>
      <c r="BG43" s="8" t="s">
        <v>965</v>
      </c>
      <c r="BH43" s="8" t="s">
        <v>379</v>
      </c>
      <c r="BI43" s="8" t="s">
        <v>89</v>
      </c>
      <c r="BJ43" s="8" t="s">
        <v>966</v>
      </c>
      <c r="BK43" s="8" t="s">
        <v>967</v>
      </c>
      <c r="BL43" s="8" t="s">
        <v>871</v>
      </c>
      <c r="BM43" s="8" t="s">
        <v>538</v>
      </c>
      <c r="BN43" s="8" t="s">
        <v>968</v>
      </c>
      <c r="BO43" s="14" t="s">
        <v>969</v>
      </c>
      <c r="BP43" s="14" t="s">
        <v>970</v>
      </c>
      <c r="BQ43" s="14" t="s">
        <v>971</v>
      </c>
      <c r="BR43" s="14" t="s">
        <v>972</v>
      </c>
      <c r="BS43" s="8" t="s">
        <v>81</v>
      </c>
      <c r="BT43" s="8"/>
      <c r="BU43" s="3"/>
    </row>
    <row r="44" spans="1:73" ht="15.75" thickBot="1">
      <c r="A44" s="7">
        <v>43</v>
      </c>
      <c r="B44" s="7"/>
      <c r="C44" s="9" t="s">
        <v>415</v>
      </c>
      <c r="D44" s="8" t="s">
        <v>416</v>
      </c>
      <c r="E44" s="8" t="s">
        <v>11712</v>
      </c>
      <c r="F44" s="10">
        <v>36172</v>
      </c>
      <c r="G44" s="9">
        <v>20</v>
      </c>
      <c r="H44" s="8" t="s">
        <v>417</v>
      </c>
      <c r="I44" s="8" t="s">
        <v>418</v>
      </c>
      <c r="J44" s="14" t="s">
        <v>419</v>
      </c>
      <c r="K44" s="8" t="s">
        <v>414</v>
      </c>
      <c r="L44" s="9">
        <v>9768286391</v>
      </c>
      <c r="M44" s="9">
        <v>7045256833</v>
      </c>
      <c r="N44" s="9" t="s">
        <v>420</v>
      </c>
      <c r="O44" s="9">
        <v>701588731221</v>
      </c>
      <c r="P44" s="9" t="s">
        <v>421</v>
      </c>
      <c r="Q44" s="9" t="s">
        <v>274</v>
      </c>
      <c r="R44" s="11">
        <v>42917</v>
      </c>
      <c r="S44" s="9">
        <v>2021</v>
      </c>
      <c r="T44" s="8" t="s">
        <v>422</v>
      </c>
      <c r="U44" s="9">
        <v>424</v>
      </c>
      <c r="V44" s="12">
        <v>84.8</v>
      </c>
      <c r="W44" s="9">
        <v>2015</v>
      </c>
      <c r="X44" s="9" t="s">
        <v>79</v>
      </c>
      <c r="Y44" s="8" t="s">
        <v>423</v>
      </c>
      <c r="Z44" s="9">
        <v>405</v>
      </c>
      <c r="AA44" s="12">
        <v>62.31</v>
      </c>
      <c r="AB44" s="9">
        <v>2017</v>
      </c>
      <c r="AC44" s="9" t="s">
        <v>79</v>
      </c>
      <c r="AD44" s="8" t="s">
        <v>81</v>
      </c>
      <c r="AE44" s="8" t="s">
        <v>81</v>
      </c>
      <c r="AF44" s="9" t="s">
        <v>81</v>
      </c>
      <c r="AG44" s="9" t="s">
        <v>81</v>
      </c>
      <c r="AH44" s="9" t="s">
        <v>81</v>
      </c>
      <c r="AI44" s="9" t="s">
        <v>81</v>
      </c>
      <c r="AJ44" s="9" t="s">
        <v>81</v>
      </c>
      <c r="AK44" s="9" t="s">
        <v>81</v>
      </c>
      <c r="AL44" s="9" t="s">
        <v>81</v>
      </c>
      <c r="AM44" s="9">
        <v>0</v>
      </c>
      <c r="AN44" s="13">
        <v>5.9</v>
      </c>
      <c r="AO44" s="13">
        <v>5.6</v>
      </c>
      <c r="AP44" s="13">
        <v>5.4</v>
      </c>
      <c r="AQ44" s="13">
        <v>6</v>
      </c>
      <c r="AR44" s="13">
        <v>5.8</v>
      </c>
      <c r="AS44" s="9">
        <v>28.7</v>
      </c>
      <c r="AT44" s="9">
        <v>5.74</v>
      </c>
      <c r="AU44" s="8" t="s">
        <v>138</v>
      </c>
      <c r="AV44" s="9">
        <v>0</v>
      </c>
      <c r="AW44" s="9">
        <v>4</v>
      </c>
      <c r="AX44" s="9" t="s">
        <v>83</v>
      </c>
      <c r="AY44" s="9" t="s">
        <v>83</v>
      </c>
      <c r="AZ44" s="9" t="s">
        <v>83</v>
      </c>
      <c r="BA44" s="9" t="s">
        <v>83</v>
      </c>
      <c r="BB44" s="8" t="s">
        <v>83</v>
      </c>
      <c r="BC44" s="8" t="s">
        <v>84</v>
      </c>
      <c r="BD44" s="8" t="s">
        <v>81</v>
      </c>
      <c r="BE44" s="8" t="s">
        <v>424</v>
      </c>
      <c r="BF44" s="8" t="s">
        <v>86</v>
      </c>
      <c r="BG44" s="8" t="s">
        <v>425</v>
      </c>
      <c r="BH44" s="8" t="s">
        <v>426</v>
      </c>
      <c r="BI44" s="8" t="s">
        <v>89</v>
      </c>
      <c r="BJ44" s="8" t="s">
        <v>427</v>
      </c>
      <c r="BK44" s="8" t="s">
        <v>428</v>
      </c>
      <c r="BL44" s="8" t="s">
        <v>429</v>
      </c>
      <c r="BM44" s="8" t="s">
        <v>430</v>
      </c>
      <c r="BN44" s="8" t="s">
        <v>431</v>
      </c>
      <c r="BO44" s="14" t="s">
        <v>432</v>
      </c>
      <c r="BP44" s="14" t="s">
        <v>433</v>
      </c>
      <c r="BQ44" s="14" t="s">
        <v>434</v>
      </c>
      <c r="BR44" s="14" t="s">
        <v>435</v>
      </c>
      <c r="BS44" s="8" t="s">
        <v>81</v>
      </c>
      <c r="BT44" s="8"/>
      <c r="BU44" s="3"/>
    </row>
    <row r="45" spans="1:73" ht="15.75" thickBot="1">
      <c r="A45" s="7">
        <v>44</v>
      </c>
      <c r="B45" s="7"/>
      <c r="C45" s="9" t="s">
        <v>652</v>
      </c>
      <c r="D45" s="8" t="s">
        <v>653</v>
      </c>
      <c r="E45" s="8" t="s">
        <v>11712</v>
      </c>
      <c r="F45" s="9" t="s">
        <v>654</v>
      </c>
      <c r="G45" s="9">
        <v>20</v>
      </c>
      <c r="H45" s="8" t="s">
        <v>655</v>
      </c>
      <c r="I45" s="8" t="s">
        <v>73</v>
      </c>
      <c r="J45" s="8" t="s">
        <v>656</v>
      </c>
      <c r="K45" s="8" t="s">
        <v>651</v>
      </c>
      <c r="L45" s="9">
        <v>2221733626</v>
      </c>
      <c r="M45" s="9">
        <v>9930038224</v>
      </c>
      <c r="N45" s="9" t="s">
        <v>134</v>
      </c>
      <c r="O45" s="9">
        <v>971325141784</v>
      </c>
      <c r="P45" s="9" t="s">
        <v>134</v>
      </c>
      <c r="Q45" s="9" t="s">
        <v>274</v>
      </c>
      <c r="R45" s="11">
        <v>42917</v>
      </c>
      <c r="S45" s="9">
        <v>2021</v>
      </c>
      <c r="T45" s="8" t="s">
        <v>375</v>
      </c>
      <c r="U45" s="9">
        <v>459</v>
      </c>
      <c r="V45" s="12">
        <v>91.8</v>
      </c>
      <c r="W45" s="9">
        <v>2015</v>
      </c>
      <c r="X45" s="9" t="s">
        <v>79</v>
      </c>
      <c r="Y45" s="8" t="s">
        <v>657</v>
      </c>
      <c r="Z45" s="9">
        <v>441</v>
      </c>
      <c r="AA45" s="12">
        <v>67.849999999999994</v>
      </c>
      <c r="AB45" s="11">
        <v>42767</v>
      </c>
      <c r="AC45" s="9" t="s">
        <v>79</v>
      </c>
      <c r="AD45" s="8" t="s">
        <v>81</v>
      </c>
      <c r="AE45" s="8" t="s">
        <v>81</v>
      </c>
      <c r="AF45" s="9" t="s">
        <v>81</v>
      </c>
      <c r="AG45" s="9" t="s">
        <v>81</v>
      </c>
      <c r="AH45" s="9" t="s">
        <v>81</v>
      </c>
      <c r="AI45" s="9" t="s">
        <v>81</v>
      </c>
      <c r="AJ45" s="9" t="s">
        <v>81</v>
      </c>
      <c r="AK45" s="9" t="s">
        <v>81</v>
      </c>
      <c r="AL45" s="9" t="s">
        <v>81</v>
      </c>
      <c r="AM45" s="9">
        <v>0</v>
      </c>
      <c r="AN45" s="13">
        <v>6.8</v>
      </c>
      <c r="AO45" s="13">
        <v>5.46</v>
      </c>
      <c r="AP45" s="13">
        <v>4.6500000000000004</v>
      </c>
      <c r="AQ45" s="13">
        <v>5.51</v>
      </c>
      <c r="AR45" s="13">
        <v>4.55</v>
      </c>
      <c r="AS45" s="9">
        <v>33.052399999999999</v>
      </c>
      <c r="AT45" s="9">
        <v>5.5087000000000002</v>
      </c>
      <c r="AU45" s="8" t="s">
        <v>82</v>
      </c>
      <c r="AV45" s="9">
        <v>0</v>
      </c>
      <c r="AW45" s="9">
        <v>5</v>
      </c>
      <c r="AX45" s="9" t="s">
        <v>83</v>
      </c>
      <c r="AY45" s="9" t="s">
        <v>83</v>
      </c>
      <c r="AZ45" s="9" t="s">
        <v>83</v>
      </c>
      <c r="BA45" s="9" t="s">
        <v>83</v>
      </c>
      <c r="BB45" s="8" t="s">
        <v>83</v>
      </c>
      <c r="BC45" s="8" t="s">
        <v>84</v>
      </c>
      <c r="BD45" s="8" t="s">
        <v>81</v>
      </c>
      <c r="BE45" s="8" t="s">
        <v>658</v>
      </c>
      <c r="BF45" s="8" t="s">
        <v>86</v>
      </c>
      <c r="BG45" s="8" t="s">
        <v>659</v>
      </c>
      <c r="BH45" s="8" t="s">
        <v>88</v>
      </c>
      <c r="BI45" s="8" t="s">
        <v>89</v>
      </c>
      <c r="BJ45" s="8" t="s">
        <v>660</v>
      </c>
      <c r="BK45" s="8" t="s">
        <v>661</v>
      </c>
      <c r="BL45" s="8" t="s">
        <v>81</v>
      </c>
      <c r="BM45" s="8" t="s">
        <v>81</v>
      </c>
      <c r="BN45" s="8" t="s">
        <v>662</v>
      </c>
      <c r="BO45" s="14" t="s">
        <v>663</v>
      </c>
      <c r="BP45" s="14" t="s">
        <v>664</v>
      </c>
      <c r="BQ45" s="8" t="s">
        <v>81</v>
      </c>
      <c r="BR45" s="14" t="s">
        <v>665</v>
      </c>
      <c r="BS45" s="8" t="s">
        <v>81</v>
      </c>
      <c r="BT45" s="13">
        <v>6.07</v>
      </c>
      <c r="BU45" s="3"/>
    </row>
    <row r="46" spans="1:73" ht="15.75" thickBot="1">
      <c r="A46" s="7">
        <v>1</v>
      </c>
      <c r="B46" s="7"/>
      <c r="C46" s="9" t="s">
        <v>1475</v>
      </c>
      <c r="D46" s="8" t="s">
        <v>1476</v>
      </c>
      <c r="E46" s="8" t="s">
        <v>11706</v>
      </c>
      <c r="F46" s="9" t="s">
        <v>154</v>
      </c>
      <c r="G46" s="9">
        <v>20</v>
      </c>
      <c r="H46" s="8" t="s">
        <v>1477</v>
      </c>
      <c r="I46" s="8" t="s">
        <v>591</v>
      </c>
      <c r="J46" s="8" t="s">
        <v>1478</v>
      </c>
      <c r="K46" s="8" t="s">
        <v>1474</v>
      </c>
      <c r="L46" s="9">
        <v>9819906947</v>
      </c>
      <c r="M46" s="9">
        <v>8454851647</v>
      </c>
      <c r="N46" s="9" t="s">
        <v>81</v>
      </c>
      <c r="O46" s="9" t="s">
        <v>1479</v>
      </c>
      <c r="P46" s="9" t="s">
        <v>1480</v>
      </c>
      <c r="Q46" s="9" t="s">
        <v>274</v>
      </c>
      <c r="R46" s="11">
        <v>42917</v>
      </c>
      <c r="S46" s="9">
        <v>2021</v>
      </c>
      <c r="T46" s="8" t="s">
        <v>1481</v>
      </c>
      <c r="U46" s="9">
        <v>465</v>
      </c>
      <c r="V46" s="12">
        <v>93</v>
      </c>
      <c r="W46" s="9">
        <v>2015</v>
      </c>
      <c r="X46" s="9" t="s">
        <v>79</v>
      </c>
      <c r="Y46" s="8" t="s">
        <v>1482</v>
      </c>
      <c r="Z46" s="9">
        <v>496</v>
      </c>
      <c r="AA46" s="12">
        <v>76.31</v>
      </c>
      <c r="AB46" s="9">
        <v>2017</v>
      </c>
      <c r="AC46" s="9" t="s">
        <v>79</v>
      </c>
      <c r="AD46" s="8" t="s">
        <v>81</v>
      </c>
      <c r="AE46" s="8" t="s">
        <v>81</v>
      </c>
      <c r="AF46" s="9" t="s">
        <v>81</v>
      </c>
      <c r="AG46" s="9" t="s">
        <v>81</v>
      </c>
      <c r="AH46" s="9" t="s">
        <v>81</v>
      </c>
      <c r="AI46" s="9" t="s">
        <v>81</v>
      </c>
      <c r="AJ46" s="9" t="s">
        <v>81</v>
      </c>
      <c r="AK46" s="9" t="s">
        <v>81</v>
      </c>
      <c r="AL46" s="9" t="s">
        <v>81</v>
      </c>
      <c r="AM46" s="9">
        <v>0</v>
      </c>
      <c r="AN46" s="13">
        <v>6.85</v>
      </c>
      <c r="AO46" s="13">
        <v>6.65</v>
      </c>
      <c r="AP46" s="13">
        <v>6.65</v>
      </c>
      <c r="AQ46" s="13">
        <v>6.92</v>
      </c>
      <c r="AR46" s="13">
        <v>6.5</v>
      </c>
      <c r="AS46" s="9">
        <v>33.57</v>
      </c>
      <c r="AT46" s="9">
        <v>6.71</v>
      </c>
      <c r="AU46" s="8" t="s">
        <v>138</v>
      </c>
      <c r="AV46" s="9">
        <v>1</v>
      </c>
      <c r="AW46" s="9">
        <v>0</v>
      </c>
      <c r="AX46" s="9" t="s">
        <v>83</v>
      </c>
      <c r="AY46" s="9" t="s">
        <v>83</v>
      </c>
      <c r="AZ46" s="9" t="s">
        <v>83</v>
      </c>
      <c r="BA46" s="9" t="s">
        <v>83</v>
      </c>
      <c r="BB46" s="8" t="s">
        <v>83</v>
      </c>
      <c r="BC46" s="8" t="s">
        <v>84</v>
      </c>
      <c r="BD46" s="8" t="s">
        <v>81</v>
      </c>
      <c r="BE46" s="8" t="s">
        <v>1483</v>
      </c>
      <c r="BF46" s="8" t="s">
        <v>86</v>
      </c>
      <c r="BG46" s="8" t="s">
        <v>1484</v>
      </c>
      <c r="BH46" s="8" t="s">
        <v>86</v>
      </c>
      <c r="BI46" s="8" t="s">
        <v>89</v>
      </c>
      <c r="BJ46" s="8" t="s">
        <v>1485</v>
      </c>
      <c r="BK46" s="8" t="s">
        <v>1486</v>
      </c>
      <c r="BL46" s="8" t="s">
        <v>81</v>
      </c>
      <c r="BM46" s="8" t="s">
        <v>1009</v>
      </c>
      <c r="BN46" s="8" t="s">
        <v>1487</v>
      </c>
      <c r="BO46" s="14" t="s">
        <v>1488</v>
      </c>
      <c r="BP46" s="14" t="s">
        <v>1489</v>
      </c>
      <c r="BQ46" s="14" t="s">
        <v>1490</v>
      </c>
      <c r="BR46" s="14" t="s">
        <v>1491</v>
      </c>
      <c r="BS46" s="8" t="s">
        <v>81</v>
      </c>
      <c r="BT46" s="8"/>
      <c r="BU46" s="3"/>
    </row>
    <row r="47" spans="1:73" ht="15.75" thickBot="1">
      <c r="A47" s="7">
        <v>2</v>
      </c>
      <c r="B47" s="7"/>
      <c r="C47" s="9" t="s">
        <v>8587</v>
      </c>
      <c r="D47" s="8" t="s">
        <v>8588</v>
      </c>
      <c r="E47" s="8" t="s">
        <v>11706</v>
      </c>
      <c r="F47" s="9" t="s">
        <v>8589</v>
      </c>
      <c r="G47" s="9">
        <v>20</v>
      </c>
      <c r="H47" s="8" t="s">
        <v>8590</v>
      </c>
      <c r="I47" s="8" t="s">
        <v>73</v>
      </c>
      <c r="J47" s="8" t="s">
        <v>8591</v>
      </c>
      <c r="K47" s="8" t="s">
        <v>8586</v>
      </c>
      <c r="L47" s="9">
        <v>9869567562</v>
      </c>
      <c r="M47" s="9">
        <v>9930349612</v>
      </c>
      <c r="N47" s="9" t="s">
        <v>8592</v>
      </c>
      <c r="O47" s="9">
        <v>963204802939</v>
      </c>
      <c r="P47" s="9" t="s">
        <v>8593</v>
      </c>
      <c r="Q47" s="9" t="s">
        <v>274</v>
      </c>
      <c r="R47" s="11">
        <v>42917</v>
      </c>
      <c r="S47" s="9">
        <v>2021</v>
      </c>
      <c r="T47" s="8" t="s">
        <v>4851</v>
      </c>
      <c r="U47" s="9">
        <v>430</v>
      </c>
      <c r="V47" s="12">
        <v>86</v>
      </c>
      <c r="W47" s="9">
        <v>2015</v>
      </c>
      <c r="X47" s="9" t="s">
        <v>398</v>
      </c>
      <c r="Y47" s="8" t="s">
        <v>2047</v>
      </c>
      <c r="Z47" s="9">
        <v>481</v>
      </c>
      <c r="AA47" s="12">
        <v>74</v>
      </c>
      <c r="AB47" s="9">
        <v>2017</v>
      </c>
      <c r="AC47" s="9" t="s">
        <v>79</v>
      </c>
      <c r="AD47" s="8" t="s">
        <v>81</v>
      </c>
      <c r="AE47" s="8" t="s">
        <v>81</v>
      </c>
      <c r="AF47" s="9" t="s">
        <v>81</v>
      </c>
      <c r="AG47" s="9" t="s">
        <v>81</v>
      </c>
      <c r="AH47" s="9" t="s">
        <v>81</v>
      </c>
      <c r="AI47" s="9" t="s">
        <v>81</v>
      </c>
      <c r="AJ47" s="9" t="s">
        <v>81</v>
      </c>
      <c r="AK47" s="9" t="s">
        <v>81</v>
      </c>
      <c r="AL47" s="9" t="s">
        <v>81</v>
      </c>
      <c r="AM47" s="9">
        <v>0</v>
      </c>
      <c r="AN47" s="13">
        <v>5.7</v>
      </c>
      <c r="AO47" s="13">
        <v>6.83</v>
      </c>
      <c r="AP47" s="13">
        <v>6.35</v>
      </c>
      <c r="AQ47" s="13">
        <v>6.3</v>
      </c>
      <c r="AR47" s="13">
        <v>0</v>
      </c>
      <c r="AS47" s="9">
        <v>25.18</v>
      </c>
      <c r="AT47" s="9">
        <v>6.2949999999999999</v>
      </c>
      <c r="AU47" s="8" t="s">
        <v>138</v>
      </c>
      <c r="AV47" s="9">
        <v>1</v>
      </c>
      <c r="AW47" s="9">
        <v>5</v>
      </c>
      <c r="AX47" s="9" t="s">
        <v>83</v>
      </c>
      <c r="AY47" s="9" t="s">
        <v>83</v>
      </c>
      <c r="AZ47" s="9" t="s">
        <v>83</v>
      </c>
      <c r="BA47" s="9" t="s">
        <v>83</v>
      </c>
      <c r="BB47" s="8" t="s">
        <v>83</v>
      </c>
      <c r="BC47" s="8" t="s">
        <v>84</v>
      </c>
      <c r="BD47" s="8" t="s">
        <v>81</v>
      </c>
      <c r="BE47" s="8" t="s">
        <v>8594</v>
      </c>
      <c r="BF47" s="8" t="s">
        <v>86</v>
      </c>
      <c r="BG47" s="8" t="s">
        <v>8595</v>
      </c>
      <c r="BH47" s="8" t="s">
        <v>187</v>
      </c>
      <c r="BI47" s="8" t="s">
        <v>89</v>
      </c>
      <c r="BJ47" s="8" t="s">
        <v>8596</v>
      </c>
      <c r="BK47" s="8" t="s">
        <v>8597</v>
      </c>
      <c r="BL47" s="8" t="s">
        <v>81</v>
      </c>
      <c r="BM47" s="8" t="s">
        <v>8598</v>
      </c>
      <c r="BN47" s="8" t="s">
        <v>8599</v>
      </c>
      <c r="BO47" s="14" t="s">
        <v>8600</v>
      </c>
      <c r="BP47" s="14" t="s">
        <v>8601</v>
      </c>
      <c r="BQ47" s="14" t="s">
        <v>8602</v>
      </c>
      <c r="BR47" s="14" t="s">
        <v>8603</v>
      </c>
      <c r="BS47" s="8" t="s">
        <v>81</v>
      </c>
      <c r="BT47" s="8"/>
      <c r="BU47" s="3"/>
    </row>
    <row r="48" spans="1:73" ht="15.75" thickBot="1">
      <c r="A48" s="7">
        <v>3</v>
      </c>
      <c r="B48" s="7"/>
      <c r="C48" s="9" t="s">
        <v>6861</v>
      </c>
      <c r="D48" s="8" t="s">
        <v>6862</v>
      </c>
      <c r="E48" s="8" t="s">
        <v>11706</v>
      </c>
      <c r="F48" s="9" t="s">
        <v>6863</v>
      </c>
      <c r="G48" s="9">
        <v>20</v>
      </c>
      <c r="H48" s="8" t="s">
        <v>6864</v>
      </c>
      <c r="I48" s="8" t="s">
        <v>73</v>
      </c>
      <c r="J48" s="8" t="s">
        <v>6865</v>
      </c>
      <c r="K48" s="8" t="s">
        <v>6860</v>
      </c>
      <c r="L48" s="9">
        <v>2225348863</v>
      </c>
      <c r="M48" s="9">
        <v>7715081627</v>
      </c>
      <c r="N48" s="9" t="s">
        <v>134</v>
      </c>
      <c r="O48" s="9" t="s">
        <v>134</v>
      </c>
      <c r="P48" s="9" t="s">
        <v>6866</v>
      </c>
      <c r="Q48" s="9" t="s">
        <v>274</v>
      </c>
      <c r="R48" s="11">
        <v>42917</v>
      </c>
      <c r="S48" s="9">
        <v>2021</v>
      </c>
      <c r="T48" s="8" t="s">
        <v>6867</v>
      </c>
      <c r="U48" s="9">
        <v>412</v>
      </c>
      <c r="V48" s="12">
        <v>82.4</v>
      </c>
      <c r="W48" s="9">
        <v>2015</v>
      </c>
      <c r="X48" s="9" t="s">
        <v>79</v>
      </c>
      <c r="Y48" s="8" t="s">
        <v>6868</v>
      </c>
      <c r="Z48" s="9" t="s">
        <v>6869</v>
      </c>
      <c r="AA48" s="12">
        <v>67</v>
      </c>
      <c r="AB48" s="9">
        <v>2017</v>
      </c>
      <c r="AC48" s="9" t="s">
        <v>79</v>
      </c>
      <c r="AD48" s="8" t="s">
        <v>81</v>
      </c>
      <c r="AE48" s="8" t="s">
        <v>81</v>
      </c>
      <c r="AF48" s="9" t="s">
        <v>81</v>
      </c>
      <c r="AG48" s="9" t="s">
        <v>81</v>
      </c>
      <c r="AH48" s="9" t="s">
        <v>81</v>
      </c>
      <c r="AI48" s="9" t="s">
        <v>81</v>
      </c>
      <c r="AJ48" s="9" t="s">
        <v>81</v>
      </c>
      <c r="AK48" s="9" t="s">
        <v>81</v>
      </c>
      <c r="AL48" s="9" t="s">
        <v>81</v>
      </c>
      <c r="AM48" s="9">
        <v>0</v>
      </c>
      <c r="AN48" s="13">
        <v>5</v>
      </c>
      <c r="AO48" s="13">
        <v>7</v>
      </c>
      <c r="AP48" s="13">
        <v>5</v>
      </c>
      <c r="AQ48" s="13">
        <v>6</v>
      </c>
      <c r="AR48" s="13">
        <v>7</v>
      </c>
      <c r="AS48" s="9">
        <v>30</v>
      </c>
      <c r="AT48" s="9">
        <v>6</v>
      </c>
      <c r="AU48" s="8" t="s">
        <v>138</v>
      </c>
      <c r="AV48" s="9">
        <v>2</v>
      </c>
      <c r="AW48" s="9">
        <v>4</v>
      </c>
      <c r="AX48" s="9" t="s">
        <v>255</v>
      </c>
      <c r="AY48" s="9" t="s">
        <v>83</v>
      </c>
      <c r="AZ48" s="9" t="s">
        <v>83</v>
      </c>
      <c r="BA48" s="9" t="s">
        <v>83</v>
      </c>
      <c r="BB48" s="8" t="s">
        <v>83</v>
      </c>
      <c r="BC48" s="8" t="s">
        <v>84</v>
      </c>
      <c r="BD48" s="8" t="s">
        <v>81</v>
      </c>
      <c r="BE48" s="8" t="s">
        <v>6870</v>
      </c>
      <c r="BF48" s="8" t="s">
        <v>86</v>
      </c>
      <c r="BG48" s="8" t="s">
        <v>6871</v>
      </c>
      <c r="BH48" s="8" t="s">
        <v>86</v>
      </c>
      <c r="BI48" s="8" t="s">
        <v>89</v>
      </c>
      <c r="BJ48" s="8" t="s">
        <v>6866</v>
      </c>
      <c r="BK48" s="8" t="s">
        <v>6872</v>
      </c>
      <c r="BL48" s="8" t="s">
        <v>6873</v>
      </c>
      <c r="BM48" s="8" t="s">
        <v>6874</v>
      </c>
      <c r="BN48" s="8" t="s">
        <v>4062</v>
      </c>
      <c r="BO48" s="14" t="s">
        <v>6875</v>
      </c>
      <c r="BP48" s="14" t="s">
        <v>6876</v>
      </c>
      <c r="BQ48" s="14" t="s">
        <v>6877</v>
      </c>
      <c r="BR48" s="14" t="s">
        <v>6878</v>
      </c>
      <c r="BS48" s="8" t="s">
        <v>81</v>
      </c>
      <c r="BT48" s="8"/>
      <c r="BU48" s="3"/>
    </row>
    <row r="49" spans="1:73" ht="15.75" thickBot="1">
      <c r="A49" s="7">
        <v>4</v>
      </c>
      <c r="B49" s="7"/>
      <c r="C49" s="9" t="s">
        <v>6390</v>
      </c>
      <c r="D49" s="8" t="s">
        <v>6391</v>
      </c>
      <c r="E49" s="8" t="s">
        <v>11706</v>
      </c>
      <c r="F49" s="10">
        <v>36473</v>
      </c>
      <c r="G49" s="9">
        <v>20</v>
      </c>
      <c r="H49" s="8" t="s">
        <v>6392</v>
      </c>
      <c r="I49" s="8" t="s">
        <v>73</v>
      </c>
      <c r="J49" s="8" t="s">
        <v>6393</v>
      </c>
      <c r="K49" s="8" t="s">
        <v>6389</v>
      </c>
      <c r="L49" s="9">
        <v>9619629584</v>
      </c>
      <c r="M49" s="9">
        <v>9619629584</v>
      </c>
      <c r="N49" s="9" t="s">
        <v>6394</v>
      </c>
      <c r="O49" s="9" t="s">
        <v>6395</v>
      </c>
      <c r="P49" s="9" t="s">
        <v>6396</v>
      </c>
      <c r="Q49" s="9" t="s">
        <v>274</v>
      </c>
      <c r="R49" s="11">
        <v>42917</v>
      </c>
      <c r="S49" s="9">
        <v>2021</v>
      </c>
      <c r="T49" s="8" t="s">
        <v>6397</v>
      </c>
      <c r="U49" s="9">
        <v>409</v>
      </c>
      <c r="V49" s="12">
        <v>88</v>
      </c>
      <c r="W49" s="9">
        <v>2015</v>
      </c>
      <c r="X49" s="9" t="s">
        <v>276</v>
      </c>
      <c r="Y49" s="8" t="s">
        <v>6398</v>
      </c>
      <c r="Z49" s="9">
        <v>377</v>
      </c>
      <c r="AA49" s="12">
        <v>76</v>
      </c>
      <c r="AB49" s="9">
        <v>2017</v>
      </c>
      <c r="AC49" s="9" t="s">
        <v>276</v>
      </c>
      <c r="AD49" s="8" t="s">
        <v>81</v>
      </c>
      <c r="AE49" s="8" t="s">
        <v>81</v>
      </c>
      <c r="AF49" s="9" t="s">
        <v>81</v>
      </c>
      <c r="AG49" s="9" t="s">
        <v>81</v>
      </c>
      <c r="AH49" s="9" t="s">
        <v>81</v>
      </c>
      <c r="AI49" s="9" t="s">
        <v>81</v>
      </c>
      <c r="AJ49" s="9" t="s">
        <v>81</v>
      </c>
      <c r="AK49" s="9" t="s">
        <v>81</v>
      </c>
      <c r="AL49" s="9" t="s">
        <v>81</v>
      </c>
      <c r="AM49" s="9">
        <v>0</v>
      </c>
      <c r="AN49" s="13">
        <v>6.8</v>
      </c>
      <c r="AO49" s="13">
        <v>6.59</v>
      </c>
      <c r="AP49" s="13">
        <v>6.5</v>
      </c>
      <c r="AQ49" s="13">
        <v>7.15</v>
      </c>
      <c r="AR49" s="13">
        <v>0</v>
      </c>
      <c r="AS49" s="9">
        <v>27.05</v>
      </c>
      <c r="AT49" s="9">
        <v>5.41</v>
      </c>
      <c r="AU49" s="8" t="s">
        <v>138</v>
      </c>
      <c r="AV49" s="9">
        <v>1</v>
      </c>
      <c r="AW49" s="9">
        <v>0</v>
      </c>
      <c r="AX49" s="9" t="s">
        <v>230</v>
      </c>
      <c r="AY49" s="9" t="s">
        <v>83</v>
      </c>
      <c r="AZ49" s="9" t="s">
        <v>83</v>
      </c>
      <c r="BA49" s="9" t="s">
        <v>83</v>
      </c>
      <c r="BB49" s="8" t="s">
        <v>83</v>
      </c>
      <c r="BC49" s="8" t="s">
        <v>84</v>
      </c>
      <c r="BD49" s="8" t="s">
        <v>81</v>
      </c>
      <c r="BE49" s="8" t="s">
        <v>6399</v>
      </c>
      <c r="BF49" s="8" t="s">
        <v>553</v>
      </c>
      <c r="BG49" s="8" t="s">
        <v>6400</v>
      </c>
      <c r="BH49" s="8" t="s">
        <v>553</v>
      </c>
      <c r="BI49" s="8" t="s">
        <v>89</v>
      </c>
      <c r="BJ49" s="8" t="s">
        <v>6401</v>
      </c>
      <c r="BK49" s="8" t="s">
        <v>6402</v>
      </c>
      <c r="BL49" s="8" t="s">
        <v>6403</v>
      </c>
      <c r="BM49" s="8" t="s">
        <v>6404</v>
      </c>
      <c r="BN49" s="8" t="s">
        <v>6405</v>
      </c>
      <c r="BO49" s="14" t="s">
        <v>6406</v>
      </c>
      <c r="BP49" s="14" t="s">
        <v>6407</v>
      </c>
      <c r="BQ49" s="8" t="s">
        <v>81</v>
      </c>
      <c r="BR49" s="14" t="s">
        <v>6408</v>
      </c>
      <c r="BS49" s="8" t="s">
        <v>81</v>
      </c>
      <c r="BT49" s="8"/>
      <c r="BU49" s="3"/>
    </row>
    <row r="50" spans="1:73" ht="15.75" thickBot="1">
      <c r="A50" s="7">
        <v>5</v>
      </c>
      <c r="B50" s="7"/>
      <c r="C50" s="9" t="s">
        <v>10820</v>
      </c>
      <c r="D50" s="8" t="s">
        <v>10821</v>
      </c>
      <c r="E50" s="8" t="s">
        <v>11706</v>
      </c>
      <c r="F50" s="9" t="s">
        <v>10822</v>
      </c>
      <c r="G50" s="9">
        <v>21</v>
      </c>
      <c r="H50" s="8" t="s">
        <v>10823</v>
      </c>
      <c r="I50" s="8" t="s">
        <v>591</v>
      </c>
      <c r="J50" s="8" t="s">
        <v>10824</v>
      </c>
      <c r="K50" s="8" t="s">
        <v>10819</v>
      </c>
      <c r="L50" s="9">
        <v>9372421457</v>
      </c>
      <c r="M50" s="9">
        <v>9619678846</v>
      </c>
      <c r="N50" s="9" t="s">
        <v>10825</v>
      </c>
      <c r="O50" s="9">
        <v>945197817127</v>
      </c>
      <c r="P50" s="9" t="s">
        <v>134</v>
      </c>
      <c r="Q50" s="9" t="s">
        <v>274</v>
      </c>
      <c r="R50" s="11">
        <v>42917</v>
      </c>
      <c r="S50" s="9">
        <v>2021</v>
      </c>
      <c r="T50" s="8" t="s">
        <v>1143</v>
      </c>
      <c r="U50" s="9">
        <v>411</v>
      </c>
      <c r="V50" s="12">
        <v>83</v>
      </c>
      <c r="W50" s="9">
        <v>2015</v>
      </c>
      <c r="X50" s="9" t="s">
        <v>79</v>
      </c>
      <c r="Y50" s="8" t="s">
        <v>10826</v>
      </c>
      <c r="Z50" s="9">
        <v>386</v>
      </c>
      <c r="AA50" s="12">
        <v>60</v>
      </c>
      <c r="AB50" s="9">
        <v>2017</v>
      </c>
      <c r="AC50" s="9" t="s">
        <v>79</v>
      </c>
      <c r="AD50" s="8" t="s">
        <v>81</v>
      </c>
      <c r="AE50" s="8" t="s">
        <v>81</v>
      </c>
      <c r="AF50" s="9" t="s">
        <v>81</v>
      </c>
      <c r="AG50" s="9" t="s">
        <v>81</v>
      </c>
      <c r="AH50" s="9" t="s">
        <v>81</v>
      </c>
      <c r="AI50" s="9" t="s">
        <v>81</v>
      </c>
      <c r="AJ50" s="9" t="s">
        <v>81</v>
      </c>
      <c r="AK50" s="9" t="s">
        <v>81</v>
      </c>
      <c r="AL50" s="9" t="s">
        <v>81</v>
      </c>
      <c r="AM50" s="9">
        <v>0</v>
      </c>
      <c r="AN50" s="13">
        <v>5.4</v>
      </c>
      <c r="AO50" s="13">
        <v>4.5</v>
      </c>
      <c r="AP50" s="13">
        <v>0</v>
      </c>
      <c r="AQ50" s="13">
        <v>5.4</v>
      </c>
      <c r="AR50" s="13">
        <v>5.7</v>
      </c>
      <c r="AS50" s="9">
        <v>21</v>
      </c>
      <c r="AT50" s="9">
        <v>5.25</v>
      </c>
      <c r="AU50" s="8" t="s">
        <v>138</v>
      </c>
      <c r="AV50" s="9">
        <v>1</v>
      </c>
      <c r="AW50" s="9">
        <v>7</v>
      </c>
      <c r="AX50" s="9" t="s">
        <v>83</v>
      </c>
      <c r="AY50" s="9" t="s">
        <v>83</v>
      </c>
      <c r="AZ50" s="9" t="s">
        <v>83</v>
      </c>
      <c r="BA50" s="9" t="s">
        <v>83</v>
      </c>
      <c r="BB50" s="8" t="s">
        <v>83</v>
      </c>
      <c r="BC50" s="8" t="s">
        <v>84</v>
      </c>
      <c r="BD50" s="8" t="s">
        <v>81</v>
      </c>
      <c r="BE50" s="8" t="s">
        <v>10827</v>
      </c>
      <c r="BF50" s="8" t="s">
        <v>1892</v>
      </c>
      <c r="BG50" s="8" t="s">
        <v>10828</v>
      </c>
      <c r="BH50" s="8" t="s">
        <v>10326</v>
      </c>
      <c r="BI50" s="8" t="s">
        <v>89</v>
      </c>
      <c r="BJ50" s="8" t="s">
        <v>10829</v>
      </c>
      <c r="BK50" s="8" t="s">
        <v>10830</v>
      </c>
      <c r="BL50" s="8" t="s">
        <v>10831</v>
      </c>
      <c r="BM50" s="8" t="s">
        <v>10832</v>
      </c>
      <c r="BN50" s="8" t="s">
        <v>10833</v>
      </c>
      <c r="BO50" s="14" t="s">
        <v>10834</v>
      </c>
      <c r="BP50" s="14" t="s">
        <v>10835</v>
      </c>
      <c r="BQ50" s="14" t="s">
        <v>10836</v>
      </c>
      <c r="BR50" s="14" t="s">
        <v>10837</v>
      </c>
      <c r="BS50" s="8" t="s">
        <v>81</v>
      </c>
      <c r="BT50" s="8"/>
      <c r="BU50" s="3"/>
    </row>
    <row r="51" spans="1:73" ht="15.75" thickBot="1">
      <c r="A51" s="7">
        <v>6</v>
      </c>
      <c r="B51" s="7"/>
      <c r="C51" s="9" t="s">
        <v>6616</v>
      </c>
      <c r="D51" s="8" t="s">
        <v>6617</v>
      </c>
      <c r="E51" s="8" t="s">
        <v>11706</v>
      </c>
      <c r="F51" s="9" t="s">
        <v>6618</v>
      </c>
      <c r="G51" s="9">
        <v>22</v>
      </c>
      <c r="H51" s="8" t="s">
        <v>6619</v>
      </c>
      <c r="I51" s="8" t="s">
        <v>6620</v>
      </c>
      <c r="J51" s="8" t="s">
        <v>6621</v>
      </c>
      <c r="K51" s="8" t="s">
        <v>6622</v>
      </c>
      <c r="L51" s="9">
        <v>9404233487</v>
      </c>
      <c r="M51" s="9">
        <v>8999709205</v>
      </c>
      <c r="N51" s="9" t="s">
        <v>134</v>
      </c>
      <c r="O51" s="9">
        <v>749407158381</v>
      </c>
      <c r="P51" s="9" t="s">
        <v>81</v>
      </c>
      <c r="Q51" s="9" t="s">
        <v>274</v>
      </c>
      <c r="R51" s="11">
        <v>42917</v>
      </c>
      <c r="S51" s="9">
        <v>2021</v>
      </c>
      <c r="T51" s="8" t="s">
        <v>6623</v>
      </c>
      <c r="U51" s="9">
        <v>333</v>
      </c>
      <c r="V51" s="12">
        <v>66.599999999999994</v>
      </c>
      <c r="W51" s="9">
        <v>2015</v>
      </c>
      <c r="X51" s="9" t="s">
        <v>79</v>
      </c>
      <c r="Y51" s="8" t="s">
        <v>6624</v>
      </c>
      <c r="Z51" s="9">
        <v>447</v>
      </c>
      <c r="AA51" s="12">
        <v>68.77</v>
      </c>
      <c r="AB51" s="9">
        <v>2017</v>
      </c>
      <c r="AC51" s="9" t="s">
        <v>79</v>
      </c>
      <c r="AD51" s="8" t="s">
        <v>81</v>
      </c>
      <c r="AE51" s="8" t="s">
        <v>81</v>
      </c>
      <c r="AF51" s="9" t="s">
        <v>81</v>
      </c>
      <c r="AG51" s="9" t="s">
        <v>81</v>
      </c>
      <c r="AH51" s="9" t="s">
        <v>81</v>
      </c>
      <c r="AI51" s="9" t="s">
        <v>81</v>
      </c>
      <c r="AJ51" s="9" t="s">
        <v>81</v>
      </c>
      <c r="AK51" s="9" t="s">
        <v>81</v>
      </c>
      <c r="AL51" s="9" t="s">
        <v>81</v>
      </c>
      <c r="AM51" s="9">
        <v>0</v>
      </c>
      <c r="AN51" s="13">
        <v>5.3</v>
      </c>
      <c r="AO51" s="13">
        <v>5.22</v>
      </c>
      <c r="AP51" s="13">
        <v>0</v>
      </c>
      <c r="AQ51" s="13">
        <v>0</v>
      </c>
      <c r="AR51" s="13">
        <v>0</v>
      </c>
      <c r="AS51" s="9">
        <v>0</v>
      </c>
      <c r="AT51" s="9">
        <v>0</v>
      </c>
      <c r="AU51" s="8" t="s">
        <v>138</v>
      </c>
      <c r="AV51" s="9">
        <v>3</v>
      </c>
      <c r="AW51" s="9">
        <v>4</v>
      </c>
      <c r="AX51" s="9" t="s">
        <v>83</v>
      </c>
      <c r="AY51" s="9" t="s">
        <v>83</v>
      </c>
      <c r="AZ51" s="9" t="s">
        <v>83</v>
      </c>
      <c r="BA51" s="9" t="s">
        <v>83</v>
      </c>
      <c r="BB51" s="8" t="s">
        <v>83</v>
      </c>
      <c r="BC51" s="8" t="s">
        <v>84</v>
      </c>
      <c r="BD51" s="8" t="s">
        <v>81</v>
      </c>
      <c r="BE51" s="8" t="s">
        <v>6625</v>
      </c>
      <c r="BF51" s="8" t="s">
        <v>187</v>
      </c>
      <c r="BG51" s="8" t="s">
        <v>6626</v>
      </c>
      <c r="BH51" s="8" t="s">
        <v>88</v>
      </c>
      <c r="BI51" s="8" t="s">
        <v>89</v>
      </c>
      <c r="BJ51" s="8" t="s">
        <v>81</v>
      </c>
      <c r="BK51" s="8" t="s">
        <v>6627</v>
      </c>
      <c r="BL51" s="8" t="s">
        <v>6628</v>
      </c>
      <c r="BM51" s="8" t="s">
        <v>81</v>
      </c>
      <c r="BN51" s="8" t="s">
        <v>172</v>
      </c>
      <c r="BO51" s="14" t="s">
        <v>6629</v>
      </c>
      <c r="BP51" s="14" t="s">
        <v>6630</v>
      </c>
      <c r="BQ51" s="14" t="s">
        <v>6631</v>
      </c>
      <c r="BR51" s="14" t="s">
        <v>6632</v>
      </c>
      <c r="BS51" s="8" t="s">
        <v>81</v>
      </c>
      <c r="BT51" s="8"/>
      <c r="BU51" s="3"/>
    </row>
    <row r="52" spans="1:73" ht="15.75" thickBot="1">
      <c r="A52" s="7">
        <v>7</v>
      </c>
      <c r="B52" s="7"/>
      <c r="C52" s="9" t="s">
        <v>6879</v>
      </c>
      <c r="D52" s="8" t="s">
        <v>6880</v>
      </c>
      <c r="E52" s="8" t="s">
        <v>11706</v>
      </c>
      <c r="F52" s="10">
        <v>36171</v>
      </c>
      <c r="G52" s="9">
        <v>20</v>
      </c>
      <c r="H52" s="8" t="s">
        <v>6881</v>
      </c>
      <c r="I52" s="8" t="s">
        <v>6881</v>
      </c>
      <c r="J52" s="8" t="s">
        <v>6882</v>
      </c>
      <c r="K52" s="8" t="s">
        <v>6883</v>
      </c>
      <c r="L52" s="9">
        <v>9167487626</v>
      </c>
      <c r="M52" s="9">
        <v>9167487625</v>
      </c>
      <c r="N52" s="9" t="s">
        <v>6884</v>
      </c>
      <c r="O52" s="9">
        <v>469763506666</v>
      </c>
      <c r="P52" s="9" t="s">
        <v>134</v>
      </c>
      <c r="Q52" s="9" t="s">
        <v>274</v>
      </c>
      <c r="R52" s="11">
        <v>42917</v>
      </c>
      <c r="S52" s="9">
        <v>2021</v>
      </c>
      <c r="T52" s="8" t="s">
        <v>356</v>
      </c>
      <c r="U52" s="9">
        <v>456</v>
      </c>
      <c r="V52" s="12">
        <v>91.2</v>
      </c>
      <c r="W52" s="9">
        <v>2015</v>
      </c>
      <c r="X52" s="9" t="s">
        <v>276</v>
      </c>
      <c r="Y52" s="8" t="s">
        <v>6885</v>
      </c>
      <c r="Z52" s="9">
        <v>433</v>
      </c>
      <c r="AA52" s="12">
        <v>66.62</v>
      </c>
      <c r="AB52" s="9">
        <v>2017</v>
      </c>
      <c r="AC52" s="9" t="s">
        <v>79</v>
      </c>
      <c r="AD52" s="8" t="s">
        <v>81</v>
      </c>
      <c r="AE52" s="8" t="s">
        <v>81</v>
      </c>
      <c r="AF52" s="9" t="s">
        <v>81</v>
      </c>
      <c r="AG52" s="9" t="s">
        <v>81</v>
      </c>
      <c r="AH52" s="9" t="s">
        <v>81</v>
      </c>
      <c r="AI52" s="9" t="s">
        <v>81</v>
      </c>
      <c r="AJ52" s="9" t="s">
        <v>81</v>
      </c>
      <c r="AK52" s="9" t="s">
        <v>81</v>
      </c>
      <c r="AL52" s="9" t="s">
        <v>81</v>
      </c>
      <c r="AM52" s="9">
        <v>0</v>
      </c>
      <c r="AN52" s="13">
        <v>6.2</v>
      </c>
      <c r="AO52" s="13">
        <v>6.2</v>
      </c>
      <c r="AP52" s="13">
        <v>0</v>
      </c>
      <c r="AQ52" s="13">
        <v>0</v>
      </c>
      <c r="AR52" s="13">
        <v>0</v>
      </c>
      <c r="AS52" s="9">
        <v>0</v>
      </c>
      <c r="AT52" s="9">
        <v>0</v>
      </c>
      <c r="AU52" s="8" t="s">
        <v>138</v>
      </c>
      <c r="AV52" s="9">
        <v>7</v>
      </c>
      <c r="AW52" s="9">
        <v>4</v>
      </c>
      <c r="AX52" s="9" t="s">
        <v>83</v>
      </c>
      <c r="AY52" s="9" t="s">
        <v>83</v>
      </c>
      <c r="AZ52" s="9" t="s">
        <v>83</v>
      </c>
      <c r="BA52" s="9" t="s">
        <v>83</v>
      </c>
      <c r="BB52" s="8" t="s">
        <v>83</v>
      </c>
      <c r="BC52" s="8" t="s">
        <v>84</v>
      </c>
      <c r="BD52" s="8" t="s">
        <v>81</v>
      </c>
      <c r="BE52" s="8" t="s">
        <v>6886</v>
      </c>
      <c r="BF52" s="8" t="s">
        <v>86</v>
      </c>
      <c r="BG52" s="8" t="s">
        <v>6887</v>
      </c>
      <c r="BH52" s="8" t="s">
        <v>86</v>
      </c>
      <c r="BI52" s="8" t="s">
        <v>89</v>
      </c>
      <c r="BJ52" s="8" t="s">
        <v>6888</v>
      </c>
      <c r="BK52" s="8" t="s">
        <v>6889</v>
      </c>
      <c r="BL52" s="8" t="s">
        <v>6890</v>
      </c>
      <c r="BM52" s="8" t="s">
        <v>744</v>
      </c>
      <c r="BN52" s="8" t="s">
        <v>6891</v>
      </c>
      <c r="BO52" s="14" t="s">
        <v>6892</v>
      </c>
      <c r="BP52" s="14" t="s">
        <v>6893</v>
      </c>
      <c r="BQ52" s="14" t="s">
        <v>6894</v>
      </c>
      <c r="BR52" s="14" t="s">
        <v>6895</v>
      </c>
      <c r="BS52" s="8" t="s">
        <v>81</v>
      </c>
      <c r="BT52" s="8"/>
      <c r="BU52" s="3"/>
    </row>
    <row r="53" spans="1:73" ht="15.75" thickBot="1">
      <c r="A53" s="7">
        <v>1</v>
      </c>
      <c r="B53" s="7"/>
      <c r="C53" s="9" t="s">
        <v>5490</v>
      </c>
      <c r="D53" s="8" t="s">
        <v>5491</v>
      </c>
      <c r="E53" s="8" t="s">
        <v>11713</v>
      </c>
      <c r="F53" s="9" t="s">
        <v>5492</v>
      </c>
      <c r="G53" s="9">
        <v>20</v>
      </c>
      <c r="H53" s="8" t="s">
        <v>5493</v>
      </c>
      <c r="I53" s="8" t="s">
        <v>73</v>
      </c>
      <c r="J53" s="8" t="s">
        <v>5494</v>
      </c>
      <c r="K53" s="8" t="s">
        <v>5489</v>
      </c>
      <c r="L53" s="9">
        <v>8976384331</v>
      </c>
      <c r="M53" s="9">
        <v>8268251505</v>
      </c>
      <c r="N53" s="9" t="s">
        <v>5495</v>
      </c>
      <c r="O53" s="9">
        <v>523526353560</v>
      </c>
      <c r="P53" s="9" t="s">
        <v>134</v>
      </c>
      <c r="Q53" s="9" t="s">
        <v>274</v>
      </c>
      <c r="R53" s="11">
        <v>43282</v>
      </c>
      <c r="S53" s="9">
        <v>2021</v>
      </c>
      <c r="T53" s="8" t="s">
        <v>5496</v>
      </c>
      <c r="U53" s="9">
        <v>397</v>
      </c>
      <c r="V53" s="12">
        <v>79.400000000000006</v>
      </c>
      <c r="W53" s="9">
        <v>2015</v>
      </c>
      <c r="X53" s="9" t="s">
        <v>79</v>
      </c>
      <c r="Y53" s="8" t="s">
        <v>81</v>
      </c>
      <c r="Z53" s="9" t="s">
        <v>81</v>
      </c>
      <c r="AA53" s="12" t="s">
        <v>81</v>
      </c>
      <c r="AB53" s="9" t="s">
        <v>81</v>
      </c>
      <c r="AC53" s="9" t="s">
        <v>109</v>
      </c>
      <c r="AD53" s="8" t="s">
        <v>1002</v>
      </c>
      <c r="AE53" s="8" t="s">
        <v>1002</v>
      </c>
      <c r="AF53" s="9">
        <v>970</v>
      </c>
      <c r="AG53" s="9">
        <v>84.35</v>
      </c>
      <c r="AH53" s="9">
        <v>2018</v>
      </c>
      <c r="AI53" s="9" t="s">
        <v>112</v>
      </c>
      <c r="AJ53" s="9" t="s">
        <v>113</v>
      </c>
      <c r="AK53" s="9">
        <v>73.27</v>
      </c>
      <c r="AL53" s="9">
        <v>72.930000000000007</v>
      </c>
      <c r="AM53" s="9">
        <v>0</v>
      </c>
      <c r="AN53" s="8" t="s">
        <v>81</v>
      </c>
      <c r="AO53" s="8" t="s">
        <v>81</v>
      </c>
      <c r="AP53" s="13">
        <v>8.19</v>
      </c>
      <c r="AQ53" s="13">
        <v>9.2200000000000006</v>
      </c>
      <c r="AR53" s="13">
        <v>8.81</v>
      </c>
      <c r="AS53" s="9">
        <v>36.06</v>
      </c>
      <c r="AT53" s="9">
        <v>9.01</v>
      </c>
      <c r="AU53" s="8" t="s">
        <v>338</v>
      </c>
      <c r="AV53" s="9">
        <v>0</v>
      </c>
      <c r="AW53" s="9">
        <v>0</v>
      </c>
      <c r="AX53" s="9" t="s">
        <v>83</v>
      </c>
      <c r="AY53" s="9" t="s">
        <v>83</v>
      </c>
      <c r="AZ53" s="9" t="s">
        <v>83</v>
      </c>
      <c r="BA53" s="9" t="s">
        <v>83</v>
      </c>
      <c r="BB53" s="8" t="s">
        <v>83</v>
      </c>
      <c r="BC53" s="8" t="s">
        <v>84</v>
      </c>
      <c r="BD53" s="8" t="s">
        <v>81</v>
      </c>
      <c r="BE53" s="8" t="s">
        <v>5497</v>
      </c>
      <c r="BF53" s="8" t="s">
        <v>86</v>
      </c>
      <c r="BG53" s="8" t="s">
        <v>5498</v>
      </c>
      <c r="BH53" s="8" t="s">
        <v>88</v>
      </c>
      <c r="BI53" s="8" t="s">
        <v>89</v>
      </c>
      <c r="BJ53" s="8" t="s">
        <v>5499</v>
      </c>
      <c r="BK53" s="8" t="s">
        <v>5500</v>
      </c>
      <c r="BL53" s="8" t="s">
        <v>5501</v>
      </c>
      <c r="BM53" s="8" t="s">
        <v>81</v>
      </c>
      <c r="BN53" s="8" t="s">
        <v>320</v>
      </c>
      <c r="BO53" s="14" t="s">
        <v>5502</v>
      </c>
      <c r="BP53" s="14" t="s">
        <v>5503</v>
      </c>
      <c r="BQ53" s="14" t="s">
        <v>5504</v>
      </c>
      <c r="BR53" s="14" t="s">
        <v>5505</v>
      </c>
      <c r="BS53" s="8" t="s">
        <v>81</v>
      </c>
      <c r="BT53" s="13">
        <v>9.84</v>
      </c>
      <c r="BU53" s="3"/>
    </row>
    <row r="54" spans="1:73" ht="15.75" thickBot="1">
      <c r="A54" s="7">
        <v>2</v>
      </c>
      <c r="B54" s="7"/>
      <c r="C54" s="9" t="s">
        <v>5718</v>
      </c>
      <c r="D54" s="8" t="s">
        <v>5719</v>
      </c>
      <c r="E54" s="8" t="s">
        <v>11713</v>
      </c>
      <c r="F54" s="9" t="s">
        <v>5720</v>
      </c>
      <c r="G54" s="9">
        <v>20</v>
      </c>
      <c r="H54" s="8" t="s">
        <v>5721</v>
      </c>
      <c r="I54" s="8" t="s">
        <v>73</v>
      </c>
      <c r="J54" s="8" t="s">
        <v>5722</v>
      </c>
      <c r="K54" s="8" t="s">
        <v>5717</v>
      </c>
      <c r="L54" s="9">
        <v>9967830290</v>
      </c>
      <c r="M54" s="9">
        <v>9987654717</v>
      </c>
      <c r="N54" s="9" t="s">
        <v>5723</v>
      </c>
      <c r="O54" s="9">
        <v>245379442864</v>
      </c>
      <c r="P54" s="9" t="s">
        <v>5724</v>
      </c>
      <c r="Q54" s="9" t="s">
        <v>274</v>
      </c>
      <c r="R54" s="11">
        <v>43282</v>
      </c>
      <c r="S54" s="9">
        <v>2021</v>
      </c>
      <c r="T54" s="8" t="s">
        <v>5725</v>
      </c>
      <c r="U54" s="9">
        <v>443</v>
      </c>
      <c r="V54" s="12">
        <v>88.6</v>
      </c>
      <c r="W54" s="9">
        <v>2015</v>
      </c>
      <c r="X54" s="9" t="s">
        <v>79</v>
      </c>
      <c r="Y54" s="8" t="s">
        <v>81</v>
      </c>
      <c r="Z54" s="9" t="s">
        <v>81</v>
      </c>
      <c r="AA54" s="12" t="s">
        <v>81</v>
      </c>
      <c r="AB54" s="9" t="s">
        <v>81</v>
      </c>
      <c r="AC54" s="9" t="s">
        <v>109</v>
      </c>
      <c r="AD54" s="8" t="s">
        <v>490</v>
      </c>
      <c r="AE54" s="8" t="s">
        <v>336</v>
      </c>
      <c r="AF54" s="9">
        <v>1371</v>
      </c>
      <c r="AG54" s="9">
        <v>85.69</v>
      </c>
      <c r="AH54" s="9">
        <v>2018</v>
      </c>
      <c r="AI54" s="9" t="s">
        <v>112</v>
      </c>
      <c r="AJ54" s="9" t="s">
        <v>113</v>
      </c>
      <c r="AK54" s="9">
        <v>79.83</v>
      </c>
      <c r="AL54" s="9">
        <v>79.78</v>
      </c>
      <c r="AM54" s="9">
        <v>0</v>
      </c>
      <c r="AN54" s="8" t="s">
        <v>81</v>
      </c>
      <c r="AO54" s="8" t="s">
        <v>81</v>
      </c>
      <c r="AP54" s="13">
        <v>8.69</v>
      </c>
      <c r="AQ54" s="13">
        <v>8.67</v>
      </c>
      <c r="AR54" s="13">
        <v>8.77</v>
      </c>
      <c r="AS54" s="9">
        <v>35.82</v>
      </c>
      <c r="AT54" s="9">
        <v>8.9499999999999993</v>
      </c>
      <c r="AU54" s="8" t="s">
        <v>338</v>
      </c>
      <c r="AV54" s="9">
        <v>0</v>
      </c>
      <c r="AW54" s="9">
        <v>0</v>
      </c>
      <c r="AX54" s="9" t="s">
        <v>83</v>
      </c>
      <c r="AY54" s="9" t="s">
        <v>83</v>
      </c>
      <c r="AZ54" s="9" t="s">
        <v>83</v>
      </c>
      <c r="BA54" s="9" t="s">
        <v>83</v>
      </c>
      <c r="BB54" s="8" t="s">
        <v>83</v>
      </c>
      <c r="BC54" s="8" t="s">
        <v>84</v>
      </c>
      <c r="BD54" s="8" t="s">
        <v>81</v>
      </c>
      <c r="BE54" s="8" t="s">
        <v>5726</v>
      </c>
      <c r="BF54" s="8" t="s">
        <v>86</v>
      </c>
      <c r="BG54" s="8" t="s">
        <v>5727</v>
      </c>
      <c r="BH54" s="8" t="s">
        <v>88</v>
      </c>
      <c r="BI54" s="8" t="s">
        <v>89</v>
      </c>
      <c r="BJ54" s="8" t="s">
        <v>5728</v>
      </c>
      <c r="BK54" s="8" t="s">
        <v>5729</v>
      </c>
      <c r="BL54" s="8" t="s">
        <v>5730</v>
      </c>
      <c r="BM54" s="8" t="s">
        <v>5730</v>
      </c>
      <c r="BN54" s="8" t="s">
        <v>320</v>
      </c>
      <c r="BO54" s="14" t="s">
        <v>5731</v>
      </c>
      <c r="BP54" s="14" t="s">
        <v>5732</v>
      </c>
      <c r="BQ54" s="14" t="s">
        <v>5733</v>
      </c>
      <c r="BR54" s="14" t="s">
        <v>5734</v>
      </c>
      <c r="BS54" s="8" t="s">
        <v>81</v>
      </c>
      <c r="BT54" s="13">
        <v>9.69</v>
      </c>
      <c r="BU54" s="3"/>
    </row>
    <row r="55" spans="1:73" ht="15.75" thickBot="1">
      <c r="A55" s="7">
        <v>3</v>
      </c>
      <c r="B55" s="7"/>
      <c r="C55" s="9" t="s">
        <v>10606</v>
      </c>
      <c r="D55" s="8" t="s">
        <v>10607</v>
      </c>
      <c r="E55" s="8" t="s">
        <v>11713</v>
      </c>
      <c r="F55" s="9" t="s">
        <v>7013</v>
      </c>
      <c r="G55" s="9">
        <v>20</v>
      </c>
      <c r="H55" s="8" t="s">
        <v>10608</v>
      </c>
      <c r="I55" s="8" t="s">
        <v>73</v>
      </c>
      <c r="J55" s="8" t="s">
        <v>10609</v>
      </c>
      <c r="K55" s="8" t="s">
        <v>10605</v>
      </c>
      <c r="L55" s="9">
        <v>7208574885</v>
      </c>
      <c r="M55" s="9">
        <v>8108557619</v>
      </c>
      <c r="N55" s="9" t="s">
        <v>134</v>
      </c>
      <c r="O55" s="9" t="s">
        <v>10610</v>
      </c>
      <c r="P55" s="9" t="s">
        <v>134</v>
      </c>
      <c r="Q55" s="9" t="s">
        <v>274</v>
      </c>
      <c r="R55" s="11">
        <v>43282</v>
      </c>
      <c r="S55" s="9">
        <v>2021</v>
      </c>
      <c r="T55" s="8" t="s">
        <v>10611</v>
      </c>
      <c r="U55" s="9">
        <v>439</v>
      </c>
      <c r="V55" s="12">
        <v>87.8</v>
      </c>
      <c r="W55" s="9">
        <v>2015</v>
      </c>
      <c r="X55" s="9" t="s">
        <v>79</v>
      </c>
      <c r="Y55" s="8" t="s">
        <v>81</v>
      </c>
      <c r="Z55" s="9" t="s">
        <v>81</v>
      </c>
      <c r="AA55" s="12" t="s">
        <v>81</v>
      </c>
      <c r="AB55" s="9" t="s">
        <v>81</v>
      </c>
      <c r="AC55" s="9" t="s">
        <v>109</v>
      </c>
      <c r="AD55" s="8" t="s">
        <v>10612</v>
      </c>
      <c r="AE55" s="8" t="s">
        <v>336</v>
      </c>
      <c r="AF55" s="9">
        <v>1379</v>
      </c>
      <c r="AG55" s="9">
        <v>87.31</v>
      </c>
      <c r="AH55" s="9">
        <v>2018</v>
      </c>
      <c r="AI55" s="9" t="s">
        <v>112</v>
      </c>
      <c r="AJ55" s="9" t="s">
        <v>113</v>
      </c>
      <c r="AK55" s="9">
        <v>616</v>
      </c>
      <c r="AL55" s="9">
        <v>77.14</v>
      </c>
      <c r="AM55" s="9">
        <v>0</v>
      </c>
      <c r="AN55" s="8" t="s">
        <v>245</v>
      </c>
      <c r="AO55" s="8" t="s">
        <v>81</v>
      </c>
      <c r="AP55" s="13">
        <v>8.1199999999999992</v>
      </c>
      <c r="AQ55" s="13">
        <v>8.81</v>
      </c>
      <c r="AR55" s="13">
        <v>8.3699999999999992</v>
      </c>
      <c r="AS55" s="9">
        <v>35.14</v>
      </c>
      <c r="AT55" s="9">
        <v>8.7799999999999994</v>
      </c>
      <c r="AU55" s="8" t="s">
        <v>338</v>
      </c>
      <c r="AV55" s="9">
        <v>0</v>
      </c>
      <c r="AW55" s="9">
        <v>0</v>
      </c>
      <c r="AX55" s="9" t="s">
        <v>83</v>
      </c>
      <c r="AY55" s="9" t="s">
        <v>83</v>
      </c>
      <c r="AZ55" s="9" t="s">
        <v>83</v>
      </c>
      <c r="BA55" s="9" t="s">
        <v>83</v>
      </c>
      <c r="BB55" s="8" t="s">
        <v>83</v>
      </c>
      <c r="BC55" s="8" t="s">
        <v>84</v>
      </c>
      <c r="BD55" s="8" t="s">
        <v>81</v>
      </c>
      <c r="BE55" s="8" t="s">
        <v>10613</v>
      </c>
      <c r="BF55" s="8" t="s">
        <v>86</v>
      </c>
      <c r="BG55" s="8" t="s">
        <v>10614</v>
      </c>
      <c r="BH55" s="8" t="s">
        <v>88</v>
      </c>
      <c r="BI55" s="8" t="s">
        <v>89</v>
      </c>
      <c r="BJ55" s="8" t="s">
        <v>10615</v>
      </c>
      <c r="BK55" s="8" t="s">
        <v>10616</v>
      </c>
      <c r="BL55" s="8" t="s">
        <v>10617</v>
      </c>
      <c r="BM55" s="8" t="s">
        <v>10618</v>
      </c>
      <c r="BN55" s="8" t="s">
        <v>4857</v>
      </c>
      <c r="BO55" s="14" t="s">
        <v>10619</v>
      </c>
      <c r="BP55" s="14" t="s">
        <v>10620</v>
      </c>
      <c r="BQ55" s="14" t="s">
        <v>10621</v>
      </c>
      <c r="BR55" s="14" t="s">
        <v>10622</v>
      </c>
      <c r="BS55" s="8" t="s">
        <v>81</v>
      </c>
      <c r="BT55" s="13">
        <v>9.84</v>
      </c>
      <c r="BU55" s="3"/>
    </row>
    <row r="56" spans="1:73" ht="15.75" thickBot="1">
      <c r="A56" s="7">
        <v>4</v>
      </c>
      <c r="B56" s="7"/>
      <c r="C56" s="9" t="s">
        <v>3976</v>
      </c>
      <c r="D56" s="8" t="s">
        <v>3977</v>
      </c>
      <c r="E56" s="8" t="s">
        <v>11713</v>
      </c>
      <c r="F56" s="9" t="s">
        <v>3920</v>
      </c>
      <c r="G56" s="9">
        <v>20</v>
      </c>
      <c r="H56" s="8" t="s">
        <v>3978</v>
      </c>
      <c r="I56" s="8" t="s">
        <v>73</v>
      </c>
      <c r="J56" s="8" t="s">
        <v>3979</v>
      </c>
      <c r="K56" s="8" t="s">
        <v>3975</v>
      </c>
      <c r="L56" s="9">
        <v>9167380520</v>
      </c>
      <c r="M56" s="9">
        <v>9167380520</v>
      </c>
      <c r="N56" s="9" t="s">
        <v>3980</v>
      </c>
      <c r="O56" s="9" t="s">
        <v>3981</v>
      </c>
      <c r="P56" s="9" t="s">
        <v>3982</v>
      </c>
      <c r="Q56" s="9" t="s">
        <v>274</v>
      </c>
      <c r="R56" s="11">
        <v>43282</v>
      </c>
      <c r="S56" s="9">
        <v>2021</v>
      </c>
      <c r="T56" s="8" t="s">
        <v>3983</v>
      </c>
      <c r="U56" s="9">
        <v>392</v>
      </c>
      <c r="V56" s="12">
        <v>78.400000000000006</v>
      </c>
      <c r="W56" s="9">
        <v>2015</v>
      </c>
      <c r="X56" s="9" t="s">
        <v>276</v>
      </c>
      <c r="Y56" s="8" t="s">
        <v>81</v>
      </c>
      <c r="Z56" s="9" t="s">
        <v>81</v>
      </c>
      <c r="AA56" s="12" t="s">
        <v>81</v>
      </c>
      <c r="AB56" s="9" t="s">
        <v>81</v>
      </c>
      <c r="AC56" s="9" t="s">
        <v>109</v>
      </c>
      <c r="AD56" s="8" t="s">
        <v>3984</v>
      </c>
      <c r="AE56" s="8" t="s">
        <v>163</v>
      </c>
      <c r="AF56" s="9">
        <v>1437</v>
      </c>
      <c r="AG56" s="9">
        <v>89.81</v>
      </c>
      <c r="AH56" s="9">
        <v>2018</v>
      </c>
      <c r="AI56" s="9" t="s">
        <v>112</v>
      </c>
      <c r="AJ56" s="9" t="s">
        <v>113</v>
      </c>
      <c r="AK56" s="9">
        <v>88.1</v>
      </c>
      <c r="AL56" s="9">
        <v>88.01</v>
      </c>
      <c r="AM56" s="9">
        <v>0</v>
      </c>
      <c r="AN56" s="8" t="s">
        <v>81</v>
      </c>
      <c r="AO56" s="8" t="s">
        <v>81</v>
      </c>
      <c r="AP56" s="13">
        <v>7.77</v>
      </c>
      <c r="AQ56" s="13">
        <v>8.9499999999999993</v>
      </c>
      <c r="AR56" s="13">
        <v>8.33</v>
      </c>
      <c r="AS56" s="9">
        <v>34.43</v>
      </c>
      <c r="AT56" s="9">
        <v>8.6</v>
      </c>
      <c r="AU56" s="8" t="s">
        <v>338</v>
      </c>
      <c r="AV56" s="9">
        <v>0</v>
      </c>
      <c r="AW56" s="9">
        <v>0</v>
      </c>
      <c r="AX56" s="9" t="s">
        <v>83</v>
      </c>
      <c r="AY56" s="9" t="s">
        <v>83</v>
      </c>
      <c r="AZ56" s="9" t="s">
        <v>83</v>
      </c>
      <c r="BA56" s="9" t="s">
        <v>83</v>
      </c>
      <c r="BB56" s="8" t="s">
        <v>83</v>
      </c>
      <c r="BC56" s="8" t="s">
        <v>84</v>
      </c>
      <c r="BD56" s="8" t="s">
        <v>81</v>
      </c>
      <c r="BE56" s="8" t="s">
        <v>3928</v>
      </c>
      <c r="BF56" s="8" t="s">
        <v>86</v>
      </c>
      <c r="BG56" s="8" t="s">
        <v>3929</v>
      </c>
      <c r="BH56" s="8" t="s">
        <v>86</v>
      </c>
      <c r="BI56" s="8" t="s">
        <v>89</v>
      </c>
      <c r="BJ56" s="8" t="s">
        <v>3985</v>
      </c>
      <c r="BK56" s="8" t="s">
        <v>3986</v>
      </c>
      <c r="BL56" s="8" t="s">
        <v>3987</v>
      </c>
      <c r="BM56" s="8" t="s">
        <v>3988</v>
      </c>
      <c r="BN56" s="8" t="s">
        <v>3989</v>
      </c>
      <c r="BO56" s="14" t="s">
        <v>3990</v>
      </c>
      <c r="BP56" s="14" t="s">
        <v>3991</v>
      </c>
      <c r="BQ56" s="14" t="s">
        <v>3992</v>
      </c>
      <c r="BR56" s="14" t="s">
        <v>3993</v>
      </c>
      <c r="BS56" s="8" t="s">
        <v>81</v>
      </c>
      <c r="BT56" s="13">
        <v>9.3800000000000008</v>
      </c>
      <c r="BU56" s="3"/>
    </row>
    <row r="57" spans="1:73" ht="15.75" thickBot="1">
      <c r="A57" s="7">
        <v>5</v>
      </c>
      <c r="B57" s="7"/>
      <c r="C57" s="9" t="s">
        <v>3264</v>
      </c>
      <c r="D57" s="8" t="s">
        <v>3265</v>
      </c>
      <c r="E57" s="8" t="s">
        <v>11713</v>
      </c>
      <c r="F57" s="9" t="s">
        <v>3266</v>
      </c>
      <c r="G57" s="9">
        <v>21</v>
      </c>
      <c r="H57" s="8" t="s">
        <v>3267</v>
      </c>
      <c r="I57" s="8" t="s">
        <v>3268</v>
      </c>
      <c r="J57" s="8" t="s">
        <v>3269</v>
      </c>
      <c r="K57" s="8" t="s">
        <v>3263</v>
      </c>
      <c r="L57" s="9">
        <v>9673877247</v>
      </c>
      <c r="M57" s="9">
        <v>8424852694</v>
      </c>
      <c r="N57" s="9" t="s">
        <v>3270</v>
      </c>
      <c r="O57" s="9">
        <v>769203222426</v>
      </c>
      <c r="P57" s="9" t="s">
        <v>81</v>
      </c>
      <c r="Q57" s="9" t="s">
        <v>274</v>
      </c>
      <c r="R57" s="11">
        <v>43282</v>
      </c>
      <c r="S57" s="9">
        <v>2021</v>
      </c>
      <c r="T57" s="8" t="s">
        <v>3271</v>
      </c>
      <c r="U57" s="9">
        <v>420</v>
      </c>
      <c r="V57" s="12">
        <v>84</v>
      </c>
      <c r="W57" s="9">
        <v>2014</v>
      </c>
      <c r="X57" s="9" t="s">
        <v>276</v>
      </c>
      <c r="Y57" s="8" t="s">
        <v>3272</v>
      </c>
      <c r="Z57" s="9">
        <v>411</v>
      </c>
      <c r="AA57" s="12">
        <v>82.2</v>
      </c>
      <c r="AB57" s="9">
        <v>2016</v>
      </c>
      <c r="AC57" s="9" t="s">
        <v>276</v>
      </c>
      <c r="AD57" s="8" t="s">
        <v>3273</v>
      </c>
      <c r="AE57" s="8" t="s">
        <v>229</v>
      </c>
      <c r="AF57" s="9">
        <v>1038</v>
      </c>
      <c r="AG57" s="9">
        <v>90.26</v>
      </c>
      <c r="AH57" s="9">
        <v>2018</v>
      </c>
      <c r="AI57" s="9" t="s">
        <v>944</v>
      </c>
      <c r="AJ57" s="9" t="s">
        <v>113</v>
      </c>
      <c r="AK57" s="9">
        <v>81.489999999999995</v>
      </c>
      <c r="AL57" s="9">
        <v>79.959999999999994</v>
      </c>
      <c r="AM57" s="9">
        <v>0</v>
      </c>
      <c r="AN57" s="8" t="s">
        <v>81</v>
      </c>
      <c r="AO57" s="8" t="s">
        <v>81</v>
      </c>
      <c r="AP57" s="13">
        <v>8.0399999999999991</v>
      </c>
      <c r="AQ57" s="13">
        <v>8.26</v>
      </c>
      <c r="AR57" s="13">
        <v>8</v>
      </c>
      <c r="AS57" s="9">
        <v>34.14</v>
      </c>
      <c r="AT57" s="9">
        <v>8.52</v>
      </c>
      <c r="AU57" s="8" t="s">
        <v>338</v>
      </c>
      <c r="AV57" s="9">
        <v>0</v>
      </c>
      <c r="AW57" s="9">
        <v>0</v>
      </c>
      <c r="AX57" s="9" t="s">
        <v>83</v>
      </c>
      <c r="AY57" s="9" t="s">
        <v>83</v>
      </c>
      <c r="AZ57" s="9" t="s">
        <v>83</v>
      </c>
      <c r="BA57" s="9" t="s">
        <v>83</v>
      </c>
      <c r="BB57" s="8" t="s">
        <v>83</v>
      </c>
      <c r="BC57" s="8" t="s">
        <v>84</v>
      </c>
      <c r="BD57" s="8" t="s">
        <v>81</v>
      </c>
      <c r="BE57" s="8" t="s">
        <v>3274</v>
      </c>
      <c r="BF57" s="8" t="s">
        <v>883</v>
      </c>
      <c r="BG57" s="8" t="s">
        <v>3275</v>
      </c>
      <c r="BH57" s="8" t="s">
        <v>88</v>
      </c>
      <c r="BI57" s="8" t="s">
        <v>89</v>
      </c>
      <c r="BJ57" s="8" t="s">
        <v>3276</v>
      </c>
      <c r="BK57" s="8" t="s">
        <v>3277</v>
      </c>
      <c r="BL57" s="8" t="s">
        <v>3278</v>
      </c>
      <c r="BM57" s="8" t="s">
        <v>3279</v>
      </c>
      <c r="BN57" s="8" t="s">
        <v>3280</v>
      </c>
      <c r="BO57" s="14" t="s">
        <v>3281</v>
      </c>
      <c r="BP57" s="14" t="s">
        <v>3282</v>
      </c>
      <c r="BQ57" s="14" t="s">
        <v>3283</v>
      </c>
      <c r="BR57" s="14" t="s">
        <v>3284</v>
      </c>
      <c r="BS57" s="8" t="s">
        <v>81</v>
      </c>
      <c r="BT57" s="13">
        <v>9.84</v>
      </c>
      <c r="BU57" s="3"/>
    </row>
    <row r="58" spans="1:73" ht="15.75" thickBot="1">
      <c r="A58" s="7">
        <v>6</v>
      </c>
      <c r="B58" s="7"/>
      <c r="C58" s="9" t="s">
        <v>1116</v>
      </c>
      <c r="D58" s="8" t="s">
        <v>1117</v>
      </c>
      <c r="E58" s="8" t="s">
        <v>11713</v>
      </c>
      <c r="F58" s="9" t="s">
        <v>1118</v>
      </c>
      <c r="G58" s="9">
        <v>22</v>
      </c>
      <c r="H58" s="8" t="s">
        <v>1119</v>
      </c>
      <c r="I58" s="8" t="s">
        <v>73</v>
      </c>
      <c r="J58" s="8" t="s">
        <v>1120</v>
      </c>
      <c r="K58" s="8" t="s">
        <v>1115</v>
      </c>
      <c r="L58" s="9">
        <v>9167560196</v>
      </c>
      <c r="M58" s="9">
        <v>7058211754</v>
      </c>
      <c r="N58" s="9" t="s">
        <v>1121</v>
      </c>
      <c r="O58" s="9">
        <v>936252223173</v>
      </c>
      <c r="P58" s="9" t="s">
        <v>134</v>
      </c>
      <c r="Q58" s="9" t="s">
        <v>274</v>
      </c>
      <c r="R58" s="11">
        <v>43282</v>
      </c>
      <c r="S58" s="9">
        <v>2021</v>
      </c>
      <c r="T58" s="8" t="s">
        <v>1122</v>
      </c>
      <c r="U58" s="9">
        <v>415</v>
      </c>
      <c r="V58" s="12">
        <v>83</v>
      </c>
      <c r="W58" s="9">
        <v>2014</v>
      </c>
      <c r="X58" s="9" t="s">
        <v>79</v>
      </c>
      <c r="Y58" s="8" t="s">
        <v>1123</v>
      </c>
      <c r="Z58" s="9">
        <v>390</v>
      </c>
      <c r="AA58" s="12">
        <v>60</v>
      </c>
      <c r="AB58" s="9">
        <v>2016</v>
      </c>
      <c r="AC58" s="9" t="s">
        <v>79</v>
      </c>
      <c r="AD58" s="8" t="s">
        <v>1124</v>
      </c>
      <c r="AE58" s="8" t="s">
        <v>163</v>
      </c>
      <c r="AF58" s="9">
        <v>1385</v>
      </c>
      <c r="AG58" s="9">
        <v>86.56</v>
      </c>
      <c r="AH58" s="9">
        <v>2018</v>
      </c>
      <c r="AI58" s="9" t="s">
        <v>944</v>
      </c>
      <c r="AJ58" s="9" t="s">
        <v>113</v>
      </c>
      <c r="AK58" s="9">
        <v>85.7</v>
      </c>
      <c r="AL58" s="9">
        <v>85.68</v>
      </c>
      <c r="AM58" s="9">
        <v>0</v>
      </c>
      <c r="AN58" s="8" t="s">
        <v>81</v>
      </c>
      <c r="AO58" s="8" t="s">
        <v>81</v>
      </c>
      <c r="AP58" s="13">
        <v>7.88</v>
      </c>
      <c r="AQ58" s="13">
        <v>7.59</v>
      </c>
      <c r="AR58" s="13">
        <v>8.0299999999999994</v>
      </c>
      <c r="AS58" s="9">
        <v>33.19</v>
      </c>
      <c r="AT58" s="9">
        <v>8.2899999999999991</v>
      </c>
      <c r="AU58" s="8" t="s">
        <v>338</v>
      </c>
      <c r="AV58" s="9">
        <v>0</v>
      </c>
      <c r="AW58" s="9">
        <v>0</v>
      </c>
      <c r="AX58" s="9" t="s">
        <v>83</v>
      </c>
      <c r="AY58" s="9" t="s">
        <v>255</v>
      </c>
      <c r="AZ58" s="9" t="s">
        <v>255</v>
      </c>
      <c r="BA58" s="9" t="s">
        <v>83</v>
      </c>
      <c r="BB58" s="8" t="s">
        <v>83</v>
      </c>
      <c r="BC58" s="8" t="s">
        <v>84</v>
      </c>
      <c r="BD58" s="8" t="s">
        <v>81</v>
      </c>
      <c r="BE58" s="8" t="s">
        <v>1125</v>
      </c>
      <c r="BF58" s="8" t="s">
        <v>1126</v>
      </c>
      <c r="BG58" s="8" t="s">
        <v>1127</v>
      </c>
      <c r="BH58" s="8" t="s">
        <v>88</v>
      </c>
      <c r="BI58" s="8" t="s">
        <v>89</v>
      </c>
      <c r="BJ58" s="8" t="s">
        <v>1128</v>
      </c>
      <c r="BK58" s="8" t="s">
        <v>1129</v>
      </c>
      <c r="BL58" s="8" t="s">
        <v>1130</v>
      </c>
      <c r="BM58" s="8" t="s">
        <v>81</v>
      </c>
      <c r="BN58" s="8" t="s">
        <v>1131</v>
      </c>
      <c r="BO58" s="14" t="s">
        <v>1132</v>
      </c>
      <c r="BP58" s="14" t="s">
        <v>1133</v>
      </c>
      <c r="BQ58" s="14" t="s">
        <v>1134</v>
      </c>
      <c r="BR58" s="14" t="s">
        <v>1135</v>
      </c>
      <c r="BS58" s="8" t="s">
        <v>81</v>
      </c>
      <c r="BT58" s="13">
        <v>9.69</v>
      </c>
      <c r="BU58" s="3"/>
    </row>
    <row r="59" spans="1:73" ht="15.75" thickBot="1">
      <c r="A59" s="7">
        <v>7</v>
      </c>
      <c r="B59" s="7"/>
      <c r="C59" s="9" t="s">
        <v>1557</v>
      </c>
      <c r="D59" s="8" t="s">
        <v>1558</v>
      </c>
      <c r="E59" s="8" t="s">
        <v>11713</v>
      </c>
      <c r="F59" s="9" t="s">
        <v>1559</v>
      </c>
      <c r="G59" s="9">
        <v>20</v>
      </c>
      <c r="H59" s="8" t="s">
        <v>1560</v>
      </c>
      <c r="I59" s="8" t="s">
        <v>1561</v>
      </c>
      <c r="J59" s="8" t="s">
        <v>1562</v>
      </c>
      <c r="K59" s="8" t="s">
        <v>1556</v>
      </c>
      <c r="L59" s="9">
        <v>8879570670</v>
      </c>
      <c r="M59" s="9">
        <v>8806054914</v>
      </c>
      <c r="N59" s="9" t="s">
        <v>1563</v>
      </c>
      <c r="O59" s="9">
        <v>443395240089</v>
      </c>
      <c r="P59" s="9" t="s">
        <v>134</v>
      </c>
      <c r="Q59" s="9" t="s">
        <v>274</v>
      </c>
      <c r="R59" s="11">
        <v>43282</v>
      </c>
      <c r="S59" s="9">
        <v>2021</v>
      </c>
      <c r="T59" s="8" t="s">
        <v>1564</v>
      </c>
      <c r="U59" s="9">
        <v>428</v>
      </c>
      <c r="V59" s="12">
        <v>85.6</v>
      </c>
      <c r="W59" s="9">
        <v>2015</v>
      </c>
      <c r="X59" s="9" t="s">
        <v>79</v>
      </c>
      <c r="Y59" s="8" t="s">
        <v>81</v>
      </c>
      <c r="Z59" s="9" t="s">
        <v>81</v>
      </c>
      <c r="AA59" s="12" t="s">
        <v>81</v>
      </c>
      <c r="AB59" s="9" t="s">
        <v>81</v>
      </c>
      <c r="AC59" s="9" t="s">
        <v>109</v>
      </c>
      <c r="AD59" s="8" t="s">
        <v>1241</v>
      </c>
      <c r="AE59" s="8" t="s">
        <v>1565</v>
      </c>
      <c r="AF59" s="9">
        <v>675</v>
      </c>
      <c r="AG59" s="9">
        <v>84.38</v>
      </c>
      <c r="AH59" s="9">
        <v>2018</v>
      </c>
      <c r="AI59" s="9" t="s">
        <v>112</v>
      </c>
      <c r="AJ59" s="9" t="s">
        <v>113</v>
      </c>
      <c r="AK59" s="9">
        <v>85.94</v>
      </c>
      <c r="AL59" s="9">
        <v>85.94</v>
      </c>
      <c r="AM59" s="9">
        <v>0</v>
      </c>
      <c r="AN59" s="8" t="s">
        <v>81</v>
      </c>
      <c r="AO59" s="8" t="s">
        <v>81</v>
      </c>
      <c r="AP59" s="13">
        <v>7.35</v>
      </c>
      <c r="AQ59" s="13">
        <v>7.63</v>
      </c>
      <c r="AR59" s="13">
        <v>7.45</v>
      </c>
      <c r="AS59" s="9">
        <v>30.28</v>
      </c>
      <c r="AT59" s="9">
        <v>7.57</v>
      </c>
      <c r="AU59" s="8" t="s">
        <v>338</v>
      </c>
      <c r="AV59" s="9">
        <v>0</v>
      </c>
      <c r="AW59" s="9">
        <v>0</v>
      </c>
      <c r="AX59" s="9" t="s">
        <v>83</v>
      </c>
      <c r="AY59" s="9" t="s">
        <v>83</v>
      </c>
      <c r="AZ59" s="9" t="s">
        <v>83</v>
      </c>
      <c r="BA59" s="9" t="s">
        <v>83</v>
      </c>
      <c r="BB59" s="8" t="s">
        <v>83</v>
      </c>
      <c r="BC59" s="8" t="s">
        <v>84</v>
      </c>
      <c r="BD59" s="8" t="s">
        <v>81</v>
      </c>
      <c r="BE59" s="8" t="s">
        <v>1566</v>
      </c>
      <c r="BF59" s="8" t="s">
        <v>86</v>
      </c>
      <c r="BG59" s="8" t="s">
        <v>1567</v>
      </c>
      <c r="BH59" s="8" t="s">
        <v>81</v>
      </c>
      <c r="BI59" s="8" t="s">
        <v>89</v>
      </c>
      <c r="BJ59" s="8" t="s">
        <v>1568</v>
      </c>
      <c r="BK59" s="8" t="s">
        <v>1569</v>
      </c>
      <c r="BL59" s="8" t="s">
        <v>1068</v>
      </c>
      <c r="BM59" s="8" t="s">
        <v>1570</v>
      </c>
      <c r="BN59" s="8" t="s">
        <v>1571</v>
      </c>
      <c r="BO59" s="14" t="s">
        <v>1572</v>
      </c>
      <c r="BP59" s="14" t="s">
        <v>1573</v>
      </c>
      <c r="BQ59" s="14" t="s">
        <v>1574</v>
      </c>
      <c r="BR59" s="14" t="s">
        <v>1575</v>
      </c>
      <c r="BS59" s="8" t="s">
        <v>81</v>
      </c>
      <c r="BT59" s="13">
        <v>7.84</v>
      </c>
      <c r="BU59" s="3"/>
    </row>
    <row r="60" spans="1:73" ht="15.75" thickBot="1">
      <c r="A60" s="7">
        <v>8</v>
      </c>
      <c r="B60" s="7"/>
      <c r="C60" s="9" t="s">
        <v>1234</v>
      </c>
      <c r="D60" s="8" t="s">
        <v>1235</v>
      </c>
      <c r="E60" s="8" t="s">
        <v>11713</v>
      </c>
      <c r="F60" s="9" t="s">
        <v>1236</v>
      </c>
      <c r="G60" s="9">
        <v>20</v>
      </c>
      <c r="H60" s="8" t="s">
        <v>1237</v>
      </c>
      <c r="I60" s="8" t="s">
        <v>1238</v>
      </c>
      <c r="J60" s="8" t="s">
        <v>1239</v>
      </c>
      <c r="K60" s="8" t="s">
        <v>1233</v>
      </c>
      <c r="L60" s="9">
        <v>8689934107</v>
      </c>
      <c r="M60" s="9">
        <v>9152111757</v>
      </c>
      <c r="N60" s="9" t="s">
        <v>134</v>
      </c>
      <c r="O60" s="9">
        <v>901127501870</v>
      </c>
      <c r="P60" s="9" t="s">
        <v>134</v>
      </c>
      <c r="Q60" s="9" t="s">
        <v>274</v>
      </c>
      <c r="R60" s="11">
        <v>43282</v>
      </c>
      <c r="S60" s="9">
        <v>2021</v>
      </c>
      <c r="T60" s="8" t="s">
        <v>1240</v>
      </c>
      <c r="U60" s="9">
        <v>437</v>
      </c>
      <c r="V60" s="12">
        <v>87.4</v>
      </c>
      <c r="W60" s="9">
        <v>2015</v>
      </c>
      <c r="X60" s="9" t="s">
        <v>79</v>
      </c>
      <c r="Y60" s="8" t="s">
        <v>81</v>
      </c>
      <c r="Z60" s="9" t="s">
        <v>81</v>
      </c>
      <c r="AA60" s="12" t="s">
        <v>81</v>
      </c>
      <c r="AB60" s="9" t="s">
        <v>81</v>
      </c>
      <c r="AC60" s="9" t="s">
        <v>109</v>
      </c>
      <c r="AD60" s="8" t="s">
        <v>1241</v>
      </c>
      <c r="AE60" s="8" t="s">
        <v>163</v>
      </c>
      <c r="AF60" s="9">
        <v>669</v>
      </c>
      <c r="AG60" s="9">
        <v>83.63</v>
      </c>
      <c r="AH60" s="9">
        <v>2018</v>
      </c>
      <c r="AI60" s="9" t="s">
        <v>112</v>
      </c>
      <c r="AJ60" s="9" t="s">
        <v>113</v>
      </c>
      <c r="AK60" s="9">
        <v>77.45</v>
      </c>
      <c r="AL60" s="9">
        <v>77.430000000000007</v>
      </c>
      <c r="AM60" s="9">
        <v>0</v>
      </c>
      <c r="AN60" s="8" t="s">
        <v>81</v>
      </c>
      <c r="AO60" s="8" t="s">
        <v>81</v>
      </c>
      <c r="AP60" s="13">
        <v>7.42</v>
      </c>
      <c r="AQ60" s="13">
        <v>8</v>
      </c>
      <c r="AR60" s="13">
        <v>7.0369999999999999</v>
      </c>
      <c r="AS60" s="9">
        <v>29.91</v>
      </c>
      <c r="AT60" s="9">
        <v>7.47</v>
      </c>
      <c r="AU60" s="8" t="s">
        <v>338</v>
      </c>
      <c r="AV60" s="9">
        <v>0</v>
      </c>
      <c r="AW60" s="9">
        <v>0</v>
      </c>
      <c r="AX60" s="9" t="s">
        <v>83</v>
      </c>
      <c r="AY60" s="9" t="s">
        <v>83</v>
      </c>
      <c r="AZ60" s="9" t="s">
        <v>83</v>
      </c>
      <c r="BA60" s="9" t="s">
        <v>83</v>
      </c>
      <c r="BB60" s="8" t="s">
        <v>83</v>
      </c>
      <c r="BC60" s="8" t="s">
        <v>84</v>
      </c>
      <c r="BD60" s="8" t="s">
        <v>81</v>
      </c>
      <c r="BE60" s="8" t="s">
        <v>1242</v>
      </c>
      <c r="BF60" s="8" t="s">
        <v>358</v>
      </c>
      <c r="BG60" s="8" t="s">
        <v>1243</v>
      </c>
      <c r="BH60" s="8" t="s">
        <v>88</v>
      </c>
      <c r="BI60" s="8" t="s">
        <v>89</v>
      </c>
      <c r="BJ60" s="8" t="s">
        <v>1244</v>
      </c>
      <c r="BK60" s="8" t="s">
        <v>1245</v>
      </c>
      <c r="BL60" s="8" t="s">
        <v>1246</v>
      </c>
      <c r="BM60" s="8" t="s">
        <v>1247</v>
      </c>
      <c r="BN60" s="8" t="s">
        <v>1248</v>
      </c>
      <c r="BO60" s="14" t="s">
        <v>1249</v>
      </c>
      <c r="BP60" s="14" t="s">
        <v>1250</v>
      </c>
      <c r="BQ60" s="14" t="s">
        <v>1251</v>
      </c>
      <c r="BR60" s="14" t="s">
        <v>1252</v>
      </c>
      <c r="BS60" s="8" t="s">
        <v>81</v>
      </c>
      <c r="BT60" s="13">
        <v>7.46</v>
      </c>
      <c r="BU60" s="3"/>
    </row>
    <row r="61" spans="1:73" ht="15.75" thickBot="1">
      <c r="A61" s="7">
        <v>9</v>
      </c>
      <c r="B61" s="7"/>
      <c r="C61" s="9" t="s">
        <v>8857</v>
      </c>
      <c r="D61" s="8" t="s">
        <v>8858</v>
      </c>
      <c r="E61" s="8" t="s">
        <v>11713</v>
      </c>
      <c r="F61" s="9" t="s">
        <v>3864</v>
      </c>
      <c r="G61" s="9">
        <v>21</v>
      </c>
      <c r="H61" s="8" t="s">
        <v>8859</v>
      </c>
      <c r="I61" s="8" t="s">
        <v>8860</v>
      </c>
      <c r="J61" s="8" t="s">
        <v>8861</v>
      </c>
      <c r="K61" s="8" t="s">
        <v>8862</v>
      </c>
      <c r="L61" s="9">
        <v>9702984390</v>
      </c>
      <c r="M61" s="9">
        <v>9702195054</v>
      </c>
      <c r="N61" s="9" t="s">
        <v>8863</v>
      </c>
      <c r="O61" s="9">
        <v>658221267133</v>
      </c>
      <c r="P61" s="9" t="s">
        <v>134</v>
      </c>
      <c r="Q61" s="9" t="s">
        <v>274</v>
      </c>
      <c r="R61" s="11">
        <v>43282</v>
      </c>
      <c r="S61" s="9">
        <v>2021</v>
      </c>
      <c r="T61" s="8" t="s">
        <v>8864</v>
      </c>
      <c r="U61" s="9">
        <v>405</v>
      </c>
      <c r="V61" s="12">
        <v>81</v>
      </c>
      <c r="W61" s="9">
        <v>2015</v>
      </c>
      <c r="X61" s="9" t="s">
        <v>79</v>
      </c>
      <c r="Y61" s="8" t="s">
        <v>81</v>
      </c>
      <c r="Z61" s="9" t="s">
        <v>81</v>
      </c>
      <c r="AA61" s="12" t="s">
        <v>81</v>
      </c>
      <c r="AB61" s="9" t="s">
        <v>81</v>
      </c>
      <c r="AC61" s="9" t="s">
        <v>109</v>
      </c>
      <c r="AD61" s="8" t="s">
        <v>8865</v>
      </c>
      <c r="AE61" s="8" t="s">
        <v>1205</v>
      </c>
      <c r="AF61" s="9">
        <v>685</v>
      </c>
      <c r="AG61" s="9">
        <v>83.38</v>
      </c>
      <c r="AH61" s="9">
        <v>2018</v>
      </c>
      <c r="AI61" s="9" t="s">
        <v>112</v>
      </c>
      <c r="AJ61" s="9" t="s">
        <v>113</v>
      </c>
      <c r="AK61" s="9">
        <v>77.33</v>
      </c>
      <c r="AL61" s="9">
        <v>77.344999999999999</v>
      </c>
      <c r="AM61" s="9">
        <v>0</v>
      </c>
      <c r="AN61" s="8" t="s">
        <v>81</v>
      </c>
      <c r="AO61" s="8" t="s">
        <v>81</v>
      </c>
      <c r="AP61" s="13">
        <v>6.69</v>
      </c>
      <c r="AQ61" s="13">
        <v>7.59</v>
      </c>
      <c r="AR61" s="13">
        <v>7.07</v>
      </c>
      <c r="AS61" s="9">
        <v>21.35</v>
      </c>
      <c r="AT61" s="9">
        <v>7.11</v>
      </c>
      <c r="AU61" s="8" t="s">
        <v>114</v>
      </c>
      <c r="AV61" s="9">
        <v>0</v>
      </c>
      <c r="AW61" s="9">
        <v>0</v>
      </c>
      <c r="AX61" s="9" t="s">
        <v>83</v>
      </c>
      <c r="AY61" s="9" t="s">
        <v>83</v>
      </c>
      <c r="AZ61" s="9" t="s">
        <v>83</v>
      </c>
      <c r="BA61" s="9" t="s">
        <v>83</v>
      </c>
      <c r="BB61" s="8" t="s">
        <v>83</v>
      </c>
      <c r="BC61" s="8" t="s">
        <v>84</v>
      </c>
      <c r="BD61" s="8" t="s">
        <v>81</v>
      </c>
      <c r="BE61" s="8" t="s">
        <v>8866</v>
      </c>
      <c r="BF61" s="8" t="s">
        <v>5139</v>
      </c>
      <c r="BG61" s="8" t="s">
        <v>8867</v>
      </c>
      <c r="BH61" s="8" t="s">
        <v>8868</v>
      </c>
      <c r="BI61" s="8" t="s">
        <v>89</v>
      </c>
      <c r="BJ61" s="8" t="s">
        <v>8869</v>
      </c>
      <c r="BK61" s="8" t="s">
        <v>8870</v>
      </c>
      <c r="BL61" s="8" t="s">
        <v>8871</v>
      </c>
      <c r="BM61" s="8" t="s">
        <v>81</v>
      </c>
      <c r="BN61" s="8" t="s">
        <v>8872</v>
      </c>
      <c r="BO61" s="14" t="s">
        <v>8873</v>
      </c>
      <c r="BP61" s="14" t="s">
        <v>8874</v>
      </c>
      <c r="BQ61" s="14" t="s">
        <v>8875</v>
      </c>
      <c r="BR61" s="14" t="s">
        <v>8876</v>
      </c>
      <c r="BS61" s="8" t="s">
        <v>81</v>
      </c>
      <c r="BT61" s="8"/>
      <c r="BU61" s="3"/>
    </row>
    <row r="62" spans="1:73" ht="15.75" thickBot="1">
      <c r="A62" s="7">
        <v>10</v>
      </c>
      <c r="B62" s="7"/>
      <c r="C62" s="9" t="s">
        <v>4140</v>
      </c>
      <c r="D62" s="8" t="s">
        <v>4141</v>
      </c>
      <c r="E62" s="8" t="s">
        <v>11713</v>
      </c>
      <c r="F62" s="9" t="s">
        <v>4108</v>
      </c>
      <c r="G62" s="9">
        <v>20</v>
      </c>
      <c r="H62" s="8" t="s">
        <v>4142</v>
      </c>
      <c r="I62" s="8" t="s">
        <v>73</v>
      </c>
      <c r="J62" s="8" t="s">
        <v>4143</v>
      </c>
      <c r="K62" s="8" t="s">
        <v>4139</v>
      </c>
      <c r="L62" s="9">
        <v>25616960</v>
      </c>
      <c r="M62" s="9">
        <v>918454938293</v>
      </c>
      <c r="N62" s="9" t="s">
        <v>4144</v>
      </c>
      <c r="O62" s="9">
        <v>534626983551</v>
      </c>
      <c r="P62" s="9" t="s">
        <v>81</v>
      </c>
      <c r="Q62" s="9" t="s">
        <v>274</v>
      </c>
      <c r="R62" s="11">
        <v>43282</v>
      </c>
      <c r="S62" s="9">
        <v>2021</v>
      </c>
      <c r="T62" s="8" t="s">
        <v>4145</v>
      </c>
      <c r="U62" s="9">
        <v>431</v>
      </c>
      <c r="V62" s="12">
        <v>86.2</v>
      </c>
      <c r="W62" s="9">
        <v>2015</v>
      </c>
      <c r="X62" s="9" t="s">
        <v>79</v>
      </c>
      <c r="Y62" s="8" t="s">
        <v>81</v>
      </c>
      <c r="Z62" s="9" t="s">
        <v>81</v>
      </c>
      <c r="AA62" s="12" t="s">
        <v>81</v>
      </c>
      <c r="AB62" s="9" t="s">
        <v>81</v>
      </c>
      <c r="AC62" s="9" t="s">
        <v>109</v>
      </c>
      <c r="AD62" s="8" t="s">
        <v>2545</v>
      </c>
      <c r="AE62" s="8" t="s">
        <v>4146</v>
      </c>
      <c r="AF62" s="9">
        <v>782</v>
      </c>
      <c r="AG62" s="9">
        <v>78.2</v>
      </c>
      <c r="AH62" s="9">
        <v>2018</v>
      </c>
      <c r="AI62" s="9" t="s">
        <v>112</v>
      </c>
      <c r="AJ62" s="9" t="s">
        <v>113</v>
      </c>
      <c r="AK62" s="9">
        <v>70.91</v>
      </c>
      <c r="AL62" s="9">
        <v>71.099999999999994</v>
      </c>
      <c r="AM62" s="9">
        <v>0</v>
      </c>
      <c r="AN62" s="8" t="s">
        <v>81</v>
      </c>
      <c r="AO62" s="8" t="s">
        <v>81</v>
      </c>
      <c r="AP62" s="13">
        <v>7</v>
      </c>
      <c r="AQ62" s="13">
        <v>7.04</v>
      </c>
      <c r="AR62" s="13">
        <v>7.19</v>
      </c>
      <c r="AS62" s="9">
        <v>21.23</v>
      </c>
      <c r="AT62" s="9">
        <v>7.07</v>
      </c>
      <c r="AU62" s="8" t="s">
        <v>114</v>
      </c>
      <c r="AV62" s="9">
        <v>0</v>
      </c>
      <c r="AW62" s="9">
        <v>0</v>
      </c>
      <c r="AX62" s="9" t="s">
        <v>83</v>
      </c>
      <c r="AY62" s="9" t="s">
        <v>83</v>
      </c>
      <c r="AZ62" s="9" t="s">
        <v>83</v>
      </c>
      <c r="BA62" s="9" t="s">
        <v>83</v>
      </c>
      <c r="BB62" s="8" t="s">
        <v>83</v>
      </c>
      <c r="BC62" s="8" t="s">
        <v>84</v>
      </c>
      <c r="BD62" s="8" t="s">
        <v>81</v>
      </c>
      <c r="BE62" s="8" t="s">
        <v>4147</v>
      </c>
      <c r="BF62" s="8" t="s">
        <v>187</v>
      </c>
      <c r="BG62" s="8" t="s">
        <v>4148</v>
      </c>
      <c r="BH62" s="8" t="s">
        <v>317</v>
      </c>
      <c r="BI62" s="8" t="s">
        <v>89</v>
      </c>
      <c r="BJ62" s="8" t="s">
        <v>81</v>
      </c>
      <c r="BK62" s="8" t="s">
        <v>4149</v>
      </c>
      <c r="BL62" s="8" t="s">
        <v>4150</v>
      </c>
      <c r="BM62" s="8" t="s">
        <v>538</v>
      </c>
      <c r="BN62" s="8" t="s">
        <v>4151</v>
      </c>
      <c r="BO62" s="14" t="s">
        <v>4152</v>
      </c>
      <c r="BP62" s="14" t="s">
        <v>4153</v>
      </c>
      <c r="BQ62" s="14" t="s">
        <v>4154</v>
      </c>
      <c r="BR62" s="14" t="s">
        <v>4155</v>
      </c>
      <c r="BS62" s="8" t="s">
        <v>81</v>
      </c>
      <c r="BT62" s="8"/>
      <c r="BU62" s="3"/>
    </row>
    <row r="63" spans="1:73" ht="15.75" thickBot="1">
      <c r="A63" s="7">
        <v>11</v>
      </c>
      <c r="B63" s="7"/>
      <c r="C63" s="9" t="s">
        <v>7029</v>
      </c>
      <c r="D63" s="8" t="s">
        <v>7030</v>
      </c>
      <c r="E63" s="8" t="s">
        <v>11713</v>
      </c>
      <c r="F63" s="9" t="s">
        <v>7031</v>
      </c>
      <c r="G63" s="9">
        <v>21</v>
      </c>
      <c r="H63" s="8" t="s">
        <v>7032</v>
      </c>
      <c r="I63" s="8" t="s">
        <v>73</v>
      </c>
      <c r="J63" s="8" t="s">
        <v>7033</v>
      </c>
      <c r="K63" s="8" t="s">
        <v>7028</v>
      </c>
      <c r="L63" s="9">
        <v>9821402110</v>
      </c>
      <c r="M63" s="9">
        <v>9920473110</v>
      </c>
      <c r="N63" s="9" t="s">
        <v>7034</v>
      </c>
      <c r="O63" s="9">
        <v>247254869431</v>
      </c>
      <c r="P63" s="9" t="s">
        <v>7035</v>
      </c>
      <c r="Q63" s="9" t="s">
        <v>274</v>
      </c>
      <c r="R63" s="11">
        <v>43282</v>
      </c>
      <c r="S63" s="9">
        <v>2021</v>
      </c>
      <c r="T63" s="8" t="s">
        <v>7036</v>
      </c>
      <c r="U63" s="9">
        <v>422</v>
      </c>
      <c r="V63" s="12">
        <v>84.4</v>
      </c>
      <c r="W63" s="9">
        <v>2014</v>
      </c>
      <c r="X63" s="9" t="s">
        <v>79</v>
      </c>
      <c r="Y63" s="8" t="s">
        <v>81</v>
      </c>
      <c r="Z63" s="9" t="s">
        <v>81</v>
      </c>
      <c r="AA63" s="12" t="s">
        <v>81</v>
      </c>
      <c r="AB63" s="9" t="s">
        <v>81</v>
      </c>
      <c r="AC63" s="9" t="s">
        <v>109</v>
      </c>
      <c r="AD63" s="8" t="s">
        <v>7037</v>
      </c>
      <c r="AE63" s="8" t="s">
        <v>336</v>
      </c>
      <c r="AF63" s="9">
        <v>926</v>
      </c>
      <c r="AG63" s="9">
        <v>88.19</v>
      </c>
      <c r="AH63" s="9">
        <v>2018</v>
      </c>
      <c r="AI63" s="9" t="s">
        <v>5462</v>
      </c>
      <c r="AJ63" s="9" t="s">
        <v>113</v>
      </c>
      <c r="AK63" s="9">
        <v>70.67</v>
      </c>
      <c r="AL63" s="9">
        <v>74.38</v>
      </c>
      <c r="AM63" s="9">
        <v>0</v>
      </c>
      <c r="AN63" s="8" t="s">
        <v>81</v>
      </c>
      <c r="AO63" s="8" t="s">
        <v>81</v>
      </c>
      <c r="AP63" s="13">
        <v>6.73</v>
      </c>
      <c r="AQ63" s="13">
        <v>7.07</v>
      </c>
      <c r="AR63" s="13">
        <v>7.33</v>
      </c>
      <c r="AS63" s="9">
        <v>21.13</v>
      </c>
      <c r="AT63" s="9">
        <v>7.04</v>
      </c>
      <c r="AU63" s="8" t="s">
        <v>114</v>
      </c>
      <c r="AV63" s="9">
        <v>0</v>
      </c>
      <c r="AW63" s="9">
        <v>0</v>
      </c>
      <c r="AX63" s="9" t="s">
        <v>83</v>
      </c>
      <c r="AY63" s="9" t="s">
        <v>83</v>
      </c>
      <c r="AZ63" s="9" t="s">
        <v>83</v>
      </c>
      <c r="BA63" s="9" t="s">
        <v>83</v>
      </c>
      <c r="BB63" s="8" t="s">
        <v>83</v>
      </c>
      <c r="BC63" s="8" t="s">
        <v>84</v>
      </c>
      <c r="BD63" s="8" t="s">
        <v>81</v>
      </c>
      <c r="BE63" s="8" t="s">
        <v>7038</v>
      </c>
      <c r="BF63" s="8" t="s">
        <v>1005</v>
      </c>
      <c r="BG63" s="8" t="s">
        <v>7039</v>
      </c>
      <c r="BH63" s="8" t="s">
        <v>86</v>
      </c>
      <c r="BI63" s="8" t="s">
        <v>89</v>
      </c>
      <c r="BJ63" s="8" t="s">
        <v>7040</v>
      </c>
      <c r="BK63" s="8" t="s">
        <v>7041</v>
      </c>
      <c r="BL63" s="8" t="s">
        <v>7042</v>
      </c>
      <c r="BM63" s="8" t="s">
        <v>7043</v>
      </c>
      <c r="BN63" s="8" t="s">
        <v>3740</v>
      </c>
      <c r="BO63" s="14" t="s">
        <v>7044</v>
      </c>
      <c r="BP63" s="14" t="s">
        <v>7045</v>
      </c>
      <c r="BQ63" s="14" t="s">
        <v>7046</v>
      </c>
      <c r="BR63" s="14" t="s">
        <v>7047</v>
      </c>
      <c r="BS63" s="8" t="s">
        <v>81</v>
      </c>
      <c r="BT63" s="8"/>
      <c r="BU63" s="3"/>
    </row>
    <row r="64" spans="1:73" ht="15.75" thickBot="1">
      <c r="A64" s="7">
        <v>12</v>
      </c>
      <c r="B64" s="7"/>
      <c r="C64" s="9" t="s">
        <v>4394</v>
      </c>
      <c r="D64" s="8" t="s">
        <v>4395</v>
      </c>
      <c r="E64" s="8" t="s">
        <v>11713</v>
      </c>
      <c r="F64" s="10">
        <v>36412</v>
      </c>
      <c r="G64" s="9">
        <v>21</v>
      </c>
      <c r="H64" s="8" t="s">
        <v>4396</v>
      </c>
      <c r="I64" s="8" t="s">
        <v>591</v>
      </c>
      <c r="J64" s="8" t="s">
        <v>4397</v>
      </c>
      <c r="K64" s="8" t="s">
        <v>4393</v>
      </c>
      <c r="L64" s="9">
        <v>7738182349</v>
      </c>
      <c r="M64" s="9">
        <v>7738182349</v>
      </c>
      <c r="N64" s="9" t="s">
        <v>4398</v>
      </c>
      <c r="O64" s="9">
        <v>343950804914</v>
      </c>
      <c r="P64" s="9" t="s">
        <v>134</v>
      </c>
      <c r="Q64" s="9" t="s">
        <v>274</v>
      </c>
      <c r="R64" s="11">
        <v>43282</v>
      </c>
      <c r="S64" s="9">
        <v>2021</v>
      </c>
      <c r="T64" s="8" t="s">
        <v>4399</v>
      </c>
      <c r="U64" s="9">
        <v>369</v>
      </c>
      <c r="V64" s="12">
        <v>73.8</v>
      </c>
      <c r="W64" s="9">
        <v>2015</v>
      </c>
      <c r="X64" s="9" t="s">
        <v>79</v>
      </c>
      <c r="Y64" s="8" t="s">
        <v>4395</v>
      </c>
      <c r="Z64" s="9" t="s">
        <v>81</v>
      </c>
      <c r="AA64" s="12" t="s">
        <v>81</v>
      </c>
      <c r="AB64" s="9" t="s">
        <v>81</v>
      </c>
      <c r="AC64" s="9" t="s">
        <v>109</v>
      </c>
      <c r="AD64" s="8" t="s">
        <v>4400</v>
      </c>
      <c r="AE64" s="8" t="s">
        <v>336</v>
      </c>
      <c r="AF64" s="9">
        <v>600</v>
      </c>
      <c r="AG64" s="9">
        <v>75</v>
      </c>
      <c r="AH64" s="9">
        <v>2018</v>
      </c>
      <c r="AI64" s="9" t="s">
        <v>112</v>
      </c>
      <c r="AJ64" s="9" t="s">
        <v>113</v>
      </c>
      <c r="AK64" s="9">
        <v>1160</v>
      </c>
      <c r="AL64" s="9">
        <v>72.5</v>
      </c>
      <c r="AM64" s="9">
        <v>2</v>
      </c>
      <c r="AN64" s="8" t="s">
        <v>81</v>
      </c>
      <c r="AO64" s="8" t="s">
        <v>81</v>
      </c>
      <c r="AP64" s="13">
        <v>5.3461540000000003</v>
      </c>
      <c r="AQ64" s="13">
        <v>6.1111110000000002</v>
      </c>
      <c r="AR64" s="13">
        <v>6.6289999999999996</v>
      </c>
      <c r="AS64" s="9">
        <v>18.086265000000001</v>
      </c>
      <c r="AT64" s="9">
        <v>6.0287550000000003</v>
      </c>
      <c r="AU64" s="8" t="s">
        <v>114</v>
      </c>
      <c r="AV64" s="9">
        <v>0</v>
      </c>
      <c r="AW64" s="9">
        <v>2</v>
      </c>
      <c r="AX64" s="9" t="s">
        <v>83</v>
      </c>
      <c r="AY64" s="9" t="s">
        <v>83</v>
      </c>
      <c r="AZ64" s="9" t="s">
        <v>83</v>
      </c>
      <c r="BA64" s="9" t="s">
        <v>83</v>
      </c>
      <c r="BB64" s="8" t="s">
        <v>83</v>
      </c>
      <c r="BC64" s="8" t="s">
        <v>89</v>
      </c>
      <c r="BD64" s="8" t="s">
        <v>4401</v>
      </c>
      <c r="BE64" s="8" t="s">
        <v>4402</v>
      </c>
      <c r="BF64" s="8" t="s">
        <v>86</v>
      </c>
      <c r="BG64" s="8" t="s">
        <v>4403</v>
      </c>
      <c r="BH64" s="8" t="s">
        <v>81</v>
      </c>
      <c r="BI64" s="8" t="s">
        <v>89</v>
      </c>
      <c r="BJ64" s="8" t="s">
        <v>4404</v>
      </c>
      <c r="BK64" s="8" t="s">
        <v>4405</v>
      </c>
      <c r="BL64" s="8" t="s">
        <v>4406</v>
      </c>
      <c r="BM64" s="8" t="s">
        <v>4407</v>
      </c>
      <c r="BN64" s="8" t="s">
        <v>4408</v>
      </c>
      <c r="BO64" s="14" t="s">
        <v>4409</v>
      </c>
      <c r="BP64" s="14" t="s">
        <v>4410</v>
      </c>
      <c r="BQ64" s="14" t="s">
        <v>4411</v>
      </c>
      <c r="BR64" s="14" t="s">
        <v>4412</v>
      </c>
      <c r="BS64" s="8" t="s">
        <v>81</v>
      </c>
      <c r="BT64" s="8"/>
      <c r="BU64" s="3"/>
    </row>
    <row r="65" spans="1:72">
      <c r="A65" s="1127" t="s">
        <v>11708</v>
      </c>
      <c r="B65" s="1127"/>
      <c r="C65" s="1127"/>
      <c r="D65" s="1127"/>
      <c r="E65" s="1127"/>
      <c r="F65" s="1127"/>
      <c r="G65" s="1127"/>
      <c r="H65" s="1127"/>
      <c r="I65" s="1127"/>
      <c r="J65" s="1127"/>
      <c r="K65" s="1127"/>
      <c r="L65" s="1127"/>
      <c r="M65" s="1127"/>
      <c r="N65" s="1127"/>
      <c r="O65" s="1127"/>
      <c r="P65" s="1127"/>
      <c r="Q65" s="1127"/>
      <c r="R65" s="1127"/>
      <c r="S65" s="1127"/>
      <c r="T65" s="1127"/>
      <c r="U65" s="1127"/>
      <c r="V65" s="1127"/>
      <c r="W65" s="1127"/>
      <c r="X65" s="1127"/>
      <c r="Y65" s="1127"/>
      <c r="Z65" s="1127"/>
      <c r="AA65" s="1127"/>
      <c r="AB65" s="1127"/>
      <c r="AC65" s="1127"/>
      <c r="AD65" s="1127"/>
      <c r="AE65" s="1127"/>
      <c r="AF65" s="1127"/>
      <c r="AG65" s="1127"/>
      <c r="AH65" s="1127"/>
      <c r="AI65" s="1127"/>
      <c r="AJ65" s="1127"/>
      <c r="AK65" s="1127"/>
      <c r="AL65" s="1127"/>
      <c r="AM65" s="1127"/>
      <c r="AN65" s="1127"/>
      <c r="AO65" s="1127"/>
      <c r="AP65" s="1127"/>
      <c r="AQ65" s="1127"/>
      <c r="AR65" s="1127"/>
      <c r="AS65" s="1127"/>
      <c r="AT65" s="1127"/>
      <c r="AU65" s="1127"/>
      <c r="AV65" s="1127"/>
      <c r="AW65" s="1127"/>
      <c r="AX65" s="1127"/>
      <c r="AY65" s="1127"/>
      <c r="AZ65" s="1127"/>
      <c r="BA65" s="1127"/>
      <c r="BB65" s="1127"/>
      <c r="BC65" s="1127"/>
      <c r="BD65" s="1127"/>
      <c r="BE65" s="1127"/>
      <c r="BF65" s="1127"/>
      <c r="BG65" s="1127"/>
      <c r="BH65" s="1127"/>
      <c r="BI65" s="1127"/>
      <c r="BJ65" s="1127"/>
      <c r="BK65" s="1127"/>
      <c r="BL65" s="1127"/>
      <c r="BM65" s="1127"/>
      <c r="BN65" s="1127"/>
      <c r="BO65" s="1127"/>
      <c r="BP65" s="1127"/>
      <c r="BQ65" s="1127"/>
      <c r="BR65" s="1127"/>
      <c r="BS65" s="1127"/>
      <c r="BT65" s="1127"/>
    </row>
    <row r="66" spans="1:72">
      <c r="A66" s="1128" t="s">
        <v>11709</v>
      </c>
      <c r="B66" s="1128"/>
      <c r="C66" s="1128"/>
      <c r="D66" s="1128"/>
      <c r="E66" s="1128"/>
      <c r="F66" s="1128"/>
      <c r="G66" s="1128"/>
      <c r="H66" s="1128"/>
      <c r="I66" s="1128"/>
      <c r="J66" s="1128"/>
      <c r="K66" s="1128"/>
      <c r="L66" s="1128"/>
      <c r="M66" s="1128"/>
      <c r="N66" s="1128"/>
      <c r="O66" s="1128"/>
      <c r="P66" s="1128"/>
      <c r="Q66" s="1128"/>
      <c r="R66" s="1128"/>
      <c r="S66" s="1128"/>
      <c r="T66" s="1128"/>
      <c r="U66" s="1128"/>
      <c r="V66" s="1128"/>
      <c r="W66" s="1128"/>
      <c r="X66" s="1128"/>
      <c r="Y66" s="1128"/>
      <c r="Z66" s="1128"/>
      <c r="AA66" s="1128"/>
      <c r="AB66" s="1128"/>
      <c r="AC66" s="1128"/>
      <c r="AD66" s="1128"/>
      <c r="AE66" s="1128"/>
      <c r="AF66" s="1128"/>
      <c r="AG66" s="1128"/>
      <c r="AH66" s="1128"/>
      <c r="AI66" s="1128"/>
      <c r="AJ66" s="1128"/>
      <c r="AK66" s="1128"/>
      <c r="AL66" s="1128"/>
      <c r="AM66" s="1128"/>
      <c r="AN66" s="1128"/>
      <c r="AO66" s="1128"/>
      <c r="AP66" s="1128"/>
      <c r="AQ66" s="1128"/>
      <c r="AR66" s="1128"/>
      <c r="AS66" s="1128"/>
      <c r="AT66" s="1128"/>
      <c r="AU66" s="1128"/>
      <c r="AV66" s="1128"/>
      <c r="AW66" s="1128"/>
      <c r="AX66" s="1128"/>
      <c r="AY66" s="1128"/>
      <c r="AZ66" s="1128"/>
      <c r="BA66" s="1128"/>
      <c r="BB66" s="1128"/>
      <c r="BC66" s="1128"/>
      <c r="BD66" s="1128"/>
      <c r="BE66" s="1128"/>
      <c r="BF66" s="1128"/>
      <c r="BG66" s="1128"/>
      <c r="BH66" s="1128"/>
      <c r="BI66" s="1128"/>
      <c r="BJ66" s="1128"/>
      <c r="BK66" s="1128"/>
      <c r="BL66" s="1128"/>
      <c r="BM66" s="1128"/>
      <c r="BN66" s="1128"/>
      <c r="BO66" s="1128"/>
      <c r="BP66" s="1128"/>
      <c r="BQ66" s="1128"/>
      <c r="BR66" s="1128"/>
      <c r="BS66" s="1128"/>
      <c r="BT66" s="1128"/>
    </row>
  </sheetData>
  <sortState ref="A59:BV69">
    <sortCondition descending="1" ref="AT59:AT69"/>
  </sortState>
  <mergeCells count="2">
    <mergeCell ref="A65:BT65"/>
    <mergeCell ref="A66:BT66"/>
  </mergeCells>
  <hyperlinks>
    <hyperlink ref="BO8" r:id="rId1"/>
    <hyperlink ref="BP8" r:id="rId2"/>
    <hyperlink ref="BQ8" r:id="rId3"/>
    <hyperlink ref="BR8" r:id="rId4"/>
    <hyperlink ref="BO63" r:id="rId5"/>
    <hyperlink ref="BP63" r:id="rId6"/>
    <hyperlink ref="BQ63" r:id="rId7"/>
    <hyperlink ref="BR63" r:id="rId8"/>
    <hyperlink ref="BO55" r:id="rId9"/>
    <hyperlink ref="BP55" r:id="rId10"/>
    <hyperlink ref="BQ55" r:id="rId11"/>
    <hyperlink ref="BR55" r:id="rId12"/>
    <hyperlink ref="BO56" r:id="rId13"/>
    <hyperlink ref="BP56" r:id="rId14"/>
    <hyperlink ref="BQ56" r:id="rId15" display="http://www.facebook.com/kedar.chendavankar"/>
    <hyperlink ref="BR56" r:id="rId16" display="http://www.linkedin.com/in/kedar-chendavankar-415389183"/>
    <hyperlink ref="BO31" r:id="rId17"/>
    <hyperlink ref="BP31" r:id="rId18"/>
    <hyperlink ref="BQ31" r:id="rId19"/>
    <hyperlink ref="BR31" r:id="rId20"/>
    <hyperlink ref="BO60" r:id="rId21"/>
    <hyperlink ref="BP60" r:id="rId22"/>
    <hyperlink ref="BQ60" r:id="rId23"/>
    <hyperlink ref="BR60" r:id="rId24"/>
    <hyperlink ref="BO27" r:id="rId25"/>
    <hyperlink ref="BP27" r:id="rId26"/>
    <hyperlink ref="BQ27" r:id="rId27"/>
    <hyperlink ref="BR27" r:id="rId28" display="http://linkedin.com/in/nitin-giri-863036182"/>
    <hyperlink ref="BO30" r:id="rId29"/>
    <hyperlink ref="BP30" r:id="rId30"/>
    <hyperlink ref="BQ30" r:id="rId31"/>
    <hyperlink ref="BR30" r:id="rId32"/>
    <hyperlink ref="BO54" r:id="rId33"/>
    <hyperlink ref="BP54" r:id="rId34"/>
    <hyperlink ref="BQ54" r:id="rId35"/>
    <hyperlink ref="BR54" r:id="rId36" display="http://www.linkedin.com/in/omkar-vaity-266432190"/>
    <hyperlink ref="BO43" r:id="rId37"/>
    <hyperlink ref="BP43" r:id="rId38"/>
    <hyperlink ref="BQ43" r:id="rId39"/>
    <hyperlink ref="BR43" r:id="rId40"/>
    <hyperlink ref="BO4" r:id="rId41"/>
    <hyperlink ref="BP4" r:id="rId42"/>
    <hyperlink ref="BQ4" r:id="rId43"/>
    <hyperlink ref="BR4" r:id="rId44"/>
    <hyperlink ref="BO9" r:id="rId45"/>
    <hyperlink ref="BP9" r:id="rId46"/>
    <hyperlink ref="BQ9" r:id="rId47"/>
    <hyperlink ref="BR9" r:id="rId48"/>
    <hyperlink ref="BO59" r:id="rId49"/>
    <hyperlink ref="BP59" r:id="rId50"/>
    <hyperlink ref="BQ59" r:id="rId51"/>
    <hyperlink ref="BR59" r:id="rId52"/>
    <hyperlink ref="BO61" r:id="rId53"/>
    <hyperlink ref="BP61" r:id="rId54"/>
    <hyperlink ref="BQ61" r:id="rId55"/>
    <hyperlink ref="BR61" r:id="rId56"/>
    <hyperlink ref="BO7" r:id="rId57"/>
    <hyperlink ref="BP7" r:id="rId58"/>
    <hyperlink ref="BQ7" r:id="rId59"/>
    <hyperlink ref="BR7" r:id="rId60"/>
    <hyperlink ref="BO35" r:id="rId61"/>
    <hyperlink ref="BP35" r:id="rId62"/>
    <hyperlink ref="BQ35" r:id="rId63"/>
    <hyperlink ref="BR35" r:id="rId64"/>
    <hyperlink ref="BO22" r:id="rId65"/>
    <hyperlink ref="BP22" r:id="rId66"/>
    <hyperlink ref="BQ22" r:id="rId67"/>
    <hyperlink ref="BR22" r:id="rId68"/>
    <hyperlink ref="BO37" r:id="rId69"/>
    <hyperlink ref="BP37" r:id="rId70"/>
    <hyperlink ref="BQ37" r:id="rId71" display="https://www.facebook.com/girish.karkera.948"/>
    <hyperlink ref="BR37" r:id="rId72"/>
    <hyperlink ref="BO58" r:id="rId73"/>
    <hyperlink ref="BP58" r:id="rId74"/>
    <hyperlink ref="BQ58" r:id="rId75"/>
    <hyperlink ref="BR58" r:id="rId76"/>
    <hyperlink ref="BO42" r:id="rId77"/>
    <hyperlink ref="BP42" r:id="rId78"/>
    <hyperlink ref="BQ42" r:id="rId79"/>
    <hyperlink ref="BR42" r:id="rId80"/>
    <hyperlink ref="BO2" r:id="rId81"/>
    <hyperlink ref="BP2" r:id="rId82"/>
    <hyperlink ref="BQ2" r:id="rId83"/>
    <hyperlink ref="BR2" r:id="rId84"/>
    <hyperlink ref="BO12" r:id="rId85"/>
    <hyperlink ref="BP12" r:id="rId86"/>
    <hyperlink ref="BR12" r:id="rId87"/>
    <hyperlink ref="BO53" r:id="rId88"/>
    <hyperlink ref="BP53" r:id="rId89"/>
    <hyperlink ref="BQ53" r:id="rId90"/>
    <hyperlink ref="BR53" r:id="rId91"/>
    <hyperlink ref="BO19" r:id="rId92"/>
    <hyperlink ref="BP19" r:id="rId93"/>
    <hyperlink ref="BQ19" r:id="rId94"/>
    <hyperlink ref="BR19" r:id="rId95"/>
    <hyperlink ref="BO38" r:id="rId96"/>
    <hyperlink ref="BP38" r:id="rId97"/>
    <hyperlink ref="BQ38" r:id="rId98"/>
    <hyperlink ref="BR38" r:id="rId99"/>
    <hyperlink ref="BO18" r:id="rId100"/>
    <hyperlink ref="BP18" r:id="rId101"/>
    <hyperlink ref="BQ18" r:id="rId102" display="http://facebook.com/iamkrutik"/>
    <hyperlink ref="BR18" r:id="rId103" display="http://linkedin.com/in/krutikchaudhari"/>
    <hyperlink ref="BO29" r:id="rId104"/>
    <hyperlink ref="BP29" r:id="rId105"/>
    <hyperlink ref="BQ29" r:id="rId106"/>
    <hyperlink ref="BR29" r:id="rId107" display="http://www.linkedin.com/in/sagarika-shinde-47a5881b2"/>
    <hyperlink ref="BO23" r:id="rId108"/>
    <hyperlink ref="BP23" r:id="rId109"/>
    <hyperlink ref="BQ23" r:id="rId110"/>
    <hyperlink ref="BR23" r:id="rId111"/>
    <hyperlink ref="BO3" r:id="rId112"/>
    <hyperlink ref="BP3" r:id="rId113"/>
    <hyperlink ref="BQ3" r:id="rId114"/>
    <hyperlink ref="BR3" r:id="rId115"/>
    <hyperlink ref="BO25" r:id="rId116"/>
    <hyperlink ref="BP25" r:id="rId117"/>
    <hyperlink ref="BQ25" r:id="rId118"/>
    <hyperlink ref="BR25" r:id="rId119"/>
    <hyperlink ref="BO14" r:id="rId120"/>
    <hyperlink ref="BP14" r:id="rId121"/>
    <hyperlink ref="BR14" r:id="rId122"/>
    <hyperlink ref="BO48" r:id="rId123"/>
    <hyperlink ref="BP48" r:id="rId124"/>
    <hyperlink ref="BQ48" r:id="rId125"/>
    <hyperlink ref="BR48" r:id="rId126" display="http://www.linkedin.com/in/rasika-r-rajadhyaksha"/>
    <hyperlink ref="BO57" r:id="rId127"/>
    <hyperlink ref="BP57" r:id="rId128"/>
    <hyperlink ref="BQ57" r:id="rId129"/>
    <hyperlink ref="BR57" r:id="rId130"/>
    <hyperlink ref="BO13" r:id="rId131"/>
    <hyperlink ref="BP13" r:id="rId132"/>
    <hyperlink ref="BQ13" r:id="rId133"/>
    <hyperlink ref="BR13" r:id="rId134"/>
    <hyperlink ref="BO34" r:id="rId135"/>
    <hyperlink ref="BP34" r:id="rId136"/>
    <hyperlink ref="BQ34" r:id="rId137"/>
    <hyperlink ref="BR34" r:id="rId138"/>
    <hyperlink ref="BO39" r:id="rId139"/>
    <hyperlink ref="BP39" r:id="rId140"/>
    <hyperlink ref="BQ39" r:id="rId141"/>
    <hyperlink ref="BR39" r:id="rId142"/>
    <hyperlink ref="BO36" r:id="rId143"/>
    <hyperlink ref="BP36" r:id="rId144"/>
    <hyperlink ref="BQ36" r:id="rId145"/>
    <hyperlink ref="BR36" r:id="rId146"/>
    <hyperlink ref="BO17" r:id="rId147"/>
    <hyperlink ref="BP17" r:id="rId148"/>
    <hyperlink ref="BQ17" r:id="rId149"/>
    <hyperlink ref="BR17" r:id="rId150" display="http://www.linkedin.com/in/snehal-chitalkar-445968193/"/>
    <hyperlink ref="BO5" r:id="rId151"/>
    <hyperlink ref="BP5" r:id="rId152"/>
    <hyperlink ref="BQ5" r:id="rId153"/>
    <hyperlink ref="BR5" r:id="rId154"/>
    <hyperlink ref="BO40" r:id="rId155"/>
    <hyperlink ref="BP40" r:id="rId156"/>
    <hyperlink ref="BQ40" r:id="rId157"/>
    <hyperlink ref="BR40" r:id="rId158"/>
    <hyperlink ref="BO11" r:id="rId159"/>
    <hyperlink ref="BP11" r:id="rId160"/>
    <hyperlink ref="BQ11" r:id="rId161"/>
    <hyperlink ref="BR11" r:id="rId162"/>
    <hyperlink ref="BO26" r:id="rId163"/>
    <hyperlink ref="BP26" r:id="rId164"/>
    <hyperlink ref="BQ26" r:id="rId165"/>
    <hyperlink ref="BR26" r:id="rId166"/>
    <hyperlink ref="BO15" r:id="rId167"/>
    <hyperlink ref="BP15" r:id="rId168"/>
    <hyperlink ref="BQ15" r:id="rId169"/>
    <hyperlink ref="BR15" r:id="rId170"/>
    <hyperlink ref="BO41" r:id="rId171"/>
    <hyperlink ref="BP41" r:id="rId172"/>
    <hyperlink ref="BQ41" r:id="rId173"/>
    <hyperlink ref="BR41" r:id="rId174"/>
    <hyperlink ref="BO20" r:id="rId175"/>
    <hyperlink ref="BP20" r:id="rId176"/>
    <hyperlink ref="BQ20" r:id="rId177"/>
    <hyperlink ref="BR20" r:id="rId178" display="http://linkedin.com/in/samruddhi-gawande-32586819b"/>
    <hyperlink ref="BO51" r:id="rId179"/>
    <hyperlink ref="BP51" r:id="rId180"/>
    <hyperlink ref="BQ51" r:id="rId181"/>
    <hyperlink ref="BR51" r:id="rId182"/>
    <hyperlink ref="BO46" r:id="rId183"/>
    <hyperlink ref="BP46" r:id="rId184"/>
    <hyperlink ref="BQ46" r:id="rId185"/>
    <hyperlink ref="BR46" r:id="rId186"/>
    <hyperlink ref="BO62" r:id="rId187"/>
    <hyperlink ref="BP62" r:id="rId188"/>
    <hyperlink ref="BQ62" r:id="rId189"/>
    <hyperlink ref="BR62" r:id="rId190"/>
    <hyperlink ref="BO33" r:id="rId191"/>
    <hyperlink ref="BP33" r:id="rId192"/>
    <hyperlink ref="BQ33" r:id="rId193" display="http://www.facebook.com/yash.wairagade"/>
    <hyperlink ref="BR33" r:id="rId194" display="http://www.linkedin.com/in/yash-wairagade"/>
    <hyperlink ref="BO16" r:id="rId195"/>
    <hyperlink ref="BP16" r:id="rId196"/>
    <hyperlink ref="BQ16" r:id="rId197"/>
    <hyperlink ref="BR16" r:id="rId198"/>
    <hyperlink ref="BO47" r:id="rId199"/>
    <hyperlink ref="BP47" r:id="rId200"/>
    <hyperlink ref="BQ47" r:id="rId201"/>
    <hyperlink ref="BR47" r:id="rId202"/>
    <hyperlink ref="BO10" r:id="rId203"/>
    <hyperlink ref="BP10" r:id="rId204"/>
    <hyperlink ref="BQ10" r:id="rId205"/>
    <hyperlink ref="BR10" r:id="rId206"/>
    <hyperlink ref="BO49" r:id="rId207"/>
    <hyperlink ref="BP49" r:id="rId208"/>
    <hyperlink ref="BR49" r:id="rId209"/>
    <hyperlink ref="BO6" r:id="rId210"/>
    <hyperlink ref="BP6" r:id="rId211"/>
    <hyperlink ref="BQ6" r:id="rId212"/>
    <hyperlink ref="BO52" r:id="rId213"/>
    <hyperlink ref="BP52" r:id="rId214"/>
    <hyperlink ref="BQ52" r:id="rId215"/>
    <hyperlink ref="BR52" r:id="rId216" display="http://www.linkedin.com/in/raunak-singh-28b66b1b2"/>
    <hyperlink ref="BO32" r:id="rId217"/>
    <hyperlink ref="BP32" r:id="rId218"/>
    <hyperlink ref="BQ32" r:id="rId219"/>
    <hyperlink ref="BR32" r:id="rId220"/>
    <hyperlink ref="BO21" r:id="rId221"/>
    <hyperlink ref="BP21" r:id="rId222"/>
    <hyperlink ref="BQ21" r:id="rId223"/>
    <hyperlink ref="BR21" r:id="rId224"/>
    <hyperlink ref="BO50" r:id="rId225"/>
    <hyperlink ref="BP50" r:id="rId226"/>
    <hyperlink ref="BQ50" r:id="rId227" display="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69%26loc_interest_ms%3D%26feeditemid%3D%26param1%3D%26param2%3D&amp;gclid=CjwKCAjwjLD4BRAiEiwAg5NBFlycAEL7FD209GVW9RlkltqnktdJ_K6ngpGK9jl64AwKRc8qM-rX0xoCgnUQAvD_BwE"/>
    <hyperlink ref="BR50" r:id="rId228"/>
    <hyperlink ref="J44" r:id="rId229" display="http://adithya.thirumalai.vit.edu.in/"/>
    <hyperlink ref="BO44" r:id="rId230"/>
    <hyperlink ref="BP44" r:id="rId231"/>
    <hyperlink ref="BQ44" r:id="rId232"/>
    <hyperlink ref="BR44" r:id="rId233"/>
    <hyperlink ref="BO45" r:id="rId234"/>
    <hyperlink ref="BP45" r:id="rId235"/>
    <hyperlink ref="BR45" r:id="rId236"/>
    <hyperlink ref="BO28" r:id="rId237"/>
    <hyperlink ref="BP28" r:id="rId238"/>
    <hyperlink ref="BR28" r:id="rId239"/>
    <hyperlink ref="BO24" r:id="rId240"/>
    <hyperlink ref="BP24" r:id="rId241"/>
    <hyperlink ref="BR24" r:id="rId242"/>
    <hyperlink ref="BO64" r:id="rId243"/>
    <hyperlink ref="BP64" r:id="rId244"/>
    <hyperlink ref="BQ64" r:id="rId245"/>
    <hyperlink ref="BR64" r:id="rId246"/>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U59"/>
  <sheetViews>
    <sheetView topLeftCell="BQ20" workbookViewId="0">
      <selection activeCell="BR32" sqref="BR32"/>
    </sheetView>
  </sheetViews>
  <sheetFormatPr defaultRowHeight="15"/>
  <cols>
    <col min="1" max="1" width="6.85546875" bestFit="1" customWidth="1"/>
    <col min="2" max="2" width="31.5703125" customWidth="1"/>
    <col min="3" max="3" width="12.85546875" bestFit="1" customWidth="1"/>
    <col min="4" max="4" width="34" bestFit="1" customWidth="1"/>
    <col min="5" max="5" width="53.140625" bestFit="1" customWidth="1"/>
    <col min="6" max="6" width="15.28515625" bestFit="1" customWidth="1"/>
    <col min="7" max="7" width="4.85546875" bestFit="1" customWidth="1"/>
    <col min="8" max="8" width="112.7109375" bestFit="1" customWidth="1"/>
    <col min="9" max="9" width="110.5703125" bestFit="1" customWidth="1"/>
    <col min="10" max="10" width="28.85546875" bestFit="1" customWidth="1"/>
    <col min="11" max="11" width="32.5703125" customWidth="1"/>
    <col min="12" max="12" width="42.7109375" bestFit="1" customWidth="1"/>
    <col min="13" max="13" width="27.85546875" bestFit="1" customWidth="1"/>
    <col min="14" max="14" width="14.5703125" bestFit="1" customWidth="1"/>
    <col min="15" max="15" width="18.5703125" bestFit="1" customWidth="1"/>
    <col min="16" max="16" width="23.140625" bestFit="1" customWidth="1"/>
    <col min="17" max="17" width="8.7109375" bestFit="1" customWidth="1"/>
    <col min="18" max="18" width="25.85546875" bestFit="1" customWidth="1"/>
    <col min="19" max="19" width="22.28515625" bestFit="1" customWidth="1"/>
    <col min="20" max="20" width="47.85546875" bestFit="1" customWidth="1"/>
    <col min="21" max="21" width="12.140625" bestFit="1" customWidth="1"/>
    <col min="22" max="22" width="6.85546875" bestFit="1" customWidth="1"/>
    <col min="23" max="23" width="22.85546875" bestFit="1" customWidth="1"/>
    <col min="24" max="24" width="74.7109375" bestFit="1" customWidth="1"/>
    <col min="25" max="25" width="54" bestFit="1" customWidth="1"/>
    <col min="26" max="26" width="12.140625" bestFit="1" customWidth="1"/>
    <col min="27" max="27" width="54.5703125" bestFit="1" customWidth="1"/>
    <col min="28" max="28" width="22.85546875" bestFit="1" customWidth="1"/>
    <col min="29" max="29" width="29.28515625" bestFit="1" customWidth="1"/>
    <col min="30" max="30" width="51.28515625" bestFit="1" customWidth="1"/>
    <col min="31" max="31" width="55.2851562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0" width="14.85546875" bestFit="1" customWidth="1"/>
    <col min="41" max="41" width="54.5703125" bestFit="1" customWidth="1"/>
    <col min="42" max="42" width="22.85546875" bestFit="1" customWidth="1"/>
    <col min="43" max="43" width="18.140625" bestFit="1" customWidth="1"/>
    <col min="44" max="44" width="34" bestFit="1" customWidth="1"/>
    <col min="45" max="45" width="51.5703125" bestFit="1" customWidth="1"/>
    <col min="46" max="46" width="32.285156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28.7109375" bestFit="1" customWidth="1"/>
    <col min="58" max="58" width="31" bestFit="1" customWidth="1"/>
    <col min="59" max="59" width="30.5703125" bestFit="1" customWidth="1"/>
    <col min="60" max="60" width="51.5703125" bestFit="1" customWidth="1"/>
    <col min="61" max="61" width="38.7109375" bestFit="1" customWidth="1"/>
    <col min="62" max="62" width="255.7109375" bestFit="1" customWidth="1"/>
    <col min="63" max="63" width="160.5703125" bestFit="1" customWidth="1"/>
    <col min="64" max="65" width="255.7109375" bestFit="1" customWidth="1"/>
    <col min="66" max="66" width="85.140625" bestFit="1" customWidth="1"/>
    <col min="67" max="67" width="73.28515625" bestFit="1" customWidth="1"/>
    <col min="68" max="68" width="84.7109375" bestFit="1" customWidth="1"/>
    <col min="69" max="69" width="62.85546875" bestFit="1" customWidth="1"/>
    <col min="70" max="70" width="57.85546875" bestFit="1" customWidth="1"/>
    <col min="71" max="71" width="228.28515625" bestFit="1" customWidth="1"/>
    <col min="72" max="72" width="14.85546875" bestFit="1" customWidth="1"/>
    <col min="73" max="73" width="23.28515625" bestFit="1" customWidth="1"/>
    <col min="74" max="74" width="16.5703125" bestFit="1" customWidth="1"/>
    <col min="75" max="75" width="23.85546875" bestFit="1" customWidth="1"/>
    <col min="76" max="76" width="38.7109375" bestFit="1" customWidth="1"/>
    <col min="77" max="77" width="34.28515625" bestFit="1" customWidth="1"/>
    <col min="78" max="78" width="44.5703125" bestFit="1" customWidth="1"/>
    <col min="81" max="81" width="22.140625" bestFit="1" customWidth="1"/>
    <col min="82" max="82" width="44.7109375" bestFit="1" customWidth="1"/>
    <col min="85" max="85" width="28.42578125" bestFit="1" customWidth="1"/>
    <col min="86" max="86" width="31.140625" bestFit="1" customWidth="1"/>
  </cols>
  <sheetData>
    <row r="1" spans="1:73">
      <c r="A1" s="55" t="s">
        <v>11704</v>
      </c>
      <c r="B1" s="380" t="s">
        <v>11711</v>
      </c>
      <c r="C1" s="380" t="s">
        <v>0</v>
      </c>
      <c r="D1" s="380" t="s">
        <v>1</v>
      </c>
      <c r="E1" s="380"/>
      <c r="F1" s="380" t="s">
        <v>2</v>
      </c>
      <c r="G1" s="380" t="s">
        <v>3</v>
      </c>
      <c r="H1" s="380" t="s">
        <v>4</v>
      </c>
      <c r="I1" s="381" t="s">
        <v>5</v>
      </c>
      <c r="J1" s="381" t="s">
        <v>6</v>
      </c>
      <c r="K1" s="381" t="s">
        <v>7</v>
      </c>
      <c r="L1" s="380" t="s">
        <v>8</v>
      </c>
      <c r="M1" s="380" t="s">
        <v>9</v>
      </c>
      <c r="N1" s="380" t="s">
        <v>10</v>
      </c>
      <c r="O1" s="380" t="s">
        <v>11</v>
      </c>
      <c r="P1" s="380" t="s">
        <v>12</v>
      </c>
      <c r="Q1" s="380" t="s">
        <v>13</v>
      </c>
      <c r="R1" s="380" t="s">
        <v>14</v>
      </c>
      <c r="S1" s="380" t="s">
        <v>15</v>
      </c>
      <c r="T1" s="381" t="s">
        <v>16</v>
      </c>
      <c r="U1" s="380" t="s">
        <v>17</v>
      </c>
      <c r="V1" s="380" t="s">
        <v>18</v>
      </c>
      <c r="W1" s="380" t="s">
        <v>19</v>
      </c>
      <c r="X1" s="380" t="s">
        <v>20</v>
      </c>
      <c r="Y1" s="381" t="s">
        <v>21</v>
      </c>
      <c r="Z1" s="380" t="s">
        <v>22</v>
      </c>
      <c r="AA1" s="380" t="s">
        <v>23</v>
      </c>
      <c r="AB1" s="380" t="s">
        <v>24</v>
      </c>
      <c r="AC1" s="380" t="s">
        <v>25</v>
      </c>
      <c r="AD1" s="381" t="s">
        <v>26</v>
      </c>
      <c r="AE1" s="381" t="s">
        <v>27</v>
      </c>
      <c r="AF1" s="380" t="s">
        <v>28</v>
      </c>
      <c r="AG1" s="380" t="s">
        <v>29</v>
      </c>
      <c r="AH1" s="380" t="s">
        <v>30</v>
      </c>
      <c r="AI1" s="380" t="s">
        <v>31</v>
      </c>
      <c r="AJ1" s="380" t="s">
        <v>32</v>
      </c>
      <c r="AK1" s="380" t="s">
        <v>33</v>
      </c>
      <c r="AL1" s="380" t="s">
        <v>34</v>
      </c>
      <c r="AM1" s="380" t="s">
        <v>35</v>
      </c>
      <c r="AN1" s="381" t="s">
        <v>36</v>
      </c>
      <c r="AO1" s="381" t="s">
        <v>37</v>
      </c>
      <c r="AP1" s="381" t="s">
        <v>38</v>
      </c>
      <c r="AQ1" s="381" t="s">
        <v>39</v>
      </c>
      <c r="AR1" s="381" t="s">
        <v>40</v>
      </c>
      <c r="AS1" s="380" t="s">
        <v>41</v>
      </c>
      <c r="AT1" s="380" t="s">
        <v>42</v>
      </c>
      <c r="AU1" s="381" t="s">
        <v>43</v>
      </c>
      <c r="AV1" s="380" t="s">
        <v>44</v>
      </c>
      <c r="AW1" s="380" t="s">
        <v>45</v>
      </c>
      <c r="AX1" s="380" t="s">
        <v>46</v>
      </c>
      <c r="AY1" s="380" t="s">
        <v>47</v>
      </c>
      <c r="AZ1" s="380" t="s">
        <v>48</v>
      </c>
      <c r="BA1" s="380" t="s">
        <v>49</v>
      </c>
      <c r="BB1" s="381" t="s">
        <v>50</v>
      </c>
      <c r="BC1" s="381" t="s">
        <v>51</v>
      </c>
      <c r="BD1" s="381" t="s">
        <v>52</v>
      </c>
      <c r="BE1" s="381" t="s">
        <v>53</v>
      </c>
      <c r="BF1" s="381" t="s">
        <v>54</v>
      </c>
      <c r="BG1" s="381" t="s">
        <v>55</v>
      </c>
      <c r="BH1" s="381" t="s">
        <v>56</v>
      </c>
      <c r="BI1" s="381" t="s">
        <v>57</v>
      </c>
      <c r="BJ1" s="381" t="s">
        <v>58</v>
      </c>
      <c r="BK1" s="381" t="s">
        <v>59</v>
      </c>
      <c r="BL1" s="381" t="s">
        <v>60</v>
      </c>
      <c r="BM1" s="381" t="s">
        <v>61</v>
      </c>
      <c r="BN1" s="381" t="s">
        <v>62</v>
      </c>
      <c r="BO1" s="381" t="s">
        <v>63</v>
      </c>
      <c r="BP1" s="381" t="s">
        <v>64</v>
      </c>
      <c r="BQ1" s="381" t="s">
        <v>65</v>
      </c>
      <c r="BR1" s="381" t="s">
        <v>66</v>
      </c>
      <c r="BS1" s="381" t="s">
        <v>67</v>
      </c>
      <c r="BT1" s="381" t="s">
        <v>68</v>
      </c>
      <c r="BU1" s="379"/>
    </row>
    <row r="2" spans="1:73">
      <c r="A2" s="1129" t="s">
        <v>11707</v>
      </c>
      <c r="B2" s="1129"/>
      <c r="C2" s="1129"/>
      <c r="D2" s="1129"/>
      <c r="E2" s="1129"/>
      <c r="F2" s="1129"/>
      <c r="G2" s="1129"/>
      <c r="H2" s="1129"/>
      <c r="I2" s="1129"/>
      <c r="J2" s="1129"/>
      <c r="K2" s="1129"/>
      <c r="L2" s="1129"/>
      <c r="M2" s="1129"/>
      <c r="N2" s="1129"/>
      <c r="O2" s="1129"/>
      <c r="P2" s="1129"/>
      <c r="Q2" s="1129"/>
      <c r="R2" s="1129"/>
      <c r="S2" s="1129"/>
      <c r="T2" s="1129"/>
      <c r="U2" s="1129"/>
      <c r="V2" s="1129"/>
      <c r="W2" s="1129"/>
      <c r="X2" s="1129"/>
      <c r="Y2" s="1129"/>
      <c r="Z2" s="1129"/>
      <c r="AA2" s="1129"/>
      <c r="AB2" s="1129"/>
      <c r="AC2" s="1129"/>
      <c r="AD2" s="1129"/>
      <c r="AE2" s="1129"/>
      <c r="AF2" s="1129"/>
      <c r="AG2" s="1129"/>
      <c r="AH2" s="1129"/>
      <c r="AI2" s="1129"/>
      <c r="AJ2" s="1129"/>
      <c r="AK2" s="1129"/>
      <c r="AL2" s="1129"/>
      <c r="AM2" s="1129"/>
      <c r="AN2" s="1129"/>
      <c r="AO2" s="1129"/>
      <c r="AP2" s="1129"/>
      <c r="AQ2" s="1129"/>
      <c r="AR2" s="1129"/>
      <c r="AS2" s="1129"/>
      <c r="AT2" s="1129"/>
      <c r="AU2" s="1129"/>
      <c r="AV2" s="1129"/>
      <c r="AW2" s="1129"/>
      <c r="AX2" s="1129"/>
      <c r="AY2" s="1129"/>
      <c r="AZ2" s="1129"/>
      <c r="BA2" s="1129"/>
      <c r="BB2" s="1129"/>
      <c r="BC2" s="1129"/>
      <c r="BD2" s="1129"/>
      <c r="BE2" s="1129"/>
      <c r="BF2" s="1129"/>
      <c r="BG2" s="1129"/>
      <c r="BH2" s="1129"/>
      <c r="BI2" s="1129"/>
      <c r="BJ2" s="1129"/>
      <c r="BK2" s="1129"/>
      <c r="BL2" s="1129"/>
      <c r="BM2" s="1129"/>
      <c r="BN2" s="1129"/>
      <c r="BO2" s="1129"/>
      <c r="BP2" s="1129"/>
      <c r="BQ2" s="1129"/>
      <c r="BR2" s="1129"/>
      <c r="BS2" s="1129"/>
      <c r="BT2" s="1129"/>
      <c r="BU2" s="379"/>
    </row>
    <row r="3" spans="1:73">
      <c r="A3" s="55">
        <v>1</v>
      </c>
      <c r="B3" s="55"/>
      <c r="C3" s="322" t="s">
        <v>4549</v>
      </c>
      <c r="D3" s="56" t="s">
        <v>4550</v>
      </c>
      <c r="E3" s="56" t="s">
        <v>11716</v>
      </c>
      <c r="F3" s="322" t="s">
        <v>4551</v>
      </c>
      <c r="G3" s="322">
        <v>20</v>
      </c>
      <c r="H3" s="56" t="s">
        <v>4552</v>
      </c>
      <c r="I3" s="56" t="s">
        <v>73</v>
      </c>
      <c r="J3" s="56" t="s">
        <v>4553</v>
      </c>
      <c r="K3" s="56" t="s">
        <v>4548</v>
      </c>
      <c r="L3" s="322">
        <v>8087727053</v>
      </c>
      <c r="M3" s="322">
        <v>8087727053</v>
      </c>
      <c r="N3" s="322" t="s">
        <v>134</v>
      </c>
      <c r="O3" s="322" t="s">
        <v>4554</v>
      </c>
      <c r="P3" s="322" t="s">
        <v>134</v>
      </c>
      <c r="Q3" s="322" t="s">
        <v>226</v>
      </c>
      <c r="R3" s="342">
        <v>43282</v>
      </c>
      <c r="S3" s="322">
        <v>2021</v>
      </c>
      <c r="T3" s="56" t="s">
        <v>4555</v>
      </c>
      <c r="U3" s="322">
        <v>383</v>
      </c>
      <c r="V3" s="343">
        <v>76.599999999999994</v>
      </c>
      <c r="W3" s="322">
        <v>2015</v>
      </c>
      <c r="X3" s="322" t="s">
        <v>79</v>
      </c>
      <c r="Y3" s="56" t="s">
        <v>81</v>
      </c>
      <c r="Z3" s="322" t="s">
        <v>81</v>
      </c>
      <c r="AA3" s="343" t="s">
        <v>81</v>
      </c>
      <c r="AB3" s="322" t="s">
        <v>81</v>
      </c>
      <c r="AC3" s="322" t="s">
        <v>109</v>
      </c>
      <c r="AD3" s="56" t="s">
        <v>4556</v>
      </c>
      <c r="AE3" s="56" t="s">
        <v>336</v>
      </c>
      <c r="AF3" s="322">
        <v>1413</v>
      </c>
      <c r="AG3" s="322">
        <v>83.12</v>
      </c>
      <c r="AH3" s="322">
        <v>2018</v>
      </c>
      <c r="AI3" s="322" t="s">
        <v>112</v>
      </c>
      <c r="AJ3" s="322" t="s">
        <v>113</v>
      </c>
      <c r="AK3" s="322">
        <v>78.319999999999993</v>
      </c>
      <c r="AL3" s="322">
        <v>78.19</v>
      </c>
      <c r="AM3" s="322">
        <v>0</v>
      </c>
      <c r="AN3" s="56" t="s">
        <v>81</v>
      </c>
      <c r="AO3" s="56" t="s">
        <v>81</v>
      </c>
      <c r="AP3" s="344">
        <v>8.6199999999999992</v>
      </c>
      <c r="AQ3" s="344">
        <v>9.41</v>
      </c>
      <c r="AR3" s="344">
        <v>9.51</v>
      </c>
      <c r="AS3" s="322">
        <v>37.56</v>
      </c>
      <c r="AT3" s="322">
        <v>9.3800000000000008</v>
      </c>
      <c r="AU3" s="56" t="s">
        <v>338</v>
      </c>
      <c r="AV3" s="322">
        <v>0</v>
      </c>
      <c r="AW3" s="322">
        <v>0</v>
      </c>
      <c r="AX3" s="322" t="s">
        <v>83</v>
      </c>
      <c r="AY3" s="322" t="s">
        <v>83</v>
      </c>
      <c r="AZ3" s="322" t="s">
        <v>83</v>
      </c>
      <c r="BA3" s="322" t="s">
        <v>83</v>
      </c>
      <c r="BB3" s="56" t="s">
        <v>83</v>
      </c>
      <c r="BC3" s="56" t="s">
        <v>84</v>
      </c>
      <c r="BD3" s="56" t="s">
        <v>81</v>
      </c>
      <c r="BE3" s="56" t="s">
        <v>4557</v>
      </c>
      <c r="BF3" s="56" t="s">
        <v>1327</v>
      </c>
      <c r="BG3" s="56" t="s">
        <v>4558</v>
      </c>
      <c r="BH3" s="56" t="s">
        <v>88</v>
      </c>
      <c r="BI3" s="56" t="s">
        <v>89</v>
      </c>
      <c r="BJ3" s="56" t="s">
        <v>4559</v>
      </c>
      <c r="BK3" s="56" t="s">
        <v>4560</v>
      </c>
      <c r="BL3" s="56" t="s">
        <v>4561</v>
      </c>
      <c r="BM3" s="56" t="s">
        <v>81</v>
      </c>
      <c r="BN3" s="56" t="s">
        <v>4562</v>
      </c>
      <c r="BO3" s="345" t="s">
        <v>4563</v>
      </c>
      <c r="BP3" s="345" t="s">
        <v>4564</v>
      </c>
      <c r="BQ3" s="345" t="s">
        <v>4565</v>
      </c>
      <c r="BR3" s="345" t="s">
        <v>4566</v>
      </c>
      <c r="BS3" s="56" t="s">
        <v>81</v>
      </c>
      <c r="BT3" s="344">
        <v>10</v>
      </c>
      <c r="BU3" s="173"/>
    </row>
    <row r="4" spans="1:73">
      <c r="A4" s="55">
        <v>2</v>
      </c>
      <c r="B4" s="55"/>
      <c r="C4" s="322" t="s">
        <v>3444</v>
      </c>
      <c r="D4" s="56" t="s">
        <v>3445</v>
      </c>
      <c r="E4" s="56" t="s">
        <v>11716</v>
      </c>
      <c r="F4" s="378">
        <v>36254</v>
      </c>
      <c r="G4" s="322">
        <v>21</v>
      </c>
      <c r="H4" s="56" t="s">
        <v>3446</v>
      </c>
      <c r="I4" s="56" t="s">
        <v>73</v>
      </c>
      <c r="J4" s="56" t="s">
        <v>3447</v>
      </c>
      <c r="K4" s="56" t="s">
        <v>3443</v>
      </c>
      <c r="L4" s="322">
        <v>9699056689</v>
      </c>
      <c r="M4" s="322">
        <v>9699056689</v>
      </c>
      <c r="N4" s="322" t="s">
        <v>3448</v>
      </c>
      <c r="O4" s="322">
        <v>240745038831</v>
      </c>
      <c r="P4" s="322" t="s">
        <v>134</v>
      </c>
      <c r="Q4" s="322" t="s">
        <v>226</v>
      </c>
      <c r="R4" s="342">
        <v>43282</v>
      </c>
      <c r="S4" s="322">
        <v>2021</v>
      </c>
      <c r="T4" s="56" t="s">
        <v>3449</v>
      </c>
      <c r="U4" s="322">
        <v>446</v>
      </c>
      <c r="V4" s="343">
        <v>89.2</v>
      </c>
      <c r="W4" s="322">
        <v>2015</v>
      </c>
      <c r="X4" s="322" t="s">
        <v>79</v>
      </c>
      <c r="Y4" s="56" t="s">
        <v>81</v>
      </c>
      <c r="Z4" s="322" t="s">
        <v>81</v>
      </c>
      <c r="AA4" s="343" t="s">
        <v>81</v>
      </c>
      <c r="AB4" s="322" t="s">
        <v>81</v>
      </c>
      <c r="AC4" s="322" t="s">
        <v>109</v>
      </c>
      <c r="AD4" s="56" t="s">
        <v>1002</v>
      </c>
      <c r="AE4" s="56" t="s">
        <v>1002</v>
      </c>
      <c r="AF4" s="322">
        <v>989</v>
      </c>
      <c r="AG4" s="322">
        <v>86</v>
      </c>
      <c r="AH4" s="322">
        <v>2018</v>
      </c>
      <c r="AI4" s="322" t="s">
        <v>112</v>
      </c>
      <c r="AJ4" s="322" t="s">
        <v>113</v>
      </c>
      <c r="AK4" s="322">
        <v>72.62</v>
      </c>
      <c r="AL4" s="322">
        <v>74.87</v>
      </c>
      <c r="AM4" s="322">
        <v>0</v>
      </c>
      <c r="AN4" s="56" t="s">
        <v>81</v>
      </c>
      <c r="AO4" s="56" t="s">
        <v>81</v>
      </c>
      <c r="AP4" s="344">
        <v>9.0399999999999991</v>
      </c>
      <c r="AQ4" s="344">
        <v>9.1</v>
      </c>
      <c r="AR4" s="344">
        <v>9.3000000000000007</v>
      </c>
      <c r="AS4" s="322" t="s">
        <v>3450</v>
      </c>
      <c r="AT4" s="322">
        <v>9.3699999999999992</v>
      </c>
      <c r="AU4" s="56" t="s">
        <v>338</v>
      </c>
      <c r="AV4" s="322">
        <v>0</v>
      </c>
      <c r="AW4" s="322">
        <v>0</v>
      </c>
      <c r="AX4" s="322" t="s">
        <v>83</v>
      </c>
      <c r="AY4" s="322" t="s">
        <v>83</v>
      </c>
      <c r="AZ4" s="322" t="s">
        <v>83</v>
      </c>
      <c r="BA4" s="322" t="s">
        <v>83</v>
      </c>
      <c r="BB4" s="56" t="s">
        <v>83</v>
      </c>
      <c r="BC4" s="56" t="s">
        <v>84</v>
      </c>
      <c r="BD4" s="56" t="s">
        <v>81</v>
      </c>
      <c r="BE4" s="56" t="s">
        <v>3451</v>
      </c>
      <c r="BF4" s="56" t="s">
        <v>3452</v>
      </c>
      <c r="BG4" s="56" t="s">
        <v>3453</v>
      </c>
      <c r="BH4" s="56" t="s">
        <v>3454</v>
      </c>
      <c r="BI4" s="56" t="s">
        <v>89</v>
      </c>
      <c r="BJ4" s="56" t="s">
        <v>3455</v>
      </c>
      <c r="BK4" s="56" t="s">
        <v>3456</v>
      </c>
      <c r="BL4" s="56" t="s">
        <v>3457</v>
      </c>
      <c r="BM4" s="56" t="s">
        <v>3093</v>
      </c>
      <c r="BN4" s="56" t="s">
        <v>3458</v>
      </c>
      <c r="BO4" s="345" t="s">
        <v>3459</v>
      </c>
      <c r="BP4" s="345" t="s">
        <v>3460</v>
      </c>
      <c r="BQ4" s="345" t="s">
        <v>3461</v>
      </c>
      <c r="BR4" s="345" t="s">
        <v>3462</v>
      </c>
      <c r="BS4" s="56" t="s">
        <v>81</v>
      </c>
      <c r="BT4" s="344">
        <v>10</v>
      </c>
      <c r="BU4" s="173"/>
    </row>
    <row r="5" spans="1:73">
      <c r="A5" s="55">
        <v>3</v>
      </c>
      <c r="B5" s="55"/>
      <c r="C5" s="322" t="s">
        <v>10317</v>
      </c>
      <c r="D5" s="56" t="s">
        <v>10318</v>
      </c>
      <c r="E5" s="56" t="s">
        <v>11716</v>
      </c>
      <c r="F5" s="322" t="s">
        <v>996</v>
      </c>
      <c r="G5" s="322">
        <v>20</v>
      </c>
      <c r="H5" s="56" t="s">
        <v>10319</v>
      </c>
      <c r="I5" s="56" t="s">
        <v>73</v>
      </c>
      <c r="J5" s="56" t="s">
        <v>10320</v>
      </c>
      <c r="K5" s="56" t="s">
        <v>10321</v>
      </c>
      <c r="L5" s="322">
        <v>8898746026</v>
      </c>
      <c r="M5" s="322">
        <v>8828081636</v>
      </c>
      <c r="N5" s="322" t="s">
        <v>10322</v>
      </c>
      <c r="O5" s="322">
        <v>991700510669</v>
      </c>
      <c r="P5" s="322" t="s">
        <v>134</v>
      </c>
      <c r="Q5" s="322" t="s">
        <v>226</v>
      </c>
      <c r="R5" s="342">
        <v>43282</v>
      </c>
      <c r="S5" s="322">
        <v>2021</v>
      </c>
      <c r="T5" s="56" t="s">
        <v>10323</v>
      </c>
      <c r="U5" s="322">
        <v>430</v>
      </c>
      <c r="V5" s="343">
        <v>86</v>
      </c>
      <c r="W5" s="322">
        <v>2015</v>
      </c>
      <c r="X5" s="322" t="s">
        <v>79</v>
      </c>
      <c r="Y5" s="56" t="s">
        <v>81</v>
      </c>
      <c r="Z5" s="322" t="s">
        <v>81</v>
      </c>
      <c r="AA5" s="343" t="s">
        <v>81</v>
      </c>
      <c r="AB5" s="322" t="s">
        <v>81</v>
      </c>
      <c r="AC5" s="322" t="s">
        <v>109</v>
      </c>
      <c r="AD5" s="56" t="s">
        <v>4400</v>
      </c>
      <c r="AE5" s="56" t="s">
        <v>163</v>
      </c>
      <c r="AF5" s="322">
        <v>1400</v>
      </c>
      <c r="AG5" s="322">
        <v>87.5</v>
      </c>
      <c r="AH5" s="322">
        <v>2018</v>
      </c>
      <c r="AI5" s="322" t="s">
        <v>112</v>
      </c>
      <c r="AJ5" s="322" t="s">
        <v>113</v>
      </c>
      <c r="AK5" s="322">
        <v>82.72</v>
      </c>
      <c r="AL5" s="322">
        <v>82.65</v>
      </c>
      <c r="AM5" s="322">
        <v>0</v>
      </c>
      <c r="AN5" s="56" t="s">
        <v>81</v>
      </c>
      <c r="AO5" s="56" t="s">
        <v>81</v>
      </c>
      <c r="AP5" s="344">
        <v>8.65</v>
      </c>
      <c r="AQ5" s="344">
        <v>9.3699999999999992</v>
      </c>
      <c r="AR5" s="344">
        <v>9.3699999999999992</v>
      </c>
      <c r="AS5" s="322">
        <v>27.39</v>
      </c>
      <c r="AT5" s="322">
        <v>9.1300000000000008</v>
      </c>
      <c r="AU5" s="56" t="s">
        <v>114</v>
      </c>
      <c r="AV5" s="322">
        <v>0</v>
      </c>
      <c r="AW5" s="322">
        <v>0</v>
      </c>
      <c r="AX5" s="322" t="s">
        <v>83</v>
      </c>
      <c r="AY5" s="322" t="s">
        <v>83</v>
      </c>
      <c r="AZ5" s="322" t="s">
        <v>83</v>
      </c>
      <c r="BA5" s="322" t="s">
        <v>83</v>
      </c>
      <c r="BB5" s="56" t="s">
        <v>83</v>
      </c>
      <c r="BC5" s="56" t="s">
        <v>84</v>
      </c>
      <c r="BD5" s="56" t="s">
        <v>81</v>
      </c>
      <c r="BE5" s="56" t="s">
        <v>10324</v>
      </c>
      <c r="BF5" s="56" t="s">
        <v>1005</v>
      </c>
      <c r="BG5" s="56" t="s">
        <v>10325</v>
      </c>
      <c r="BH5" s="56" t="s">
        <v>10326</v>
      </c>
      <c r="BI5" s="56" t="s">
        <v>89</v>
      </c>
      <c r="BJ5" s="56" t="s">
        <v>10327</v>
      </c>
      <c r="BK5" s="56" t="s">
        <v>10328</v>
      </c>
      <c r="BL5" s="56" t="s">
        <v>10329</v>
      </c>
      <c r="BM5" s="56" t="s">
        <v>908</v>
      </c>
      <c r="BN5" s="56" t="s">
        <v>10330</v>
      </c>
      <c r="BO5" s="345" t="s">
        <v>10331</v>
      </c>
      <c r="BP5" s="345" t="s">
        <v>10332</v>
      </c>
      <c r="BQ5" s="345" t="s">
        <v>10333</v>
      </c>
      <c r="BR5" s="56" t="s">
        <v>10334</v>
      </c>
      <c r="BS5" s="56" t="s">
        <v>81</v>
      </c>
      <c r="BT5" s="56"/>
      <c r="BU5" s="173"/>
    </row>
    <row r="6" spans="1:73">
      <c r="A6" s="55">
        <v>4</v>
      </c>
      <c r="B6" s="55"/>
      <c r="C6" s="322" t="s">
        <v>3404</v>
      </c>
      <c r="D6" s="56" t="s">
        <v>3405</v>
      </c>
      <c r="E6" s="56" t="s">
        <v>11716</v>
      </c>
      <c r="F6" s="322" t="s">
        <v>3406</v>
      </c>
      <c r="G6" s="322">
        <v>20</v>
      </c>
      <c r="H6" s="56" t="s">
        <v>3407</v>
      </c>
      <c r="I6" s="56" t="s">
        <v>73</v>
      </c>
      <c r="J6" s="56" t="s">
        <v>3408</v>
      </c>
      <c r="K6" s="56" t="s">
        <v>3403</v>
      </c>
      <c r="L6" s="322">
        <v>8879951632</v>
      </c>
      <c r="M6" s="322">
        <v>8779730972</v>
      </c>
      <c r="N6" s="322" t="s">
        <v>3409</v>
      </c>
      <c r="O6" s="322">
        <v>779445132288</v>
      </c>
      <c r="P6" s="322" t="s">
        <v>3410</v>
      </c>
      <c r="Q6" s="322" t="s">
        <v>226</v>
      </c>
      <c r="R6" s="342">
        <v>43282</v>
      </c>
      <c r="S6" s="322">
        <v>2021</v>
      </c>
      <c r="T6" s="56" t="s">
        <v>3411</v>
      </c>
      <c r="U6" s="322">
        <v>353</v>
      </c>
      <c r="V6" s="343">
        <v>70.599999999999994</v>
      </c>
      <c r="W6" s="322">
        <v>2015</v>
      </c>
      <c r="X6" s="322" t="s">
        <v>79</v>
      </c>
      <c r="Y6" s="56" t="s">
        <v>81</v>
      </c>
      <c r="Z6" s="322" t="s">
        <v>81</v>
      </c>
      <c r="AA6" s="343" t="s">
        <v>81</v>
      </c>
      <c r="AB6" s="322" t="s">
        <v>81</v>
      </c>
      <c r="AC6" s="322" t="s">
        <v>109</v>
      </c>
      <c r="AD6" s="56" t="s">
        <v>3105</v>
      </c>
      <c r="AE6" s="56" t="s">
        <v>336</v>
      </c>
      <c r="AF6" s="322">
        <v>1437</v>
      </c>
      <c r="AG6" s="322">
        <v>89.81</v>
      </c>
      <c r="AH6" s="322">
        <v>2018</v>
      </c>
      <c r="AI6" s="322" t="s">
        <v>112</v>
      </c>
      <c r="AJ6" s="322" t="s">
        <v>113</v>
      </c>
      <c r="AK6" s="322">
        <v>82.58</v>
      </c>
      <c r="AL6" s="322">
        <v>82.19</v>
      </c>
      <c r="AM6" s="322">
        <v>1</v>
      </c>
      <c r="AN6" s="56" t="s">
        <v>81</v>
      </c>
      <c r="AO6" s="56" t="s">
        <v>81</v>
      </c>
      <c r="AP6" s="344">
        <v>8.35</v>
      </c>
      <c r="AQ6" s="344">
        <v>9.41</v>
      </c>
      <c r="AR6" s="344">
        <v>9.11</v>
      </c>
      <c r="AS6" s="322">
        <v>36.21</v>
      </c>
      <c r="AT6" s="322">
        <v>9.0500000000000007</v>
      </c>
      <c r="AU6" s="56" t="s">
        <v>338</v>
      </c>
      <c r="AV6" s="322">
        <v>0</v>
      </c>
      <c r="AW6" s="322">
        <v>0</v>
      </c>
      <c r="AX6" s="322" t="s">
        <v>83</v>
      </c>
      <c r="AY6" s="322" t="s">
        <v>83</v>
      </c>
      <c r="AZ6" s="322" t="s">
        <v>83</v>
      </c>
      <c r="BA6" s="322" t="s">
        <v>83</v>
      </c>
      <c r="BB6" s="56" t="s">
        <v>83</v>
      </c>
      <c r="BC6" s="56" t="s">
        <v>84</v>
      </c>
      <c r="BD6" s="56" t="s">
        <v>81</v>
      </c>
      <c r="BE6" s="56" t="s">
        <v>3412</v>
      </c>
      <c r="BF6" s="56" t="s">
        <v>187</v>
      </c>
      <c r="BG6" s="56" t="s">
        <v>3413</v>
      </c>
      <c r="BH6" s="56" t="s">
        <v>88</v>
      </c>
      <c r="BI6" s="56" t="s">
        <v>89</v>
      </c>
      <c r="BJ6" s="56" t="s">
        <v>3414</v>
      </c>
      <c r="BK6" s="56" t="s">
        <v>3415</v>
      </c>
      <c r="BL6" s="56" t="s">
        <v>1933</v>
      </c>
      <c r="BM6" s="56" t="s">
        <v>81</v>
      </c>
      <c r="BN6" s="56" t="s">
        <v>3056</v>
      </c>
      <c r="BO6" s="345" t="s">
        <v>3416</v>
      </c>
      <c r="BP6" s="345" t="s">
        <v>3417</v>
      </c>
      <c r="BQ6" s="345" t="s">
        <v>3418</v>
      </c>
      <c r="BR6" s="345" t="s">
        <v>3419</v>
      </c>
      <c r="BS6" s="56" t="s">
        <v>81</v>
      </c>
      <c r="BT6" s="344">
        <v>9.34</v>
      </c>
      <c r="BU6" s="173"/>
    </row>
    <row r="7" spans="1:73">
      <c r="A7" s="55">
        <v>5</v>
      </c>
      <c r="B7" s="55"/>
      <c r="C7" s="322" t="s">
        <v>3745</v>
      </c>
      <c r="D7" s="56" t="s">
        <v>3746</v>
      </c>
      <c r="E7" s="56" t="s">
        <v>11716</v>
      </c>
      <c r="F7" s="322" t="s">
        <v>917</v>
      </c>
      <c r="G7" s="322">
        <v>20</v>
      </c>
      <c r="H7" s="56" t="s">
        <v>3747</v>
      </c>
      <c r="I7" s="56" t="s">
        <v>3748</v>
      </c>
      <c r="J7" s="56" t="s">
        <v>3749</v>
      </c>
      <c r="K7" s="56" t="s">
        <v>3750</v>
      </c>
      <c r="L7" s="322">
        <v>7977200620</v>
      </c>
      <c r="M7" s="322">
        <v>7977200620</v>
      </c>
      <c r="N7" s="322" t="s">
        <v>3751</v>
      </c>
      <c r="O7" s="322" t="s">
        <v>3752</v>
      </c>
      <c r="P7" s="322" t="s">
        <v>134</v>
      </c>
      <c r="Q7" s="322" t="s">
        <v>226</v>
      </c>
      <c r="R7" s="342">
        <v>43282</v>
      </c>
      <c r="S7" s="322">
        <v>2021</v>
      </c>
      <c r="T7" s="56" t="s">
        <v>3147</v>
      </c>
      <c r="U7" s="322">
        <v>425</v>
      </c>
      <c r="V7" s="343">
        <v>85</v>
      </c>
      <c r="W7" s="322">
        <v>2015</v>
      </c>
      <c r="X7" s="322" t="s">
        <v>79</v>
      </c>
      <c r="Y7" s="56" t="s">
        <v>81</v>
      </c>
      <c r="Z7" s="322" t="s">
        <v>81</v>
      </c>
      <c r="AA7" s="343" t="s">
        <v>81</v>
      </c>
      <c r="AB7" s="322" t="s">
        <v>81</v>
      </c>
      <c r="AC7" s="322" t="s">
        <v>109</v>
      </c>
      <c r="AD7" s="56" t="s">
        <v>697</v>
      </c>
      <c r="AE7" s="56" t="s">
        <v>2375</v>
      </c>
      <c r="AF7" s="322">
        <v>1440</v>
      </c>
      <c r="AG7" s="322">
        <v>84.71</v>
      </c>
      <c r="AH7" s="322">
        <v>2018</v>
      </c>
      <c r="AI7" s="322" t="s">
        <v>112</v>
      </c>
      <c r="AJ7" s="322" t="s">
        <v>113</v>
      </c>
      <c r="AK7" s="322">
        <v>84.71</v>
      </c>
      <c r="AL7" s="322">
        <v>75.05</v>
      </c>
      <c r="AM7" s="322">
        <v>0</v>
      </c>
      <c r="AN7" s="56" t="s">
        <v>81</v>
      </c>
      <c r="AO7" s="56" t="s">
        <v>81</v>
      </c>
      <c r="AP7" s="344">
        <v>8.65</v>
      </c>
      <c r="AQ7" s="344">
        <v>8.6300000000000008</v>
      </c>
      <c r="AR7" s="344">
        <v>9.25</v>
      </c>
      <c r="AS7" s="322">
        <v>35.869999999999997</v>
      </c>
      <c r="AT7" s="322">
        <v>8.9600000000000009</v>
      </c>
      <c r="AU7" s="56" t="s">
        <v>338</v>
      </c>
      <c r="AV7" s="322">
        <v>0</v>
      </c>
      <c r="AW7" s="322">
        <v>0</v>
      </c>
      <c r="AX7" s="322" t="s">
        <v>83</v>
      </c>
      <c r="AY7" s="322" t="s">
        <v>83</v>
      </c>
      <c r="AZ7" s="322" t="s">
        <v>83</v>
      </c>
      <c r="BA7" s="322" t="s">
        <v>83</v>
      </c>
      <c r="BB7" s="56" t="s">
        <v>83</v>
      </c>
      <c r="BC7" s="56" t="s">
        <v>84</v>
      </c>
      <c r="BD7" s="56" t="s">
        <v>81</v>
      </c>
      <c r="BE7" s="56" t="s">
        <v>3753</v>
      </c>
      <c r="BF7" s="56" t="s">
        <v>1652</v>
      </c>
      <c r="BG7" s="56" t="s">
        <v>3754</v>
      </c>
      <c r="BH7" s="56" t="s">
        <v>826</v>
      </c>
      <c r="BI7" s="56" t="s">
        <v>89</v>
      </c>
      <c r="BJ7" s="56" t="s">
        <v>3755</v>
      </c>
      <c r="BK7" s="56" t="s">
        <v>3756</v>
      </c>
      <c r="BL7" s="56" t="s">
        <v>3757</v>
      </c>
      <c r="BM7" s="56" t="s">
        <v>3758</v>
      </c>
      <c r="BN7" s="56" t="s">
        <v>3759</v>
      </c>
      <c r="BO7" s="345" t="s">
        <v>3760</v>
      </c>
      <c r="BP7" s="345" t="s">
        <v>3761</v>
      </c>
      <c r="BQ7" s="345" t="s">
        <v>3762</v>
      </c>
      <c r="BR7" s="345" t="s">
        <v>3763</v>
      </c>
      <c r="BS7" s="56" t="s">
        <v>81</v>
      </c>
      <c r="BT7" s="344">
        <v>9.34</v>
      </c>
      <c r="BU7" s="173"/>
    </row>
    <row r="8" spans="1:73">
      <c r="A8" s="55">
        <v>6</v>
      </c>
      <c r="B8" s="55"/>
      <c r="C8" s="322" t="s">
        <v>3421</v>
      </c>
      <c r="D8" s="56" t="s">
        <v>3422</v>
      </c>
      <c r="E8" s="56" t="s">
        <v>11716</v>
      </c>
      <c r="F8" s="322" t="s">
        <v>3423</v>
      </c>
      <c r="G8" s="322">
        <v>23</v>
      </c>
      <c r="H8" s="56" t="s">
        <v>3424</v>
      </c>
      <c r="I8" s="56" t="s">
        <v>73</v>
      </c>
      <c r="J8" s="56" t="s">
        <v>3425</v>
      </c>
      <c r="K8" s="56" t="s">
        <v>3420</v>
      </c>
      <c r="L8" s="322">
        <v>23461644</v>
      </c>
      <c r="M8" s="322">
        <v>8655519152</v>
      </c>
      <c r="N8" s="322" t="s">
        <v>3426</v>
      </c>
      <c r="O8" s="322">
        <v>469493120874</v>
      </c>
      <c r="P8" s="322" t="s">
        <v>3427</v>
      </c>
      <c r="Q8" s="322" t="s">
        <v>226</v>
      </c>
      <c r="R8" s="342">
        <v>43282</v>
      </c>
      <c r="S8" s="322">
        <v>2021</v>
      </c>
      <c r="T8" s="56" t="s">
        <v>3428</v>
      </c>
      <c r="U8" s="322">
        <v>410</v>
      </c>
      <c r="V8" s="343">
        <v>82</v>
      </c>
      <c r="W8" s="322">
        <v>2014</v>
      </c>
      <c r="X8" s="322" t="s">
        <v>398</v>
      </c>
      <c r="Y8" s="56" t="s">
        <v>3429</v>
      </c>
      <c r="Z8" s="322">
        <v>476</v>
      </c>
      <c r="AA8" s="343">
        <v>73.23</v>
      </c>
      <c r="AB8" s="322">
        <v>2016</v>
      </c>
      <c r="AC8" s="322" t="s">
        <v>79</v>
      </c>
      <c r="AD8" s="56" t="s">
        <v>3430</v>
      </c>
      <c r="AE8" s="56" t="s">
        <v>229</v>
      </c>
      <c r="AF8" s="322">
        <v>846</v>
      </c>
      <c r="AG8" s="322">
        <v>84.6</v>
      </c>
      <c r="AH8" s="322">
        <v>2018</v>
      </c>
      <c r="AI8" s="322" t="s">
        <v>944</v>
      </c>
      <c r="AJ8" s="322" t="s">
        <v>113</v>
      </c>
      <c r="AK8" s="322">
        <v>846</v>
      </c>
      <c r="AL8" s="322">
        <v>84.6</v>
      </c>
      <c r="AM8" s="322">
        <v>0</v>
      </c>
      <c r="AN8" s="56" t="s">
        <v>81</v>
      </c>
      <c r="AO8" s="56" t="s">
        <v>81</v>
      </c>
      <c r="AP8" s="344">
        <v>7.77</v>
      </c>
      <c r="AQ8" s="344">
        <v>9.6669999999999998</v>
      </c>
      <c r="AR8" s="344">
        <v>8.81</v>
      </c>
      <c r="AS8" s="322">
        <v>26.24</v>
      </c>
      <c r="AT8" s="322">
        <v>8.74</v>
      </c>
      <c r="AU8" s="56" t="s">
        <v>114</v>
      </c>
      <c r="AV8" s="322">
        <v>0</v>
      </c>
      <c r="AW8" s="322">
        <v>0</v>
      </c>
      <c r="AX8" s="322" t="s">
        <v>83</v>
      </c>
      <c r="AY8" s="322" t="s">
        <v>83</v>
      </c>
      <c r="AZ8" s="322" t="s">
        <v>83</v>
      </c>
      <c r="BA8" s="322" t="s">
        <v>83</v>
      </c>
      <c r="BB8" s="56" t="s">
        <v>83</v>
      </c>
      <c r="BC8" s="56" t="s">
        <v>84</v>
      </c>
      <c r="BD8" s="56" t="s">
        <v>81</v>
      </c>
      <c r="BE8" s="56" t="s">
        <v>3431</v>
      </c>
      <c r="BF8" s="56" t="s">
        <v>3432</v>
      </c>
      <c r="BG8" s="56" t="s">
        <v>3433</v>
      </c>
      <c r="BH8" s="56" t="s">
        <v>88</v>
      </c>
      <c r="BI8" s="56" t="s">
        <v>89</v>
      </c>
      <c r="BJ8" s="56" t="s">
        <v>3434</v>
      </c>
      <c r="BK8" s="56" t="s">
        <v>3435</v>
      </c>
      <c r="BL8" s="56" t="s">
        <v>3436</v>
      </c>
      <c r="BM8" s="56" t="s">
        <v>3437</v>
      </c>
      <c r="BN8" s="56" t="s">
        <v>3438</v>
      </c>
      <c r="BO8" s="345" t="s">
        <v>3439</v>
      </c>
      <c r="BP8" s="345" t="s">
        <v>3440</v>
      </c>
      <c r="BQ8" s="345" t="s">
        <v>3441</v>
      </c>
      <c r="BR8" s="345" t="s">
        <v>3442</v>
      </c>
      <c r="BS8" s="56" t="s">
        <v>81</v>
      </c>
      <c r="BT8" s="56"/>
      <c r="BU8" s="173"/>
    </row>
    <row r="9" spans="1:73">
      <c r="A9" s="55">
        <v>7</v>
      </c>
      <c r="B9" s="55"/>
      <c r="C9" s="322" t="s">
        <v>8258</v>
      </c>
      <c r="D9" s="56" t="s">
        <v>8259</v>
      </c>
      <c r="E9" s="56" t="s">
        <v>11716</v>
      </c>
      <c r="F9" s="322" t="s">
        <v>8260</v>
      </c>
      <c r="G9" s="322">
        <v>21</v>
      </c>
      <c r="H9" s="56" t="s">
        <v>8261</v>
      </c>
      <c r="I9" s="56" t="s">
        <v>73</v>
      </c>
      <c r="J9" s="56" t="s">
        <v>8262</v>
      </c>
      <c r="K9" s="56" t="s">
        <v>8257</v>
      </c>
      <c r="L9" s="322">
        <v>8655152005</v>
      </c>
      <c r="M9" s="322">
        <v>8655152005</v>
      </c>
      <c r="N9" s="322" t="s">
        <v>8263</v>
      </c>
      <c r="O9" s="322">
        <v>272035949809</v>
      </c>
      <c r="P9" s="322" t="s">
        <v>8264</v>
      </c>
      <c r="Q9" s="322" t="s">
        <v>226</v>
      </c>
      <c r="R9" s="342">
        <v>42917</v>
      </c>
      <c r="S9" s="322">
        <v>2021</v>
      </c>
      <c r="T9" s="56" t="s">
        <v>8265</v>
      </c>
      <c r="U9" s="322">
        <v>449</v>
      </c>
      <c r="V9" s="343">
        <v>89.8</v>
      </c>
      <c r="W9" s="322">
        <v>2015</v>
      </c>
      <c r="X9" s="322" t="s">
        <v>79</v>
      </c>
      <c r="Y9" s="56" t="s">
        <v>8266</v>
      </c>
      <c r="Z9" s="322">
        <v>502</v>
      </c>
      <c r="AA9" s="343">
        <v>77.23</v>
      </c>
      <c r="AB9" s="322">
        <v>2017</v>
      </c>
      <c r="AC9" s="322" t="s">
        <v>79</v>
      </c>
      <c r="AD9" s="56" t="s">
        <v>81</v>
      </c>
      <c r="AE9" s="56" t="s">
        <v>81</v>
      </c>
      <c r="AF9" s="322" t="s">
        <v>81</v>
      </c>
      <c r="AG9" s="322" t="s">
        <v>81</v>
      </c>
      <c r="AH9" s="322" t="s">
        <v>81</v>
      </c>
      <c r="AI9" s="322" t="s">
        <v>81</v>
      </c>
      <c r="AJ9" s="322" t="s">
        <v>81</v>
      </c>
      <c r="AK9" s="322" t="s">
        <v>81</v>
      </c>
      <c r="AL9" s="322" t="s">
        <v>81</v>
      </c>
      <c r="AM9" s="322">
        <v>0</v>
      </c>
      <c r="AN9" s="344">
        <v>8.02</v>
      </c>
      <c r="AO9" s="344">
        <v>8.26</v>
      </c>
      <c r="AP9" s="344">
        <v>9.35</v>
      </c>
      <c r="AQ9" s="344">
        <v>8.44</v>
      </c>
      <c r="AR9" s="344">
        <v>8.81</v>
      </c>
      <c r="AS9" s="322">
        <v>42.88</v>
      </c>
      <c r="AT9" s="322">
        <v>8.5760000000000005</v>
      </c>
      <c r="AU9" s="56" t="s">
        <v>138</v>
      </c>
      <c r="AV9" s="322">
        <v>0</v>
      </c>
      <c r="AW9" s="322">
        <v>0</v>
      </c>
      <c r="AX9" s="322" t="s">
        <v>83</v>
      </c>
      <c r="AY9" s="322" t="s">
        <v>83</v>
      </c>
      <c r="AZ9" s="322" t="s">
        <v>83</v>
      </c>
      <c r="BA9" s="322" t="s">
        <v>83</v>
      </c>
      <c r="BB9" s="56" t="s">
        <v>83</v>
      </c>
      <c r="BC9" s="56" t="s">
        <v>84</v>
      </c>
      <c r="BD9" s="56" t="s">
        <v>81</v>
      </c>
      <c r="BE9" s="56" t="s">
        <v>8267</v>
      </c>
      <c r="BF9" s="56" t="s">
        <v>362</v>
      </c>
      <c r="BG9" s="56" t="s">
        <v>8268</v>
      </c>
      <c r="BH9" s="56" t="s">
        <v>86</v>
      </c>
      <c r="BI9" s="56" t="s">
        <v>89</v>
      </c>
      <c r="BJ9" s="56" t="s">
        <v>8269</v>
      </c>
      <c r="BK9" s="56" t="s">
        <v>8270</v>
      </c>
      <c r="BL9" s="56" t="s">
        <v>8271</v>
      </c>
      <c r="BM9" s="56" t="s">
        <v>3056</v>
      </c>
      <c r="BN9" s="56" t="s">
        <v>8272</v>
      </c>
      <c r="BO9" s="345" t="s">
        <v>8273</v>
      </c>
      <c r="BP9" s="345" t="s">
        <v>8274</v>
      </c>
      <c r="BQ9" s="345" t="s">
        <v>8275</v>
      </c>
      <c r="BR9" s="345" t="s">
        <v>8276</v>
      </c>
      <c r="BS9" s="345" t="s">
        <v>8277</v>
      </c>
      <c r="BT9" s="56"/>
      <c r="BU9" s="173"/>
    </row>
    <row r="10" spans="1:73">
      <c r="A10" s="55">
        <v>8</v>
      </c>
      <c r="B10" s="55"/>
      <c r="C10" s="322" t="s">
        <v>482</v>
      </c>
      <c r="D10" s="56" t="s">
        <v>483</v>
      </c>
      <c r="E10" s="56" t="s">
        <v>11716</v>
      </c>
      <c r="F10" s="322" t="s">
        <v>484</v>
      </c>
      <c r="G10" s="322">
        <v>21</v>
      </c>
      <c r="H10" s="56" t="s">
        <v>485</v>
      </c>
      <c r="I10" s="56" t="s">
        <v>73</v>
      </c>
      <c r="J10" s="56" t="s">
        <v>486</v>
      </c>
      <c r="K10" s="56" t="s">
        <v>481</v>
      </c>
      <c r="L10" s="322">
        <v>7506918014</v>
      </c>
      <c r="M10" s="322">
        <v>8976743579</v>
      </c>
      <c r="N10" s="322" t="s">
        <v>487</v>
      </c>
      <c r="O10" s="322">
        <v>686001373768</v>
      </c>
      <c r="P10" s="322" t="s">
        <v>488</v>
      </c>
      <c r="Q10" s="322" t="s">
        <v>226</v>
      </c>
      <c r="R10" s="342">
        <v>43282</v>
      </c>
      <c r="S10" s="322">
        <v>2021</v>
      </c>
      <c r="T10" s="56" t="s">
        <v>489</v>
      </c>
      <c r="U10" s="322">
        <v>421</v>
      </c>
      <c r="V10" s="343">
        <v>84.2</v>
      </c>
      <c r="W10" s="322">
        <v>2015</v>
      </c>
      <c r="X10" s="322" t="s">
        <v>276</v>
      </c>
      <c r="Y10" s="56" t="s">
        <v>81</v>
      </c>
      <c r="Z10" s="322" t="s">
        <v>81</v>
      </c>
      <c r="AA10" s="343" t="s">
        <v>81</v>
      </c>
      <c r="AB10" s="322" t="s">
        <v>81</v>
      </c>
      <c r="AC10" s="322" t="s">
        <v>109</v>
      </c>
      <c r="AD10" s="56" t="s">
        <v>490</v>
      </c>
      <c r="AE10" s="56" t="s">
        <v>163</v>
      </c>
      <c r="AF10" s="322">
        <v>1405</v>
      </c>
      <c r="AG10" s="322">
        <v>87.81</v>
      </c>
      <c r="AH10" s="322">
        <v>2018</v>
      </c>
      <c r="AI10" s="322" t="s">
        <v>112</v>
      </c>
      <c r="AJ10" s="322" t="s">
        <v>113</v>
      </c>
      <c r="AK10" s="322">
        <v>83.457999999999998</v>
      </c>
      <c r="AL10" s="322">
        <v>83.7</v>
      </c>
      <c r="AM10" s="322">
        <v>0</v>
      </c>
      <c r="AN10" s="56" t="s">
        <v>81</v>
      </c>
      <c r="AO10" s="56" t="s">
        <v>81</v>
      </c>
      <c r="AP10" s="344">
        <v>7.54</v>
      </c>
      <c r="AQ10" s="344">
        <v>7.48</v>
      </c>
      <c r="AR10" s="344">
        <v>8.3699999999999992</v>
      </c>
      <c r="AS10" s="322">
        <v>33.229999999999997</v>
      </c>
      <c r="AT10" s="322">
        <v>8.3000000000000007</v>
      </c>
      <c r="AU10" s="56" t="s">
        <v>338</v>
      </c>
      <c r="AV10" s="322">
        <v>0</v>
      </c>
      <c r="AW10" s="322">
        <v>0</v>
      </c>
      <c r="AX10" s="322" t="s">
        <v>83</v>
      </c>
      <c r="AY10" s="322" t="s">
        <v>83</v>
      </c>
      <c r="AZ10" s="322" t="s">
        <v>83</v>
      </c>
      <c r="BA10" s="322" t="s">
        <v>83</v>
      </c>
      <c r="BB10" s="56" t="s">
        <v>83</v>
      </c>
      <c r="BC10" s="56" t="s">
        <v>84</v>
      </c>
      <c r="BD10" s="56" t="s">
        <v>81</v>
      </c>
      <c r="BE10" s="56" t="s">
        <v>491</v>
      </c>
      <c r="BF10" s="56" t="s">
        <v>86</v>
      </c>
      <c r="BG10" s="56" t="s">
        <v>492</v>
      </c>
      <c r="BH10" s="56" t="s">
        <v>86</v>
      </c>
      <c r="BI10" s="56" t="s">
        <v>89</v>
      </c>
      <c r="BJ10" s="56" t="s">
        <v>493</v>
      </c>
      <c r="BK10" s="56" t="s">
        <v>494</v>
      </c>
      <c r="BL10" s="56" t="s">
        <v>495</v>
      </c>
      <c r="BM10" s="56" t="s">
        <v>496</v>
      </c>
      <c r="BN10" s="56" t="s">
        <v>497</v>
      </c>
      <c r="BO10" s="345" t="s">
        <v>498</v>
      </c>
      <c r="BP10" s="345" t="s">
        <v>499</v>
      </c>
      <c r="BQ10" s="345" t="s">
        <v>500</v>
      </c>
      <c r="BR10" s="345" t="s">
        <v>501</v>
      </c>
      <c r="BS10" s="56" t="s">
        <v>81</v>
      </c>
      <c r="BT10" s="344">
        <v>9.84</v>
      </c>
      <c r="BU10" s="173"/>
    </row>
    <row r="11" spans="1:73">
      <c r="A11" s="55">
        <v>9</v>
      </c>
      <c r="B11" s="55"/>
      <c r="C11" s="322" t="s">
        <v>9381</v>
      </c>
      <c r="D11" s="56" t="s">
        <v>9382</v>
      </c>
      <c r="E11" s="56" t="s">
        <v>11716</v>
      </c>
      <c r="F11" s="322" t="s">
        <v>9383</v>
      </c>
      <c r="G11" s="322">
        <v>21</v>
      </c>
      <c r="H11" s="56" t="s">
        <v>9384</v>
      </c>
      <c r="I11" s="56" t="s">
        <v>73</v>
      </c>
      <c r="J11" s="56" t="s">
        <v>9385</v>
      </c>
      <c r="K11" s="56" t="s">
        <v>9386</v>
      </c>
      <c r="L11" s="322">
        <v>7506457908</v>
      </c>
      <c r="M11" s="322">
        <v>7977682724</v>
      </c>
      <c r="N11" s="322" t="s">
        <v>9387</v>
      </c>
      <c r="O11" s="322">
        <v>895688909492</v>
      </c>
      <c r="P11" s="322" t="s">
        <v>134</v>
      </c>
      <c r="Q11" s="322" t="s">
        <v>226</v>
      </c>
      <c r="R11" s="342">
        <v>43282</v>
      </c>
      <c r="S11" s="322">
        <v>2021</v>
      </c>
      <c r="T11" s="56" t="s">
        <v>6999</v>
      </c>
      <c r="U11" s="322">
        <v>427</v>
      </c>
      <c r="V11" s="343">
        <v>85.4</v>
      </c>
      <c r="W11" s="322">
        <v>2014</v>
      </c>
      <c r="X11" s="322" t="s">
        <v>79</v>
      </c>
      <c r="Y11" s="56" t="s">
        <v>4461</v>
      </c>
      <c r="Z11" s="322">
        <v>352</v>
      </c>
      <c r="AA11" s="343">
        <v>54.15</v>
      </c>
      <c r="AB11" s="322">
        <v>2016</v>
      </c>
      <c r="AC11" s="322" t="s">
        <v>79</v>
      </c>
      <c r="AD11" s="56" t="s">
        <v>9388</v>
      </c>
      <c r="AE11" s="56" t="s">
        <v>3331</v>
      </c>
      <c r="AF11" s="322">
        <v>1443</v>
      </c>
      <c r="AG11" s="322">
        <v>84.88</v>
      </c>
      <c r="AH11" s="322">
        <v>2018</v>
      </c>
      <c r="AI11" s="322" t="s">
        <v>944</v>
      </c>
      <c r="AJ11" s="322" t="s">
        <v>113</v>
      </c>
      <c r="AK11" s="322">
        <v>77.62</v>
      </c>
      <c r="AL11" s="322">
        <v>77.709999999999994</v>
      </c>
      <c r="AM11" s="322">
        <v>3</v>
      </c>
      <c r="AN11" s="56" t="s">
        <v>81</v>
      </c>
      <c r="AO11" s="56" t="s">
        <v>81</v>
      </c>
      <c r="AP11" s="344">
        <v>7.61</v>
      </c>
      <c r="AQ11" s="344">
        <v>8.2899999999999991</v>
      </c>
      <c r="AR11" s="344">
        <v>7.85</v>
      </c>
      <c r="AS11" s="322">
        <v>33.29</v>
      </c>
      <c r="AT11" s="322">
        <v>8.3000000000000007</v>
      </c>
      <c r="AU11" s="56" t="s">
        <v>338</v>
      </c>
      <c r="AV11" s="322">
        <v>0</v>
      </c>
      <c r="AW11" s="322">
        <v>0</v>
      </c>
      <c r="AX11" s="322" t="s">
        <v>83</v>
      </c>
      <c r="AY11" s="322" t="s">
        <v>255</v>
      </c>
      <c r="AZ11" s="322" t="s">
        <v>255</v>
      </c>
      <c r="BA11" s="322" t="s">
        <v>83</v>
      </c>
      <c r="BB11" s="56" t="s">
        <v>83</v>
      </c>
      <c r="BC11" s="56" t="s">
        <v>84</v>
      </c>
      <c r="BD11" s="56" t="s">
        <v>81</v>
      </c>
      <c r="BE11" s="56" t="s">
        <v>9389</v>
      </c>
      <c r="BF11" s="56" t="s">
        <v>5139</v>
      </c>
      <c r="BG11" s="56" t="s">
        <v>9390</v>
      </c>
      <c r="BH11" s="56" t="s">
        <v>118</v>
      </c>
      <c r="BI11" s="56" t="s">
        <v>89</v>
      </c>
      <c r="BJ11" s="56" t="s">
        <v>827</v>
      </c>
      <c r="BK11" s="56" t="s">
        <v>9391</v>
      </c>
      <c r="BL11" s="56" t="s">
        <v>9392</v>
      </c>
      <c r="BM11" s="56" t="s">
        <v>9393</v>
      </c>
      <c r="BN11" s="56" t="s">
        <v>9394</v>
      </c>
      <c r="BO11" s="345" t="s">
        <v>9395</v>
      </c>
      <c r="BP11" s="345" t="s">
        <v>9396</v>
      </c>
      <c r="BQ11" s="345" t="s">
        <v>9397</v>
      </c>
      <c r="BR11" s="345" t="s">
        <v>9398</v>
      </c>
      <c r="BS11" s="56" t="s">
        <v>81</v>
      </c>
      <c r="BT11" s="344">
        <v>9.5399999999999991</v>
      </c>
      <c r="BU11" s="173"/>
    </row>
    <row r="12" spans="1:73">
      <c r="A12" s="55">
        <v>10</v>
      </c>
      <c r="B12" s="55"/>
      <c r="C12" s="322" t="s">
        <v>9686</v>
      </c>
      <c r="D12" s="56" t="s">
        <v>9687</v>
      </c>
      <c r="E12" s="56" t="s">
        <v>11716</v>
      </c>
      <c r="F12" s="378">
        <v>36073</v>
      </c>
      <c r="G12" s="322">
        <v>22</v>
      </c>
      <c r="H12" s="56" t="s">
        <v>9688</v>
      </c>
      <c r="I12" s="56" t="s">
        <v>73</v>
      </c>
      <c r="J12" s="56" t="s">
        <v>9689</v>
      </c>
      <c r="K12" s="56" t="s">
        <v>9685</v>
      </c>
      <c r="L12" s="322">
        <v>8879090140</v>
      </c>
      <c r="M12" s="322">
        <v>8369513663</v>
      </c>
      <c r="N12" s="322" t="s">
        <v>9690</v>
      </c>
      <c r="O12" s="322">
        <v>518675950124</v>
      </c>
      <c r="P12" s="322" t="s">
        <v>134</v>
      </c>
      <c r="Q12" s="322" t="s">
        <v>226</v>
      </c>
      <c r="R12" s="342">
        <v>43282</v>
      </c>
      <c r="S12" s="322">
        <v>2021</v>
      </c>
      <c r="T12" s="56" t="s">
        <v>9691</v>
      </c>
      <c r="U12" s="322">
        <v>430</v>
      </c>
      <c r="V12" s="343">
        <v>86</v>
      </c>
      <c r="W12" s="322">
        <v>2014</v>
      </c>
      <c r="X12" s="322" t="s">
        <v>79</v>
      </c>
      <c r="Y12" s="56" t="s">
        <v>9692</v>
      </c>
      <c r="Z12" s="322">
        <v>355</v>
      </c>
      <c r="AA12" s="343">
        <v>54.62</v>
      </c>
      <c r="AB12" s="322">
        <v>2016</v>
      </c>
      <c r="AC12" s="322" t="s">
        <v>79</v>
      </c>
      <c r="AD12" s="56" t="s">
        <v>490</v>
      </c>
      <c r="AE12" s="56" t="s">
        <v>1205</v>
      </c>
      <c r="AF12" s="322">
        <v>1343</v>
      </c>
      <c r="AG12" s="322">
        <v>83.94</v>
      </c>
      <c r="AH12" s="322">
        <v>2018</v>
      </c>
      <c r="AI12" s="322" t="s">
        <v>944</v>
      </c>
      <c r="AJ12" s="322" t="s">
        <v>113</v>
      </c>
      <c r="AK12" s="322">
        <v>81.040000000000006</v>
      </c>
      <c r="AL12" s="322">
        <v>80.83</v>
      </c>
      <c r="AM12" s="322">
        <v>3</v>
      </c>
      <c r="AN12" s="56" t="s">
        <v>81</v>
      </c>
      <c r="AO12" s="56" t="s">
        <v>81</v>
      </c>
      <c r="AP12" s="344">
        <v>8.27</v>
      </c>
      <c r="AQ12" s="344">
        <v>7.93</v>
      </c>
      <c r="AR12" s="344">
        <v>8.59</v>
      </c>
      <c r="AS12" s="322">
        <v>8.26</v>
      </c>
      <c r="AT12" s="322">
        <v>8.26</v>
      </c>
      <c r="AU12" s="56" t="s">
        <v>114</v>
      </c>
      <c r="AV12" s="322">
        <v>0</v>
      </c>
      <c r="AW12" s="322">
        <v>0</v>
      </c>
      <c r="AX12" s="322" t="s">
        <v>83</v>
      </c>
      <c r="AY12" s="322" t="s">
        <v>83</v>
      </c>
      <c r="AZ12" s="322" t="s">
        <v>83</v>
      </c>
      <c r="BA12" s="322" t="s">
        <v>83</v>
      </c>
      <c r="BB12" s="56" t="s">
        <v>83</v>
      </c>
      <c r="BC12" s="56" t="s">
        <v>84</v>
      </c>
      <c r="BD12" s="56" t="s">
        <v>81</v>
      </c>
      <c r="BE12" s="56" t="s">
        <v>9693</v>
      </c>
      <c r="BF12" s="56" t="s">
        <v>86</v>
      </c>
      <c r="BG12" s="56" t="s">
        <v>9694</v>
      </c>
      <c r="BH12" s="56" t="s">
        <v>88</v>
      </c>
      <c r="BI12" s="56" t="s">
        <v>89</v>
      </c>
      <c r="BJ12" s="56" t="s">
        <v>9695</v>
      </c>
      <c r="BK12" s="56" t="s">
        <v>9696</v>
      </c>
      <c r="BL12" s="56" t="s">
        <v>9697</v>
      </c>
      <c r="BM12" s="56" t="s">
        <v>538</v>
      </c>
      <c r="BN12" s="56" t="s">
        <v>9698</v>
      </c>
      <c r="BO12" s="345" t="s">
        <v>9699</v>
      </c>
      <c r="BP12" s="345" t="s">
        <v>9700</v>
      </c>
      <c r="BQ12" s="345" t="s">
        <v>9701</v>
      </c>
      <c r="BR12" s="345" t="s">
        <v>9702</v>
      </c>
      <c r="BS12" s="56" t="s">
        <v>9703</v>
      </c>
      <c r="BT12" s="344">
        <v>9.74</v>
      </c>
      <c r="BU12" s="173"/>
    </row>
    <row r="13" spans="1:73">
      <c r="A13" s="55">
        <v>11</v>
      </c>
      <c r="B13" s="55"/>
      <c r="C13" s="322" t="s">
        <v>10781</v>
      </c>
      <c r="D13" s="56" t="s">
        <v>10782</v>
      </c>
      <c r="E13" s="56" t="s">
        <v>11716</v>
      </c>
      <c r="F13" s="378">
        <v>36170</v>
      </c>
      <c r="G13" s="322">
        <v>20</v>
      </c>
      <c r="H13" s="56" t="s">
        <v>10783</v>
      </c>
      <c r="I13" s="56" t="s">
        <v>10783</v>
      </c>
      <c r="J13" s="56" t="s">
        <v>10784</v>
      </c>
      <c r="K13" s="56" t="s">
        <v>10780</v>
      </c>
      <c r="L13" s="322">
        <v>8850485932</v>
      </c>
      <c r="M13" s="322">
        <v>7021571792</v>
      </c>
      <c r="N13" s="322" t="s">
        <v>10785</v>
      </c>
      <c r="O13" s="322" t="s">
        <v>10786</v>
      </c>
      <c r="P13" s="322" t="s">
        <v>134</v>
      </c>
      <c r="Q13" s="322" t="s">
        <v>226</v>
      </c>
      <c r="R13" s="342">
        <v>43282</v>
      </c>
      <c r="S13" s="322">
        <v>2021</v>
      </c>
      <c r="T13" s="56" t="s">
        <v>10787</v>
      </c>
      <c r="U13" s="322">
        <v>454</v>
      </c>
      <c r="V13" s="343">
        <v>0.90800000000000003</v>
      </c>
      <c r="W13" s="322">
        <v>2015</v>
      </c>
      <c r="X13" s="322" t="s">
        <v>79</v>
      </c>
      <c r="Y13" s="56" t="s">
        <v>81</v>
      </c>
      <c r="Z13" s="322" t="s">
        <v>81</v>
      </c>
      <c r="AA13" s="343" t="s">
        <v>81</v>
      </c>
      <c r="AB13" s="322" t="s">
        <v>81</v>
      </c>
      <c r="AC13" s="322" t="s">
        <v>109</v>
      </c>
      <c r="AD13" s="56" t="s">
        <v>10788</v>
      </c>
      <c r="AE13" s="56" t="s">
        <v>336</v>
      </c>
      <c r="AF13" s="322">
        <v>688</v>
      </c>
      <c r="AG13" s="322">
        <v>86</v>
      </c>
      <c r="AH13" s="322">
        <v>2018</v>
      </c>
      <c r="AI13" s="322" t="s">
        <v>112</v>
      </c>
      <c r="AJ13" s="322" t="s">
        <v>113</v>
      </c>
      <c r="AK13" s="322">
        <v>83.71</v>
      </c>
      <c r="AL13" s="322">
        <v>83.81</v>
      </c>
      <c r="AM13" s="322">
        <v>0</v>
      </c>
      <c r="AN13" s="56" t="s">
        <v>81</v>
      </c>
      <c r="AO13" s="56" t="s">
        <v>81</v>
      </c>
      <c r="AP13" s="344">
        <v>7.88</v>
      </c>
      <c r="AQ13" s="344">
        <v>8.41</v>
      </c>
      <c r="AR13" s="344">
        <v>8.4</v>
      </c>
      <c r="AS13" s="322">
        <v>24.69</v>
      </c>
      <c r="AT13" s="322">
        <v>8.23</v>
      </c>
      <c r="AU13" s="56" t="s">
        <v>114</v>
      </c>
      <c r="AV13" s="322">
        <v>0</v>
      </c>
      <c r="AW13" s="322">
        <v>0</v>
      </c>
      <c r="AX13" s="322" t="s">
        <v>83</v>
      </c>
      <c r="AY13" s="322" t="s">
        <v>83</v>
      </c>
      <c r="AZ13" s="322" t="s">
        <v>83</v>
      </c>
      <c r="BA13" s="322" t="s">
        <v>83</v>
      </c>
      <c r="BB13" s="56" t="s">
        <v>83</v>
      </c>
      <c r="BC13" s="56" t="s">
        <v>84</v>
      </c>
      <c r="BD13" s="56" t="s">
        <v>81</v>
      </c>
      <c r="BE13" s="56" t="s">
        <v>10789</v>
      </c>
      <c r="BF13" s="56" t="s">
        <v>10790</v>
      </c>
      <c r="BG13" s="56" t="s">
        <v>10791</v>
      </c>
      <c r="BH13" s="56" t="s">
        <v>317</v>
      </c>
      <c r="BI13" s="56" t="s">
        <v>89</v>
      </c>
      <c r="BJ13" s="56" t="s">
        <v>10792</v>
      </c>
      <c r="BK13" s="56" t="s">
        <v>10793</v>
      </c>
      <c r="BL13" s="56" t="s">
        <v>10794</v>
      </c>
      <c r="BM13" s="56" t="s">
        <v>10795</v>
      </c>
      <c r="BN13" s="56" t="s">
        <v>10796</v>
      </c>
      <c r="BO13" s="345" t="s">
        <v>10797</v>
      </c>
      <c r="BP13" s="345" t="s">
        <v>10798</v>
      </c>
      <c r="BQ13" s="345" t="s">
        <v>10799</v>
      </c>
      <c r="BR13" s="345" t="s">
        <v>10800</v>
      </c>
      <c r="BS13" s="56" t="s">
        <v>10801</v>
      </c>
      <c r="BT13" s="56"/>
      <c r="BU13" s="173"/>
    </row>
    <row r="14" spans="1:73">
      <c r="A14" s="55">
        <v>12</v>
      </c>
      <c r="B14" s="55"/>
      <c r="C14" s="322" t="s">
        <v>2483</v>
      </c>
      <c r="D14" s="56" t="s">
        <v>2484</v>
      </c>
      <c r="E14" s="56" t="s">
        <v>11716</v>
      </c>
      <c r="F14" s="322" t="s">
        <v>2485</v>
      </c>
      <c r="G14" s="322">
        <v>20</v>
      </c>
      <c r="H14" s="56" t="s">
        <v>2486</v>
      </c>
      <c r="I14" s="56" t="s">
        <v>2486</v>
      </c>
      <c r="J14" s="56" t="s">
        <v>2487</v>
      </c>
      <c r="K14" s="56" t="s">
        <v>2482</v>
      </c>
      <c r="L14" s="322">
        <v>9372424119</v>
      </c>
      <c r="M14" s="322">
        <v>9372424119</v>
      </c>
      <c r="N14" s="322" t="s">
        <v>2488</v>
      </c>
      <c r="O14" s="322" t="s">
        <v>2489</v>
      </c>
      <c r="P14" s="322" t="s">
        <v>134</v>
      </c>
      <c r="Q14" s="322" t="s">
        <v>226</v>
      </c>
      <c r="R14" s="342">
        <v>43282</v>
      </c>
      <c r="S14" s="322">
        <v>2021</v>
      </c>
      <c r="T14" s="56" t="s">
        <v>2490</v>
      </c>
      <c r="U14" s="322">
        <v>408</v>
      </c>
      <c r="V14" s="343">
        <v>81.599999999999994</v>
      </c>
      <c r="W14" s="322">
        <v>2015</v>
      </c>
      <c r="X14" s="322" t="s">
        <v>79</v>
      </c>
      <c r="Y14" s="56" t="s">
        <v>81</v>
      </c>
      <c r="Z14" s="322" t="s">
        <v>81</v>
      </c>
      <c r="AA14" s="343" t="s">
        <v>81</v>
      </c>
      <c r="AB14" s="322" t="s">
        <v>81</v>
      </c>
      <c r="AC14" s="322" t="s">
        <v>109</v>
      </c>
      <c r="AD14" s="56" t="s">
        <v>2491</v>
      </c>
      <c r="AE14" s="56" t="s">
        <v>336</v>
      </c>
      <c r="AF14" s="322">
        <v>691</v>
      </c>
      <c r="AG14" s="322">
        <v>86.38</v>
      </c>
      <c r="AH14" s="322">
        <v>2018</v>
      </c>
      <c r="AI14" s="322" t="s">
        <v>112</v>
      </c>
      <c r="AJ14" s="322" t="s">
        <v>113</v>
      </c>
      <c r="AK14" s="322">
        <v>86.44</v>
      </c>
      <c r="AL14" s="322">
        <v>86.44</v>
      </c>
      <c r="AM14" s="322">
        <v>0</v>
      </c>
      <c r="AN14" s="56" t="s">
        <v>81</v>
      </c>
      <c r="AO14" s="56" t="s">
        <v>81</v>
      </c>
      <c r="AP14" s="344">
        <v>7.38</v>
      </c>
      <c r="AQ14" s="344">
        <v>7.96</v>
      </c>
      <c r="AR14" s="344">
        <v>7.85</v>
      </c>
      <c r="AS14" s="322">
        <v>32.799999999999997</v>
      </c>
      <c r="AT14" s="322">
        <v>8.1999999999999993</v>
      </c>
      <c r="AU14" s="56" t="s">
        <v>338</v>
      </c>
      <c r="AV14" s="322">
        <v>0</v>
      </c>
      <c r="AW14" s="322">
        <v>0</v>
      </c>
      <c r="AX14" s="322" t="s">
        <v>83</v>
      </c>
      <c r="AY14" s="322" t="s">
        <v>83</v>
      </c>
      <c r="AZ14" s="322" t="s">
        <v>83</v>
      </c>
      <c r="BA14" s="322" t="s">
        <v>83</v>
      </c>
      <c r="BB14" s="56" t="s">
        <v>83</v>
      </c>
      <c r="BC14" s="56" t="s">
        <v>84</v>
      </c>
      <c r="BD14" s="56" t="s">
        <v>81</v>
      </c>
      <c r="BE14" s="56" t="s">
        <v>2492</v>
      </c>
      <c r="BF14" s="56" t="s">
        <v>86</v>
      </c>
      <c r="BG14" s="56" t="s">
        <v>2493</v>
      </c>
      <c r="BH14" s="56" t="s">
        <v>86</v>
      </c>
      <c r="BI14" s="56" t="s">
        <v>89</v>
      </c>
      <c r="BJ14" s="56" t="s">
        <v>81</v>
      </c>
      <c r="BK14" s="56" t="s">
        <v>2494</v>
      </c>
      <c r="BL14" s="56" t="s">
        <v>2495</v>
      </c>
      <c r="BM14" s="56" t="s">
        <v>81</v>
      </c>
      <c r="BN14" s="56" t="s">
        <v>2496</v>
      </c>
      <c r="BO14" s="345" t="s">
        <v>2497</v>
      </c>
      <c r="BP14" s="345" t="s">
        <v>2498</v>
      </c>
      <c r="BQ14" s="345" t="s">
        <v>2499</v>
      </c>
      <c r="BR14" s="345" t="s">
        <v>2500</v>
      </c>
      <c r="BS14" s="56" t="s">
        <v>81</v>
      </c>
      <c r="BT14" s="344">
        <v>9.61</v>
      </c>
      <c r="BU14" s="173"/>
    </row>
    <row r="15" spans="1:73">
      <c r="A15" s="55">
        <v>13</v>
      </c>
      <c r="B15" s="55"/>
      <c r="C15" s="322" t="s">
        <v>691</v>
      </c>
      <c r="D15" s="56" t="s">
        <v>692</v>
      </c>
      <c r="E15" s="56" t="s">
        <v>11716</v>
      </c>
      <c r="F15" s="378">
        <v>36590</v>
      </c>
      <c r="G15" s="322">
        <v>20</v>
      </c>
      <c r="H15" s="56" t="s">
        <v>693</v>
      </c>
      <c r="I15" s="56" t="s">
        <v>73</v>
      </c>
      <c r="J15" s="56" t="s">
        <v>694</v>
      </c>
      <c r="K15" s="56" t="s">
        <v>690</v>
      </c>
      <c r="L15" s="322">
        <v>9702044664</v>
      </c>
      <c r="M15" s="322">
        <v>8828352000</v>
      </c>
      <c r="N15" s="322" t="s">
        <v>695</v>
      </c>
      <c r="O15" s="322">
        <v>341651157225</v>
      </c>
      <c r="P15" s="322" t="s">
        <v>81</v>
      </c>
      <c r="Q15" s="322" t="s">
        <v>226</v>
      </c>
      <c r="R15" s="342">
        <v>43282</v>
      </c>
      <c r="S15" s="322">
        <v>2021</v>
      </c>
      <c r="T15" s="56" t="s">
        <v>696</v>
      </c>
      <c r="U15" s="322">
        <v>392</v>
      </c>
      <c r="V15" s="343">
        <v>78.400000000000006</v>
      </c>
      <c r="W15" s="322">
        <v>2015</v>
      </c>
      <c r="X15" s="322" t="s">
        <v>276</v>
      </c>
      <c r="Y15" s="56" t="s">
        <v>81</v>
      </c>
      <c r="Z15" s="322" t="s">
        <v>81</v>
      </c>
      <c r="AA15" s="343" t="s">
        <v>81</v>
      </c>
      <c r="AB15" s="322" t="s">
        <v>81</v>
      </c>
      <c r="AC15" s="322" t="s">
        <v>109</v>
      </c>
      <c r="AD15" s="56" t="s">
        <v>697</v>
      </c>
      <c r="AE15" s="56" t="s">
        <v>336</v>
      </c>
      <c r="AF15" s="322">
        <v>1447</v>
      </c>
      <c r="AG15" s="322">
        <v>85.12</v>
      </c>
      <c r="AH15" s="322">
        <v>2018</v>
      </c>
      <c r="AI15" s="322" t="s">
        <v>112</v>
      </c>
      <c r="AJ15" s="322" t="s">
        <v>113</v>
      </c>
      <c r="AK15" s="322">
        <v>79.34</v>
      </c>
      <c r="AL15" s="322">
        <v>80.739999999999995</v>
      </c>
      <c r="AM15" s="322">
        <v>0</v>
      </c>
      <c r="AN15" s="56" t="s">
        <v>81</v>
      </c>
      <c r="AO15" s="56" t="s">
        <v>81</v>
      </c>
      <c r="AP15" s="344">
        <v>8.3800000000000008</v>
      </c>
      <c r="AQ15" s="344">
        <v>8.15</v>
      </c>
      <c r="AR15" s="344">
        <v>7.78</v>
      </c>
      <c r="AS15" s="322">
        <v>24.31</v>
      </c>
      <c r="AT15" s="322">
        <v>8.11</v>
      </c>
      <c r="AU15" s="56" t="s">
        <v>114</v>
      </c>
      <c r="AV15" s="322">
        <v>0</v>
      </c>
      <c r="AW15" s="322">
        <v>0</v>
      </c>
      <c r="AX15" s="322" t="s">
        <v>83</v>
      </c>
      <c r="AY15" s="322" t="s">
        <v>83</v>
      </c>
      <c r="AZ15" s="322" t="s">
        <v>83</v>
      </c>
      <c r="BA15" s="322" t="s">
        <v>83</v>
      </c>
      <c r="BB15" s="56" t="s">
        <v>83</v>
      </c>
      <c r="BC15" s="56" t="s">
        <v>84</v>
      </c>
      <c r="BD15" s="56" t="s">
        <v>81</v>
      </c>
      <c r="BE15" s="56" t="s">
        <v>698</v>
      </c>
      <c r="BF15" s="56" t="s">
        <v>699</v>
      </c>
      <c r="BG15" s="56" t="s">
        <v>700</v>
      </c>
      <c r="BH15" s="56" t="s">
        <v>88</v>
      </c>
      <c r="BI15" s="56" t="s">
        <v>89</v>
      </c>
      <c r="BJ15" s="56" t="s">
        <v>701</v>
      </c>
      <c r="BK15" s="56" t="s">
        <v>702</v>
      </c>
      <c r="BL15" s="56" t="s">
        <v>81</v>
      </c>
      <c r="BM15" s="56" t="s">
        <v>703</v>
      </c>
      <c r="BN15" s="56" t="s">
        <v>704</v>
      </c>
      <c r="BO15" s="345" t="s">
        <v>705</v>
      </c>
      <c r="BP15" s="345" t="s">
        <v>706</v>
      </c>
      <c r="BQ15" s="345" t="s">
        <v>707</v>
      </c>
      <c r="BR15" s="345" t="s">
        <v>708</v>
      </c>
      <c r="BS15" s="56" t="s">
        <v>709</v>
      </c>
      <c r="BT15" s="56"/>
      <c r="BU15" s="173"/>
    </row>
    <row r="16" spans="1:73">
      <c r="A16" s="55">
        <v>14</v>
      </c>
      <c r="B16" s="55"/>
      <c r="C16" s="322" t="s">
        <v>9455</v>
      </c>
      <c r="D16" s="56" t="s">
        <v>9456</v>
      </c>
      <c r="E16" s="56" t="s">
        <v>11716</v>
      </c>
      <c r="F16" s="322" t="s">
        <v>9457</v>
      </c>
      <c r="G16" s="322">
        <v>22</v>
      </c>
      <c r="H16" s="56" t="s">
        <v>9458</v>
      </c>
      <c r="I16" s="56" t="s">
        <v>73</v>
      </c>
      <c r="J16" s="56" t="s">
        <v>9459</v>
      </c>
      <c r="K16" s="56" t="s">
        <v>9454</v>
      </c>
      <c r="L16" s="322">
        <v>9527181264</v>
      </c>
      <c r="M16" s="322">
        <v>9527181264</v>
      </c>
      <c r="N16" s="322" t="s">
        <v>9460</v>
      </c>
      <c r="O16" s="322">
        <v>236238481506</v>
      </c>
      <c r="P16" s="322" t="s">
        <v>134</v>
      </c>
      <c r="Q16" s="322" t="s">
        <v>226</v>
      </c>
      <c r="R16" s="342">
        <v>43282</v>
      </c>
      <c r="S16" s="322">
        <v>2021</v>
      </c>
      <c r="T16" s="56" t="s">
        <v>9461</v>
      </c>
      <c r="U16" s="322">
        <v>394</v>
      </c>
      <c r="V16" s="343">
        <v>78.8</v>
      </c>
      <c r="W16" s="322">
        <v>2014</v>
      </c>
      <c r="X16" s="322" t="s">
        <v>79</v>
      </c>
      <c r="Y16" s="56" t="s">
        <v>9462</v>
      </c>
      <c r="Z16" s="322">
        <v>416</v>
      </c>
      <c r="AA16" s="343">
        <v>64</v>
      </c>
      <c r="AB16" s="322">
        <v>2016</v>
      </c>
      <c r="AC16" s="322" t="s">
        <v>79</v>
      </c>
      <c r="AD16" s="56" t="s">
        <v>1543</v>
      </c>
      <c r="AE16" s="56" t="s">
        <v>229</v>
      </c>
      <c r="AF16" s="322">
        <v>965</v>
      </c>
      <c r="AG16" s="322">
        <v>83.91</v>
      </c>
      <c r="AH16" s="322">
        <v>2018</v>
      </c>
      <c r="AI16" s="322" t="s">
        <v>944</v>
      </c>
      <c r="AJ16" s="322" t="s">
        <v>113</v>
      </c>
      <c r="AK16" s="382">
        <v>0.72460000000000002</v>
      </c>
      <c r="AL16" s="382">
        <v>0.73209999999999997</v>
      </c>
      <c r="AM16" s="322">
        <v>3</v>
      </c>
      <c r="AN16" s="56" t="s">
        <v>81</v>
      </c>
      <c r="AO16" s="56" t="s">
        <v>81</v>
      </c>
      <c r="AP16" s="344">
        <v>7.46</v>
      </c>
      <c r="AQ16" s="344">
        <v>7.48</v>
      </c>
      <c r="AR16" s="344">
        <v>7.91</v>
      </c>
      <c r="AS16" s="322">
        <v>32</v>
      </c>
      <c r="AT16" s="322">
        <v>8</v>
      </c>
      <c r="AU16" s="56" t="s">
        <v>338</v>
      </c>
      <c r="AV16" s="322">
        <v>0</v>
      </c>
      <c r="AW16" s="322">
        <v>0</v>
      </c>
      <c r="AX16" s="322" t="s">
        <v>83</v>
      </c>
      <c r="AY16" s="322" t="s">
        <v>83</v>
      </c>
      <c r="AZ16" s="322" t="s">
        <v>83</v>
      </c>
      <c r="BA16" s="322" t="s">
        <v>83</v>
      </c>
      <c r="BB16" s="56" t="s">
        <v>83</v>
      </c>
      <c r="BC16" s="56" t="s">
        <v>84</v>
      </c>
      <c r="BD16" s="56" t="s">
        <v>81</v>
      </c>
      <c r="BE16" s="56" t="s">
        <v>9463</v>
      </c>
      <c r="BF16" s="56" t="s">
        <v>4322</v>
      </c>
      <c r="BG16" s="56" t="s">
        <v>9464</v>
      </c>
      <c r="BH16" s="56" t="s">
        <v>88</v>
      </c>
      <c r="BI16" s="56" t="s">
        <v>89</v>
      </c>
      <c r="BJ16" s="56" t="s">
        <v>9465</v>
      </c>
      <c r="BK16" s="56" t="s">
        <v>9466</v>
      </c>
      <c r="BL16" s="56" t="s">
        <v>9467</v>
      </c>
      <c r="BM16" s="56" t="s">
        <v>9468</v>
      </c>
      <c r="BN16" s="56" t="s">
        <v>9469</v>
      </c>
      <c r="BO16" s="345" t="s">
        <v>9470</v>
      </c>
      <c r="BP16" s="345" t="s">
        <v>9471</v>
      </c>
      <c r="BQ16" s="345" t="s">
        <v>9472</v>
      </c>
      <c r="BR16" s="345" t="s">
        <v>9473</v>
      </c>
      <c r="BS16" s="56" t="s">
        <v>81</v>
      </c>
      <c r="BT16" s="344">
        <v>9.15</v>
      </c>
      <c r="BU16" s="173"/>
    </row>
    <row r="17" spans="1:73">
      <c r="A17" s="55">
        <v>15</v>
      </c>
      <c r="B17" s="55"/>
      <c r="C17" s="322" t="s">
        <v>4473</v>
      </c>
      <c r="D17" s="56" t="s">
        <v>4474</v>
      </c>
      <c r="E17" s="56" t="s">
        <v>11716</v>
      </c>
      <c r="F17" s="378">
        <v>36287</v>
      </c>
      <c r="G17" s="322">
        <v>21</v>
      </c>
      <c r="H17" s="56" t="s">
        <v>4475</v>
      </c>
      <c r="I17" s="56" t="s">
        <v>73</v>
      </c>
      <c r="J17" s="56" t="s">
        <v>4476</v>
      </c>
      <c r="K17" s="56" t="s">
        <v>4472</v>
      </c>
      <c r="L17" s="322">
        <v>7208673449</v>
      </c>
      <c r="M17" s="322">
        <v>8424982844</v>
      </c>
      <c r="N17" s="322" t="s">
        <v>4477</v>
      </c>
      <c r="O17" s="322">
        <v>396932153457</v>
      </c>
      <c r="P17" s="322" t="s">
        <v>4478</v>
      </c>
      <c r="Q17" s="322" t="s">
        <v>226</v>
      </c>
      <c r="R17" s="342">
        <v>43282</v>
      </c>
      <c r="S17" s="322">
        <v>2021</v>
      </c>
      <c r="T17" s="56" t="s">
        <v>3449</v>
      </c>
      <c r="U17" s="322">
        <v>441</v>
      </c>
      <c r="V17" s="343">
        <v>88.2</v>
      </c>
      <c r="W17" s="322">
        <v>2015</v>
      </c>
      <c r="X17" s="322" t="s">
        <v>79</v>
      </c>
      <c r="Y17" s="56" t="s">
        <v>81</v>
      </c>
      <c r="Z17" s="322" t="s">
        <v>81</v>
      </c>
      <c r="AA17" s="343" t="s">
        <v>81</v>
      </c>
      <c r="AB17" s="322" t="s">
        <v>81</v>
      </c>
      <c r="AC17" s="322" t="s">
        <v>109</v>
      </c>
      <c r="AD17" s="56" t="s">
        <v>1002</v>
      </c>
      <c r="AE17" s="56" t="s">
        <v>1002</v>
      </c>
      <c r="AF17" s="322">
        <v>967</v>
      </c>
      <c r="AG17" s="322">
        <v>84.09</v>
      </c>
      <c r="AH17" s="322">
        <v>2018</v>
      </c>
      <c r="AI17" s="322" t="s">
        <v>112</v>
      </c>
      <c r="AJ17" s="322" t="s">
        <v>113</v>
      </c>
      <c r="AK17" s="322">
        <v>77.42</v>
      </c>
      <c r="AL17" s="322">
        <v>77.28</v>
      </c>
      <c r="AM17" s="322">
        <v>0</v>
      </c>
      <c r="AN17" s="56" t="s">
        <v>81</v>
      </c>
      <c r="AO17" s="56" t="s">
        <v>81</v>
      </c>
      <c r="AP17" s="344">
        <v>6.5</v>
      </c>
      <c r="AQ17" s="344">
        <v>7.52</v>
      </c>
      <c r="AR17" s="344">
        <v>7.88</v>
      </c>
      <c r="AS17" s="322">
        <v>31.59</v>
      </c>
      <c r="AT17" s="322">
        <v>7.89</v>
      </c>
      <c r="AU17" s="56" t="s">
        <v>338</v>
      </c>
      <c r="AV17" s="322">
        <v>0</v>
      </c>
      <c r="AW17" s="322">
        <v>0</v>
      </c>
      <c r="AX17" s="322" t="s">
        <v>83</v>
      </c>
      <c r="AY17" s="322" t="s">
        <v>83</v>
      </c>
      <c r="AZ17" s="322" t="s">
        <v>83</v>
      </c>
      <c r="BA17" s="322" t="s">
        <v>83</v>
      </c>
      <c r="BB17" s="56" t="s">
        <v>83</v>
      </c>
      <c r="BC17" s="56" t="s">
        <v>84</v>
      </c>
      <c r="BD17" s="56" t="s">
        <v>81</v>
      </c>
      <c r="BE17" s="56" t="s">
        <v>4479</v>
      </c>
      <c r="BF17" s="56" t="s">
        <v>4480</v>
      </c>
      <c r="BG17" s="56" t="s">
        <v>4481</v>
      </c>
      <c r="BH17" s="56" t="s">
        <v>826</v>
      </c>
      <c r="BI17" s="56" t="s">
        <v>89</v>
      </c>
      <c r="BJ17" s="56" t="s">
        <v>4482</v>
      </c>
      <c r="BK17" s="56" t="s">
        <v>4483</v>
      </c>
      <c r="BL17" s="56" t="s">
        <v>4484</v>
      </c>
      <c r="BM17" s="56" t="s">
        <v>81</v>
      </c>
      <c r="BN17" s="56" t="s">
        <v>4485</v>
      </c>
      <c r="BO17" s="345" t="s">
        <v>4486</v>
      </c>
      <c r="BP17" s="345" t="s">
        <v>4487</v>
      </c>
      <c r="BQ17" s="345" t="s">
        <v>4488</v>
      </c>
      <c r="BR17" s="345" t="s">
        <v>4489</v>
      </c>
      <c r="BS17" s="56" t="s">
        <v>81</v>
      </c>
      <c r="BT17" s="344">
        <v>9.69</v>
      </c>
      <c r="BU17" s="173"/>
    </row>
    <row r="18" spans="1:73">
      <c r="A18" s="55">
        <v>16</v>
      </c>
      <c r="B18" s="55"/>
      <c r="C18" s="322" t="s">
        <v>4881</v>
      </c>
      <c r="D18" s="56" t="s">
        <v>4882</v>
      </c>
      <c r="E18" s="56" t="s">
        <v>11716</v>
      </c>
      <c r="F18" s="322" t="s">
        <v>4883</v>
      </c>
      <c r="G18" s="322">
        <v>21</v>
      </c>
      <c r="H18" s="56" t="s">
        <v>4884</v>
      </c>
      <c r="I18" s="56" t="s">
        <v>4884</v>
      </c>
      <c r="J18" s="56" t="s">
        <v>4885</v>
      </c>
      <c r="K18" s="56" t="s">
        <v>4880</v>
      </c>
      <c r="L18" s="322">
        <v>93207731051</v>
      </c>
      <c r="M18" s="322">
        <v>7977741925</v>
      </c>
      <c r="N18" s="322" t="s">
        <v>4886</v>
      </c>
      <c r="O18" s="322">
        <v>479949013361</v>
      </c>
      <c r="P18" s="322" t="s">
        <v>81</v>
      </c>
      <c r="Q18" s="322" t="s">
        <v>226</v>
      </c>
      <c r="R18" s="342">
        <v>43282</v>
      </c>
      <c r="S18" s="322">
        <v>2021</v>
      </c>
      <c r="T18" s="56" t="s">
        <v>4887</v>
      </c>
      <c r="U18" s="322">
        <v>380</v>
      </c>
      <c r="V18" s="343">
        <v>76</v>
      </c>
      <c r="W18" s="322">
        <v>2014</v>
      </c>
      <c r="X18" s="322" t="s">
        <v>79</v>
      </c>
      <c r="Y18" s="56" t="s">
        <v>4888</v>
      </c>
      <c r="Z18" s="322">
        <v>378</v>
      </c>
      <c r="AA18" s="343">
        <v>58.15</v>
      </c>
      <c r="AB18" s="322">
        <v>2016</v>
      </c>
      <c r="AC18" s="322" t="s">
        <v>79</v>
      </c>
      <c r="AD18" s="56" t="s">
        <v>4889</v>
      </c>
      <c r="AE18" s="56" t="s">
        <v>336</v>
      </c>
      <c r="AF18" s="322">
        <v>1373</v>
      </c>
      <c r="AG18" s="322">
        <v>85.81</v>
      </c>
      <c r="AH18" s="322">
        <v>2018</v>
      </c>
      <c r="AI18" s="322" t="s">
        <v>944</v>
      </c>
      <c r="AJ18" s="322" t="s">
        <v>113</v>
      </c>
      <c r="AK18" s="322">
        <v>79.97</v>
      </c>
      <c r="AL18" s="322">
        <v>80.099999999999994</v>
      </c>
      <c r="AM18" s="322">
        <v>0</v>
      </c>
      <c r="AN18" s="56" t="s">
        <v>81</v>
      </c>
      <c r="AO18" s="56" t="s">
        <v>81</v>
      </c>
      <c r="AP18" s="344">
        <v>6.92</v>
      </c>
      <c r="AQ18" s="344">
        <v>8.3699999999999992</v>
      </c>
      <c r="AR18" s="344">
        <v>6.66</v>
      </c>
      <c r="AS18" s="322">
        <v>31.49</v>
      </c>
      <c r="AT18" s="322">
        <v>7.87</v>
      </c>
      <c r="AU18" s="56" t="s">
        <v>338</v>
      </c>
      <c r="AV18" s="322">
        <v>0</v>
      </c>
      <c r="AW18" s="322">
        <v>1</v>
      </c>
      <c r="AX18" s="322" t="s">
        <v>83</v>
      </c>
      <c r="AY18" s="322" t="s">
        <v>83</v>
      </c>
      <c r="AZ18" s="322" t="s">
        <v>83</v>
      </c>
      <c r="BA18" s="322" t="s">
        <v>83</v>
      </c>
      <c r="BB18" s="56" t="s">
        <v>83</v>
      </c>
      <c r="BC18" s="56" t="s">
        <v>84</v>
      </c>
      <c r="BD18" s="56" t="s">
        <v>81</v>
      </c>
      <c r="BE18" s="56" t="s">
        <v>4890</v>
      </c>
      <c r="BF18" s="56" t="s">
        <v>4891</v>
      </c>
      <c r="BG18" s="56" t="s">
        <v>4892</v>
      </c>
      <c r="BH18" s="56" t="s">
        <v>762</v>
      </c>
      <c r="BI18" s="56" t="s">
        <v>89</v>
      </c>
      <c r="BJ18" s="56" t="s">
        <v>4893</v>
      </c>
      <c r="BK18" s="56" t="s">
        <v>4894</v>
      </c>
      <c r="BL18" s="56" t="s">
        <v>4895</v>
      </c>
      <c r="BM18" s="56" t="s">
        <v>4896</v>
      </c>
      <c r="BN18" s="56" t="s">
        <v>4897</v>
      </c>
      <c r="BO18" s="345" t="s">
        <v>4898</v>
      </c>
      <c r="BP18" s="345" t="s">
        <v>4899</v>
      </c>
      <c r="BQ18" s="345" t="s">
        <v>4900</v>
      </c>
      <c r="BR18" s="56" t="s">
        <v>4901</v>
      </c>
      <c r="BS18" s="56" t="s">
        <v>81</v>
      </c>
      <c r="BT18" s="344">
        <v>9.5399999999999991</v>
      </c>
      <c r="BU18" s="173"/>
    </row>
    <row r="19" spans="1:73">
      <c r="A19" s="55">
        <v>17</v>
      </c>
      <c r="B19" s="55"/>
      <c r="C19" s="322" t="s">
        <v>5340</v>
      </c>
      <c r="D19" s="56" t="s">
        <v>5341</v>
      </c>
      <c r="E19" s="56" t="s">
        <v>11716</v>
      </c>
      <c r="F19" s="378">
        <v>36476</v>
      </c>
      <c r="G19" s="322">
        <v>20</v>
      </c>
      <c r="H19" s="56" t="s">
        <v>5342</v>
      </c>
      <c r="I19" s="56" t="s">
        <v>73</v>
      </c>
      <c r="J19" s="56" t="s">
        <v>5343</v>
      </c>
      <c r="K19" s="56" t="s">
        <v>5339</v>
      </c>
      <c r="L19" s="322">
        <v>8237614459</v>
      </c>
      <c r="M19" s="322">
        <v>8237614459</v>
      </c>
      <c r="N19" s="322" t="s">
        <v>5344</v>
      </c>
      <c r="O19" s="322">
        <v>624676582886</v>
      </c>
      <c r="P19" s="322" t="s">
        <v>81</v>
      </c>
      <c r="Q19" s="322" t="s">
        <v>226</v>
      </c>
      <c r="R19" s="342">
        <v>43282</v>
      </c>
      <c r="S19" s="322">
        <v>2021</v>
      </c>
      <c r="T19" s="56" t="s">
        <v>5345</v>
      </c>
      <c r="U19" s="322">
        <v>445</v>
      </c>
      <c r="V19" s="343">
        <v>89</v>
      </c>
      <c r="W19" s="322">
        <v>2015</v>
      </c>
      <c r="X19" s="322" t="s">
        <v>79</v>
      </c>
      <c r="Y19" s="56" t="s">
        <v>81</v>
      </c>
      <c r="Z19" s="322" t="s">
        <v>81</v>
      </c>
      <c r="AA19" s="343" t="s">
        <v>81</v>
      </c>
      <c r="AB19" s="322" t="s">
        <v>81</v>
      </c>
      <c r="AC19" s="322" t="s">
        <v>109</v>
      </c>
      <c r="AD19" s="56" t="s">
        <v>5346</v>
      </c>
      <c r="AE19" s="56" t="s">
        <v>336</v>
      </c>
      <c r="AF19" s="322">
        <v>1435</v>
      </c>
      <c r="AG19" s="322">
        <v>84.41</v>
      </c>
      <c r="AH19" s="322">
        <v>2018</v>
      </c>
      <c r="AI19" s="322" t="s">
        <v>112</v>
      </c>
      <c r="AJ19" s="322" t="s">
        <v>113</v>
      </c>
      <c r="AK19" s="322">
        <v>74.25</v>
      </c>
      <c r="AL19" s="322">
        <v>74.25</v>
      </c>
      <c r="AM19" s="322">
        <v>3</v>
      </c>
      <c r="AN19" s="56" t="s">
        <v>81</v>
      </c>
      <c r="AO19" s="56" t="s">
        <v>81</v>
      </c>
      <c r="AP19" s="344">
        <v>7.23</v>
      </c>
      <c r="AQ19" s="344">
        <v>7.48</v>
      </c>
      <c r="AR19" s="344">
        <v>7.92</v>
      </c>
      <c r="AS19" s="322">
        <v>31.21</v>
      </c>
      <c r="AT19" s="322">
        <v>7.8</v>
      </c>
      <c r="AU19" s="56" t="s">
        <v>338</v>
      </c>
      <c r="AV19" s="322">
        <v>0</v>
      </c>
      <c r="AW19" s="322">
        <v>0</v>
      </c>
      <c r="AX19" s="322" t="s">
        <v>83</v>
      </c>
      <c r="AY19" s="322" t="s">
        <v>83</v>
      </c>
      <c r="AZ19" s="322" t="s">
        <v>83</v>
      </c>
      <c r="BA19" s="322" t="s">
        <v>83</v>
      </c>
      <c r="BB19" s="56" t="s">
        <v>83</v>
      </c>
      <c r="BC19" s="56" t="s">
        <v>84</v>
      </c>
      <c r="BD19" s="56" t="s">
        <v>81</v>
      </c>
      <c r="BE19" s="56" t="s">
        <v>5347</v>
      </c>
      <c r="BF19" s="56" t="s">
        <v>86</v>
      </c>
      <c r="BG19" s="56" t="s">
        <v>5348</v>
      </c>
      <c r="BH19" s="56" t="s">
        <v>88</v>
      </c>
      <c r="BI19" s="56" t="s">
        <v>89</v>
      </c>
      <c r="BJ19" s="56" t="s">
        <v>81</v>
      </c>
      <c r="BK19" s="56" t="s">
        <v>5349</v>
      </c>
      <c r="BL19" s="56" t="s">
        <v>81</v>
      </c>
      <c r="BM19" s="56" t="s">
        <v>5350</v>
      </c>
      <c r="BN19" s="56" t="s">
        <v>5351</v>
      </c>
      <c r="BO19" s="345" t="s">
        <v>5352</v>
      </c>
      <c r="BP19" s="345" t="s">
        <v>5353</v>
      </c>
      <c r="BQ19" s="56" t="s">
        <v>81</v>
      </c>
      <c r="BR19" s="56" t="s">
        <v>81</v>
      </c>
      <c r="BS19" s="56" t="s">
        <v>81</v>
      </c>
      <c r="BT19" s="344">
        <v>8.61</v>
      </c>
      <c r="BU19" s="173"/>
    </row>
    <row r="20" spans="1:73">
      <c r="A20" s="55">
        <v>18</v>
      </c>
      <c r="B20" s="55"/>
      <c r="C20" s="322" t="s">
        <v>11710</v>
      </c>
      <c r="D20" s="56" t="s">
        <v>8084</v>
      </c>
      <c r="E20" s="56" t="s">
        <v>11716</v>
      </c>
      <c r="F20" s="322" t="s">
        <v>7292</v>
      </c>
      <c r="G20" s="322">
        <v>20</v>
      </c>
      <c r="H20" s="56" t="s">
        <v>8085</v>
      </c>
      <c r="I20" s="56" t="s">
        <v>3045</v>
      </c>
      <c r="J20" s="56" t="s">
        <v>8086</v>
      </c>
      <c r="K20" s="56" t="s">
        <v>8082</v>
      </c>
      <c r="L20" s="322">
        <v>9869078611</v>
      </c>
      <c r="M20" s="322">
        <v>9702230215</v>
      </c>
      <c r="N20" s="322" t="s">
        <v>8087</v>
      </c>
      <c r="O20" s="322">
        <v>907737346953</v>
      </c>
      <c r="P20" s="322" t="s">
        <v>134</v>
      </c>
      <c r="Q20" s="322" t="s">
        <v>226</v>
      </c>
      <c r="R20" s="342">
        <v>43282</v>
      </c>
      <c r="S20" s="322">
        <v>2021</v>
      </c>
      <c r="T20" s="56" t="s">
        <v>8088</v>
      </c>
      <c r="U20" s="322">
        <v>425</v>
      </c>
      <c r="V20" s="343">
        <v>85</v>
      </c>
      <c r="W20" s="322">
        <v>2015</v>
      </c>
      <c r="X20" s="322" t="s">
        <v>79</v>
      </c>
      <c r="Y20" s="56" t="s">
        <v>81</v>
      </c>
      <c r="Z20" s="322" t="s">
        <v>81</v>
      </c>
      <c r="AA20" s="343" t="s">
        <v>81</v>
      </c>
      <c r="AB20" s="322" t="s">
        <v>81</v>
      </c>
      <c r="AC20" s="322" t="s">
        <v>109</v>
      </c>
      <c r="AD20" s="56" t="s">
        <v>490</v>
      </c>
      <c r="AE20" s="56" t="s">
        <v>3331</v>
      </c>
      <c r="AF20" s="322">
        <v>678</v>
      </c>
      <c r="AG20" s="322">
        <v>84.75</v>
      </c>
      <c r="AH20" s="322">
        <v>2018</v>
      </c>
      <c r="AI20" s="322" t="s">
        <v>112</v>
      </c>
      <c r="AJ20" s="322" t="s">
        <v>113</v>
      </c>
      <c r="AK20" s="322">
        <v>705</v>
      </c>
      <c r="AL20" s="322">
        <v>86.44</v>
      </c>
      <c r="AM20" s="322">
        <v>0</v>
      </c>
      <c r="AN20" s="56" t="s">
        <v>81</v>
      </c>
      <c r="AO20" s="56" t="s">
        <v>81</v>
      </c>
      <c r="AP20" s="344">
        <v>7.35</v>
      </c>
      <c r="AQ20" s="344">
        <v>7.55</v>
      </c>
      <c r="AR20" s="344">
        <v>8.6</v>
      </c>
      <c r="AS20" s="322">
        <v>23.4</v>
      </c>
      <c r="AT20" s="322">
        <v>7.8</v>
      </c>
      <c r="AU20" s="56" t="s">
        <v>114</v>
      </c>
      <c r="AV20" s="322">
        <v>0</v>
      </c>
      <c r="AW20" s="322">
        <v>0</v>
      </c>
      <c r="AX20" s="322" t="s">
        <v>83</v>
      </c>
      <c r="AY20" s="322" t="s">
        <v>83</v>
      </c>
      <c r="AZ20" s="322" t="s">
        <v>83</v>
      </c>
      <c r="BA20" s="322" t="s">
        <v>83</v>
      </c>
      <c r="BB20" s="56" t="s">
        <v>83</v>
      </c>
      <c r="BC20" s="56" t="s">
        <v>84</v>
      </c>
      <c r="BD20" s="56" t="s">
        <v>81</v>
      </c>
      <c r="BE20" s="56" t="s">
        <v>8089</v>
      </c>
      <c r="BF20" s="56" t="s">
        <v>8090</v>
      </c>
      <c r="BG20" s="56" t="s">
        <v>8091</v>
      </c>
      <c r="BH20" s="56" t="s">
        <v>118</v>
      </c>
      <c r="BI20" s="56" t="s">
        <v>89</v>
      </c>
      <c r="BJ20" s="56" t="s">
        <v>8092</v>
      </c>
      <c r="BK20" s="56" t="s">
        <v>8093</v>
      </c>
      <c r="BL20" s="56" t="s">
        <v>8094</v>
      </c>
      <c r="BM20" s="56" t="s">
        <v>8095</v>
      </c>
      <c r="BN20" s="56" t="s">
        <v>8096</v>
      </c>
      <c r="BO20" s="345" t="s">
        <v>8097</v>
      </c>
      <c r="BP20" s="345" t="s">
        <v>8098</v>
      </c>
      <c r="BQ20" s="345" t="s">
        <v>8099</v>
      </c>
      <c r="BR20" s="345" t="s">
        <v>8100</v>
      </c>
      <c r="BS20" s="56" t="s">
        <v>81</v>
      </c>
      <c r="BT20" s="56"/>
      <c r="BU20" s="173"/>
    </row>
    <row r="21" spans="1:73">
      <c r="A21" s="55">
        <v>19</v>
      </c>
      <c r="B21" s="55"/>
      <c r="C21" s="322" t="s">
        <v>9609</v>
      </c>
      <c r="D21" s="56" t="s">
        <v>9610</v>
      </c>
      <c r="E21" s="56" t="s">
        <v>11716</v>
      </c>
      <c r="F21" s="322" t="s">
        <v>1059</v>
      </c>
      <c r="G21" s="322">
        <v>20</v>
      </c>
      <c r="H21" s="56" t="s">
        <v>9611</v>
      </c>
      <c r="I21" s="56" t="s">
        <v>73</v>
      </c>
      <c r="J21" s="56" t="s">
        <v>9612</v>
      </c>
      <c r="K21" s="56" t="s">
        <v>9608</v>
      </c>
      <c r="L21" s="322">
        <v>8108662459</v>
      </c>
      <c r="M21" s="322">
        <v>9768018389</v>
      </c>
      <c r="N21" s="322" t="s">
        <v>9613</v>
      </c>
      <c r="O21" s="322">
        <v>674661690224</v>
      </c>
      <c r="P21" s="322" t="s">
        <v>883</v>
      </c>
      <c r="Q21" s="322" t="s">
        <v>226</v>
      </c>
      <c r="R21" s="342">
        <v>43282</v>
      </c>
      <c r="S21" s="322">
        <v>2021</v>
      </c>
      <c r="T21" s="56" t="s">
        <v>9614</v>
      </c>
      <c r="U21" s="322">
        <v>426</v>
      </c>
      <c r="V21" s="343">
        <v>85.2</v>
      </c>
      <c r="W21" s="322">
        <v>2015</v>
      </c>
      <c r="X21" s="322" t="s">
        <v>79</v>
      </c>
      <c r="Y21" s="56" t="s">
        <v>81</v>
      </c>
      <c r="Z21" s="322" t="s">
        <v>81</v>
      </c>
      <c r="AA21" s="343" t="s">
        <v>81</v>
      </c>
      <c r="AB21" s="322" t="s">
        <v>81</v>
      </c>
      <c r="AC21" s="322" t="s">
        <v>109</v>
      </c>
      <c r="AD21" s="56" t="s">
        <v>9615</v>
      </c>
      <c r="AE21" s="56" t="s">
        <v>336</v>
      </c>
      <c r="AF21" s="322">
        <v>1340</v>
      </c>
      <c r="AG21" s="322">
        <v>83.75</v>
      </c>
      <c r="AH21" s="322">
        <v>2018</v>
      </c>
      <c r="AI21" s="322" t="s">
        <v>112</v>
      </c>
      <c r="AJ21" s="322" t="s">
        <v>113</v>
      </c>
      <c r="AK21" s="322">
        <v>75.540000000000006</v>
      </c>
      <c r="AL21" s="322">
        <v>75.41</v>
      </c>
      <c r="AM21" s="322">
        <v>1</v>
      </c>
      <c r="AN21" s="56" t="s">
        <v>81</v>
      </c>
      <c r="AO21" s="56" t="s">
        <v>81</v>
      </c>
      <c r="AP21" s="344">
        <v>7.04</v>
      </c>
      <c r="AQ21" s="344">
        <v>7.67</v>
      </c>
      <c r="AR21" s="344">
        <v>8.44</v>
      </c>
      <c r="AS21" s="322">
        <v>23.5</v>
      </c>
      <c r="AT21" s="322">
        <v>7.71</v>
      </c>
      <c r="AU21" s="56" t="s">
        <v>114</v>
      </c>
      <c r="AV21" s="322">
        <v>0</v>
      </c>
      <c r="AW21" s="322">
        <v>0</v>
      </c>
      <c r="AX21" s="322" t="s">
        <v>83</v>
      </c>
      <c r="AY21" s="322" t="s">
        <v>83</v>
      </c>
      <c r="AZ21" s="322" t="s">
        <v>83</v>
      </c>
      <c r="BA21" s="322" t="s">
        <v>83</v>
      </c>
      <c r="BB21" s="56" t="s">
        <v>83</v>
      </c>
      <c r="BC21" s="56" t="s">
        <v>84</v>
      </c>
      <c r="BD21" s="56" t="s">
        <v>81</v>
      </c>
      <c r="BE21" s="56" t="s">
        <v>9616</v>
      </c>
      <c r="BF21" s="56" t="s">
        <v>9617</v>
      </c>
      <c r="BG21" s="56" t="s">
        <v>9618</v>
      </c>
      <c r="BH21" s="56" t="s">
        <v>2668</v>
      </c>
      <c r="BI21" s="56" t="s">
        <v>89</v>
      </c>
      <c r="BJ21" s="56" t="s">
        <v>81</v>
      </c>
      <c r="BK21" s="56" t="s">
        <v>9619</v>
      </c>
      <c r="BL21" s="56" t="s">
        <v>9620</v>
      </c>
      <c r="BM21" s="56" t="s">
        <v>81</v>
      </c>
      <c r="BN21" s="56" t="s">
        <v>4151</v>
      </c>
      <c r="BO21" s="345" t="s">
        <v>9621</v>
      </c>
      <c r="BP21" s="345" t="s">
        <v>9622</v>
      </c>
      <c r="BQ21" s="345" t="s">
        <v>9623</v>
      </c>
      <c r="BR21" s="345" t="s">
        <v>9624</v>
      </c>
      <c r="BS21" s="56" t="s">
        <v>81</v>
      </c>
      <c r="BT21" s="56"/>
      <c r="BU21" s="173"/>
    </row>
    <row r="22" spans="1:73">
      <c r="A22" s="55">
        <v>20</v>
      </c>
      <c r="B22" s="55"/>
      <c r="C22" s="322" t="s">
        <v>1843</v>
      </c>
      <c r="D22" s="56" t="s">
        <v>1844</v>
      </c>
      <c r="E22" s="56" t="s">
        <v>11716</v>
      </c>
      <c r="F22" s="322" t="s">
        <v>1845</v>
      </c>
      <c r="G22" s="322">
        <v>23</v>
      </c>
      <c r="H22" s="56" t="s">
        <v>1846</v>
      </c>
      <c r="I22" s="56" t="s">
        <v>1846</v>
      </c>
      <c r="J22" s="56" t="s">
        <v>1847</v>
      </c>
      <c r="K22" s="56" t="s">
        <v>1842</v>
      </c>
      <c r="L22" s="322">
        <v>787208062</v>
      </c>
      <c r="M22" s="322">
        <v>9987245765</v>
      </c>
      <c r="N22" s="322" t="s">
        <v>1848</v>
      </c>
      <c r="O22" s="322">
        <v>660862485162</v>
      </c>
      <c r="P22" s="322" t="s">
        <v>1849</v>
      </c>
      <c r="Q22" s="322" t="s">
        <v>226</v>
      </c>
      <c r="R22" s="342">
        <v>43282</v>
      </c>
      <c r="S22" s="322">
        <v>2021</v>
      </c>
      <c r="T22" s="56" t="s">
        <v>1850</v>
      </c>
      <c r="U22" s="322">
        <v>351</v>
      </c>
      <c r="V22" s="343">
        <v>70.3</v>
      </c>
      <c r="W22" s="322">
        <v>2013</v>
      </c>
      <c r="X22" s="322" t="s">
        <v>276</v>
      </c>
      <c r="Y22" s="56" t="s">
        <v>1850</v>
      </c>
      <c r="Z22" s="322">
        <v>265</v>
      </c>
      <c r="AA22" s="343">
        <v>53</v>
      </c>
      <c r="AB22" s="322">
        <v>2015</v>
      </c>
      <c r="AC22" s="322" t="s">
        <v>276</v>
      </c>
      <c r="AD22" s="56" t="s">
        <v>1850</v>
      </c>
      <c r="AE22" s="56" t="s">
        <v>336</v>
      </c>
      <c r="AF22" s="322">
        <v>967</v>
      </c>
      <c r="AG22" s="322">
        <v>92.1</v>
      </c>
      <c r="AH22" s="322">
        <v>2018</v>
      </c>
      <c r="AI22" s="322" t="s">
        <v>112</v>
      </c>
      <c r="AJ22" s="322" t="s">
        <v>113</v>
      </c>
      <c r="AK22" s="322">
        <v>80.8</v>
      </c>
      <c r="AL22" s="322">
        <v>83.93</v>
      </c>
      <c r="AM22" s="322">
        <v>0</v>
      </c>
      <c r="AN22" s="56" t="s">
        <v>81</v>
      </c>
      <c r="AO22" s="56" t="s">
        <v>81</v>
      </c>
      <c r="AP22" s="344">
        <v>7.08</v>
      </c>
      <c r="AQ22" s="344">
        <v>7.67</v>
      </c>
      <c r="AR22" s="344">
        <v>8.33</v>
      </c>
      <c r="AS22" s="322">
        <v>23.08</v>
      </c>
      <c r="AT22" s="322">
        <v>7.69</v>
      </c>
      <c r="AU22" s="56" t="s">
        <v>114</v>
      </c>
      <c r="AV22" s="322">
        <v>0</v>
      </c>
      <c r="AW22" s="322">
        <v>0</v>
      </c>
      <c r="AX22" s="322" t="s">
        <v>83</v>
      </c>
      <c r="AY22" s="322" t="s">
        <v>83</v>
      </c>
      <c r="AZ22" s="322" t="s">
        <v>83</v>
      </c>
      <c r="BA22" s="322" t="s">
        <v>83</v>
      </c>
      <c r="BB22" s="56" t="s">
        <v>83</v>
      </c>
      <c r="BC22" s="56" t="s">
        <v>84</v>
      </c>
      <c r="BD22" s="56" t="s">
        <v>81</v>
      </c>
      <c r="BE22" s="56" t="s">
        <v>1851</v>
      </c>
      <c r="BF22" s="56" t="s">
        <v>1852</v>
      </c>
      <c r="BG22" s="56" t="s">
        <v>1853</v>
      </c>
      <c r="BH22" s="56" t="s">
        <v>118</v>
      </c>
      <c r="BI22" s="56" t="s">
        <v>89</v>
      </c>
      <c r="BJ22" s="56" t="s">
        <v>1854</v>
      </c>
      <c r="BK22" s="56" t="s">
        <v>1855</v>
      </c>
      <c r="BL22" s="56" t="s">
        <v>1856</v>
      </c>
      <c r="BM22" s="56" t="s">
        <v>81</v>
      </c>
      <c r="BN22" s="56" t="s">
        <v>1857</v>
      </c>
      <c r="BO22" s="345" t="s">
        <v>1858</v>
      </c>
      <c r="BP22" s="345" t="s">
        <v>1859</v>
      </c>
      <c r="BQ22" s="345" t="s">
        <v>1860</v>
      </c>
      <c r="BR22" s="345" t="s">
        <v>1861</v>
      </c>
      <c r="BS22" s="345" t="s">
        <v>1862</v>
      </c>
      <c r="BT22" s="344">
        <v>8.73</v>
      </c>
      <c r="BU22" s="173"/>
    </row>
    <row r="23" spans="1:73">
      <c r="A23" s="55">
        <v>21</v>
      </c>
      <c r="B23" s="55"/>
      <c r="C23" s="322" t="s">
        <v>10586</v>
      </c>
      <c r="D23" s="56" t="s">
        <v>10587</v>
      </c>
      <c r="E23" s="56" t="s">
        <v>11716</v>
      </c>
      <c r="F23" s="322" t="s">
        <v>10588</v>
      </c>
      <c r="G23" s="322">
        <v>20</v>
      </c>
      <c r="H23" s="56" t="s">
        <v>10589</v>
      </c>
      <c r="I23" s="56" t="s">
        <v>73</v>
      </c>
      <c r="J23" s="56" t="s">
        <v>10590</v>
      </c>
      <c r="K23" s="56" t="s">
        <v>10591</v>
      </c>
      <c r="L23" s="322">
        <v>9869072861</v>
      </c>
      <c r="M23" s="322">
        <v>8879713192</v>
      </c>
      <c r="N23" s="322" t="s">
        <v>10592</v>
      </c>
      <c r="O23" s="322">
        <v>386223669765</v>
      </c>
      <c r="P23" s="322" t="s">
        <v>134</v>
      </c>
      <c r="Q23" s="322" t="s">
        <v>226</v>
      </c>
      <c r="R23" s="342">
        <v>43282</v>
      </c>
      <c r="S23" s="322">
        <v>2021</v>
      </c>
      <c r="T23" s="56" t="s">
        <v>10593</v>
      </c>
      <c r="U23" s="322">
        <v>353</v>
      </c>
      <c r="V23" s="343">
        <v>70.599999999999994</v>
      </c>
      <c r="W23" s="322">
        <v>2015</v>
      </c>
      <c r="X23" s="322" t="s">
        <v>79</v>
      </c>
      <c r="Y23" s="56" t="s">
        <v>81</v>
      </c>
      <c r="Z23" s="322" t="s">
        <v>81</v>
      </c>
      <c r="AA23" s="343" t="s">
        <v>81</v>
      </c>
      <c r="AB23" s="322" t="s">
        <v>81</v>
      </c>
      <c r="AC23" s="322" t="s">
        <v>109</v>
      </c>
      <c r="AD23" s="56" t="s">
        <v>490</v>
      </c>
      <c r="AE23" s="56" t="s">
        <v>336</v>
      </c>
      <c r="AF23" s="322">
        <v>1400</v>
      </c>
      <c r="AG23" s="322">
        <v>87.5</v>
      </c>
      <c r="AH23" s="322">
        <v>2018</v>
      </c>
      <c r="AI23" s="322" t="s">
        <v>112</v>
      </c>
      <c r="AJ23" s="322" t="s">
        <v>113</v>
      </c>
      <c r="AK23" s="322">
        <v>75.849999999999994</v>
      </c>
      <c r="AL23" s="322">
        <v>75.430000000000007</v>
      </c>
      <c r="AM23" s="322">
        <v>1</v>
      </c>
      <c r="AN23" s="56" t="s">
        <v>81</v>
      </c>
      <c r="AO23" s="56" t="s">
        <v>81</v>
      </c>
      <c r="AP23" s="344">
        <v>7.5</v>
      </c>
      <c r="AQ23" s="344">
        <v>7.44</v>
      </c>
      <c r="AR23" s="344">
        <v>7.85</v>
      </c>
      <c r="AS23" s="322">
        <v>22.79</v>
      </c>
      <c r="AT23" s="322">
        <v>7.5960000000000001</v>
      </c>
      <c r="AU23" s="56" t="s">
        <v>114</v>
      </c>
      <c r="AV23" s="322">
        <v>0</v>
      </c>
      <c r="AW23" s="322">
        <v>0</v>
      </c>
      <c r="AX23" s="322" t="s">
        <v>83</v>
      </c>
      <c r="AY23" s="322" t="s">
        <v>83</v>
      </c>
      <c r="AZ23" s="322" t="s">
        <v>83</v>
      </c>
      <c r="BA23" s="322" t="s">
        <v>83</v>
      </c>
      <c r="BB23" s="56" t="s">
        <v>83</v>
      </c>
      <c r="BC23" s="56" t="s">
        <v>84</v>
      </c>
      <c r="BD23" s="56" t="s">
        <v>81</v>
      </c>
      <c r="BE23" s="56" t="s">
        <v>10594</v>
      </c>
      <c r="BF23" s="56" t="s">
        <v>448</v>
      </c>
      <c r="BG23" s="56" t="s">
        <v>10595</v>
      </c>
      <c r="BH23" s="56" t="s">
        <v>448</v>
      </c>
      <c r="BI23" s="56" t="s">
        <v>89</v>
      </c>
      <c r="BJ23" s="56" t="s">
        <v>10596</v>
      </c>
      <c r="BK23" s="56" t="s">
        <v>10597</v>
      </c>
      <c r="BL23" s="56" t="s">
        <v>10598</v>
      </c>
      <c r="BM23" s="56" t="s">
        <v>10599</v>
      </c>
      <c r="BN23" s="56" t="s">
        <v>10600</v>
      </c>
      <c r="BO23" s="345" t="s">
        <v>10601</v>
      </c>
      <c r="BP23" s="345" t="s">
        <v>10602</v>
      </c>
      <c r="BQ23" s="345" t="s">
        <v>10603</v>
      </c>
      <c r="BR23" s="345" t="s">
        <v>10604</v>
      </c>
      <c r="BS23" s="56" t="s">
        <v>81</v>
      </c>
      <c r="BT23" s="56"/>
      <c r="BU23" s="173"/>
    </row>
    <row r="24" spans="1:73">
      <c r="A24" s="55">
        <v>22</v>
      </c>
      <c r="B24" s="55"/>
      <c r="C24" s="322" t="s">
        <v>7232</v>
      </c>
      <c r="D24" s="56" t="s">
        <v>7233</v>
      </c>
      <c r="E24" s="56" t="s">
        <v>11716</v>
      </c>
      <c r="F24" s="322" t="s">
        <v>7234</v>
      </c>
      <c r="G24" s="322">
        <v>22</v>
      </c>
      <c r="H24" s="56" t="s">
        <v>7235</v>
      </c>
      <c r="I24" s="56" t="s">
        <v>73</v>
      </c>
      <c r="J24" s="56" t="s">
        <v>7236</v>
      </c>
      <c r="K24" s="56" t="s">
        <v>7231</v>
      </c>
      <c r="L24" s="322">
        <v>8451986726</v>
      </c>
      <c r="M24" s="322">
        <v>8451986726</v>
      </c>
      <c r="N24" s="322" t="s">
        <v>7237</v>
      </c>
      <c r="O24" s="322" t="s">
        <v>7238</v>
      </c>
      <c r="P24" s="322" t="s">
        <v>134</v>
      </c>
      <c r="Q24" s="322" t="s">
        <v>226</v>
      </c>
      <c r="R24" s="342">
        <v>43282</v>
      </c>
      <c r="S24" s="322">
        <v>2021</v>
      </c>
      <c r="T24" s="56" t="s">
        <v>7239</v>
      </c>
      <c r="U24" s="322">
        <v>408</v>
      </c>
      <c r="V24" s="343">
        <v>81.599999999999994</v>
      </c>
      <c r="W24" s="322">
        <v>2014</v>
      </c>
      <c r="X24" s="322" t="s">
        <v>79</v>
      </c>
      <c r="Y24" s="56" t="s">
        <v>7240</v>
      </c>
      <c r="Z24" s="322">
        <v>381</v>
      </c>
      <c r="AA24" s="343">
        <v>58.62</v>
      </c>
      <c r="AB24" s="322">
        <v>2016</v>
      </c>
      <c r="AC24" s="322" t="s">
        <v>79</v>
      </c>
      <c r="AD24" s="56" t="s">
        <v>490</v>
      </c>
      <c r="AE24" s="56" t="s">
        <v>3331</v>
      </c>
      <c r="AF24" s="322">
        <v>1348</v>
      </c>
      <c r="AG24" s="322">
        <v>84.25</v>
      </c>
      <c r="AH24" s="322">
        <v>2018</v>
      </c>
      <c r="AI24" s="322" t="s">
        <v>944</v>
      </c>
      <c r="AJ24" s="322" t="s">
        <v>113</v>
      </c>
      <c r="AK24" s="322">
        <v>75.19</v>
      </c>
      <c r="AL24" s="322">
        <v>75.540000000000006</v>
      </c>
      <c r="AM24" s="322">
        <v>0</v>
      </c>
      <c r="AN24" s="56" t="s">
        <v>81</v>
      </c>
      <c r="AO24" s="56" t="s">
        <v>81</v>
      </c>
      <c r="AP24" s="344">
        <v>7.27</v>
      </c>
      <c r="AQ24" s="344">
        <v>7.48</v>
      </c>
      <c r="AR24" s="344">
        <v>7.56</v>
      </c>
      <c r="AS24" s="322">
        <v>30.38</v>
      </c>
      <c r="AT24" s="322">
        <v>7.59</v>
      </c>
      <c r="AU24" s="56" t="s">
        <v>338</v>
      </c>
      <c r="AV24" s="322">
        <v>0</v>
      </c>
      <c r="AW24" s="322">
        <v>0</v>
      </c>
      <c r="AX24" s="322" t="s">
        <v>83</v>
      </c>
      <c r="AY24" s="322" t="s">
        <v>255</v>
      </c>
      <c r="AZ24" s="322" t="s">
        <v>255</v>
      </c>
      <c r="BA24" s="322" t="s">
        <v>83</v>
      </c>
      <c r="BB24" s="56" t="s">
        <v>83</v>
      </c>
      <c r="BC24" s="56" t="s">
        <v>84</v>
      </c>
      <c r="BD24" s="56" t="s">
        <v>81</v>
      </c>
      <c r="BE24" s="56" t="s">
        <v>7241</v>
      </c>
      <c r="BF24" s="56" t="s">
        <v>1652</v>
      </c>
      <c r="BG24" s="56" t="s">
        <v>7242</v>
      </c>
      <c r="BH24" s="56" t="s">
        <v>88</v>
      </c>
      <c r="BI24" s="56" t="s">
        <v>89</v>
      </c>
      <c r="BJ24" s="56" t="s">
        <v>7243</v>
      </c>
      <c r="BK24" s="56" t="s">
        <v>7244</v>
      </c>
      <c r="BL24" s="56" t="s">
        <v>7245</v>
      </c>
      <c r="BM24" s="56" t="s">
        <v>968</v>
      </c>
      <c r="BN24" s="56" t="s">
        <v>6703</v>
      </c>
      <c r="BO24" s="345" t="s">
        <v>7246</v>
      </c>
      <c r="BP24" s="345" t="s">
        <v>7247</v>
      </c>
      <c r="BQ24" s="345" t="s">
        <v>7248</v>
      </c>
      <c r="BR24" s="345" t="s">
        <v>7249</v>
      </c>
      <c r="BS24" s="56" t="s">
        <v>81</v>
      </c>
      <c r="BT24" s="344">
        <v>8.07</v>
      </c>
      <c r="BU24" s="173"/>
    </row>
    <row r="25" spans="1:73">
      <c r="A25" s="55">
        <v>23</v>
      </c>
      <c r="B25" s="55"/>
      <c r="C25" s="322" t="s">
        <v>4276</v>
      </c>
      <c r="D25" s="56" t="s">
        <v>4277</v>
      </c>
      <c r="E25" s="56" t="s">
        <v>11716</v>
      </c>
      <c r="F25" s="322" t="s">
        <v>4278</v>
      </c>
      <c r="G25" s="322">
        <v>21</v>
      </c>
      <c r="H25" s="56" t="s">
        <v>4279</v>
      </c>
      <c r="I25" s="56" t="s">
        <v>4280</v>
      </c>
      <c r="J25" s="56" t="s">
        <v>4281</v>
      </c>
      <c r="K25" s="56" t="s">
        <v>4275</v>
      </c>
      <c r="L25" s="322">
        <v>9323978003</v>
      </c>
      <c r="M25" s="322">
        <v>7977193249</v>
      </c>
      <c r="N25" s="322" t="s">
        <v>4282</v>
      </c>
      <c r="O25" s="322">
        <v>898602029406</v>
      </c>
      <c r="P25" s="322" t="s">
        <v>134</v>
      </c>
      <c r="Q25" s="322" t="s">
        <v>226</v>
      </c>
      <c r="R25" s="342">
        <v>43282</v>
      </c>
      <c r="S25" s="322">
        <v>2021</v>
      </c>
      <c r="T25" s="56" t="s">
        <v>4283</v>
      </c>
      <c r="U25" s="322">
        <v>422</v>
      </c>
      <c r="V25" s="343">
        <v>84.4</v>
      </c>
      <c r="W25" s="322">
        <v>2015</v>
      </c>
      <c r="X25" s="322" t="s">
        <v>79</v>
      </c>
      <c r="Y25" s="56" t="s">
        <v>81</v>
      </c>
      <c r="Z25" s="322" t="s">
        <v>81</v>
      </c>
      <c r="AA25" s="343" t="s">
        <v>81</v>
      </c>
      <c r="AB25" s="322" t="s">
        <v>81</v>
      </c>
      <c r="AC25" s="322" t="s">
        <v>109</v>
      </c>
      <c r="AD25" s="56" t="s">
        <v>490</v>
      </c>
      <c r="AE25" s="56" t="s">
        <v>3331</v>
      </c>
      <c r="AF25" s="322">
        <v>1338</v>
      </c>
      <c r="AG25" s="322">
        <v>83.63</v>
      </c>
      <c r="AH25" s="322">
        <v>2018</v>
      </c>
      <c r="AI25" s="322" t="s">
        <v>112</v>
      </c>
      <c r="AJ25" s="322" t="s">
        <v>113</v>
      </c>
      <c r="AK25" s="322">
        <v>76.894999999999996</v>
      </c>
      <c r="AL25" s="322">
        <v>76.58</v>
      </c>
      <c r="AM25" s="322">
        <v>0</v>
      </c>
      <c r="AN25" s="56" t="s">
        <v>81</v>
      </c>
      <c r="AO25" s="56" t="s">
        <v>81</v>
      </c>
      <c r="AP25" s="344">
        <v>6.46</v>
      </c>
      <c r="AQ25" s="344">
        <v>6.56</v>
      </c>
      <c r="AR25" s="344">
        <v>7.59</v>
      </c>
      <c r="AS25" s="322">
        <v>20.61</v>
      </c>
      <c r="AT25" s="322">
        <v>7.41</v>
      </c>
      <c r="AU25" s="56" t="s">
        <v>338</v>
      </c>
      <c r="AV25" s="322">
        <v>0</v>
      </c>
      <c r="AW25" s="322">
        <v>1</v>
      </c>
      <c r="AX25" s="322" t="s">
        <v>83</v>
      </c>
      <c r="AY25" s="322" t="s">
        <v>83</v>
      </c>
      <c r="AZ25" s="322" t="s">
        <v>83</v>
      </c>
      <c r="BA25" s="322" t="s">
        <v>83</v>
      </c>
      <c r="BB25" s="56" t="s">
        <v>83</v>
      </c>
      <c r="BC25" s="56" t="s">
        <v>84</v>
      </c>
      <c r="BD25" s="56" t="s">
        <v>81</v>
      </c>
      <c r="BE25" s="56" t="s">
        <v>4284</v>
      </c>
      <c r="BF25" s="56" t="s">
        <v>86</v>
      </c>
      <c r="BG25" s="56" t="s">
        <v>4285</v>
      </c>
      <c r="BH25" s="56" t="s">
        <v>88</v>
      </c>
      <c r="BI25" s="56" t="s">
        <v>89</v>
      </c>
      <c r="BJ25" s="56" t="s">
        <v>827</v>
      </c>
      <c r="BK25" s="56" t="s">
        <v>4286</v>
      </c>
      <c r="BL25" s="56" t="s">
        <v>4287</v>
      </c>
      <c r="BM25" s="56" t="s">
        <v>3740</v>
      </c>
      <c r="BN25" s="56" t="s">
        <v>4288</v>
      </c>
      <c r="BO25" s="345" t="s">
        <v>4289</v>
      </c>
      <c r="BP25" s="345" t="s">
        <v>4290</v>
      </c>
      <c r="BQ25" s="345" t="s">
        <v>4291</v>
      </c>
      <c r="BR25" s="345" t="s">
        <v>4292</v>
      </c>
      <c r="BS25" s="56" t="s">
        <v>81</v>
      </c>
      <c r="BT25" s="344">
        <v>9.0299999999999994</v>
      </c>
      <c r="BU25" s="173"/>
    </row>
    <row r="26" spans="1:73">
      <c r="A26" s="55">
        <v>24</v>
      </c>
      <c r="B26" s="55"/>
      <c r="C26" s="322" t="s">
        <v>221</v>
      </c>
      <c r="D26" s="56" t="s">
        <v>222</v>
      </c>
      <c r="E26" s="56" t="s">
        <v>11716</v>
      </c>
      <c r="F26" s="378">
        <v>36375</v>
      </c>
      <c r="G26" s="322">
        <v>21</v>
      </c>
      <c r="H26" s="56" t="s">
        <v>223</v>
      </c>
      <c r="I26" s="56" t="s">
        <v>73</v>
      </c>
      <c r="J26" s="56" t="s">
        <v>224</v>
      </c>
      <c r="K26" s="56" t="s">
        <v>220</v>
      </c>
      <c r="L26" s="322">
        <v>7506822110</v>
      </c>
      <c r="M26" s="322">
        <v>8879537416</v>
      </c>
      <c r="N26" s="322" t="s">
        <v>225</v>
      </c>
      <c r="O26" s="322">
        <v>495223422282</v>
      </c>
      <c r="P26" s="322" t="s">
        <v>134</v>
      </c>
      <c r="Q26" s="322" t="s">
        <v>226</v>
      </c>
      <c r="R26" s="342">
        <v>43282</v>
      </c>
      <c r="S26" s="322">
        <v>2021</v>
      </c>
      <c r="T26" s="56" t="s">
        <v>227</v>
      </c>
      <c r="U26" s="322">
        <v>399</v>
      </c>
      <c r="V26" s="343">
        <v>0.79800000000000004</v>
      </c>
      <c r="W26" s="322">
        <v>2014</v>
      </c>
      <c r="X26" s="322" t="s">
        <v>79</v>
      </c>
      <c r="Y26" s="56" t="s">
        <v>81</v>
      </c>
      <c r="Z26" s="322" t="s">
        <v>81</v>
      </c>
      <c r="AA26" s="343" t="s">
        <v>81</v>
      </c>
      <c r="AB26" s="322" t="s">
        <v>81</v>
      </c>
      <c r="AC26" s="322" t="s">
        <v>109</v>
      </c>
      <c r="AD26" s="56" t="s">
        <v>228</v>
      </c>
      <c r="AE26" s="56" t="s">
        <v>229</v>
      </c>
      <c r="AF26" s="322">
        <v>885</v>
      </c>
      <c r="AG26" s="382">
        <v>0.76959999999999995</v>
      </c>
      <c r="AH26" s="322">
        <v>2018</v>
      </c>
      <c r="AI26" s="322" t="s">
        <v>112</v>
      </c>
      <c r="AJ26" s="322" t="s">
        <v>113</v>
      </c>
      <c r="AK26" s="322">
        <v>76.959999999999994</v>
      </c>
      <c r="AL26" s="322">
        <v>76.959999999999994</v>
      </c>
      <c r="AM26" s="322">
        <v>3</v>
      </c>
      <c r="AN26" s="56" t="s">
        <v>81</v>
      </c>
      <c r="AO26" s="56" t="s">
        <v>81</v>
      </c>
      <c r="AP26" s="344">
        <v>6.65</v>
      </c>
      <c r="AQ26" s="344">
        <v>7.52</v>
      </c>
      <c r="AR26" s="344">
        <v>7.77</v>
      </c>
      <c r="AS26" s="322">
        <v>21.94</v>
      </c>
      <c r="AT26" s="322">
        <v>7.31</v>
      </c>
      <c r="AU26" s="56" t="s">
        <v>114</v>
      </c>
      <c r="AV26" s="322">
        <v>0</v>
      </c>
      <c r="AW26" s="322">
        <v>1</v>
      </c>
      <c r="AX26" s="322" t="s">
        <v>83</v>
      </c>
      <c r="AY26" s="322" t="s">
        <v>83</v>
      </c>
      <c r="AZ26" s="322" t="s">
        <v>83</v>
      </c>
      <c r="BA26" s="322" t="s">
        <v>230</v>
      </c>
      <c r="BB26" s="56" t="s">
        <v>83</v>
      </c>
      <c r="BC26" s="56" t="s">
        <v>84</v>
      </c>
      <c r="BD26" s="56" t="s">
        <v>81</v>
      </c>
      <c r="BE26" s="56" t="s">
        <v>231</v>
      </c>
      <c r="BF26" s="56" t="s">
        <v>232</v>
      </c>
      <c r="BG26" s="56" t="s">
        <v>233</v>
      </c>
      <c r="BH26" s="56" t="s">
        <v>88</v>
      </c>
      <c r="BI26" s="56" t="s">
        <v>89</v>
      </c>
      <c r="BJ26" s="56" t="s">
        <v>234</v>
      </c>
      <c r="BK26" s="56" t="s">
        <v>235</v>
      </c>
      <c r="BL26" s="56" t="s">
        <v>236</v>
      </c>
      <c r="BM26" s="56" t="s">
        <v>237</v>
      </c>
      <c r="BN26" s="56" t="s">
        <v>238</v>
      </c>
      <c r="BO26" s="345" t="s">
        <v>239</v>
      </c>
      <c r="BP26" s="345" t="s">
        <v>240</v>
      </c>
      <c r="BQ26" s="345" t="s">
        <v>241</v>
      </c>
      <c r="BR26" s="345" t="s">
        <v>242</v>
      </c>
      <c r="BS26" s="56" t="s">
        <v>81</v>
      </c>
      <c r="BT26" s="56"/>
      <c r="BU26" s="173"/>
    </row>
    <row r="27" spans="1:73">
      <c r="A27" s="55">
        <v>25</v>
      </c>
      <c r="B27" s="55"/>
      <c r="C27" s="322" t="s">
        <v>9759</v>
      </c>
      <c r="D27" s="56" t="s">
        <v>9760</v>
      </c>
      <c r="E27" s="56" t="s">
        <v>11716</v>
      </c>
      <c r="F27" s="378">
        <v>36259</v>
      </c>
      <c r="G27" s="322">
        <v>21</v>
      </c>
      <c r="H27" s="56" t="s">
        <v>9761</v>
      </c>
      <c r="I27" s="56" t="s">
        <v>73</v>
      </c>
      <c r="J27" s="56" t="s">
        <v>9762</v>
      </c>
      <c r="K27" s="56" t="s">
        <v>9758</v>
      </c>
      <c r="L27" s="322">
        <v>9029760210</v>
      </c>
      <c r="M27" s="322">
        <v>8097343982</v>
      </c>
      <c r="N27" s="322" t="s">
        <v>9763</v>
      </c>
      <c r="O27" s="322">
        <v>690211921907</v>
      </c>
      <c r="P27" s="322" t="s">
        <v>134</v>
      </c>
      <c r="Q27" s="322" t="s">
        <v>226</v>
      </c>
      <c r="R27" s="342">
        <v>43282</v>
      </c>
      <c r="S27" s="322">
        <v>2021</v>
      </c>
      <c r="T27" s="56" t="s">
        <v>9764</v>
      </c>
      <c r="U27" s="322">
        <v>436</v>
      </c>
      <c r="V27" s="343">
        <v>87.2</v>
      </c>
      <c r="W27" s="322">
        <v>2015</v>
      </c>
      <c r="X27" s="322" t="s">
        <v>79</v>
      </c>
      <c r="Y27" s="56" t="s">
        <v>81</v>
      </c>
      <c r="Z27" s="322" t="s">
        <v>81</v>
      </c>
      <c r="AA27" s="343" t="s">
        <v>81</v>
      </c>
      <c r="AB27" s="322" t="s">
        <v>81</v>
      </c>
      <c r="AC27" s="322" t="s">
        <v>109</v>
      </c>
      <c r="AD27" s="56" t="s">
        <v>9765</v>
      </c>
      <c r="AE27" s="56" t="s">
        <v>3331</v>
      </c>
      <c r="AF27" s="322">
        <v>1436</v>
      </c>
      <c r="AG27" s="322">
        <v>89.75</v>
      </c>
      <c r="AH27" s="322">
        <v>2018</v>
      </c>
      <c r="AI27" s="322" t="s">
        <v>112</v>
      </c>
      <c r="AJ27" s="322" t="s">
        <v>113</v>
      </c>
      <c r="AK27" s="322">
        <v>77.540000000000006</v>
      </c>
      <c r="AL27" s="322">
        <v>77.28</v>
      </c>
      <c r="AM27" s="322">
        <v>0</v>
      </c>
      <c r="AN27" s="56" t="s">
        <v>81</v>
      </c>
      <c r="AO27" s="56" t="s">
        <v>81</v>
      </c>
      <c r="AP27" s="344">
        <v>6.5</v>
      </c>
      <c r="AQ27" s="344">
        <v>7.63</v>
      </c>
      <c r="AR27" s="344">
        <v>7.59</v>
      </c>
      <c r="AS27" s="322">
        <v>21.72</v>
      </c>
      <c r="AT27" s="322">
        <v>7.24</v>
      </c>
      <c r="AU27" s="56" t="s">
        <v>114</v>
      </c>
      <c r="AV27" s="322">
        <v>0</v>
      </c>
      <c r="AW27" s="322">
        <v>1</v>
      </c>
      <c r="AX27" s="322" t="s">
        <v>83</v>
      </c>
      <c r="AY27" s="322" t="s">
        <v>83</v>
      </c>
      <c r="AZ27" s="322" t="s">
        <v>83</v>
      </c>
      <c r="BA27" s="322" t="s">
        <v>83</v>
      </c>
      <c r="BB27" s="56" t="s">
        <v>83</v>
      </c>
      <c r="BC27" s="56" t="s">
        <v>84</v>
      </c>
      <c r="BD27" s="56" t="s">
        <v>81</v>
      </c>
      <c r="BE27" s="56" t="s">
        <v>9766</v>
      </c>
      <c r="BF27" s="56" t="s">
        <v>9767</v>
      </c>
      <c r="BG27" s="56" t="s">
        <v>9768</v>
      </c>
      <c r="BH27" s="56" t="s">
        <v>317</v>
      </c>
      <c r="BI27" s="56" t="s">
        <v>89</v>
      </c>
      <c r="BJ27" s="56" t="s">
        <v>9769</v>
      </c>
      <c r="BK27" s="56" t="s">
        <v>9770</v>
      </c>
      <c r="BL27" s="56" t="s">
        <v>871</v>
      </c>
      <c r="BM27" s="56" t="s">
        <v>9771</v>
      </c>
      <c r="BN27" s="56" t="s">
        <v>9772</v>
      </c>
      <c r="BO27" s="345" t="s">
        <v>9773</v>
      </c>
      <c r="BP27" s="345" t="s">
        <v>9774</v>
      </c>
      <c r="BQ27" s="345" t="s">
        <v>9775</v>
      </c>
      <c r="BR27" s="345" t="s">
        <v>9776</v>
      </c>
      <c r="BS27" s="56" t="s">
        <v>81</v>
      </c>
      <c r="BT27" s="56"/>
      <c r="BU27" s="173"/>
    </row>
    <row r="28" spans="1:73">
      <c r="A28" s="55">
        <v>26</v>
      </c>
      <c r="B28" s="55"/>
      <c r="C28" s="322" t="s">
        <v>5088</v>
      </c>
      <c r="D28" s="56" t="s">
        <v>5089</v>
      </c>
      <c r="E28" s="56" t="s">
        <v>11716</v>
      </c>
      <c r="F28" s="378">
        <v>36865</v>
      </c>
      <c r="G28" s="322">
        <v>20</v>
      </c>
      <c r="H28" s="56" t="s">
        <v>5090</v>
      </c>
      <c r="I28" s="56" t="s">
        <v>73</v>
      </c>
      <c r="J28" s="56" t="s">
        <v>5091</v>
      </c>
      <c r="K28" s="56" t="s">
        <v>5087</v>
      </c>
      <c r="L28" s="322">
        <v>9321090800</v>
      </c>
      <c r="M28" s="322">
        <v>8767320866</v>
      </c>
      <c r="N28" s="322" t="s">
        <v>134</v>
      </c>
      <c r="O28" s="322">
        <v>837745147252</v>
      </c>
      <c r="P28" s="322" t="s">
        <v>134</v>
      </c>
      <c r="Q28" s="322" t="s">
        <v>226</v>
      </c>
      <c r="R28" s="342">
        <v>43282</v>
      </c>
      <c r="S28" s="322">
        <v>2021</v>
      </c>
      <c r="T28" s="56" t="s">
        <v>5092</v>
      </c>
      <c r="U28" s="322">
        <v>402</v>
      </c>
      <c r="V28" s="343">
        <v>80.400000000000006</v>
      </c>
      <c r="W28" s="322">
        <v>2015</v>
      </c>
      <c r="X28" s="322" t="s">
        <v>79</v>
      </c>
      <c r="Y28" s="56" t="s">
        <v>81</v>
      </c>
      <c r="Z28" s="322" t="s">
        <v>81</v>
      </c>
      <c r="AA28" s="343" t="s">
        <v>81</v>
      </c>
      <c r="AB28" s="322" t="s">
        <v>81</v>
      </c>
      <c r="AC28" s="322" t="s">
        <v>109</v>
      </c>
      <c r="AD28" s="56" t="s">
        <v>5093</v>
      </c>
      <c r="AE28" s="56" t="s">
        <v>163</v>
      </c>
      <c r="AF28" s="322">
        <v>1280</v>
      </c>
      <c r="AG28" s="322">
        <v>80</v>
      </c>
      <c r="AH28" s="322" t="s">
        <v>5094</v>
      </c>
      <c r="AI28" s="322" t="s">
        <v>112</v>
      </c>
      <c r="AJ28" s="322" t="s">
        <v>113</v>
      </c>
      <c r="AK28" s="322">
        <v>69.540000000000006</v>
      </c>
      <c r="AL28" s="322">
        <v>69.680000000000007</v>
      </c>
      <c r="AM28" s="322">
        <v>0</v>
      </c>
      <c r="AN28" s="56" t="s">
        <v>81</v>
      </c>
      <c r="AO28" s="56" t="s">
        <v>81</v>
      </c>
      <c r="AP28" s="344">
        <v>6.65</v>
      </c>
      <c r="AQ28" s="344">
        <v>6.85</v>
      </c>
      <c r="AR28" s="344">
        <v>7.07</v>
      </c>
      <c r="AS28" s="322">
        <v>28.72</v>
      </c>
      <c r="AT28" s="322">
        <v>7.18</v>
      </c>
      <c r="AU28" s="56" t="s">
        <v>338</v>
      </c>
      <c r="AV28" s="322">
        <v>0</v>
      </c>
      <c r="AW28" s="322">
        <v>0</v>
      </c>
      <c r="AX28" s="322" t="s">
        <v>83</v>
      </c>
      <c r="AY28" s="322" t="s">
        <v>83</v>
      </c>
      <c r="AZ28" s="322" t="s">
        <v>83</v>
      </c>
      <c r="BA28" s="322" t="s">
        <v>83</v>
      </c>
      <c r="BB28" s="56" t="s">
        <v>83</v>
      </c>
      <c r="BC28" s="56" t="s">
        <v>84</v>
      </c>
      <c r="BD28" s="56" t="s">
        <v>81</v>
      </c>
      <c r="BE28" s="56" t="s">
        <v>5095</v>
      </c>
      <c r="BF28" s="56" t="s">
        <v>5096</v>
      </c>
      <c r="BG28" s="56" t="s">
        <v>5097</v>
      </c>
      <c r="BH28" s="56" t="s">
        <v>88</v>
      </c>
      <c r="BI28" s="56" t="s">
        <v>89</v>
      </c>
      <c r="BJ28" s="56" t="s">
        <v>5098</v>
      </c>
      <c r="BK28" s="56" t="s">
        <v>5099</v>
      </c>
      <c r="BL28" s="56" t="s">
        <v>81</v>
      </c>
      <c r="BM28" s="56" t="s">
        <v>5100</v>
      </c>
      <c r="BN28" s="56" t="s">
        <v>5101</v>
      </c>
      <c r="BO28" s="345" t="s">
        <v>5102</v>
      </c>
      <c r="BP28" s="345" t="s">
        <v>5103</v>
      </c>
      <c r="BQ28" s="345" t="s">
        <v>5104</v>
      </c>
      <c r="BR28" s="345" t="s">
        <v>5105</v>
      </c>
      <c r="BS28" s="56" t="s">
        <v>81</v>
      </c>
      <c r="BT28" s="344">
        <v>8.15</v>
      </c>
      <c r="BU28" s="173"/>
    </row>
    <row r="29" spans="1:73">
      <c r="A29" s="55">
        <v>27</v>
      </c>
      <c r="B29" s="55"/>
      <c r="C29" s="322" t="s">
        <v>9057</v>
      </c>
      <c r="D29" s="56" t="s">
        <v>9058</v>
      </c>
      <c r="E29" s="56" t="s">
        <v>11716</v>
      </c>
      <c r="F29" s="378">
        <v>36562</v>
      </c>
      <c r="G29" s="322">
        <v>20</v>
      </c>
      <c r="H29" s="56" t="s">
        <v>9059</v>
      </c>
      <c r="I29" s="56" t="s">
        <v>73</v>
      </c>
      <c r="J29" s="56" t="s">
        <v>9060</v>
      </c>
      <c r="K29" s="56" t="s">
        <v>9056</v>
      </c>
      <c r="L29" s="322">
        <v>9870474900</v>
      </c>
      <c r="M29" s="322">
        <v>9821833350</v>
      </c>
      <c r="N29" s="322" t="s">
        <v>9061</v>
      </c>
      <c r="O29" s="322">
        <v>55519462122</v>
      </c>
      <c r="P29" s="322" t="s">
        <v>134</v>
      </c>
      <c r="Q29" s="322" t="s">
        <v>226</v>
      </c>
      <c r="R29" s="342">
        <v>43282</v>
      </c>
      <c r="S29" s="322">
        <v>2021</v>
      </c>
      <c r="T29" s="56" t="s">
        <v>9062</v>
      </c>
      <c r="U29" s="322">
        <v>445</v>
      </c>
      <c r="V29" s="343">
        <v>89</v>
      </c>
      <c r="W29" s="322">
        <v>2015</v>
      </c>
      <c r="X29" s="322" t="s">
        <v>79</v>
      </c>
      <c r="Y29" s="56" t="s">
        <v>81</v>
      </c>
      <c r="Z29" s="322" t="s">
        <v>81</v>
      </c>
      <c r="AA29" s="343" t="s">
        <v>81</v>
      </c>
      <c r="AB29" s="322" t="s">
        <v>81</v>
      </c>
      <c r="AC29" s="322" t="s">
        <v>109</v>
      </c>
      <c r="AD29" s="56" t="s">
        <v>9063</v>
      </c>
      <c r="AE29" s="56" t="s">
        <v>9064</v>
      </c>
      <c r="AF29" s="322">
        <v>958</v>
      </c>
      <c r="AG29" s="322">
        <v>83.3</v>
      </c>
      <c r="AH29" s="322">
        <v>2018</v>
      </c>
      <c r="AI29" s="322" t="s">
        <v>112</v>
      </c>
      <c r="AJ29" s="322" t="s">
        <v>113</v>
      </c>
      <c r="AK29" s="322">
        <v>72.81</v>
      </c>
      <c r="AL29" s="322">
        <v>7313.89</v>
      </c>
      <c r="AM29" s="322">
        <v>0</v>
      </c>
      <c r="AN29" s="56" t="s">
        <v>81</v>
      </c>
      <c r="AO29" s="56" t="s">
        <v>81</v>
      </c>
      <c r="AP29" s="344">
        <v>7</v>
      </c>
      <c r="AQ29" s="344">
        <v>7.1</v>
      </c>
      <c r="AR29" s="344">
        <v>7.4</v>
      </c>
      <c r="AS29" s="322">
        <v>21.5</v>
      </c>
      <c r="AT29" s="322">
        <v>7.16</v>
      </c>
      <c r="AU29" s="56" t="s">
        <v>114</v>
      </c>
      <c r="AV29" s="322">
        <v>0</v>
      </c>
      <c r="AW29" s="322">
        <v>0</v>
      </c>
      <c r="AX29" s="322" t="s">
        <v>83</v>
      </c>
      <c r="AY29" s="322" t="s">
        <v>83</v>
      </c>
      <c r="AZ29" s="322" t="s">
        <v>83</v>
      </c>
      <c r="BA29" s="322" t="s">
        <v>83</v>
      </c>
      <c r="BB29" s="56" t="s">
        <v>83</v>
      </c>
      <c r="BC29" s="56" t="s">
        <v>84</v>
      </c>
      <c r="BD29" s="56" t="s">
        <v>81</v>
      </c>
      <c r="BE29" s="56" t="s">
        <v>9065</v>
      </c>
      <c r="BF29" s="56" t="s">
        <v>4058</v>
      </c>
      <c r="BG29" s="56" t="s">
        <v>9066</v>
      </c>
      <c r="BH29" s="56" t="s">
        <v>88</v>
      </c>
      <c r="BI29" s="56" t="s">
        <v>89</v>
      </c>
      <c r="BJ29" s="56" t="s">
        <v>9067</v>
      </c>
      <c r="BK29" s="56" t="s">
        <v>9068</v>
      </c>
      <c r="BL29" s="56" t="s">
        <v>81</v>
      </c>
      <c r="BM29" s="56" t="s">
        <v>9069</v>
      </c>
      <c r="BN29" s="56" t="s">
        <v>9070</v>
      </c>
      <c r="BO29" s="345" t="s">
        <v>9071</v>
      </c>
      <c r="BP29" s="345" t="s">
        <v>9072</v>
      </c>
      <c r="BQ29" s="345" t="s">
        <v>9073</v>
      </c>
      <c r="BR29" s="345" t="s">
        <v>9074</v>
      </c>
      <c r="BS29" s="56" t="s">
        <v>81</v>
      </c>
      <c r="BT29" s="56"/>
      <c r="BU29" s="173"/>
    </row>
    <row r="30" spans="1:73">
      <c r="A30" s="55">
        <v>28</v>
      </c>
      <c r="B30" s="55"/>
      <c r="C30" s="322" t="s">
        <v>10803</v>
      </c>
      <c r="D30" s="56" t="s">
        <v>10804</v>
      </c>
      <c r="E30" s="56" t="s">
        <v>11716</v>
      </c>
      <c r="F30" s="378">
        <v>35923</v>
      </c>
      <c r="G30" s="322">
        <v>22</v>
      </c>
      <c r="H30" s="56" t="s">
        <v>10805</v>
      </c>
      <c r="I30" s="56" t="s">
        <v>10806</v>
      </c>
      <c r="J30" s="56" t="s">
        <v>10807</v>
      </c>
      <c r="K30" s="56" t="s">
        <v>10802</v>
      </c>
      <c r="L30" s="322">
        <v>9322037260</v>
      </c>
      <c r="M30" s="322">
        <v>9699149884</v>
      </c>
      <c r="N30" s="322" t="s">
        <v>134</v>
      </c>
      <c r="O30" s="322">
        <v>589418212749</v>
      </c>
      <c r="P30" s="322" t="s">
        <v>134</v>
      </c>
      <c r="Q30" s="322" t="s">
        <v>226</v>
      </c>
      <c r="R30" s="342">
        <v>43282</v>
      </c>
      <c r="S30" s="322">
        <v>2021</v>
      </c>
      <c r="T30" s="56" t="s">
        <v>10808</v>
      </c>
      <c r="U30" s="322">
        <v>342</v>
      </c>
      <c r="V30" s="343">
        <v>68.400000000000006</v>
      </c>
      <c r="W30" s="322">
        <v>2015</v>
      </c>
      <c r="X30" s="322" t="s">
        <v>79</v>
      </c>
      <c r="Y30" s="56" t="s">
        <v>81</v>
      </c>
      <c r="Z30" s="322" t="s">
        <v>81</v>
      </c>
      <c r="AA30" s="343" t="s">
        <v>81</v>
      </c>
      <c r="AB30" s="322" t="s">
        <v>81</v>
      </c>
      <c r="AC30" s="322" t="s">
        <v>109</v>
      </c>
      <c r="AD30" s="56" t="s">
        <v>3105</v>
      </c>
      <c r="AE30" s="56" t="s">
        <v>163</v>
      </c>
      <c r="AF30" s="322">
        <v>1333</v>
      </c>
      <c r="AG30" s="322">
        <v>83.31</v>
      </c>
      <c r="AH30" s="322">
        <v>2018</v>
      </c>
      <c r="AI30" s="322" t="s">
        <v>112</v>
      </c>
      <c r="AJ30" s="322" t="s">
        <v>113</v>
      </c>
      <c r="AK30" s="322">
        <v>74.89</v>
      </c>
      <c r="AL30" s="322">
        <v>74.67</v>
      </c>
      <c r="AM30" s="322">
        <v>0</v>
      </c>
      <c r="AN30" s="56" t="s">
        <v>81</v>
      </c>
      <c r="AO30" s="56" t="s">
        <v>81</v>
      </c>
      <c r="AP30" s="344">
        <v>6.73</v>
      </c>
      <c r="AQ30" s="344">
        <v>7.22</v>
      </c>
      <c r="AR30" s="344">
        <v>7.11</v>
      </c>
      <c r="AS30" s="322">
        <v>28.63</v>
      </c>
      <c r="AT30" s="322">
        <v>7.15</v>
      </c>
      <c r="AU30" s="56" t="s">
        <v>338</v>
      </c>
      <c r="AV30" s="322">
        <v>0</v>
      </c>
      <c r="AW30" s="322">
        <v>0</v>
      </c>
      <c r="AX30" s="322" t="s">
        <v>83</v>
      </c>
      <c r="AY30" s="322" t="s">
        <v>83</v>
      </c>
      <c r="AZ30" s="322" t="s">
        <v>83</v>
      </c>
      <c r="BA30" s="322" t="s">
        <v>83</v>
      </c>
      <c r="BB30" s="56" t="s">
        <v>83</v>
      </c>
      <c r="BC30" s="56" t="s">
        <v>84</v>
      </c>
      <c r="BD30" s="56" t="s">
        <v>81</v>
      </c>
      <c r="BE30" s="56" t="s">
        <v>10809</v>
      </c>
      <c r="BF30" s="56" t="s">
        <v>10810</v>
      </c>
      <c r="BG30" s="56" t="s">
        <v>10811</v>
      </c>
      <c r="BH30" s="56" t="s">
        <v>317</v>
      </c>
      <c r="BI30" s="56" t="s">
        <v>89</v>
      </c>
      <c r="BJ30" s="56" t="s">
        <v>81</v>
      </c>
      <c r="BK30" s="56" t="s">
        <v>10812</v>
      </c>
      <c r="BL30" s="56" t="s">
        <v>10813</v>
      </c>
      <c r="BM30" s="56" t="s">
        <v>10814</v>
      </c>
      <c r="BN30" s="56" t="s">
        <v>10815</v>
      </c>
      <c r="BO30" s="345" t="s">
        <v>10816</v>
      </c>
      <c r="BP30" s="345" t="s">
        <v>10817</v>
      </c>
      <c r="BQ30" s="56" t="s">
        <v>81</v>
      </c>
      <c r="BR30" s="345" t="s">
        <v>10818</v>
      </c>
      <c r="BS30" s="56" t="s">
        <v>81</v>
      </c>
      <c r="BT30" s="344">
        <v>7.57</v>
      </c>
      <c r="BU30" s="173"/>
    </row>
    <row r="31" spans="1:73">
      <c r="A31" s="55">
        <v>29</v>
      </c>
      <c r="B31" s="55"/>
      <c r="C31" s="322" t="s">
        <v>5395</v>
      </c>
      <c r="D31" s="56" t="s">
        <v>5396</v>
      </c>
      <c r="E31" s="56" t="s">
        <v>11716</v>
      </c>
      <c r="F31" s="322" t="s">
        <v>5397</v>
      </c>
      <c r="G31" s="322">
        <v>21</v>
      </c>
      <c r="H31" s="56" t="s">
        <v>5398</v>
      </c>
      <c r="I31" s="56" t="s">
        <v>591</v>
      </c>
      <c r="J31" s="56" t="s">
        <v>5399</v>
      </c>
      <c r="K31" s="56" t="s">
        <v>5394</v>
      </c>
      <c r="L31" s="322">
        <v>9594292830</v>
      </c>
      <c r="M31" s="322">
        <v>9594292830</v>
      </c>
      <c r="N31" s="322" t="s">
        <v>244</v>
      </c>
      <c r="O31" s="322">
        <v>646435558028</v>
      </c>
      <c r="P31" s="322" t="s">
        <v>244</v>
      </c>
      <c r="Q31" s="322" t="s">
        <v>226</v>
      </c>
      <c r="R31" s="342">
        <v>43282</v>
      </c>
      <c r="S31" s="322">
        <v>2021</v>
      </c>
      <c r="T31" s="56" t="s">
        <v>5400</v>
      </c>
      <c r="U31" s="322">
        <v>356</v>
      </c>
      <c r="V31" s="343">
        <v>71.2</v>
      </c>
      <c r="W31" s="322">
        <v>2015</v>
      </c>
      <c r="X31" s="322" t="s">
        <v>79</v>
      </c>
      <c r="Y31" s="56" t="s">
        <v>81</v>
      </c>
      <c r="Z31" s="322" t="s">
        <v>81</v>
      </c>
      <c r="AA31" s="343" t="s">
        <v>81</v>
      </c>
      <c r="AB31" s="322" t="s">
        <v>81</v>
      </c>
      <c r="AC31" s="322" t="s">
        <v>79</v>
      </c>
      <c r="AD31" s="56" t="s">
        <v>490</v>
      </c>
      <c r="AE31" s="56" t="s">
        <v>336</v>
      </c>
      <c r="AF31" s="322">
        <v>1368</v>
      </c>
      <c r="AG31" s="322">
        <v>85.31</v>
      </c>
      <c r="AH31" s="322">
        <v>2018</v>
      </c>
      <c r="AI31" s="322" t="s">
        <v>112</v>
      </c>
      <c r="AJ31" s="322" t="s">
        <v>113</v>
      </c>
      <c r="AK31" s="322">
        <v>81.849999999999994</v>
      </c>
      <c r="AL31" s="322">
        <v>80.53</v>
      </c>
      <c r="AM31" s="322">
        <v>0</v>
      </c>
      <c r="AN31" s="56" t="s">
        <v>81</v>
      </c>
      <c r="AO31" s="56" t="s">
        <v>81</v>
      </c>
      <c r="AP31" s="344">
        <v>7.33</v>
      </c>
      <c r="AQ31" s="344">
        <v>6.444445</v>
      </c>
      <c r="AR31" s="344">
        <v>7.5</v>
      </c>
      <c r="AS31" s="322">
        <v>21.05</v>
      </c>
      <c r="AT31" s="322">
        <v>7.1</v>
      </c>
      <c r="AU31" s="56" t="s">
        <v>114</v>
      </c>
      <c r="AV31" s="322">
        <v>0</v>
      </c>
      <c r="AW31" s="322">
        <v>0</v>
      </c>
      <c r="AX31" s="322" t="s">
        <v>83</v>
      </c>
      <c r="AY31" s="322" t="s">
        <v>83</v>
      </c>
      <c r="AZ31" s="322" t="s">
        <v>83</v>
      </c>
      <c r="BA31" s="322" t="s">
        <v>83</v>
      </c>
      <c r="BB31" s="56" t="s">
        <v>83</v>
      </c>
      <c r="BC31" s="56" t="s">
        <v>84</v>
      </c>
      <c r="BD31" s="56" t="s">
        <v>1451</v>
      </c>
      <c r="BE31" s="56" t="s">
        <v>5401</v>
      </c>
      <c r="BF31" s="56" t="s">
        <v>86</v>
      </c>
      <c r="BG31" s="56" t="s">
        <v>5402</v>
      </c>
      <c r="BH31" s="56" t="s">
        <v>2668</v>
      </c>
      <c r="BI31" s="56" t="s">
        <v>89</v>
      </c>
      <c r="BJ31" s="56" t="s">
        <v>5403</v>
      </c>
      <c r="BK31" s="56" t="s">
        <v>5404</v>
      </c>
      <c r="BL31" s="56" t="s">
        <v>5405</v>
      </c>
      <c r="BM31" s="56" t="s">
        <v>5406</v>
      </c>
      <c r="BN31" s="56" t="s">
        <v>5407</v>
      </c>
      <c r="BO31" s="345" t="s">
        <v>5408</v>
      </c>
      <c r="BP31" s="345" t="s">
        <v>5409</v>
      </c>
      <c r="BQ31" s="345" t="s">
        <v>5410</v>
      </c>
      <c r="BR31" s="345" t="s">
        <v>5411</v>
      </c>
      <c r="BS31" s="56" t="s">
        <v>245</v>
      </c>
      <c r="BT31" s="344">
        <v>8.3000000000000007</v>
      </c>
      <c r="BU31" s="173"/>
    </row>
    <row r="32" spans="1:73">
      <c r="A32" s="55">
        <v>30</v>
      </c>
      <c r="B32" s="55"/>
      <c r="C32" s="322" t="s">
        <v>9890</v>
      </c>
      <c r="D32" s="56" t="s">
        <v>9891</v>
      </c>
      <c r="E32" s="56" t="s">
        <v>11716</v>
      </c>
      <c r="F32" s="322" t="s">
        <v>1199</v>
      </c>
      <c r="G32" s="322">
        <v>20</v>
      </c>
      <c r="H32" s="56" t="s">
        <v>9892</v>
      </c>
      <c r="I32" s="56" t="s">
        <v>73</v>
      </c>
      <c r="J32" s="56" t="s">
        <v>9893</v>
      </c>
      <c r="K32" s="56" t="s">
        <v>9889</v>
      </c>
      <c r="L32" s="322">
        <v>9821339464</v>
      </c>
      <c r="M32" s="322">
        <v>9821339464</v>
      </c>
      <c r="N32" s="322" t="s">
        <v>9894</v>
      </c>
      <c r="O32" s="322">
        <v>904475917878</v>
      </c>
      <c r="P32" s="322" t="s">
        <v>134</v>
      </c>
      <c r="Q32" s="322" t="s">
        <v>226</v>
      </c>
      <c r="R32" s="342">
        <v>43282</v>
      </c>
      <c r="S32" s="322">
        <v>2021</v>
      </c>
      <c r="T32" s="56" t="s">
        <v>9895</v>
      </c>
      <c r="U32" s="322">
        <v>440</v>
      </c>
      <c r="V32" s="343">
        <v>88</v>
      </c>
      <c r="W32" s="322">
        <v>2015</v>
      </c>
      <c r="X32" s="322" t="s">
        <v>79</v>
      </c>
      <c r="Y32" s="56" t="s">
        <v>295</v>
      </c>
      <c r="Z32" s="322" t="s">
        <v>295</v>
      </c>
      <c r="AA32" s="343" t="s">
        <v>295</v>
      </c>
      <c r="AB32" s="322" t="s">
        <v>295</v>
      </c>
      <c r="AC32" s="322" t="s">
        <v>109</v>
      </c>
      <c r="AD32" s="56" t="s">
        <v>9896</v>
      </c>
      <c r="AE32" s="56" t="s">
        <v>336</v>
      </c>
      <c r="AF32" s="322">
        <v>765</v>
      </c>
      <c r="AG32" s="322">
        <v>84.41</v>
      </c>
      <c r="AH32" s="322">
        <v>2018</v>
      </c>
      <c r="AI32" s="322" t="s">
        <v>112</v>
      </c>
      <c r="AJ32" s="322" t="s">
        <v>113</v>
      </c>
      <c r="AK32" s="322">
        <v>82.244799999999998</v>
      </c>
      <c r="AL32" s="322">
        <v>82.066000000000003</v>
      </c>
      <c r="AM32" s="322">
        <v>0</v>
      </c>
      <c r="AN32" s="56" t="s">
        <v>295</v>
      </c>
      <c r="AO32" s="56" t="s">
        <v>295</v>
      </c>
      <c r="AP32" s="344">
        <v>7.07</v>
      </c>
      <c r="AQ32" s="344">
        <v>6.74</v>
      </c>
      <c r="AR32" s="344">
        <v>7.29</v>
      </c>
      <c r="AS32" s="322">
        <v>21.1</v>
      </c>
      <c r="AT32" s="322">
        <v>7.0330000000000004</v>
      </c>
      <c r="AU32" s="56" t="s">
        <v>114</v>
      </c>
      <c r="AV32" s="322">
        <v>0</v>
      </c>
      <c r="AW32" s="322">
        <v>0</v>
      </c>
      <c r="AX32" s="322" t="s">
        <v>83</v>
      </c>
      <c r="AY32" s="322" t="s">
        <v>83</v>
      </c>
      <c r="AZ32" s="322" t="s">
        <v>83</v>
      </c>
      <c r="BA32" s="322" t="s">
        <v>83</v>
      </c>
      <c r="BB32" s="56" t="s">
        <v>83</v>
      </c>
      <c r="BC32" s="56" t="s">
        <v>84</v>
      </c>
      <c r="BD32" s="56" t="s">
        <v>295</v>
      </c>
      <c r="BE32" s="56" t="s">
        <v>9897</v>
      </c>
      <c r="BF32" s="56" t="s">
        <v>187</v>
      </c>
      <c r="BG32" s="56" t="s">
        <v>9898</v>
      </c>
      <c r="BH32" s="56" t="s">
        <v>88</v>
      </c>
      <c r="BI32" s="56" t="s">
        <v>89</v>
      </c>
      <c r="BJ32" s="56" t="s">
        <v>9899</v>
      </c>
      <c r="BK32" s="56" t="s">
        <v>9900</v>
      </c>
      <c r="BL32" s="56" t="s">
        <v>295</v>
      </c>
      <c r="BM32" s="56" t="s">
        <v>538</v>
      </c>
      <c r="BN32" s="56" t="s">
        <v>6703</v>
      </c>
      <c r="BO32" s="345" t="s">
        <v>9901</v>
      </c>
      <c r="BP32" s="345" t="s">
        <v>9902</v>
      </c>
      <c r="BQ32" s="345" t="s">
        <v>9903</v>
      </c>
      <c r="BR32" s="345" t="s">
        <v>9904</v>
      </c>
      <c r="BS32" s="56" t="s">
        <v>81</v>
      </c>
      <c r="BT32" s="56"/>
      <c r="BU32" s="173"/>
    </row>
    <row r="33" spans="1:73">
      <c r="A33" s="55">
        <v>31</v>
      </c>
      <c r="B33" s="55"/>
      <c r="C33" s="322" t="s">
        <v>5123</v>
      </c>
      <c r="D33" s="56" t="s">
        <v>5124</v>
      </c>
      <c r="E33" s="56" t="s">
        <v>11716</v>
      </c>
      <c r="F33" s="322" t="s">
        <v>5125</v>
      </c>
      <c r="G33" s="322">
        <v>21</v>
      </c>
      <c r="H33" s="56" t="s">
        <v>5126</v>
      </c>
      <c r="I33" s="56" t="s">
        <v>5127</v>
      </c>
      <c r="J33" s="56" t="s">
        <v>5128</v>
      </c>
      <c r="K33" s="56" t="s">
        <v>5122</v>
      </c>
      <c r="L33" s="322">
        <v>9773214621</v>
      </c>
      <c r="M33" s="322">
        <v>8000266825</v>
      </c>
      <c r="N33" s="322" t="s">
        <v>5129</v>
      </c>
      <c r="O33" s="322">
        <v>810782787039</v>
      </c>
      <c r="P33" s="322" t="s">
        <v>5130</v>
      </c>
      <c r="Q33" s="322" t="s">
        <v>226</v>
      </c>
      <c r="R33" s="342">
        <v>43282</v>
      </c>
      <c r="S33" s="322">
        <v>2021</v>
      </c>
      <c r="T33" s="56" t="s">
        <v>5131</v>
      </c>
      <c r="U33" s="322">
        <v>336</v>
      </c>
      <c r="V33" s="343">
        <v>71.319999999999993</v>
      </c>
      <c r="W33" s="322">
        <v>2015</v>
      </c>
      <c r="X33" s="322" t="s">
        <v>5132</v>
      </c>
      <c r="Y33" s="56" t="s">
        <v>81</v>
      </c>
      <c r="Z33" s="322" t="s">
        <v>81</v>
      </c>
      <c r="AA33" s="343" t="s">
        <v>81</v>
      </c>
      <c r="AB33" s="322" t="s">
        <v>81</v>
      </c>
      <c r="AC33" s="322" t="s">
        <v>109</v>
      </c>
      <c r="AD33" s="56" t="s">
        <v>5133</v>
      </c>
      <c r="AE33" s="56" t="s">
        <v>5134</v>
      </c>
      <c r="AF33" s="322" t="s">
        <v>5135</v>
      </c>
      <c r="AG33" s="322" t="s">
        <v>5136</v>
      </c>
      <c r="AH33" s="322">
        <v>2018</v>
      </c>
      <c r="AI33" s="322" t="s">
        <v>112</v>
      </c>
      <c r="AJ33" s="322" t="s">
        <v>113</v>
      </c>
      <c r="AK33" s="322" t="s">
        <v>5137</v>
      </c>
      <c r="AL33" s="322">
        <v>85.2</v>
      </c>
      <c r="AM33" s="322">
        <v>0</v>
      </c>
      <c r="AN33" s="56" t="s">
        <v>81</v>
      </c>
      <c r="AO33" s="56" t="s">
        <v>81</v>
      </c>
      <c r="AP33" s="344">
        <v>6.19</v>
      </c>
      <c r="AQ33" s="344">
        <v>7.48</v>
      </c>
      <c r="AR33" s="344">
        <v>7.3</v>
      </c>
      <c r="AS33" s="322">
        <v>21</v>
      </c>
      <c r="AT33" s="322">
        <v>7</v>
      </c>
      <c r="AU33" s="56" t="s">
        <v>114</v>
      </c>
      <c r="AV33" s="322">
        <v>0</v>
      </c>
      <c r="AW33" s="322">
        <v>1</v>
      </c>
      <c r="AX33" s="322" t="s">
        <v>83</v>
      </c>
      <c r="AY33" s="322" t="s">
        <v>83</v>
      </c>
      <c r="AZ33" s="322" t="s">
        <v>83</v>
      </c>
      <c r="BA33" s="322" t="s">
        <v>83</v>
      </c>
      <c r="BB33" s="56" t="s">
        <v>83</v>
      </c>
      <c r="BC33" s="56" t="s">
        <v>84</v>
      </c>
      <c r="BD33" s="56" t="s">
        <v>81</v>
      </c>
      <c r="BE33" s="56" t="s">
        <v>5138</v>
      </c>
      <c r="BF33" s="56" t="s">
        <v>5139</v>
      </c>
      <c r="BG33" s="56" t="s">
        <v>5140</v>
      </c>
      <c r="BH33" s="56" t="s">
        <v>118</v>
      </c>
      <c r="BI33" s="56" t="s">
        <v>89</v>
      </c>
      <c r="BJ33" s="56" t="s">
        <v>5141</v>
      </c>
      <c r="BK33" s="56" t="s">
        <v>5142</v>
      </c>
      <c r="BL33" s="56" t="s">
        <v>1933</v>
      </c>
      <c r="BM33" s="56" t="s">
        <v>81</v>
      </c>
      <c r="BN33" s="56" t="s">
        <v>3093</v>
      </c>
      <c r="BO33" s="345" t="s">
        <v>5143</v>
      </c>
      <c r="BP33" s="345" t="s">
        <v>5144</v>
      </c>
      <c r="BQ33" s="345" t="s">
        <v>5145</v>
      </c>
      <c r="BR33" s="345" t="s">
        <v>5146</v>
      </c>
      <c r="BS33" s="56" t="s">
        <v>81</v>
      </c>
      <c r="BT33" s="56"/>
      <c r="BU33" s="173"/>
    </row>
    <row r="34" spans="1:73">
      <c r="A34" s="55">
        <v>32</v>
      </c>
      <c r="B34" s="55"/>
      <c r="C34" s="322" t="s">
        <v>5221</v>
      </c>
      <c r="D34" s="56" t="s">
        <v>5222</v>
      </c>
      <c r="E34" s="56" t="s">
        <v>11716</v>
      </c>
      <c r="F34" s="322" t="s">
        <v>5223</v>
      </c>
      <c r="G34" s="322">
        <v>21</v>
      </c>
      <c r="H34" s="56" t="s">
        <v>5224</v>
      </c>
      <c r="I34" s="56" t="s">
        <v>5224</v>
      </c>
      <c r="J34" s="56" t="s">
        <v>5225</v>
      </c>
      <c r="K34" s="56" t="s">
        <v>5220</v>
      </c>
      <c r="L34" s="322">
        <v>8108140396</v>
      </c>
      <c r="M34" s="322">
        <v>9867884752</v>
      </c>
      <c r="N34" s="322" t="s">
        <v>5226</v>
      </c>
      <c r="O34" s="322">
        <v>725276029101</v>
      </c>
      <c r="P34" s="322" t="s">
        <v>244</v>
      </c>
      <c r="Q34" s="322" t="s">
        <v>226</v>
      </c>
      <c r="R34" s="342">
        <v>43282</v>
      </c>
      <c r="S34" s="322">
        <v>2021</v>
      </c>
      <c r="T34" s="56" t="s">
        <v>5227</v>
      </c>
      <c r="U34" s="322">
        <v>392</v>
      </c>
      <c r="V34" s="343">
        <v>78.400000000000006</v>
      </c>
      <c r="W34" s="322">
        <v>2015</v>
      </c>
      <c r="X34" s="322" t="s">
        <v>79</v>
      </c>
      <c r="Y34" s="56" t="s">
        <v>245</v>
      </c>
      <c r="Z34" s="322" t="s">
        <v>245</v>
      </c>
      <c r="AA34" s="343" t="s">
        <v>245</v>
      </c>
      <c r="AB34" s="322" t="s">
        <v>245</v>
      </c>
      <c r="AC34" s="322" t="s">
        <v>109</v>
      </c>
      <c r="AD34" s="56" t="s">
        <v>1002</v>
      </c>
      <c r="AE34" s="56" t="s">
        <v>229</v>
      </c>
      <c r="AF34" s="322">
        <v>903</v>
      </c>
      <c r="AG34" s="322">
        <v>78.52</v>
      </c>
      <c r="AH34" s="322">
        <v>2018</v>
      </c>
      <c r="AI34" s="322" t="s">
        <v>112</v>
      </c>
      <c r="AJ34" s="322" t="s">
        <v>113</v>
      </c>
      <c r="AK34" s="322">
        <v>66.739999999999995</v>
      </c>
      <c r="AL34" s="322">
        <v>66.69</v>
      </c>
      <c r="AM34" s="322">
        <v>5</v>
      </c>
      <c r="AN34" s="56" t="s">
        <v>245</v>
      </c>
      <c r="AO34" s="56" t="s">
        <v>245</v>
      </c>
      <c r="AP34" s="344">
        <v>6.69</v>
      </c>
      <c r="AQ34" s="344">
        <v>7.3</v>
      </c>
      <c r="AR34" s="344">
        <v>7</v>
      </c>
      <c r="AS34" s="322">
        <v>20.99</v>
      </c>
      <c r="AT34" s="322">
        <v>6.99</v>
      </c>
      <c r="AU34" s="56" t="s">
        <v>338</v>
      </c>
      <c r="AV34" s="322">
        <v>0</v>
      </c>
      <c r="AW34" s="322">
        <v>1</v>
      </c>
      <c r="AX34" s="322" t="s">
        <v>83</v>
      </c>
      <c r="AY34" s="322" t="s">
        <v>83</v>
      </c>
      <c r="AZ34" s="322" t="s">
        <v>83</v>
      </c>
      <c r="BA34" s="322" t="s">
        <v>83</v>
      </c>
      <c r="BB34" s="56" t="s">
        <v>83</v>
      </c>
      <c r="BC34" s="56" t="s">
        <v>84</v>
      </c>
      <c r="BD34" s="56" t="s">
        <v>245</v>
      </c>
      <c r="BE34" s="56" t="s">
        <v>5228</v>
      </c>
      <c r="BF34" s="56" t="s">
        <v>5229</v>
      </c>
      <c r="BG34" s="56" t="s">
        <v>5230</v>
      </c>
      <c r="BH34" s="56" t="s">
        <v>88</v>
      </c>
      <c r="BI34" s="56" t="s">
        <v>89</v>
      </c>
      <c r="BJ34" s="56" t="s">
        <v>5231</v>
      </c>
      <c r="BK34" s="56" t="s">
        <v>5232</v>
      </c>
      <c r="BL34" s="56" t="s">
        <v>5233</v>
      </c>
      <c r="BM34" s="56" t="s">
        <v>5234</v>
      </c>
      <c r="BN34" s="56" t="s">
        <v>5235</v>
      </c>
      <c r="BO34" s="345" t="s">
        <v>5236</v>
      </c>
      <c r="BP34" s="345" t="s">
        <v>5237</v>
      </c>
      <c r="BQ34" s="345" t="s">
        <v>5238</v>
      </c>
      <c r="BR34" s="345" t="s">
        <v>5239</v>
      </c>
      <c r="BS34" s="56" t="s">
        <v>245</v>
      </c>
      <c r="BT34" s="344">
        <v>7.96</v>
      </c>
      <c r="BU34" s="173"/>
    </row>
    <row r="35" spans="1:73">
      <c r="A35" s="55">
        <v>33</v>
      </c>
      <c r="B35" s="55"/>
      <c r="C35" s="322" t="s">
        <v>1337</v>
      </c>
      <c r="D35" s="56" t="s">
        <v>1338</v>
      </c>
      <c r="E35" s="56" t="s">
        <v>11716</v>
      </c>
      <c r="F35" s="322" t="s">
        <v>1339</v>
      </c>
      <c r="G35" s="322">
        <v>22</v>
      </c>
      <c r="H35" s="56" t="s">
        <v>1340</v>
      </c>
      <c r="I35" s="56" t="s">
        <v>1341</v>
      </c>
      <c r="J35" s="56" t="s">
        <v>1342</v>
      </c>
      <c r="K35" s="56" t="s">
        <v>1336</v>
      </c>
      <c r="L35" s="322">
        <v>8390913189</v>
      </c>
      <c r="M35" s="322">
        <v>9307698636</v>
      </c>
      <c r="N35" s="322" t="s">
        <v>1343</v>
      </c>
      <c r="O35" s="322">
        <v>225347098409</v>
      </c>
      <c r="P35" s="322" t="s">
        <v>134</v>
      </c>
      <c r="Q35" s="322" t="s">
        <v>226</v>
      </c>
      <c r="R35" s="342">
        <v>43282</v>
      </c>
      <c r="S35" s="322">
        <v>2021</v>
      </c>
      <c r="T35" s="56" t="s">
        <v>1344</v>
      </c>
      <c r="U35" s="322">
        <v>419</v>
      </c>
      <c r="V35" s="343">
        <v>83.8</v>
      </c>
      <c r="W35" s="322">
        <v>2014</v>
      </c>
      <c r="X35" s="322" t="s">
        <v>79</v>
      </c>
      <c r="Y35" s="56" t="s">
        <v>81</v>
      </c>
      <c r="Z35" s="322" t="s">
        <v>81</v>
      </c>
      <c r="AA35" s="343" t="s">
        <v>81</v>
      </c>
      <c r="AB35" s="322" t="s">
        <v>81</v>
      </c>
      <c r="AC35" s="322" t="s">
        <v>109</v>
      </c>
      <c r="AD35" s="56" t="s">
        <v>1002</v>
      </c>
      <c r="AE35" s="56" t="s">
        <v>81</v>
      </c>
      <c r="AF35" s="322">
        <v>949</v>
      </c>
      <c r="AG35" s="322">
        <v>82.52</v>
      </c>
      <c r="AH35" s="322">
        <v>2017</v>
      </c>
      <c r="AI35" s="322" t="s">
        <v>112</v>
      </c>
      <c r="AJ35" s="322" t="s">
        <v>113</v>
      </c>
      <c r="AK35" s="322" t="s">
        <v>81</v>
      </c>
      <c r="AL35" s="322" t="s">
        <v>81</v>
      </c>
      <c r="AM35" s="322">
        <v>0</v>
      </c>
      <c r="AN35" s="56" t="s">
        <v>81</v>
      </c>
      <c r="AO35" s="56" t="s">
        <v>81</v>
      </c>
      <c r="AP35" s="344">
        <v>5.57</v>
      </c>
      <c r="AQ35" s="344">
        <v>6.55</v>
      </c>
      <c r="AR35" s="344">
        <v>7.07</v>
      </c>
      <c r="AS35" s="322">
        <v>27.95</v>
      </c>
      <c r="AT35" s="322">
        <v>6.98</v>
      </c>
      <c r="AU35" s="56" t="s">
        <v>114</v>
      </c>
      <c r="AV35" s="322">
        <v>0</v>
      </c>
      <c r="AW35" s="322">
        <v>0</v>
      </c>
      <c r="AX35" s="322" t="s">
        <v>83</v>
      </c>
      <c r="AY35" s="322" t="s">
        <v>83</v>
      </c>
      <c r="AZ35" s="322" t="s">
        <v>83</v>
      </c>
      <c r="BA35" s="322" t="s">
        <v>230</v>
      </c>
      <c r="BB35" s="56" t="s">
        <v>83</v>
      </c>
      <c r="BC35" s="56" t="s">
        <v>84</v>
      </c>
      <c r="BD35" s="56" t="s">
        <v>81</v>
      </c>
      <c r="BE35" s="56" t="s">
        <v>1345</v>
      </c>
      <c r="BF35" s="56" t="s">
        <v>1327</v>
      </c>
      <c r="BG35" s="56" t="s">
        <v>1346</v>
      </c>
      <c r="BH35" s="56" t="s">
        <v>88</v>
      </c>
      <c r="BI35" s="56" t="s">
        <v>89</v>
      </c>
      <c r="BJ35" s="56" t="s">
        <v>1347</v>
      </c>
      <c r="BK35" s="56" t="s">
        <v>1348</v>
      </c>
      <c r="BL35" s="56" t="s">
        <v>1349</v>
      </c>
      <c r="BM35" s="56" t="s">
        <v>1350</v>
      </c>
      <c r="BN35" s="56" t="s">
        <v>1351</v>
      </c>
      <c r="BO35" s="345" t="s">
        <v>1352</v>
      </c>
      <c r="BP35" s="345" t="s">
        <v>1353</v>
      </c>
      <c r="BQ35" s="345" t="s">
        <v>1354</v>
      </c>
      <c r="BR35" s="345" t="s">
        <v>1355</v>
      </c>
      <c r="BS35" s="56" t="s">
        <v>81</v>
      </c>
      <c r="BT35" s="344">
        <v>8.76</v>
      </c>
      <c r="BU35" s="173"/>
    </row>
    <row r="36" spans="1:73">
      <c r="A36" s="55">
        <v>34</v>
      </c>
      <c r="B36" s="55"/>
      <c r="C36" s="322" t="s">
        <v>3704</v>
      </c>
      <c r="D36" s="56" t="s">
        <v>3705</v>
      </c>
      <c r="E36" s="56" t="s">
        <v>11716</v>
      </c>
      <c r="F36" s="322" t="s">
        <v>3613</v>
      </c>
      <c r="G36" s="322">
        <v>21</v>
      </c>
      <c r="H36" s="56" t="s">
        <v>3706</v>
      </c>
      <c r="I36" s="56" t="s">
        <v>73</v>
      </c>
      <c r="J36" s="56" t="s">
        <v>3707</v>
      </c>
      <c r="K36" s="56" t="s">
        <v>3703</v>
      </c>
      <c r="L36" s="322">
        <v>7045591872</v>
      </c>
      <c r="M36" s="322">
        <v>7208666497</v>
      </c>
      <c r="N36" s="322" t="s">
        <v>3708</v>
      </c>
      <c r="O36" s="322" t="s">
        <v>3709</v>
      </c>
      <c r="P36" s="322" t="s">
        <v>134</v>
      </c>
      <c r="Q36" s="322" t="s">
        <v>226</v>
      </c>
      <c r="R36" s="342">
        <v>43282</v>
      </c>
      <c r="S36" s="322">
        <v>2021</v>
      </c>
      <c r="T36" s="56" t="s">
        <v>3710</v>
      </c>
      <c r="U36" s="322">
        <v>435</v>
      </c>
      <c r="V36" s="343">
        <v>87</v>
      </c>
      <c r="W36" s="322">
        <v>2015</v>
      </c>
      <c r="X36" s="322" t="s">
        <v>79</v>
      </c>
      <c r="Y36" s="56" t="s">
        <v>81</v>
      </c>
      <c r="Z36" s="322" t="s">
        <v>81</v>
      </c>
      <c r="AA36" s="343" t="s">
        <v>81</v>
      </c>
      <c r="AB36" s="322" t="s">
        <v>81</v>
      </c>
      <c r="AC36" s="322" t="s">
        <v>109</v>
      </c>
      <c r="AD36" s="56" t="s">
        <v>3711</v>
      </c>
      <c r="AE36" s="56" t="s">
        <v>229</v>
      </c>
      <c r="AF36" s="322">
        <v>945</v>
      </c>
      <c r="AG36" s="322">
        <v>82.17</v>
      </c>
      <c r="AH36" s="322">
        <v>2018</v>
      </c>
      <c r="AI36" s="322" t="s">
        <v>112</v>
      </c>
      <c r="AJ36" s="322" t="s">
        <v>113</v>
      </c>
      <c r="AK36" s="322" t="s">
        <v>81</v>
      </c>
      <c r="AL36" s="322" t="s">
        <v>81</v>
      </c>
      <c r="AM36" s="322">
        <v>1</v>
      </c>
      <c r="AN36" s="56" t="s">
        <v>81</v>
      </c>
      <c r="AO36" s="56" t="s">
        <v>81</v>
      </c>
      <c r="AP36" s="344">
        <v>6.19</v>
      </c>
      <c r="AQ36" s="344">
        <v>7.7</v>
      </c>
      <c r="AR36" s="344">
        <v>6.92</v>
      </c>
      <c r="AS36" s="322">
        <v>20.81</v>
      </c>
      <c r="AT36" s="322">
        <v>6.93</v>
      </c>
      <c r="AU36" s="56" t="s">
        <v>114</v>
      </c>
      <c r="AV36" s="322">
        <v>0</v>
      </c>
      <c r="AW36" s="322">
        <v>0</v>
      </c>
      <c r="AX36" s="322" t="s">
        <v>83</v>
      </c>
      <c r="AY36" s="322" t="s">
        <v>83</v>
      </c>
      <c r="AZ36" s="322" t="s">
        <v>83</v>
      </c>
      <c r="BA36" s="322" t="s">
        <v>83</v>
      </c>
      <c r="BB36" s="56" t="s">
        <v>83</v>
      </c>
      <c r="BC36" s="56" t="s">
        <v>84</v>
      </c>
      <c r="BD36" s="56" t="s">
        <v>81</v>
      </c>
      <c r="BE36" s="56" t="s">
        <v>3712</v>
      </c>
      <c r="BF36" s="56" t="s">
        <v>3713</v>
      </c>
      <c r="BG36" s="56" t="s">
        <v>3714</v>
      </c>
      <c r="BH36" s="56" t="s">
        <v>88</v>
      </c>
      <c r="BI36" s="56" t="s">
        <v>89</v>
      </c>
      <c r="BJ36" s="56" t="s">
        <v>3715</v>
      </c>
      <c r="BK36" s="56" t="s">
        <v>3716</v>
      </c>
      <c r="BL36" s="56" t="s">
        <v>3717</v>
      </c>
      <c r="BM36" s="56" t="s">
        <v>3718</v>
      </c>
      <c r="BN36" s="56" t="s">
        <v>3719</v>
      </c>
      <c r="BO36" s="345" t="s">
        <v>3720</v>
      </c>
      <c r="BP36" s="345" t="s">
        <v>3721</v>
      </c>
      <c r="BQ36" s="56" t="s">
        <v>81</v>
      </c>
      <c r="BR36" s="345" t="s">
        <v>3722</v>
      </c>
      <c r="BS36" s="56" t="s">
        <v>81</v>
      </c>
      <c r="BT36" s="56"/>
      <c r="BU36" s="173"/>
    </row>
    <row r="37" spans="1:73">
      <c r="A37" s="55">
        <v>35</v>
      </c>
      <c r="B37" s="55"/>
      <c r="C37" s="322" t="s">
        <v>7366</v>
      </c>
      <c r="D37" s="56" t="s">
        <v>7367</v>
      </c>
      <c r="E37" s="56" t="s">
        <v>11716</v>
      </c>
      <c r="F37" s="322" t="s">
        <v>7368</v>
      </c>
      <c r="G37" s="322">
        <v>21</v>
      </c>
      <c r="H37" s="56" t="s">
        <v>7369</v>
      </c>
      <c r="I37" s="56" t="s">
        <v>3182</v>
      </c>
      <c r="J37" s="56" t="s">
        <v>7370</v>
      </c>
      <c r="K37" s="56" t="s">
        <v>7371</v>
      </c>
      <c r="L37" s="322">
        <v>9920584191</v>
      </c>
      <c r="M37" s="322">
        <v>9920584191</v>
      </c>
      <c r="N37" s="322" t="s">
        <v>7372</v>
      </c>
      <c r="O37" s="322">
        <v>265077748526</v>
      </c>
      <c r="P37" s="322" t="s">
        <v>7373</v>
      </c>
      <c r="Q37" s="322" t="s">
        <v>226</v>
      </c>
      <c r="R37" s="342">
        <v>43282</v>
      </c>
      <c r="S37" s="322">
        <v>2021</v>
      </c>
      <c r="T37" s="56" t="s">
        <v>7374</v>
      </c>
      <c r="U37" s="322">
        <v>442</v>
      </c>
      <c r="V37" s="343">
        <v>88.4</v>
      </c>
      <c r="W37" s="322">
        <v>2014</v>
      </c>
      <c r="X37" s="322" t="s">
        <v>79</v>
      </c>
      <c r="Y37" s="56" t="s">
        <v>7375</v>
      </c>
      <c r="Z37" s="322">
        <v>365</v>
      </c>
      <c r="AA37" s="343">
        <v>56.15</v>
      </c>
      <c r="AB37" s="322">
        <v>2016</v>
      </c>
      <c r="AC37" s="322" t="s">
        <v>79</v>
      </c>
      <c r="AD37" s="56" t="s">
        <v>110</v>
      </c>
      <c r="AE37" s="56" t="s">
        <v>111</v>
      </c>
      <c r="AF37" s="322">
        <v>1433</v>
      </c>
      <c r="AG37" s="322">
        <v>84.29</v>
      </c>
      <c r="AH37" s="322">
        <v>2018</v>
      </c>
      <c r="AI37" s="322" t="s">
        <v>944</v>
      </c>
      <c r="AJ37" s="322" t="s">
        <v>113</v>
      </c>
      <c r="AK37" s="322">
        <v>38.072400000000002</v>
      </c>
      <c r="AL37" s="322">
        <v>38.127499999999998</v>
      </c>
      <c r="AM37" s="322">
        <v>0</v>
      </c>
      <c r="AN37" s="56" t="s">
        <v>81</v>
      </c>
      <c r="AO37" s="56" t="s">
        <v>81</v>
      </c>
      <c r="AP37" s="344">
        <v>7.31</v>
      </c>
      <c r="AQ37" s="344">
        <v>6.63</v>
      </c>
      <c r="AR37" s="344">
        <v>6.51</v>
      </c>
      <c r="AS37" s="322">
        <v>20.45</v>
      </c>
      <c r="AT37" s="322">
        <v>6.8159999999999998</v>
      </c>
      <c r="AU37" s="56" t="s">
        <v>114</v>
      </c>
      <c r="AV37" s="322">
        <v>0</v>
      </c>
      <c r="AW37" s="322">
        <v>0</v>
      </c>
      <c r="AX37" s="322" t="s">
        <v>255</v>
      </c>
      <c r="AY37" s="322" t="s">
        <v>255</v>
      </c>
      <c r="AZ37" s="322" t="s">
        <v>255</v>
      </c>
      <c r="BA37" s="322" t="s">
        <v>83</v>
      </c>
      <c r="BB37" s="56" t="s">
        <v>83</v>
      </c>
      <c r="BC37" s="56" t="s">
        <v>84</v>
      </c>
      <c r="BD37" s="56" t="s">
        <v>81</v>
      </c>
      <c r="BE37" s="56" t="s">
        <v>7376</v>
      </c>
      <c r="BF37" s="56" t="s">
        <v>781</v>
      </c>
      <c r="BG37" s="56" t="s">
        <v>7377</v>
      </c>
      <c r="BH37" s="56" t="s">
        <v>762</v>
      </c>
      <c r="BI37" s="56" t="s">
        <v>89</v>
      </c>
      <c r="BJ37" s="56" t="s">
        <v>7378</v>
      </c>
      <c r="BK37" s="56" t="s">
        <v>7379</v>
      </c>
      <c r="BL37" s="56" t="s">
        <v>7380</v>
      </c>
      <c r="BM37" s="56" t="s">
        <v>7381</v>
      </c>
      <c r="BN37" s="56" t="s">
        <v>7382</v>
      </c>
      <c r="BO37" s="345" t="s">
        <v>7383</v>
      </c>
      <c r="BP37" s="345" t="s">
        <v>7384</v>
      </c>
      <c r="BQ37" s="345" t="s">
        <v>7385</v>
      </c>
      <c r="BR37" s="345" t="s">
        <v>7386</v>
      </c>
      <c r="BS37" s="56" t="s">
        <v>81</v>
      </c>
      <c r="BT37" s="56"/>
      <c r="BU37" s="173"/>
    </row>
    <row r="38" spans="1:73">
      <c r="A38" s="55">
        <v>36</v>
      </c>
      <c r="B38" s="55"/>
      <c r="C38" s="322" t="s">
        <v>5452</v>
      </c>
      <c r="D38" s="56" t="s">
        <v>5453</v>
      </c>
      <c r="E38" s="56" t="s">
        <v>11716</v>
      </c>
      <c r="F38" s="322" t="s">
        <v>5454</v>
      </c>
      <c r="G38" s="322">
        <v>21</v>
      </c>
      <c r="H38" s="56" t="s">
        <v>5455</v>
      </c>
      <c r="I38" s="56" t="s">
        <v>5455</v>
      </c>
      <c r="J38" s="56" t="s">
        <v>5456</v>
      </c>
      <c r="K38" s="56" t="s">
        <v>5451</v>
      </c>
      <c r="L38" s="322">
        <v>7710850535</v>
      </c>
      <c r="M38" s="322">
        <v>7710850535</v>
      </c>
      <c r="N38" s="322" t="s">
        <v>5457</v>
      </c>
      <c r="O38" s="322">
        <v>911417295902</v>
      </c>
      <c r="P38" s="322" t="s">
        <v>5458</v>
      </c>
      <c r="Q38" s="322" t="s">
        <v>226</v>
      </c>
      <c r="R38" s="342">
        <v>43282</v>
      </c>
      <c r="S38" s="322">
        <v>2021</v>
      </c>
      <c r="T38" s="56" t="s">
        <v>5459</v>
      </c>
      <c r="U38" s="322">
        <v>348</v>
      </c>
      <c r="V38" s="343">
        <v>69.599999999999994</v>
      </c>
      <c r="W38" s="322">
        <v>2014</v>
      </c>
      <c r="X38" s="322" t="s">
        <v>79</v>
      </c>
      <c r="Y38" s="56" t="s">
        <v>81</v>
      </c>
      <c r="Z38" s="322" t="s">
        <v>81</v>
      </c>
      <c r="AA38" s="343" t="s">
        <v>81</v>
      </c>
      <c r="AB38" s="322" t="s">
        <v>81</v>
      </c>
      <c r="AC38" s="322" t="s">
        <v>81</v>
      </c>
      <c r="AD38" s="56" t="s">
        <v>5460</v>
      </c>
      <c r="AE38" s="56" t="s">
        <v>5461</v>
      </c>
      <c r="AF38" s="322">
        <v>886</v>
      </c>
      <c r="AG38" s="322">
        <v>84.38</v>
      </c>
      <c r="AH38" s="322">
        <v>2018</v>
      </c>
      <c r="AI38" s="322" t="s">
        <v>5462</v>
      </c>
      <c r="AJ38" s="322" t="s">
        <v>113</v>
      </c>
      <c r="AK38" s="322">
        <v>68.53</v>
      </c>
      <c r="AL38" s="322">
        <v>72.42</v>
      </c>
      <c r="AM38" s="322">
        <v>1</v>
      </c>
      <c r="AN38" s="56" t="s">
        <v>81</v>
      </c>
      <c r="AO38" s="56" t="s">
        <v>81</v>
      </c>
      <c r="AP38" s="344">
        <v>6.62</v>
      </c>
      <c r="AQ38" s="344">
        <v>6.67</v>
      </c>
      <c r="AR38" s="344">
        <v>6.37</v>
      </c>
      <c r="AS38" s="322">
        <v>27.16</v>
      </c>
      <c r="AT38" s="322">
        <v>6.79</v>
      </c>
      <c r="AU38" s="56" t="s">
        <v>338</v>
      </c>
      <c r="AV38" s="322">
        <v>0</v>
      </c>
      <c r="AW38" s="322">
        <v>0</v>
      </c>
      <c r="AX38" s="322" t="s">
        <v>83</v>
      </c>
      <c r="AY38" s="322" t="s">
        <v>83</v>
      </c>
      <c r="AZ38" s="322" t="s">
        <v>83</v>
      </c>
      <c r="BA38" s="322" t="s">
        <v>83</v>
      </c>
      <c r="BB38" s="56" t="s">
        <v>83</v>
      </c>
      <c r="BC38" s="56" t="s">
        <v>84</v>
      </c>
      <c r="BD38" s="56" t="s">
        <v>81</v>
      </c>
      <c r="BE38" s="56" t="s">
        <v>5463</v>
      </c>
      <c r="BF38" s="56" t="s">
        <v>5464</v>
      </c>
      <c r="BG38" s="56" t="s">
        <v>5465</v>
      </c>
      <c r="BH38" s="56" t="s">
        <v>88</v>
      </c>
      <c r="BI38" s="56" t="s">
        <v>89</v>
      </c>
      <c r="BJ38" s="56" t="s">
        <v>5466</v>
      </c>
      <c r="BK38" s="56" t="s">
        <v>5467</v>
      </c>
      <c r="BL38" s="56" t="s">
        <v>81</v>
      </c>
      <c r="BM38" s="56" t="s">
        <v>81</v>
      </c>
      <c r="BN38" s="56" t="s">
        <v>5468</v>
      </c>
      <c r="BO38" s="345" t="s">
        <v>5469</v>
      </c>
      <c r="BP38" s="345" t="s">
        <v>5470</v>
      </c>
      <c r="BQ38" s="345" t="s">
        <v>5471</v>
      </c>
      <c r="BR38" s="345" t="s">
        <v>5472</v>
      </c>
      <c r="BS38" s="56" t="s">
        <v>81</v>
      </c>
      <c r="BT38" s="344">
        <v>7.5</v>
      </c>
      <c r="BU38" s="173"/>
    </row>
    <row r="39" spans="1:73">
      <c r="A39" s="55">
        <v>37</v>
      </c>
      <c r="B39" s="55"/>
      <c r="C39" s="322" t="s">
        <v>9575</v>
      </c>
      <c r="D39" s="56" t="s">
        <v>9576</v>
      </c>
      <c r="E39" s="56" t="s">
        <v>11716</v>
      </c>
      <c r="F39" s="322" t="s">
        <v>7350</v>
      </c>
      <c r="G39" s="322">
        <v>21</v>
      </c>
      <c r="H39" s="56" t="s">
        <v>9577</v>
      </c>
      <c r="I39" s="56" t="s">
        <v>73</v>
      </c>
      <c r="J39" s="56" t="s">
        <v>9578</v>
      </c>
      <c r="K39" s="56" t="s">
        <v>9574</v>
      </c>
      <c r="L39" s="322">
        <v>9967334303</v>
      </c>
      <c r="M39" s="322">
        <v>9967334303</v>
      </c>
      <c r="N39" s="322" t="s">
        <v>9579</v>
      </c>
      <c r="O39" s="322">
        <v>293962435294</v>
      </c>
      <c r="P39" s="322" t="s">
        <v>134</v>
      </c>
      <c r="Q39" s="322" t="s">
        <v>226</v>
      </c>
      <c r="R39" s="342">
        <v>43282</v>
      </c>
      <c r="S39" s="322">
        <v>2021</v>
      </c>
      <c r="T39" s="56" t="s">
        <v>9580</v>
      </c>
      <c r="U39" s="322">
        <v>413</v>
      </c>
      <c r="V39" s="343">
        <v>82.6</v>
      </c>
      <c r="W39" s="322">
        <v>2015</v>
      </c>
      <c r="X39" s="322" t="s">
        <v>79</v>
      </c>
      <c r="Y39" s="56" t="s">
        <v>81</v>
      </c>
      <c r="Z39" s="322" t="s">
        <v>295</v>
      </c>
      <c r="AA39" s="343" t="s">
        <v>81</v>
      </c>
      <c r="AB39" s="322" t="s">
        <v>295</v>
      </c>
      <c r="AC39" s="322" t="s">
        <v>109</v>
      </c>
      <c r="AD39" s="56" t="s">
        <v>490</v>
      </c>
      <c r="AE39" s="56" t="s">
        <v>336</v>
      </c>
      <c r="AF39" s="322">
        <v>1348</v>
      </c>
      <c r="AG39" s="382">
        <v>0.84250000000000003</v>
      </c>
      <c r="AH39" s="322">
        <v>2018</v>
      </c>
      <c r="AI39" s="322" t="s">
        <v>112</v>
      </c>
      <c r="AJ39" s="322" t="s">
        <v>113</v>
      </c>
      <c r="AK39" s="383">
        <v>0.8</v>
      </c>
      <c r="AL39" s="383">
        <v>0.8</v>
      </c>
      <c r="AM39" s="322">
        <v>0</v>
      </c>
      <c r="AN39" s="56" t="s">
        <v>295</v>
      </c>
      <c r="AO39" s="56" t="s">
        <v>295</v>
      </c>
      <c r="AP39" s="344">
        <v>6.65</v>
      </c>
      <c r="AQ39" s="344">
        <v>7.4</v>
      </c>
      <c r="AR39" s="344">
        <v>6.12</v>
      </c>
      <c r="AS39" s="322">
        <v>20.25</v>
      </c>
      <c r="AT39" s="322">
        <v>6.75</v>
      </c>
      <c r="AU39" s="56" t="s">
        <v>114</v>
      </c>
      <c r="AV39" s="322">
        <v>0</v>
      </c>
      <c r="AW39" s="322">
        <v>0</v>
      </c>
      <c r="AX39" s="322" t="s">
        <v>83</v>
      </c>
      <c r="AY39" s="322" t="s">
        <v>83</v>
      </c>
      <c r="AZ39" s="322" t="s">
        <v>83</v>
      </c>
      <c r="BA39" s="322" t="s">
        <v>83</v>
      </c>
      <c r="BB39" s="56" t="s">
        <v>83</v>
      </c>
      <c r="BC39" s="56" t="s">
        <v>84</v>
      </c>
      <c r="BD39" s="56" t="s">
        <v>295</v>
      </c>
      <c r="BE39" s="56" t="s">
        <v>9581</v>
      </c>
      <c r="BF39" s="56" t="s">
        <v>9582</v>
      </c>
      <c r="BG39" s="56" t="s">
        <v>9583</v>
      </c>
      <c r="BH39" s="56" t="s">
        <v>317</v>
      </c>
      <c r="BI39" s="56" t="s">
        <v>89</v>
      </c>
      <c r="BJ39" s="56" t="s">
        <v>5819</v>
      </c>
      <c r="BK39" s="56" t="s">
        <v>9584</v>
      </c>
      <c r="BL39" s="56" t="s">
        <v>1068</v>
      </c>
      <c r="BM39" s="56" t="s">
        <v>538</v>
      </c>
      <c r="BN39" s="56" t="s">
        <v>9070</v>
      </c>
      <c r="BO39" s="345" t="s">
        <v>9585</v>
      </c>
      <c r="BP39" s="345" t="s">
        <v>9586</v>
      </c>
      <c r="BQ39" s="345" t="s">
        <v>9587</v>
      </c>
      <c r="BR39" s="345" t="s">
        <v>9588</v>
      </c>
      <c r="BS39" s="56" t="s">
        <v>295</v>
      </c>
      <c r="BT39" s="56"/>
      <c r="BU39" s="173"/>
    </row>
    <row r="40" spans="1:73">
      <c r="A40" s="55">
        <v>38</v>
      </c>
      <c r="B40" s="55"/>
      <c r="C40" s="322" t="s">
        <v>2716</v>
      </c>
      <c r="D40" s="56" t="s">
        <v>2717</v>
      </c>
      <c r="E40" s="56" t="s">
        <v>11716</v>
      </c>
      <c r="F40" s="378">
        <v>36282</v>
      </c>
      <c r="G40" s="322">
        <v>21</v>
      </c>
      <c r="H40" s="56" t="s">
        <v>2718</v>
      </c>
      <c r="I40" s="56" t="s">
        <v>2718</v>
      </c>
      <c r="J40" s="56" t="s">
        <v>2719</v>
      </c>
      <c r="K40" s="56" t="s">
        <v>2715</v>
      </c>
      <c r="L40" s="322">
        <v>918828186880</v>
      </c>
      <c r="M40" s="322">
        <v>9833498917</v>
      </c>
      <c r="N40" s="322" t="s">
        <v>2720</v>
      </c>
      <c r="O40" s="322">
        <v>342863798655</v>
      </c>
      <c r="P40" s="322" t="s">
        <v>134</v>
      </c>
      <c r="Q40" s="322" t="s">
        <v>226</v>
      </c>
      <c r="R40" s="342">
        <v>43282</v>
      </c>
      <c r="S40" s="322">
        <v>2021</v>
      </c>
      <c r="T40" s="56" t="s">
        <v>2717</v>
      </c>
      <c r="U40" s="322">
        <v>373</v>
      </c>
      <c r="V40" s="343">
        <v>74.599999999999994</v>
      </c>
      <c r="W40" s="322">
        <v>2015</v>
      </c>
      <c r="X40" s="322" t="s">
        <v>79</v>
      </c>
      <c r="Y40" s="56" t="s">
        <v>81</v>
      </c>
      <c r="Z40" s="322" t="s">
        <v>81</v>
      </c>
      <c r="AA40" s="343" t="s">
        <v>81</v>
      </c>
      <c r="AB40" s="322" t="s">
        <v>81</v>
      </c>
      <c r="AC40" s="322" t="s">
        <v>109</v>
      </c>
      <c r="AD40" s="56" t="s">
        <v>2721</v>
      </c>
      <c r="AE40" s="56" t="s">
        <v>2168</v>
      </c>
      <c r="AF40" s="322" t="s">
        <v>2722</v>
      </c>
      <c r="AG40" s="322">
        <v>82.61</v>
      </c>
      <c r="AH40" s="322">
        <v>2018</v>
      </c>
      <c r="AI40" s="322" t="s">
        <v>112</v>
      </c>
      <c r="AJ40" s="322" t="s">
        <v>113</v>
      </c>
      <c r="AK40" s="322">
        <v>82.61</v>
      </c>
      <c r="AL40" s="322">
        <v>82.61</v>
      </c>
      <c r="AM40" s="322">
        <v>0</v>
      </c>
      <c r="AN40" s="56" t="s">
        <v>81</v>
      </c>
      <c r="AO40" s="56" t="s">
        <v>81</v>
      </c>
      <c r="AP40" s="344">
        <v>5.85</v>
      </c>
      <c r="AQ40" s="344">
        <v>6.33</v>
      </c>
      <c r="AR40" s="344">
        <v>6.85</v>
      </c>
      <c r="AS40" s="322">
        <v>26.83</v>
      </c>
      <c r="AT40" s="322">
        <v>6.7</v>
      </c>
      <c r="AU40" s="56" t="s">
        <v>338</v>
      </c>
      <c r="AV40" s="322">
        <v>0</v>
      </c>
      <c r="AW40" s="322">
        <v>0</v>
      </c>
      <c r="AX40" s="322" t="s">
        <v>83</v>
      </c>
      <c r="AY40" s="322" t="s">
        <v>83</v>
      </c>
      <c r="AZ40" s="322" t="s">
        <v>83</v>
      </c>
      <c r="BA40" s="322" t="s">
        <v>83</v>
      </c>
      <c r="BB40" s="56" t="s">
        <v>83</v>
      </c>
      <c r="BC40" s="56" t="s">
        <v>84</v>
      </c>
      <c r="BD40" s="56" t="s">
        <v>81</v>
      </c>
      <c r="BE40" s="56" t="s">
        <v>2723</v>
      </c>
      <c r="BF40" s="344">
        <v>250000</v>
      </c>
      <c r="BG40" s="56" t="s">
        <v>2724</v>
      </c>
      <c r="BH40" s="56" t="s">
        <v>2172</v>
      </c>
      <c r="BI40" s="56" t="s">
        <v>89</v>
      </c>
      <c r="BJ40" s="56" t="s">
        <v>2725</v>
      </c>
      <c r="BK40" s="56" t="s">
        <v>2726</v>
      </c>
      <c r="BL40" s="56" t="s">
        <v>2727</v>
      </c>
      <c r="BM40" s="56" t="s">
        <v>2728</v>
      </c>
      <c r="BN40" s="56" t="s">
        <v>2729</v>
      </c>
      <c r="BO40" s="345" t="s">
        <v>2730</v>
      </c>
      <c r="BP40" s="345" t="s">
        <v>2731</v>
      </c>
      <c r="BQ40" s="345" t="s">
        <v>2732</v>
      </c>
      <c r="BR40" s="345" t="s">
        <v>2733</v>
      </c>
      <c r="BS40" s="56" t="s">
        <v>245</v>
      </c>
      <c r="BT40" s="344">
        <v>7.8</v>
      </c>
      <c r="BU40" s="173"/>
    </row>
    <row r="41" spans="1:73">
      <c r="A41" s="55">
        <v>39</v>
      </c>
      <c r="B41" s="55"/>
      <c r="C41" s="322" t="s">
        <v>3141</v>
      </c>
      <c r="D41" s="56" t="s">
        <v>3142</v>
      </c>
      <c r="E41" s="56" t="s">
        <v>11716</v>
      </c>
      <c r="F41" s="322" t="s">
        <v>3143</v>
      </c>
      <c r="G41" s="322">
        <v>22</v>
      </c>
      <c r="H41" s="56" t="s">
        <v>3144</v>
      </c>
      <c r="I41" s="56" t="s">
        <v>73</v>
      </c>
      <c r="J41" s="56" t="s">
        <v>3145</v>
      </c>
      <c r="K41" s="56" t="s">
        <v>3140</v>
      </c>
      <c r="L41" s="322">
        <v>9320886924</v>
      </c>
      <c r="M41" s="322">
        <v>8879672921</v>
      </c>
      <c r="N41" s="322" t="s">
        <v>3146</v>
      </c>
      <c r="O41" s="322">
        <v>403630878745</v>
      </c>
      <c r="P41" s="322" t="s">
        <v>134</v>
      </c>
      <c r="Q41" s="322" t="s">
        <v>226</v>
      </c>
      <c r="R41" s="342">
        <v>43282</v>
      </c>
      <c r="S41" s="322">
        <v>2021</v>
      </c>
      <c r="T41" s="56" t="s">
        <v>3147</v>
      </c>
      <c r="U41" s="322">
        <v>408</v>
      </c>
      <c r="V41" s="343">
        <v>81.599999999999994</v>
      </c>
      <c r="W41" s="322">
        <v>2014</v>
      </c>
      <c r="X41" s="322" t="s">
        <v>79</v>
      </c>
      <c r="Y41" s="56" t="s">
        <v>618</v>
      </c>
      <c r="Z41" s="322">
        <v>369</v>
      </c>
      <c r="AA41" s="343">
        <v>56.77</v>
      </c>
      <c r="AB41" s="322">
        <v>2016</v>
      </c>
      <c r="AC41" s="322" t="s">
        <v>79</v>
      </c>
      <c r="AD41" s="56" t="s">
        <v>3148</v>
      </c>
      <c r="AE41" s="56" t="s">
        <v>163</v>
      </c>
      <c r="AF41" s="322">
        <v>1290</v>
      </c>
      <c r="AG41" s="322">
        <v>80.63</v>
      </c>
      <c r="AH41" s="322">
        <v>2018</v>
      </c>
      <c r="AI41" s="322" t="s">
        <v>944</v>
      </c>
      <c r="AJ41" s="322" t="s">
        <v>113</v>
      </c>
      <c r="AK41" s="322">
        <v>70.349999999999994</v>
      </c>
      <c r="AL41" s="322">
        <v>70.7</v>
      </c>
      <c r="AM41" s="322">
        <v>0</v>
      </c>
      <c r="AN41" s="56" t="s">
        <v>81</v>
      </c>
      <c r="AO41" s="56" t="s">
        <v>81</v>
      </c>
      <c r="AP41" s="344">
        <v>6.04</v>
      </c>
      <c r="AQ41" s="344">
        <v>6.15</v>
      </c>
      <c r="AR41" s="344">
        <v>7.11</v>
      </c>
      <c r="AS41" s="322">
        <v>26.75</v>
      </c>
      <c r="AT41" s="322">
        <v>6.69</v>
      </c>
      <c r="AU41" s="56" t="s">
        <v>338</v>
      </c>
      <c r="AV41" s="322">
        <v>0</v>
      </c>
      <c r="AW41" s="322">
        <v>0</v>
      </c>
      <c r="AX41" s="322" t="s">
        <v>83</v>
      </c>
      <c r="AY41" s="322" t="s">
        <v>83</v>
      </c>
      <c r="AZ41" s="322" t="s">
        <v>83</v>
      </c>
      <c r="BA41" s="322" t="s">
        <v>83</v>
      </c>
      <c r="BB41" s="56" t="s">
        <v>83</v>
      </c>
      <c r="BC41" s="56" t="s">
        <v>84</v>
      </c>
      <c r="BD41" s="56" t="s">
        <v>81</v>
      </c>
      <c r="BE41" s="56" t="s">
        <v>3149</v>
      </c>
      <c r="BF41" s="56" t="s">
        <v>3150</v>
      </c>
      <c r="BG41" s="56" t="s">
        <v>3149</v>
      </c>
      <c r="BH41" s="56" t="s">
        <v>88</v>
      </c>
      <c r="BI41" s="56" t="s">
        <v>89</v>
      </c>
      <c r="BJ41" s="56" t="s">
        <v>81</v>
      </c>
      <c r="BK41" s="56" t="s">
        <v>3151</v>
      </c>
      <c r="BL41" s="56" t="s">
        <v>3152</v>
      </c>
      <c r="BM41" s="56" t="s">
        <v>81</v>
      </c>
      <c r="BN41" s="56" t="s">
        <v>3153</v>
      </c>
      <c r="BO41" s="345" t="s">
        <v>3154</v>
      </c>
      <c r="BP41" s="345" t="s">
        <v>3155</v>
      </c>
      <c r="BQ41" s="345" t="s">
        <v>3156</v>
      </c>
      <c r="BR41" s="345" t="s">
        <v>3157</v>
      </c>
      <c r="BS41" s="56" t="s">
        <v>81</v>
      </c>
      <c r="BT41" s="344">
        <v>7.46</v>
      </c>
      <c r="BU41" s="173"/>
    </row>
    <row r="42" spans="1:73">
      <c r="A42" s="55">
        <v>40</v>
      </c>
      <c r="B42" s="55"/>
      <c r="C42" s="322" t="s">
        <v>11595</v>
      </c>
      <c r="D42" s="56" t="s">
        <v>11596</v>
      </c>
      <c r="E42" s="56" t="s">
        <v>11716</v>
      </c>
      <c r="F42" s="378">
        <v>36163</v>
      </c>
      <c r="G42" s="322">
        <v>21</v>
      </c>
      <c r="H42" s="56" t="s">
        <v>11597</v>
      </c>
      <c r="I42" s="56" t="s">
        <v>11598</v>
      </c>
      <c r="J42" s="56" t="s">
        <v>11599</v>
      </c>
      <c r="K42" s="56" t="s">
        <v>11594</v>
      </c>
      <c r="L42" s="322">
        <v>9004038427</v>
      </c>
      <c r="M42" s="322">
        <v>8652279260</v>
      </c>
      <c r="N42" s="322" t="s">
        <v>11600</v>
      </c>
      <c r="O42" s="322">
        <v>363639782065</v>
      </c>
      <c r="P42" s="322" t="s">
        <v>81</v>
      </c>
      <c r="Q42" s="322" t="s">
        <v>226</v>
      </c>
      <c r="R42" s="342">
        <v>43313</v>
      </c>
      <c r="S42" s="322">
        <v>2021</v>
      </c>
      <c r="T42" s="56" t="s">
        <v>11601</v>
      </c>
      <c r="U42" s="322">
        <v>401</v>
      </c>
      <c r="V42" s="343">
        <v>80.2</v>
      </c>
      <c r="W42" s="322">
        <v>2015</v>
      </c>
      <c r="X42" s="322" t="s">
        <v>79</v>
      </c>
      <c r="Y42" s="56" t="s">
        <v>81</v>
      </c>
      <c r="Z42" s="322" t="s">
        <v>81</v>
      </c>
      <c r="AA42" s="343" t="s">
        <v>81</v>
      </c>
      <c r="AB42" s="322" t="s">
        <v>81</v>
      </c>
      <c r="AC42" s="322" t="s">
        <v>109</v>
      </c>
      <c r="AD42" s="56" t="s">
        <v>11602</v>
      </c>
      <c r="AE42" s="56" t="s">
        <v>336</v>
      </c>
      <c r="AF42" s="322">
        <v>636</v>
      </c>
      <c r="AG42" s="322">
        <v>79.5</v>
      </c>
      <c r="AH42" s="322">
        <v>2018</v>
      </c>
      <c r="AI42" s="322" t="s">
        <v>112</v>
      </c>
      <c r="AJ42" s="322" t="s">
        <v>113</v>
      </c>
      <c r="AK42" s="322">
        <v>78.849999999999994</v>
      </c>
      <c r="AL42" s="322">
        <v>78.510000000000005</v>
      </c>
      <c r="AM42" s="322">
        <v>0</v>
      </c>
      <c r="AN42" s="56" t="s">
        <v>81</v>
      </c>
      <c r="AO42" s="56" t="s">
        <v>81</v>
      </c>
      <c r="AP42" s="344">
        <v>6.23</v>
      </c>
      <c r="AQ42" s="344">
        <v>6.11</v>
      </c>
      <c r="AR42" s="344">
        <v>6.59</v>
      </c>
      <c r="AS42" s="322">
        <v>26.31</v>
      </c>
      <c r="AT42" s="322">
        <v>6.5774999999999997</v>
      </c>
      <c r="AU42" s="56" t="s">
        <v>338</v>
      </c>
      <c r="AV42" s="322">
        <v>0</v>
      </c>
      <c r="AW42" s="322">
        <v>0</v>
      </c>
      <c r="AX42" s="322" t="s">
        <v>83</v>
      </c>
      <c r="AY42" s="322" t="s">
        <v>83</v>
      </c>
      <c r="AZ42" s="322" t="s">
        <v>83</v>
      </c>
      <c r="BA42" s="322" t="s">
        <v>83</v>
      </c>
      <c r="BB42" s="56" t="s">
        <v>83</v>
      </c>
      <c r="BC42" s="56" t="s">
        <v>84</v>
      </c>
      <c r="BD42" s="56" t="s">
        <v>81</v>
      </c>
      <c r="BE42" s="56" t="s">
        <v>11603</v>
      </c>
      <c r="BF42" s="56" t="s">
        <v>11604</v>
      </c>
      <c r="BG42" s="56" t="s">
        <v>11605</v>
      </c>
      <c r="BH42" s="56" t="s">
        <v>118</v>
      </c>
      <c r="BI42" s="56" t="s">
        <v>89</v>
      </c>
      <c r="BJ42" s="56" t="s">
        <v>11606</v>
      </c>
      <c r="BK42" s="56" t="s">
        <v>11607</v>
      </c>
      <c r="BL42" s="56" t="s">
        <v>81</v>
      </c>
      <c r="BM42" s="56" t="s">
        <v>11608</v>
      </c>
      <c r="BN42" s="56" t="s">
        <v>11609</v>
      </c>
      <c r="BO42" s="345" t="s">
        <v>11610</v>
      </c>
      <c r="BP42" s="345" t="s">
        <v>11611</v>
      </c>
      <c r="BQ42" s="345" t="s">
        <v>11612</v>
      </c>
      <c r="BR42" s="345" t="s">
        <v>11613</v>
      </c>
      <c r="BS42" s="56" t="s">
        <v>81</v>
      </c>
      <c r="BT42" s="344">
        <v>7.38</v>
      </c>
      <c r="BU42" s="173"/>
    </row>
    <row r="43" spans="1:73">
      <c r="A43" s="55">
        <v>41</v>
      </c>
      <c r="B43" s="55"/>
      <c r="C43" s="322" t="s">
        <v>10744</v>
      </c>
      <c r="D43" s="56" t="s">
        <v>10745</v>
      </c>
      <c r="E43" s="56" t="s">
        <v>11716</v>
      </c>
      <c r="F43" s="322" t="s">
        <v>10746</v>
      </c>
      <c r="G43" s="322">
        <v>21</v>
      </c>
      <c r="H43" s="56" t="s">
        <v>10747</v>
      </c>
      <c r="I43" s="56" t="s">
        <v>73</v>
      </c>
      <c r="J43" s="56" t="s">
        <v>10748</v>
      </c>
      <c r="K43" s="56" t="s">
        <v>10743</v>
      </c>
      <c r="L43" s="322">
        <v>9665288953</v>
      </c>
      <c r="M43" s="322">
        <v>7039541245</v>
      </c>
      <c r="N43" s="322" t="s">
        <v>10749</v>
      </c>
      <c r="O43" s="322">
        <v>974006365923</v>
      </c>
      <c r="P43" s="322" t="s">
        <v>134</v>
      </c>
      <c r="Q43" s="322" t="s">
        <v>226</v>
      </c>
      <c r="R43" s="342">
        <v>43282</v>
      </c>
      <c r="S43" s="322">
        <v>2021</v>
      </c>
      <c r="T43" s="56" t="s">
        <v>10750</v>
      </c>
      <c r="U43" s="322">
        <v>389</v>
      </c>
      <c r="V43" s="343">
        <v>77.8</v>
      </c>
      <c r="W43" s="322">
        <v>2014</v>
      </c>
      <c r="X43" s="322" t="s">
        <v>79</v>
      </c>
      <c r="Y43" s="56" t="s">
        <v>81</v>
      </c>
      <c r="Z43" s="322" t="s">
        <v>81</v>
      </c>
      <c r="AA43" s="343" t="s">
        <v>81</v>
      </c>
      <c r="AB43" s="322" t="s">
        <v>81</v>
      </c>
      <c r="AC43" s="322" t="s">
        <v>109</v>
      </c>
      <c r="AD43" s="56" t="s">
        <v>10751</v>
      </c>
      <c r="AE43" s="56" t="s">
        <v>336</v>
      </c>
      <c r="AF43" s="322">
        <v>614</v>
      </c>
      <c r="AG43" s="322">
        <v>76.75</v>
      </c>
      <c r="AH43" s="322">
        <v>2018</v>
      </c>
      <c r="AI43" s="322" t="s">
        <v>112</v>
      </c>
      <c r="AJ43" s="322" t="s">
        <v>113</v>
      </c>
      <c r="AK43" s="322">
        <v>67.290000000000006</v>
      </c>
      <c r="AL43" s="322">
        <v>338.85</v>
      </c>
      <c r="AM43" s="322">
        <v>5</v>
      </c>
      <c r="AN43" s="56" t="s">
        <v>81</v>
      </c>
      <c r="AO43" s="56" t="s">
        <v>81</v>
      </c>
      <c r="AP43" s="344">
        <v>5.96</v>
      </c>
      <c r="AQ43" s="344">
        <v>6.11</v>
      </c>
      <c r="AR43" s="344">
        <v>6</v>
      </c>
      <c r="AS43" s="322">
        <v>25.53</v>
      </c>
      <c r="AT43" s="322">
        <v>6.4</v>
      </c>
      <c r="AU43" s="56" t="s">
        <v>338</v>
      </c>
      <c r="AV43" s="322">
        <v>0</v>
      </c>
      <c r="AW43" s="322">
        <v>1</v>
      </c>
      <c r="AX43" s="322" t="s">
        <v>83</v>
      </c>
      <c r="AY43" s="322" t="s">
        <v>83</v>
      </c>
      <c r="AZ43" s="322" t="s">
        <v>83</v>
      </c>
      <c r="BA43" s="322" t="s">
        <v>83</v>
      </c>
      <c r="BB43" s="56" t="s">
        <v>83</v>
      </c>
      <c r="BC43" s="56" t="s">
        <v>84</v>
      </c>
      <c r="BD43" s="56" t="s">
        <v>81</v>
      </c>
      <c r="BE43" s="56" t="s">
        <v>10752</v>
      </c>
      <c r="BF43" s="56" t="s">
        <v>86</v>
      </c>
      <c r="BG43" s="56" t="s">
        <v>10753</v>
      </c>
      <c r="BH43" s="56" t="s">
        <v>88</v>
      </c>
      <c r="BI43" s="56" t="s">
        <v>89</v>
      </c>
      <c r="BJ43" s="56" t="s">
        <v>10754</v>
      </c>
      <c r="BK43" s="56" t="s">
        <v>10755</v>
      </c>
      <c r="BL43" s="56" t="s">
        <v>81</v>
      </c>
      <c r="BM43" s="56" t="s">
        <v>81</v>
      </c>
      <c r="BN43" s="56" t="s">
        <v>10756</v>
      </c>
      <c r="BO43" s="345" t="s">
        <v>10757</v>
      </c>
      <c r="BP43" s="345" t="s">
        <v>10758</v>
      </c>
      <c r="BQ43" s="345" t="s">
        <v>10759</v>
      </c>
      <c r="BR43" s="345" t="s">
        <v>10760</v>
      </c>
      <c r="BS43" s="56" t="s">
        <v>81</v>
      </c>
      <c r="BT43" s="344">
        <v>7.46</v>
      </c>
      <c r="BU43" s="173"/>
    </row>
    <row r="44" spans="1:73">
      <c r="A44" s="55">
        <v>42</v>
      </c>
      <c r="B44" s="55"/>
      <c r="C44" s="322" t="s">
        <v>5810</v>
      </c>
      <c r="D44" s="56" t="s">
        <v>5811</v>
      </c>
      <c r="E44" s="56" t="s">
        <v>11716</v>
      </c>
      <c r="F44" s="378">
        <v>36833</v>
      </c>
      <c r="G44" s="322">
        <v>20</v>
      </c>
      <c r="H44" s="56" t="s">
        <v>5812</v>
      </c>
      <c r="I44" s="56" t="s">
        <v>73</v>
      </c>
      <c r="J44" s="56" t="s">
        <v>5813</v>
      </c>
      <c r="K44" s="56" t="s">
        <v>5809</v>
      </c>
      <c r="L44" s="322">
        <v>7021005928</v>
      </c>
      <c r="M44" s="322">
        <v>7021005928</v>
      </c>
      <c r="N44" s="322" t="s">
        <v>5814</v>
      </c>
      <c r="O44" s="322" t="s">
        <v>5815</v>
      </c>
      <c r="P44" s="322" t="s">
        <v>134</v>
      </c>
      <c r="Q44" s="322" t="s">
        <v>226</v>
      </c>
      <c r="R44" s="342">
        <v>43282</v>
      </c>
      <c r="S44" s="322">
        <v>2021</v>
      </c>
      <c r="T44" s="56" t="s">
        <v>1791</v>
      </c>
      <c r="U44" s="322">
        <v>418</v>
      </c>
      <c r="V44" s="343">
        <v>83.6</v>
      </c>
      <c r="W44" s="322">
        <v>2015</v>
      </c>
      <c r="X44" s="322" t="s">
        <v>79</v>
      </c>
      <c r="Y44" s="56" t="s">
        <v>295</v>
      </c>
      <c r="Z44" s="322" t="s">
        <v>295</v>
      </c>
      <c r="AA44" s="343" t="s">
        <v>295</v>
      </c>
      <c r="AB44" s="322" t="s">
        <v>295</v>
      </c>
      <c r="AC44" s="322" t="s">
        <v>109</v>
      </c>
      <c r="AD44" s="56" t="s">
        <v>490</v>
      </c>
      <c r="AE44" s="56" t="s">
        <v>336</v>
      </c>
      <c r="AF44" s="322">
        <v>1340</v>
      </c>
      <c r="AG44" s="322">
        <v>83.75</v>
      </c>
      <c r="AH44" s="322">
        <v>2018</v>
      </c>
      <c r="AI44" s="322" t="s">
        <v>112</v>
      </c>
      <c r="AJ44" s="322" t="s">
        <v>113</v>
      </c>
      <c r="AK44" s="322">
        <v>79.39</v>
      </c>
      <c r="AL44" s="322">
        <v>79.38</v>
      </c>
      <c r="AM44" s="322">
        <v>0</v>
      </c>
      <c r="AN44" s="56" t="s">
        <v>295</v>
      </c>
      <c r="AO44" s="56" t="s">
        <v>295</v>
      </c>
      <c r="AP44" s="344">
        <v>6.46</v>
      </c>
      <c r="AQ44" s="344">
        <v>6.15</v>
      </c>
      <c r="AR44" s="344">
        <v>6.11</v>
      </c>
      <c r="AS44" s="322">
        <v>18.72</v>
      </c>
      <c r="AT44" s="322">
        <v>6.24</v>
      </c>
      <c r="AU44" s="56" t="s">
        <v>114</v>
      </c>
      <c r="AV44" s="322">
        <v>0</v>
      </c>
      <c r="AW44" s="322">
        <v>0</v>
      </c>
      <c r="AX44" s="322" t="s">
        <v>83</v>
      </c>
      <c r="AY44" s="322" t="s">
        <v>83</v>
      </c>
      <c r="AZ44" s="322" t="s">
        <v>83</v>
      </c>
      <c r="BA44" s="322" t="s">
        <v>83</v>
      </c>
      <c r="BB44" s="56" t="s">
        <v>83</v>
      </c>
      <c r="BC44" s="56" t="s">
        <v>89</v>
      </c>
      <c r="BD44" s="56" t="s">
        <v>5816</v>
      </c>
      <c r="BE44" s="56" t="s">
        <v>5817</v>
      </c>
      <c r="BF44" s="56" t="s">
        <v>2282</v>
      </c>
      <c r="BG44" s="56" t="s">
        <v>5818</v>
      </c>
      <c r="BH44" s="56" t="s">
        <v>2282</v>
      </c>
      <c r="BI44" s="56" t="s">
        <v>89</v>
      </c>
      <c r="BJ44" s="56" t="s">
        <v>5819</v>
      </c>
      <c r="BK44" s="56" t="s">
        <v>5820</v>
      </c>
      <c r="BL44" s="56" t="s">
        <v>2999</v>
      </c>
      <c r="BM44" s="56" t="s">
        <v>538</v>
      </c>
      <c r="BN44" s="56" t="s">
        <v>5821</v>
      </c>
      <c r="BO44" s="345" t="s">
        <v>5822</v>
      </c>
      <c r="BP44" s="345" t="s">
        <v>5823</v>
      </c>
      <c r="BQ44" s="345" t="s">
        <v>5824</v>
      </c>
      <c r="BR44" s="345" t="s">
        <v>5825</v>
      </c>
      <c r="BS44" s="56" t="s">
        <v>295</v>
      </c>
      <c r="BT44" s="56"/>
      <c r="BU44" s="173"/>
    </row>
    <row r="45" spans="1:73">
      <c r="A45" s="55">
        <v>43</v>
      </c>
      <c r="B45" s="55"/>
      <c r="C45" s="322" t="s">
        <v>6560</v>
      </c>
      <c r="D45" s="56" t="s">
        <v>6561</v>
      </c>
      <c r="E45" s="56" t="s">
        <v>11716</v>
      </c>
      <c r="F45" s="378">
        <v>36624</v>
      </c>
      <c r="G45" s="322">
        <v>19</v>
      </c>
      <c r="H45" s="56" t="s">
        <v>6562</v>
      </c>
      <c r="I45" s="56" t="s">
        <v>3182</v>
      </c>
      <c r="J45" s="56" t="s">
        <v>6563</v>
      </c>
      <c r="K45" s="56" t="s">
        <v>6564</v>
      </c>
      <c r="L45" s="322">
        <v>8286627120</v>
      </c>
      <c r="M45" s="322">
        <v>9769800245</v>
      </c>
      <c r="N45" s="322" t="s">
        <v>244</v>
      </c>
      <c r="O45" s="322">
        <v>335222434886</v>
      </c>
      <c r="P45" s="322" t="s">
        <v>244</v>
      </c>
      <c r="Q45" s="322" t="s">
        <v>226</v>
      </c>
      <c r="R45" s="342">
        <v>43282</v>
      </c>
      <c r="S45" s="322">
        <v>2021</v>
      </c>
      <c r="T45" s="56" t="s">
        <v>6565</v>
      </c>
      <c r="U45" s="322">
        <v>358</v>
      </c>
      <c r="V45" s="343">
        <v>71.599999999999994</v>
      </c>
      <c r="W45" s="322">
        <v>2015</v>
      </c>
      <c r="X45" s="322" t="s">
        <v>79</v>
      </c>
      <c r="Y45" s="56" t="s">
        <v>81</v>
      </c>
      <c r="Z45" s="322" t="s">
        <v>81</v>
      </c>
      <c r="AA45" s="343" t="s">
        <v>81</v>
      </c>
      <c r="AB45" s="322" t="s">
        <v>81</v>
      </c>
      <c r="AC45" s="322" t="s">
        <v>3731</v>
      </c>
      <c r="AD45" s="56" t="s">
        <v>3148</v>
      </c>
      <c r="AE45" s="56" t="s">
        <v>163</v>
      </c>
      <c r="AF45" s="322">
        <v>661</v>
      </c>
      <c r="AG45" s="322">
        <v>81</v>
      </c>
      <c r="AH45" s="322">
        <v>2018</v>
      </c>
      <c r="AI45" s="322" t="s">
        <v>112</v>
      </c>
      <c r="AJ45" s="322" t="s">
        <v>113</v>
      </c>
      <c r="AK45" s="322">
        <v>22.4375</v>
      </c>
      <c r="AL45" s="322">
        <v>70.457899999999995</v>
      </c>
      <c r="AM45" s="322">
        <v>5</v>
      </c>
      <c r="AN45" s="56" t="s">
        <v>3731</v>
      </c>
      <c r="AO45" s="56" t="s">
        <v>3731</v>
      </c>
      <c r="AP45" s="344">
        <v>6.58</v>
      </c>
      <c r="AQ45" s="344">
        <v>5.9</v>
      </c>
      <c r="AR45" s="344">
        <v>6.12</v>
      </c>
      <c r="AS45" s="322">
        <v>18.579999999999998</v>
      </c>
      <c r="AT45" s="322">
        <v>6.19</v>
      </c>
      <c r="AU45" s="56" t="s">
        <v>114</v>
      </c>
      <c r="AV45" s="322">
        <v>0</v>
      </c>
      <c r="AW45" s="322">
        <v>2</v>
      </c>
      <c r="AX45" s="322" t="s">
        <v>83</v>
      </c>
      <c r="AY45" s="322" t="s">
        <v>83</v>
      </c>
      <c r="AZ45" s="322" t="s">
        <v>83</v>
      </c>
      <c r="BA45" s="322" t="s">
        <v>83</v>
      </c>
      <c r="BB45" s="56" t="s">
        <v>83</v>
      </c>
      <c r="BC45" s="56" t="s">
        <v>84</v>
      </c>
      <c r="BD45" s="56" t="s">
        <v>81</v>
      </c>
      <c r="BE45" s="56" t="s">
        <v>6566</v>
      </c>
      <c r="BF45" s="56" t="s">
        <v>6567</v>
      </c>
      <c r="BG45" s="56" t="s">
        <v>6568</v>
      </c>
      <c r="BH45" s="56" t="s">
        <v>762</v>
      </c>
      <c r="BI45" s="56" t="s">
        <v>89</v>
      </c>
      <c r="BJ45" s="56" t="s">
        <v>81</v>
      </c>
      <c r="BK45" s="56" t="s">
        <v>6569</v>
      </c>
      <c r="BL45" s="56" t="s">
        <v>3731</v>
      </c>
      <c r="BM45" s="56" t="s">
        <v>3731</v>
      </c>
      <c r="BN45" s="56" t="s">
        <v>6570</v>
      </c>
      <c r="BO45" s="345" t="s">
        <v>6571</v>
      </c>
      <c r="BP45" s="345" t="s">
        <v>6572</v>
      </c>
      <c r="BQ45" s="345" t="s">
        <v>6573</v>
      </c>
      <c r="BR45" s="345" t="s">
        <v>6574</v>
      </c>
      <c r="BS45" s="56" t="s">
        <v>81</v>
      </c>
      <c r="BT45" s="56"/>
      <c r="BU45" s="173"/>
    </row>
    <row r="46" spans="1:73">
      <c r="A46" s="55">
        <v>44</v>
      </c>
      <c r="B46" s="55"/>
      <c r="C46" s="322" t="s">
        <v>11656</v>
      </c>
      <c r="D46" s="56" t="s">
        <v>11657</v>
      </c>
      <c r="E46" s="56" t="s">
        <v>11716</v>
      </c>
      <c r="F46" s="378">
        <v>35804</v>
      </c>
      <c r="G46" s="322">
        <v>21</v>
      </c>
      <c r="H46" s="56" t="s">
        <v>11658</v>
      </c>
      <c r="I46" s="56" t="s">
        <v>73</v>
      </c>
      <c r="J46" s="56" t="s">
        <v>11659</v>
      </c>
      <c r="K46" s="56" t="s">
        <v>11655</v>
      </c>
      <c r="L46" s="322">
        <v>8652122060</v>
      </c>
      <c r="M46" s="322">
        <v>9561759192</v>
      </c>
      <c r="N46" s="322" t="s">
        <v>134</v>
      </c>
      <c r="O46" s="322">
        <v>975919102573</v>
      </c>
      <c r="P46" s="322" t="s">
        <v>134</v>
      </c>
      <c r="Q46" s="322" t="s">
        <v>226</v>
      </c>
      <c r="R46" s="342">
        <v>43282</v>
      </c>
      <c r="S46" s="322">
        <v>2021</v>
      </c>
      <c r="T46" s="56" t="s">
        <v>11660</v>
      </c>
      <c r="U46" s="322">
        <v>413</v>
      </c>
      <c r="V46" s="343">
        <v>82.6</v>
      </c>
      <c r="W46" s="322">
        <v>2015</v>
      </c>
      <c r="X46" s="322" t="s">
        <v>79</v>
      </c>
      <c r="Y46" s="56" t="s">
        <v>81</v>
      </c>
      <c r="Z46" s="322" t="s">
        <v>81</v>
      </c>
      <c r="AA46" s="343" t="s">
        <v>81</v>
      </c>
      <c r="AB46" s="322" t="s">
        <v>81</v>
      </c>
      <c r="AC46" s="322" t="s">
        <v>81</v>
      </c>
      <c r="AD46" s="56" t="s">
        <v>3011</v>
      </c>
      <c r="AE46" s="56" t="s">
        <v>336</v>
      </c>
      <c r="AF46" s="322">
        <v>643</v>
      </c>
      <c r="AG46" s="322">
        <v>80.38</v>
      </c>
      <c r="AH46" s="322">
        <v>2018</v>
      </c>
      <c r="AI46" s="322" t="s">
        <v>112</v>
      </c>
      <c r="AJ46" s="322" t="s">
        <v>113</v>
      </c>
      <c r="AK46" s="322">
        <v>70.5</v>
      </c>
      <c r="AL46" s="322">
        <v>20.51</v>
      </c>
      <c r="AM46" s="322">
        <v>1</v>
      </c>
      <c r="AN46" s="56" t="s">
        <v>81</v>
      </c>
      <c r="AO46" s="56" t="s">
        <v>81</v>
      </c>
      <c r="AP46" s="344">
        <v>6.23</v>
      </c>
      <c r="AQ46" s="344">
        <v>6.14</v>
      </c>
      <c r="AR46" s="344">
        <v>5.18</v>
      </c>
      <c r="AS46" s="322">
        <v>17.55</v>
      </c>
      <c r="AT46" s="322">
        <v>5.85</v>
      </c>
      <c r="AU46" s="56" t="s">
        <v>114</v>
      </c>
      <c r="AV46" s="322">
        <v>0</v>
      </c>
      <c r="AW46" s="322">
        <v>2</v>
      </c>
      <c r="AX46" s="322" t="s">
        <v>83</v>
      </c>
      <c r="AY46" s="322" t="s">
        <v>83</v>
      </c>
      <c r="AZ46" s="322" t="s">
        <v>83</v>
      </c>
      <c r="BA46" s="322" t="s">
        <v>83</v>
      </c>
      <c r="BB46" s="56" t="s">
        <v>83</v>
      </c>
      <c r="BC46" s="56" t="s">
        <v>84</v>
      </c>
      <c r="BD46" s="56" t="s">
        <v>81</v>
      </c>
      <c r="BE46" s="56" t="s">
        <v>11661</v>
      </c>
      <c r="BF46" s="56" t="s">
        <v>232</v>
      </c>
      <c r="BG46" s="56" t="s">
        <v>11662</v>
      </c>
      <c r="BH46" s="56" t="s">
        <v>88</v>
      </c>
      <c r="BI46" s="56" t="s">
        <v>89</v>
      </c>
      <c r="BJ46" s="56" t="s">
        <v>11663</v>
      </c>
      <c r="BK46" s="56" t="s">
        <v>11664</v>
      </c>
      <c r="BL46" s="56" t="s">
        <v>11665</v>
      </c>
      <c r="BM46" s="56" t="s">
        <v>2264</v>
      </c>
      <c r="BN46" s="56" t="s">
        <v>11666</v>
      </c>
      <c r="BO46" s="345" t="s">
        <v>11667</v>
      </c>
      <c r="BP46" s="345" t="s">
        <v>11668</v>
      </c>
      <c r="BQ46" s="345" t="s">
        <v>11669</v>
      </c>
      <c r="BR46" s="345" t="s">
        <v>11670</v>
      </c>
      <c r="BS46" s="56" t="s">
        <v>81</v>
      </c>
      <c r="BT46" s="56"/>
      <c r="BU46" s="173"/>
    </row>
    <row r="47" spans="1:73">
      <c r="A47" s="55">
        <v>45</v>
      </c>
      <c r="B47" s="55"/>
      <c r="C47" s="322" t="s">
        <v>7422</v>
      </c>
      <c r="D47" s="56" t="s">
        <v>7423</v>
      </c>
      <c r="E47" s="56" t="s">
        <v>11716</v>
      </c>
      <c r="F47" s="322" t="s">
        <v>4493</v>
      </c>
      <c r="G47" s="322">
        <v>21</v>
      </c>
      <c r="H47" s="56" t="s">
        <v>7424</v>
      </c>
      <c r="I47" s="56" t="s">
        <v>7424</v>
      </c>
      <c r="J47" s="56" t="s">
        <v>7425</v>
      </c>
      <c r="K47" s="56" t="s">
        <v>7421</v>
      </c>
      <c r="L47" s="322">
        <v>9967711054</v>
      </c>
      <c r="M47" s="322">
        <v>9702610672</v>
      </c>
      <c r="N47" s="322" t="s">
        <v>7426</v>
      </c>
      <c r="O47" s="322">
        <v>828254063667</v>
      </c>
      <c r="P47" s="322" t="s">
        <v>134</v>
      </c>
      <c r="Q47" s="322" t="s">
        <v>226</v>
      </c>
      <c r="R47" s="342">
        <v>43282</v>
      </c>
      <c r="S47" s="322">
        <v>2021</v>
      </c>
      <c r="T47" s="56" t="s">
        <v>7427</v>
      </c>
      <c r="U47" s="322">
        <v>396</v>
      </c>
      <c r="V47" s="343">
        <v>79.2</v>
      </c>
      <c r="W47" s="322">
        <v>2015</v>
      </c>
      <c r="X47" s="322" t="s">
        <v>79</v>
      </c>
      <c r="Y47" s="56" t="s">
        <v>81</v>
      </c>
      <c r="Z47" s="322" t="s">
        <v>81</v>
      </c>
      <c r="AA47" s="343" t="s">
        <v>81</v>
      </c>
      <c r="AB47" s="322" t="s">
        <v>81</v>
      </c>
      <c r="AC47" s="322" t="s">
        <v>109</v>
      </c>
      <c r="AD47" s="56" t="s">
        <v>7428</v>
      </c>
      <c r="AE47" s="56" t="s">
        <v>336</v>
      </c>
      <c r="AF47" s="322">
        <v>723</v>
      </c>
      <c r="AG47" s="322">
        <v>79.59</v>
      </c>
      <c r="AH47" s="322">
        <v>2018</v>
      </c>
      <c r="AI47" s="322" t="s">
        <v>112</v>
      </c>
      <c r="AJ47" s="322" t="s">
        <v>113</v>
      </c>
      <c r="AK47" s="322">
        <v>70.12</v>
      </c>
      <c r="AL47" s="322">
        <v>69.83</v>
      </c>
      <c r="AM47" s="322">
        <v>0</v>
      </c>
      <c r="AN47" s="56" t="s">
        <v>81</v>
      </c>
      <c r="AO47" s="56" t="s">
        <v>81</v>
      </c>
      <c r="AP47" s="344">
        <v>6</v>
      </c>
      <c r="AQ47" s="344">
        <v>6.33</v>
      </c>
      <c r="AR47" s="344">
        <v>6.6</v>
      </c>
      <c r="AS47" s="322">
        <v>0</v>
      </c>
      <c r="AT47" s="322">
        <v>0</v>
      </c>
      <c r="AU47" s="56" t="s">
        <v>114</v>
      </c>
      <c r="AV47" s="322">
        <v>0</v>
      </c>
      <c r="AW47" s="322">
        <v>1</v>
      </c>
      <c r="AX47" s="322" t="s">
        <v>83</v>
      </c>
      <c r="AY47" s="322" t="s">
        <v>83</v>
      </c>
      <c r="AZ47" s="322" t="s">
        <v>83</v>
      </c>
      <c r="BA47" s="322" t="s">
        <v>83</v>
      </c>
      <c r="BB47" s="56" t="s">
        <v>83</v>
      </c>
      <c r="BC47" s="56" t="s">
        <v>84</v>
      </c>
      <c r="BD47" s="56" t="s">
        <v>81</v>
      </c>
      <c r="BE47" s="56" t="s">
        <v>7429</v>
      </c>
      <c r="BF47" s="56" t="s">
        <v>362</v>
      </c>
      <c r="BG47" s="56" t="s">
        <v>7430</v>
      </c>
      <c r="BH47" s="56" t="s">
        <v>362</v>
      </c>
      <c r="BI47" s="56" t="s">
        <v>89</v>
      </c>
      <c r="BJ47" s="56" t="s">
        <v>7431</v>
      </c>
      <c r="BK47" s="56" t="s">
        <v>7432</v>
      </c>
      <c r="BL47" s="56" t="s">
        <v>2999</v>
      </c>
      <c r="BM47" s="56" t="s">
        <v>81</v>
      </c>
      <c r="BN47" s="56" t="s">
        <v>7433</v>
      </c>
      <c r="BO47" s="345" t="s">
        <v>7434</v>
      </c>
      <c r="BP47" s="345" t="s">
        <v>7435</v>
      </c>
      <c r="BQ47" s="345" t="s">
        <v>7436</v>
      </c>
      <c r="BR47" s="345" t="s">
        <v>7437</v>
      </c>
      <c r="BS47" s="56" t="s">
        <v>81</v>
      </c>
      <c r="BT47" s="56"/>
      <c r="BU47" s="173"/>
    </row>
    <row r="48" spans="1:73">
      <c r="A48" s="55">
        <v>1</v>
      </c>
      <c r="B48" s="55"/>
      <c r="C48" s="322" t="s">
        <v>7796</v>
      </c>
      <c r="D48" s="56" t="s">
        <v>7797</v>
      </c>
      <c r="E48" s="56" t="s">
        <v>11717</v>
      </c>
      <c r="F48" s="322" t="s">
        <v>1806</v>
      </c>
      <c r="G48" s="322">
        <v>21</v>
      </c>
      <c r="H48" s="56" t="s">
        <v>7798</v>
      </c>
      <c r="I48" s="56" t="s">
        <v>7799</v>
      </c>
      <c r="J48" s="56" t="s">
        <v>7800</v>
      </c>
      <c r="K48" s="56" t="s">
        <v>7795</v>
      </c>
      <c r="L48" s="322">
        <v>9137146756</v>
      </c>
      <c r="M48" s="322">
        <v>9757345914</v>
      </c>
      <c r="N48" s="322" t="s">
        <v>7801</v>
      </c>
      <c r="O48" s="322">
        <v>683283929291</v>
      </c>
      <c r="P48" s="322" t="s">
        <v>7802</v>
      </c>
      <c r="Q48" s="322" t="s">
        <v>226</v>
      </c>
      <c r="R48" s="342">
        <v>43282</v>
      </c>
      <c r="S48" s="322">
        <v>2021</v>
      </c>
      <c r="T48" s="56" t="s">
        <v>7803</v>
      </c>
      <c r="U48" s="322">
        <v>330</v>
      </c>
      <c r="V48" s="343">
        <v>66</v>
      </c>
      <c r="W48" s="322">
        <v>2015</v>
      </c>
      <c r="X48" s="322" t="s">
        <v>79</v>
      </c>
      <c r="Y48" s="56" t="s">
        <v>81</v>
      </c>
      <c r="Z48" s="322" t="s">
        <v>81</v>
      </c>
      <c r="AA48" s="343" t="s">
        <v>81</v>
      </c>
      <c r="AB48" s="322" t="s">
        <v>81</v>
      </c>
      <c r="AC48" s="322" t="s">
        <v>109</v>
      </c>
      <c r="AD48" s="56" t="s">
        <v>490</v>
      </c>
      <c r="AE48" s="56" t="s">
        <v>163</v>
      </c>
      <c r="AF48" s="322">
        <v>1045</v>
      </c>
      <c r="AG48" s="322">
        <v>65.31</v>
      </c>
      <c r="AH48" s="322">
        <v>2018</v>
      </c>
      <c r="AI48" s="322" t="s">
        <v>112</v>
      </c>
      <c r="AJ48" s="322" t="s">
        <v>113</v>
      </c>
      <c r="AK48" s="322">
        <v>59.770833330000002</v>
      </c>
      <c r="AL48" s="322">
        <v>59.981666670000003</v>
      </c>
      <c r="AM48" s="322">
        <v>6</v>
      </c>
      <c r="AN48" s="56" t="s">
        <v>81</v>
      </c>
      <c r="AO48" s="56" t="s">
        <v>81</v>
      </c>
      <c r="AP48" s="344">
        <v>6.1538459999999997</v>
      </c>
      <c r="AQ48" s="344">
        <v>6</v>
      </c>
      <c r="AR48" s="344">
        <v>4.41</v>
      </c>
      <c r="AS48" s="322">
        <v>23.91</v>
      </c>
      <c r="AT48" s="322">
        <v>5.9775</v>
      </c>
      <c r="AU48" s="56" t="s">
        <v>338</v>
      </c>
      <c r="AV48" s="322">
        <v>2</v>
      </c>
      <c r="AW48" s="322">
        <v>2</v>
      </c>
      <c r="AX48" s="322" t="s">
        <v>83</v>
      </c>
      <c r="AY48" s="322" t="s">
        <v>83</v>
      </c>
      <c r="AZ48" s="322" t="s">
        <v>83</v>
      </c>
      <c r="BA48" s="322" t="s">
        <v>83</v>
      </c>
      <c r="BB48" s="56" t="s">
        <v>83</v>
      </c>
      <c r="BC48" s="56" t="s">
        <v>84</v>
      </c>
      <c r="BD48" s="56" t="s">
        <v>81</v>
      </c>
      <c r="BE48" s="56" t="s">
        <v>7804</v>
      </c>
      <c r="BF48" s="56" t="s">
        <v>7805</v>
      </c>
      <c r="BG48" s="56" t="s">
        <v>7806</v>
      </c>
      <c r="BH48" s="56" t="s">
        <v>7807</v>
      </c>
      <c r="BI48" s="56" t="s">
        <v>89</v>
      </c>
      <c r="BJ48" s="56" t="s">
        <v>7808</v>
      </c>
      <c r="BK48" s="56" t="s">
        <v>7809</v>
      </c>
      <c r="BL48" s="56" t="s">
        <v>7810</v>
      </c>
      <c r="BM48" s="56" t="s">
        <v>81</v>
      </c>
      <c r="BN48" s="56" t="s">
        <v>7811</v>
      </c>
      <c r="BO48" s="345" t="s">
        <v>7812</v>
      </c>
      <c r="BP48" s="345" t="s">
        <v>7813</v>
      </c>
      <c r="BQ48" s="345" t="s">
        <v>7814</v>
      </c>
      <c r="BR48" s="345" t="s">
        <v>7815</v>
      </c>
      <c r="BS48" s="56" t="s">
        <v>81</v>
      </c>
      <c r="BT48" s="344">
        <v>7.3461540000000003</v>
      </c>
      <c r="BU48" s="173"/>
    </row>
    <row r="49" spans="1:73">
      <c r="A49" s="55">
        <v>2</v>
      </c>
      <c r="B49" s="55"/>
      <c r="C49" s="322" t="s">
        <v>8761</v>
      </c>
      <c r="D49" s="56" t="s">
        <v>8762</v>
      </c>
      <c r="E49" s="56" t="s">
        <v>11717</v>
      </c>
      <c r="F49" s="322" t="s">
        <v>8763</v>
      </c>
      <c r="G49" s="322">
        <v>22</v>
      </c>
      <c r="H49" s="56" t="s">
        <v>8764</v>
      </c>
      <c r="I49" s="56" t="s">
        <v>73</v>
      </c>
      <c r="J49" s="56" t="s">
        <v>8765</v>
      </c>
      <c r="K49" s="56" t="s">
        <v>8760</v>
      </c>
      <c r="L49" s="322">
        <v>8600861776</v>
      </c>
      <c r="M49" s="322">
        <v>8600861776</v>
      </c>
      <c r="N49" s="322" t="s">
        <v>8766</v>
      </c>
      <c r="O49" s="322">
        <v>240667056925</v>
      </c>
      <c r="P49" s="322" t="s">
        <v>134</v>
      </c>
      <c r="Q49" s="322" t="s">
        <v>226</v>
      </c>
      <c r="R49" s="342">
        <v>43282</v>
      </c>
      <c r="S49" s="322">
        <v>2021</v>
      </c>
      <c r="T49" s="56" t="s">
        <v>8762</v>
      </c>
      <c r="U49" s="322">
        <v>322</v>
      </c>
      <c r="V49" s="343">
        <v>64.400000000000006</v>
      </c>
      <c r="W49" s="322">
        <v>2013</v>
      </c>
      <c r="X49" s="322" t="s">
        <v>79</v>
      </c>
      <c r="Y49" s="56" t="s">
        <v>81</v>
      </c>
      <c r="Z49" s="322" t="s">
        <v>81</v>
      </c>
      <c r="AA49" s="343" t="s">
        <v>81</v>
      </c>
      <c r="AB49" s="322" t="s">
        <v>81</v>
      </c>
      <c r="AC49" s="322" t="s">
        <v>109</v>
      </c>
      <c r="AD49" s="56" t="s">
        <v>7150</v>
      </c>
      <c r="AE49" s="56" t="s">
        <v>1205</v>
      </c>
      <c r="AF49" s="322">
        <v>1224</v>
      </c>
      <c r="AG49" s="322">
        <v>76.5</v>
      </c>
      <c r="AH49" s="322">
        <v>2018</v>
      </c>
      <c r="AI49" s="322" t="s">
        <v>112</v>
      </c>
      <c r="AJ49" s="322" t="s">
        <v>113</v>
      </c>
      <c r="AK49" s="322">
        <v>63.21</v>
      </c>
      <c r="AL49" s="322">
        <v>63.43</v>
      </c>
      <c r="AM49" s="322">
        <v>0</v>
      </c>
      <c r="AN49" s="56" t="s">
        <v>81</v>
      </c>
      <c r="AO49" s="56" t="s">
        <v>81</v>
      </c>
      <c r="AP49" s="344">
        <v>4.8</v>
      </c>
      <c r="AQ49" s="344">
        <v>5.51</v>
      </c>
      <c r="AR49" s="344">
        <v>5.03</v>
      </c>
      <c r="AS49" s="322">
        <v>23.55</v>
      </c>
      <c r="AT49" s="322">
        <v>5.61</v>
      </c>
      <c r="AU49" s="56" t="s">
        <v>338</v>
      </c>
      <c r="AV49" s="322">
        <v>2</v>
      </c>
      <c r="AW49" s="322">
        <v>0</v>
      </c>
      <c r="AX49" s="322" t="s">
        <v>83</v>
      </c>
      <c r="AY49" s="322" t="s">
        <v>83</v>
      </c>
      <c r="AZ49" s="322" t="s">
        <v>230</v>
      </c>
      <c r="BA49" s="322" t="s">
        <v>230</v>
      </c>
      <c r="BB49" s="56" t="s">
        <v>83</v>
      </c>
      <c r="BC49" s="56" t="s">
        <v>84</v>
      </c>
      <c r="BD49" s="56" t="s">
        <v>81</v>
      </c>
      <c r="BE49" s="56" t="s">
        <v>8767</v>
      </c>
      <c r="BF49" s="56" t="s">
        <v>86</v>
      </c>
      <c r="BG49" s="56" t="s">
        <v>8768</v>
      </c>
      <c r="BH49" s="56" t="s">
        <v>88</v>
      </c>
      <c r="BI49" s="56" t="s">
        <v>89</v>
      </c>
      <c r="BJ49" s="56" t="s">
        <v>8769</v>
      </c>
      <c r="BK49" s="56" t="s">
        <v>8770</v>
      </c>
      <c r="BL49" s="56" t="s">
        <v>1068</v>
      </c>
      <c r="BM49" s="56" t="s">
        <v>8771</v>
      </c>
      <c r="BN49" s="56" t="s">
        <v>8772</v>
      </c>
      <c r="BO49" s="345" t="s">
        <v>8773</v>
      </c>
      <c r="BP49" s="345" t="s">
        <v>8774</v>
      </c>
      <c r="BQ49" s="345" t="s">
        <v>8775</v>
      </c>
      <c r="BR49" s="345" t="s">
        <v>8776</v>
      </c>
      <c r="BS49" s="56" t="s">
        <v>81</v>
      </c>
      <c r="BT49" s="344">
        <v>6.11</v>
      </c>
      <c r="BU49" s="173"/>
    </row>
    <row r="50" spans="1:73">
      <c r="A50" s="55">
        <v>3</v>
      </c>
      <c r="B50" s="55"/>
      <c r="C50" s="322" t="s">
        <v>6049</v>
      </c>
      <c r="D50" s="56" t="s">
        <v>6050</v>
      </c>
      <c r="E50" s="56" t="s">
        <v>11717</v>
      </c>
      <c r="F50" s="378">
        <v>36137</v>
      </c>
      <c r="G50" s="322">
        <v>22</v>
      </c>
      <c r="H50" s="56" t="s">
        <v>6051</v>
      </c>
      <c r="I50" s="56" t="s">
        <v>6051</v>
      </c>
      <c r="J50" s="56" t="s">
        <v>6052</v>
      </c>
      <c r="K50" s="56" t="s">
        <v>6048</v>
      </c>
      <c r="L50" s="322">
        <v>9920522567</v>
      </c>
      <c r="M50" s="322">
        <v>9076232967</v>
      </c>
      <c r="N50" s="322" t="s">
        <v>6053</v>
      </c>
      <c r="O50" s="322">
        <v>859028417998</v>
      </c>
      <c r="P50" s="322" t="s">
        <v>81</v>
      </c>
      <c r="Q50" s="322" t="s">
        <v>226</v>
      </c>
      <c r="R50" s="342">
        <v>43282</v>
      </c>
      <c r="S50" s="322">
        <v>2021</v>
      </c>
      <c r="T50" s="56" t="s">
        <v>6054</v>
      </c>
      <c r="U50" s="322">
        <v>369</v>
      </c>
      <c r="V50" s="343">
        <v>0.73799999999999999</v>
      </c>
      <c r="W50" s="322">
        <v>2014</v>
      </c>
      <c r="X50" s="322" t="s">
        <v>79</v>
      </c>
      <c r="Y50" s="56" t="s">
        <v>81</v>
      </c>
      <c r="Z50" s="322" t="s">
        <v>295</v>
      </c>
      <c r="AA50" s="343" t="s">
        <v>81</v>
      </c>
      <c r="AB50" s="322" t="s">
        <v>81</v>
      </c>
      <c r="AC50" s="322" t="s">
        <v>109</v>
      </c>
      <c r="AD50" s="56" t="s">
        <v>6055</v>
      </c>
      <c r="AE50" s="56" t="s">
        <v>229</v>
      </c>
      <c r="AF50" s="322">
        <v>930</v>
      </c>
      <c r="AG50" s="382">
        <v>0.80869999999999997</v>
      </c>
      <c r="AH50" s="322">
        <v>2018</v>
      </c>
      <c r="AI50" s="322" t="s">
        <v>112</v>
      </c>
      <c r="AJ50" s="322" t="s">
        <v>113</v>
      </c>
      <c r="AK50" s="322">
        <v>80.87</v>
      </c>
      <c r="AL50" s="322">
        <v>80.87</v>
      </c>
      <c r="AM50" s="322">
        <v>7</v>
      </c>
      <c r="AN50" s="56" t="s">
        <v>81</v>
      </c>
      <c r="AO50" s="56" t="s">
        <v>81</v>
      </c>
      <c r="AP50" s="344">
        <v>4.2300000000000004</v>
      </c>
      <c r="AQ50" s="344">
        <v>5.74</v>
      </c>
      <c r="AR50" s="344">
        <v>6.29</v>
      </c>
      <c r="AS50" s="322">
        <v>16.260000000000002</v>
      </c>
      <c r="AT50" s="322">
        <v>5.42</v>
      </c>
      <c r="AU50" s="56" t="s">
        <v>114</v>
      </c>
      <c r="AV50" s="322">
        <v>1</v>
      </c>
      <c r="AW50" s="322">
        <v>4</v>
      </c>
      <c r="AX50" s="322" t="s">
        <v>83</v>
      </c>
      <c r="AY50" s="322" t="s">
        <v>83</v>
      </c>
      <c r="AZ50" s="322" t="s">
        <v>83</v>
      </c>
      <c r="BA50" s="322" t="s">
        <v>230</v>
      </c>
      <c r="BB50" s="56" t="s">
        <v>83</v>
      </c>
      <c r="BC50" s="56" t="s">
        <v>84</v>
      </c>
      <c r="BD50" s="56" t="s">
        <v>81</v>
      </c>
      <c r="BE50" s="56" t="s">
        <v>6056</v>
      </c>
      <c r="BF50" s="56" t="s">
        <v>86</v>
      </c>
      <c r="BG50" s="56" t="s">
        <v>6057</v>
      </c>
      <c r="BH50" s="56" t="s">
        <v>88</v>
      </c>
      <c r="BI50" s="56" t="s">
        <v>89</v>
      </c>
      <c r="BJ50" s="56" t="s">
        <v>6058</v>
      </c>
      <c r="BK50" s="56" t="s">
        <v>6059</v>
      </c>
      <c r="BL50" s="56" t="s">
        <v>81</v>
      </c>
      <c r="BM50" s="56" t="s">
        <v>2264</v>
      </c>
      <c r="BN50" s="56" t="s">
        <v>2287</v>
      </c>
      <c r="BO50" s="345" t="s">
        <v>6060</v>
      </c>
      <c r="BP50" s="345" t="s">
        <v>6061</v>
      </c>
      <c r="BQ50" s="56" t="s">
        <v>81</v>
      </c>
      <c r="BR50" s="345" t="s">
        <v>6062</v>
      </c>
      <c r="BS50" s="56" t="s">
        <v>81</v>
      </c>
      <c r="BT50" s="56"/>
      <c r="BU50" s="173"/>
    </row>
    <row r="51" spans="1:73">
      <c r="A51" s="55">
        <v>1</v>
      </c>
      <c r="B51" s="55"/>
      <c r="C51" s="323" t="s">
        <v>12581</v>
      </c>
      <c r="D51" s="323" t="s">
        <v>12580</v>
      </c>
      <c r="E51" s="323" t="s">
        <v>13183</v>
      </c>
      <c r="F51" s="385">
        <v>36647</v>
      </c>
      <c r="G51" s="55">
        <v>20</v>
      </c>
      <c r="H51" s="323" t="s">
        <v>12952</v>
      </c>
      <c r="I51" s="323" t="s">
        <v>12952</v>
      </c>
      <c r="J51" s="323" t="s">
        <v>12953</v>
      </c>
      <c r="K51" s="323" t="s">
        <v>12954</v>
      </c>
      <c r="L51" s="55">
        <v>7977493742</v>
      </c>
      <c r="M51" s="55">
        <v>9594097179</v>
      </c>
      <c r="N51" s="55"/>
      <c r="O51" s="55">
        <v>684027314278</v>
      </c>
      <c r="P51" s="323"/>
      <c r="Q51" s="323" t="s">
        <v>226</v>
      </c>
      <c r="R51" s="55">
        <v>2018</v>
      </c>
      <c r="S51" s="55">
        <v>2021</v>
      </c>
      <c r="T51" s="386" t="s">
        <v>1103</v>
      </c>
      <c r="U51" s="55">
        <v>442</v>
      </c>
      <c r="V51" s="55">
        <v>88.4</v>
      </c>
      <c r="W51" s="55">
        <v>2015</v>
      </c>
      <c r="X51" s="55" t="s">
        <v>79</v>
      </c>
      <c r="Y51" s="386" t="s">
        <v>81</v>
      </c>
      <c r="Z51" s="55" t="s">
        <v>81</v>
      </c>
      <c r="AA51" s="55" t="s">
        <v>81</v>
      </c>
      <c r="AB51" s="55" t="s">
        <v>81</v>
      </c>
      <c r="AC51" s="55" t="s">
        <v>81</v>
      </c>
      <c r="AD51" s="386" t="s">
        <v>12955</v>
      </c>
      <c r="AE51" s="386" t="s">
        <v>12956</v>
      </c>
      <c r="AF51" s="55">
        <v>1479</v>
      </c>
      <c r="AG51" s="55">
        <v>87</v>
      </c>
      <c r="AH51" s="55">
        <v>2018</v>
      </c>
      <c r="AI51" s="55">
        <v>3</v>
      </c>
      <c r="AJ51" s="55" t="s">
        <v>12699</v>
      </c>
      <c r="AK51" s="55">
        <v>77.400000000000006</v>
      </c>
      <c r="AL51" s="55">
        <v>77.400000000000006</v>
      </c>
      <c r="AM51" s="55">
        <v>0</v>
      </c>
      <c r="AN51" s="386" t="s">
        <v>81</v>
      </c>
      <c r="AO51" s="386" t="s">
        <v>81</v>
      </c>
      <c r="AP51" s="387">
        <v>7.88</v>
      </c>
      <c r="AQ51" s="387">
        <v>8.07</v>
      </c>
      <c r="AR51" s="387">
        <v>7.18</v>
      </c>
      <c r="AS51" s="55"/>
      <c r="AT51" s="55">
        <v>7.67</v>
      </c>
      <c r="AU51" s="55"/>
      <c r="AV51" s="55">
        <v>0</v>
      </c>
      <c r="AW51" s="55">
        <v>0</v>
      </c>
      <c r="AX51" s="55">
        <v>0</v>
      </c>
      <c r="AY51" s="55">
        <v>0</v>
      </c>
      <c r="AZ51" s="55">
        <v>0</v>
      </c>
      <c r="BA51" s="55">
        <v>0</v>
      </c>
      <c r="BB51" s="55">
        <v>0</v>
      </c>
      <c r="BC51" s="323" t="s">
        <v>3203</v>
      </c>
      <c r="BD51" s="323" t="s">
        <v>81</v>
      </c>
      <c r="BE51" s="323" t="s">
        <v>12957</v>
      </c>
      <c r="BF51" s="323" t="s">
        <v>12958</v>
      </c>
      <c r="BG51" s="323" t="s">
        <v>12959</v>
      </c>
      <c r="BH51" s="323" t="s">
        <v>762</v>
      </c>
      <c r="BI51" s="323" t="s">
        <v>89</v>
      </c>
      <c r="BJ51" s="323" t="s">
        <v>81</v>
      </c>
      <c r="BK51" s="323" t="s">
        <v>12960</v>
      </c>
      <c r="BL51" s="323" t="s">
        <v>12961</v>
      </c>
      <c r="BM51" s="323" t="s">
        <v>12962</v>
      </c>
      <c r="BN51" s="323" t="s">
        <v>12963</v>
      </c>
      <c r="BO51" s="323"/>
      <c r="BP51" s="323"/>
      <c r="BQ51" s="323"/>
      <c r="BR51" s="323"/>
      <c r="BS51" s="323"/>
      <c r="BT51" s="323">
        <v>7.57</v>
      </c>
      <c r="BU51" s="373"/>
    </row>
    <row r="52" spans="1:73">
      <c r="A52" s="55">
        <v>2</v>
      </c>
      <c r="B52" s="55"/>
      <c r="C52" s="323" t="s">
        <v>12689</v>
      </c>
      <c r="D52" s="323" t="s">
        <v>12688</v>
      </c>
      <c r="E52" s="323" t="s">
        <v>13183</v>
      </c>
      <c r="F52" s="385">
        <v>43904</v>
      </c>
      <c r="G52" s="55">
        <v>20</v>
      </c>
      <c r="H52" s="323" t="s">
        <v>12690</v>
      </c>
      <c r="I52" s="323" t="s">
        <v>12691</v>
      </c>
      <c r="J52" s="323" t="s">
        <v>12692</v>
      </c>
      <c r="K52" s="323" t="s">
        <v>12693</v>
      </c>
      <c r="L52" s="55">
        <v>9967478501</v>
      </c>
      <c r="M52" s="55">
        <v>8268930724</v>
      </c>
      <c r="N52" s="55" t="s">
        <v>12694</v>
      </c>
      <c r="O52" s="55" t="s">
        <v>12695</v>
      </c>
      <c r="P52" s="323" t="s">
        <v>12696</v>
      </c>
      <c r="Q52" s="323" t="s">
        <v>226</v>
      </c>
      <c r="R52" s="55">
        <v>2018</v>
      </c>
      <c r="S52" s="55">
        <v>2021</v>
      </c>
      <c r="T52" s="386" t="s">
        <v>12697</v>
      </c>
      <c r="U52" s="55">
        <v>345</v>
      </c>
      <c r="V52" s="55">
        <v>69</v>
      </c>
      <c r="W52" s="55">
        <v>2015</v>
      </c>
      <c r="X52" s="55" t="s">
        <v>79</v>
      </c>
      <c r="Y52" s="386" t="s">
        <v>81</v>
      </c>
      <c r="Z52" s="55" t="s">
        <v>81</v>
      </c>
      <c r="AA52" s="55" t="s">
        <v>81</v>
      </c>
      <c r="AB52" s="55" t="s">
        <v>81</v>
      </c>
      <c r="AC52" s="55" t="s">
        <v>81</v>
      </c>
      <c r="AD52" s="386" t="s">
        <v>12698</v>
      </c>
      <c r="AE52" s="386" t="s">
        <v>336</v>
      </c>
      <c r="AF52" s="55">
        <v>1292</v>
      </c>
      <c r="AG52" s="55">
        <v>80.75</v>
      </c>
      <c r="AH52" s="55">
        <v>2018</v>
      </c>
      <c r="AI52" s="55">
        <v>3</v>
      </c>
      <c r="AJ52" s="55" t="s">
        <v>12699</v>
      </c>
      <c r="AK52" s="55">
        <v>65.91</v>
      </c>
      <c r="AL52" s="55">
        <v>65.900000000000006</v>
      </c>
      <c r="AM52" s="55">
        <v>1</v>
      </c>
      <c r="AN52" s="386" t="s">
        <v>81</v>
      </c>
      <c r="AO52" s="386" t="s">
        <v>81</v>
      </c>
      <c r="AP52" s="387">
        <v>6.73</v>
      </c>
      <c r="AQ52" s="387">
        <v>5.7</v>
      </c>
      <c r="AR52" s="387">
        <v>6.14</v>
      </c>
      <c r="AS52" s="55">
        <v>25.68</v>
      </c>
      <c r="AT52" s="55">
        <v>6.42</v>
      </c>
      <c r="AU52" s="55">
        <v>40</v>
      </c>
      <c r="AV52" s="55">
        <v>0</v>
      </c>
      <c r="AW52" s="55">
        <v>2</v>
      </c>
      <c r="AX52" s="55" t="s">
        <v>81</v>
      </c>
      <c r="AY52" s="55" t="s">
        <v>81</v>
      </c>
      <c r="AZ52" s="55">
        <v>0</v>
      </c>
      <c r="BA52" s="55">
        <v>0</v>
      </c>
      <c r="BB52" s="55" t="s">
        <v>3203</v>
      </c>
      <c r="BC52" s="323" t="s">
        <v>3203</v>
      </c>
      <c r="BD52" s="323" t="s">
        <v>81</v>
      </c>
      <c r="BE52" s="323" t="s">
        <v>12700</v>
      </c>
      <c r="BF52" s="323" t="s">
        <v>12701</v>
      </c>
      <c r="BG52" s="323" t="s">
        <v>3192</v>
      </c>
      <c r="BH52" s="323" t="s">
        <v>783</v>
      </c>
      <c r="BI52" s="323" t="s">
        <v>89</v>
      </c>
      <c r="BJ52" s="323" t="s">
        <v>3203</v>
      </c>
      <c r="BK52" s="323" t="s">
        <v>12702</v>
      </c>
      <c r="BL52" s="323"/>
      <c r="BM52" s="323"/>
      <c r="BN52" s="323" t="s">
        <v>12703</v>
      </c>
      <c r="BO52" s="323" t="s">
        <v>12704</v>
      </c>
      <c r="BP52" s="323" t="s">
        <v>12705</v>
      </c>
      <c r="BQ52" s="323"/>
      <c r="BR52" s="323"/>
      <c r="BS52" s="323" t="s">
        <v>12706</v>
      </c>
      <c r="BT52" s="323">
        <v>7.11</v>
      </c>
      <c r="BU52" s="373"/>
    </row>
    <row r="53" spans="1:73">
      <c r="A53" s="55">
        <v>3</v>
      </c>
      <c r="B53" s="55"/>
      <c r="C53" s="323" t="s">
        <v>12728</v>
      </c>
      <c r="D53" s="323" t="s">
        <v>12727</v>
      </c>
      <c r="E53" s="323" t="s">
        <v>13183</v>
      </c>
      <c r="F53" s="385">
        <v>36565</v>
      </c>
      <c r="G53" s="55">
        <v>20</v>
      </c>
      <c r="H53" s="323" t="s">
        <v>12729</v>
      </c>
      <c r="I53" s="323" t="s">
        <v>12729</v>
      </c>
      <c r="J53" s="323" t="s">
        <v>12730</v>
      </c>
      <c r="K53" s="323" t="s">
        <v>12731</v>
      </c>
      <c r="L53" s="55">
        <v>9920839047</v>
      </c>
      <c r="M53" s="55">
        <v>7039743941</v>
      </c>
      <c r="N53" s="55" t="s">
        <v>12732</v>
      </c>
      <c r="O53" s="55">
        <v>421544599373</v>
      </c>
      <c r="P53" s="323" t="s">
        <v>9215</v>
      </c>
      <c r="Q53" s="323" t="s">
        <v>226</v>
      </c>
      <c r="R53" s="55">
        <v>2018</v>
      </c>
      <c r="S53" s="55">
        <v>2021</v>
      </c>
      <c r="T53" s="386" t="s">
        <v>12733</v>
      </c>
      <c r="U53" s="55">
        <v>418</v>
      </c>
      <c r="V53" s="55">
        <v>83.6</v>
      </c>
      <c r="W53" s="55">
        <v>2015</v>
      </c>
      <c r="X53" s="55" t="s">
        <v>12734</v>
      </c>
      <c r="Y53" s="386" t="s">
        <v>81</v>
      </c>
      <c r="Z53" s="55" t="s">
        <v>81</v>
      </c>
      <c r="AA53" s="55" t="s">
        <v>81</v>
      </c>
      <c r="AB53" s="55" t="s">
        <v>81</v>
      </c>
      <c r="AC53" s="55" t="s">
        <v>81</v>
      </c>
      <c r="AD53" s="386" t="s">
        <v>12735</v>
      </c>
      <c r="AE53" s="386" t="s">
        <v>12736</v>
      </c>
      <c r="AF53" s="55">
        <v>1411</v>
      </c>
      <c r="AG53" s="55">
        <v>85.13</v>
      </c>
      <c r="AH53" s="55">
        <v>2018</v>
      </c>
      <c r="AI53" s="55">
        <v>3</v>
      </c>
      <c r="AJ53" s="55" t="s">
        <v>12624</v>
      </c>
      <c r="AK53" s="55">
        <v>76.319999999999993</v>
      </c>
      <c r="AL53" s="55">
        <v>76.37</v>
      </c>
      <c r="AM53" s="55">
        <v>0</v>
      </c>
      <c r="AN53" s="386" t="s">
        <v>81</v>
      </c>
      <c r="AO53" s="386" t="s">
        <v>81</v>
      </c>
      <c r="AP53" s="387">
        <v>7.08</v>
      </c>
      <c r="AQ53" s="387">
        <v>6.48</v>
      </c>
      <c r="AR53" s="387">
        <v>7.26</v>
      </c>
      <c r="AS53" s="55">
        <v>29.43</v>
      </c>
      <c r="AT53" s="55">
        <v>7.35</v>
      </c>
      <c r="AU53" s="55" t="s">
        <v>338</v>
      </c>
      <c r="AV53" s="55">
        <v>0</v>
      </c>
      <c r="AW53" s="55">
        <v>0</v>
      </c>
      <c r="AX53" s="55">
        <v>0</v>
      </c>
      <c r="AY53" s="55">
        <v>0</v>
      </c>
      <c r="AZ53" s="55">
        <v>0</v>
      </c>
      <c r="BA53" s="55">
        <v>0</v>
      </c>
      <c r="BB53" s="55">
        <v>0</v>
      </c>
      <c r="BC53" s="323" t="s">
        <v>84</v>
      </c>
      <c r="BD53" s="323" t="s">
        <v>84</v>
      </c>
      <c r="BE53" s="323" t="s">
        <v>12737</v>
      </c>
      <c r="BF53" s="323" t="s">
        <v>86</v>
      </c>
      <c r="BG53" s="323" t="s">
        <v>12738</v>
      </c>
      <c r="BH53" s="323" t="s">
        <v>426</v>
      </c>
      <c r="BI53" s="323" t="s">
        <v>89</v>
      </c>
      <c r="BJ53" s="323" t="s">
        <v>12739</v>
      </c>
      <c r="BK53" s="323" t="s">
        <v>12740</v>
      </c>
      <c r="BL53" s="323" t="s">
        <v>12741</v>
      </c>
      <c r="BM53" s="323" t="s">
        <v>12742</v>
      </c>
      <c r="BN53" s="323" t="s">
        <v>6121</v>
      </c>
      <c r="BO53" s="323" t="s">
        <v>12743</v>
      </c>
      <c r="BP53" s="323" t="s">
        <v>12744</v>
      </c>
      <c r="BQ53" s="323" t="s">
        <v>12745</v>
      </c>
      <c r="BR53" s="323" t="s">
        <v>12746</v>
      </c>
      <c r="BS53" s="323" t="s">
        <v>12747</v>
      </c>
      <c r="BT53" s="323">
        <v>8.61</v>
      </c>
      <c r="BU53" s="373"/>
    </row>
    <row r="54" spans="1:73">
      <c r="A54" s="55">
        <v>4</v>
      </c>
      <c r="B54" s="55"/>
      <c r="C54" s="323" t="s">
        <v>12789</v>
      </c>
      <c r="D54" s="323" t="s">
        <v>12790</v>
      </c>
      <c r="E54" s="323" t="s">
        <v>13183</v>
      </c>
      <c r="F54" s="385" t="s">
        <v>12791</v>
      </c>
      <c r="G54" s="55">
        <v>21</v>
      </c>
      <c r="H54" s="323" t="s">
        <v>12792</v>
      </c>
      <c r="I54" s="323"/>
      <c r="J54" s="323" t="s">
        <v>12793</v>
      </c>
      <c r="K54" s="323" t="s">
        <v>12794</v>
      </c>
      <c r="L54" s="55">
        <v>9769772167</v>
      </c>
      <c r="M54" s="55">
        <v>9769772167</v>
      </c>
      <c r="N54" s="55" t="s">
        <v>12795</v>
      </c>
      <c r="O54" s="55" t="s">
        <v>12796</v>
      </c>
      <c r="P54" s="323" t="s">
        <v>81</v>
      </c>
      <c r="Q54" s="323" t="s">
        <v>226</v>
      </c>
      <c r="R54" s="55">
        <v>2018</v>
      </c>
      <c r="S54" s="55">
        <v>2021</v>
      </c>
      <c r="T54" s="386" t="s">
        <v>12797</v>
      </c>
      <c r="U54" s="55">
        <v>425</v>
      </c>
      <c r="V54" s="55">
        <v>85</v>
      </c>
      <c r="W54" s="55">
        <v>2015</v>
      </c>
      <c r="X54" s="55" t="s">
        <v>79</v>
      </c>
      <c r="Y54" s="386" t="s">
        <v>81</v>
      </c>
      <c r="Z54" s="55" t="s">
        <v>81</v>
      </c>
      <c r="AA54" s="55" t="s">
        <v>81</v>
      </c>
      <c r="AB54" s="55" t="s">
        <v>81</v>
      </c>
      <c r="AC54" s="55" t="s">
        <v>81</v>
      </c>
      <c r="AD54" s="386" t="s">
        <v>1002</v>
      </c>
      <c r="AE54" s="386" t="s">
        <v>1565</v>
      </c>
      <c r="AF54" s="55">
        <v>918</v>
      </c>
      <c r="AG54" s="55">
        <v>79.83</v>
      </c>
      <c r="AH54" s="55">
        <v>2018</v>
      </c>
      <c r="AI54" s="55">
        <v>3</v>
      </c>
      <c r="AJ54" s="55" t="s">
        <v>12798</v>
      </c>
      <c r="AK54" s="55">
        <v>79.83</v>
      </c>
      <c r="AL54" s="55">
        <v>79.83</v>
      </c>
      <c r="AM54" s="55">
        <v>0</v>
      </c>
      <c r="AN54" s="386" t="s">
        <v>81</v>
      </c>
      <c r="AO54" s="386" t="s">
        <v>81</v>
      </c>
      <c r="AP54" s="387">
        <v>6.54</v>
      </c>
      <c r="AQ54" s="387">
        <v>6.74</v>
      </c>
      <c r="AR54" s="387">
        <v>6.48</v>
      </c>
      <c r="AS54" s="55">
        <v>6.91</v>
      </c>
      <c r="AT54" s="55">
        <v>6.91</v>
      </c>
      <c r="AU54" s="55">
        <v>10</v>
      </c>
      <c r="AV54" s="55">
        <v>0</v>
      </c>
      <c r="AW54" s="55">
        <v>0</v>
      </c>
      <c r="AX54" s="55" t="s">
        <v>81</v>
      </c>
      <c r="AY54" s="55" t="s">
        <v>81</v>
      </c>
      <c r="AZ54" s="55">
        <v>0</v>
      </c>
      <c r="BA54" s="55">
        <v>0</v>
      </c>
      <c r="BB54" s="55" t="s">
        <v>3203</v>
      </c>
      <c r="BC54" s="323" t="s">
        <v>3203</v>
      </c>
      <c r="BD54" s="323" t="s">
        <v>81</v>
      </c>
      <c r="BE54" s="323" t="s">
        <v>12799</v>
      </c>
      <c r="BF54" s="323" t="s">
        <v>86</v>
      </c>
      <c r="BG54" s="323" t="s">
        <v>12800</v>
      </c>
      <c r="BH54" s="323" t="s">
        <v>762</v>
      </c>
      <c r="BI54" s="323" t="s">
        <v>89</v>
      </c>
      <c r="BJ54" s="323" t="s">
        <v>12801</v>
      </c>
      <c r="BK54" s="323" t="s">
        <v>12802</v>
      </c>
      <c r="BL54" s="323" t="s">
        <v>12803</v>
      </c>
      <c r="BM54" s="323" t="s">
        <v>3731</v>
      </c>
      <c r="BN54" s="323" t="s">
        <v>12804</v>
      </c>
      <c r="BO54" s="323"/>
      <c r="BP54" s="323"/>
      <c r="BQ54" s="323"/>
      <c r="BR54" s="323"/>
      <c r="BS54" s="323"/>
      <c r="BT54" s="323">
        <v>7.78</v>
      </c>
      <c r="BU54" s="373"/>
    </row>
    <row r="55" spans="1:73">
      <c r="A55" s="55">
        <v>5</v>
      </c>
      <c r="B55" s="55"/>
      <c r="C55" s="323" t="s">
        <v>13143</v>
      </c>
      <c r="D55" s="323" t="s">
        <v>13144</v>
      </c>
      <c r="E55" s="323" t="s">
        <v>13183</v>
      </c>
      <c r="F55" s="385">
        <v>36341</v>
      </c>
      <c r="G55" s="55">
        <v>21</v>
      </c>
      <c r="H55" s="323" t="s">
        <v>13142</v>
      </c>
      <c r="I55" s="323" t="s">
        <v>13142</v>
      </c>
      <c r="J55" s="323" t="s">
        <v>13141</v>
      </c>
      <c r="K55" s="323" t="s">
        <v>13140</v>
      </c>
      <c r="L55" s="55">
        <v>8689954855</v>
      </c>
      <c r="M55" s="55">
        <v>8689954855</v>
      </c>
      <c r="N55" s="55" t="s">
        <v>13139</v>
      </c>
      <c r="O55" s="55">
        <v>565701466879</v>
      </c>
      <c r="P55" s="323"/>
      <c r="Q55" s="323" t="s">
        <v>226</v>
      </c>
      <c r="R55" s="55">
        <v>2018</v>
      </c>
      <c r="S55" s="55">
        <v>2021</v>
      </c>
      <c r="T55" s="386" t="s">
        <v>13138</v>
      </c>
      <c r="U55" s="55">
        <v>500</v>
      </c>
      <c r="V55" s="55">
        <v>80</v>
      </c>
      <c r="W55" s="55">
        <v>2015</v>
      </c>
      <c r="X55" s="55" t="s">
        <v>13137</v>
      </c>
      <c r="Y55" s="386"/>
      <c r="Z55" s="55"/>
      <c r="AA55" s="55"/>
      <c r="AB55" s="55"/>
      <c r="AC55" s="55"/>
      <c r="AD55" s="386" t="s">
        <v>1002</v>
      </c>
      <c r="AE55" s="386" t="s">
        <v>1002</v>
      </c>
      <c r="AF55" s="55">
        <v>963</v>
      </c>
      <c r="AG55" s="55">
        <v>83.74</v>
      </c>
      <c r="AH55" s="55">
        <v>2018</v>
      </c>
      <c r="AI55" s="55">
        <v>3</v>
      </c>
      <c r="AJ55" s="55" t="s">
        <v>13136</v>
      </c>
      <c r="AK55" s="55">
        <v>963</v>
      </c>
      <c r="AL55" s="55">
        <v>83.74</v>
      </c>
      <c r="AM55" s="55">
        <v>0</v>
      </c>
      <c r="AN55" s="386" t="s">
        <v>13135</v>
      </c>
      <c r="AO55" s="386" t="s">
        <v>13135</v>
      </c>
      <c r="AP55" s="387">
        <v>5.65</v>
      </c>
      <c r="AQ55" s="387">
        <v>6.4</v>
      </c>
      <c r="AR55" s="387">
        <v>7.11</v>
      </c>
      <c r="AS55" s="55" t="s">
        <v>81</v>
      </c>
      <c r="AT55" s="55">
        <v>6.75</v>
      </c>
      <c r="AU55" s="55">
        <v>6.75</v>
      </c>
      <c r="AV55" s="55">
        <v>0</v>
      </c>
      <c r="AW55" s="55">
        <v>0</v>
      </c>
      <c r="AX55" s="55">
        <v>0</v>
      </c>
      <c r="AY55" s="55">
        <v>0</v>
      </c>
      <c r="AZ55" s="55">
        <v>0</v>
      </c>
      <c r="BA55" s="55">
        <v>0</v>
      </c>
      <c r="BB55" s="55" t="s">
        <v>3203</v>
      </c>
      <c r="BC55" s="323" t="s">
        <v>84</v>
      </c>
      <c r="BD55" s="323" t="s">
        <v>84</v>
      </c>
      <c r="BE55" s="323" t="s">
        <v>13134</v>
      </c>
      <c r="BF55" s="323" t="s">
        <v>13133</v>
      </c>
      <c r="BG55" s="323" t="s">
        <v>13132</v>
      </c>
      <c r="BH55" s="323" t="s">
        <v>118</v>
      </c>
      <c r="BI55" s="323" t="s">
        <v>12422</v>
      </c>
      <c r="BJ55" s="323" t="s">
        <v>13131</v>
      </c>
      <c r="BK55" s="323" t="s">
        <v>13130</v>
      </c>
      <c r="BL55" s="323" t="s">
        <v>13129</v>
      </c>
      <c r="BM55" s="323" t="s">
        <v>13128</v>
      </c>
      <c r="BN55" s="323" t="s">
        <v>1487</v>
      </c>
      <c r="BO55" s="323" t="s">
        <v>13127</v>
      </c>
      <c r="BP55" s="323" t="s">
        <v>13126</v>
      </c>
      <c r="BQ55" s="323" t="s">
        <v>13125</v>
      </c>
      <c r="BR55" s="323" t="s">
        <v>81</v>
      </c>
      <c r="BS55" s="323" t="s">
        <v>81</v>
      </c>
      <c r="BT55" s="323">
        <v>7.84</v>
      </c>
      <c r="BU55" s="373"/>
    </row>
    <row r="56" spans="1:73">
      <c r="A56" s="55">
        <v>6</v>
      </c>
      <c r="B56" s="55"/>
      <c r="C56" s="323" t="s">
        <v>13146</v>
      </c>
      <c r="D56" s="323" t="s">
        <v>13145</v>
      </c>
      <c r="E56" s="323" t="s">
        <v>13183</v>
      </c>
      <c r="F56" s="385">
        <v>36168</v>
      </c>
      <c r="G56" s="55">
        <v>21</v>
      </c>
      <c r="H56" s="323" t="s">
        <v>13147</v>
      </c>
      <c r="I56" s="323"/>
      <c r="J56" s="323" t="s">
        <v>13155</v>
      </c>
      <c r="K56" s="323" t="s">
        <v>13156</v>
      </c>
      <c r="L56" s="55">
        <v>8898790009</v>
      </c>
      <c r="M56" s="55">
        <v>7303703703</v>
      </c>
      <c r="N56" s="55"/>
      <c r="O56" s="55"/>
      <c r="P56" s="323"/>
      <c r="Q56" s="323" t="s">
        <v>226</v>
      </c>
      <c r="R56" s="55">
        <v>2018</v>
      </c>
      <c r="S56" s="55">
        <v>2021</v>
      </c>
      <c r="T56" s="386" t="s">
        <v>13148</v>
      </c>
      <c r="U56" s="55">
        <v>439</v>
      </c>
      <c r="V56" s="55">
        <v>87.8</v>
      </c>
      <c r="W56" s="55">
        <v>2015</v>
      </c>
      <c r="X56" s="55" t="s">
        <v>13149</v>
      </c>
      <c r="Y56" s="386"/>
      <c r="Z56" s="55"/>
      <c r="AA56" s="55"/>
      <c r="AB56" s="55"/>
      <c r="AC56" s="55"/>
      <c r="AD56" s="386" t="s">
        <v>758</v>
      </c>
      <c r="AE56" s="386" t="s">
        <v>13150</v>
      </c>
      <c r="AF56" s="55">
        <v>1222</v>
      </c>
      <c r="AG56" s="55">
        <v>76.38</v>
      </c>
      <c r="AH56" s="55">
        <v>2018</v>
      </c>
      <c r="AI56" s="55">
        <v>3</v>
      </c>
      <c r="AJ56" s="55" t="s">
        <v>12798</v>
      </c>
      <c r="AK56" s="55">
        <v>698</v>
      </c>
      <c r="AL56" s="55">
        <v>60.83</v>
      </c>
      <c r="AM56" s="55">
        <v>0</v>
      </c>
      <c r="AN56" s="386"/>
      <c r="AO56" s="386"/>
      <c r="AP56" s="387">
        <v>6.01</v>
      </c>
      <c r="AQ56" s="387">
        <v>6.04</v>
      </c>
      <c r="AR56" s="387">
        <v>5.8</v>
      </c>
      <c r="AS56" s="55"/>
      <c r="AT56" s="55">
        <v>25.31</v>
      </c>
      <c r="AU56" s="55"/>
      <c r="AV56" s="55">
        <v>0</v>
      </c>
      <c r="AW56" s="55">
        <v>1</v>
      </c>
      <c r="AX56" s="55"/>
      <c r="AY56" s="55">
        <v>0</v>
      </c>
      <c r="AZ56" s="55"/>
      <c r="BA56" s="55"/>
      <c r="BB56" s="55"/>
      <c r="BC56" s="323"/>
      <c r="BD56" s="323"/>
      <c r="BE56" s="323" t="s">
        <v>13151</v>
      </c>
      <c r="BF56" s="323" t="s">
        <v>1005</v>
      </c>
      <c r="BG56" s="323" t="s">
        <v>13152</v>
      </c>
      <c r="BH56" s="323" t="s">
        <v>2668</v>
      </c>
      <c r="BI56" s="323" t="s">
        <v>12832</v>
      </c>
      <c r="BJ56" s="323"/>
      <c r="BK56" s="323" t="s">
        <v>13153</v>
      </c>
      <c r="BL56" s="323"/>
      <c r="BM56" s="323"/>
      <c r="BN56" s="323" t="s">
        <v>9167</v>
      </c>
      <c r="BO56" s="323"/>
      <c r="BP56" s="323" t="s">
        <v>13154</v>
      </c>
      <c r="BQ56" s="323"/>
      <c r="BR56" s="323"/>
      <c r="BS56" s="323"/>
      <c r="BT56" s="323">
        <v>7.46</v>
      </c>
      <c r="BU56" s="373"/>
    </row>
    <row r="57" spans="1:73">
      <c r="A57" s="55">
        <v>7</v>
      </c>
      <c r="B57" s="55"/>
      <c r="C57" s="323" t="s">
        <v>13158</v>
      </c>
      <c r="D57" s="323" t="s">
        <v>13157</v>
      </c>
      <c r="E57" s="323" t="s">
        <v>13183</v>
      </c>
      <c r="F57" s="385" t="s">
        <v>13159</v>
      </c>
      <c r="G57" s="55">
        <v>21</v>
      </c>
      <c r="H57" s="323" t="s">
        <v>13160</v>
      </c>
      <c r="I57" s="323" t="s">
        <v>13160</v>
      </c>
      <c r="J57" s="323" t="s">
        <v>13161</v>
      </c>
      <c r="K57" s="323" t="s">
        <v>13162</v>
      </c>
      <c r="L57" s="55">
        <v>9619497949</v>
      </c>
      <c r="M57" s="55">
        <v>9619497949</v>
      </c>
      <c r="N57" s="55" t="s">
        <v>13163</v>
      </c>
      <c r="O57" s="55" t="s">
        <v>13164</v>
      </c>
      <c r="P57" s="323"/>
      <c r="Q57" s="323" t="s">
        <v>226</v>
      </c>
      <c r="R57" s="55">
        <v>2018</v>
      </c>
      <c r="S57" s="55">
        <v>2021</v>
      </c>
      <c r="T57" s="386" t="s">
        <v>13165</v>
      </c>
      <c r="U57" s="55">
        <v>425</v>
      </c>
      <c r="V57" s="55">
        <v>85</v>
      </c>
      <c r="W57" s="55">
        <v>2014</v>
      </c>
      <c r="X57" s="55" t="s">
        <v>13166</v>
      </c>
      <c r="Y57" s="386" t="s">
        <v>81</v>
      </c>
      <c r="Z57" s="55" t="s">
        <v>81</v>
      </c>
      <c r="AA57" s="55" t="s">
        <v>81</v>
      </c>
      <c r="AB57" s="55" t="s">
        <v>81</v>
      </c>
      <c r="AC57" s="55" t="s">
        <v>81</v>
      </c>
      <c r="AD57" s="386" t="s">
        <v>13167</v>
      </c>
      <c r="AE57" s="386" t="s">
        <v>3331</v>
      </c>
      <c r="AF57" s="55">
        <v>907</v>
      </c>
      <c r="AG57" s="55">
        <v>86.38</v>
      </c>
      <c r="AH57" s="55">
        <v>2018</v>
      </c>
      <c r="AI57" s="55">
        <v>4</v>
      </c>
      <c r="AJ57" s="55" t="s">
        <v>13168</v>
      </c>
      <c r="AK57" s="55">
        <v>637.1</v>
      </c>
      <c r="AL57" s="55">
        <v>79.637</v>
      </c>
      <c r="AM57" s="55">
        <v>0</v>
      </c>
      <c r="AN57" s="386" t="s">
        <v>81</v>
      </c>
      <c r="AO57" s="386" t="s">
        <v>81</v>
      </c>
      <c r="AP57" s="387">
        <v>6.88</v>
      </c>
      <c r="AQ57" s="387">
        <v>6.44</v>
      </c>
      <c r="AR57" s="387">
        <v>6.85</v>
      </c>
      <c r="AS57" s="55">
        <v>65.168999999999997</v>
      </c>
      <c r="AT57" s="55">
        <v>7.1849999999999996</v>
      </c>
      <c r="AU57" s="55">
        <v>10</v>
      </c>
      <c r="AV57" s="55">
        <v>0</v>
      </c>
      <c r="AW57" s="55">
        <v>1</v>
      </c>
      <c r="AX57" s="55">
        <v>0</v>
      </c>
      <c r="AY57" s="55">
        <v>0</v>
      </c>
      <c r="AZ57" s="55">
        <v>0</v>
      </c>
      <c r="BA57" s="55">
        <v>0</v>
      </c>
      <c r="BB57" s="55">
        <v>0</v>
      </c>
      <c r="BC57" s="323" t="s">
        <v>3203</v>
      </c>
      <c r="BD57" s="323" t="s">
        <v>3203</v>
      </c>
      <c r="BE57" s="323" t="s">
        <v>13169</v>
      </c>
      <c r="BF57" s="323" t="s">
        <v>86</v>
      </c>
      <c r="BG57" s="323" t="s">
        <v>13170</v>
      </c>
      <c r="BH57" s="323" t="s">
        <v>88</v>
      </c>
      <c r="BI57" s="323" t="s">
        <v>12422</v>
      </c>
      <c r="BJ57" s="323" t="s">
        <v>13171</v>
      </c>
      <c r="BK57" s="323" t="s">
        <v>13172</v>
      </c>
      <c r="BL57" s="323" t="s">
        <v>3203</v>
      </c>
      <c r="BM57" s="323" t="s">
        <v>3203</v>
      </c>
      <c r="BN57" s="323" t="s">
        <v>13173</v>
      </c>
      <c r="BO57" s="323" t="s">
        <v>13174</v>
      </c>
      <c r="BP57" s="323" t="s">
        <v>13175</v>
      </c>
      <c r="BQ57" s="323" t="s">
        <v>13176</v>
      </c>
      <c r="BR57" s="323" t="s">
        <v>13177</v>
      </c>
      <c r="BS57" s="323" t="s">
        <v>3203</v>
      </c>
      <c r="BT57" s="323">
        <v>8.57</v>
      </c>
      <c r="BU57" s="373"/>
    </row>
    <row r="58" spans="1:73">
      <c r="A58" s="55">
        <v>1</v>
      </c>
      <c r="B58" s="55"/>
      <c r="C58" s="323" t="s">
        <v>12919</v>
      </c>
      <c r="D58" s="323" t="s">
        <v>12918</v>
      </c>
      <c r="E58" s="323" t="s">
        <v>13179</v>
      </c>
      <c r="F58" s="385" t="s">
        <v>12920</v>
      </c>
      <c r="G58" s="55">
        <v>20</v>
      </c>
      <c r="H58" s="323" t="s">
        <v>12921</v>
      </c>
      <c r="I58" s="323" t="s">
        <v>12921</v>
      </c>
      <c r="J58" s="323" t="s">
        <v>12922</v>
      </c>
      <c r="K58" s="323" t="s">
        <v>12923</v>
      </c>
      <c r="L58" s="55">
        <v>7208636561</v>
      </c>
      <c r="M58" s="55">
        <v>7208636561</v>
      </c>
      <c r="N58" s="55" t="s">
        <v>12924</v>
      </c>
      <c r="O58" s="55" t="s">
        <v>12925</v>
      </c>
      <c r="P58" s="323"/>
      <c r="Q58" s="323" t="s">
        <v>226</v>
      </c>
      <c r="R58" s="55">
        <v>2018</v>
      </c>
      <c r="S58" s="55">
        <v>2021</v>
      </c>
      <c r="T58" s="386" t="s">
        <v>12926</v>
      </c>
      <c r="U58" s="55"/>
      <c r="V58" s="55">
        <v>0.68799999999999994</v>
      </c>
      <c r="W58" s="55">
        <v>2015</v>
      </c>
      <c r="X58" s="55" t="s">
        <v>12927</v>
      </c>
      <c r="Y58" s="386"/>
      <c r="Z58" s="55"/>
      <c r="AA58" s="55"/>
      <c r="AB58" s="55"/>
      <c r="AC58" s="55"/>
      <c r="AD58" s="386" t="s">
        <v>12928</v>
      </c>
      <c r="AE58" s="386" t="s">
        <v>336</v>
      </c>
      <c r="AF58" s="55">
        <v>689</v>
      </c>
      <c r="AG58" s="55">
        <v>0.76459999999999995</v>
      </c>
      <c r="AH58" s="55">
        <v>2018</v>
      </c>
      <c r="AI58" s="55">
        <v>3</v>
      </c>
      <c r="AJ58" s="55" t="s">
        <v>12699</v>
      </c>
      <c r="AK58" s="55">
        <v>611</v>
      </c>
      <c r="AL58" s="55">
        <v>76.38</v>
      </c>
      <c r="AM58" s="55">
        <v>0</v>
      </c>
      <c r="AN58" s="386"/>
      <c r="AO58" s="386"/>
      <c r="AP58" s="387">
        <v>6.27</v>
      </c>
      <c r="AQ58" s="387">
        <v>6.07</v>
      </c>
      <c r="AR58" s="387"/>
      <c r="AS58" s="55">
        <v>5.23</v>
      </c>
      <c r="AT58" s="55">
        <v>5.23</v>
      </c>
      <c r="AU58" s="55"/>
      <c r="AV58" s="55">
        <v>1</v>
      </c>
      <c r="AW58" s="55">
        <v>0</v>
      </c>
      <c r="AX58" s="55">
        <v>0</v>
      </c>
      <c r="AY58" s="55">
        <v>0</v>
      </c>
      <c r="AZ58" s="55">
        <v>0</v>
      </c>
      <c r="BA58" s="55">
        <v>0</v>
      </c>
      <c r="BB58" s="55">
        <v>0</v>
      </c>
      <c r="BC58" s="323" t="s">
        <v>3203</v>
      </c>
      <c r="BD58" s="323" t="s">
        <v>3203</v>
      </c>
      <c r="BE58" s="323" t="s">
        <v>12929</v>
      </c>
      <c r="BF58" s="323" t="s">
        <v>86</v>
      </c>
      <c r="BG58" s="323" t="s">
        <v>12930</v>
      </c>
      <c r="BH58" s="323" t="s">
        <v>88</v>
      </c>
      <c r="BI58" s="323" t="s">
        <v>12422</v>
      </c>
      <c r="BJ58" s="323" t="s">
        <v>12931</v>
      </c>
      <c r="BK58" s="323"/>
      <c r="BL58" s="323"/>
      <c r="BM58" s="323"/>
      <c r="BN58" s="323" t="s">
        <v>12932</v>
      </c>
      <c r="BO58" s="323" t="s">
        <v>12933</v>
      </c>
      <c r="BP58" s="323" t="s">
        <v>12934</v>
      </c>
      <c r="BQ58" s="323" t="s">
        <v>12935</v>
      </c>
      <c r="BR58" s="323" t="s">
        <v>12936</v>
      </c>
      <c r="BS58" s="323" t="s">
        <v>3203</v>
      </c>
      <c r="BT58" s="323"/>
      <c r="BU58" s="373"/>
    </row>
    <row r="59" spans="1:73">
      <c r="A59" s="55"/>
      <c r="B59" s="55"/>
      <c r="C59" s="323"/>
      <c r="D59" s="323"/>
      <c r="E59" s="323"/>
      <c r="F59" s="385"/>
      <c r="G59" s="55"/>
      <c r="H59" s="323"/>
      <c r="I59" s="323"/>
      <c r="J59" s="323"/>
      <c r="K59" s="323"/>
      <c r="L59" s="55"/>
      <c r="M59" s="55"/>
      <c r="N59" s="55"/>
      <c r="O59" s="55"/>
      <c r="P59" s="323"/>
      <c r="Q59" s="323"/>
      <c r="R59" s="55"/>
      <c r="S59" s="55"/>
      <c r="T59" s="386"/>
      <c r="U59" s="55"/>
      <c r="V59" s="55"/>
      <c r="W59" s="55"/>
      <c r="X59" s="55"/>
      <c r="Y59" s="386"/>
      <c r="Z59" s="55"/>
      <c r="AA59" s="55"/>
      <c r="AB59" s="55"/>
      <c r="AC59" s="55"/>
      <c r="AD59" s="386"/>
      <c r="AE59" s="386"/>
      <c r="AF59" s="55"/>
      <c r="AG59" s="55"/>
      <c r="AH59" s="55"/>
      <c r="AI59" s="55"/>
      <c r="AJ59" s="55"/>
      <c r="AK59" s="55"/>
      <c r="AL59" s="55"/>
      <c r="AM59" s="55"/>
      <c r="AN59" s="386"/>
      <c r="AO59" s="386"/>
      <c r="AP59" s="387"/>
      <c r="AQ59" s="387"/>
      <c r="AR59" s="387"/>
      <c r="AS59" s="55"/>
      <c r="AT59" s="55"/>
      <c r="AU59" s="55"/>
      <c r="AV59" s="55"/>
      <c r="AW59" s="55"/>
      <c r="AX59" s="55"/>
      <c r="AY59" s="55"/>
      <c r="AZ59" s="55"/>
      <c r="BA59" s="55"/>
      <c r="BB59" s="55"/>
      <c r="BC59" s="323"/>
      <c r="BD59" s="323"/>
      <c r="BE59" s="323"/>
      <c r="BF59" s="323"/>
      <c r="BG59" s="323"/>
      <c r="BH59" s="323"/>
      <c r="BI59" s="323"/>
      <c r="BJ59" s="323"/>
      <c r="BK59" s="323"/>
      <c r="BL59" s="323"/>
      <c r="BM59" s="323"/>
      <c r="BN59" s="323"/>
      <c r="BO59" s="323"/>
      <c r="BP59" s="323"/>
      <c r="BQ59" s="323"/>
      <c r="BR59" s="323"/>
      <c r="BS59" s="323"/>
      <c r="BT59" s="384"/>
      <c r="BU59" s="373"/>
    </row>
  </sheetData>
  <sortState ref="A51:BV52">
    <sortCondition descending="1" ref="AT50:AT52"/>
  </sortState>
  <mergeCells count="1">
    <mergeCell ref="A2:BT2"/>
  </mergeCells>
  <hyperlinks>
    <hyperlink ref="BO31" r:id="rId1"/>
    <hyperlink ref="BP31" r:id="rId2"/>
    <hyperlink ref="BQ31" r:id="rId3"/>
    <hyperlink ref="BR31" r:id="rId4" display="http://linkedin.com/in/nikita-n-540635108"/>
    <hyperlink ref="BO37" r:id="rId5"/>
    <hyperlink ref="BP37" r:id="rId6"/>
    <hyperlink ref="BQ37" r:id="rId7"/>
    <hyperlink ref="BR37" r:id="rId8" display="http://www.linkedin.com/in/rucha-kalke-13048bb3"/>
    <hyperlink ref="BO10" r:id="rId9"/>
    <hyperlink ref="BP10" r:id="rId10"/>
    <hyperlink ref="BQ10" r:id="rId11"/>
    <hyperlink ref="BR10" r:id="rId12"/>
    <hyperlink ref="BO23" r:id="rId13"/>
    <hyperlink ref="BP23" r:id="rId14"/>
    <hyperlink ref="BQ23" r:id="rId15"/>
    <hyperlink ref="BR23" r:id="rId16"/>
    <hyperlink ref="BO16" r:id="rId17"/>
    <hyperlink ref="BP16" r:id="rId18"/>
    <hyperlink ref="BQ16" r:id="rId19"/>
    <hyperlink ref="BR16" r:id="rId20" display="http://linkedin.com/in/shubham-wagh-5a21a4180/"/>
    <hyperlink ref="BO42" r:id="rId21"/>
    <hyperlink ref="BP42" r:id="rId22"/>
    <hyperlink ref="BQ42" r:id="rId23"/>
    <hyperlink ref="BR42" r:id="rId24"/>
    <hyperlink ref="BO13" r:id="rId25"/>
    <hyperlink ref="BP13" r:id="rId26"/>
    <hyperlink ref="BQ13" r:id="rId27"/>
    <hyperlink ref="BR13" r:id="rId28"/>
    <hyperlink ref="BO12" r:id="rId29"/>
    <hyperlink ref="BP12" r:id="rId30"/>
    <hyperlink ref="BQ12" r:id="rId31"/>
    <hyperlink ref="BR12" r:id="rId32"/>
    <hyperlink ref="BO27" r:id="rId33"/>
    <hyperlink ref="BP27" r:id="rId34"/>
    <hyperlink ref="BQ27" r:id="rId35"/>
    <hyperlink ref="BR27" r:id="rId36"/>
    <hyperlink ref="BO3" r:id="rId37"/>
    <hyperlink ref="BP3" r:id="rId38"/>
    <hyperlink ref="BQ3" r:id="rId39"/>
    <hyperlink ref="BR3" r:id="rId40"/>
    <hyperlink ref="BO7" r:id="rId41"/>
    <hyperlink ref="BP7" r:id="rId42"/>
    <hyperlink ref="BQ7" r:id="rId43"/>
    <hyperlink ref="BR7" r:id="rId44"/>
    <hyperlink ref="BO15" r:id="rId45"/>
    <hyperlink ref="BP15" r:id="rId46"/>
    <hyperlink ref="BQ15" r:id="rId47"/>
    <hyperlink ref="BR15" r:id="rId48"/>
    <hyperlink ref="BO39" r:id="rId49"/>
    <hyperlink ref="BP39" r:id="rId50"/>
    <hyperlink ref="BQ39" r:id="rId51"/>
    <hyperlink ref="BR39" r:id="rId52"/>
    <hyperlink ref="BO44" r:id="rId53"/>
    <hyperlink ref="BP44" r:id="rId54"/>
    <hyperlink ref="BQ44" r:id="rId55"/>
    <hyperlink ref="BR44" r:id="rId56"/>
    <hyperlink ref="BO47" r:id="rId57"/>
    <hyperlink ref="BP47" r:id="rId58"/>
    <hyperlink ref="BQ47" r:id="rId59"/>
    <hyperlink ref="BR47" r:id="rId60"/>
    <hyperlink ref="BO38" r:id="rId61"/>
    <hyperlink ref="BP38" r:id="rId62"/>
    <hyperlink ref="BQ38" r:id="rId63"/>
    <hyperlink ref="BR38" r:id="rId64"/>
    <hyperlink ref="BO18" r:id="rId65"/>
    <hyperlink ref="BP18" r:id="rId66"/>
    <hyperlink ref="BQ18" r:id="rId67" display="https://www.facebook.com/profile.php?id=100005498835380"/>
    <hyperlink ref="BO41" r:id="rId68"/>
    <hyperlink ref="BP41" r:id="rId69"/>
    <hyperlink ref="BQ41" r:id="rId70"/>
    <hyperlink ref="BR41" r:id="rId71"/>
    <hyperlink ref="BO35" r:id="rId72"/>
    <hyperlink ref="BP35" r:id="rId73"/>
    <hyperlink ref="BQ35" r:id="rId74"/>
    <hyperlink ref="BR35" r:id="rId75"/>
    <hyperlink ref="BO29" r:id="rId76"/>
    <hyperlink ref="BP29" r:id="rId77"/>
    <hyperlink ref="BQ29" r:id="rId78"/>
    <hyperlink ref="BR29" r:id="rId79"/>
    <hyperlink ref="BO20" r:id="rId80"/>
    <hyperlink ref="BP20" r:id="rId81"/>
    <hyperlink ref="BQ20" r:id="rId82"/>
    <hyperlink ref="BR20" r:id="rId83"/>
    <hyperlink ref="BO9" r:id="rId84"/>
    <hyperlink ref="BP9" r:id="rId85"/>
    <hyperlink ref="BQ9" r:id="rId86"/>
    <hyperlink ref="BR9" r:id="rId87"/>
    <hyperlink ref="BS9" r:id="rId88"/>
    <hyperlink ref="BO33" r:id="rId89"/>
    <hyperlink ref="BP33" r:id="rId90"/>
    <hyperlink ref="BQ33" r:id="rId91"/>
    <hyperlink ref="BR33" r:id="rId92"/>
    <hyperlink ref="BO21" r:id="rId93"/>
    <hyperlink ref="BP21" r:id="rId94"/>
    <hyperlink ref="BQ21" r:id="rId95"/>
    <hyperlink ref="BR21" r:id="rId96"/>
    <hyperlink ref="BO17" r:id="rId97"/>
    <hyperlink ref="BP17" r:id="rId98"/>
    <hyperlink ref="BQ17" r:id="rId99"/>
    <hyperlink ref="BR17" r:id="rId100" display="http://linkedin.com/in/manish-c-yadav"/>
    <hyperlink ref="BO46" r:id="rId101"/>
    <hyperlink ref="BP46" r:id="rId102"/>
    <hyperlink ref="BQ46" r:id="rId103"/>
    <hyperlink ref="BR46" r:id="rId104"/>
    <hyperlink ref="BO24" r:id="rId105"/>
    <hyperlink ref="BP24" r:id="rId106"/>
    <hyperlink ref="BQ24" r:id="rId107"/>
    <hyperlink ref="BR24" r:id="rId108"/>
    <hyperlink ref="BO4" r:id="rId109"/>
    <hyperlink ref="BP4" r:id="rId110"/>
    <hyperlink ref="BQ4" r:id="rId111"/>
    <hyperlink ref="BR4" r:id="rId112"/>
    <hyperlink ref="BO11" r:id="rId113"/>
    <hyperlink ref="BP11" r:id="rId114"/>
    <hyperlink ref="BQ11" r:id="rId115"/>
    <hyperlink ref="BR11" r:id="rId116"/>
    <hyperlink ref="BO45" r:id="rId117"/>
    <hyperlink ref="BP45" r:id="rId118"/>
    <hyperlink ref="BQ45" r:id="rId119" display="https://www.facebook.com/prutha.tandel.1"/>
    <hyperlink ref="BR45" r:id="rId120"/>
    <hyperlink ref="BO43" r:id="rId121"/>
    <hyperlink ref="BP43" r:id="rId122"/>
    <hyperlink ref="BQ43" r:id="rId123"/>
    <hyperlink ref="BR43" r:id="rId124"/>
    <hyperlink ref="BO8" r:id="rId125"/>
    <hyperlink ref="BP8" r:id="rId126"/>
    <hyperlink ref="BQ8" r:id="rId127"/>
    <hyperlink ref="BR8" r:id="rId128" display="http://linkedin.com/in/idris-nalwala-05437b198"/>
    <hyperlink ref="BO5" r:id="rId129"/>
    <hyperlink ref="BP5" r:id="rId130"/>
    <hyperlink ref="BQ5" r:id="rId131"/>
    <hyperlink ref="BO32" r:id="rId132"/>
    <hyperlink ref="BP32" r:id="rId133"/>
    <hyperlink ref="BQ32" r:id="rId134"/>
    <hyperlink ref="BR32" r:id="rId135"/>
    <hyperlink ref="BO26" r:id="rId136"/>
    <hyperlink ref="BP26" r:id="rId137"/>
    <hyperlink ref="BQ26" r:id="rId138"/>
    <hyperlink ref="BR26" r:id="rId139"/>
    <hyperlink ref="BO36" r:id="rId140"/>
    <hyperlink ref="BP36" r:id="rId141"/>
    <hyperlink ref="BR36" r:id="rId142" display="http://https/www.linkdin.com/in/jinal-kelshikar-9125961ab"/>
    <hyperlink ref="BO22" r:id="rId143"/>
    <hyperlink ref="BP22" r:id="rId144"/>
    <hyperlink ref="BQ22" r:id="rId145"/>
    <hyperlink ref="BR22" r:id="rId146"/>
    <hyperlink ref="BS22" r:id="rId147"/>
    <hyperlink ref="BO34" r:id="rId148"/>
    <hyperlink ref="BP34" r:id="rId149"/>
    <hyperlink ref="BQ34" r:id="rId150" display="https://www.facebook.com/neha.bhosale.773776"/>
    <hyperlink ref="BR34" r:id="rId151" display="https://www.linkedin.com/in/neha-bhosale-b3544412b"/>
    <hyperlink ref="BO48" r:id="rId152"/>
    <hyperlink ref="BP48" r:id="rId153"/>
    <hyperlink ref="BQ48" r:id="rId154"/>
    <hyperlink ref="BR48" r:id="rId155" display="http://www.linkedin.com/in/sailee-sawant-37a42419b"/>
    <hyperlink ref="BO49" r:id="rId156"/>
    <hyperlink ref="BP49" r:id="rId157"/>
    <hyperlink ref="BQ49" r:id="rId158"/>
    <hyperlink ref="BR49" r:id="rId159"/>
    <hyperlink ref="BO28" r:id="rId160"/>
    <hyperlink ref="BP28" r:id="rId161"/>
    <hyperlink ref="BQ28" r:id="rId162"/>
    <hyperlink ref="BR28" r:id="rId163"/>
    <hyperlink ref="BO50" r:id="rId164"/>
    <hyperlink ref="BP50" r:id="rId165"/>
    <hyperlink ref="BR50" r:id="rId166"/>
    <hyperlink ref="BO25" r:id="rId167"/>
    <hyperlink ref="BP25" r:id="rId168"/>
    <hyperlink ref="BQ25" r:id="rId169"/>
    <hyperlink ref="BR25" r:id="rId170"/>
    <hyperlink ref="BO40" r:id="rId171"/>
    <hyperlink ref="BP40" r:id="rId172"/>
    <hyperlink ref="BQ40" r:id="rId173"/>
    <hyperlink ref="BR40" r:id="rId174" display="http://linkedin.com/in/dilipsable90"/>
    <hyperlink ref="BO6" r:id="rId175"/>
    <hyperlink ref="BP6" r:id="rId176"/>
    <hyperlink ref="BQ6" r:id="rId177"/>
    <hyperlink ref="BR6" r:id="rId178"/>
    <hyperlink ref="BO30" r:id="rId179"/>
    <hyperlink ref="BP30" r:id="rId180"/>
    <hyperlink ref="BR30" r:id="rId181"/>
    <hyperlink ref="BO19" r:id="rId182"/>
    <hyperlink ref="BP19" r:id="rId183"/>
    <hyperlink ref="BO14" r:id="rId184"/>
    <hyperlink ref="BP14" r:id="rId185"/>
    <hyperlink ref="BQ14" r:id="rId186"/>
    <hyperlink ref="BR14" r:id="rId187"/>
    <hyperlink ref="J51" r:id="rId188"/>
    <hyperlink ref="K51" r:id="rId189"/>
    <hyperlink ref="J52" r:id="rId190"/>
    <hyperlink ref="K52" r:id="rId191"/>
    <hyperlink ref="BP52" r:id="rId192"/>
    <hyperlink ref="BO52" r:id="rId193"/>
    <hyperlink ref="J53" r:id="rId194"/>
    <hyperlink ref="K53" r:id="rId195"/>
    <hyperlink ref="BO53" r:id="rId196"/>
    <hyperlink ref="BP53" r:id="rId197"/>
    <hyperlink ref="BQ53" r:id="rId198"/>
    <hyperlink ref="BR53" r:id="rId199"/>
    <hyperlink ref="J54" r:id="rId200"/>
    <hyperlink ref="K54" r:id="rId201"/>
    <hyperlink ref="BO58" r:id="rId202"/>
    <hyperlink ref="BP58" r:id="rId203"/>
    <hyperlink ref="BQ58" r:id="rId204"/>
    <hyperlink ref="BR58" r:id="rId205"/>
    <hyperlink ref="J55" r:id="rId206"/>
    <hyperlink ref="K55" r:id="rId207"/>
    <hyperlink ref="BO55" r:id="rId208"/>
    <hyperlink ref="BP55" r:id="rId209"/>
    <hyperlink ref="BQ55" r:id="rId210"/>
    <hyperlink ref="J57" r:id="rId211"/>
    <hyperlink ref="K57" r:id="rId212"/>
    <hyperlink ref="BP57" r:id="rId213"/>
    <hyperlink ref="BQ57" r:id="rId214"/>
    <hyperlink ref="BR57" r:id="rId215"/>
    <hyperlink ref="BO57" r:id="rId216"/>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U55"/>
  <sheetViews>
    <sheetView topLeftCell="BE26" workbookViewId="0">
      <selection activeCell="BG38" sqref="BG38"/>
    </sheetView>
  </sheetViews>
  <sheetFormatPr defaultRowHeight="15"/>
  <cols>
    <col min="1" max="1" width="6.85546875" bestFit="1" customWidth="1"/>
    <col min="2" max="2" width="31" customWidth="1"/>
    <col min="3" max="3" width="11.28515625" bestFit="1" customWidth="1"/>
    <col min="4" max="4" width="33.5703125" bestFit="1" customWidth="1"/>
    <col min="5" max="5" width="53.140625" bestFit="1" customWidth="1"/>
    <col min="6" max="6" width="15.28515625" bestFit="1" customWidth="1"/>
    <col min="7" max="7" width="9.140625" bestFit="1" customWidth="1"/>
    <col min="8" max="8" width="111.5703125" bestFit="1" customWidth="1"/>
    <col min="9" max="9" width="96.7109375" bestFit="1" customWidth="1"/>
    <col min="10" max="10" width="78.85546875" bestFit="1" customWidth="1"/>
    <col min="11" max="11" width="78.42578125" bestFit="1" customWidth="1"/>
    <col min="12" max="12" width="42.7109375" bestFit="1" customWidth="1"/>
    <col min="13" max="13" width="27.85546875" bestFit="1" customWidth="1"/>
    <col min="14" max="14" width="22" bestFit="1" customWidth="1"/>
    <col min="15" max="15" width="18.5703125" bestFit="1" customWidth="1"/>
    <col min="16" max="16" width="17.5703125" bestFit="1" customWidth="1"/>
    <col min="17" max="17" width="8.7109375" bestFit="1" customWidth="1"/>
    <col min="18" max="18" width="25.85546875" bestFit="1" customWidth="1"/>
    <col min="19" max="19" width="22.28515625" bestFit="1" customWidth="1"/>
    <col min="20" max="20" width="48" bestFit="1" customWidth="1"/>
    <col min="21" max="21" width="12.140625" bestFit="1" customWidth="1"/>
    <col min="22" max="22" width="6.85546875" bestFit="1" customWidth="1"/>
    <col min="23" max="23" width="22.85546875" bestFit="1" customWidth="1"/>
    <col min="24" max="24" width="29.28515625" bestFit="1" customWidth="1"/>
    <col min="25" max="25" width="51" bestFit="1" customWidth="1"/>
    <col min="26" max="26" width="12.140625" bestFit="1" customWidth="1"/>
    <col min="27" max="27" width="54.5703125" bestFit="1" customWidth="1"/>
    <col min="28" max="28" width="22.85546875" bestFit="1" customWidth="1"/>
    <col min="29" max="29" width="29.28515625" bestFit="1" customWidth="1"/>
    <col min="30" max="30" width="56.28515625" bestFit="1" customWidth="1"/>
    <col min="31" max="31" width="53.8554687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6" width="51.5703125" bestFit="1" customWidth="1"/>
    <col min="47" max="47" width="32.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5" width="66.5703125" bestFit="1" customWidth="1"/>
    <col min="56" max="56" width="20" bestFit="1" customWidth="1"/>
    <col min="57" max="57" width="32.140625" bestFit="1" customWidth="1"/>
    <col min="58" max="58" width="47" bestFit="1" customWidth="1"/>
    <col min="59" max="59" width="34.140625" bestFit="1" customWidth="1"/>
    <col min="60" max="60" width="24.85546875" bestFit="1" customWidth="1"/>
    <col min="61" max="61" width="38.7109375" bestFit="1" customWidth="1"/>
    <col min="62" max="62" width="255.7109375" bestFit="1" customWidth="1"/>
    <col min="63" max="63" width="174.42578125" bestFit="1" customWidth="1"/>
    <col min="64" max="64" width="255.28515625" bestFit="1" customWidth="1"/>
    <col min="65" max="65" width="255.7109375" bestFit="1" customWidth="1"/>
    <col min="66" max="66" width="70.28515625" bestFit="1" customWidth="1"/>
    <col min="67" max="67" width="74.42578125" bestFit="1" customWidth="1"/>
    <col min="68" max="68" width="72.5703125" bestFit="1" customWidth="1"/>
    <col min="69" max="69" width="56.7109375" bestFit="1" customWidth="1"/>
    <col min="70" max="70" width="60.28515625" bestFit="1" customWidth="1"/>
    <col min="71" max="71" width="84.42578125" bestFit="1" customWidth="1"/>
    <col min="72" max="72" width="25.7109375" bestFit="1" customWidth="1"/>
    <col min="73" max="73" width="20.570312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1127" t="s">
        <v>11705</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2"/>
    </row>
    <row r="3" spans="1:73" ht="15.75" thickBot="1">
      <c r="A3" s="7">
        <v>1</v>
      </c>
      <c r="B3" s="7"/>
      <c r="C3" s="9" t="s">
        <v>2081</v>
      </c>
      <c r="D3" s="8" t="s">
        <v>2082</v>
      </c>
      <c r="E3" s="8" t="s">
        <v>11712</v>
      </c>
      <c r="F3" s="10">
        <v>36532</v>
      </c>
      <c r="G3" s="9">
        <v>20</v>
      </c>
      <c r="H3" s="8" t="s">
        <v>2083</v>
      </c>
      <c r="I3" s="8" t="s">
        <v>2084</v>
      </c>
      <c r="J3" s="8" t="s">
        <v>2085</v>
      </c>
      <c r="K3" s="8" t="s">
        <v>2080</v>
      </c>
      <c r="L3" s="9">
        <v>9326762892</v>
      </c>
      <c r="M3" s="9">
        <v>9326762892</v>
      </c>
      <c r="N3" s="9" t="s">
        <v>134</v>
      </c>
      <c r="O3" s="9">
        <v>402832291058</v>
      </c>
      <c r="P3" s="9" t="s">
        <v>295</v>
      </c>
      <c r="Q3" s="9" t="s">
        <v>595</v>
      </c>
      <c r="R3" s="11">
        <v>44013</v>
      </c>
      <c r="S3" s="9">
        <v>2021</v>
      </c>
      <c r="T3" s="8" t="s">
        <v>1044</v>
      </c>
      <c r="U3" s="9">
        <v>449</v>
      </c>
      <c r="V3" s="12">
        <v>89.8</v>
      </c>
      <c r="W3" s="9">
        <v>2015</v>
      </c>
      <c r="X3" s="9" t="s">
        <v>79</v>
      </c>
      <c r="Y3" s="8" t="s">
        <v>2086</v>
      </c>
      <c r="Z3" s="9">
        <v>583</v>
      </c>
      <c r="AA3" s="12">
        <v>89.69</v>
      </c>
      <c r="AB3" s="9">
        <v>2017</v>
      </c>
      <c r="AC3" s="9" t="s">
        <v>79</v>
      </c>
      <c r="AD3" s="8" t="s">
        <v>295</v>
      </c>
      <c r="AE3" s="8" t="s">
        <v>295</v>
      </c>
      <c r="AF3" s="9" t="s">
        <v>295</v>
      </c>
      <c r="AG3" s="9" t="s">
        <v>295</v>
      </c>
      <c r="AH3" s="9" t="s">
        <v>295</v>
      </c>
      <c r="AI3" s="9" t="s">
        <v>81</v>
      </c>
      <c r="AJ3" s="9" t="s">
        <v>81</v>
      </c>
      <c r="AK3" s="9" t="s">
        <v>295</v>
      </c>
      <c r="AL3" s="9" t="s">
        <v>295</v>
      </c>
      <c r="AM3" s="9">
        <v>0</v>
      </c>
      <c r="AN3" s="13">
        <v>9.84</v>
      </c>
      <c r="AO3" s="13">
        <v>9.48</v>
      </c>
      <c r="AP3" s="13">
        <v>10</v>
      </c>
      <c r="AQ3" s="13">
        <v>9.5</v>
      </c>
      <c r="AR3" s="13">
        <v>9.1199999999999992</v>
      </c>
      <c r="AS3" s="9">
        <v>48</v>
      </c>
      <c r="AT3" s="9">
        <v>9.6</v>
      </c>
      <c r="AU3" s="8" t="s">
        <v>138</v>
      </c>
      <c r="AV3" s="9">
        <v>0</v>
      </c>
      <c r="AW3" s="9">
        <v>0</v>
      </c>
      <c r="AX3" s="9" t="s">
        <v>83</v>
      </c>
      <c r="AY3" s="9" t="s">
        <v>83</v>
      </c>
      <c r="AZ3" s="9" t="s">
        <v>83</v>
      </c>
      <c r="BA3" s="9" t="s">
        <v>83</v>
      </c>
      <c r="BB3" s="8" t="s">
        <v>83</v>
      </c>
      <c r="BC3" s="8" t="s">
        <v>84</v>
      </c>
      <c r="BD3" s="8" t="s">
        <v>295</v>
      </c>
      <c r="BE3" s="8" t="s">
        <v>2087</v>
      </c>
      <c r="BF3" s="8" t="s">
        <v>2088</v>
      </c>
      <c r="BG3" s="8" t="s">
        <v>2089</v>
      </c>
      <c r="BH3" s="8" t="s">
        <v>88</v>
      </c>
      <c r="BI3" s="8" t="s">
        <v>89</v>
      </c>
      <c r="BJ3" s="8" t="s">
        <v>2090</v>
      </c>
      <c r="BK3" s="8" t="s">
        <v>2091</v>
      </c>
      <c r="BL3" s="8" t="s">
        <v>2092</v>
      </c>
      <c r="BM3" s="8" t="s">
        <v>2093</v>
      </c>
      <c r="BN3" s="8" t="s">
        <v>2094</v>
      </c>
      <c r="BO3" s="14" t="s">
        <v>2095</v>
      </c>
      <c r="BP3" s="14" t="s">
        <v>2096</v>
      </c>
      <c r="BQ3" s="8" t="s">
        <v>883</v>
      </c>
      <c r="BR3" s="14" t="s">
        <v>2097</v>
      </c>
      <c r="BS3" s="8" t="s">
        <v>2098</v>
      </c>
      <c r="BT3" s="8"/>
      <c r="BU3" s="3"/>
    </row>
    <row r="4" spans="1:73" ht="15.75" thickBot="1">
      <c r="A4" s="7">
        <v>2</v>
      </c>
      <c r="B4" s="7"/>
      <c r="C4" s="9" t="s">
        <v>1704</v>
      </c>
      <c r="D4" s="8" t="s">
        <v>1705</v>
      </c>
      <c r="E4" s="8" t="s">
        <v>11712</v>
      </c>
      <c r="F4" s="9" t="s">
        <v>1706</v>
      </c>
      <c r="G4" s="9">
        <v>21</v>
      </c>
      <c r="H4" s="8" t="s">
        <v>1707</v>
      </c>
      <c r="I4" s="8" t="s">
        <v>73</v>
      </c>
      <c r="J4" s="8" t="s">
        <v>1708</v>
      </c>
      <c r="K4" s="8" t="s">
        <v>1703</v>
      </c>
      <c r="L4" s="9">
        <v>7021945395</v>
      </c>
      <c r="M4" s="9">
        <v>9326836081</v>
      </c>
      <c r="N4" s="9" t="s">
        <v>1709</v>
      </c>
      <c r="O4" s="9">
        <v>402872338345</v>
      </c>
      <c r="P4" s="9" t="s">
        <v>1710</v>
      </c>
      <c r="Q4" s="9" t="s">
        <v>595</v>
      </c>
      <c r="R4" s="11">
        <v>42917</v>
      </c>
      <c r="S4" s="9">
        <v>2021</v>
      </c>
      <c r="T4" s="8" t="s">
        <v>1711</v>
      </c>
      <c r="U4" s="9">
        <v>473</v>
      </c>
      <c r="V4" s="12">
        <v>94.6</v>
      </c>
      <c r="W4" s="9">
        <v>2015</v>
      </c>
      <c r="X4" s="9" t="s">
        <v>79</v>
      </c>
      <c r="Y4" s="8" t="s">
        <v>1712</v>
      </c>
      <c r="Z4" s="9">
        <v>567</v>
      </c>
      <c r="AA4" s="12">
        <v>87.23</v>
      </c>
      <c r="AB4" s="9">
        <v>2017</v>
      </c>
      <c r="AC4" s="9" t="s">
        <v>79</v>
      </c>
      <c r="AD4" s="8" t="s">
        <v>81</v>
      </c>
      <c r="AE4" s="8" t="s">
        <v>81</v>
      </c>
      <c r="AF4" s="9" t="s">
        <v>81</v>
      </c>
      <c r="AG4" s="9" t="s">
        <v>81</v>
      </c>
      <c r="AH4" s="9" t="s">
        <v>81</v>
      </c>
      <c r="AI4" s="9" t="s">
        <v>81</v>
      </c>
      <c r="AJ4" s="9" t="s">
        <v>81</v>
      </c>
      <c r="AK4" s="9" t="s">
        <v>81</v>
      </c>
      <c r="AL4" s="9" t="s">
        <v>81</v>
      </c>
      <c r="AM4" s="9">
        <v>0</v>
      </c>
      <c r="AN4" s="13">
        <v>8.26</v>
      </c>
      <c r="AO4" s="13">
        <v>8.41</v>
      </c>
      <c r="AP4" s="13">
        <v>9.69</v>
      </c>
      <c r="AQ4" s="13">
        <v>9.4499999999999993</v>
      </c>
      <c r="AR4" s="13">
        <v>9.85</v>
      </c>
      <c r="AS4" s="9">
        <v>55.66</v>
      </c>
      <c r="AT4" s="9">
        <v>9.2799999999999994</v>
      </c>
      <c r="AU4" s="8" t="s">
        <v>82</v>
      </c>
      <c r="AV4" s="9">
        <v>0</v>
      </c>
      <c r="AW4" s="9">
        <v>0</v>
      </c>
      <c r="AX4" s="9" t="s">
        <v>83</v>
      </c>
      <c r="AY4" s="9" t="s">
        <v>83</v>
      </c>
      <c r="AZ4" s="9" t="s">
        <v>83</v>
      </c>
      <c r="BA4" s="9" t="s">
        <v>83</v>
      </c>
      <c r="BB4" s="8" t="s">
        <v>83</v>
      </c>
      <c r="BC4" s="8" t="s">
        <v>84</v>
      </c>
      <c r="BD4" s="8" t="s">
        <v>81</v>
      </c>
      <c r="BE4" s="8" t="s">
        <v>1713</v>
      </c>
      <c r="BF4" s="8" t="s">
        <v>448</v>
      </c>
      <c r="BG4" s="8" t="s">
        <v>1714</v>
      </c>
      <c r="BH4" s="8" t="s">
        <v>88</v>
      </c>
      <c r="BI4" s="8" t="s">
        <v>89</v>
      </c>
      <c r="BJ4" s="8" t="s">
        <v>1715</v>
      </c>
      <c r="BK4" s="8" t="s">
        <v>1716</v>
      </c>
      <c r="BL4" s="8" t="s">
        <v>1717</v>
      </c>
      <c r="BM4" s="8" t="s">
        <v>81</v>
      </c>
      <c r="BN4" s="8" t="s">
        <v>1718</v>
      </c>
      <c r="BO4" s="14" t="s">
        <v>1719</v>
      </c>
      <c r="BP4" s="14" t="s">
        <v>1720</v>
      </c>
      <c r="BQ4" s="14" t="s">
        <v>1721</v>
      </c>
      <c r="BR4" s="14" t="s">
        <v>1722</v>
      </c>
      <c r="BS4" s="8" t="s">
        <v>81</v>
      </c>
      <c r="BT4" s="13">
        <v>10</v>
      </c>
      <c r="BU4" s="3"/>
    </row>
    <row r="5" spans="1:73" ht="15.75" thickBot="1">
      <c r="A5" s="7">
        <v>3</v>
      </c>
      <c r="B5" s="7"/>
      <c r="C5" s="9" t="s">
        <v>4763</v>
      </c>
      <c r="D5" s="8" t="s">
        <v>4764</v>
      </c>
      <c r="E5" s="8" t="s">
        <v>11712</v>
      </c>
      <c r="F5" s="9" t="s">
        <v>4765</v>
      </c>
      <c r="G5" s="9">
        <v>20</v>
      </c>
      <c r="H5" s="8" t="s">
        <v>4766</v>
      </c>
      <c r="I5" s="8" t="s">
        <v>73</v>
      </c>
      <c r="J5" s="8" t="s">
        <v>4767</v>
      </c>
      <c r="K5" s="8" t="s">
        <v>4762</v>
      </c>
      <c r="L5" s="9">
        <v>9821220269</v>
      </c>
      <c r="M5" s="9">
        <v>9821220430</v>
      </c>
      <c r="N5" s="9" t="s">
        <v>4768</v>
      </c>
      <c r="O5" s="9">
        <v>393845583119</v>
      </c>
      <c r="P5" s="9" t="s">
        <v>4769</v>
      </c>
      <c r="Q5" s="9" t="s">
        <v>595</v>
      </c>
      <c r="R5" s="11">
        <v>42917</v>
      </c>
      <c r="S5" s="9">
        <v>2021</v>
      </c>
      <c r="T5" s="8" t="s">
        <v>4770</v>
      </c>
      <c r="U5" s="9">
        <v>466</v>
      </c>
      <c r="V5" s="12">
        <v>93.2</v>
      </c>
      <c r="W5" s="9">
        <v>2015</v>
      </c>
      <c r="X5" s="9" t="s">
        <v>79</v>
      </c>
      <c r="Y5" s="8" t="s">
        <v>4771</v>
      </c>
      <c r="Z5" s="9">
        <v>509</v>
      </c>
      <c r="AA5" s="12">
        <v>78.31</v>
      </c>
      <c r="AB5" s="9">
        <v>2017</v>
      </c>
      <c r="AC5" s="9" t="s">
        <v>79</v>
      </c>
      <c r="AD5" s="8" t="s">
        <v>81</v>
      </c>
      <c r="AE5" s="8" t="s">
        <v>81</v>
      </c>
      <c r="AF5" s="9" t="s">
        <v>81</v>
      </c>
      <c r="AG5" s="9" t="s">
        <v>81</v>
      </c>
      <c r="AH5" s="9" t="s">
        <v>81</v>
      </c>
      <c r="AI5" s="9" t="s">
        <v>81</v>
      </c>
      <c r="AJ5" s="9" t="s">
        <v>81</v>
      </c>
      <c r="AK5" s="9" t="s">
        <v>81</v>
      </c>
      <c r="AL5" s="9" t="s">
        <v>81</v>
      </c>
      <c r="AM5" s="9">
        <v>0</v>
      </c>
      <c r="AN5" s="13">
        <v>8.81</v>
      </c>
      <c r="AO5" s="13">
        <v>8.7799999999999994</v>
      </c>
      <c r="AP5" s="13">
        <v>9.19</v>
      </c>
      <c r="AQ5" s="13">
        <v>9.44</v>
      </c>
      <c r="AR5" s="13">
        <v>8.44</v>
      </c>
      <c r="AS5" s="9">
        <v>54.66</v>
      </c>
      <c r="AT5" s="9">
        <v>9.11</v>
      </c>
      <c r="AU5" s="8" t="s">
        <v>82</v>
      </c>
      <c r="AV5" s="9">
        <v>0</v>
      </c>
      <c r="AW5" s="9">
        <v>0</v>
      </c>
      <c r="AX5" s="9" t="s">
        <v>83</v>
      </c>
      <c r="AY5" s="9" t="s">
        <v>83</v>
      </c>
      <c r="AZ5" s="9" t="s">
        <v>83</v>
      </c>
      <c r="BA5" s="9" t="s">
        <v>83</v>
      </c>
      <c r="BB5" s="8" t="s">
        <v>83</v>
      </c>
      <c r="BC5" s="8" t="s">
        <v>84</v>
      </c>
      <c r="BD5" s="8" t="s">
        <v>81</v>
      </c>
      <c r="BE5" s="8" t="s">
        <v>4772</v>
      </c>
      <c r="BF5" s="8" t="s">
        <v>4773</v>
      </c>
      <c r="BG5" s="8" t="s">
        <v>4774</v>
      </c>
      <c r="BH5" s="8" t="s">
        <v>88</v>
      </c>
      <c r="BI5" s="8" t="s">
        <v>89</v>
      </c>
      <c r="BJ5" s="8" t="s">
        <v>827</v>
      </c>
      <c r="BK5" s="8" t="s">
        <v>4775</v>
      </c>
      <c r="BL5" s="8" t="s">
        <v>557</v>
      </c>
      <c r="BM5" s="8" t="s">
        <v>4776</v>
      </c>
      <c r="BN5" s="8" t="s">
        <v>4777</v>
      </c>
      <c r="BO5" s="14" t="s">
        <v>4778</v>
      </c>
      <c r="BP5" s="14" t="s">
        <v>4779</v>
      </c>
      <c r="BQ5" s="14" t="s">
        <v>4780</v>
      </c>
      <c r="BR5" s="14" t="s">
        <v>4781</v>
      </c>
      <c r="BS5" s="8" t="s">
        <v>81</v>
      </c>
      <c r="BT5" s="13">
        <v>10</v>
      </c>
      <c r="BU5" s="3"/>
    </row>
    <row r="6" spans="1:73" ht="15.75" thickBot="1">
      <c r="A6" s="7">
        <v>4</v>
      </c>
      <c r="B6" s="7"/>
      <c r="C6" s="9" t="s">
        <v>7348</v>
      </c>
      <c r="D6" s="8" t="s">
        <v>7349</v>
      </c>
      <c r="E6" s="8" t="s">
        <v>11712</v>
      </c>
      <c r="F6" s="9" t="s">
        <v>7350</v>
      </c>
      <c r="G6" s="9">
        <v>20</v>
      </c>
      <c r="H6" s="8" t="s">
        <v>7351</v>
      </c>
      <c r="I6" s="8" t="s">
        <v>73</v>
      </c>
      <c r="J6" s="8" t="s">
        <v>7352</v>
      </c>
      <c r="K6" s="8" t="s">
        <v>7347</v>
      </c>
      <c r="L6" s="9">
        <v>9619192806</v>
      </c>
      <c r="M6" s="9">
        <v>8879381838</v>
      </c>
      <c r="N6" s="9" t="s">
        <v>7353</v>
      </c>
      <c r="O6" s="9">
        <v>218580342625</v>
      </c>
      <c r="P6" s="9" t="s">
        <v>7354</v>
      </c>
      <c r="Q6" s="9" t="s">
        <v>595</v>
      </c>
      <c r="R6" s="11">
        <v>42917</v>
      </c>
      <c r="S6" s="9">
        <v>2021</v>
      </c>
      <c r="T6" s="8" t="s">
        <v>4789</v>
      </c>
      <c r="U6" s="9">
        <v>454</v>
      </c>
      <c r="V6" s="12">
        <v>90.8</v>
      </c>
      <c r="W6" s="9">
        <v>2015</v>
      </c>
      <c r="X6" s="9" t="s">
        <v>79</v>
      </c>
      <c r="Y6" s="8" t="s">
        <v>7355</v>
      </c>
      <c r="Z6" s="9">
        <v>542</v>
      </c>
      <c r="AA6" s="12">
        <v>83.38</v>
      </c>
      <c r="AB6" s="9">
        <v>2017</v>
      </c>
      <c r="AC6" s="9" t="s">
        <v>79</v>
      </c>
      <c r="AD6" s="8" t="s">
        <v>81</v>
      </c>
      <c r="AE6" s="8" t="s">
        <v>81</v>
      </c>
      <c r="AF6" s="9" t="s">
        <v>81</v>
      </c>
      <c r="AG6" s="9" t="s">
        <v>81</v>
      </c>
      <c r="AH6" s="9" t="s">
        <v>81</v>
      </c>
      <c r="AI6" s="9" t="s">
        <v>81</v>
      </c>
      <c r="AJ6" s="9" t="s">
        <v>81</v>
      </c>
      <c r="AK6" s="9" t="s">
        <v>81</v>
      </c>
      <c r="AL6" s="9" t="s">
        <v>81</v>
      </c>
      <c r="AM6" s="9">
        <v>0</v>
      </c>
      <c r="AN6" s="13">
        <v>7.93</v>
      </c>
      <c r="AO6" s="13">
        <v>9.15</v>
      </c>
      <c r="AP6" s="13">
        <v>9.08</v>
      </c>
      <c r="AQ6" s="13">
        <v>9.48</v>
      </c>
      <c r="AR6" s="13">
        <v>8.59</v>
      </c>
      <c r="AS6" s="9">
        <v>54.24</v>
      </c>
      <c r="AT6" s="9">
        <v>9.0399999999999991</v>
      </c>
      <c r="AU6" s="8" t="s">
        <v>82</v>
      </c>
      <c r="AV6" s="9">
        <v>0</v>
      </c>
      <c r="AW6" s="9">
        <v>0</v>
      </c>
      <c r="AX6" s="9" t="s">
        <v>255</v>
      </c>
      <c r="AY6" s="9" t="s">
        <v>83</v>
      </c>
      <c r="AZ6" s="9" t="s">
        <v>83</v>
      </c>
      <c r="BA6" s="9" t="s">
        <v>83</v>
      </c>
      <c r="BB6" s="8" t="s">
        <v>83</v>
      </c>
      <c r="BC6" s="8" t="s">
        <v>84</v>
      </c>
      <c r="BD6" s="8" t="s">
        <v>81</v>
      </c>
      <c r="BE6" s="8" t="s">
        <v>7356</v>
      </c>
      <c r="BF6" s="8" t="s">
        <v>7357</v>
      </c>
      <c r="BG6" s="8" t="s">
        <v>7358</v>
      </c>
      <c r="BH6" s="8" t="s">
        <v>88</v>
      </c>
      <c r="BI6" s="8" t="s">
        <v>89</v>
      </c>
      <c r="BJ6" s="8" t="s">
        <v>7359</v>
      </c>
      <c r="BK6" s="8" t="s">
        <v>7360</v>
      </c>
      <c r="BL6" s="8" t="s">
        <v>81</v>
      </c>
      <c r="BM6" s="8" t="s">
        <v>81</v>
      </c>
      <c r="BN6" s="8" t="s">
        <v>7361</v>
      </c>
      <c r="BO6" s="14" t="s">
        <v>7362</v>
      </c>
      <c r="BP6" s="14" t="s">
        <v>7363</v>
      </c>
      <c r="BQ6" s="14" t="s">
        <v>7364</v>
      </c>
      <c r="BR6" s="14" t="s">
        <v>7365</v>
      </c>
      <c r="BS6" s="8" t="s">
        <v>81</v>
      </c>
      <c r="BT6" s="13">
        <v>10</v>
      </c>
      <c r="BU6" s="3"/>
    </row>
    <row r="7" spans="1:73" ht="15.75" thickBot="1">
      <c r="A7" s="7">
        <v>5</v>
      </c>
      <c r="B7" s="7"/>
      <c r="C7" s="9" t="s">
        <v>7492</v>
      </c>
      <c r="D7" s="8" t="s">
        <v>7493</v>
      </c>
      <c r="E7" s="8" t="s">
        <v>11712</v>
      </c>
      <c r="F7" s="10">
        <v>36652</v>
      </c>
      <c r="G7" s="9">
        <v>20</v>
      </c>
      <c r="H7" s="8" t="s">
        <v>7494</v>
      </c>
      <c r="I7" s="8" t="s">
        <v>1825</v>
      </c>
      <c r="J7" s="8" t="s">
        <v>7495</v>
      </c>
      <c r="K7" s="8" t="s">
        <v>7491</v>
      </c>
      <c r="L7" s="9">
        <v>9870324715</v>
      </c>
      <c r="M7" s="9">
        <v>9773186797</v>
      </c>
      <c r="N7" s="9" t="s">
        <v>7496</v>
      </c>
      <c r="O7" s="9">
        <v>247936751509</v>
      </c>
      <c r="P7" s="9" t="s">
        <v>7497</v>
      </c>
      <c r="Q7" s="9" t="s">
        <v>595</v>
      </c>
      <c r="R7" s="11">
        <v>42917</v>
      </c>
      <c r="S7" s="9">
        <v>2021</v>
      </c>
      <c r="T7" s="8" t="s">
        <v>7498</v>
      </c>
      <c r="U7" s="9">
        <v>422</v>
      </c>
      <c r="V7" s="12">
        <v>84.4</v>
      </c>
      <c r="W7" s="9">
        <v>2015</v>
      </c>
      <c r="X7" s="9" t="s">
        <v>79</v>
      </c>
      <c r="Y7" s="8" t="s">
        <v>7499</v>
      </c>
      <c r="Z7" s="9">
        <v>446</v>
      </c>
      <c r="AA7" s="12">
        <v>68.62</v>
      </c>
      <c r="AB7" s="9">
        <v>2017</v>
      </c>
      <c r="AC7" s="9" t="s">
        <v>79</v>
      </c>
      <c r="AD7" s="8" t="s">
        <v>81</v>
      </c>
      <c r="AE7" s="8" t="s">
        <v>81</v>
      </c>
      <c r="AF7" s="9" t="s">
        <v>81</v>
      </c>
      <c r="AG7" s="9" t="s">
        <v>81</v>
      </c>
      <c r="AH7" s="9" t="s">
        <v>81</v>
      </c>
      <c r="AI7" s="9" t="s">
        <v>81</v>
      </c>
      <c r="AJ7" s="9" t="s">
        <v>81</v>
      </c>
      <c r="AK7" s="9" t="s">
        <v>81</v>
      </c>
      <c r="AL7" s="9" t="s">
        <v>81</v>
      </c>
      <c r="AM7" s="9">
        <v>0</v>
      </c>
      <c r="AN7" s="13">
        <v>7.91</v>
      </c>
      <c r="AO7" s="13">
        <v>8.19</v>
      </c>
      <c r="AP7" s="13">
        <v>9.4600000000000009</v>
      </c>
      <c r="AQ7" s="13">
        <v>9.2100000000000009</v>
      </c>
      <c r="AR7" s="13">
        <v>8.41</v>
      </c>
      <c r="AS7" s="9">
        <v>52.9</v>
      </c>
      <c r="AT7" s="9">
        <v>8.82</v>
      </c>
      <c r="AU7" s="8" t="s">
        <v>82</v>
      </c>
      <c r="AV7" s="9">
        <v>0</v>
      </c>
      <c r="AW7" s="9">
        <v>0</v>
      </c>
      <c r="AX7" s="9" t="s">
        <v>83</v>
      </c>
      <c r="AY7" s="9" t="s">
        <v>83</v>
      </c>
      <c r="AZ7" s="9" t="s">
        <v>83</v>
      </c>
      <c r="BA7" s="9" t="s">
        <v>83</v>
      </c>
      <c r="BB7" s="8" t="s">
        <v>83</v>
      </c>
      <c r="BC7" s="8" t="s">
        <v>84</v>
      </c>
      <c r="BD7" s="8" t="s">
        <v>81</v>
      </c>
      <c r="BE7" s="8" t="s">
        <v>7500</v>
      </c>
      <c r="BF7" s="8" t="s">
        <v>86</v>
      </c>
      <c r="BG7" s="8" t="s">
        <v>7501</v>
      </c>
      <c r="BH7" s="8" t="s">
        <v>2605</v>
      </c>
      <c r="BI7" s="8" t="s">
        <v>89</v>
      </c>
      <c r="BJ7" s="8" t="s">
        <v>7502</v>
      </c>
      <c r="BK7" s="8" t="s">
        <v>7503</v>
      </c>
      <c r="BL7" s="8" t="s">
        <v>1933</v>
      </c>
      <c r="BM7" s="8" t="s">
        <v>81</v>
      </c>
      <c r="BN7" s="8" t="s">
        <v>7504</v>
      </c>
      <c r="BO7" s="14" t="s">
        <v>7505</v>
      </c>
      <c r="BP7" s="14" t="s">
        <v>7506</v>
      </c>
      <c r="BQ7" s="14" t="s">
        <v>7507</v>
      </c>
      <c r="BR7" s="14" t="s">
        <v>7508</v>
      </c>
      <c r="BS7" s="8" t="s">
        <v>81</v>
      </c>
      <c r="BT7" s="13">
        <v>9.7200000000000006</v>
      </c>
      <c r="BU7" s="3"/>
    </row>
    <row r="8" spans="1:73" ht="15.75" thickBot="1">
      <c r="A8" s="7">
        <v>6</v>
      </c>
      <c r="B8" s="7"/>
      <c r="C8" s="9" t="s">
        <v>7214</v>
      </c>
      <c r="D8" s="8" t="s">
        <v>7215</v>
      </c>
      <c r="E8" s="8" t="s">
        <v>11712</v>
      </c>
      <c r="F8" s="9" t="s">
        <v>3613</v>
      </c>
      <c r="G8" s="9">
        <v>21</v>
      </c>
      <c r="H8" s="8" t="s">
        <v>7216</v>
      </c>
      <c r="I8" s="8" t="s">
        <v>7217</v>
      </c>
      <c r="J8" s="8" t="s">
        <v>7218</v>
      </c>
      <c r="K8" s="8" t="s">
        <v>7213</v>
      </c>
      <c r="L8" s="9">
        <v>9833773688</v>
      </c>
      <c r="M8" s="9">
        <v>9819402794</v>
      </c>
      <c r="N8" s="9" t="s">
        <v>7219</v>
      </c>
      <c r="O8" s="9">
        <v>692201716169</v>
      </c>
      <c r="P8" s="9" t="s">
        <v>883</v>
      </c>
      <c r="Q8" s="9" t="s">
        <v>595</v>
      </c>
      <c r="R8" s="11">
        <v>42917</v>
      </c>
      <c r="S8" s="9">
        <v>2021</v>
      </c>
      <c r="T8" s="8" t="s">
        <v>7220</v>
      </c>
      <c r="U8" s="9">
        <v>459</v>
      </c>
      <c r="V8" s="12">
        <v>91.8</v>
      </c>
      <c r="W8" s="9">
        <v>2015</v>
      </c>
      <c r="X8" s="9" t="s">
        <v>79</v>
      </c>
      <c r="Y8" s="8" t="s">
        <v>7220</v>
      </c>
      <c r="Z8" s="9">
        <v>479</v>
      </c>
      <c r="AA8" s="12">
        <v>73.69</v>
      </c>
      <c r="AB8" s="9">
        <v>2017</v>
      </c>
      <c r="AC8" s="9" t="s">
        <v>79</v>
      </c>
      <c r="AD8" s="8" t="s">
        <v>81</v>
      </c>
      <c r="AE8" s="8" t="s">
        <v>81</v>
      </c>
      <c r="AF8" s="9" t="s">
        <v>81</v>
      </c>
      <c r="AG8" s="9" t="s">
        <v>81</v>
      </c>
      <c r="AH8" s="9" t="s">
        <v>81</v>
      </c>
      <c r="AI8" s="9" t="s">
        <v>81</v>
      </c>
      <c r="AJ8" s="9" t="s">
        <v>81</v>
      </c>
      <c r="AK8" s="9" t="s">
        <v>81</v>
      </c>
      <c r="AL8" s="9" t="s">
        <v>81</v>
      </c>
      <c r="AM8" s="9">
        <v>0</v>
      </c>
      <c r="AN8" s="13">
        <v>7.72</v>
      </c>
      <c r="AO8" s="13">
        <v>7.96</v>
      </c>
      <c r="AP8" s="13">
        <v>9</v>
      </c>
      <c r="AQ8" s="13">
        <v>8.7899999999999991</v>
      </c>
      <c r="AR8" s="13">
        <v>8.3699999999999992</v>
      </c>
      <c r="AS8" s="9">
        <v>51.2</v>
      </c>
      <c r="AT8" s="9">
        <v>8.5329999999999995</v>
      </c>
      <c r="AU8" s="8" t="s">
        <v>138</v>
      </c>
      <c r="AV8" s="9">
        <v>0</v>
      </c>
      <c r="AW8" s="9">
        <v>0</v>
      </c>
      <c r="AX8" s="9" t="s">
        <v>83</v>
      </c>
      <c r="AY8" s="9" t="s">
        <v>83</v>
      </c>
      <c r="AZ8" s="9" t="s">
        <v>83</v>
      </c>
      <c r="BA8" s="9" t="s">
        <v>83</v>
      </c>
      <c r="BB8" s="8" t="s">
        <v>83</v>
      </c>
      <c r="BC8" s="8" t="s">
        <v>84</v>
      </c>
      <c r="BD8" s="8" t="s">
        <v>81</v>
      </c>
      <c r="BE8" s="8" t="s">
        <v>7221</v>
      </c>
      <c r="BF8" s="8" t="s">
        <v>7222</v>
      </c>
      <c r="BG8" s="8" t="s">
        <v>7223</v>
      </c>
      <c r="BH8" s="8" t="s">
        <v>88</v>
      </c>
      <c r="BI8" s="8" t="s">
        <v>89</v>
      </c>
      <c r="BJ8" s="8" t="s">
        <v>7224</v>
      </c>
      <c r="BK8" s="8" t="s">
        <v>7225</v>
      </c>
      <c r="BL8" s="8" t="s">
        <v>7226</v>
      </c>
      <c r="BM8" s="8" t="s">
        <v>7227</v>
      </c>
      <c r="BN8" s="8" t="s">
        <v>7228</v>
      </c>
      <c r="BO8" s="14" t="s">
        <v>7229</v>
      </c>
      <c r="BP8" s="14" t="s">
        <v>7230</v>
      </c>
      <c r="BQ8" s="8" t="s">
        <v>81</v>
      </c>
      <c r="BR8" s="8" t="s">
        <v>81</v>
      </c>
      <c r="BS8" s="8" t="s">
        <v>81</v>
      </c>
      <c r="BT8" s="13">
        <v>9.36</v>
      </c>
      <c r="BU8" s="3"/>
    </row>
    <row r="9" spans="1:73" ht="15.75" thickBot="1">
      <c r="A9" s="7">
        <v>7</v>
      </c>
      <c r="B9" s="7"/>
      <c r="C9" s="9" t="s">
        <v>6787</v>
      </c>
      <c r="D9" s="8" t="s">
        <v>6788</v>
      </c>
      <c r="E9" s="8" t="s">
        <v>11712</v>
      </c>
      <c r="F9" s="10">
        <v>36474</v>
      </c>
      <c r="G9" s="9">
        <v>20</v>
      </c>
      <c r="H9" s="8" t="s">
        <v>6789</v>
      </c>
      <c r="I9" s="8" t="s">
        <v>73</v>
      </c>
      <c r="J9" s="8" t="s">
        <v>6790</v>
      </c>
      <c r="K9" s="8" t="s">
        <v>6786</v>
      </c>
      <c r="L9" s="9">
        <v>9082125529</v>
      </c>
      <c r="M9" s="9">
        <v>9082125529</v>
      </c>
      <c r="N9" s="9" t="s">
        <v>6791</v>
      </c>
      <c r="O9" s="9">
        <v>746158672798</v>
      </c>
      <c r="P9" s="9" t="s">
        <v>6792</v>
      </c>
      <c r="Q9" s="9" t="s">
        <v>595</v>
      </c>
      <c r="R9" s="11">
        <v>42917</v>
      </c>
      <c r="S9" s="9">
        <v>2021</v>
      </c>
      <c r="T9" s="8" t="s">
        <v>5323</v>
      </c>
      <c r="U9" s="9">
        <v>478</v>
      </c>
      <c r="V9" s="12">
        <v>95.6</v>
      </c>
      <c r="W9" s="9">
        <v>2015</v>
      </c>
      <c r="X9" s="9" t="s">
        <v>79</v>
      </c>
      <c r="Y9" s="8" t="s">
        <v>6793</v>
      </c>
      <c r="Z9" s="9">
        <v>551</v>
      </c>
      <c r="AA9" s="12">
        <v>84.77</v>
      </c>
      <c r="AB9" s="9">
        <v>2017</v>
      </c>
      <c r="AC9" s="9" t="s">
        <v>79</v>
      </c>
      <c r="AD9" s="8" t="s">
        <v>81</v>
      </c>
      <c r="AE9" s="8" t="s">
        <v>81</v>
      </c>
      <c r="AF9" s="9" t="s">
        <v>81</v>
      </c>
      <c r="AG9" s="9" t="s">
        <v>81</v>
      </c>
      <c r="AH9" s="9" t="s">
        <v>81</v>
      </c>
      <c r="AI9" s="9" t="s">
        <v>81</v>
      </c>
      <c r="AJ9" s="9" t="s">
        <v>81</v>
      </c>
      <c r="AK9" s="9" t="s">
        <v>81</v>
      </c>
      <c r="AL9" s="9" t="s">
        <v>81</v>
      </c>
      <c r="AM9" s="9">
        <v>0</v>
      </c>
      <c r="AN9" s="13">
        <v>8.48</v>
      </c>
      <c r="AO9" s="13">
        <v>7.81</v>
      </c>
      <c r="AP9" s="13">
        <v>8.08</v>
      </c>
      <c r="AQ9" s="13">
        <v>7.9</v>
      </c>
      <c r="AR9" s="13">
        <v>8.85</v>
      </c>
      <c r="AS9" s="9">
        <v>41.12</v>
      </c>
      <c r="AT9" s="9">
        <v>8.2240000000000002</v>
      </c>
      <c r="AU9" s="8" t="s">
        <v>138</v>
      </c>
      <c r="AV9" s="9">
        <v>0</v>
      </c>
      <c r="AW9" s="9">
        <v>0</v>
      </c>
      <c r="AX9" s="9" t="s">
        <v>83</v>
      </c>
      <c r="AY9" s="9" t="s">
        <v>83</v>
      </c>
      <c r="AZ9" s="9" t="s">
        <v>83</v>
      </c>
      <c r="BA9" s="9" t="s">
        <v>83</v>
      </c>
      <c r="BB9" s="8" t="s">
        <v>83</v>
      </c>
      <c r="BC9" s="8" t="s">
        <v>84</v>
      </c>
      <c r="BD9" s="8" t="s">
        <v>81</v>
      </c>
      <c r="BE9" s="8" t="s">
        <v>6794</v>
      </c>
      <c r="BF9" s="8" t="s">
        <v>6795</v>
      </c>
      <c r="BG9" s="8" t="s">
        <v>6796</v>
      </c>
      <c r="BH9" s="8" t="s">
        <v>601</v>
      </c>
      <c r="BI9" s="8" t="s">
        <v>89</v>
      </c>
      <c r="BJ9" s="8" t="s">
        <v>81</v>
      </c>
      <c r="BK9" s="8" t="s">
        <v>6797</v>
      </c>
      <c r="BL9" s="8" t="s">
        <v>6798</v>
      </c>
      <c r="BM9" s="8" t="s">
        <v>6799</v>
      </c>
      <c r="BN9" s="8" t="s">
        <v>6800</v>
      </c>
      <c r="BO9" s="14" t="s">
        <v>6801</v>
      </c>
      <c r="BP9" s="14" t="s">
        <v>6802</v>
      </c>
      <c r="BQ9" s="14" t="s">
        <v>6803</v>
      </c>
      <c r="BR9" s="14" t="s">
        <v>6804</v>
      </c>
      <c r="BS9" s="8" t="s">
        <v>81</v>
      </c>
      <c r="BT9" s="8"/>
      <c r="BU9" s="3"/>
    </row>
    <row r="10" spans="1:73" ht="15.75" thickBot="1">
      <c r="A10" s="7">
        <v>8</v>
      </c>
      <c r="B10" s="7"/>
      <c r="C10" s="9" t="s">
        <v>1921</v>
      </c>
      <c r="D10" s="8" t="s">
        <v>1922</v>
      </c>
      <c r="E10" s="8" t="s">
        <v>11712</v>
      </c>
      <c r="F10" s="9" t="s">
        <v>462</v>
      </c>
      <c r="G10" s="9">
        <v>20</v>
      </c>
      <c r="H10" s="8" t="s">
        <v>1923</v>
      </c>
      <c r="I10" s="8" t="s">
        <v>73</v>
      </c>
      <c r="J10" s="8" t="s">
        <v>1924</v>
      </c>
      <c r="K10" s="8" t="s">
        <v>1920</v>
      </c>
      <c r="L10" s="9">
        <v>9892156647</v>
      </c>
      <c r="M10" s="9">
        <v>7977167630</v>
      </c>
      <c r="N10" s="9" t="s">
        <v>1925</v>
      </c>
      <c r="O10" s="9">
        <v>727181176647</v>
      </c>
      <c r="P10" s="9" t="s">
        <v>1926</v>
      </c>
      <c r="Q10" s="9" t="s">
        <v>595</v>
      </c>
      <c r="R10" s="11">
        <v>42917</v>
      </c>
      <c r="S10" s="9">
        <v>2021</v>
      </c>
      <c r="T10" s="8" t="s">
        <v>1927</v>
      </c>
      <c r="U10" s="9">
        <v>540</v>
      </c>
      <c r="V10" s="12">
        <v>90</v>
      </c>
      <c r="W10" s="9">
        <v>2015</v>
      </c>
      <c r="X10" s="9" t="s">
        <v>398</v>
      </c>
      <c r="Y10" s="8" t="s">
        <v>1927</v>
      </c>
      <c r="Z10" s="9">
        <v>401</v>
      </c>
      <c r="AA10" s="12">
        <v>80.2</v>
      </c>
      <c r="AB10" s="9">
        <v>2017</v>
      </c>
      <c r="AC10" s="9" t="s">
        <v>398</v>
      </c>
      <c r="AD10" s="8" t="s">
        <v>81</v>
      </c>
      <c r="AE10" s="8" t="s">
        <v>81</v>
      </c>
      <c r="AF10" s="9" t="s">
        <v>81</v>
      </c>
      <c r="AG10" s="9" t="s">
        <v>81</v>
      </c>
      <c r="AH10" s="9" t="s">
        <v>81</v>
      </c>
      <c r="AI10" s="9" t="s">
        <v>81</v>
      </c>
      <c r="AJ10" s="9" t="s">
        <v>81</v>
      </c>
      <c r="AK10" s="9" t="s">
        <v>81</v>
      </c>
      <c r="AL10" s="9" t="s">
        <v>81</v>
      </c>
      <c r="AM10" s="9">
        <v>0</v>
      </c>
      <c r="AN10" s="13">
        <v>8.11</v>
      </c>
      <c r="AO10" s="13">
        <v>7.81</v>
      </c>
      <c r="AP10" s="13">
        <v>8.5399999999999991</v>
      </c>
      <c r="AQ10" s="13">
        <v>7.8</v>
      </c>
      <c r="AR10" s="13">
        <v>7.93</v>
      </c>
      <c r="AS10" s="9">
        <v>40.19</v>
      </c>
      <c r="AT10" s="9">
        <v>8.0399999999999991</v>
      </c>
      <c r="AU10" s="8" t="s">
        <v>138</v>
      </c>
      <c r="AV10" s="9">
        <v>0</v>
      </c>
      <c r="AW10" s="9">
        <v>0</v>
      </c>
      <c r="AX10" s="9" t="s">
        <v>255</v>
      </c>
      <c r="AY10" s="9" t="s">
        <v>83</v>
      </c>
      <c r="AZ10" s="9" t="s">
        <v>83</v>
      </c>
      <c r="BA10" s="9" t="s">
        <v>83</v>
      </c>
      <c r="BB10" s="8" t="s">
        <v>83</v>
      </c>
      <c r="BC10" s="8" t="s">
        <v>84</v>
      </c>
      <c r="BD10" s="8" t="s">
        <v>81</v>
      </c>
      <c r="BE10" s="8" t="s">
        <v>1928</v>
      </c>
      <c r="BF10" s="8" t="s">
        <v>86</v>
      </c>
      <c r="BG10" s="8" t="s">
        <v>1929</v>
      </c>
      <c r="BH10" s="8" t="s">
        <v>1930</v>
      </c>
      <c r="BI10" s="8" t="s">
        <v>89</v>
      </c>
      <c r="BJ10" s="8" t="s">
        <v>1931</v>
      </c>
      <c r="BK10" s="8" t="s">
        <v>1932</v>
      </c>
      <c r="BL10" s="8" t="s">
        <v>1933</v>
      </c>
      <c r="BM10" s="8" t="s">
        <v>1934</v>
      </c>
      <c r="BN10" s="8" t="s">
        <v>1935</v>
      </c>
      <c r="BO10" s="14" t="s">
        <v>1936</v>
      </c>
      <c r="BP10" s="14" t="s">
        <v>1937</v>
      </c>
      <c r="BQ10" s="8" t="s">
        <v>81</v>
      </c>
      <c r="BR10" s="14" t="s">
        <v>1938</v>
      </c>
      <c r="BS10" s="8" t="s">
        <v>81</v>
      </c>
      <c r="BT10" s="8"/>
      <c r="BU10" s="3"/>
    </row>
    <row r="11" spans="1:73" ht="15.75" thickBot="1">
      <c r="A11" s="7">
        <v>9</v>
      </c>
      <c r="B11" s="7"/>
      <c r="C11" s="9" t="s">
        <v>9941</v>
      </c>
      <c r="D11" s="8" t="s">
        <v>9942</v>
      </c>
      <c r="E11" s="8" t="s">
        <v>11712</v>
      </c>
      <c r="F11" s="10">
        <v>36198</v>
      </c>
      <c r="G11" s="9">
        <v>21</v>
      </c>
      <c r="H11" s="8" t="s">
        <v>9943</v>
      </c>
      <c r="I11" s="8" t="s">
        <v>591</v>
      </c>
      <c r="J11" s="8" t="s">
        <v>9944</v>
      </c>
      <c r="K11" s="8" t="s">
        <v>9940</v>
      </c>
      <c r="L11" s="9">
        <v>9004615625</v>
      </c>
      <c r="M11" s="9">
        <v>9619128394</v>
      </c>
      <c r="N11" s="9" t="s">
        <v>244</v>
      </c>
      <c r="O11" s="9">
        <v>392994440029</v>
      </c>
      <c r="P11" s="9" t="s">
        <v>244</v>
      </c>
      <c r="Q11" s="9" t="s">
        <v>595</v>
      </c>
      <c r="R11" s="11">
        <v>42917</v>
      </c>
      <c r="S11" s="9">
        <v>2021</v>
      </c>
      <c r="T11" s="8" t="s">
        <v>9945</v>
      </c>
      <c r="U11" s="9">
        <v>459</v>
      </c>
      <c r="V11" s="12">
        <v>92</v>
      </c>
      <c r="W11" s="9">
        <v>2015</v>
      </c>
      <c r="X11" s="9" t="s">
        <v>79</v>
      </c>
      <c r="Y11" s="8" t="s">
        <v>467</v>
      </c>
      <c r="Z11" s="9">
        <v>522</v>
      </c>
      <c r="AA11" s="12">
        <v>80.31</v>
      </c>
      <c r="AB11" s="9">
        <v>2017</v>
      </c>
      <c r="AC11" s="9" t="s">
        <v>79</v>
      </c>
      <c r="AD11" s="8" t="s">
        <v>81</v>
      </c>
      <c r="AE11" s="8" t="s">
        <v>81</v>
      </c>
      <c r="AF11" s="9" t="s">
        <v>81</v>
      </c>
      <c r="AG11" s="9" t="s">
        <v>81</v>
      </c>
      <c r="AH11" s="9" t="s">
        <v>81</v>
      </c>
      <c r="AI11" s="9" t="s">
        <v>81</v>
      </c>
      <c r="AJ11" s="9" t="s">
        <v>81</v>
      </c>
      <c r="AK11" s="9" t="s">
        <v>81</v>
      </c>
      <c r="AL11" s="9" t="s">
        <v>81</v>
      </c>
      <c r="AM11" s="9">
        <v>0</v>
      </c>
      <c r="AN11" s="13">
        <v>7.94</v>
      </c>
      <c r="AO11" s="13">
        <v>7.65</v>
      </c>
      <c r="AP11" s="13">
        <v>7.85</v>
      </c>
      <c r="AQ11" s="13">
        <v>7.28</v>
      </c>
      <c r="AR11" s="13">
        <v>7.67</v>
      </c>
      <c r="AS11" s="9">
        <v>47.75</v>
      </c>
      <c r="AT11" s="9">
        <v>7.9580000000000002</v>
      </c>
      <c r="AU11" s="8" t="s">
        <v>82</v>
      </c>
      <c r="AV11" s="9">
        <v>0</v>
      </c>
      <c r="AW11" s="9">
        <v>0</v>
      </c>
      <c r="AX11" s="9" t="s">
        <v>83</v>
      </c>
      <c r="AY11" s="9" t="s">
        <v>83</v>
      </c>
      <c r="AZ11" s="9" t="s">
        <v>83</v>
      </c>
      <c r="BA11" s="9" t="s">
        <v>83</v>
      </c>
      <c r="BB11" s="8" t="s">
        <v>83</v>
      </c>
      <c r="BC11" s="8" t="s">
        <v>84</v>
      </c>
      <c r="BD11" s="8" t="s">
        <v>81</v>
      </c>
      <c r="BE11" s="8" t="s">
        <v>9946</v>
      </c>
      <c r="BF11" s="8" t="s">
        <v>9947</v>
      </c>
      <c r="BG11" s="8" t="s">
        <v>9948</v>
      </c>
      <c r="BH11" s="8" t="s">
        <v>118</v>
      </c>
      <c r="BI11" s="8" t="s">
        <v>89</v>
      </c>
      <c r="BJ11" s="8" t="s">
        <v>9949</v>
      </c>
      <c r="BK11" s="8" t="s">
        <v>9950</v>
      </c>
      <c r="BL11" s="8" t="s">
        <v>9951</v>
      </c>
      <c r="BM11" s="8" t="s">
        <v>9952</v>
      </c>
      <c r="BN11" s="8" t="s">
        <v>9953</v>
      </c>
      <c r="BO11" s="14" t="s">
        <v>9954</v>
      </c>
      <c r="BP11" s="14" t="s">
        <v>9955</v>
      </c>
      <c r="BQ11" s="14" t="s">
        <v>9956</v>
      </c>
      <c r="BR11" s="14" t="s">
        <v>9957</v>
      </c>
      <c r="BS11" s="8" t="s">
        <v>81</v>
      </c>
      <c r="BT11" s="13">
        <v>9.36</v>
      </c>
      <c r="BU11" s="3"/>
    </row>
    <row r="12" spans="1:73" ht="15.75" thickBot="1">
      <c r="A12" s="7">
        <v>10</v>
      </c>
      <c r="B12" s="7"/>
      <c r="C12" s="9" t="s">
        <v>10150</v>
      </c>
      <c r="D12" s="8" t="s">
        <v>10151</v>
      </c>
      <c r="E12" s="8" t="s">
        <v>11712</v>
      </c>
      <c r="F12" s="10">
        <v>35806</v>
      </c>
      <c r="G12" s="9">
        <v>21</v>
      </c>
      <c r="H12" s="8" t="s">
        <v>10152</v>
      </c>
      <c r="I12" s="8" t="s">
        <v>10153</v>
      </c>
      <c r="J12" s="8" t="s">
        <v>10154</v>
      </c>
      <c r="K12" s="8" t="s">
        <v>10149</v>
      </c>
      <c r="L12" s="9">
        <v>9869984525</v>
      </c>
      <c r="M12" s="9">
        <v>9820859983</v>
      </c>
      <c r="N12" s="9" t="s">
        <v>10155</v>
      </c>
      <c r="O12" s="9">
        <v>741838699475</v>
      </c>
      <c r="P12" s="9" t="s">
        <v>84</v>
      </c>
      <c r="Q12" s="9" t="s">
        <v>595</v>
      </c>
      <c r="R12" s="11">
        <v>42917</v>
      </c>
      <c r="S12" s="9">
        <v>2021</v>
      </c>
      <c r="T12" s="8" t="s">
        <v>6999</v>
      </c>
      <c r="U12" s="9">
        <v>412</v>
      </c>
      <c r="V12" s="12">
        <v>82.4</v>
      </c>
      <c r="W12" s="9">
        <v>2014</v>
      </c>
      <c r="X12" s="9" t="s">
        <v>79</v>
      </c>
      <c r="Y12" s="8" t="s">
        <v>10156</v>
      </c>
      <c r="Z12" s="9">
        <v>415</v>
      </c>
      <c r="AA12" s="12">
        <v>63.85</v>
      </c>
      <c r="AB12" s="9">
        <v>2016</v>
      </c>
      <c r="AC12" s="9" t="s">
        <v>79</v>
      </c>
      <c r="AD12" s="8" t="s">
        <v>81</v>
      </c>
      <c r="AE12" s="8" t="s">
        <v>81</v>
      </c>
      <c r="AF12" s="9" t="s">
        <v>81</v>
      </c>
      <c r="AG12" s="9" t="s">
        <v>81</v>
      </c>
      <c r="AH12" s="9" t="s">
        <v>81</v>
      </c>
      <c r="AI12" s="9" t="s">
        <v>81</v>
      </c>
      <c r="AJ12" s="9" t="s">
        <v>81</v>
      </c>
      <c r="AK12" s="9" t="s">
        <v>81</v>
      </c>
      <c r="AL12" s="9" t="s">
        <v>81</v>
      </c>
      <c r="AM12" s="9">
        <v>0</v>
      </c>
      <c r="AN12" s="13">
        <v>6.65</v>
      </c>
      <c r="AO12" s="13">
        <v>8.2200000000000006</v>
      </c>
      <c r="AP12" s="13">
        <v>7.92</v>
      </c>
      <c r="AQ12" s="13">
        <v>7.31</v>
      </c>
      <c r="AR12" s="13">
        <v>7.74</v>
      </c>
      <c r="AS12" s="9">
        <v>47.36</v>
      </c>
      <c r="AT12" s="9">
        <v>7.89</v>
      </c>
      <c r="AU12" s="8" t="s">
        <v>82</v>
      </c>
      <c r="AV12" s="9">
        <v>0</v>
      </c>
      <c r="AW12" s="9">
        <v>0</v>
      </c>
      <c r="AX12" s="9" t="s">
        <v>83</v>
      </c>
      <c r="AY12" s="9" t="s">
        <v>230</v>
      </c>
      <c r="AZ12" s="9" t="s">
        <v>83</v>
      </c>
      <c r="BA12" s="9" t="s">
        <v>83</v>
      </c>
      <c r="BB12" s="8" t="s">
        <v>83</v>
      </c>
      <c r="BC12" s="8" t="s">
        <v>84</v>
      </c>
      <c r="BD12" s="8" t="s">
        <v>81</v>
      </c>
      <c r="BE12" s="8" t="s">
        <v>10157</v>
      </c>
      <c r="BF12" s="8" t="s">
        <v>448</v>
      </c>
      <c r="BG12" s="8" t="s">
        <v>10158</v>
      </c>
      <c r="BH12" s="8" t="s">
        <v>8868</v>
      </c>
      <c r="BI12" s="8" t="s">
        <v>89</v>
      </c>
      <c r="BJ12" s="8" t="s">
        <v>10159</v>
      </c>
      <c r="BK12" s="8" t="s">
        <v>10160</v>
      </c>
      <c r="BL12" s="8" t="s">
        <v>10161</v>
      </c>
      <c r="BM12" s="8" t="s">
        <v>10162</v>
      </c>
      <c r="BN12" s="8" t="s">
        <v>10163</v>
      </c>
      <c r="BO12" s="14" t="s">
        <v>10164</v>
      </c>
      <c r="BP12" s="14" t="s">
        <v>10165</v>
      </c>
      <c r="BQ12" s="14" t="s">
        <v>10166</v>
      </c>
      <c r="BR12" s="14" t="s">
        <v>10167</v>
      </c>
      <c r="BS12" s="8" t="s">
        <v>81</v>
      </c>
      <c r="BT12" s="13">
        <v>9.52</v>
      </c>
      <c r="BU12" s="3"/>
    </row>
    <row r="13" spans="1:73" ht="15.75" thickBot="1">
      <c r="A13" s="7">
        <v>11</v>
      </c>
      <c r="B13" s="7"/>
      <c r="C13" s="9" t="s">
        <v>2615</v>
      </c>
      <c r="D13" s="8" t="s">
        <v>2616</v>
      </c>
      <c r="E13" s="8" t="s">
        <v>11712</v>
      </c>
      <c r="F13" s="10">
        <v>36347</v>
      </c>
      <c r="G13" s="9">
        <v>21</v>
      </c>
      <c r="H13" s="8" t="s">
        <v>2617</v>
      </c>
      <c r="I13" s="8" t="s">
        <v>591</v>
      </c>
      <c r="J13" s="8" t="s">
        <v>2618</v>
      </c>
      <c r="K13" s="8" t="s">
        <v>2614</v>
      </c>
      <c r="L13" s="9">
        <v>8108353331</v>
      </c>
      <c r="M13" s="9">
        <v>8779150866</v>
      </c>
      <c r="N13" s="9" t="s">
        <v>2619</v>
      </c>
      <c r="O13" s="9">
        <v>699408355468</v>
      </c>
      <c r="P13" s="9" t="s">
        <v>2620</v>
      </c>
      <c r="Q13" s="9" t="s">
        <v>595</v>
      </c>
      <c r="R13" s="11">
        <v>42917</v>
      </c>
      <c r="S13" s="9">
        <v>2021</v>
      </c>
      <c r="T13" s="8" t="s">
        <v>2621</v>
      </c>
      <c r="U13" s="9">
        <v>399</v>
      </c>
      <c r="V13" s="12">
        <v>79.8</v>
      </c>
      <c r="W13" s="9">
        <v>2015</v>
      </c>
      <c r="X13" s="9" t="s">
        <v>276</v>
      </c>
      <c r="Y13" s="8" t="s">
        <v>2622</v>
      </c>
      <c r="Z13" s="9">
        <v>442</v>
      </c>
      <c r="AA13" s="12">
        <v>88.4</v>
      </c>
      <c r="AB13" s="9">
        <v>2017</v>
      </c>
      <c r="AC13" s="9" t="s">
        <v>276</v>
      </c>
      <c r="AD13" s="8" t="s">
        <v>81</v>
      </c>
      <c r="AE13" s="8" t="s">
        <v>81</v>
      </c>
      <c r="AF13" s="9" t="s">
        <v>81</v>
      </c>
      <c r="AG13" s="9" t="s">
        <v>81</v>
      </c>
      <c r="AH13" s="9" t="s">
        <v>81</v>
      </c>
      <c r="AI13" s="9" t="s">
        <v>81</v>
      </c>
      <c r="AJ13" s="9" t="s">
        <v>81</v>
      </c>
      <c r="AK13" s="9" t="s">
        <v>81</v>
      </c>
      <c r="AL13" s="9" t="s">
        <v>81</v>
      </c>
      <c r="AM13" s="9">
        <v>0</v>
      </c>
      <c r="AN13" s="13">
        <v>7.59</v>
      </c>
      <c r="AO13" s="13">
        <v>7.85</v>
      </c>
      <c r="AP13" s="13">
        <v>6.9</v>
      </c>
      <c r="AQ13" s="13">
        <v>7.46</v>
      </c>
      <c r="AR13" s="13">
        <v>8.11</v>
      </c>
      <c r="AS13" s="9">
        <v>46.59</v>
      </c>
      <c r="AT13" s="9">
        <v>7.7649999999999997</v>
      </c>
      <c r="AU13" s="8" t="s">
        <v>82</v>
      </c>
      <c r="AV13" s="9">
        <v>0</v>
      </c>
      <c r="AW13" s="9">
        <v>0</v>
      </c>
      <c r="AX13" s="9" t="s">
        <v>83</v>
      </c>
      <c r="AY13" s="9" t="s">
        <v>83</v>
      </c>
      <c r="AZ13" s="9" t="s">
        <v>83</v>
      </c>
      <c r="BA13" s="9" t="s">
        <v>83</v>
      </c>
      <c r="BB13" s="8" t="s">
        <v>83</v>
      </c>
      <c r="BC13" s="8" t="s">
        <v>84</v>
      </c>
      <c r="BD13" s="8" t="s">
        <v>81</v>
      </c>
      <c r="BE13" s="8" t="s">
        <v>2623</v>
      </c>
      <c r="BF13" s="8" t="s">
        <v>2624</v>
      </c>
      <c r="BG13" s="8" t="s">
        <v>2625</v>
      </c>
      <c r="BH13" s="8" t="s">
        <v>2626</v>
      </c>
      <c r="BI13" s="8" t="s">
        <v>89</v>
      </c>
      <c r="BJ13" s="8" t="s">
        <v>2627</v>
      </c>
      <c r="BK13" s="8" t="s">
        <v>2628</v>
      </c>
      <c r="BL13" s="8" t="s">
        <v>2629</v>
      </c>
      <c r="BM13" s="8" t="s">
        <v>2630</v>
      </c>
      <c r="BN13" s="8" t="s">
        <v>2631</v>
      </c>
      <c r="BO13" s="14" t="s">
        <v>2632</v>
      </c>
      <c r="BP13" s="14" t="s">
        <v>2633</v>
      </c>
      <c r="BQ13" s="14" t="s">
        <v>2634</v>
      </c>
      <c r="BR13" s="14" t="s">
        <v>2635</v>
      </c>
      <c r="BS13" s="8" t="s">
        <v>81</v>
      </c>
      <c r="BT13" s="13">
        <v>8.68</v>
      </c>
      <c r="BU13" s="3"/>
    </row>
    <row r="14" spans="1:73" ht="15.75" thickBot="1">
      <c r="A14" s="7">
        <v>12</v>
      </c>
      <c r="B14" s="7"/>
      <c r="C14" s="9" t="s">
        <v>2441</v>
      </c>
      <c r="D14" s="8" t="s">
        <v>2442</v>
      </c>
      <c r="E14" s="8" t="s">
        <v>11712</v>
      </c>
      <c r="F14" s="10">
        <v>36586</v>
      </c>
      <c r="G14" s="9">
        <v>20</v>
      </c>
      <c r="H14" s="8" t="s">
        <v>2443</v>
      </c>
      <c r="I14" s="8" t="s">
        <v>73</v>
      </c>
      <c r="J14" s="8" t="s">
        <v>2444</v>
      </c>
      <c r="K14" s="8" t="s">
        <v>2440</v>
      </c>
      <c r="L14" s="9">
        <v>9773948855</v>
      </c>
      <c r="M14" s="9">
        <v>9773948855</v>
      </c>
      <c r="N14" s="9" t="s">
        <v>2445</v>
      </c>
      <c r="O14" s="9" t="s">
        <v>2446</v>
      </c>
      <c r="P14" s="9" t="s">
        <v>134</v>
      </c>
      <c r="Q14" s="9" t="s">
        <v>595</v>
      </c>
      <c r="R14" s="11">
        <v>42917</v>
      </c>
      <c r="S14" s="9">
        <v>2021</v>
      </c>
      <c r="T14" s="8" t="s">
        <v>2447</v>
      </c>
      <c r="U14" s="9">
        <v>472</v>
      </c>
      <c r="V14" s="12">
        <v>94.4</v>
      </c>
      <c r="W14" s="9">
        <v>2015</v>
      </c>
      <c r="X14" s="9" t="s">
        <v>79</v>
      </c>
      <c r="Y14" s="8" t="s">
        <v>2448</v>
      </c>
      <c r="Z14" s="9">
        <v>531</v>
      </c>
      <c r="AA14" s="12">
        <v>81.69</v>
      </c>
      <c r="AB14" s="9">
        <v>2017</v>
      </c>
      <c r="AC14" s="9" t="s">
        <v>79</v>
      </c>
      <c r="AD14" s="8" t="s">
        <v>81</v>
      </c>
      <c r="AE14" s="8" t="s">
        <v>81</v>
      </c>
      <c r="AF14" s="9" t="s">
        <v>81</v>
      </c>
      <c r="AG14" s="9" t="s">
        <v>81</v>
      </c>
      <c r="AH14" s="9" t="s">
        <v>81</v>
      </c>
      <c r="AI14" s="9" t="s">
        <v>81</v>
      </c>
      <c r="AJ14" s="9" t="s">
        <v>81</v>
      </c>
      <c r="AK14" s="9" t="s">
        <v>81</v>
      </c>
      <c r="AL14" s="9" t="s">
        <v>81</v>
      </c>
      <c r="AM14" s="9">
        <v>0</v>
      </c>
      <c r="AN14" s="13">
        <v>7.89</v>
      </c>
      <c r="AO14" s="13">
        <v>7.37</v>
      </c>
      <c r="AP14" s="13">
        <v>7.42</v>
      </c>
      <c r="AQ14" s="13">
        <v>8.1</v>
      </c>
      <c r="AR14" s="13">
        <v>8.0299999999999994</v>
      </c>
      <c r="AS14" s="9">
        <v>38.81</v>
      </c>
      <c r="AT14" s="9">
        <v>7.7619999999999996</v>
      </c>
      <c r="AU14" s="8" t="s">
        <v>138</v>
      </c>
      <c r="AV14" s="9">
        <v>0</v>
      </c>
      <c r="AW14" s="9">
        <v>0</v>
      </c>
      <c r="AX14" s="9" t="s">
        <v>83</v>
      </c>
      <c r="AY14" s="9" t="s">
        <v>83</v>
      </c>
      <c r="AZ14" s="9" t="s">
        <v>83</v>
      </c>
      <c r="BA14" s="9" t="s">
        <v>83</v>
      </c>
      <c r="BB14" s="8" t="s">
        <v>83</v>
      </c>
      <c r="BC14" s="8" t="s">
        <v>84</v>
      </c>
      <c r="BD14" s="8" t="s">
        <v>81</v>
      </c>
      <c r="BE14" s="8" t="s">
        <v>2449</v>
      </c>
      <c r="BF14" s="8" t="s">
        <v>2450</v>
      </c>
      <c r="BG14" s="8" t="s">
        <v>2451</v>
      </c>
      <c r="BH14" s="8" t="s">
        <v>2452</v>
      </c>
      <c r="BI14" s="8" t="s">
        <v>89</v>
      </c>
      <c r="BJ14" s="8" t="s">
        <v>2453</v>
      </c>
      <c r="BK14" s="8" t="s">
        <v>2454</v>
      </c>
      <c r="BL14" s="8" t="s">
        <v>2455</v>
      </c>
      <c r="BM14" s="8" t="s">
        <v>2456</v>
      </c>
      <c r="BN14" s="8" t="s">
        <v>2457</v>
      </c>
      <c r="BO14" s="14" t="s">
        <v>2458</v>
      </c>
      <c r="BP14" s="14" t="s">
        <v>2459</v>
      </c>
      <c r="BQ14" s="14" t="s">
        <v>2460</v>
      </c>
      <c r="BR14" s="14" t="s">
        <v>2461</v>
      </c>
      <c r="BS14" s="8" t="s">
        <v>81</v>
      </c>
      <c r="BT14" s="8"/>
      <c r="BU14" s="3"/>
    </row>
    <row r="15" spans="1:73" ht="15.75" thickBot="1">
      <c r="A15" s="7">
        <v>13</v>
      </c>
      <c r="B15" s="7"/>
      <c r="C15" s="9" t="s">
        <v>3344</v>
      </c>
      <c r="D15" s="8" t="s">
        <v>3345</v>
      </c>
      <c r="E15" s="8" t="s">
        <v>11712</v>
      </c>
      <c r="F15" s="10">
        <v>36230</v>
      </c>
      <c r="G15" s="9">
        <v>21</v>
      </c>
      <c r="H15" s="8" t="s">
        <v>3346</v>
      </c>
      <c r="I15" s="8" t="s">
        <v>3347</v>
      </c>
      <c r="J15" s="8" t="s">
        <v>3348</v>
      </c>
      <c r="K15" s="8" t="s">
        <v>3343</v>
      </c>
      <c r="L15" s="9">
        <v>9833224378</v>
      </c>
      <c r="M15" s="9">
        <v>8454930548</v>
      </c>
      <c r="N15" s="9" t="s">
        <v>3349</v>
      </c>
      <c r="O15" s="9">
        <v>831320324060</v>
      </c>
      <c r="P15" s="9" t="s">
        <v>134</v>
      </c>
      <c r="Q15" s="9" t="s">
        <v>595</v>
      </c>
      <c r="R15" s="11">
        <v>44013</v>
      </c>
      <c r="S15" s="9">
        <v>2021</v>
      </c>
      <c r="T15" s="8" t="s">
        <v>3350</v>
      </c>
      <c r="U15" s="9">
        <v>457</v>
      </c>
      <c r="V15" s="12">
        <v>91.4</v>
      </c>
      <c r="W15" s="9">
        <v>2015</v>
      </c>
      <c r="X15" s="9" t="s">
        <v>276</v>
      </c>
      <c r="Y15" s="8" t="s">
        <v>3350</v>
      </c>
      <c r="Z15" s="9">
        <v>389</v>
      </c>
      <c r="AA15" s="12">
        <v>77.8</v>
      </c>
      <c r="AB15" s="9">
        <v>2017</v>
      </c>
      <c r="AC15" s="9" t="s">
        <v>276</v>
      </c>
      <c r="AD15" s="8" t="s">
        <v>81</v>
      </c>
      <c r="AE15" s="8" t="s">
        <v>81</v>
      </c>
      <c r="AF15" s="9" t="s">
        <v>81</v>
      </c>
      <c r="AG15" s="9" t="s">
        <v>81</v>
      </c>
      <c r="AH15" s="9" t="s">
        <v>81</v>
      </c>
      <c r="AI15" s="9" t="s">
        <v>81</v>
      </c>
      <c r="AJ15" s="9" t="s">
        <v>81</v>
      </c>
      <c r="AK15" s="9" t="s">
        <v>81</v>
      </c>
      <c r="AL15" s="9" t="s">
        <v>81</v>
      </c>
      <c r="AM15" s="9">
        <v>0</v>
      </c>
      <c r="AN15" s="13">
        <v>7.22</v>
      </c>
      <c r="AO15" s="13">
        <v>7.78</v>
      </c>
      <c r="AP15" s="13">
        <v>8.1199999999999992</v>
      </c>
      <c r="AQ15" s="13">
        <v>8.52</v>
      </c>
      <c r="AR15" s="13">
        <v>6.81</v>
      </c>
      <c r="AS15" s="9">
        <v>46.53</v>
      </c>
      <c r="AT15" s="9">
        <v>7.75</v>
      </c>
      <c r="AU15" s="8" t="s">
        <v>82</v>
      </c>
      <c r="AV15" s="9">
        <v>0</v>
      </c>
      <c r="AW15" s="9">
        <v>0</v>
      </c>
      <c r="AX15" s="9" t="s">
        <v>83</v>
      </c>
      <c r="AY15" s="9" t="s">
        <v>83</v>
      </c>
      <c r="AZ15" s="9" t="s">
        <v>83</v>
      </c>
      <c r="BA15" s="9" t="s">
        <v>83</v>
      </c>
      <c r="BB15" s="8" t="s">
        <v>83</v>
      </c>
      <c r="BC15" s="8" t="s">
        <v>84</v>
      </c>
      <c r="BD15" s="8" t="s">
        <v>81</v>
      </c>
      <c r="BE15" s="8" t="s">
        <v>3351</v>
      </c>
      <c r="BF15" s="8" t="s">
        <v>3352</v>
      </c>
      <c r="BG15" s="8" t="s">
        <v>3353</v>
      </c>
      <c r="BH15" s="8" t="s">
        <v>448</v>
      </c>
      <c r="BI15" s="8" t="s">
        <v>89</v>
      </c>
      <c r="BJ15" s="8" t="s">
        <v>3354</v>
      </c>
      <c r="BK15" s="8" t="s">
        <v>3355</v>
      </c>
      <c r="BL15" s="8" t="s">
        <v>3356</v>
      </c>
      <c r="BM15" s="8" t="s">
        <v>3357</v>
      </c>
      <c r="BN15" s="8" t="s">
        <v>3358</v>
      </c>
      <c r="BO15" s="14" t="s">
        <v>3359</v>
      </c>
      <c r="BP15" s="14" t="s">
        <v>3360</v>
      </c>
      <c r="BQ15" s="14" t="s">
        <v>3361</v>
      </c>
      <c r="BR15" s="14" t="s">
        <v>3362</v>
      </c>
      <c r="BS15" s="8" t="s">
        <v>81</v>
      </c>
      <c r="BT15" s="13">
        <v>8.08</v>
      </c>
      <c r="BU15" s="3"/>
    </row>
    <row r="16" spans="1:73" ht="15.75" thickBot="1">
      <c r="A16" s="7">
        <v>14</v>
      </c>
      <c r="B16" s="7"/>
      <c r="C16" s="9" t="s">
        <v>3958</v>
      </c>
      <c r="D16" s="8" t="s">
        <v>3959</v>
      </c>
      <c r="E16" s="8" t="s">
        <v>11712</v>
      </c>
      <c r="F16" s="9" t="s">
        <v>3960</v>
      </c>
      <c r="G16" s="9">
        <v>21</v>
      </c>
      <c r="H16" s="8" t="s">
        <v>3961</v>
      </c>
      <c r="I16" s="8" t="s">
        <v>73</v>
      </c>
      <c r="J16" s="8" t="s">
        <v>3962</v>
      </c>
      <c r="K16" s="8" t="s">
        <v>3957</v>
      </c>
      <c r="L16" s="9">
        <v>9908770714</v>
      </c>
      <c r="M16" s="9">
        <v>9960111897</v>
      </c>
      <c r="N16" s="9" t="s">
        <v>3963</v>
      </c>
      <c r="O16" s="9">
        <v>886929225992</v>
      </c>
      <c r="P16" s="9" t="s">
        <v>134</v>
      </c>
      <c r="Q16" s="9" t="s">
        <v>595</v>
      </c>
      <c r="R16" s="11">
        <v>42917</v>
      </c>
      <c r="S16" s="9">
        <v>2021</v>
      </c>
      <c r="T16" s="8" t="s">
        <v>3964</v>
      </c>
      <c r="U16" s="9">
        <v>411</v>
      </c>
      <c r="V16" s="12">
        <v>82.2</v>
      </c>
      <c r="W16" s="9">
        <v>2015</v>
      </c>
      <c r="X16" s="9" t="s">
        <v>79</v>
      </c>
      <c r="Y16" s="8" t="s">
        <v>3965</v>
      </c>
      <c r="Z16" s="9">
        <v>414</v>
      </c>
      <c r="AA16" s="12">
        <v>63.69</v>
      </c>
      <c r="AB16" s="9">
        <v>2017</v>
      </c>
      <c r="AC16" s="9" t="s">
        <v>79</v>
      </c>
      <c r="AD16" s="8" t="s">
        <v>81</v>
      </c>
      <c r="AE16" s="8" t="s">
        <v>81</v>
      </c>
      <c r="AF16" s="9" t="s">
        <v>81</v>
      </c>
      <c r="AG16" s="9" t="s">
        <v>81</v>
      </c>
      <c r="AH16" s="9" t="s">
        <v>81</v>
      </c>
      <c r="AI16" s="9" t="s">
        <v>81</v>
      </c>
      <c r="AJ16" s="9" t="s">
        <v>81</v>
      </c>
      <c r="AK16" s="9" t="s">
        <v>81</v>
      </c>
      <c r="AL16" s="9" t="s">
        <v>81</v>
      </c>
      <c r="AM16" s="9">
        <v>0</v>
      </c>
      <c r="AN16" s="13">
        <v>7.37</v>
      </c>
      <c r="AO16" s="13">
        <v>7.39</v>
      </c>
      <c r="AP16" s="13">
        <v>7.42</v>
      </c>
      <c r="AQ16" s="13">
        <v>7.82</v>
      </c>
      <c r="AR16" s="13">
        <v>7.29</v>
      </c>
      <c r="AS16" s="9">
        <v>46.45</v>
      </c>
      <c r="AT16" s="9">
        <v>7.74</v>
      </c>
      <c r="AU16" s="8" t="s">
        <v>82</v>
      </c>
      <c r="AV16" s="9">
        <v>0</v>
      </c>
      <c r="AW16" s="9">
        <v>0</v>
      </c>
      <c r="AX16" s="9" t="s">
        <v>83</v>
      </c>
      <c r="AY16" s="9" t="s">
        <v>83</v>
      </c>
      <c r="AZ16" s="9" t="s">
        <v>83</v>
      </c>
      <c r="BA16" s="9" t="s">
        <v>83</v>
      </c>
      <c r="BB16" s="8" t="s">
        <v>83</v>
      </c>
      <c r="BC16" s="8" t="s">
        <v>84</v>
      </c>
      <c r="BD16" s="8" t="s">
        <v>81</v>
      </c>
      <c r="BE16" s="8" t="s">
        <v>3966</v>
      </c>
      <c r="BF16" s="8" t="s">
        <v>3967</v>
      </c>
      <c r="BG16" s="8" t="s">
        <v>3968</v>
      </c>
      <c r="BH16" s="8" t="s">
        <v>88</v>
      </c>
      <c r="BI16" s="8" t="s">
        <v>89</v>
      </c>
      <c r="BJ16" s="8" t="s">
        <v>3969</v>
      </c>
      <c r="BK16" s="8" t="s">
        <v>3970</v>
      </c>
      <c r="BL16" s="8" t="s">
        <v>81</v>
      </c>
      <c r="BM16" s="8" t="s">
        <v>81</v>
      </c>
      <c r="BN16" s="8" t="s">
        <v>81</v>
      </c>
      <c r="BO16" s="14" t="s">
        <v>3971</v>
      </c>
      <c r="BP16" s="14" t="s">
        <v>3972</v>
      </c>
      <c r="BQ16" s="14" t="s">
        <v>3973</v>
      </c>
      <c r="BR16" s="14" t="s">
        <v>3974</v>
      </c>
      <c r="BS16" s="8" t="s">
        <v>81</v>
      </c>
      <c r="BT16" s="13">
        <v>9.16</v>
      </c>
      <c r="BU16" s="3"/>
    </row>
    <row r="17" spans="1:73" ht="15.75" thickBot="1">
      <c r="A17" s="7">
        <v>15</v>
      </c>
      <c r="B17" s="7"/>
      <c r="C17" s="9" t="s">
        <v>11515</v>
      </c>
      <c r="D17" s="8" t="s">
        <v>11516</v>
      </c>
      <c r="E17" s="8" t="s">
        <v>11712</v>
      </c>
      <c r="F17" s="9" t="s">
        <v>10667</v>
      </c>
      <c r="G17" s="9">
        <v>20</v>
      </c>
      <c r="H17" s="8" t="s">
        <v>11517</v>
      </c>
      <c r="I17" s="8" t="s">
        <v>73</v>
      </c>
      <c r="J17" s="8" t="s">
        <v>11518</v>
      </c>
      <c r="K17" s="8" t="s">
        <v>11514</v>
      </c>
      <c r="L17" s="9">
        <v>9082268982</v>
      </c>
      <c r="M17" s="9">
        <v>9892666907</v>
      </c>
      <c r="N17" s="9" t="s">
        <v>11519</v>
      </c>
      <c r="O17" s="9">
        <v>347247743810</v>
      </c>
      <c r="P17" s="9" t="s">
        <v>134</v>
      </c>
      <c r="Q17" s="9" t="s">
        <v>595</v>
      </c>
      <c r="R17" s="11">
        <v>42917</v>
      </c>
      <c r="S17" s="9">
        <v>2021</v>
      </c>
      <c r="T17" s="8" t="s">
        <v>11520</v>
      </c>
      <c r="U17" s="9">
        <v>568</v>
      </c>
      <c r="V17" s="12">
        <v>94.67</v>
      </c>
      <c r="W17" s="9">
        <v>2015</v>
      </c>
      <c r="X17" s="9" t="s">
        <v>398</v>
      </c>
      <c r="Y17" s="8" t="s">
        <v>11521</v>
      </c>
      <c r="Z17" s="9">
        <v>536</v>
      </c>
      <c r="AA17" s="12">
        <v>82.46</v>
      </c>
      <c r="AB17" s="9">
        <v>2017</v>
      </c>
      <c r="AC17" s="9" t="s">
        <v>79</v>
      </c>
      <c r="AD17" s="8" t="s">
        <v>81</v>
      </c>
      <c r="AE17" s="8" t="s">
        <v>81</v>
      </c>
      <c r="AF17" s="9" t="s">
        <v>81</v>
      </c>
      <c r="AG17" s="9" t="s">
        <v>81</v>
      </c>
      <c r="AH17" s="9" t="s">
        <v>81</v>
      </c>
      <c r="AI17" s="9" t="s">
        <v>81</v>
      </c>
      <c r="AJ17" s="9" t="s">
        <v>81</v>
      </c>
      <c r="AK17" s="9" t="s">
        <v>81</v>
      </c>
      <c r="AL17" s="9" t="s">
        <v>81</v>
      </c>
      <c r="AM17" s="9">
        <v>0</v>
      </c>
      <c r="AN17" s="13">
        <v>8.41</v>
      </c>
      <c r="AO17" s="13">
        <v>7.81</v>
      </c>
      <c r="AP17" s="13">
        <v>7.19</v>
      </c>
      <c r="AQ17" s="13">
        <v>7.17</v>
      </c>
      <c r="AR17" s="13">
        <v>7.1</v>
      </c>
      <c r="AS17" s="9">
        <v>46.08</v>
      </c>
      <c r="AT17" s="9">
        <v>7.68</v>
      </c>
      <c r="AU17" s="8" t="s">
        <v>82</v>
      </c>
      <c r="AV17" s="9">
        <v>0</v>
      </c>
      <c r="AW17" s="9">
        <v>0</v>
      </c>
      <c r="AX17" s="9" t="s">
        <v>83</v>
      </c>
      <c r="AY17" s="9" t="s">
        <v>83</v>
      </c>
      <c r="AZ17" s="9" t="s">
        <v>83</v>
      </c>
      <c r="BA17" s="9" t="s">
        <v>83</v>
      </c>
      <c r="BB17" s="8" t="s">
        <v>83</v>
      </c>
      <c r="BC17" s="8" t="s">
        <v>84</v>
      </c>
      <c r="BD17" s="8" t="s">
        <v>81</v>
      </c>
      <c r="BE17" s="8" t="s">
        <v>11522</v>
      </c>
      <c r="BF17" s="8" t="s">
        <v>781</v>
      </c>
      <c r="BG17" s="8" t="s">
        <v>11523</v>
      </c>
      <c r="BH17" s="8" t="s">
        <v>2914</v>
      </c>
      <c r="BI17" s="8" t="s">
        <v>89</v>
      </c>
      <c r="BJ17" s="8" t="s">
        <v>11524</v>
      </c>
      <c r="BK17" s="8" t="s">
        <v>11525</v>
      </c>
      <c r="BL17" s="8" t="s">
        <v>11526</v>
      </c>
      <c r="BM17" s="8" t="s">
        <v>11527</v>
      </c>
      <c r="BN17" s="8" t="s">
        <v>11528</v>
      </c>
      <c r="BO17" s="14" t="s">
        <v>11529</v>
      </c>
      <c r="BP17" s="14" t="s">
        <v>11530</v>
      </c>
      <c r="BQ17" s="14" t="s">
        <v>11531</v>
      </c>
      <c r="BR17" s="14" t="s">
        <v>11532</v>
      </c>
      <c r="BS17" s="8" t="s">
        <v>81</v>
      </c>
      <c r="BT17" s="13">
        <v>8.4</v>
      </c>
      <c r="BU17" s="3"/>
    </row>
    <row r="18" spans="1:73" ht="15.75" thickBot="1">
      <c r="A18" s="7">
        <v>16</v>
      </c>
      <c r="B18" s="7"/>
      <c r="C18" s="9" t="s">
        <v>4974</v>
      </c>
      <c r="D18" s="8" t="s">
        <v>4975</v>
      </c>
      <c r="E18" s="8" t="s">
        <v>11712</v>
      </c>
      <c r="F18" s="9" t="s">
        <v>4456</v>
      </c>
      <c r="G18" s="9">
        <v>20</v>
      </c>
      <c r="H18" s="8" t="s">
        <v>4976</v>
      </c>
      <c r="I18" s="8" t="s">
        <v>73</v>
      </c>
      <c r="J18" s="8" t="s">
        <v>4977</v>
      </c>
      <c r="K18" s="8" t="s">
        <v>4973</v>
      </c>
      <c r="L18" s="9">
        <v>9224612518</v>
      </c>
      <c r="M18" s="9">
        <v>8355949199</v>
      </c>
      <c r="N18" s="9" t="s">
        <v>4978</v>
      </c>
      <c r="O18" s="9">
        <v>747610099148</v>
      </c>
      <c r="P18" s="9" t="s">
        <v>134</v>
      </c>
      <c r="Q18" s="9" t="s">
        <v>595</v>
      </c>
      <c r="R18" s="11">
        <v>42917</v>
      </c>
      <c r="S18" s="9">
        <v>2021</v>
      </c>
      <c r="T18" s="8" t="s">
        <v>4979</v>
      </c>
      <c r="U18" s="9">
        <v>434</v>
      </c>
      <c r="V18" s="12">
        <v>86.8</v>
      </c>
      <c r="W18" s="9">
        <v>2015</v>
      </c>
      <c r="X18" s="9" t="s">
        <v>79</v>
      </c>
      <c r="Y18" s="8" t="s">
        <v>4980</v>
      </c>
      <c r="Z18" s="9">
        <v>448</v>
      </c>
      <c r="AA18" s="12">
        <v>68.92</v>
      </c>
      <c r="AB18" s="9">
        <v>2017</v>
      </c>
      <c r="AC18" s="9" t="s">
        <v>79</v>
      </c>
      <c r="AD18" s="8" t="s">
        <v>81</v>
      </c>
      <c r="AE18" s="8" t="s">
        <v>81</v>
      </c>
      <c r="AF18" s="9" t="s">
        <v>81</v>
      </c>
      <c r="AG18" s="9" t="s">
        <v>81</v>
      </c>
      <c r="AH18" s="9" t="s">
        <v>81</v>
      </c>
      <c r="AI18" s="9" t="s">
        <v>81</v>
      </c>
      <c r="AJ18" s="9" t="s">
        <v>81</v>
      </c>
      <c r="AK18" s="9" t="s">
        <v>81</v>
      </c>
      <c r="AL18" s="9" t="s">
        <v>81</v>
      </c>
      <c r="AM18" s="9">
        <v>0</v>
      </c>
      <c r="AN18" s="13">
        <v>6.78</v>
      </c>
      <c r="AO18" s="13">
        <v>6.69</v>
      </c>
      <c r="AP18" s="13">
        <v>7.89</v>
      </c>
      <c r="AQ18" s="13">
        <v>6.9</v>
      </c>
      <c r="AR18" s="13">
        <v>7.77</v>
      </c>
      <c r="AS18" s="9">
        <v>45.87</v>
      </c>
      <c r="AT18" s="9">
        <v>7.6449999999999996</v>
      </c>
      <c r="AU18" s="8" t="s">
        <v>82</v>
      </c>
      <c r="AV18" s="9">
        <v>0</v>
      </c>
      <c r="AW18" s="9">
        <v>0</v>
      </c>
      <c r="AX18" s="9" t="s">
        <v>230</v>
      </c>
      <c r="AY18" s="9" t="s">
        <v>83</v>
      </c>
      <c r="AZ18" s="9" t="s">
        <v>83</v>
      </c>
      <c r="BA18" s="9" t="s">
        <v>83</v>
      </c>
      <c r="BB18" s="8" t="s">
        <v>83</v>
      </c>
      <c r="BC18" s="8" t="s">
        <v>84</v>
      </c>
      <c r="BD18" s="8" t="s">
        <v>81</v>
      </c>
      <c r="BE18" s="8" t="s">
        <v>4981</v>
      </c>
      <c r="BF18" s="8" t="s">
        <v>86</v>
      </c>
      <c r="BG18" s="8" t="s">
        <v>4982</v>
      </c>
      <c r="BH18" s="8" t="s">
        <v>88</v>
      </c>
      <c r="BI18" s="8" t="s">
        <v>89</v>
      </c>
      <c r="BJ18" s="8" t="s">
        <v>4983</v>
      </c>
      <c r="BK18" s="8" t="s">
        <v>4984</v>
      </c>
      <c r="BL18" s="8" t="s">
        <v>4985</v>
      </c>
      <c r="BM18" s="8" t="s">
        <v>4986</v>
      </c>
      <c r="BN18" s="8" t="s">
        <v>605</v>
      </c>
      <c r="BO18" s="14" t="s">
        <v>4987</v>
      </c>
      <c r="BP18" s="14" t="s">
        <v>4988</v>
      </c>
      <c r="BQ18" s="14" t="s">
        <v>4565</v>
      </c>
      <c r="BR18" s="14" t="s">
        <v>4989</v>
      </c>
      <c r="BS18" s="8" t="s">
        <v>81</v>
      </c>
      <c r="BT18" s="13">
        <v>9.84</v>
      </c>
      <c r="BU18" s="3">
        <f>SUM(AN18:AR18)</f>
        <v>36.03</v>
      </c>
    </row>
    <row r="19" spans="1:73" ht="15.75" thickBot="1">
      <c r="A19" s="7">
        <v>17</v>
      </c>
      <c r="B19" s="7"/>
      <c r="C19" s="9" t="s">
        <v>4196</v>
      </c>
      <c r="D19" s="8" t="s">
        <v>4197</v>
      </c>
      <c r="E19" s="8" t="s">
        <v>11712</v>
      </c>
      <c r="F19" s="9" t="s">
        <v>4198</v>
      </c>
      <c r="G19" s="9">
        <v>21</v>
      </c>
      <c r="H19" s="8" t="s">
        <v>4199</v>
      </c>
      <c r="I19" s="8" t="s">
        <v>4199</v>
      </c>
      <c r="J19" s="8" t="s">
        <v>4200</v>
      </c>
      <c r="K19" s="8" t="s">
        <v>4195</v>
      </c>
      <c r="L19" s="9">
        <v>7506677837</v>
      </c>
      <c r="M19" s="9">
        <v>9082272119</v>
      </c>
      <c r="N19" s="9" t="s">
        <v>4201</v>
      </c>
      <c r="O19" s="9">
        <v>554641757647</v>
      </c>
      <c r="P19" s="9" t="s">
        <v>134</v>
      </c>
      <c r="Q19" s="9" t="s">
        <v>595</v>
      </c>
      <c r="R19" s="11">
        <v>42917</v>
      </c>
      <c r="S19" s="9">
        <v>2021</v>
      </c>
      <c r="T19" s="8" t="s">
        <v>4202</v>
      </c>
      <c r="U19" s="9">
        <v>437</v>
      </c>
      <c r="V19" s="12">
        <v>87.4</v>
      </c>
      <c r="W19" s="9">
        <v>2015</v>
      </c>
      <c r="X19" s="9" t="s">
        <v>276</v>
      </c>
      <c r="Y19" s="8" t="s">
        <v>4203</v>
      </c>
      <c r="Z19" s="9">
        <v>453</v>
      </c>
      <c r="AA19" s="12">
        <v>69.69</v>
      </c>
      <c r="AB19" s="9">
        <v>2017</v>
      </c>
      <c r="AC19" s="9" t="s">
        <v>79</v>
      </c>
      <c r="AD19" s="8" t="s">
        <v>295</v>
      </c>
      <c r="AE19" s="8" t="s">
        <v>295</v>
      </c>
      <c r="AF19" s="9" t="s">
        <v>295</v>
      </c>
      <c r="AG19" s="9" t="s">
        <v>295</v>
      </c>
      <c r="AH19" s="9" t="s">
        <v>295</v>
      </c>
      <c r="AI19" s="9" t="s">
        <v>81</v>
      </c>
      <c r="AJ19" s="9" t="s">
        <v>81</v>
      </c>
      <c r="AK19" s="9" t="s">
        <v>295</v>
      </c>
      <c r="AL19" s="9" t="s">
        <v>295</v>
      </c>
      <c r="AM19" s="9">
        <v>0</v>
      </c>
      <c r="AN19" s="13">
        <v>7.31</v>
      </c>
      <c r="AO19" s="13">
        <v>7.3</v>
      </c>
      <c r="AP19" s="13">
        <v>7.92</v>
      </c>
      <c r="AQ19" s="13">
        <v>7.83</v>
      </c>
      <c r="AR19" s="13">
        <v>7.7</v>
      </c>
      <c r="AS19" s="9">
        <v>7.6120000000000001</v>
      </c>
      <c r="AT19" s="9">
        <v>7.6120000000000001</v>
      </c>
      <c r="AU19" s="8" t="s">
        <v>138</v>
      </c>
      <c r="AV19" s="9">
        <v>0</v>
      </c>
      <c r="AW19" s="9">
        <v>0</v>
      </c>
      <c r="AX19" s="9" t="s">
        <v>83</v>
      </c>
      <c r="AY19" s="9" t="s">
        <v>83</v>
      </c>
      <c r="AZ19" s="9" t="s">
        <v>83</v>
      </c>
      <c r="BA19" s="9" t="s">
        <v>83</v>
      </c>
      <c r="BB19" s="8" t="s">
        <v>83</v>
      </c>
      <c r="BC19" s="8" t="s">
        <v>84</v>
      </c>
      <c r="BD19" s="8" t="s">
        <v>295</v>
      </c>
      <c r="BE19" s="8" t="s">
        <v>4204</v>
      </c>
      <c r="BF19" s="8" t="s">
        <v>4205</v>
      </c>
      <c r="BG19" s="8" t="s">
        <v>4206</v>
      </c>
      <c r="BH19" s="8" t="s">
        <v>4207</v>
      </c>
      <c r="BI19" s="8" t="s">
        <v>89</v>
      </c>
      <c r="BJ19" s="8" t="s">
        <v>295</v>
      </c>
      <c r="BK19" s="8" t="s">
        <v>4208</v>
      </c>
      <c r="BL19" s="8" t="s">
        <v>4209</v>
      </c>
      <c r="BM19" s="8" t="s">
        <v>4210</v>
      </c>
      <c r="BN19" s="8" t="s">
        <v>2814</v>
      </c>
      <c r="BO19" s="14" t="s">
        <v>4211</v>
      </c>
      <c r="BP19" s="14" t="s">
        <v>4212</v>
      </c>
      <c r="BQ19" s="8" t="s">
        <v>4213</v>
      </c>
      <c r="BR19" s="14" t="s">
        <v>4214</v>
      </c>
      <c r="BS19" s="8" t="s">
        <v>295</v>
      </c>
      <c r="BT19" s="8"/>
      <c r="BU19" s="3"/>
    </row>
    <row r="20" spans="1:73" ht="15.75" thickBot="1">
      <c r="A20" s="7">
        <v>18</v>
      </c>
      <c r="B20" s="7"/>
      <c r="C20" s="9" t="s">
        <v>1902</v>
      </c>
      <c r="D20" s="8" t="s">
        <v>1903</v>
      </c>
      <c r="E20" s="8" t="s">
        <v>11712</v>
      </c>
      <c r="F20" s="10">
        <v>36681</v>
      </c>
      <c r="G20" s="9">
        <v>20</v>
      </c>
      <c r="H20" s="8" t="s">
        <v>1904</v>
      </c>
      <c r="I20" s="8" t="s">
        <v>73</v>
      </c>
      <c r="J20" s="8" t="s">
        <v>1905</v>
      </c>
      <c r="K20" s="8" t="s">
        <v>1901</v>
      </c>
      <c r="L20" s="9">
        <v>919833203486</v>
      </c>
      <c r="M20" s="9">
        <v>919833203486</v>
      </c>
      <c r="N20" s="9" t="s">
        <v>1906</v>
      </c>
      <c r="O20" s="9">
        <v>572563914292</v>
      </c>
      <c r="P20" s="9" t="s">
        <v>1907</v>
      </c>
      <c r="Q20" s="9" t="s">
        <v>595</v>
      </c>
      <c r="R20" s="11">
        <v>42917</v>
      </c>
      <c r="S20" s="9">
        <v>2021</v>
      </c>
      <c r="T20" s="8" t="s">
        <v>1908</v>
      </c>
      <c r="U20" s="9">
        <v>467</v>
      </c>
      <c r="V20" s="12">
        <v>93.4</v>
      </c>
      <c r="W20" s="9">
        <v>2015</v>
      </c>
      <c r="X20" s="9" t="s">
        <v>276</v>
      </c>
      <c r="Y20" s="8" t="s">
        <v>1908</v>
      </c>
      <c r="Z20" s="9">
        <v>407</v>
      </c>
      <c r="AA20" s="12">
        <v>81.2</v>
      </c>
      <c r="AB20" s="9">
        <v>2017</v>
      </c>
      <c r="AC20" s="9" t="s">
        <v>276</v>
      </c>
      <c r="AD20" s="8" t="s">
        <v>81</v>
      </c>
      <c r="AE20" s="8" t="s">
        <v>81</v>
      </c>
      <c r="AF20" s="9" t="s">
        <v>81</v>
      </c>
      <c r="AG20" s="9" t="s">
        <v>81</v>
      </c>
      <c r="AH20" s="9" t="s">
        <v>81</v>
      </c>
      <c r="AI20" s="9" t="s">
        <v>81</v>
      </c>
      <c r="AJ20" s="9" t="s">
        <v>81</v>
      </c>
      <c r="AK20" s="9" t="s">
        <v>81</v>
      </c>
      <c r="AL20" s="9" t="s">
        <v>81</v>
      </c>
      <c r="AM20" s="9">
        <v>0</v>
      </c>
      <c r="AN20" s="13">
        <v>7.07</v>
      </c>
      <c r="AO20" s="13">
        <v>7.26</v>
      </c>
      <c r="AP20" s="13">
        <v>7.96</v>
      </c>
      <c r="AQ20" s="13">
        <v>6.59</v>
      </c>
      <c r="AR20" s="13">
        <v>7.92</v>
      </c>
      <c r="AS20" s="9">
        <v>45.56</v>
      </c>
      <c r="AT20" s="9">
        <v>7.59</v>
      </c>
      <c r="AU20" s="8" t="s">
        <v>82</v>
      </c>
      <c r="AV20" s="9">
        <v>0</v>
      </c>
      <c r="AW20" s="9">
        <v>0</v>
      </c>
      <c r="AX20" s="9" t="s">
        <v>83</v>
      </c>
      <c r="AY20" s="9" t="s">
        <v>83</v>
      </c>
      <c r="AZ20" s="9" t="s">
        <v>83</v>
      </c>
      <c r="BA20" s="9" t="s">
        <v>83</v>
      </c>
      <c r="BB20" s="8" t="s">
        <v>83</v>
      </c>
      <c r="BC20" s="8" t="s">
        <v>84</v>
      </c>
      <c r="BD20" s="8" t="s">
        <v>81</v>
      </c>
      <c r="BE20" s="8" t="s">
        <v>1909</v>
      </c>
      <c r="BF20" s="8" t="s">
        <v>1910</v>
      </c>
      <c r="BG20" s="8" t="s">
        <v>1911</v>
      </c>
      <c r="BH20" s="8" t="s">
        <v>1912</v>
      </c>
      <c r="BI20" s="8" t="s">
        <v>89</v>
      </c>
      <c r="BJ20" s="8" t="s">
        <v>1913</v>
      </c>
      <c r="BK20" s="8" t="s">
        <v>1914</v>
      </c>
      <c r="BL20" s="8" t="s">
        <v>81</v>
      </c>
      <c r="BM20" s="8" t="s">
        <v>81</v>
      </c>
      <c r="BN20" s="8" t="s">
        <v>1915</v>
      </c>
      <c r="BO20" s="14" t="s">
        <v>1916</v>
      </c>
      <c r="BP20" s="14" t="s">
        <v>1917</v>
      </c>
      <c r="BQ20" s="14" t="s">
        <v>1918</v>
      </c>
      <c r="BR20" s="14" t="s">
        <v>1919</v>
      </c>
      <c r="BS20" s="8" t="s">
        <v>81</v>
      </c>
      <c r="BT20" s="13">
        <v>8.76</v>
      </c>
      <c r="BU20" s="3"/>
    </row>
    <row r="21" spans="1:73" ht="15.75" thickBot="1">
      <c r="A21" s="7">
        <v>19</v>
      </c>
      <c r="B21" s="7"/>
      <c r="C21" s="9" t="s">
        <v>9076</v>
      </c>
      <c r="D21" s="8" t="s">
        <v>9077</v>
      </c>
      <c r="E21" s="8" t="s">
        <v>11712</v>
      </c>
      <c r="F21" s="9" t="s">
        <v>9078</v>
      </c>
      <c r="G21" s="9">
        <v>22</v>
      </c>
      <c r="H21" s="8" t="s">
        <v>9079</v>
      </c>
      <c r="I21" s="8" t="s">
        <v>591</v>
      </c>
      <c r="J21" s="8" t="s">
        <v>9080</v>
      </c>
      <c r="K21" s="8" t="s">
        <v>9075</v>
      </c>
      <c r="L21" s="9">
        <v>9833639304</v>
      </c>
      <c r="M21" s="9">
        <v>8291074005</v>
      </c>
      <c r="N21" s="9" t="s">
        <v>9081</v>
      </c>
      <c r="O21" s="9">
        <v>949800617780</v>
      </c>
      <c r="P21" s="9" t="s">
        <v>9082</v>
      </c>
      <c r="Q21" s="9" t="s">
        <v>595</v>
      </c>
      <c r="R21" s="11">
        <v>42917</v>
      </c>
      <c r="S21" s="9">
        <v>2021</v>
      </c>
      <c r="T21" s="8" t="s">
        <v>9083</v>
      </c>
      <c r="U21" s="9">
        <v>475</v>
      </c>
      <c r="V21" s="12">
        <v>95</v>
      </c>
      <c r="W21" s="9">
        <v>2015</v>
      </c>
      <c r="X21" s="9" t="s">
        <v>79</v>
      </c>
      <c r="Y21" s="8" t="s">
        <v>9084</v>
      </c>
      <c r="Z21" s="9">
        <v>473</v>
      </c>
      <c r="AA21" s="12">
        <v>72.77</v>
      </c>
      <c r="AB21" s="9">
        <v>2017</v>
      </c>
      <c r="AC21" s="9" t="s">
        <v>79</v>
      </c>
      <c r="AD21" s="8" t="s">
        <v>81</v>
      </c>
      <c r="AE21" s="8" t="s">
        <v>81</v>
      </c>
      <c r="AF21" s="9" t="s">
        <v>81</v>
      </c>
      <c r="AG21" s="9" t="s">
        <v>81</v>
      </c>
      <c r="AH21" s="9" t="s">
        <v>81</v>
      </c>
      <c r="AI21" s="9" t="s">
        <v>81</v>
      </c>
      <c r="AJ21" s="9" t="s">
        <v>81</v>
      </c>
      <c r="AK21" s="9" t="s">
        <v>81</v>
      </c>
      <c r="AL21" s="9" t="s">
        <v>81</v>
      </c>
      <c r="AM21" s="9">
        <v>0</v>
      </c>
      <c r="AN21" s="13">
        <v>7.94</v>
      </c>
      <c r="AO21" s="13">
        <v>7.69</v>
      </c>
      <c r="AP21" s="13">
        <v>7.77</v>
      </c>
      <c r="AQ21" s="13">
        <v>7.54</v>
      </c>
      <c r="AR21" s="13">
        <v>6.96</v>
      </c>
      <c r="AS21" s="9">
        <v>37.9</v>
      </c>
      <c r="AT21" s="9">
        <v>7.58</v>
      </c>
      <c r="AU21" s="8" t="s">
        <v>138</v>
      </c>
      <c r="AV21" s="9">
        <v>0</v>
      </c>
      <c r="AW21" s="9">
        <v>0</v>
      </c>
      <c r="AX21" s="9" t="s">
        <v>83</v>
      </c>
      <c r="AY21" s="9" t="s">
        <v>83</v>
      </c>
      <c r="AZ21" s="9" t="s">
        <v>83</v>
      </c>
      <c r="BA21" s="9" t="s">
        <v>83</v>
      </c>
      <c r="BB21" s="8" t="s">
        <v>83</v>
      </c>
      <c r="BC21" s="8" t="s">
        <v>84</v>
      </c>
      <c r="BD21" s="8" t="s">
        <v>81</v>
      </c>
      <c r="BE21" s="8" t="s">
        <v>9085</v>
      </c>
      <c r="BF21" s="8" t="s">
        <v>9086</v>
      </c>
      <c r="BG21" s="8" t="s">
        <v>9087</v>
      </c>
      <c r="BH21" s="8" t="s">
        <v>9088</v>
      </c>
      <c r="BI21" s="8" t="s">
        <v>89</v>
      </c>
      <c r="BJ21" s="8" t="s">
        <v>9089</v>
      </c>
      <c r="BK21" s="8" t="s">
        <v>9090</v>
      </c>
      <c r="BL21" s="8" t="s">
        <v>9091</v>
      </c>
      <c r="BM21" s="8" t="s">
        <v>9092</v>
      </c>
      <c r="BN21" s="8" t="s">
        <v>9093</v>
      </c>
      <c r="BO21" s="14" t="s">
        <v>9094</v>
      </c>
      <c r="BP21" s="14" t="s">
        <v>9095</v>
      </c>
      <c r="BQ21" s="8" t="s">
        <v>81</v>
      </c>
      <c r="BR21" s="14" t="s">
        <v>9096</v>
      </c>
      <c r="BS21" s="8" t="s">
        <v>81</v>
      </c>
      <c r="BT21" s="8"/>
      <c r="BU21" s="3"/>
    </row>
    <row r="22" spans="1:73" ht="15.75" thickBot="1">
      <c r="A22" s="7">
        <v>20</v>
      </c>
      <c r="B22" s="7"/>
      <c r="C22" s="9" t="s">
        <v>2574</v>
      </c>
      <c r="D22" s="8" t="s">
        <v>2575</v>
      </c>
      <c r="E22" s="8" t="s">
        <v>11712</v>
      </c>
      <c r="F22" s="9" t="s">
        <v>2576</v>
      </c>
      <c r="G22" s="9">
        <v>21</v>
      </c>
      <c r="H22" s="8" t="s">
        <v>2577</v>
      </c>
      <c r="I22" s="8" t="s">
        <v>73</v>
      </c>
      <c r="J22" s="8" t="s">
        <v>2578</v>
      </c>
      <c r="K22" s="8" t="s">
        <v>2573</v>
      </c>
      <c r="L22" s="9">
        <v>9920194603</v>
      </c>
      <c r="M22" s="9">
        <v>9653277944</v>
      </c>
      <c r="N22" s="9" t="s">
        <v>2579</v>
      </c>
      <c r="O22" s="9">
        <v>890492714981</v>
      </c>
      <c r="P22" s="9" t="s">
        <v>134</v>
      </c>
      <c r="Q22" s="9" t="s">
        <v>595</v>
      </c>
      <c r="R22" s="11">
        <v>42917</v>
      </c>
      <c r="S22" s="9">
        <v>2021</v>
      </c>
      <c r="T22" s="8" t="s">
        <v>2580</v>
      </c>
      <c r="U22" s="9">
        <v>427</v>
      </c>
      <c r="V22" s="12">
        <v>85.5</v>
      </c>
      <c r="W22" s="9">
        <v>2015</v>
      </c>
      <c r="X22" s="9" t="s">
        <v>276</v>
      </c>
      <c r="Y22" s="8" t="s">
        <v>2581</v>
      </c>
      <c r="Z22" s="9">
        <v>365</v>
      </c>
      <c r="AA22" s="12">
        <v>73</v>
      </c>
      <c r="AB22" s="9">
        <v>2017</v>
      </c>
      <c r="AC22" s="9" t="s">
        <v>276</v>
      </c>
      <c r="AD22" s="8" t="s">
        <v>81</v>
      </c>
      <c r="AE22" s="8" t="s">
        <v>81</v>
      </c>
      <c r="AF22" s="9" t="s">
        <v>81</v>
      </c>
      <c r="AG22" s="9" t="s">
        <v>81</v>
      </c>
      <c r="AH22" s="9" t="s">
        <v>81</v>
      </c>
      <c r="AI22" s="9" t="s">
        <v>81</v>
      </c>
      <c r="AJ22" s="9" t="s">
        <v>81</v>
      </c>
      <c r="AK22" s="9" t="s">
        <v>81</v>
      </c>
      <c r="AL22" s="9" t="s">
        <v>81</v>
      </c>
      <c r="AM22" s="9">
        <v>0</v>
      </c>
      <c r="AN22" s="13">
        <v>7.67</v>
      </c>
      <c r="AO22" s="13">
        <v>6.87</v>
      </c>
      <c r="AP22" s="13">
        <v>7.35</v>
      </c>
      <c r="AQ22" s="13">
        <v>7.41</v>
      </c>
      <c r="AR22" s="13">
        <v>7</v>
      </c>
      <c r="AS22" s="9">
        <v>44.78</v>
      </c>
      <c r="AT22" s="9">
        <v>7.46</v>
      </c>
      <c r="AU22" s="8" t="s">
        <v>82</v>
      </c>
      <c r="AV22" s="9">
        <v>0</v>
      </c>
      <c r="AW22" s="9">
        <v>0</v>
      </c>
      <c r="AX22" s="9" t="s">
        <v>83</v>
      </c>
      <c r="AY22" s="9" t="s">
        <v>83</v>
      </c>
      <c r="AZ22" s="9" t="s">
        <v>83</v>
      </c>
      <c r="BA22" s="9" t="s">
        <v>83</v>
      </c>
      <c r="BB22" s="8" t="s">
        <v>83</v>
      </c>
      <c r="BC22" s="8" t="s">
        <v>84</v>
      </c>
      <c r="BD22" s="8" t="s">
        <v>81</v>
      </c>
      <c r="BE22" s="8" t="s">
        <v>2582</v>
      </c>
      <c r="BF22" s="8" t="s">
        <v>2583</v>
      </c>
      <c r="BG22" s="8" t="s">
        <v>2584</v>
      </c>
      <c r="BH22" s="8" t="s">
        <v>379</v>
      </c>
      <c r="BI22" s="8" t="s">
        <v>89</v>
      </c>
      <c r="BJ22" s="8" t="s">
        <v>2585</v>
      </c>
      <c r="BK22" s="8" t="s">
        <v>2586</v>
      </c>
      <c r="BL22" s="8" t="s">
        <v>2587</v>
      </c>
      <c r="BM22" s="8" t="s">
        <v>2588</v>
      </c>
      <c r="BN22" s="8" t="s">
        <v>2589</v>
      </c>
      <c r="BO22" s="14" t="s">
        <v>2590</v>
      </c>
      <c r="BP22" s="14" t="s">
        <v>2591</v>
      </c>
      <c r="BQ22" s="14" t="s">
        <v>2592</v>
      </c>
      <c r="BR22" s="14" t="s">
        <v>2593</v>
      </c>
      <c r="BS22" s="8" t="s">
        <v>81</v>
      </c>
      <c r="BT22" s="13">
        <v>8.48</v>
      </c>
      <c r="BU22" s="3"/>
    </row>
    <row r="23" spans="1:73" ht="15.75" thickBot="1">
      <c r="A23" s="7">
        <v>21</v>
      </c>
      <c r="B23" s="7"/>
      <c r="C23" s="9" t="s">
        <v>2881</v>
      </c>
      <c r="D23" s="8" t="s">
        <v>2882</v>
      </c>
      <c r="E23" s="8" t="s">
        <v>11712</v>
      </c>
      <c r="F23" s="10">
        <v>36711</v>
      </c>
      <c r="G23" s="9">
        <v>20</v>
      </c>
      <c r="H23" s="8" t="s">
        <v>2883</v>
      </c>
      <c r="I23" s="8" t="s">
        <v>591</v>
      </c>
      <c r="J23" s="8" t="s">
        <v>2884</v>
      </c>
      <c r="K23" s="8" t="s">
        <v>2880</v>
      </c>
      <c r="L23" s="9">
        <v>25678307</v>
      </c>
      <c r="M23" s="9">
        <v>8879397586</v>
      </c>
      <c r="N23" s="9" t="s">
        <v>2885</v>
      </c>
      <c r="O23" s="9" t="s">
        <v>2886</v>
      </c>
      <c r="P23" s="9" t="s">
        <v>2887</v>
      </c>
      <c r="Q23" s="9" t="s">
        <v>595</v>
      </c>
      <c r="R23" s="11">
        <v>42917</v>
      </c>
      <c r="S23" s="9">
        <v>2021</v>
      </c>
      <c r="T23" s="8" t="s">
        <v>2888</v>
      </c>
      <c r="U23" s="9">
        <v>441</v>
      </c>
      <c r="V23" s="12">
        <v>88.2</v>
      </c>
      <c r="W23" s="9">
        <v>2015</v>
      </c>
      <c r="X23" s="9" t="s">
        <v>79</v>
      </c>
      <c r="Y23" s="8" t="s">
        <v>2889</v>
      </c>
      <c r="Z23" s="9">
        <v>470</v>
      </c>
      <c r="AA23" s="12">
        <v>72.31</v>
      </c>
      <c r="AB23" s="9">
        <v>2017</v>
      </c>
      <c r="AC23" s="9" t="s">
        <v>79</v>
      </c>
      <c r="AD23" s="8" t="s">
        <v>245</v>
      </c>
      <c r="AE23" s="8" t="s">
        <v>245</v>
      </c>
      <c r="AF23" s="9" t="s">
        <v>245</v>
      </c>
      <c r="AG23" s="9" t="s">
        <v>245</v>
      </c>
      <c r="AH23" s="9" t="s">
        <v>245</v>
      </c>
      <c r="AI23" s="9" t="s">
        <v>81</v>
      </c>
      <c r="AJ23" s="9" t="s">
        <v>81</v>
      </c>
      <c r="AK23" s="9" t="s">
        <v>245</v>
      </c>
      <c r="AL23" s="9" t="s">
        <v>245</v>
      </c>
      <c r="AM23" s="9">
        <v>0</v>
      </c>
      <c r="AN23" s="13">
        <v>6.98</v>
      </c>
      <c r="AO23" s="13">
        <v>7.02</v>
      </c>
      <c r="AP23" s="13">
        <v>7.23</v>
      </c>
      <c r="AQ23" s="13">
        <v>7.83</v>
      </c>
      <c r="AR23" s="13">
        <v>8.02</v>
      </c>
      <c r="AS23" s="9">
        <v>37.08</v>
      </c>
      <c r="AT23" s="9">
        <v>7.41</v>
      </c>
      <c r="AU23" s="8" t="s">
        <v>138</v>
      </c>
      <c r="AV23" s="9">
        <v>0</v>
      </c>
      <c r="AW23" s="9">
        <v>0</v>
      </c>
      <c r="AX23" s="9" t="s">
        <v>83</v>
      </c>
      <c r="AY23" s="9" t="s">
        <v>83</v>
      </c>
      <c r="AZ23" s="9" t="s">
        <v>83</v>
      </c>
      <c r="BA23" s="9" t="s">
        <v>83</v>
      </c>
      <c r="BB23" s="8" t="s">
        <v>83</v>
      </c>
      <c r="BC23" s="8" t="s">
        <v>84</v>
      </c>
      <c r="BD23" s="8" t="s">
        <v>245</v>
      </c>
      <c r="BE23" s="8" t="s">
        <v>2890</v>
      </c>
      <c r="BF23" s="8" t="s">
        <v>187</v>
      </c>
      <c r="BG23" s="8" t="s">
        <v>2891</v>
      </c>
      <c r="BH23" s="8" t="s">
        <v>317</v>
      </c>
      <c r="BI23" s="8" t="s">
        <v>89</v>
      </c>
      <c r="BJ23" s="8" t="s">
        <v>2892</v>
      </c>
      <c r="BK23" s="8" t="s">
        <v>2893</v>
      </c>
      <c r="BL23" s="8" t="s">
        <v>2894</v>
      </c>
      <c r="BM23" s="8" t="s">
        <v>2895</v>
      </c>
      <c r="BN23" s="8" t="s">
        <v>2896</v>
      </c>
      <c r="BO23" s="14" t="s">
        <v>2897</v>
      </c>
      <c r="BP23" s="14" t="s">
        <v>2898</v>
      </c>
      <c r="BQ23" s="14" t="s">
        <v>2899</v>
      </c>
      <c r="BR23" s="14" t="s">
        <v>2900</v>
      </c>
      <c r="BS23" s="8" t="s">
        <v>245</v>
      </c>
      <c r="BT23" s="8"/>
      <c r="BU23" s="3"/>
    </row>
    <row r="24" spans="1:73" ht="15.75" thickBot="1">
      <c r="A24" s="7">
        <v>22</v>
      </c>
      <c r="B24" s="7"/>
      <c r="C24" s="9" t="s">
        <v>1804</v>
      </c>
      <c r="D24" s="8" t="s">
        <v>1805</v>
      </c>
      <c r="E24" s="8" t="s">
        <v>11712</v>
      </c>
      <c r="F24" s="9" t="s">
        <v>1806</v>
      </c>
      <c r="G24" s="9">
        <v>20</v>
      </c>
      <c r="H24" s="8" t="s">
        <v>1807</v>
      </c>
      <c r="I24" s="8" t="s">
        <v>73</v>
      </c>
      <c r="J24" s="8" t="s">
        <v>1808</v>
      </c>
      <c r="K24" s="8" t="s">
        <v>1809</v>
      </c>
      <c r="L24" s="9">
        <v>9969188284</v>
      </c>
      <c r="M24" s="9">
        <v>7045570472</v>
      </c>
      <c r="N24" s="9" t="s">
        <v>1810</v>
      </c>
      <c r="O24" s="9">
        <v>202830660199</v>
      </c>
      <c r="P24" s="9" t="s">
        <v>1811</v>
      </c>
      <c r="Q24" s="9" t="s">
        <v>595</v>
      </c>
      <c r="R24" s="11">
        <v>42917</v>
      </c>
      <c r="S24" s="9">
        <v>2021</v>
      </c>
      <c r="T24" s="8" t="s">
        <v>1812</v>
      </c>
      <c r="U24" s="9">
        <v>528</v>
      </c>
      <c r="V24" s="12">
        <v>88</v>
      </c>
      <c r="W24" s="9">
        <v>2015</v>
      </c>
      <c r="X24" s="9" t="s">
        <v>398</v>
      </c>
      <c r="Y24" s="8" t="s">
        <v>1813</v>
      </c>
      <c r="Z24" s="9">
        <v>487</v>
      </c>
      <c r="AA24" s="12">
        <v>74.92</v>
      </c>
      <c r="AB24" s="9">
        <v>2017</v>
      </c>
      <c r="AC24" s="9" t="s">
        <v>79</v>
      </c>
      <c r="AD24" s="8" t="s">
        <v>81</v>
      </c>
      <c r="AE24" s="8" t="s">
        <v>81</v>
      </c>
      <c r="AF24" s="9" t="s">
        <v>81</v>
      </c>
      <c r="AG24" s="9" t="s">
        <v>81</v>
      </c>
      <c r="AH24" s="9" t="s">
        <v>81</v>
      </c>
      <c r="AI24" s="9" t="s">
        <v>81</v>
      </c>
      <c r="AJ24" s="9" t="s">
        <v>81</v>
      </c>
      <c r="AK24" s="9" t="s">
        <v>81</v>
      </c>
      <c r="AL24" s="9" t="s">
        <v>81</v>
      </c>
      <c r="AM24" s="9">
        <v>0</v>
      </c>
      <c r="AN24" s="13">
        <v>7.5</v>
      </c>
      <c r="AO24" s="13">
        <v>7.39</v>
      </c>
      <c r="AP24" s="13">
        <v>7.56</v>
      </c>
      <c r="AQ24" s="13">
        <v>6.97</v>
      </c>
      <c r="AR24" s="13">
        <v>7.25</v>
      </c>
      <c r="AS24" s="9">
        <v>36.67</v>
      </c>
      <c r="AT24" s="9">
        <v>7.33</v>
      </c>
      <c r="AU24" s="8" t="s">
        <v>138</v>
      </c>
      <c r="AV24" s="9">
        <v>0</v>
      </c>
      <c r="AW24" s="9">
        <v>0</v>
      </c>
      <c r="AX24" s="9" t="s">
        <v>83</v>
      </c>
      <c r="AY24" s="9" t="s">
        <v>83</v>
      </c>
      <c r="AZ24" s="9" t="s">
        <v>83</v>
      </c>
      <c r="BA24" s="9" t="s">
        <v>83</v>
      </c>
      <c r="BB24" s="8" t="s">
        <v>83</v>
      </c>
      <c r="BC24" s="8" t="s">
        <v>84</v>
      </c>
      <c r="BD24" s="8" t="s">
        <v>81</v>
      </c>
      <c r="BE24" s="8" t="s">
        <v>1814</v>
      </c>
      <c r="BF24" s="8" t="s">
        <v>187</v>
      </c>
      <c r="BG24" s="8" t="s">
        <v>1815</v>
      </c>
      <c r="BH24" s="8" t="s">
        <v>88</v>
      </c>
      <c r="BI24" s="8" t="s">
        <v>89</v>
      </c>
      <c r="BJ24" s="8" t="s">
        <v>81</v>
      </c>
      <c r="BK24" s="8" t="s">
        <v>1816</v>
      </c>
      <c r="BL24" s="8" t="s">
        <v>81</v>
      </c>
      <c r="BM24" s="8" t="s">
        <v>81</v>
      </c>
      <c r="BN24" s="8" t="s">
        <v>81</v>
      </c>
      <c r="BO24" s="14" t="s">
        <v>1817</v>
      </c>
      <c r="BP24" s="14" t="s">
        <v>1818</v>
      </c>
      <c r="BQ24" s="14" t="s">
        <v>1819</v>
      </c>
      <c r="BR24" s="14" t="s">
        <v>1820</v>
      </c>
      <c r="BS24" s="8" t="s">
        <v>81</v>
      </c>
      <c r="BT24" s="8"/>
      <c r="BU24" s="3"/>
    </row>
    <row r="25" spans="1:73" ht="15.75" thickBot="1">
      <c r="A25" s="7">
        <v>23</v>
      </c>
      <c r="B25" s="7"/>
      <c r="C25" s="9" t="s">
        <v>10856</v>
      </c>
      <c r="D25" s="8" t="s">
        <v>10857</v>
      </c>
      <c r="E25" s="8" t="s">
        <v>11712</v>
      </c>
      <c r="F25" s="9" t="s">
        <v>10858</v>
      </c>
      <c r="G25" s="9">
        <v>21</v>
      </c>
      <c r="H25" s="8" t="s">
        <v>10859</v>
      </c>
      <c r="I25" s="8" t="s">
        <v>10859</v>
      </c>
      <c r="J25" s="8" t="s">
        <v>10860</v>
      </c>
      <c r="K25" s="8" t="s">
        <v>10855</v>
      </c>
      <c r="L25" s="9">
        <v>9145162754</v>
      </c>
      <c r="M25" s="9">
        <v>9146640195</v>
      </c>
      <c r="N25" s="9" t="s">
        <v>134</v>
      </c>
      <c r="O25" s="9">
        <v>639914611542</v>
      </c>
      <c r="P25" s="9" t="s">
        <v>3731</v>
      </c>
      <c r="Q25" s="9" t="s">
        <v>595</v>
      </c>
      <c r="R25" s="11">
        <v>42917</v>
      </c>
      <c r="S25" s="9">
        <v>2021</v>
      </c>
      <c r="T25" s="8" t="s">
        <v>10861</v>
      </c>
      <c r="U25" s="9">
        <v>424</v>
      </c>
      <c r="V25" s="12">
        <v>84.8</v>
      </c>
      <c r="W25" s="9">
        <v>2015</v>
      </c>
      <c r="X25" s="9" t="s">
        <v>79</v>
      </c>
      <c r="Y25" s="8" t="s">
        <v>10862</v>
      </c>
      <c r="Z25" s="9">
        <v>437</v>
      </c>
      <c r="AA25" s="12">
        <v>67.23</v>
      </c>
      <c r="AB25" s="9">
        <v>2017</v>
      </c>
      <c r="AC25" s="9" t="s">
        <v>79</v>
      </c>
      <c r="AD25" s="8" t="s">
        <v>81</v>
      </c>
      <c r="AE25" s="8" t="s">
        <v>81</v>
      </c>
      <c r="AF25" s="9" t="s">
        <v>81</v>
      </c>
      <c r="AG25" s="9" t="s">
        <v>81</v>
      </c>
      <c r="AH25" s="9" t="s">
        <v>81</v>
      </c>
      <c r="AI25" s="9" t="s">
        <v>81</v>
      </c>
      <c r="AJ25" s="9" t="s">
        <v>81</v>
      </c>
      <c r="AK25" s="9" t="s">
        <v>81</v>
      </c>
      <c r="AL25" s="9" t="s">
        <v>81</v>
      </c>
      <c r="AM25" s="9">
        <v>0</v>
      </c>
      <c r="AN25" s="13">
        <v>6.65</v>
      </c>
      <c r="AO25" s="13">
        <v>6.96</v>
      </c>
      <c r="AP25" s="13">
        <v>7.81</v>
      </c>
      <c r="AQ25" s="13">
        <v>7.59</v>
      </c>
      <c r="AR25" s="13">
        <v>6.74</v>
      </c>
      <c r="AS25" s="9">
        <v>43.99</v>
      </c>
      <c r="AT25" s="9">
        <v>7.33</v>
      </c>
      <c r="AU25" s="8" t="s">
        <v>82</v>
      </c>
      <c r="AV25" s="9">
        <v>0</v>
      </c>
      <c r="AW25" s="9">
        <v>0</v>
      </c>
      <c r="AX25" s="9" t="s">
        <v>230</v>
      </c>
      <c r="AY25" s="9" t="s">
        <v>83</v>
      </c>
      <c r="AZ25" s="9" t="s">
        <v>83</v>
      </c>
      <c r="BA25" s="9" t="s">
        <v>83</v>
      </c>
      <c r="BB25" s="8" t="s">
        <v>83</v>
      </c>
      <c r="BC25" s="8" t="s">
        <v>84</v>
      </c>
      <c r="BD25" s="8" t="s">
        <v>81</v>
      </c>
      <c r="BE25" s="8" t="s">
        <v>10863</v>
      </c>
      <c r="BF25" s="8" t="s">
        <v>1327</v>
      </c>
      <c r="BG25" s="8" t="s">
        <v>10864</v>
      </c>
      <c r="BH25" s="8" t="s">
        <v>88</v>
      </c>
      <c r="BI25" s="8" t="s">
        <v>89</v>
      </c>
      <c r="BJ25" s="8" t="s">
        <v>10865</v>
      </c>
      <c r="BK25" s="8" t="s">
        <v>10866</v>
      </c>
      <c r="BL25" s="8" t="s">
        <v>10867</v>
      </c>
      <c r="BM25" s="8" t="s">
        <v>538</v>
      </c>
      <c r="BN25" s="8" t="s">
        <v>2210</v>
      </c>
      <c r="BO25" s="14" t="s">
        <v>10868</v>
      </c>
      <c r="BP25" s="14" t="s">
        <v>10869</v>
      </c>
      <c r="BQ25" s="14" t="s">
        <v>10870</v>
      </c>
      <c r="BR25" s="14" t="s">
        <v>10871</v>
      </c>
      <c r="BS25" s="8" t="s">
        <v>81</v>
      </c>
      <c r="BT25" s="13">
        <v>8.24</v>
      </c>
      <c r="BU25" s="3"/>
    </row>
    <row r="26" spans="1:73" ht="15.75" thickBot="1">
      <c r="A26" s="7">
        <v>24</v>
      </c>
      <c r="B26" s="7"/>
      <c r="C26" s="9" t="s">
        <v>2502</v>
      </c>
      <c r="D26" s="8" t="s">
        <v>2503</v>
      </c>
      <c r="E26" s="8" t="s">
        <v>11712</v>
      </c>
      <c r="F26" s="9" t="s">
        <v>2504</v>
      </c>
      <c r="G26" s="9">
        <v>21</v>
      </c>
      <c r="H26" s="8" t="s">
        <v>2505</v>
      </c>
      <c r="I26" s="8" t="s">
        <v>2505</v>
      </c>
      <c r="J26" s="8" t="s">
        <v>2506</v>
      </c>
      <c r="K26" s="8" t="s">
        <v>2501</v>
      </c>
      <c r="L26" s="9">
        <v>8983313703</v>
      </c>
      <c r="M26" s="9">
        <v>8983313703</v>
      </c>
      <c r="N26" s="9" t="s">
        <v>2507</v>
      </c>
      <c r="O26" s="9">
        <v>709574395879</v>
      </c>
      <c r="P26" s="9" t="s">
        <v>81</v>
      </c>
      <c r="Q26" s="9" t="s">
        <v>595</v>
      </c>
      <c r="R26" s="11">
        <v>42917</v>
      </c>
      <c r="S26" s="9">
        <v>2021</v>
      </c>
      <c r="T26" s="8" t="s">
        <v>2508</v>
      </c>
      <c r="U26" s="9">
        <v>537</v>
      </c>
      <c r="V26" s="12">
        <v>92.6</v>
      </c>
      <c r="W26" s="9">
        <v>2015</v>
      </c>
      <c r="X26" s="9" t="s">
        <v>276</v>
      </c>
      <c r="Y26" s="8" t="s">
        <v>2509</v>
      </c>
      <c r="Z26" s="9">
        <v>475</v>
      </c>
      <c r="AA26" s="12">
        <v>73.08</v>
      </c>
      <c r="AB26" s="9">
        <v>2017</v>
      </c>
      <c r="AC26" s="9" t="s">
        <v>79</v>
      </c>
      <c r="AD26" s="8" t="s">
        <v>81</v>
      </c>
      <c r="AE26" s="8" t="s">
        <v>81</v>
      </c>
      <c r="AF26" s="9" t="s">
        <v>81</v>
      </c>
      <c r="AG26" s="9" t="s">
        <v>81</v>
      </c>
      <c r="AH26" s="9" t="s">
        <v>81</v>
      </c>
      <c r="AI26" s="9" t="s">
        <v>81</v>
      </c>
      <c r="AJ26" s="9" t="s">
        <v>81</v>
      </c>
      <c r="AK26" s="9" t="s">
        <v>81</v>
      </c>
      <c r="AL26" s="9" t="s">
        <v>81</v>
      </c>
      <c r="AM26" s="9">
        <v>0</v>
      </c>
      <c r="AN26" s="13">
        <v>7.56</v>
      </c>
      <c r="AO26" s="13">
        <v>7.96</v>
      </c>
      <c r="AP26" s="13">
        <v>7.08</v>
      </c>
      <c r="AQ26" s="13">
        <v>6.03</v>
      </c>
      <c r="AR26" s="13">
        <v>6.85</v>
      </c>
      <c r="AS26" s="9">
        <v>43.53</v>
      </c>
      <c r="AT26" s="9">
        <v>7.24</v>
      </c>
      <c r="AU26" s="8" t="s">
        <v>82</v>
      </c>
      <c r="AV26" s="9">
        <v>0</v>
      </c>
      <c r="AW26" s="9">
        <v>0</v>
      </c>
      <c r="AX26" s="9" t="s">
        <v>83</v>
      </c>
      <c r="AY26" s="9" t="s">
        <v>83</v>
      </c>
      <c r="AZ26" s="9" t="s">
        <v>83</v>
      </c>
      <c r="BA26" s="9" t="s">
        <v>83</v>
      </c>
      <c r="BB26" s="8" t="s">
        <v>83</v>
      </c>
      <c r="BC26" s="8" t="s">
        <v>84</v>
      </c>
      <c r="BD26" s="8" t="s">
        <v>81</v>
      </c>
      <c r="BE26" s="8" t="s">
        <v>2510</v>
      </c>
      <c r="BF26" s="8" t="s">
        <v>187</v>
      </c>
      <c r="BG26" s="8" t="s">
        <v>2511</v>
      </c>
      <c r="BH26" s="8" t="s">
        <v>88</v>
      </c>
      <c r="BI26" s="8" t="s">
        <v>89</v>
      </c>
      <c r="BJ26" s="8" t="s">
        <v>2512</v>
      </c>
      <c r="BK26" s="8" t="s">
        <v>2513</v>
      </c>
      <c r="BL26" s="8" t="s">
        <v>81</v>
      </c>
      <c r="BM26" s="8" t="s">
        <v>2514</v>
      </c>
      <c r="BN26" s="8" t="s">
        <v>2515</v>
      </c>
      <c r="BO26" s="14" t="s">
        <v>2516</v>
      </c>
      <c r="BP26" s="14" t="s">
        <v>2517</v>
      </c>
      <c r="BQ26" s="14" t="s">
        <v>2518</v>
      </c>
      <c r="BR26" s="14" t="s">
        <v>2519</v>
      </c>
      <c r="BS26" s="8" t="s">
        <v>81</v>
      </c>
      <c r="BT26" s="13">
        <v>8</v>
      </c>
      <c r="BU26" s="3"/>
    </row>
    <row r="27" spans="1:73" ht="15.75" thickBot="1">
      <c r="A27" s="7">
        <v>25</v>
      </c>
      <c r="B27" s="7"/>
      <c r="C27" s="9" t="s">
        <v>7086</v>
      </c>
      <c r="D27" s="8" t="s">
        <v>7087</v>
      </c>
      <c r="E27" s="8" t="s">
        <v>11712</v>
      </c>
      <c r="F27" s="10">
        <v>36224</v>
      </c>
      <c r="G27" s="9">
        <v>21</v>
      </c>
      <c r="H27" s="8" t="s">
        <v>7088</v>
      </c>
      <c r="I27" s="8" t="s">
        <v>591</v>
      </c>
      <c r="J27" s="8" t="s">
        <v>7089</v>
      </c>
      <c r="K27" s="8" t="s">
        <v>7085</v>
      </c>
      <c r="L27" s="9">
        <v>9702257233</v>
      </c>
      <c r="M27" s="9">
        <v>9326916634</v>
      </c>
      <c r="N27" s="9" t="s">
        <v>7090</v>
      </c>
      <c r="O27" s="9" t="s">
        <v>7091</v>
      </c>
      <c r="P27" s="9" t="s">
        <v>81</v>
      </c>
      <c r="Q27" s="9" t="s">
        <v>595</v>
      </c>
      <c r="R27" s="11">
        <v>42917</v>
      </c>
      <c r="S27" s="9">
        <v>2021</v>
      </c>
      <c r="T27" s="8" t="s">
        <v>7092</v>
      </c>
      <c r="U27" s="9">
        <v>450</v>
      </c>
      <c r="V27" s="12">
        <v>90</v>
      </c>
      <c r="W27" s="9">
        <v>2015</v>
      </c>
      <c r="X27" s="9" t="s">
        <v>79</v>
      </c>
      <c r="Y27" s="8" t="s">
        <v>7093</v>
      </c>
      <c r="Z27" s="9">
        <v>499</v>
      </c>
      <c r="AA27" s="12">
        <v>76.77</v>
      </c>
      <c r="AB27" s="9">
        <v>2017</v>
      </c>
      <c r="AC27" s="9" t="s">
        <v>79</v>
      </c>
      <c r="AD27" s="8" t="s">
        <v>81</v>
      </c>
      <c r="AE27" s="8" t="s">
        <v>81</v>
      </c>
      <c r="AF27" s="9" t="s">
        <v>81</v>
      </c>
      <c r="AG27" s="9" t="s">
        <v>81</v>
      </c>
      <c r="AH27" s="9" t="s">
        <v>81</v>
      </c>
      <c r="AI27" s="9" t="s">
        <v>81</v>
      </c>
      <c r="AJ27" s="9" t="s">
        <v>81</v>
      </c>
      <c r="AK27" s="9" t="s">
        <v>81</v>
      </c>
      <c r="AL27" s="9" t="s">
        <v>81</v>
      </c>
      <c r="AM27" s="9">
        <v>0</v>
      </c>
      <c r="AN27" s="13">
        <v>8.1999999999999993</v>
      </c>
      <c r="AO27" s="13">
        <v>7.81</v>
      </c>
      <c r="AP27" s="13">
        <v>7</v>
      </c>
      <c r="AQ27" s="13">
        <v>5.9</v>
      </c>
      <c r="AR27" s="13">
        <v>6.89</v>
      </c>
      <c r="AS27" s="9">
        <v>43.46</v>
      </c>
      <c r="AT27" s="9">
        <v>7.24</v>
      </c>
      <c r="AU27" s="8" t="s">
        <v>82</v>
      </c>
      <c r="AV27" s="9">
        <v>0</v>
      </c>
      <c r="AW27" s="9">
        <v>0</v>
      </c>
      <c r="AX27" s="9" t="s">
        <v>83</v>
      </c>
      <c r="AY27" s="9" t="s">
        <v>83</v>
      </c>
      <c r="AZ27" s="9" t="s">
        <v>83</v>
      </c>
      <c r="BA27" s="9" t="s">
        <v>83</v>
      </c>
      <c r="BB27" s="8" t="s">
        <v>83</v>
      </c>
      <c r="BC27" s="8" t="s">
        <v>84</v>
      </c>
      <c r="BD27" s="8" t="s">
        <v>81</v>
      </c>
      <c r="BE27" s="8" t="s">
        <v>7094</v>
      </c>
      <c r="BF27" s="8" t="s">
        <v>379</v>
      </c>
      <c r="BG27" s="8" t="s">
        <v>7095</v>
      </c>
      <c r="BH27" s="8" t="s">
        <v>2668</v>
      </c>
      <c r="BI27" s="8" t="s">
        <v>89</v>
      </c>
      <c r="BJ27" s="8" t="s">
        <v>7096</v>
      </c>
      <c r="BK27" s="8" t="s">
        <v>7097</v>
      </c>
      <c r="BL27" s="8" t="s">
        <v>7098</v>
      </c>
      <c r="BM27" s="8" t="s">
        <v>1009</v>
      </c>
      <c r="BN27" s="8" t="s">
        <v>7099</v>
      </c>
      <c r="BO27" s="14" t="s">
        <v>7100</v>
      </c>
      <c r="BP27" s="14" t="s">
        <v>7101</v>
      </c>
      <c r="BQ27" s="14" t="s">
        <v>7102</v>
      </c>
      <c r="BR27" s="14" t="s">
        <v>7103</v>
      </c>
      <c r="BS27" s="8" t="s">
        <v>81</v>
      </c>
      <c r="BT27" s="13">
        <v>7.6</v>
      </c>
      <c r="BU27" s="3"/>
    </row>
    <row r="28" spans="1:73" ht="15.75" thickBot="1">
      <c r="A28" s="7">
        <v>26</v>
      </c>
      <c r="B28" s="7"/>
      <c r="C28" s="9" t="s">
        <v>2311</v>
      </c>
      <c r="D28" s="8" t="s">
        <v>2312</v>
      </c>
      <c r="E28" s="8" t="s">
        <v>11712</v>
      </c>
      <c r="F28" s="9" t="s">
        <v>2313</v>
      </c>
      <c r="G28" s="9">
        <v>21</v>
      </c>
      <c r="H28" s="8" t="s">
        <v>2314</v>
      </c>
      <c r="I28" s="8" t="s">
        <v>1825</v>
      </c>
      <c r="J28" s="8" t="s">
        <v>2315</v>
      </c>
      <c r="K28" s="8" t="s">
        <v>2310</v>
      </c>
      <c r="L28" s="9">
        <v>9819347726</v>
      </c>
      <c r="M28" s="9">
        <v>8879058034</v>
      </c>
      <c r="N28" s="9" t="s">
        <v>2316</v>
      </c>
      <c r="O28" s="9" t="s">
        <v>2317</v>
      </c>
      <c r="P28" s="9" t="s">
        <v>134</v>
      </c>
      <c r="Q28" s="9" t="s">
        <v>595</v>
      </c>
      <c r="R28" s="11">
        <v>42917</v>
      </c>
      <c r="S28" s="9">
        <v>2021</v>
      </c>
      <c r="T28" s="8" t="s">
        <v>2318</v>
      </c>
      <c r="U28" s="9">
        <v>465</v>
      </c>
      <c r="V28" s="12">
        <v>93</v>
      </c>
      <c r="W28" s="9">
        <v>2015</v>
      </c>
      <c r="X28" s="9" t="s">
        <v>79</v>
      </c>
      <c r="Y28" s="8" t="s">
        <v>2319</v>
      </c>
      <c r="Z28" s="9">
        <v>503</v>
      </c>
      <c r="AA28" s="12">
        <v>77.38</v>
      </c>
      <c r="AB28" s="9">
        <v>2017</v>
      </c>
      <c r="AC28" s="9" t="s">
        <v>79</v>
      </c>
      <c r="AD28" s="8" t="s">
        <v>81</v>
      </c>
      <c r="AE28" s="8" t="s">
        <v>81</v>
      </c>
      <c r="AF28" s="9" t="s">
        <v>81</v>
      </c>
      <c r="AG28" s="9" t="s">
        <v>81</v>
      </c>
      <c r="AH28" s="9" t="s">
        <v>81</v>
      </c>
      <c r="AI28" s="9" t="s">
        <v>81</v>
      </c>
      <c r="AJ28" s="9" t="s">
        <v>81</v>
      </c>
      <c r="AK28" s="9" t="s">
        <v>81</v>
      </c>
      <c r="AL28" s="9" t="s">
        <v>81</v>
      </c>
      <c r="AM28" s="9">
        <v>0</v>
      </c>
      <c r="AN28" s="13">
        <v>8.17</v>
      </c>
      <c r="AO28" s="13">
        <v>7.85</v>
      </c>
      <c r="AP28" s="13">
        <v>8.08</v>
      </c>
      <c r="AQ28" s="13">
        <v>5.59</v>
      </c>
      <c r="AR28" s="13">
        <v>6.4</v>
      </c>
      <c r="AS28" s="9">
        <v>36.090000000000003</v>
      </c>
      <c r="AT28" s="9">
        <v>7.218</v>
      </c>
      <c r="AU28" s="8" t="s">
        <v>138</v>
      </c>
      <c r="AV28" s="9">
        <v>0</v>
      </c>
      <c r="AW28" s="9">
        <v>0</v>
      </c>
      <c r="AX28" s="9" t="s">
        <v>255</v>
      </c>
      <c r="AY28" s="9" t="s">
        <v>83</v>
      </c>
      <c r="AZ28" s="9" t="s">
        <v>83</v>
      </c>
      <c r="BA28" s="9" t="s">
        <v>83</v>
      </c>
      <c r="BB28" s="8" t="s">
        <v>83</v>
      </c>
      <c r="BC28" s="8" t="s">
        <v>84</v>
      </c>
      <c r="BD28" s="8" t="s">
        <v>81</v>
      </c>
      <c r="BE28" s="8" t="s">
        <v>2320</v>
      </c>
      <c r="BF28" s="8" t="s">
        <v>187</v>
      </c>
      <c r="BG28" s="8" t="s">
        <v>2321</v>
      </c>
      <c r="BH28" s="8" t="s">
        <v>118</v>
      </c>
      <c r="BI28" s="8" t="s">
        <v>89</v>
      </c>
      <c r="BJ28" s="8" t="s">
        <v>2322</v>
      </c>
      <c r="BK28" s="8" t="s">
        <v>2323</v>
      </c>
      <c r="BL28" s="8" t="s">
        <v>2324</v>
      </c>
      <c r="BM28" s="8" t="s">
        <v>2325</v>
      </c>
      <c r="BN28" s="8" t="s">
        <v>497</v>
      </c>
      <c r="BO28" s="14" t="s">
        <v>2326</v>
      </c>
      <c r="BP28" s="14" t="s">
        <v>2327</v>
      </c>
      <c r="BQ28" s="14" t="s">
        <v>2328</v>
      </c>
      <c r="BR28" s="14" t="s">
        <v>2329</v>
      </c>
      <c r="BS28" s="8" t="s">
        <v>81</v>
      </c>
      <c r="BT28" s="8"/>
      <c r="BU28" s="3"/>
    </row>
    <row r="29" spans="1:73" ht="15.75" thickBot="1">
      <c r="A29" s="7">
        <v>27</v>
      </c>
      <c r="B29" s="7"/>
      <c r="C29" s="9" t="s">
        <v>10723</v>
      </c>
      <c r="D29" s="8" t="s">
        <v>10724</v>
      </c>
      <c r="E29" s="8" t="s">
        <v>11712</v>
      </c>
      <c r="F29" s="9" t="s">
        <v>6618</v>
      </c>
      <c r="G29" s="9">
        <v>21</v>
      </c>
      <c r="H29" s="8" t="s">
        <v>10725</v>
      </c>
      <c r="I29" s="8" t="s">
        <v>73</v>
      </c>
      <c r="J29" s="8" t="s">
        <v>10726</v>
      </c>
      <c r="K29" s="8" t="s">
        <v>10722</v>
      </c>
      <c r="L29" s="9">
        <v>9987772135</v>
      </c>
      <c r="M29" s="9">
        <v>9987772135</v>
      </c>
      <c r="N29" s="9" t="s">
        <v>10727</v>
      </c>
      <c r="O29" s="9">
        <v>560449407361</v>
      </c>
      <c r="P29" s="9" t="s">
        <v>10728</v>
      </c>
      <c r="Q29" s="9" t="s">
        <v>595</v>
      </c>
      <c r="R29" s="11">
        <v>42917</v>
      </c>
      <c r="S29" s="9">
        <v>2021</v>
      </c>
      <c r="T29" s="8" t="s">
        <v>10729</v>
      </c>
      <c r="U29" s="9">
        <v>449</v>
      </c>
      <c r="V29" s="12">
        <v>89.8</v>
      </c>
      <c r="W29" s="9">
        <v>2014</v>
      </c>
      <c r="X29" s="9" t="s">
        <v>79</v>
      </c>
      <c r="Y29" s="8" t="s">
        <v>10730</v>
      </c>
      <c r="Z29" s="9">
        <v>496</v>
      </c>
      <c r="AA29" s="12">
        <v>76.31</v>
      </c>
      <c r="AB29" s="9">
        <v>2016</v>
      </c>
      <c r="AC29" s="9" t="s">
        <v>79</v>
      </c>
      <c r="AD29" s="8" t="s">
        <v>81</v>
      </c>
      <c r="AE29" s="8" t="s">
        <v>81</v>
      </c>
      <c r="AF29" s="9" t="s">
        <v>81</v>
      </c>
      <c r="AG29" s="9" t="s">
        <v>81</v>
      </c>
      <c r="AH29" s="9" t="s">
        <v>81</v>
      </c>
      <c r="AI29" s="9" t="s">
        <v>81</v>
      </c>
      <c r="AJ29" s="9" t="s">
        <v>81</v>
      </c>
      <c r="AK29" s="9" t="s">
        <v>81</v>
      </c>
      <c r="AL29" s="9" t="s">
        <v>81</v>
      </c>
      <c r="AM29" s="9">
        <v>0</v>
      </c>
      <c r="AN29" s="13">
        <v>8</v>
      </c>
      <c r="AO29" s="13">
        <v>6.24</v>
      </c>
      <c r="AP29" s="13">
        <v>7.08</v>
      </c>
      <c r="AQ29" s="13">
        <v>6.86</v>
      </c>
      <c r="AR29" s="13">
        <v>7.67</v>
      </c>
      <c r="AS29" s="9">
        <v>35.85</v>
      </c>
      <c r="AT29" s="9">
        <v>7.17</v>
      </c>
      <c r="AU29" s="8" t="s">
        <v>138</v>
      </c>
      <c r="AV29" s="9">
        <v>0</v>
      </c>
      <c r="AW29" s="9">
        <v>0</v>
      </c>
      <c r="AX29" s="9" t="s">
        <v>255</v>
      </c>
      <c r="AY29" s="9" t="s">
        <v>230</v>
      </c>
      <c r="AZ29" s="9" t="s">
        <v>83</v>
      </c>
      <c r="BA29" s="9" t="s">
        <v>83</v>
      </c>
      <c r="BB29" s="8" t="s">
        <v>83</v>
      </c>
      <c r="BC29" s="8" t="s">
        <v>84</v>
      </c>
      <c r="BD29" s="8" t="s">
        <v>81</v>
      </c>
      <c r="BE29" s="8" t="s">
        <v>10731</v>
      </c>
      <c r="BF29" s="8" t="s">
        <v>10732</v>
      </c>
      <c r="BG29" s="8" t="s">
        <v>10733</v>
      </c>
      <c r="BH29" s="8" t="s">
        <v>2172</v>
      </c>
      <c r="BI29" s="8" t="s">
        <v>89</v>
      </c>
      <c r="BJ29" s="8" t="s">
        <v>10734</v>
      </c>
      <c r="BK29" s="8" t="s">
        <v>10735</v>
      </c>
      <c r="BL29" s="8" t="s">
        <v>10736</v>
      </c>
      <c r="BM29" s="8" t="s">
        <v>10737</v>
      </c>
      <c r="BN29" s="8" t="s">
        <v>10738</v>
      </c>
      <c r="BO29" s="14" t="s">
        <v>10739</v>
      </c>
      <c r="BP29" s="14" t="s">
        <v>10740</v>
      </c>
      <c r="BQ29" s="14" t="s">
        <v>10741</v>
      </c>
      <c r="BR29" s="14" t="s">
        <v>10742</v>
      </c>
      <c r="BS29" s="8" t="s">
        <v>81</v>
      </c>
      <c r="BT29" s="8"/>
      <c r="BU29" s="3"/>
    </row>
    <row r="30" spans="1:73" ht="15.75" thickBot="1">
      <c r="A30" s="7">
        <v>28</v>
      </c>
      <c r="B30" s="7"/>
      <c r="C30" s="9" t="s">
        <v>974</v>
      </c>
      <c r="D30" s="8" t="s">
        <v>975</v>
      </c>
      <c r="E30" s="8" t="s">
        <v>11712</v>
      </c>
      <c r="F30" s="9" t="s">
        <v>976</v>
      </c>
      <c r="G30" s="9">
        <v>20</v>
      </c>
      <c r="H30" s="8" t="s">
        <v>977</v>
      </c>
      <c r="I30" s="8" t="s">
        <v>73</v>
      </c>
      <c r="J30" s="8" t="s">
        <v>978</v>
      </c>
      <c r="K30" s="8" t="s">
        <v>973</v>
      </c>
      <c r="L30" s="9">
        <v>2224026447</v>
      </c>
      <c r="M30" s="9">
        <v>7045259048</v>
      </c>
      <c r="N30" s="9" t="s">
        <v>979</v>
      </c>
      <c r="O30" s="9">
        <v>520069114831</v>
      </c>
      <c r="P30" s="9" t="s">
        <v>134</v>
      </c>
      <c r="Q30" s="9" t="s">
        <v>595</v>
      </c>
      <c r="R30" s="11">
        <v>42917</v>
      </c>
      <c r="S30" s="9">
        <v>2021</v>
      </c>
      <c r="T30" s="8" t="s">
        <v>980</v>
      </c>
      <c r="U30" s="9">
        <v>389</v>
      </c>
      <c r="V30" s="12">
        <v>77.8</v>
      </c>
      <c r="W30" s="9">
        <v>2015</v>
      </c>
      <c r="X30" s="9" t="s">
        <v>276</v>
      </c>
      <c r="Y30" s="8" t="s">
        <v>980</v>
      </c>
      <c r="Z30" s="9">
        <v>385</v>
      </c>
      <c r="AA30" s="12">
        <v>77</v>
      </c>
      <c r="AB30" s="9">
        <v>2017</v>
      </c>
      <c r="AC30" s="9" t="s">
        <v>276</v>
      </c>
      <c r="AD30" s="8" t="s">
        <v>81</v>
      </c>
      <c r="AE30" s="8" t="s">
        <v>81</v>
      </c>
      <c r="AF30" s="9" t="s">
        <v>81</v>
      </c>
      <c r="AG30" s="9" t="s">
        <v>81</v>
      </c>
      <c r="AH30" s="9" t="s">
        <v>81</v>
      </c>
      <c r="AI30" s="9" t="s">
        <v>81</v>
      </c>
      <c r="AJ30" s="9" t="s">
        <v>81</v>
      </c>
      <c r="AK30" s="9" t="s">
        <v>81</v>
      </c>
      <c r="AL30" s="9" t="s">
        <v>81</v>
      </c>
      <c r="AM30" s="9">
        <v>0</v>
      </c>
      <c r="AN30" s="13">
        <v>6.61</v>
      </c>
      <c r="AO30" s="13">
        <v>6.98</v>
      </c>
      <c r="AP30" s="13">
        <v>7.08</v>
      </c>
      <c r="AQ30" s="13">
        <v>6.83</v>
      </c>
      <c r="AR30" s="13">
        <v>6.81</v>
      </c>
      <c r="AS30" s="9">
        <v>42.27</v>
      </c>
      <c r="AT30" s="9">
        <v>7.0449999999999999</v>
      </c>
      <c r="AU30" s="8" t="s">
        <v>82</v>
      </c>
      <c r="AV30" s="9">
        <v>0</v>
      </c>
      <c r="AW30" s="9">
        <v>1</v>
      </c>
      <c r="AX30" s="9" t="s">
        <v>83</v>
      </c>
      <c r="AY30" s="9" t="s">
        <v>83</v>
      </c>
      <c r="AZ30" s="9" t="s">
        <v>83</v>
      </c>
      <c r="BA30" s="9" t="s">
        <v>83</v>
      </c>
      <c r="BB30" s="8" t="s">
        <v>83</v>
      </c>
      <c r="BC30" s="8" t="s">
        <v>84</v>
      </c>
      <c r="BD30" s="8" t="s">
        <v>81</v>
      </c>
      <c r="BE30" s="8" t="s">
        <v>981</v>
      </c>
      <c r="BF30" s="8" t="s">
        <v>982</v>
      </c>
      <c r="BG30" s="8" t="s">
        <v>983</v>
      </c>
      <c r="BH30" s="8" t="s">
        <v>984</v>
      </c>
      <c r="BI30" s="8" t="s">
        <v>89</v>
      </c>
      <c r="BJ30" s="8" t="s">
        <v>985</v>
      </c>
      <c r="BK30" s="8" t="s">
        <v>986</v>
      </c>
      <c r="BL30" s="8" t="s">
        <v>987</v>
      </c>
      <c r="BM30" s="8" t="s">
        <v>538</v>
      </c>
      <c r="BN30" s="8" t="s">
        <v>988</v>
      </c>
      <c r="BO30" s="14" t="s">
        <v>989</v>
      </c>
      <c r="BP30" s="14" t="s">
        <v>990</v>
      </c>
      <c r="BQ30" s="14" t="s">
        <v>991</v>
      </c>
      <c r="BR30" s="14" t="s">
        <v>992</v>
      </c>
      <c r="BS30" s="8" t="s">
        <v>81</v>
      </c>
      <c r="BT30" s="13">
        <v>7.96</v>
      </c>
      <c r="BU30" s="3"/>
    </row>
    <row r="31" spans="1:73" ht="15.75" thickBot="1">
      <c r="A31" s="7">
        <v>29</v>
      </c>
      <c r="B31" s="7"/>
      <c r="C31" s="9" t="s">
        <v>1940</v>
      </c>
      <c r="D31" s="8" t="s">
        <v>1941</v>
      </c>
      <c r="E31" s="8" t="s">
        <v>11712</v>
      </c>
      <c r="F31" s="10">
        <v>36163</v>
      </c>
      <c r="G31" s="9">
        <v>21</v>
      </c>
      <c r="H31" s="8" t="s">
        <v>1942</v>
      </c>
      <c r="I31" s="8" t="s">
        <v>73</v>
      </c>
      <c r="J31" s="8" t="s">
        <v>1943</v>
      </c>
      <c r="K31" s="8" t="s">
        <v>1939</v>
      </c>
      <c r="L31" s="9">
        <v>9819296663</v>
      </c>
      <c r="M31" s="9">
        <v>9152687220</v>
      </c>
      <c r="N31" s="9" t="s">
        <v>1944</v>
      </c>
      <c r="O31" s="9">
        <v>598602480913</v>
      </c>
      <c r="P31" s="9" t="s">
        <v>134</v>
      </c>
      <c r="Q31" s="9" t="s">
        <v>595</v>
      </c>
      <c r="R31" s="11">
        <v>42917</v>
      </c>
      <c r="S31" s="9">
        <v>2021</v>
      </c>
      <c r="T31" s="8" t="s">
        <v>1945</v>
      </c>
      <c r="U31" s="9">
        <v>456</v>
      </c>
      <c r="V31" s="12">
        <v>91.2</v>
      </c>
      <c r="W31" s="9">
        <v>2015</v>
      </c>
      <c r="X31" s="9" t="s">
        <v>79</v>
      </c>
      <c r="Y31" s="8" t="s">
        <v>1946</v>
      </c>
      <c r="Z31" s="9">
        <v>406</v>
      </c>
      <c r="AA31" s="12">
        <v>62.46</v>
      </c>
      <c r="AB31" s="9">
        <v>2017</v>
      </c>
      <c r="AC31" s="9" t="s">
        <v>79</v>
      </c>
      <c r="AD31" s="8" t="s">
        <v>81</v>
      </c>
      <c r="AE31" s="8" t="s">
        <v>81</v>
      </c>
      <c r="AF31" s="9" t="s">
        <v>81</v>
      </c>
      <c r="AG31" s="9" t="s">
        <v>81</v>
      </c>
      <c r="AH31" s="9" t="s">
        <v>81</v>
      </c>
      <c r="AI31" s="9" t="s">
        <v>81</v>
      </c>
      <c r="AJ31" s="9" t="s">
        <v>81</v>
      </c>
      <c r="AK31" s="9" t="s">
        <v>81</v>
      </c>
      <c r="AL31" s="9" t="s">
        <v>81</v>
      </c>
      <c r="AM31" s="9">
        <v>0</v>
      </c>
      <c r="AN31" s="13">
        <v>6.31</v>
      </c>
      <c r="AO31" s="13">
        <v>7.06</v>
      </c>
      <c r="AP31" s="13">
        <v>6.67</v>
      </c>
      <c r="AQ31" s="13">
        <v>7.31</v>
      </c>
      <c r="AR31" s="13">
        <v>7.64</v>
      </c>
      <c r="AS31" s="9">
        <v>34.99</v>
      </c>
      <c r="AT31" s="9">
        <v>6.99</v>
      </c>
      <c r="AU31" s="8" t="s">
        <v>138</v>
      </c>
      <c r="AV31" s="9">
        <v>0</v>
      </c>
      <c r="AW31" s="9">
        <v>0</v>
      </c>
      <c r="AX31" s="9" t="s">
        <v>83</v>
      </c>
      <c r="AY31" s="9" t="s">
        <v>83</v>
      </c>
      <c r="AZ31" s="9" t="s">
        <v>83</v>
      </c>
      <c r="BA31" s="9" t="s">
        <v>83</v>
      </c>
      <c r="BB31" s="8" t="s">
        <v>83</v>
      </c>
      <c r="BC31" s="8" t="s">
        <v>84</v>
      </c>
      <c r="BD31" s="8" t="s">
        <v>81</v>
      </c>
      <c r="BE31" s="8" t="s">
        <v>1947</v>
      </c>
      <c r="BF31" s="8" t="s">
        <v>86</v>
      </c>
      <c r="BG31" s="8" t="s">
        <v>1948</v>
      </c>
      <c r="BH31" s="8" t="s">
        <v>601</v>
      </c>
      <c r="BI31" s="8" t="s">
        <v>89</v>
      </c>
      <c r="BJ31" s="8" t="s">
        <v>1949</v>
      </c>
      <c r="BK31" s="8" t="s">
        <v>1950</v>
      </c>
      <c r="BL31" s="8" t="s">
        <v>1951</v>
      </c>
      <c r="BM31" s="8" t="s">
        <v>1952</v>
      </c>
      <c r="BN31" s="8" t="s">
        <v>1953</v>
      </c>
      <c r="BO31" s="14" t="s">
        <v>1954</v>
      </c>
      <c r="BP31" s="14" t="s">
        <v>1955</v>
      </c>
      <c r="BQ31" s="14" t="s">
        <v>1956</v>
      </c>
      <c r="BR31" s="14" t="s">
        <v>1957</v>
      </c>
      <c r="BS31" s="8" t="s">
        <v>1958</v>
      </c>
      <c r="BT31" s="8"/>
      <c r="BU31" s="3"/>
    </row>
    <row r="32" spans="1:73">
      <c r="A32" s="7">
        <v>30</v>
      </c>
      <c r="B32" s="7"/>
      <c r="C32" s="9" t="s">
        <v>587</v>
      </c>
      <c r="D32" s="8" t="s">
        <v>588</v>
      </c>
      <c r="E32" s="8" t="s">
        <v>11712</v>
      </c>
      <c r="F32" s="9" t="s">
        <v>589</v>
      </c>
      <c r="G32" s="9">
        <v>21</v>
      </c>
      <c r="H32" s="8" t="s">
        <v>590</v>
      </c>
      <c r="I32" s="8" t="s">
        <v>591</v>
      </c>
      <c r="J32" s="8" t="s">
        <v>592</v>
      </c>
      <c r="K32" s="8" t="s">
        <v>586</v>
      </c>
      <c r="L32" s="9">
        <v>9870482836</v>
      </c>
      <c r="M32" s="9">
        <v>8369619241</v>
      </c>
      <c r="N32" s="9" t="s">
        <v>593</v>
      </c>
      <c r="O32" s="9">
        <v>415697095942</v>
      </c>
      <c r="P32" s="9" t="s">
        <v>594</v>
      </c>
      <c r="Q32" s="9" t="s">
        <v>595</v>
      </c>
      <c r="R32" s="11">
        <v>42917</v>
      </c>
      <c r="S32" s="9">
        <v>2021</v>
      </c>
      <c r="T32" s="8" t="s">
        <v>596</v>
      </c>
      <c r="U32" s="9">
        <v>447</v>
      </c>
      <c r="V32" s="12">
        <v>89.4</v>
      </c>
      <c r="W32" s="9">
        <v>2015</v>
      </c>
      <c r="X32" s="9" t="s">
        <v>79</v>
      </c>
      <c r="Y32" s="8" t="s">
        <v>597</v>
      </c>
      <c r="Z32" s="9">
        <v>501</v>
      </c>
      <c r="AA32" s="12">
        <v>77.08</v>
      </c>
      <c r="AB32" s="9">
        <v>2017</v>
      </c>
      <c r="AC32" s="9" t="s">
        <v>79</v>
      </c>
      <c r="AD32" s="8" t="s">
        <v>245</v>
      </c>
      <c r="AE32" s="8" t="s">
        <v>245</v>
      </c>
      <c r="AF32" s="9" t="s">
        <v>245</v>
      </c>
      <c r="AG32" s="9" t="s">
        <v>245</v>
      </c>
      <c r="AH32" s="9" t="s">
        <v>245</v>
      </c>
      <c r="AI32" s="9" t="s">
        <v>81</v>
      </c>
      <c r="AJ32" s="9" t="s">
        <v>81</v>
      </c>
      <c r="AK32" s="9" t="s">
        <v>81</v>
      </c>
      <c r="AL32" s="9" t="s">
        <v>245</v>
      </c>
      <c r="AM32" s="9">
        <v>0</v>
      </c>
      <c r="AN32" s="13">
        <v>6.74</v>
      </c>
      <c r="AO32" s="13">
        <v>6.33</v>
      </c>
      <c r="AP32" s="13">
        <v>7.15</v>
      </c>
      <c r="AQ32" s="13">
        <v>7</v>
      </c>
      <c r="AR32" s="13">
        <v>6.67</v>
      </c>
      <c r="AS32" s="9">
        <v>33.89</v>
      </c>
      <c r="AT32" s="9">
        <v>6.77</v>
      </c>
      <c r="AU32" s="8" t="s">
        <v>138</v>
      </c>
      <c r="AV32" s="9">
        <v>0</v>
      </c>
      <c r="AW32" s="9">
        <v>0</v>
      </c>
      <c r="AX32" s="9" t="s">
        <v>83</v>
      </c>
      <c r="AY32" s="9" t="s">
        <v>83</v>
      </c>
      <c r="AZ32" s="9" t="s">
        <v>83</v>
      </c>
      <c r="BA32" s="9" t="s">
        <v>83</v>
      </c>
      <c r="BB32" s="8" t="s">
        <v>83</v>
      </c>
      <c r="BC32" s="8" t="s">
        <v>84</v>
      </c>
      <c r="BD32" s="8" t="s">
        <v>245</v>
      </c>
      <c r="BE32" s="8" t="s">
        <v>598</v>
      </c>
      <c r="BF32" s="8" t="s">
        <v>599</v>
      </c>
      <c r="BG32" s="8" t="s">
        <v>600</v>
      </c>
      <c r="BH32" s="8" t="s">
        <v>601</v>
      </c>
      <c r="BI32" s="8" t="s">
        <v>89</v>
      </c>
      <c r="BJ32" s="8" t="s">
        <v>245</v>
      </c>
      <c r="BK32" s="8" t="s">
        <v>602</v>
      </c>
      <c r="BL32" s="8" t="s">
        <v>603</v>
      </c>
      <c r="BM32" s="8" t="s">
        <v>604</v>
      </c>
      <c r="BN32" s="8" t="s">
        <v>605</v>
      </c>
      <c r="BO32" s="14" t="s">
        <v>606</v>
      </c>
      <c r="BP32" s="14" t="s">
        <v>607</v>
      </c>
      <c r="BQ32" s="14" t="s">
        <v>608</v>
      </c>
      <c r="BR32" s="14" t="s">
        <v>609</v>
      </c>
      <c r="BS32" s="8" t="s">
        <v>81</v>
      </c>
      <c r="BT32" s="8"/>
      <c r="BU32" s="334"/>
    </row>
    <row r="33" spans="1:73">
      <c r="A33" s="7">
        <v>31</v>
      </c>
      <c r="B33" s="7"/>
      <c r="C33" s="9" t="s">
        <v>1784</v>
      </c>
      <c r="D33" s="8" t="s">
        <v>1785</v>
      </c>
      <c r="E33" s="8" t="s">
        <v>11712</v>
      </c>
      <c r="F33" s="9" t="s">
        <v>1786</v>
      </c>
      <c r="G33" s="9">
        <v>21</v>
      </c>
      <c r="H33" s="8" t="s">
        <v>1787</v>
      </c>
      <c r="I33" s="8" t="s">
        <v>591</v>
      </c>
      <c r="J33" s="8" t="s">
        <v>1788</v>
      </c>
      <c r="K33" s="8" t="s">
        <v>1783</v>
      </c>
      <c r="L33" s="9">
        <v>24459017</v>
      </c>
      <c r="M33" s="9">
        <v>7738118150</v>
      </c>
      <c r="N33" s="9" t="s">
        <v>1789</v>
      </c>
      <c r="O33" s="9">
        <v>719995089939</v>
      </c>
      <c r="P33" s="9" t="s">
        <v>1790</v>
      </c>
      <c r="Q33" s="9" t="s">
        <v>595</v>
      </c>
      <c r="R33" s="11">
        <v>42917</v>
      </c>
      <c r="S33" s="9">
        <v>2021</v>
      </c>
      <c r="T33" s="8" t="s">
        <v>1791</v>
      </c>
      <c r="U33" s="9">
        <v>459</v>
      </c>
      <c r="V33" s="12">
        <v>91.8</v>
      </c>
      <c r="W33" s="9">
        <v>2015</v>
      </c>
      <c r="X33" s="9" t="s">
        <v>79</v>
      </c>
      <c r="Y33" s="8" t="s">
        <v>1464</v>
      </c>
      <c r="Z33" s="9">
        <v>479</v>
      </c>
      <c r="AA33" s="12">
        <v>73.69</v>
      </c>
      <c r="AB33" s="9">
        <v>2017</v>
      </c>
      <c r="AC33" s="9" t="s">
        <v>79</v>
      </c>
      <c r="AD33" s="8" t="s">
        <v>81</v>
      </c>
      <c r="AE33" s="8" t="s">
        <v>81</v>
      </c>
      <c r="AF33" s="9" t="s">
        <v>81</v>
      </c>
      <c r="AG33" s="9" t="s">
        <v>81</v>
      </c>
      <c r="AH33" s="9" t="s">
        <v>81</v>
      </c>
      <c r="AI33" s="9" t="s">
        <v>81</v>
      </c>
      <c r="AJ33" s="9" t="s">
        <v>81</v>
      </c>
      <c r="AK33" s="9" t="s">
        <v>81</v>
      </c>
      <c r="AL33" s="9" t="s">
        <v>81</v>
      </c>
      <c r="AM33" s="9">
        <v>0</v>
      </c>
      <c r="AN33" s="13">
        <v>6.56</v>
      </c>
      <c r="AO33" s="13">
        <v>6.31</v>
      </c>
      <c r="AP33" s="13">
        <v>7.07</v>
      </c>
      <c r="AQ33" s="13">
        <v>6.86</v>
      </c>
      <c r="AR33" s="13">
        <v>6.74</v>
      </c>
      <c r="AS33" s="9">
        <v>33.54</v>
      </c>
      <c r="AT33" s="9">
        <v>6.7080000000000002</v>
      </c>
      <c r="AU33" s="8" t="s">
        <v>138</v>
      </c>
      <c r="AV33" s="9">
        <v>0</v>
      </c>
      <c r="AW33" s="9">
        <v>0</v>
      </c>
      <c r="AX33" s="9" t="s">
        <v>83</v>
      </c>
      <c r="AY33" s="9" t="s">
        <v>83</v>
      </c>
      <c r="AZ33" s="9" t="s">
        <v>83</v>
      </c>
      <c r="BA33" s="9" t="s">
        <v>83</v>
      </c>
      <c r="BB33" s="8" t="s">
        <v>83</v>
      </c>
      <c r="BC33" s="8" t="s">
        <v>84</v>
      </c>
      <c r="BD33" s="8" t="s">
        <v>81</v>
      </c>
      <c r="BE33" s="8" t="s">
        <v>1792</v>
      </c>
      <c r="BF33" s="8" t="s">
        <v>1793</v>
      </c>
      <c r="BG33" s="8" t="s">
        <v>1794</v>
      </c>
      <c r="BH33" s="8" t="s">
        <v>86</v>
      </c>
      <c r="BI33" s="8" t="s">
        <v>89</v>
      </c>
      <c r="BJ33" s="8" t="s">
        <v>1795</v>
      </c>
      <c r="BK33" s="8" t="s">
        <v>1796</v>
      </c>
      <c r="BL33" s="8" t="s">
        <v>1797</v>
      </c>
      <c r="BM33" s="8" t="s">
        <v>1798</v>
      </c>
      <c r="BN33" s="8" t="s">
        <v>1799</v>
      </c>
      <c r="BO33" s="14" t="s">
        <v>1800</v>
      </c>
      <c r="BP33" s="14" t="s">
        <v>1801</v>
      </c>
      <c r="BQ33" s="14" t="s">
        <v>1802</v>
      </c>
      <c r="BR33" s="14" t="s">
        <v>1803</v>
      </c>
      <c r="BS33" s="8" t="s">
        <v>81</v>
      </c>
      <c r="BT33" s="8"/>
      <c r="BU33" s="56"/>
    </row>
    <row r="34" spans="1:73">
      <c r="A34" s="7">
        <v>32</v>
      </c>
      <c r="B34" s="7"/>
      <c r="C34" s="9" t="s">
        <v>10208</v>
      </c>
      <c r="D34" s="8" t="s">
        <v>10209</v>
      </c>
      <c r="E34" s="8" t="s">
        <v>11712</v>
      </c>
      <c r="F34" s="10">
        <v>36202</v>
      </c>
      <c r="G34" s="9">
        <v>20</v>
      </c>
      <c r="H34" s="8" t="s">
        <v>10210</v>
      </c>
      <c r="I34" s="8" t="s">
        <v>73</v>
      </c>
      <c r="J34" s="8" t="s">
        <v>10211</v>
      </c>
      <c r="K34" s="8" t="s">
        <v>10207</v>
      </c>
      <c r="L34" s="9">
        <v>9987873697</v>
      </c>
      <c r="M34" s="9">
        <v>9987873697</v>
      </c>
      <c r="N34" s="9" t="s">
        <v>10212</v>
      </c>
      <c r="O34" s="9" t="s">
        <v>10213</v>
      </c>
      <c r="P34" s="9" t="s">
        <v>81</v>
      </c>
      <c r="Q34" s="9" t="s">
        <v>595</v>
      </c>
      <c r="R34" s="11">
        <v>42917</v>
      </c>
      <c r="S34" s="9">
        <v>2021</v>
      </c>
      <c r="T34" s="8" t="s">
        <v>10214</v>
      </c>
      <c r="U34" s="9">
        <v>427</v>
      </c>
      <c r="V34" s="12">
        <v>85.4</v>
      </c>
      <c r="W34" s="9">
        <v>2015</v>
      </c>
      <c r="X34" s="9" t="s">
        <v>79</v>
      </c>
      <c r="Y34" s="8" t="s">
        <v>10215</v>
      </c>
      <c r="Z34" s="9">
        <v>414</v>
      </c>
      <c r="AA34" s="12">
        <v>63.69</v>
      </c>
      <c r="AB34" s="9">
        <v>2017</v>
      </c>
      <c r="AC34" s="9" t="s">
        <v>79</v>
      </c>
      <c r="AD34" s="8" t="s">
        <v>81</v>
      </c>
      <c r="AE34" s="8" t="s">
        <v>81</v>
      </c>
      <c r="AF34" s="9" t="s">
        <v>81</v>
      </c>
      <c r="AG34" s="9" t="s">
        <v>81</v>
      </c>
      <c r="AH34" s="9" t="s">
        <v>81</v>
      </c>
      <c r="AI34" s="9" t="s">
        <v>81</v>
      </c>
      <c r="AJ34" s="9" t="s">
        <v>81</v>
      </c>
      <c r="AK34" s="9" t="s">
        <v>81</v>
      </c>
      <c r="AL34" s="9" t="s">
        <v>81</v>
      </c>
      <c r="AM34" s="9">
        <v>0</v>
      </c>
      <c r="AN34" s="13">
        <v>6.3</v>
      </c>
      <c r="AO34" s="13">
        <v>7.11</v>
      </c>
      <c r="AP34" s="13">
        <v>6.3</v>
      </c>
      <c r="AQ34" s="13">
        <v>6.4</v>
      </c>
      <c r="AR34" s="13">
        <v>6.29</v>
      </c>
      <c r="AS34" s="9">
        <v>40.24</v>
      </c>
      <c r="AT34" s="9">
        <v>6.7</v>
      </c>
      <c r="AU34" s="8" t="s">
        <v>82</v>
      </c>
      <c r="AV34" s="9">
        <v>0</v>
      </c>
      <c r="AW34" s="9">
        <v>2</v>
      </c>
      <c r="AX34" s="9" t="s">
        <v>83</v>
      </c>
      <c r="AY34" s="9" t="s">
        <v>83</v>
      </c>
      <c r="AZ34" s="9" t="s">
        <v>83</v>
      </c>
      <c r="BA34" s="9" t="s">
        <v>83</v>
      </c>
      <c r="BB34" s="8" t="s">
        <v>83</v>
      </c>
      <c r="BC34" s="8" t="s">
        <v>84</v>
      </c>
      <c r="BD34" s="8" t="s">
        <v>81</v>
      </c>
      <c r="BE34" s="8" t="s">
        <v>10216</v>
      </c>
      <c r="BF34" s="8" t="s">
        <v>6338</v>
      </c>
      <c r="BG34" s="8" t="s">
        <v>10217</v>
      </c>
      <c r="BH34" s="8" t="s">
        <v>88</v>
      </c>
      <c r="BI34" s="8" t="s">
        <v>89</v>
      </c>
      <c r="BJ34" s="8" t="s">
        <v>10218</v>
      </c>
      <c r="BK34" s="8" t="s">
        <v>10218</v>
      </c>
      <c r="BL34" s="8" t="s">
        <v>10219</v>
      </c>
      <c r="BM34" s="8" t="s">
        <v>10220</v>
      </c>
      <c r="BN34" s="8" t="s">
        <v>10221</v>
      </c>
      <c r="BO34" s="14" t="s">
        <v>10222</v>
      </c>
      <c r="BP34" s="14" t="s">
        <v>10223</v>
      </c>
      <c r="BQ34" s="14" t="s">
        <v>10224</v>
      </c>
      <c r="BR34" s="14" t="s">
        <v>10225</v>
      </c>
      <c r="BS34" s="8" t="s">
        <v>81</v>
      </c>
      <c r="BT34" s="13">
        <v>7.84</v>
      </c>
      <c r="BU34" s="56"/>
    </row>
    <row r="35" spans="1:73">
      <c r="A35" s="7">
        <v>33</v>
      </c>
      <c r="B35" s="7"/>
      <c r="C35" s="9" t="s">
        <v>3222</v>
      </c>
      <c r="D35" s="8" t="s">
        <v>3223</v>
      </c>
      <c r="E35" s="8" t="s">
        <v>11712</v>
      </c>
      <c r="F35" s="9" t="s">
        <v>3224</v>
      </c>
      <c r="G35" s="9">
        <v>21</v>
      </c>
      <c r="H35" s="8" t="s">
        <v>3225</v>
      </c>
      <c r="I35" s="8" t="s">
        <v>3226</v>
      </c>
      <c r="J35" s="8" t="s">
        <v>3227</v>
      </c>
      <c r="K35" s="8" t="s">
        <v>3228</v>
      </c>
      <c r="L35" s="9">
        <v>9834333682</v>
      </c>
      <c r="M35" s="9">
        <v>9822639593</v>
      </c>
      <c r="N35" s="9" t="s">
        <v>3229</v>
      </c>
      <c r="O35" s="9">
        <v>860872878836</v>
      </c>
      <c r="P35" s="9" t="s">
        <v>81</v>
      </c>
      <c r="Q35" s="9" t="s">
        <v>595</v>
      </c>
      <c r="R35" s="11">
        <v>42917</v>
      </c>
      <c r="S35" s="9">
        <v>2021</v>
      </c>
      <c r="T35" s="8" t="s">
        <v>3230</v>
      </c>
      <c r="U35" s="9">
        <v>445</v>
      </c>
      <c r="V35" s="12">
        <v>89</v>
      </c>
      <c r="W35" s="9">
        <v>2015</v>
      </c>
      <c r="X35" s="9" t="s">
        <v>79</v>
      </c>
      <c r="Y35" s="8" t="s">
        <v>3231</v>
      </c>
      <c r="Z35" s="9">
        <v>477</v>
      </c>
      <c r="AA35" s="12">
        <v>73.38</v>
      </c>
      <c r="AB35" s="9">
        <v>2017</v>
      </c>
      <c r="AC35" s="9" t="s">
        <v>79</v>
      </c>
      <c r="AD35" s="8" t="s">
        <v>81</v>
      </c>
      <c r="AE35" s="8" t="s">
        <v>81</v>
      </c>
      <c r="AF35" s="9" t="s">
        <v>81</v>
      </c>
      <c r="AG35" s="9" t="s">
        <v>81</v>
      </c>
      <c r="AH35" s="9" t="s">
        <v>81</v>
      </c>
      <c r="AI35" s="9" t="s">
        <v>81</v>
      </c>
      <c r="AJ35" s="9" t="s">
        <v>81</v>
      </c>
      <c r="AK35" s="9" t="s">
        <v>81</v>
      </c>
      <c r="AL35" s="9" t="s">
        <v>81</v>
      </c>
      <c r="AM35" s="9">
        <v>0</v>
      </c>
      <c r="AN35" s="13">
        <v>6.31</v>
      </c>
      <c r="AO35" s="13">
        <v>6.52</v>
      </c>
      <c r="AP35" s="13">
        <v>7</v>
      </c>
      <c r="AQ35" s="13">
        <v>6.48</v>
      </c>
      <c r="AR35" s="13">
        <v>6.5549999999999997</v>
      </c>
      <c r="AS35" s="9">
        <v>32.86</v>
      </c>
      <c r="AT35" s="9">
        <v>6.5720000000000001</v>
      </c>
      <c r="AU35" s="8" t="s">
        <v>138</v>
      </c>
      <c r="AV35" s="9">
        <v>0</v>
      </c>
      <c r="AW35" s="9">
        <v>1</v>
      </c>
      <c r="AX35" s="9" t="s">
        <v>83</v>
      </c>
      <c r="AY35" s="9" t="s">
        <v>83</v>
      </c>
      <c r="AZ35" s="9" t="s">
        <v>83</v>
      </c>
      <c r="BA35" s="9" t="s">
        <v>83</v>
      </c>
      <c r="BB35" s="8" t="s">
        <v>83</v>
      </c>
      <c r="BC35" s="8" t="s">
        <v>84</v>
      </c>
      <c r="BD35" s="8" t="s">
        <v>81</v>
      </c>
      <c r="BE35" s="8" t="s">
        <v>3232</v>
      </c>
      <c r="BF35" s="8" t="s">
        <v>3233</v>
      </c>
      <c r="BG35" s="8" t="s">
        <v>3234</v>
      </c>
      <c r="BH35" s="8" t="s">
        <v>379</v>
      </c>
      <c r="BI35" s="8" t="s">
        <v>89</v>
      </c>
      <c r="BJ35" s="8" t="s">
        <v>3235</v>
      </c>
      <c r="BK35" s="8" t="s">
        <v>3236</v>
      </c>
      <c r="BL35" s="8" t="s">
        <v>3237</v>
      </c>
      <c r="BM35" s="8" t="s">
        <v>2814</v>
      </c>
      <c r="BN35" s="8" t="s">
        <v>3238</v>
      </c>
      <c r="BO35" s="14" t="s">
        <v>3239</v>
      </c>
      <c r="BP35" s="14" t="s">
        <v>3240</v>
      </c>
      <c r="BQ35" s="14" t="s">
        <v>3241</v>
      </c>
      <c r="BR35" s="14" t="s">
        <v>3242</v>
      </c>
      <c r="BS35" s="8" t="s">
        <v>81</v>
      </c>
      <c r="BT35" s="8"/>
      <c r="BU35" s="56"/>
    </row>
    <row r="36" spans="1:73" ht="15.75">
      <c r="A36" s="55">
        <v>34</v>
      </c>
      <c r="B36" s="323"/>
      <c r="C36" s="324" t="s">
        <v>12749</v>
      </c>
      <c r="D36" s="324" t="s">
        <v>12748</v>
      </c>
      <c r="E36" s="325" t="s">
        <v>13178</v>
      </c>
      <c r="F36" s="326">
        <v>36445</v>
      </c>
      <c r="G36" s="327">
        <v>21</v>
      </c>
      <c r="H36" s="328" t="s">
        <v>12750</v>
      </c>
      <c r="I36" s="328" t="s">
        <v>12751</v>
      </c>
      <c r="J36" s="329" t="s">
        <v>12752</v>
      </c>
      <c r="K36" s="323"/>
      <c r="L36" s="327" t="s">
        <v>12754</v>
      </c>
      <c r="M36" s="327">
        <v>7028383680</v>
      </c>
      <c r="N36" s="327" t="s">
        <v>12755</v>
      </c>
      <c r="O36" s="327" t="s">
        <v>12756</v>
      </c>
      <c r="P36" s="327" t="s">
        <v>81</v>
      </c>
      <c r="Q36" s="327" t="s">
        <v>12495</v>
      </c>
      <c r="R36" s="327">
        <v>2017</v>
      </c>
      <c r="S36" s="327">
        <v>2021</v>
      </c>
      <c r="T36" s="328" t="s">
        <v>12757</v>
      </c>
      <c r="U36" s="327">
        <v>412</v>
      </c>
      <c r="V36" s="327">
        <v>82.4</v>
      </c>
      <c r="W36" s="327">
        <v>2015</v>
      </c>
      <c r="X36" s="237" t="s">
        <v>79</v>
      </c>
      <c r="Y36" s="328" t="s">
        <v>12758</v>
      </c>
      <c r="Z36" s="323"/>
      <c r="AA36" s="327">
        <v>62</v>
      </c>
      <c r="AB36" s="327">
        <v>2017</v>
      </c>
      <c r="AC36" s="327" t="s">
        <v>12759</v>
      </c>
      <c r="AD36" s="328" t="s">
        <v>81</v>
      </c>
      <c r="AE36" s="328" t="s">
        <v>81</v>
      </c>
      <c r="AF36" s="327" t="s">
        <v>81</v>
      </c>
      <c r="AG36" s="327" t="s">
        <v>81</v>
      </c>
      <c r="AH36" s="327" t="s">
        <v>81</v>
      </c>
      <c r="AI36" s="327" t="s">
        <v>81</v>
      </c>
      <c r="AJ36" s="327" t="s">
        <v>81</v>
      </c>
      <c r="AK36" s="327" t="s">
        <v>81</v>
      </c>
      <c r="AL36" s="327" t="s">
        <v>81</v>
      </c>
      <c r="AM36" s="327" t="s">
        <v>81</v>
      </c>
      <c r="AN36" s="330">
        <v>6.98</v>
      </c>
      <c r="AO36" s="330">
        <v>6.89</v>
      </c>
      <c r="AP36" s="330">
        <v>6.5</v>
      </c>
      <c r="AQ36" s="330">
        <v>6</v>
      </c>
      <c r="AR36" s="330">
        <v>5.99</v>
      </c>
      <c r="AS36" s="327">
        <v>39.5</v>
      </c>
      <c r="AT36" s="327">
        <v>6.58</v>
      </c>
      <c r="AU36" s="327">
        <v>60</v>
      </c>
      <c r="AV36" s="327">
        <v>0</v>
      </c>
      <c r="AW36" s="327">
        <v>3</v>
      </c>
      <c r="AX36" s="327">
        <v>0</v>
      </c>
      <c r="AY36" s="327">
        <v>0</v>
      </c>
      <c r="AZ36" s="327">
        <v>0</v>
      </c>
      <c r="BA36" s="327">
        <v>0</v>
      </c>
      <c r="BB36" s="328" t="s">
        <v>3203</v>
      </c>
      <c r="BC36" s="328" t="s">
        <v>81</v>
      </c>
      <c r="BD36" s="328" t="s">
        <v>81</v>
      </c>
      <c r="BE36" s="328" t="s">
        <v>12760</v>
      </c>
      <c r="BF36" s="328" t="s">
        <v>6338</v>
      </c>
      <c r="BG36" s="328" t="s">
        <v>12761</v>
      </c>
      <c r="BH36" s="328" t="s">
        <v>3090</v>
      </c>
      <c r="BI36" s="328" t="s">
        <v>89</v>
      </c>
      <c r="BJ36" s="328" t="s">
        <v>12762</v>
      </c>
      <c r="BK36" s="328" t="s">
        <v>12763</v>
      </c>
      <c r="BL36" s="328" t="s">
        <v>81</v>
      </c>
      <c r="BM36" s="328" t="s">
        <v>12764</v>
      </c>
      <c r="BN36" s="328" t="s">
        <v>12765</v>
      </c>
      <c r="BO36" s="331" t="s">
        <v>12766</v>
      </c>
      <c r="BP36" s="331" t="s">
        <v>12766</v>
      </c>
      <c r="BQ36" s="331" t="s">
        <v>12767</v>
      </c>
      <c r="BR36" s="332" t="s">
        <v>12768</v>
      </c>
      <c r="BS36" s="333"/>
      <c r="BT36" s="323">
        <v>7.14</v>
      </c>
      <c r="BU36" s="323"/>
    </row>
    <row r="37" spans="1:73">
      <c r="A37" s="7">
        <v>1</v>
      </c>
      <c r="B37" s="7"/>
      <c r="C37" s="9" t="s">
        <v>8180</v>
      </c>
      <c r="D37" s="8" t="s">
        <v>8181</v>
      </c>
      <c r="E37" s="8" t="s">
        <v>11706</v>
      </c>
      <c r="F37" s="9" t="s">
        <v>8182</v>
      </c>
      <c r="G37" s="9">
        <v>21</v>
      </c>
      <c r="H37" s="8" t="s">
        <v>8183</v>
      </c>
      <c r="I37" s="8" t="s">
        <v>8183</v>
      </c>
      <c r="J37" s="8" t="s">
        <v>8184</v>
      </c>
      <c r="K37" s="8" t="s">
        <v>8179</v>
      </c>
      <c r="L37" s="9">
        <v>7506490428</v>
      </c>
      <c r="M37" s="9">
        <v>7506490428</v>
      </c>
      <c r="N37" s="9" t="s">
        <v>8185</v>
      </c>
      <c r="O37" s="9">
        <v>478803593349</v>
      </c>
      <c r="P37" s="9" t="s">
        <v>134</v>
      </c>
      <c r="Q37" s="9" t="s">
        <v>595</v>
      </c>
      <c r="R37" s="9">
        <v>2016</v>
      </c>
      <c r="S37" s="9">
        <v>2021</v>
      </c>
      <c r="T37" s="8" t="s">
        <v>8186</v>
      </c>
      <c r="U37" s="9">
        <v>333</v>
      </c>
      <c r="V37" s="12">
        <v>70.31</v>
      </c>
      <c r="W37" s="9">
        <v>2014</v>
      </c>
      <c r="X37" s="9" t="s">
        <v>276</v>
      </c>
      <c r="Y37" s="8" t="s">
        <v>8187</v>
      </c>
      <c r="Z37" s="9">
        <v>457</v>
      </c>
      <c r="AA37" s="12">
        <v>70.31</v>
      </c>
      <c r="AB37" s="9">
        <v>2016</v>
      </c>
      <c r="AC37" s="9" t="s">
        <v>79</v>
      </c>
      <c r="AD37" s="8" t="s">
        <v>81</v>
      </c>
      <c r="AE37" s="8" t="s">
        <v>81</v>
      </c>
      <c r="AF37" s="9" t="s">
        <v>81</v>
      </c>
      <c r="AG37" s="9" t="s">
        <v>81</v>
      </c>
      <c r="AH37" s="9" t="s">
        <v>81</v>
      </c>
      <c r="AI37" s="9" t="s">
        <v>81</v>
      </c>
      <c r="AJ37" s="9" t="s">
        <v>81</v>
      </c>
      <c r="AK37" s="9" t="s">
        <v>81</v>
      </c>
      <c r="AL37" s="9" t="s">
        <v>81</v>
      </c>
      <c r="AM37" s="9">
        <v>0</v>
      </c>
      <c r="AN37" s="13">
        <v>6.46</v>
      </c>
      <c r="AO37" s="13">
        <v>6.3</v>
      </c>
      <c r="AP37" s="13">
        <v>7.04</v>
      </c>
      <c r="AQ37" s="13">
        <v>5.55</v>
      </c>
      <c r="AR37" s="13">
        <v>0</v>
      </c>
      <c r="AS37" s="9">
        <v>39.869999999999997</v>
      </c>
      <c r="AT37" s="9">
        <v>6.63</v>
      </c>
      <c r="AU37" s="8" t="s">
        <v>82</v>
      </c>
      <c r="AV37" s="9">
        <v>1</v>
      </c>
      <c r="AW37" s="9">
        <v>1</v>
      </c>
      <c r="AX37" s="9" t="s">
        <v>83</v>
      </c>
      <c r="AY37" s="9" t="s">
        <v>83</v>
      </c>
      <c r="AZ37" s="9" t="s">
        <v>83</v>
      </c>
      <c r="BA37" s="9" t="s">
        <v>83</v>
      </c>
      <c r="BB37" s="8" t="s">
        <v>230</v>
      </c>
      <c r="BC37" s="8" t="s">
        <v>84</v>
      </c>
      <c r="BD37" s="8" t="s">
        <v>81</v>
      </c>
      <c r="BE37" s="8" t="s">
        <v>8188</v>
      </c>
      <c r="BF37" s="8" t="s">
        <v>86</v>
      </c>
      <c r="BG37" s="8" t="s">
        <v>8189</v>
      </c>
      <c r="BH37" s="8" t="s">
        <v>88</v>
      </c>
      <c r="BI37" s="8" t="s">
        <v>89</v>
      </c>
      <c r="BJ37" s="8" t="s">
        <v>8190</v>
      </c>
      <c r="BK37" s="8" t="s">
        <v>8191</v>
      </c>
      <c r="BL37" s="8" t="s">
        <v>8192</v>
      </c>
      <c r="BM37" s="8" t="s">
        <v>8193</v>
      </c>
      <c r="BN37" s="8" t="s">
        <v>81</v>
      </c>
      <c r="BO37" s="14" t="s">
        <v>8194</v>
      </c>
      <c r="BP37" s="14" t="s">
        <v>8195</v>
      </c>
      <c r="BQ37" s="14" t="s">
        <v>8196</v>
      </c>
      <c r="BR37" s="14" t="s">
        <v>8197</v>
      </c>
      <c r="BS37" s="8" t="s">
        <v>81</v>
      </c>
      <c r="BT37" s="13">
        <v>6.72</v>
      </c>
      <c r="BU37" s="56"/>
    </row>
    <row r="38" spans="1:73">
      <c r="A38" s="7">
        <v>2</v>
      </c>
      <c r="B38" s="7"/>
      <c r="C38" s="9" t="s">
        <v>6370</v>
      </c>
      <c r="D38" s="8" t="s">
        <v>6371</v>
      </c>
      <c r="E38" s="8" t="s">
        <v>11706</v>
      </c>
      <c r="F38" s="10">
        <v>36861</v>
      </c>
      <c r="G38" s="9">
        <v>20</v>
      </c>
      <c r="H38" s="8" t="s">
        <v>6372</v>
      </c>
      <c r="I38" s="8" t="s">
        <v>1825</v>
      </c>
      <c r="J38" s="8" t="s">
        <v>6373</v>
      </c>
      <c r="K38" s="8" t="s">
        <v>6369</v>
      </c>
      <c r="L38" s="9">
        <v>9324675220</v>
      </c>
      <c r="M38" s="9">
        <v>7738692958</v>
      </c>
      <c r="N38" s="9" t="s">
        <v>6374</v>
      </c>
      <c r="O38" s="9">
        <v>471938033013</v>
      </c>
      <c r="P38" s="9" t="s">
        <v>6375</v>
      </c>
      <c r="Q38" s="9" t="s">
        <v>595</v>
      </c>
      <c r="R38" s="11">
        <v>42917</v>
      </c>
      <c r="S38" s="9">
        <v>2021</v>
      </c>
      <c r="T38" s="8" t="s">
        <v>6376</v>
      </c>
      <c r="U38" s="9">
        <v>443</v>
      </c>
      <c r="V38" s="12">
        <v>88.6</v>
      </c>
      <c r="W38" s="9">
        <v>2015</v>
      </c>
      <c r="X38" s="9" t="s">
        <v>79</v>
      </c>
      <c r="Y38" s="8" t="s">
        <v>6377</v>
      </c>
      <c r="Z38" s="9">
        <v>421</v>
      </c>
      <c r="AA38" s="12">
        <v>64.77</v>
      </c>
      <c r="AB38" s="9">
        <v>2017</v>
      </c>
      <c r="AC38" s="9" t="s">
        <v>79</v>
      </c>
      <c r="AD38" s="8" t="s">
        <v>81</v>
      </c>
      <c r="AE38" s="8" t="s">
        <v>81</v>
      </c>
      <c r="AF38" s="9" t="s">
        <v>81</v>
      </c>
      <c r="AG38" s="9" t="s">
        <v>81</v>
      </c>
      <c r="AH38" s="9" t="s">
        <v>81</v>
      </c>
      <c r="AI38" s="9" t="s">
        <v>81</v>
      </c>
      <c r="AJ38" s="9" t="s">
        <v>81</v>
      </c>
      <c r="AK38" s="9" t="s">
        <v>81</v>
      </c>
      <c r="AL38" s="9" t="s">
        <v>81</v>
      </c>
      <c r="AM38" s="9">
        <v>0</v>
      </c>
      <c r="AN38" s="13">
        <v>6.2</v>
      </c>
      <c r="AO38" s="13">
        <v>6.78</v>
      </c>
      <c r="AP38" s="13">
        <v>6.95</v>
      </c>
      <c r="AQ38" s="13">
        <v>6.76</v>
      </c>
      <c r="AR38" s="13">
        <v>5.88</v>
      </c>
      <c r="AS38" s="9">
        <v>32.57</v>
      </c>
      <c r="AT38" s="9">
        <v>6.5140000000000002</v>
      </c>
      <c r="AU38" s="8" t="s">
        <v>138</v>
      </c>
      <c r="AV38" s="9">
        <v>1</v>
      </c>
      <c r="AW38" s="9">
        <v>4</v>
      </c>
      <c r="AX38" s="9" t="s">
        <v>83</v>
      </c>
      <c r="AY38" s="9" t="s">
        <v>83</v>
      </c>
      <c r="AZ38" s="9" t="s">
        <v>83</v>
      </c>
      <c r="BA38" s="9" t="s">
        <v>83</v>
      </c>
      <c r="BB38" s="8" t="s">
        <v>83</v>
      </c>
      <c r="BC38" s="8" t="s">
        <v>84</v>
      </c>
      <c r="BD38" s="8" t="s">
        <v>81</v>
      </c>
      <c r="BE38" s="8" t="s">
        <v>6378</v>
      </c>
      <c r="BF38" s="8" t="s">
        <v>553</v>
      </c>
      <c r="BG38" s="8" t="s">
        <v>6379</v>
      </c>
      <c r="BH38" s="8" t="s">
        <v>6380</v>
      </c>
      <c r="BI38" s="8" t="s">
        <v>89</v>
      </c>
      <c r="BJ38" s="8" t="s">
        <v>6381</v>
      </c>
      <c r="BK38" s="8" t="s">
        <v>6382</v>
      </c>
      <c r="BL38" s="8" t="s">
        <v>6383</v>
      </c>
      <c r="BM38" s="8" t="s">
        <v>6384</v>
      </c>
      <c r="BN38" s="8" t="s">
        <v>320</v>
      </c>
      <c r="BO38" s="14" t="s">
        <v>6385</v>
      </c>
      <c r="BP38" s="14" t="s">
        <v>6386</v>
      </c>
      <c r="BQ38" s="14" t="s">
        <v>6387</v>
      </c>
      <c r="BR38" s="14" t="s">
        <v>6388</v>
      </c>
      <c r="BS38" s="8" t="s">
        <v>81</v>
      </c>
      <c r="BT38" s="8"/>
      <c r="BU38" s="56"/>
    </row>
    <row r="39" spans="1:73">
      <c r="A39" s="7">
        <v>3</v>
      </c>
      <c r="B39" s="7"/>
      <c r="C39" s="9" t="s">
        <v>8023</v>
      </c>
      <c r="D39" s="8" t="s">
        <v>8024</v>
      </c>
      <c r="E39" s="8" t="s">
        <v>11706</v>
      </c>
      <c r="F39" s="9" t="s">
        <v>8025</v>
      </c>
      <c r="G39" s="9">
        <v>21</v>
      </c>
      <c r="H39" s="8" t="s">
        <v>8026</v>
      </c>
      <c r="I39" s="8" t="s">
        <v>73</v>
      </c>
      <c r="J39" s="8" t="s">
        <v>8027</v>
      </c>
      <c r="K39" s="8" t="s">
        <v>8022</v>
      </c>
      <c r="L39" s="9">
        <v>9699758279</v>
      </c>
      <c r="M39" s="9">
        <v>9699758279</v>
      </c>
      <c r="N39" s="9" t="s">
        <v>8028</v>
      </c>
      <c r="O39" s="9">
        <v>202525995899</v>
      </c>
      <c r="P39" s="9" t="s">
        <v>674</v>
      </c>
      <c r="Q39" s="9" t="s">
        <v>595</v>
      </c>
      <c r="R39" s="11">
        <v>42917</v>
      </c>
      <c r="S39" s="9">
        <v>2021</v>
      </c>
      <c r="T39" s="8" t="s">
        <v>8029</v>
      </c>
      <c r="U39" s="9">
        <v>432</v>
      </c>
      <c r="V39" s="12">
        <v>86.4</v>
      </c>
      <c r="W39" s="9">
        <v>2014</v>
      </c>
      <c r="X39" s="9" t="s">
        <v>79</v>
      </c>
      <c r="Y39" s="8" t="s">
        <v>8030</v>
      </c>
      <c r="Z39" s="9">
        <v>453</v>
      </c>
      <c r="AA39" s="12">
        <v>69.69</v>
      </c>
      <c r="AB39" s="9">
        <v>2017</v>
      </c>
      <c r="AC39" s="9" t="s">
        <v>79</v>
      </c>
      <c r="AD39" s="8" t="s">
        <v>295</v>
      </c>
      <c r="AE39" s="8" t="s">
        <v>295</v>
      </c>
      <c r="AF39" s="9" t="s">
        <v>295</v>
      </c>
      <c r="AG39" s="9" t="s">
        <v>295</v>
      </c>
      <c r="AH39" s="9" t="s">
        <v>295</v>
      </c>
      <c r="AI39" s="9" t="s">
        <v>81</v>
      </c>
      <c r="AJ39" s="9" t="s">
        <v>81</v>
      </c>
      <c r="AK39" s="9" t="s">
        <v>295</v>
      </c>
      <c r="AL39" s="9" t="s">
        <v>295</v>
      </c>
      <c r="AM39" s="9">
        <v>0</v>
      </c>
      <c r="AN39" s="13">
        <v>5.5</v>
      </c>
      <c r="AO39" s="13">
        <v>6.82</v>
      </c>
      <c r="AP39" s="13">
        <v>6.82</v>
      </c>
      <c r="AQ39" s="13">
        <v>6.5</v>
      </c>
      <c r="AR39" s="13">
        <v>0</v>
      </c>
      <c r="AS39" s="9">
        <v>25.73</v>
      </c>
      <c r="AT39" s="9">
        <v>5.0999999999999996</v>
      </c>
      <c r="AU39" s="8" t="s">
        <v>138</v>
      </c>
      <c r="AV39" s="9">
        <v>1</v>
      </c>
      <c r="AW39" s="9">
        <v>1</v>
      </c>
      <c r="AX39" s="9" t="s">
        <v>83</v>
      </c>
      <c r="AY39" s="9" t="s">
        <v>83</v>
      </c>
      <c r="AZ39" s="9" t="s">
        <v>83</v>
      </c>
      <c r="BA39" s="9" t="s">
        <v>83</v>
      </c>
      <c r="BB39" s="8" t="s">
        <v>83</v>
      </c>
      <c r="BC39" s="8" t="s">
        <v>84</v>
      </c>
      <c r="BD39" s="8" t="s">
        <v>295</v>
      </c>
      <c r="BE39" s="8" t="s">
        <v>8031</v>
      </c>
      <c r="BF39" s="8" t="s">
        <v>358</v>
      </c>
      <c r="BG39" s="8" t="s">
        <v>8032</v>
      </c>
      <c r="BH39" s="8" t="s">
        <v>88</v>
      </c>
      <c r="BI39" s="8" t="s">
        <v>89</v>
      </c>
      <c r="BJ39" s="8" t="s">
        <v>8033</v>
      </c>
      <c r="BK39" s="8" t="s">
        <v>8034</v>
      </c>
      <c r="BL39" s="8" t="s">
        <v>8035</v>
      </c>
      <c r="BM39" s="8" t="s">
        <v>8036</v>
      </c>
      <c r="BN39" s="8" t="s">
        <v>8037</v>
      </c>
      <c r="BO39" s="14" t="s">
        <v>8038</v>
      </c>
      <c r="BP39" s="14" t="s">
        <v>8039</v>
      </c>
      <c r="BQ39" s="14" t="s">
        <v>8040</v>
      </c>
      <c r="BR39" s="14" t="s">
        <v>8041</v>
      </c>
      <c r="BS39" s="8" t="s">
        <v>295</v>
      </c>
      <c r="BT39" s="8"/>
      <c r="BU39" s="56"/>
    </row>
    <row r="40" spans="1:73">
      <c r="A40" s="7">
        <v>1</v>
      </c>
      <c r="B40" s="7"/>
      <c r="C40" s="9" t="s">
        <v>4216</v>
      </c>
      <c r="D40" s="8" t="s">
        <v>4217</v>
      </c>
      <c r="E40" s="8" t="s">
        <v>11713</v>
      </c>
      <c r="F40" s="9" t="s">
        <v>4218</v>
      </c>
      <c r="G40" s="9">
        <v>20</v>
      </c>
      <c r="H40" s="8" t="s">
        <v>4219</v>
      </c>
      <c r="I40" s="8" t="s">
        <v>73</v>
      </c>
      <c r="J40" s="8" t="s">
        <v>4220</v>
      </c>
      <c r="K40" s="8" t="s">
        <v>4215</v>
      </c>
      <c r="L40" s="9">
        <v>9869944609</v>
      </c>
      <c r="M40" s="9">
        <v>9833844609</v>
      </c>
      <c r="N40" s="9" t="s">
        <v>4221</v>
      </c>
      <c r="O40" s="9">
        <v>531585154310</v>
      </c>
      <c r="P40" s="9" t="s">
        <v>134</v>
      </c>
      <c r="Q40" s="9" t="s">
        <v>595</v>
      </c>
      <c r="R40" s="11">
        <v>43282</v>
      </c>
      <c r="S40" s="9">
        <v>2021</v>
      </c>
      <c r="T40" s="8" t="s">
        <v>4222</v>
      </c>
      <c r="U40" s="9">
        <v>447</v>
      </c>
      <c r="V40" s="12">
        <v>89.4</v>
      </c>
      <c r="W40" s="9">
        <v>2015</v>
      </c>
      <c r="X40" s="9" t="s">
        <v>79</v>
      </c>
      <c r="Y40" s="8" t="s">
        <v>81</v>
      </c>
      <c r="Z40" s="9" t="s">
        <v>81</v>
      </c>
      <c r="AA40" s="12" t="s">
        <v>81</v>
      </c>
      <c r="AB40" s="9" t="s">
        <v>81</v>
      </c>
      <c r="AC40" s="9" t="s">
        <v>109</v>
      </c>
      <c r="AD40" s="8" t="s">
        <v>3188</v>
      </c>
      <c r="AE40" s="8" t="s">
        <v>4223</v>
      </c>
      <c r="AF40" s="9">
        <v>1030</v>
      </c>
      <c r="AG40" s="9">
        <v>69.83</v>
      </c>
      <c r="AH40" s="9">
        <v>2018</v>
      </c>
      <c r="AI40" s="9" t="s">
        <v>112</v>
      </c>
      <c r="AJ40" s="9" t="s">
        <v>113</v>
      </c>
      <c r="AK40" s="9">
        <v>72.16</v>
      </c>
      <c r="AL40" s="9">
        <v>72.209999999999994</v>
      </c>
      <c r="AM40" s="9">
        <v>1</v>
      </c>
      <c r="AN40" s="8" t="s">
        <v>81</v>
      </c>
      <c r="AO40" s="8" t="s">
        <v>81</v>
      </c>
      <c r="AP40" s="13">
        <v>9.08</v>
      </c>
      <c r="AQ40" s="13">
        <v>9.7200000000000006</v>
      </c>
      <c r="AR40" s="13">
        <v>9.4</v>
      </c>
      <c r="AS40" s="9">
        <v>28.2</v>
      </c>
      <c r="AT40" s="9">
        <v>9.4</v>
      </c>
      <c r="AU40" s="8" t="s">
        <v>114</v>
      </c>
      <c r="AV40" s="9">
        <v>0</v>
      </c>
      <c r="AW40" s="9">
        <v>0</v>
      </c>
      <c r="AX40" s="9" t="s">
        <v>83</v>
      </c>
      <c r="AY40" s="9" t="s">
        <v>83</v>
      </c>
      <c r="AZ40" s="9" t="s">
        <v>83</v>
      </c>
      <c r="BA40" s="9" t="s">
        <v>83</v>
      </c>
      <c r="BB40" s="8" t="s">
        <v>83</v>
      </c>
      <c r="BC40" s="8" t="s">
        <v>84</v>
      </c>
      <c r="BD40" s="8" t="s">
        <v>81</v>
      </c>
      <c r="BE40" s="8" t="s">
        <v>4224</v>
      </c>
      <c r="BF40" s="8" t="s">
        <v>86</v>
      </c>
      <c r="BG40" s="8" t="s">
        <v>4225</v>
      </c>
      <c r="BH40" s="8" t="s">
        <v>88</v>
      </c>
      <c r="BI40" s="8" t="s">
        <v>89</v>
      </c>
      <c r="BJ40" s="8" t="s">
        <v>4226</v>
      </c>
      <c r="BK40" s="8" t="s">
        <v>4227</v>
      </c>
      <c r="BL40" s="8" t="s">
        <v>4228</v>
      </c>
      <c r="BM40" s="8" t="s">
        <v>81</v>
      </c>
      <c r="BN40" s="8" t="s">
        <v>4229</v>
      </c>
      <c r="BO40" s="14" t="s">
        <v>4230</v>
      </c>
      <c r="BP40" s="14" t="s">
        <v>4231</v>
      </c>
      <c r="BQ40" s="14" t="s">
        <v>4232</v>
      </c>
      <c r="BR40" s="14" t="s">
        <v>4233</v>
      </c>
      <c r="BS40" s="8" t="s">
        <v>4234</v>
      </c>
      <c r="BT40" s="8"/>
      <c r="BU40" s="56"/>
    </row>
    <row r="41" spans="1:73" ht="15.75" thickBot="1">
      <c r="A41" s="7">
        <v>2</v>
      </c>
      <c r="B41" s="7"/>
      <c r="C41" s="9" t="s">
        <v>7817</v>
      </c>
      <c r="D41" s="8" t="s">
        <v>7818</v>
      </c>
      <c r="E41" s="8" t="s">
        <v>11713</v>
      </c>
      <c r="F41" s="10">
        <v>36382</v>
      </c>
      <c r="G41" s="9">
        <v>21</v>
      </c>
      <c r="H41" s="8" t="s">
        <v>7819</v>
      </c>
      <c r="I41" s="8" t="s">
        <v>591</v>
      </c>
      <c r="J41" s="8" t="s">
        <v>7820</v>
      </c>
      <c r="K41" s="8" t="s">
        <v>7816</v>
      </c>
      <c r="L41" s="9">
        <v>9773273598</v>
      </c>
      <c r="M41" s="9">
        <v>7304297523</v>
      </c>
      <c r="N41" s="9" t="s">
        <v>244</v>
      </c>
      <c r="O41" s="9">
        <v>524337522592</v>
      </c>
      <c r="P41" s="9" t="s">
        <v>244</v>
      </c>
      <c r="Q41" s="9" t="s">
        <v>595</v>
      </c>
      <c r="R41" s="11">
        <v>43282</v>
      </c>
      <c r="S41" s="9">
        <v>2021</v>
      </c>
      <c r="T41" s="8" t="s">
        <v>7821</v>
      </c>
      <c r="U41" s="9">
        <v>462</v>
      </c>
      <c r="V41" s="12">
        <v>92.4</v>
      </c>
      <c r="W41" s="9">
        <v>2015</v>
      </c>
      <c r="X41" s="9" t="s">
        <v>79</v>
      </c>
      <c r="Y41" s="8" t="s">
        <v>81</v>
      </c>
      <c r="Z41" s="9" t="s">
        <v>81</v>
      </c>
      <c r="AA41" s="12" t="s">
        <v>81</v>
      </c>
      <c r="AB41" s="9" t="s">
        <v>81</v>
      </c>
      <c r="AC41" s="9" t="s">
        <v>109</v>
      </c>
      <c r="AD41" s="8" t="s">
        <v>7822</v>
      </c>
      <c r="AE41" s="8" t="s">
        <v>7823</v>
      </c>
      <c r="AF41" s="9">
        <v>946</v>
      </c>
      <c r="AG41" s="9">
        <v>64.14</v>
      </c>
      <c r="AH41" s="9">
        <v>2018</v>
      </c>
      <c r="AI41" s="9" t="s">
        <v>112</v>
      </c>
      <c r="AJ41" s="9" t="s">
        <v>113</v>
      </c>
      <c r="AK41" s="9">
        <v>69.55</v>
      </c>
      <c r="AL41" s="9">
        <v>69.55</v>
      </c>
      <c r="AM41" s="9">
        <v>3</v>
      </c>
      <c r="AN41" s="8" t="s">
        <v>81</v>
      </c>
      <c r="AO41" s="8" t="s">
        <v>81</v>
      </c>
      <c r="AP41" s="13">
        <v>8.31</v>
      </c>
      <c r="AQ41" s="13">
        <v>7.66</v>
      </c>
      <c r="AR41" s="13">
        <v>7.78</v>
      </c>
      <c r="AS41" s="9">
        <v>33.15</v>
      </c>
      <c r="AT41" s="9">
        <v>8.2799999999999994</v>
      </c>
      <c r="AU41" s="8" t="s">
        <v>338</v>
      </c>
      <c r="AV41" s="9">
        <v>0</v>
      </c>
      <c r="AW41" s="9">
        <v>0</v>
      </c>
      <c r="AX41" s="9" t="s">
        <v>83</v>
      </c>
      <c r="AY41" s="9" t="s">
        <v>83</v>
      </c>
      <c r="AZ41" s="9" t="s">
        <v>83</v>
      </c>
      <c r="BA41" s="9" t="s">
        <v>83</v>
      </c>
      <c r="BB41" s="8" t="s">
        <v>83</v>
      </c>
      <c r="BC41" s="8" t="s">
        <v>84</v>
      </c>
      <c r="BD41" s="8" t="s">
        <v>81</v>
      </c>
      <c r="BE41" s="8" t="s">
        <v>7824</v>
      </c>
      <c r="BF41" s="8" t="s">
        <v>1005</v>
      </c>
      <c r="BG41" s="8" t="s">
        <v>7825</v>
      </c>
      <c r="BH41" s="8" t="s">
        <v>88</v>
      </c>
      <c r="BI41" s="8" t="s">
        <v>89</v>
      </c>
      <c r="BJ41" s="8" t="s">
        <v>81</v>
      </c>
      <c r="BK41" s="8" t="s">
        <v>81</v>
      </c>
      <c r="BL41" s="8" t="s">
        <v>7826</v>
      </c>
      <c r="BM41" s="8" t="s">
        <v>81</v>
      </c>
      <c r="BN41" s="8" t="s">
        <v>7827</v>
      </c>
      <c r="BO41" s="14" t="s">
        <v>7828</v>
      </c>
      <c r="BP41" s="14" t="s">
        <v>7829</v>
      </c>
      <c r="BQ41" s="14" t="s">
        <v>7830</v>
      </c>
      <c r="BR41" s="14" t="s">
        <v>7831</v>
      </c>
      <c r="BS41" s="8" t="s">
        <v>81</v>
      </c>
      <c r="BT41" s="13">
        <v>9.4</v>
      </c>
      <c r="BU41" s="335"/>
    </row>
    <row r="42" spans="1:73" ht="15.75" thickBot="1">
      <c r="A42" s="7">
        <v>3</v>
      </c>
      <c r="B42" s="7"/>
      <c r="C42" s="9" t="s">
        <v>5827</v>
      </c>
      <c r="D42" s="8" t="s">
        <v>5828</v>
      </c>
      <c r="E42" s="8" t="s">
        <v>11713</v>
      </c>
      <c r="F42" s="9" t="s">
        <v>5829</v>
      </c>
      <c r="G42" s="9">
        <v>23</v>
      </c>
      <c r="H42" s="8" t="s">
        <v>5830</v>
      </c>
      <c r="I42" s="8" t="s">
        <v>5831</v>
      </c>
      <c r="J42" s="8" t="s">
        <v>5832</v>
      </c>
      <c r="K42" s="8" t="s">
        <v>5826</v>
      </c>
      <c r="L42" s="9">
        <v>8692816954</v>
      </c>
      <c r="M42" s="9">
        <v>8692816954</v>
      </c>
      <c r="N42" s="9" t="s">
        <v>5833</v>
      </c>
      <c r="O42" s="9">
        <v>957123919436</v>
      </c>
      <c r="P42" s="9" t="s">
        <v>134</v>
      </c>
      <c r="Q42" s="9" t="s">
        <v>595</v>
      </c>
      <c r="R42" s="11">
        <v>43282</v>
      </c>
      <c r="S42" s="9">
        <v>2021</v>
      </c>
      <c r="T42" s="8" t="s">
        <v>5834</v>
      </c>
      <c r="U42" s="9">
        <v>409</v>
      </c>
      <c r="V42" s="12">
        <v>81.8</v>
      </c>
      <c r="W42" s="9">
        <v>2013</v>
      </c>
      <c r="X42" s="9" t="s">
        <v>79</v>
      </c>
      <c r="Y42" s="8" t="s">
        <v>2147</v>
      </c>
      <c r="Z42" s="9">
        <v>374</v>
      </c>
      <c r="AA42" s="12">
        <v>57.54</v>
      </c>
      <c r="AB42" s="9">
        <v>2015</v>
      </c>
      <c r="AC42" s="9" t="s">
        <v>79</v>
      </c>
      <c r="AD42" s="8" t="s">
        <v>1002</v>
      </c>
      <c r="AE42" s="8" t="s">
        <v>5835</v>
      </c>
      <c r="AF42" s="9">
        <v>889</v>
      </c>
      <c r="AG42" s="9">
        <v>71.12</v>
      </c>
      <c r="AH42" s="9">
        <v>2018</v>
      </c>
      <c r="AI42" s="9" t="s">
        <v>112</v>
      </c>
      <c r="AJ42" s="9" t="s">
        <v>113</v>
      </c>
      <c r="AK42" s="9">
        <v>62.13</v>
      </c>
      <c r="AL42" s="9">
        <v>62.13</v>
      </c>
      <c r="AM42" s="9">
        <v>4</v>
      </c>
      <c r="AN42" s="8" t="s">
        <v>81</v>
      </c>
      <c r="AO42" s="8" t="s">
        <v>81</v>
      </c>
      <c r="AP42" s="13">
        <v>6.96</v>
      </c>
      <c r="AQ42" s="13">
        <v>6.68</v>
      </c>
      <c r="AR42" s="13">
        <v>6.14</v>
      </c>
      <c r="AS42" s="9">
        <v>27.94</v>
      </c>
      <c r="AT42" s="9">
        <v>6.98</v>
      </c>
      <c r="AU42" s="8" t="s">
        <v>338</v>
      </c>
      <c r="AV42" s="9">
        <v>0</v>
      </c>
      <c r="AW42" s="9">
        <v>1</v>
      </c>
      <c r="AX42" s="9" t="s">
        <v>83</v>
      </c>
      <c r="AY42" s="9" t="s">
        <v>83</v>
      </c>
      <c r="AZ42" s="9" t="s">
        <v>83</v>
      </c>
      <c r="BA42" s="9" t="s">
        <v>83</v>
      </c>
      <c r="BB42" s="8" t="s">
        <v>83</v>
      </c>
      <c r="BC42" s="8" t="s">
        <v>84</v>
      </c>
      <c r="BD42" s="8" t="s">
        <v>81</v>
      </c>
      <c r="BE42" s="8" t="s">
        <v>5836</v>
      </c>
      <c r="BF42" s="8" t="s">
        <v>2243</v>
      </c>
      <c r="BG42" s="8" t="s">
        <v>5837</v>
      </c>
      <c r="BH42" s="8" t="s">
        <v>86</v>
      </c>
      <c r="BI42" s="8" t="s">
        <v>89</v>
      </c>
      <c r="BJ42" s="8" t="s">
        <v>5838</v>
      </c>
      <c r="BK42" s="8" t="s">
        <v>5839</v>
      </c>
      <c r="BL42" s="8" t="s">
        <v>5840</v>
      </c>
      <c r="BM42" s="8" t="s">
        <v>1247</v>
      </c>
      <c r="BN42" s="8" t="s">
        <v>5841</v>
      </c>
      <c r="BO42" s="14" t="s">
        <v>5842</v>
      </c>
      <c r="BP42" s="14" t="s">
        <v>5843</v>
      </c>
      <c r="BQ42" s="14" t="s">
        <v>5844</v>
      </c>
      <c r="BR42" s="14" t="s">
        <v>5845</v>
      </c>
      <c r="BS42" s="8" t="s">
        <v>5846</v>
      </c>
      <c r="BT42" s="13">
        <v>8.16</v>
      </c>
      <c r="BU42" s="3"/>
    </row>
    <row r="43" spans="1:73" ht="15.75" thickBot="1">
      <c r="A43" s="7">
        <v>4</v>
      </c>
      <c r="B43" s="7"/>
      <c r="C43" s="9" t="s">
        <v>11185</v>
      </c>
      <c r="D43" s="8" t="s">
        <v>11186</v>
      </c>
      <c r="E43" s="8" t="s">
        <v>11713</v>
      </c>
      <c r="F43" s="10">
        <v>36321</v>
      </c>
      <c r="G43" s="9">
        <v>20</v>
      </c>
      <c r="H43" s="8" t="s">
        <v>11187</v>
      </c>
      <c r="I43" s="8" t="s">
        <v>73</v>
      </c>
      <c r="J43" s="8" t="s">
        <v>11188</v>
      </c>
      <c r="K43" s="8" t="s">
        <v>11189</v>
      </c>
      <c r="L43" s="9">
        <v>9987937308</v>
      </c>
      <c r="M43" s="9">
        <v>9987855833</v>
      </c>
      <c r="N43" s="9" t="s">
        <v>11190</v>
      </c>
      <c r="O43" s="9" t="s">
        <v>11191</v>
      </c>
      <c r="P43" s="9" t="s">
        <v>81</v>
      </c>
      <c r="Q43" s="9" t="s">
        <v>595</v>
      </c>
      <c r="R43" s="11">
        <v>43282</v>
      </c>
      <c r="S43" s="9">
        <v>2021</v>
      </c>
      <c r="T43" s="8" t="s">
        <v>11192</v>
      </c>
      <c r="U43" s="9">
        <v>363</v>
      </c>
      <c r="V43" s="12">
        <v>72.599999999999994</v>
      </c>
      <c r="W43" s="9">
        <v>2015</v>
      </c>
      <c r="X43" s="9" t="s">
        <v>79</v>
      </c>
      <c r="Y43" s="8" t="s">
        <v>81</v>
      </c>
      <c r="Z43" s="9" t="s">
        <v>81</v>
      </c>
      <c r="AA43" s="12" t="s">
        <v>81</v>
      </c>
      <c r="AB43" s="9" t="s">
        <v>81</v>
      </c>
      <c r="AC43" s="9" t="s">
        <v>109</v>
      </c>
      <c r="AD43" s="8" t="s">
        <v>11193</v>
      </c>
      <c r="AE43" s="8" t="s">
        <v>11194</v>
      </c>
      <c r="AF43" s="9">
        <v>1280</v>
      </c>
      <c r="AG43" s="9">
        <v>75.290000000000006</v>
      </c>
      <c r="AH43" s="9">
        <v>2018</v>
      </c>
      <c r="AI43" s="9" t="s">
        <v>112</v>
      </c>
      <c r="AJ43" s="9" t="s">
        <v>113</v>
      </c>
      <c r="AK43" s="9">
        <v>69.78</v>
      </c>
      <c r="AL43" s="9">
        <v>69.260000000000005</v>
      </c>
      <c r="AM43" s="9">
        <v>2</v>
      </c>
      <c r="AN43" s="8" t="s">
        <v>81</v>
      </c>
      <c r="AO43" s="8" t="s">
        <v>81</v>
      </c>
      <c r="AP43" s="13">
        <v>7.14</v>
      </c>
      <c r="AQ43" s="13">
        <v>6.41</v>
      </c>
      <c r="AR43" s="13">
        <v>7.37</v>
      </c>
      <c r="AS43" s="9">
        <v>20.92</v>
      </c>
      <c r="AT43" s="9">
        <v>6.97</v>
      </c>
      <c r="AU43" s="8" t="s">
        <v>114</v>
      </c>
      <c r="AV43" s="9">
        <v>0</v>
      </c>
      <c r="AW43" s="9">
        <v>0</v>
      </c>
      <c r="AX43" s="9" t="s">
        <v>83</v>
      </c>
      <c r="AY43" s="9" t="s">
        <v>83</v>
      </c>
      <c r="AZ43" s="9" t="s">
        <v>83</v>
      </c>
      <c r="BA43" s="9" t="s">
        <v>83</v>
      </c>
      <c r="BB43" s="8" t="s">
        <v>83</v>
      </c>
      <c r="BC43" s="8" t="s">
        <v>84</v>
      </c>
      <c r="BD43" s="8" t="s">
        <v>81</v>
      </c>
      <c r="BE43" s="8" t="s">
        <v>11195</v>
      </c>
      <c r="BF43" s="8" t="s">
        <v>11196</v>
      </c>
      <c r="BG43" s="8" t="s">
        <v>11197</v>
      </c>
      <c r="BH43" s="8" t="s">
        <v>88</v>
      </c>
      <c r="BI43" s="8" t="s">
        <v>89</v>
      </c>
      <c r="BJ43" s="8" t="s">
        <v>11198</v>
      </c>
      <c r="BK43" s="8" t="s">
        <v>11199</v>
      </c>
      <c r="BL43" s="8" t="s">
        <v>10348</v>
      </c>
      <c r="BM43" s="8" t="s">
        <v>11200</v>
      </c>
      <c r="BN43" s="8" t="s">
        <v>11201</v>
      </c>
      <c r="BO43" s="14" t="s">
        <v>11202</v>
      </c>
      <c r="BP43" s="14" t="s">
        <v>11203</v>
      </c>
      <c r="BQ43" s="14" t="s">
        <v>11204</v>
      </c>
      <c r="BR43" s="14" t="s">
        <v>11205</v>
      </c>
      <c r="BS43" s="8" t="s">
        <v>81</v>
      </c>
      <c r="BT43" s="8"/>
      <c r="BU43" s="3"/>
    </row>
    <row r="44" spans="1:73" ht="15.75" thickBot="1">
      <c r="A44" s="7">
        <v>5</v>
      </c>
      <c r="B44" s="7"/>
      <c r="C44" s="9" t="s">
        <v>6691</v>
      </c>
      <c r="D44" s="8" t="s">
        <v>6692</v>
      </c>
      <c r="E44" s="8" t="s">
        <v>11713</v>
      </c>
      <c r="F44" s="9" t="s">
        <v>6693</v>
      </c>
      <c r="G44" s="9">
        <v>20</v>
      </c>
      <c r="H44" s="8" t="s">
        <v>6694</v>
      </c>
      <c r="I44" s="8" t="s">
        <v>6694</v>
      </c>
      <c r="J44" s="8" t="s">
        <v>6695</v>
      </c>
      <c r="K44" s="8" t="s">
        <v>6690</v>
      </c>
      <c r="L44" s="9">
        <v>2224715566</v>
      </c>
      <c r="M44" s="9">
        <v>9619049959</v>
      </c>
      <c r="N44" s="9" t="s">
        <v>6696</v>
      </c>
      <c r="O44" s="9">
        <v>766197044161</v>
      </c>
      <c r="P44" s="9" t="s">
        <v>6697</v>
      </c>
      <c r="Q44" s="9" t="s">
        <v>595</v>
      </c>
      <c r="R44" s="11">
        <v>43282</v>
      </c>
      <c r="S44" s="9">
        <v>2021</v>
      </c>
      <c r="T44" s="8" t="s">
        <v>4460</v>
      </c>
      <c r="U44" s="9">
        <v>427</v>
      </c>
      <c r="V44" s="12">
        <v>85.4</v>
      </c>
      <c r="W44" s="9">
        <v>2015</v>
      </c>
      <c r="X44" s="9" t="s">
        <v>79</v>
      </c>
      <c r="Y44" s="8" t="s">
        <v>81</v>
      </c>
      <c r="Z44" s="9" t="s">
        <v>81</v>
      </c>
      <c r="AA44" s="12" t="s">
        <v>81</v>
      </c>
      <c r="AB44" s="9" t="s">
        <v>81</v>
      </c>
      <c r="AC44" s="9" t="s">
        <v>109</v>
      </c>
      <c r="AD44" s="8" t="s">
        <v>1002</v>
      </c>
      <c r="AE44" s="8" t="s">
        <v>6698</v>
      </c>
      <c r="AF44" s="9">
        <v>911</v>
      </c>
      <c r="AG44" s="9">
        <v>72.88</v>
      </c>
      <c r="AH44" s="9">
        <v>2018</v>
      </c>
      <c r="AI44" s="9" t="s">
        <v>112</v>
      </c>
      <c r="AJ44" s="9" t="s">
        <v>113</v>
      </c>
      <c r="AK44" s="9">
        <v>55.59</v>
      </c>
      <c r="AL44" s="9">
        <v>55.69</v>
      </c>
      <c r="AM44" s="9">
        <v>5</v>
      </c>
      <c r="AN44" s="8" t="s">
        <v>81</v>
      </c>
      <c r="AO44" s="8" t="s">
        <v>81</v>
      </c>
      <c r="AP44" s="13">
        <v>7.96</v>
      </c>
      <c r="AQ44" s="13">
        <v>6.17</v>
      </c>
      <c r="AR44" s="13">
        <v>6.11</v>
      </c>
      <c r="AS44" s="9">
        <v>20.239999999999998</v>
      </c>
      <c r="AT44" s="9">
        <v>6.74</v>
      </c>
      <c r="AU44" s="8" t="s">
        <v>114</v>
      </c>
      <c r="AV44" s="9">
        <v>0</v>
      </c>
      <c r="AW44" s="9">
        <v>0</v>
      </c>
      <c r="AX44" s="9" t="s">
        <v>83</v>
      </c>
      <c r="AY44" s="9" t="s">
        <v>83</v>
      </c>
      <c r="AZ44" s="9" t="s">
        <v>83</v>
      </c>
      <c r="BA44" s="9" t="s">
        <v>83</v>
      </c>
      <c r="BB44" s="8" t="s">
        <v>83</v>
      </c>
      <c r="BC44" s="8" t="s">
        <v>84</v>
      </c>
      <c r="BD44" s="8" t="s">
        <v>81</v>
      </c>
      <c r="BE44" s="8" t="s">
        <v>6699</v>
      </c>
      <c r="BF44" s="8" t="s">
        <v>187</v>
      </c>
      <c r="BG44" s="8" t="s">
        <v>6700</v>
      </c>
      <c r="BH44" s="8" t="s">
        <v>601</v>
      </c>
      <c r="BI44" s="8" t="s">
        <v>89</v>
      </c>
      <c r="BJ44" s="8" t="s">
        <v>6701</v>
      </c>
      <c r="BK44" s="8" t="s">
        <v>6702</v>
      </c>
      <c r="BL44" s="8" t="s">
        <v>1933</v>
      </c>
      <c r="BM44" s="8" t="s">
        <v>538</v>
      </c>
      <c r="BN44" s="8" t="s">
        <v>6703</v>
      </c>
      <c r="BO44" s="14" t="s">
        <v>6704</v>
      </c>
      <c r="BP44" s="14" t="s">
        <v>6705</v>
      </c>
      <c r="BQ44" s="14" t="s">
        <v>6706</v>
      </c>
      <c r="BR44" s="14" t="s">
        <v>6707</v>
      </c>
      <c r="BS44" s="8" t="s">
        <v>81</v>
      </c>
      <c r="BT44" s="8"/>
      <c r="BU44" s="3"/>
    </row>
    <row r="45" spans="1:73" ht="15.75" thickBot="1">
      <c r="A45" s="7">
        <v>6</v>
      </c>
      <c r="B45" s="7"/>
      <c r="C45" s="9" t="s">
        <v>4588</v>
      </c>
      <c r="D45" s="8" t="s">
        <v>4589</v>
      </c>
      <c r="E45" s="8" t="s">
        <v>11713</v>
      </c>
      <c r="F45" s="10">
        <v>35558</v>
      </c>
      <c r="G45" s="9">
        <v>22</v>
      </c>
      <c r="H45" s="8" t="s">
        <v>4590</v>
      </c>
      <c r="I45" s="8" t="s">
        <v>73</v>
      </c>
      <c r="J45" s="8" t="s">
        <v>4591</v>
      </c>
      <c r="K45" s="8" t="s">
        <v>4592</v>
      </c>
      <c r="L45" s="9">
        <v>9930086476</v>
      </c>
      <c r="M45" s="9">
        <v>8286717186</v>
      </c>
      <c r="N45" s="9" t="s">
        <v>4593</v>
      </c>
      <c r="O45" s="9">
        <v>795142207334</v>
      </c>
      <c r="P45" s="9" t="s">
        <v>134</v>
      </c>
      <c r="Q45" s="9" t="s">
        <v>595</v>
      </c>
      <c r="R45" s="11">
        <v>43282</v>
      </c>
      <c r="S45" s="9">
        <v>2021</v>
      </c>
      <c r="T45" s="8" t="s">
        <v>4594</v>
      </c>
      <c r="U45" s="9">
        <v>400</v>
      </c>
      <c r="V45" s="12">
        <v>72.73</v>
      </c>
      <c r="W45" s="9">
        <v>2013</v>
      </c>
      <c r="X45" s="9" t="s">
        <v>79</v>
      </c>
      <c r="Y45" s="8" t="s">
        <v>4595</v>
      </c>
      <c r="Z45" s="9">
        <v>337</v>
      </c>
      <c r="AA45" s="12">
        <v>51.85</v>
      </c>
      <c r="AB45" s="9">
        <v>2015</v>
      </c>
      <c r="AC45" s="9" t="s">
        <v>79</v>
      </c>
      <c r="AD45" s="8" t="s">
        <v>1002</v>
      </c>
      <c r="AE45" s="8" t="s">
        <v>229</v>
      </c>
      <c r="AF45" s="9">
        <v>884</v>
      </c>
      <c r="AG45" s="9">
        <v>70.72</v>
      </c>
      <c r="AH45" s="9">
        <v>2018</v>
      </c>
      <c r="AI45" s="9" t="s">
        <v>112</v>
      </c>
      <c r="AJ45" s="9" t="s">
        <v>113</v>
      </c>
      <c r="AK45" s="9" t="s">
        <v>81</v>
      </c>
      <c r="AL45" s="9" t="s">
        <v>81</v>
      </c>
      <c r="AM45" s="9">
        <v>4</v>
      </c>
      <c r="AN45" s="8" t="s">
        <v>81</v>
      </c>
      <c r="AO45" s="8" t="s">
        <v>81</v>
      </c>
      <c r="AP45" s="13">
        <v>6.0384000000000002</v>
      </c>
      <c r="AQ45" s="13">
        <v>6.2412999999999998</v>
      </c>
      <c r="AR45" s="13">
        <v>6.7037000000000004</v>
      </c>
      <c r="AS45" s="9">
        <v>26.73</v>
      </c>
      <c r="AT45" s="9">
        <v>6.6825000000000001</v>
      </c>
      <c r="AU45" s="8" t="s">
        <v>338</v>
      </c>
      <c r="AV45" s="9">
        <v>0</v>
      </c>
      <c r="AW45" s="9">
        <v>2</v>
      </c>
      <c r="AX45" s="9" t="s">
        <v>83</v>
      </c>
      <c r="AY45" s="9" t="s">
        <v>83</v>
      </c>
      <c r="AZ45" s="9" t="s">
        <v>83</v>
      </c>
      <c r="BA45" s="9" t="s">
        <v>83</v>
      </c>
      <c r="BB45" s="8" t="s">
        <v>83</v>
      </c>
      <c r="BC45" s="8" t="s">
        <v>84</v>
      </c>
      <c r="BD45" s="8" t="s">
        <v>81</v>
      </c>
      <c r="BE45" s="8" t="s">
        <v>4596</v>
      </c>
      <c r="BF45" s="8" t="s">
        <v>4597</v>
      </c>
      <c r="BG45" s="8" t="s">
        <v>4598</v>
      </c>
      <c r="BH45" s="8" t="s">
        <v>317</v>
      </c>
      <c r="BI45" s="8" t="s">
        <v>89</v>
      </c>
      <c r="BJ45" s="8" t="s">
        <v>4599</v>
      </c>
      <c r="BK45" s="8" t="s">
        <v>4600</v>
      </c>
      <c r="BL45" s="8" t="s">
        <v>4601</v>
      </c>
      <c r="BM45" s="8" t="s">
        <v>4602</v>
      </c>
      <c r="BN45" s="8" t="s">
        <v>4603</v>
      </c>
      <c r="BO45" s="14" t="s">
        <v>4604</v>
      </c>
      <c r="BP45" s="14" t="s">
        <v>4605</v>
      </c>
      <c r="BQ45" s="14" t="s">
        <v>4606</v>
      </c>
      <c r="BR45" s="14" t="s">
        <v>4607</v>
      </c>
      <c r="BS45" s="8" t="s">
        <v>81</v>
      </c>
      <c r="BT45" s="13">
        <v>7.76</v>
      </c>
      <c r="BU45" s="3"/>
    </row>
    <row r="46" spans="1:73" ht="15.75" thickBot="1">
      <c r="A46" s="7">
        <v>7</v>
      </c>
      <c r="B46" s="7"/>
      <c r="C46" s="9" t="s">
        <v>3063</v>
      </c>
      <c r="D46" s="8" t="s">
        <v>3064</v>
      </c>
      <c r="E46" s="8" t="s">
        <v>11713</v>
      </c>
      <c r="F46" s="10">
        <v>36281</v>
      </c>
      <c r="G46" s="9">
        <v>21</v>
      </c>
      <c r="H46" s="8" t="s">
        <v>3065</v>
      </c>
      <c r="I46" s="8" t="s">
        <v>73</v>
      </c>
      <c r="J46" s="8" t="s">
        <v>3066</v>
      </c>
      <c r="K46" s="8" t="s">
        <v>3062</v>
      </c>
      <c r="L46" s="9">
        <v>2228251108</v>
      </c>
      <c r="M46" s="9">
        <v>9167139025</v>
      </c>
      <c r="N46" s="9" t="s">
        <v>3067</v>
      </c>
      <c r="O46" s="9">
        <v>811132774554</v>
      </c>
      <c r="P46" s="9" t="s">
        <v>134</v>
      </c>
      <c r="Q46" s="9" t="s">
        <v>595</v>
      </c>
      <c r="R46" s="11">
        <v>43282</v>
      </c>
      <c r="S46" s="9">
        <v>2021</v>
      </c>
      <c r="T46" s="8" t="s">
        <v>3068</v>
      </c>
      <c r="U46" s="9">
        <v>429</v>
      </c>
      <c r="V46" s="12">
        <v>85.8</v>
      </c>
      <c r="W46" s="9">
        <v>2015</v>
      </c>
      <c r="X46" s="9" t="s">
        <v>79</v>
      </c>
      <c r="Y46" s="8" t="s">
        <v>81</v>
      </c>
      <c r="Z46" s="9" t="s">
        <v>81</v>
      </c>
      <c r="AA46" s="12" t="s">
        <v>81</v>
      </c>
      <c r="AB46" s="9" t="s">
        <v>81</v>
      </c>
      <c r="AC46" s="9" t="s">
        <v>109</v>
      </c>
      <c r="AD46" s="8" t="s">
        <v>1002</v>
      </c>
      <c r="AE46" s="8" t="s">
        <v>229</v>
      </c>
      <c r="AF46" s="9">
        <v>951</v>
      </c>
      <c r="AG46" s="9">
        <v>76.08</v>
      </c>
      <c r="AH46" s="9">
        <v>2018</v>
      </c>
      <c r="AI46" s="9" t="s">
        <v>112</v>
      </c>
      <c r="AJ46" s="9" t="s">
        <v>113</v>
      </c>
      <c r="AK46" s="9">
        <v>65.48</v>
      </c>
      <c r="AL46" s="9">
        <v>66.239999999999995</v>
      </c>
      <c r="AM46" s="9">
        <v>5</v>
      </c>
      <c r="AN46" s="8" t="s">
        <v>81</v>
      </c>
      <c r="AO46" s="8" t="s">
        <v>81</v>
      </c>
      <c r="AP46" s="13">
        <v>7.19</v>
      </c>
      <c r="AQ46" s="13">
        <v>6.14</v>
      </c>
      <c r="AR46" s="13">
        <v>6.03</v>
      </c>
      <c r="AS46" s="9">
        <v>25.8</v>
      </c>
      <c r="AT46" s="9">
        <v>6.45</v>
      </c>
      <c r="AU46" s="8" t="s">
        <v>338</v>
      </c>
      <c r="AV46" s="9">
        <v>0</v>
      </c>
      <c r="AW46" s="9">
        <v>0</v>
      </c>
      <c r="AX46" s="9" t="s">
        <v>83</v>
      </c>
      <c r="AY46" s="9" t="s">
        <v>83</v>
      </c>
      <c r="AZ46" s="9" t="s">
        <v>83</v>
      </c>
      <c r="BA46" s="9" t="s">
        <v>83</v>
      </c>
      <c r="BB46" s="8" t="s">
        <v>83</v>
      </c>
      <c r="BC46" s="8" t="s">
        <v>84</v>
      </c>
      <c r="BD46" s="8" t="s">
        <v>81</v>
      </c>
      <c r="BE46" s="8" t="s">
        <v>3069</v>
      </c>
      <c r="BF46" s="8" t="s">
        <v>86</v>
      </c>
      <c r="BG46" s="8" t="s">
        <v>3070</v>
      </c>
      <c r="BH46" s="8" t="s">
        <v>317</v>
      </c>
      <c r="BI46" s="8" t="s">
        <v>89</v>
      </c>
      <c r="BJ46" s="8" t="s">
        <v>81</v>
      </c>
      <c r="BK46" s="8" t="s">
        <v>3071</v>
      </c>
      <c r="BL46" s="8" t="s">
        <v>3072</v>
      </c>
      <c r="BM46" s="8" t="s">
        <v>3073</v>
      </c>
      <c r="BN46" s="8" t="s">
        <v>3074</v>
      </c>
      <c r="BO46" s="14" t="s">
        <v>3075</v>
      </c>
      <c r="BP46" s="14" t="s">
        <v>3076</v>
      </c>
      <c r="BQ46" s="14" t="s">
        <v>3077</v>
      </c>
      <c r="BR46" s="14" t="s">
        <v>3078</v>
      </c>
      <c r="BS46" s="8" t="s">
        <v>81</v>
      </c>
      <c r="BT46" s="13">
        <v>6.44</v>
      </c>
      <c r="BU46" s="3"/>
    </row>
    <row r="47" spans="1:73" ht="15.75" thickBot="1">
      <c r="A47" s="7">
        <v>8</v>
      </c>
      <c r="B47" s="7"/>
      <c r="C47" s="9" t="s">
        <v>10169</v>
      </c>
      <c r="D47" s="8" t="s">
        <v>10170</v>
      </c>
      <c r="E47" s="8" t="s">
        <v>11713</v>
      </c>
      <c r="F47" s="9" t="s">
        <v>10171</v>
      </c>
      <c r="G47" s="9">
        <v>21</v>
      </c>
      <c r="H47" s="8" t="s">
        <v>10172</v>
      </c>
      <c r="I47" s="8" t="s">
        <v>591</v>
      </c>
      <c r="J47" s="8" t="s">
        <v>10173</v>
      </c>
      <c r="K47" s="8" t="s">
        <v>10168</v>
      </c>
      <c r="L47" s="9">
        <v>7977421842</v>
      </c>
      <c r="M47" s="9">
        <v>7977421842</v>
      </c>
      <c r="N47" s="9" t="s">
        <v>10174</v>
      </c>
      <c r="O47" s="9" t="s">
        <v>10175</v>
      </c>
      <c r="P47" s="9" t="s">
        <v>81</v>
      </c>
      <c r="Q47" s="9" t="s">
        <v>595</v>
      </c>
      <c r="R47" s="11">
        <v>43282</v>
      </c>
      <c r="S47" s="9">
        <v>2021</v>
      </c>
      <c r="T47" s="8" t="s">
        <v>10176</v>
      </c>
      <c r="U47" s="9">
        <v>372</v>
      </c>
      <c r="V47" s="12">
        <v>74.400000000000006</v>
      </c>
      <c r="W47" s="9">
        <v>2015</v>
      </c>
      <c r="X47" s="9" t="s">
        <v>79</v>
      </c>
      <c r="Y47" s="8" t="s">
        <v>81</v>
      </c>
      <c r="Z47" s="9" t="s">
        <v>81</v>
      </c>
      <c r="AA47" s="12" t="s">
        <v>81</v>
      </c>
      <c r="AB47" s="9" t="s">
        <v>81</v>
      </c>
      <c r="AC47" s="9" t="s">
        <v>109</v>
      </c>
      <c r="AD47" s="8" t="s">
        <v>6002</v>
      </c>
      <c r="AE47" s="8" t="s">
        <v>10177</v>
      </c>
      <c r="AF47" s="9">
        <v>1234</v>
      </c>
      <c r="AG47" s="9">
        <v>72.59</v>
      </c>
      <c r="AH47" s="9">
        <v>2018</v>
      </c>
      <c r="AI47" s="9" t="s">
        <v>112</v>
      </c>
      <c r="AJ47" s="9" t="s">
        <v>113</v>
      </c>
      <c r="AK47" s="9">
        <v>70.98</v>
      </c>
      <c r="AL47" s="9">
        <v>70.8</v>
      </c>
      <c r="AM47" s="9">
        <v>0</v>
      </c>
      <c r="AN47" s="8" t="s">
        <v>81</v>
      </c>
      <c r="AO47" s="8" t="s">
        <v>81</v>
      </c>
      <c r="AP47" s="13">
        <v>6.07</v>
      </c>
      <c r="AQ47" s="13">
        <v>6.44</v>
      </c>
      <c r="AR47" s="13">
        <v>6.66</v>
      </c>
      <c r="AS47" s="9">
        <v>19.170000000000002</v>
      </c>
      <c r="AT47" s="9">
        <v>6.39</v>
      </c>
      <c r="AU47" s="8" t="s">
        <v>114</v>
      </c>
      <c r="AV47" s="9">
        <v>0</v>
      </c>
      <c r="AW47" s="9">
        <v>2</v>
      </c>
      <c r="AX47" s="9" t="s">
        <v>83</v>
      </c>
      <c r="AY47" s="9" t="s">
        <v>83</v>
      </c>
      <c r="AZ47" s="9" t="s">
        <v>83</v>
      </c>
      <c r="BA47" s="9" t="s">
        <v>83</v>
      </c>
      <c r="BB47" s="8" t="s">
        <v>83</v>
      </c>
      <c r="BC47" s="8" t="s">
        <v>84</v>
      </c>
      <c r="BD47" s="8" t="s">
        <v>81</v>
      </c>
      <c r="BE47" s="8" t="s">
        <v>10178</v>
      </c>
      <c r="BF47" s="8" t="s">
        <v>86</v>
      </c>
      <c r="BG47" s="8" t="s">
        <v>10179</v>
      </c>
      <c r="BH47" s="8" t="s">
        <v>88</v>
      </c>
      <c r="BI47" s="8" t="s">
        <v>89</v>
      </c>
      <c r="BJ47" s="8" t="s">
        <v>10180</v>
      </c>
      <c r="BK47" s="8" t="s">
        <v>10181</v>
      </c>
      <c r="BL47" s="8" t="s">
        <v>10182</v>
      </c>
      <c r="BM47" s="8" t="s">
        <v>3520</v>
      </c>
      <c r="BN47" s="8" t="s">
        <v>10183</v>
      </c>
      <c r="BO47" s="14" t="s">
        <v>10184</v>
      </c>
      <c r="BP47" s="14" t="s">
        <v>10185</v>
      </c>
      <c r="BQ47" s="14" t="s">
        <v>10186</v>
      </c>
      <c r="BR47" s="14" t="s">
        <v>10187</v>
      </c>
      <c r="BS47" s="8" t="s">
        <v>81</v>
      </c>
      <c r="BT47" s="8"/>
      <c r="BU47" s="3"/>
    </row>
    <row r="48" spans="1:73" ht="15.75" thickBot="1">
      <c r="A48" s="7">
        <v>9</v>
      </c>
      <c r="B48" s="7"/>
      <c r="C48" s="9" t="s">
        <v>2271</v>
      </c>
      <c r="D48" s="8" t="s">
        <v>2272</v>
      </c>
      <c r="E48" s="8" t="s">
        <v>11713</v>
      </c>
      <c r="F48" s="10">
        <v>36079</v>
      </c>
      <c r="G48" s="9">
        <v>22</v>
      </c>
      <c r="H48" s="8" t="s">
        <v>2273</v>
      </c>
      <c r="I48" s="8" t="s">
        <v>2274</v>
      </c>
      <c r="J48" s="8" t="s">
        <v>2275</v>
      </c>
      <c r="K48" s="8" t="s">
        <v>2270</v>
      </c>
      <c r="L48" s="9">
        <v>9702855844</v>
      </c>
      <c r="M48" s="9">
        <v>8692942204</v>
      </c>
      <c r="N48" s="9" t="s">
        <v>2276</v>
      </c>
      <c r="O48" s="9">
        <v>306273601701</v>
      </c>
      <c r="P48" s="9" t="s">
        <v>134</v>
      </c>
      <c r="Q48" s="9" t="s">
        <v>595</v>
      </c>
      <c r="R48" s="11">
        <v>43282</v>
      </c>
      <c r="S48" s="9">
        <v>2021</v>
      </c>
      <c r="T48" s="8" t="s">
        <v>2277</v>
      </c>
      <c r="U48" s="9">
        <v>354</v>
      </c>
      <c r="V48" s="12">
        <v>71</v>
      </c>
      <c r="W48" s="9">
        <v>2015</v>
      </c>
      <c r="X48" s="9" t="s">
        <v>79</v>
      </c>
      <c r="Y48" s="8" t="s">
        <v>81</v>
      </c>
      <c r="Z48" s="9" t="s">
        <v>81</v>
      </c>
      <c r="AA48" s="12" t="s">
        <v>81</v>
      </c>
      <c r="AB48" s="9" t="s">
        <v>81</v>
      </c>
      <c r="AC48" s="9" t="s">
        <v>109</v>
      </c>
      <c r="AD48" s="8" t="s">
        <v>2278</v>
      </c>
      <c r="AE48" s="8" t="s">
        <v>2279</v>
      </c>
      <c r="AF48" s="9">
        <v>857</v>
      </c>
      <c r="AG48" s="9">
        <v>68.56</v>
      </c>
      <c r="AH48" s="9" t="s">
        <v>2280</v>
      </c>
      <c r="AI48" s="9" t="s">
        <v>112</v>
      </c>
      <c r="AJ48" s="9" t="s">
        <v>113</v>
      </c>
      <c r="AK48" s="9">
        <v>48.5</v>
      </c>
      <c r="AL48" s="9">
        <v>48.57</v>
      </c>
      <c r="AM48" s="9">
        <v>5</v>
      </c>
      <c r="AN48" s="8" t="s">
        <v>81</v>
      </c>
      <c r="AO48" s="8" t="s">
        <v>81</v>
      </c>
      <c r="AP48" s="13">
        <v>6.07</v>
      </c>
      <c r="AQ48" s="13">
        <v>5.9</v>
      </c>
      <c r="AR48" s="13">
        <v>6.2</v>
      </c>
      <c r="AS48" s="9">
        <v>25</v>
      </c>
      <c r="AT48" s="9">
        <v>6.31</v>
      </c>
      <c r="AU48" s="8" t="s">
        <v>338</v>
      </c>
      <c r="AV48" s="9">
        <v>0</v>
      </c>
      <c r="AW48" s="9">
        <v>2</v>
      </c>
      <c r="AX48" s="9" t="s">
        <v>83</v>
      </c>
      <c r="AY48" s="9" t="s">
        <v>83</v>
      </c>
      <c r="AZ48" s="9" t="s">
        <v>83</v>
      </c>
      <c r="BA48" s="9" t="s">
        <v>83</v>
      </c>
      <c r="BB48" s="8" t="s">
        <v>83</v>
      </c>
      <c r="BC48" s="8" t="s">
        <v>84</v>
      </c>
      <c r="BD48" s="8" t="s">
        <v>81</v>
      </c>
      <c r="BE48" s="8" t="s">
        <v>2281</v>
      </c>
      <c r="BF48" s="8" t="s">
        <v>2282</v>
      </c>
      <c r="BG48" s="8" t="s">
        <v>2283</v>
      </c>
      <c r="BH48" s="8" t="s">
        <v>317</v>
      </c>
      <c r="BI48" s="8" t="s">
        <v>89</v>
      </c>
      <c r="BJ48" s="8" t="s">
        <v>81</v>
      </c>
      <c r="BK48" s="8" t="s">
        <v>2284</v>
      </c>
      <c r="BL48" s="8" t="s">
        <v>2285</v>
      </c>
      <c r="BM48" s="8" t="s">
        <v>2286</v>
      </c>
      <c r="BN48" s="8" t="s">
        <v>2287</v>
      </c>
      <c r="BO48" s="14" t="s">
        <v>2288</v>
      </c>
      <c r="BP48" s="14" t="s">
        <v>2289</v>
      </c>
      <c r="BQ48" s="14" t="s">
        <v>2290</v>
      </c>
      <c r="BR48" s="14" t="s">
        <v>2291</v>
      </c>
      <c r="BS48" s="8" t="s">
        <v>81</v>
      </c>
      <c r="BT48" s="13">
        <v>7.08</v>
      </c>
      <c r="BU48" s="3"/>
    </row>
    <row r="49" spans="1:73" ht="15.75" thickBot="1">
      <c r="A49" s="7">
        <v>10</v>
      </c>
      <c r="B49" s="7"/>
      <c r="C49" s="9" t="s">
        <v>6083</v>
      </c>
      <c r="D49" s="8" t="s">
        <v>6084</v>
      </c>
      <c r="E49" s="8" t="s">
        <v>11713</v>
      </c>
      <c r="F49" s="10">
        <v>35559</v>
      </c>
      <c r="G49" s="9">
        <v>22</v>
      </c>
      <c r="H49" s="8" t="s">
        <v>6085</v>
      </c>
      <c r="I49" s="8" t="s">
        <v>591</v>
      </c>
      <c r="J49" s="8" t="s">
        <v>6086</v>
      </c>
      <c r="K49" s="8" t="s">
        <v>6082</v>
      </c>
      <c r="L49" s="9">
        <v>8879552313</v>
      </c>
      <c r="M49" s="9">
        <v>8850190014</v>
      </c>
      <c r="N49" s="9" t="s">
        <v>6087</v>
      </c>
      <c r="O49" s="9">
        <v>920031654280</v>
      </c>
      <c r="P49" s="9" t="s">
        <v>244</v>
      </c>
      <c r="Q49" s="9" t="s">
        <v>595</v>
      </c>
      <c r="R49" s="11">
        <v>43282</v>
      </c>
      <c r="S49" s="9">
        <v>2021</v>
      </c>
      <c r="T49" s="8" t="s">
        <v>6088</v>
      </c>
      <c r="U49" s="9">
        <v>297</v>
      </c>
      <c r="V49" s="12">
        <v>54</v>
      </c>
      <c r="W49" s="9">
        <v>2013</v>
      </c>
      <c r="X49" s="9" t="s">
        <v>79</v>
      </c>
      <c r="Y49" s="8" t="s">
        <v>6089</v>
      </c>
      <c r="Z49" s="9">
        <v>466</v>
      </c>
      <c r="AA49" s="12">
        <v>71.69</v>
      </c>
      <c r="AB49" s="9">
        <v>2015</v>
      </c>
      <c r="AC49" s="9" t="s">
        <v>79</v>
      </c>
      <c r="AD49" s="8" t="s">
        <v>6090</v>
      </c>
      <c r="AE49" s="8" t="s">
        <v>6091</v>
      </c>
      <c r="AF49" s="9">
        <v>603</v>
      </c>
      <c r="AG49" s="9">
        <v>75.38</v>
      </c>
      <c r="AH49" s="9">
        <v>2017</v>
      </c>
      <c r="AI49" s="9" t="s">
        <v>944</v>
      </c>
      <c r="AJ49" s="9" t="s">
        <v>113</v>
      </c>
      <c r="AK49" s="9">
        <v>1246</v>
      </c>
      <c r="AL49" s="9">
        <v>73.290000000000006</v>
      </c>
      <c r="AM49" s="9">
        <v>1</v>
      </c>
      <c r="AN49" s="8" t="s">
        <v>81</v>
      </c>
      <c r="AO49" s="8" t="s">
        <v>81</v>
      </c>
      <c r="AP49" s="13">
        <v>6.47</v>
      </c>
      <c r="AQ49" s="13">
        <v>6</v>
      </c>
      <c r="AR49" s="13">
        <v>6.33</v>
      </c>
      <c r="AS49" s="9">
        <v>18.8</v>
      </c>
      <c r="AT49" s="9">
        <v>6.26</v>
      </c>
      <c r="AU49" s="8" t="s">
        <v>114</v>
      </c>
      <c r="AV49" s="9">
        <v>0</v>
      </c>
      <c r="AW49" s="9">
        <v>2</v>
      </c>
      <c r="AX49" s="9" t="s">
        <v>83</v>
      </c>
      <c r="AY49" s="9" t="s">
        <v>83</v>
      </c>
      <c r="AZ49" s="9" t="s">
        <v>83</v>
      </c>
      <c r="BA49" s="9" t="s">
        <v>230</v>
      </c>
      <c r="BB49" s="8" t="s">
        <v>83</v>
      </c>
      <c r="BC49" s="8" t="s">
        <v>84</v>
      </c>
      <c r="BD49" s="8" t="s">
        <v>81</v>
      </c>
      <c r="BE49" s="8" t="s">
        <v>6092</v>
      </c>
      <c r="BF49" s="8" t="s">
        <v>6093</v>
      </c>
      <c r="BG49" s="8" t="s">
        <v>6094</v>
      </c>
      <c r="BH49" s="8" t="s">
        <v>601</v>
      </c>
      <c r="BI49" s="8" t="s">
        <v>89</v>
      </c>
      <c r="BJ49" s="8" t="s">
        <v>6095</v>
      </c>
      <c r="BK49" s="8" t="s">
        <v>6096</v>
      </c>
      <c r="BL49" s="8" t="s">
        <v>6097</v>
      </c>
      <c r="BM49" s="8" t="s">
        <v>6098</v>
      </c>
      <c r="BN49" s="8" t="s">
        <v>6099</v>
      </c>
      <c r="BO49" s="14" t="s">
        <v>6100</v>
      </c>
      <c r="BP49" s="14" t="s">
        <v>6101</v>
      </c>
      <c r="BQ49" s="14" t="s">
        <v>6102</v>
      </c>
      <c r="BR49" s="14" t="s">
        <v>6103</v>
      </c>
      <c r="BS49" s="8" t="s">
        <v>245</v>
      </c>
      <c r="BT49" s="8"/>
      <c r="BU49" s="3"/>
    </row>
    <row r="50" spans="1:73" ht="15.75" thickBot="1">
      <c r="A50" s="7">
        <v>11</v>
      </c>
      <c r="B50" s="7"/>
      <c r="C50" s="9" t="s">
        <v>8043</v>
      </c>
      <c r="D50" s="8" t="s">
        <v>8044</v>
      </c>
      <c r="E50" s="8" t="s">
        <v>11713</v>
      </c>
      <c r="F50" s="9" t="s">
        <v>8045</v>
      </c>
      <c r="G50" s="9">
        <v>21</v>
      </c>
      <c r="H50" s="8" t="s">
        <v>8046</v>
      </c>
      <c r="I50" s="8" t="s">
        <v>81</v>
      </c>
      <c r="J50" s="8" t="s">
        <v>8047</v>
      </c>
      <c r="K50" s="8" t="s">
        <v>8042</v>
      </c>
      <c r="L50" s="9">
        <v>8108362962</v>
      </c>
      <c r="M50" s="9">
        <v>8108362926</v>
      </c>
      <c r="N50" s="9" t="s">
        <v>81</v>
      </c>
      <c r="O50" s="9">
        <v>632952625014</v>
      </c>
      <c r="P50" s="9" t="s">
        <v>81</v>
      </c>
      <c r="Q50" s="9" t="s">
        <v>595</v>
      </c>
      <c r="R50" s="11">
        <v>43282</v>
      </c>
      <c r="S50" s="9">
        <v>2021</v>
      </c>
      <c r="T50" s="8" t="s">
        <v>8048</v>
      </c>
      <c r="U50" s="9">
        <v>415</v>
      </c>
      <c r="V50" s="12">
        <v>0.87</v>
      </c>
      <c r="W50" s="9">
        <v>2015</v>
      </c>
      <c r="X50" s="9" t="s">
        <v>79</v>
      </c>
      <c r="Y50" s="8" t="s">
        <v>81</v>
      </c>
      <c r="Z50" s="9" t="s">
        <v>81</v>
      </c>
      <c r="AA50" s="12" t="s">
        <v>81</v>
      </c>
      <c r="AB50" s="9" t="s">
        <v>81</v>
      </c>
      <c r="AC50" s="9" t="s">
        <v>109</v>
      </c>
      <c r="AD50" s="8" t="s">
        <v>8049</v>
      </c>
      <c r="AE50" s="8" t="s">
        <v>336</v>
      </c>
      <c r="AF50" s="9">
        <v>1257</v>
      </c>
      <c r="AG50" s="15">
        <v>0.73939999999999995</v>
      </c>
      <c r="AH50" s="9">
        <v>2018</v>
      </c>
      <c r="AI50" s="9" t="s">
        <v>112</v>
      </c>
      <c r="AJ50" s="9" t="s">
        <v>113</v>
      </c>
      <c r="AK50" s="9">
        <v>65.819999999999993</v>
      </c>
      <c r="AL50" s="9">
        <v>60.09</v>
      </c>
      <c r="AM50" s="9">
        <v>0</v>
      </c>
      <c r="AN50" s="8" t="s">
        <v>81</v>
      </c>
      <c r="AO50" s="8" t="s">
        <v>81</v>
      </c>
      <c r="AP50" s="13">
        <v>6.6</v>
      </c>
      <c r="AQ50" s="13">
        <v>5.8</v>
      </c>
      <c r="AR50" s="13">
        <v>5.9</v>
      </c>
      <c r="AS50" s="9">
        <v>18.3</v>
      </c>
      <c r="AT50" s="9">
        <v>6.1</v>
      </c>
      <c r="AU50" s="8" t="s">
        <v>114</v>
      </c>
      <c r="AV50" s="9">
        <v>0</v>
      </c>
      <c r="AW50" s="9">
        <v>1</v>
      </c>
      <c r="AX50" s="9" t="s">
        <v>83</v>
      </c>
      <c r="AY50" s="9" t="s">
        <v>83</v>
      </c>
      <c r="AZ50" s="9" t="s">
        <v>83</v>
      </c>
      <c r="BA50" s="9" t="s">
        <v>83</v>
      </c>
      <c r="BB50" s="8" t="s">
        <v>83</v>
      </c>
      <c r="BC50" s="8" t="s">
        <v>84</v>
      </c>
      <c r="BD50" s="8" t="s">
        <v>81</v>
      </c>
      <c r="BE50" s="8" t="s">
        <v>8050</v>
      </c>
      <c r="BF50" s="8" t="s">
        <v>1327</v>
      </c>
      <c r="BG50" s="8" t="s">
        <v>8051</v>
      </c>
      <c r="BH50" s="8" t="s">
        <v>317</v>
      </c>
      <c r="BI50" s="8" t="s">
        <v>89</v>
      </c>
      <c r="BJ50" s="8" t="s">
        <v>8052</v>
      </c>
      <c r="BK50" s="8" t="s">
        <v>8053</v>
      </c>
      <c r="BL50" s="8" t="s">
        <v>8052</v>
      </c>
      <c r="BM50" s="8" t="s">
        <v>4151</v>
      </c>
      <c r="BN50" s="8" t="s">
        <v>3056</v>
      </c>
      <c r="BO50" s="14" t="s">
        <v>8054</v>
      </c>
      <c r="BP50" s="14" t="s">
        <v>8055</v>
      </c>
      <c r="BQ50" s="14" t="s">
        <v>8056</v>
      </c>
      <c r="BR50" s="14" t="s">
        <v>8057</v>
      </c>
      <c r="BS50" s="8" t="s">
        <v>81</v>
      </c>
      <c r="BT50" s="8"/>
      <c r="BU50" s="3"/>
    </row>
    <row r="51" spans="1:73" ht="15.75" thickBot="1">
      <c r="A51" s="7">
        <v>12</v>
      </c>
      <c r="B51" s="7"/>
      <c r="C51" s="9" t="s">
        <v>7833</v>
      </c>
      <c r="D51" s="8" t="s">
        <v>7834</v>
      </c>
      <c r="E51" s="8" t="s">
        <v>11713</v>
      </c>
      <c r="F51" s="9" t="s">
        <v>4807</v>
      </c>
      <c r="G51" s="9">
        <v>21</v>
      </c>
      <c r="H51" s="8" t="s">
        <v>7835</v>
      </c>
      <c r="I51" s="8" t="s">
        <v>7835</v>
      </c>
      <c r="J51" s="8" t="s">
        <v>7836</v>
      </c>
      <c r="K51" s="8" t="s">
        <v>7832</v>
      </c>
      <c r="L51" s="9">
        <v>9137327460</v>
      </c>
      <c r="M51" s="9">
        <v>9137327460</v>
      </c>
      <c r="N51" s="9" t="s">
        <v>7837</v>
      </c>
      <c r="O51" s="9">
        <v>980311637659</v>
      </c>
      <c r="P51" s="9" t="s">
        <v>134</v>
      </c>
      <c r="Q51" s="9" t="s">
        <v>595</v>
      </c>
      <c r="R51" s="11">
        <v>44013</v>
      </c>
      <c r="S51" s="9">
        <v>2021</v>
      </c>
      <c r="T51" s="8" t="s">
        <v>7838</v>
      </c>
      <c r="U51" s="9">
        <v>309</v>
      </c>
      <c r="V51" s="12">
        <v>62.81</v>
      </c>
      <c r="W51" s="9">
        <v>2015</v>
      </c>
      <c r="X51" s="9" t="s">
        <v>79</v>
      </c>
      <c r="Y51" s="8" t="s">
        <v>81</v>
      </c>
      <c r="Z51" s="9" t="s">
        <v>81</v>
      </c>
      <c r="AA51" s="12" t="s">
        <v>81</v>
      </c>
      <c r="AB51" s="9" t="s">
        <v>81</v>
      </c>
      <c r="AC51" s="9" t="s">
        <v>109</v>
      </c>
      <c r="AD51" s="8" t="s">
        <v>7839</v>
      </c>
      <c r="AE51" s="8" t="s">
        <v>336</v>
      </c>
      <c r="AF51" s="9">
        <v>1157</v>
      </c>
      <c r="AG51" s="9">
        <v>66.11</v>
      </c>
      <c r="AH51" s="9">
        <v>2018</v>
      </c>
      <c r="AI51" s="9" t="s">
        <v>112</v>
      </c>
      <c r="AJ51" s="9" t="s">
        <v>113</v>
      </c>
      <c r="AK51" s="9">
        <v>47.787234040000001</v>
      </c>
      <c r="AL51" s="9">
        <v>60.094999999999999</v>
      </c>
      <c r="AM51" s="9">
        <v>6</v>
      </c>
      <c r="AN51" s="8" t="s">
        <v>81</v>
      </c>
      <c r="AO51" s="8" t="s">
        <v>81</v>
      </c>
      <c r="AP51" s="13">
        <v>5.5769229999999999</v>
      </c>
      <c r="AQ51" s="13">
        <v>5.2413699999999999</v>
      </c>
      <c r="AR51" s="13">
        <v>5.1481479999999999</v>
      </c>
      <c r="AS51" s="9">
        <v>15.966441</v>
      </c>
      <c r="AT51" s="9">
        <v>5.3221470000000002</v>
      </c>
      <c r="AU51" s="8" t="s">
        <v>114</v>
      </c>
      <c r="AV51" s="9">
        <v>0</v>
      </c>
      <c r="AW51" s="9">
        <v>5</v>
      </c>
      <c r="AX51" s="9" t="s">
        <v>83</v>
      </c>
      <c r="AY51" s="9" t="s">
        <v>83</v>
      </c>
      <c r="AZ51" s="9" t="s">
        <v>83</v>
      </c>
      <c r="BA51" s="9" t="s">
        <v>83</v>
      </c>
      <c r="BB51" s="8" t="s">
        <v>83</v>
      </c>
      <c r="BC51" s="8" t="s">
        <v>84</v>
      </c>
      <c r="BD51" s="8" t="s">
        <v>81</v>
      </c>
      <c r="BE51" s="8" t="s">
        <v>7840</v>
      </c>
      <c r="BF51" s="8" t="s">
        <v>86</v>
      </c>
      <c r="BG51" s="8" t="s">
        <v>7841</v>
      </c>
      <c r="BH51" s="8" t="s">
        <v>317</v>
      </c>
      <c r="BI51" s="8" t="s">
        <v>89</v>
      </c>
      <c r="BJ51" s="8" t="s">
        <v>7842</v>
      </c>
      <c r="BK51" s="8" t="s">
        <v>7843</v>
      </c>
      <c r="BL51" s="8" t="s">
        <v>7844</v>
      </c>
      <c r="BM51" s="8" t="s">
        <v>7845</v>
      </c>
      <c r="BN51" s="8" t="s">
        <v>7846</v>
      </c>
      <c r="BO51" s="14" t="s">
        <v>7847</v>
      </c>
      <c r="BP51" s="14" t="s">
        <v>7848</v>
      </c>
      <c r="BQ51" s="14" t="s">
        <v>7849</v>
      </c>
      <c r="BR51" s="14" t="s">
        <v>4918</v>
      </c>
      <c r="BS51" s="8" t="s">
        <v>81</v>
      </c>
      <c r="BT51" s="8"/>
      <c r="BU51" s="3"/>
    </row>
    <row r="52" spans="1:73" ht="15.75" thickBot="1">
      <c r="A52" s="7">
        <v>1</v>
      </c>
      <c r="B52" s="7"/>
      <c r="C52" s="9" t="s">
        <v>7455</v>
      </c>
      <c r="D52" s="8" t="s">
        <v>7456</v>
      </c>
      <c r="E52" s="8" t="s">
        <v>11714</v>
      </c>
      <c r="F52" s="9" t="s">
        <v>7457</v>
      </c>
      <c r="G52" s="9">
        <v>21</v>
      </c>
      <c r="H52" s="8" t="s">
        <v>7458</v>
      </c>
      <c r="I52" s="8" t="s">
        <v>73</v>
      </c>
      <c r="J52" s="8" t="s">
        <v>7459</v>
      </c>
      <c r="K52" s="8" t="s">
        <v>7460</v>
      </c>
      <c r="L52" s="9">
        <v>8898386498</v>
      </c>
      <c r="M52" s="9">
        <v>8652557746</v>
      </c>
      <c r="N52" s="9" t="s">
        <v>7461</v>
      </c>
      <c r="O52" s="9">
        <v>405701110293</v>
      </c>
      <c r="P52" s="9" t="s">
        <v>134</v>
      </c>
      <c r="Q52" s="9" t="s">
        <v>595</v>
      </c>
      <c r="R52" s="11">
        <v>43282</v>
      </c>
      <c r="S52" s="9">
        <v>2021</v>
      </c>
      <c r="T52" s="8" t="s">
        <v>7462</v>
      </c>
      <c r="U52" s="9">
        <v>445</v>
      </c>
      <c r="V52" s="12">
        <v>89</v>
      </c>
      <c r="W52" s="9">
        <v>2014</v>
      </c>
      <c r="X52" s="9" t="s">
        <v>79</v>
      </c>
      <c r="Y52" s="8" t="s">
        <v>81</v>
      </c>
      <c r="Z52" s="9" t="s">
        <v>81</v>
      </c>
      <c r="AA52" s="12" t="s">
        <v>81</v>
      </c>
      <c r="AB52" s="9" t="s">
        <v>81</v>
      </c>
      <c r="AC52" s="9" t="s">
        <v>109</v>
      </c>
      <c r="AD52" s="8" t="s">
        <v>3188</v>
      </c>
      <c r="AE52" s="8" t="s">
        <v>2279</v>
      </c>
      <c r="AF52" s="9">
        <v>885</v>
      </c>
      <c r="AG52" s="9">
        <v>60</v>
      </c>
      <c r="AH52" s="9">
        <v>2018</v>
      </c>
      <c r="AI52" s="9" t="s">
        <v>112</v>
      </c>
      <c r="AJ52" s="9" t="s">
        <v>113</v>
      </c>
      <c r="AK52" s="9">
        <v>60.8</v>
      </c>
      <c r="AL52" s="9">
        <v>62.73</v>
      </c>
      <c r="AM52" s="9">
        <v>7</v>
      </c>
      <c r="AN52" s="8" t="s">
        <v>81</v>
      </c>
      <c r="AO52" s="8" t="s">
        <v>81</v>
      </c>
      <c r="AP52" s="13">
        <v>6.59</v>
      </c>
      <c r="AQ52" s="13">
        <v>6</v>
      </c>
      <c r="AR52" s="13">
        <v>6</v>
      </c>
      <c r="AS52" s="9">
        <v>18.59</v>
      </c>
      <c r="AT52" s="9">
        <v>6.2</v>
      </c>
      <c r="AU52" s="8" t="s">
        <v>114</v>
      </c>
      <c r="AV52" s="9">
        <v>3</v>
      </c>
      <c r="AW52" s="9">
        <v>2</v>
      </c>
      <c r="AX52" s="9" t="s">
        <v>83</v>
      </c>
      <c r="AY52" s="9" t="s">
        <v>83</v>
      </c>
      <c r="AZ52" s="9" t="s">
        <v>230</v>
      </c>
      <c r="BA52" s="9" t="s">
        <v>83</v>
      </c>
      <c r="BB52" s="8" t="s">
        <v>83</v>
      </c>
      <c r="BC52" s="8" t="s">
        <v>84</v>
      </c>
      <c r="BD52" s="8" t="s">
        <v>81</v>
      </c>
      <c r="BE52" s="8" t="s">
        <v>7463</v>
      </c>
      <c r="BF52" s="8" t="s">
        <v>5139</v>
      </c>
      <c r="BG52" s="8" t="s">
        <v>7464</v>
      </c>
      <c r="BH52" s="8" t="s">
        <v>317</v>
      </c>
      <c r="BI52" s="8" t="s">
        <v>89</v>
      </c>
      <c r="BJ52" s="8" t="s">
        <v>81</v>
      </c>
      <c r="BK52" s="8" t="s">
        <v>7465</v>
      </c>
      <c r="BL52" s="8" t="s">
        <v>7466</v>
      </c>
      <c r="BM52" s="8" t="s">
        <v>81</v>
      </c>
      <c r="BN52" s="8" t="s">
        <v>7467</v>
      </c>
      <c r="BO52" s="14" t="s">
        <v>7468</v>
      </c>
      <c r="BP52" s="14" t="s">
        <v>7469</v>
      </c>
      <c r="BQ52" s="14" t="s">
        <v>7470</v>
      </c>
      <c r="BR52" s="14" t="s">
        <v>7471</v>
      </c>
      <c r="BS52" s="8" t="s">
        <v>81</v>
      </c>
      <c r="BT52" s="8"/>
      <c r="BU52" s="3"/>
    </row>
    <row r="53" spans="1:73" ht="15.75" thickBot="1">
      <c r="A53" s="7">
        <v>2</v>
      </c>
      <c r="B53" s="7"/>
      <c r="C53" s="9" t="s">
        <v>10336</v>
      </c>
      <c r="D53" s="8" t="s">
        <v>10337</v>
      </c>
      <c r="E53" s="8" t="s">
        <v>11714</v>
      </c>
      <c r="F53" s="9" t="s">
        <v>10338</v>
      </c>
      <c r="G53" s="9">
        <v>23</v>
      </c>
      <c r="H53" s="8" t="s">
        <v>10339</v>
      </c>
      <c r="I53" s="8" t="s">
        <v>73</v>
      </c>
      <c r="J53" s="8" t="s">
        <v>10340</v>
      </c>
      <c r="K53" s="8" t="s">
        <v>10335</v>
      </c>
      <c r="L53" s="9">
        <v>8879007808</v>
      </c>
      <c r="M53" s="9">
        <v>7208275472</v>
      </c>
      <c r="N53" s="9" t="s">
        <v>10341</v>
      </c>
      <c r="O53" s="9">
        <v>623337999824</v>
      </c>
      <c r="P53" s="9" t="s">
        <v>134</v>
      </c>
      <c r="Q53" s="9" t="s">
        <v>595</v>
      </c>
      <c r="R53" s="11">
        <v>43282</v>
      </c>
      <c r="S53" s="9">
        <v>2021</v>
      </c>
      <c r="T53" s="8" t="s">
        <v>10342</v>
      </c>
      <c r="U53" s="9">
        <v>247</v>
      </c>
      <c r="V53" s="12">
        <v>49.4</v>
      </c>
      <c r="W53" s="9">
        <v>2012</v>
      </c>
      <c r="X53" s="9" t="s">
        <v>276</v>
      </c>
      <c r="Y53" s="8" t="s">
        <v>10343</v>
      </c>
      <c r="Z53" s="9">
        <v>227</v>
      </c>
      <c r="AA53" s="12">
        <v>45.4</v>
      </c>
      <c r="AB53" s="9">
        <v>2014</v>
      </c>
      <c r="AC53" s="9" t="s">
        <v>276</v>
      </c>
      <c r="AD53" s="8" t="s">
        <v>8049</v>
      </c>
      <c r="AE53" s="8" t="s">
        <v>336</v>
      </c>
      <c r="AF53" s="9">
        <v>1222</v>
      </c>
      <c r="AG53" s="9">
        <v>71.88</v>
      </c>
      <c r="AH53" s="9">
        <v>2018</v>
      </c>
      <c r="AI53" s="9" t="s">
        <v>112</v>
      </c>
      <c r="AJ53" s="9" t="s">
        <v>113</v>
      </c>
      <c r="AK53" s="9">
        <v>63.6</v>
      </c>
      <c r="AL53" s="9">
        <v>63.44</v>
      </c>
      <c r="AM53" s="9">
        <v>2</v>
      </c>
      <c r="AN53" s="8" t="s">
        <v>81</v>
      </c>
      <c r="AO53" s="8" t="s">
        <v>81</v>
      </c>
      <c r="AP53" s="13">
        <v>6.5</v>
      </c>
      <c r="AQ53" s="13">
        <v>5.5862069999999999</v>
      </c>
      <c r="AR53" s="13">
        <v>5.41</v>
      </c>
      <c r="AS53" s="9">
        <v>17.496200000000002</v>
      </c>
      <c r="AT53" s="9">
        <v>5.75</v>
      </c>
      <c r="AU53" s="8" t="s">
        <v>114</v>
      </c>
      <c r="AV53" s="9">
        <v>2</v>
      </c>
      <c r="AW53" s="9">
        <v>3</v>
      </c>
      <c r="AX53" s="9" t="s">
        <v>83</v>
      </c>
      <c r="AY53" s="9" t="s">
        <v>83</v>
      </c>
      <c r="AZ53" s="9" t="s">
        <v>230</v>
      </c>
      <c r="BA53" s="9" t="s">
        <v>83</v>
      </c>
      <c r="BB53" s="8" t="s">
        <v>83</v>
      </c>
      <c r="BC53" s="8" t="s">
        <v>84</v>
      </c>
      <c r="BD53" s="8" t="s">
        <v>81</v>
      </c>
      <c r="BE53" s="8" t="s">
        <v>10344</v>
      </c>
      <c r="BF53" s="8" t="s">
        <v>10345</v>
      </c>
      <c r="BG53" s="8" t="s">
        <v>10346</v>
      </c>
      <c r="BH53" s="8" t="s">
        <v>88</v>
      </c>
      <c r="BI53" s="8" t="s">
        <v>89</v>
      </c>
      <c r="BJ53" s="8" t="s">
        <v>10347</v>
      </c>
      <c r="BK53" s="8" t="s">
        <v>7842</v>
      </c>
      <c r="BL53" s="8" t="s">
        <v>10348</v>
      </c>
      <c r="BM53" s="8" t="s">
        <v>538</v>
      </c>
      <c r="BN53" s="8" t="s">
        <v>10349</v>
      </c>
      <c r="BO53" s="14" t="s">
        <v>10350</v>
      </c>
      <c r="BP53" s="14" t="s">
        <v>10351</v>
      </c>
      <c r="BQ53" s="14" t="s">
        <v>10352</v>
      </c>
      <c r="BR53" s="14" t="s">
        <v>10353</v>
      </c>
      <c r="BS53" s="8" t="s">
        <v>81</v>
      </c>
      <c r="BT53" s="8"/>
      <c r="BU53" s="3"/>
    </row>
    <row r="54" spans="1:73" ht="15.75" thickBot="1">
      <c r="A54" s="7">
        <v>3</v>
      </c>
      <c r="B54" s="7"/>
      <c r="C54" s="9" t="s">
        <v>5474</v>
      </c>
      <c r="D54" s="8" t="s">
        <v>5475</v>
      </c>
      <c r="E54" s="8" t="s">
        <v>11714</v>
      </c>
      <c r="F54" s="9" t="s">
        <v>5476</v>
      </c>
      <c r="G54" s="9">
        <v>21</v>
      </c>
      <c r="H54" s="8" t="s">
        <v>5477</v>
      </c>
      <c r="I54" s="8" t="s">
        <v>73</v>
      </c>
      <c r="J54" s="8" t="s">
        <v>5478</v>
      </c>
      <c r="K54" s="8" t="s">
        <v>5473</v>
      </c>
      <c r="L54" s="9">
        <v>7507826377</v>
      </c>
      <c r="M54" s="9">
        <v>8308871648</v>
      </c>
      <c r="N54" s="9" t="s">
        <v>5479</v>
      </c>
      <c r="O54" s="9">
        <v>760033233265</v>
      </c>
      <c r="P54" s="9" t="s">
        <v>134</v>
      </c>
      <c r="Q54" s="9" t="s">
        <v>595</v>
      </c>
      <c r="R54" s="11">
        <v>43282</v>
      </c>
      <c r="S54" s="9">
        <v>2021</v>
      </c>
      <c r="T54" s="8" t="s">
        <v>5480</v>
      </c>
      <c r="U54" s="9">
        <v>342</v>
      </c>
      <c r="V54" s="12">
        <v>68.400000000000006</v>
      </c>
      <c r="W54" s="9">
        <v>2015</v>
      </c>
      <c r="X54" s="9" t="s">
        <v>79</v>
      </c>
      <c r="Y54" s="8" t="s">
        <v>81</v>
      </c>
      <c r="Z54" s="9" t="s">
        <v>81</v>
      </c>
      <c r="AA54" s="12" t="s">
        <v>81</v>
      </c>
      <c r="AB54" s="9" t="s">
        <v>81</v>
      </c>
      <c r="AC54" s="9" t="s">
        <v>109</v>
      </c>
      <c r="AD54" s="8" t="s">
        <v>490</v>
      </c>
      <c r="AE54" s="8" t="s">
        <v>336</v>
      </c>
      <c r="AF54" s="9">
        <v>1132</v>
      </c>
      <c r="AG54" s="9">
        <v>66.59</v>
      </c>
      <c r="AH54" s="9">
        <v>2015</v>
      </c>
      <c r="AI54" s="9" t="s">
        <v>112</v>
      </c>
      <c r="AJ54" s="9" t="s">
        <v>113</v>
      </c>
      <c r="AK54" s="9">
        <v>59.16</v>
      </c>
      <c r="AL54" s="9">
        <v>57.33</v>
      </c>
      <c r="AM54" s="9">
        <v>3</v>
      </c>
      <c r="AN54" s="8" t="s">
        <v>81</v>
      </c>
      <c r="AO54" s="8" t="s">
        <v>81</v>
      </c>
      <c r="AP54" s="13">
        <v>5.81</v>
      </c>
      <c r="AQ54" s="13">
        <v>4.59</v>
      </c>
      <c r="AR54" s="13">
        <v>4.5999999999999996</v>
      </c>
      <c r="AS54" s="9">
        <v>15</v>
      </c>
      <c r="AT54" s="9">
        <v>5</v>
      </c>
      <c r="AU54" s="8" t="s">
        <v>114</v>
      </c>
      <c r="AV54" s="9">
        <v>2</v>
      </c>
      <c r="AW54" s="9">
        <v>1</v>
      </c>
      <c r="AX54" s="9" t="s">
        <v>83</v>
      </c>
      <c r="AY54" s="9" t="s">
        <v>83</v>
      </c>
      <c r="AZ54" s="9" t="s">
        <v>83</v>
      </c>
      <c r="BA54" s="9" t="s">
        <v>83</v>
      </c>
      <c r="BB54" s="8" t="s">
        <v>83</v>
      </c>
      <c r="BC54" s="8" t="s">
        <v>84</v>
      </c>
      <c r="BD54" s="8" t="s">
        <v>81</v>
      </c>
      <c r="BE54" s="8" t="s">
        <v>5481</v>
      </c>
      <c r="BF54" s="8" t="s">
        <v>86</v>
      </c>
      <c r="BG54" s="8" t="s">
        <v>5482</v>
      </c>
      <c r="BH54" s="8" t="s">
        <v>88</v>
      </c>
      <c r="BI54" s="8" t="s">
        <v>89</v>
      </c>
      <c r="BJ54" s="8" t="s">
        <v>81</v>
      </c>
      <c r="BK54" s="8" t="s">
        <v>5483</v>
      </c>
      <c r="BL54" s="8" t="s">
        <v>1933</v>
      </c>
      <c r="BM54" s="8" t="s">
        <v>81</v>
      </c>
      <c r="BN54" s="8" t="s">
        <v>5484</v>
      </c>
      <c r="BO54" s="14" t="s">
        <v>5485</v>
      </c>
      <c r="BP54" s="14" t="s">
        <v>5486</v>
      </c>
      <c r="BQ54" s="14" t="s">
        <v>5487</v>
      </c>
      <c r="BR54" s="14" t="s">
        <v>5488</v>
      </c>
      <c r="BS54" s="8" t="s">
        <v>81</v>
      </c>
      <c r="BT54" s="8"/>
      <c r="BU54" s="3"/>
    </row>
    <row r="55" spans="1:73" ht="15.75" thickBot="1">
      <c r="A55" s="7">
        <v>4</v>
      </c>
      <c r="B55" s="7"/>
      <c r="C55" s="9" t="s">
        <v>8298</v>
      </c>
      <c r="D55" s="8" t="s">
        <v>8299</v>
      </c>
      <c r="E55" s="8" t="s">
        <v>11714</v>
      </c>
      <c r="F55" s="10">
        <v>36374</v>
      </c>
      <c r="G55" s="9">
        <v>21</v>
      </c>
      <c r="H55" s="8" t="s">
        <v>8300</v>
      </c>
      <c r="I55" s="8" t="s">
        <v>3182</v>
      </c>
      <c r="J55" s="8" t="s">
        <v>8301</v>
      </c>
      <c r="K55" s="8" t="s">
        <v>8297</v>
      </c>
      <c r="L55" s="9">
        <v>9969899605</v>
      </c>
      <c r="M55" s="9">
        <v>9969899605</v>
      </c>
      <c r="N55" s="9" t="s">
        <v>8302</v>
      </c>
      <c r="O55" s="9" t="s">
        <v>8303</v>
      </c>
      <c r="P55" s="9" t="s">
        <v>8304</v>
      </c>
      <c r="Q55" s="9" t="s">
        <v>595</v>
      </c>
      <c r="R55" s="11">
        <v>43282</v>
      </c>
      <c r="S55" s="9">
        <v>2021</v>
      </c>
      <c r="T55" s="8" t="s">
        <v>8305</v>
      </c>
      <c r="U55" s="9">
        <v>347</v>
      </c>
      <c r="V55" s="12">
        <v>69.400000000000006</v>
      </c>
      <c r="W55" s="9">
        <v>2014</v>
      </c>
      <c r="X55" s="9" t="s">
        <v>79</v>
      </c>
      <c r="Y55" s="8" t="s">
        <v>81</v>
      </c>
      <c r="Z55" s="9" t="s">
        <v>81</v>
      </c>
      <c r="AA55" s="12" t="s">
        <v>81</v>
      </c>
      <c r="AB55" s="9" t="s">
        <v>81</v>
      </c>
      <c r="AC55" s="9" t="s">
        <v>109</v>
      </c>
      <c r="AD55" s="8" t="s">
        <v>8306</v>
      </c>
      <c r="AE55" s="8" t="s">
        <v>79</v>
      </c>
      <c r="AF55" s="9">
        <v>726</v>
      </c>
      <c r="AG55" s="9">
        <v>76.349999999999994</v>
      </c>
      <c r="AH55" s="9">
        <v>2018</v>
      </c>
      <c r="AI55" s="9" t="s">
        <v>112</v>
      </c>
      <c r="AJ55" s="9" t="s">
        <v>113</v>
      </c>
      <c r="AK55" s="9">
        <v>67.77</v>
      </c>
      <c r="AL55" s="9">
        <v>67.2</v>
      </c>
      <c r="AM55" s="9">
        <v>6</v>
      </c>
      <c r="AN55" s="8" t="s">
        <v>81</v>
      </c>
      <c r="AO55" s="8" t="s">
        <v>81</v>
      </c>
      <c r="AP55" s="13">
        <v>5.8</v>
      </c>
      <c r="AQ55" s="13">
        <v>5.03</v>
      </c>
      <c r="AR55" s="13">
        <v>0</v>
      </c>
      <c r="AS55" s="9">
        <v>10.83</v>
      </c>
      <c r="AT55" s="9">
        <v>3.16</v>
      </c>
      <c r="AU55" s="8" t="s">
        <v>114</v>
      </c>
      <c r="AV55" s="9">
        <v>1</v>
      </c>
      <c r="AW55" s="9">
        <v>5</v>
      </c>
      <c r="AX55" s="9" t="s">
        <v>83</v>
      </c>
      <c r="AY55" s="9" t="s">
        <v>83</v>
      </c>
      <c r="AZ55" s="9" t="s">
        <v>83</v>
      </c>
      <c r="BA55" s="9" t="s">
        <v>83</v>
      </c>
      <c r="BB55" s="8" t="s">
        <v>83</v>
      </c>
      <c r="BC55" s="8" t="s">
        <v>84</v>
      </c>
      <c r="BD55" s="8" t="s">
        <v>81</v>
      </c>
      <c r="BE55" s="8" t="s">
        <v>8307</v>
      </c>
      <c r="BF55" s="8" t="s">
        <v>8308</v>
      </c>
      <c r="BG55" s="8" t="s">
        <v>8309</v>
      </c>
      <c r="BH55" s="8" t="s">
        <v>781</v>
      </c>
      <c r="BI55" s="8" t="s">
        <v>89</v>
      </c>
      <c r="BJ55" s="8" t="s">
        <v>8310</v>
      </c>
      <c r="BK55" s="8" t="s">
        <v>8311</v>
      </c>
      <c r="BL55" s="8" t="s">
        <v>8312</v>
      </c>
      <c r="BM55" s="8" t="s">
        <v>8313</v>
      </c>
      <c r="BN55" s="8" t="s">
        <v>8314</v>
      </c>
      <c r="BO55" s="14" t="s">
        <v>8315</v>
      </c>
      <c r="BP55" s="14" t="s">
        <v>8316</v>
      </c>
      <c r="BQ55" s="14" t="s">
        <v>8317</v>
      </c>
      <c r="BR55" s="14" t="s">
        <v>8318</v>
      </c>
      <c r="BS55" s="8" t="s">
        <v>81</v>
      </c>
      <c r="BT55" s="8"/>
      <c r="BU55" s="3"/>
    </row>
  </sheetData>
  <sortState ref="A58:BU60">
    <sortCondition descending="1" ref="AT58:AT60"/>
  </sortState>
  <mergeCells count="1">
    <mergeCell ref="A2:BT2"/>
  </mergeCells>
  <conditionalFormatting sqref="C36">
    <cfRule type="duplicateValues" dxfId="2" priority="9"/>
  </conditionalFormatting>
  <hyperlinks>
    <hyperlink ref="BO18" r:id="rId1"/>
    <hyperlink ref="BP18" r:id="rId2"/>
    <hyperlink ref="BQ18" r:id="rId3"/>
    <hyperlink ref="BR18" r:id="rId4"/>
    <hyperlink ref="BO8" r:id="rId5"/>
    <hyperlink ref="BP8" r:id="rId6"/>
    <hyperlink ref="BO17" r:id="rId7"/>
    <hyperlink ref="BP17" r:id="rId8"/>
    <hyperlink ref="BQ17" r:id="rId9"/>
    <hyperlink ref="BR17" r:id="rId10"/>
    <hyperlink ref="BO4" r:id="rId11"/>
    <hyperlink ref="BP4" r:id="rId12"/>
    <hyperlink ref="BQ4" r:id="rId13"/>
    <hyperlink ref="BR4" r:id="rId14" display="http://www.linkedin.com/in/anuj-sawant-0a2a26190"/>
    <hyperlink ref="BO42" r:id="rId15"/>
    <hyperlink ref="BP42" r:id="rId16"/>
    <hyperlink ref="BQ42" r:id="rId17"/>
    <hyperlink ref="BR42" r:id="rId18"/>
    <hyperlink ref="BO41" r:id="rId19"/>
    <hyperlink ref="BP41" r:id="rId20"/>
    <hyperlink ref="BQ41" r:id="rId21"/>
    <hyperlink ref="BR41" r:id="rId22" display="http://linkedin.com/in/sakshi-dhatrak-2268a8138"/>
    <hyperlink ref="BO3" r:id="rId23"/>
    <hyperlink ref="BP3" r:id="rId24"/>
    <hyperlink ref="BR3" r:id="rId25"/>
    <hyperlink ref="BO55" r:id="rId26"/>
    <hyperlink ref="BP55" r:id="rId27"/>
    <hyperlink ref="BQ55" r:id="rId28"/>
    <hyperlink ref="BR55" r:id="rId29"/>
    <hyperlink ref="BO49" r:id="rId30"/>
    <hyperlink ref="BP49" r:id="rId31"/>
    <hyperlink ref="BQ49" r:id="rId32"/>
    <hyperlink ref="BR49" r:id="rId33"/>
    <hyperlink ref="BO26" r:id="rId34"/>
    <hyperlink ref="BP26" r:id="rId35"/>
    <hyperlink ref="BQ26" r:id="rId36"/>
    <hyperlink ref="BR26" r:id="rId37"/>
    <hyperlink ref="BO45" r:id="rId38"/>
    <hyperlink ref="BP45" r:id="rId39"/>
    <hyperlink ref="BQ45" r:id="rId40"/>
    <hyperlink ref="BR45" r:id="rId41" display="http://linkedin.com/in/mayur-bhivara-12b71716a"/>
    <hyperlink ref="BO43" r:id="rId42"/>
    <hyperlink ref="BP43" r:id="rId43"/>
    <hyperlink ref="BQ43" r:id="rId44"/>
    <hyperlink ref="BR43" r:id="rId45"/>
    <hyperlink ref="BO21" r:id="rId46"/>
    <hyperlink ref="BP21" r:id="rId47"/>
    <hyperlink ref="BR21" r:id="rId48"/>
    <hyperlink ref="BO5" r:id="rId49"/>
    <hyperlink ref="BP5" r:id="rId50"/>
    <hyperlink ref="BQ5" r:id="rId51"/>
    <hyperlink ref="BR5" r:id="rId52"/>
    <hyperlink ref="BO16" r:id="rId53"/>
    <hyperlink ref="BP16" r:id="rId54"/>
    <hyperlink ref="BQ16" r:id="rId55"/>
    <hyperlink ref="BR16" r:id="rId56"/>
    <hyperlink ref="BO30" r:id="rId57"/>
    <hyperlink ref="BP30" r:id="rId58"/>
    <hyperlink ref="BQ30" r:id="rId59"/>
    <hyperlink ref="BR30" r:id="rId60"/>
    <hyperlink ref="BO12" r:id="rId61"/>
    <hyperlink ref="BP12" r:id="rId62"/>
    <hyperlink ref="BQ12" r:id="rId63"/>
    <hyperlink ref="BR12" r:id="rId64" display="http://www.linkedin.com/in/sukrutkhot"/>
    <hyperlink ref="BO15" r:id="rId65"/>
    <hyperlink ref="BP15" r:id="rId66"/>
    <hyperlink ref="BQ15" r:id="rId67"/>
    <hyperlink ref="BR15" r:id="rId68"/>
    <hyperlink ref="BO13" r:id="rId69"/>
    <hyperlink ref="BP13" r:id="rId70"/>
    <hyperlink ref="BQ13" r:id="rId71"/>
    <hyperlink ref="BR13" r:id="rId72"/>
    <hyperlink ref="BO28" r:id="rId73"/>
    <hyperlink ref="BP28" r:id="rId74"/>
    <hyperlink ref="BQ28" r:id="rId75"/>
    <hyperlink ref="BR28" r:id="rId76"/>
    <hyperlink ref="BO40" r:id="rId77"/>
    <hyperlink ref="BP40" r:id="rId78"/>
    <hyperlink ref="BQ40" r:id="rId79"/>
    <hyperlink ref="BR40" r:id="rId80"/>
    <hyperlink ref="BO53" r:id="rId81"/>
    <hyperlink ref="BP53" r:id="rId82"/>
    <hyperlink ref="BQ53" r:id="rId83"/>
    <hyperlink ref="BR53" r:id="rId84"/>
    <hyperlink ref="BO48" r:id="rId85"/>
    <hyperlink ref="BP48" r:id="rId86"/>
    <hyperlink ref="BQ48" r:id="rId87"/>
    <hyperlink ref="BR48" r:id="rId88"/>
    <hyperlink ref="BO11" r:id="rId89"/>
    <hyperlink ref="BP11" r:id="rId90"/>
    <hyperlink ref="BQ11" r:id="rId91"/>
    <hyperlink ref="BR11" r:id="rId92"/>
    <hyperlink ref="BO14" r:id="rId93"/>
    <hyperlink ref="BP14" r:id="rId94"/>
    <hyperlink ref="BQ14" r:id="rId95"/>
    <hyperlink ref="BR14" r:id="rId96"/>
    <hyperlink ref="BO10" r:id="rId97"/>
    <hyperlink ref="BP10" r:id="rId98"/>
    <hyperlink ref="BR10" r:id="rId99"/>
    <hyperlink ref="BO9" r:id="rId100"/>
    <hyperlink ref="BP9" r:id="rId101"/>
    <hyperlink ref="BQ9" r:id="rId102"/>
    <hyperlink ref="BR9" r:id="rId103"/>
    <hyperlink ref="BO7" r:id="rId104"/>
    <hyperlink ref="BP7" r:id="rId105"/>
    <hyperlink ref="BQ7" r:id="rId106"/>
    <hyperlink ref="BR7" r:id="rId107"/>
    <hyperlink ref="BO35" r:id="rId108"/>
    <hyperlink ref="BP35" r:id="rId109"/>
    <hyperlink ref="BQ35" r:id="rId110"/>
    <hyperlink ref="BR35" r:id="rId111"/>
    <hyperlink ref="BO25" r:id="rId112"/>
    <hyperlink ref="BP25" r:id="rId113"/>
    <hyperlink ref="BQ25" r:id="rId114"/>
    <hyperlink ref="BR25" r:id="rId115"/>
    <hyperlink ref="BO46" r:id="rId116"/>
    <hyperlink ref="BP46" r:id="rId117"/>
    <hyperlink ref="BQ46" r:id="rId118"/>
    <hyperlink ref="BR46" r:id="rId119"/>
    <hyperlink ref="BO50" r:id="rId120"/>
    <hyperlink ref="BP50" r:id="rId121"/>
    <hyperlink ref="BQ50" r:id="rId122"/>
    <hyperlink ref="BR50" r:id="rId123"/>
    <hyperlink ref="BO44" r:id="rId124"/>
    <hyperlink ref="BP44" r:id="rId125"/>
    <hyperlink ref="BQ44" r:id="rId126"/>
    <hyperlink ref="BR44" r:id="rId127"/>
    <hyperlink ref="BO52" r:id="rId128"/>
    <hyperlink ref="BP52" r:id="rId129"/>
    <hyperlink ref="BQ52" r:id="rId130"/>
    <hyperlink ref="BR52" r:id="rId131"/>
    <hyperlink ref="BO34" r:id="rId132"/>
    <hyperlink ref="BP34" r:id="rId133"/>
    <hyperlink ref="BQ34" r:id="rId134"/>
    <hyperlink ref="BR34" r:id="rId135"/>
    <hyperlink ref="BO38" r:id="rId136"/>
    <hyperlink ref="BP38" r:id="rId137"/>
    <hyperlink ref="BQ38" r:id="rId138"/>
    <hyperlink ref="BR38" r:id="rId139"/>
    <hyperlink ref="BO27" r:id="rId140"/>
    <hyperlink ref="BP27" r:id="rId141"/>
    <hyperlink ref="BQ27" r:id="rId142"/>
    <hyperlink ref="BR27" r:id="rId143"/>
    <hyperlink ref="BO37" r:id="rId144"/>
    <hyperlink ref="BP37" r:id="rId145"/>
    <hyperlink ref="BQ37" r:id="rId146"/>
    <hyperlink ref="BR37" r:id="rId147"/>
    <hyperlink ref="BO29" r:id="rId148"/>
    <hyperlink ref="BP29" r:id="rId149"/>
    <hyperlink ref="BQ29" r:id="rId150"/>
    <hyperlink ref="BR29" r:id="rId151"/>
    <hyperlink ref="BO32" r:id="rId152"/>
    <hyperlink ref="BP32" r:id="rId153"/>
    <hyperlink ref="BQ32" r:id="rId154"/>
    <hyperlink ref="BR32" r:id="rId155"/>
    <hyperlink ref="BO31" r:id="rId156"/>
    <hyperlink ref="BP31" r:id="rId157"/>
    <hyperlink ref="BQ31" r:id="rId158"/>
    <hyperlink ref="BR31" r:id="rId159"/>
    <hyperlink ref="BO54" r:id="rId160"/>
    <hyperlink ref="BP54" r:id="rId161"/>
    <hyperlink ref="BQ54" r:id="rId162"/>
    <hyperlink ref="BR54" r:id="rId163"/>
    <hyperlink ref="BO51" r:id="rId164"/>
    <hyperlink ref="BP51" r:id="rId165"/>
    <hyperlink ref="BQ51" r:id="rId166"/>
    <hyperlink ref="BR51" r:id="rId167"/>
    <hyperlink ref="BO23" r:id="rId168"/>
    <hyperlink ref="BP23" r:id="rId169"/>
    <hyperlink ref="BQ23" r:id="rId170"/>
    <hyperlink ref="BR23" r:id="rId171"/>
    <hyperlink ref="BO19" r:id="rId172"/>
    <hyperlink ref="BP19" r:id="rId173"/>
    <hyperlink ref="BR19" r:id="rId174"/>
    <hyperlink ref="BO39" r:id="rId175"/>
    <hyperlink ref="BP39" r:id="rId176"/>
    <hyperlink ref="BQ39" r:id="rId177"/>
    <hyperlink ref="BR39" r:id="rId178"/>
    <hyperlink ref="BO33" r:id="rId179"/>
    <hyperlink ref="BP33" r:id="rId180"/>
    <hyperlink ref="BQ33" r:id="rId181"/>
    <hyperlink ref="BR33" r:id="rId182"/>
    <hyperlink ref="BO24" r:id="rId183"/>
    <hyperlink ref="BP24" r:id="rId184"/>
    <hyperlink ref="BQ24" r:id="rId185"/>
    <hyperlink ref="BR24" r:id="rId186"/>
    <hyperlink ref="BO20" r:id="rId187"/>
    <hyperlink ref="BP20" r:id="rId188"/>
    <hyperlink ref="BQ20" r:id="rId189"/>
    <hyperlink ref="BR20" r:id="rId190"/>
    <hyperlink ref="BO22" r:id="rId191"/>
    <hyperlink ref="BP22" r:id="rId192"/>
    <hyperlink ref="BQ22" r:id="rId193"/>
    <hyperlink ref="BR22" r:id="rId194"/>
    <hyperlink ref="BO6" r:id="rId195"/>
    <hyperlink ref="BP6" r:id="rId196"/>
    <hyperlink ref="BQ6" r:id="rId197"/>
    <hyperlink ref="BR6" r:id="rId198"/>
    <hyperlink ref="BR47" r:id="rId199"/>
    <hyperlink ref="BQ47" r:id="rId200"/>
    <hyperlink ref="BP47" r:id="rId201"/>
    <hyperlink ref="BO47" r:id="rId202"/>
    <hyperlink ref="J36" r:id="rId203"/>
    <hyperlink ref="BR36" r:id="rId204"/>
    <hyperlink ref="BQ36" r:id="rId205"/>
    <hyperlink ref="BP36" r:id="rId206"/>
    <hyperlink ref="BO36" r:id="rId207"/>
  </hyperlinks>
  <pageMargins left="0.7" right="0.7" top="0.75" bottom="0.75" header="0.3" footer="0.3"/>
  <pageSetup paperSize="9" orientation="portrait" r:id="rId208"/>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U24"/>
  <sheetViews>
    <sheetView workbookViewId="0">
      <selection activeCell="D9" sqref="D9"/>
    </sheetView>
  </sheetViews>
  <sheetFormatPr defaultRowHeight="15"/>
  <cols>
    <col min="1" max="1" width="6.85546875" bestFit="1" customWidth="1"/>
    <col min="2" max="2" width="33.42578125" customWidth="1"/>
    <col min="3" max="3" width="11.28515625" bestFit="1" customWidth="1"/>
    <col min="4" max="4" width="27.42578125" bestFit="1" customWidth="1"/>
    <col min="5" max="5" width="53.140625" bestFit="1" customWidth="1"/>
    <col min="6" max="6" width="15.28515625" bestFit="1" customWidth="1"/>
    <col min="7" max="7" width="4.85546875" bestFit="1" customWidth="1"/>
    <col min="8" max="8" width="137" bestFit="1" customWidth="1"/>
    <col min="9" max="9" width="89.42578125" bestFit="1" customWidth="1"/>
    <col min="10" max="10" width="26.85546875" bestFit="1" customWidth="1"/>
    <col min="11" max="11" width="28.14062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39.140625" bestFit="1" customWidth="1"/>
    <col min="21" max="21" width="12.140625" bestFit="1" customWidth="1"/>
    <col min="22" max="22" width="6.85546875" bestFit="1" customWidth="1"/>
    <col min="23" max="23" width="22.85546875" bestFit="1" customWidth="1"/>
    <col min="24" max="24" width="29.28515625" bestFit="1" customWidth="1"/>
    <col min="25" max="25" width="51.85546875" bestFit="1" customWidth="1"/>
    <col min="26" max="26" width="12.140625" bestFit="1" customWidth="1"/>
    <col min="27" max="27" width="54.5703125" bestFit="1" customWidth="1"/>
    <col min="28" max="28" width="22.85546875" bestFit="1" customWidth="1"/>
    <col min="29" max="29" width="29.28515625" bestFit="1" customWidth="1"/>
    <col min="30" max="30" width="32.28515625" bestFit="1" customWidth="1"/>
    <col min="31" max="31" width="50.710937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26.85546875" bestFit="1" customWidth="1"/>
    <col min="58" max="58" width="23.28515625" bestFit="1" customWidth="1"/>
    <col min="59" max="59" width="28.85546875" bestFit="1" customWidth="1"/>
    <col min="60" max="60" width="23.85546875" bestFit="1" customWidth="1"/>
    <col min="61" max="61" width="38.7109375" bestFit="1" customWidth="1"/>
    <col min="62" max="62" width="255.7109375" bestFit="1" customWidth="1"/>
    <col min="63" max="63" width="110.5703125" bestFit="1" customWidth="1"/>
    <col min="64" max="64" width="104.5703125" bestFit="1" customWidth="1"/>
    <col min="65" max="65" width="39" bestFit="1" customWidth="1"/>
    <col min="66" max="66" width="82.85546875" bestFit="1" customWidth="1"/>
    <col min="67" max="67" width="74.42578125" bestFit="1" customWidth="1"/>
    <col min="68" max="68" width="72.42578125" bestFit="1" customWidth="1"/>
    <col min="69" max="69" width="56.7109375" bestFit="1" customWidth="1"/>
    <col min="70" max="70" width="59" bestFit="1" customWidth="1"/>
    <col min="71" max="71" width="25.7109375" bestFit="1" customWidth="1"/>
    <col min="72" max="72" width="14.8554687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1127" t="s">
        <v>11705</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3"/>
    </row>
    <row r="3" spans="1:73" ht="15.75" thickBot="1">
      <c r="A3" s="7">
        <v>1</v>
      </c>
      <c r="B3" s="7"/>
      <c r="C3" s="9" t="s">
        <v>7251</v>
      </c>
      <c r="D3" s="8" t="s">
        <v>7252</v>
      </c>
      <c r="E3" s="8" t="s">
        <v>11712</v>
      </c>
      <c r="F3" s="9" t="s">
        <v>1786</v>
      </c>
      <c r="G3" s="9">
        <v>21</v>
      </c>
      <c r="H3" s="8" t="s">
        <v>7253</v>
      </c>
      <c r="I3" s="8" t="s">
        <v>73</v>
      </c>
      <c r="J3" s="8" t="s">
        <v>7254</v>
      </c>
      <c r="K3" s="8" t="s">
        <v>7250</v>
      </c>
      <c r="L3" s="9">
        <v>9890226776</v>
      </c>
      <c r="M3" s="9">
        <v>9922480677</v>
      </c>
      <c r="N3" s="9" t="s">
        <v>7255</v>
      </c>
      <c r="O3" s="9">
        <v>376505962285</v>
      </c>
      <c r="P3" s="9" t="s">
        <v>7256</v>
      </c>
      <c r="Q3" s="9" t="s">
        <v>333</v>
      </c>
      <c r="R3" s="11">
        <v>42917</v>
      </c>
      <c r="S3" s="9">
        <v>2021</v>
      </c>
      <c r="T3" s="8" t="s">
        <v>7257</v>
      </c>
      <c r="U3" s="9">
        <v>480</v>
      </c>
      <c r="V3" s="12">
        <v>96</v>
      </c>
      <c r="W3" s="9">
        <v>2015</v>
      </c>
      <c r="X3" s="9" t="s">
        <v>79</v>
      </c>
      <c r="Y3" s="8" t="s">
        <v>7258</v>
      </c>
      <c r="Z3" s="9">
        <v>541</v>
      </c>
      <c r="AA3" s="12">
        <v>83.23</v>
      </c>
      <c r="AB3" s="9">
        <v>2017</v>
      </c>
      <c r="AC3" s="9" t="s">
        <v>79</v>
      </c>
      <c r="AD3" s="8" t="s">
        <v>81</v>
      </c>
      <c r="AE3" s="8" t="s">
        <v>81</v>
      </c>
      <c r="AF3" s="9" t="s">
        <v>81</v>
      </c>
      <c r="AG3" s="9" t="s">
        <v>81</v>
      </c>
      <c r="AH3" s="9" t="s">
        <v>81</v>
      </c>
      <c r="AI3" s="9" t="s">
        <v>81</v>
      </c>
      <c r="AJ3" s="9" t="s">
        <v>81</v>
      </c>
      <c r="AK3" s="9" t="s">
        <v>81</v>
      </c>
      <c r="AL3" s="9" t="s">
        <v>81</v>
      </c>
      <c r="AM3" s="9">
        <v>0</v>
      </c>
      <c r="AN3" s="13">
        <v>9.33</v>
      </c>
      <c r="AO3" s="13">
        <v>9.0399999999999991</v>
      </c>
      <c r="AP3" s="13">
        <v>9.85</v>
      </c>
      <c r="AQ3" s="13">
        <v>9.7200000000000006</v>
      </c>
      <c r="AR3" s="13">
        <v>9.85</v>
      </c>
      <c r="AS3" s="9">
        <v>47.79</v>
      </c>
      <c r="AT3" s="9">
        <v>9.5579999999999998</v>
      </c>
      <c r="AU3" s="8" t="s">
        <v>138</v>
      </c>
      <c r="AV3" s="9">
        <v>0</v>
      </c>
      <c r="AW3" s="9">
        <v>0</v>
      </c>
      <c r="AX3" s="9" t="s">
        <v>83</v>
      </c>
      <c r="AY3" s="9" t="s">
        <v>83</v>
      </c>
      <c r="AZ3" s="9" t="s">
        <v>83</v>
      </c>
      <c r="BA3" s="9" t="s">
        <v>83</v>
      </c>
      <c r="BB3" s="8" t="s">
        <v>83</v>
      </c>
      <c r="BC3" s="8" t="s">
        <v>84</v>
      </c>
      <c r="BD3" s="8" t="s">
        <v>81</v>
      </c>
      <c r="BE3" s="8" t="s">
        <v>7259</v>
      </c>
      <c r="BF3" s="8" t="s">
        <v>1930</v>
      </c>
      <c r="BG3" s="8" t="s">
        <v>7260</v>
      </c>
      <c r="BH3" s="8" t="s">
        <v>379</v>
      </c>
      <c r="BI3" s="8" t="s">
        <v>89</v>
      </c>
      <c r="BJ3" s="8" t="s">
        <v>7261</v>
      </c>
      <c r="BK3" s="8" t="s">
        <v>7262</v>
      </c>
      <c r="BL3" s="8" t="s">
        <v>7263</v>
      </c>
      <c r="BM3" s="8" t="s">
        <v>81</v>
      </c>
      <c r="BN3" s="8" t="s">
        <v>7264</v>
      </c>
      <c r="BO3" s="14" t="s">
        <v>7265</v>
      </c>
      <c r="BP3" s="14" t="s">
        <v>7266</v>
      </c>
      <c r="BQ3" s="14" t="s">
        <v>7267</v>
      </c>
      <c r="BR3" s="14" t="s">
        <v>7268</v>
      </c>
      <c r="BS3" s="8" t="s">
        <v>81</v>
      </c>
      <c r="BT3" s="8"/>
      <c r="BU3" s="3"/>
    </row>
    <row r="4" spans="1:73" ht="15.75" thickBot="1">
      <c r="A4" s="7">
        <v>2</v>
      </c>
      <c r="B4" s="7"/>
      <c r="C4" s="9" t="s">
        <v>9400</v>
      </c>
      <c r="D4" s="8" t="s">
        <v>9401</v>
      </c>
      <c r="E4" s="8" t="s">
        <v>11712</v>
      </c>
      <c r="F4" s="9" t="s">
        <v>5935</v>
      </c>
      <c r="G4" s="9">
        <v>21</v>
      </c>
      <c r="H4" s="8" t="s">
        <v>9402</v>
      </c>
      <c r="I4" s="8" t="s">
        <v>9403</v>
      </c>
      <c r="J4" s="8" t="s">
        <v>9404</v>
      </c>
      <c r="K4" s="8" t="s">
        <v>9399</v>
      </c>
      <c r="L4" s="9">
        <v>8796242771</v>
      </c>
      <c r="M4" s="9">
        <v>9834805491</v>
      </c>
      <c r="N4" s="9" t="s">
        <v>9405</v>
      </c>
      <c r="O4" s="9">
        <v>608068400213</v>
      </c>
      <c r="P4" s="9" t="s">
        <v>134</v>
      </c>
      <c r="Q4" s="9" t="s">
        <v>333</v>
      </c>
      <c r="R4" s="11">
        <v>42917</v>
      </c>
      <c r="S4" s="9">
        <v>2021</v>
      </c>
      <c r="T4" s="8" t="s">
        <v>9406</v>
      </c>
      <c r="U4" s="9">
        <v>421</v>
      </c>
      <c r="V4" s="12">
        <v>84.2</v>
      </c>
      <c r="W4" s="9">
        <v>2015</v>
      </c>
      <c r="X4" s="9" t="s">
        <v>79</v>
      </c>
      <c r="Y4" s="8" t="s">
        <v>9407</v>
      </c>
      <c r="Z4" s="9">
        <v>460</v>
      </c>
      <c r="AA4" s="12">
        <v>70.77</v>
      </c>
      <c r="AB4" s="9">
        <v>2017</v>
      </c>
      <c r="AC4" s="9" t="s">
        <v>79</v>
      </c>
      <c r="AD4" s="8" t="s">
        <v>81</v>
      </c>
      <c r="AE4" s="8" t="s">
        <v>81</v>
      </c>
      <c r="AF4" s="9" t="s">
        <v>81</v>
      </c>
      <c r="AG4" s="9" t="s">
        <v>81</v>
      </c>
      <c r="AH4" s="9" t="s">
        <v>81</v>
      </c>
      <c r="AI4" s="9" t="s">
        <v>81</v>
      </c>
      <c r="AJ4" s="9" t="s">
        <v>81</v>
      </c>
      <c r="AK4" s="9" t="s">
        <v>81</v>
      </c>
      <c r="AL4" s="9" t="s">
        <v>81</v>
      </c>
      <c r="AM4" s="9">
        <v>0</v>
      </c>
      <c r="AN4" s="13">
        <v>8.4600000000000009</v>
      </c>
      <c r="AO4" s="13">
        <v>8.33</v>
      </c>
      <c r="AP4" s="13">
        <v>8.6199999999999992</v>
      </c>
      <c r="AQ4" s="13">
        <v>10</v>
      </c>
      <c r="AR4" s="13">
        <v>9</v>
      </c>
      <c r="AS4" s="9">
        <v>54.33</v>
      </c>
      <c r="AT4" s="9">
        <v>9.0549999999999997</v>
      </c>
      <c r="AU4" s="8" t="s">
        <v>82</v>
      </c>
      <c r="AV4" s="9">
        <v>0</v>
      </c>
      <c r="AW4" s="9">
        <v>0</v>
      </c>
      <c r="AX4" s="9" t="s">
        <v>83</v>
      </c>
      <c r="AY4" s="9" t="s">
        <v>83</v>
      </c>
      <c r="AZ4" s="9" t="s">
        <v>83</v>
      </c>
      <c r="BA4" s="9" t="s">
        <v>83</v>
      </c>
      <c r="BB4" s="8" t="s">
        <v>83</v>
      </c>
      <c r="BC4" s="8" t="s">
        <v>84</v>
      </c>
      <c r="BD4" s="8" t="s">
        <v>81</v>
      </c>
      <c r="BE4" s="8" t="s">
        <v>9408</v>
      </c>
      <c r="BF4" s="8" t="s">
        <v>165</v>
      </c>
      <c r="BG4" s="8" t="s">
        <v>9409</v>
      </c>
      <c r="BH4" s="8" t="s">
        <v>317</v>
      </c>
      <c r="BI4" s="8" t="s">
        <v>89</v>
      </c>
      <c r="BJ4" s="8" t="s">
        <v>9410</v>
      </c>
      <c r="BK4" s="8" t="s">
        <v>5041</v>
      </c>
      <c r="BL4" s="8" t="s">
        <v>1933</v>
      </c>
      <c r="BM4" s="8" t="s">
        <v>2264</v>
      </c>
      <c r="BN4" s="8" t="s">
        <v>9411</v>
      </c>
      <c r="BO4" s="14" t="s">
        <v>9412</v>
      </c>
      <c r="BP4" s="14" t="s">
        <v>9413</v>
      </c>
      <c r="BQ4" s="14" t="s">
        <v>7849</v>
      </c>
      <c r="BR4" s="14" t="s">
        <v>9414</v>
      </c>
      <c r="BS4" s="8" t="s">
        <v>81</v>
      </c>
      <c r="BT4" s="13">
        <v>9.92</v>
      </c>
      <c r="BU4" s="3"/>
    </row>
    <row r="5" spans="1:73" ht="15.75" thickBot="1">
      <c r="A5" s="7">
        <v>3</v>
      </c>
      <c r="B5" s="7"/>
      <c r="C5" s="9" t="s">
        <v>7439</v>
      </c>
      <c r="D5" s="8" t="s">
        <v>7440</v>
      </c>
      <c r="E5" s="8" t="s">
        <v>11712</v>
      </c>
      <c r="F5" s="10">
        <v>36474</v>
      </c>
      <c r="G5" s="9">
        <v>20</v>
      </c>
      <c r="H5" s="8" t="s">
        <v>7441</v>
      </c>
      <c r="I5" s="8" t="s">
        <v>73</v>
      </c>
      <c r="J5" s="8" t="s">
        <v>7442</v>
      </c>
      <c r="K5" s="8" t="s">
        <v>7438</v>
      </c>
      <c r="L5" s="9">
        <v>8108274223</v>
      </c>
      <c r="M5" s="9">
        <v>8108274223</v>
      </c>
      <c r="N5" s="9" t="s">
        <v>7443</v>
      </c>
      <c r="O5" s="9">
        <v>462923222981</v>
      </c>
      <c r="P5" s="9" t="s">
        <v>134</v>
      </c>
      <c r="Q5" s="9" t="s">
        <v>333</v>
      </c>
      <c r="R5" s="11">
        <v>42917</v>
      </c>
      <c r="S5" s="9">
        <v>2021</v>
      </c>
      <c r="T5" s="8" t="s">
        <v>5246</v>
      </c>
      <c r="U5" s="9">
        <v>470</v>
      </c>
      <c r="V5" s="12">
        <v>94</v>
      </c>
      <c r="W5" s="9">
        <v>2015</v>
      </c>
      <c r="X5" s="9" t="s">
        <v>79</v>
      </c>
      <c r="Y5" s="8" t="s">
        <v>7444</v>
      </c>
      <c r="Z5" s="9">
        <v>583</v>
      </c>
      <c r="AA5" s="12">
        <v>89.69</v>
      </c>
      <c r="AB5" s="9">
        <v>2017</v>
      </c>
      <c r="AC5" s="9" t="s">
        <v>79</v>
      </c>
      <c r="AD5" s="8" t="s">
        <v>81</v>
      </c>
      <c r="AE5" s="8" t="s">
        <v>81</v>
      </c>
      <c r="AF5" s="9" t="s">
        <v>81</v>
      </c>
      <c r="AG5" s="9" t="s">
        <v>81</v>
      </c>
      <c r="AH5" s="9" t="s">
        <v>81</v>
      </c>
      <c r="AI5" s="9" t="s">
        <v>81</v>
      </c>
      <c r="AJ5" s="9" t="s">
        <v>81</v>
      </c>
      <c r="AK5" s="9" t="s">
        <v>81</v>
      </c>
      <c r="AL5" s="9" t="s">
        <v>81</v>
      </c>
      <c r="AM5" s="9">
        <v>0</v>
      </c>
      <c r="AN5" s="13">
        <v>7.13</v>
      </c>
      <c r="AO5" s="13">
        <v>8.52</v>
      </c>
      <c r="AP5" s="13">
        <v>9</v>
      </c>
      <c r="AQ5" s="13">
        <v>9.14</v>
      </c>
      <c r="AR5" s="13">
        <v>9</v>
      </c>
      <c r="AS5" s="9">
        <v>52.79</v>
      </c>
      <c r="AT5" s="9">
        <v>8.7899999999999991</v>
      </c>
      <c r="AU5" s="8" t="s">
        <v>82</v>
      </c>
      <c r="AV5" s="9">
        <v>0</v>
      </c>
      <c r="AW5" s="9">
        <v>0</v>
      </c>
      <c r="AX5" s="9" t="s">
        <v>83</v>
      </c>
      <c r="AY5" s="9" t="s">
        <v>83</v>
      </c>
      <c r="AZ5" s="9" t="s">
        <v>83</v>
      </c>
      <c r="BA5" s="9" t="s">
        <v>83</v>
      </c>
      <c r="BB5" s="8" t="s">
        <v>83</v>
      </c>
      <c r="BC5" s="8" t="s">
        <v>84</v>
      </c>
      <c r="BD5" s="8" t="s">
        <v>81</v>
      </c>
      <c r="BE5" s="8" t="s">
        <v>7445</v>
      </c>
      <c r="BF5" s="8" t="s">
        <v>7446</v>
      </c>
      <c r="BG5" s="8" t="s">
        <v>7447</v>
      </c>
      <c r="BH5" s="8" t="s">
        <v>118</v>
      </c>
      <c r="BI5" s="8" t="s">
        <v>89</v>
      </c>
      <c r="BJ5" s="8" t="s">
        <v>7448</v>
      </c>
      <c r="BK5" s="8" t="s">
        <v>7449</v>
      </c>
      <c r="BL5" s="8" t="s">
        <v>1933</v>
      </c>
      <c r="BM5" s="8" t="s">
        <v>7157</v>
      </c>
      <c r="BN5" s="8" t="s">
        <v>7450</v>
      </c>
      <c r="BO5" s="14" t="s">
        <v>7451</v>
      </c>
      <c r="BP5" s="14" t="s">
        <v>7452</v>
      </c>
      <c r="BQ5" s="14" t="s">
        <v>7453</v>
      </c>
      <c r="BR5" s="14" t="s">
        <v>7454</v>
      </c>
      <c r="BS5" s="8" t="s">
        <v>81</v>
      </c>
      <c r="BT5" s="13">
        <v>10</v>
      </c>
      <c r="BU5" s="3"/>
    </row>
    <row r="6" spans="1:73" ht="15.75" thickBot="1">
      <c r="A6" s="7">
        <v>4</v>
      </c>
      <c r="B6" s="7"/>
      <c r="C6" s="9" t="s">
        <v>7964</v>
      </c>
      <c r="D6" s="8" t="s">
        <v>7965</v>
      </c>
      <c r="E6" s="8" t="s">
        <v>11712</v>
      </c>
      <c r="F6" s="9" t="s">
        <v>7966</v>
      </c>
      <c r="G6" s="9">
        <v>21</v>
      </c>
      <c r="H6" s="8" t="s">
        <v>7967</v>
      </c>
      <c r="I6" s="8" t="s">
        <v>73</v>
      </c>
      <c r="J6" s="8" t="s">
        <v>7968</v>
      </c>
      <c r="K6" s="8" t="s">
        <v>7963</v>
      </c>
      <c r="L6" s="9">
        <v>9820661459</v>
      </c>
      <c r="M6" s="9">
        <v>9820803929</v>
      </c>
      <c r="N6" s="9" t="s">
        <v>7969</v>
      </c>
      <c r="O6" s="9">
        <v>224893656011</v>
      </c>
      <c r="P6" s="9" t="s">
        <v>134</v>
      </c>
      <c r="Q6" s="9" t="s">
        <v>333</v>
      </c>
      <c r="R6" s="11">
        <v>42917</v>
      </c>
      <c r="S6" s="9">
        <v>2021</v>
      </c>
      <c r="T6" s="8" t="s">
        <v>7970</v>
      </c>
      <c r="U6" s="9">
        <v>470</v>
      </c>
      <c r="V6" s="12">
        <v>94</v>
      </c>
      <c r="W6" s="9">
        <v>2015</v>
      </c>
      <c r="X6" s="9" t="s">
        <v>79</v>
      </c>
      <c r="Y6" s="8" t="s">
        <v>7971</v>
      </c>
      <c r="Z6" s="9">
        <v>460</v>
      </c>
      <c r="AA6" s="12">
        <v>70.77</v>
      </c>
      <c r="AB6" s="9">
        <v>2017</v>
      </c>
      <c r="AC6" s="9" t="s">
        <v>79</v>
      </c>
      <c r="AD6" s="8" t="s">
        <v>81</v>
      </c>
      <c r="AE6" s="8" t="s">
        <v>81</v>
      </c>
      <c r="AF6" s="9" t="s">
        <v>81</v>
      </c>
      <c r="AG6" s="9" t="s">
        <v>81</v>
      </c>
      <c r="AH6" s="9" t="s">
        <v>81</v>
      </c>
      <c r="AI6" s="9" t="s">
        <v>81</v>
      </c>
      <c r="AJ6" s="9" t="s">
        <v>81</v>
      </c>
      <c r="AK6" s="9" t="s">
        <v>81</v>
      </c>
      <c r="AL6" s="9" t="s">
        <v>81</v>
      </c>
      <c r="AM6" s="9">
        <v>0</v>
      </c>
      <c r="AN6" s="13">
        <v>7.09</v>
      </c>
      <c r="AO6" s="13">
        <v>9</v>
      </c>
      <c r="AP6" s="13">
        <v>8.42</v>
      </c>
      <c r="AQ6" s="13">
        <v>9.44</v>
      </c>
      <c r="AR6" s="13">
        <v>8.6</v>
      </c>
      <c r="AS6" s="9">
        <v>42.55</v>
      </c>
      <c r="AT6" s="9">
        <v>8.51</v>
      </c>
      <c r="AU6" s="8" t="s">
        <v>138</v>
      </c>
      <c r="AV6" s="9">
        <v>0</v>
      </c>
      <c r="AW6" s="9">
        <v>0</v>
      </c>
      <c r="AX6" s="9" t="s">
        <v>83</v>
      </c>
      <c r="AY6" s="9" t="s">
        <v>83</v>
      </c>
      <c r="AZ6" s="9" t="s">
        <v>83</v>
      </c>
      <c r="BA6" s="9" t="s">
        <v>83</v>
      </c>
      <c r="BB6" s="8" t="s">
        <v>83</v>
      </c>
      <c r="BC6" s="8" t="s">
        <v>84</v>
      </c>
      <c r="BD6" s="8" t="s">
        <v>81</v>
      </c>
      <c r="BE6" s="8" t="s">
        <v>7972</v>
      </c>
      <c r="BF6" s="8" t="s">
        <v>86</v>
      </c>
      <c r="BG6" s="8" t="s">
        <v>7973</v>
      </c>
      <c r="BH6" s="8" t="s">
        <v>826</v>
      </c>
      <c r="BI6" s="8" t="s">
        <v>89</v>
      </c>
      <c r="BJ6" s="8" t="s">
        <v>7974</v>
      </c>
      <c r="BK6" s="8" t="s">
        <v>7975</v>
      </c>
      <c r="BL6" s="8" t="s">
        <v>7976</v>
      </c>
      <c r="BM6" s="8" t="s">
        <v>7977</v>
      </c>
      <c r="BN6" s="8" t="s">
        <v>7978</v>
      </c>
      <c r="BO6" s="14" t="s">
        <v>7979</v>
      </c>
      <c r="BP6" s="14" t="s">
        <v>7980</v>
      </c>
      <c r="BQ6" s="14" t="s">
        <v>7981</v>
      </c>
      <c r="BR6" s="14" t="s">
        <v>7982</v>
      </c>
      <c r="BS6" s="8" t="s">
        <v>81</v>
      </c>
      <c r="BT6" s="8"/>
      <c r="BU6" s="3"/>
    </row>
    <row r="7" spans="1:73" ht="15.75" thickBot="1">
      <c r="A7" s="7">
        <v>5</v>
      </c>
      <c r="B7" s="7"/>
      <c r="C7" s="9" t="s">
        <v>6806</v>
      </c>
      <c r="D7" s="8" t="s">
        <v>6807</v>
      </c>
      <c r="E7" s="8" t="s">
        <v>11712</v>
      </c>
      <c r="F7" s="10">
        <v>36380</v>
      </c>
      <c r="G7" s="9">
        <v>21</v>
      </c>
      <c r="H7" s="8" t="s">
        <v>6808</v>
      </c>
      <c r="I7" s="8" t="s">
        <v>1825</v>
      </c>
      <c r="J7" s="8" t="s">
        <v>6805</v>
      </c>
      <c r="K7" s="8" t="s">
        <v>6809</v>
      </c>
      <c r="L7" s="9">
        <v>23727291</v>
      </c>
      <c r="M7" s="9">
        <v>9619700597</v>
      </c>
      <c r="N7" s="9" t="s">
        <v>134</v>
      </c>
      <c r="O7" s="9">
        <v>407531930158</v>
      </c>
      <c r="P7" s="9" t="s">
        <v>6810</v>
      </c>
      <c r="Q7" s="9" t="s">
        <v>333</v>
      </c>
      <c r="R7" s="11">
        <v>42917</v>
      </c>
      <c r="S7" s="9">
        <v>2021</v>
      </c>
      <c r="T7" s="8" t="s">
        <v>6811</v>
      </c>
      <c r="U7" s="9">
        <v>448</v>
      </c>
      <c r="V7" s="12">
        <v>89.6</v>
      </c>
      <c r="W7" s="9">
        <v>2015</v>
      </c>
      <c r="X7" s="9" t="s">
        <v>79</v>
      </c>
      <c r="Y7" s="8" t="s">
        <v>597</v>
      </c>
      <c r="Z7" s="9">
        <v>492</v>
      </c>
      <c r="AA7" s="12">
        <v>75.69</v>
      </c>
      <c r="AB7" s="9">
        <v>2017</v>
      </c>
      <c r="AC7" s="9" t="s">
        <v>79</v>
      </c>
      <c r="AD7" s="8" t="s">
        <v>81</v>
      </c>
      <c r="AE7" s="8" t="s">
        <v>81</v>
      </c>
      <c r="AF7" s="9" t="s">
        <v>81</v>
      </c>
      <c r="AG7" s="9" t="s">
        <v>81</v>
      </c>
      <c r="AH7" s="9" t="s">
        <v>81</v>
      </c>
      <c r="AI7" s="9" t="s">
        <v>81</v>
      </c>
      <c r="AJ7" s="9" t="s">
        <v>81</v>
      </c>
      <c r="AK7" s="9" t="s">
        <v>81</v>
      </c>
      <c r="AL7" s="9" t="s">
        <v>81</v>
      </c>
      <c r="AM7" s="9">
        <v>0</v>
      </c>
      <c r="AN7" s="13">
        <v>7.65</v>
      </c>
      <c r="AO7" s="13">
        <v>8.59</v>
      </c>
      <c r="AP7" s="13">
        <v>8.85</v>
      </c>
      <c r="AQ7" s="13">
        <v>8.48</v>
      </c>
      <c r="AR7" s="13">
        <v>7.92</v>
      </c>
      <c r="AS7" s="9">
        <v>50.53</v>
      </c>
      <c r="AT7" s="9">
        <v>8.42</v>
      </c>
      <c r="AU7" s="8" t="s">
        <v>82</v>
      </c>
      <c r="AV7" s="9">
        <v>0</v>
      </c>
      <c r="AW7" s="9">
        <v>0</v>
      </c>
      <c r="AX7" s="9" t="s">
        <v>83</v>
      </c>
      <c r="AY7" s="9" t="s">
        <v>83</v>
      </c>
      <c r="AZ7" s="9" t="s">
        <v>83</v>
      </c>
      <c r="BA7" s="9" t="s">
        <v>83</v>
      </c>
      <c r="BB7" s="8" t="s">
        <v>83</v>
      </c>
      <c r="BC7" s="8" t="s">
        <v>84</v>
      </c>
      <c r="BD7" s="8" t="s">
        <v>81</v>
      </c>
      <c r="BE7" s="8" t="s">
        <v>6812</v>
      </c>
      <c r="BF7" s="8" t="s">
        <v>86</v>
      </c>
      <c r="BG7" s="8" t="s">
        <v>6813</v>
      </c>
      <c r="BH7" s="8" t="s">
        <v>88</v>
      </c>
      <c r="BI7" s="8" t="s">
        <v>89</v>
      </c>
      <c r="BJ7" s="8" t="s">
        <v>6814</v>
      </c>
      <c r="BK7" s="8" t="s">
        <v>6815</v>
      </c>
      <c r="BL7" s="8" t="s">
        <v>6816</v>
      </c>
      <c r="BM7" s="8" t="s">
        <v>6817</v>
      </c>
      <c r="BN7" s="8" t="s">
        <v>6818</v>
      </c>
      <c r="BO7" s="14" t="s">
        <v>6819</v>
      </c>
      <c r="BP7" s="14" t="s">
        <v>6820</v>
      </c>
      <c r="BQ7" s="14" t="s">
        <v>6821</v>
      </c>
      <c r="BR7" s="14" t="s">
        <v>6822</v>
      </c>
      <c r="BS7" s="8" t="s">
        <v>81</v>
      </c>
      <c r="BT7" s="13">
        <v>9.0399999999999991</v>
      </c>
      <c r="BU7" s="3"/>
    </row>
    <row r="8" spans="1:73" ht="15.75" thickBot="1">
      <c r="A8" s="7">
        <v>6</v>
      </c>
      <c r="B8" s="7"/>
      <c r="C8" s="9" t="s">
        <v>10188</v>
      </c>
      <c r="D8" s="8" t="s">
        <v>10189</v>
      </c>
      <c r="E8" s="8" t="s">
        <v>11712</v>
      </c>
      <c r="F8" s="9" t="s">
        <v>10190</v>
      </c>
      <c r="G8" s="9">
        <v>20</v>
      </c>
      <c r="H8" s="8" t="s">
        <v>10191</v>
      </c>
      <c r="I8" s="8" t="s">
        <v>10192</v>
      </c>
      <c r="J8" s="8" t="s">
        <v>10193</v>
      </c>
      <c r="K8" s="8" t="s">
        <v>10194</v>
      </c>
      <c r="L8" s="9">
        <v>9969542844</v>
      </c>
      <c r="M8" s="9">
        <v>8898925774</v>
      </c>
      <c r="N8" s="9" t="s">
        <v>10195</v>
      </c>
      <c r="O8" s="9">
        <v>892396331331</v>
      </c>
      <c r="P8" s="9" t="s">
        <v>134</v>
      </c>
      <c r="Q8" s="9" t="s">
        <v>333</v>
      </c>
      <c r="R8" s="11">
        <v>42917</v>
      </c>
      <c r="S8" s="9">
        <v>2021</v>
      </c>
      <c r="T8" s="8" t="s">
        <v>10196</v>
      </c>
      <c r="U8" s="9">
        <v>465</v>
      </c>
      <c r="V8" s="12">
        <v>93</v>
      </c>
      <c r="W8" s="9">
        <v>2015</v>
      </c>
      <c r="X8" s="9" t="s">
        <v>79</v>
      </c>
      <c r="Y8" s="8" t="s">
        <v>3086</v>
      </c>
      <c r="Z8" s="9">
        <v>518</v>
      </c>
      <c r="AA8" s="12">
        <v>79.69</v>
      </c>
      <c r="AB8" s="9">
        <v>2017</v>
      </c>
      <c r="AC8" s="9" t="s">
        <v>79</v>
      </c>
      <c r="AD8" s="8" t="s">
        <v>81</v>
      </c>
      <c r="AE8" s="8" t="s">
        <v>81</v>
      </c>
      <c r="AF8" s="9" t="s">
        <v>81</v>
      </c>
      <c r="AG8" s="9" t="s">
        <v>81</v>
      </c>
      <c r="AH8" s="9" t="s">
        <v>81</v>
      </c>
      <c r="AI8" s="9" t="s">
        <v>81</v>
      </c>
      <c r="AJ8" s="9" t="s">
        <v>81</v>
      </c>
      <c r="AK8" s="9" t="s">
        <v>81</v>
      </c>
      <c r="AL8" s="9" t="s">
        <v>81</v>
      </c>
      <c r="AM8" s="9">
        <v>0</v>
      </c>
      <c r="AN8" s="13">
        <v>7.7</v>
      </c>
      <c r="AO8" s="13">
        <v>8.48</v>
      </c>
      <c r="AP8" s="13">
        <v>7.42</v>
      </c>
      <c r="AQ8" s="13">
        <v>9.5500000000000007</v>
      </c>
      <c r="AR8" s="13">
        <v>7.7</v>
      </c>
      <c r="AS8" s="9">
        <v>50.45</v>
      </c>
      <c r="AT8" s="9">
        <v>8.4</v>
      </c>
      <c r="AU8" s="8" t="s">
        <v>82</v>
      </c>
      <c r="AV8" s="9">
        <v>0</v>
      </c>
      <c r="AW8" s="9">
        <v>0</v>
      </c>
      <c r="AX8" s="9" t="s">
        <v>83</v>
      </c>
      <c r="AY8" s="9" t="s">
        <v>83</v>
      </c>
      <c r="AZ8" s="9" t="s">
        <v>83</v>
      </c>
      <c r="BA8" s="9" t="s">
        <v>83</v>
      </c>
      <c r="BB8" s="8" t="s">
        <v>83</v>
      </c>
      <c r="BC8" s="8" t="s">
        <v>84</v>
      </c>
      <c r="BD8" s="8" t="s">
        <v>81</v>
      </c>
      <c r="BE8" s="8" t="s">
        <v>10197</v>
      </c>
      <c r="BF8" s="8" t="s">
        <v>358</v>
      </c>
      <c r="BG8" s="8" t="s">
        <v>10198</v>
      </c>
      <c r="BH8" s="8" t="s">
        <v>88</v>
      </c>
      <c r="BI8" s="8" t="s">
        <v>89</v>
      </c>
      <c r="BJ8" s="8" t="s">
        <v>10199</v>
      </c>
      <c r="BK8" s="8" t="s">
        <v>10200</v>
      </c>
      <c r="BL8" s="8" t="s">
        <v>10201</v>
      </c>
      <c r="BM8" s="8" t="s">
        <v>81</v>
      </c>
      <c r="BN8" s="8" t="s">
        <v>10202</v>
      </c>
      <c r="BO8" s="14" t="s">
        <v>10203</v>
      </c>
      <c r="BP8" s="14" t="s">
        <v>10204</v>
      </c>
      <c r="BQ8" s="14" t="s">
        <v>10205</v>
      </c>
      <c r="BR8" s="14" t="s">
        <v>10206</v>
      </c>
      <c r="BS8" s="8" t="s">
        <v>81</v>
      </c>
      <c r="BT8" s="13">
        <v>9.6</v>
      </c>
      <c r="BU8" s="3"/>
    </row>
    <row r="9" spans="1:73" ht="15.75" thickBot="1">
      <c r="A9" s="7">
        <v>7</v>
      </c>
      <c r="B9" s="7"/>
      <c r="C9" s="9" t="s">
        <v>1864</v>
      </c>
      <c r="D9" s="8" t="s">
        <v>1865</v>
      </c>
      <c r="E9" s="8" t="s">
        <v>11712</v>
      </c>
      <c r="F9" s="10">
        <v>35525</v>
      </c>
      <c r="G9" s="9">
        <v>23</v>
      </c>
      <c r="H9" s="8" t="s">
        <v>1866</v>
      </c>
      <c r="I9" s="8" t="s">
        <v>73</v>
      </c>
      <c r="J9" s="8" t="s">
        <v>1867</v>
      </c>
      <c r="K9" s="8" t="s">
        <v>1863</v>
      </c>
      <c r="L9" s="9">
        <v>8692938460</v>
      </c>
      <c r="M9" s="9">
        <v>9831729948</v>
      </c>
      <c r="N9" s="9" t="s">
        <v>1868</v>
      </c>
      <c r="O9" s="9">
        <v>333374719753</v>
      </c>
      <c r="P9" s="9" t="s">
        <v>1869</v>
      </c>
      <c r="Q9" s="9" t="s">
        <v>820</v>
      </c>
      <c r="R9" s="11">
        <v>42917</v>
      </c>
      <c r="S9" s="9">
        <v>2021</v>
      </c>
      <c r="T9" s="8" t="s">
        <v>1870</v>
      </c>
      <c r="U9" s="9">
        <v>570</v>
      </c>
      <c r="V9" s="12">
        <v>81.42</v>
      </c>
      <c r="W9" s="9">
        <v>2013</v>
      </c>
      <c r="X9" s="9" t="s">
        <v>1871</v>
      </c>
      <c r="Y9" s="8" t="s">
        <v>1872</v>
      </c>
      <c r="Z9" s="9">
        <v>353</v>
      </c>
      <c r="AA9" s="12">
        <v>70.599999999999994</v>
      </c>
      <c r="AB9" s="9">
        <v>2015</v>
      </c>
      <c r="AC9" s="9" t="s">
        <v>1871</v>
      </c>
      <c r="AD9" s="8" t="s">
        <v>81</v>
      </c>
      <c r="AE9" s="8" t="s">
        <v>81</v>
      </c>
      <c r="AF9" s="9" t="s">
        <v>81</v>
      </c>
      <c r="AG9" s="9" t="s">
        <v>81</v>
      </c>
      <c r="AH9" s="9" t="s">
        <v>81</v>
      </c>
      <c r="AI9" s="9" t="s">
        <v>81</v>
      </c>
      <c r="AJ9" s="9" t="s">
        <v>81</v>
      </c>
      <c r="AK9" s="9" t="s">
        <v>81</v>
      </c>
      <c r="AL9" s="9" t="s">
        <v>81</v>
      </c>
      <c r="AM9" s="9">
        <v>0</v>
      </c>
      <c r="AN9" s="13">
        <v>7.65</v>
      </c>
      <c r="AO9" s="13">
        <v>6.98</v>
      </c>
      <c r="AP9" s="13">
        <v>9.15</v>
      </c>
      <c r="AQ9" s="13">
        <v>8.89</v>
      </c>
      <c r="AR9" s="13">
        <v>7.75</v>
      </c>
      <c r="AS9" s="9">
        <v>49.66</v>
      </c>
      <c r="AT9" s="9">
        <v>8.2799999999999994</v>
      </c>
      <c r="AU9" s="8" t="s">
        <v>82</v>
      </c>
      <c r="AV9" s="9">
        <v>0</v>
      </c>
      <c r="AW9" s="9">
        <v>0</v>
      </c>
      <c r="AX9" s="9" t="s">
        <v>83</v>
      </c>
      <c r="AY9" s="9" t="s">
        <v>255</v>
      </c>
      <c r="AZ9" s="9" t="s">
        <v>83</v>
      </c>
      <c r="BA9" s="9" t="s">
        <v>83</v>
      </c>
      <c r="BB9" s="8" t="s">
        <v>83</v>
      </c>
      <c r="BC9" s="8" t="s">
        <v>84</v>
      </c>
      <c r="BD9" s="8" t="s">
        <v>81</v>
      </c>
      <c r="BE9" s="8" t="s">
        <v>1873</v>
      </c>
      <c r="BF9" s="8" t="s">
        <v>1874</v>
      </c>
      <c r="BG9" s="8" t="s">
        <v>1875</v>
      </c>
      <c r="BH9" s="8" t="s">
        <v>88</v>
      </c>
      <c r="BI9" s="8" t="s">
        <v>89</v>
      </c>
      <c r="BJ9" s="8" t="s">
        <v>81</v>
      </c>
      <c r="BK9" s="8" t="s">
        <v>1876</v>
      </c>
      <c r="BL9" s="8" t="s">
        <v>1877</v>
      </c>
      <c r="BM9" s="8" t="s">
        <v>1878</v>
      </c>
      <c r="BN9" s="8" t="s">
        <v>1879</v>
      </c>
      <c r="BO9" s="14" t="s">
        <v>1880</v>
      </c>
      <c r="BP9" s="14" t="s">
        <v>1881</v>
      </c>
      <c r="BQ9" s="14" t="s">
        <v>1882</v>
      </c>
      <c r="BR9" s="14" t="s">
        <v>1883</v>
      </c>
      <c r="BS9" s="8" t="s">
        <v>81</v>
      </c>
      <c r="BT9" s="13">
        <v>9.24</v>
      </c>
      <c r="BU9" s="3"/>
    </row>
    <row r="10" spans="1:73" ht="15.75" thickBot="1">
      <c r="A10" s="7">
        <v>8</v>
      </c>
      <c r="B10" s="7"/>
      <c r="C10" s="9" t="s">
        <v>6216</v>
      </c>
      <c r="D10" s="8" t="s">
        <v>6217</v>
      </c>
      <c r="E10" s="8" t="s">
        <v>11712</v>
      </c>
      <c r="F10" s="10">
        <v>36384</v>
      </c>
      <c r="G10" s="9">
        <v>20</v>
      </c>
      <c r="H10" s="8" t="s">
        <v>6218</v>
      </c>
      <c r="I10" s="8" t="s">
        <v>6218</v>
      </c>
      <c r="J10" s="8" t="s">
        <v>6219</v>
      </c>
      <c r="K10" s="8" t="s">
        <v>6215</v>
      </c>
      <c r="L10" s="9">
        <v>9892638437</v>
      </c>
      <c r="M10" s="9">
        <v>8097593486</v>
      </c>
      <c r="N10" s="9" t="s">
        <v>6220</v>
      </c>
      <c r="O10" s="9" t="s">
        <v>6221</v>
      </c>
      <c r="P10" s="9" t="s">
        <v>6222</v>
      </c>
      <c r="Q10" s="9" t="s">
        <v>333</v>
      </c>
      <c r="R10" s="11">
        <v>42917</v>
      </c>
      <c r="S10" s="9">
        <v>2021</v>
      </c>
      <c r="T10" s="8" t="s">
        <v>6223</v>
      </c>
      <c r="U10" s="9">
        <v>470</v>
      </c>
      <c r="V10" s="12">
        <v>94</v>
      </c>
      <c r="W10" s="9">
        <v>2015</v>
      </c>
      <c r="X10" s="9" t="s">
        <v>79</v>
      </c>
      <c r="Y10" s="8" t="s">
        <v>6224</v>
      </c>
      <c r="Z10" s="9">
        <v>546</v>
      </c>
      <c r="AA10" s="12">
        <v>84</v>
      </c>
      <c r="AB10" s="9">
        <v>2017</v>
      </c>
      <c r="AC10" s="9" t="s">
        <v>79</v>
      </c>
      <c r="AD10" s="8" t="s">
        <v>245</v>
      </c>
      <c r="AE10" s="8" t="s">
        <v>245</v>
      </c>
      <c r="AF10" s="9" t="s">
        <v>245</v>
      </c>
      <c r="AG10" s="9" t="s">
        <v>245</v>
      </c>
      <c r="AH10" s="9" t="s">
        <v>245</v>
      </c>
      <c r="AI10" s="9" t="s">
        <v>81</v>
      </c>
      <c r="AJ10" s="9" t="s">
        <v>81</v>
      </c>
      <c r="AK10" s="9" t="s">
        <v>245</v>
      </c>
      <c r="AL10" s="9" t="s">
        <v>245</v>
      </c>
      <c r="AM10" s="9">
        <v>0</v>
      </c>
      <c r="AN10" s="13">
        <v>6.44</v>
      </c>
      <c r="AO10" s="13">
        <v>7.37</v>
      </c>
      <c r="AP10" s="13">
        <v>8.35</v>
      </c>
      <c r="AQ10" s="13">
        <v>9</v>
      </c>
      <c r="AR10" s="13">
        <v>8.33</v>
      </c>
      <c r="AS10" s="9">
        <v>39.49</v>
      </c>
      <c r="AT10" s="9">
        <v>7.99</v>
      </c>
      <c r="AU10" s="8" t="s">
        <v>138</v>
      </c>
      <c r="AV10" s="9">
        <v>0</v>
      </c>
      <c r="AW10" s="9">
        <v>0</v>
      </c>
      <c r="AX10" s="9" t="s">
        <v>83</v>
      </c>
      <c r="AY10" s="9" t="s">
        <v>83</v>
      </c>
      <c r="AZ10" s="9" t="s">
        <v>83</v>
      </c>
      <c r="BA10" s="9" t="s">
        <v>83</v>
      </c>
      <c r="BB10" s="8" t="s">
        <v>83</v>
      </c>
      <c r="BC10" s="8" t="s">
        <v>84</v>
      </c>
      <c r="BD10" s="8" t="s">
        <v>245</v>
      </c>
      <c r="BE10" s="8" t="s">
        <v>6225</v>
      </c>
      <c r="BF10" s="8" t="s">
        <v>1005</v>
      </c>
      <c r="BG10" s="8" t="s">
        <v>6226</v>
      </c>
      <c r="BH10" s="8" t="s">
        <v>6227</v>
      </c>
      <c r="BI10" s="8" t="s">
        <v>89</v>
      </c>
      <c r="BJ10" s="8" t="s">
        <v>6228</v>
      </c>
      <c r="BK10" s="8" t="s">
        <v>6228</v>
      </c>
      <c r="BL10" s="8" t="s">
        <v>6228</v>
      </c>
      <c r="BM10" s="8" t="s">
        <v>245</v>
      </c>
      <c r="BN10" s="8" t="s">
        <v>6229</v>
      </c>
      <c r="BO10" s="14" t="s">
        <v>6230</v>
      </c>
      <c r="BP10" s="14" t="s">
        <v>6231</v>
      </c>
      <c r="BQ10" s="14" t="s">
        <v>6232</v>
      </c>
      <c r="BR10" s="14" t="s">
        <v>6233</v>
      </c>
      <c r="BS10" s="8" t="s">
        <v>245</v>
      </c>
      <c r="BT10" s="8"/>
      <c r="BU10" s="3"/>
    </row>
    <row r="11" spans="1:73" ht="15.75" thickBot="1">
      <c r="A11" s="7">
        <v>9</v>
      </c>
      <c r="B11" s="7"/>
      <c r="C11" s="9" t="s">
        <v>4956</v>
      </c>
      <c r="D11" s="8" t="s">
        <v>4957</v>
      </c>
      <c r="E11" s="8" t="s">
        <v>11712</v>
      </c>
      <c r="F11" s="10">
        <v>36166</v>
      </c>
      <c r="G11" s="9">
        <v>21</v>
      </c>
      <c r="H11" s="8" t="s">
        <v>4958</v>
      </c>
      <c r="I11" s="8" t="s">
        <v>73</v>
      </c>
      <c r="J11" s="8" t="s">
        <v>4959</v>
      </c>
      <c r="K11" s="8" t="s">
        <v>4955</v>
      </c>
      <c r="L11" s="9">
        <v>7303991512</v>
      </c>
      <c r="M11" s="9">
        <v>7303991512</v>
      </c>
      <c r="N11" s="9" t="s">
        <v>4960</v>
      </c>
      <c r="O11" s="9">
        <v>452898257421</v>
      </c>
      <c r="P11" s="9" t="s">
        <v>134</v>
      </c>
      <c r="Q11" s="9" t="s">
        <v>333</v>
      </c>
      <c r="R11" s="11">
        <v>42917</v>
      </c>
      <c r="S11" s="9">
        <v>2021</v>
      </c>
      <c r="T11" s="8" t="s">
        <v>4961</v>
      </c>
      <c r="U11" s="9">
        <v>455</v>
      </c>
      <c r="V11" s="12">
        <v>91</v>
      </c>
      <c r="W11" s="9">
        <v>2015</v>
      </c>
      <c r="X11" s="9" t="s">
        <v>79</v>
      </c>
      <c r="Y11" s="8" t="s">
        <v>4962</v>
      </c>
      <c r="Z11" s="9">
        <v>515</v>
      </c>
      <c r="AA11" s="12">
        <v>79.23</v>
      </c>
      <c r="AB11" s="9">
        <v>2017</v>
      </c>
      <c r="AC11" s="9" t="s">
        <v>79</v>
      </c>
      <c r="AD11" s="8" t="s">
        <v>81</v>
      </c>
      <c r="AE11" s="8" t="s">
        <v>81</v>
      </c>
      <c r="AF11" s="9" t="s">
        <v>81</v>
      </c>
      <c r="AG11" s="9" t="s">
        <v>81</v>
      </c>
      <c r="AH11" s="9" t="s">
        <v>81</v>
      </c>
      <c r="AI11" s="9" t="s">
        <v>81</v>
      </c>
      <c r="AJ11" s="9" t="s">
        <v>81</v>
      </c>
      <c r="AK11" s="9" t="s">
        <v>81</v>
      </c>
      <c r="AL11" s="9" t="s">
        <v>81</v>
      </c>
      <c r="AM11" s="9">
        <v>0</v>
      </c>
      <c r="AN11" s="13">
        <v>7</v>
      </c>
      <c r="AO11" s="13">
        <v>8.19</v>
      </c>
      <c r="AP11" s="13">
        <v>7.65</v>
      </c>
      <c r="AQ11" s="13">
        <v>7.89</v>
      </c>
      <c r="AR11" s="13">
        <v>7.96</v>
      </c>
      <c r="AS11" s="9">
        <v>38.69</v>
      </c>
      <c r="AT11" s="9">
        <v>7.7380000000000004</v>
      </c>
      <c r="AU11" s="8" t="s">
        <v>138</v>
      </c>
      <c r="AV11" s="9">
        <v>0</v>
      </c>
      <c r="AW11" s="9">
        <v>0</v>
      </c>
      <c r="AX11" s="9" t="s">
        <v>83</v>
      </c>
      <c r="AY11" s="9" t="s">
        <v>83</v>
      </c>
      <c r="AZ11" s="9" t="s">
        <v>83</v>
      </c>
      <c r="BA11" s="9" t="s">
        <v>83</v>
      </c>
      <c r="BB11" s="8" t="s">
        <v>83</v>
      </c>
      <c r="BC11" s="8" t="s">
        <v>84</v>
      </c>
      <c r="BD11" s="8" t="s">
        <v>81</v>
      </c>
      <c r="BE11" s="8" t="s">
        <v>4963</v>
      </c>
      <c r="BF11" s="8" t="s">
        <v>4964</v>
      </c>
      <c r="BG11" s="8" t="s">
        <v>4965</v>
      </c>
      <c r="BH11" s="8" t="s">
        <v>88</v>
      </c>
      <c r="BI11" s="8" t="s">
        <v>89</v>
      </c>
      <c r="BJ11" s="8" t="s">
        <v>4966</v>
      </c>
      <c r="BK11" s="8" t="s">
        <v>4967</v>
      </c>
      <c r="BL11" s="8" t="s">
        <v>81</v>
      </c>
      <c r="BM11" s="8" t="s">
        <v>4968</v>
      </c>
      <c r="BN11" s="8" t="s">
        <v>81</v>
      </c>
      <c r="BO11" s="14" t="s">
        <v>4969</v>
      </c>
      <c r="BP11" s="14" t="s">
        <v>4970</v>
      </c>
      <c r="BQ11" s="14" t="s">
        <v>4971</v>
      </c>
      <c r="BR11" s="14" t="s">
        <v>4972</v>
      </c>
      <c r="BS11" s="8" t="s">
        <v>81</v>
      </c>
      <c r="BT11" s="8"/>
      <c r="BU11" s="3"/>
    </row>
    <row r="12" spans="1:73" ht="15.75" thickBot="1">
      <c r="A12" s="7">
        <v>10</v>
      </c>
      <c r="B12" s="7"/>
      <c r="C12" s="9" t="s">
        <v>11361</v>
      </c>
      <c r="D12" s="8" t="s">
        <v>11362</v>
      </c>
      <c r="E12" s="8" t="s">
        <v>11712</v>
      </c>
      <c r="F12" s="9" t="s">
        <v>774</v>
      </c>
      <c r="G12" s="9">
        <v>20</v>
      </c>
      <c r="H12" s="8" t="s">
        <v>11363</v>
      </c>
      <c r="I12" s="8" t="s">
        <v>11363</v>
      </c>
      <c r="J12" s="8" t="s">
        <v>11364</v>
      </c>
      <c r="K12" s="8" t="s">
        <v>11360</v>
      </c>
      <c r="L12" s="9">
        <v>9082615461</v>
      </c>
      <c r="M12" s="9">
        <v>9082615461</v>
      </c>
      <c r="N12" s="9" t="s">
        <v>11365</v>
      </c>
      <c r="O12" s="9">
        <v>719331861228</v>
      </c>
      <c r="P12" s="9" t="s">
        <v>134</v>
      </c>
      <c r="Q12" s="9" t="s">
        <v>333</v>
      </c>
      <c r="R12" s="11">
        <v>42917</v>
      </c>
      <c r="S12" s="9">
        <v>2021</v>
      </c>
      <c r="T12" s="8" t="s">
        <v>11366</v>
      </c>
      <c r="U12" s="9">
        <v>401</v>
      </c>
      <c r="V12" s="12">
        <v>80.2</v>
      </c>
      <c r="W12" s="9">
        <v>2015</v>
      </c>
      <c r="X12" s="9" t="s">
        <v>79</v>
      </c>
      <c r="Y12" s="8" t="s">
        <v>510</v>
      </c>
      <c r="Z12" s="9">
        <v>431</v>
      </c>
      <c r="AA12" s="12">
        <v>66.31</v>
      </c>
      <c r="AB12" s="9">
        <v>2017</v>
      </c>
      <c r="AC12" s="9" t="s">
        <v>79</v>
      </c>
      <c r="AD12" s="8" t="s">
        <v>81</v>
      </c>
      <c r="AE12" s="8" t="s">
        <v>81</v>
      </c>
      <c r="AF12" s="9" t="s">
        <v>81</v>
      </c>
      <c r="AG12" s="9" t="s">
        <v>81</v>
      </c>
      <c r="AH12" s="9" t="s">
        <v>81</v>
      </c>
      <c r="AI12" s="9" t="s">
        <v>81</v>
      </c>
      <c r="AJ12" s="9" t="s">
        <v>81</v>
      </c>
      <c r="AK12" s="9" t="s">
        <v>81</v>
      </c>
      <c r="AL12" s="9" t="s">
        <v>81</v>
      </c>
      <c r="AM12" s="9">
        <v>0</v>
      </c>
      <c r="AN12" s="13">
        <v>7.3</v>
      </c>
      <c r="AO12" s="13">
        <v>7.09</v>
      </c>
      <c r="AP12" s="13">
        <v>7.88</v>
      </c>
      <c r="AQ12" s="13">
        <v>7.65</v>
      </c>
      <c r="AR12" s="13">
        <v>7.51</v>
      </c>
      <c r="AS12" s="9">
        <v>37.43</v>
      </c>
      <c r="AT12" s="9">
        <v>7.49</v>
      </c>
      <c r="AU12" s="8" t="s">
        <v>138</v>
      </c>
      <c r="AV12" s="9">
        <v>0</v>
      </c>
      <c r="AW12" s="9">
        <v>0</v>
      </c>
      <c r="AX12" s="9" t="s">
        <v>83</v>
      </c>
      <c r="AY12" s="9" t="s">
        <v>83</v>
      </c>
      <c r="AZ12" s="9" t="s">
        <v>83</v>
      </c>
      <c r="BA12" s="9" t="s">
        <v>83</v>
      </c>
      <c r="BB12" s="8" t="s">
        <v>83</v>
      </c>
      <c r="BC12" s="8" t="s">
        <v>84</v>
      </c>
      <c r="BD12" s="8" t="s">
        <v>81</v>
      </c>
      <c r="BE12" s="8" t="s">
        <v>11367</v>
      </c>
      <c r="BF12" s="8" t="s">
        <v>86</v>
      </c>
      <c r="BG12" s="8" t="s">
        <v>11368</v>
      </c>
      <c r="BH12" s="8" t="s">
        <v>317</v>
      </c>
      <c r="BI12" s="8" t="s">
        <v>89</v>
      </c>
      <c r="BJ12" s="8" t="s">
        <v>11369</v>
      </c>
      <c r="BK12" s="8" t="s">
        <v>11370</v>
      </c>
      <c r="BL12" s="8" t="s">
        <v>11371</v>
      </c>
      <c r="BM12" s="8" t="s">
        <v>11372</v>
      </c>
      <c r="BN12" s="8" t="s">
        <v>11373</v>
      </c>
      <c r="BO12" s="14" t="s">
        <v>11374</v>
      </c>
      <c r="BP12" s="14" t="s">
        <v>11375</v>
      </c>
      <c r="BQ12" s="14" t="s">
        <v>11376</v>
      </c>
      <c r="BR12" s="14" t="s">
        <v>11377</v>
      </c>
      <c r="BS12" s="8" t="s">
        <v>81</v>
      </c>
      <c r="BT12" s="8"/>
      <c r="BU12" s="3"/>
    </row>
    <row r="13" spans="1:73" ht="15.75" thickBot="1">
      <c r="A13" s="7">
        <v>11</v>
      </c>
      <c r="B13" s="7"/>
      <c r="C13" s="9" t="s">
        <v>8340</v>
      </c>
      <c r="D13" s="8" t="s">
        <v>8341</v>
      </c>
      <c r="E13" s="8" t="s">
        <v>11712</v>
      </c>
      <c r="F13" s="9" t="s">
        <v>8342</v>
      </c>
      <c r="G13" s="9">
        <v>21</v>
      </c>
      <c r="H13" s="8" t="s">
        <v>8343</v>
      </c>
      <c r="I13" s="8" t="s">
        <v>591</v>
      </c>
      <c r="J13" s="8" t="s">
        <v>8344</v>
      </c>
      <c r="K13" s="8" t="s">
        <v>8339</v>
      </c>
      <c r="L13" s="9">
        <v>7208737052</v>
      </c>
      <c r="M13" s="9">
        <v>8828477267</v>
      </c>
      <c r="N13" s="9" t="s">
        <v>8345</v>
      </c>
      <c r="O13" s="9">
        <v>275495279438</v>
      </c>
      <c r="P13" s="9" t="s">
        <v>8346</v>
      </c>
      <c r="Q13" s="9" t="s">
        <v>333</v>
      </c>
      <c r="R13" s="11">
        <v>42917</v>
      </c>
      <c r="S13" s="9">
        <v>2021</v>
      </c>
      <c r="T13" s="8" t="s">
        <v>6451</v>
      </c>
      <c r="U13" s="9">
        <v>442</v>
      </c>
      <c r="V13" s="12">
        <v>0.88400000000000001</v>
      </c>
      <c r="W13" s="9">
        <v>2015</v>
      </c>
      <c r="X13" s="9" t="s">
        <v>79</v>
      </c>
      <c r="Y13" s="8" t="s">
        <v>8347</v>
      </c>
      <c r="Z13" s="9">
        <v>512</v>
      </c>
      <c r="AA13" s="12">
        <v>0.78769999999999996</v>
      </c>
      <c r="AB13" s="9">
        <v>2017</v>
      </c>
      <c r="AC13" s="9" t="s">
        <v>79</v>
      </c>
      <c r="AD13" s="8" t="s">
        <v>81</v>
      </c>
      <c r="AE13" s="8" t="s">
        <v>81</v>
      </c>
      <c r="AF13" s="9" t="s">
        <v>81</v>
      </c>
      <c r="AG13" s="9" t="s">
        <v>81</v>
      </c>
      <c r="AH13" s="9" t="s">
        <v>81</v>
      </c>
      <c r="AI13" s="9" t="s">
        <v>81</v>
      </c>
      <c r="AJ13" s="9" t="s">
        <v>81</v>
      </c>
      <c r="AK13" s="9" t="s">
        <v>81</v>
      </c>
      <c r="AL13" s="9" t="s">
        <v>81</v>
      </c>
      <c r="AM13" s="9">
        <v>0</v>
      </c>
      <c r="AN13" s="13">
        <v>6.93</v>
      </c>
      <c r="AO13" s="13">
        <v>6.37</v>
      </c>
      <c r="AP13" s="13">
        <v>6.73</v>
      </c>
      <c r="AQ13" s="13">
        <v>7.38</v>
      </c>
      <c r="AR13" s="13">
        <v>6.96</v>
      </c>
      <c r="AS13" s="9">
        <v>34.369999999999997</v>
      </c>
      <c r="AT13" s="9">
        <v>6.87</v>
      </c>
      <c r="AU13" s="8" t="s">
        <v>138</v>
      </c>
      <c r="AV13" s="9">
        <v>0</v>
      </c>
      <c r="AW13" s="9">
        <v>0</v>
      </c>
      <c r="AX13" s="9" t="s">
        <v>83</v>
      </c>
      <c r="AY13" s="9" t="s">
        <v>83</v>
      </c>
      <c r="AZ13" s="9" t="s">
        <v>83</v>
      </c>
      <c r="BA13" s="9" t="s">
        <v>83</v>
      </c>
      <c r="BB13" s="8" t="s">
        <v>83</v>
      </c>
      <c r="BC13" s="8" t="s">
        <v>84</v>
      </c>
      <c r="BD13" s="8" t="s">
        <v>81</v>
      </c>
      <c r="BE13" s="8" t="s">
        <v>8348</v>
      </c>
      <c r="BF13" s="8" t="s">
        <v>187</v>
      </c>
      <c r="BG13" s="8" t="s">
        <v>8349</v>
      </c>
      <c r="BH13" s="8" t="s">
        <v>88</v>
      </c>
      <c r="BI13" s="8" t="s">
        <v>89</v>
      </c>
      <c r="BJ13" s="8" t="s">
        <v>8350</v>
      </c>
      <c r="BK13" s="8" t="s">
        <v>7502</v>
      </c>
      <c r="BL13" s="8" t="s">
        <v>81</v>
      </c>
      <c r="BM13" s="8" t="s">
        <v>8351</v>
      </c>
      <c r="BN13" s="8" t="s">
        <v>1550</v>
      </c>
      <c r="BO13" s="14" t="s">
        <v>8352</v>
      </c>
      <c r="BP13" s="14" t="s">
        <v>8353</v>
      </c>
      <c r="BQ13" s="14" t="s">
        <v>8354</v>
      </c>
      <c r="BR13" s="14" t="s">
        <v>8355</v>
      </c>
      <c r="BS13" s="8" t="s">
        <v>81</v>
      </c>
      <c r="BT13" s="8"/>
      <c r="BU13" s="3"/>
    </row>
    <row r="14" spans="1:73" ht="15.75" thickBot="1">
      <c r="A14" s="7">
        <v>12</v>
      </c>
      <c r="B14" s="7"/>
      <c r="C14" s="9" t="s">
        <v>4106</v>
      </c>
      <c r="D14" s="8" t="s">
        <v>4107</v>
      </c>
      <c r="E14" s="8" t="s">
        <v>11712</v>
      </c>
      <c r="F14" s="9" t="s">
        <v>4108</v>
      </c>
      <c r="G14" s="9">
        <v>20</v>
      </c>
      <c r="H14" s="8" t="s">
        <v>4109</v>
      </c>
      <c r="I14" s="8" t="s">
        <v>73</v>
      </c>
      <c r="J14" s="8" t="s">
        <v>4110</v>
      </c>
      <c r="K14" s="8" t="s">
        <v>4105</v>
      </c>
      <c r="L14" s="9">
        <v>9969697808</v>
      </c>
      <c r="M14" s="9">
        <v>919619931865</v>
      </c>
      <c r="N14" s="9" t="s">
        <v>4111</v>
      </c>
      <c r="O14" s="9">
        <v>909998984694</v>
      </c>
      <c r="P14" s="9" t="s">
        <v>134</v>
      </c>
      <c r="Q14" s="9" t="s">
        <v>333</v>
      </c>
      <c r="R14" s="11">
        <v>42917</v>
      </c>
      <c r="S14" s="9">
        <v>2021</v>
      </c>
      <c r="T14" s="8" t="s">
        <v>4112</v>
      </c>
      <c r="U14" s="9">
        <v>421</v>
      </c>
      <c r="V14" s="12">
        <v>84.2</v>
      </c>
      <c r="W14" s="9">
        <v>2015</v>
      </c>
      <c r="X14" s="9" t="s">
        <v>79</v>
      </c>
      <c r="Y14" s="8" t="s">
        <v>4113</v>
      </c>
      <c r="Z14" s="9">
        <v>438</v>
      </c>
      <c r="AA14" s="12">
        <v>67.38</v>
      </c>
      <c r="AB14" s="9">
        <v>2017</v>
      </c>
      <c r="AC14" s="9" t="s">
        <v>79</v>
      </c>
      <c r="AD14" s="8" t="s">
        <v>81</v>
      </c>
      <c r="AE14" s="8" t="s">
        <v>81</v>
      </c>
      <c r="AF14" s="9" t="s">
        <v>81</v>
      </c>
      <c r="AG14" s="9" t="s">
        <v>81</v>
      </c>
      <c r="AH14" s="9" t="s">
        <v>81</v>
      </c>
      <c r="AI14" s="9" t="s">
        <v>81</v>
      </c>
      <c r="AJ14" s="9" t="s">
        <v>81</v>
      </c>
      <c r="AK14" s="9" t="s">
        <v>81</v>
      </c>
      <c r="AL14" s="9" t="s">
        <v>81</v>
      </c>
      <c r="AM14" s="9">
        <v>0</v>
      </c>
      <c r="AN14" s="13">
        <v>6.83</v>
      </c>
      <c r="AO14" s="13">
        <v>6.5</v>
      </c>
      <c r="AP14" s="13">
        <v>6.62</v>
      </c>
      <c r="AQ14" s="13">
        <v>6.48</v>
      </c>
      <c r="AR14" s="13">
        <v>6.88</v>
      </c>
      <c r="AS14" s="9">
        <v>33.31</v>
      </c>
      <c r="AT14" s="9">
        <v>6.6619999999999999</v>
      </c>
      <c r="AU14" s="8" t="s">
        <v>138</v>
      </c>
      <c r="AV14" s="9">
        <v>0</v>
      </c>
      <c r="AW14" s="9">
        <v>2</v>
      </c>
      <c r="AX14" s="9" t="s">
        <v>83</v>
      </c>
      <c r="AY14" s="9" t="s">
        <v>83</v>
      </c>
      <c r="AZ14" s="9" t="s">
        <v>83</v>
      </c>
      <c r="BA14" s="9" t="s">
        <v>83</v>
      </c>
      <c r="BB14" s="8" t="s">
        <v>83</v>
      </c>
      <c r="BC14" s="8" t="s">
        <v>84</v>
      </c>
      <c r="BD14" s="8" t="s">
        <v>81</v>
      </c>
      <c r="BE14" s="8" t="s">
        <v>4114</v>
      </c>
      <c r="BF14" s="8" t="s">
        <v>1652</v>
      </c>
      <c r="BG14" s="8" t="s">
        <v>4115</v>
      </c>
      <c r="BH14" s="8" t="s">
        <v>88</v>
      </c>
      <c r="BI14" s="8" t="s">
        <v>89</v>
      </c>
      <c r="BJ14" s="8" t="s">
        <v>4116</v>
      </c>
      <c r="BK14" s="8" t="s">
        <v>4117</v>
      </c>
      <c r="BL14" s="8" t="s">
        <v>1008</v>
      </c>
      <c r="BM14" s="8" t="s">
        <v>2264</v>
      </c>
      <c r="BN14" s="8" t="s">
        <v>4118</v>
      </c>
      <c r="BO14" s="14" t="s">
        <v>4119</v>
      </c>
      <c r="BP14" s="14" t="s">
        <v>4120</v>
      </c>
      <c r="BQ14" s="14" t="s">
        <v>4121</v>
      </c>
      <c r="BR14" s="14" t="s">
        <v>4122</v>
      </c>
      <c r="BS14" s="8" t="s">
        <v>81</v>
      </c>
      <c r="BT14" s="8"/>
      <c r="BU14" s="3"/>
    </row>
    <row r="15" spans="1:73" ht="16.5" thickTop="1" thickBot="1">
      <c r="A15" s="372">
        <v>13</v>
      </c>
      <c r="C15" s="177" t="s">
        <v>12578</v>
      </c>
      <c r="D15" s="177" t="s">
        <v>12577</v>
      </c>
      <c r="E15" s="8" t="s">
        <v>11712</v>
      </c>
      <c r="F15" s="179" t="s">
        <v>13005</v>
      </c>
      <c r="G15" s="177"/>
      <c r="H15" s="177"/>
      <c r="I15" s="180" t="s">
        <v>13004</v>
      </c>
      <c r="J15" s="177"/>
      <c r="K15" s="180" t="s">
        <v>13006</v>
      </c>
      <c r="L15" s="177"/>
      <c r="M15" s="177" t="s">
        <v>12579</v>
      </c>
      <c r="Q15" s="322" t="s">
        <v>13180</v>
      </c>
      <c r="V15" s="179" t="s">
        <v>13007</v>
      </c>
      <c r="AA15" s="179" t="s">
        <v>13008</v>
      </c>
      <c r="BE15" s="32" t="s">
        <v>13018</v>
      </c>
      <c r="BF15" s="177"/>
      <c r="BG15" s="32" t="s">
        <v>13019</v>
      </c>
    </row>
    <row r="16" spans="1:73" ht="16.5" thickTop="1" thickBot="1">
      <c r="A16" s="7">
        <v>1</v>
      </c>
      <c r="B16" s="7"/>
      <c r="C16" s="9" t="s">
        <v>1439</v>
      </c>
      <c r="D16" s="8" t="s">
        <v>1440</v>
      </c>
      <c r="E16" s="8" t="s">
        <v>11706</v>
      </c>
      <c r="F16" s="9" t="s">
        <v>1441</v>
      </c>
      <c r="G16" s="9">
        <v>21</v>
      </c>
      <c r="H16" s="8" t="s">
        <v>1442</v>
      </c>
      <c r="I16" s="8" t="s">
        <v>591</v>
      </c>
      <c r="J16" s="8" t="s">
        <v>1443</v>
      </c>
      <c r="K16" s="8" t="s">
        <v>1438</v>
      </c>
      <c r="L16" s="9">
        <v>9892040277</v>
      </c>
      <c r="M16" s="9">
        <v>989204277</v>
      </c>
      <c r="N16" s="9" t="s">
        <v>1444</v>
      </c>
      <c r="O16" s="9">
        <v>214573262408</v>
      </c>
      <c r="P16" s="9" t="s">
        <v>81</v>
      </c>
      <c r="Q16" s="9" t="s">
        <v>333</v>
      </c>
      <c r="R16" s="9">
        <v>2016</v>
      </c>
      <c r="S16" s="9">
        <v>2021</v>
      </c>
      <c r="T16" s="8" t="s">
        <v>1445</v>
      </c>
      <c r="U16" s="9">
        <v>399</v>
      </c>
      <c r="V16" s="12">
        <v>79.8</v>
      </c>
      <c r="W16" s="9">
        <v>2014</v>
      </c>
      <c r="X16" s="9" t="s">
        <v>79</v>
      </c>
      <c r="Y16" s="8" t="s">
        <v>1440</v>
      </c>
      <c r="Z16" s="9">
        <v>54.92</v>
      </c>
      <c r="AA16" s="12">
        <v>54.92</v>
      </c>
      <c r="AB16" s="9">
        <v>2016</v>
      </c>
      <c r="AC16" s="9" t="s">
        <v>79</v>
      </c>
      <c r="AD16" s="8" t="s">
        <v>245</v>
      </c>
      <c r="AE16" s="8" t="s">
        <v>245</v>
      </c>
      <c r="AF16" s="9" t="s">
        <v>245</v>
      </c>
      <c r="AG16" s="9" t="s">
        <v>245</v>
      </c>
      <c r="AH16" s="9" t="s">
        <v>245</v>
      </c>
      <c r="AI16" s="9" t="s">
        <v>81</v>
      </c>
      <c r="AJ16" s="9" t="s">
        <v>81</v>
      </c>
      <c r="AK16" s="9" t="s">
        <v>245</v>
      </c>
      <c r="AL16" s="9" t="s">
        <v>245</v>
      </c>
      <c r="AM16" s="9">
        <v>0</v>
      </c>
      <c r="AN16" s="13">
        <v>5.15</v>
      </c>
      <c r="AO16" s="13">
        <v>5</v>
      </c>
      <c r="AP16" s="13">
        <v>4.84</v>
      </c>
      <c r="AQ16" s="13">
        <v>5.27</v>
      </c>
      <c r="AR16" s="13">
        <v>0</v>
      </c>
      <c r="AS16" s="9">
        <v>5.5</v>
      </c>
      <c r="AT16" s="9">
        <v>5.5</v>
      </c>
      <c r="AU16" s="8" t="s">
        <v>82</v>
      </c>
      <c r="AV16" s="9">
        <v>2</v>
      </c>
      <c r="AW16" s="9">
        <v>11</v>
      </c>
      <c r="AX16" s="9" t="s">
        <v>83</v>
      </c>
      <c r="AY16" s="9" t="s">
        <v>83</v>
      </c>
      <c r="AZ16" s="9" t="s">
        <v>83</v>
      </c>
      <c r="BA16" s="9" t="s">
        <v>83</v>
      </c>
      <c r="BB16" s="8" t="s">
        <v>230</v>
      </c>
      <c r="BC16" s="8" t="s">
        <v>84</v>
      </c>
      <c r="BD16" s="8" t="s">
        <v>245</v>
      </c>
      <c r="BE16" s="8" t="s">
        <v>1446</v>
      </c>
      <c r="BF16" s="8" t="s">
        <v>1447</v>
      </c>
      <c r="BG16" s="8" t="s">
        <v>1448</v>
      </c>
      <c r="BH16" s="8" t="s">
        <v>601</v>
      </c>
      <c r="BI16" s="8" t="s">
        <v>89</v>
      </c>
      <c r="BJ16" s="8" t="s">
        <v>1449</v>
      </c>
      <c r="BK16" s="8" t="s">
        <v>1450</v>
      </c>
      <c r="BL16" s="8" t="s">
        <v>1451</v>
      </c>
      <c r="BM16" s="8" t="s">
        <v>1451</v>
      </c>
      <c r="BN16" s="8" t="s">
        <v>1452</v>
      </c>
      <c r="BO16" s="14" t="s">
        <v>1453</v>
      </c>
      <c r="BP16" s="14" t="s">
        <v>1454</v>
      </c>
      <c r="BQ16" s="8" t="s">
        <v>1438</v>
      </c>
      <c r="BR16" s="14" t="s">
        <v>1455</v>
      </c>
      <c r="BS16" s="8" t="s">
        <v>245</v>
      </c>
      <c r="BT16" s="13">
        <v>5.8</v>
      </c>
      <c r="BU16" s="3"/>
    </row>
    <row r="17" spans="1:73" ht="15.75" thickBot="1">
      <c r="A17" s="7">
        <v>1</v>
      </c>
      <c r="B17" s="7"/>
      <c r="C17" s="9" t="s">
        <v>6446</v>
      </c>
      <c r="D17" s="8" t="s">
        <v>6447</v>
      </c>
      <c r="E17" s="8" t="s">
        <v>11713</v>
      </c>
      <c r="F17" s="10">
        <v>36526</v>
      </c>
      <c r="G17" s="9">
        <v>20</v>
      </c>
      <c r="H17" s="8" t="s">
        <v>6448</v>
      </c>
      <c r="I17" s="8" t="s">
        <v>73</v>
      </c>
      <c r="J17" s="8" t="s">
        <v>6449</v>
      </c>
      <c r="K17" s="8" t="s">
        <v>6445</v>
      </c>
      <c r="L17" s="9">
        <v>8097429949</v>
      </c>
      <c r="M17" s="9">
        <v>9136739644</v>
      </c>
      <c r="N17" s="9" t="s">
        <v>3731</v>
      </c>
      <c r="O17" s="9" t="s">
        <v>6450</v>
      </c>
      <c r="P17" s="9" t="s">
        <v>3731</v>
      </c>
      <c r="Q17" s="9" t="s">
        <v>333</v>
      </c>
      <c r="R17" s="11">
        <v>42917</v>
      </c>
      <c r="S17" s="9">
        <v>2021</v>
      </c>
      <c r="T17" s="8" t="s">
        <v>6451</v>
      </c>
      <c r="U17" s="9">
        <v>463</v>
      </c>
      <c r="V17" s="12">
        <v>92.6</v>
      </c>
      <c r="W17" s="9">
        <v>2015</v>
      </c>
      <c r="X17" s="9" t="s">
        <v>79</v>
      </c>
      <c r="Y17" s="8" t="s">
        <v>4962</v>
      </c>
      <c r="Z17" s="9">
        <v>491</v>
      </c>
      <c r="AA17" s="12">
        <v>75.33</v>
      </c>
      <c r="AB17" s="9">
        <v>2017</v>
      </c>
      <c r="AC17" s="9" t="s">
        <v>79</v>
      </c>
      <c r="AD17" s="8" t="s">
        <v>6452</v>
      </c>
      <c r="AE17" s="8" t="s">
        <v>3731</v>
      </c>
      <c r="AF17" s="9" t="s">
        <v>3731</v>
      </c>
      <c r="AG17" s="9" t="s">
        <v>3731</v>
      </c>
      <c r="AH17" s="9" t="s">
        <v>3731</v>
      </c>
      <c r="AI17" s="9" t="s">
        <v>81</v>
      </c>
      <c r="AJ17" s="9" t="s">
        <v>81</v>
      </c>
      <c r="AK17" s="9" t="s">
        <v>3731</v>
      </c>
      <c r="AL17" s="9" t="s">
        <v>3731</v>
      </c>
      <c r="AM17" s="9">
        <v>0</v>
      </c>
      <c r="AN17" s="13">
        <v>7.23</v>
      </c>
      <c r="AO17" s="13">
        <v>5.59</v>
      </c>
      <c r="AP17" s="13">
        <v>8.81</v>
      </c>
      <c r="AQ17" s="13">
        <v>6.93</v>
      </c>
      <c r="AR17" s="13">
        <v>7.2</v>
      </c>
      <c r="AS17" s="9">
        <v>7.15</v>
      </c>
      <c r="AT17" s="9">
        <v>7.15</v>
      </c>
      <c r="AU17" s="8" t="s">
        <v>138</v>
      </c>
      <c r="AV17" s="9">
        <v>0</v>
      </c>
      <c r="AW17" s="9">
        <v>0</v>
      </c>
      <c r="AX17" s="9" t="s">
        <v>83</v>
      </c>
      <c r="AY17" s="9" t="s">
        <v>83</v>
      </c>
      <c r="AZ17" s="9" t="s">
        <v>83</v>
      </c>
      <c r="BA17" s="9" t="s">
        <v>83</v>
      </c>
      <c r="BB17" s="8" t="s">
        <v>83</v>
      </c>
      <c r="BC17" s="8" t="s">
        <v>84</v>
      </c>
      <c r="BD17" s="8" t="s">
        <v>84</v>
      </c>
      <c r="BE17" s="8" t="s">
        <v>6453</v>
      </c>
      <c r="BF17" s="8" t="s">
        <v>86</v>
      </c>
      <c r="BG17" s="8" t="s">
        <v>6454</v>
      </c>
      <c r="BH17" s="8" t="s">
        <v>317</v>
      </c>
      <c r="BI17" s="8" t="s">
        <v>89</v>
      </c>
      <c r="BJ17" s="8" t="s">
        <v>6455</v>
      </c>
      <c r="BK17" s="8" t="s">
        <v>6456</v>
      </c>
      <c r="BL17" s="8" t="s">
        <v>3731</v>
      </c>
      <c r="BM17" s="8" t="s">
        <v>6457</v>
      </c>
      <c r="BN17" s="8" t="s">
        <v>6458</v>
      </c>
      <c r="BO17" s="14" t="s">
        <v>6459</v>
      </c>
      <c r="BP17" s="14" t="s">
        <v>6460</v>
      </c>
      <c r="BQ17" s="8" t="s">
        <v>3731</v>
      </c>
      <c r="BR17" s="14" t="s">
        <v>6461</v>
      </c>
      <c r="BS17" s="8" t="s">
        <v>81</v>
      </c>
      <c r="BT17" s="8"/>
      <c r="BU17" s="3"/>
    </row>
    <row r="18" spans="1:73" ht="15.75" thickBot="1">
      <c r="A18" s="7">
        <v>2</v>
      </c>
      <c r="B18" s="7"/>
      <c r="C18" s="9" t="s">
        <v>7124</v>
      </c>
      <c r="D18" s="8" t="s">
        <v>7125</v>
      </c>
      <c r="E18" s="8" t="s">
        <v>11713</v>
      </c>
      <c r="F18" s="10">
        <v>36292</v>
      </c>
      <c r="G18" s="9">
        <v>20</v>
      </c>
      <c r="H18" s="8" t="s">
        <v>7126</v>
      </c>
      <c r="I18" s="8" t="s">
        <v>7127</v>
      </c>
      <c r="J18" s="8" t="s">
        <v>7128</v>
      </c>
      <c r="K18" s="8" t="s">
        <v>7123</v>
      </c>
      <c r="L18" s="9">
        <v>9967685282</v>
      </c>
      <c r="M18" s="9">
        <v>9167840303</v>
      </c>
      <c r="N18" s="9" t="s">
        <v>7129</v>
      </c>
      <c r="O18" s="9">
        <v>823594719178</v>
      </c>
      <c r="P18" s="9" t="s">
        <v>81</v>
      </c>
      <c r="Q18" s="9" t="s">
        <v>333</v>
      </c>
      <c r="R18" s="11">
        <v>43282</v>
      </c>
      <c r="S18" s="9">
        <v>2021</v>
      </c>
      <c r="T18" s="8" t="s">
        <v>7130</v>
      </c>
      <c r="U18" s="9">
        <v>403</v>
      </c>
      <c r="V18" s="12">
        <v>0.80600000000000005</v>
      </c>
      <c r="W18" s="9">
        <v>2015</v>
      </c>
      <c r="X18" s="9" t="s">
        <v>79</v>
      </c>
      <c r="Y18" s="8" t="s">
        <v>81</v>
      </c>
      <c r="Z18" s="9" t="s">
        <v>81</v>
      </c>
      <c r="AA18" s="12" t="s">
        <v>81</v>
      </c>
      <c r="AB18" s="9" t="s">
        <v>81</v>
      </c>
      <c r="AC18" s="9" t="s">
        <v>81</v>
      </c>
      <c r="AD18" s="8" t="s">
        <v>1002</v>
      </c>
      <c r="AE18" s="8" t="s">
        <v>7131</v>
      </c>
      <c r="AF18" s="9">
        <v>987</v>
      </c>
      <c r="AG18" s="15">
        <v>0.78959999999999997</v>
      </c>
      <c r="AH18" s="9">
        <v>2018</v>
      </c>
      <c r="AI18" s="9" t="s">
        <v>112</v>
      </c>
      <c r="AJ18" s="9" t="s">
        <v>113</v>
      </c>
      <c r="AK18" s="9">
        <v>987</v>
      </c>
      <c r="AL18" s="9">
        <v>78.959999999999994</v>
      </c>
      <c r="AM18" s="9">
        <v>5</v>
      </c>
      <c r="AN18" s="8" t="s">
        <v>81</v>
      </c>
      <c r="AO18" s="8" t="s">
        <v>81</v>
      </c>
      <c r="AP18" s="13">
        <v>7.58</v>
      </c>
      <c r="AQ18" s="13">
        <v>7.1</v>
      </c>
      <c r="AR18" s="13">
        <v>5.2</v>
      </c>
      <c r="AS18" s="9">
        <v>19.88</v>
      </c>
      <c r="AT18" s="9">
        <v>6.62</v>
      </c>
      <c r="AU18" s="8" t="s">
        <v>114</v>
      </c>
      <c r="AV18" s="9">
        <v>0</v>
      </c>
      <c r="AW18" s="9">
        <v>0</v>
      </c>
      <c r="AX18" s="9" t="s">
        <v>83</v>
      </c>
      <c r="AY18" s="9" t="s">
        <v>83</v>
      </c>
      <c r="AZ18" s="9" t="s">
        <v>83</v>
      </c>
      <c r="BA18" s="9" t="s">
        <v>83</v>
      </c>
      <c r="BB18" s="8" t="s">
        <v>83</v>
      </c>
      <c r="BC18" s="8" t="s">
        <v>84</v>
      </c>
      <c r="BD18" s="8" t="s">
        <v>81</v>
      </c>
      <c r="BE18" s="8" t="s">
        <v>7132</v>
      </c>
      <c r="BF18" s="8" t="s">
        <v>2282</v>
      </c>
      <c r="BG18" s="8" t="s">
        <v>7133</v>
      </c>
      <c r="BH18" s="8" t="s">
        <v>88</v>
      </c>
      <c r="BI18" s="8" t="s">
        <v>89</v>
      </c>
      <c r="BJ18" s="8" t="s">
        <v>7134</v>
      </c>
      <c r="BK18" s="8" t="s">
        <v>7135</v>
      </c>
      <c r="BL18" s="8" t="s">
        <v>7136</v>
      </c>
      <c r="BM18" s="8" t="s">
        <v>538</v>
      </c>
      <c r="BN18" s="8" t="s">
        <v>7137</v>
      </c>
      <c r="BO18" s="14" t="s">
        <v>7138</v>
      </c>
      <c r="BP18" s="14" t="s">
        <v>7139</v>
      </c>
      <c r="BQ18" s="14" t="s">
        <v>7140</v>
      </c>
      <c r="BR18" s="14" t="s">
        <v>7141</v>
      </c>
      <c r="BS18" s="8" t="s">
        <v>81</v>
      </c>
      <c r="BT18" s="8"/>
      <c r="BU18" s="3"/>
    </row>
    <row r="19" spans="1:73" ht="15.75" thickBot="1">
      <c r="A19" s="7">
        <v>3</v>
      </c>
      <c r="B19" s="7"/>
      <c r="C19" s="9" t="s">
        <v>7310</v>
      </c>
      <c r="D19" s="8" t="s">
        <v>7311</v>
      </c>
      <c r="E19" s="8" t="s">
        <v>11713</v>
      </c>
      <c r="F19" s="10">
        <v>36471</v>
      </c>
      <c r="G19" s="9">
        <v>21</v>
      </c>
      <c r="H19" s="8" t="s">
        <v>7312</v>
      </c>
      <c r="I19" s="8" t="s">
        <v>73</v>
      </c>
      <c r="J19" s="8" t="s">
        <v>7313</v>
      </c>
      <c r="K19" s="8" t="s">
        <v>7309</v>
      </c>
      <c r="L19" s="9">
        <v>9167174458</v>
      </c>
      <c r="M19" s="9">
        <v>9167174458</v>
      </c>
      <c r="N19" s="9" t="s">
        <v>7314</v>
      </c>
      <c r="O19" s="9">
        <v>835091120283</v>
      </c>
      <c r="P19" s="9" t="s">
        <v>81</v>
      </c>
      <c r="Q19" s="9" t="s">
        <v>333</v>
      </c>
      <c r="R19" s="11">
        <v>43282</v>
      </c>
      <c r="S19" s="9">
        <v>2021</v>
      </c>
      <c r="T19" s="8" t="s">
        <v>7315</v>
      </c>
      <c r="U19" s="9">
        <v>427</v>
      </c>
      <c r="V19" s="12">
        <v>85.4</v>
      </c>
      <c r="W19" s="9">
        <v>2015</v>
      </c>
      <c r="X19" s="9" t="s">
        <v>79</v>
      </c>
      <c r="Y19" s="8" t="s">
        <v>81</v>
      </c>
      <c r="Z19" s="9" t="s">
        <v>81</v>
      </c>
      <c r="AA19" s="12" t="s">
        <v>81</v>
      </c>
      <c r="AB19" s="9" t="s">
        <v>295</v>
      </c>
      <c r="AC19" s="9" t="s">
        <v>81</v>
      </c>
      <c r="AD19" s="8" t="s">
        <v>2278</v>
      </c>
      <c r="AE19" s="8" t="s">
        <v>243</v>
      </c>
      <c r="AF19" s="9">
        <v>989</v>
      </c>
      <c r="AG19" s="9">
        <v>79.12</v>
      </c>
      <c r="AH19" s="9">
        <v>2018</v>
      </c>
      <c r="AI19" s="9" t="s">
        <v>112</v>
      </c>
      <c r="AJ19" s="9" t="s">
        <v>113</v>
      </c>
      <c r="AK19" s="9">
        <v>989</v>
      </c>
      <c r="AL19" s="9">
        <v>79.12</v>
      </c>
      <c r="AM19" s="9">
        <v>3</v>
      </c>
      <c r="AN19" s="8" t="s">
        <v>81</v>
      </c>
      <c r="AO19" s="8" t="s">
        <v>81</v>
      </c>
      <c r="AP19" s="13">
        <v>6.65</v>
      </c>
      <c r="AQ19" s="13">
        <v>6.41</v>
      </c>
      <c r="AR19" s="13">
        <v>5.85</v>
      </c>
      <c r="AS19" s="9">
        <v>18.86</v>
      </c>
      <c r="AT19" s="9">
        <v>6.28</v>
      </c>
      <c r="AU19" s="8" t="s">
        <v>114</v>
      </c>
      <c r="AV19" s="9">
        <v>0</v>
      </c>
      <c r="AW19" s="9">
        <v>0</v>
      </c>
      <c r="AX19" s="9" t="s">
        <v>83</v>
      </c>
      <c r="AY19" s="9" t="s">
        <v>83</v>
      </c>
      <c r="AZ19" s="9" t="s">
        <v>83</v>
      </c>
      <c r="BA19" s="9" t="s">
        <v>83</v>
      </c>
      <c r="BB19" s="8" t="s">
        <v>83</v>
      </c>
      <c r="BC19" s="8" t="s">
        <v>84</v>
      </c>
      <c r="BD19" s="8" t="s">
        <v>81</v>
      </c>
      <c r="BE19" s="8" t="s">
        <v>7316</v>
      </c>
      <c r="BF19" s="8" t="s">
        <v>232</v>
      </c>
      <c r="BG19" s="8" t="s">
        <v>7317</v>
      </c>
      <c r="BH19" s="8" t="s">
        <v>88</v>
      </c>
      <c r="BI19" s="8" t="s">
        <v>89</v>
      </c>
      <c r="BJ19" s="8" t="s">
        <v>7318</v>
      </c>
      <c r="BK19" s="8" t="s">
        <v>7319</v>
      </c>
      <c r="BL19" s="8" t="s">
        <v>7320</v>
      </c>
      <c r="BM19" s="8" t="s">
        <v>538</v>
      </c>
      <c r="BN19" s="8" t="s">
        <v>7321</v>
      </c>
      <c r="BO19" s="14" t="s">
        <v>7322</v>
      </c>
      <c r="BP19" s="14" t="s">
        <v>7323</v>
      </c>
      <c r="BQ19" s="14" t="s">
        <v>7324</v>
      </c>
      <c r="BR19" s="14" t="s">
        <v>7325</v>
      </c>
      <c r="BS19" s="8" t="s">
        <v>81</v>
      </c>
      <c r="BT19" s="8"/>
      <c r="BU19" s="3"/>
    </row>
    <row r="20" spans="1:73" ht="15.75" thickBot="1">
      <c r="A20" s="7">
        <v>4</v>
      </c>
      <c r="B20" s="7"/>
      <c r="C20" s="9" t="s">
        <v>1960</v>
      </c>
      <c r="D20" s="8" t="s">
        <v>1961</v>
      </c>
      <c r="E20" s="8" t="s">
        <v>11713</v>
      </c>
      <c r="F20" s="9" t="s">
        <v>1962</v>
      </c>
      <c r="G20" s="9">
        <v>21</v>
      </c>
      <c r="H20" s="8" t="s">
        <v>1963</v>
      </c>
      <c r="I20" s="8" t="s">
        <v>1964</v>
      </c>
      <c r="J20" s="8" t="s">
        <v>1965</v>
      </c>
      <c r="K20" s="8" t="s">
        <v>1959</v>
      </c>
      <c r="L20" s="9">
        <v>9833312837</v>
      </c>
      <c r="M20" s="9">
        <v>9833312837</v>
      </c>
      <c r="N20" s="9" t="s">
        <v>1966</v>
      </c>
      <c r="O20" s="9">
        <v>692915797357</v>
      </c>
      <c r="P20" s="9" t="s">
        <v>134</v>
      </c>
      <c r="Q20" s="9" t="s">
        <v>333</v>
      </c>
      <c r="R20" s="11">
        <v>42917</v>
      </c>
      <c r="S20" s="9">
        <v>2021</v>
      </c>
      <c r="T20" s="8" t="s">
        <v>1967</v>
      </c>
      <c r="U20" s="9">
        <v>330</v>
      </c>
      <c r="V20" s="12">
        <v>66</v>
      </c>
      <c r="W20" s="9">
        <v>2014</v>
      </c>
      <c r="X20" s="9" t="s">
        <v>79</v>
      </c>
      <c r="Y20" s="8" t="s">
        <v>81</v>
      </c>
      <c r="Z20" s="9" t="s">
        <v>81</v>
      </c>
      <c r="AA20" s="12" t="s">
        <v>81</v>
      </c>
      <c r="AB20" s="9" t="s">
        <v>81</v>
      </c>
      <c r="AC20" s="9" t="s">
        <v>81</v>
      </c>
      <c r="AD20" s="8" t="s">
        <v>490</v>
      </c>
      <c r="AE20" s="8" t="s">
        <v>163</v>
      </c>
      <c r="AF20" s="9">
        <v>1258</v>
      </c>
      <c r="AG20" s="9">
        <v>74</v>
      </c>
      <c r="AH20" s="9">
        <v>2017</v>
      </c>
      <c r="AI20" s="9" t="s">
        <v>112</v>
      </c>
      <c r="AJ20" s="9" t="s">
        <v>113</v>
      </c>
      <c r="AK20" s="9">
        <v>70.430000000000007</v>
      </c>
      <c r="AL20" s="9">
        <v>63.5</v>
      </c>
      <c r="AM20" s="9">
        <v>2</v>
      </c>
      <c r="AN20" s="8" t="s">
        <v>81</v>
      </c>
      <c r="AO20" s="8" t="s">
        <v>81</v>
      </c>
      <c r="AP20" s="13">
        <v>7.07</v>
      </c>
      <c r="AQ20" s="13">
        <v>5.51</v>
      </c>
      <c r="AR20" s="13">
        <v>5.22</v>
      </c>
      <c r="AS20" s="9">
        <v>23.4</v>
      </c>
      <c r="AT20" s="9">
        <v>5.85</v>
      </c>
      <c r="AU20" s="8" t="s">
        <v>338</v>
      </c>
      <c r="AV20" s="9">
        <v>0</v>
      </c>
      <c r="AW20" s="9">
        <v>5</v>
      </c>
      <c r="AX20" s="9" t="s">
        <v>83</v>
      </c>
      <c r="AY20" s="9" t="s">
        <v>83</v>
      </c>
      <c r="AZ20" s="9" t="s">
        <v>83</v>
      </c>
      <c r="BA20" s="9" t="s">
        <v>83</v>
      </c>
      <c r="BB20" s="8" t="s">
        <v>230</v>
      </c>
      <c r="BC20" s="8" t="s">
        <v>84</v>
      </c>
      <c r="BD20" s="8" t="s">
        <v>81</v>
      </c>
      <c r="BE20" s="8" t="s">
        <v>1968</v>
      </c>
      <c r="BF20" s="8" t="s">
        <v>358</v>
      </c>
      <c r="BG20" s="8" t="s">
        <v>1969</v>
      </c>
      <c r="BH20" s="8" t="s">
        <v>88</v>
      </c>
      <c r="BI20" s="8" t="s">
        <v>89</v>
      </c>
      <c r="BJ20" s="8" t="s">
        <v>81</v>
      </c>
      <c r="BK20" s="8" t="s">
        <v>1970</v>
      </c>
      <c r="BL20" s="8" t="s">
        <v>1971</v>
      </c>
      <c r="BM20" s="8" t="s">
        <v>908</v>
      </c>
      <c r="BN20" s="8" t="s">
        <v>1972</v>
      </c>
      <c r="BO20" s="14" t="s">
        <v>1973</v>
      </c>
      <c r="BP20" s="14" t="s">
        <v>1974</v>
      </c>
      <c r="BQ20" s="14" t="s">
        <v>1975</v>
      </c>
      <c r="BR20" s="14" t="s">
        <v>1976</v>
      </c>
      <c r="BS20" s="8" t="s">
        <v>81</v>
      </c>
      <c r="BT20" s="13">
        <v>5.6</v>
      </c>
      <c r="BU20" s="3"/>
    </row>
    <row r="21" spans="1:73" ht="15.75" thickBot="1">
      <c r="A21" s="7">
        <v>5</v>
      </c>
      <c r="B21" s="7"/>
      <c r="C21" s="9" t="s">
        <v>3824</v>
      </c>
      <c r="D21" s="8" t="s">
        <v>3825</v>
      </c>
      <c r="E21" s="8" t="s">
        <v>11713</v>
      </c>
      <c r="F21" s="9" t="s">
        <v>3826</v>
      </c>
      <c r="G21" s="9">
        <v>23</v>
      </c>
      <c r="H21" s="8" t="s">
        <v>3827</v>
      </c>
      <c r="I21" s="8" t="s">
        <v>73</v>
      </c>
      <c r="J21" s="8" t="s">
        <v>3828</v>
      </c>
      <c r="K21" s="8" t="s">
        <v>3823</v>
      </c>
      <c r="L21" s="9">
        <v>7021425993</v>
      </c>
      <c r="M21" s="9">
        <v>9619850730</v>
      </c>
      <c r="N21" s="9" t="s">
        <v>3829</v>
      </c>
      <c r="O21" s="9" t="s">
        <v>3830</v>
      </c>
      <c r="P21" s="9" t="s">
        <v>3831</v>
      </c>
      <c r="Q21" s="9" t="s">
        <v>333</v>
      </c>
      <c r="R21" s="11">
        <v>43282</v>
      </c>
      <c r="S21" s="9">
        <v>2021</v>
      </c>
      <c r="T21" s="8" t="s">
        <v>3832</v>
      </c>
      <c r="U21" s="9">
        <v>292</v>
      </c>
      <c r="V21" s="12">
        <v>53.09</v>
      </c>
      <c r="W21" s="9">
        <v>2013</v>
      </c>
      <c r="X21" s="9" t="s">
        <v>79</v>
      </c>
      <c r="Y21" s="8" t="s">
        <v>81</v>
      </c>
      <c r="Z21" s="9" t="s">
        <v>81</v>
      </c>
      <c r="AA21" s="12" t="s">
        <v>81</v>
      </c>
      <c r="AB21" s="9" t="s">
        <v>81</v>
      </c>
      <c r="AC21" s="9" t="s">
        <v>109</v>
      </c>
      <c r="AD21" s="8" t="s">
        <v>490</v>
      </c>
      <c r="AE21" s="8" t="s">
        <v>3331</v>
      </c>
      <c r="AF21" s="9">
        <v>1020</v>
      </c>
      <c r="AG21" s="9">
        <v>60</v>
      </c>
      <c r="AH21" s="9">
        <v>2018</v>
      </c>
      <c r="AI21" s="9" t="s">
        <v>112</v>
      </c>
      <c r="AJ21" s="9" t="s">
        <v>113</v>
      </c>
      <c r="AK21" s="9">
        <v>57.33</v>
      </c>
      <c r="AL21" s="9">
        <v>57.33</v>
      </c>
      <c r="AM21" s="9">
        <v>11</v>
      </c>
      <c r="AN21" s="8" t="s">
        <v>81</v>
      </c>
      <c r="AO21" s="8" t="s">
        <v>81</v>
      </c>
      <c r="AP21" s="13">
        <v>6.62</v>
      </c>
      <c r="AQ21" s="13">
        <v>5.24</v>
      </c>
      <c r="AR21" s="13">
        <v>5.18</v>
      </c>
      <c r="AS21" s="9">
        <v>17.04</v>
      </c>
      <c r="AT21" s="9">
        <v>5.68</v>
      </c>
      <c r="AU21" s="8" t="s">
        <v>114</v>
      </c>
      <c r="AV21" s="9">
        <v>0</v>
      </c>
      <c r="AW21" s="9">
        <v>2</v>
      </c>
      <c r="AX21" s="9" t="s">
        <v>83</v>
      </c>
      <c r="AY21" s="9" t="s">
        <v>83</v>
      </c>
      <c r="AZ21" s="9" t="s">
        <v>83</v>
      </c>
      <c r="BA21" s="9" t="s">
        <v>230</v>
      </c>
      <c r="BB21" s="8" t="s">
        <v>83</v>
      </c>
      <c r="BC21" s="8" t="s">
        <v>84</v>
      </c>
      <c r="BD21" s="8" t="s">
        <v>81</v>
      </c>
      <c r="BE21" s="8" t="s">
        <v>3833</v>
      </c>
      <c r="BF21" s="8" t="s">
        <v>187</v>
      </c>
      <c r="BG21" s="8" t="s">
        <v>3834</v>
      </c>
      <c r="BH21" s="8" t="s">
        <v>826</v>
      </c>
      <c r="BI21" s="8" t="s">
        <v>89</v>
      </c>
      <c r="BJ21" s="8" t="s">
        <v>3835</v>
      </c>
      <c r="BK21" s="8" t="s">
        <v>3836</v>
      </c>
      <c r="BL21" s="8" t="s">
        <v>81</v>
      </c>
      <c r="BM21" s="8" t="s">
        <v>3837</v>
      </c>
      <c r="BN21" s="8" t="s">
        <v>3838</v>
      </c>
      <c r="BO21" s="14" t="s">
        <v>3839</v>
      </c>
      <c r="BP21" s="14" t="s">
        <v>3840</v>
      </c>
      <c r="BQ21" s="14" t="s">
        <v>3841</v>
      </c>
      <c r="BR21" s="14" t="s">
        <v>3842</v>
      </c>
      <c r="BS21" s="8" t="s">
        <v>81</v>
      </c>
      <c r="BT21" s="8"/>
      <c r="BU21" s="3"/>
    </row>
    <row r="22" spans="1:73" ht="15.75" thickBot="1">
      <c r="A22" s="7">
        <v>6</v>
      </c>
      <c r="B22" s="7"/>
      <c r="C22" s="9" t="s">
        <v>5528</v>
      </c>
      <c r="D22" s="8" t="s">
        <v>5529</v>
      </c>
      <c r="E22" s="8" t="s">
        <v>11713</v>
      </c>
      <c r="F22" s="10">
        <v>35552</v>
      </c>
      <c r="G22" s="9">
        <v>23</v>
      </c>
      <c r="H22" s="8" t="s">
        <v>5530</v>
      </c>
      <c r="I22" s="8" t="s">
        <v>3182</v>
      </c>
      <c r="J22" s="8" t="s">
        <v>5531</v>
      </c>
      <c r="K22" s="8" t="s">
        <v>5527</v>
      </c>
      <c r="L22" s="9">
        <v>8652017466</v>
      </c>
      <c r="M22" s="9">
        <v>8169735396</v>
      </c>
      <c r="N22" s="9" t="s">
        <v>5532</v>
      </c>
      <c r="O22" s="9">
        <v>772735768228</v>
      </c>
      <c r="P22" s="9" t="s">
        <v>134</v>
      </c>
      <c r="Q22" s="9" t="s">
        <v>333</v>
      </c>
      <c r="R22" s="11">
        <v>43282</v>
      </c>
      <c r="S22" s="9">
        <v>2021</v>
      </c>
      <c r="T22" s="8" t="s">
        <v>5533</v>
      </c>
      <c r="U22" s="9">
        <v>313</v>
      </c>
      <c r="V22" s="12">
        <v>56.91</v>
      </c>
      <c r="W22" s="9">
        <v>2012</v>
      </c>
      <c r="X22" s="9" t="s">
        <v>79</v>
      </c>
      <c r="Y22" s="8" t="s">
        <v>5534</v>
      </c>
      <c r="Z22" s="9">
        <v>381</v>
      </c>
      <c r="AA22" s="12">
        <v>58.62</v>
      </c>
      <c r="AB22" s="9">
        <v>2014</v>
      </c>
      <c r="AC22" s="9" t="s">
        <v>79</v>
      </c>
      <c r="AD22" s="8" t="s">
        <v>110</v>
      </c>
      <c r="AE22" s="8" t="s">
        <v>336</v>
      </c>
      <c r="AF22" s="9">
        <v>1106</v>
      </c>
      <c r="AG22" s="9">
        <v>65.06</v>
      </c>
      <c r="AH22" s="9">
        <v>2017</v>
      </c>
      <c r="AI22" s="9" t="s">
        <v>944</v>
      </c>
      <c r="AJ22" s="9" t="s">
        <v>113</v>
      </c>
      <c r="AK22" s="9">
        <v>70.430000000000007</v>
      </c>
      <c r="AL22" s="9">
        <v>63.5</v>
      </c>
      <c r="AM22" s="9">
        <v>5</v>
      </c>
      <c r="AN22" s="8" t="s">
        <v>81</v>
      </c>
      <c r="AO22" s="8" t="s">
        <v>81</v>
      </c>
      <c r="AP22" s="13">
        <v>5.76</v>
      </c>
      <c r="AQ22" s="13">
        <v>5.55</v>
      </c>
      <c r="AR22" s="13">
        <v>4.8099999999999996</v>
      </c>
      <c r="AS22" s="9">
        <v>21.4</v>
      </c>
      <c r="AT22" s="9">
        <v>5.35</v>
      </c>
      <c r="AU22" s="8" t="s">
        <v>338</v>
      </c>
      <c r="AV22" s="9">
        <v>0</v>
      </c>
      <c r="AW22" s="9">
        <v>5</v>
      </c>
      <c r="AX22" s="9" t="s">
        <v>83</v>
      </c>
      <c r="AY22" s="9" t="s">
        <v>83</v>
      </c>
      <c r="AZ22" s="9" t="s">
        <v>83</v>
      </c>
      <c r="BA22" s="9" t="s">
        <v>83</v>
      </c>
      <c r="BB22" s="8" t="s">
        <v>230</v>
      </c>
      <c r="BC22" s="8" t="s">
        <v>84</v>
      </c>
      <c r="BD22" s="8" t="s">
        <v>81</v>
      </c>
      <c r="BE22" s="8" t="s">
        <v>5535</v>
      </c>
      <c r="BF22" s="8" t="s">
        <v>5536</v>
      </c>
      <c r="BG22" s="8" t="s">
        <v>5537</v>
      </c>
      <c r="BH22" s="8" t="s">
        <v>5538</v>
      </c>
      <c r="BI22" s="8" t="s">
        <v>89</v>
      </c>
      <c r="BJ22" s="8" t="s">
        <v>5539</v>
      </c>
      <c r="BK22" s="8" t="s">
        <v>5540</v>
      </c>
      <c r="BL22" s="8" t="s">
        <v>5541</v>
      </c>
      <c r="BM22" s="8" t="s">
        <v>5542</v>
      </c>
      <c r="BN22" s="8" t="s">
        <v>5543</v>
      </c>
      <c r="BO22" s="14" t="s">
        <v>5544</v>
      </c>
      <c r="BP22" s="14" t="s">
        <v>5545</v>
      </c>
      <c r="BQ22" s="14" t="s">
        <v>5546</v>
      </c>
      <c r="BR22" s="14" t="s">
        <v>5547</v>
      </c>
      <c r="BS22" s="8" t="s">
        <v>81</v>
      </c>
      <c r="BT22" s="13">
        <v>5.28</v>
      </c>
      <c r="BU22" s="3"/>
    </row>
    <row r="23" spans="1:73">
      <c r="A23" s="7">
        <v>1</v>
      </c>
      <c r="B23" s="7"/>
      <c r="C23" s="9" t="s">
        <v>325</v>
      </c>
      <c r="D23" s="8" t="s">
        <v>326</v>
      </c>
      <c r="E23" s="8" t="s">
        <v>11714</v>
      </c>
      <c r="F23" s="9" t="s">
        <v>327</v>
      </c>
      <c r="G23" s="9">
        <v>21</v>
      </c>
      <c r="H23" s="8" t="s">
        <v>328</v>
      </c>
      <c r="I23" s="8" t="s">
        <v>73</v>
      </c>
      <c r="J23" s="8" t="s">
        <v>329</v>
      </c>
      <c r="K23" s="8" t="s">
        <v>330</v>
      </c>
      <c r="L23" s="9">
        <v>9076297820</v>
      </c>
      <c r="M23" s="9">
        <v>9702037299</v>
      </c>
      <c r="N23" s="9" t="s">
        <v>331</v>
      </c>
      <c r="O23" s="9" t="s">
        <v>332</v>
      </c>
      <c r="P23" s="337" t="s">
        <v>134</v>
      </c>
      <c r="Q23" s="322" t="s">
        <v>333</v>
      </c>
      <c r="R23" s="338">
        <v>43282</v>
      </c>
      <c r="S23" s="9">
        <v>2021</v>
      </c>
      <c r="T23" s="8" t="s">
        <v>334</v>
      </c>
      <c r="U23" s="9">
        <v>393</v>
      </c>
      <c r="V23" s="12">
        <v>78.599999999999994</v>
      </c>
      <c r="W23" s="9">
        <v>2015</v>
      </c>
      <c r="X23" s="9" t="s">
        <v>79</v>
      </c>
      <c r="Y23" s="8" t="s">
        <v>295</v>
      </c>
      <c r="Z23" s="9" t="s">
        <v>295</v>
      </c>
      <c r="AA23" s="12" t="s">
        <v>295</v>
      </c>
      <c r="AB23" s="9" t="s">
        <v>295</v>
      </c>
      <c r="AC23" s="9" t="s">
        <v>109</v>
      </c>
      <c r="AD23" s="8" t="s">
        <v>335</v>
      </c>
      <c r="AE23" s="8" t="s">
        <v>336</v>
      </c>
      <c r="AF23" s="9" t="s">
        <v>337</v>
      </c>
      <c r="AG23" s="9">
        <v>71.12</v>
      </c>
      <c r="AH23" s="11">
        <v>43252</v>
      </c>
      <c r="AI23" s="9" t="s">
        <v>112</v>
      </c>
      <c r="AJ23" s="9" t="s">
        <v>113</v>
      </c>
      <c r="AK23" s="9" t="s">
        <v>295</v>
      </c>
      <c r="AL23" s="9">
        <v>71.12</v>
      </c>
      <c r="AM23" s="9">
        <v>0</v>
      </c>
      <c r="AN23" s="8" t="s">
        <v>81</v>
      </c>
      <c r="AO23" s="8" t="s">
        <v>81</v>
      </c>
      <c r="AP23" s="13">
        <v>5.76</v>
      </c>
      <c r="AQ23" s="13">
        <v>4.7</v>
      </c>
      <c r="AR23" s="13">
        <v>0</v>
      </c>
      <c r="AS23" s="9" t="s">
        <v>81</v>
      </c>
      <c r="AT23" s="9" t="s">
        <v>81</v>
      </c>
      <c r="AU23" s="8" t="s">
        <v>338</v>
      </c>
      <c r="AV23" s="9">
        <v>1</v>
      </c>
      <c r="AW23" s="9">
        <v>0</v>
      </c>
      <c r="AX23" s="9" t="s">
        <v>83</v>
      </c>
      <c r="AY23" s="9" t="s">
        <v>83</v>
      </c>
      <c r="AZ23" s="9" t="s">
        <v>83</v>
      </c>
      <c r="BA23" s="9" t="s">
        <v>83</v>
      </c>
      <c r="BB23" s="8" t="s">
        <v>83</v>
      </c>
      <c r="BC23" s="8" t="s">
        <v>84</v>
      </c>
      <c r="BD23" s="8" t="s">
        <v>81</v>
      </c>
      <c r="BE23" s="8" t="s">
        <v>339</v>
      </c>
      <c r="BF23" s="8" t="s">
        <v>187</v>
      </c>
      <c r="BG23" s="8" t="s">
        <v>340</v>
      </c>
      <c r="BH23" s="8" t="s">
        <v>88</v>
      </c>
      <c r="BI23" s="336" t="s">
        <v>89</v>
      </c>
      <c r="BJ23" s="336" t="s">
        <v>341</v>
      </c>
      <c r="BK23" s="336" t="s">
        <v>342</v>
      </c>
      <c r="BL23" s="336" t="s">
        <v>343</v>
      </c>
      <c r="BM23" s="336" t="s">
        <v>295</v>
      </c>
      <c r="BN23" s="8" t="s">
        <v>344</v>
      </c>
      <c r="BO23" s="14" t="s">
        <v>345</v>
      </c>
      <c r="BP23" s="14" t="s">
        <v>346</v>
      </c>
      <c r="BQ23" s="14" t="s">
        <v>347</v>
      </c>
      <c r="BR23" s="8" t="s">
        <v>295</v>
      </c>
      <c r="BS23" s="8" t="s">
        <v>295</v>
      </c>
      <c r="BT23" s="13">
        <v>6.36</v>
      </c>
    </row>
    <row r="24" spans="1:73">
      <c r="A24" s="7">
        <v>2</v>
      </c>
      <c r="B24" s="7"/>
      <c r="C24" s="9" t="s">
        <v>12938</v>
      </c>
      <c r="D24" s="8" t="s">
        <v>12937</v>
      </c>
      <c r="E24" s="8" t="s">
        <v>13179</v>
      </c>
      <c r="F24" s="10">
        <v>35894</v>
      </c>
      <c r="G24" s="9">
        <v>22</v>
      </c>
      <c r="H24" s="8" t="s">
        <v>12939</v>
      </c>
      <c r="I24" s="8" t="s">
        <v>12940</v>
      </c>
      <c r="J24" s="8" t="s">
        <v>12941</v>
      </c>
      <c r="K24" s="8" t="s">
        <v>12942</v>
      </c>
      <c r="L24" s="9">
        <v>8329008945</v>
      </c>
      <c r="M24" s="9">
        <v>7769018487</v>
      </c>
      <c r="N24" s="9" t="s">
        <v>81</v>
      </c>
      <c r="O24" s="9" t="s">
        <v>12943</v>
      </c>
      <c r="P24" s="337" t="s">
        <v>81</v>
      </c>
      <c r="Q24" s="322" t="s">
        <v>13180</v>
      </c>
      <c r="R24" s="338">
        <v>2018</v>
      </c>
      <c r="S24" s="9">
        <v>2021</v>
      </c>
      <c r="T24" s="8" t="s">
        <v>12944</v>
      </c>
      <c r="U24" s="9">
        <v>310</v>
      </c>
      <c r="V24" s="12">
        <v>0.62</v>
      </c>
      <c r="W24" s="9">
        <v>2014</v>
      </c>
      <c r="X24" s="9" t="s">
        <v>12945</v>
      </c>
      <c r="Y24" s="8" t="s">
        <v>81</v>
      </c>
      <c r="Z24" s="9" t="s">
        <v>81</v>
      </c>
      <c r="AA24" s="12" t="s">
        <v>81</v>
      </c>
      <c r="AB24" s="9" t="s">
        <v>81</v>
      </c>
      <c r="AC24" s="9" t="s">
        <v>81</v>
      </c>
      <c r="AD24" s="8" t="s">
        <v>3733</v>
      </c>
      <c r="AE24" s="8" t="s">
        <v>336</v>
      </c>
      <c r="AF24" s="9">
        <v>573</v>
      </c>
      <c r="AG24" s="9">
        <v>71.63</v>
      </c>
      <c r="AH24" s="11" t="s">
        <v>2280</v>
      </c>
      <c r="AI24" s="9">
        <v>3</v>
      </c>
      <c r="AJ24" s="9" t="s">
        <v>12699</v>
      </c>
      <c r="AK24" s="9">
        <v>630</v>
      </c>
      <c r="AL24" s="9">
        <v>70.760000000000005</v>
      </c>
      <c r="AM24" s="9">
        <v>0</v>
      </c>
      <c r="AN24" s="8" t="s">
        <v>81</v>
      </c>
      <c r="AO24" s="8" t="s">
        <v>81</v>
      </c>
      <c r="AP24" s="13">
        <v>5.26</v>
      </c>
      <c r="AQ24" s="13"/>
      <c r="AR24" s="13"/>
      <c r="AS24" s="9"/>
      <c r="AT24" s="9">
        <v>5.63</v>
      </c>
      <c r="AU24" s="8"/>
      <c r="AV24" s="9">
        <v>3</v>
      </c>
      <c r="AW24" s="9" t="s">
        <v>81</v>
      </c>
      <c r="AX24" s="9">
        <v>0</v>
      </c>
      <c r="AY24" s="9">
        <v>0</v>
      </c>
      <c r="AZ24" s="9">
        <v>1</v>
      </c>
      <c r="BA24" s="9">
        <v>0</v>
      </c>
      <c r="BB24" s="8" t="s">
        <v>3203</v>
      </c>
      <c r="BC24" s="8" t="s">
        <v>3203</v>
      </c>
      <c r="BD24" s="8" t="s">
        <v>81</v>
      </c>
      <c r="BE24" s="8" t="s">
        <v>12946</v>
      </c>
      <c r="BF24" s="8" t="s">
        <v>2914</v>
      </c>
      <c r="BG24" s="8" t="s">
        <v>12947</v>
      </c>
      <c r="BH24" s="8" t="s">
        <v>2914</v>
      </c>
      <c r="BI24" s="336" t="s">
        <v>89</v>
      </c>
      <c r="BJ24" s="336"/>
      <c r="BK24" s="336"/>
      <c r="BL24" s="336"/>
      <c r="BM24" s="336"/>
      <c r="BN24" s="8" t="s">
        <v>12948</v>
      </c>
      <c r="BO24" s="14" t="s">
        <v>12949</v>
      </c>
      <c r="BP24" s="14" t="s">
        <v>12950</v>
      </c>
      <c r="BQ24" s="14" t="s">
        <v>81</v>
      </c>
      <c r="BR24" s="8" t="s">
        <v>12951</v>
      </c>
      <c r="BS24" s="8"/>
      <c r="BT24" s="13">
        <v>6.5600000000000005</v>
      </c>
    </row>
  </sheetData>
  <sortState ref="A21:BV26">
    <sortCondition descending="1" ref="AT21:AT26"/>
  </sortState>
  <mergeCells count="1">
    <mergeCell ref="A2:BT2"/>
  </mergeCells>
  <conditionalFormatting sqref="C15">
    <cfRule type="duplicateValues" dxfId="1" priority="1"/>
  </conditionalFormatting>
  <hyperlinks>
    <hyperlink ref="BO11" r:id="rId1"/>
    <hyperlink ref="BP11" r:id="rId2"/>
    <hyperlink ref="BQ11" r:id="rId3"/>
    <hyperlink ref="BR11" r:id="rId4"/>
    <hyperlink ref="BO19" r:id="rId5"/>
    <hyperlink ref="BP19" r:id="rId6"/>
    <hyperlink ref="BQ19" r:id="rId7"/>
    <hyperlink ref="BR19" r:id="rId8"/>
    <hyperlink ref="BO18" r:id="rId9"/>
    <hyperlink ref="BP18" r:id="rId10"/>
    <hyperlink ref="BQ18" r:id="rId11"/>
    <hyperlink ref="BR18" r:id="rId12"/>
    <hyperlink ref="BO4" r:id="rId13"/>
    <hyperlink ref="BP4" r:id="rId14"/>
    <hyperlink ref="BQ4" r:id="rId15"/>
    <hyperlink ref="BR4" r:id="rId16"/>
    <hyperlink ref="BO10" r:id="rId17"/>
    <hyperlink ref="BP10" r:id="rId18"/>
    <hyperlink ref="BQ10" r:id="rId19"/>
    <hyperlink ref="BR10" r:id="rId20"/>
    <hyperlink ref="BO3" r:id="rId21"/>
    <hyperlink ref="BP3" r:id="rId22"/>
    <hyperlink ref="BQ3" r:id="rId23"/>
    <hyperlink ref="BR3" r:id="rId24"/>
    <hyperlink ref="BO13" r:id="rId25"/>
    <hyperlink ref="BP13" r:id="rId26"/>
    <hyperlink ref="BQ13" r:id="rId27"/>
    <hyperlink ref="BR13" r:id="rId28"/>
    <hyperlink ref="BO21" r:id="rId29"/>
    <hyperlink ref="BP21" r:id="rId30"/>
    <hyperlink ref="BQ21" r:id="rId31"/>
    <hyperlink ref="BR21" r:id="rId32"/>
    <hyperlink ref="BO17" r:id="rId33"/>
    <hyperlink ref="BP17" r:id="rId34"/>
    <hyperlink ref="BR17" r:id="rId35"/>
    <hyperlink ref="BO5" r:id="rId36"/>
    <hyperlink ref="BP5" r:id="rId37"/>
    <hyperlink ref="BQ5" r:id="rId38"/>
    <hyperlink ref="BR5" r:id="rId39"/>
    <hyperlink ref="BO6" r:id="rId40"/>
    <hyperlink ref="BP6" r:id="rId41"/>
    <hyperlink ref="BQ6" r:id="rId42"/>
    <hyperlink ref="BR6" r:id="rId43"/>
    <hyperlink ref="BO7" r:id="rId44"/>
    <hyperlink ref="BP7" r:id="rId45"/>
    <hyperlink ref="BQ7" r:id="rId46" display="http://www.facebook.com/rameen.tungekar.1"/>
    <hyperlink ref="BR7" r:id="rId47" display="http://www.linkedin.com/in/rameentungekar"/>
    <hyperlink ref="BO12" r:id="rId48"/>
    <hyperlink ref="BP12" r:id="rId49"/>
    <hyperlink ref="BQ12" r:id="rId50"/>
    <hyperlink ref="BR12" r:id="rId51"/>
    <hyperlink ref="BO14" r:id="rId52"/>
    <hyperlink ref="BP14" r:id="rId53"/>
    <hyperlink ref="BQ14" r:id="rId54"/>
    <hyperlink ref="BR14" r:id="rId55"/>
    <hyperlink ref="BO8" r:id="rId56"/>
    <hyperlink ref="BP8" r:id="rId57"/>
    <hyperlink ref="BQ8" r:id="rId58"/>
    <hyperlink ref="BR8" r:id="rId59" display="http://www.linkedin.com/in/sumit-dupate"/>
    <hyperlink ref="BO20" r:id="rId60"/>
    <hyperlink ref="BP20" r:id="rId61"/>
    <hyperlink ref="BQ20" r:id="rId62"/>
    <hyperlink ref="BR20" r:id="rId63"/>
    <hyperlink ref="BO22" r:id="rId64"/>
    <hyperlink ref="BP22" r:id="rId65"/>
    <hyperlink ref="BQ22" r:id="rId66" display="http://facebook.com/nishant.pawar.338863"/>
    <hyperlink ref="BR22" r:id="rId67"/>
    <hyperlink ref="BO23" r:id="rId68"/>
    <hyperlink ref="BP23" r:id="rId69"/>
    <hyperlink ref="BQ23" r:id="rId70"/>
    <hyperlink ref="BO16" r:id="rId71"/>
    <hyperlink ref="BP16" r:id="rId72"/>
    <hyperlink ref="BR16" r:id="rId73"/>
    <hyperlink ref="BO9" r:id="rId74"/>
    <hyperlink ref="BP9" r:id="rId75"/>
    <hyperlink ref="BQ9" r:id="rId76"/>
    <hyperlink ref="BR9" r:id="rId77"/>
    <hyperlink ref="J24" r:id="rId78"/>
    <hyperlink ref="K24" r:id="rId79"/>
    <hyperlink ref="BO24" r:id="rId80"/>
    <hyperlink ref="BP24" r:id="rId81"/>
    <hyperlink ref="BR24" r:id="rId82"/>
  </hyperlinks>
  <pageMargins left="0.7" right="0.7" top="0.75" bottom="0.75" header="0.3" footer="0.3"/>
  <pageSetup orientation="portrait" verticalDpi="0" r:id="rId83"/>
  <drawing r:id="rId84"/>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U21"/>
  <sheetViews>
    <sheetView topLeftCell="I1" workbookViewId="0">
      <selection activeCell="I1" sqref="I1"/>
    </sheetView>
  </sheetViews>
  <sheetFormatPr defaultRowHeight="15"/>
  <cols>
    <col min="1" max="1" width="6.85546875" bestFit="1" customWidth="1"/>
    <col min="2" max="2" width="33.28515625" customWidth="1"/>
    <col min="3" max="3" width="11.28515625" bestFit="1" customWidth="1"/>
    <col min="4" max="4" width="32.140625" bestFit="1" customWidth="1"/>
    <col min="5" max="5" width="40.85546875" bestFit="1" customWidth="1"/>
    <col min="6" max="6" width="15.28515625" bestFit="1" customWidth="1"/>
    <col min="7" max="7" width="4.85546875" bestFit="1" customWidth="1"/>
    <col min="8" max="8" width="106.85546875" bestFit="1" customWidth="1"/>
    <col min="9" max="9" width="83.85546875" bestFit="1" customWidth="1"/>
    <col min="10" max="10" width="27.85546875" bestFit="1" customWidth="1"/>
    <col min="11" max="11" width="31.570312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38" bestFit="1" customWidth="1"/>
    <col min="21" max="21" width="12.140625" bestFit="1" customWidth="1"/>
    <col min="22" max="22" width="6.85546875" bestFit="1" customWidth="1"/>
    <col min="23" max="23" width="22.85546875" bestFit="1" customWidth="1"/>
    <col min="24" max="24" width="29.28515625" bestFit="1" customWidth="1"/>
    <col min="25" max="25" width="44.140625" bestFit="1" customWidth="1"/>
    <col min="26" max="26" width="12.140625" bestFit="1" customWidth="1"/>
    <col min="27" max="27" width="54.5703125" bestFit="1" customWidth="1"/>
    <col min="28" max="28" width="22.85546875" bestFit="1" customWidth="1"/>
    <col min="29" max="29" width="29.28515625" bestFit="1" customWidth="1"/>
    <col min="30" max="30" width="45.5703125" bestFit="1" customWidth="1"/>
    <col min="31" max="31" width="49.8554687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4.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31.7109375" bestFit="1" customWidth="1"/>
    <col min="58" max="58" width="23.28515625" bestFit="1" customWidth="1"/>
    <col min="59" max="59" width="33.42578125" bestFit="1" customWidth="1"/>
    <col min="60" max="60" width="23.85546875" bestFit="1" customWidth="1"/>
    <col min="61" max="61" width="38.7109375" bestFit="1" customWidth="1"/>
    <col min="62" max="62" width="133.5703125" bestFit="1" customWidth="1"/>
    <col min="63" max="63" width="146.85546875" bestFit="1" customWidth="1"/>
    <col min="64" max="64" width="93.7109375" bestFit="1" customWidth="1"/>
    <col min="65" max="65" width="51.28515625" bestFit="1" customWidth="1"/>
    <col min="66" max="66" width="49.140625" bestFit="1" customWidth="1"/>
    <col min="67" max="67" width="74.5703125" bestFit="1" customWidth="1"/>
    <col min="68" max="68" width="73.28515625" bestFit="1" customWidth="1"/>
    <col min="69" max="69" width="56.7109375" bestFit="1" customWidth="1"/>
    <col min="70" max="70" width="67" bestFit="1" customWidth="1"/>
    <col min="71" max="71" width="25.7109375" bestFit="1" customWidth="1"/>
    <col min="72" max="72" width="14.8554687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1127" t="s">
        <v>11707</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2"/>
    </row>
    <row r="3" spans="1:73" ht="15.75" thickBot="1">
      <c r="A3" s="7">
        <v>1</v>
      </c>
      <c r="B3" s="7"/>
      <c r="C3" s="9" t="s">
        <v>5432</v>
      </c>
      <c r="D3" s="8" t="s">
        <v>5433</v>
      </c>
      <c r="E3" s="8" t="s">
        <v>11716</v>
      </c>
      <c r="F3" s="9" t="s">
        <v>5434</v>
      </c>
      <c r="G3" s="9">
        <v>21</v>
      </c>
      <c r="H3" s="8" t="s">
        <v>5435</v>
      </c>
      <c r="I3" s="8" t="s">
        <v>591</v>
      </c>
      <c r="J3" s="8" t="s">
        <v>5436</v>
      </c>
      <c r="K3" s="8" t="s">
        <v>5431</v>
      </c>
      <c r="L3" s="9">
        <v>9594189600</v>
      </c>
      <c r="M3" s="9">
        <v>8097574518</v>
      </c>
      <c r="N3" s="9" t="s">
        <v>5437</v>
      </c>
      <c r="O3" s="9" t="s">
        <v>5438</v>
      </c>
      <c r="P3" s="9" t="s">
        <v>134</v>
      </c>
      <c r="Q3" s="9" t="s">
        <v>820</v>
      </c>
      <c r="R3" s="11">
        <v>43282</v>
      </c>
      <c r="S3" s="9">
        <v>2021</v>
      </c>
      <c r="T3" s="8" t="s">
        <v>5439</v>
      </c>
      <c r="U3" s="9">
        <v>454</v>
      </c>
      <c r="V3" s="12">
        <v>90.8</v>
      </c>
      <c r="W3" s="9">
        <v>2015</v>
      </c>
      <c r="X3" s="9" t="s">
        <v>79</v>
      </c>
      <c r="Y3" s="8" t="s">
        <v>81</v>
      </c>
      <c r="Z3" s="9" t="s">
        <v>81</v>
      </c>
      <c r="AA3" s="12" t="s">
        <v>81</v>
      </c>
      <c r="AB3" s="9" t="s">
        <v>81</v>
      </c>
      <c r="AC3" s="9" t="s">
        <v>109</v>
      </c>
      <c r="AD3" s="8" t="s">
        <v>5076</v>
      </c>
      <c r="AE3" s="8" t="s">
        <v>229</v>
      </c>
      <c r="AF3" s="9">
        <v>1023</v>
      </c>
      <c r="AG3" s="9">
        <v>69.36</v>
      </c>
      <c r="AH3" s="9">
        <v>2018</v>
      </c>
      <c r="AI3" s="9" t="s">
        <v>112</v>
      </c>
      <c r="AJ3" s="9" t="s">
        <v>113</v>
      </c>
      <c r="AK3" s="9">
        <v>74.760000000000005</v>
      </c>
      <c r="AL3" s="9">
        <v>75.27</v>
      </c>
      <c r="AM3" s="9">
        <v>0</v>
      </c>
      <c r="AN3" s="8" t="s">
        <v>81</v>
      </c>
      <c r="AO3" s="8" t="s">
        <v>81</v>
      </c>
      <c r="AP3" s="13">
        <v>9.35</v>
      </c>
      <c r="AQ3" s="13">
        <v>9.59</v>
      </c>
      <c r="AR3" s="13">
        <v>8.14</v>
      </c>
      <c r="AS3" s="9">
        <v>36.92</v>
      </c>
      <c r="AT3" s="9">
        <v>9.23</v>
      </c>
      <c r="AU3" s="8" t="s">
        <v>338</v>
      </c>
      <c r="AV3" s="9">
        <v>0</v>
      </c>
      <c r="AW3" s="9">
        <v>0</v>
      </c>
      <c r="AX3" s="9" t="s">
        <v>83</v>
      </c>
      <c r="AY3" s="9" t="s">
        <v>83</v>
      </c>
      <c r="AZ3" s="9" t="s">
        <v>83</v>
      </c>
      <c r="BA3" s="9" t="s">
        <v>83</v>
      </c>
      <c r="BB3" s="8" t="s">
        <v>83</v>
      </c>
      <c r="BC3" s="8" t="s">
        <v>84</v>
      </c>
      <c r="BD3" s="8" t="s">
        <v>81</v>
      </c>
      <c r="BE3" s="8" t="s">
        <v>5440</v>
      </c>
      <c r="BF3" s="8" t="s">
        <v>86</v>
      </c>
      <c r="BG3" s="8" t="s">
        <v>5441</v>
      </c>
      <c r="BH3" s="8" t="s">
        <v>88</v>
      </c>
      <c r="BI3" s="8" t="s">
        <v>89</v>
      </c>
      <c r="BJ3" s="8" t="s">
        <v>5442</v>
      </c>
      <c r="BK3" s="8" t="s">
        <v>5443</v>
      </c>
      <c r="BL3" s="8" t="s">
        <v>5444</v>
      </c>
      <c r="BM3" s="8" t="s">
        <v>5445</v>
      </c>
      <c r="BN3" s="8" t="s">
        <v>5446</v>
      </c>
      <c r="BO3" s="14" t="s">
        <v>5447</v>
      </c>
      <c r="BP3" s="14" t="s">
        <v>5448</v>
      </c>
      <c r="BQ3" s="14" t="s">
        <v>5449</v>
      </c>
      <c r="BR3" s="14" t="s">
        <v>5450</v>
      </c>
      <c r="BS3" s="8" t="s">
        <v>81</v>
      </c>
      <c r="BT3" s="13">
        <v>9.84</v>
      </c>
      <c r="BU3" s="3"/>
    </row>
    <row r="4" spans="1:73" ht="15.75" thickBot="1">
      <c r="A4" s="7">
        <v>2</v>
      </c>
      <c r="B4" s="7"/>
      <c r="C4" s="9" t="s">
        <v>813</v>
      </c>
      <c r="D4" s="8" t="s">
        <v>814</v>
      </c>
      <c r="E4" s="8" t="s">
        <v>11716</v>
      </c>
      <c r="F4" s="9" t="s">
        <v>815</v>
      </c>
      <c r="G4" s="9">
        <v>20</v>
      </c>
      <c r="H4" s="8" t="s">
        <v>816</v>
      </c>
      <c r="I4" s="8" t="s">
        <v>73</v>
      </c>
      <c r="J4" s="8" t="s">
        <v>817</v>
      </c>
      <c r="K4" s="8" t="s">
        <v>812</v>
      </c>
      <c r="L4" s="9">
        <v>8976618769</v>
      </c>
      <c r="M4" s="9">
        <v>8976618769</v>
      </c>
      <c r="N4" s="9" t="s">
        <v>818</v>
      </c>
      <c r="O4" s="9">
        <v>602659044927</v>
      </c>
      <c r="P4" s="9" t="s">
        <v>819</v>
      </c>
      <c r="Q4" s="9" t="s">
        <v>820</v>
      </c>
      <c r="R4" s="11">
        <v>43282</v>
      </c>
      <c r="S4" s="9">
        <v>2021</v>
      </c>
      <c r="T4" s="8" t="s">
        <v>821</v>
      </c>
      <c r="U4" s="9">
        <v>458</v>
      </c>
      <c r="V4" s="12">
        <v>91.6</v>
      </c>
      <c r="W4" s="9">
        <v>2015</v>
      </c>
      <c r="X4" s="9" t="s">
        <v>79</v>
      </c>
      <c r="Y4" s="8" t="s">
        <v>81</v>
      </c>
      <c r="Z4" s="9" t="s">
        <v>81</v>
      </c>
      <c r="AA4" s="12" t="s">
        <v>81</v>
      </c>
      <c r="AB4" s="9" t="s">
        <v>81</v>
      </c>
      <c r="AC4" s="9" t="s">
        <v>109</v>
      </c>
      <c r="AD4" s="8" t="s">
        <v>822</v>
      </c>
      <c r="AE4" s="8" t="s">
        <v>229</v>
      </c>
      <c r="AF4" s="9">
        <v>1058</v>
      </c>
      <c r="AG4" s="9">
        <v>71.73</v>
      </c>
      <c r="AH4" s="9">
        <v>2018</v>
      </c>
      <c r="AI4" s="9" t="s">
        <v>112</v>
      </c>
      <c r="AJ4" s="9" t="s">
        <v>113</v>
      </c>
      <c r="AK4" s="9">
        <v>78.52</v>
      </c>
      <c r="AL4" s="9">
        <v>78.989999999999995</v>
      </c>
      <c r="AM4" s="9">
        <v>0</v>
      </c>
      <c r="AN4" s="8" t="s">
        <v>81</v>
      </c>
      <c r="AO4" s="8" t="s">
        <v>81</v>
      </c>
      <c r="AP4" s="13">
        <v>8.0399999999999991</v>
      </c>
      <c r="AQ4" s="13">
        <v>9.0299999999999994</v>
      </c>
      <c r="AR4" s="13">
        <v>9.07</v>
      </c>
      <c r="AS4" s="9">
        <v>26.1</v>
      </c>
      <c r="AT4" s="9">
        <v>8.6999999999999993</v>
      </c>
      <c r="AU4" s="8" t="s">
        <v>114</v>
      </c>
      <c r="AV4" s="9">
        <v>0</v>
      </c>
      <c r="AW4" s="9">
        <v>0</v>
      </c>
      <c r="AX4" s="9" t="s">
        <v>83</v>
      </c>
      <c r="AY4" s="9" t="s">
        <v>83</v>
      </c>
      <c r="AZ4" s="9" t="s">
        <v>83</v>
      </c>
      <c r="BA4" s="9" t="s">
        <v>83</v>
      </c>
      <c r="BB4" s="8" t="s">
        <v>83</v>
      </c>
      <c r="BC4" s="8" t="s">
        <v>84</v>
      </c>
      <c r="BD4" s="8" t="s">
        <v>81</v>
      </c>
      <c r="BE4" s="8" t="s">
        <v>823</v>
      </c>
      <c r="BF4" s="8" t="s">
        <v>824</v>
      </c>
      <c r="BG4" s="8" t="s">
        <v>825</v>
      </c>
      <c r="BH4" s="8" t="s">
        <v>826</v>
      </c>
      <c r="BI4" s="8" t="s">
        <v>89</v>
      </c>
      <c r="BJ4" s="8" t="s">
        <v>827</v>
      </c>
      <c r="BK4" s="8" t="s">
        <v>828</v>
      </c>
      <c r="BL4" s="8" t="s">
        <v>81</v>
      </c>
      <c r="BM4" s="8" t="s">
        <v>829</v>
      </c>
      <c r="BN4" s="8" t="s">
        <v>830</v>
      </c>
      <c r="BO4" s="14" t="s">
        <v>831</v>
      </c>
      <c r="BP4" s="14" t="s">
        <v>832</v>
      </c>
      <c r="BQ4" s="14" t="s">
        <v>833</v>
      </c>
      <c r="BR4" s="14" t="s">
        <v>834</v>
      </c>
      <c r="BS4" s="8" t="s">
        <v>81</v>
      </c>
      <c r="BT4" s="8"/>
      <c r="BU4" s="3"/>
    </row>
    <row r="5" spans="1:73" ht="15.75" thickBot="1">
      <c r="A5" s="7">
        <v>3</v>
      </c>
      <c r="B5" s="7"/>
      <c r="C5" s="9" t="s">
        <v>8279</v>
      </c>
      <c r="D5" s="8" t="s">
        <v>8280</v>
      </c>
      <c r="E5" s="8" t="s">
        <v>11716</v>
      </c>
      <c r="F5" s="9" t="s">
        <v>484</v>
      </c>
      <c r="G5" s="9">
        <v>21</v>
      </c>
      <c r="H5" s="8" t="s">
        <v>8281</v>
      </c>
      <c r="I5" s="8" t="s">
        <v>1825</v>
      </c>
      <c r="J5" s="8" t="s">
        <v>8282</v>
      </c>
      <c r="K5" s="8" t="s">
        <v>8278</v>
      </c>
      <c r="L5" s="9">
        <v>9004573370</v>
      </c>
      <c r="M5" s="9">
        <v>9967775791</v>
      </c>
      <c r="N5" s="9" t="s">
        <v>8283</v>
      </c>
      <c r="O5" s="9">
        <v>811389830025</v>
      </c>
      <c r="P5" s="9" t="s">
        <v>8284</v>
      </c>
      <c r="Q5" s="9" t="s">
        <v>820</v>
      </c>
      <c r="R5" s="11">
        <v>43282</v>
      </c>
      <c r="S5" s="9">
        <v>2021</v>
      </c>
      <c r="T5" s="8" t="s">
        <v>8285</v>
      </c>
      <c r="U5" s="9">
        <v>322</v>
      </c>
      <c r="V5" s="12">
        <v>64.400000000000006</v>
      </c>
      <c r="W5" s="9">
        <v>2014</v>
      </c>
      <c r="X5" s="9" t="s">
        <v>79</v>
      </c>
      <c r="Y5" s="8" t="s">
        <v>81</v>
      </c>
      <c r="Z5" s="9" t="s">
        <v>81</v>
      </c>
      <c r="AA5" s="12" t="s">
        <v>81</v>
      </c>
      <c r="AB5" s="9" t="s">
        <v>81</v>
      </c>
      <c r="AC5" s="9" t="s">
        <v>109</v>
      </c>
      <c r="AD5" s="8" t="s">
        <v>8286</v>
      </c>
      <c r="AE5" s="8" t="s">
        <v>336</v>
      </c>
      <c r="AF5" s="9">
        <v>1143</v>
      </c>
      <c r="AG5" s="9">
        <v>67.239999999999995</v>
      </c>
      <c r="AH5" s="9">
        <v>2018</v>
      </c>
      <c r="AI5" s="9" t="s">
        <v>112</v>
      </c>
      <c r="AJ5" s="9" t="s">
        <v>113</v>
      </c>
      <c r="AK5" s="9" t="s">
        <v>81</v>
      </c>
      <c r="AL5" s="9">
        <v>62.5</v>
      </c>
      <c r="AM5" s="9">
        <v>6</v>
      </c>
      <c r="AN5" s="8" t="s">
        <v>81</v>
      </c>
      <c r="AO5" s="8" t="s">
        <v>81</v>
      </c>
      <c r="AP5" s="13">
        <v>6.1923069999999996</v>
      </c>
      <c r="AQ5" s="13">
        <v>6.5172410000000003</v>
      </c>
      <c r="AR5" s="13">
        <v>7.4814819999999997</v>
      </c>
      <c r="AS5" s="9">
        <v>20.191030000000001</v>
      </c>
      <c r="AT5" s="9">
        <v>6.73</v>
      </c>
      <c r="AU5" s="8" t="s">
        <v>114</v>
      </c>
      <c r="AV5" s="9">
        <v>0</v>
      </c>
      <c r="AW5" s="9">
        <v>1</v>
      </c>
      <c r="AX5" s="9" t="s">
        <v>83</v>
      </c>
      <c r="AY5" s="9" t="s">
        <v>83</v>
      </c>
      <c r="AZ5" s="9" t="s">
        <v>83</v>
      </c>
      <c r="BA5" s="9" t="s">
        <v>230</v>
      </c>
      <c r="BB5" s="8" t="s">
        <v>83</v>
      </c>
      <c r="BC5" s="8" t="s">
        <v>84</v>
      </c>
      <c r="BD5" s="8" t="s">
        <v>81</v>
      </c>
      <c r="BE5" s="8" t="s">
        <v>8287</v>
      </c>
      <c r="BF5" s="8" t="s">
        <v>86</v>
      </c>
      <c r="BG5" s="8" t="s">
        <v>8288</v>
      </c>
      <c r="BH5" s="8" t="s">
        <v>317</v>
      </c>
      <c r="BI5" s="8" t="s">
        <v>89</v>
      </c>
      <c r="BJ5" s="8" t="s">
        <v>8289</v>
      </c>
      <c r="BK5" s="8" t="s">
        <v>8290</v>
      </c>
      <c r="BL5" s="8" t="s">
        <v>8291</v>
      </c>
      <c r="BM5" s="8" t="s">
        <v>81</v>
      </c>
      <c r="BN5" s="8" t="s">
        <v>8292</v>
      </c>
      <c r="BO5" s="14" t="s">
        <v>8293</v>
      </c>
      <c r="BP5" s="14" t="s">
        <v>8294</v>
      </c>
      <c r="BQ5" s="14" t="s">
        <v>8295</v>
      </c>
      <c r="BR5" s="14" t="s">
        <v>8296</v>
      </c>
      <c r="BS5" s="8" t="s">
        <v>81</v>
      </c>
      <c r="BT5" s="8"/>
      <c r="BU5" s="3"/>
    </row>
    <row r="6" spans="1:73" ht="15.75" thickBot="1">
      <c r="A6" s="7">
        <v>4</v>
      </c>
      <c r="B6" s="7"/>
      <c r="C6" s="9" t="s">
        <v>11718</v>
      </c>
      <c r="D6" s="8" t="s">
        <v>4050</v>
      </c>
      <c r="E6" s="8" t="s">
        <v>11716</v>
      </c>
      <c r="F6" s="10">
        <v>35377</v>
      </c>
      <c r="G6" s="9">
        <v>23</v>
      </c>
      <c r="H6" s="8" t="s">
        <v>4051</v>
      </c>
      <c r="I6" s="8" t="s">
        <v>73</v>
      </c>
      <c r="J6" s="8" t="s">
        <v>4052</v>
      </c>
      <c r="K6" s="8" t="s">
        <v>4049</v>
      </c>
      <c r="L6" s="9">
        <v>8928163142</v>
      </c>
      <c r="M6" s="9">
        <v>8928163142</v>
      </c>
      <c r="N6" s="9" t="s">
        <v>4053</v>
      </c>
      <c r="O6" s="9">
        <v>875152614789</v>
      </c>
      <c r="P6" s="9" t="s">
        <v>134</v>
      </c>
      <c r="Q6" s="9" t="s">
        <v>820</v>
      </c>
      <c r="R6" s="11">
        <v>43282</v>
      </c>
      <c r="S6" s="9">
        <v>2021</v>
      </c>
      <c r="T6" s="8" t="s">
        <v>4054</v>
      </c>
      <c r="U6" s="9">
        <v>484</v>
      </c>
      <c r="V6" s="12">
        <v>84.36</v>
      </c>
      <c r="W6" s="9">
        <v>2012</v>
      </c>
      <c r="X6" s="9" t="s">
        <v>79</v>
      </c>
      <c r="Y6" s="8" t="s">
        <v>4055</v>
      </c>
      <c r="Z6" s="9">
        <v>327</v>
      </c>
      <c r="AA6" s="12">
        <v>50.31</v>
      </c>
      <c r="AB6" s="9">
        <v>2014</v>
      </c>
      <c r="AC6" s="9" t="s">
        <v>79</v>
      </c>
      <c r="AD6" s="8" t="s">
        <v>335</v>
      </c>
      <c r="AE6" s="8" t="s">
        <v>336</v>
      </c>
      <c r="AF6" s="9">
        <v>1220</v>
      </c>
      <c r="AG6" s="9">
        <v>71.760000000000005</v>
      </c>
      <c r="AH6" s="9">
        <v>2016</v>
      </c>
      <c r="AI6" s="9" t="s">
        <v>944</v>
      </c>
      <c r="AJ6" s="9" t="s">
        <v>113</v>
      </c>
      <c r="AK6" s="9">
        <v>69.540000000000006</v>
      </c>
      <c r="AL6" s="9">
        <v>6.71</v>
      </c>
      <c r="AM6" s="9">
        <v>0</v>
      </c>
      <c r="AN6" s="8" t="s">
        <v>295</v>
      </c>
      <c r="AO6" s="8" t="s">
        <v>295</v>
      </c>
      <c r="AP6" s="13">
        <v>6.65</v>
      </c>
      <c r="AQ6" s="13">
        <v>6.83</v>
      </c>
      <c r="AR6" s="13">
        <v>6.75</v>
      </c>
      <c r="AS6" s="9">
        <v>20.13</v>
      </c>
      <c r="AT6" s="9">
        <v>6.71</v>
      </c>
      <c r="AU6" s="8" t="s">
        <v>114</v>
      </c>
      <c r="AV6" s="9">
        <v>0</v>
      </c>
      <c r="AW6" s="9">
        <v>0</v>
      </c>
      <c r="AX6" s="9" t="s">
        <v>255</v>
      </c>
      <c r="AY6" s="9" t="s">
        <v>4056</v>
      </c>
      <c r="AZ6" s="9" t="s">
        <v>255</v>
      </c>
      <c r="BA6" s="9" t="s">
        <v>255</v>
      </c>
      <c r="BB6" s="8" t="s">
        <v>83</v>
      </c>
      <c r="BC6" s="8" t="s">
        <v>84</v>
      </c>
      <c r="BD6" s="8" t="s">
        <v>295</v>
      </c>
      <c r="BE6" s="8" t="s">
        <v>4057</v>
      </c>
      <c r="BF6" s="8" t="s">
        <v>4058</v>
      </c>
      <c r="BG6" s="8" t="s">
        <v>4059</v>
      </c>
      <c r="BH6" s="8" t="s">
        <v>88</v>
      </c>
      <c r="BI6" s="8" t="s">
        <v>89</v>
      </c>
      <c r="BJ6" s="8" t="s">
        <v>295</v>
      </c>
      <c r="BK6" s="8" t="s">
        <v>4060</v>
      </c>
      <c r="BL6" s="8" t="s">
        <v>4061</v>
      </c>
      <c r="BM6" s="8" t="s">
        <v>2264</v>
      </c>
      <c r="BN6" s="8" t="s">
        <v>4062</v>
      </c>
      <c r="BO6" s="14" t="s">
        <v>4063</v>
      </c>
      <c r="BP6" s="14" t="s">
        <v>4064</v>
      </c>
      <c r="BQ6" s="8" t="s">
        <v>4065</v>
      </c>
      <c r="BR6" s="14" t="s">
        <v>4066</v>
      </c>
      <c r="BS6" s="8" t="s">
        <v>295</v>
      </c>
      <c r="BT6" s="8"/>
      <c r="BU6" s="3"/>
    </row>
    <row r="7" spans="1:73" ht="15.75" thickBot="1">
      <c r="A7" s="7">
        <v>5</v>
      </c>
      <c r="B7" s="7"/>
      <c r="C7" s="9" t="s">
        <v>4609</v>
      </c>
      <c r="D7" s="8" t="s">
        <v>4610</v>
      </c>
      <c r="E7" s="8" t="s">
        <v>11716</v>
      </c>
      <c r="F7" s="9" t="s">
        <v>4611</v>
      </c>
      <c r="G7" s="9">
        <v>20</v>
      </c>
      <c r="H7" s="8" t="s">
        <v>4612</v>
      </c>
      <c r="I7" s="8" t="s">
        <v>1825</v>
      </c>
      <c r="J7" s="8" t="s">
        <v>4613</v>
      </c>
      <c r="K7" s="8" t="s">
        <v>4608</v>
      </c>
      <c r="L7" s="9">
        <v>2224121842</v>
      </c>
      <c r="M7" s="9">
        <v>7021850286</v>
      </c>
      <c r="N7" s="9" t="s">
        <v>4614</v>
      </c>
      <c r="O7" s="9">
        <v>954371253747</v>
      </c>
      <c r="P7" s="9" t="s">
        <v>1985</v>
      </c>
      <c r="Q7" s="9" t="s">
        <v>820</v>
      </c>
      <c r="R7" s="11">
        <v>43282</v>
      </c>
      <c r="S7" s="9">
        <v>2021</v>
      </c>
      <c r="T7" s="8" t="s">
        <v>4615</v>
      </c>
      <c r="U7" s="9">
        <v>340</v>
      </c>
      <c r="V7" s="12">
        <v>68</v>
      </c>
      <c r="W7" s="9">
        <v>2015</v>
      </c>
      <c r="X7" s="9" t="s">
        <v>79</v>
      </c>
      <c r="Y7" s="8" t="s">
        <v>81</v>
      </c>
      <c r="Z7" s="9" t="s">
        <v>81</v>
      </c>
      <c r="AA7" s="12" t="s">
        <v>81</v>
      </c>
      <c r="AB7" s="9" t="s">
        <v>81</v>
      </c>
      <c r="AC7" s="9" t="s">
        <v>109</v>
      </c>
      <c r="AD7" s="8" t="s">
        <v>490</v>
      </c>
      <c r="AE7" s="8" t="s">
        <v>4616</v>
      </c>
      <c r="AF7" s="9">
        <v>1237</v>
      </c>
      <c r="AG7" s="9">
        <v>72.760000000000005</v>
      </c>
      <c r="AH7" s="9">
        <v>2018</v>
      </c>
      <c r="AI7" s="9" t="s">
        <v>112</v>
      </c>
      <c r="AJ7" s="9" t="s">
        <v>113</v>
      </c>
      <c r="AK7" s="9">
        <v>64.92</v>
      </c>
      <c r="AL7" s="9">
        <v>64.78</v>
      </c>
      <c r="AM7" s="9">
        <v>0</v>
      </c>
      <c r="AN7" s="8" t="s">
        <v>81</v>
      </c>
      <c r="AO7" s="8" t="s">
        <v>81</v>
      </c>
      <c r="AP7" s="13">
        <v>6.15</v>
      </c>
      <c r="AQ7" s="13">
        <v>6.27</v>
      </c>
      <c r="AR7" s="13">
        <v>6.96</v>
      </c>
      <c r="AS7" s="9">
        <v>19.39</v>
      </c>
      <c r="AT7" s="9">
        <v>6.46</v>
      </c>
      <c r="AU7" s="8" t="s">
        <v>114</v>
      </c>
      <c r="AV7" s="9">
        <v>0</v>
      </c>
      <c r="AW7" s="9">
        <v>0</v>
      </c>
      <c r="AX7" s="9" t="s">
        <v>83</v>
      </c>
      <c r="AY7" s="9" t="s">
        <v>83</v>
      </c>
      <c r="AZ7" s="9" t="s">
        <v>83</v>
      </c>
      <c r="BA7" s="9" t="s">
        <v>83</v>
      </c>
      <c r="BB7" s="8" t="s">
        <v>83</v>
      </c>
      <c r="BC7" s="8" t="s">
        <v>84</v>
      </c>
      <c r="BD7" s="8" t="s">
        <v>81</v>
      </c>
      <c r="BE7" s="8" t="s">
        <v>4617</v>
      </c>
      <c r="BF7" s="8" t="s">
        <v>86</v>
      </c>
      <c r="BG7" s="8" t="s">
        <v>4618</v>
      </c>
      <c r="BH7" s="8" t="s">
        <v>86</v>
      </c>
      <c r="BI7" s="8" t="s">
        <v>89</v>
      </c>
      <c r="BJ7" s="8" t="s">
        <v>4619</v>
      </c>
      <c r="BK7" s="8" t="s">
        <v>4620</v>
      </c>
      <c r="BL7" s="8" t="s">
        <v>4621</v>
      </c>
      <c r="BM7" s="8" t="s">
        <v>968</v>
      </c>
      <c r="BN7" s="8" t="s">
        <v>320</v>
      </c>
      <c r="BO7" s="14" t="s">
        <v>4622</v>
      </c>
      <c r="BP7" s="14" t="s">
        <v>4623</v>
      </c>
      <c r="BQ7" s="14" t="s">
        <v>4624</v>
      </c>
      <c r="BR7" s="14" t="s">
        <v>4625</v>
      </c>
      <c r="BS7" s="8" t="s">
        <v>81</v>
      </c>
      <c r="BT7" s="8"/>
      <c r="BU7" s="3"/>
    </row>
    <row r="8" spans="1:73" ht="15.75" thickBot="1">
      <c r="A8" s="7">
        <v>6</v>
      </c>
      <c r="B8" s="7"/>
      <c r="C8" s="9" t="s">
        <v>11281</v>
      </c>
      <c r="D8" s="8" t="s">
        <v>11282</v>
      </c>
      <c r="E8" s="8" t="s">
        <v>11716</v>
      </c>
      <c r="F8" s="9" t="s">
        <v>11283</v>
      </c>
      <c r="G8" s="9">
        <v>22</v>
      </c>
      <c r="H8" s="8" t="s">
        <v>11284</v>
      </c>
      <c r="I8" s="8" t="s">
        <v>73</v>
      </c>
      <c r="J8" s="8" t="s">
        <v>11285</v>
      </c>
      <c r="K8" s="8" t="s">
        <v>11286</v>
      </c>
      <c r="L8" s="9">
        <v>7977162641</v>
      </c>
      <c r="M8" s="9">
        <v>7977162641</v>
      </c>
      <c r="N8" s="9" t="s">
        <v>11287</v>
      </c>
      <c r="O8" s="9">
        <v>384808889381</v>
      </c>
      <c r="P8" s="9" t="s">
        <v>134</v>
      </c>
      <c r="Q8" s="9" t="s">
        <v>820</v>
      </c>
      <c r="R8" s="11">
        <v>42917</v>
      </c>
      <c r="S8" s="9">
        <v>2021</v>
      </c>
      <c r="T8" s="8" t="s">
        <v>6069</v>
      </c>
      <c r="U8" s="9">
        <v>449</v>
      </c>
      <c r="V8" s="12">
        <v>81.64</v>
      </c>
      <c r="W8" s="9">
        <v>2013</v>
      </c>
      <c r="X8" s="9" t="s">
        <v>79</v>
      </c>
      <c r="Y8" s="8" t="s">
        <v>11288</v>
      </c>
      <c r="Z8" s="9">
        <v>363</v>
      </c>
      <c r="AA8" s="12">
        <v>55.84</v>
      </c>
      <c r="AB8" s="9">
        <v>2015</v>
      </c>
      <c r="AC8" s="9" t="s">
        <v>79</v>
      </c>
      <c r="AD8" s="8" t="s">
        <v>11289</v>
      </c>
      <c r="AE8" s="8" t="s">
        <v>5873</v>
      </c>
      <c r="AF8" s="9">
        <v>1192</v>
      </c>
      <c r="AG8" s="9">
        <v>70.12</v>
      </c>
      <c r="AH8" s="9">
        <v>2017</v>
      </c>
      <c r="AI8" s="9" t="s">
        <v>944</v>
      </c>
      <c r="AJ8" s="9" t="s">
        <v>113</v>
      </c>
      <c r="AK8" s="9">
        <v>63.42</v>
      </c>
      <c r="AL8" s="9">
        <v>63.19</v>
      </c>
      <c r="AM8" s="9">
        <v>0</v>
      </c>
      <c r="AN8" s="8" t="s">
        <v>81</v>
      </c>
      <c r="AO8" s="8" t="s">
        <v>81</v>
      </c>
      <c r="AP8" s="13">
        <v>6.15</v>
      </c>
      <c r="AQ8" s="13">
        <v>5.48</v>
      </c>
      <c r="AR8" s="13">
        <v>6.3</v>
      </c>
      <c r="AS8" s="9">
        <v>24.49</v>
      </c>
      <c r="AT8" s="9">
        <v>6.12</v>
      </c>
      <c r="AU8" s="8" t="s">
        <v>338</v>
      </c>
      <c r="AV8" s="9">
        <v>0</v>
      </c>
      <c r="AW8" s="9">
        <v>3</v>
      </c>
      <c r="AX8" s="9" t="s">
        <v>83</v>
      </c>
      <c r="AY8" s="9" t="s">
        <v>83</v>
      </c>
      <c r="AZ8" s="9" t="s">
        <v>83</v>
      </c>
      <c r="BA8" s="9" t="s">
        <v>83</v>
      </c>
      <c r="BB8" s="8" t="s">
        <v>230</v>
      </c>
      <c r="BC8" s="8" t="s">
        <v>84</v>
      </c>
      <c r="BD8" s="8" t="s">
        <v>81</v>
      </c>
      <c r="BE8" s="8" t="s">
        <v>11290</v>
      </c>
      <c r="BF8" s="8" t="s">
        <v>86</v>
      </c>
      <c r="BG8" s="8" t="s">
        <v>11291</v>
      </c>
      <c r="BH8" s="8" t="s">
        <v>81</v>
      </c>
      <c r="BI8" s="8" t="s">
        <v>89</v>
      </c>
      <c r="BJ8" s="8" t="s">
        <v>11292</v>
      </c>
      <c r="BK8" s="8" t="s">
        <v>11293</v>
      </c>
      <c r="BL8" s="8" t="s">
        <v>11294</v>
      </c>
      <c r="BM8" s="8" t="s">
        <v>11295</v>
      </c>
      <c r="BN8" s="8" t="s">
        <v>11296</v>
      </c>
      <c r="BO8" s="14" t="s">
        <v>11297</v>
      </c>
      <c r="BP8" s="14" t="s">
        <v>11298</v>
      </c>
      <c r="BQ8" s="14" t="s">
        <v>11299</v>
      </c>
      <c r="BR8" s="14" t="s">
        <v>11300</v>
      </c>
      <c r="BS8" s="8" t="s">
        <v>81</v>
      </c>
      <c r="BT8" s="13">
        <v>6.56</v>
      </c>
      <c r="BU8" s="3"/>
    </row>
    <row r="9" spans="1:73" ht="15.75" thickBot="1">
      <c r="A9" s="7">
        <v>7</v>
      </c>
      <c r="B9" s="7"/>
      <c r="C9" s="9" t="s">
        <v>10912</v>
      </c>
      <c r="D9" s="8" t="s">
        <v>10913</v>
      </c>
      <c r="E9" s="8" t="s">
        <v>11716</v>
      </c>
      <c r="F9" s="9" t="s">
        <v>10914</v>
      </c>
      <c r="G9" s="9">
        <v>21</v>
      </c>
      <c r="H9" s="8" t="s">
        <v>10915</v>
      </c>
      <c r="I9" s="8" t="s">
        <v>73</v>
      </c>
      <c r="J9" s="8" t="s">
        <v>10916</v>
      </c>
      <c r="K9" s="8" t="s">
        <v>10911</v>
      </c>
      <c r="L9" s="9">
        <v>9920791449</v>
      </c>
      <c r="M9" s="9">
        <v>9920791449</v>
      </c>
      <c r="N9" s="9" t="s">
        <v>134</v>
      </c>
      <c r="O9" s="9">
        <v>602315868851</v>
      </c>
      <c r="P9" s="9" t="s">
        <v>10917</v>
      </c>
      <c r="Q9" s="9" t="s">
        <v>820</v>
      </c>
      <c r="R9" s="11">
        <v>43282</v>
      </c>
      <c r="S9" s="9">
        <v>2021</v>
      </c>
      <c r="T9" s="8" t="s">
        <v>10918</v>
      </c>
      <c r="U9" s="9">
        <v>415</v>
      </c>
      <c r="V9" s="12">
        <v>0.83</v>
      </c>
      <c r="W9" s="9">
        <v>2014</v>
      </c>
      <c r="X9" s="9" t="s">
        <v>79</v>
      </c>
      <c r="Y9" s="8" t="s">
        <v>10919</v>
      </c>
      <c r="Z9" s="9">
        <v>394</v>
      </c>
      <c r="AA9" s="12">
        <v>60.62</v>
      </c>
      <c r="AB9" s="9">
        <v>2016</v>
      </c>
      <c r="AC9" s="9" t="s">
        <v>79</v>
      </c>
      <c r="AD9" s="8" t="s">
        <v>490</v>
      </c>
      <c r="AE9" s="8" t="s">
        <v>3372</v>
      </c>
      <c r="AF9" s="9">
        <v>589</v>
      </c>
      <c r="AG9" s="15">
        <v>0.73629999999999995</v>
      </c>
      <c r="AH9" s="9">
        <v>2018</v>
      </c>
      <c r="AI9" s="9" t="s">
        <v>944</v>
      </c>
      <c r="AJ9" s="9" t="s">
        <v>113</v>
      </c>
      <c r="AK9" s="9">
        <v>1173</v>
      </c>
      <c r="AL9" s="15">
        <v>0.73309999999999997</v>
      </c>
      <c r="AM9" s="9">
        <v>0</v>
      </c>
      <c r="AN9" s="8" t="s">
        <v>81</v>
      </c>
      <c r="AO9" s="8" t="s">
        <v>81</v>
      </c>
      <c r="AP9" s="13">
        <v>5.65</v>
      </c>
      <c r="AQ9" s="13">
        <v>5.83</v>
      </c>
      <c r="AR9" s="13">
        <v>5.85</v>
      </c>
      <c r="AS9" s="9">
        <v>17.329999999999998</v>
      </c>
      <c r="AT9" s="9">
        <v>5.77</v>
      </c>
      <c r="AU9" s="8" t="s">
        <v>114</v>
      </c>
      <c r="AV9" s="9">
        <v>0</v>
      </c>
      <c r="AW9" s="9">
        <v>2</v>
      </c>
      <c r="AX9" s="9" t="s">
        <v>230</v>
      </c>
      <c r="AY9" s="9" t="s">
        <v>255</v>
      </c>
      <c r="AZ9" s="9" t="s">
        <v>255</v>
      </c>
      <c r="BA9" s="9" t="s">
        <v>83</v>
      </c>
      <c r="BB9" s="8" t="s">
        <v>83</v>
      </c>
      <c r="BC9" s="8" t="s">
        <v>84</v>
      </c>
      <c r="BD9" s="8" t="s">
        <v>81</v>
      </c>
      <c r="BE9" s="8" t="s">
        <v>10920</v>
      </c>
      <c r="BF9" s="8" t="s">
        <v>883</v>
      </c>
      <c r="BG9" s="8" t="s">
        <v>10921</v>
      </c>
      <c r="BH9" s="8" t="s">
        <v>86</v>
      </c>
      <c r="BI9" s="8" t="s">
        <v>89</v>
      </c>
      <c r="BJ9" s="8" t="s">
        <v>81</v>
      </c>
      <c r="BK9" s="8" t="s">
        <v>10922</v>
      </c>
      <c r="BL9" s="8" t="s">
        <v>10923</v>
      </c>
      <c r="BM9" s="8" t="s">
        <v>10924</v>
      </c>
      <c r="BN9" s="8" t="s">
        <v>10925</v>
      </c>
      <c r="BO9" s="14" t="s">
        <v>10926</v>
      </c>
      <c r="BP9" s="14" t="s">
        <v>10927</v>
      </c>
      <c r="BQ9" s="14" t="s">
        <v>10928</v>
      </c>
      <c r="BR9" s="14" t="s">
        <v>10929</v>
      </c>
      <c r="BS9" s="8" t="s">
        <v>81</v>
      </c>
      <c r="BT9" s="8"/>
      <c r="BU9" s="3"/>
    </row>
    <row r="10" spans="1:73" ht="15.75" thickBot="1">
      <c r="A10" s="7">
        <v>8</v>
      </c>
      <c r="B10" s="7"/>
      <c r="C10" s="9" t="s">
        <v>3723</v>
      </c>
      <c r="D10" s="8" t="s">
        <v>3724</v>
      </c>
      <c r="E10" s="8" t="s">
        <v>11716</v>
      </c>
      <c r="F10" s="9" t="s">
        <v>3725</v>
      </c>
      <c r="G10" s="9">
        <v>21</v>
      </c>
      <c r="H10" s="8" t="s">
        <v>3726</v>
      </c>
      <c r="I10" s="8" t="s">
        <v>3727</v>
      </c>
      <c r="J10" s="8" t="s">
        <v>3728</v>
      </c>
      <c r="K10" s="8" t="s">
        <v>3729</v>
      </c>
      <c r="L10" s="9">
        <v>9623787751</v>
      </c>
      <c r="M10" s="9">
        <v>7972677521</v>
      </c>
      <c r="N10" s="9" t="s">
        <v>3730</v>
      </c>
      <c r="O10" s="9">
        <v>784267554024</v>
      </c>
      <c r="P10" s="9" t="s">
        <v>3731</v>
      </c>
      <c r="Q10" s="9" t="s">
        <v>820</v>
      </c>
      <c r="R10" s="11">
        <v>42917</v>
      </c>
      <c r="S10" s="9">
        <v>2021</v>
      </c>
      <c r="T10" s="8" t="s">
        <v>3732</v>
      </c>
      <c r="U10" s="9">
        <v>369</v>
      </c>
      <c r="V10" s="12">
        <v>73.8</v>
      </c>
      <c r="W10" s="9">
        <v>2014</v>
      </c>
      <c r="X10" s="9" t="s">
        <v>79</v>
      </c>
      <c r="Y10" s="8" t="s">
        <v>81</v>
      </c>
      <c r="Z10" s="9" t="s">
        <v>81</v>
      </c>
      <c r="AA10" s="12" t="s">
        <v>81</v>
      </c>
      <c r="AB10" s="9" t="s">
        <v>81</v>
      </c>
      <c r="AC10" s="9" t="s">
        <v>109</v>
      </c>
      <c r="AD10" s="8" t="s">
        <v>3733</v>
      </c>
      <c r="AE10" s="8" t="s">
        <v>336</v>
      </c>
      <c r="AF10" s="9">
        <v>563</v>
      </c>
      <c r="AG10" s="9">
        <v>70.38</v>
      </c>
      <c r="AH10" s="9">
        <v>2017</v>
      </c>
      <c r="AI10" s="9" t="s">
        <v>112</v>
      </c>
      <c r="AJ10" s="9" t="s">
        <v>113</v>
      </c>
      <c r="AK10" s="9">
        <v>76.53</v>
      </c>
      <c r="AL10" s="9">
        <v>68.97</v>
      </c>
      <c r="AM10" s="9">
        <v>1</v>
      </c>
      <c r="AN10" s="8" t="s">
        <v>81</v>
      </c>
      <c r="AO10" s="8" t="s">
        <v>81</v>
      </c>
      <c r="AP10" s="13">
        <v>6.73</v>
      </c>
      <c r="AQ10" s="13">
        <v>5.17</v>
      </c>
      <c r="AR10" s="13">
        <v>5.16</v>
      </c>
      <c r="AS10" s="9">
        <v>17.059999999999999</v>
      </c>
      <c r="AT10" s="9">
        <v>5.68</v>
      </c>
      <c r="AU10" s="8" t="s">
        <v>114</v>
      </c>
      <c r="AV10" s="9">
        <v>0</v>
      </c>
      <c r="AW10" s="9">
        <v>3</v>
      </c>
      <c r="AX10" s="9" t="s">
        <v>83</v>
      </c>
      <c r="AY10" s="9" t="s">
        <v>83</v>
      </c>
      <c r="AZ10" s="9" t="s">
        <v>83</v>
      </c>
      <c r="BA10" s="9" t="s">
        <v>83</v>
      </c>
      <c r="BB10" s="8" t="s">
        <v>230</v>
      </c>
      <c r="BC10" s="8" t="s">
        <v>84</v>
      </c>
      <c r="BD10" s="8" t="s">
        <v>81</v>
      </c>
      <c r="BE10" s="8" t="s">
        <v>3734</v>
      </c>
      <c r="BF10" s="8" t="s">
        <v>187</v>
      </c>
      <c r="BG10" s="8" t="s">
        <v>3735</v>
      </c>
      <c r="BH10" s="8" t="s">
        <v>379</v>
      </c>
      <c r="BI10" s="8" t="s">
        <v>89</v>
      </c>
      <c r="BJ10" s="8" t="s">
        <v>3736</v>
      </c>
      <c r="BK10" s="8" t="s">
        <v>3737</v>
      </c>
      <c r="BL10" s="8" t="s">
        <v>3738</v>
      </c>
      <c r="BM10" s="8" t="s">
        <v>3739</v>
      </c>
      <c r="BN10" s="8" t="s">
        <v>3740</v>
      </c>
      <c r="BO10" s="14" t="s">
        <v>3741</v>
      </c>
      <c r="BP10" s="14" t="s">
        <v>3742</v>
      </c>
      <c r="BQ10" s="14" t="s">
        <v>3743</v>
      </c>
      <c r="BR10" s="14" t="s">
        <v>3744</v>
      </c>
      <c r="BS10" s="8" t="s">
        <v>81</v>
      </c>
      <c r="BT10" s="13">
        <v>4.96</v>
      </c>
      <c r="BU10" s="3"/>
    </row>
    <row r="11" spans="1:73" ht="15.75" thickBot="1">
      <c r="A11" s="7">
        <v>1</v>
      </c>
      <c r="B11" s="7"/>
      <c r="C11" s="9" t="s">
        <v>7163</v>
      </c>
      <c r="D11" s="8" t="s">
        <v>7164</v>
      </c>
      <c r="E11" s="8" t="s">
        <v>11717</v>
      </c>
      <c r="F11" s="9" t="s">
        <v>7165</v>
      </c>
      <c r="G11" s="9">
        <v>22</v>
      </c>
      <c r="H11" s="8" t="s">
        <v>7166</v>
      </c>
      <c r="I11" s="8" t="s">
        <v>73</v>
      </c>
      <c r="J11" s="8" t="s">
        <v>7167</v>
      </c>
      <c r="K11" s="8" t="s">
        <v>7162</v>
      </c>
      <c r="L11" s="9">
        <v>8237343740</v>
      </c>
      <c r="M11" s="9">
        <v>8329739764</v>
      </c>
      <c r="N11" s="9" t="s">
        <v>134</v>
      </c>
      <c r="O11" s="9">
        <v>835579854056</v>
      </c>
      <c r="P11" s="9" t="s">
        <v>7168</v>
      </c>
      <c r="Q11" s="9" t="s">
        <v>820</v>
      </c>
      <c r="R11" s="11">
        <v>43282</v>
      </c>
      <c r="S11" s="9">
        <v>2021</v>
      </c>
      <c r="T11" s="8" t="s">
        <v>4685</v>
      </c>
      <c r="U11" s="9">
        <v>335</v>
      </c>
      <c r="V11" s="12">
        <v>67</v>
      </c>
      <c r="W11" s="9">
        <v>2013</v>
      </c>
      <c r="X11" s="9" t="s">
        <v>79</v>
      </c>
      <c r="Y11" s="8" t="s">
        <v>7164</v>
      </c>
      <c r="Z11" s="9" t="s">
        <v>81</v>
      </c>
      <c r="AA11" s="12" t="s">
        <v>81</v>
      </c>
      <c r="AB11" s="9" t="s">
        <v>81</v>
      </c>
      <c r="AC11" s="9" t="s">
        <v>109</v>
      </c>
      <c r="AD11" s="8" t="s">
        <v>7169</v>
      </c>
      <c r="AE11" s="8" t="s">
        <v>336</v>
      </c>
      <c r="AF11" s="9">
        <v>510</v>
      </c>
      <c r="AG11" s="9">
        <v>60</v>
      </c>
      <c r="AH11" s="9">
        <v>2018</v>
      </c>
      <c r="AI11" s="9" t="s">
        <v>112</v>
      </c>
      <c r="AJ11" s="9" t="s">
        <v>113</v>
      </c>
      <c r="AK11" s="9">
        <v>1079</v>
      </c>
      <c r="AL11" s="9">
        <v>61.66</v>
      </c>
      <c r="AM11" s="9">
        <v>1</v>
      </c>
      <c r="AN11" s="8" t="s">
        <v>81</v>
      </c>
      <c r="AO11" s="8" t="s">
        <v>81</v>
      </c>
      <c r="AP11" s="13">
        <v>5.86</v>
      </c>
      <c r="AQ11" s="13">
        <v>6.52</v>
      </c>
      <c r="AR11" s="13">
        <v>5.88</v>
      </c>
      <c r="AS11" s="9">
        <v>18.260000000000002</v>
      </c>
      <c r="AT11" s="9">
        <v>13.91</v>
      </c>
      <c r="AU11" s="8" t="s">
        <v>114</v>
      </c>
      <c r="AV11" s="9">
        <v>1</v>
      </c>
      <c r="AW11" s="9">
        <v>1</v>
      </c>
      <c r="AX11" s="9" t="s">
        <v>83</v>
      </c>
      <c r="AY11" s="9" t="s">
        <v>83</v>
      </c>
      <c r="AZ11" s="9" t="s">
        <v>83</v>
      </c>
      <c r="BA11" s="9" t="s">
        <v>255</v>
      </c>
      <c r="BB11" s="8" t="s">
        <v>83</v>
      </c>
      <c r="BC11" s="8" t="s">
        <v>84</v>
      </c>
      <c r="BD11" s="8" t="s">
        <v>81</v>
      </c>
      <c r="BE11" s="8" t="s">
        <v>7170</v>
      </c>
      <c r="BF11" s="8" t="s">
        <v>86</v>
      </c>
      <c r="BG11" s="8" t="s">
        <v>7171</v>
      </c>
      <c r="BH11" s="8" t="s">
        <v>826</v>
      </c>
      <c r="BI11" s="8" t="s">
        <v>89</v>
      </c>
      <c r="BJ11" s="8" t="s">
        <v>7172</v>
      </c>
      <c r="BK11" s="8" t="s">
        <v>7173</v>
      </c>
      <c r="BL11" s="8" t="s">
        <v>871</v>
      </c>
      <c r="BM11" s="8" t="s">
        <v>7174</v>
      </c>
      <c r="BN11" s="8" t="s">
        <v>7175</v>
      </c>
      <c r="BO11" s="14" t="s">
        <v>7176</v>
      </c>
      <c r="BP11" s="14" t="s">
        <v>7177</v>
      </c>
      <c r="BQ11" s="14" t="s">
        <v>7178</v>
      </c>
      <c r="BR11" s="14" t="s">
        <v>7179</v>
      </c>
      <c r="BS11" s="8" t="s">
        <v>81</v>
      </c>
      <c r="BT11" s="8"/>
      <c r="BU11" s="3"/>
    </row>
    <row r="12" spans="1:73" ht="15.75" thickBot="1">
      <c r="A12" s="7">
        <v>2</v>
      </c>
      <c r="B12" s="7"/>
      <c r="C12" s="9" t="s">
        <v>10548</v>
      </c>
      <c r="D12" s="8" t="s">
        <v>10549</v>
      </c>
      <c r="E12" s="8" t="s">
        <v>11717</v>
      </c>
      <c r="F12" s="9" t="s">
        <v>10550</v>
      </c>
      <c r="G12" s="9">
        <v>22</v>
      </c>
      <c r="H12" s="8" t="s">
        <v>10551</v>
      </c>
      <c r="I12" s="8" t="s">
        <v>73</v>
      </c>
      <c r="J12" s="8" t="s">
        <v>10552</v>
      </c>
      <c r="K12" s="8" t="s">
        <v>10547</v>
      </c>
      <c r="L12" s="9">
        <v>9757373429</v>
      </c>
      <c r="M12" s="9">
        <v>7039515690</v>
      </c>
      <c r="N12" s="9" t="s">
        <v>10553</v>
      </c>
      <c r="O12" s="9" t="s">
        <v>10554</v>
      </c>
      <c r="P12" s="9" t="s">
        <v>134</v>
      </c>
      <c r="Q12" s="9" t="s">
        <v>820</v>
      </c>
      <c r="R12" s="11">
        <v>42917</v>
      </c>
      <c r="S12" s="9">
        <v>2021</v>
      </c>
      <c r="T12" s="8" t="s">
        <v>10555</v>
      </c>
      <c r="U12" s="9">
        <v>328</v>
      </c>
      <c r="V12" s="12">
        <v>65.599999999999994</v>
      </c>
      <c r="W12" s="9">
        <v>2013</v>
      </c>
      <c r="X12" s="9" t="s">
        <v>79</v>
      </c>
      <c r="Y12" s="8" t="s">
        <v>10556</v>
      </c>
      <c r="Z12" s="9">
        <v>337</v>
      </c>
      <c r="AA12" s="12">
        <v>51.85</v>
      </c>
      <c r="AB12" s="9">
        <v>2015</v>
      </c>
      <c r="AC12" s="9" t="s">
        <v>79</v>
      </c>
      <c r="AD12" s="8" t="s">
        <v>490</v>
      </c>
      <c r="AE12" s="8" t="s">
        <v>10557</v>
      </c>
      <c r="AF12" s="9">
        <v>1225</v>
      </c>
      <c r="AG12" s="9">
        <v>72.06</v>
      </c>
      <c r="AH12" s="9">
        <v>2017</v>
      </c>
      <c r="AI12" s="9" t="s">
        <v>944</v>
      </c>
      <c r="AJ12" s="9" t="s">
        <v>113</v>
      </c>
      <c r="AK12" s="9">
        <v>64.930000000000007</v>
      </c>
      <c r="AL12" s="9">
        <v>64.790000000000006</v>
      </c>
      <c r="AM12" s="9">
        <v>0</v>
      </c>
      <c r="AN12" s="8" t="s">
        <v>81</v>
      </c>
      <c r="AO12" s="8" t="s">
        <v>81</v>
      </c>
      <c r="AP12" s="13">
        <v>5.69</v>
      </c>
      <c r="AQ12" s="13">
        <v>5.72</v>
      </c>
      <c r="AR12" s="13">
        <v>5.59</v>
      </c>
      <c r="AS12" s="9">
        <v>17</v>
      </c>
      <c r="AT12" s="9">
        <v>13.27</v>
      </c>
      <c r="AU12" s="8" t="s">
        <v>114</v>
      </c>
      <c r="AV12" s="9">
        <v>1</v>
      </c>
      <c r="AW12" s="9">
        <v>5</v>
      </c>
      <c r="AX12" s="9" t="s">
        <v>83</v>
      </c>
      <c r="AY12" s="9" t="s">
        <v>83</v>
      </c>
      <c r="AZ12" s="9" t="s">
        <v>83</v>
      </c>
      <c r="BA12" s="9" t="s">
        <v>83</v>
      </c>
      <c r="BB12" s="8" t="s">
        <v>230</v>
      </c>
      <c r="BC12" s="8" t="s">
        <v>84</v>
      </c>
      <c r="BD12" s="8" t="s">
        <v>81</v>
      </c>
      <c r="BE12" s="8" t="s">
        <v>10558</v>
      </c>
      <c r="BF12" s="8" t="s">
        <v>86</v>
      </c>
      <c r="BG12" s="8" t="s">
        <v>10559</v>
      </c>
      <c r="BH12" s="8" t="s">
        <v>88</v>
      </c>
      <c r="BI12" s="8" t="s">
        <v>89</v>
      </c>
      <c r="BJ12" s="8" t="s">
        <v>10560</v>
      </c>
      <c r="BK12" s="8" t="s">
        <v>10561</v>
      </c>
      <c r="BL12" s="8" t="s">
        <v>10562</v>
      </c>
      <c r="BM12" s="8" t="s">
        <v>10563</v>
      </c>
      <c r="BN12" s="8" t="s">
        <v>10564</v>
      </c>
      <c r="BO12" s="14" t="s">
        <v>10565</v>
      </c>
      <c r="BP12" s="14" t="s">
        <v>10566</v>
      </c>
      <c r="BQ12" s="14" t="s">
        <v>10567</v>
      </c>
      <c r="BR12" s="8" t="s">
        <v>81</v>
      </c>
      <c r="BS12" s="8" t="s">
        <v>81</v>
      </c>
      <c r="BT12" s="8"/>
      <c r="BU12" s="3"/>
    </row>
    <row r="13" spans="1:73" ht="15.75" thickBot="1">
      <c r="A13" s="7">
        <v>3</v>
      </c>
      <c r="B13" s="7"/>
      <c r="C13" s="9" t="s">
        <v>8548</v>
      </c>
      <c r="D13" s="8" t="s">
        <v>8549</v>
      </c>
      <c r="E13" s="8" t="s">
        <v>11717</v>
      </c>
      <c r="F13" s="9" t="s">
        <v>8550</v>
      </c>
      <c r="G13" s="9">
        <v>21</v>
      </c>
      <c r="H13" s="8" t="s">
        <v>8551</v>
      </c>
      <c r="I13" s="8" t="s">
        <v>73</v>
      </c>
      <c r="J13" s="8" t="s">
        <v>8552</v>
      </c>
      <c r="K13" s="8" t="s">
        <v>8553</v>
      </c>
      <c r="L13" s="9">
        <v>9022259624</v>
      </c>
      <c r="M13" s="9">
        <v>7977405094</v>
      </c>
      <c r="N13" s="9" t="s">
        <v>8554</v>
      </c>
      <c r="O13" s="9">
        <v>732695212882</v>
      </c>
      <c r="P13" s="9" t="s">
        <v>81</v>
      </c>
      <c r="Q13" s="9" t="s">
        <v>820</v>
      </c>
      <c r="R13" s="11">
        <v>43282</v>
      </c>
      <c r="S13" s="9">
        <v>2021</v>
      </c>
      <c r="T13" s="8" t="s">
        <v>8555</v>
      </c>
      <c r="U13" s="9">
        <v>352</v>
      </c>
      <c r="V13" s="12">
        <v>70.400000000000006</v>
      </c>
      <c r="W13" s="9">
        <v>2014</v>
      </c>
      <c r="X13" s="9" t="s">
        <v>79</v>
      </c>
      <c r="Y13" s="8" t="s">
        <v>8556</v>
      </c>
      <c r="Z13" s="9">
        <v>516</v>
      </c>
      <c r="AA13" s="12">
        <v>79.38</v>
      </c>
      <c r="AB13" s="9">
        <v>2016</v>
      </c>
      <c r="AC13" s="9" t="s">
        <v>79</v>
      </c>
      <c r="AD13" s="8" t="s">
        <v>1002</v>
      </c>
      <c r="AE13" s="8" t="s">
        <v>229</v>
      </c>
      <c r="AF13" s="9">
        <v>868</v>
      </c>
      <c r="AG13" s="9">
        <v>69.44</v>
      </c>
      <c r="AH13" s="9">
        <v>2018</v>
      </c>
      <c r="AI13" s="9" t="s">
        <v>944</v>
      </c>
      <c r="AJ13" s="9" t="s">
        <v>113</v>
      </c>
      <c r="AK13" s="9" t="s">
        <v>81</v>
      </c>
      <c r="AL13" s="9" t="s">
        <v>81</v>
      </c>
      <c r="AM13" s="9">
        <v>0</v>
      </c>
      <c r="AN13" s="8" t="s">
        <v>81</v>
      </c>
      <c r="AO13" s="8" t="s">
        <v>81</v>
      </c>
      <c r="AP13" s="13">
        <v>7.62</v>
      </c>
      <c r="AQ13" s="13">
        <v>7.75</v>
      </c>
      <c r="AR13" s="13">
        <v>8.5</v>
      </c>
      <c r="AS13" s="9">
        <v>32.93</v>
      </c>
      <c r="AT13" s="9">
        <v>8.23</v>
      </c>
      <c r="AU13" s="8" t="s">
        <v>338</v>
      </c>
      <c r="AV13" s="9">
        <v>1</v>
      </c>
      <c r="AW13" s="9">
        <v>1</v>
      </c>
      <c r="AX13" s="9" t="s">
        <v>83</v>
      </c>
      <c r="AY13" s="9" t="s">
        <v>255</v>
      </c>
      <c r="AZ13" s="9" t="s">
        <v>255</v>
      </c>
      <c r="BA13" s="9" t="s">
        <v>83</v>
      </c>
      <c r="BB13" s="8" t="s">
        <v>83</v>
      </c>
      <c r="BC13" s="8" t="s">
        <v>84</v>
      </c>
      <c r="BD13" s="8" t="s">
        <v>81</v>
      </c>
      <c r="BE13" s="8" t="s">
        <v>8557</v>
      </c>
      <c r="BF13" s="8" t="s">
        <v>187</v>
      </c>
      <c r="BG13" s="8" t="s">
        <v>8558</v>
      </c>
      <c r="BH13" s="8" t="s">
        <v>88</v>
      </c>
      <c r="BI13" s="8" t="s">
        <v>89</v>
      </c>
      <c r="BJ13" s="8" t="s">
        <v>81</v>
      </c>
      <c r="BK13" s="8" t="s">
        <v>8559</v>
      </c>
      <c r="BL13" s="8" t="s">
        <v>8560</v>
      </c>
      <c r="BM13" s="8" t="s">
        <v>8561</v>
      </c>
      <c r="BN13" s="8" t="s">
        <v>8562</v>
      </c>
      <c r="BO13" s="14" t="s">
        <v>8563</v>
      </c>
      <c r="BP13" s="14" t="s">
        <v>8564</v>
      </c>
      <c r="BQ13" s="14" t="s">
        <v>8565</v>
      </c>
      <c r="BR13" s="14" t="s">
        <v>8566</v>
      </c>
      <c r="BS13" s="8" t="s">
        <v>81</v>
      </c>
      <c r="BT13" s="13">
        <v>9.36</v>
      </c>
      <c r="BU13" s="3"/>
    </row>
    <row r="14" spans="1:73" ht="15.75" thickBot="1">
      <c r="A14" s="7">
        <v>4</v>
      </c>
      <c r="B14" s="7"/>
      <c r="C14" s="9" t="s">
        <v>11010</v>
      </c>
      <c r="D14" s="8" t="s">
        <v>11011</v>
      </c>
      <c r="E14" s="8" t="s">
        <v>11717</v>
      </c>
      <c r="F14" s="9" t="s">
        <v>11012</v>
      </c>
      <c r="G14" s="9">
        <v>22</v>
      </c>
      <c r="H14" s="8" t="s">
        <v>11013</v>
      </c>
      <c r="I14" s="8" t="s">
        <v>11013</v>
      </c>
      <c r="J14" s="8" t="s">
        <v>11014</v>
      </c>
      <c r="K14" s="8" t="s">
        <v>11009</v>
      </c>
      <c r="L14" s="9">
        <v>9594059067</v>
      </c>
      <c r="M14" s="9">
        <v>9326439709</v>
      </c>
      <c r="N14" s="9" t="s">
        <v>11015</v>
      </c>
      <c r="O14" s="9">
        <v>862030888758</v>
      </c>
      <c r="P14" s="9" t="s">
        <v>81</v>
      </c>
      <c r="Q14" s="9" t="s">
        <v>820</v>
      </c>
      <c r="R14" s="11">
        <v>43282</v>
      </c>
      <c r="S14" s="9">
        <v>2021</v>
      </c>
      <c r="T14" s="8" t="s">
        <v>11016</v>
      </c>
      <c r="U14" s="9">
        <v>449</v>
      </c>
      <c r="V14" s="12">
        <v>81.64</v>
      </c>
      <c r="W14" s="9">
        <v>2013</v>
      </c>
      <c r="X14" s="9" t="s">
        <v>79</v>
      </c>
      <c r="Y14" s="8" t="s">
        <v>11017</v>
      </c>
      <c r="Z14" s="9" t="s">
        <v>81</v>
      </c>
      <c r="AA14" s="12" t="s">
        <v>81</v>
      </c>
      <c r="AB14" s="9" t="s">
        <v>81</v>
      </c>
      <c r="AC14" s="9" t="s">
        <v>109</v>
      </c>
      <c r="AD14" s="8" t="s">
        <v>5076</v>
      </c>
      <c r="AE14" s="8" t="s">
        <v>229</v>
      </c>
      <c r="AF14" s="9">
        <v>861</v>
      </c>
      <c r="AG14" s="9">
        <v>58.37</v>
      </c>
      <c r="AH14" s="9">
        <v>2017</v>
      </c>
      <c r="AI14" s="9" t="s">
        <v>112</v>
      </c>
      <c r="AJ14" s="9" t="s">
        <v>113</v>
      </c>
      <c r="AK14" s="9">
        <v>58.37</v>
      </c>
      <c r="AL14" s="9">
        <v>58.37</v>
      </c>
      <c r="AM14" s="9">
        <v>0</v>
      </c>
      <c r="AN14" s="8" t="s">
        <v>81</v>
      </c>
      <c r="AO14" s="8" t="s">
        <v>81</v>
      </c>
      <c r="AP14" s="13">
        <v>5.6</v>
      </c>
      <c r="AQ14" s="13">
        <v>6.2</v>
      </c>
      <c r="AR14" s="13">
        <v>4.38</v>
      </c>
      <c r="AS14" s="9">
        <v>16.38</v>
      </c>
      <c r="AT14" s="9">
        <v>6</v>
      </c>
      <c r="AU14" s="8" t="s">
        <v>114</v>
      </c>
      <c r="AV14" s="9">
        <v>2</v>
      </c>
      <c r="AW14" s="9">
        <v>2</v>
      </c>
      <c r="AX14" s="9" t="s">
        <v>83</v>
      </c>
      <c r="AY14" s="9" t="s">
        <v>83</v>
      </c>
      <c r="AZ14" s="9" t="s">
        <v>83</v>
      </c>
      <c r="BA14" s="9" t="s">
        <v>83</v>
      </c>
      <c r="BB14" s="8" t="s">
        <v>83</v>
      </c>
      <c r="BC14" s="8" t="s">
        <v>84</v>
      </c>
      <c r="BD14" s="8" t="s">
        <v>81</v>
      </c>
      <c r="BE14" s="8" t="s">
        <v>11018</v>
      </c>
      <c r="BF14" s="8" t="s">
        <v>781</v>
      </c>
      <c r="BG14" s="8" t="s">
        <v>11019</v>
      </c>
      <c r="BH14" s="8" t="s">
        <v>2914</v>
      </c>
      <c r="BI14" s="8" t="s">
        <v>89</v>
      </c>
      <c r="BJ14" s="8" t="s">
        <v>11020</v>
      </c>
      <c r="BK14" s="8" t="s">
        <v>11021</v>
      </c>
      <c r="BL14" s="8" t="s">
        <v>11022</v>
      </c>
      <c r="BM14" s="8" t="s">
        <v>11023</v>
      </c>
      <c r="BN14" s="8" t="s">
        <v>11024</v>
      </c>
      <c r="BO14" s="14" t="s">
        <v>11025</v>
      </c>
      <c r="BP14" s="14" t="s">
        <v>11026</v>
      </c>
      <c r="BQ14" s="14" t="s">
        <v>11027</v>
      </c>
      <c r="BR14" s="14" t="s">
        <v>11028</v>
      </c>
      <c r="BS14" s="8" t="s">
        <v>81</v>
      </c>
      <c r="BT14" s="13">
        <v>5.3</v>
      </c>
      <c r="BU14" s="3"/>
    </row>
    <row r="15" spans="1:73" ht="15.75" thickBot="1">
      <c r="A15" s="7">
        <v>5</v>
      </c>
      <c r="B15" s="7"/>
      <c r="C15" s="9" t="s">
        <v>5753</v>
      </c>
      <c r="D15" s="8" t="s">
        <v>5754</v>
      </c>
      <c r="E15" s="8" t="s">
        <v>11717</v>
      </c>
      <c r="F15" s="10">
        <v>36374</v>
      </c>
      <c r="G15" s="9">
        <v>21</v>
      </c>
      <c r="H15" s="8" t="s">
        <v>5755</v>
      </c>
      <c r="I15" s="8" t="s">
        <v>73</v>
      </c>
      <c r="J15" s="8" t="s">
        <v>5756</v>
      </c>
      <c r="K15" s="8" t="s">
        <v>5757</v>
      </c>
      <c r="L15" s="9">
        <v>9967025811</v>
      </c>
      <c r="M15" s="9">
        <v>8356991480</v>
      </c>
      <c r="N15" s="9" t="s">
        <v>5758</v>
      </c>
      <c r="O15" s="9">
        <v>690938394807</v>
      </c>
      <c r="P15" s="9" t="s">
        <v>134</v>
      </c>
      <c r="Q15" s="9" t="s">
        <v>820</v>
      </c>
      <c r="R15" s="11">
        <v>42917</v>
      </c>
      <c r="S15" s="9">
        <v>2021</v>
      </c>
      <c r="T15" s="8" t="s">
        <v>5759</v>
      </c>
      <c r="U15" s="9">
        <v>305</v>
      </c>
      <c r="V15" s="12">
        <v>61</v>
      </c>
      <c r="W15" s="9">
        <v>2014</v>
      </c>
      <c r="X15" s="9" t="s">
        <v>79</v>
      </c>
      <c r="Y15" s="8" t="s">
        <v>295</v>
      </c>
      <c r="Z15" s="9" t="s">
        <v>295</v>
      </c>
      <c r="AA15" s="12" t="s">
        <v>295</v>
      </c>
      <c r="AB15" s="9" t="s">
        <v>295</v>
      </c>
      <c r="AC15" s="9" t="s">
        <v>109</v>
      </c>
      <c r="AD15" s="8" t="s">
        <v>5760</v>
      </c>
      <c r="AE15" s="8" t="s">
        <v>1205</v>
      </c>
      <c r="AF15" s="9">
        <v>1241</v>
      </c>
      <c r="AG15" s="9">
        <v>70.91</v>
      </c>
      <c r="AH15" s="9">
        <v>2017</v>
      </c>
      <c r="AI15" s="9" t="s">
        <v>112</v>
      </c>
      <c r="AJ15" s="9" t="s">
        <v>113</v>
      </c>
      <c r="AK15" s="9">
        <v>62.21</v>
      </c>
      <c r="AL15" s="9">
        <v>61.57</v>
      </c>
      <c r="AM15" s="9">
        <v>7</v>
      </c>
      <c r="AN15" s="8" t="s">
        <v>295</v>
      </c>
      <c r="AO15" s="8" t="s">
        <v>295</v>
      </c>
      <c r="AP15" s="13">
        <v>6.3</v>
      </c>
      <c r="AQ15" s="13">
        <v>5.65</v>
      </c>
      <c r="AR15" s="13">
        <v>5.48</v>
      </c>
      <c r="AS15" s="9">
        <v>17.440000000000001</v>
      </c>
      <c r="AT15" s="9">
        <v>5.81</v>
      </c>
      <c r="AU15" s="8" t="s">
        <v>114</v>
      </c>
      <c r="AV15" s="9">
        <v>1</v>
      </c>
      <c r="AW15" s="9">
        <v>7</v>
      </c>
      <c r="AX15" s="9" t="s">
        <v>83</v>
      </c>
      <c r="AY15" s="9" t="s">
        <v>83</v>
      </c>
      <c r="AZ15" s="9" t="s">
        <v>83</v>
      </c>
      <c r="BA15" s="9" t="s">
        <v>83</v>
      </c>
      <c r="BB15" s="8" t="s">
        <v>230</v>
      </c>
      <c r="BC15" s="8" t="s">
        <v>84</v>
      </c>
      <c r="BD15" s="8" t="s">
        <v>295</v>
      </c>
      <c r="BE15" s="8" t="s">
        <v>5761</v>
      </c>
      <c r="BF15" s="8" t="s">
        <v>86</v>
      </c>
      <c r="BG15" s="8" t="s">
        <v>5762</v>
      </c>
      <c r="BH15" s="8" t="s">
        <v>5763</v>
      </c>
      <c r="BI15" s="8" t="s">
        <v>89</v>
      </c>
      <c r="BJ15" s="8" t="s">
        <v>5764</v>
      </c>
      <c r="BK15" s="8" t="s">
        <v>5765</v>
      </c>
      <c r="BL15" s="8" t="s">
        <v>5766</v>
      </c>
      <c r="BM15" s="8" t="s">
        <v>538</v>
      </c>
      <c r="BN15" s="8" t="s">
        <v>5767</v>
      </c>
      <c r="BO15" s="14" t="s">
        <v>5768</v>
      </c>
      <c r="BP15" s="14" t="s">
        <v>5769</v>
      </c>
      <c r="BQ15" s="14" t="s">
        <v>5770</v>
      </c>
      <c r="BR15" s="14" t="s">
        <v>5771</v>
      </c>
      <c r="BS15" s="8" t="s">
        <v>295</v>
      </c>
      <c r="BT15" s="8"/>
      <c r="BU15" s="3"/>
    </row>
    <row r="16" spans="1:73" ht="15.75" thickBot="1">
      <c r="A16" s="7">
        <v>6</v>
      </c>
      <c r="B16" s="7"/>
      <c r="C16" s="9" t="s">
        <v>5032</v>
      </c>
      <c r="D16" s="8" t="s">
        <v>5033</v>
      </c>
      <c r="E16" s="8" t="s">
        <v>11717</v>
      </c>
      <c r="F16" s="10">
        <v>35470</v>
      </c>
      <c r="G16" s="9">
        <v>23</v>
      </c>
      <c r="H16" s="8" t="s">
        <v>5034</v>
      </c>
      <c r="I16" s="8" t="s">
        <v>1825</v>
      </c>
      <c r="J16" s="8" t="s">
        <v>5035</v>
      </c>
      <c r="K16" s="8" t="s">
        <v>5031</v>
      </c>
      <c r="L16" s="9">
        <v>9892364168</v>
      </c>
      <c r="M16" s="9">
        <v>9769271758</v>
      </c>
      <c r="N16" s="9" t="s">
        <v>134</v>
      </c>
      <c r="O16" s="9" t="s">
        <v>5036</v>
      </c>
      <c r="P16" s="9" t="s">
        <v>81</v>
      </c>
      <c r="Q16" s="9" t="s">
        <v>820</v>
      </c>
      <c r="R16" s="11">
        <v>43282</v>
      </c>
      <c r="S16" s="9">
        <v>2021</v>
      </c>
      <c r="T16" s="8" t="s">
        <v>5037</v>
      </c>
      <c r="U16" s="9">
        <v>369</v>
      </c>
      <c r="V16" s="12">
        <v>73.8</v>
      </c>
      <c r="W16" s="9">
        <v>2013</v>
      </c>
      <c r="X16" s="9" t="s">
        <v>79</v>
      </c>
      <c r="Y16" s="8" t="s">
        <v>81</v>
      </c>
      <c r="Z16" s="9" t="s">
        <v>81</v>
      </c>
      <c r="AA16" s="12" t="s">
        <v>81</v>
      </c>
      <c r="AB16" s="9" t="s">
        <v>81</v>
      </c>
      <c r="AC16" s="9" t="s">
        <v>109</v>
      </c>
      <c r="AD16" s="8" t="s">
        <v>490</v>
      </c>
      <c r="AE16" s="8" t="s">
        <v>3331</v>
      </c>
      <c r="AF16" s="9">
        <v>568</v>
      </c>
      <c r="AG16" s="9">
        <v>61.65</v>
      </c>
      <c r="AH16" s="9">
        <v>2017</v>
      </c>
      <c r="AI16" s="9" t="s">
        <v>112</v>
      </c>
      <c r="AJ16" s="9" t="s">
        <v>113</v>
      </c>
      <c r="AK16" s="9">
        <v>58.61</v>
      </c>
      <c r="AL16" s="9">
        <v>58.01</v>
      </c>
      <c r="AM16" s="9">
        <v>0</v>
      </c>
      <c r="AN16" s="8" t="s">
        <v>81</v>
      </c>
      <c r="AO16" s="8" t="s">
        <v>81</v>
      </c>
      <c r="AP16" s="13">
        <v>5.5</v>
      </c>
      <c r="AQ16" s="13">
        <v>5.4</v>
      </c>
      <c r="AR16" s="13">
        <v>5.6</v>
      </c>
      <c r="AS16" s="9">
        <v>16.5</v>
      </c>
      <c r="AT16" s="9">
        <v>5.5</v>
      </c>
      <c r="AU16" s="8" t="s">
        <v>114</v>
      </c>
      <c r="AV16" s="9">
        <v>5</v>
      </c>
      <c r="AW16" s="9">
        <v>0</v>
      </c>
      <c r="AX16" s="9" t="s">
        <v>83</v>
      </c>
      <c r="AY16" s="9" t="s">
        <v>83</v>
      </c>
      <c r="AZ16" s="9" t="s">
        <v>83</v>
      </c>
      <c r="BA16" s="9" t="s">
        <v>230</v>
      </c>
      <c r="BB16" s="8" t="s">
        <v>230</v>
      </c>
      <c r="BC16" s="8" t="s">
        <v>84</v>
      </c>
      <c r="BD16" s="8" t="s">
        <v>81</v>
      </c>
      <c r="BE16" s="8" t="s">
        <v>5038</v>
      </c>
      <c r="BF16" s="8" t="s">
        <v>379</v>
      </c>
      <c r="BG16" s="8" t="s">
        <v>5039</v>
      </c>
      <c r="BH16" s="8" t="s">
        <v>88</v>
      </c>
      <c r="BI16" s="8" t="s">
        <v>89</v>
      </c>
      <c r="BJ16" s="8" t="s">
        <v>5040</v>
      </c>
      <c r="BK16" s="8" t="s">
        <v>5041</v>
      </c>
      <c r="BL16" s="8" t="s">
        <v>5042</v>
      </c>
      <c r="BM16" s="8" t="s">
        <v>5043</v>
      </c>
      <c r="BN16" s="8" t="s">
        <v>5044</v>
      </c>
      <c r="BO16" s="14" t="s">
        <v>5045</v>
      </c>
      <c r="BP16" s="14" t="s">
        <v>5046</v>
      </c>
      <c r="BQ16" s="14" t="s">
        <v>5047</v>
      </c>
      <c r="BR16" s="14" t="s">
        <v>5048</v>
      </c>
      <c r="BS16" s="8" t="s">
        <v>81</v>
      </c>
      <c r="BT16" s="8"/>
      <c r="BU16" s="3"/>
    </row>
    <row r="17" spans="1:73" ht="15.75" thickBot="1">
      <c r="A17" s="7">
        <v>7</v>
      </c>
      <c r="B17" s="7"/>
      <c r="C17" s="9" t="s">
        <v>9211</v>
      </c>
      <c r="D17" s="8" t="s">
        <v>9212</v>
      </c>
      <c r="E17" s="8" t="s">
        <v>11717</v>
      </c>
      <c r="F17" s="10">
        <v>35835</v>
      </c>
      <c r="G17" s="9">
        <v>21</v>
      </c>
      <c r="H17" s="8" t="s">
        <v>9213</v>
      </c>
      <c r="I17" s="8" t="s">
        <v>73</v>
      </c>
      <c r="J17" s="8" t="s">
        <v>9214</v>
      </c>
      <c r="K17" s="8" t="s">
        <v>9210</v>
      </c>
      <c r="L17" s="9">
        <v>9987923713</v>
      </c>
      <c r="M17" s="9">
        <v>9967452861</v>
      </c>
      <c r="N17" s="9" t="s">
        <v>9215</v>
      </c>
      <c r="O17" s="9">
        <v>488446886302</v>
      </c>
      <c r="P17" s="9" t="s">
        <v>81</v>
      </c>
      <c r="Q17" s="9" t="s">
        <v>820</v>
      </c>
      <c r="R17" s="11">
        <v>43282</v>
      </c>
      <c r="S17" s="9">
        <v>2021</v>
      </c>
      <c r="T17" s="8" t="s">
        <v>9216</v>
      </c>
      <c r="U17" s="9">
        <v>308</v>
      </c>
      <c r="V17" s="12">
        <v>61.6</v>
      </c>
      <c r="W17" s="9">
        <v>2014</v>
      </c>
      <c r="X17" s="9" t="s">
        <v>79</v>
      </c>
      <c r="Y17" s="8" t="s">
        <v>9217</v>
      </c>
      <c r="Z17" s="9">
        <v>331</v>
      </c>
      <c r="AA17" s="12">
        <v>50.92</v>
      </c>
      <c r="AB17" s="9">
        <v>2016</v>
      </c>
      <c r="AC17" s="9" t="s">
        <v>79</v>
      </c>
      <c r="AD17" s="8" t="s">
        <v>9218</v>
      </c>
      <c r="AE17" s="8" t="s">
        <v>9219</v>
      </c>
      <c r="AF17" s="9">
        <v>1169</v>
      </c>
      <c r="AG17" s="9">
        <v>68.760000000000005</v>
      </c>
      <c r="AH17" s="9">
        <v>2018</v>
      </c>
      <c r="AI17" s="9" t="s">
        <v>944</v>
      </c>
      <c r="AJ17" s="9" t="s">
        <v>113</v>
      </c>
      <c r="AK17" s="9">
        <v>63</v>
      </c>
      <c r="AL17" s="9">
        <v>62.73</v>
      </c>
      <c r="AM17" s="9">
        <v>5</v>
      </c>
      <c r="AN17" s="8" t="s">
        <v>81</v>
      </c>
      <c r="AO17" s="8" t="s">
        <v>81</v>
      </c>
      <c r="AP17" s="13">
        <v>5.8</v>
      </c>
      <c r="AQ17" s="13">
        <v>6.48</v>
      </c>
      <c r="AR17" s="13">
        <v>4.08</v>
      </c>
      <c r="AS17" s="9">
        <v>16.36</v>
      </c>
      <c r="AT17" s="9">
        <v>5.45</v>
      </c>
      <c r="AU17" s="8" t="s">
        <v>114</v>
      </c>
      <c r="AV17" s="9">
        <v>2</v>
      </c>
      <c r="AW17" s="9">
        <v>4</v>
      </c>
      <c r="AX17" s="9" t="s">
        <v>83</v>
      </c>
      <c r="AY17" s="9" t="s">
        <v>83</v>
      </c>
      <c r="AZ17" s="9" t="s">
        <v>83</v>
      </c>
      <c r="BA17" s="9" t="s">
        <v>83</v>
      </c>
      <c r="BB17" s="8" t="s">
        <v>83</v>
      </c>
      <c r="BC17" s="8" t="s">
        <v>84</v>
      </c>
      <c r="BD17" s="8" t="s">
        <v>81</v>
      </c>
      <c r="BE17" s="8" t="s">
        <v>9220</v>
      </c>
      <c r="BF17" s="8" t="s">
        <v>9221</v>
      </c>
      <c r="BG17" s="8" t="s">
        <v>9222</v>
      </c>
      <c r="BH17" s="8" t="s">
        <v>88</v>
      </c>
      <c r="BI17" s="8" t="s">
        <v>89</v>
      </c>
      <c r="BJ17" s="8" t="s">
        <v>6023</v>
      </c>
      <c r="BK17" s="8" t="s">
        <v>9223</v>
      </c>
      <c r="BL17" s="8" t="s">
        <v>9224</v>
      </c>
      <c r="BM17" s="8" t="s">
        <v>9225</v>
      </c>
      <c r="BN17" s="8" t="s">
        <v>9226</v>
      </c>
      <c r="BO17" s="14" t="s">
        <v>9227</v>
      </c>
      <c r="BP17" s="14" t="s">
        <v>9228</v>
      </c>
      <c r="BQ17" s="14" t="s">
        <v>9229</v>
      </c>
      <c r="BR17" s="14" t="s">
        <v>9230</v>
      </c>
      <c r="BS17" s="8" t="s">
        <v>81</v>
      </c>
      <c r="BT17" s="8"/>
      <c r="BU17" s="3"/>
    </row>
    <row r="18" spans="1:73" ht="15.75" thickBot="1">
      <c r="A18" s="7">
        <v>8</v>
      </c>
      <c r="B18" s="7"/>
      <c r="C18" s="9" t="s">
        <v>9475</v>
      </c>
      <c r="D18" s="8" t="s">
        <v>9476</v>
      </c>
      <c r="E18" s="8" t="s">
        <v>11717</v>
      </c>
      <c r="F18" s="9" t="s">
        <v>9477</v>
      </c>
      <c r="G18" s="9">
        <v>21</v>
      </c>
      <c r="H18" s="8" t="s">
        <v>9478</v>
      </c>
      <c r="I18" s="8" t="s">
        <v>9478</v>
      </c>
      <c r="J18" s="8" t="s">
        <v>9479</v>
      </c>
      <c r="K18" s="8" t="s">
        <v>9474</v>
      </c>
      <c r="L18" s="9">
        <v>8356993529</v>
      </c>
      <c r="M18" s="9">
        <v>8356993529</v>
      </c>
      <c r="N18" s="9" t="s">
        <v>9480</v>
      </c>
      <c r="O18" s="9">
        <v>652679521437</v>
      </c>
      <c r="P18" s="9" t="s">
        <v>134</v>
      </c>
      <c r="Q18" s="9" t="s">
        <v>820</v>
      </c>
      <c r="R18" s="11">
        <v>43282</v>
      </c>
      <c r="S18" s="9">
        <v>2021</v>
      </c>
      <c r="T18" s="8" t="s">
        <v>9481</v>
      </c>
      <c r="U18" s="9">
        <v>210</v>
      </c>
      <c r="V18" s="12">
        <v>42</v>
      </c>
      <c r="W18" s="9">
        <v>2014</v>
      </c>
      <c r="X18" s="9" t="s">
        <v>276</v>
      </c>
      <c r="Y18" s="8" t="s">
        <v>81</v>
      </c>
      <c r="Z18" s="9" t="s">
        <v>81</v>
      </c>
      <c r="AA18" s="12" t="s">
        <v>81</v>
      </c>
      <c r="AB18" s="9" t="s">
        <v>81</v>
      </c>
      <c r="AC18" s="9" t="s">
        <v>109</v>
      </c>
      <c r="AD18" s="8" t="s">
        <v>9482</v>
      </c>
      <c r="AE18" s="8" t="s">
        <v>336</v>
      </c>
      <c r="AF18" s="9">
        <v>1139</v>
      </c>
      <c r="AG18" s="9">
        <v>67</v>
      </c>
      <c r="AH18" s="9">
        <v>2018</v>
      </c>
      <c r="AI18" s="9" t="s">
        <v>112</v>
      </c>
      <c r="AJ18" s="9" t="s">
        <v>113</v>
      </c>
      <c r="AK18" s="9" t="s">
        <v>81</v>
      </c>
      <c r="AL18" s="9">
        <v>58.62</v>
      </c>
      <c r="AM18" s="9">
        <v>7</v>
      </c>
      <c r="AN18" s="8" t="s">
        <v>81</v>
      </c>
      <c r="AO18" s="8" t="s">
        <v>81</v>
      </c>
      <c r="AP18" s="13">
        <v>4.8499999999999996</v>
      </c>
      <c r="AQ18" s="13">
        <v>4.99</v>
      </c>
      <c r="AR18" s="13">
        <v>5.6</v>
      </c>
      <c r="AS18" s="9">
        <v>15.44</v>
      </c>
      <c r="AT18" s="9">
        <v>5.1470000000000002</v>
      </c>
      <c r="AU18" s="8" t="s">
        <v>114</v>
      </c>
      <c r="AV18" s="9">
        <v>4</v>
      </c>
      <c r="AW18" s="9">
        <v>3</v>
      </c>
      <c r="AX18" s="9" t="s">
        <v>83</v>
      </c>
      <c r="AY18" s="9" t="s">
        <v>83</v>
      </c>
      <c r="AZ18" s="9" t="s">
        <v>83</v>
      </c>
      <c r="BA18" s="9" t="s">
        <v>230</v>
      </c>
      <c r="BB18" s="8" t="s">
        <v>83</v>
      </c>
      <c r="BC18" s="8" t="s">
        <v>84</v>
      </c>
      <c r="BD18" s="8" t="s">
        <v>81</v>
      </c>
      <c r="BE18" s="8" t="s">
        <v>9483</v>
      </c>
      <c r="BF18" s="8" t="s">
        <v>187</v>
      </c>
      <c r="BG18" s="8" t="s">
        <v>9484</v>
      </c>
      <c r="BH18" s="8" t="s">
        <v>2668</v>
      </c>
      <c r="BI18" s="8" t="s">
        <v>89</v>
      </c>
      <c r="BJ18" s="8" t="s">
        <v>9485</v>
      </c>
      <c r="BK18" s="8" t="s">
        <v>9486</v>
      </c>
      <c r="BL18" s="8" t="s">
        <v>9487</v>
      </c>
      <c r="BM18" s="8" t="s">
        <v>9488</v>
      </c>
      <c r="BN18" s="8" t="s">
        <v>9489</v>
      </c>
      <c r="BO18" s="14" t="s">
        <v>9490</v>
      </c>
      <c r="BP18" s="14" t="s">
        <v>9491</v>
      </c>
      <c r="BQ18" s="8" t="s">
        <v>81</v>
      </c>
      <c r="BR18" s="14" t="s">
        <v>9492</v>
      </c>
      <c r="BS18" s="8" t="s">
        <v>81</v>
      </c>
      <c r="BT18" s="8"/>
      <c r="BU18" s="3"/>
    </row>
    <row r="19" spans="1:73" ht="15.75" thickBot="1">
      <c r="A19" s="7">
        <v>9</v>
      </c>
      <c r="B19" s="7"/>
      <c r="C19" s="9" t="s">
        <v>6313</v>
      </c>
      <c r="D19" s="8" t="s">
        <v>6314</v>
      </c>
      <c r="E19" s="8" t="s">
        <v>11717</v>
      </c>
      <c r="F19" s="9" t="s">
        <v>6315</v>
      </c>
      <c r="G19" s="9">
        <v>23</v>
      </c>
      <c r="H19" s="8" t="s">
        <v>6316</v>
      </c>
      <c r="I19" s="8" t="s">
        <v>73</v>
      </c>
      <c r="J19" s="8" t="s">
        <v>6317</v>
      </c>
      <c r="K19" s="8" t="s">
        <v>6318</v>
      </c>
      <c r="L19" s="9">
        <v>9220739219</v>
      </c>
      <c r="M19" s="9">
        <v>8976732797</v>
      </c>
      <c r="N19" s="9" t="s">
        <v>6319</v>
      </c>
      <c r="O19" s="9">
        <v>693827013459</v>
      </c>
      <c r="P19" s="9" t="s">
        <v>134</v>
      </c>
      <c r="Q19" s="9" t="s">
        <v>820</v>
      </c>
      <c r="R19" s="11">
        <v>43282</v>
      </c>
      <c r="S19" s="9">
        <v>2021</v>
      </c>
      <c r="T19" s="8" t="s">
        <v>6320</v>
      </c>
      <c r="U19" s="9">
        <v>437</v>
      </c>
      <c r="V19" s="12">
        <v>79.45</v>
      </c>
      <c r="W19" s="9">
        <v>2013</v>
      </c>
      <c r="X19" s="9" t="s">
        <v>79</v>
      </c>
      <c r="Y19" s="8" t="s">
        <v>295</v>
      </c>
      <c r="Z19" s="9" t="s">
        <v>295</v>
      </c>
      <c r="AA19" s="12" t="s">
        <v>295</v>
      </c>
      <c r="AB19" s="9" t="s">
        <v>295</v>
      </c>
      <c r="AC19" s="9" t="s">
        <v>109</v>
      </c>
      <c r="AD19" s="8" t="s">
        <v>335</v>
      </c>
      <c r="AE19" s="8" t="s">
        <v>1205</v>
      </c>
      <c r="AF19" s="9">
        <v>1185</v>
      </c>
      <c r="AG19" s="9">
        <v>69.709999999999994</v>
      </c>
      <c r="AH19" s="9">
        <v>2018</v>
      </c>
      <c r="AI19" s="9" t="s">
        <v>112</v>
      </c>
      <c r="AJ19" s="9" t="s">
        <v>113</v>
      </c>
      <c r="AK19" s="9" t="s">
        <v>295</v>
      </c>
      <c r="AL19" s="9" t="s">
        <v>295</v>
      </c>
      <c r="AM19" s="9">
        <v>5</v>
      </c>
      <c r="AN19" s="8" t="s">
        <v>295</v>
      </c>
      <c r="AO19" s="8" t="s">
        <v>295</v>
      </c>
      <c r="AP19" s="13">
        <v>5.4</v>
      </c>
      <c r="AQ19" s="13">
        <v>4.2</v>
      </c>
      <c r="AR19" s="8">
        <v>0</v>
      </c>
      <c r="AS19" s="9">
        <v>9.6</v>
      </c>
      <c r="AT19" s="9">
        <v>3.2</v>
      </c>
      <c r="AU19" s="8" t="s">
        <v>114</v>
      </c>
      <c r="AV19" s="9">
        <v>2</v>
      </c>
      <c r="AW19" s="9">
        <v>5</v>
      </c>
      <c r="AX19" s="9" t="s">
        <v>83</v>
      </c>
      <c r="AY19" s="9" t="s">
        <v>83</v>
      </c>
      <c r="AZ19" s="9" t="s">
        <v>83</v>
      </c>
      <c r="BA19" s="9" t="s">
        <v>83</v>
      </c>
      <c r="BB19" s="8" t="s">
        <v>255</v>
      </c>
      <c r="BC19" s="8" t="s">
        <v>84</v>
      </c>
      <c r="BD19" s="8" t="s">
        <v>295</v>
      </c>
      <c r="BE19" s="8" t="s">
        <v>6321</v>
      </c>
      <c r="BF19" s="8" t="s">
        <v>86</v>
      </c>
      <c r="BG19" s="8" t="s">
        <v>6322</v>
      </c>
      <c r="BH19" s="8" t="s">
        <v>88</v>
      </c>
      <c r="BI19" s="8" t="s">
        <v>89</v>
      </c>
      <c r="BJ19" s="8" t="s">
        <v>295</v>
      </c>
      <c r="BK19" s="8" t="s">
        <v>6323</v>
      </c>
      <c r="BL19" s="8" t="s">
        <v>6324</v>
      </c>
      <c r="BM19" s="8" t="s">
        <v>968</v>
      </c>
      <c r="BN19" s="8" t="s">
        <v>6325</v>
      </c>
      <c r="BO19" s="14" t="s">
        <v>6326</v>
      </c>
      <c r="BP19" s="14" t="s">
        <v>6327</v>
      </c>
      <c r="BQ19" s="14" t="s">
        <v>6328</v>
      </c>
      <c r="BR19" s="14" t="s">
        <v>6329</v>
      </c>
      <c r="BS19" s="8" t="s">
        <v>295</v>
      </c>
      <c r="BT19" s="8"/>
      <c r="BU19" s="3"/>
    </row>
    <row r="20" spans="1:73" ht="15.75" thickBot="1">
      <c r="A20" s="7">
        <v>10</v>
      </c>
      <c r="B20" s="7"/>
      <c r="C20" s="9" t="s">
        <v>6234</v>
      </c>
      <c r="D20" s="8" t="s">
        <v>6235</v>
      </c>
      <c r="E20" s="8" t="s">
        <v>11717</v>
      </c>
      <c r="F20" s="10">
        <v>35404</v>
      </c>
      <c r="G20" s="9">
        <v>23</v>
      </c>
      <c r="H20" s="8" t="s">
        <v>6236</v>
      </c>
      <c r="I20" s="8" t="s">
        <v>6237</v>
      </c>
      <c r="J20" s="8" t="s">
        <v>6238</v>
      </c>
      <c r="K20" s="8" t="s">
        <v>6239</v>
      </c>
      <c r="L20" s="9">
        <v>7498958150</v>
      </c>
      <c r="M20" s="9">
        <v>7498958150</v>
      </c>
      <c r="N20" s="9" t="s">
        <v>134</v>
      </c>
      <c r="O20" s="9">
        <v>244276466936</v>
      </c>
      <c r="P20" s="9" t="s">
        <v>295</v>
      </c>
      <c r="Q20" s="9" t="s">
        <v>820</v>
      </c>
      <c r="R20" s="11">
        <v>43282</v>
      </c>
      <c r="S20" s="9">
        <v>2021</v>
      </c>
      <c r="T20" s="8" t="s">
        <v>6240</v>
      </c>
      <c r="U20" s="9">
        <v>349</v>
      </c>
      <c r="V20" s="12">
        <v>0.63449999999999995</v>
      </c>
      <c r="W20" s="9">
        <v>2012</v>
      </c>
      <c r="X20" s="9" t="s">
        <v>79</v>
      </c>
      <c r="Y20" s="8" t="s">
        <v>81</v>
      </c>
      <c r="Z20" s="9" t="s">
        <v>81</v>
      </c>
      <c r="AA20" s="12" t="s">
        <v>81</v>
      </c>
      <c r="AB20" s="9" t="s">
        <v>81</v>
      </c>
      <c r="AC20" s="9" t="s">
        <v>109</v>
      </c>
      <c r="AD20" s="8" t="s">
        <v>490</v>
      </c>
      <c r="AE20" s="8" t="s">
        <v>6241</v>
      </c>
      <c r="AF20" s="9">
        <v>701</v>
      </c>
      <c r="AG20" s="15">
        <v>0.77410000000000001</v>
      </c>
      <c r="AH20" s="9">
        <v>2018</v>
      </c>
      <c r="AI20" s="9" t="s">
        <v>112</v>
      </c>
      <c r="AJ20" s="9" t="s">
        <v>113</v>
      </c>
      <c r="AK20" s="15">
        <v>0.68559999999999999</v>
      </c>
      <c r="AL20" s="15">
        <v>0.68559999999999999</v>
      </c>
      <c r="AM20" s="9">
        <v>0</v>
      </c>
      <c r="AN20" s="8" t="s">
        <v>81</v>
      </c>
      <c r="AO20" s="8" t="s">
        <v>81</v>
      </c>
      <c r="AP20" s="13">
        <v>5.8</v>
      </c>
      <c r="AQ20" s="13">
        <v>0</v>
      </c>
      <c r="AR20" s="13">
        <v>0</v>
      </c>
      <c r="AS20" s="9">
        <v>0</v>
      </c>
      <c r="AT20" s="9">
        <v>0</v>
      </c>
      <c r="AU20" s="8" t="s">
        <v>114</v>
      </c>
      <c r="AV20" s="9">
        <v>3</v>
      </c>
      <c r="AW20" s="9">
        <v>1</v>
      </c>
      <c r="AX20" s="9" t="s">
        <v>83</v>
      </c>
      <c r="AY20" s="9" t="s">
        <v>83</v>
      </c>
      <c r="AZ20" s="9" t="s">
        <v>4749</v>
      </c>
      <c r="BA20" s="9" t="s">
        <v>83</v>
      </c>
      <c r="BB20" s="8" t="s">
        <v>83</v>
      </c>
      <c r="BC20" s="8" t="s">
        <v>84</v>
      </c>
      <c r="BD20" s="8" t="s">
        <v>81</v>
      </c>
      <c r="BE20" s="8" t="s">
        <v>6242</v>
      </c>
      <c r="BF20" s="8" t="s">
        <v>6243</v>
      </c>
      <c r="BG20" s="8" t="s">
        <v>6244</v>
      </c>
      <c r="BH20" s="8" t="s">
        <v>6245</v>
      </c>
      <c r="BI20" s="8" t="s">
        <v>89</v>
      </c>
      <c r="BJ20" s="8" t="s">
        <v>6246</v>
      </c>
      <c r="BK20" s="8" t="s">
        <v>6247</v>
      </c>
      <c r="BL20" s="8" t="s">
        <v>6248</v>
      </c>
      <c r="BM20" s="8" t="s">
        <v>3093</v>
      </c>
      <c r="BN20" s="8" t="s">
        <v>6249</v>
      </c>
      <c r="BO20" s="14" t="s">
        <v>6250</v>
      </c>
      <c r="BP20" s="14" t="s">
        <v>6251</v>
      </c>
      <c r="BQ20" s="14" t="s">
        <v>6252</v>
      </c>
      <c r="BR20" s="14" t="s">
        <v>6253</v>
      </c>
      <c r="BS20" s="8" t="s">
        <v>81</v>
      </c>
      <c r="BT20" s="8"/>
      <c r="BU20" s="3"/>
    </row>
    <row r="21" spans="1:73" ht="15.75" thickBot="1">
      <c r="A21" s="7">
        <v>11</v>
      </c>
      <c r="B21" s="7"/>
      <c r="C21" s="9" t="s">
        <v>2351</v>
      </c>
      <c r="D21" s="8" t="s">
        <v>2352</v>
      </c>
      <c r="E21" s="8" t="s">
        <v>11717</v>
      </c>
      <c r="F21" s="10">
        <v>35523</v>
      </c>
      <c r="G21" s="9">
        <v>23</v>
      </c>
      <c r="H21" s="8" t="s">
        <v>2353</v>
      </c>
      <c r="I21" s="8" t="s">
        <v>2354</v>
      </c>
      <c r="J21" s="8" t="s">
        <v>2355</v>
      </c>
      <c r="K21" s="8" t="s">
        <v>2350</v>
      </c>
      <c r="L21" s="9">
        <v>7715965207</v>
      </c>
      <c r="M21" s="9">
        <v>7715965207</v>
      </c>
      <c r="N21" s="9" t="s">
        <v>2356</v>
      </c>
      <c r="O21" s="9">
        <v>868981032536</v>
      </c>
      <c r="P21" s="9" t="s">
        <v>2357</v>
      </c>
      <c r="Q21" s="9" t="s">
        <v>820</v>
      </c>
      <c r="R21" s="11">
        <v>42917</v>
      </c>
      <c r="S21" s="9">
        <v>2021</v>
      </c>
      <c r="T21" s="8" t="s">
        <v>2358</v>
      </c>
      <c r="U21" s="9">
        <v>311</v>
      </c>
      <c r="V21" s="12">
        <v>62.2</v>
      </c>
      <c r="W21" s="9">
        <v>2013</v>
      </c>
      <c r="X21" s="9" t="s">
        <v>79</v>
      </c>
      <c r="Y21" s="8" t="s">
        <v>295</v>
      </c>
      <c r="Z21" s="9" t="s">
        <v>295</v>
      </c>
      <c r="AA21" s="12" t="s">
        <v>295</v>
      </c>
      <c r="AB21" s="9" t="s">
        <v>295</v>
      </c>
      <c r="AC21" s="9" t="s">
        <v>109</v>
      </c>
      <c r="AD21" s="8" t="s">
        <v>2359</v>
      </c>
      <c r="AE21" s="8" t="s">
        <v>1205</v>
      </c>
      <c r="AF21" s="9">
        <v>1208</v>
      </c>
      <c r="AG21" s="9">
        <v>71.06</v>
      </c>
      <c r="AH21" s="9">
        <v>2017</v>
      </c>
      <c r="AI21" s="9" t="s">
        <v>112</v>
      </c>
      <c r="AJ21" s="9" t="s">
        <v>113</v>
      </c>
      <c r="AK21" s="9">
        <v>64.86</v>
      </c>
      <c r="AL21" s="9">
        <v>64.709999999999994</v>
      </c>
      <c r="AM21" s="9">
        <v>2</v>
      </c>
      <c r="AN21" s="8" t="s">
        <v>295</v>
      </c>
      <c r="AO21" s="8" t="s">
        <v>295</v>
      </c>
      <c r="AP21" s="13">
        <v>0</v>
      </c>
      <c r="AQ21" s="13">
        <v>5.1719999999999997</v>
      </c>
      <c r="AR21" s="13">
        <v>6.37</v>
      </c>
      <c r="AS21" s="9">
        <v>0</v>
      </c>
      <c r="AT21" s="9">
        <v>0</v>
      </c>
      <c r="AU21" s="8" t="s">
        <v>114</v>
      </c>
      <c r="AV21" s="9">
        <v>1</v>
      </c>
      <c r="AW21" s="9">
        <v>6</v>
      </c>
      <c r="AX21" s="9" t="s">
        <v>83</v>
      </c>
      <c r="AY21" s="9" t="s">
        <v>83</v>
      </c>
      <c r="AZ21" s="9" t="s">
        <v>83</v>
      </c>
      <c r="BA21" s="9" t="s">
        <v>230</v>
      </c>
      <c r="BB21" s="8" t="s">
        <v>230</v>
      </c>
      <c r="BC21" s="8" t="s">
        <v>84</v>
      </c>
      <c r="BD21" s="8" t="s">
        <v>295</v>
      </c>
      <c r="BE21" s="8" t="s">
        <v>2360</v>
      </c>
      <c r="BF21" s="8" t="s">
        <v>2361</v>
      </c>
      <c r="BG21" s="8" t="s">
        <v>2362</v>
      </c>
      <c r="BH21" s="8" t="s">
        <v>167</v>
      </c>
      <c r="BI21" s="8" t="s">
        <v>89</v>
      </c>
      <c r="BJ21" s="8" t="s">
        <v>295</v>
      </c>
      <c r="BK21" s="8" t="s">
        <v>2363</v>
      </c>
      <c r="BL21" s="8" t="s">
        <v>1068</v>
      </c>
      <c r="BM21" s="8" t="s">
        <v>295</v>
      </c>
      <c r="BN21" s="8" t="s">
        <v>295</v>
      </c>
      <c r="BO21" s="14" t="s">
        <v>2364</v>
      </c>
      <c r="BP21" s="14" t="s">
        <v>2365</v>
      </c>
      <c r="BQ21" s="8" t="s">
        <v>295</v>
      </c>
      <c r="BR21" s="14" t="s">
        <v>2366</v>
      </c>
      <c r="BS21" s="8" t="s">
        <v>295</v>
      </c>
      <c r="BT21" s="8"/>
      <c r="BU21" s="3"/>
    </row>
  </sheetData>
  <sortState ref="A14:BV23">
    <sortCondition descending="1" ref="AT13:AT23"/>
  </sortState>
  <mergeCells count="1">
    <mergeCell ref="A2:BT2"/>
  </mergeCells>
  <hyperlinks>
    <hyperlink ref="BO7" r:id="rId1"/>
    <hyperlink ref="BP7" r:id="rId2"/>
    <hyperlink ref="BQ7" r:id="rId3"/>
    <hyperlink ref="BR7" r:id="rId4"/>
    <hyperlink ref="BO5" r:id="rId5"/>
    <hyperlink ref="BP5" r:id="rId6"/>
    <hyperlink ref="BQ5" r:id="rId7"/>
    <hyperlink ref="BR5" r:id="rId8"/>
    <hyperlink ref="BO20" r:id="rId9"/>
    <hyperlink ref="BP20" r:id="rId10"/>
    <hyperlink ref="BQ20" r:id="rId11"/>
    <hyperlink ref="BR20" r:id="rId12"/>
    <hyperlink ref="BO9" r:id="rId13"/>
    <hyperlink ref="BP9" r:id="rId14"/>
    <hyperlink ref="BQ9" r:id="rId15"/>
    <hyperlink ref="BR9" r:id="rId16"/>
    <hyperlink ref="BO18" r:id="rId17"/>
    <hyperlink ref="BP18" r:id="rId18"/>
    <hyperlink ref="BR18" r:id="rId19" display="https://www.linkedin.com/mwlite/in/shweta-vishwakarma-2595831b2"/>
    <hyperlink ref="BO6" r:id="rId20"/>
    <hyperlink ref="BP6" r:id="rId21"/>
    <hyperlink ref="BR6" r:id="rId22"/>
    <hyperlink ref="BO11" r:id="rId23"/>
    <hyperlink ref="BP11" r:id="rId24"/>
    <hyperlink ref="BQ11" r:id="rId25"/>
    <hyperlink ref="BR11" r:id="rId26"/>
    <hyperlink ref="BO3" r:id="rId27"/>
    <hyperlink ref="BP3" r:id="rId28"/>
    <hyperlink ref="BQ3" r:id="rId29"/>
    <hyperlink ref="BR3" r:id="rId30"/>
    <hyperlink ref="BO14" r:id="rId31"/>
    <hyperlink ref="BP14" r:id="rId32"/>
    <hyperlink ref="BQ14" r:id="rId33"/>
    <hyperlink ref="BR14" r:id="rId34"/>
    <hyperlink ref="BO21" r:id="rId35"/>
    <hyperlink ref="BP21" r:id="rId36"/>
    <hyperlink ref="BR21" r:id="rId37" display="http://linkedin.com/in/bhavya-gajera-321761192/"/>
    <hyperlink ref="BO4" r:id="rId38"/>
    <hyperlink ref="BP4" r:id="rId39"/>
    <hyperlink ref="BQ4" r:id="rId40"/>
    <hyperlink ref="BR4" r:id="rId41"/>
    <hyperlink ref="BO17" r:id="rId42"/>
    <hyperlink ref="BP17" r:id="rId43"/>
    <hyperlink ref="BQ17" r:id="rId44"/>
    <hyperlink ref="BR17" r:id="rId45"/>
    <hyperlink ref="BO16" r:id="rId46"/>
    <hyperlink ref="BP16" r:id="rId47"/>
    <hyperlink ref="BQ16" r:id="rId48"/>
    <hyperlink ref="BR16" r:id="rId49"/>
    <hyperlink ref="BO13" r:id="rId50"/>
    <hyperlink ref="BP13" r:id="rId51"/>
    <hyperlink ref="BQ13" r:id="rId52"/>
    <hyperlink ref="BR13" r:id="rId53"/>
    <hyperlink ref="BO19" r:id="rId54"/>
    <hyperlink ref="BP19" r:id="rId55"/>
    <hyperlink ref="BQ19" r:id="rId56"/>
    <hyperlink ref="BR19" r:id="rId57"/>
    <hyperlink ref="BO8" r:id="rId58"/>
    <hyperlink ref="BP8" r:id="rId59"/>
    <hyperlink ref="BQ8" r:id="rId60"/>
    <hyperlink ref="BR8" r:id="rId61"/>
    <hyperlink ref="BO15" r:id="rId62"/>
    <hyperlink ref="BP15" r:id="rId63"/>
    <hyperlink ref="BQ15" r:id="rId64"/>
    <hyperlink ref="BR15" r:id="rId65"/>
    <hyperlink ref="BO10" r:id="rId66"/>
    <hyperlink ref="BP10" r:id="rId67"/>
    <hyperlink ref="BQ10" r:id="rId68"/>
    <hyperlink ref="BR10" r:id="rId69"/>
    <hyperlink ref="BO12" r:id="rId70"/>
    <hyperlink ref="BP12" r:id="rId71"/>
    <hyperlink ref="BQ12" r:id="rId72"/>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U51"/>
  <sheetViews>
    <sheetView topLeftCell="J23" workbookViewId="0">
      <selection activeCell="J33" sqref="J33"/>
    </sheetView>
  </sheetViews>
  <sheetFormatPr defaultRowHeight="15"/>
  <cols>
    <col min="1" max="1" width="6.85546875" bestFit="1" customWidth="1"/>
    <col min="2" max="2" width="32.28515625" customWidth="1"/>
    <col min="3" max="3" width="11.28515625" bestFit="1" customWidth="1"/>
    <col min="4" max="4" width="30.85546875" bestFit="1" customWidth="1"/>
    <col min="5" max="5" width="53.140625" bestFit="1" customWidth="1"/>
    <col min="6" max="6" width="15.28515625" bestFit="1" customWidth="1"/>
    <col min="7" max="7" width="4.85546875" bestFit="1" customWidth="1"/>
    <col min="8" max="8" width="120" bestFit="1" customWidth="1"/>
    <col min="9" max="9" width="106" bestFit="1" customWidth="1"/>
    <col min="10" max="10" width="26.85546875" bestFit="1" customWidth="1"/>
    <col min="11" max="11" width="30.7109375" bestFit="1" customWidth="1"/>
    <col min="12" max="12" width="42.7109375" bestFit="1" customWidth="1"/>
    <col min="13" max="13" width="30.2851562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60.28515625" bestFit="1" customWidth="1"/>
    <col min="21" max="21" width="12.140625" bestFit="1" customWidth="1"/>
    <col min="22" max="22" width="9.42578125" bestFit="1" customWidth="1"/>
    <col min="23" max="23" width="22.85546875" bestFit="1" customWidth="1"/>
    <col min="24" max="24" width="29.28515625" bestFit="1" customWidth="1"/>
    <col min="25" max="25" width="96.5703125" bestFit="1" customWidth="1"/>
    <col min="26" max="26" width="12.140625" bestFit="1" customWidth="1"/>
    <col min="27" max="27" width="54.5703125" bestFit="1" customWidth="1"/>
    <col min="28" max="28" width="22.85546875" bestFit="1" customWidth="1"/>
    <col min="29" max="29" width="29.28515625" bestFit="1" customWidth="1"/>
    <col min="30" max="30" width="49" bestFit="1" customWidth="1"/>
    <col min="31" max="31" width="63.140625" bestFit="1" customWidth="1"/>
    <col min="32" max="32" width="28.85546875" bestFit="1" customWidth="1"/>
    <col min="33" max="33" width="23.42578125" bestFit="1" customWidth="1"/>
    <col min="34" max="34" width="27.7109375" bestFit="1" customWidth="1"/>
    <col min="35" max="35" width="24.8554687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6" width="51.57031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35.140625" bestFit="1" customWidth="1"/>
    <col min="58" max="58" width="45.85546875" bestFit="1" customWidth="1"/>
    <col min="59" max="59" width="31.7109375" bestFit="1" customWidth="1"/>
    <col min="60" max="60" width="92.85546875" bestFit="1" customWidth="1"/>
    <col min="61" max="61" width="38.7109375" bestFit="1" customWidth="1"/>
    <col min="62" max="65" width="255.7109375" bestFit="1" customWidth="1"/>
    <col min="66" max="66" width="84.140625" bestFit="1" customWidth="1"/>
    <col min="67" max="67" width="73.7109375" bestFit="1" customWidth="1"/>
    <col min="68" max="68" width="72.5703125" bestFit="1" customWidth="1"/>
    <col min="69" max="69" width="76.7109375" bestFit="1" customWidth="1"/>
    <col min="70" max="70" width="58.85546875" customWidth="1"/>
    <col min="71" max="71" width="27.140625" bestFit="1" customWidth="1"/>
    <col min="72" max="72" width="14.8554687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4"/>
      <c r="B2" s="4"/>
      <c r="C2" s="6"/>
      <c r="D2" s="5"/>
      <c r="E2" s="5"/>
      <c r="F2" s="6"/>
      <c r="G2" s="6"/>
      <c r="H2" s="5"/>
      <c r="I2" s="5"/>
      <c r="J2" s="5"/>
      <c r="K2" s="5"/>
      <c r="L2" s="6"/>
      <c r="M2" s="6"/>
      <c r="N2" s="6"/>
      <c r="O2" s="6"/>
      <c r="P2" s="6"/>
      <c r="Q2" s="6"/>
      <c r="R2" s="6"/>
      <c r="S2" s="6"/>
      <c r="T2" s="5"/>
      <c r="U2" s="6"/>
      <c r="V2" s="6"/>
      <c r="W2" s="6"/>
      <c r="X2" s="6"/>
      <c r="Y2" s="5"/>
      <c r="Z2" s="6"/>
      <c r="AA2" s="6"/>
      <c r="AB2" s="6"/>
      <c r="AC2" s="6"/>
      <c r="AD2" s="5"/>
      <c r="AE2" s="5"/>
      <c r="AF2" s="6"/>
      <c r="AG2" s="6"/>
      <c r="AH2" s="6"/>
      <c r="AI2" s="6"/>
      <c r="AJ2" s="6"/>
      <c r="AK2" s="6"/>
      <c r="AL2" s="6"/>
      <c r="AM2" s="6"/>
      <c r="AN2" s="5"/>
      <c r="AO2" s="5"/>
      <c r="AP2" s="5"/>
      <c r="AQ2" s="5"/>
      <c r="AR2" s="5"/>
      <c r="AS2" s="6"/>
      <c r="AT2" s="6"/>
      <c r="AU2" s="5"/>
      <c r="AV2" s="6"/>
      <c r="AW2" s="6"/>
      <c r="AX2" s="6"/>
      <c r="AY2" s="6"/>
      <c r="AZ2" s="6"/>
      <c r="BA2" s="6"/>
      <c r="BB2" s="5"/>
      <c r="BC2" s="5"/>
      <c r="BD2" s="5"/>
      <c r="BE2" s="5"/>
      <c r="BF2" s="5"/>
      <c r="BG2" s="5"/>
      <c r="BH2" s="5"/>
      <c r="BI2" s="5"/>
      <c r="BJ2" s="5"/>
      <c r="BK2" s="5"/>
      <c r="BL2" s="5"/>
      <c r="BM2" s="5"/>
      <c r="BN2" s="5"/>
      <c r="BO2" s="5"/>
      <c r="BP2" s="5"/>
      <c r="BQ2" s="5"/>
      <c r="BR2" s="5"/>
      <c r="BS2" s="5"/>
      <c r="BT2" s="5"/>
      <c r="BU2" s="2"/>
    </row>
    <row r="3" spans="1:73" ht="15.75" thickBot="1">
      <c r="A3" s="7">
        <v>1</v>
      </c>
      <c r="B3" s="7"/>
      <c r="C3" s="9" t="s">
        <v>2140</v>
      </c>
      <c r="D3" s="8" t="s">
        <v>2141</v>
      </c>
      <c r="E3" s="8" t="s">
        <v>11712</v>
      </c>
      <c r="F3" s="9" t="s">
        <v>2142</v>
      </c>
      <c r="G3" s="9">
        <v>20</v>
      </c>
      <c r="H3" s="8" t="s">
        <v>2143</v>
      </c>
      <c r="I3" s="8" t="s">
        <v>73</v>
      </c>
      <c r="J3" s="8" t="s">
        <v>2144</v>
      </c>
      <c r="K3" s="8" t="s">
        <v>2139</v>
      </c>
      <c r="L3" s="9">
        <v>9969492893</v>
      </c>
      <c r="M3" s="9">
        <v>9869673729</v>
      </c>
      <c r="N3" s="9" t="s">
        <v>2145</v>
      </c>
      <c r="O3" s="9">
        <v>392469805581</v>
      </c>
      <c r="P3" s="9" t="s">
        <v>134</v>
      </c>
      <c r="Q3" s="9" t="s">
        <v>756</v>
      </c>
      <c r="R3" s="11">
        <v>42917</v>
      </c>
      <c r="S3" s="9">
        <v>2021</v>
      </c>
      <c r="T3" s="8" t="s">
        <v>2146</v>
      </c>
      <c r="U3" s="9">
        <v>470</v>
      </c>
      <c r="V3" s="12">
        <v>94</v>
      </c>
      <c r="W3" s="9">
        <v>2015</v>
      </c>
      <c r="X3" s="9" t="s">
        <v>276</v>
      </c>
      <c r="Y3" s="8" t="s">
        <v>2147</v>
      </c>
      <c r="Z3" s="9">
        <v>591</v>
      </c>
      <c r="AA3" s="12">
        <v>90.92</v>
      </c>
      <c r="AB3" s="9">
        <v>2017</v>
      </c>
      <c r="AC3" s="9" t="s">
        <v>79</v>
      </c>
      <c r="AD3" s="8" t="s">
        <v>81</v>
      </c>
      <c r="AE3" s="8" t="s">
        <v>81</v>
      </c>
      <c r="AF3" s="9" t="s">
        <v>81</v>
      </c>
      <c r="AG3" s="9" t="s">
        <v>81</v>
      </c>
      <c r="AH3" s="9" t="s">
        <v>81</v>
      </c>
      <c r="AI3" s="9" t="s">
        <v>81</v>
      </c>
      <c r="AJ3" s="9" t="s">
        <v>81</v>
      </c>
      <c r="AK3" s="9" t="s">
        <v>81</v>
      </c>
      <c r="AL3" s="9" t="s">
        <v>81</v>
      </c>
      <c r="AM3" s="9">
        <v>0</v>
      </c>
      <c r="AN3" s="13">
        <v>8.85</v>
      </c>
      <c r="AO3" s="13">
        <v>9.67</v>
      </c>
      <c r="AP3" s="13">
        <v>9.85</v>
      </c>
      <c r="AQ3" s="13">
        <v>10</v>
      </c>
      <c r="AR3" s="13">
        <v>8.7200000000000006</v>
      </c>
      <c r="AS3" s="9">
        <v>57.09</v>
      </c>
      <c r="AT3" s="9">
        <v>9.5150000000000006</v>
      </c>
      <c r="AU3" s="8" t="s">
        <v>82</v>
      </c>
      <c r="AV3" s="9">
        <v>0</v>
      </c>
      <c r="AW3" s="9">
        <v>0</v>
      </c>
      <c r="AX3" s="9" t="s">
        <v>83</v>
      </c>
      <c r="AY3" s="9" t="s">
        <v>83</v>
      </c>
      <c r="AZ3" s="9" t="s">
        <v>83</v>
      </c>
      <c r="BA3" s="9" t="s">
        <v>83</v>
      </c>
      <c r="BB3" s="8" t="s">
        <v>83</v>
      </c>
      <c r="BC3" s="8" t="s">
        <v>84</v>
      </c>
      <c r="BD3" s="8" t="s">
        <v>81</v>
      </c>
      <c r="BE3" s="8" t="s">
        <v>2148</v>
      </c>
      <c r="BF3" s="8" t="s">
        <v>142</v>
      </c>
      <c r="BG3" s="8" t="s">
        <v>2149</v>
      </c>
      <c r="BH3" s="8" t="s">
        <v>88</v>
      </c>
      <c r="BI3" s="8" t="s">
        <v>89</v>
      </c>
      <c r="BJ3" s="8" t="s">
        <v>2150</v>
      </c>
      <c r="BK3" s="8" t="s">
        <v>2151</v>
      </c>
      <c r="BL3" s="8" t="s">
        <v>81</v>
      </c>
      <c r="BM3" s="8" t="s">
        <v>81</v>
      </c>
      <c r="BN3" s="8" t="s">
        <v>2152</v>
      </c>
      <c r="BO3" s="14" t="s">
        <v>2153</v>
      </c>
      <c r="BP3" s="14" t="s">
        <v>2154</v>
      </c>
      <c r="BQ3" s="14" t="s">
        <v>2155</v>
      </c>
      <c r="BR3" s="14" t="s">
        <v>2156</v>
      </c>
      <c r="BS3" s="8" t="s">
        <v>81</v>
      </c>
      <c r="BT3" s="13">
        <v>10</v>
      </c>
      <c r="BU3" s="3"/>
    </row>
    <row r="4" spans="1:73" ht="15.75" thickBot="1">
      <c r="A4" s="7">
        <v>2</v>
      </c>
      <c r="B4" s="7"/>
      <c r="C4" s="9" t="s">
        <v>10452</v>
      </c>
      <c r="D4" s="8" t="s">
        <v>10453</v>
      </c>
      <c r="E4" s="8" t="s">
        <v>11712</v>
      </c>
      <c r="F4" s="9" t="s">
        <v>7329</v>
      </c>
      <c r="G4" s="9">
        <v>21</v>
      </c>
      <c r="H4" s="8" t="s">
        <v>10454</v>
      </c>
      <c r="I4" s="8" t="s">
        <v>73</v>
      </c>
      <c r="J4" s="8" t="s">
        <v>10455</v>
      </c>
      <c r="K4" s="8" t="s">
        <v>10451</v>
      </c>
      <c r="L4" s="9">
        <v>9920087492</v>
      </c>
      <c r="M4" s="9">
        <v>9653198978</v>
      </c>
      <c r="N4" s="9" t="s">
        <v>10456</v>
      </c>
      <c r="O4" s="9">
        <v>291697516725</v>
      </c>
      <c r="P4" s="9" t="s">
        <v>134</v>
      </c>
      <c r="Q4" s="9" t="s">
        <v>756</v>
      </c>
      <c r="R4" s="11">
        <v>42917</v>
      </c>
      <c r="S4" s="9">
        <v>2021</v>
      </c>
      <c r="T4" s="8" t="s">
        <v>10457</v>
      </c>
      <c r="U4" s="9">
        <v>475</v>
      </c>
      <c r="V4" s="12">
        <v>95</v>
      </c>
      <c r="W4" s="9">
        <v>2015</v>
      </c>
      <c r="X4" s="9" t="s">
        <v>276</v>
      </c>
      <c r="Y4" s="8" t="s">
        <v>10457</v>
      </c>
      <c r="Z4" s="9">
        <v>468</v>
      </c>
      <c r="AA4" s="12">
        <v>93.6</v>
      </c>
      <c r="AB4" s="9">
        <v>2017</v>
      </c>
      <c r="AC4" s="9" t="s">
        <v>276</v>
      </c>
      <c r="AD4" s="8" t="s">
        <v>81</v>
      </c>
      <c r="AE4" s="8" t="s">
        <v>81</v>
      </c>
      <c r="AF4" s="9" t="s">
        <v>81</v>
      </c>
      <c r="AG4" s="9" t="s">
        <v>81</v>
      </c>
      <c r="AH4" s="9" t="s">
        <v>81</v>
      </c>
      <c r="AI4" s="9" t="s">
        <v>81</v>
      </c>
      <c r="AJ4" s="9" t="s">
        <v>81</v>
      </c>
      <c r="AK4" s="9" t="s">
        <v>81</v>
      </c>
      <c r="AL4" s="9" t="s">
        <v>81</v>
      </c>
      <c r="AM4" s="9">
        <v>0</v>
      </c>
      <c r="AN4" s="13">
        <v>9.56</v>
      </c>
      <c r="AO4" s="13">
        <v>9.0399999999999991</v>
      </c>
      <c r="AP4" s="13">
        <v>10</v>
      </c>
      <c r="AQ4" s="13">
        <v>9.86</v>
      </c>
      <c r="AR4" s="13">
        <v>8.18</v>
      </c>
      <c r="AS4" s="9">
        <v>55.8</v>
      </c>
      <c r="AT4" s="9">
        <v>9.3000000000000007</v>
      </c>
      <c r="AU4" s="8" t="s">
        <v>82</v>
      </c>
      <c r="AV4" s="9">
        <v>0</v>
      </c>
      <c r="AW4" s="9">
        <v>0</v>
      </c>
      <c r="AX4" s="9" t="s">
        <v>83</v>
      </c>
      <c r="AY4" s="9" t="s">
        <v>83</v>
      </c>
      <c r="AZ4" s="9" t="s">
        <v>83</v>
      </c>
      <c r="BA4" s="9" t="s">
        <v>83</v>
      </c>
      <c r="BB4" s="8" t="s">
        <v>83</v>
      </c>
      <c r="BC4" s="8" t="s">
        <v>84</v>
      </c>
      <c r="BD4" s="8" t="s">
        <v>81</v>
      </c>
      <c r="BE4" s="8" t="s">
        <v>10458</v>
      </c>
      <c r="BF4" s="8" t="s">
        <v>1831</v>
      </c>
      <c r="BG4" s="8" t="s">
        <v>10459</v>
      </c>
      <c r="BH4" s="8" t="s">
        <v>167</v>
      </c>
      <c r="BI4" s="8" t="s">
        <v>89</v>
      </c>
      <c r="BJ4" s="8" t="s">
        <v>10460</v>
      </c>
      <c r="BK4" s="8" t="s">
        <v>10461</v>
      </c>
      <c r="BL4" s="8" t="s">
        <v>10462</v>
      </c>
      <c r="BM4" s="8" t="s">
        <v>10463</v>
      </c>
      <c r="BN4" s="8" t="s">
        <v>454</v>
      </c>
      <c r="BO4" s="14" t="s">
        <v>10464</v>
      </c>
      <c r="BP4" s="14" t="s">
        <v>10465</v>
      </c>
      <c r="BQ4" s="14" t="s">
        <v>10466</v>
      </c>
      <c r="BR4" s="14" t="s">
        <v>10467</v>
      </c>
      <c r="BS4" s="14" t="s">
        <v>10468</v>
      </c>
      <c r="BT4" s="13">
        <v>9.16</v>
      </c>
      <c r="BU4" s="3"/>
    </row>
    <row r="5" spans="1:73" ht="15.75" thickBot="1">
      <c r="A5" s="7">
        <v>3</v>
      </c>
      <c r="B5" s="7"/>
      <c r="C5" s="9" t="s">
        <v>9287</v>
      </c>
      <c r="D5" s="8" t="s">
        <v>9288</v>
      </c>
      <c r="E5" s="8" t="s">
        <v>11712</v>
      </c>
      <c r="F5" s="10">
        <v>36773</v>
      </c>
      <c r="G5" s="9">
        <v>20</v>
      </c>
      <c r="H5" s="8" t="s">
        <v>9289</v>
      </c>
      <c r="I5" s="8" t="s">
        <v>73</v>
      </c>
      <c r="J5" s="8" t="s">
        <v>9290</v>
      </c>
      <c r="K5" s="8" t="s">
        <v>9286</v>
      </c>
      <c r="L5" s="9">
        <v>9221667328</v>
      </c>
      <c r="M5" s="9">
        <v>8268785807</v>
      </c>
      <c r="N5" s="9" t="s">
        <v>9291</v>
      </c>
      <c r="O5" s="9">
        <v>614190372761</v>
      </c>
      <c r="P5" s="9" t="s">
        <v>81</v>
      </c>
      <c r="Q5" s="9" t="s">
        <v>756</v>
      </c>
      <c r="R5" s="11">
        <v>42917</v>
      </c>
      <c r="S5" s="9">
        <v>2021</v>
      </c>
      <c r="T5" s="8" t="s">
        <v>9292</v>
      </c>
      <c r="U5" s="9">
        <v>458</v>
      </c>
      <c r="V5" s="12">
        <v>91.6</v>
      </c>
      <c r="W5" s="9">
        <v>2015</v>
      </c>
      <c r="X5" s="9" t="s">
        <v>79</v>
      </c>
      <c r="Y5" s="8" t="s">
        <v>9293</v>
      </c>
      <c r="Z5" s="9">
        <v>541</v>
      </c>
      <c r="AA5" s="12">
        <v>83.23</v>
      </c>
      <c r="AB5" s="9">
        <v>2017</v>
      </c>
      <c r="AC5" s="9" t="s">
        <v>79</v>
      </c>
      <c r="AD5" s="8" t="s">
        <v>81</v>
      </c>
      <c r="AE5" s="8" t="s">
        <v>81</v>
      </c>
      <c r="AF5" s="9" t="s">
        <v>81</v>
      </c>
      <c r="AG5" s="9" t="s">
        <v>81</v>
      </c>
      <c r="AH5" s="9" t="s">
        <v>81</v>
      </c>
      <c r="AI5" s="9" t="s">
        <v>81</v>
      </c>
      <c r="AJ5" s="9" t="s">
        <v>81</v>
      </c>
      <c r="AK5" s="9" t="s">
        <v>81</v>
      </c>
      <c r="AL5" s="9" t="s">
        <v>81</v>
      </c>
      <c r="AM5" s="9">
        <v>0</v>
      </c>
      <c r="AN5" s="13">
        <v>8.56</v>
      </c>
      <c r="AO5" s="13">
        <v>9.0399999999999991</v>
      </c>
      <c r="AP5" s="13">
        <v>9.85</v>
      </c>
      <c r="AQ5" s="13">
        <v>9.0399999999999991</v>
      </c>
      <c r="AR5" s="13">
        <v>9.3000000000000007</v>
      </c>
      <c r="AS5" s="9">
        <v>55.27</v>
      </c>
      <c r="AT5" s="9">
        <v>9.2100000000000009</v>
      </c>
      <c r="AU5" s="8" t="s">
        <v>82</v>
      </c>
      <c r="AV5" s="9">
        <v>0</v>
      </c>
      <c r="AW5" s="9">
        <v>0</v>
      </c>
      <c r="AX5" s="9" t="s">
        <v>83</v>
      </c>
      <c r="AY5" s="9" t="s">
        <v>83</v>
      </c>
      <c r="AZ5" s="9" t="s">
        <v>83</v>
      </c>
      <c r="BA5" s="9" t="s">
        <v>83</v>
      </c>
      <c r="BB5" s="8" t="s">
        <v>83</v>
      </c>
      <c r="BC5" s="8" t="s">
        <v>84</v>
      </c>
      <c r="BD5" s="8" t="s">
        <v>81</v>
      </c>
      <c r="BE5" s="8" t="s">
        <v>9294</v>
      </c>
      <c r="BF5" s="8" t="s">
        <v>9295</v>
      </c>
      <c r="BG5" s="8" t="s">
        <v>9296</v>
      </c>
      <c r="BH5" s="8" t="s">
        <v>762</v>
      </c>
      <c r="BI5" s="8" t="s">
        <v>89</v>
      </c>
      <c r="BJ5" s="8" t="s">
        <v>9297</v>
      </c>
      <c r="BK5" s="8" t="s">
        <v>9298</v>
      </c>
      <c r="BL5" s="8" t="s">
        <v>9299</v>
      </c>
      <c r="BM5" s="8" t="s">
        <v>9300</v>
      </c>
      <c r="BN5" s="8" t="s">
        <v>9301</v>
      </c>
      <c r="BO5" s="14" t="s">
        <v>9302</v>
      </c>
      <c r="BP5" s="14" t="s">
        <v>9303</v>
      </c>
      <c r="BQ5" s="14" t="s">
        <v>9304</v>
      </c>
      <c r="BR5" s="14" t="s">
        <v>9305</v>
      </c>
      <c r="BS5" s="8" t="s">
        <v>81</v>
      </c>
      <c r="BT5" s="13">
        <v>9.48</v>
      </c>
      <c r="BU5" s="3"/>
    </row>
    <row r="6" spans="1:73" ht="15.75" thickBot="1">
      <c r="A6" s="7">
        <v>4</v>
      </c>
      <c r="B6" s="7"/>
      <c r="C6" s="9" t="s">
        <v>2020</v>
      </c>
      <c r="D6" s="8" t="s">
        <v>2021</v>
      </c>
      <c r="E6" s="8" t="s">
        <v>11712</v>
      </c>
      <c r="F6" s="9" t="s">
        <v>2022</v>
      </c>
      <c r="G6" s="9">
        <v>20</v>
      </c>
      <c r="H6" s="8" t="s">
        <v>2023</v>
      </c>
      <c r="I6" s="8" t="s">
        <v>73</v>
      </c>
      <c r="J6" s="8" t="s">
        <v>2024</v>
      </c>
      <c r="K6" s="8" t="s">
        <v>2019</v>
      </c>
      <c r="L6" s="9">
        <v>9167554704</v>
      </c>
      <c r="M6" s="9">
        <v>8828987022</v>
      </c>
      <c r="N6" s="9" t="s">
        <v>134</v>
      </c>
      <c r="O6" s="9">
        <v>260992028205</v>
      </c>
      <c r="P6" s="9" t="s">
        <v>134</v>
      </c>
      <c r="Q6" s="9" t="s">
        <v>756</v>
      </c>
      <c r="R6" s="11">
        <v>42917</v>
      </c>
      <c r="S6" s="9">
        <v>2021</v>
      </c>
      <c r="T6" s="8" t="s">
        <v>2025</v>
      </c>
      <c r="U6" s="9">
        <v>461</v>
      </c>
      <c r="V6" s="12">
        <v>92.2</v>
      </c>
      <c r="W6" s="9">
        <v>2015</v>
      </c>
      <c r="X6" s="9" t="s">
        <v>79</v>
      </c>
      <c r="Y6" s="8" t="s">
        <v>2026</v>
      </c>
      <c r="Z6" s="9">
        <v>550</v>
      </c>
      <c r="AA6" s="12">
        <v>84.62</v>
      </c>
      <c r="AB6" s="9">
        <v>2017</v>
      </c>
      <c r="AC6" s="9" t="s">
        <v>79</v>
      </c>
      <c r="AD6" s="8" t="s">
        <v>81</v>
      </c>
      <c r="AE6" s="8" t="s">
        <v>81</v>
      </c>
      <c r="AF6" s="9" t="s">
        <v>81</v>
      </c>
      <c r="AG6" s="9" t="s">
        <v>81</v>
      </c>
      <c r="AH6" s="9" t="s">
        <v>81</v>
      </c>
      <c r="AI6" s="9" t="s">
        <v>81</v>
      </c>
      <c r="AJ6" s="9" t="s">
        <v>81</v>
      </c>
      <c r="AK6" s="9" t="s">
        <v>81</v>
      </c>
      <c r="AL6" s="9" t="s">
        <v>81</v>
      </c>
      <c r="AM6" s="9">
        <v>0</v>
      </c>
      <c r="AN6" s="13">
        <v>8.17</v>
      </c>
      <c r="AO6" s="13">
        <v>9.44</v>
      </c>
      <c r="AP6" s="13">
        <v>9.9600000000000009</v>
      </c>
      <c r="AQ6" s="13">
        <v>9.8000000000000007</v>
      </c>
      <c r="AR6" s="13">
        <v>8.67</v>
      </c>
      <c r="AS6" s="9">
        <v>46.04</v>
      </c>
      <c r="AT6" s="9">
        <v>9.2080000000000002</v>
      </c>
      <c r="AU6" s="8" t="s">
        <v>138</v>
      </c>
      <c r="AV6" s="9">
        <v>0</v>
      </c>
      <c r="AW6" s="9">
        <v>0</v>
      </c>
      <c r="AX6" s="9" t="s">
        <v>83</v>
      </c>
      <c r="AY6" s="9" t="s">
        <v>83</v>
      </c>
      <c r="AZ6" s="9" t="s">
        <v>83</v>
      </c>
      <c r="BA6" s="9" t="s">
        <v>83</v>
      </c>
      <c r="BB6" s="8" t="s">
        <v>83</v>
      </c>
      <c r="BC6" s="8" t="s">
        <v>84</v>
      </c>
      <c r="BD6" s="8" t="s">
        <v>81</v>
      </c>
      <c r="BE6" s="8" t="s">
        <v>2027</v>
      </c>
      <c r="BF6" s="8" t="s">
        <v>86</v>
      </c>
      <c r="BG6" s="8" t="s">
        <v>2028</v>
      </c>
      <c r="BH6" s="8" t="s">
        <v>379</v>
      </c>
      <c r="BI6" s="8" t="s">
        <v>89</v>
      </c>
      <c r="BJ6" s="8" t="s">
        <v>2029</v>
      </c>
      <c r="BK6" s="8" t="s">
        <v>2030</v>
      </c>
      <c r="BL6" s="8" t="s">
        <v>2031</v>
      </c>
      <c r="BM6" s="8" t="s">
        <v>2032</v>
      </c>
      <c r="BN6" s="8" t="s">
        <v>2033</v>
      </c>
      <c r="BO6" s="14" t="s">
        <v>2034</v>
      </c>
      <c r="BP6" s="14" t="s">
        <v>2035</v>
      </c>
      <c r="BQ6" s="14" t="s">
        <v>2036</v>
      </c>
      <c r="BR6" s="14" t="s">
        <v>2037</v>
      </c>
      <c r="BS6" s="8" t="s">
        <v>81</v>
      </c>
      <c r="BT6" s="8"/>
      <c r="BU6" s="3"/>
    </row>
    <row r="7" spans="1:73" ht="15.75" thickBot="1">
      <c r="A7" s="7">
        <v>5</v>
      </c>
      <c r="B7" s="7"/>
      <c r="C7" s="9" t="s">
        <v>9534</v>
      </c>
      <c r="D7" s="8" t="s">
        <v>9535</v>
      </c>
      <c r="E7" s="8" t="s">
        <v>11712</v>
      </c>
      <c r="F7" s="9" t="s">
        <v>4807</v>
      </c>
      <c r="G7" s="9">
        <v>20</v>
      </c>
      <c r="H7" s="8" t="s">
        <v>9536</v>
      </c>
      <c r="I7" s="8" t="s">
        <v>73</v>
      </c>
      <c r="J7" s="8" t="s">
        <v>9537</v>
      </c>
      <c r="K7" s="8" t="s">
        <v>9533</v>
      </c>
      <c r="L7" s="9">
        <v>9820976527</v>
      </c>
      <c r="M7" s="9">
        <v>7021911609</v>
      </c>
      <c r="N7" s="9" t="s">
        <v>9538</v>
      </c>
      <c r="O7" s="9">
        <v>367145021765</v>
      </c>
      <c r="P7" s="9" t="s">
        <v>81</v>
      </c>
      <c r="Q7" s="9" t="s">
        <v>756</v>
      </c>
      <c r="R7" s="11">
        <v>42917</v>
      </c>
      <c r="S7" s="9">
        <v>2021</v>
      </c>
      <c r="T7" s="8" t="s">
        <v>9539</v>
      </c>
      <c r="U7" s="9">
        <v>458</v>
      </c>
      <c r="V7" s="12">
        <v>91.6</v>
      </c>
      <c r="W7" s="9">
        <v>2015</v>
      </c>
      <c r="X7" s="9" t="s">
        <v>79</v>
      </c>
      <c r="Y7" s="8" t="s">
        <v>9540</v>
      </c>
      <c r="Z7" s="9">
        <v>561</v>
      </c>
      <c r="AA7" s="12">
        <v>86.31</v>
      </c>
      <c r="AB7" s="9">
        <v>2017</v>
      </c>
      <c r="AC7" s="9" t="s">
        <v>79</v>
      </c>
      <c r="AD7" s="8" t="s">
        <v>81</v>
      </c>
      <c r="AE7" s="8" t="s">
        <v>81</v>
      </c>
      <c r="AF7" s="9" t="s">
        <v>81</v>
      </c>
      <c r="AG7" s="9" t="s">
        <v>81</v>
      </c>
      <c r="AH7" s="9" t="s">
        <v>81</v>
      </c>
      <c r="AI7" s="9" t="s">
        <v>81</v>
      </c>
      <c r="AJ7" s="9" t="s">
        <v>81</v>
      </c>
      <c r="AK7" s="9" t="s">
        <v>81</v>
      </c>
      <c r="AL7" s="9" t="s">
        <v>81</v>
      </c>
      <c r="AM7" s="9">
        <v>0</v>
      </c>
      <c r="AN7" s="13">
        <v>9.81</v>
      </c>
      <c r="AO7" s="13">
        <v>8.26</v>
      </c>
      <c r="AP7" s="13">
        <v>9.58</v>
      </c>
      <c r="AQ7" s="13">
        <v>9.48</v>
      </c>
      <c r="AR7" s="13">
        <v>8.3699999999999992</v>
      </c>
      <c r="AS7" s="9">
        <v>55.02</v>
      </c>
      <c r="AT7" s="9">
        <v>9.17</v>
      </c>
      <c r="AU7" s="8" t="s">
        <v>82</v>
      </c>
      <c r="AV7" s="9">
        <v>0</v>
      </c>
      <c r="AW7" s="9">
        <v>0</v>
      </c>
      <c r="AX7" s="9" t="s">
        <v>83</v>
      </c>
      <c r="AY7" s="9" t="s">
        <v>83</v>
      </c>
      <c r="AZ7" s="9" t="s">
        <v>83</v>
      </c>
      <c r="BA7" s="9" t="s">
        <v>83</v>
      </c>
      <c r="BB7" s="8" t="s">
        <v>83</v>
      </c>
      <c r="BC7" s="8" t="s">
        <v>84</v>
      </c>
      <c r="BD7" s="8" t="s">
        <v>81</v>
      </c>
      <c r="BE7" s="8" t="s">
        <v>9541</v>
      </c>
      <c r="BF7" s="8" t="s">
        <v>9542</v>
      </c>
      <c r="BG7" s="8" t="s">
        <v>9543</v>
      </c>
      <c r="BH7" s="8" t="s">
        <v>9544</v>
      </c>
      <c r="BI7" s="8" t="s">
        <v>89</v>
      </c>
      <c r="BJ7" s="8" t="s">
        <v>9545</v>
      </c>
      <c r="BK7" s="8" t="s">
        <v>9546</v>
      </c>
      <c r="BL7" s="8" t="s">
        <v>9547</v>
      </c>
      <c r="BM7" s="8" t="s">
        <v>9548</v>
      </c>
      <c r="BN7" s="8" t="s">
        <v>9549</v>
      </c>
      <c r="BO7" s="14" t="s">
        <v>9550</v>
      </c>
      <c r="BP7" s="14" t="s">
        <v>9551</v>
      </c>
      <c r="BQ7" s="14" t="s">
        <v>9552</v>
      </c>
      <c r="BR7" s="14" t="s">
        <v>9553</v>
      </c>
      <c r="BS7" s="8" t="s">
        <v>81</v>
      </c>
      <c r="BT7" s="13">
        <v>9.52</v>
      </c>
      <c r="BU7" s="3"/>
    </row>
    <row r="8" spans="1:73" ht="15.75" thickBot="1">
      <c r="A8" s="7">
        <v>6</v>
      </c>
      <c r="B8" s="7"/>
      <c r="C8" s="9" t="s">
        <v>3844</v>
      </c>
      <c r="D8" s="8" t="s">
        <v>3845</v>
      </c>
      <c r="E8" s="8" t="s">
        <v>11712</v>
      </c>
      <c r="F8" s="9" t="s">
        <v>3846</v>
      </c>
      <c r="G8" s="9">
        <v>20</v>
      </c>
      <c r="H8" s="8" t="s">
        <v>3847</v>
      </c>
      <c r="I8" s="8" t="s">
        <v>73</v>
      </c>
      <c r="J8" s="8" t="s">
        <v>3848</v>
      </c>
      <c r="K8" s="8" t="s">
        <v>3843</v>
      </c>
      <c r="L8" s="9">
        <v>9819627612</v>
      </c>
      <c r="M8" s="9">
        <v>9867923015</v>
      </c>
      <c r="N8" s="9" t="s">
        <v>3849</v>
      </c>
      <c r="O8" s="9">
        <v>687776310202</v>
      </c>
      <c r="P8" s="9" t="s">
        <v>3850</v>
      </c>
      <c r="Q8" s="9" t="s">
        <v>756</v>
      </c>
      <c r="R8" s="11">
        <v>42917</v>
      </c>
      <c r="S8" s="9">
        <v>2021</v>
      </c>
      <c r="T8" s="8" t="s">
        <v>3851</v>
      </c>
      <c r="U8" s="9">
        <v>444</v>
      </c>
      <c r="V8" s="12">
        <v>88.8</v>
      </c>
      <c r="W8" s="9">
        <v>2015</v>
      </c>
      <c r="X8" s="9" t="s">
        <v>79</v>
      </c>
      <c r="Y8" s="8" t="s">
        <v>3391</v>
      </c>
      <c r="Z8" s="9">
        <v>552</v>
      </c>
      <c r="AA8" s="12">
        <v>84.92</v>
      </c>
      <c r="AB8" s="9">
        <v>2017</v>
      </c>
      <c r="AC8" s="9" t="s">
        <v>79</v>
      </c>
      <c r="AD8" s="8" t="s">
        <v>81</v>
      </c>
      <c r="AE8" s="8" t="s">
        <v>81</v>
      </c>
      <c r="AF8" s="9" t="s">
        <v>81</v>
      </c>
      <c r="AG8" s="9" t="s">
        <v>81</v>
      </c>
      <c r="AH8" s="9" t="s">
        <v>81</v>
      </c>
      <c r="AI8" s="9" t="s">
        <v>81</v>
      </c>
      <c r="AJ8" s="9" t="s">
        <v>81</v>
      </c>
      <c r="AK8" s="9" t="s">
        <v>81</v>
      </c>
      <c r="AL8" s="9" t="s">
        <v>81</v>
      </c>
      <c r="AM8" s="9">
        <v>0</v>
      </c>
      <c r="AN8" s="13">
        <v>9.67</v>
      </c>
      <c r="AO8" s="13">
        <v>8.3000000000000007</v>
      </c>
      <c r="AP8" s="13">
        <v>9.08</v>
      </c>
      <c r="AQ8" s="13">
        <v>9.52</v>
      </c>
      <c r="AR8" s="13">
        <v>8.48</v>
      </c>
      <c r="AS8" s="9">
        <v>54.81</v>
      </c>
      <c r="AT8" s="9">
        <v>9.1300000000000008</v>
      </c>
      <c r="AU8" s="8" t="s">
        <v>82</v>
      </c>
      <c r="AV8" s="9">
        <v>0</v>
      </c>
      <c r="AW8" s="9">
        <v>0</v>
      </c>
      <c r="AX8" s="9" t="s">
        <v>83</v>
      </c>
      <c r="AY8" s="9" t="s">
        <v>83</v>
      </c>
      <c r="AZ8" s="9" t="s">
        <v>83</v>
      </c>
      <c r="BA8" s="9" t="s">
        <v>83</v>
      </c>
      <c r="BB8" s="8" t="s">
        <v>83</v>
      </c>
      <c r="BC8" s="8" t="s">
        <v>84</v>
      </c>
      <c r="BD8" s="8" t="s">
        <v>81</v>
      </c>
      <c r="BE8" s="8" t="s">
        <v>3852</v>
      </c>
      <c r="BF8" s="8" t="s">
        <v>86</v>
      </c>
      <c r="BG8" s="8" t="s">
        <v>3853</v>
      </c>
      <c r="BH8" s="8" t="s">
        <v>88</v>
      </c>
      <c r="BI8" s="8" t="s">
        <v>89</v>
      </c>
      <c r="BJ8" s="8" t="s">
        <v>3854</v>
      </c>
      <c r="BK8" s="8" t="s">
        <v>3855</v>
      </c>
      <c r="BL8" s="8" t="s">
        <v>3203</v>
      </c>
      <c r="BM8" s="8" t="s">
        <v>84</v>
      </c>
      <c r="BN8" s="8" t="s">
        <v>3856</v>
      </c>
      <c r="BO8" s="14" t="s">
        <v>3857</v>
      </c>
      <c r="BP8" s="14" t="s">
        <v>3858</v>
      </c>
      <c r="BQ8" s="14" t="s">
        <v>3859</v>
      </c>
      <c r="BR8" s="14" t="s">
        <v>3860</v>
      </c>
      <c r="BS8" s="8" t="s">
        <v>81</v>
      </c>
      <c r="BT8" s="13">
        <v>9.76</v>
      </c>
      <c r="BU8" s="3"/>
    </row>
    <row r="9" spans="1:73" ht="15.75" thickBot="1">
      <c r="A9" s="7">
        <v>7</v>
      </c>
      <c r="B9" s="7"/>
      <c r="C9" s="9" t="s">
        <v>8718</v>
      </c>
      <c r="D9" s="8" t="s">
        <v>8719</v>
      </c>
      <c r="E9" s="8" t="s">
        <v>11712</v>
      </c>
      <c r="F9" s="10">
        <v>36530</v>
      </c>
      <c r="G9" s="9">
        <v>20</v>
      </c>
      <c r="H9" s="8" t="s">
        <v>8720</v>
      </c>
      <c r="I9" s="8" t="s">
        <v>8721</v>
      </c>
      <c r="J9" s="8" t="s">
        <v>8722</v>
      </c>
      <c r="K9" s="8" t="s">
        <v>8717</v>
      </c>
      <c r="L9" s="9">
        <v>9769195686</v>
      </c>
      <c r="M9" s="9">
        <v>7021120344</v>
      </c>
      <c r="N9" s="9" t="s">
        <v>8723</v>
      </c>
      <c r="O9" s="9">
        <v>720979984014</v>
      </c>
      <c r="P9" s="9" t="s">
        <v>8724</v>
      </c>
      <c r="Q9" s="9" t="s">
        <v>756</v>
      </c>
      <c r="R9" s="11">
        <v>42917</v>
      </c>
      <c r="S9" s="9">
        <v>2021</v>
      </c>
      <c r="T9" s="8" t="s">
        <v>8725</v>
      </c>
      <c r="U9" s="9">
        <v>458</v>
      </c>
      <c r="V9" s="12">
        <v>91.6</v>
      </c>
      <c r="W9" s="9">
        <v>2015</v>
      </c>
      <c r="X9" s="9" t="s">
        <v>79</v>
      </c>
      <c r="Y9" s="8" t="s">
        <v>8726</v>
      </c>
      <c r="Z9" s="9">
        <v>499</v>
      </c>
      <c r="AA9" s="12">
        <v>76.77</v>
      </c>
      <c r="AB9" s="9">
        <v>2017</v>
      </c>
      <c r="AC9" s="9" t="s">
        <v>79</v>
      </c>
      <c r="AD9" s="8" t="s">
        <v>81</v>
      </c>
      <c r="AE9" s="8" t="s">
        <v>81</v>
      </c>
      <c r="AF9" s="9" t="s">
        <v>81</v>
      </c>
      <c r="AG9" s="9" t="s">
        <v>81</v>
      </c>
      <c r="AH9" s="9" t="s">
        <v>81</v>
      </c>
      <c r="AI9" s="9" t="s">
        <v>81</v>
      </c>
      <c r="AJ9" s="9" t="s">
        <v>81</v>
      </c>
      <c r="AK9" s="9" t="s">
        <v>81</v>
      </c>
      <c r="AL9" s="9" t="s">
        <v>81</v>
      </c>
      <c r="AM9" s="9">
        <v>0</v>
      </c>
      <c r="AN9" s="13">
        <v>9.48</v>
      </c>
      <c r="AO9" s="13">
        <v>8.59</v>
      </c>
      <c r="AP9" s="13">
        <v>9.9600000000000009</v>
      </c>
      <c r="AQ9" s="13">
        <v>9.1999999999999993</v>
      </c>
      <c r="AR9" s="13">
        <v>7.51</v>
      </c>
      <c r="AS9" s="9">
        <v>54.46</v>
      </c>
      <c r="AT9" s="9">
        <v>9.07</v>
      </c>
      <c r="AU9" s="8" t="s">
        <v>82</v>
      </c>
      <c r="AV9" s="9">
        <v>0</v>
      </c>
      <c r="AW9" s="9">
        <v>0</v>
      </c>
      <c r="AX9" s="9" t="s">
        <v>230</v>
      </c>
      <c r="AY9" s="9" t="s">
        <v>83</v>
      </c>
      <c r="AZ9" s="9" t="s">
        <v>83</v>
      </c>
      <c r="BA9" s="9" t="s">
        <v>83</v>
      </c>
      <c r="BB9" s="8" t="s">
        <v>83</v>
      </c>
      <c r="BC9" s="8" t="s">
        <v>84</v>
      </c>
      <c r="BD9" s="8" t="s">
        <v>81</v>
      </c>
      <c r="BE9" s="8" t="s">
        <v>8727</v>
      </c>
      <c r="BF9" s="8" t="s">
        <v>5139</v>
      </c>
      <c r="BG9" s="8" t="s">
        <v>8728</v>
      </c>
      <c r="BH9" s="8" t="s">
        <v>88</v>
      </c>
      <c r="BI9" s="8" t="s">
        <v>89</v>
      </c>
      <c r="BJ9" s="8" t="s">
        <v>8729</v>
      </c>
      <c r="BK9" s="8" t="s">
        <v>8730</v>
      </c>
      <c r="BL9" s="8" t="s">
        <v>8731</v>
      </c>
      <c r="BM9" s="8" t="s">
        <v>8732</v>
      </c>
      <c r="BN9" s="8" t="s">
        <v>8733</v>
      </c>
      <c r="BO9" s="14" t="s">
        <v>8734</v>
      </c>
      <c r="BP9" s="14" t="s">
        <v>8735</v>
      </c>
      <c r="BQ9" s="14" t="s">
        <v>8736</v>
      </c>
      <c r="BR9" s="14" t="s">
        <v>8737</v>
      </c>
      <c r="BS9" s="8" t="s">
        <v>81</v>
      </c>
      <c r="BT9" s="13">
        <v>9.7200000000000006</v>
      </c>
      <c r="BU9" s="3"/>
    </row>
    <row r="10" spans="1:73" ht="15.75" thickBot="1">
      <c r="A10" s="7">
        <v>8</v>
      </c>
      <c r="B10" s="7"/>
      <c r="C10" s="9" t="s">
        <v>5376</v>
      </c>
      <c r="D10" s="8" t="s">
        <v>5377</v>
      </c>
      <c r="E10" s="8" t="s">
        <v>11712</v>
      </c>
      <c r="F10" s="9" t="s">
        <v>4437</v>
      </c>
      <c r="G10" s="9">
        <v>21</v>
      </c>
      <c r="H10" s="8" t="s">
        <v>5378</v>
      </c>
      <c r="I10" s="8" t="s">
        <v>73</v>
      </c>
      <c r="J10" s="8" t="s">
        <v>5379</v>
      </c>
      <c r="K10" s="8" t="s">
        <v>5375</v>
      </c>
      <c r="L10" s="9">
        <v>8879088054</v>
      </c>
      <c r="M10" s="9">
        <v>7045757286</v>
      </c>
      <c r="N10" s="9" t="s">
        <v>5380</v>
      </c>
      <c r="O10" s="9">
        <v>567976539948</v>
      </c>
      <c r="P10" s="9" t="s">
        <v>81</v>
      </c>
      <c r="Q10" s="9" t="s">
        <v>756</v>
      </c>
      <c r="R10" s="11">
        <v>42917</v>
      </c>
      <c r="S10" s="9">
        <v>2021</v>
      </c>
      <c r="T10" s="8" t="s">
        <v>5381</v>
      </c>
      <c r="U10" s="9">
        <v>540</v>
      </c>
      <c r="V10" s="12">
        <v>92.8</v>
      </c>
      <c r="W10" s="9">
        <v>2015</v>
      </c>
      <c r="X10" s="9" t="s">
        <v>79</v>
      </c>
      <c r="Y10" s="8" t="s">
        <v>5382</v>
      </c>
      <c r="Z10" s="9">
        <v>551</v>
      </c>
      <c r="AA10" s="12">
        <v>84.77</v>
      </c>
      <c r="AB10" s="9">
        <v>2017</v>
      </c>
      <c r="AC10" s="9" t="s">
        <v>79</v>
      </c>
      <c r="AD10" s="8" t="s">
        <v>81</v>
      </c>
      <c r="AE10" s="8" t="s">
        <v>81</v>
      </c>
      <c r="AF10" s="9" t="s">
        <v>81</v>
      </c>
      <c r="AG10" s="9" t="s">
        <v>81</v>
      </c>
      <c r="AH10" s="9" t="s">
        <v>81</v>
      </c>
      <c r="AI10" s="9" t="s">
        <v>81</v>
      </c>
      <c r="AJ10" s="9" t="s">
        <v>81</v>
      </c>
      <c r="AK10" s="9" t="s">
        <v>81</v>
      </c>
      <c r="AL10" s="9" t="s">
        <v>81</v>
      </c>
      <c r="AM10" s="9">
        <v>0</v>
      </c>
      <c r="AN10" s="13">
        <v>8.7799999999999994</v>
      </c>
      <c r="AO10" s="13">
        <v>8.33</v>
      </c>
      <c r="AP10" s="13">
        <v>9.73</v>
      </c>
      <c r="AQ10" s="13">
        <v>9.1199999999999992</v>
      </c>
      <c r="AR10" s="13">
        <v>8.2200000000000006</v>
      </c>
      <c r="AS10" s="9">
        <v>53.18</v>
      </c>
      <c r="AT10" s="9">
        <v>8.86</v>
      </c>
      <c r="AU10" s="8" t="s">
        <v>82</v>
      </c>
      <c r="AV10" s="9">
        <v>0</v>
      </c>
      <c r="AW10" s="9">
        <v>0</v>
      </c>
      <c r="AX10" s="9" t="s">
        <v>83</v>
      </c>
      <c r="AY10" s="9" t="s">
        <v>83</v>
      </c>
      <c r="AZ10" s="9" t="s">
        <v>83</v>
      </c>
      <c r="BA10" s="9" t="s">
        <v>83</v>
      </c>
      <c r="BB10" s="8" t="s">
        <v>83</v>
      </c>
      <c r="BC10" s="8" t="s">
        <v>84</v>
      </c>
      <c r="BD10" s="8" t="s">
        <v>81</v>
      </c>
      <c r="BE10" s="8" t="s">
        <v>5383</v>
      </c>
      <c r="BF10" s="8" t="s">
        <v>5384</v>
      </c>
      <c r="BG10" s="8" t="s">
        <v>5385</v>
      </c>
      <c r="BH10" s="8" t="s">
        <v>167</v>
      </c>
      <c r="BI10" s="8" t="s">
        <v>89</v>
      </c>
      <c r="BJ10" s="8" t="s">
        <v>5386</v>
      </c>
      <c r="BK10" s="8" t="s">
        <v>5387</v>
      </c>
      <c r="BL10" s="8" t="s">
        <v>3279</v>
      </c>
      <c r="BM10" s="8" t="s">
        <v>5388</v>
      </c>
      <c r="BN10" s="8" t="s">
        <v>5389</v>
      </c>
      <c r="BO10" s="14" t="s">
        <v>5390</v>
      </c>
      <c r="BP10" s="14" t="s">
        <v>5391</v>
      </c>
      <c r="BQ10" s="14" t="s">
        <v>5392</v>
      </c>
      <c r="BR10" s="14" t="s">
        <v>5393</v>
      </c>
      <c r="BS10" s="8" t="s">
        <v>3279</v>
      </c>
      <c r="BT10" s="13">
        <v>9</v>
      </c>
      <c r="BU10" s="3"/>
    </row>
    <row r="11" spans="1:73" ht="15.75" thickBot="1">
      <c r="A11" s="7">
        <v>9</v>
      </c>
      <c r="B11" s="7"/>
      <c r="C11" s="9" t="s">
        <v>7605</v>
      </c>
      <c r="D11" s="8" t="s">
        <v>7606</v>
      </c>
      <c r="E11" s="8" t="s">
        <v>11712</v>
      </c>
      <c r="F11" s="10">
        <v>36800</v>
      </c>
      <c r="G11" s="9">
        <v>20</v>
      </c>
      <c r="H11" s="8" t="s">
        <v>7607</v>
      </c>
      <c r="I11" s="8" t="s">
        <v>73</v>
      </c>
      <c r="J11" s="8" t="s">
        <v>7608</v>
      </c>
      <c r="K11" s="8" t="s">
        <v>7604</v>
      </c>
      <c r="L11" s="9">
        <v>9619590770</v>
      </c>
      <c r="M11" s="9">
        <v>9137685160</v>
      </c>
      <c r="N11" s="9" t="s">
        <v>7609</v>
      </c>
      <c r="O11" s="9">
        <v>446325884551</v>
      </c>
      <c r="P11" s="9" t="s">
        <v>7610</v>
      </c>
      <c r="Q11" s="9" t="s">
        <v>756</v>
      </c>
      <c r="R11" s="11">
        <v>42917</v>
      </c>
      <c r="S11" s="9">
        <v>2021</v>
      </c>
      <c r="T11" s="8" t="s">
        <v>7611</v>
      </c>
      <c r="U11" s="9">
        <v>446</v>
      </c>
      <c r="V11" s="12">
        <v>89.2</v>
      </c>
      <c r="W11" s="9">
        <v>2015</v>
      </c>
      <c r="X11" s="9" t="s">
        <v>79</v>
      </c>
      <c r="Y11" s="8" t="s">
        <v>7612</v>
      </c>
      <c r="Z11" s="9">
        <v>491</v>
      </c>
      <c r="AA11" s="12">
        <v>75.540000000000006</v>
      </c>
      <c r="AB11" s="9">
        <v>2017</v>
      </c>
      <c r="AC11" s="9" t="s">
        <v>79</v>
      </c>
      <c r="AD11" s="8" t="s">
        <v>81</v>
      </c>
      <c r="AE11" s="8" t="s">
        <v>81</v>
      </c>
      <c r="AF11" s="9" t="s">
        <v>81</v>
      </c>
      <c r="AG11" s="9" t="s">
        <v>81</v>
      </c>
      <c r="AH11" s="9" t="s">
        <v>81</v>
      </c>
      <c r="AI11" s="9" t="s">
        <v>81</v>
      </c>
      <c r="AJ11" s="9" t="s">
        <v>81</v>
      </c>
      <c r="AK11" s="9" t="s">
        <v>81</v>
      </c>
      <c r="AL11" s="9" t="s">
        <v>81</v>
      </c>
      <c r="AM11" s="9">
        <v>0</v>
      </c>
      <c r="AN11" s="13">
        <v>7.93</v>
      </c>
      <c r="AO11" s="13">
        <v>8.11</v>
      </c>
      <c r="AP11" s="13">
        <v>9.3800000000000008</v>
      </c>
      <c r="AQ11" s="13">
        <v>9.36</v>
      </c>
      <c r="AR11" s="13">
        <v>8.18</v>
      </c>
      <c r="AS11" s="9">
        <v>52.5</v>
      </c>
      <c r="AT11" s="9">
        <v>8.75</v>
      </c>
      <c r="AU11" s="8" t="s">
        <v>82</v>
      </c>
      <c r="AV11" s="9">
        <v>0</v>
      </c>
      <c r="AW11" s="9">
        <v>0</v>
      </c>
      <c r="AX11" s="9" t="s">
        <v>83</v>
      </c>
      <c r="AY11" s="9" t="s">
        <v>83</v>
      </c>
      <c r="AZ11" s="9" t="s">
        <v>83</v>
      </c>
      <c r="BA11" s="9" t="s">
        <v>83</v>
      </c>
      <c r="BB11" s="8" t="s">
        <v>83</v>
      </c>
      <c r="BC11" s="8" t="s">
        <v>84</v>
      </c>
      <c r="BD11" s="8" t="s">
        <v>81</v>
      </c>
      <c r="BE11" s="8" t="s">
        <v>7613</v>
      </c>
      <c r="BF11" s="8" t="s">
        <v>187</v>
      </c>
      <c r="BG11" s="8" t="s">
        <v>7614</v>
      </c>
      <c r="BH11" s="8" t="s">
        <v>86</v>
      </c>
      <c r="BI11" s="8" t="s">
        <v>89</v>
      </c>
      <c r="BJ11" s="8" t="s">
        <v>7615</v>
      </c>
      <c r="BK11" s="8" t="s">
        <v>7616</v>
      </c>
      <c r="BL11" s="8" t="s">
        <v>7617</v>
      </c>
      <c r="BM11" s="8" t="s">
        <v>7618</v>
      </c>
      <c r="BN11" s="8" t="s">
        <v>7619</v>
      </c>
      <c r="BO11" s="14" t="s">
        <v>7620</v>
      </c>
      <c r="BP11" s="14" t="s">
        <v>7621</v>
      </c>
      <c r="BQ11" s="14" t="s">
        <v>7622</v>
      </c>
      <c r="BR11" s="14" t="s">
        <v>7623</v>
      </c>
      <c r="BS11" s="8" t="s">
        <v>81</v>
      </c>
      <c r="BT11" s="13">
        <v>9.52</v>
      </c>
      <c r="BU11" s="3"/>
    </row>
    <row r="12" spans="1:73" ht="15.75" thickBot="1">
      <c r="A12" s="7">
        <v>10</v>
      </c>
      <c r="B12" s="7"/>
      <c r="C12" s="9" t="s">
        <v>7545</v>
      </c>
      <c r="D12" s="8" t="s">
        <v>7546</v>
      </c>
      <c r="E12" s="8" t="s">
        <v>11712</v>
      </c>
      <c r="F12" s="10">
        <v>36861</v>
      </c>
      <c r="G12" s="9">
        <v>20</v>
      </c>
      <c r="H12" s="8" t="s">
        <v>7547</v>
      </c>
      <c r="I12" s="8" t="s">
        <v>73</v>
      </c>
      <c r="J12" s="8" t="s">
        <v>7548</v>
      </c>
      <c r="K12" s="8" t="s">
        <v>7544</v>
      </c>
      <c r="L12" s="9">
        <v>9004418343</v>
      </c>
      <c r="M12" s="9">
        <v>8850782852</v>
      </c>
      <c r="N12" s="9" t="s">
        <v>7549</v>
      </c>
      <c r="O12" s="9">
        <v>308930953105</v>
      </c>
      <c r="P12" s="9" t="s">
        <v>134</v>
      </c>
      <c r="Q12" s="9" t="s">
        <v>756</v>
      </c>
      <c r="R12" s="11">
        <v>42917</v>
      </c>
      <c r="S12" s="9">
        <v>2021</v>
      </c>
      <c r="T12" s="8" t="s">
        <v>7550</v>
      </c>
      <c r="U12" s="9">
        <v>461</v>
      </c>
      <c r="V12" s="12">
        <v>92.2</v>
      </c>
      <c r="W12" s="9">
        <v>2015</v>
      </c>
      <c r="X12" s="9" t="s">
        <v>79</v>
      </c>
      <c r="Y12" s="8" t="s">
        <v>7551</v>
      </c>
      <c r="Z12" s="9">
        <v>514</v>
      </c>
      <c r="AA12" s="12">
        <v>79.08</v>
      </c>
      <c r="AB12" s="9">
        <v>2017</v>
      </c>
      <c r="AC12" s="9" t="s">
        <v>79</v>
      </c>
      <c r="AD12" s="8" t="s">
        <v>81</v>
      </c>
      <c r="AE12" s="8" t="s">
        <v>81</v>
      </c>
      <c r="AF12" s="9" t="s">
        <v>81</v>
      </c>
      <c r="AG12" s="9" t="s">
        <v>81</v>
      </c>
      <c r="AH12" s="9" t="s">
        <v>81</v>
      </c>
      <c r="AI12" s="9" t="s">
        <v>81</v>
      </c>
      <c r="AJ12" s="9" t="s">
        <v>81</v>
      </c>
      <c r="AK12" s="9" t="s">
        <v>81</v>
      </c>
      <c r="AL12" s="9" t="s">
        <v>81</v>
      </c>
      <c r="AM12" s="9">
        <v>0</v>
      </c>
      <c r="AN12" s="13">
        <v>8.6999999999999993</v>
      </c>
      <c r="AO12" s="13">
        <v>8.2200000000000006</v>
      </c>
      <c r="AP12" s="13">
        <v>9.5</v>
      </c>
      <c r="AQ12" s="13">
        <v>8.66</v>
      </c>
      <c r="AR12" s="13">
        <v>7.67</v>
      </c>
      <c r="AS12" s="9">
        <v>51.56</v>
      </c>
      <c r="AT12" s="9">
        <v>8.67</v>
      </c>
      <c r="AU12" s="8" t="s">
        <v>82</v>
      </c>
      <c r="AV12" s="9">
        <v>0</v>
      </c>
      <c r="AW12" s="9">
        <v>0</v>
      </c>
      <c r="AX12" s="9" t="s">
        <v>83</v>
      </c>
      <c r="AY12" s="9" t="s">
        <v>83</v>
      </c>
      <c r="AZ12" s="9" t="s">
        <v>83</v>
      </c>
      <c r="BA12" s="9" t="s">
        <v>83</v>
      </c>
      <c r="BB12" s="8" t="s">
        <v>83</v>
      </c>
      <c r="BC12" s="8" t="s">
        <v>84</v>
      </c>
      <c r="BD12" s="8" t="s">
        <v>81</v>
      </c>
      <c r="BE12" s="8" t="s">
        <v>7552</v>
      </c>
      <c r="BF12" s="8" t="s">
        <v>7553</v>
      </c>
      <c r="BG12" s="8" t="s">
        <v>7554</v>
      </c>
      <c r="BH12" s="8" t="s">
        <v>118</v>
      </c>
      <c r="BI12" s="8" t="s">
        <v>89</v>
      </c>
      <c r="BJ12" s="8" t="s">
        <v>7555</v>
      </c>
      <c r="BK12" s="8" t="s">
        <v>7556</v>
      </c>
      <c r="BL12" s="8" t="s">
        <v>7557</v>
      </c>
      <c r="BM12" s="8" t="s">
        <v>7558</v>
      </c>
      <c r="BN12" s="8" t="s">
        <v>7559</v>
      </c>
      <c r="BO12" s="14" t="s">
        <v>7560</v>
      </c>
      <c r="BP12" s="14" t="s">
        <v>7561</v>
      </c>
      <c r="BQ12" s="14" t="s">
        <v>7562</v>
      </c>
      <c r="BR12" s="14" t="s">
        <v>7563</v>
      </c>
      <c r="BS12" s="8" t="s">
        <v>81</v>
      </c>
      <c r="BT12" s="13">
        <v>8.8000000000000007</v>
      </c>
      <c r="BU12" s="3"/>
    </row>
    <row r="13" spans="1:73" ht="15.75" thickBot="1">
      <c r="A13" s="7">
        <v>11</v>
      </c>
      <c r="B13" s="7"/>
      <c r="C13" s="9" t="s">
        <v>1457</v>
      </c>
      <c r="D13" s="8" t="s">
        <v>1458</v>
      </c>
      <c r="E13" s="8" t="s">
        <v>11712</v>
      </c>
      <c r="F13" s="9" t="s">
        <v>1459</v>
      </c>
      <c r="G13" s="9">
        <v>21</v>
      </c>
      <c r="H13" s="8" t="s">
        <v>1460</v>
      </c>
      <c r="I13" s="8" t="s">
        <v>73</v>
      </c>
      <c r="J13" s="8" t="s">
        <v>1461</v>
      </c>
      <c r="K13" s="8" t="s">
        <v>1456</v>
      </c>
      <c r="L13" s="9">
        <v>9969417528</v>
      </c>
      <c r="M13" s="9">
        <v>7208670829</v>
      </c>
      <c r="N13" s="9" t="s">
        <v>1462</v>
      </c>
      <c r="O13" s="9">
        <v>585988407024</v>
      </c>
      <c r="P13" s="9" t="s">
        <v>134</v>
      </c>
      <c r="Q13" s="9" t="s">
        <v>756</v>
      </c>
      <c r="R13" s="11">
        <v>42917</v>
      </c>
      <c r="S13" s="9">
        <v>2021</v>
      </c>
      <c r="T13" s="8" t="s">
        <v>1463</v>
      </c>
      <c r="U13" s="9">
        <v>483</v>
      </c>
      <c r="V13" s="12">
        <v>96.6</v>
      </c>
      <c r="W13" s="9">
        <v>2015</v>
      </c>
      <c r="X13" s="9" t="s">
        <v>79</v>
      </c>
      <c r="Y13" s="8" t="s">
        <v>1464</v>
      </c>
      <c r="Z13" s="9">
        <v>557</v>
      </c>
      <c r="AA13" s="12">
        <v>85.69</v>
      </c>
      <c r="AB13" s="9">
        <v>2017</v>
      </c>
      <c r="AC13" s="9" t="s">
        <v>79</v>
      </c>
      <c r="AD13" s="8" t="s">
        <v>81</v>
      </c>
      <c r="AE13" s="8" t="s">
        <v>81</v>
      </c>
      <c r="AF13" s="9" t="s">
        <v>81</v>
      </c>
      <c r="AG13" s="9" t="s">
        <v>81</v>
      </c>
      <c r="AH13" s="9" t="s">
        <v>81</v>
      </c>
      <c r="AI13" s="9" t="s">
        <v>81</v>
      </c>
      <c r="AJ13" s="9" t="s">
        <v>81</v>
      </c>
      <c r="AK13" s="9" t="s">
        <v>81</v>
      </c>
      <c r="AL13" s="9" t="s">
        <v>81</v>
      </c>
      <c r="AM13" s="9">
        <v>0</v>
      </c>
      <c r="AN13" s="13">
        <v>8.48</v>
      </c>
      <c r="AO13" s="13">
        <v>8.1199999999999992</v>
      </c>
      <c r="AP13" s="13">
        <v>8.23</v>
      </c>
      <c r="AQ13" s="13">
        <v>8.76</v>
      </c>
      <c r="AR13" s="13">
        <v>8.42</v>
      </c>
      <c r="AS13" s="9">
        <v>51.93</v>
      </c>
      <c r="AT13" s="9">
        <v>8.66</v>
      </c>
      <c r="AU13" s="8" t="s">
        <v>138</v>
      </c>
      <c r="AV13" s="9">
        <v>0</v>
      </c>
      <c r="AW13" s="9">
        <v>0</v>
      </c>
      <c r="AX13" s="9" t="s">
        <v>83</v>
      </c>
      <c r="AY13" s="9" t="s">
        <v>83</v>
      </c>
      <c r="AZ13" s="9" t="s">
        <v>83</v>
      </c>
      <c r="BA13" s="9" t="s">
        <v>83</v>
      </c>
      <c r="BB13" s="8" t="s">
        <v>83</v>
      </c>
      <c r="BC13" s="8" t="s">
        <v>84</v>
      </c>
      <c r="BD13" s="8" t="s">
        <v>81</v>
      </c>
      <c r="BE13" s="8" t="s">
        <v>1465</v>
      </c>
      <c r="BF13" s="8" t="s">
        <v>1466</v>
      </c>
      <c r="BG13" s="8" t="s">
        <v>1467</v>
      </c>
      <c r="BH13" s="8" t="s">
        <v>88</v>
      </c>
      <c r="BI13" s="8" t="s">
        <v>89</v>
      </c>
      <c r="BJ13" s="8" t="s">
        <v>1468</v>
      </c>
      <c r="BK13" s="8" t="s">
        <v>1469</v>
      </c>
      <c r="BL13" s="8" t="s">
        <v>81</v>
      </c>
      <c r="BM13" s="8" t="s">
        <v>538</v>
      </c>
      <c r="BN13" s="8" t="s">
        <v>81</v>
      </c>
      <c r="BO13" s="14" t="s">
        <v>1470</v>
      </c>
      <c r="BP13" s="14" t="s">
        <v>1471</v>
      </c>
      <c r="BQ13" s="14" t="s">
        <v>1472</v>
      </c>
      <c r="BR13" s="14" t="s">
        <v>1473</v>
      </c>
      <c r="BS13" s="8" t="s">
        <v>81</v>
      </c>
      <c r="BT13" s="13">
        <v>9.92</v>
      </c>
      <c r="BU13" s="3"/>
    </row>
    <row r="14" spans="1:73" ht="15.75" thickBot="1">
      <c r="A14" s="7">
        <v>12</v>
      </c>
      <c r="B14" s="7"/>
      <c r="C14" s="9" t="s">
        <v>10705</v>
      </c>
      <c r="D14" s="8" t="s">
        <v>10706</v>
      </c>
      <c r="E14" s="8" t="s">
        <v>11712</v>
      </c>
      <c r="F14" s="9" t="s">
        <v>10707</v>
      </c>
      <c r="G14" s="9">
        <v>20</v>
      </c>
      <c r="H14" s="8" t="s">
        <v>10708</v>
      </c>
      <c r="I14" s="8" t="s">
        <v>73</v>
      </c>
      <c r="J14" s="8" t="s">
        <v>10709</v>
      </c>
      <c r="K14" s="8" t="s">
        <v>10704</v>
      </c>
      <c r="L14" s="9">
        <v>7972066238</v>
      </c>
      <c r="M14" s="9">
        <v>9969340128</v>
      </c>
      <c r="N14" s="9" t="s">
        <v>10710</v>
      </c>
      <c r="O14" s="9">
        <v>571329391718</v>
      </c>
      <c r="P14" s="9" t="s">
        <v>134</v>
      </c>
      <c r="Q14" s="9" t="s">
        <v>756</v>
      </c>
      <c r="R14" s="11">
        <v>42917</v>
      </c>
      <c r="S14" s="9">
        <v>2021</v>
      </c>
      <c r="T14" s="8" t="s">
        <v>10711</v>
      </c>
      <c r="U14" s="9">
        <v>458</v>
      </c>
      <c r="V14" s="12">
        <v>91.6</v>
      </c>
      <c r="W14" s="9">
        <v>2015</v>
      </c>
      <c r="X14" s="9" t="s">
        <v>79</v>
      </c>
      <c r="Y14" s="8" t="s">
        <v>10712</v>
      </c>
      <c r="Z14" s="9">
        <v>524</v>
      </c>
      <c r="AA14" s="12">
        <v>80.62</v>
      </c>
      <c r="AB14" s="9">
        <v>2017</v>
      </c>
      <c r="AC14" s="9" t="s">
        <v>79</v>
      </c>
      <c r="AD14" s="8" t="s">
        <v>81</v>
      </c>
      <c r="AE14" s="8" t="s">
        <v>81</v>
      </c>
      <c r="AF14" s="9" t="s">
        <v>81</v>
      </c>
      <c r="AG14" s="9" t="s">
        <v>81</v>
      </c>
      <c r="AH14" s="9" t="s">
        <v>81</v>
      </c>
      <c r="AI14" s="9" t="s">
        <v>81</v>
      </c>
      <c r="AJ14" s="9" t="s">
        <v>81</v>
      </c>
      <c r="AK14" s="9" t="s">
        <v>81</v>
      </c>
      <c r="AL14" s="9" t="s">
        <v>81</v>
      </c>
      <c r="AM14" s="9">
        <v>0</v>
      </c>
      <c r="AN14" s="13">
        <v>8.59</v>
      </c>
      <c r="AO14" s="13">
        <v>7.81</v>
      </c>
      <c r="AP14" s="13">
        <v>8.69</v>
      </c>
      <c r="AQ14" s="13">
        <v>8.52</v>
      </c>
      <c r="AR14" s="13">
        <v>8.14</v>
      </c>
      <c r="AS14" s="9">
        <v>51.27</v>
      </c>
      <c r="AT14" s="9">
        <v>8.5449999999999999</v>
      </c>
      <c r="AU14" s="8" t="s">
        <v>82</v>
      </c>
      <c r="AV14" s="9">
        <v>0</v>
      </c>
      <c r="AW14" s="9">
        <v>0</v>
      </c>
      <c r="AX14" s="9" t="s">
        <v>83</v>
      </c>
      <c r="AY14" s="9" t="s">
        <v>83</v>
      </c>
      <c r="AZ14" s="9" t="s">
        <v>83</v>
      </c>
      <c r="BA14" s="9" t="s">
        <v>83</v>
      </c>
      <c r="BB14" s="8" t="s">
        <v>83</v>
      </c>
      <c r="BC14" s="8" t="s">
        <v>84</v>
      </c>
      <c r="BD14" s="8" t="s">
        <v>81</v>
      </c>
      <c r="BE14" s="8" t="s">
        <v>10713</v>
      </c>
      <c r="BF14" s="8" t="s">
        <v>86</v>
      </c>
      <c r="BG14" s="8" t="s">
        <v>10714</v>
      </c>
      <c r="BH14" s="8" t="s">
        <v>86</v>
      </c>
      <c r="BI14" s="8" t="s">
        <v>89</v>
      </c>
      <c r="BJ14" s="8" t="s">
        <v>10715</v>
      </c>
      <c r="BK14" s="8" t="s">
        <v>10716</v>
      </c>
      <c r="BL14" s="8" t="s">
        <v>10717</v>
      </c>
      <c r="BM14" s="8" t="s">
        <v>2264</v>
      </c>
      <c r="BN14" s="8" t="s">
        <v>3074</v>
      </c>
      <c r="BO14" s="14" t="s">
        <v>10718</v>
      </c>
      <c r="BP14" s="14" t="s">
        <v>10719</v>
      </c>
      <c r="BQ14" s="14" t="s">
        <v>10720</v>
      </c>
      <c r="BR14" s="14" t="s">
        <v>10721</v>
      </c>
      <c r="BS14" s="8" t="s">
        <v>81</v>
      </c>
      <c r="BT14" s="13">
        <v>9.52</v>
      </c>
      <c r="BU14" s="3"/>
    </row>
    <row r="15" spans="1:73" ht="15.75" thickBot="1">
      <c r="A15" s="7">
        <v>13</v>
      </c>
      <c r="B15" s="7"/>
      <c r="C15" s="9" t="s">
        <v>4371</v>
      </c>
      <c r="D15" s="8" t="s">
        <v>4372</v>
      </c>
      <c r="E15" s="8" t="s">
        <v>11712</v>
      </c>
      <c r="F15" s="9" t="s">
        <v>4373</v>
      </c>
      <c r="G15" s="9">
        <v>20</v>
      </c>
      <c r="H15" s="8" t="s">
        <v>4374</v>
      </c>
      <c r="I15" s="8" t="s">
        <v>4375</v>
      </c>
      <c r="J15" s="8" t="s">
        <v>4376</v>
      </c>
      <c r="K15" s="8" t="s">
        <v>4370</v>
      </c>
      <c r="L15" s="9">
        <v>24097873</v>
      </c>
      <c r="M15" s="9">
        <v>7710896709</v>
      </c>
      <c r="N15" s="9" t="s">
        <v>4377</v>
      </c>
      <c r="O15" s="9" t="s">
        <v>4378</v>
      </c>
      <c r="P15" s="9" t="s">
        <v>4379</v>
      </c>
      <c r="Q15" s="9" t="s">
        <v>756</v>
      </c>
      <c r="R15" s="11">
        <v>42917</v>
      </c>
      <c r="S15" s="9">
        <v>2021</v>
      </c>
      <c r="T15" s="8" t="s">
        <v>4380</v>
      </c>
      <c r="U15" s="9">
        <v>467</v>
      </c>
      <c r="V15" s="12">
        <v>93.4</v>
      </c>
      <c r="W15" s="9">
        <v>2015</v>
      </c>
      <c r="X15" s="9" t="s">
        <v>79</v>
      </c>
      <c r="Y15" s="8" t="s">
        <v>4381</v>
      </c>
      <c r="Z15" s="9">
        <v>510</v>
      </c>
      <c r="AA15" s="12">
        <v>78.459999999999994</v>
      </c>
      <c r="AB15" s="9">
        <v>2017</v>
      </c>
      <c r="AC15" s="9" t="s">
        <v>79</v>
      </c>
      <c r="AD15" s="8" t="s">
        <v>81</v>
      </c>
      <c r="AE15" s="8" t="s">
        <v>81</v>
      </c>
      <c r="AF15" s="9" t="s">
        <v>81</v>
      </c>
      <c r="AG15" s="9" t="s">
        <v>81</v>
      </c>
      <c r="AH15" s="9" t="s">
        <v>81</v>
      </c>
      <c r="AI15" s="9" t="s">
        <v>81</v>
      </c>
      <c r="AJ15" s="9" t="s">
        <v>81</v>
      </c>
      <c r="AK15" s="9" t="s">
        <v>81</v>
      </c>
      <c r="AL15" s="9" t="s">
        <v>81</v>
      </c>
      <c r="AM15" s="9">
        <v>0</v>
      </c>
      <c r="AN15" s="13">
        <v>8.15</v>
      </c>
      <c r="AO15" s="13">
        <v>7.89</v>
      </c>
      <c r="AP15" s="13">
        <v>9</v>
      </c>
      <c r="AQ15" s="13">
        <v>8.36</v>
      </c>
      <c r="AR15" s="13">
        <v>7.96</v>
      </c>
      <c r="AS15" s="9">
        <v>50.96</v>
      </c>
      <c r="AT15" s="9">
        <v>8.49</v>
      </c>
      <c r="AU15" s="8" t="s">
        <v>82</v>
      </c>
      <c r="AV15" s="9">
        <v>0</v>
      </c>
      <c r="AW15" s="9">
        <v>0</v>
      </c>
      <c r="AX15" s="9" t="s">
        <v>83</v>
      </c>
      <c r="AY15" s="9" t="s">
        <v>83</v>
      </c>
      <c r="AZ15" s="9" t="s">
        <v>83</v>
      </c>
      <c r="BA15" s="9" t="s">
        <v>83</v>
      </c>
      <c r="BB15" s="8" t="s">
        <v>83</v>
      </c>
      <c r="BC15" s="8" t="s">
        <v>84</v>
      </c>
      <c r="BD15" s="8" t="s">
        <v>81</v>
      </c>
      <c r="BE15" s="8" t="s">
        <v>4382</v>
      </c>
      <c r="BF15" s="8" t="s">
        <v>187</v>
      </c>
      <c r="BG15" s="8" t="s">
        <v>4383</v>
      </c>
      <c r="BH15" s="8" t="s">
        <v>88</v>
      </c>
      <c r="BI15" s="8" t="s">
        <v>89</v>
      </c>
      <c r="BJ15" s="8" t="s">
        <v>4384</v>
      </c>
      <c r="BK15" s="8" t="s">
        <v>4385</v>
      </c>
      <c r="BL15" s="8" t="s">
        <v>4386</v>
      </c>
      <c r="BM15" s="8" t="s">
        <v>4387</v>
      </c>
      <c r="BN15" s="8" t="s">
        <v>4388</v>
      </c>
      <c r="BO15" s="14" t="s">
        <v>4389</v>
      </c>
      <c r="BP15" s="14" t="s">
        <v>4390</v>
      </c>
      <c r="BQ15" s="14" t="s">
        <v>4391</v>
      </c>
      <c r="BR15" s="14" t="s">
        <v>4392</v>
      </c>
      <c r="BS15" s="8" t="s">
        <v>81</v>
      </c>
      <c r="BT15" s="13">
        <v>9.6</v>
      </c>
      <c r="BU15" s="3"/>
    </row>
    <row r="16" spans="1:73" ht="15.75" thickBot="1">
      <c r="A16" s="7">
        <v>14</v>
      </c>
      <c r="B16" s="7"/>
      <c r="C16" s="9" t="s">
        <v>5791</v>
      </c>
      <c r="D16" s="8" t="s">
        <v>5792</v>
      </c>
      <c r="E16" s="8" t="s">
        <v>11712</v>
      </c>
      <c r="F16" s="10">
        <v>36382</v>
      </c>
      <c r="G16" s="9">
        <v>20</v>
      </c>
      <c r="H16" s="8" t="s">
        <v>5793</v>
      </c>
      <c r="I16" s="8" t="s">
        <v>73</v>
      </c>
      <c r="J16" s="8" t="s">
        <v>5794</v>
      </c>
      <c r="K16" s="8" t="s">
        <v>5790</v>
      </c>
      <c r="L16" s="9">
        <v>9699369501</v>
      </c>
      <c r="M16" s="9">
        <v>8237855901</v>
      </c>
      <c r="N16" s="9" t="s">
        <v>5795</v>
      </c>
      <c r="O16" s="9">
        <v>619496058042</v>
      </c>
      <c r="P16" s="9" t="s">
        <v>5796</v>
      </c>
      <c r="Q16" s="9" t="s">
        <v>756</v>
      </c>
      <c r="R16" s="11">
        <v>42917</v>
      </c>
      <c r="S16" s="9">
        <v>2021</v>
      </c>
      <c r="T16" s="8" t="s">
        <v>5797</v>
      </c>
      <c r="U16" s="9">
        <v>472</v>
      </c>
      <c r="V16" s="12">
        <v>94.4</v>
      </c>
      <c r="W16" s="9">
        <v>2015</v>
      </c>
      <c r="X16" s="9" t="s">
        <v>79</v>
      </c>
      <c r="Y16" s="8" t="s">
        <v>5798</v>
      </c>
      <c r="Z16" s="9">
        <v>518</v>
      </c>
      <c r="AA16" s="12">
        <v>76.69</v>
      </c>
      <c r="AB16" s="9">
        <v>2017</v>
      </c>
      <c r="AC16" s="9" t="s">
        <v>79</v>
      </c>
      <c r="AD16" s="8" t="s">
        <v>81</v>
      </c>
      <c r="AE16" s="8" t="s">
        <v>81</v>
      </c>
      <c r="AF16" s="9" t="s">
        <v>81</v>
      </c>
      <c r="AG16" s="9" t="s">
        <v>81</v>
      </c>
      <c r="AH16" s="9" t="s">
        <v>81</v>
      </c>
      <c r="AI16" s="9" t="s">
        <v>81</v>
      </c>
      <c r="AJ16" s="9" t="s">
        <v>81</v>
      </c>
      <c r="AK16" s="9" t="s">
        <v>81</v>
      </c>
      <c r="AL16" s="9" t="s">
        <v>81</v>
      </c>
      <c r="AM16" s="9">
        <v>0</v>
      </c>
      <c r="AN16" s="13">
        <v>8.19</v>
      </c>
      <c r="AO16" s="13">
        <v>9</v>
      </c>
      <c r="AP16" s="13">
        <v>7.73</v>
      </c>
      <c r="AQ16" s="13">
        <v>8.08</v>
      </c>
      <c r="AR16" s="13">
        <v>8.2962959999999999</v>
      </c>
      <c r="AS16" s="9">
        <v>50.726199999999999</v>
      </c>
      <c r="AT16" s="9">
        <v>8.4542999999999999</v>
      </c>
      <c r="AU16" s="8" t="s">
        <v>82</v>
      </c>
      <c r="AV16" s="9">
        <v>0</v>
      </c>
      <c r="AW16" s="9">
        <v>0</v>
      </c>
      <c r="AX16" s="9" t="s">
        <v>255</v>
      </c>
      <c r="AY16" s="9" t="s">
        <v>83</v>
      </c>
      <c r="AZ16" s="9" t="s">
        <v>83</v>
      </c>
      <c r="BA16" s="9" t="s">
        <v>83</v>
      </c>
      <c r="BB16" s="8" t="s">
        <v>83</v>
      </c>
      <c r="BC16" s="8" t="s">
        <v>84</v>
      </c>
      <c r="BD16" s="8" t="s">
        <v>81</v>
      </c>
      <c r="BE16" s="8" t="s">
        <v>5799</v>
      </c>
      <c r="BF16" s="8" t="s">
        <v>1793</v>
      </c>
      <c r="BG16" s="8" t="s">
        <v>5800</v>
      </c>
      <c r="BH16" s="8" t="s">
        <v>88</v>
      </c>
      <c r="BI16" s="8" t="s">
        <v>89</v>
      </c>
      <c r="BJ16" s="8" t="s">
        <v>5801</v>
      </c>
      <c r="BK16" s="8" t="s">
        <v>5802</v>
      </c>
      <c r="BL16" s="8" t="s">
        <v>1068</v>
      </c>
      <c r="BM16" s="8" t="s">
        <v>5803</v>
      </c>
      <c r="BN16" s="8" t="s">
        <v>5804</v>
      </c>
      <c r="BO16" s="14" t="s">
        <v>5805</v>
      </c>
      <c r="BP16" s="14" t="s">
        <v>5806</v>
      </c>
      <c r="BQ16" s="14" t="s">
        <v>5807</v>
      </c>
      <c r="BR16" s="14" t="s">
        <v>5808</v>
      </c>
      <c r="BS16" s="8" t="s">
        <v>81</v>
      </c>
      <c r="BT16" s="13">
        <v>9.44</v>
      </c>
      <c r="BU16" s="3"/>
    </row>
    <row r="17" spans="1:73" ht="15.75" thickBot="1">
      <c r="A17" s="7">
        <v>15</v>
      </c>
      <c r="B17" s="7"/>
      <c r="C17" s="9" t="s">
        <v>10130</v>
      </c>
      <c r="D17" s="8" t="s">
        <v>10131</v>
      </c>
      <c r="E17" s="8" t="s">
        <v>11712</v>
      </c>
      <c r="F17" s="10">
        <v>36747</v>
      </c>
      <c r="G17" s="9">
        <v>19</v>
      </c>
      <c r="H17" s="8" t="s">
        <v>10132</v>
      </c>
      <c r="I17" s="8" t="s">
        <v>73</v>
      </c>
      <c r="J17" s="8" t="s">
        <v>10133</v>
      </c>
      <c r="K17" s="8" t="s">
        <v>10129</v>
      </c>
      <c r="L17" s="9">
        <v>9969818893</v>
      </c>
      <c r="M17" s="9">
        <v>7400238978</v>
      </c>
      <c r="N17" s="9" t="s">
        <v>10134</v>
      </c>
      <c r="O17" s="9">
        <v>454271547394</v>
      </c>
      <c r="P17" s="9" t="s">
        <v>10135</v>
      </c>
      <c r="Q17" s="9" t="s">
        <v>756</v>
      </c>
      <c r="R17" s="11">
        <v>42917</v>
      </c>
      <c r="S17" s="9">
        <v>2021</v>
      </c>
      <c r="T17" s="8" t="s">
        <v>10136</v>
      </c>
      <c r="U17" s="9">
        <v>429</v>
      </c>
      <c r="V17" s="12">
        <v>85.8</v>
      </c>
      <c r="W17" s="9">
        <v>2015</v>
      </c>
      <c r="X17" s="9" t="s">
        <v>276</v>
      </c>
      <c r="Y17" s="8" t="s">
        <v>10137</v>
      </c>
      <c r="Z17" s="9">
        <v>495</v>
      </c>
      <c r="AA17" s="12">
        <v>76.150000000000006</v>
      </c>
      <c r="AB17" s="9">
        <v>2017</v>
      </c>
      <c r="AC17" s="9" t="s">
        <v>79</v>
      </c>
      <c r="AD17" s="8" t="s">
        <v>81</v>
      </c>
      <c r="AE17" s="8" t="s">
        <v>81</v>
      </c>
      <c r="AF17" s="9" t="s">
        <v>81</v>
      </c>
      <c r="AG17" s="9" t="s">
        <v>81</v>
      </c>
      <c r="AH17" s="9" t="s">
        <v>81</v>
      </c>
      <c r="AI17" s="9" t="s">
        <v>81</v>
      </c>
      <c r="AJ17" s="9" t="s">
        <v>81</v>
      </c>
      <c r="AK17" s="9" t="s">
        <v>81</v>
      </c>
      <c r="AL17" s="9" t="s">
        <v>81</v>
      </c>
      <c r="AM17" s="9">
        <v>0</v>
      </c>
      <c r="AN17" s="13">
        <v>8.07</v>
      </c>
      <c r="AO17" s="13">
        <v>8</v>
      </c>
      <c r="AP17" s="13">
        <v>9.23</v>
      </c>
      <c r="AQ17" s="13">
        <v>8.36</v>
      </c>
      <c r="AR17" s="13">
        <v>8.407</v>
      </c>
      <c r="AS17" s="9">
        <v>42.067</v>
      </c>
      <c r="AT17" s="9">
        <v>8.4133999999999993</v>
      </c>
      <c r="AU17" s="8" t="s">
        <v>138</v>
      </c>
      <c r="AV17" s="9">
        <v>0</v>
      </c>
      <c r="AW17" s="9">
        <v>0</v>
      </c>
      <c r="AX17" s="9" t="s">
        <v>83</v>
      </c>
      <c r="AY17" s="9" t="s">
        <v>83</v>
      </c>
      <c r="AZ17" s="9" t="s">
        <v>83</v>
      </c>
      <c r="BA17" s="9" t="s">
        <v>83</v>
      </c>
      <c r="BB17" s="8" t="s">
        <v>83</v>
      </c>
      <c r="BC17" s="8" t="s">
        <v>84</v>
      </c>
      <c r="BD17" s="8" t="s">
        <v>81</v>
      </c>
      <c r="BE17" s="8" t="s">
        <v>10138</v>
      </c>
      <c r="BF17" s="8" t="s">
        <v>10139</v>
      </c>
      <c r="BG17" s="8" t="s">
        <v>10140</v>
      </c>
      <c r="BH17" s="8" t="s">
        <v>118</v>
      </c>
      <c r="BI17" s="8" t="s">
        <v>89</v>
      </c>
      <c r="BJ17" s="8" t="s">
        <v>10141</v>
      </c>
      <c r="BK17" s="8" t="s">
        <v>10142</v>
      </c>
      <c r="BL17" s="8" t="s">
        <v>10143</v>
      </c>
      <c r="BM17" s="8" t="s">
        <v>10144</v>
      </c>
      <c r="BN17" s="8" t="s">
        <v>8598</v>
      </c>
      <c r="BO17" s="14" t="s">
        <v>10145</v>
      </c>
      <c r="BP17" s="14" t="s">
        <v>10146</v>
      </c>
      <c r="BQ17" s="14" t="s">
        <v>10147</v>
      </c>
      <c r="BR17" s="14" t="s">
        <v>10148</v>
      </c>
      <c r="BS17" s="8" t="s">
        <v>81</v>
      </c>
      <c r="BT17" s="8"/>
      <c r="BU17" s="3"/>
    </row>
    <row r="18" spans="1:73" ht="15.75" thickBot="1">
      <c r="A18" s="7">
        <v>16</v>
      </c>
      <c r="B18" s="7"/>
      <c r="C18" s="9" t="s">
        <v>4414</v>
      </c>
      <c r="D18" s="8" t="s">
        <v>4415</v>
      </c>
      <c r="E18" s="8" t="s">
        <v>11712</v>
      </c>
      <c r="F18" s="9" t="s">
        <v>4416</v>
      </c>
      <c r="G18" s="9">
        <v>20</v>
      </c>
      <c r="H18" s="8" t="s">
        <v>4417</v>
      </c>
      <c r="I18" s="8" t="s">
        <v>73</v>
      </c>
      <c r="J18" s="8" t="s">
        <v>4418</v>
      </c>
      <c r="K18" s="8" t="s">
        <v>4413</v>
      </c>
      <c r="L18" s="9">
        <v>8380006004</v>
      </c>
      <c r="M18" s="9">
        <v>8070742706</v>
      </c>
      <c r="N18" s="9" t="s">
        <v>4419</v>
      </c>
      <c r="O18" s="9">
        <v>425443148956</v>
      </c>
      <c r="P18" s="9" t="s">
        <v>4420</v>
      </c>
      <c r="Q18" s="9" t="s">
        <v>756</v>
      </c>
      <c r="R18" s="11">
        <v>42917</v>
      </c>
      <c r="S18" s="9">
        <v>2021</v>
      </c>
      <c r="T18" s="8" t="s">
        <v>4421</v>
      </c>
      <c r="U18" s="9">
        <v>478</v>
      </c>
      <c r="V18" s="12">
        <v>95.6</v>
      </c>
      <c r="W18" s="9">
        <v>2015</v>
      </c>
      <c r="X18" s="9" t="s">
        <v>79</v>
      </c>
      <c r="Y18" s="8" t="s">
        <v>4422</v>
      </c>
      <c r="Z18" s="9">
        <v>546</v>
      </c>
      <c r="AA18" s="12">
        <v>84</v>
      </c>
      <c r="AB18" s="9">
        <v>2017</v>
      </c>
      <c r="AC18" s="9" t="s">
        <v>79</v>
      </c>
      <c r="AD18" s="8" t="s">
        <v>81</v>
      </c>
      <c r="AE18" s="8" t="s">
        <v>81</v>
      </c>
      <c r="AF18" s="9" t="s">
        <v>81</v>
      </c>
      <c r="AG18" s="9" t="s">
        <v>81</v>
      </c>
      <c r="AH18" s="9" t="s">
        <v>81</v>
      </c>
      <c r="AI18" s="9" t="s">
        <v>81</v>
      </c>
      <c r="AJ18" s="9" t="s">
        <v>81</v>
      </c>
      <c r="AK18" s="9" t="s">
        <v>81</v>
      </c>
      <c r="AL18" s="9" t="s">
        <v>81</v>
      </c>
      <c r="AM18" s="9">
        <v>0</v>
      </c>
      <c r="AN18" s="13">
        <v>8.56</v>
      </c>
      <c r="AO18" s="13">
        <v>8.59</v>
      </c>
      <c r="AP18" s="13">
        <v>7.88</v>
      </c>
      <c r="AQ18" s="13">
        <v>7.48</v>
      </c>
      <c r="AR18" s="13">
        <v>8</v>
      </c>
      <c r="AS18" s="9">
        <v>50.51</v>
      </c>
      <c r="AT18" s="9">
        <v>8.41</v>
      </c>
      <c r="AU18" s="8" t="s">
        <v>82</v>
      </c>
      <c r="AV18" s="9">
        <v>0</v>
      </c>
      <c r="AW18" s="9">
        <v>0</v>
      </c>
      <c r="AX18" s="9" t="s">
        <v>83</v>
      </c>
      <c r="AY18" s="9" t="s">
        <v>83</v>
      </c>
      <c r="AZ18" s="9" t="s">
        <v>83</v>
      </c>
      <c r="BA18" s="9" t="s">
        <v>83</v>
      </c>
      <c r="BB18" s="8" t="s">
        <v>83</v>
      </c>
      <c r="BC18" s="8" t="s">
        <v>84</v>
      </c>
      <c r="BD18" s="8" t="s">
        <v>81</v>
      </c>
      <c r="BE18" s="8" t="s">
        <v>4423</v>
      </c>
      <c r="BF18" s="8" t="s">
        <v>1327</v>
      </c>
      <c r="BG18" s="8" t="s">
        <v>4424</v>
      </c>
      <c r="BH18" s="8" t="s">
        <v>379</v>
      </c>
      <c r="BI18" s="8" t="s">
        <v>89</v>
      </c>
      <c r="BJ18" s="8" t="s">
        <v>4425</v>
      </c>
      <c r="BK18" s="8" t="s">
        <v>4426</v>
      </c>
      <c r="BL18" s="8" t="s">
        <v>4427</v>
      </c>
      <c r="BM18" s="8" t="s">
        <v>4428</v>
      </c>
      <c r="BN18" s="8" t="s">
        <v>4429</v>
      </c>
      <c r="BO18" s="14" t="s">
        <v>4430</v>
      </c>
      <c r="BP18" s="14" t="s">
        <v>4431</v>
      </c>
      <c r="BQ18" s="14" t="s">
        <v>4432</v>
      </c>
      <c r="BR18" s="14" t="s">
        <v>4433</v>
      </c>
      <c r="BS18" s="8" t="s">
        <v>81</v>
      </c>
      <c r="BT18" s="13">
        <v>10</v>
      </c>
      <c r="BU18" s="3"/>
    </row>
    <row r="19" spans="1:73" ht="15.75" thickBot="1">
      <c r="A19" s="7">
        <v>17</v>
      </c>
      <c r="B19" s="7"/>
      <c r="C19" s="9" t="s">
        <v>5773</v>
      </c>
      <c r="D19" s="8" t="s">
        <v>5774</v>
      </c>
      <c r="E19" s="8" t="s">
        <v>11712</v>
      </c>
      <c r="F19" s="9" t="s">
        <v>3406</v>
      </c>
      <c r="G19" s="9">
        <v>20</v>
      </c>
      <c r="H19" s="8" t="s">
        <v>5775</v>
      </c>
      <c r="I19" s="8" t="s">
        <v>73</v>
      </c>
      <c r="J19" s="8" t="s">
        <v>5776</v>
      </c>
      <c r="K19" s="8" t="s">
        <v>5772</v>
      </c>
      <c r="L19" s="9">
        <v>9029062963</v>
      </c>
      <c r="M19" s="9">
        <v>9594892516</v>
      </c>
      <c r="N19" s="9" t="s">
        <v>5777</v>
      </c>
      <c r="O19" s="9" t="s">
        <v>5778</v>
      </c>
      <c r="P19" s="9" t="s">
        <v>134</v>
      </c>
      <c r="Q19" s="9" t="s">
        <v>756</v>
      </c>
      <c r="R19" s="11">
        <v>42917</v>
      </c>
      <c r="S19" s="9">
        <v>2021</v>
      </c>
      <c r="T19" s="8" t="s">
        <v>5667</v>
      </c>
      <c r="U19" s="9">
        <v>465</v>
      </c>
      <c r="V19" s="12">
        <v>465</v>
      </c>
      <c r="W19" s="9">
        <v>2015</v>
      </c>
      <c r="X19" s="9" t="s">
        <v>79</v>
      </c>
      <c r="Y19" s="8" t="s">
        <v>5779</v>
      </c>
      <c r="Z19" s="9">
        <v>478</v>
      </c>
      <c r="AA19" s="12">
        <v>478</v>
      </c>
      <c r="AB19" s="9">
        <v>2017</v>
      </c>
      <c r="AC19" s="9" t="s">
        <v>79</v>
      </c>
      <c r="AD19" s="8" t="s">
        <v>81</v>
      </c>
      <c r="AE19" s="8" t="s">
        <v>81</v>
      </c>
      <c r="AF19" s="9" t="s">
        <v>81</v>
      </c>
      <c r="AG19" s="9" t="s">
        <v>81</v>
      </c>
      <c r="AH19" s="9" t="s">
        <v>81</v>
      </c>
      <c r="AI19" s="9" t="s">
        <v>81</v>
      </c>
      <c r="AJ19" s="9" t="s">
        <v>81</v>
      </c>
      <c r="AK19" s="9" t="s">
        <v>81</v>
      </c>
      <c r="AL19" s="9" t="s">
        <v>81</v>
      </c>
      <c r="AM19" s="9">
        <v>0</v>
      </c>
      <c r="AN19" s="13">
        <v>9.44</v>
      </c>
      <c r="AO19" s="13">
        <v>7.78</v>
      </c>
      <c r="AP19" s="13">
        <v>9.85</v>
      </c>
      <c r="AQ19" s="13">
        <v>8.24</v>
      </c>
      <c r="AR19" s="13">
        <v>6.66</v>
      </c>
      <c r="AS19" s="9">
        <v>50.37</v>
      </c>
      <c r="AT19" s="9">
        <v>8.3949999999999996</v>
      </c>
      <c r="AU19" s="8" t="s">
        <v>82</v>
      </c>
      <c r="AV19" s="9">
        <v>0</v>
      </c>
      <c r="AW19" s="9">
        <v>0</v>
      </c>
      <c r="AX19" s="9" t="s">
        <v>83</v>
      </c>
      <c r="AY19" s="9" t="s">
        <v>83</v>
      </c>
      <c r="AZ19" s="9" t="s">
        <v>83</v>
      </c>
      <c r="BA19" s="9" t="s">
        <v>83</v>
      </c>
      <c r="BB19" s="8" t="s">
        <v>83</v>
      </c>
      <c r="BC19" s="8" t="s">
        <v>84</v>
      </c>
      <c r="BD19" s="8" t="s">
        <v>81</v>
      </c>
      <c r="BE19" s="8" t="s">
        <v>5780</v>
      </c>
      <c r="BF19" s="8" t="s">
        <v>379</v>
      </c>
      <c r="BG19" s="8" t="s">
        <v>5781</v>
      </c>
      <c r="BH19" s="8" t="s">
        <v>379</v>
      </c>
      <c r="BI19" s="8" t="s">
        <v>89</v>
      </c>
      <c r="BJ19" s="8" t="s">
        <v>5782</v>
      </c>
      <c r="BK19" s="8" t="s">
        <v>5783</v>
      </c>
      <c r="BL19" s="8" t="s">
        <v>5784</v>
      </c>
      <c r="BM19" s="8" t="s">
        <v>362</v>
      </c>
      <c r="BN19" s="8" t="s">
        <v>5785</v>
      </c>
      <c r="BO19" s="14" t="s">
        <v>5786</v>
      </c>
      <c r="BP19" s="14" t="s">
        <v>5787</v>
      </c>
      <c r="BQ19" s="14" t="s">
        <v>5788</v>
      </c>
      <c r="BR19" s="14" t="s">
        <v>5789</v>
      </c>
      <c r="BS19" s="8" t="s">
        <v>81</v>
      </c>
      <c r="BT19" s="13">
        <v>8.4</v>
      </c>
      <c r="BU19" s="3"/>
    </row>
    <row r="20" spans="1:73" ht="15.75" thickBot="1">
      <c r="A20" s="7">
        <v>18</v>
      </c>
      <c r="B20" s="7"/>
      <c r="C20" s="9" t="s">
        <v>11147</v>
      </c>
      <c r="D20" s="8" t="s">
        <v>11148</v>
      </c>
      <c r="E20" s="8" t="s">
        <v>11712</v>
      </c>
      <c r="F20" s="9" t="s">
        <v>3406</v>
      </c>
      <c r="G20" s="9">
        <v>20</v>
      </c>
      <c r="H20" s="8" t="s">
        <v>11149</v>
      </c>
      <c r="I20" s="8" t="s">
        <v>73</v>
      </c>
      <c r="J20" s="8" t="s">
        <v>11150</v>
      </c>
      <c r="K20" s="8" t="s">
        <v>11146</v>
      </c>
      <c r="L20" s="9">
        <v>9820725873</v>
      </c>
      <c r="M20" s="9">
        <v>9819245427</v>
      </c>
      <c r="N20" s="9" t="s">
        <v>11151</v>
      </c>
      <c r="O20" s="9" t="s">
        <v>11152</v>
      </c>
      <c r="P20" s="9" t="s">
        <v>11153</v>
      </c>
      <c r="Q20" s="9" t="s">
        <v>756</v>
      </c>
      <c r="R20" s="11">
        <v>42917</v>
      </c>
      <c r="S20" s="9">
        <v>2021</v>
      </c>
      <c r="T20" s="8" t="s">
        <v>11154</v>
      </c>
      <c r="U20" s="9">
        <v>445</v>
      </c>
      <c r="V20" s="12">
        <v>91.2</v>
      </c>
      <c r="W20" s="9">
        <v>2015</v>
      </c>
      <c r="X20" s="9" t="s">
        <v>276</v>
      </c>
      <c r="Y20" s="8" t="s">
        <v>11155</v>
      </c>
      <c r="Z20" s="9">
        <v>396</v>
      </c>
      <c r="AA20" s="12">
        <v>79.2</v>
      </c>
      <c r="AB20" s="9">
        <v>2017</v>
      </c>
      <c r="AC20" s="9" t="s">
        <v>276</v>
      </c>
      <c r="AD20" s="8" t="s">
        <v>81</v>
      </c>
      <c r="AE20" s="8" t="s">
        <v>81</v>
      </c>
      <c r="AF20" s="9" t="s">
        <v>81</v>
      </c>
      <c r="AG20" s="9" t="s">
        <v>81</v>
      </c>
      <c r="AH20" s="9" t="s">
        <v>81</v>
      </c>
      <c r="AI20" s="9" t="s">
        <v>81</v>
      </c>
      <c r="AJ20" s="9" t="s">
        <v>81</v>
      </c>
      <c r="AK20" s="9" t="s">
        <v>81</v>
      </c>
      <c r="AL20" s="9" t="s">
        <v>81</v>
      </c>
      <c r="AM20" s="9">
        <v>0</v>
      </c>
      <c r="AN20" s="13">
        <v>8.3699999999999992</v>
      </c>
      <c r="AO20" s="13">
        <v>8.56</v>
      </c>
      <c r="AP20" s="13">
        <v>7.65</v>
      </c>
      <c r="AQ20" s="13">
        <v>8.4</v>
      </c>
      <c r="AR20" s="13">
        <v>7.67</v>
      </c>
      <c r="AS20" s="9">
        <v>50.17</v>
      </c>
      <c r="AT20" s="9">
        <v>8.36</v>
      </c>
      <c r="AU20" s="8" t="s">
        <v>82</v>
      </c>
      <c r="AV20" s="9">
        <v>0</v>
      </c>
      <c r="AW20" s="9">
        <v>0</v>
      </c>
      <c r="AX20" s="9" t="s">
        <v>83</v>
      </c>
      <c r="AY20" s="9" t="s">
        <v>83</v>
      </c>
      <c r="AZ20" s="9" t="s">
        <v>83</v>
      </c>
      <c r="BA20" s="9" t="s">
        <v>83</v>
      </c>
      <c r="BB20" s="8" t="s">
        <v>83</v>
      </c>
      <c r="BC20" s="8" t="s">
        <v>84</v>
      </c>
      <c r="BD20" s="8" t="s">
        <v>81</v>
      </c>
      <c r="BE20" s="8" t="s">
        <v>11156</v>
      </c>
      <c r="BF20" s="8" t="s">
        <v>86</v>
      </c>
      <c r="BG20" s="8" t="s">
        <v>11157</v>
      </c>
      <c r="BH20" s="8" t="s">
        <v>118</v>
      </c>
      <c r="BI20" s="8" t="s">
        <v>89</v>
      </c>
      <c r="BJ20" s="8" t="s">
        <v>11158</v>
      </c>
      <c r="BK20" s="8" t="s">
        <v>11159</v>
      </c>
      <c r="BL20" s="8" t="s">
        <v>11160</v>
      </c>
      <c r="BM20" s="8" t="s">
        <v>2264</v>
      </c>
      <c r="BN20" s="8" t="s">
        <v>2264</v>
      </c>
      <c r="BO20" s="14" t="s">
        <v>11161</v>
      </c>
      <c r="BP20" s="14" t="s">
        <v>11162</v>
      </c>
      <c r="BQ20" s="14" t="s">
        <v>11163</v>
      </c>
      <c r="BR20" s="14" t="s">
        <v>11164</v>
      </c>
      <c r="BS20" s="8" t="s">
        <v>81</v>
      </c>
      <c r="BT20" s="13">
        <v>9.52</v>
      </c>
      <c r="BU20" s="3"/>
    </row>
    <row r="21" spans="1:73" ht="15.75" thickBot="1">
      <c r="A21" s="7">
        <v>19</v>
      </c>
      <c r="B21" s="7"/>
      <c r="C21" s="9" t="s">
        <v>7526</v>
      </c>
      <c r="D21" s="8" t="s">
        <v>7527</v>
      </c>
      <c r="E21" s="8" t="s">
        <v>11712</v>
      </c>
      <c r="F21" s="10">
        <v>36526</v>
      </c>
      <c r="G21" s="9">
        <v>20</v>
      </c>
      <c r="H21" s="8" t="s">
        <v>7528</v>
      </c>
      <c r="I21" s="8" t="s">
        <v>7529</v>
      </c>
      <c r="J21" s="8" t="s">
        <v>7530</v>
      </c>
      <c r="K21" s="8" t="s">
        <v>7525</v>
      </c>
      <c r="L21" s="9">
        <v>9869762432</v>
      </c>
      <c r="M21" s="9">
        <v>8355963319</v>
      </c>
      <c r="N21" s="9" t="s">
        <v>7531</v>
      </c>
      <c r="O21" s="9">
        <v>939396124008</v>
      </c>
      <c r="P21" s="9" t="s">
        <v>134</v>
      </c>
      <c r="Q21" s="9" t="s">
        <v>756</v>
      </c>
      <c r="R21" s="11">
        <v>42917</v>
      </c>
      <c r="S21" s="9">
        <v>2021</v>
      </c>
      <c r="T21" s="8" t="s">
        <v>7532</v>
      </c>
      <c r="U21" s="9">
        <v>453</v>
      </c>
      <c r="V21" s="12">
        <v>90.6</v>
      </c>
      <c r="W21" s="9">
        <v>2015</v>
      </c>
      <c r="X21" s="9" t="s">
        <v>79</v>
      </c>
      <c r="Y21" s="8" t="s">
        <v>3391</v>
      </c>
      <c r="Z21" s="9">
        <v>487</v>
      </c>
      <c r="AA21" s="12">
        <v>74.92</v>
      </c>
      <c r="AB21" s="9">
        <v>2017</v>
      </c>
      <c r="AC21" s="9" t="s">
        <v>79</v>
      </c>
      <c r="AD21" s="8" t="s">
        <v>81</v>
      </c>
      <c r="AE21" s="8" t="s">
        <v>81</v>
      </c>
      <c r="AF21" s="9" t="s">
        <v>81</v>
      </c>
      <c r="AG21" s="9" t="s">
        <v>81</v>
      </c>
      <c r="AH21" s="9" t="s">
        <v>81</v>
      </c>
      <c r="AI21" s="9" t="s">
        <v>81</v>
      </c>
      <c r="AJ21" s="9" t="s">
        <v>81</v>
      </c>
      <c r="AK21" s="9" t="s">
        <v>81</v>
      </c>
      <c r="AL21" s="9" t="s">
        <v>81</v>
      </c>
      <c r="AM21" s="9">
        <v>0</v>
      </c>
      <c r="AN21" s="13">
        <v>7.96</v>
      </c>
      <c r="AO21" s="13">
        <v>7.52</v>
      </c>
      <c r="AP21" s="13">
        <v>8.92</v>
      </c>
      <c r="AQ21" s="13">
        <v>8.8800000000000008</v>
      </c>
      <c r="AR21" s="13">
        <v>8.3699999999999992</v>
      </c>
      <c r="AS21" s="9">
        <v>41.65</v>
      </c>
      <c r="AT21" s="9">
        <v>8.33</v>
      </c>
      <c r="AU21" s="8" t="s">
        <v>138</v>
      </c>
      <c r="AV21" s="9">
        <v>0</v>
      </c>
      <c r="AW21" s="9">
        <v>0</v>
      </c>
      <c r="AX21" s="9" t="s">
        <v>83</v>
      </c>
      <c r="AY21" s="9" t="s">
        <v>83</v>
      </c>
      <c r="AZ21" s="9" t="s">
        <v>83</v>
      </c>
      <c r="BA21" s="9" t="s">
        <v>83</v>
      </c>
      <c r="BB21" s="8" t="s">
        <v>83</v>
      </c>
      <c r="BC21" s="8" t="s">
        <v>84</v>
      </c>
      <c r="BD21" s="8" t="s">
        <v>81</v>
      </c>
      <c r="BE21" s="8" t="s">
        <v>7533</v>
      </c>
      <c r="BF21" s="8" t="s">
        <v>781</v>
      </c>
      <c r="BG21" s="8" t="s">
        <v>7534</v>
      </c>
      <c r="BH21" s="8" t="s">
        <v>781</v>
      </c>
      <c r="BI21" s="8" t="s">
        <v>89</v>
      </c>
      <c r="BJ21" s="8" t="s">
        <v>7535</v>
      </c>
      <c r="BK21" s="8" t="s">
        <v>7536</v>
      </c>
      <c r="BL21" s="8" t="s">
        <v>7537</v>
      </c>
      <c r="BM21" s="8" t="s">
        <v>7538</v>
      </c>
      <c r="BN21" s="8" t="s">
        <v>7539</v>
      </c>
      <c r="BO21" s="14" t="s">
        <v>7540</v>
      </c>
      <c r="BP21" s="14" t="s">
        <v>7541</v>
      </c>
      <c r="BQ21" s="14" t="s">
        <v>7542</v>
      </c>
      <c r="BR21" s="14" t="s">
        <v>7543</v>
      </c>
      <c r="BS21" s="8" t="s">
        <v>81</v>
      </c>
      <c r="BT21" s="8"/>
      <c r="BU21" s="3"/>
    </row>
    <row r="22" spans="1:73" ht="15.75" thickBot="1">
      <c r="A22" s="7">
        <v>20</v>
      </c>
      <c r="B22" s="7"/>
      <c r="C22" s="9" t="s">
        <v>4435</v>
      </c>
      <c r="D22" s="8" t="s">
        <v>4436</v>
      </c>
      <c r="E22" s="8" t="s">
        <v>11712</v>
      </c>
      <c r="F22" s="9" t="s">
        <v>4437</v>
      </c>
      <c r="G22" s="9">
        <v>21</v>
      </c>
      <c r="H22" s="8" t="s">
        <v>4438</v>
      </c>
      <c r="I22" s="8" t="s">
        <v>73</v>
      </c>
      <c r="J22" s="8" t="s">
        <v>4439</v>
      </c>
      <c r="K22" s="8" t="s">
        <v>4434</v>
      </c>
      <c r="L22" s="9">
        <v>9920430888</v>
      </c>
      <c r="M22" s="9">
        <v>9833419240</v>
      </c>
      <c r="N22" s="9" t="s">
        <v>4440</v>
      </c>
      <c r="O22" s="9">
        <v>290987733716</v>
      </c>
      <c r="P22" s="9" t="s">
        <v>134</v>
      </c>
      <c r="Q22" s="9" t="s">
        <v>756</v>
      </c>
      <c r="R22" s="11">
        <v>42917</v>
      </c>
      <c r="S22" s="9">
        <v>2021</v>
      </c>
      <c r="T22" s="8" t="s">
        <v>4441</v>
      </c>
      <c r="U22" s="9">
        <v>459</v>
      </c>
      <c r="V22" s="12">
        <v>91.8</v>
      </c>
      <c r="W22" s="9">
        <v>2015</v>
      </c>
      <c r="X22" s="9" t="s">
        <v>79</v>
      </c>
      <c r="Y22" s="8" t="s">
        <v>4442</v>
      </c>
      <c r="Z22" s="9">
        <v>521</v>
      </c>
      <c r="AA22" s="12">
        <v>80.150000000000006</v>
      </c>
      <c r="AB22" s="9">
        <v>2017</v>
      </c>
      <c r="AC22" s="9" t="s">
        <v>79</v>
      </c>
      <c r="AD22" s="8" t="s">
        <v>81</v>
      </c>
      <c r="AE22" s="8" t="s">
        <v>81</v>
      </c>
      <c r="AF22" s="9" t="s">
        <v>81</v>
      </c>
      <c r="AG22" s="9" t="s">
        <v>81</v>
      </c>
      <c r="AH22" s="9" t="s">
        <v>81</v>
      </c>
      <c r="AI22" s="9" t="s">
        <v>81</v>
      </c>
      <c r="AJ22" s="9" t="s">
        <v>81</v>
      </c>
      <c r="AK22" s="9" t="s">
        <v>81</v>
      </c>
      <c r="AL22" s="9" t="s">
        <v>81</v>
      </c>
      <c r="AM22" s="9">
        <v>0</v>
      </c>
      <c r="AN22" s="13">
        <v>7.19</v>
      </c>
      <c r="AO22" s="13">
        <v>8.48</v>
      </c>
      <c r="AP22" s="13">
        <v>8.4600000000000009</v>
      </c>
      <c r="AQ22" s="13">
        <v>8.64</v>
      </c>
      <c r="AR22" s="13">
        <v>7.7</v>
      </c>
      <c r="AS22" s="9">
        <v>49.87</v>
      </c>
      <c r="AT22" s="9">
        <v>8.31</v>
      </c>
      <c r="AU22" s="8" t="s">
        <v>82</v>
      </c>
      <c r="AV22" s="9">
        <v>0</v>
      </c>
      <c r="AW22" s="9">
        <v>0</v>
      </c>
      <c r="AX22" s="9" t="s">
        <v>83</v>
      </c>
      <c r="AY22" s="9" t="s">
        <v>83</v>
      </c>
      <c r="AZ22" s="9" t="s">
        <v>83</v>
      </c>
      <c r="BA22" s="9" t="s">
        <v>83</v>
      </c>
      <c r="BB22" s="8" t="s">
        <v>83</v>
      </c>
      <c r="BC22" s="8" t="s">
        <v>84</v>
      </c>
      <c r="BD22" s="8" t="s">
        <v>81</v>
      </c>
      <c r="BE22" s="8" t="s">
        <v>4443</v>
      </c>
      <c r="BF22" s="8" t="s">
        <v>86</v>
      </c>
      <c r="BG22" s="8" t="s">
        <v>4444</v>
      </c>
      <c r="BH22" s="8" t="s">
        <v>88</v>
      </c>
      <c r="BI22" s="8" t="s">
        <v>89</v>
      </c>
      <c r="BJ22" s="8" t="s">
        <v>4445</v>
      </c>
      <c r="BK22" s="8" t="s">
        <v>4446</v>
      </c>
      <c r="BL22" s="8" t="s">
        <v>4447</v>
      </c>
      <c r="BM22" s="8" t="s">
        <v>538</v>
      </c>
      <c r="BN22" s="8" t="s">
        <v>4448</v>
      </c>
      <c r="BO22" s="14" t="s">
        <v>4449</v>
      </c>
      <c r="BP22" s="14" t="s">
        <v>4450</v>
      </c>
      <c r="BQ22" s="14" t="s">
        <v>4451</v>
      </c>
      <c r="BR22" s="14" t="s">
        <v>4452</v>
      </c>
      <c r="BS22" s="8" t="s">
        <v>81</v>
      </c>
      <c r="BT22" s="13">
        <v>9.4</v>
      </c>
      <c r="BU22" s="3"/>
    </row>
    <row r="23" spans="1:73" ht="15.75" thickBot="1">
      <c r="A23" s="7">
        <v>21</v>
      </c>
      <c r="B23" s="7"/>
      <c r="C23" s="9" t="s">
        <v>7683</v>
      </c>
      <c r="D23" s="8" t="s">
        <v>7684</v>
      </c>
      <c r="E23" s="8" t="s">
        <v>11712</v>
      </c>
      <c r="F23" s="10">
        <v>36380</v>
      </c>
      <c r="G23" s="9">
        <v>21</v>
      </c>
      <c r="H23" s="8" t="s">
        <v>7685</v>
      </c>
      <c r="I23" s="8" t="s">
        <v>73</v>
      </c>
      <c r="J23" s="8" t="s">
        <v>7686</v>
      </c>
      <c r="K23" s="8" t="s">
        <v>7682</v>
      </c>
      <c r="L23" s="9">
        <v>9821154699</v>
      </c>
      <c r="M23" s="9">
        <v>9930201294</v>
      </c>
      <c r="N23" s="9" t="s">
        <v>7687</v>
      </c>
      <c r="O23" s="9">
        <v>514723436039</v>
      </c>
      <c r="P23" s="9" t="s">
        <v>7688</v>
      </c>
      <c r="Q23" s="9" t="s">
        <v>756</v>
      </c>
      <c r="R23" s="11">
        <v>42917</v>
      </c>
      <c r="S23" s="9">
        <v>2021</v>
      </c>
      <c r="T23" s="8" t="s">
        <v>7689</v>
      </c>
      <c r="U23" s="9">
        <v>449</v>
      </c>
      <c r="V23" s="12">
        <v>89.9</v>
      </c>
      <c r="W23" s="9">
        <v>2015</v>
      </c>
      <c r="X23" s="9" t="s">
        <v>79</v>
      </c>
      <c r="Y23" s="8" t="s">
        <v>7690</v>
      </c>
      <c r="Z23" s="9">
        <v>463</v>
      </c>
      <c r="AA23" s="12">
        <v>71.23</v>
      </c>
      <c r="AB23" s="9">
        <v>2017</v>
      </c>
      <c r="AC23" s="9" t="s">
        <v>79</v>
      </c>
      <c r="AD23" s="8" t="s">
        <v>81</v>
      </c>
      <c r="AE23" s="8" t="s">
        <v>81</v>
      </c>
      <c r="AF23" s="9" t="s">
        <v>81</v>
      </c>
      <c r="AG23" s="9" t="s">
        <v>81</v>
      </c>
      <c r="AH23" s="9" t="s">
        <v>81</v>
      </c>
      <c r="AI23" s="9" t="s">
        <v>81</v>
      </c>
      <c r="AJ23" s="9" t="s">
        <v>81</v>
      </c>
      <c r="AK23" s="9" t="s">
        <v>81</v>
      </c>
      <c r="AL23" s="9" t="s">
        <v>81</v>
      </c>
      <c r="AM23" s="9">
        <v>0</v>
      </c>
      <c r="AN23" s="13">
        <v>7.63</v>
      </c>
      <c r="AO23" s="13">
        <v>7.22</v>
      </c>
      <c r="AP23" s="13">
        <v>7.31</v>
      </c>
      <c r="AQ23" s="13">
        <v>8.56</v>
      </c>
      <c r="AR23" s="13">
        <v>7.45</v>
      </c>
      <c r="AS23" s="9">
        <v>46.93</v>
      </c>
      <c r="AT23" s="9">
        <v>7.82</v>
      </c>
      <c r="AU23" s="8" t="s">
        <v>82</v>
      </c>
      <c r="AV23" s="9">
        <v>0</v>
      </c>
      <c r="AW23" s="9">
        <v>0</v>
      </c>
      <c r="AX23" s="9" t="s">
        <v>83</v>
      </c>
      <c r="AY23" s="9" t="s">
        <v>83</v>
      </c>
      <c r="AZ23" s="9" t="s">
        <v>83</v>
      </c>
      <c r="BA23" s="9" t="s">
        <v>83</v>
      </c>
      <c r="BB23" s="8" t="s">
        <v>83</v>
      </c>
      <c r="BC23" s="8" t="s">
        <v>84</v>
      </c>
      <c r="BD23" s="8" t="s">
        <v>81</v>
      </c>
      <c r="BE23" s="8" t="s">
        <v>7691</v>
      </c>
      <c r="BF23" s="8" t="s">
        <v>86</v>
      </c>
      <c r="BG23" s="8" t="s">
        <v>7692</v>
      </c>
      <c r="BH23" s="8" t="s">
        <v>88</v>
      </c>
      <c r="BI23" s="8" t="s">
        <v>89</v>
      </c>
      <c r="BJ23" s="8" t="s">
        <v>7693</v>
      </c>
      <c r="BK23" s="8" t="s">
        <v>7694</v>
      </c>
      <c r="BL23" s="8" t="s">
        <v>7695</v>
      </c>
      <c r="BM23" s="8" t="s">
        <v>7696</v>
      </c>
      <c r="BN23" s="8" t="s">
        <v>7697</v>
      </c>
      <c r="BO23" s="14" t="s">
        <v>7698</v>
      </c>
      <c r="BP23" s="14" t="s">
        <v>7699</v>
      </c>
      <c r="BQ23" s="14" t="s">
        <v>7700</v>
      </c>
      <c r="BR23" s="14" t="s">
        <v>7701</v>
      </c>
      <c r="BS23" s="8" t="s">
        <v>81</v>
      </c>
      <c r="BT23" s="13">
        <v>8.76</v>
      </c>
      <c r="BU23" s="3"/>
    </row>
    <row r="24" spans="1:73" ht="15.75" thickBot="1">
      <c r="A24" s="7">
        <v>22</v>
      </c>
      <c r="B24" s="7"/>
      <c r="C24" s="9" t="s">
        <v>2657</v>
      </c>
      <c r="D24" s="8" t="s">
        <v>2658</v>
      </c>
      <c r="E24" s="8" t="s">
        <v>11712</v>
      </c>
      <c r="F24" s="9" t="s">
        <v>2659</v>
      </c>
      <c r="G24" s="9">
        <v>21</v>
      </c>
      <c r="H24" s="8" t="s">
        <v>2660</v>
      </c>
      <c r="I24" s="8" t="s">
        <v>591</v>
      </c>
      <c r="J24" s="8" t="s">
        <v>2661</v>
      </c>
      <c r="K24" s="8" t="s">
        <v>2656</v>
      </c>
      <c r="L24" s="9">
        <v>7039226896</v>
      </c>
      <c r="M24" s="9">
        <v>7039226896</v>
      </c>
      <c r="N24" s="9" t="s">
        <v>2662</v>
      </c>
      <c r="O24" s="9">
        <v>310147868838</v>
      </c>
      <c r="P24" s="9" t="s">
        <v>81</v>
      </c>
      <c r="Q24" s="9" t="s">
        <v>756</v>
      </c>
      <c r="R24" s="11">
        <v>42917</v>
      </c>
      <c r="S24" s="9">
        <v>2021</v>
      </c>
      <c r="T24" s="8" t="s">
        <v>2663</v>
      </c>
      <c r="U24" s="9">
        <v>460</v>
      </c>
      <c r="V24" s="12">
        <v>92</v>
      </c>
      <c r="W24" s="9">
        <v>2015</v>
      </c>
      <c r="X24" s="9" t="s">
        <v>79</v>
      </c>
      <c r="Y24" s="8" t="s">
        <v>2664</v>
      </c>
      <c r="Z24" s="9">
        <v>510</v>
      </c>
      <c r="AA24" s="12">
        <v>78.459999999999994</v>
      </c>
      <c r="AB24" s="9">
        <v>2017</v>
      </c>
      <c r="AC24" s="9" t="s">
        <v>79</v>
      </c>
      <c r="AD24" s="8" t="s">
        <v>81</v>
      </c>
      <c r="AE24" s="8" t="s">
        <v>81</v>
      </c>
      <c r="AF24" s="9" t="s">
        <v>81</v>
      </c>
      <c r="AG24" s="9" t="s">
        <v>81</v>
      </c>
      <c r="AH24" s="9" t="s">
        <v>81</v>
      </c>
      <c r="AI24" s="9" t="s">
        <v>81</v>
      </c>
      <c r="AJ24" s="9" t="s">
        <v>81</v>
      </c>
      <c r="AK24" s="9" t="s">
        <v>81</v>
      </c>
      <c r="AL24" s="9" t="s">
        <v>81</v>
      </c>
      <c r="AM24" s="9">
        <v>0</v>
      </c>
      <c r="AN24" s="13">
        <v>7.69</v>
      </c>
      <c r="AO24" s="13">
        <v>7.04</v>
      </c>
      <c r="AP24" s="13">
        <v>9</v>
      </c>
      <c r="AQ24" s="13">
        <v>8.1199999999999992</v>
      </c>
      <c r="AR24" s="13">
        <v>7</v>
      </c>
      <c r="AS24" s="9">
        <v>46.54</v>
      </c>
      <c r="AT24" s="9">
        <v>7.77</v>
      </c>
      <c r="AU24" s="8" t="s">
        <v>82</v>
      </c>
      <c r="AV24" s="9">
        <v>0</v>
      </c>
      <c r="AW24" s="9">
        <v>0</v>
      </c>
      <c r="AX24" s="9" t="s">
        <v>83</v>
      </c>
      <c r="AY24" s="9" t="s">
        <v>83</v>
      </c>
      <c r="AZ24" s="9" t="s">
        <v>83</v>
      </c>
      <c r="BA24" s="9" t="s">
        <v>83</v>
      </c>
      <c r="BB24" s="8" t="s">
        <v>83</v>
      </c>
      <c r="BC24" s="8" t="s">
        <v>84</v>
      </c>
      <c r="BD24" s="8" t="s">
        <v>81</v>
      </c>
      <c r="BE24" s="8" t="s">
        <v>2665</v>
      </c>
      <c r="BF24" s="8" t="s">
        <v>2666</v>
      </c>
      <c r="BG24" s="8" t="s">
        <v>2667</v>
      </c>
      <c r="BH24" s="8" t="s">
        <v>2668</v>
      </c>
      <c r="BI24" s="8" t="s">
        <v>89</v>
      </c>
      <c r="BJ24" s="8" t="s">
        <v>81</v>
      </c>
      <c r="BK24" s="8" t="s">
        <v>2669</v>
      </c>
      <c r="BL24" s="8" t="s">
        <v>2670</v>
      </c>
      <c r="BM24" s="8" t="s">
        <v>1009</v>
      </c>
      <c r="BN24" s="8" t="s">
        <v>2671</v>
      </c>
      <c r="BO24" s="14" t="s">
        <v>2672</v>
      </c>
      <c r="BP24" s="14" t="s">
        <v>2673</v>
      </c>
      <c r="BQ24" s="14" t="s">
        <v>2674</v>
      </c>
      <c r="BR24" s="14" t="s">
        <v>2675</v>
      </c>
      <c r="BS24" s="8" t="s">
        <v>81</v>
      </c>
      <c r="BT24" s="13">
        <v>7.69</v>
      </c>
      <c r="BU24" s="3"/>
    </row>
    <row r="25" spans="1:73" ht="15.75" thickBot="1">
      <c r="A25" s="7">
        <v>23</v>
      </c>
      <c r="B25" s="7"/>
      <c r="C25" s="9" t="s">
        <v>11615</v>
      </c>
      <c r="D25" s="8" t="s">
        <v>11616</v>
      </c>
      <c r="E25" s="8" t="s">
        <v>11712</v>
      </c>
      <c r="F25" s="9" t="s">
        <v>11617</v>
      </c>
      <c r="G25" s="9">
        <v>20</v>
      </c>
      <c r="H25" s="8" t="s">
        <v>11618</v>
      </c>
      <c r="I25" s="8" t="s">
        <v>73</v>
      </c>
      <c r="J25" s="8" t="s">
        <v>11619</v>
      </c>
      <c r="K25" s="8" t="s">
        <v>11614</v>
      </c>
      <c r="L25" s="9">
        <v>9769486901</v>
      </c>
      <c r="M25" s="9">
        <v>8828211522</v>
      </c>
      <c r="N25" s="9" t="s">
        <v>11620</v>
      </c>
      <c r="O25" s="9">
        <v>337090922440</v>
      </c>
      <c r="P25" s="9" t="s">
        <v>11621</v>
      </c>
      <c r="Q25" s="9" t="s">
        <v>756</v>
      </c>
      <c r="R25" s="11">
        <v>42917</v>
      </c>
      <c r="S25" s="9">
        <v>2021</v>
      </c>
      <c r="T25" s="8" t="s">
        <v>11622</v>
      </c>
      <c r="U25" s="9">
        <v>447</v>
      </c>
      <c r="V25" s="12">
        <v>89.3</v>
      </c>
      <c r="W25" s="9">
        <v>2015</v>
      </c>
      <c r="X25" s="9" t="s">
        <v>276</v>
      </c>
      <c r="Y25" s="8" t="s">
        <v>11623</v>
      </c>
      <c r="Z25" s="9">
        <v>498</v>
      </c>
      <c r="AA25" s="12">
        <v>76.62</v>
      </c>
      <c r="AB25" s="9">
        <v>2017</v>
      </c>
      <c r="AC25" s="9" t="s">
        <v>79</v>
      </c>
      <c r="AD25" s="8" t="s">
        <v>81</v>
      </c>
      <c r="AE25" s="8" t="s">
        <v>81</v>
      </c>
      <c r="AF25" s="9" t="s">
        <v>81</v>
      </c>
      <c r="AG25" s="9" t="s">
        <v>81</v>
      </c>
      <c r="AH25" s="9" t="s">
        <v>81</v>
      </c>
      <c r="AI25" s="9" t="s">
        <v>81</v>
      </c>
      <c r="AJ25" s="9" t="s">
        <v>81</v>
      </c>
      <c r="AK25" s="9" t="s">
        <v>81</v>
      </c>
      <c r="AL25" s="9" t="s">
        <v>81</v>
      </c>
      <c r="AM25" s="9">
        <v>0</v>
      </c>
      <c r="AN25" s="13">
        <v>7.48</v>
      </c>
      <c r="AO25" s="13">
        <v>7.96</v>
      </c>
      <c r="AP25" s="13">
        <v>7.77</v>
      </c>
      <c r="AQ25" s="13">
        <v>8.5</v>
      </c>
      <c r="AR25" s="13">
        <v>7.51</v>
      </c>
      <c r="AS25" s="9">
        <v>46.5</v>
      </c>
      <c r="AT25" s="9">
        <v>7.75</v>
      </c>
      <c r="AU25" s="8" t="s">
        <v>82</v>
      </c>
      <c r="AV25" s="9">
        <v>0</v>
      </c>
      <c r="AW25" s="9">
        <v>0</v>
      </c>
      <c r="AX25" s="9" t="s">
        <v>83</v>
      </c>
      <c r="AY25" s="9" t="s">
        <v>83</v>
      </c>
      <c r="AZ25" s="9" t="s">
        <v>83</v>
      </c>
      <c r="BA25" s="9" t="s">
        <v>83</v>
      </c>
      <c r="BB25" s="8" t="s">
        <v>83</v>
      </c>
      <c r="BC25" s="8" t="s">
        <v>84</v>
      </c>
      <c r="BD25" s="8" t="s">
        <v>81</v>
      </c>
      <c r="BE25" s="8" t="s">
        <v>11624</v>
      </c>
      <c r="BF25" s="8" t="s">
        <v>11625</v>
      </c>
      <c r="BG25" s="8" t="s">
        <v>11626</v>
      </c>
      <c r="BH25" s="8" t="s">
        <v>762</v>
      </c>
      <c r="BI25" s="8" t="s">
        <v>89</v>
      </c>
      <c r="BJ25" s="8" t="s">
        <v>11627</v>
      </c>
      <c r="BK25" s="8" t="s">
        <v>11628</v>
      </c>
      <c r="BL25" s="8" t="s">
        <v>11629</v>
      </c>
      <c r="BM25" s="8" t="s">
        <v>11630</v>
      </c>
      <c r="BN25" s="8" t="s">
        <v>11631</v>
      </c>
      <c r="BO25" s="14" t="s">
        <v>11632</v>
      </c>
      <c r="BP25" s="14" t="s">
        <v>11633</v>
      </c>
      <c r="BQ25" s="14" t="s">
        <v>11634</v>
      </c>
      <c r="BR25" s="14" t="s">
        <v>11635</v>
      </c>
      <c r="BS25" s="8" t="s">
        <v>81</v>
      </c>
      <c r="BT25" s="13">
        <v>7.28</v>
      </c>
      <c r="BU25" s="3"/>
    </row>
    <row r="26" spans="1:73" ht="15.75" thickBot="1">
      <c r="A26" s="7">
        <v>24</v>
      </c>
      <c r="B26" s="7"/>
      <c r="C26" s="9" t="s">
        <v>897</v>
      </c>
      <c r="D26" s="8" t="s">
        <v>898</v>
      </c>
      <c r="E26" s="8" t="s">
        <v>11712</v>
      </c>
      <c r="F26" s="10">
        <v>36442</v>
      </c>
      <c r="G26" s="9">
        <v>20</v>
      </c>
      <c r="H26" s="8" t="s">
        <v>899</v>
      </c>
      <c r="I26" s="8" t="s">
        <v>73</v>
      </c>
      <c r="J26" s="8" t="s">
        <v>900</v>
      </c>
      <c r="K26" s="8" t="s">
        <v>896</v>
      </c>
      <c r="L26" s="9">
        <v>9820889284</v>
      </c>
      <c r="M26" s="9">
        <v>9820889284</v>
      </c>
      <c r="N26" s="9" t="s">
        <v>134</v>
      </c>
      <c r="O26" s="9">
        <v>205136119173</v>
      </c>
      <c r="P26" s="9" t="s">
        <v>81</v>
      </c>
      <c r="Q26" s="9" t="s">
        <v>756</v>
      </c>
      <c r="R26" s="11">
        <v>42917</v>
      </c>
      <c r="S26" s="9">
        <v>2021</v>
      </c>
      <c r="T26" s="8" t="s">
        <v>901</v>
      </c>
      <c r="U26" s="9">
        <v>448</v>
      </c>
      <c r="V26" s="12">
        <v>89.6</v>
      </c>
      <c r="W26" s="9">
        <v>2015</v>
      </c>
      <c r="X26" s="9" t="s">
        <v>79</v>
      </c>
      <c r="Y26" s="8" t="s">
        <v>902</v>
      </c>
      <c r="Z26" s="9">
        <v>495</v>
      </c>
      <c r="AA26" s="12">
        <v>76.150000000000006</v>
      </c>
      <c r="AB26" s="9">
        <v>2017</v>
      </c>
      <c r="AC26" s="9" t="s">
        <v>79</v>
      </c>
      <c r="AD26" s="8" t="s">
        <v>81</v>
      </c>
      <c r="AE26" s="8" t="s">
        <v>81</v>
      </c>
      <c r="AF26" s="9" t="s">
        <v>81</v>
      </c>
      <c r="AG26" s="9" t="s">
        <v>81</v>
      </c>
      <c r="AH26" s="9" t="s">
        <v>81</v>
      </c>
      <c r="AI26" s="9" t="s">
        <v>81</v>
      </c>
      <c r="AJ26" s="9" t="s">
        <v>81</v>
      </c>
      <c r="AK26" s="9" t="s">
        <v>81</v>
      </c>
      <c r="AL26" s="9" t="s">
        <v>81</v>
      </c>
      <c r="AM26" s="9">
        <v>0</v>
      </c>
      <c r="AN26" s="13">
        <v>7.37</v>
      </c>
      <c r="AO26" s="13">
        <v>8.19</v>
      </c>
      <c r="AP26" s="13">
        <v>8.23</v>
      </c>
      <c r="AQ26" s="13">
        <v>8.16</v>
      </c>
      <c r="AR26" s="13">
        <v>6.22</v>
      </c>
      <c r="AS26" s="9">
        <v>38.17</v>
      </c>
      <c r="AT26" s="9">
        <v>7.6340000000000003</v>
      </c>
      <c r="AU26" s="8" t="s">
        <v>138</v>
      </c>
      <c r="AV26" s="9">
        <v>0</v>
      </c>
      <c r="AW26" s="9">
        <v>0</v>
      </c>
      <c r="AX26" s="9" t="s">
        <v>83</v>
      </c>
      <c r="AY26" s="9" t="s">
        <v>83</v>
      </c>
      <c r="AZ26" s="9" t="s">
        <v>83</v>
      </c>
      <c r="BA26" s="9" t="s">
        <v>83</v>
      </c>
      <c r="BB26" s="8" t="s">
        <v>83</v>
      </c>
      <c r="BC26" s="8" t="s">
        <v>84</v>
      </c>
      <c r="BD26" s="8" t="s">
        <v>81</v>
      </c>
      <c r="BE26" s="8" t="s">
        <v>903</v>
      </c>
      <c r="BF26" s="8" t="s">
        <v>86</v>
      </c>
      <c r="BG26" s="8" t="s">
        <v>904</v>
      </c>
      <c r="BH26" s="8" t="s">
        <v>81</v>
      </c>
      <c r="BI26" s="8" t="s">
        <v>89</v>
      </c>
      <c r="BJ26" s="8" t="s">
        <v>905</v>
      </c>
      <c r="BK26" s="8" t="s">
        <v>906</v>
      </c>
      <c r="BL26" s="8" t="s">
        <v>907</v>
      </c>
      <c r="BM26" s="8" t="s">
        <v>908</v>
      </c>
      <c r="BN26" s="8" t="s">
        <v>909</v>
      </c>
      <c r="BO26" s="14" t="s">
        <v>910</v>
      </c>
      <c r="BP26" s="14" t="s">
        <v>911</v>
      </c>
      <c r="BQ26" s="14" t="s">
        <v>912</v>
      </c>
      <c r="BR26" s="14" t="s">
        <v>913</v>
      </c>
      <c r="BS26" s="8" t="s">
        <v>81</v>
      </c>
      <c r="BT26" s="8"/>
      <c r="BU26" s="3"/>
    </row>
    <row r="27" spans="1:73" ht="15.75" thickBot="1">
      <c r="A27" s="7">
        <v>25</v>
      </c>
      <c r="B27" s="7"/>
      <c r="C27" s="9" t="s">
        <v>9138</v>
      </c>
      <c r="D27" s="8" t="s">
        <v>9139</v>
      </c>
      <c r="E27" s="8" t="s">
        <v>11712</v>
      </c>
      <c r="F27" s="9" t="s">
        <v>9140</v>
      </c>
      <c r="G27" s="9">
        <v>21</v>
      </c>
      <c r="H27" s="8" t="s">
        <v>9141</v>
      </c>
      <c r="I27" s="8" t="s">
        <v>73</v>
      </c>
      <c r="J27" s="8" t="s">
        <v>9142</v>
      </c>
      <c r="K27" s="8" t="s">
        <v>9137</v>
      </c>
      <c r="L27" s="9">
        <v>8879453522</v>
      </c>
      <c r="M27" s="9">
        <v>8879453522</v>
      </c>
      <c r="N27" s="9" t="s">
        <v>9143</v>
      </c>
      <c r="O27" s="9">
        <v>859068801402</v>
      </c>
      <c r="P27" s="9" t="s">
        <v>244</v>
      </c>
      <c r="Q27" s="9" t="s">
        <v>756</v>
      </c>
      <c r="R27" s="11">
        <v>42917</v>
      </c>
      <c r="S27" s="9">
        <v>2021</v>
      </c>
      <c r="T27" s="8" t="s">
        <v>9144</v>
      </c>
      <c r="U27" s="9">
        <v>472</v>
      </c>
      <c r="V27" s="12">
        <v>94.4</v>
      </c>
      <c r="W27" s="9">
        <v>2015</v>
      </c>
      <c r="X27" s="9" t="s">
        <v>79</v>
      </c>
      <c r="Y27" s="8" t="s">
        <v>9145</v>
      </c>
      <c r="Z27" s="9">
        <v>650</v>
      </c>
      <c r="AA27" s="12">
        <v>74.31</v>
      </c>
      <c r="AB27" s="9">
        <v>2017</v>
      </c>
      <c r="AC27" s="9" t="s">
        <v>79</v>
      </c>
      <c r="AD27" s="8" t="s">
        <v>81</v>
      </c>
      <c r="AE27" s="8" t="s">
        <v>81</v>
      </c>
      <c r="AF27" s="9" t="s">
        <v>81</v>
      </c>
      <c r="AG27" s="9" t="s">
        <v>81</v>
      </c>
      <c r="AH27" s="9" t="s">
        <v>81</v>
      </c>
      <c r="AI27" s="9" t="s">
        <v>81</v>
      </c>
      <c r="AJ27" s="9" t="s">
        <v>81</v>
      </c>
      <c r="AK27" s="9" t="s">
        <v>81</v>
      </c>
      <c r="AL27" s="9" t="s">
        <v>81</v>
      </c>
      <c r="AM27" s="9">
        <v>0</v>
      </c>
      <c r="AN27" s="13">
        <v>7.67</v>
      </c>
      <c r="AO27" s="13">
        <v>7.15</v>
      </c>
      <c r="AP27" s="13">
        <v>7.77</v>
      </c>
      <c r="AQ27" s="13">
        <v>8</v>
      </c>
      <c r="AR27" s="13">
        <v>7.62</v>
      </c>
      <c r="AS27" s="9">
        <v>38.21</v>
      </c>
      <c r="AT27" s="9">
        <v>7.6420000000000003</v>
      </c>
      <c r="AU27" s="8" t="s">
        <v>138</v>
      </c>
      <c r="AV27" s="9">
        <v>0</v>
      </c>
      <c r="AW27" s="9">
        <v>0</v>
      </c>
      <c r="AX27" s="9" t="s">
        <v>83</v>
      </c>
      <c r="AY27" s="9" t="s">
        <v>83</v>
      </c>
      <c r="AZ27" s="9" t="s">
        <v>83</v>
      </c>
      <c r="BA27" s="9" t="s">
        <v>83</v>
      </c>
      <c r="BB27" s="8" t="s">
        <v>83</v>
      </c>
      <c r="BC27" s="8" t="s">
        <v>84</v>
      </c>
      <c r="BD27" s="8" t="s">
        <v>81</v>
      </c>
      <c r="BE27" s="8" t="s">
        <v>9146</v>
      </c>
      <c r="BF27" s="8" t="s">
        <v>86</v>
      </c>
      <c r="BG27" s="8" t="s">
        <v>9147</v>
      </c>
      <c r="BH27" s="8" t="s">
        <v>88</v>
      </c>
      <c r="BI27" s="8" t="s">
        <v>89</v>
      </c>
      <c r="BJ27" s="8" t="s">
        <v>9148</v>
      </c>
      <c r="BK27" s="8" t="s">
        <v>9149</v>
      </c>
      <c r="BL27" s="8" t="s">
        <v>9150</v>
      </c>
      <c r="BM27" s="8" t="s">
        <v>9151</v>
      </c>
      <c r="BN27" s="8" t="s">
        <v>1010</v>
      </c>
      <c r="BO27" s="14" t="s">
        <v>9152</v>
      </c>
      <c r="BP27" s="14" t="s">
        <v>9153</v>
      </c>
      <c r="BQ27" s="8" t="s">
        <v>9154</v>
      </c>
      <c r="BR27" s="14" t="s">
        <v>9155</v>
      </c>
      <c r="BS27" s="8" t="s">
        <v>81</v>
      </c>
      <c r="BT27" s="8"/>
      <c r="BU27" s="3"/>
    </row>
    <row r="28" spans="1:73" ht="15.75" thickBot="1">
      <c r="A28" s="7">
        <v>26</v>
      </c>
      <c r="B28" s="7"/>
      <c r="C28" s="9" t="s">
        <v>6709</v>
      </c>
      <c r="D28" s="8" t="s">
        <v>6710</v>
      </c>
      <c r="E28" s="8" t="s">
        <v>11712</v>
      </c>
      <c r="F28" s="9" t="s">
        <v>6711</v>
      </c>
      <c r="G28" s="9">
        <v>20</v>
      </c>
      <c r="H28" s="8" t="s">
        <v>6712</v>
      </c>
      <c r="I28" s="8" t="s">
        <v>73</v>
      </c>
      <c r="J28" s="8" t="s">
        <v>6713</v>
      </c>
      <c r="K28" s="8" t="s">
        <v>6708</v>
      </c>
      <c r="L28" s="9">
        <v>9869915010</v>
      </c>
      <c r="M28" s="9">
        <v>8424943455</v>
      </c>
      <c r="N28" s="9" t="s">
        <v>134</v>
      </c>
      <c r="O28" s="9">
        <v>449727007007</v>
      </c>
      <c r="P28" s="9" t="s">
        <v>5611</v>
      </c>
      <c r="Q28" s="9" t="s">
        <v>756</v>
      </c>
      <c r="R28" s="11">
        <v>42917</v>
      </c>
      <c r="S28" s="9">
        <v>2021</v>
      </c>
      <c r="T28" s="8" t="s">
        <v>6714</v>
      </c>
      <c r="U28" s="9">
        <v>470</v>
      </c>
      <c r="V28" s="12">
        <v>94</v>
      </c>
      <c r="W28" s="9">
        <v>2015</v>
      </c>
      <c r="X28" s="9" t="s">
        <v>79</v>
      </c>
      <c r="Y28" s="8" t="s">
        <v>6715</v>
      </c>
      <c r="Z28" s="9">
        <v>466</v>
      </c>
      <c r="AA28" s="12">
        <v>71.69</v>
      </c>
      <c r="AB28" s="9">
        <v>2017</v>
      </c>
      <c r="AC28" s="9" t="s">
        <v>79</v>
      </c>
      <c r="AD28" s="8" t="s">
        <v>81</v>
      </c>
      <c r="AE28" s="8" t="s">
        <v>81</v>
      </c>
      <c r="AF28" s="9" t="s">
        <v>81</v>
      </c>
      <c r="AG28" s="9" t="s">
        <v>81</v>
      </c>
      <c r="AH28" s="9" t="s">
        <v>81</v>
      </c>
      <c r="AI28" s="9" t="s">
        <v>81</v>
      </c>
      <c r="AJ28" s="9" t="s">
        <v>81</v>
      </c>
      <c r="AK28" s="9" t="s">
        <v>81</v>
      </c>
      <c r="AL28" s="9" t="s">
        <v>81</v>
      </c>
      <c r="AM28" s="9">
        <v>0</v>
      </c>
      <c r="AN28" s="13">
        <v>6.93</v>
      </c>
      <c r="AO28" s="13">
        <v>7.33</v>
      </c>
      <c r="AP28" s="13">
        <v>7.12</v>
      </c>
      <c r="AQ28" s="13">
        <v>7.04</v>
      </c>
      <c r="AR28" s="13">
        <v>7.25</v>
      </c>
      <c r="AS28" s="9">
        <v>44.83</v>
      </c>
      <c r="AT28" s="9">
        <v>7.47</v>
      </c>
      <c r="AU28" s="8" t="s">
        <v>82</v>
      </c>
      <c r="AV28" s="9">
        <v>0</v>
      </c>
      <c r="AW28" s="9">
        <v>0</v>
      </c>
      <c r="AX28" s="9" t="s">
        <v>83</v>
      </c>
      <c r="AY28" s="9" t="s">
        <v>83</v>
      </c>
      <c r="AZ28" s="9" t="s">
        <v>83</v>
      </c>
      <c r="BA28" s="9" t="s">
        <v>83</v>
      </c>
      <c r="BB28" s="8" t="s">
        <v>83</v>
      </c>
      <c r="BC28" s="8" t="s">
        <v>84</v>
      </c>
      <c r="BD28" s="8" t="s">
        <v>81</v>
      </c>
      <c r="BE28" s="8" t="s">
        <v>6716</v>
      </c>
      <c r="BF28" s="8" t="s">
        <v>599</v>
      </c>
      <c r="BG28" s="8" t="s">
        <v>6717</v>
      </c>
      <c r="BH28" s="8" t="s">
        <v>88</v>
      </c>
      <c r="BI28" s="8" t="s">
        <v>89</v>
      </c>
      <c r="BJ28" s="8" t="s">
        <v>6718</v>
      </c>
      <c r="BK28" s="8" t="s">
        <v>6719</v>
      </c>
      <c r="BL28" s="8" t="s">
        <v>6720</v>
      </c>
      <c r="BM28" s="8" t="s">
        <v>6721</v>
      </c>
      <c r="BN28" s="8" t="s">
        <v>6722</v>
      </c>
      <c r="BO28" s="14" t="s">
        <v>6723</v>
      </c>
      <c r="BP28" s="14" t="s">
        <v>6724</v>
      </c>
      <c r="BQ28" s="14" t="s">
        <v>6725</v>
      </c>
      <c r="BR28" s="14" t="s">
        <v>6726</v>
      </c>
      <c r="BS28" s="8" t="s">
        <v>81</v>
      </c>
      <c r="BT28" s="13">
        <v>9.16</v>
      </c>
      <c r="BU28" s="3"/>
    </row>
    <row r="29" spans="1:73" ht="15.75" thickBot="1">
      <c r="A29" s="7">
        <v>27</v>
      </c>
      <c r="B29" s="7"/>
      <c r="C29" s="9" t="s">
        <v>6824</v>
      </c>
      <c r="D29" s="8" t="s">
        <v>6825</v>
      </c>
      <c r="E29" s="8" t="s">
        <v>11712</v>
      </c>
      <c r="F29" s="10">
        <v>36383</v>
      </c>
      <c r="G29" s="9">
        <v>21</v>
      </c>
      <c r="H29" s="8" t="s">
        <v>6826</v>
      </c>
      <c r="I29" s="8" t="s">
        <v>73</v>
      </c>
      <c r="J29" s="8" t="s">
        <v>6827</v>
      </c>
      <c r="K29" s="8" t="s">
        <v>6823</v>
      </c>
      <c r="L29" s="9">
        <v>9773688845</v>
      </c>
      <c r="M29" s="9">
        <v>9867643594</v>
      </c>
      <c r="N29" s="9" t="s">
        <v>6828</v>
      </c>
      <c r="O29" s="9">
        <v>663858811678</v>
      </c>
      <c r="P29" s="9" t="s">
        <v>6829</v>
      </c>
      <c r="Q29" s="9" t="s">
        <v>756</v>
      </c>
      <c r="R29" s="11">
        <v>42917</v>
      </c>
      <c r="S29" s="9">
        <v>2021</v>
      </c>
      <c r="T29" s="8" t="s">
        <v>4460</v>
      </c>
      <c r="U29" s="9">
        <v>444</v>
      </c>
      <c r="V29" s="12">
        <v>88.8</v>
      </c>
      <c r="W29" s="9">
        <v>2015</v>
      </c>
      <c r="X29" s="9" t="s">
        <v>79</v>
      </c>
      <c r="Y29" s="8" t="s">
        <v>6825</v>
      </c>
      <c r="Z29" s="9">
        <v>410</v>
      </c>
      <c r="AA29" s="12">
        <v>63.08</v>
      </c>
      <c r="AB29" s="9">
        <v>2017</v>
      </c>
      <c r="AC29" s="9" t="s">
        <v>79</v>
      </c>
      <c r="AD29" s="8" t="s">
        <v>81</v>
      </c>
      <c r="AE29" s="8" t="s">
        <v>81</v>
      </c>
      <c r="AF29" s="9" t="s">
        <v>81</v>
      </c>
      <c r="AG29" s="9" t="s">
        <v>81</v>
      </c>
      <c r="AH29" s="9" t="s">
        <v>81</v>
      </c>
      <c r="AI29" s="9" t="s">
        <v>81</v>
      </c>
      <c r="AJ29" s="9" t="s">
        <v>81</v>
      </c>
      <c r="AK29" s="9" t="s">
        <v>81</v>
      </c>
      <c r="AL29" s="9" t="s">
        <v>81</v>
      </c>
      <c r="AM29" s="9">
        <v>0</v>
      </c>
      <c r="AN29" s="13">
        <v>6.7</v>
      </c>
      <c r="AO29" s="13">
        <v>7.3</v>
      </c>
      <c r="AP29" s="13">
        <v>6.35</v>
      </c>
      <c r="AQ29" s="13">
        <v>7.28</v>
      </c>
      <c r="AR29" s="13">
        <v>6.96</v>
      </c>
      <c r="AS29" s="9">
        <v>43.59</v>
      </c>
      <c r="AT29" s="9">
        <v>7.26</v>
      </c>
      <c r="AU29" s="8" t="s">
        <v>82</v>
      </c>
      <c r="AV29" s="9">
        <v>0</v>
      </c>
      <c r="AW29" s="9">
        <v>0</v>
      </c>
      <c r="AX29" s="9" t="s">
        <v>83</v>
      </c>
      <c r="AY29" s="9" t="s">
        <v>83</v>
      </c>
      <c r="AZ29" s="9" t="s">
        <v>83</v>
      </c>
      <c r="BA29" s="9" t="s">
        <v>83</v>
      </c>
      <c r="BB29" s="8" t="s">
        <v>83</v>
      </c>
      <c r="BC29" s="8" t="s">
        <v>84</v>
      </c>
      <c r="BD29" s="8" t="s">
        <v>81</v>
      </c>
      <c r="BE29" s="8" t="s">
        <v>6830</v>
      </c>
      <c r="BF29" s="8" t="s">
        <v>6831</v>
      </c>
      <c r="BG29" s="8" t="s">
        <v>6832</v>
      </c>
      <c r="BH29" s="8" t="s">
        <v>2172</v>
      </c>
      <c r="BI29" s="8" t="s">
        <v>89</v>
      </c>
      <c r="BJ29" s="8" t="s">
        <v>6833</v>
      </c>
      <c r="BK29" s="8" t="s">
        <v>6834</v>
      </c>
      <c r="BL29" s="8" t="s">
        <v>6835</v>
      </c>
      <c r="BM29" s="8" t="s">
        <v>6836</v>
      </c>
      <c r="BN29" s="8" t="s">
        <v>6837</v>
      </c>
      <c r="BO29" s="14" t="s">
        <v>6838</v>
      </c>
      <c r="BP29" s="14" t="s">
        <v>6839</v>
      </c>
      <c r="BQ29" s="14" t="s">
        <v>6840</v>
      </c>
      <c r="BR29" s="14" t="s">
        <v>6841</v>
      </c>
      <c r="BS29" s="8" t="s">
        <v>81</v>
      </c>
      <c r="BT29" s="13">
        <v>9</v>
      </c>
      <c r="BU29" s="3"/>
    </row>
    <row r="30" spans="1:73" ht="15.75" thickBot="1">
      <c r="A30" s="7">
        <v>28</v>
      </c>
      <c r="B30" s="7"/>
      <c r="C30" s="9" t="s">
        <v>10510</v>
      </c>
      <c r="D30" s="8" t="s">
        <v>10511</v>
      </c>
      <c r="E30" s="8" t="s">
        <v>11712</v>
      </c>
      <c r="F30" s="10">
        <v>36526</v>
      </c>
      <c r="G30" s="9">
        <v>20</v>
      </c>
      <c r="H30" s="8" t="s">
        <v>10512</v>
      </c>
      <c r="I30" s="8" t="s">
        <v>3182</v>
      </c>
      <c r="J30" s="8" t="s">
        <v>10513</v>
      </c>
      <c r="K30" s="8" t="s">
        <v>10509</v>
      </c>
      <c r="L30" s="9">
        <v>2512300228</v>
      </c>
      <c r="M30" s="9">
        <v>9503047572</v>
      </c>
      <c r="N30" s="9" t="s">
        <v>10514</v>
      </c>
      <c r="O30" s="9">
        <v>544214245038</v>
      </c>
      <c r="P30" s="9" t="s">
        <v>1985</v>
      </c>
      <c r="Q30" s="9" t="s">
        <v>756</v>
      </c>
      <c r="R30" s="11">
        <v>42917</v>
      </c>
      <c r="S30" s="9">
        <v>2021</v>
      </c>
      <c r="T30" s="8" t="s">
        <v>10515</v>
      </c>
      <c r="U30" s="9">
        <v>469</v>
      </c>
      <c r="V30" s="12">
        <v>93.8</v>
      </c>
      <c r="W30" s="9">
        <v>2015</v>
      </c>
      <c r="X30" s="9" t="s">
        <v>79</v>
      </c>
      <c r="Y30" s="8" t="s">
        <v>10516</v>
      </c>
      <c r="Z30" s="9">
        <v>444</v>
      </c>
      <c r="AA30" s="12">
        <v>68.31</v>
      </c>
      <c r="AB30" s="9">
        <v>2017</v>
      </c>
      <c r="AC30" s="9" t="s">
        <v>79</v>
      </c>
      <c r="AD30" s="8" t="s">
        <v>81</v>
      </c>
      <c r="AE30" s="8" t="s">
        <v>81</v>
      </c>
      <c r="AF30" s="9" t="s">
        <v>81</v>
      </c>
      <c r="AG30" s="9" t="s">
        <v>81</v>
      </c>
      <c r="AH30" s="9" t="s">
        <v>81</v>
      </c>
      <c r="AI30" s="9" t="s">
        <v>81</v>
      </c>
      <c r="AJ30" s="9" t="s">
        <v>81</v>
      </c>
      <c r="AK30" s="9" t="s">
        <v>81</v>
      </c>
      <c r="AL30" s="9" t="s">
        <v>81</v>
      </c>
      <c r="AM30" s="9">
        <v>0</v>
      </c>
      <c r="AN30" s="13">
        <v>7.41</v>
      </c>
      <c r="AO30" s="13">
        <v>7.19</v>
      </c>
      <c r="AP30" s="13">
        <v>7.04</v>
      </c>
      <c r="AQ30" s="13">
        <v>6.64</v>
      </c>
      <c r="AR30" s="13">
        <v>6.77</v>
      </c>
      <c r="AS30" s="9">
        <v>43.33</v>
      </c>
      <c r="AT30" s="9">
        <v>7.22</v>
      </c>
      <c r="AU30" s="8" t="s">
        <v>82</v>
      </c>
      <c r="AV30" s="9">
        <v>0</v>
      </c>
      <c r="AW30" s="9">
        <v>0</v>
      </c>
      <c r="AX30" s="9" t="s">
        <v>83</v>
      </c>
      <c r="AY30" s="9" t="s">
        <v>83</v>
      </c>
      <c r="AZ30" s="9" t="s">
        <v>83</v>
      </c>
      <c r="BA30" s="9" t="s">
        <v>83</v>
      </c>
      <c r="BB30" s="8" t="s">
        <v>83</v>
      </c>
      <c r="BC30" s="8" t="s">
        <v>84</v>
      </c>
      <c r="BD30" s="8" t="s">
        <v>81</v>
      </c>
      <c r="BE30" s="8" t="s">
        <v>10517</v>
      </c>
      <c r="BF30" s="8" t="s">
        <v>10518</v>
      </c>
      <c r="BG30" s="8" t="s">
        <v>10519</v>
      </c>
      <c r="BH30" s="8" t="s">
        <v>762</v>
      </c>
      <c r="BI30" s="8" t="s">
        <v>89</v>
      </c>
      <c r="BJ30" s="8" t="s">
        <v>10520</v>
      </c>
      <c r="BK30" s="8" t="s">
        <v>10521</v>
      </c>
      <c r="BL30" s="8" t="s">
        <v>10522</v>
      </c>
      <c r="BM30" s="8" t="s">
        <v>10523</v>
      </c>
      <c r="BN30" s="8" t="s">
        <v>10524</v>
      </c>
      <c r="BO30" s="14" t="s">
        <v>10525</v>
      </c>
      <c r="BP30" s="14" t="s">
        <v>10526</v>
      </c>
      <c r="BQ30" s="14" t="s">
        <v>10527</v>
      </c>
      <c r="BR30" s="14" t="s">
        <v>10528</v>
      </c>
      <c r="BS30" s="8" t="s">
        <v>81</v>
      </c>
      <c r="BT30" s="13">
        <v>8.2799999999999994</v>
      </c>
      <c r="BU30" s="3"/>
    </row>
    <row r="31" spans="1:73" ht="15.75" thickBot="1">
      <c r="A31" s="7">
        <v>29</v>
      </c>
      <c r="B31" s="7"/>
      <c r="C31" s="9" t="s">
        <v>8162</v>
      </c>
      <c r="D31" s="8" t="s">
        <v>8163</v>
      </c>
      <c r="E31" s="8" t="s">
        <v>11712</v>
      </c>
      <c r="F31" s="9" t="s">
        <v>4570</v>
      </c>
      <c r="G31" s="9">
        <v>21</v>
      </c>
      <c r="H31" s="8" t="s">
        <v>8164</v>
      </c>
      <c r="I31" s="8" t="s">
        <v>73</v>
      </c>
      <c r="J31" s="8" t="s">
        <v>8165</v>
      </c>
      <c r="K31" s="8" t="s">
        <v>8161</v>
      </c>
      <c r="L31" s="9">
        <v>9820717737</v>
      </c>
      <c r="M31" s="9">
        <v>9167618059</v>
      </c>
      <c r="N31" s="9" t="s">
        <v>8166</v>
      </c>
      <c r="O31" s="9">
        <v>767158945669</v>
      </c>
      <c r="P31" s="9" t="s">
        <v>8167</v>
      </c>
      <c r="Q31" s="9" t="s">
        <v>756</v>
      </c>
      <c r="R31" s="11">
        <v>42917</v>
      </c>
      <c r="S31" s="9">
        <v>2021</v>
      </c>
      <c r="T31" s="8" t="s">
        <v>8168</v>
      </c>
      <c r="U31" s="9">
        <v>369</v>
      </c>
      <c r="V31" s="12">
        <v>73.8</v>
      </c>
      <c r="W31" s="9">
        <v>2015</v>
      </c>
      <c r="X31" s="9" t="s">
        <v>79</v>
      </c>
      <c r="Y31" s="8" t="s">
        <v>2047</v>
      </c>
      <c r="Z31" s="9">
        <v>425</v>
      </c>
      <c r="AA31" s="12">
        <v>65.38</v>
      </c>
      <c r="AB31" s="9">
        <v>2017</v>
      </c>
      <c r="AC31" s="9" t="s">
        <v>79</v>
      </c>
      <c r="AD31" s="8" t="s">
        <v>81</v>
      </c>
      <c r="AE31" s="8" t="s">
        <v>81</v>
      </c>
      <c r="AF31" s="9" t="s">
        <v>81</v>
      </c>
      <c r="AG31" s="9" t="s">
        <v>81</v>
      </c>
      <c r="AH31" s="9" t="s">
        <v>81</v>
      </c>
      <c r="AI31" s="9" t="s">
        <v>81</v>
      </c>
      <c r="AJ31" s="9" t="s">
        <v>81</v>
      </c>
      <c r="AK31" s="9" t="s">
        <v>81</v>
      </c>
      <c r="AL31" s="9" t="s">
        <v>81</v>
      </c>
      <c r="AM31" s="9">
        <v>0</v>
      </c>
      <c r="AN31" s="13">
        <v>6.35</v>
      </c>
      <c r="AO31" s="13">
        <v>6.74</v>
      </c>
      <c r="AP31" s="13">
        <v>6.5</v>
      </c>
      <c r="AQ31" s="13">
        <v>7.6</v>
      </c>
      <c r="AR31" s="13">
        <v>6.92</v>
      </c>
      <c r="AS31" s="9">
        <v>42.87</v>
      </c>
      <c r="AT31" s="9">
        <v>7.1449999999999996</v>
      </c>
      <c r="AU31" s="8" t="s">
        <v>82</v>
      </c>
      <c r="AV31" s="9">
        <v>0</v>
      </c>
      <c r="AW31" s="9">
        <v>1</v>
      </c>
      <c r="AX31" s="9" t="s">
        <v>83</v>
      </c>
      <c r="AY31" s="9" t="s">
        <v>83</v>
      </c>
      <c r="AZ31" s="9" t="s">
        <v>83</v>
      </c>
      <c r="BA31" s="9" t="s">
        <v>83</v>
      </c>
      <c r="BB31" s="8" t="s">
        <v>83</v>
      </c>
      <c r="BC31" s="8" t="s">
        <v>84</v>
      </c>
      <c r="BD31" s="8" t="s">
        <v>81</v>
      </c>
      <c r="BE31" s="8" t="s">
        <v>8169</v>
      </c>
      <c r="BF31" s="8" t="s">
        <v>86</v>
      </c>
      <c r="BG31" s="8" t="s">
        <v>8170</v>
      </c>
      <c r="BH31" s="8" t="s">
        <v>86</v>
      </c>
      <c r="BI31" s="8" t="s">
        <v>89</v>
      </c>
      <c r="BJ31" s="8" t="s">
        <v>8171</v>
      </c>
      <c r="BK31" s="8" t="s">
        <v>8172</v>
      </c>
      <c r="BL31" s="8" t="s">
        <v>8173</v>
      </c>
      <c r="BM31" s="8" t="s">
        <v>81</v>
      </c>
      <c r="BN31" s="8" t="s">
        <v>8174</v>
      </c>
      <c r="BO31" s="14" t="s">
        <v>8175</v>
      </c>
      <c r="BP31" s="14" t="s">
        <v>8176</v>
      </c>
      <c r="BQ31" s="14" t="s">
        <v>8177</v>
      </c>
      <c r="BR31" s="14" t="s">
        <v>8178</v>
      </c>
      <c r="BS31" s="8" t="s">
        <v>81</v>
      </c>
      <c r="BT31" s="13">
        <v>8.76</v>
      </c>
      <c r="BU31" s="3"/>
    </row>
    <row r="32" spans="1:73" ht="15.75" thickBot="1">
      <c r="A32" s="7">
        <v>30</v>
      </c>
      <c r="B32" s="7"/>
      <c r="C32" s="9" t="s">
        <v>8605</v>
      </c>
      <c r="D32" s="8" t="s">
        <v>8606</v>
      </c>
      <c r="E32" s="8" t="s">
        <v>11712</v>
      </c>
      <c r="F32" s="9" t="s">
        <v>7013</v>
      </c>
      <c r="G32" s="9">
        <v>21</v>
      </c>
      <c r="H32" s="8" t="s">
        <v>8607</v>
      </c>
      <c r="I32" s="8" t="s">
        <v>73</v>
      </c>
      <c r="J32" s="8" t="s">
        <v>8608</v>
      </c>
      <c r="K32" s="8" t="s">
        <v>8604</v>
      </c>
      <c r="L32" s="9">
        <v>9082361416</v>
      </c>
      <c r="M32" s="9">
        <v>8286216781</v>
      </c>
      <c r="N32" s="9" t="s">
        <v>8609</v>
      </c>
      <c r="O32" s="9">
        <v>825011404551</v>
      </c>
      <c r="P32" s="9" t="s">
        <v>8610</v>
      </c>
      <c r="Q32" s="9" t="s">
        <v>756</v>
      </c>
      <c r="R32" s="11">
        <v>42917</v>
      </c>
      <c r="S32" s="9">
        <v>2021</v>
      </c>
      <c r="T32" s="8" t="s">
        <v>8611</v>
      </c>
      <c r="U32" s="9">
        <v>427</v>
      </c>
      <c r="V32" s="12">
        <v>85.4</v>
      </c>
      <c r="W32" s="9">
        <v>2015</v>
      </c>
      <c r="X32" s="9" t="s">
        <v>79</v>
      </c>
      <c r="Y32" s="8" t="s">
        <v>8612</v>
      </c>
      <c r="Z32" s="9">
        <v>411</v>
      </c>
      <c r="AA32" s="12">
        <v>63.23</v>
      </c>
      <c r="AB32" s="9">
        <v>2017</v>
      </c>
      <c r="AC32" s="9" t="s">
        <v>79</v>
      </c>
      <c r="AD32" s="8" t="s">
        <v>81</v>
      </c>
      <c r="AE32" s="8" t="s">
        <v>81</v>
      </c>
      <c r="AF32" s="9" t="s">
        <v>81</v>
      </c>
      <c r="AG32" s="9" t="s">
        <v>81</v>
      </c>
      <c r="AH32" s="9" t="s">
        <v>81</v>
      </c>
      <c r="AI32" s="9" t="s">
        <v>81</v>
      </c>
      <c r="AJ32" s="9" t="s">
        <v>81</v>
      </c>
      <c r="AK32" s="9" t="s">
        <v>81</v>
      </c>
      <c r="AL32" s="9" t="s">
        <v>81</v>
      </c>
      <c r="AM32" s="9">
        <v>0</v>
      </c>
      <c r="AN32" s="13">
        <v>6.91</v>
      </c>
      <c r="AO32" s="13">
        <v>6.39</v>
      </c>
      <c r="AP32" s="13">
        <v>6.58</v>
      </c>
      <c r="AQ32" s="13">
        <v>7.56</v>
      </c>
      <c r="AR32" s="13">
        <v>7.18</v>
      </c>
      <c r="AS32" s="9">
        <v>34.619999999999997</v>
      </c>
      <c r="AT32" s="9">
        <v>6.9240000000000004</v>
      </c>
      <c r="AU32" s="8" t="s">
        <v>138</v>
      </c>
      <c r="AV32" s="9">
        <v>0</v>
      </c>
      <c r="AW32" s="9">
        <v>2</v>
      </c>
      <c r="AX32" s="9" t="s">
        <v>83</v>
      </c>
      <c r="AY32" s="9" t="s">
        <v>83</v>
      </c>
      <c r="AZ32" s="9" t="s">
        <v>83</v>
      </c>
      <c r="BA32" s="9" t="s">
        <v>83</v>
      </c>
      <c r="BB32" s="8" t="s">
        <v>83</v>
      </c>
      <c r="BC32" s="8" t="s">
        <v>84</v>
      </c>
      <c r="BD32" s="8" t="s">
        <v>81</v>
      </c>
      <c r="BE32" s="8" t="s">
        <v>8613</v>
      </c>
      <c r="BF32" s="8" t="s">
        <v>824</v>
      </c>
      <c r="BG32" s="8" t="s">
        <v>8614</v>
      </c>
      <c r="BH32" s="8" t="s">
        <v>88</v>
      </c>
      <c r="BI32" s="8" t="s">
        <v>89</v>
      </c>
      <c r="BJ32" s="8" t="s">
        <v>8615</v>
      </c>
      <c r="BK32" s="8" t="s">
        <v>8615</v>
      </c>
      <c r="BL32" s="8" t="s">
        <v>81</v>
      </c>
      <c r="BM32" s="8" t="s">
        <v>8616</v>
      </c>
      <c r="BN32" s="8" t="s">
        <v>8617</v>
      </c>
      <c r="BO32" s="14" t="s">
        <v>8618</v>
      </c>
      <c r="BP32" s="14" t="s">
        <v>8619</v>
      </c>
      <c r="BQ32" s="14" t="s">
        <v>8620</v>
      </c>
      <c r="BR32" s="14" t="s">
        <v>8621</v>
      </c>
      <c r="BS32" s="8" t="s">
        <v>81</v>
      </c>
      <c r="BT32" s="8"/>
      <c r="BU32" s="3"/>
    </row>
    <row r="33" spans="1:73" ht="15.75" thickBot="1">
      <c r="A33" s="7">
        <v>31</v>
      </c>
      <c r="B33" s="7"/>
      <c r="C33" s="9" t="s">
        <v>2401</v>
      </c>
      <c r="D33" s="8" t="s">
        <v>2402</v>
      </c>
      <c r="E33" s="8" t="s">
        <v>11712</v>
      </c>
      <c r="F33" s="9" t="s">
        <v>2022</v>
      </c>
      <c r="G33" s="9">
        <v>20</v>
      </c>
      <c r="H33" s="8" t="s">
        <v>2403</v>
      </c>
      <c r="I33" s="8" t="s">
        <v>1825</v>
      </c>
      <c r="J33" s="8" t="s">
        <v>2404</v>
      </c>
      <c r="K33" s="8" t="s">
        <v>2400</v>
      </c>
      <c r="L33" s="9">
        <v>9867382256</v>
      </c>
      <c r="M33" s="9">
        <v>9769469864</v>
      </c>
      <c r="N33" s="9" t="s">
        <v>2405</v>
      </c>
      <c r="O33" s="9">
        <v>873755787671</v>
      </c>
      <c r="P33" s="9" t="s">
        <v>2406</v>
      </c>
      <c r="Q33" s="9" t="s">
        <v>756</v>
      </c>
      <c r="R33" s="11">
        <v>42917</v>
      </c>
      <c r="S33" s="9">
        <v>2021</v>
      </c>
      <c r="T33" s="8" t="s">
        <v>2407</v>
      </c>
      <c r="U33" s="9">
        <v>438</v>
      </c>
      <c r="V33" s="12">
        <v>87.6</v>
      </c>
      <c r="W33" s="9">
        <v>2015</v>
      </c>
      <c r="X33" s="9" t="s">
        <v>79</v>
      </c>
      <c r="Y33" s="8" t="s">
        <v>2408</v>
      </c>
      <c r="Z33" s="9">
        <v>462</v>
      </c>
      <c r="AA33" s="12">
        <v>71.08</v>
      </c>
      <c r="AB33" s="9">
        <v>2017</v>
      </c>
      <c r="AC33" s="9" t="s">
        <v>79</v>
      </c>
      <c r="AD33" s="8" t="s">
        <v>81</v>
      </c>
      <c r="AE33" s="8" t="s">
        <v>81</v>
      </c>
      <c r="AF33" s="9" t="s">
        <v>81</v>
      </c>
      <c r="AG33" s="9" t="s">
        <v>81</v>
      </c>
      <c r="AH33" s="9" t="s">
        <v>81</v>
      </c>
      <c r="AI33" s="9" t="s">
        <v>81</v>
      </c>
      <c r="AJ33" s="9" t="s">
        <v>81</v>
      </c>
      <c r="AK33" s="9" t="s">
        <v>81</v>
      </c>
      <c r="AL33" s="9" t="s">
        <v>81</v>
      </c>
      <c r="AM33" s="9">
        <v>0</v>
      </c>
      <c r="AN33" s="13">
        <v>7.41</v>
      </c>
      <c r="AO33" s="13">
        <v>6.81</v>
      </c>
      <c r="AP33" s="13">
        <v>6.04</v>
      </c>
      <c r="AQ33" s="13">
        <v>6.76</v>
      </c>
      <c r="AR33" s="13">
        <v>5.88</v>
      </c>
      <c r="AS33" s="9">
        <v>40.46</v>
      </c>
      <c r="AT33" s="9">
        <v>6.8</v>
      </c>
      <c r="AU33" s="8" t="s">
        <v>82</v>
      </c>
      <c r="AV33" s="9">
        <v>0</v>
      </c>
      <c r="AW33" s="9">
        <v>2</v>
      </c>
      <c r="AX33" s="9" t="s">
        <v>83</v>
      </c>
      <c r="AY33" s="9" t="s">
        <v>83</v>
      </c>
      <c r="AZ33" s="9" t="s">
        <v>83</v>
      </c>
      <c r="BA33" s="9" t="s">
        <v>83</v>
      </c>
      <c r="BB33" s="8" t="s">
        <v>83</v>
      </c>
      <c r="BC33" s="8" t="s">
        <v>84</v>
      </c>
      <c r="BD33" s="8" t="s">
        <v>81</v>
      </c>
      <c r="BE33" s="8" t="s">
        <v>2409</v>
      </c>
      <c r="BF33" s="8" t="s">
        <v>86</v>
      </c>
      <c r="BG33" s="8" t="s">
        <v>2410</v>
      </c>
      <c r="BH33" s="8" t="s">
        <v>88</v>
      </c>
      <c r="BI33" s="8" t="s">
        <v>89</v>
      </c>
      <c r="BJ33" s="8" t="s">
        <v>2411</v>
      </c>
      <c r="BK33" s="8" t="s">
        <v>2412</v>
      </c>
      <c r="BL33" s="8" t="s">
        <v>2413</v>
      </c>
      <c r="BM33" s="8" t="s">
        <v>2414</v>
      </c>
      <c r="BN33" s="8" t="s">
        <v>2415</v>
      </c>
      <c r="BO33" s="14" t="s">
        <v>2416</v>
      </c>
      <c r="BP33" s="14" t="s">
        <v>2417</v>
      </c>
      <c r="BQ33" s="14" t="s">
        <v>2418</v>
      </c>
      <c r="BR33" s="14" t="s">
        <v>2419</v>
      </c>
      <c r="BS33" s="8" t="s">
        <v>81</v>
      </c>
      <c r="BT33" s="13">
        <v>7.56</v>
      </c>
      <c r="BU33" s="3"/>
    </row>
    <row r="34" spans="1:73" ht="15.75" thickBot="1">
      <c r="A34" s="7">
        <v>32</v>
      </c>
      <c r="B34" s="7"/>
      <c r="C34" s="9" t="s">
        <v>9851</v>
      </c>
      <c r="D34" s="8" t="s">
        <v>9852</v>
      </c>
      <c r="E34" s="8" t="s">
        <v>11712</v>
      </c>
      <c r="F34" s="10">
        <v>36321</v>
      </c>
      <c r="G34" s="9">
        <v>20</v>
      </c>
      <c r="H34" s="8" t="s">
        <v>9853</v>
      </c>
      <c r="I34" s="8" t="s">
        <v>9853</v>
      </c>
      <c r="J34" s="8" t="s">
        <v>9854</v>
      </c>
      <c r="K34" s="8" t="s">
        <v>9850</v>
      </c>
      <c r="L34" s="9">
        <v>8097601758</v>
      </c>
      <c r="M34" s="9">
        <v>8097601758</v>
      </c>
      <c r="N34" s="9" t="s">
        <v>9855</v>
      </c>
      <c r="O34" s="9">
        <v>734383877389</v>
      </c>
      <c r="P34" s="9" t="s">
        <v>9856</v>
      </c>
      <c r="Q34" s="9" t="s">
        <v>756</v>
      </c>
      <c r="R34" s="11">
        <v>42917</v>
      </c>
      <c r="S34" s="9">
        <v>2021</v>
      </c>
      <c r="T34" s="8" t="s">
        <v>9857</v>
      </c>
      <c r="U34" s="9">
        <v>459</v>
      </c>
      <c r="V34" s="12">
        <v>91.8</v>
      </c>
      <c r="W34" s="9">
        <v>2015</v>
      </c>
      <c r="X34" s="9" t="s">
        <v>79</v>
      </c>
      <c r="Y34" s="8" t="s">
        <v>9858</v>
      </c>
      <c r="Z34" s="9">
        <v>455</v>
      </c>
      <c r="AA34" s="12">
        <v>70</v>
      </c>
      <c r="AB34" s="9">
        <v>2017</v>
      </c>
      <c r="AC34" s="9" t="s">
        <v>79</v>
      </c>
      <c r="AD34" s="8" t="s">
        <v>81</v>
      </c>
      <c r="AE34" s="8" t="s">
        <v>81</v>
      </c>
      <c r="AF34" s="9" t="s">
        <v>81</v>
      </c>
      <c r="AG34" s="9" t="s">
        <v>81</v>
      </c>
      <c r="AH34" s="9" t="s">
        <v>81</v>
      </c>
      <c r="AI34" s="9" t="s">
        <v>81</v>
      </c>
      <c r="AJ34" s="9" t="s">
        <v>81</v>
      </c>
      <c r="AK34" s="9" t="s">
        <v>81</v>
      </c>
      <c r="AL34" s="9" t="s">
        <v>81</v>
      </c>
      <c r="AM34" s="9">
        <v>7</v>
      </c>
      <c r="AN34" s="13">
        <v>7.13</v>
      </c>
      <c r="AO34" s="13">
        <v>6.6</v>
      </c>
      <c r="AP34" s="13">
        <v>6.52</v>
      </c>
      <c r="AQ34" s="13">
        <v>6.23</v>
      </c>
      <c r="AR34" s="13">
        <v>5.62</v>
      </c>
      <c r="AS34" s="9">
        <v>32.08</v>
      </c>
      <c r="AT34" s="9">
        <v>6.42</v>
      </c>
      <c r="AU34" s="8" t="s">
        <v>138</v>
      </c>
      <c r="AV34" s="9">
        <v>0</v>
      </c>
      <c r="AW34" s="9">
        <v>4</v>
      </c>
      <c r="AX34" s="9" t="s">
        <v>83</v>
      </c>
      <c r="AY34" s="9" t="s">
        <v>83</v>
      </c>
      <c r="AZ34" s="9" t="s">
        <v>83</v>
      </c>
      <c r="BA34" s="9" t="s">
        <v>83</v>
      </c>
      <c r="BB34" s="8" t="s">
        <v>83</v>
      </c>
      <c r="BC34" s="8" t="s">
        <v>84</v>
      </c>
      <c r="BD34" s="8" t="s">
        <v>81</v>
      </c>
      <c r="BE34" s="8" t="s">
        <v>9859</v>
      </c>
      <c r="BF34" s="8" t="s">
        <v>7934</v>
      </c>
      <c r="BG34" s="8" t="s">
        <v>9860</v>
      </c>
      <c r="BH34" s="8" t="s">
        <v>781</v>
      </c>
      <c r="BI34" s="8" t="s">
        <v>89</v>
      </c>
      <c r="BJ34" s="8" t="s">
        <v>9861</v>
      </c>
      <c r="BK34" s="8" t="s">
        <v>9862</v>
      </c>
      <c r="BL34" s="8" t="s">
        <v>9863</v>
      </c>
      <c r="BM34" s="8" t="s">
        <v>9864</v>
      </c>
      <c r="BN34" s="8" t="s">
        <v>9865</v>
      </c>
      <c r="BO34" s="14" t="s">
        <v>9866</v>
      </c>
      <c r="BP34" s="14" t="s">
        <v>9867</v>
      </c>
      <c r="BQ34" s="14" t="s">
        <v>9868</v>
      </c>
      <c r="BR34" s="14" t="s">
        <v>9869</v>
      </c>
      <c r="BS34" s="8" t="s">
        <v>81</v>
      </c>
      <c r="BT34" s="8"/>
      <c r="BU34" s="3"/>
    </row>
    <row r="35" spans="1:73" ht="15.75" thickBot="1">
      <c r="A35" s="7">
        <v>33</v>
      </c>
      <c r="B35" s="7"/>
      <c r="C35" s="9" t="s">
        <v>12584</v>
      </c>
      <c r="D35" s="8" t="s">
        <v>12583</v>
      </c>
      <c r="E35" s="8" t="s">
        <v>13178</v>
      </c>
      <c r="F35" s="10">
        <v>36255</v>
      </c>
      <c r="G35" s="9">
        <v>21</v>
      </c>
      <c r="H35" s="8" t="s">
        <v>12983</v>
      </c>
      <c r="I35" s="8" t="s">
        <v>12982</v>
      </c>
      <c r="J35" s="8" t="s">
        <v>12984</v>
      </c>
      <c r="K35" s="8" t="s">
        <v>12985</v>
      </c>
      <c r="L35" s="9">
        <v>9892463439</v>
      </c>
      <c r="M35" s="9">
        <v>9987581874</v>
      </c>
      <c r="N35" s="9" t="s">
        <v>12986</v>
      </c>
      <c r="O35" s="9">
        <v>480549121310</v>
      </c>
      <c r="P35" s="9" t="s">
        <v>12987</v>
      </c>
      <c r="Q35" s="9" t="s">
        <v>756</v>
      </c>
      <c r="R35" s="11">
        <v>2017</v>
      </c>
      <c r="S35" s="9">
        <v>2021</v>
      </c>
      <c r="T35" s="8" t="s">
        <v>12988</v>
      </c>
      <c r="U35" s="9" t="s">
        <v>12989</v>
      </c>
      <c r="V35" s="12">
        <v>92.2</v>
      </c>
      <c r="W35" s="9">
        <v>2015</v>
      </c>
      <c r="X35" s="9" t="s">
        <v>12990</v>
      </c>
      <c r="Y35" s="8" t="s">
        <v>12991</v>
      </c>
      <c r="Z35" s="9" t="s">
        <v>12992</v>
      </c>
      <c r="AA35" s="12">
        <v>79.38</v>
      </c>
      <c r="AB35" s="9">
        <v>2017</v>
      </c>
      <c r="AC35" s="9" t="s">
        <v>12993</v>
      </c>
      <c r="AD35" s="8" t="s">
        <v>81</v>
      </c>
      <c r="AE35" s="8" t="s">
        <v>81</v>
      </c>
      <c r="AF35" s="9" t="s">
        <v>81</v>
      </c>
      <c r="AG35" s="9" t="s">
        <v>81</v>
      </c>
      <c r="AH35" s="9" t="s">
        <v>81</v>
      </c>
      <c r="AI35" s="9" t="s">
        <v>81</v>
      </c>
      <c r="AJ35" s="9" t="s">
        <v>81</v>
      </c>
      <c r="AK35" s="9" t="s">
        <v>81</v>
      </c>
      <c r="AL35" s="9" t="s">
        <v>81</v>
      </c>
      <c r="AM35" s="9" t="s">
        <v>81</v>
      </c>
      <c r="AN35" s="13">
        <v>8.81</v>
      </c>
      <c r="AO35" s="13">
        <v>8.3000000000000007</v>
      </c>
      <c r="AP35" s="13">
        <v>9.23</v>
      </c>
      <c r="AQ35" s="13">
        <v>8.16</v>
      </c>
      <c r="AR35" s="13">
        <v>6.44</v>
      </c>
      <c r="AS35" s="9">
        <v>8.2560000000000002</v>
      </c>
      <c r="AT35" s="9">
        <v>8.2560000000000002</v>
      </c>
      <c r="AU35" s="8">
        <v>10</v>
      </c>
      <c r="AV35" s="9">
        <v>0</v>
      </c>
      <c r="AW35" s="9">
        <v>0</v>
      </c>
      <c r="AX35" s="9">
        <v>0</v>
      </c>
      <c r="AY35" s="9">
        <v>0</v>
      </c>
      <c r="AZ35" s="9">
        <v>0</v>
      </c>
      <c r="BA35" s="9">
        <v>0</v>
      </c>
      <c r="BB35" s="8" t="s">
        <v>3203</v>
      </c>
      <c r="BC35" s="8" t="s">
        <v>3203</v>
      </c>
      <c r="BD35" s="8" t="s">
        <v>12418</v>
      </c>
      <c r="BE35" s="8" t="s">
        <v>12994</v>
      </c>
      <c r="BF35" s="8" t="s">
        <v>5597</v>
      </c>
      <c r="BG35" s="8" t="s">
        <v>12995</v>
      </c>
      <c r="BH35" s="8" t="s">
        <v>88</v>
      </c>
      <c r="BI35" s="8" t="s">
        <v>12422</v>
      </c>
      <c r="BJ35" s="8" t="s">
        <v>12996</v>
      </c>
      <c r="BK35" s="8" t="s">
        <v>12997</v>
      </c>
      <c r="BL35" s="8" t="s">
        <v>12998</v>
      </c>
      <c r="BM35" s="8" t="s">
        <v>12999</v>
      </c>
      <c r="BN35" s="8" t="s">
        <v>6703</v>
      </c>
      <c r="BO35" s="14" t="s">
        <v>13000</v>
      </c>
      <c r="BP35" s="14" t="s">
        <v>13001</v>
      </c>
      <c r="BQ35" s="14" t="s">
        <v>13002</v>
      </c>
      <c r="BR35" s="14" t="s">
        <v>13003</v>
      </c>
      <c r="BS35" s="8"/>
      <c r="BT35" s="8">
        <v>8.6</v>
      </c>
      <c r="BU35" s="3"/>
    </row>
    <row r="36" spans="1:73" ht="15.75" thickBot="1">
      <c r="A36" s="7">
        <v>1</v>
      </c>
      <c r="B36" s="7"/>
      <c r="C36" s="9" t="s">
        <v>9997</v>
      </c>
      <c r="D36" s="8" t="s">
        <v>9998</v>
      </c>
      <c r="E36" s="8" t="s">
        <v>11706</v>
      </c>
      <c r="F36" s="9" t="s">
        <v>654</v>
      </c>
      <c r="G36" s="9">
        <v>21</v>
      </c>
      <c r="H36" s="8" t="s">
        <v>9999</v>
      </c>
      <c r="I36" s="8" t="s">
        <v>73</v>
      </c>
      <c r="J36" s="8" t="s">
        <v>10000</v>
      </c>
      <c r="K36" s="8" t="s">
        <v>9996</v>
      </c>
      <c r="L36" s="9">
        <v>2224455526</v>
      </c>
      <c r="M36" s="9">
        <v>8169268960</v>
      </c>
      <c r="N36" s="9" t="s">
        <v>10001</v>
      </c>
      <c r="O36" s="9">
        <v>233273300177</v>
      </c>
      <c r="P36" s="9" t="s">
        <v>10002</v>
      </c>
      <c r="Q36" s="9" t="s">
        <v>756</v>
      </c>
      <c r="R36" s="11">
        <v>42917</v>
      </c>
      <c r="S36" s="9">
        <v>2021</v>
      </c>
      <c r="T36" s="8" t="s">
        <v>10003</v>
      </c>
      <c r="U36" s="9">
        <v>413</v>
      </c>
      <c r="V36" s="12">
        <v>82.6</v>
      </c>
      <c r="W36" s="9">
        <v>2015</v>
      </c>
      <c r="X36" s="9" t="s">
        <v>79</v>
      </c>
      <c r="Y36" s="8" t="s">
        <v>10004</v>
      </c>
      <c r="Z36" s="9">
        <v>360</v>
      </c>
      <c r="AA36" s="12">
        <v>55.38</v>
      </c>
      <c r="AB36" s="9">
        <v>2017</v>
      </c>
      <c r="AC36" s="9" t="s">
        <v>79</v>
      </c>
      <c r="AD36" s="8" t="s">
        <v>81</v>
      </c>
      <c r="AE36" s="8" t="s">
        <v>81</v>
      </c>
      <c r="AF36" s="9" t="s">
        <v>81</v>
      </c>
      <c r="AG36" s="9" t="s">
        <v>81</v>
      </c>
      <c r="AH36" s="9" t="s">
        <v>81</v>
      </c>
      <c r="AI36" s="9" t="s">
        <v>81</v>
      </c>
      <c r="AJ36" s="9" t="s">
        <v>81</v>
      </c>
      <c r="AK36" s="9" t="s">
        <v>81</v>
      </c>
      <c r="AL36" s="9" t="s">
        <v>81</v>
      </c>
      <c r="AM36" s="9">
        <v>0</v>
      </c>
      <c r="AN36" s="13">
        <v>6.5</v>
      </c>
      <c r="AO36" s="13">
        <v>6</v>
      </c>
      <c r="AP36" s="13">
        <v>6.2</v>
      </c>
      <c r="AQ36" s="13">
        <v>6</v>
      </c>
      <c r="AR36" s="13">
        <v>6.1</v>
      </c>
      <c r="AS36" s="9">
        <v>36</v>
      </c>
      <c r="AT36" s="9">
        <v>36.56</v>
      </c>
      <c r="AU36" s="8" t="s">
        <v>82</v>
      </c>
      <c r="AV36" s="9">
        <v>5</v>
      </c>
      <c r="AW36" s="9">
        <v>14</v>
      </c>
      <c r="AX36" s="9" t="s">
        <v>83</v>
      </c>
      <c r="AY36" s="9" t="s">
        <v>83</v>
      </c>
      <c r="AZ36" s="9" t="s">
        <v>83</v>
      </c>
      <c r="BA36" s="9" t="s">
        <v>83</v>
      </c>
      <c r="BB36" s="8" t="s">
        <v>83</v>
      </c>
      <c r="BC36" s="8" t="s">
        <v>84</v>
      </c>
      <c r="BD36" s="8" t="s">
        <v>81</v>
      </c>
      <c r="BE36" s="8" t="s">
        <v>10005</v>
      </c>
      <c r="BF36" s="8" t="s">
        <v>10006</v>
      </c>
      <c r="BG36" s="8" t="s">
        <v>10007</v>
      </c>
      <c r="BH36" s="8" t="s">
        <v>10006</v>
      </c>
      <c r="BI36" s="8" t="s">
        <v>89</v>
      </c>
      <c r="BJ36" s="8" t="s">
        <v>10008</v>
      </c>
      <c r="BK36" s="8" t="s">
        <v>10008</v>
      </c>
      <c r="BL36" s="8" t="s">
        <v>10009</v>
      </c>
      <c r="BM36" s="8" t="s">
        <v>968</v>
      </c>
      <c r="BN36" s="8" t="s">
        <v>10010</v>
      </c>
      <c r="BO36" s="14" t="s">
        <v>10011</v>
      </c>
      <c r="BP36" s="14" t="s">
        <v>10012</v>
      </c>
      <c r="BQ36" s="14" t="s">
        <v>10013</v>
      </c>
      <c r="BR36" s="14" t="s">
        <v>10014</v>
      </c>
      <c r="BS36" s="8" t="s">
        <v>81</v>
      </c>
      <c r="BT36" s="13">
        <v>5.76</v>
      </c>
      <c r="BU36" s="3"/>
    </row>
    <row r="37" spans="1:73" ht="15.75" thickBot="1">
      <c r="A37" s="7">
        <v>2</v>
      </c>
      <c r="B37" s="7"/>
      <c r="C37" s="9" t="s">
        <v>8976</v>
      </c>
      <c r="D37" s="8" t="s">
        <v>8977</v>
      </c>
      <c r="E37" s="8" t="s">
        <v>11706</v>
      </c>
      <c r="F37" s="9" t="s">
        <v>8978</v>
      </c>
      <c r="G37" s="9">
        <v>22</v>
      </c>
      <c r="H37" s="8" t="s">
        <v>8979</v>
      </c>
      <c r="I37" s="8" t="s">
        <v>73</v>
      </c>
      <c r="J37" s="8" t="s">
        <v>8980</v>
      </c>
      <c r="K37" s="8" t="s">
        <v>8975</v>
      </c>
      <c r="L37" s="9">
        <v>9834781886</v>
      </c>
      <c r="M37" s="9">
        <v>7774007723</v>
      </c>
      <c r="N37" s="9" t="s">
        <v>8981</v>
      </c>
      <c r="O37" s="9">
        <v>946441607292</v>
      </c>
      <c r="P37" s="9" t="s">
        <v>81</v>
      </c>
      <c r="Q37" s="9" t="s">
        <v>756</v>
      </c>
      <c r="R37" s="11">
        <v>42917</v>
      </c>
      <c r="S37" s="9">
        <v>2021</v>
      </c>
      <c r="T37" s="8" t="s">
        <v>8982</v>
      </c>
      <c r="U37" s="9">
        <v>427</v>
      </c>
      <c r="V37" s="12">
        <v>85.5</v>
      </c>
      <c r="W37" s="9">
        <v>425</v>
      </c>
      <c r="X37" s="9" t="s">
        <v>276</v>
      </c>
      <c r="Y37" s="8" t="s">
        <v>8983</v>
      </c>
      <c r="Z37" s="9">
        <v>294</v>
      </c>
      <c r="AA37" s="12">
        <v>58.8</v>
      </c>
      <c r="AB37" s="9">
        <v>2017</v>
      </c>
      <c r="AC37" s="9" t="s">
        <v>276</v>
      </c>
      <c r="AD37" s="8" t="s">
        <v>81</v>
      </c>
      <c r="AE37" s="8" t="s">
        <v>81</v>
      </c>
      <c r="AF37" s="9" t="s">
        <v>81</v>
      </c>
      <c r="AG37" s="9" t="s">
        <v>81</v>
      </c>
      <c r="AH37" s="9" t="s">
        <v>81</v>
      </c>
      <c r="AI37" s="9" t="s">
        <v>81</v>
      </c>
      <c r="AJ37" s="9" t="s">
        <v>81</v>
      </c>
      <c r="AK37" s="9" t="s">
        <v>81</v>
      </c>
      <c r="AL37" s="9" t="s">
        <v>81</v>
      </c>
      <c r="AM37" s="9">
        <v>0</v>
      </c>
      <c r="AN37" s="13">
        <v>6.19</v>
      </c>
      <c r="AO37" s="13">
        <v>7.33</v>
      </c>
      <c r="AP37" s="13">
        <v>5.77</v>
      </c>
      <c r="AQ37" s="13">
        <v>5.74</v>
      </c>
      <c r="AR37" s="13">
        <v>4.66</v>
      </c>
      <c r="AS37" s="9">
        <v>36.049999999999997</v>
      </c>
      <c r="AT37" s="9">
        <v>6.008</v>
      </c>
      <c r="AU37" s="8" t="s">
        <v>82</v>
      </c>
      <c r="AV37" s="9">
        <v>1</v>
      </c>
      <c r="AW37" s="9">
        <v>4</v>
      </c>
      <c r="AX37" s="9" t="s">
        <v>83</v>
      </c>
      <c r="AY37" s="9" t="s">
        <v>83</v>
      </c>
      <c r="AZ37" s="9" t="s">
        <v>83</v>
      </c>
      <c r="BA37" s="9" t="s">
        <v>83</v>
      </c>
      <c r="BB37" s="8" t="s">
        <v>83</v>
      </c>
      <c r="BC37" s="8" t="s">
        <v>84</v>
      </c>
      <c r="BD37" s="8" t="s">
        <v>81</v>
      </c>
      <c r="BE37" s="8" t="s">
        <v>8984</v>
      </c>
      <c r="BF37" s="8" t="s">
        <v>1327</v>
      </c>
      <c r="BG37" s="8" t="s">
        <v>8985</v>
      </c>
      <c r="BH37" s="8" t="s">
        <v>88</v>
      </c>
      <c r="BI37" s="8" t="s">
        <v>89</v>
      </c>
      <c r="BJ37" s="8" t="s">
        <v>8986</v>
      </c>
      <c r="BK37" s="8" t="s">
        <v>8987</v>
      </c>
      <c r="BL37" s="8" t="s">
        <v>8988</v>
      </c>
      <c r="BM37" s="8" t="s">
        <v>8989</v>
      </c>
      <c r="BN37" s="8" t="s">
        <v>8990</v>
      </c>
      <c r="BO37" s="14" t="s">
        <v>8991</v>
      </c>
      <c r="BP37" s="14" t="s">
        <v>8992</v>
      </c>
      <c r="BQ37" s="14" t="s">
        <v>8993</v>
      </c>
      <c r="BR37" s="14" t="s">
        <v>8994</v>
      </c>
      <c r="BS37" s="8" t="s">
        <v>81</v>
      </c>
      <c r="BT37" s="13">
        <v>6.36</v>
      </c>
      <c r="BU37" s="3"/>
    </row>
    <row r="38" spans="1:73" ht="15.75" thickBot="1">
      <c r="A38" s="7">
        <v>3</v>
      </c>
      <c r="B38" s="7"/>
      <c r="C38" s="9" t="s">
        <v>3286</v>
      </c>
      <c r="D38" s="8" t="s">
        <v>3287</v>
      </c>
      <c r="E38" s="8" t="s">
        <v>11706</v>
      </c>
      <c r="F38" s="10">
        <v>36349</v>
      </c>
      <c r="G38" s="9">
        <v>20</v>
      </c>
      <c r="H38" s="8" t="s">
        <v>3288</v>
      </c>
      <c r="I38" s="8" t="s">
        <v>3289</v>
      </c>
      <c r="J38" s="8" t="s">
        <v>3290</v>
      </c>
      <c r="K38" s="8" t="s">
        <v>3285</v>
      </c>
      <c r="L38" s="9">
        <v>9970556066</v>
      </c>
      <c r="M38" s="9">
        <v>7021472421</v>
      </c>
      <c r="N38" s="9" t="s">
        <v>3291</v>
      </c>
      <c r="O38" s="9">
        <v>359635151382</v>
      </c>
      <c r="P38" s="9" t="s">
        <v>3292</v>
      </c>
      <c r="Q38" s="9" t="s">
        <v>756</v>
      </c>
      <c r="R38" s="11">
        <v>42917</v>
      </c>
      <c r="S38" s="9">
        <v>2021</v>
      </c>
      <c r="T38" s="8" t="s">
        <v>3293</v>
      </c>
      <c r="U38" s="9">
        <v>412</v>
      </c>
      <c r="V38" s="12">
        <v>82</v>
      </c>
      <c r="W38" s="9">
        <v>2015</v>
      </c>
      <c r="X38" s="9" t="s">
        <v>79</v>
      </c>
      <c r="Y38" s="8" t="s">
        <v>3293</v>
      </c>
      <c r="Z38" s="9">
        <v>401</v>
      </c>
      <c r="AA38" s="12">
        <v>61</v>
      </c>
      <c r="AB38" s="9">
        <v>2017</v>
      </c>
      <c r="AC38" s="9" t="s">
        <v>79</v>
      </c>
      <c r="AD38" s="8" t="s">
        <v>81</v>
      </c>
      <c r="AE38" s="8" t="s">
        <v>81</v>
      </c>
      <c r="AF38" s="9" t="s">
        <v>81</v>
      </c>
      <c r="AG38" s="9" t="s">
        <v>81</v>
      </c>
      <c r="AH38" s="9" t="s">
        <v>81</v>
      </c>
      <c r="AI38" s="9" t="s">
        <v>81</v>
      </c>
      <c r="AJ38" s="9" t="s">
        <v>81</v>
      </c>
      <c r="AK38" s="9" t="s">
        <v>81</v>
      </c>
      <c r="AL38" s="9" t="s">
        <v>81</v>
      </c>
      <c r="AM38" s="9">
        <v>4</v>
      </c>
      <c r="AN38" s="13">
        <v>6.39</v>
      </c>
      <c r="AO38" s="13">
        <v>6.3</v>
      </c>
      <c r="AP38" s="13">
        <v>5.1100000000000003</v>
      </c>
      <c r="AQ38" s="13">
        <v>5.38</v>
      </c>
      <c r="AR38" s="13">
        <v>0</v>
      </c>
      <c r="AS38" s="9">
        <v>30.08</v>
      </c>
      <c r="AT38" s="9">
        <v>5.01</v>
      </c>
      <c r="AU38" s="8" t="s">
        <v>82</v>
      </c>
      <c r="AV38" s="9">
        <v>1</v>
      </c>
      <c r="AW38" s="9">
        <v>4</v>
      </c>
      <c r="AX38" s="9" t="s">
        <v>83</v>
      </c>
      <c r="AY38" s="9" t="s">
        <v>83</v>
      </c>
      <c r="AZ38" s="9" t="s">
        <v>83</v>
      </c>
      <c r="BA38" s="9" t="s">
        <v>83</v>
      </c>
      <c r="BB38" s="8" t="s">
        <v>83</v>
      </c>
      <c r="BC38" s="8" t="s">
        <v>84</v>
      </c>
      <c r="BD38" s="8" t="s">
        <v>81</v>
      </c>
      <c r="BE38" s="8" t="s">
        <v>3294</v>
      </c>
      <c r="BF38" s="8" t="s">
        <v>3295</v>
      </c>
      <c r="BG38" s="8" t="s">
        <v>3296</v>
      </c>
      <c r="BH38" s="8" t="s">
        <v>601</v>
      </c>
      <c r="BI38" s="8" t="s">
        <v>89</v>
      </c>
      <c r="BJ38" s="8" t="s">
        <v>3297</v>
      </c>
      <c r="BK38" s="8" t="s">
        <v>3298</v>
      </c>
      <c r="BL38" s="8" t="s">
        <v>3299</v>
      </c>
      <c r="BM38" s="8" t="s">
        <v>81</v>
      </c>
      <c r="BN38" s="8" t="s">
        <v>81</v>
      </c>
      <c r="BO38" s="14" t="s">
        <v>3300</v>
      </c>
      <c r="BP38" s="14" t="s">
        <v>3301</v>
      </c>
      <c r="BQ38" s="14" t="s">
        <v>3302</v>
      </c>
      <c r="BR38" s="14" t="s">
        <v>3303</v>
      </c>
      <c r="BS38" s="8" t="s">
        <v>81</v>
      </c>
      <c r="BT38" s="13">
        <v>6.6</v>
      </c>
      <c r="BU38" s="3"/>
    </row>
    <row r="39" spans="1:73" ht="15.75" thickBot="1">
      <c r="A39" s="7">
        <v>4</v>
      </c>
      <c r="B39" s="7"/>
      <c r="C39" s="9" t="s">
        <v>2039</v>
      </c>
      <c r="D39" s="8" t="s">
        <v>2040</v>
      </c>
      <c r="E39" s="8" t="s">
        <v>11706</v>
      </c>
      <c r="F39" s="10">
        <v>36412</v>
      </c>
      <c r="G39" s="9">
        <v>20</v>
      </c>
      <c r="H39" s="8" t="s">
        <v>2041</v>
      </c>
      <c r="I39" s="8" t="s">
        <v>73</v>
      </c>
      <c r="J39" s="8" t="s">
        <v>2042</v>
      </c>
      <c r="K39" s="8" t="s">
        <v>2038</v>
      </c>
      <c r="L39" s="9">
        <v>9619332285</v>
      </c>
      <c r="M39" s="9">
        <v>9619332285</v>
      </c>
      <c r="N39" s="9" t="s">
        <v>81</v>
      </c>
      <c r="O39" s="9" t="s">
        <v>2043</v>
      </c>
      <c r="P39" s="9" t="s">
        <v>2044</v>
      </c>
      <c r="Q39" s="9" t="s">
        <v>756</v>
      </c>
      <c r="R39" s="11">
        <v>42917</v>
      </c>
      <c r="S39" s="9">
        <v>2021</v>
      </c>
      <c r="T39" s="8" t="s">
        <v>2045</v>
      </c>
      <c r="U39" s="9">
        <v>435</v>
      </c>
      <c r="V39" s="12" t="s">
        <v>2046</v>
      </c>
      <c r="W39" s="9">
        <v>2015</v>
      </c>
      <c r="X39" s="9" t="s">
        <v>276</v>
      </c>
      <c r="Y39" s="8" t="s">
        <v>2047</v>
      </c>
      <c r="Z39" s="9" t="s">
        <v>81</v>
      </c>
      <c r="AA39" s="12">
        <v>451</v>
      </c>
      <c r="AB39" s="9">
        <v>2017</v>
      </c>
      <c r="AC39" s="9" t="s">
        <v>79</v>
      </c>
      <c r="AD39" s="8" t="s">
        <v>81</v>
      </c>
      <c r="AE39" s="8" t="s">
        <v>81</v>
      </c>
      <c r="AF39" s="9" t="s">
        <v>81</v>
      </c>
      <c r="AG39" s="9" t="s">
        <v>81</v>
      </c>
      <c r="AH39" s="9" t="s">
        <v>81</v>
      </c>
      <c r="AI39" s="9" t="s">
        <v>81</v>
      </c>
      <c r="AJ39" s="9" t="s">
        <v>81</v>
      </c>
      <c r="AK39" s="9" t="s">
        <v>81</v>
      </c>
      <c r="AL39" s="9" t="s">
        <v>81</v>
      </c>
      <c r="AM39" s="9">
        <v>0</v>
      </c>
      <c r="AN39" s="13">
        <v>6.6</v>
      </c>
      <c r="AO39" s="13">
        <v>6.6</v>
      </c>
      <c r="AP39" s="13">
        <v>0</v>
      </c>
      <c r="AQ39" s="13">
        <v>5</v>
      </c>
      <c r="AR39" s="13">
        <v>0</v>
      </c>
      <c r="AS39" s="9">
        <v>18.2</v>
      </c>
      <c r="AT39" s="9">
        <v>3.64</v>
      </c>
      <c r="AU39" s="8" t="s">
        <v>138</v>
      </c>
      <c r="AV39" s="9">
        <v>3</v>
      </c>
      <c r="AW39" s="9">
        <v>0</v>
      </c>
      <c r="AX39" s="9" t="s">
        <v>83</v>
      </c>
      <c r="AY39" s="9" t="s">
        <v>83</v>
      </c>
      <c r="AZ39" s="9" t="s">
        <v>83</v>
      </c>
      <c r="BA39" s="9" t="s">
        <v>83</v>
      </c>
      <c r="BB39" s="8" t="s">
        <v>83</v>
      </c>
      <c r="BC39" s="8" t="s">
        <v>84</v>
      </c>
      <c r="BD39" s="8" t="s">
        <v>81</v>
      </c>
      <c r="BE39" s="8" t="s">
        <v>2048</v>
      </c>
      <c r="BF39" s="8" t="s">
        <v>2049</v>
      </c>
      <c r="BG39" s="8" t="s">
        <v>2050</v>
      </c>
      <c r="BH39" s="8" t="s">
        <v>826</v>
      </c>
      <c r="BI39" s="8" t="s">
        <v>89</v>
      </c>
      <c r="BJ39" s="8" t="s">
        <v>2051</v>
      </c>
      <c r="BK39" s="8" t="s">
        <v>2052</v>
      </c>
      <c r="BL39" s="8" t="s">
        <v>81</v>
      </c>
      <c r="BM39" s="8" t="s">
        <v>2053</v>
      </c>
      <c r="BN39" s="8" t="s">
        <v>2054</v>
      </c>
      <c r="BO39" s="14" t="s">
        <v>2055</v>
      </c>
      <c r="BP39" s="14" t="s">
        <v>2056</v>
      </c>
      <c r="BQ39" s="14" t="s">
        <v>2057</v>
      </c>
      <c r="BR39" s="14" t="s">
        <v>2058</v>
      </c>
      <c r="BS39" s="8" t="s">
        <v>81</v>
      </c>
      <c r="BT39" s="8"/>
      <c r="BU39" s="3"/>
    </row>
    <row r="40" spans="1:73" ht="15.75" thickBot="1">
      <c r="A40" s="7">
        <v>5</v>
      </c>
      <c r="B40" s="7"/>
      <c r="C40" s="9" t="s">
        <v>1683</v>
      </c>
      <c r="D40" s="8" t="s">
        <v>1684</v>
      </c>
      <c r="E40" s="8" t="s">
        <v>11706</v>
      </c>
      <c r="F40" s="10">
        <v>36163</v>
      </c>
      <c r="G40" s="9">
        <v>21</v>
      </c>
      <c r="H40" s="8" t="s">
        <v>1685</v>
      </c>
      <c r="I40" s="8" t="s">
        <v>1685</v>
      </c>
      <c r="J40" s="8" t="s">
        <v>1686</v>
      </c>
      <c r="K40" s="8" t="s">
        <v>1682</v>
      </c>
      <c r="L40" s="9">
        <v>8356083669</v>
      </c>
      <c r="M40" s="9">
        <v>8356083669</v>
      </c>
      <c r="N40" s="9" t="s">
        <v>1687</v>
      </c>
      <c r="O40" s="9">
        <v>961093682015</v>
      </c>
      <c r="P40" s="9" t="s">
        <v>81</v>
      </c>
      <c r="Q40" s="9" t="s">
        <v>756</v>
      </c>
      <c r="R40" s="11">
        <v>42917</v>
      </c>
      <c r="S40" s="9">
        <v>2021</v>
      </c>
      <c r="T40" s="8" t="s">
        <v>1688</v>
      </c>
      <c r="U40" s="9">
        <v>413</v>
      </c>
      <c r="V40" s="12">
        <v>82.6</v>
      </c>
      <c r="W40" s="9">
        <v>2015</v>
      </c>
      <c r="X40" s="9" t="s">
        <v>79</v>
      </c>
      <c r="Y40" s="8" t="s">
        <v>1689</v>
      </c>
      <c r="Z40" s="9" t="s">
        <v>1690</v>
      </c>
      <c r="AA40" s="12">
        <v>60</v>
      </c>
      <c r="AB40" s="9">
        <v>2017</v>
      </c>
      <c r="AC40" s="9" t="s">
        <v>79</v>
      </c>
      <c r="AD40" s="8" t="s">
        <v>81</v>
      </c>
      <c r="AE40" s="8" t="s">
        <v>81</v>
      </c>
      <c r="AF40" s="9" t="s">
        <v>81</v>
      </c>
      <c r="AG40" s="9" t="s">
        <v>81</v>
      </c>
      <c r="AH40" s="9" t="s">
        <v>81</v>
      </c>
      <c r="AI40" s="9" t="s">
        <v>81</v>
      </c>
      <c r="AJ40" s="9" t="s">
        <v>81</v>
      </c>
      <c r="AK40" s="9" t="s">
        <v>81</v>
      </c>
      <c r="AL40" s="9" t="s">
        <v>81</v>
      </c>
      <c r="AM40" s="9">
        <v>0</v>
      </c>
      <c r="AN40" s="13">
        <v>6.15</v>
      </c>
      <c r="AO40" s="13">
        <v>5.59</v>
      </c>
      <c r="AP40" s="13">
        <v>0</v>
      </c>
      <c r="AQ40" s="13">
        <v>5.24</v>
      </c>
      <c r="AR40" s="13">
        <v>0</v>
      </c>
      <c r="AS40" s="9">
        <v>0</v>
      </c>
      <c r="AT40" s="9">
        <v>0</v>
      </c>
      <c r="AU40" s="8" t="s">
        <v>138</v>
      </c>
      <c r="AV40" s="9">
        <v>3</v>
      </c>
      <c r="AW40" s="9">
        <v>2</v>
      </c>
      <c r="AX40" s="9" t="s">
        <v>83</v>
      </c>
      <c r="AY40" s="9" t="s">
        <v>83</v>
      </c>
      <c r="AZ40" s="9" t="s">
        <v>83</v>
      </c>
      <c r="BA40" s="9" t="s">
        <v>83</v>
      </c>
      <c r="BB40" s="8" t="s">
        <v>83</v>
      </c>
      <c r="BC40" s="8" t="s">
        <v>84</v>
      </c>
      <c r="BD40" s="8" t="s">
        <v>81</v>
      </c>
      <c r="BE40" s="8" t="s">
        <v>1691</v>
      </c>
      <c r="BF40" s="8" t="s">
        <v>1692</v>
      </c>
      <c r="BG40" s="8" t="s">
        <v>1693</v>
      </c>
      <c r="BH40" s="8" t="s">
        <v>1694</v>
      </c>
      <c r="BI40" s="8" t="s">
        <v>89</v>
      </c>
      <c r="BJ40" s="8" t="s">
        <v>1695</v>
      </c>
      <c r="BK40" s="8" t="s">
        <v>81</v>
      </c>
      <c r="BL40" s="8" t="s">
        <v>1696</v>
      </c>
      <c r="BM40" s="8" t="s">
        <v>1697</v>
      </c>
      <c r="BN40" s="8" t="s">
        <v>1698</v>
      </c>
      <c r="BO40" s="14" t="s">
        <v>1699</v>
      </c>
      <c r="BP40" s="14" t="s">
        <v>1700</v>
      </c>
      <c r="BQ40" s="14" t="s">
        <v>1701</v>
      </c>
      <c r="BR40" s="14" t="s">
        <v>1702</v>
      </c>
      <c r="BS40" s="8" t="s">
        <v>81</v>
      </c>
      <c r="BT40" s="8"/>
      <c r="BU40" s="3"/>
    </row>
    <row r="41" spans="1:73" ht="15.75" thickBot="1">
      <c r="A41" s="7">
        <v>6</v>
      </c>
      <c r="B41" s="7"/>
      <c r="C41" s="9" t="s">
        <v>12769</v>
      </c>
      <c r="D41" s="8" t="s">
        <v>12860</v>
      </c>
      <c r="E41" s="8" t="s">
        <v>13191</v>
      </c>
      <c r="F41" s="10">
        <v>36372</v>
      </c>
      <c r="G41" s="9">
        <v>21</v>
      </c>
      <c r="H41" s="8" t="s">
        <v>12771</v>
      </c>
      <c r="I41" s="8" t="s">
        <v>12772</v>
      </c>
      <c r="J41" s="8" t="s">
        <v>12773</v>
      </c>
      <c r="K41" s="8" t="s">
        <v>12774</v>
      </c>
      <c r="L41" s="9">
        <v>7020552844</v>
      </c>
      <c r="M41" s="9">
        <v>9175706778</v>
      </c>
      <c r="N41" s="9" t="s">
        <v>12775</v>
      </c>
      <c r="O41" s="9" t="s">
        <v>12776</v>
      </c>
      <c r="P41" s="9" t="s">
        <v>81</v>
      </c>
      <c r="Q41" s="9" t="s">
        <v>756</v>
      </c>
      <c r="R41" s="11">
        <v>2017</v>
      </c>
      <c r="S41" s="9">
        <v>2021</v>
      </c>
      <c r="T41" s="8" t="s">
        <v>12777</v>
      </c>
      <c r="U41" s="9">
        <v>524</v>
      </c>
      <c r="V41" s="12">
        <v>87.33</v>
      </c>
      <c r="W41" s="9">
        <v>2015</v>
      </c>
      <c r="X41" s="9" t="s">
        <v>276</v>
      </c>
      <c r="Y41" s="8" t="s">
        <v>12778</v>
      </c>
      <c r="Z41" s="9">
        <v>454</v>
      </c>
      <c r="AA41" s="12">
        <v>69.849999999999994</v>
      </c>
      <c r="AB41" s="9">
        <v>2017</v>
      </c>
      <c r="AC41" s="9" t="s">
        <v>79</v>
      </c>
      <c r="AD41" s="8" t="s">
        <v>81</v>
      </c>
      <c r="AE41" s="8" t="s">
        <v>81</v>
      </c>
      <c r="AF41" s="9" t="s">
        <v>81</v>
      </c>
      <c r="AG41" s="9" t="s">
        <v>81</v>
      </c>
      <c r="AH41" s="9" t="s">
        <v>81</v>
      </c>
      <c r="AI41" s="9" t="s">
        <v>81</v>
      </c>
      <c r="AJ41" s="9" t="s">
        <v>81</v>
      </c>
      <c r="AK41" s="9" t="s">
        <v>81</v>
      </c>
      <c r="AL41" s="9" t="s">
        <v>81</v>
      </c>
      <c r="AM41" s="9" t="s">
        <v>81</v>
      </c>
      <c r="AN41" s="13">
        <v>7.37</v>
      </c>
      <c r="AO41" s="13">
        <v>7.19</v>
      </c>
      <c r="AP41" s="13">
        <v>6.0384000000000002</v>
      </c>
      <c r="AQ41" s="13">
        <v>5.56</v>
      </c>
      <c r="AR41" s="13"/>
      <c r="AS41" s="9">
        <v>32.158000000000001</v>
      </c>
      <c r="AT41" s="9">
        <v>5.36</v>
      </c>
      <c r="AU41" s="8"/>
      <c r="AV41" s="9">
        <v>2</v>
      </c>
      <c r="AW41" s="9">
        <v>2</v>
      </c>
      <c r="AX41" s="9">
        <v>0</v>
      </c>
      <c r="AY41" s="9">
        <v>0</v>
      </c>
      <c r="AZ41" s="9" t="s">
        <v>81</v>
      </c>
      <c r="BA41" s="9" t="s">
        <v>81</v>
      </c>
      <c r="BB41" s="8" t="s">
        <v>81</v>
      </c>
      <c r="BC41" s="8" t="s">
        <v>81</v>
      </c>
      <c r="BD41" s="8" t="s">
        <v>81</v>
      </c>
      <c r="BE41" s="8" t="s">
        <v>12779</v>
      </c>
      <c r="BF41" s="8" t="s">
        <v>12780</v>
      </c>
      <c r="BG41" s="8" t="s">
        <v>12781</v>
      </c>
      <c r="BH41" s="8" t="s">
        <v>317</v>
      </c>
      <c r="BI41" s="8" t="s">
        <v>3203</v>
      </c>
      <c r="BJ41" s="8" t="s">
        <v>12782</v>
      </c>
      <c r="BK41" s="8" t="s">
        <v>680</v>
      </c>
      <c r="BL41" s="8" t="s">
        <v>12783</v>
      </c>
      <c r="BM41" s="8" t="s">
        <v>12784</v>
      </c>
      <c r="BN41" s="8" t="s">
        <v>320</v>
      </c>
      <c r="BO41" s="14"/>
      <c r="BP41" s="14" t="s">
        <v>12785</v>
      </c>
      <c r="BQ41" s="14" t="s">
        <v>12786</v>
      </c>
      <c r="BR41" s="14" t="s">
        <v>12787</v>
      </c>
      <c r="BS41" s="8" t="s">
        <v>12788</v>
      </c>
      <c r="BT41" s="8">
        <v>6</v>
      </c>
      <c r="BU41" s="3"/>
    </row>
    <row r="42" spans="1:73" ht="15.75" thickBot="1">
      <c r="A42" s="7">
        <v>1</v>
      </c>
      <c r="B42" s="7"/>
      <c r="C42" s="9" t="s">
        <v>5953</v>
      </c>
      <c r="D42" s="8" t="s">
        <v>5954</v>
      </c>
      <c r="E42" s="8" t="s">
        <v>11713</v>
      </c>
      <c r="F42" s="9" t="s">
        <v>3920</v>
      </c>
      <c r="G42" s="9">
        <v>20</v>
      </c>
      <c r="H42" s="8" t="s">
        <v>5955</v>
      </c>
      <c r="I42" s="8" t="s">
        <v>591</v>
      </c>
      <c r="J42" s="8" t="s">
        <v>5956</v>
      </c>
      <c r="K42" s="8" t="s">
        <v>5957</v>
      </c>
      <c r="L42" s="9">
        <v>9869955252</v>
      </c>
      <c r="M42" s="9">
        <v>9820493434</v>
      </c>
      <c r="N42" s="9" t="s">
        <v>5958</v>
      </c>
      <c r="O42" s="9">
        <v>616732502774</v>
      </c>
      <c r="P42" s="9" t="s">
        <v>134</v>
      </c>
      <c r="Q42" s="9" t="s">
        <v>756</v>
      </c>
      <c r="R42" s="11">
        <v>43282</v>
      </c>
      <c r="S42" s="9">
        <v>2021</v>
      </c>
      <c r="T42" s="8" t="s">
        <v>5959</v>
      </c>
      <c r="U42" s="9">
        <v>431</v>
      </c>
      <c r="V42" s="12">
        <v>86.2</v>
      </c>
      <c r="W42" s="9">
        <v>2015</v>
      </c>
      <c r="X42" s="9" t="s">
        <v>79</v>
      </c>
      <c r="Y42" s="8" t="s">
        <v>81</v>
      </c>
      <c r="Z42" s="9" t="s">
        <v>81</v>
      </c>
      <c r="AA42" s="12" t="s">
        <v>81</v>
      </c>
      <c r="AB42" s="9" t="s">
        <v>81</v>
      </c>
      <c r="AC42" s="9" t="s">
        <v>109</v>
      </c>
      <c r="AD42" s="8" t="s">
        <v>5960</v>
      </c>
      <c r="AE42" s="8" t="s">
        <v>5961</v>
      </c>
      <c r="AF42" s="9">
        <v>1492</v>
      </c>
      <c r="AG42" s="9">
        <v>87.76</v>
      </c>
      <c r="AH42" s="9">
        <v>2018</v>
      </c>
      <c r="AI42" s="9" t="s">
        <v>112</v>
      </c>
      <c r="AJ42" s="9" t="s">
        <v>113</v>
      </c>
      <c r="AK42" s="9">
        <v>81.290000000000006</v>
      </c>
      <c r="AL42" s="9">
        <v>81.02</v>
      </c>
      <c r="AM42" s="9">
        <v>0</v>
      </c>
      <c r="AN42" s="8" t="s">
        <v>81</v>
      </c>
      <c r="AO42" s="8" t="s">
        <v>81</v>
      </c>
      <c r="AP42" s="13">
        <v>9.3800000000000008</v>
      </c>
      <c r="AQ42" s="13">
        <v>8.56</v>
      </c>
      <c r="AR42" s="13">
        <v>7.48</v>
      </c>
      <c r="AS42" s="9">
        <v>35.1</v>
      </c>
      <c r="AT42" s="9">
        <v>8.77</v>
      </c>
      <c r="AU42" s="8" t="s">
        <v>338</v>
      </c>
      <c r="AV42" s="9">
        <v>0</v>
      </c>
      <c r="AW42" s="9">
        <v>0</v>
      </c>
      <c r="AX42" s="9" t="s">
        <v>83</v>
      </c>
      <c r="AY42" s="9" t="s">
        <v>83</v>
      </c>
      <c r="AZ42" s="9" t="s">
        <v>83</v>
      </c>
      <c r="BA42" s="9" t="s">
        <v>83</v>
      </c>
      <c r="BB42" s="8" t="s">
        <v>83</v>
      </c>
      <c r="BC42" s="8" t="s">
        <v>84</v>
      </c>
      <c r="BD42" s="8" t="s">
        <v>81</v>
      </c>
      <c r="BE42" s="8" t="s">
        <v>5962</v>
      </c>
      <c r="BF42" s="8" t="s">
        <v>781</v>
      </c>
      <c r="BG42" s="8" t="s">
        <v>5963</v>
      </c>
      <c r="BH42" s="8" t="s">
        <v>781</v>
      </c>
      <c r="BI42" s="8" t="s">
        <v>89</v>
      </c>
      <c r="BJ42" s="8" t="s">
        <v>5964</v>
      </c>
      <c r="BK42" s="8" t="s">
        <v>5965</v>
      </c>
      <c r="BL42" s="8" t="s">
        <v>5966</v>
      </c>
      <c r="BM42" s="8" t="s">
        <v>5967</v>
      </c>
      <c r="BN42" s="8" t="s">
        <v>5968</v>
      </c>
      <c r="BO42" s="14" t="s">
        <v>5969</v>
      </c>
      <c r="BP42" s="14" t="s">
        <v>5970</v>
      </c>
      <c r="BQ42" s="14" t="s">
        <v>5971</v>
      </c>
      <c r="BR42" s="14" t="s">
        <v>5972</v>
      </c>
      <c r="BS42" s="8" t="s">
        <v>81</v>
      </c>
      <c r="BT42" s="13">
        <v>9.68</v>
      </c>
      <c r="BU42" s="3"/>
    </row>
    <row r="43" spans="1:73" ht="15.75" thickBot="1">
      <c r="A43" s="7">
        <v>2</v>
      </c>
      <c r="B43" s="7"/>
      <c r="C43" s="9" t="s">
        <v>1534</v>
      </c>
      <c r="D43" s="8" t="s">
        <v>1535</v>
      </c>
      <c r="E43" s="8" t="s">
        <v>11713</v>
      </c>
      <c r="F43" s="10">
        <v>36649</v>
      </c>
      <c r="G43" s="9">
        <v>20</v>
      </c>
      <c r="H43" s="8" t="s">
        <v>1536</v>
      </c>
      <c r="I43" s="8" t="s">
        <v>1537</v>
      </c>
      <c r="J43" s="8" t="s">
        <v>1538</v>
      </c>
      <c r="K43" s="8" t="s">
        <v>1533</v>
      </c>
      <c r="L43" s="9">
        <v>7798013966</v>
      </c>
      <c r="M43" s="9">
        <v>8698871435</v>
      </c>
      <c r="N43" s="9" t="s">
        <v>1539</v>
      </c>
      <c r="O43" s="9" t="s">
        <v>1540</v>
      </c>
      <c r="P43" s="9" t="s">
        <v>1541</v>
      </c>
      <c r="Q43" s="9" t="s">
        <v>756</v>
      </c>
      <c r="R43" s="11">
        <v>43282</v>
      </c>
      <c r="S43" s="9">
        <v>2021</v>
      </c>
      <c r="T43" s="8" t="s">
        <v>1542</v>
      </c>
      <c r="U43" s="9">
        <v>447</v>
      </c>
      <c r="V43" s="12">
        <v>89.4</v>
      </c>
      <c r="W43" s="9">
        <v>2015</v>
      </c>
      <c r="X43" s="9" t="s">
        <v>79</v>
      </c>
      <c r="Y43" s="8" t="s">
        <v>81</v>
      </c>
      <c r="Z43" s="9" t="s">
        <v>81</v>
      </c>
      <c r="AA43" s="12" t="s">
        <v>81</v>
      </c>
      <c r="AB43" s="9" t="s">
        <v>81</v>
      </c>
      <c r="AC43" s="9" t="s">
        <v>109</v>
      </c>
      <c r="AD43" s="8" t="s">
        <v>1543</v>
      </c>
      <c r="AE43" s="8" t="s">
        <v>229</v>
      </c>
      <c r="AF43" s="9">
        <v>1001</v>
      </c>
      <c r="AG43" s="9">
        <v>80.08</v>
      </c>
      <c r="AH43" s="9">
        <v>2018</v>
      </c>
      <c r="AI43" s="9" t="s">
        <v>112</v>
      </c>
      <c r="AJ43" s="9" t="s">
        <v>113</v>
      </c>
      <c r="AK43" s="9">
        <v>62.33</v>
      </c>
      <c r="AL43" s="9">
        <v>62.95</v>
      </c>
      <c r="AM43" s="9">
        <v>4</v>
      </c>
      <c r="AN43" s="8" t="s">
        <v>81</v>
      </c>
      <c r="AO43" s="8" t="s">
        <v>81</v>
      </c>
      <c r="AP43" s="13">
        <v>6.81</v>
      </c>
      <c r="AQ43" s="13">
        <v>7.2</v>
      </c>
      <c r="AR43" s="13">
        <v>6.81</v>
      </c>
      <c r="AS43" s="9">
        <v>29.46</v>
      </c>
      <c r="AT43" s="9">
        <v>7.36</v>
      </c>
      <c r="AU43" s="8" t="s">
        <v>338</v>
      </c>
      <c r="AV43" s="9">
        <v>0</v>
      </c>
      <c r="AW43" s="9">
        <v>0</v>
      </c>
      <c r="AX43" s="9" t="s">
        <v>83</v>
      </c>
      <c r="AY43" s="9" t="s">
        <v>83</v>
      </c>
      <c r="AZ43" s="9" t="s">
        <v>83</v>
      </c>
      <c r="BA43" s="9" t="s">
        <v>83</v>
      </c>
      <c r="BB43" s="8" t="s">
        <v>83</v>
      </c>
      <c r="BC43" s="8" t="s">
        <v>84</v>
      </c>
      <c r="BD43" s="8" t="s">
        <v>81</v>
      </c>
      <c r="BE43" s="8" t="s">
        <v>1544</v>
      </c>
      <c r="BF43" s="8" t="s">
        <v>1545</v>
      </c>
      <c r="BG43" s="8" t="s">
        <v>1546</v>
      </c>
      <c r="BH43" s="8" t="s">
        <v>118</v>
      </c>
      <c r="BI43" s="8" t="s">
        <v>89</v>
      </c>
      <c r="BJ43" s="8" t="s">
        <v>1547</v>
      </c>
      <c r="BK43" s="8" t="s">
        <v>1548</v>
      </c>
      <c r="BL43" s="8" t="s">
        <v>1549</v>
      </c>
      <c r="BM43" s="8" t="s">
        <v>1550</v>
      </c>
      <c r="BN43" s="8" t="s">
        <v>1551</v>
      </c>
      <c r="BO43" s="14" t="s">
        <v>1552</v>
      </c>
      <c r="BP43" s="14" t="s">
        <v>1553</v>
      </c>
      <c r="BQ43" s="14" t="s">
        <v>1554</v>
      </c>
      <c r="BR43" s="14" t="s">
        <v>1555</v>
      </c>
      <c r="BS43" s="8" t="s">
        <v>81</v>
      </c>
      <c r="BT43" s="13">
        <v>8.64</v>
      </c>
      <c r="BU43" s="3"/>
    </row>
    <row r="44" spans="1:73" ht="15.75" thickBot="1">
      <c r="A44" s="7">
        <v>3</v>
      </c>
      <c r="B44" s="7"/>
      <c r="C44" s="9" t="s">
        <v>4313</v>
      </c>
      <c r="D44" s="8" t="s">
        <v>4314</v>
      </c>
      <c r="E44" s="8" t="s">
        <v>11713</v>
      </c>
      <c r="F44" s="10">
        <v>36352</v>
      </c>
      <c r="G44" s="9">
        <v>20</v>
      </c>
      <c r="H44" s="8" t="s">
        <v>4315</v>
      </c>
      <c r="I44" s="8" t="s">
        <v>4316</v>
      </c>
      <c r="J44" s="8" t="s">
        <v>4317</v>
      </c>
      <c r="K44" s="8" t="s">
        <v>4312</v>
      </c>
      <c r="L44" s="9">
        <v>8459874423</v>
      </c>
      <c r="M44" s="9">
        <v>9604112481</v>
      </c>
      <c r="N44" s="9" t="s">
        <v>4318</v>
      </c>
      <c r="O44" s="9">
        <v>443173657661</v>
      </c>
      <c r="P44" s="9" t="s">
        <v>134</v>
      </c>
      <c r="Q44" s="9" t="s">
        <v>756</v>
      </c>
      <c r="R44" s="11">
        <v>43282</v>
      </c>
      <c r="S44" s="9">
        <v>2021</v>
      </c>
      <c r="T44" s="8" t="s">
        <v>4319</v>
      </c>
      <c r="U44" s="9">
        <v>346</v>
      </c>
      <c r="V44" s="12">
        <v>69.2</v>
      </c>
      <c r="W44" s="9">
        <v>2015</v>
      </c>
      <c r="X44" s="9" t="s">
        <v>79</v>
      </c>
      <c r="Y44" s="8" t="s">
        <v>81</v>
      </c>
      <c r="Z44" s="9" t="s">
        <v>81</v>
      </c>
      <c r="AA44" s="12" t="s">
        <v>81</v>
      </c>
      <c r="AB44" s="9" t="s">
        <v>81</v>
      </c>
      <c r="AC44" s="9" t="s">
        <v>109</v>
      </c>
      <c r="AD44" s="8" t="s">
        <v>4320</v>
      </c>
      <c r="AE44" s="8" t="s">
        <v>336</v>
      </c>
      <c r="AF44" s="9">
        <v>1321</v>
      </c>
      <c r="AG44" s="9">
        <v>77.709999999999994</v>
      </c>
      <c r="AH44" s="9">
        <v>2018</v>
      </c>
      <c r="AI44" s="9" t="s">
        <v>112</v>
      </c>
      <c r="AJ44" s="9" t="s">
        <v>113</v>
      </c>
      <c r="AK44" s="9">
        <v>66.739999999999995</v>
      </c>
      <c r="AL44" s="9">
        <v>66.290000000000006</v>
      </c>
      <c r="AM44" s="9">
        <v>2</v>
      </c>
      <c r="AN44" s="8" t="s">
        <v>81</v>
      </c>
      <c r="AO44" s="8" t="s">
        <v>81</v>
      </c>
      <c r="AP44" s="13">
        <v>5.85</v>
      </c>
      <c r="AQ44" s="13">
        <v>6.28</v>
      </c>
      <c r="AR44" s="13">
        <v>7.04</v>
      </c>
      <c r="AS44" s="9">
        <v>28.21</v>
      </c>
      <c r="AT44" s="9">
        <v>7.06</v>
      </c>
      <c r="AU44" s="8" t="s">
        <v>338</v>
      </c>
      <c r="AV44" s="9">
        <v>0</v>
      </c>
      <c r="AW44" s="9">
        <v>2</v>
      </c>
      <c r="AX44" s="9" t="s">
        <v>83</v>
      </c>
      <c r="AY44" s="9" t="s">
        <v>83</v>
      </c>
      <c r="AZ44" s="9" t="s">
        <v>83</v>
      </c>
      <c r="BA44" s="9" t="s">
        <v>83</v>
      </c>
      <c r="BB44" s="8" t="s">
        <v>83</v>
      </c>
      <c r="BC44" s="8" t="s">
        <v>84</v>
      </c>
      <c r="BD44" s="8" t="s">
        <v>81</v>
      </c>
      <c r="BE44" s="8" t="s">
        <v>4321</v>
      </c>
      <c r="BF44" s="8" t="s">
        <v>4322</v>
      </c>
      <c r="BG44" s="8" t="s">
        <v>4323</v>
      </c>
      <c r="BH44" s="8" t="s">
        <v>4324</v>
      </c>
      <c r="BI44" s="8" t="s">
        <v>89</v>
      </c>
      <c r="BJ44" s="8" t="s">
        <v>4325</v>
      </c>
      <c r="BK44" s="8" t="s">
        <v>4326</v>
      </c>
      <c r="BL44" s="8" t="s">
        <v>4327</v>
      </c>
      <c r="BM44" s="8" t="s">
        <v>81</v>
      </c>
      <c r="BN44" s="8" t="s">
        <v>4328</v>
      </c>
      <c r="BO44" s="14" t="s">
        <v>4329</v>
      </c>
      <c r="BP44" s="14" t="s">
        <v>4330</v>
      </c>
      <c r="BQ44" s="14" t="s">
        <v>4331</v>
      </c>
      <c r="BR44" s="14" t="s">
        <v>4332</v>
      </c>
      <c r="BS44" s="8" t="s">
        <v>81</v>
      </c>
      <c r="BT44" s="13">
        <v>9.0399999999999991</v>
      </c>
      <c r="BU44" s="3"/>
    </row>
    <row r="45" spans="1:73" ht="15.75" thickBot="1">
      <c r="A45" s="7">
        <v>4</v>
      </c>
      <c r="B45" s="7"/>
      <c r="C45" s="9" t="s">
        <v>2677</v>
      </c>
      <c r="D45" s="8" t="s">
        <v>2678</v>
      </c>
      <c r="E45" s="8" t="s">
        <v>11713</v>
      </c>
      <c r="F45" s="10">
        <v>36505</v>
      </c>
      <c r="G45" s="9">
        <v>21</v>
      </c>
      <c r="H45" s="8" t="s">
        <v>2679</v>
      </c>
      <c r="I45" s="8" t="s">
        <v>591</v>
      </c>
      <c r="J45" s="8" t="s">
        <v>2680</v>
      </c>
      <c r="K45" s="8" t="s">
        <v>2676</v>
      </c>
      <c r="L45" s="9">
        <v>9136781890</v>
      </c>
      <c r="M45" s="9">
        <v>9136781890</v>
      </c>
      <c r="N45" s="9" t="s">
        <v>2681</v>
      </c>
      <c r="O45" s="9">
        <v>575476378550</v>
      </c>
      <c r="P45" s="9" t="s">
        <v>2682</v>
      </c>
      <c r="Q45" s="9" t="s">
        <v>756</v>
      </c>
      <c r="R45" s="11">
        <v>43282</v>
      </c>
      <c r="S45" s="9">
        <v>2021</v>
      </c>
      <c r="T45" s="8" t="s">
        <v>2683</v>
      </c>
      <c r="U45" s="9">
        <v>329</v>
      </c>
      <c r="V45" s="12">
        <v>65.8</v>
      </c>
      <c r="W45" s="9">
        <v>2015</v>
      </c>
      <c r="X45" s="9" t="s">
        <v>79</v>
      </c>
      <c r="Y45" s="8" t="s">
        <v>81</v>
      </c>
      <c r="Z45" s="9" t="s">
        <v>81</v>
      </c>
      <c r="AA45" s="12" t="s">
        <v>81</v>
      </c>
      <c r="AB45" s="9" t="s">
        <v>81</v>
      </c>
      <c r="AC45" s="9" t="s">
        <v>109</v>
      </c>
      <c r="AD45" s="8" t="s">
        <v>2684</v>
      </c>
      <c r="AE45" s="8" t="s">
        <v>336</v>
      </c>
      <c r="AF45" s="9">
        <v>1382</v>
      </c>
      <c r="AG45" s="9">
        <v>81.290000000000006</v>
      </c>
      <c r="AH45" s="9">
        <v>2018</v>
      </c>
      <c r="AI45" s="9" t="s">
        <v>112</v>
      </c>
      <c r="AJ45" s="9" t="s">
        <v>113</v>
      </c>
      <c r="AK45" s="9">
        <v>71.900000000000006</v>
      </c>
      <c r="AL45" s="9">
        <v>69.209999999999994</v>
      </c>
      <c r="AM45" s="9">
        <v>4</v>
      </c>
      <c r="AN45" s="8" t="s">
        <v>81</v>
      </c>
      <c r="AO45" s="8" t="s">
        <v>81</v>
      </c>
      <c r="AP45" s="13">
        <v>6.31</v>
      </c>
      <c r="AQ45" s="13">
        <v>6.16</v>
      </c>
      <c r="AR45" s="13">
        <v>6.18</v>
      </c>
      <c r="AS45" s="9">
        <v>26.65</v>
      </c>
      <c r="AT45" s="9">
        <v>6.66</v>
      </c>
      <c r="AU45" s="8" t="s">
        <v>338</v>
      </c>
      <c r="AV45" s="9">
        <v>0</v>
      </c>
      <c r="AW45" s="9">
        <v>1</v>
      </c>
      <c r="AX45" s="9" t="s">
        <v>83</v>
      </c>
      <c r="AY45" s="9" t="s">
        <v>83</v>
      </c>
      <c r="AZ45" s="9" t="s">
        <v>83</v>
      </c>
      <c r="BA45" s="9" t="s">
        <v>83</v>
      </c>
      <c r="BB45" s="8" t="s">
        <v>83</v>
      </c>
      <c r="BC45" s="8" t="s">
        <v>84</v>
      </c>
      <c r="BD45" s="8" t="s">
        <v>81</v>
      </c>
      <c r="BE45" s="8" t="s">
        <v>2685</v>
      </c>
      <c r="BF45" s="8" t="s">
        <v>2686</v>
      </c>
      <c r="BG45" s="8" t="s">
        <v>2687</v>
      </c>
      <c r="BH45" s="8" t="s">
        <v>2605</v>
      </c>
      <c r="BI45" s="8" t="s">
        <v>89</v>
      </c>
      <c r="BJ45" s="8" t="s">
        <v>2688</v>
      </c>
      <c r="BK45" s="8" t="s">
        <v>2689</v>
      </c>
      <c r="BL45" s="8" t="s">
        <v>2690</v>
      </c>
      <c r="BM45" s="8" t="s">
        <v>2264</v>
      </c>
      <c r="BN45" s="8" t="s">
        <v>497</v>
      </c>
      <c r="BO45" s="14" t="s">
        <v>2691</v>
      </c>
      <c r="BP45" s="14" t="s">
        <v>2692</v>
      </c>
      <c r="BQ45" s="14" t="s">
        <v>2693</v>
      </c>
      <c r="BR45" s="14" t="s">
        <v>2694</v>
      </c>
      <c r="BS45" s="8" t="s">
        <v>81</v>
      </c>
      <c r="BT45" s="13">
        <v>8</v>
      </c>
      <c r="BU45" s="3"/>
    </row>
    <row r="46" spans="1:73" ht="15.75" thickBot="1">
      <c r="A46" s="7">
        <v>5</v>
      </c>
      <c r="B46" s="7"/>
      <c r="C46" s="9" t="s">
        <v>5865</v>
      </c>
      <c r="D46" s="8" t="s">
        <v>5866</v>
      </c>
      <c r="E46" s="8" t="s">
        <v>11713</v>
      </c>
      <c r="F46" s="9" t="s">
        <v>5011</v>
      </c>
      <c r="G46" s="9">
        <v>21</v>
      </c>
      <c r="H46" s="8" t="s">
        <v>5867</v>
      </c>
      <c r="I46" s="8" t="s">
        <v>73</v>
      </c>
      <c r="J46" s="8" t="s">
        <v>5868</v>
      </c>
      <c r="K46" s="8" t="s">
        <v>5864</v>
      </c>
      <c r="L46" s="9">
        <v>8652472903</v>
      </c>
      <c r="M46" s="9">
        <v>8652472903</v>
      </c>
      <c r="N46" s="9" t="s">
        <v>5869</v>
      </c>
      <c r="O46" s="9">
        <v>486529639655</v>
      </c>
      <c r="P46" s="9" t="s">
        <v>5870</v>
      </c>
      <c r="Q46" s="9" t="s">
        <v>756</v>
      </c>
      <c r="R46" s="11">
        <v>43282</v>
      </c>
      <c r="S46" s="9">
        <v>2021</v>
      </c>
      <c r="T46" s="8" t="s">
        <v>5871</v>
      </c>
      <c r="U46" s="9">
        <v>273</v>
      </c>
      <c r="V46" s="12">
        <v>55.6</v>
      </c>
      <c r="W46" s="9">
        <v>2014</v>
      </c>
      <c r="X46" s="9" t="s">
        <v>79</v>
      </c>
      <c r="Y46" s="8" t="s">
        <v>295</v>
      </c>
      <c r="Z46" s="9" t="s">
        <v>295</v>
      </c>
      <c r="AA46" s="12" t="s">
        <v>295</v>
      </c>
      <c r="AB46" s="9" t="s">
        <v>295</v>
      </c>
      <c r="AC46" s="9" t="s">
        <v>109</v>
      </c>
      <c r="AD46" s="8" t="s">
        <v>5872</v>
      </c>
      <c r="AE46" s="8" t="s">
        <v>5873</v>
      </c>
      <c r="AF46" s="9">
        <v>1234</v>
      </c>
      <c r="AG46" s="9">
        <v>72.31</v>
      </c>
      <c r="AH46" s="9">
        <v>2018</v>
      </c>
      <c r="AI46" s="9" t="s">
        <v>112</v>
      </c>
      <c r="AJ46" s="9" t="s">
        <v>113</v>
      </c>
      <c r="AK46" s="9">
        <v>62.41</v>
      </c>
      <c r="AL46" s="9">
        <v>62.41</v>
      </c>
      <c r="AM46" s="9">
        <v>2</v>
      </c>
      <c r="AN46" s="8" t="s">
        <v>295</v>
      </c>
      <c r="AO46" s="8" t="s">
        <v>295</v>
      </c>
      <c r="AP46" s="13">
        <v>6.61</v>
      </c>
      <c r="AQ46" s="13">
        <v>6</v>
      </c>
      <c r="AR46" s="13">
        <v>5.92</v>
      </c>
      <c r="AS46" s="9">
        <v>24.97</v>
      </c>
      <c r="AT46" s="9">
        <v>6.24</v>
      </c>
      <c r="AU46" s="8" t="s">
        <v>338</v>
      </c>
      <c r="AV46" s="9">
        <v>0</v>
      </c>
      <c r="AW46" s="9">
        <v>1</v>
      </c>
      <c r="AX46" s="9" t="s">
        <v>83</v>
      </c>
      <c r="AY46" s="9" t="s">
        <v>83</v>
      </c>
      <c r="AZ46" s="9" t="s">
        <v>83</v>
      </c>
      <c r="BA46" s="9" t="s">
        <v>83</v>
      </c>
      <c r="BB46" s="8" t="s">
        <v>83</v>
      </c>
      <c r="BC46" s="8" t="s">
        <v>84</v>
      </c>
      <c r="BD46" s="8" t="s">
        <v>295</v>
      </c>
      <c r="BE46" s="8" t="s">
        <v>5874</v>
      </c>
      <c r="BF46" s="8" t="s">
        <v>5875</v>
      </c>
      <c r="BG46" s="8" t="s">
        <v>5876</v>
      </c>
      <c r="BH46" s="8" t="s">
        <v>88</v>
      </c>
      <c r="BI46" s="8" t="s">
        <v>89</v>
      </c>
      <c r="BJ46" s="8" t="s">
        <v>5877</v>
      </c>
      <c r="BK46" s="8" t="s">
        <v>295</v>
      </c>
      <c r="BL46" s="8" t="s">
        <v>5878</v>
      </c>
      <c r="BM46" s="8" t="s">
        <v>538</v>
      </c>
      <c r="BN46" s="8" t="s">
        <v>2210</v>
      </c>
      <c r="BO46" s="14" t="s">
        <v>5879</v>
      </c>
      <c r="BP46" s="14" t="s">
        <v>5880</v>
      </c>
      <c r="BQ46" s="14" t="s">
        <v>5881</v>
      </c>
      <c r="BR46" s="14" t="s">
        <v>5882</v>
      </c>
      <c r="BS46" s="8" t="s">
        <v>295</v>
      </c>
      <c r="BT46" s="13">
        <v>6.44</v>
      </c>
      <c r="BU46" s="3"/>
    </row>
    <row r="47" spans="1:73" ht="15.75" thickBot="1">
      <c r="A47" s="7">
        <v>6</v>
      </c>
      <c r="B47" s="7"/>
      <c r="C47" s="9" t="s">
        <v>12708</v>
      </c>
      <c r="D47" s="8" t="s">
        <v>12707</v>
      </c>
      <c r="E47" s="8" t="s">
        <v>13183</v>
      </c>
      <c r="F47" s="9" t="s">
        <v>12709</v>
      </c>
      <c r="G47" s="9">
        <v>20</v>
      </c>
      <c r="H47" s="8" t="s">
        <v>12710</v>
      </c>
      <c r="I47" s="8" t="s">
        <v>12710</v>
      </c>
      <c r="J47" s="8" t="s">
        <v>12711</v>
      </c>
      <c r="K47" s="8" t="s">
        <v>12712</v>
      </c>
      <c r="L47" s="9">
        <v>9152502239</v>
      </c>
      <c r="M47" s="9">
        <v>9152502239</v>
      </c>
      <c r="N47" s="9" t="s">
        <v>12713</v>
      </c>
      <c r="O47" s="9" t="s">
        <v>12714</v>
      </c>
      <c r="P47" s="9"/>
      <c r="Q47" s="9" t="s">
        <v>756</v>
      </c>
      <c r="R47" s="11">
        <v>2018</v>
      </c>
      <c r="S47" s="9">
        <v>2021</v>
      </c>
      <c r="T47" s="8" t="s">
        <v>12715</v>
      </c>
      <c r="U47" s="9"/>
      <c r="V47" s="12">
        <v>0.85199999999999998</v>
      </c>
      <c r="W47" s="9">
        <v>2015</v>
      </c>
      <c r="X47" s="9" t="s">
        <v>79</v>
      </c>
      <c r="Y47" s="8" t="s">
        <v>81</v>
      </c>
      <c r="Z47" s="9" t="s">
        <v>81</v>
      </c>
      <c r="AA47" s="12" t="s">
        <v>81</v>
      </c>
      <c r="AB47" s="9"/>
      <c r="AC47" s="9"/>
      <c r="AD47" s="8" t="s">
        <v>12716</v>
      </c>
      <c r="AE47" s="8" t="s">
        <v>336</v>
      </c>
      <c r="AF47" s="9"/>
      <c r="AG47" s="9">
        <v>0.64500000000000002</v>
      </c>
      <c r="AH47" s="9">
        <v>2018</v>
      </c>
      <c r="AI47" s="9" t="s">
        <v>12717</v>
      </c>
      <c r="AJ47" s="9"/>
      <c r="AK47" s="9"/>
      <c r="AL47" s="9">
        <v>0.66200000000000003</v>
      </c>
      <c r="AM47" s="9">
        <v>1</v>
      </c>
      <c r="AN47" s="8"/>
      <c r="AO47" s="8"/>
      <c r="AP47" s="13">
        <v>5.4</v>
      </c>
      <c r="AQ47" s="13">
        <v>6.4</v>
      </c>
      <c r="AR47" s="13">
        <v>7.1</v>
      </c>
      <c r="AS47" s="9"/>
      <c r="AT47" s="9">
        <v>6.5649999999999995</v>
      </c>
      <c r="AU47" s="8"/>
      <c r="AV47" s="9">
        <v>0</v>
      </c>
      <c r="AW47" s="9">
        <v>1</v>
      </c>
      <c r="AX47" s="9">
        <v>0</v>
      </c>
      <c r="AY47" s="9">
        <v>0</v>
      </c>
      <c r="AZ47" s="9">
        <v>0</v>
      </c>
      <c r="BA47" s="9">
        <v>0</v>
      </c>
      <c r="BB47" s="8" t="s">
        <v>84</v>
      </c>
      <c r="BC47" s="8" t="s">
        <v>84</v>
      </c>
      <c r="BD47" s="8"/>
      <c r="BE47" s="8" t="s">
        <v>12718</v>
      </c>
      <c r="BF47" s="8" t="s">
        <v>12719</v>
      </c>
      <c r="BG47" s="8" t="s">
        <v>13190</v>
      </c>
      <c r="BH47" s="8" t="s">
        <v>12721</v>
      </c>
      <c r="BI47" s="8">
        <v>0</v>
      </c>
      <c r="BJ47" s="8" t="s">
        <v>12722</v>
      </c>
      <c r="BK47" s="8" t="s">
        <v>12723</v>
      </c>
      <c r="BL47" s="8"/>
      <c r="BM47" s="8"/>
      <c r="BN47" s="8" t="s">
        <v>12724</v>
      </c>
      <c r="BO47" s="14"/>
      <c r="BP47" s="14"/>
      <c r="BQ47" s="14" t="s">
        <v>12725</v>
      </c>
      <c r="BR47" s="14" t="s">
        <v>12726</v>
      </c>
      <c r="BS47" s="8"/>
      <c r="BT47" s="13">
        <v>7.1</v>
      </c>
      <c r="BU47" s="3"/>
    </row>
    <row r="48" spans="1:73" ht="15.75" thickBot="1">
      <c r="A48" s="7">
        <v>1</v>
      </c>
      <c r="B48" s="7"/>
      <c r="C48" s="9" t="s">
        <v>6105</v>
      </c>
      <c r="D48" s="8" t="s">
        <v>6106</v>
      </c>
      <c r="E48" s="8" t="s">
        <v>11714</v>
      </c>
      <c r="F48" s="9" t="s">
        <v>6107</v>
      </c>
      <c r="G48" s="9">
        <v>20</v>
      </c>
      <c r="H48" s="8" t="s">
        <v>6108</v>
      </c>
      <c r="I48" s="8" t="s">
        <v>6109</v>
      </c>
      <c r="J48" s="8" t="s">
        <v>6110</v>
      </c>
      <c r="K48" s="8" t="s">
        <v>6104</v>
      </c>
      <c r="L48" s="9">
        <v>9702393952</v>
      </c>
      <c r="M48" s="9">
        <v>9870011690</v>
      </c>
      <c r="N48" s="9" t="s">
        <v>81</v>
      </c>
      <c r="O48" s="9">
        <v>220716315056</v>
      </c>
      <c r="P48" s="9" t="s">
        <v>6111</v>
      </c>
      <c r="Q48" s="9" t="s">
        <v>756</v>
      </c>
      <c r="R48" s="11">
        <v>43282</v>
      </c>
      <c r="S48" s="9">
        <v>2021</v>
      </c>
      <c r="T48" s="8" t="s">
        <v>6112</v>
      </c>
      <c r="U48" s="9">
        <v>356</v>
      </c>
      <c r="V48" s="12">
        <v>71.2</v>
      </c>
      <c r="W48" s="9">
        <v>2015</v>
      </c>
      <c r="X48" s="9" t="s">
        <v>79</v>
      </c>
      <c r="Y48" s="8" t="s">
        <v>81</v>
      </c>
      <c r="Z48" s="9" t="s">
        <v>81</v>
      </c>
      <c r="AA48" s="12" t="s">
        <v>81</v>
      </c>
      <c r="AB48" s="9" t="s">
        <v>81</v>
      </c>
      <c r="AC48" s="9" t="s">
        <v>109</v>
      </c>
      <c r="AD48" s="8" t="s">
        <v>6113</v>
      </c>
      <c r="AE48" s="8" t="s">
        <v>6114</v>
      </c>
      <c r="AF48" s="9">
        <v>1388</v>
      </c>
      <c r="AG48" s="9">
        <v>81.650000000000006</v>
      </c>
      <c r="AH48" s="9">
        <v>2018</v>
      </c>
      <c r="AI48" s="9" t="s">
        <v>112</v>
      </c>
      <c r="AJ48" s="9" t="s">
        <v>113</v>
      </c>
      <c r="AK48" s="9">
        <v>68.209999999999994</v>
      </c>
      <c r="AL48" s="9">
        <v>67.61</v>
      </c>
      <c r="AM48" s="9">
        <v>0</v>
      </c>
      <c r="AN48" s="8" t="s">
        <v>81</v>
      </c>
      <c r="AO48" s="8" t="s">
        <v>81</v>
      </c>
      <c r="AP48" s="13">
        <v>8.3800000000000008</v>
      </c>
      <c r="AQ48" s="13">
        <v>8</v>
      </c>
      <c r="AR48" s="13">
        <v>6.03</v>
      </c>
      <c r="AS48" s="9">
        <v>30.5</v>
      </c>
      <c r="AT48" s="9">
        <v>7.62</v>
      </c>
      <c r="AU48" s="8" t="s">
        <v>338</v>
      </c>
      <c r="AV48" s="9">
        <v>1</v>
      </c>
      <c r="AW48" s="9">
        <v>0</v>
      </c>
      <c r="AX48" s="9" t="s">
        <v>83</v>
      </c>
      <c r="AY48" s="9" t="s">
        <v>83</v>
      </c>
      <c r="AZ48" s="9" t="s">
        <v>83</v>
      </c>
      <c r="BA48" s="9" t="s">
        <v>83</v>
      </c>
      <c r="BB48" s="8" t="s">
        <v>83</v>
      </c>
      <c r="BC48" s="8" t="s">
        <v>84</v>
      </c>
      <c r="BD48" s="8" t="s">
        <v>81</v>
      </c>
      <c r="BE48" s="8" t="s">
        <v>6115</v>
      </c>
      <c r="BF48" s="8" t="s">
        <v>187</v>
      </c>
      <c r="BG48" s="8" t="s">
        <v>6116</v>
      </c>
      <c r="BH48" s="8" t="s">
        <v>88</v>
      </c>
      <c r="BI48" s="8" t="s">
        <v>89</v>
      </c>
      <c r="BJ48" s="8" t="s">
        <v>6117</v>
      </c>
      <c r="BK48" s="8" t="s">
        <v>6118</v>
      </c>
      <c r="BL48" s="8" t="s">
        <v>6119</v>
      </c>
      <c r="BM48" s="8" t="s">
        <v>6120</v>
      </c>
      <c r="BN48" s="8" t="s">
        <v>6121</v>
      </c>
      <c r="BO48" s="14" t="s">
        <v>6122</v>
      </c>
      <c r="BP48" s="14" t="s">
        <v>6123</v>
      </c>
      <c r="BQ48" s="14" t="s">
        <v>6124</v>
      </c>
      <c r="BR48" s="14" t="s">
        <v>6125</v>
      </c>
      <c r="BS48" s="8" t="s">
        <v>81</v>
      </c>
      <c r="BT48" s="13">
        <v>8.16</v>
      </c>
      <c r="BU48" s="3"/>
    </row>
    <row r="49" spans="1:73" ht="15.75" thickBot="1">
      <c r="A49" s="7">
        <v>2</v>
      </c>
      <c r="B49" s="7"/>
      <c r="C49" s="9" t="s">
        <v>751</v>
      </c>
      <c r="D49" s="8" t="s">
        <v>752</v>
      </c>
      <c r="E49" s="8" t="s">
        <v>11714</v>
      </c>
      <c r="F49" s="10">
        <v>36678</v>
      </c>
      <c r="G49" s="9">
        <v>20</v>
      </c>
      <c r="H49" s="8" t="s">
        <v>753</v>
      </c>
      <c r="I49" s="8" t="s">
        <v>591</v>
      </c>
      <c r="J49" s="8" t="s">
        <v>754</v>
      </c>
      <c r="K49" s="8" t="s">
        <v>750</v>
      </c>
      <c r="L49" s="9">
        <v>9867754911</v>
      </c>
      <c r="M49" s="9">
        <v>8097013022</v>
      </c>
      <c r="N49" s="9" t="s">
        <v>755</v>
      </c>
      <c r="O49" s="9">
        <v>441856707846</v>
      </c>
      <c r="P49" s="9" t="s">
        <v>134</v>
      </c>
      <c r="Q49" s="9" t="s">
        <v>756</v>
      </c>
      <c r="R49" s="11">
        <v>43282</v>
      </c>
      <c r="S49" s="9">
        <v>2021</v>
      </c>
      <c r="T49" s="8" t="s">
        <v>757</v>
      </c>
      <c r="U49" s="9">
        <v>398</v>
      </c>
      <c r="V49" s="12">
        <v>79.599999999999994</v>
      </c>
      <c r="W49" s="9">
        <v>2015</v>
      </c>
      <c r="X49" s="9" t="s">
        <v>79</v>
      </c>
      <c r="Y49" s="8" t="s">
        <v>81</v>
      </c>
      <c r="Z49" s="9" t="s">
        <v>81</v>
      </c>
      <c r="AA49" s="12" t="s">
        <v>81</v>
      </c>
      <c r="AB49" s="9" t="s">
        <v>81</v>
      </c>
      <c r="AC49" s="9" t="s">
        <v>109</v>
      </c>
      <c r="AD49" s="8" t="s">
        <v>758</v>
      </c>
      <c r="AE49" s="8" t="s">
        <v>336</v>
      </c>
      <c r="AF49" s="9">
        <v>1321</v>
      </c>
      <c r="AG49" s="9">
        <v>77.709999999999994</v>
      </c>
      <c r="AH49" s="9">
        <v>2018</v>
      </c>
      <c r="AI49" s="9" t="s">
        <v>112</v>
      </c>
      <c r="AJ49" s="9" t="s">
        <v>113</v>
      </c>
      <c r="AK49" s="9">
        <v>73.182699999999997</v>
      </c>
      <c r="AL49" s="9">
        <v>73.308300000000003</v>
      </c>
      <c r="AM49" s="9">
        <v>0</v>
      </c>
      <c r="AN49" s="8" t="s">
        <v>81</v>
      </c>
      <c r="AO49" s="8" t="s">
        <v>81</v>
      </c>
      <c r="AP49" s="13">
        <v>8.1922999999999995</v>
      </c>
      <c r="AQ49" s="13">
        <v>7.16</v>
      </c>
      <c r="AR49" s="13">
        <v>4.2961999999999998</v>
      </c>
      <c r="AS49" s="9">
        <v>26.64</v>
      </c>
      <c r="AT49" s="9">
        <v>6.6619999999999999</v>
      </c>
      <c r="AU49" s="8" t="s">
        <v>338</v>
      </c>
      <c r="AV49" s="9">
        <v>1</v>
      </c>
      <c r="AW49" s="9">
        <v>0</v>
      </c>
      <c r="AX49" s="9" t="s">
        <v>83</v>
      </c>
      <c r="AY49" s="9" t="s">
        <v>83</v>
      </c>
      <c r="AZ49" s="9" t="s">
        <v>83</v>
      </c>
      <c r="BA49" s="9" t="s">
        <v>83</v>
      </c>
      <c r="BB49" s="8" t="s">
        <v>83</v>
      </c>
      <c r="BC49" s="8" t="s">
        <v>84</v>
      </c>
      <c r="BD49" s="8" t="s">
        <v>81</v>
      </c>
      <c r="BE49" s="8" t="s">
        <v>759</v>
      </c>
      <c r="BF49" s="8" t="s">
        <v>760</v>
      </c>
      <c r="BG49" s="8" t="s">
        <v>761</v>
      </c>
      <c r="BH49" s="8" t="s">
        <v>762</v>
      </c>
      <c r="BI49" s="8" t="s">
        <v>89</v>
      </c>
      <c r="BJ49" s="8" t="s">
        <v>763</v>
      </c>
      <c r="BK49" s="8" t="s">
        <v>763</v>
      </c>
      <c r="BL49" s="8" t="s">
        <v>764</v>
      </c>
      <c r="BM49" s="8" t="s">
        <v>765</v>
      </c>
      <c r="BN49" s="8" t="s">
        <v>766</v>
      </c>
      <c r="BO49" s="14" t="s">
        <v>767</v>
      </c>
      <c r="BP49" s="14" t="s">
        <v>768</v>
      </c>
      <c r="BQ49" s="14" t="s">
        <v>769</v>
      </c>
      <c r="BR49" s="14" t="s">
        <v>770</v>
      </c>
      <c r="BS49" s="8" t="s">
        <v>81</v>
      </c>
      <c r="BT49" s="13">
        <v>7</v>
      </c>
      <c r="BU49" s="3"/>
    </row>
    <row r="50" spans="1:73" ht="15.75" thickBot="1">
      <c r="A50" s="7">
        <v>3</v>
      </c>
      <c r="B50" s="7"/>
      <c r="C50" s="9" t="s">
        <v>6897</v>
      </c>
      <c r="D50" s="8" t="s">
        <v>6898</v>
      </c>
      <c r="E50" s="8" t="s">
        <v>11714</v>
      </c>
      <c r="F50" s="9" t="s">
        <v>1256</v>
      </c>
      <c r="G50" s="9">
        <v>21</v>
      </c>
      <c r="H50" s="8" t="s">
        <v>6899</v>
      </c>
      <c r="I50" s="8" t="s">
        <v>3045</v>
      </c>
      <c r="J50" s="8" t="s">
        <v>6900</v>
      </c>
      <c r="K50" s="8" t="s">
        <v>6896</v>
      </c>
      <c r="L50" s="9">
        <v>9870130152</v>
      </c>
      <c r="M50" s="9">
        <v>9768224120</v>
      </c>
      <c r="N50" s="9" t="s">
        <v>6901</v>
      </c>
      <c r="O50" s="9">
        <v>504172236754</v>
      </c>
      <c r="P50" s="9" t="s">
        <v>6902</v>
      </c>
      <c r="Q50" s="9" t="s">
        <v>756</v>
      </c>
      <c r="R50" s="11">
        <v>43282</v>
      </c>
      <c r="S50" s="9">
        <v>2021</v>
      </c>
      <c r="T50" s="8" t="s">
        <v>6903</v>
      </c>
      <c r="U50" s="9">
        <v>288</v>
      </c>
      <c r="V50" s="12">
        <v>57.6</v>
      </c>
      <c r="W50" s="9">
        <v>2015</v>
      </c>
      <c r="X50" s="9" t="s">
        <v>79</v>
      </c>
      <c r="Y50" s="8" t="s">
        <v>6898</v>
      </c>
      <c r="Z50" s="9" t="s">
        <v>81</v>
      </c>
      <c r="AA50" s="12" t="s">
        <v>81</v>
      </c>
      <c r="AB50" s="9" t="s">
        <v>81</v>
      </c>
      <c r="AC50" s="9" t="s">
        <v>79</v>
      </c>
      <c r="AD50" s="8" t="s">
        <v>490</v>
      </c>
      <c r="AE50" s="8" t="s">
        <v>6904</v>
      </c>
      <c r="AF50" s="9">
        <v>1466</v>
      </c>
      <c r="AG50" s="9">
        <v>86.24</v>
      </c>
      <c r="AH50" s="9">
        <v>2018</v>
      </c>
      <c r="AI50" s="9" t="s">
        <v>112</v>
      </c>
      <c r="AJ50" s="9" t="s">
        <v>113</v>
      </c>
      <c r="AK50" s="9">
        <v>78.150000000000006</v>
      </c>
      <c r="AL50" s="9">
        <v>77.37</v>
      </c>
      <c r="AM50" s="9">
        <v>0</v>
      </c>
      <c r="AN50" s="8" t="s">
        <v>81</v>
      </c>
      <c r="AO50" s="8" t="s">
        <v>81</v>
      </c>
      <c r="AP50" s="13">
        <v>7.31</v>
      </c>
      <c r="AQ50" s="13">
        <v>5.88</v>
      </c>
      <c r="AR50" s="13">
        <v>5.6</v>
      </c>
      <c r="AS50" s="9">
        <v>19</v>
      </c>
      <c r="AT50" s="9">
        <v>6.3</v>
      </c>
      <c r="AU50" s="8" t="s">
        <v>114</v>
      </c>
      <c r="AV50" s="9">
        <v>1</v>
      </c>
      <c r="AW50" s="9">
        <v>1</v>
      </c>
      <c r="AX50" s="9" t="s">
        <v>83</v>
      </c>
      <c r="AY50" s="9" t="s">
        <v>83</v>
      </c>
      <c r="AZ50" s="9" t="s">
        <v>83</v>
      </c>
      <c r="BA50" s="9" t="s">
        <v>83</v>
      </c>
      <c r="BB50" s="8" t="s">
        <v>83</v>
      </c>
      <c r="BC50" s="8" t="s">
        <v>84</v>
      </c>
      <c r="BD50" s="8" t="s">
        <v>81</v>
      </c>
      <c r="BE50" s="8" t="s">
        <v>6905</v>
      </c>
      <c r="BF50" s="8" t="s">
        <v>1892</v>
      </c>
      <c r="BG50" s="8" t="s">
        <v>6906</v>
      </c>
      <c r="BH50" s="8" t="s">
        <v>317</v>
      </c>
      <c r="BI50" s="8" t="s">
        <v>89</v>
      </c>
      <c r="BJ50" s="8" t="s">
        <v>81</v>
      </c>
      <c r="BK50" s="8" t="s">
        <v>6907</v>
      </c>
      <c r="BL50" s="8" t="s">
        <v>1068</v>
      </c>
      <c r="BM50" s="8" t="s">
        <v>3073</v>
      </c>
      <c r="BN50" s="8" t="s">
        <v>908</v>
      </c>
      <c r="BO50" s="14" t="s">
        <v>6908</v>
      </c>
      <c r="BP50" s="14" t="s">
        <v>6909</v>
      </c>
      <c r="BQ50" s="14" t="s">
        <v>6910</v>
      </c>
      <c r="BR50" s="14" t="s">
        <v>6911</v>
      </c>
      <c r="BS50" s="8" t="s">
        <v>81</v>
      </c>
      <c r="BT50" s="8"/>
      <c r="BU50" s="3"/>
    </row>
    <row r="51" spans="1:73" ht="15.75" thickBot="1">
      <c r="A51" s="7">
        <v>4</v>
      </c>
      <c r="B51" s="7"/>
      <c r="C51" s="9" t="s">
        <v>11030</v>
      </c>
      <c r="D51" s="8" t="s">
        <v>11031</v>
      </c>
      <c r="E51" s="8" t="s">
        <v>11714</v>
      </c>
      <c r="F51" s="10">
        <v>35838</v>
      </c>
      <c r="G51" s="9">
        <v>21</v>
      </c>
      <c r="H51" s="8" t="s">
        <v>11032</v>
      </c>
      <c r="I51" s="8" t="s">
        <v>73</v>
      </c>
      <c r="J51" s="8" t="s">
        <v>11033</v>
      </c>
      <c r="K51" s="8" t="s">
        <v>11029</v>
      </c>
      <c r="L51" s="9">
        <v>7738664241</v>
      </c>
      <c r="M51" s="9">
        <v>8097187088</v>
      </c>
      <c r="N51" s="9" t="s">
        <v>11034</v>
      </c>
      <c r="O51" s="9">
        <v>815592783840</v>
      </c>
      <c r="P51" s="9" t="s">
        <v>134</v>
      </c>
      <c r="Q51" s="9" t="s">
        <v>756</v>
      </c>
      <c r="R51" s="11">
        <v>43282</v>
      </c>
      <c r="S51" s="9">
        <v>2021</v>
      </c>
      <c r="T51" s="8" t="s">
        <v>11035</v>
      </c>
      <c r="U51" s="9">
        <v>345</v>
      </c>
      <c r="V51" s="12">
        <v>69</v>
      </c>
      <c r="W51" s="9">
        <v>2014</v>
      </c>
      <c r="X51" s="9" t="s">
        <v>79</v>
      </c>
      <c r="Y51" s="8" t="s">
        <v>81</v>
      </c>
      <c r="Z51" s="9" t="s">
        <v>81</v>
      </c>
      <c r="AA51" s="12" t="s">
        <v>81</v>
      </c>
      <c r="AB51" s="9" t="s">
        <v>81</v>
      </c>
      <c r="AC51" s="9" t="s">
        <v>109</v>
      </c>
      <c r="AD51" s="8" t="s">
        <v>11036</v>
      </c>
      <c r="AE51" s="8" t="s">
        <v>336</v>
      </c>
      <c r="AF51" s="9">
        <v>612</v>
      </c>
      <c r="AG51" s="9">
        <v>72</v>
      </c>
      <c r="AH51" s="9">
        <v>2018</v>
      </c>
      <c r="AI51" s="9" t="s">
        <v>112</v>
      </c>
      <c r="AJ51" s="9" t="s">
        <v>113</v>
      </c>
      <c r="AK51" s="9">
        <v>61.76</v>
      </c>
      <c r="AL51" s="9">
        <v>61.17</v>
      </c>
      <c r="AM51" s="9">
        <v>6</v>
      </c>
      <c r="AN51" s="8" t="s">
        <v>81</v>
      </c>
      <c r="AO51" s="8" t="s">
        <v>81</v>
      </c>
      <c r="AP51" s="13">
        <v>5.8846150000000002</v>
      </c>
      <c r="AQ51" s="13">
        <v>6.32</v>
      </c>
      <c r="AR51" s="13">
        <v>5.98</v>
      </c>
      <c r="AS51" s="9">
        <v>18.184615000000001</v>
      </c>
      <c r="AT51" s="9">
        <v>6.0615383329999997</v>
      </c>
      <c r="AU51" s="8" t="s">
        <v>114</v>
      </c>
      <c r="AV51" s="9">
        <v>2</v>
      </c>
      <c r="AW51" s="9">
        <v>1</v>
      </c>
      <c r="AX51" s="9" t="s">
        <v>83</v>
      </c>
      <c r="AY51" s="9" t="s">
        <v>83</v>
      </c>
      <c r="AZ51" s="9" t="s">
        <v>83</v>
      </c>
      <c r="BA51" s="9" t="s">
        <v>230</v>
      </c>
      <c r="BB51" s="8" t="s">
        <v>83</v>
      </c>
      <c r="BC51" s="8" t="s">
        <v>84</v>
      </c>
      <c r="BD51" s="8" t="s">
        <v>81</v>
      </c>
      <c r="BE51" s="8" t="s">
        <v>11037</v>
      </c>
      <c r="BF51" s="8" t="s">
        <v>11038</v>
      </c>
      <c r="BG51" s="8" t="s">
        <v>11039</v>
      </c>
      <c r="BH51" s="8" t="s">
        <v>118</v>
      </c>
      <c r="BI51" s="8" t="s">
        <v>89</v>
      </c>
      <c r="BJ51" s="8" t="s">
        <v>81</v>
      </c>
      <c r="BK51" s="8" t="s">
        <v>11040</v>
      </c>
      <c r="BL51" s="8" t="s">
        <v>11041</v>
      </c>
      <c r="BM51" s="8" t="s">
        <v>1247</v>
      </c>
      <c r="BN51" s="8" t="s">
        <v>172</v>
      </c>
      <c r="BO51" s="14" t="s">
        <v>11042</v>
      </c>
      <c r="BP51" s="14" t="s">
        <v>11043</v>
      </c>
      <c r="BQ51" s="14" t="s">
        <v>11044</v>
      </c>
      <c r="BR51" s="14" t="s">
        <v>11045</v>
      </c>
      <c r="BS51" s="8" t="s">
        <v>81</v>
      </c>
      <c r="BT51" s="8"/>
      <c r="BU51" s="3"/>
    </row>
  </sheetData>
  <sortState ref="A53:BV55">
    <sortCondition descending="1" ref="AT52:AT55"/>
  </sortState>
  <hyperlinks>
    <hyperlink ref="BO8" r:id="rId1"/>
    <hyperlink ref="BP8" r:id="rId2"/>
    <hyperlink ref="BQ8" r:id="rId3"/>
    <hyperlink ref="BR8" r:id="rId4"/>
    <hyperlink ref="BO6" r:id="rId5"/>
    <hyperlink ref="BP6" r:id="rId6"/>
    <hyperlink ref="BQ6" r:id="rId7"/>
    <hyperlink ref="BR6" r:id="rId8"/>
    <hyperlink ref="BO50" r:id="rId9"/>
    <hyperlink ref="BP50" r:id="rId10"/>
    <hyperlink ref="BQ50" r:id="rId11"/>
    <hyperlink ref="BR50" r:id="rId12"/>
    <hyperlink ref="BO12" r:id="rId13"/>
    <hyperlink ref="BP12" r:id="rId14"/>
    <hyperlink ref="BQ12" r:id="rId15"/>
    <hyperlink ref="BR12" r:id="rId16"/>
    <hyperlink ref="BO5" r:id="rId17"/>
    <hyperlink ref="BP5" r:id="rId18"/>
    <hyperlink ref="BQ5" r:id="rId19"/>
    <hyperlink ref="BR5" r:id="rId20"/>
    <hyperlink ref="BO20" r:id="rId21"/>
    <hyperlink ref="BP20" r:id="rId22"/>
    <hyperlink ref="BQ20" r:id="rId23"/>
    <hyperlink ref="BR20" r:id="rId24"/>
    <hyperlink ref="BO21" r:id="rId25"/>
    <hyperlink ref="BP21" r:id="rId26"/>
    <hyperlink ref="BQ21" r:id="rId27"/>
    <hyperlink ref="BR21" r:id="rId28"/>
    <hyperlink ref="BO25" r:id="rId29"/>
    <hyperlink ref="BP25" r:id="rId30"/>
    <hyperlink ref="BQ25" r:id="rId31"/>
    <hyperlink ref="BR25" r:id="rId32"/>
    <hyperlink ref="BO15" r:id="rId33"/>
    <hyperlink ref="BP15" r:id="rId34"/>
    <hyperlink ref="BQ15" r:id="rId35"/>
    <hyperlink ref="BR15" r:id="rId36"/>
    <hyperlink ref="BO16" r:id="rId37"/>
    <hyperlink ref="BP16" r:id="rId38"/>
    <hyperlink ref="BQ16" r:id="rId39"/>
    <hyperlink ref="BR16" r:id="rId40"/>
    <hyperlink ref="BO34" r:id="rId41"/>
    <hyperlink ref="BP34" r:id="rId42"/>
    <hyperlink ref="BQ34" r:id="rId43"/>
    <hyperlink ref="BR34" r:id="rId44" display="http://www.linkedin.com/in/sneha-prabhu-5880031a9"/>
    <hyperlink ref="BO29" r:id="rId45"/>
    <hyperlink ref="BP29" r:id="rId46"/>
    <hyperlink ref="BQ29" r:id="rId47"/>
    <hyperlink ref="BR29" r:id="rId48"/>
    <hyperlink ref="BO24" r:id="rId49"/>
    <hyperlink ref="BP24" r:id="rId50"/>
    <hyperlink ref="BQ24" r:id="rId51"/>
    <hyperlink ref="BR24" r:id="rId52"/>
    <hyperlink ref="BO18" r:id="rId53"/>
    <hyperlink ref="BP18" r:id="rId54"/>
    <hyperlink ref="BQ18" r:id="rId55"/>
    <hyperlink ref="BR18" r:id="rId56" display="http://www.linkedin.com/in/mandar-patil-302152169"/>
    <hyperlink ref="BO22" r:id="rId57"/>
    <hyperlink ref="BP22" r:id="rId58"/>
    <hyperlink ref="BQ22" r:id="rId59"/>
    <hyperlink ref="BR22" r:id="rId60"/>
    <hyperlink ref="BO23" r:id="rId61"/>
    <hyperlink ref="BP23" r:id="rId62"/>
    <hyperlink ref="BQ23" r:id="rId63"/>
    <hyperlink ref="BR23" r:id="rId64"/>
    <hyperlink ref="BO31" r:id="rId65"/>
    <hyperlink ref="BP31" r:id="rId66"/>
    <hyperlink ref="BQ31" r:id="rId67" display="https://www.facebook.com/sarvesh.kulkarni.585"/>
    <hyperlink ref="BR31" r:id="rId68"/>
    <hyperlink ref="BO11" r:id="rId69"/>
    <hyperlink ref="BP11" r:id="rId70"/>
    <hyperlink ref="BQ11" r:id="rId71"/>
    <hyperlink ref="BR11" r:id="rId72"/>
    <hyperlink ref="BO32" r:id="rId73"/>
    <hyperlink ref="BP32" r:id="rId74"/>
    <hyperlink ref="BQ32" r:id="rId75"/>
    <hyperlink ref="BR32" r:id="rId76"/>
    <hyperlink ref="BO33" r:id="rId77"/>
    <hyperlink ref="BP33" r:id="rId78"/>
    <hyperlink ref="BQ33" r:id="rId79"/>
    <hyperlink ref="BR33" r:id="rId80"/>
    <hyperlink ref="BO17" r:id="rId81"/>
    <hyperlink ref="BP17" r:id="rId82"/>
    <hyperlink ref="BQ17" r:id="rId83"/>
    <hyperlink ref="BR17" r:id="rId84"/>
    <hyperlink ref="BO38" r:id="rId85"/>
    <hyperlink ref="BP38" r:id="rId86"/>
    <hyperlink ref="BQ38" r:id="rId87"/>
    <hyperlink ref="BR38" r:id="rId88"/>
    <hyperlink ref="BO19" r:id="rId89"/>
    <hyperlink ref="BP19" r:id="rId90"/>
    <hyperlink ref="BQ19" r:id="rId91"/>
    <hyperlink ref="BR19" r:id="rId92"/>
    <hyperlink ref="BO4" r:id="rId93"/>
    <hyperlink ref="BP4" r:id="rId94"/>
    <hyperlink ref="BQ4" r:id="rId95"/>
    <hyperlink ref="BR4" r:id="rId96" display="http://linkedin.com/in/tanay-shah-95235314b"/>
    <hyperlink ref="BS4" r:id="rId97"/>
    <hyperlink ref="BO7" r:id="rId98"/>
    <hyperlink ref="BP7" r:id="rId99"/>
    <hyperlink ref="BQ7" r:id="rId100"/>
    <hyperlink ref="BR7" r:id="rId101"/>
    <hyperlink ref="BO51" r:id="rId102"/>
    <hyperlink ref="BP51" r:id="rId103"/>
    <hyperlink ref="BQ51" r:id="rId104"/>
    <hyperlink ref="BR51" r:id="rId105"/>
    <hyperlink ref="BO44" r:id="rId106"/>
    <hyperlink ref="BP44" r:id="rId107"/>
    <hyperlink ref="BQ44" r:id="rId108"/>
    <hyperlink ref="BR44" r:id="rId109"/>
    <hyperlink ref="BO28" r:id="rId110"/>
    <hyperlink ref="BP28" r:id="rId111"/>
    <hyperlink ref="BQ28" r:id="rId112"/>
    <hyperlink ref="BR28" r:id="rId113"/>
    <hyperlink ref="BO26" r:id="rId114"/>
    <hyperlink ref="BP26" r:id="rId115"/>
    <hyperlink ref="BQ26" r:id="rId116"/>
    <hyperlink ref="BR26" r:id="rId117"/>
    <hyperlink ref="BO27" r:id="rId118"/>
    <hyperlink ref="BP27" r:id="rId119"/>
    <hyperlink ref="BR27" r:id="rId120"/>
    <hyperlink ref="BO30" r:id="rId121"/>
    <hyperlink ref="BP30" r:id="rId122"/>
    <hyperlink ref="BQ30" r:id="rId123"/>
    <hyperlink ref="BR30" r:id="rId124"/>
    <hyperlink ref="BO13" r:id="rId125"/>
    <hyperlink ref="BP13" r:id="rId126"/>
    <hyperlink ref="BQ13" r:id="rId127"/>
    <hyperlink ref="BR13" r:id="rId128"/>
    <hyperlink ref="BO39" r:id="rId129"/>
    <hyperlink ref="BP39" r:id="rId130"/>
    <hyperlink ref="BQ39" r:id="rId131"/>
    <hyperlink ref="BR39" r:id="rId132"/>
    <hyperlink ref="BO42" r:id="rId133"/>
    <hyperlink ref="BP42" r:id="rId134"/>
    <hyperlink ref="BQ42" r:id="rId135"/>
    <hyperlink ref="BR42" r:id="rId136"/>
    <hyperlink ref="BO14" r:id="rId137"/>
    <hyperlink ref="BP14" r:id="rId138"/>
    <hyperlink ref="BQ14" r:id="rId139"/>
    <hyperlink ref="BR14" r:id="rId140"/>
    <hyperlink ref="BO49" r:id="rId141"/>
    <hyperlink ref="BP49" r:id="rId142"/>
    <hyperlink ref="BQ49" r:id="rId143"/>
    <hyperlink ref="BR49" r:id="rId144" display="http://www.linkedin.com/in/aishwarya-jadhav-5235a11b2"/>
    <hyperlink ref="BO48" r:id="rId145"/>
    <hyperlink ref="BP48" r:id="rId146"/>
    <hyperlink ref="BQ48" r:id="rId147"/>
    <hyperlink ref="BR48" r:id="rId148"/>
    <hyperlink ref="BO40" r:id="rId149"/>
    <hyperlink ref="BP40" r:id="rId150"/>
    <hyperlink ref="BQ40" r:id="rId151"/>
    <hyperlink ref="BR40" r:id="rId152"/>
    <hyperlink ref="BO37" r:id="rId153"/>
    <hyperlink ref="BP37" r:id="rId154"/>
    <hyperlink ref="BQ37" r:id="rId155"/>
    <hyperlink ref="BR37" r:id="rId156"/>
    <hyperlink ref="BO43" r:id="rId157"/>
    <hyperlink ref="BP43" r:id="rId158"/>
    <hyperlink ref="BQ43" r:id="rId159"/>
    <hyperlink ref="BR43" r:id="rId160"/>
    <hyperlink ref="BO45" r:id="rId161"/>
    <hyperlink ref="BP45" r:id="rId162"/>
    <hyperlink ref="BQ45" r:id="rId163"/>
    <hyperlink ref="BR45" r:id="rId164"/>
    <hyperlink ref="BO3" r:id="rId165"/>
    <hyperlink ref="BP3" r:id="rId166"/>
    <hyperlink ref="BQ3" r:id="rId167"/>
    <hyperlink ref="BR3" r:id="rId168" display="http://www.linkedin.com/in/atharva-nimje-0505a9192"/>
    <hyperlink ref="BO10" r:id="rId169"/>
    <hyperlink ref="BP10" r:id="rId170"/>
    <hyperlink ref="BQ10" r:id="rId171"/>
    <hyperlink ref="BR10" r:id="rId172"/>
    <hyperlink ref="BO46" r:id="rId173"/>
    <hyperlink ref="BP46" r:id="rId174"/>
    <hyperlink ref="BQ46" r:id="rId175"/>
    <hyperlink ref="BR46" r:id="rId176"/>
    <hyperlink ref="BO9" r:id="rId177"/>
    <hyperlink ref="BP9" r:id="rId178"/>
    <hyperlink ref="BQ9" r:id="rId179"/>
    <hyperlink ref="BR9" r:id="rId180"/>
    <hyperlink ref="BO36" r:id="rId181"/>
    <hyperlink ref="BP36" r:id="rId182"/>
    <hyperlink ref="BQ36" r:id="rId183"/>
    <hyperlink ref="BR36" r:id="rId184"/>
    <hyperlink ref="BQ35" r:id="rId185"/>
    <hyperlink ref="BR35" r:id="rId186"/>
    <hyperlink ref="BO35" r:id="rId187"/>
    <hyperlink ref="BP35" r:id="rId188"/>
    <hyperlink ref="J35" r:id="rId189"/>
    <hyperlink ref="K35" r:id="rId190"/>
    <hyperlink ref="J41" r:id="rId191"/>
    <hyperlink ref="K41" r:id="rId192"/>
    <hyperlink ref="BJ41" r:id="rId193"/>
    <hyperlink ref="BP41" r:id="rId194"/>
    <hyperlink ref="BQ41" r:id="rId195"/>
    <hyperlink ref="BR41" r:id="rId196"/>
  </hyperlinks>
  <pageMargins left="0.7" right="0.7" top="0.75" bottom="0.75" header="0.3" footer="0.3"/>
  <drawing r:id="rId197"/>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U63"/>
  <sheetViews>
    <sheetView topLeftCell="I1" workbookViewId="0">
      <selection activeCell="I1" sqref="I1"/>
    </sheetView>
  </sheetViews>
  <sheetFormatPr defaultRowHeight="15"/>
  <cols>
    <col min="1" max="1" width="23.7109375" bestFit="1" customWidth="1"/>
    <col min="2" max="2" width="32.7109375" customWidth="1"/>
    <col min="3" max="3" width="20.5703125" bestFit="1" customWidth="1"/>
    <col min="4" max="4" width="35.7109375" bestFit="1" customWidth="1"/>
    <col min="5" max="5" width="50.85546875" bestFit="1" customWidth="1"/>
    <col min="6" max="6" width="28.5703125" bestFit="1" customWidth="1"/>
    <col min="7" max="7" width="4.85546875" bestFit="1" customWidth="1"/>
    <col min="8" max="8" width="140.7109375" bestFit="1" customWidth="1"/>
    <col min="9" max="9" width="99" bestFit="1" customWidth="1"/>
    <col min="10" max="10" width="29.7109375" bestFit="1" customWidth="1"/>
    <col min="11" max="11" width="33.140625"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62.140625" bestFit="1" customWidth="1"/>
    <col min="21" max="21" width="12.140625" bestFit="1" customWidth="1"/>
    <col min="22" max="22" width="7.28515625" bestFit="1" customWidth="1"/>
    <col min="23" max="23" width="22.85546875" bestFit="1" customWidth="1"/>
    <col min="24" max="24" width="29.28515625" bestFit="1" customWidth="1"/>
    <col min="25" max="25" width="85" bestFit="1" customWidth="1"/>
    <col min="26" max="26" width="12.140625" bestFit="1" customWidth="1"/>
    <col min="27" max="27" width="54.5703125" bestFit="1" customWidth="1"/>
    <col min="28" max="28" width="22.85546875" bestFit="1" customWidth="1"/>
    <col min="29" max="29" width="29.28515625" bestFit="1" customWidth="1"/>
    <col min="30" max="30" width="44.140625" bestFit="1" customWidth="1"/>
    <col min="31" max="31" width="55.2851562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6" width="51.57031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5" width="66.5703125" bestFit="1" customWidth="1"/>
    <col min="56" max="56" width="20" bestFit="1" customWidth="1"/>
    <col min="57" max="57" width="30.42578125" bestFit="1" customWidth="1"/>
    <col min="58" max="58" width="33.140625" bestFit="1" customWidth="1"/>
    <col min="59" max="59" width="30.7109375" bestFit="1" customWidth="1"/>
    <col min="60" max="60" width="23.85546875" bestFit="1" customWidth="1"/>
    <col min="61" max="61" width="38.7109375" bestFit="1" customWidth="1"/>
    <col min="62" max="62" width="255.7109375" bestFit="1" customWidth="1"/>
    <col min="63" max="63" width="165" bestFit="1" customWidth="1"/>
    <col min="64" max="64" width="255.7109375" bestFit="1" customWidth="1"/>
    <col min="65" max="65" width="114.42578125" bestFit="1" customWidth="1"/>
    <col min="66" max="66" width="91.140625" bestFit="1" customWidth="1"/>
    <col min="67" max="67" width="72.7109375" bestFit="1" customWidth="1"/>
    <col min="68" max="68" width="73.85546875" bestFit="1" customWidth="1"/>
    <col min="69" max="69" width="59.28515625" bestFit="1" customWidth="1"/>
    <col min="70" max="70" width="72.140625" bestFit="1" customWidth="1"/>
    <col min="71" max="71" width="135.42578125" bestFit="1" customWidth="1"/>
    <col min="72" max="72" width="14.8554687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1127" t="s">
        <v>11705</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2"/>
    </row>
    <row r="3" spans="1:73" ht="15.75" thickBot="1">
      <c r="A3" s="7">
        <v>1</v>
      </c>
      <c r="B3" s="7"/>
      <c r="C3" s="9" t="s">
        <v>1076</v>
      </c>
      <c r="D3" s="8" t="s">
        <v>1077</v>
      </c>
      <c r="E3" s="8" t="s">
        <v>11712</v>
      </c>
      <c r="F3" s="9" t="s">
        <v>1078</v>
      </c>
      <c r="G3" s="9">
        <v>20</v>
      </c>
      <c r="H3" s="8" t="s">
        <v>1079</v>
      </c>
      <c r="I3" s="8" t="s">
        <v>73</v>
      </c>
      <c r="J3" s="8" t="s">
        <v>1080</v>
      </c>
      <c r="K3" s="8" t="s">
        <v>1075</v>
      </c>
      <c r="L3" s="9">
        <v>7304251921</v>
      </c>
      <c r="M3" s="9">
        <v>8652049983</v>
      </c>
      <c r="N3" s="9" t="s">
        <v>1081</v>
      </c>
      <c r="O3" s="9">
        <v>713085866470</v>
      </c>
      <c r="P3" s="9" t="s">
        <v>134</v>
      </c>
      <c r="Q3" s="9" t="s">
        <v>77</v>
      </c>
      <c r="R3" s="11">
        <v>42917</v>
      </c>
      <c r="S3" s="9">
        <v>2021</v>
      </c>
      <c r="T3" s="8" t="s">
        <v>1082</v>
      </c>
      <c r="U3" s="9">
        <v>470</v>
      </c>
      <c r="V3" s="12">
        <v>94</v>
      </c>
      <c r="W3" s="9">
        <v>2015</v>
      </c>
      <c r="X3" s="9" t="s">
        <v>79</v>
      </c>
      <c r="Y3" s="8" t="s">
        <v>1083</v>
      </c>
      <c r="Z3" s="9">
        <v>553</v>
      </c>
      <c r="AA3" s="12">
        <v>85.08</v>
      </c>
      <c r="AB3" s="9">
        <v>2017</v>
      </c>
      <c r="AC3" s="9" t="s">
        <v>79</v>
      </c>
      <c r="AD3" s="8" t="s">
        <v>81</v>
      </c>
      <c r="AE3" s="8" t="s">
        <v>81</v>
      </c>
      <c r="AF3" s="9" t="s">
        <v>81</v>
      </c>
      <c r="AG3" s="9" t="s">
        <v>81</v>
      </c>
      <c r="AH3" s="9" t="s">
        <v>81</v>
      </c>
      <c r="AI3" s="9" t="s">
        <v>81</v>
      </c>
      <c r="AJ3" s="9" t="s">
        <v>81</v>
      </c>
      <c r="AK3" s="9" t="s">
        <v>81</v>
      </c>
      <c r="AL3" s="9" t="s">
        <v>81</v>
      </c>
      <c r="AM3" s="9">
        <v>0</v>
      </c>
      <c r="AN3" s="13">
        <v>9</v>
      </c>
      <c r="AO3" s="13">
        <v>8.9600000000000009</v>
      </c>
      <c r="AP3" s="13">
        <v>9.8800000000000008</v>
      </c>
      <c r="AQ3" s="13">
        <v>10</v>
      </c>
      <c r="AR3" s="13">
        <v>8.44</v>
      </c>
      <c r="AS3" s="9">
        <v>56.28</v>
      </c>
      <c r="AT3" s="9">
        <v>9.3800000000000008</v>
      </c>
      <c r="AU3" s="8" t="s">
        <v>82</v>
      </c>
      <c r="AV3" s="9">
        <v>0</v>
      </c>
      <c r="AW3" s="9">
        <v>0</v>
      </c>
      <c r="AX3" s="9" t="s">
        <v>83</v>
      </c>
      <c r="AY3" s="9" t="s">
        <v>83</v>
      </c>
      <c r="AZ3" s="9" t="s">
        <v>83</v>
      </c>
      <c r="BA3" s="9" t="s">
        <v>83</v>
      </c>
      <c r="BB3" s="8" t="s">
        <v>83</v>
      </c>
      <c r="BC3" s="8" t="s">
        <v>84</v>
      </c>
      <c r="BD3" s="8" t="s">
        <v>81</v>
      </c>
      <c r="BE3" s="8" t="s">
        <v>1084</v>
      </c>
      <c r="BF3" s="8" t="s">
        <v>1085</v>
      </c>
      <c r="BG3" s="8" t="s">
        <v>1086</v>
      </c>
      <c r="BH3" s="8" t="s">
        <v>88</v>
      </c>
      <c r="BI3" s="8" t="s">
        <v>89</v>
      </c>
      <c r="BJ3" s="8" t="s">
        <v>1087</v>
      </c>
      <c r="BK3" s="8" t="s">
        <v>1088</v>
      </c>
      <c r="BL3" s="8" t="s">
        <v>1089</v>
      </c>
      <c r="BM3" s="8" t="s">
        <v>1090</v>
      </c>
      <c r="BN3" s="8" t="s">
        <v>1091</v>
      </c>
      <c r="BO3" s="14" t="s">
        <v>1092</v>
      </c>
      <c r="BP3" s="14" t="s">
        <v>1093</v>
      </c>
      <c r="BQ3" s="14" t="s">
        <v>1094</v>
      </c>
      <c r="BR3" s="14" t="s">
        <v>1095</v>
      </c>
      <c r="BS3" s="8" t="s">
        <v>81</v>
      </c>
      <c r="BT3" s="13">
        <v>10</v>
      </c>
      <c r="BU3" s="3"/>
    </row>
    <row r="4" spans="1:73" ht="15.75" thickBot="1">
      <c r="A4" s="7">
        <v>2</v>
      </c>
      <c r="B4" s="7"/>
      <c r="C4" s="9" t="s">
        <v>1096</v>
      </c>
      <c r="D4" s="8" t="s">
        <v>1097</v>
      </c>
      <c r="E4" s="8" t="s">
        <v>11712</v>
      </c>
      <c r="F4" s="10">
        <v>36353</v>
      </c>
      <c r="G4" s="9">
        <v>20</v>
      </c>
      <c r="H4" s="8" t="s">
        <v>1098</v>
      </c>
      <c r="I4" s="8" t="s">
        <v>591</v>
      </c>
      <c r="J4" s="8" t="s">
        <v>1099</v>
      </c>
      <c r="K4" s="8" t="s">
        <v>1100</v>
      </c>
      <c r="L4" s="9">
        <v>8355892989</v>
      </c>
      <c r="M4" s="9">
        <v>7715985752</v>
      </c>
      <c r="N4" s="9" t="s">
        <v>1101</v>
      </c>
      <c r="O4" s="9">
        <v>640228776752</v>
      </c>
      <c r="P4" s="9" t="s">
        <v>1102</v>
      </c>
      <c r="Q4" s="9" t="s">
        <v>77</v>
      </c>
      <c r="R4" s="11">
        <v>42917</v>
      </c>
      <c r="S4" s="9">
        <v>2021</v>
      </c>
      <c r="T4" s="8" t="s">
        <v>1103</v>
      </c>
      <c r="U4" s="9">
        <v>440</v>
      </c>
      <c r="V4" s="12">
        <v>88</v>
      </c>
      <c r="W4" s="9">
        <v>2015</v>
      </c>
      <c r="X4" s="9" t="s">
        <v>79</v>
      </c>
      <c r="Y4" s="8" t="s">
        <v>1104</v>
      </c>
      <c r="Z4" s="9">
        <v>556</v>
      </c>
      <c r="AA4" s="12">
        <v>85.54</v>
      </c>
      <c r="AB4" s="9">
        <v>2017</v>
      </c>
      <c r="AC4" s="9" t="s">
        <v>79</v>
      </c>
      <c r="AD4" s="8" t="s">
        <v>245</v>
      </c>
      <c r="AE4" s="8" t="s">
        <v>245</v>
      </c>
      <c r="AF4" s="9" t="s">
        <v>245</v>
      </c>
      <c r="AG4" s="9" t="s">
        <v>245</v>
      </c>
      <c r="AH4" s="9" t="s">
        <v>245</v>
      </c>
      <c r="AI4" s="9" t="s">
        <v>81</v>
      </c>
      <c r="AJ4" s="9" t="s">
        <v>81</v>
      </c>
      <c r="AK4" s="9" t="s">
        <v>245</v>
      </c>
      <c r="AL4" s="9" t="s">
        <v>245</v>
      </c>
      <c r="AM4" s="9">
        <v>0</v>
      </c>
      <c r="AN4" s="13">
        <v>8.84</v>
      </c>
      <c r="AO4" s="13">
        <v>8.93</v>
      </c>
      <c r="AP4" s="13">
        <v>9.8800000000000008</v>
      </c>
      <c r="AQ4" s="13">
        <v>10</v>
      </c>
      <c r="AR4" s="13">
        <v>8.44</v>
      </c>
      <c r="AS4" s="9">
        <v>56.05</v>
      </c>
      <c r="AT4" s="9">
        <v>9.34</v>
      </c>
      <c r="AU4" s="8" t="s">
        <v>82</v>
      </c>
      <c r="AV4" s="9">
        <v>0</v>
      </c>
      <c r="AW4" s="9">
        <v>0</v>
      </c>
      <c r="AX4" s="9" t="s">
        <v>83</v>
      </c>
      <c r="AY4" s="9" t="s">
        <v>83</v>
      </c>
      <c r="AZ4" s="9" t="s">
        <v>83</v>
      </c>
      <c r="BA4" s="9" t="s">
        <v>83</v>
      </c>
      <c r="BB4" s="8" t="s">
        <v>83</v>
      </c>
      <c r="BC4" s="8" t="s">
        <v>84</v>
      </c>
      <c r="BD4" s="8" t="s">
        <v>245</v>
      </c>
      <c r="BE4" s="8" t="s">
        <v>1105</v>
      </c>
      <c r="BF4" s="8" t="s">
        <v>1005</v>
      </c>
      <c r="BG4" s="8" t="s">
        <v>1106</v>
      </c>
      <c r="BH4" s="8" t="s">
        <v>379</v>
      </c>
      <c r="BI4" s="8" t="s">
        <v>89</v>
      </c>
      <c r="BJ4" s="8" t="s">
        <v>1107</v>
      </c>
      <c r="BK4" s="8" t="s">
        <v>1108</v>
      </c>
      <c r="BL4" s="8" t="s">
        <v>1109</v>
      </c>
      <c r="BM4" s="8" t="s">
        <v>1110</v>
      </c>
      <c r="BN4" s="8" t="s">
        <v>1111</v>
      </c>
      <c r="BO4" s="14" t="s">
        <v>1112</v>
      </c>
      <c r="BP4" s="14" t="s">
        <v>1113</v>
      </c>
      <c r="BQ4" s="8" t="s">
        <v>245</v>
      </c>
      <c r="BR4" s="14" t="s">
        <v>1114</v>
      </c>
      <c r="BS4" s="8" t="s">
        <v>245</v>
      </c>
      <c r="BT4" s="13">
        <v>9.9600000000000009</v>
      </c>
      <c r="BU4" s="3"/>
    </row>
    <row r="5" spans="1:73" ht="15.75" thickBot="1">
      <c r="A5" s="7">
        <v>3</v>
      </c>
      <c r="B5" s="7"/>
      <c r="C5" s="9" t="s">
        <v>8799</v>
      </c>
      <c r="D5" s="8" t="s">
        <v>8800</v>
      </c>
      <c r="E5" s="8" t="s">
        <v>11712</v>
      </c>
      <c r="F5" s="10">
        <v>36476</v>
      </c>
      <c r="G5" s="9">
        <v>20</v>
      </c>
      <c r="H5" s="8" t="s">
        <v>8801</v>
      </c>
      <c r="I5" s="8" t="s">
        <v>73</v>
      </c>
      <c r="J5" s="8" t="s">
        <v>8802</v>
      </c>
      <c r="K5" s="8" t="s">
        <v>8803</v>
      </c>
      <c r="L5" s="9">
        <v>2512431915</v>
      </c>
      <c r="M5" s="9">
        <v>8689919444</v>
      </c>
      <c r="N5" s="9" t="s">
        <v>8804</v>
      </c>
      <c r="O5" s="9">
        <v>925137665105</v>
      </c>
      <c r="P5" s="9" t="s">
        <v>8805</v>
      </c>
      <c r="Q5" s="9" t="s">
        <v>77</v>
      </c>
      <c r="R5" s="11">
        <v>42917</v>
      </c>
      <c r="S5" s="9">
        <v>2021</v>
      </c>
      <c r="T5" s="8" t="s">
        <v>8806</v>
      </c>
      <c r="U5" s="9">
        <v>444</v>
      </c>
      <c r="V5" s="12">
        <v>88.8</v>
      </c>
      <c r="W5" s="9">
        <v>2015</v>
      </c>
      <c r="X5" s="9" t="s">
        <v>79</v>
      </c>
      <c r="Y5" s="8" t="s">
        <v>8807</v>
      </c>
      <c r="Z5" s="9">
        <v>457</v>
      </c>
      <c r="AA5" s="12">
        <v>70.31</v>
      </c>
      <c r="AB5" s="9">
        <v>2017</v>
      </c>
      <c r="AC5" s="9" t="s">
        <v>79</v>
      </c>
      <c r="AD5" s="8" t="s">
        <v>81</v>
      </c>
      <c r="AE5" s="8" t="s">
        <v>81</v>
      </c>
      <c r="AF5" s="9" t="s">
        <v>81</v>
      </c>
      <c r="AG5" s="9" t="s">
        <v>81</v>
      </c>
      <c r="AH5" s="9" t="s">
        <v>81</v>
      </c>
      <c r="AI5" s="9" t="s">
        <v>81</v>
      </c>
      <c r="AJ5" s="9" t="s">
        <v>81</v>
      </c>
      <c r="AK5" s="9" t="s">
        <v>81</v>
      </c>
      <c r="AL5" s="9" t="s">
        <v>81</v>
      </c>
      <c r="AM5" s="9">
        <v>0</v>
      </c>
      <c r="AN5" s="13">
        <v>8.19</v>
      </c>
      <c r="AO5" s="13">
        <v>8.6300000000000008</v>
      </c>
      <c r="AP5" s="13">
        <v>10</v>
      </c>
      <c r="AQ5" s="13">
        <v>9.92</v>
      </c>
      <c r="AR5" s="13">
        <v>8.8888890000000007</v>
      </c>
      <c r="AS5" s="9">
        <v>45.628889000000001</v>
      </c>
      <c r="AT5" s="9">
        <v>9.1277779999999993</v>
      </c>
      <c r="AU5" s="8" t="s">
        <v>138</v>
      </c>
      <c r="AV5" s="9">
        <v>0</v>
      </c>
      <c r="AW5" s="9">
        <v>0</v>
      </c>
      <c r="AX5" s="9" t="s">
        <v>83</v>
      </c>
      <c r="AY5" s="9" t="s">
        <v>83</v>
      </c>
      <c r="AZ5" s="9" t="s">
        <v>83</v>
      </c>
      <c r="BA5" s="9" t="s">
        <v>83</v>
      </c>
      <c r="BB5" s="8" t="s">
        <v>83</v>
      </c>
      <c r="BC5" s="8" t="s">
        <v>84</v>
      </c>
      <c r="BD5" s="8" t="s">
        <v>81</v>
      </c>
      <c r="BE5" s="8" t="s">
        <v>8808</v>
      </c>
      <c r="BF5" s="8" t="s">
        <v>781</v>
      </c>
      <c r="BG5" s="8" t="s">
        <v>8809</v>
      </c>
      <c r="BH5" s="8" t="s">
        <v>8810</v>
      </c>
      <c r="BI5" s="8" t="s">
        <v>89</v>
      </c>
      <c r="BJ5" s="8" t="s">
        <v>8811</v>
      </c>
      <c r="BK5" s="8" t="s">
        <v>8812</v>
      </c>
      <c r="BL5" s="8" t="s">
        <v>8813</v>
      </c>
      <c r="BM5" s="8" t="s">
        <v>8814</v>
      </c>
      <c r="BN5" s="8" t="s">
        <v>8815</v>
      </c>
      <c r="BO5" s="14" t="s">
        <v>8816</v>
      </c>
      <c r="BP5" s="14" t="s">
        <v>8817</v>
      </c>
      <c r="BQ5" s="14" t="s">
        <v>8818</v>
      </c>
      <c r="BR5" s="14" t="s">
        <v>8819</v>
      </c>
      <c r="BS5" s="8" t="s">
        <v>81</v>
      </c>
      <c r="BT5" s="8"/>
      <c r="BU5" s="3"/>
    </row>
    <row r="6" spans="1:73" ht="15.75" thickBot="1">
      <c r="A6" s="7">
        <v>4</v>
      </c>
      <c r="B6" s="7"/>
      <c r="C6" s="9" t="s">
        <v>545</v>
      </c>
      <c r="D6" s="8" t="s">
        <v>546</v>
      </c>
      <c r="E6" s="8" t="s">
        <v>11712</v>
      </c>
      <c r="F6" s="9" t="s">
        <v>547</v>
      </c>
      <c r="G6" s="9">
        <v>21</v>
      </c>
      <c r="H6" s="8" t="s">
        <v>548</v>
      </c>
      <c r="I6" s="8" t="s">
        <v>73</v>
      </c>
      <c r="J6" s="8" t="s">
        <v>549</v>
      </c>
      <c r="K6" s="8" t="s">
        <v>544</v>
      </c>
      <c r="L6" s="9">
        <v>9820149100</v>
      </c>
      <c r="M6" s="9">
        <v>9820399366</v>
      </c>
      <c r="N6" s="9" t="s">
        <v>134</v>
      </c>
      <c r="O6" s="9" t="s">
        <v>550</v>
      </c>
      <c r="P6" s="9" t="s">
        <v>134</v>
      </c>
      <c r="Q6" s="9" t="s">
        <v>77</v>
      </c>
      <c r="R6" s="11">
        <v>42917</v>
      </c>
      <c r="S6" s="9">
        <v>2021</v>
      </c>
      <c r="T6" s="8" t="s">
        <v>551</v>
      </c>
      <c r="U6" s="9">
        <v>436</v>
      </c>
      <c r="V6" s="12">
        <v>87</v>
      </c>
      <c r="W6" s="9">
        <v>2015</v>
      </c>
      <c r="X6" s="9" t="s">
        <v>276</v>
      </c>
      <c r="Y6" s="8" t="s">
        <v>551</v>
      </c>
      <c r="Z6" s="9">
        <v>465</v>
      </c>
      <c r="AA6" s="12">
        <v>93</v>
      </c>
      <c r="AB6" s="9">
        <v>2017</v>
      </c>
      <c r="AC6" s="9" t="s">
        <v>276</v>
      </c>
      <c r="AD6" s="8" t="s">
        <v>245</v>
      </c>
      <c r="AE6" s="8" t="s">
        <v>245</v>
      </c>
      <c r="AF6" s="9" t="s">
        <v>245</v>
      </c>
      <c r="AG6" s="9" t="s">
        <v>245</v>
      </c>
      <c r="AH6" s="9" t="s">
        <v>245</v>
      </c>
      <c r="AI6" s="9" t="s">
        <v>81</v>
      </c>
      <c r="AJ6" s="9" t="s">
        <v>81</v>
      </c>
      <c r="AK6" s="9" t="s">
        <v>245</v>
      </c>
      <c r="AL6" s="9" t="s">
        <v>245</v>
      </c>
      <c r="AM6" s="9">
        <v>0</v>
      </c>
      <c r="AN6" s="13">
        <v>9.52</v>
      </c>
      <c r="AO6" s="13">
        <v>8.52</v>
      </c>
      <c r="AP6" s="13">
        <v>9.81</v>
      </c>
      <c r="AQ6" s="13">
        <v>9.36</v>
      </c>
      <c r="AR6" s="13">
        <v>7.74</v>
      </c>
      <c r="AS6" s="9">
        <v>44.95</v>
      </c>
      <c r="AT6" s="9">
        <v>8.99</v>
      </c>
      <c r="AU6" s="8" t="s">
        <v>138</v>
      </c>
      <c r="AV6" s="9">
        <v>0</v>
      </c>
      <c r="AW6" s="9">
        <v>0</v>
      </c>
      <c r="AX6" s="9" t="s">
        <v>83</v>
      </c>
      <c r="AY6" s="9" t="s">
        <v>83</v>
      </c>
      <c r="AZ6" s="9" t="s">
        <v>83</v>
      </c>
      <c r="BA6" s="9" t="s">
        <v>83</v>
      </c>
      <c r="BB6" s="8" t="s">
        <v>83</v>
      </c>
      <c r="BC6" s="8" t="s">
        <v>84</v>
      </c>
      <c r="BD6" s="8" t="s">
        <v>245</v>
      </c>
      <c r="BE6" s="8" t="s">
        <v>552</v>
      </c>
      <c r="BF6" s="8" t="s">
        <v>553</v>
      </c>
      <c r="BG6" s="8" t="s">
        <v>554</v>
      </c>
      <c r="BH6" s="8" t="s">
        <v>88</v>
      </c>
      <c r="BI6" s="8" t="s">
        <v>89</v>
      </c>
      <c r="BJ6" s="8" t="s">
        <v>555</v>
      </c>
      <c r="BK6" s="8" t="s">
        <v>556</v>
      </c>
      <c r="BL6" s="8" t="s">
        <v>557</v>
      </c>
      <c r="BM6" s="8" t="s">
        <v>558</v>
      </c>
      <c r="BN6" s="8" t="s">
        <v>559</v>
      </c>
      <c r="BO6" s="14" t="s">
        <v>560</v>
      </c>
      <c r="BP6" s="14" t="s">
        <v>561</v>
      </c>
      <c r="BQ6" s="14" t="s">
        <v>562</v>
      </c>
      <c r="BR6" s="14" t="s">
        <v>563</v>
      </c>
      <c r="BS6" s="8" t="s">
        <v>245</v>
      </c>
      <c r="BT6" s="8"/>
      <c r="BU6" s="3"/>
    </row>
    <row r="7" spans="1:73" ht="15.75" thickBot="1">
      <c r="A7" s="7">
        <v>5</v>
      </c>
      <c r="B7" s="7"/>
      <c r="C7" s="9" t="s">
        <v>11206</v>
      </c>
      <c r="D7" s="8" t="s">
        <v>11207</v>
      </c>
      <c r="E7" s="8" t="s">
        <v>11712</v>
      </c>
      <c r="F7" s="9" t="s">
        <v>11208</v>
      </c>
      <c r="G7" s="9">
        <v>21</v>
      </c>
      <c r="H7" s="8" t="s">
        <v>11209</v>
      </c>
      <c r="I7" s="8" t="s">
        <v>73</v>
      </c>
      <c r="J7" s="8" t="s">
        <v>11210</v>
      </c>
      <c r="K7" s="8" t="s">
        <v>11211</v>
      </c>
      <c r="L7" s="9">
        <v>9923706373</v>
      </c>
      <c r="M7" s="9">
        <v>9552880934</v>
      </c>
      <c r="N7" s="9" t="s">
        <v>11212</v>
      </c>
      <c r="O7" s="9">
        <v>205754066207</v>
      </c>
      <c r="P7" s="9" t="s">
        <v>134</v>
      </c>
      <c r="Q7" s="9" t="s">
        <v>77</v>
      </c>
      <c r="R7" s="11">
        <v>42917</v>
      </c>
      <c r="S7" s="9">
        <v>2021</v>
      </c>
      <c r="T7" s="8" t="s">
        <v>5037</v>
      </c>
      <c r="U7" s="9">
        <v>469</v>
      </c>
      <c r="V7" s="12">
        <v>93.8</v>
      </c>
      <c r="W7" s="9">
        <v>2015</v>
      </c>
      <c r="X7" s="9" t="s">
        <v>79</v>
      </c>
      <c r="Y7" s="8" t="s">
        <v>5798</v>
      </c>
      <c r="Z7" s="9">
        <v>524</v>
      </c>
      <c r="AA7" s="12">
        <v>80.62</v>
      </c>
      <c r="AB7" s="9">
        <v>2017</v>
      </c>
      <c r="AC7" s="9" t="s">
        <v>79</v>
      </c>
      <c r="AD7" s="8" t="s">
        <v>81</v>
      </c>
      <c r="AE7" s="8" t="s">
        <v>81</v>
      </c>
      <c r="AF7" s="9" t="s">
        <v>81</v>
      </c>
      <c r="AG7" s="9" t="s">
        <v>81</v>
      </c>
      <c r="AH7" s="9" t="s">
        <v>81</v>
      </c>
      <c r="AI7" s="9" t="s">
        <v>81</v>
      </c>
      <c r="AJ7" s="9" t="s">
        <v>81</v>
      </c>
      <c r="AK7" s="9" t="s">
        <v>81</v>
      </c>
      <c r="AL7" s="9" t="s">
        <v>81</v>
      </c>
      <c r="AM7" s="9">
        <v>0</v>
      </c>
      <c r="AN7" s="13">
        <v>8.3699999999999992</v>
      </c>
      <c r="AO7" s="13">
        <v>8.67</v>
      </c>
      <c r="AP7" s="13">
        <v>8.31</v>
      </c>
      <c r="AQ7" s="13">
        <v>8.7200000000000006</v>
      </c>
      <c r="AR7" s="13">
        <v>9.6999999999999993</v>
      </c>
      <c r="AS7" s="9">
        <v>53.77</v>
      </c>
      <c r="AT7" s="9">
        <v>8.9600000000000009</v>
      </c>
      <c r="AU7" s="8" t="s">
        <v>82</v>
      </c>
      <c r="AV7" s="9">
        <v>0</v>
      </c>
      <c r="AW7" s="9">
        <v>0</v>
      </c>
      <c r="AX7" s="9" t="s">
        <v>83</v>
      </c>
      <c r="AY7" s="9" t="s">
        <v>83</v>
      </c>
      <c r="AZ7" s="9" t="s">
        <v>83</v>
      </c>
      <c r="BA7" s="9" t="s">
        <v>83</v>
      </c>
      <c r="BB7" s="8" t="s">
        <v>83</v>
      </c>
      <c r="BC7" s="8" t="s">
        <v>84</v>
      </c>
      <c r="BD7" s="8" t="s">
        <v>81</v>
      </c>
      <c r="BE7" s="8" t="s">
        <v>11213</v>
      </c>
      <c r="BF7" s="8" t="s">
        <v>448</v>
      </c>
      <c r="BG7" s="8" t="s">
        <v>11214</v>
      </c>
      <c r="BH7" s="8" t="s">
        <v>118</v>
      </c>
      <c r="BI7" s="8" t="s">
        <v>89</v>
      </c>
      <c r="BJ7" s="8" t="s">
        <v>11215</v>
      </c>
      <c r="BK7" s="8" t="s">
        <v>11216</v>
      </c>
      <c r="BL7" s="8" t="s">
        <v>11217</v>
      </c>
      <c r="BM7" s="8" t="s">
        <v>11218</v>
      </c>
      <c r="BN7" s="8" t="s">
        <v>11218</v>
      </c>
      <c r="BO7" s="14" t="s">
        <v>11219</v>
      </c>
      <c r="BP7" s="14" t="s">
        <v>11220</v>
      </c>
      <c r="BQ7" s="14" t="s">
        <v>11221</v>
      </c>
      <c r="BR7" s="14" t="s">
        <v>11222</v>
      </c>
      <c r="BS7" s="8" t="s">
        <v>81</v>
      </c>
      <c r="BT7" s="13">
        <v>10</v>
      </c>
      <c r="BU7" s="3"/>
    </row>
    <row r="8" spans="1:73" ht="15.75" thickBot="1">
      <c r="A8" s="7">
        <v>6</v>
      </c>
      <c r="B8" s="7"/>
      <c r="C8" s="9" t="s">
        <v>3898</v>
      </c>
      <c r="D8" s="8" t="s">
        <v>3899</v>
      </c>
      <c r="E8" s="8" t="s">
        <v>11712</v>
      </c>
      <c r="F8" s="10">
        <v>36473</v>
      </c>
      <c r="G8" s="9">
        <v>20</v>
      </c>
      <c r="H8" s="8" t="s">
        <v>3900</v>
      </c>
      <c r="I8" s="8" t="s">
        <v>73</v>
      </c>
      <c r="J8" s="8" t="s">
        <v>3901</v>
      </c>
      <c r="K8" s="8" t="s">
        <v>3897</v>
      </c>
      <c r="L8" s="9">
        <v>2220852718</v>
      </c>
      <c r="M8" s="9">
        <v>8855841909</v>
      </c>
      <c r="N8" s="9" t="s">
        <v>3902</v>
      </c>
      <c r="O8" s="9">
        <v>826560241711</v>
      </c>
      <c r="P8" s="9" t="s">
        <v>134</v>
      </c>
      <c r="Q8" s="9" t="s">
        <v>77</v>
      </c>
      <c r="R8" s="11">
        <v>42917</v>
      </c>
      <c r="S8" s="9">
        <v>2021</v>
      </c>
      <c r="T8" s="8" t="s">
        <v>3903</v>
      </c>
      <c r="U8" s="9">
        <v>461</v>
      </c>
      <c r="V8" s="12">
        <v>92.2</v>
      </c>
      <c r="W8" s="9">
        <v>2015</v>
      </c>
      <c r="X8" s="9" t="s">
        <v>276</v>
      </c>
      <c r="Y8" s="8" t="s">
        <v>3904</v>
      </c>
      <c r="Z8" s="9">
        <v>542</v>
      </c>
      <c r="AA8" s="12">
        <v>83.38</v>
      </c>
      <c r="AB8" s="9">
        <v>2017</v>
      </c>
      <c r="AC8" s="9" t="s">
        <v>79</v>
      </c>
      <c r="AD8" s="8" t="s">
        <v>81</v>
      </c>
      <c r="AE8" s="8" t="s">
        <v>81</v>
      </c>
      <c r="AF8" s="9" t="s">
        <v>81</v>
      </c>
      <c r="AG8" s="9" t="s">
        <v>81</v>
      </c>
      <c r="AH8" s="9" t="s">
        <v>81</v>
      </c>
      <c r="AI8" s="9" t="s">
        <v>81</v>
      </c>
      <c r="AJ8" s="9" t="s">
        <v>81</v>
      </c>
      <c r="AK8" s="9" t="s">
        <v>81</v>
      </c>
      <c r="AL8" s="9" t="s">
        <v>81</v>
      </c>
      <c r="AM8" s="9">
        <v>0</v>
      </c>
      <c r="AN8" s="13">
        <v>9.81</v>
      </c>
      <c r="AO8" s="13">
        <v>8.93</v>
      </c>
      <c r="AP8" s="13">
        <v>8.8800000000000008</v>
      </c>
      <c r="AQ8" s="13">
        <v>8.52</v>
      </c>
      <c r="AR8" s="13">
        <v>7.44</v>
      </c>
      <c r="AS8" s="9">
        <v>53.42</v>
      </c>
      <c r="AT8" s="9">
        <v>8.9</v>
      </c>
      <c r="AU8" s="8" t="s">
        <v>82</v>
      </c>
      <c r="AV8" s="9">
        <v>0</v>
      </c>
      <c r="AW8" s="9">
        <v>0</v>
      </c>
      <c r="AX8" s="9" t="s">
        <v>83</v>
      </c>
      <c r="AY8" s="9" t="s">
        <v>83</v>
      </c>
      <c r="AZ8" s="9" t="s">
        <v>83</v>
      </c>
      <c r="BA8" s="9" t="s">
        <v>83</v>
      </c>
      <c r="BB8" s="8" t="s">
        <v>83</v>
      </c>
      <c r="BC8" s="8" t="s">
        <v>84</v>
      </c>
      <c r="BD8" s="8" t="s">
        <v>81</v>
      </c>
      <c r="BE8" s="8" t="s">
        <v>3905</v>
      </c>
      <c r="BF8" s="8" t="s">
        <v>3906</v>
      </c>
      <c r="BG8" s="8" t="s">
        <v>3907</v>
      </c>
      <c r="BH8" s="8" t="s">
        <v>88</v>
      </c>
      <c r="BI8" s="8" t="s">
        <v>89</v>
      </c>
      <c r="BJ8" s="8" t="s">
        <v>3908</v>
      </c>
      <c r="BK8" s="8" t="s">
        <v>3909</v>
      </c>
      <c r="BL8" s="8" t="s">
        <v>3910</v>
      </c>
      <c r="BM8" s="8" t="s">
        <v>3911</v>
      </c>
      <c r="BN8" s="8" t="s">
        <v>3912</v>
      </c>
      <c r="BO8" s="14" t="s">
        <v>3913</v>
      </c>
      <c r="BP8" s="14" t="s">
        <v>3914</v>
      </c>
      <c r="BQ8" s="14" t="s">
        <v>3915</v>
      </c>
      <c r="BR8" s="14" t="s">
        <v>3916</v>
      </c>
      <c r="BS8" s="8" t="s">
        <v>81</v>
      </c>
      <c r="BT8" s="13">
        <v>9.84</v>
      </c>
      <c r="BU8" s="3"/>
    </row>
    <row r="9" spans="1:73" ht="15.75" thickBot="1">
      <c r="A9" s="7">
        <v>7</v>
      </c>
      <c r="B9" s="7"/>
      <c r="C9" s="9" t="s">
        <v>70</v>
      </c>
      <c r="D9" s="8" t="s">
        <v>71</v>
      </c>
      <c r="E9" s="8" t="s">
        <v>11712</v>
      </c>
      <c r="F9" s="10">
        <v>36865</v>
      </c>
      <c r="G9" s="9">
        <v>20</v>
      </c>
      <c r="H9" s="8" t="s">
        <v>72</v>
      </c>
      <c r="I9" s="8" t="s">
        <v>73</v>
      </c>
      <c r="J9" s="8" t="s">
        <v>74</v>
      </c>
      <c r="K9" s="8" t="s">
        <v>69</v>
      </c>
      <c r="L9" s="9">
        <v>9594105674</v>
      </c>
      <c r="M9" s="9">
        <v>9594105674</v>
      </c>
      <c r="N9" s="9" t="s">
        <v>75</v>
      </c>
      <c r="O9" s="9">
        <v>883871330016</v>
      </c>
      <c r="P9" s="9" t="s">
        <v>76</v>
      </c>
      <c r="Q9" s="9" t="s">
        <v>77</v>
      </c>
      <c r="R9" s="11">
        <v>42917</v>
      </c>
      <c r="S9" s="9">
        <v>2021</v>
      </c>
      <c r="T9" s="8" t="s">
        <v>78</v>
      </c>
      <c r="U9" s="9">
        <v>378</v>
      </c>
      <c r="V9" s="12">
        <v>75.599999999999994</v>
      </c>
      <c r="W9" s="9">
        <v>2015</v>
      </c>
      <c r="X9" s="9" t="s">
        <v>79</v>
      </c>
      <c r="Y9" s="8" t="s">
        <v>80</v>
      </c>
      <c r="Z9" s="9">
        <v>465</v>
      </c>
      <c r="AA9" s="12">
        <v>71.540000000000006</v>
      </c>
      <c r="AB9" s="9">
        <v>2017</v>
      </c>
      <c r="AC9" s="9" t="s">
        <v>79</v>
      </c>
      <c r="AD9" s="8" t="s">
        <v>81</v>
      </c>
      <c r="AE9" s="8" t="s">
        <v>81</v>
      </c>
      <c r="AF9" s="9" t="s">
        <v>81</v>
      </c>
      <c r="AG9" s="9" t="s">
        <v>81</v>
      </c>
      <c r="AH9" s="9" t="s">
        <v>81</v>
      </c>
      <c r="AI9" s="9" t="s">
        <v>81</v>
      </c>
      <c r="AJ9" s="9" t="s">
        <v>81</v>
      </c>
      <c r="AK9" s="9" t="s">
        <v>81</v>
      </c>
      <c r="AL9" s="9" t="s">
        <v>81</v>
      </c>
      <c r="AM9" s="9">
        <v>0</v>
      </c>
      <c r="AN9" s="13">
        <v>8.93</v>
      </c>
      <c r="AO9" s="13">
        <v>8.3000000000000007</v>
      </c>
      <c r="AP9" s="13">
        <v>9.19</v>
      </c>
      <c r="AQ9" s="13">
        <v>8.8000000000000007</v>
      </c>
      <c r="AR9" s="13">
        <v>8.14</v>
      </c>
      <c r="AS9" s="9">
        <v>53.28</v>
      </c>
      <c r="AT9" s="9">
        <v>8.8699999999999992</v>
      </c>
      <c r="AU9" s="8" t="s">
        <v>82</v>
      </c>
      <c r="AV9" s="9">
        <v>0</v>
      </c>
      <c r="AW9" s="9">
        <v>0</v>
      </c>
      <c r="AX9" s="9" t="s">
        <v>83</v>
      </c>
      <c r="AY9" s="9" t="s">
        <v>83</v>
      </c>
      <c r="AZ9" s="9" t="s">
        <v>83</v>
      </c>
      <c r="BA9" s="9" t="s">
        <v>83</v>
      </c>
      <c r="BB9" s="8" t="s">
        <v>83</v>
      </c>
      <c r="BC9" s="8" t="s">
        <v>84</v>
      </c>
      <c r="BD9" s="8" t="s">
        <v>81</v>
      </c>
      <c r="BE9" s="8" t="s">
        <v>85</v>
      </c>
      <c r="BF9" s="8" t="s">
        <v>86</v>
      </c>
      <c r="BG9" s="8" t="s">
        <v>87</v>
      </c>
      <c r="BH9" s="8" t="s">
        <v>88</v>
      </c>
      <c r="BI9" s="8" t="s">
        <v>89</v>
      </c>
      <c r="BJ9" s="8" t="s">
        <v>90</v>
      </c>
      <c r="BK9" s="8" t="s">
        <v>91</v>
      </c>
      <c r="BL9" s="8" t="s">
        <v>92</v>
      </c>
      <c r="BM9" s="8" t="s">
        <v>81</v>
      </c>
      <c r="BN9" s="8" t="s">
        <v>93</v>
      </c>
      <c r="BO9" s="14" t="s">
        <v>94</v>
      </c>
      <c r="BP9" s="14" t="s">
        <v>95</v>
      </c>
      <c r="BQ9" s="14" t="s">
        <v>96</v>
      </c>
      <c r="BR9" s="14" t="s">
        <v>97</v>
      </c>
      <c r="BS9" s="8" t="s">
        <v>81</v>
      </c>
      <c r="BT9" s="13">
        <v>9.92</v>
      </c>
      <c r="BU9" s="3"/>
    </row>
    <row r="10" spans="1:73" ht="15.75" thickBot="1">
      <c r="A10" s="7">
        <v>8</v>
      </c>
      <c r="B10" s="7"/>
      <c r="C10" s="9" t="s">
        <v>6746</v>
      </c>
      <c r="D10" s="8" t="s">
        <v>6747</v>
      </c>
      <c r="E10" s="8" t="s">
        <v>11712</v>
      </c>
      <c r="F10" s="9" t="s">
        <v>4033</v>
      </c>
      <c r="G10" s="9">
        <v>20</v>
      </c>
      <c r="H10" s="8" t="s">
        <v>6748</v>
      </c>
      <c r="I10" s="8" t="s">
        <v>73</v>
      </c>
      <c r="J10" s="8" t="s">
        <v>6745</v>
      </c>
      <c r="K10" s="8" t="s">
        <v>6749</v>
      </c>
      <c r="L10" s="9">
        <v>28791133</v>
      </c>
      <c r="M10" s="9">
        <v>9372684838</v>
      </c>
      <c r="N10" s="9" t="s">
        <v>6750</v>
      </c>
      <c r="O10" s="9">
        <v>212246976442</v>
      </c>
      <c r="P10" s="9" t="s">
        <v>6751</v>
      </c>
      <c r="Q10" s="9" t="s">
        <v>77</v>
      </c>
      <c r="R10" s="11">
        <v>42917</v>
      </c>
      <c r="S10" s="9">
        <v>2021</v>
      </c>
      <c r="T10" s="8" t="s">
        <v>6752</v>
      </c>
      <c r="U10" s="9">
        <v>434</v>
      </c>
      <c r="V10" s="12">
        <v>86.8</v>
      </c>
      <c r="W10" s="9">
        <v>2015</v>
      </c>
      <c r="X10" s="9" t="s">
        <v>79</v>
      </c>
      <c r="Y10" s="8" t="s">
        <v>6753</v>
      </c>
      <c r="Z10" s="9">
        <v>472</v>
      </c>
      <c r="AA10" s="12">
        <v>72.62</v>
      </c>
      <c r="AB10" s="9">
        <v>2017</v>
      </c>
      <c r="AC10" s="9" t="s">
        <v>79</v>
      </c>
      <c r="AD10" s="8" t="s">
        <v>81</v>
      </c>
      <c r="AE10" s="8" t="s">
        <v>81</v>
      </c>
      <c r="AF10" s="9" t="s">
        <v>81</v>
      </c>
      <c r="AG10" s="9" t="s">
        <v>81</v>
      </c>
      <c r="AH10" s="9" t="s">
        <v>81</v>
      </c>
      <c r="AI10" s="9" t="s">
        <v>81</v>
      </c>
      <c r="AJ10" s="9" t="s">
        <v>81</v>
      </c>
      <c r="AK10" s="9" t="s">
        <v>81</v>
      </c>
      <c r="AL10" s="9" t="s">
        <v>81</v>
      </c>
      <c r="AM10" s="9">
        <v>0</v>
      </c>
      <c r="AN10" s="13">
        <v>7.78</v>
      </c>
      <c r="AO10" s="13">
        <v>8.48</v>
      </c>
      <c r="AP10" s="13">
        <v>9.3800000000000008</v>
      </c>
      <c r="AQ10" s="13">
        <v>9.0399999999999991</v>
      </c>
      <c r="AR10" s="13">
        <v>8</v>
      </c>
      <c r="AS10" s="9">
        <v>52.04</v>
      </c>
      <c r="AT10" s="9">
        <v>8.67</v>
      </c>
      <c r="AU10" s="8" t="s">
        <v>82</v>
      </c>
      <c r="AV10" s="9">
        <v>0</v>
      </c>
      <c r="AW10" s="9">
        <v>0</v>
      </c>
      <c r="AX10" s="9" t="s">
        <v>83</v>
      </c>
      <c r="AY10" s="9" t="s">
        <v>83</v>
      </c>
      <c r="AZ10" s="9" t="s">
        <v>83</v>
      </c>
      <c r="BA10" s="9" t="s">
        <v>83</v>
      </c>
      <c r="BB10" s="8" t="s">
        <v>83</v>
      </c>
      <c r="BC10" s="8" t="s">
        <v>84</v>
      </c>
      <c r="BD10" s="8" t="s">
        <v>81</v>
      </c>
      <c r="BE10" s="8" t="s">
        <v>6754</v>
      </c>
      <c r="BF10" s="8" t="s">
        <v>6755</v>
      </c>
      <c r="BG10" s="8" t="s">
        <v>6756</v>
      </c>
      <c r="BH10" s="8" t="s">
        <v>88</v>
      </c>
      <c r="BI10" s="8" t="s">
        <v>89</v>
      </c>
      <c r="BJ10" s="8" t="s">
        <v>6757</v>
      </c>
      <c r="BK10" s="8" t="s">
        <v>6758</v>
      </c>
      <c r="BL10" s="8" t="s">
        <v>6759</v>
      </c>
      <c r="BM10" s="8" t="s">
        <v>6760</v>
      </c>
      <c r="BN10" s="8" t="s">
        <v>6761</v>
      </c>
      <c r="BO10" s="14" t="s">
        <v>6762</v>
      </c>
      <c r="BP10" s="14" t="s">
        <v>6763</v>
      </c>
      <c r="BQ10" s="14" t="s">
        <v>6764</v>
      </c>
      <c r="BR10" s="14" t="s">
        <v>6765</v>
      </c>
      <c r="BS10" s="8" t="s">
        <v>81</v>
      </c>
      <c r="BT10" s="13">
        <v>9.36</v>
      </c>
      <c r="BU10" s="3"/>
    </row>
    <row r="11" spans="1:73" ht="15.75" thickBot="1">
      <c r="A11" s="7">
        <v>9</v>
      </c>
      <c r="B11" s="7"/>
      <c r="C11" s="9" t="s">
        <v>7777</v>
      </c>
      <c r="D11" s="8" t="s">
        <v>7778</v>
      </c>
      <c r="E11" s="8" t="s">
        <v>11712</v>
      </c>
      <c r="F11" s="9" t="s">
        <v>7779</v>
      </c>
      <c r="G11" s="9">
        <v>20</v>
      </c>
      <c r="H11" s="8" t="s">
        <v>7780</v>
      </c>
      <c r="I11" s="8" t="s">
        <v>1825</v>
      </c>
      <c r="J11" s="8" t="s">
        <v>7781</v>
      </c>
      <c r="K11" s="8" t="s">
        <v>7776</v>
      </c>
      <c r="L11" s="9">
        <v>9820376624</v>
      </c>
      <c r="M11" s="9">
        <v>9920595689</v>
      </c>
      <c r="N11" s="9" t="s">
        <v>7782</v>
      </c>
      <c r="O11" s="9" t="s">
        <v>7783</v>
      </c>
      <c r="P11" s="9" t="s">
        <v>134</v>
      </c>
      <c r="Q11" s="9" t="s">
        <v>77</v>
      </c>
      <c r="R11" s="11">
        <v>42917</v>
      </c>
      <c r="S11" s="9">
        <v>2021</v>
      </c>
      <c r="T11" s="8" t="s">
        <v>3832</v>
      </c>
      <c r="U11" s="9">
        <v>468</v>
      </c>
      <c r="V11" s="12">
        <v>93.6</v>
      </c>
      <c r="W11" s="9">
        <v>2015</v>
      </c>
      <c r="X11" s="9" t="s">
        <v>79</v>
      </c>
      <c r="Y11" s="8" t="s">
        <v>6282</v>
      </c>
      <c r="Z11" s="9">
        <v>518</v>
      </c>
      <c r="AA11" s="12">
        <v>79.69</v>
      </c>
      <c r="AB11" s="9">
        <v>2017</v>
      </c>
      <c r="AC11" s="9" t="s">
        <v>79</v>
      </c>
      <c r="AD11" s="8" t="s">
        <v>81</v>
      </c>
      <c r="AE11" s="8" t="s">
        <v>81</v>
      </c>
      <c r="AF11" s="9" t="s">
        <v>81</v>
      </c>
      <c r="AG11" s="9" t="s">
        <v>81</v>
      </c>
      <c r="AH11" s="9" t="s">
        <v>81</v>
      </c>
      <c r="AI11" s="9" t="s">
        <v>81</v>
      </c>
      <c r="AJ11" s="9" t="s">
        <v>81</v>
      </c>
      <c r="AK11" s="9" t="s">
        <v>81</v>
      </c>
      <c r="AL11" s="9" t="s">
        <v>81</v>
      </c>
      <c r="AM11" s="9">
        <v>0</v>
      </c>
      <c r="AN11" s="13">
        <v>8.69</v>
      </c>
      <c r="AO11" s="13">
        <v>8.52</v>
      </c>
      <c r="AP11" s="13">
        <v>8.6199999999999992</v>
      </c>
      <c r="AQ11" s="13">
        <v>8.7200000000000006</v>
      </c>
      <c r="AR11" s="13">
        <v>7</v>
      </c>
      <c r="AS11" s="9">
        <v>50.83</v>
      </c>
      <c r="AT11" s="9">
        <v>8.4700000000000006</v>
      </c>
      <c r="AU11" s="8" t="s">
        <v>82</v>
      </c>
      <c r="AV11" s="9">
        <v>0</v>
      </c>
      <c r="AW11" s="9">
        <v>0</v>
      </c>
      <c r="AX11" s="9" t="s">
        <v>83</v>
      </c>
      <c r="AY11" s="9" t="s">
        <v>83</v>
      </c>
      <c r="AZ11" s="9" t="s">
        <v>83</v>
      </c>
      <c r="BA11" s="9" t="s">
        <v>83</v>
      </c>
      <c r="BB11" s="8" t="s">
        <v>83</v>
      </c>
      <c r="BC11" s="8" t="s">
        <v>84</v>
      </c>
      <c r="BD11" s="8" t="s">
        <v>81</v>
      </c>
      <c r="BE11" s="8" t="s">
        <v>7784</v>
      </c>
      <c r="BF11" s="8" t="s">
        <v>86</v>
      </c>
      <c r="BG11" s="8" t="s">
        <v>7785</v>
      </c>
      <c r="BH11" s="8" t="s">
        <v>86</v>
      </c>
      <c r="BI11" s="8" t="s">
        <v>89</v>
      </c>
      <c r="BJ11" s="8" t="s">
        <v>7786</v>
      </c>
      <c r="BK11" s="8" t="s">
        <v>7787</v>
      </c>
      <c r="BL11" s="8" t="s">
        <v>7788</v>
      </c>
      <c r="BM11" s="8" t="s">
        <v>7789</v>
      </c>
      <c r="BN11" s="8" t="s">
        <v>7790</v>
      </c>
      <c r="BO11" s="14" t="s">
        <v>7791</v>
      </c>
      <c r="BP11" s="14" t="s">
        <v>7792</v>
      </c>
      <c r="BQ11" s="14" t="s">
        <v>7793</v>
      </c>
      <c r="BR11" s="14" t="s">
        <v>7794</v>
      </c>
      <c r="BS11" s="8" t="s">
        <v>81</v>
      </c>
      <c r="BT11" s="13">
        <v>9.2799999999999994</v>
      </c>
      <c r="BU11" s="3"/>
    </row>
    <row r="12" spans="1:73" ht="15.75" thickBot="1">
      <c r="A12" s="7">
        <v>10</v>
      </c>
      <c r="B12" s="7"/>
      <c r="C12" s="9" t="s">
        <v>390</v>
      </c>
      <c r="D12" s="8" t="s">
        <v>391</v>
      </c>
      <c r="E12" s="8" t="s">
        <v>11712</v>
      </c>
      <c r="F12" s="9" t="s">
        <v>392</v>
      </c>
      <c r="G12" s="9">
        <v>21</v>
      </c>
      <c r="H12" s="8" t="s">
        <v>393</v>
      </c>
      <c r="I12" s="8" t="s">
        <v>73</v>
      </c>
      <c r="J12" s="8" t="s">
        <v>394</v>
      </c>
      <c r="K12" s="8" t="s">
        <v>389</v>
      </c>
      <c r="L12" s="9">
        <v>9004019573</v>
      </c>
      <c r="M12" s="9">
        <v>9004019573</v>
      </c>
      <c r="N12" s="9" t="s">
        <v>395</v>
      </c>
      <c r="O12" s="9" t="s">
        <v>396</v>
      </c>
      <c r="P12" s="9" t="s">
        <v>134</v>
      </c>
      <c r="Q12" s="9" t="s">
        <v>77</v>
      </c>
      <c r="R12" s="11">
        <v>42917</v>
      </c>
      <c r="S12" s="9">
        <v>2021</v>
      </c>
      <c r="T12" s="8" t="s">
        <v>397</v>
      </c>
      <c r="U12" s="9">
        <v>539</v>
      </c>
      <c r="V12" s="12">
        <v>89.83</v>
      </c>
      <c r="W12" s="9">
        <v>2015</v>
      </c>
      <c r="X12" s="9" t="s">
        <v>398</v>
      </c>
      <c r="Y12" s="8" t="s">
        <v>399</v>
      </c>
      <c r="Z12" s="9">
        <v>497</v>
      </c>
      <c r="AA12" s="12">
        <v>76.400000000000006</v>
      </c>
      <c r="AB12" s="9">
        <v>2017</v>
      </c>
      <c r="AC12" s="9" t="s">
        <v>79</v>
      </c>
      <c r="AD12" s="8" t="s">
        <v>81</v>
      </c>
      <c r="AE12" s="8" t="s">
        <v>81</v>
      </c>
      <c r="AF12" s="9" t="s">
        <v>81</v>
      </c>
      <c r="AG12" s="9" t="s">
        <v>81</v>
      </c>
      <c r="AH12" s="9" t="s">
        <v>81</v>
      </c>
      <c r="AI12" s="9" t="s">
        <v>81</v>
      </c>
      <c r="AJ12" s="9" t="s">
        <v>81</v>
      </c>
      <c r="AK12" s="9" t="s">
        <v>81</v>
      </c>
      <c r="AL12" s="9" t="s">
        <v>81</v>
      </c>
      <c r="AM12" s="9">
        <v>0</v>
      </c>
      <c r="AN12" s="13">
        <v>8.0399999999999991</v>
      </c>
      <c r="AO12" s="13">
        <v>8.6300000000000008</v>
      </c>
      <c r="AP12" s="13">
        <v>8.11</v>
      </c>
      <c r="AQ12" s="13">
        <v>8.24</v>
      </c>
      <c r="AR12" s="13">
        <v>7.77</v>
      </c>
      <c r="AS12" s="9">
        <v>50.63</v>
      </c>
      <c r="AT12" s="9">
        <v>8.4380000000000006</v>
      </c>
      <c r="AU12" s="8" t="s">
        <v>82</v>
      </c>
      <c r="AV12" s="9">
        <v>0</v>
      </c>
      <c r="AW12" s="9">
        <v>0</v>
      </c>
      <c r="AX12" s="9" t="s">
        <v>83</v>
      </c>
      <c r="AY12" s="9" t="s">
        <v>83</v>
      </c>
      <c r="AZ12" s="9" t="s">
        <v>83</v>
      </c>
      <c r="BA12" s="9" t="s">
        <v>83</v>
      </c>
      <c r="BB12" s="8" t="s">
        <v>83</v>
      </c>
      <c r="BC12" s="8" t="s">
        <v>84</v>
      </c>
      <c r="BD12" s="8" t="s">
        <v>81</v>
      </c>
      <c r="BE12" s="8" t="s">
        <v>400</v>
      </c>
      <c r="BF12" s="8" t="s">
        <v>401</v>
      </c>
      <c r="BG12" s="8" t="s">
        <v>402</v>
      </c>
      <c r="BH12" s="8" t="s">
        <v>403</v>
      </c>
      <c r="BI12" s="8" t="s">
        <v>89</v>
      </c>
      <c r="BJ12" s="8" t="s">
        <v>404</v>
      </c>
      <c r="BK12" s="8" t="s">
        <v>405</v>
      </c>
      <c r="BL12" s="8" t="s">
        <v>406</v>
      </c>
      <c r="BM12" s="8" t="s">
        <v>407</v>
      </c>
      <c r="BN12" s="8" t="s">
        <v>408</v>
      </c>
      <c r="BO12" s="14" t="s">
        <v>409</v>
      </c>
      <c r="BP12" s="14" t="s">
        <v>410</v>
      </c>
      <c r="BQ12" s="14" t="s">
        <v>411</v>
      </c>
      <c r="BR12" s="14" t="s">
        <v>412</v>
      </c>
      <c r="BS12" s="8" t="s">
        <v>413</v>
      </c>
      <c r="BT12" s="13">
        <v>9.84</v>
      </c>
      <c r="BU12" s="3"/>
    </row>
    <row r="13" spans="1:73" ht="15.75" thickBot="1">
      <c r="A13" s="7">
        <v>11</v>
      </c>
      <c r="B13" s="7"/>
      <c r="C13" s="9" t="s">
        <v>2735</v>
      </c>
      <c r="D13" s="8" t="s">
        <v>2736</v>
      </c>
      <c r="E13" s="8" t="s">
        <v>11712</v>
      </c>
      <c r="F13" s="10">
        <v>35471</v>
      </c>
      <c r="G13" s="9">
        <v>22</v>
      </c>
      <c r="H13" s="8" t="s">
        <v>2737</v>
      </c>
      <c r="I13" s="8" t="s">
        <v>73</v>
      </c>
      <c r="J13" s="8" t="s">
        <v>2738</v>
      </c>
      <c r="K13" s="8" t="s">
        <v>2734</v>
      </c>
      <c r="L13" s="9">
        <v>9892081390</v>
      </c>
      <c r="M13" s="9">
        <v>9892081390</v>
      </c>
      <c r="N13" s="9" t="s">
        <v>2739</v>
      </c>
      <c r="O13" s="9">
        <v>440302743641</v>
      </c>
      <c r="P13" s="9" t="s">
        <v>134</v>
      </c>
      <c r="Q13" s="9" t="s">
        <v>77</v>
      </c>
      <c r="R13" s="11">
        <v>42917</v>
      </c>
      <c r="S13" s="9">
        <v>2021</v>
      </c>
      <c r="T13" s="8" t="s">
        <v>2740</v>
      </c>
      <c r="U13" s="9">
        <v>461</v>
      </c>
      <c r="V13" s="12">
        <v>83.82</v>
      </c>
      <c r="W13" s="9">
        <v>2013</v>
      </c>
      <c r="X13" s="9" t="s">
        <v>79</v>
      </c>
      <c r="Y13" s="8" t="s">
        <v>2741</v>
      </c>
      <c r="Z13" s="9">
        <v>413</v>
      </c>
      <c r="AA13" s="12">
        <v>63.54</v>
      </c>
      <c r="AB13" s="9">
        <v>2016</v>
      </c>
      <c r="AC13" s="9" t="s">
        <v>79</v>
      </c>
      <c r="AD13" s="8" t="s">
        <v>81</v>
      </c>
      <c r="AE13" s="8" t="s">
        <v>81</v>
      </c>
      <c r="AF13" s="9" t="s">
        <v>81</v>
      </c>
      <c r="AG13" s="9" t="s">
        <v>81</v>
      </c>
      <c r="AH13" s="9" t="s">
        <v>81</v>
      </c>
      <c r="AI13" s="9" t="s">
        <v>81</v>
      </c>
      <c r="AJ13" s="9" t="s">
        <v>81</v>
      </c>
      <c r="AK13" s="9" t="s">
        <v>81</v>
      </c>
      <c r="AL13" s="9" t="s">
        <v>81</v>
      </c>
      <c r="AM13" s="9">
        <v>0</v>
      </c>
      <c r="AN13" s="13">
        <v>8.11</v>
      </c>
      <c r="AO13" s="13">
        <v>7.15</v>
      </c>
      <c r="AP13" s="13">
        <v>8.6199999999999992</v>
      </c>
      <c r="AQ13" s="13">
        <v>8.8800000000000008</v>
      </c>
      <c r="AR13" s="13">
        <v>9.25</v>
      </c>
      <c r="AS13" s="9">
        <v>42.01</v>
      </c>
      <c r="AT13" s="9">
        <v>8.4019999999999992</v>
      </c>
      <c r="AU13" s="8" t="s">
        <v>138</v>
      </c>
      <c r="AV13" s="9">
        <v>0</v>
      </c>
      <c r="AW13" s="9">
        <v>0</v>
      </c>
      <c r="AX13" s="9" t="s">
        <v>83</v>
      </c>
      <c r="AY13" s="9" t="s">
        <v>230</v>
      </c>
      <c r="AZ13" s="9" t="s">
        <v>83</v>
      </c>
      <c r="BA13" s="9" t="s">
        <v>83</v>
      </c>
      <c r="BB13" s="8" t="s">
        <v>83</v>
      </c>
      <c r="BC13" s="8" t="s">
        <v>84</v>
      </c>
      <c r="BD13" s="8" t="s">
        <v>81</v>
      </c>
      <c r="BE13" s="8" t="s">
        <v>2742</v>
      </c>
      <c r="BF13" s="8" t="s">
        <v>2743</v>
      </c>
      <c r="BG13" s="8" t="s">
        <v>2744</v>
      </c>
      <c r="BH13" s="8" t="s">
        <v>88</v>
      </c>
      <c r="BI13" s="8" t="s">
        <v>89</v>
      </c>
      <c r="BJ13" s="8" t="s">
        <v>2745</v>
      </c>
      <c r="BK13" s="8" t="s">
        <v>2746</v>
      </c>
      <c r="BL13" s="8" t="s">
        <v>2747</v>
      </c>
      <c r="BM13" s="8" t="s">
        <v>1211</v>
      </c>
      <c r="BN13" s="8" t="s">
        <v>2748</v>
      </c>
      <c r="BO13" s="14" t="s">
        <v>2749</v>
      </c>
      <c r="BP13" s="14" t="s">
        <v>2750</v>
      </c>
      <c r="BQ13" s="14" t="s">
        <v>2751</v>
      </c>
      <c r="BR13" s="14" t="s">
        <v>2752</v>
      </c>
      <c r="BS13" s="8" t="s">
        <v>81</v>
      </c>
      <c r="BT13" s="8"/>
      <c r="BU13" s="3"/>
    </row>
    <row r="14" spans="1:73" ht="15.75" thickBot="1">
      <c r="A14" s="7">
        <v>12</v>
      </c>
      <c r="B14" s="7"/>
      <c r="C14" s="9" t="s">
        <v>6274</v>
      </c>
      <c r="D14" s="8" t="s">
        <v>6275</v>
      </c>
      <c r="E14" s="8" t="s">
        <v>11712</v>
      </c>
      <c r="F14" s="9" t="s">
        <v>2659</v>
      </c>
      <c r="G14" s="9">
        <v>20</v>
      </c>
      <c r="H14" s="8" t="s">
        <v>6276</v>
      </c>
      <c r="I14" s="8" t="s">
        <v>73</v>
      </c>
      <c r="J14" s="8" t="s">
        <v>6277</v>
      </c>
      <c r="K14" s="8" t="s">
        <v>6273</v>
      </c>
      <c r="L14" s="9">
        <v>9869241981</v>
      </c>
      <c r="M14" s="9">
        <v>9773250124</v>
      </c>
      <c r="N14" s="9" t="s">
        <v>6278</v>
      </c>
      <c r="O14" s="9" t="s">
        <v>6279</v>
      </c>
      <c r="P14" s="9" t="s">
        <v>6280</v>
      </c>
      <c r="Q14" s="9" t="s">
        <v>77</v>
      </c>
      <c r="R14" s="11">
        <v>42917</v>
      </c>
      <c r="S14" s="9">
        <v>2021</v>
      </c>
      <c r="T14" s="8" t="s">
        <v>6281</v>
      </c>
      <c r="U14" s="9">
        <v>454</v>
      </c>
      <c r="V14" s="12">
        <v>90.8</v>
      </c>
      <c r="W14" s="9">
        <v>2015</v>
      </c>
      <c r="X14" s="9" t="s">
        <v>79</v>
      </c>
      <c r="Y14" s="8" t="s">
        <v>6282</v>
      </c>
      <c r="Z14" s="9">
        <v>498</v>
      </c>
      <c r="AA14" s="12">
        <v>76.62</v>
      </c>
      <c r="AB14" s="9">
        <v>2017</v>
      </c>
      <c r="AC14" s="9" t="s">
        <v>79</v>
      </c>
      <c r="AD14" s="8" t="s">
        <v>81</v>
      </c>
      <c r="AE14" s="8" t="s">
        <v>81</v>
      </c>
      <c r="AF14" s="9" t="s">
        <v>81</v>
      </c>
      <c r="AG14" s="9" t="s">
        <v>81</v>
      </c>
      <c r="AH14" s="9" t="s">
        <v>81</v>
      </c>
      <c r="AI14" s="9" t="s">
        <v>81</v>
      </c>
      <c r="AJ14" s="9" t="s">
        <v>81</v>
      </c>
      <c r="AK14" s="9" t="s">
        <v>81</v>
      </c>
      <c r="AL14" s="9" t="s">
        <v>81</v>
      </c>
      <c r="AM14" s="9">
        <v>0</v>
      </c>
      <c r="AN14" s="13">
        <v>7.78</v>
      </c>
      <c r="AO14" s="13">
        <v>7.96</v>
      </c>
      <c r="AP14" s="13">
        <v>8.34</v>
      </c>
      <c r="AQ14" s="13">
        <v>8.4</v>
      </c>
      <c r="AR14" s="13">
        <v>7.33</v>
      </c>
      <c r="AS14" s="9">
        <v>49.3</v>
      </c>
      <c r="AT14" s="9">
        <v>8.2100000000000009</v>
      </c>
      <c r="AU14" s="8" t="s">
        <v>82</v>
      </c>
      <c r="AV14" s="9">
        <v>0</v>
      </c>
      <c r="AW14" s="9">
        <v>0</v>
      </c>
      <c r="AX14" s="9" t="s">
        <v>83</v>
      </c>
      <c r="AY14" s="9" t="s">
        <v>83</v>
      </c>
      <c r="AZ14" s="9" t="s">
        <v>83</v>
      </c>
      <c r="BA14" s="9" t="s">
        <v>83</v>
      </c>
      <c r="BB14" s="8" t="s">
        <v>83</v>
      </c>
      <c r="BC14" s="8" t="s">
        <v>84</v>
      </c>
      <c r="BD14" s="8" t="s">
        <v>81</v>
      </c>
      <c r="BE14" s="8" t="s">
        <v>6283</v>
      </c>
      <c r="BF14" s="8" t="s">
        <v>781</v>
      </c>
      <c r="BG14" s="8" t="s">
        <v>6284</v>
      </c>
      <c r="BH14" s="8" t="s">
        <v>762</v>
      </c>
      <c r="BI14" s="8" t="s">
        <v>89</v>
      </c>
      <c r="BJ14" s="8" t="s">
        <v>6285</v>
      </c>
      <c r="BK14" s="8" t="s">
        <v>6286</v>
      </c>
      <c r="BL14" s="8" t="s">
        <v>6287</v>
      </c>
      <c r="BM14" s="8" t="s">
        <v>6288</v>
      </c>
      <c r="BN14" s="8" t="s">
        <v>6289</v>
      </c>
      <c r="BO14" s="14" t="s">
        <v>6290</v>
      </c>
      <c r="BP14" s="14" t="s">
        <v>6291</v>
      </c>
      <c r="BQ14" s="14" t="s">
        <v>6292</v>
      </c>
      <c r="BR14" s="14" t="s">
        <v>6293</v>
      </c>
      <c r="BS14" s="8" t="s">
        <v>81</v>
      </c>
      <c r="BT14" s="13">
        <v>9.48</v>
      </c>
      <c r="BU14" s="3"/>
    </row>
    <row r="15" spans="1:73" ht="15.75" thickBot="1">
      <c r="A15" s="7">
        <v>13</v>
      </c>
      <c r="B15" s="7"/>
      <c r="C15" s="9" t="s">
        <v>7945</v>
      </c>
      <c r="D15" s="8" t="s">
        <v>7946</v>
      </c>
      <c r="E15" s="8" t="s">
        <v>11712</v>
      </c>
      <c r="F15" s="10">
        <v>36166</v>
      </c>
      <c r="G15" s="9">
        <v>21</v>
      </c>
      <c r="H15" s="8" t="s">
        <v>7947</v>
      </c>
      <c r="I15" s="8" t="s">
        <v>73</v>
      </c>
      <c r="J15" s="8" t="s">
        <v>7948</v>
      </c>
      <c r="K15" s="8" t="s">
        <v>7944</v>
      </c>
      <c r="L15" s="9">
        <v>2224378263</v>
      </c>
      <c r="M15" s="9">
        <v>9930488185</v>
      </c>
      <c r="N15" s="9" t="s">
        <v>7949</v>
      </c>
      <c r="O15" s="9">
        <v>843447948600</v>
      </c>
      <c r="P15" s="9" t="s">
        <v>7950</v>
      </c>
      <c r="Q15" s="9" t="s">
        <v>77</v>
      </c>
      <c r="R15" s="11">
        <v>42917</v>
      </c>
      <c r="S15" s="9">
        <v>2021</v>
      </c>
      <c r="T15" s="8" t="s">
        <v>161</v>
      </c>
      <c r="U15" s="9">
        <v>461</v>
      </c>
      <c r="V15" s="12">
        <v>92.2</v>
      </c>
      <c r="W15" s="9">
        <v>2015</v>
      </c>
      <c r="X15" s="9" t="s">
        <v>79</v>
      </c>
      <c r="Y15" s="8" t="s">
        <v>7951</v>
      </c>
      <c r="Z15" s="9">
        <v>511</v>
      </c>
      <c r="AA15" s="12">
        <v>78.62</v>
      </c>
      <c r="AB15" s="9">
        <v>2017</v>
      </c>
      <c r="AC15" s="9" t="s">
        <v>79</v>
      </c>
      <c r="AD15" s="8" t="s">
        <v>81</v>
      </c>
      <c r="AE15" s="8" t="s">
        <v>81</v>
      </c>
      <c r="AF15" s="9" t="s">
        <v>81</v>
      </c>
      <c r="AG15" s="9" t="s">
        <v>81</v>
      </c>
      <c r="AH15" s="9" t="s">
        <v>81</v>
      </c>
      <c r="AI15" s="9" t="s">
        <v>81</v>
      </c>
      <c r="AJ15" s="9" t="s">
        <v>81</v>
      </c>
      <c r="AK15" s="9" t="s">
        <v>81</v>
      </c>
      <c r="AL15" s="9" t="s">
        <v>81</v>
      </c>
      <c r="AM15" s="9">
        <v>0</v>
      </c>
      <c r="AN15" s="13">
        <v>7.65</v>
      </c>
      <c r="AO15" s="13">
        <v>7.44</v>
      </c>
      <c r="AP15" s="13">
        <v>8.92</v>
      </c>
      <c r="AQ15" s="13">
        <v>9.0399999999999991</v>
      </c>
      <c r="AR15" s="13">
        <v>7.8888889999999998</v>
      </c>
      <c r="AS15" s="9">
        <v>40.938890000000001</v>
      </c>
      <c r="AT15" s="9">
        <v>8.1877777999999992</v>
      </c>
      <c r="AU15" s="8" t="s">
        <v>138</v>
      </c>
      <c r="AV15" s="9">
        <v>0</v>
      </c>
      <c r="AW15" s="9">
        <v>0</v>
      </c>
      <c r="AX15" s="9" t="s">
        <v>83</v>
      </c>
      <c r="AY15" s="9" t="s">
        <v>83</v>
      </c>
      <c r="AZ15" s="9" t="s">
        <v>83</v>
      </c>
      <c r="BA15" s="9" t="s">
        <v>83</v>
      </c>
      <c r="BB15" s="8" t="s">
        <v>83</v>
      </c>
      <c r="BC15" s="8" t="s">
        <v>84</v>
      </c>
      <c r="BD15" s="8" t="s">
        <v>81</v>
      </c>
      <c r="BE15" s="8" t="s">
        <v>7952</v>
      </c>
      <c r="BF15" s="8" t="s">
        <v>781</v>
      </c>
      <c r="BG15" s="8" t="s">
        <v>7953</v>
      </c>
      <c r="BH15" s="8" t="s">
        <v>762</v>
      </c>
      <c r="BI15" s="8" t="s">
        <v>89</v>
      </c>
      <c r="BJ15" s="8" t="s">
        <v>7954</v>
      </c>
      <c r="BK15" s="8" t="s">
        <v>7955</v>
      </c>
      <c r="BL15" s="8" t="s">
        <v>7956</v>
      </c>
      <c r="BM15" s="8" t="s">
        <v>7957</v>
      </c>
      <c r="BN15" s="8" t="s">
        <v>7958</v>
      </c>
      <c r="BO15" s="14" t="s">
        <v>7959</v>
      </c>
      <c r="BP15" s="14" t="s">
        <v>7960</v>
      </c>
      <c r="BQ15" s="14" t="s">
        <v>7961</v>
      </c>
      <c r="BR15" s="14" t="s">
        <v>7962</v>
      </c>
      <c r="BS15" s="8" t="s">
        <v>81</v>
      </c>
      <c r="BT15" s="8"/>
      <c r="BU15" s="3"/>
    </row>
    <row r="16" spans="1:73" ht="15.75" thickBot="1">
      <c r="A16" s="7">
        <v>14</v>
      </c>
      <c r="B16" s="7"/>
      <c r="C16" s="9" t="s">
        <v>5974</v>
      </c>
      <c r="D16" s="8" t="s">
        <v>5975</v>
      </c>
      <c r="E16" s="8" t="s">
        <v>11712</v>
      </c>
      <c r="F16" s="9" t="s">
        <v>5976</v>
      </c>
      <c r="G16" s="9">
        <v>21</v>
      </c>
      <c r="H16" s="8" t="s">
        <v>5977</v>
      </c>
      <c r="I16" s="8" t="s">
        <v>5978</v>
      </c>
      <c r="J16" s="8" t="s">
        <v>5979</v>
      </c>
      <c r="K16" s="8" t="s">
        <v>5973</v>
      </c>
      <c r="L16" s="9">
        <v>7387062299</v>
      </c>
      <c r="M16" s="9">
        <v>8291399284</v>
      </c>
      <c r="N16" s="9" t="s">
        <v>5980</v>
      </c>
      <c r="O16" s="9" t="s">
        <v>5981</v>
      </c>
      <c r="P16" s="9" t="s">
        <v>81</v>
      </c>
      <c r="Q16" s="9" t="s">
        <v>77</v>
      </c>
      <c r="R16" s="11">
        <v>42917</v>
      </c>
      <c r="S16" s="9">
        <v>2021</v>
      </c>
      <c r="T16" s="8" t="s">
        <v>5982</v>
      </c>
      <c r="U16" s="9">
        <v>426</v>
      </c>
      <c r="V16" s="12">
        <v>85.5</v>
      </c>
      <c r="W16" s="9">
        <v>2015</v>
      </c>
      <c r="X16" s="9" t="s">
        <v>276</v>
      </c>
      <c r="Y16" s="8" t="s">
        <v>5983</v>
      </c>
      <c r="Z16" s="9">
        <v>526</v>
      </c>
      <c r="AA16" s="12">
        <v>80.900000000000006</v>
      </c>
      <c r="AB16" s="9">
        <v>2017</v>
      </c>
      <c r="AC16" s="9" t="s">
        <v>79</v>
      </c>
      <c r="AD16" s="8" t="s">
        <v>81</v>
      </c>
      <c r="AE16" s="8" t="s">
        <v>81</v>
      </c>
      <c r="AF16" s="9" t="s">
        <v>81</v>
      </c>
      <c r="AG16" s="9" t="s">
        <v>81</v>
      </c>
      <c r="AH16" s="9" t="s">
        <v>81</v>
      </c>
      <c r="AI16" s="9" t="s">
        <v>81</v>
      </c>
      <c r="AJ16" s="9" t="s">
        <v>81</v>
      </c>
      <c r="AK16" s="9" t="s">
        <v>81</v>
      </c>
      <c r="AL16" s="9" t="s">
        <v>81</v>
      </c>
      <c r="AM16" s="9">
        <v>0</v>
      </c>
      <c r="AN16" s="13">
        <v>8.19</v>
      </c>
      <c r="AO16" s="13">
        <v>8.19</v>
      </c>
      <c r="AP16" s="13">
        <v>7.3</v>
      </c>
      <c r="AQ16" s="13">
        <v>8.7200000000000006</v>
      </c>
      <c r="AR16" s="13">
        <v>7.44</v>
      </c>
      <c r="AS16" s="9">
        <v>49</v>
      </c>
      <c r="AT16" s="9">
        <v>8.17</v>
      </c>
      <c r="AU16" s="8" t="s">
        <v>82</v>
      </c>
      <c r="AV16" s="9">
        <v>0</v>
      </c>
      <c r="AW16" s="9">
        <v>0</v>
      </c>
      <c r="AX16" s="9" t="s">
        <v>83</v>
      </c>
      <c r="AY16" s="9" t="s">
        <v>83</v>
      </c>
      <c r="AZ16" s="9" t="s">
        <v>83</v>
      </c>
      <c r="BA16" s="9" t="s">
        <v>83</v>
      </c>
      <c r="BB16" s="8" t="s">
        <v>83</v>
      </c>
      <c r="BC16" s="8" t="s">
        <v>84</v>
      </c>
      <c r="BD16" s="8" t="s">
        <v>81</v>
      </c>
      <c r="BE16" s="8" t="s">
        <v>5984</v>
      </c>
      <c r="BF16" s="8" t="s">
        <v>678</v>
      </c>
      <c r="BG16" s="8" t="s">
        <v>5985</v>
      </c>
      <c r="BH16" s="8" t="s">
        <v>379</v>
      </c>
      <c r="BI16" s="8" t="s">
        <v>89</v>
      </c>
      <c r="BJ16" s="8" t="s">
        <v>5986</v>
      </c>
      <c r="BK16" s="8" t="s">
        <v>5987</v>
      </c>
      <c r="BL16" s="8" t="s">
        <v>5988</v>
      </c>
      <c r="BM16" s="8" t="s">
        <v>5989</v>
      </c>
      <c r="BN16" s="8" t="s">
        <v>5990</v>
      </c>
      <c r="BO16" s="14" t="s">
        <v>5991</v>
      </c>
      <c r="BP16" s="14" t="s">
        <v>5992</v>
      </c>
      <c r="BQ16" s="14" t="s">
        <v>5993</v>
      </c>
      <c r="BR16" s="14" t="s">
        <v>5994</v>
      </c>
      <c r="BS16" s="8" t="s">
        <v>81</v>
      </c>
      <c r="BT16" s="13">
        <v>9.16</v>
      </c>
      <c r="BU16" s="3"/>
    </row>
    <row r="17" spans="1:73" ht="15.75" thickBot="1">
      <c r="A17" s="7">
        <v>15</v>
      </c>
      <c r="B17" s="7"/>
      <c r="C17" s="9" t="s">
        <v>13037</v>
      </c>
      <c r="D17" s="8" t="s">
        <v>5607</v>
      </c>
      <c r="E17" s="8" t="s">
        <v>11712</v>
      </c>
      <c r="F17" s="9" t="s">
        <v>5608</v>
      </c>
      <c r="G17" s="9">
        <v>20</v>
      </c>
      <c r="H17" s="8" t="s">
        <v>5609</v>
      </c>
      <c r="I17" s="8" t="s">
        <v>73</v>
      </c>
      <c r="J17" s="8" t="s">
        <v>5610</v>
      </c>
      <c r="K17" s="8" t="s">
        <v>5606</v>
      </c>
      <c r="L17" s="9">
        <v>9322965357</v>
      </c>
      <c r="M17" s="9">
        <v>8169623228</v>
      </c>
      <c r="N17" s="9" t="s">
        <v>5611</v>
      </c>
      <c r="O17" s="9" t="s">
        <v>5612</v>
      </c>
      <c r="P17" s="9" t="s">
        <v>5613</v>
      </c>
      <c r="Q17" s="9" t="s">
        <v>77</v>
      </c>
      <c r="R17" s="11">
        <v>42917</v>
      </c>
      <c r="S17" s="9">
        <v>2021</v>
      </c>
      <c r="T17" s="8" t="s">
        <v>5614</v>
      </c>
      <c r="U17" s="9">
        <v>428</v>
      </c>
      <c r="V17" s="12">
        <v>85.6</v>
      </c>
      <c r="W17" s="9">
        <v>2015</v>
      </c>
      <c r="X17" s="9" t="s">
        <v>79</v>
      </c>
      <c r="Y17" s="8" t="s">
        <v>5615</v>
      </c>
      <c r="Z17" s="9">
        <v>495</v>
      </c>
      <c r="AA17" s="12">
        <v>76.150000000000006</v>
      </c>
      <c r="AB17" s="9">
        <v>2017</v>
      </c>
      <c r="AC17" s="9" t="s">
        <v>79</v>
      </c>
      <c r="AD17" s="8" t="s">
        <v>81</v>
      </c>
      <c r="AE17" s="8" t="s">
        <v>81</v>
      </c>
      <c r="AF17" s="9" t="s">
        <v>81</v>
      </c>
      <c r="AG17" s="9" t="s">
        <v>81</v>
      </c>
      <c r="AH17" s="9" t="s">
        <v>81</v>
      </c>
      <c r="AI17" s="9" t="s">
        <v>81</v>
      </c>
      <c r="AJ17" s="9" t="s">
        <v>81</v>
      </c>
      <c r="AK17" s="9" t="s">
        <v>81</v>
      </c>
      <c r="AL17" s="9" t="s">
        <v>81</v>
      </c>
      <c r="AM17" s="9">
        <v>0</v>
      </c>
      <c r="AN17" s="13">
        <v>7.15</v>
      </c>
      <c r="AO17" s="13">
        <v>7.67</v>
      </c>
      <c r="AP17" s="13">
        <v>8.15</v>
      </c>
      <c r="AQ17" s="13">
        <v>9.2799999999999994</v>
      </c>
      <c r="AR17" s="13">
        <v>8.48</v>
      </c>
      <c r="AS17" s="9">
        <v>40.729999999999997</v>
      </c>
      <c r="AT17" s="9">
        <v>8.15</v>
      </c>
      <c r="AU17" s="8" t="s">
        <v>138</v>
      </c>
      <c r="AV17" s="9">
        <v>0</v>
      </c>
      <c r="AW17" s="9">
        <v>1</v>
      </c>
      <c r="AX17" s="9" t="s">
        <v>83</v>
      </c>
      <c r="AY17" s="9" t="s">
        <v>83</v>
      </c>
      <c r="AZ17" s="9" t="s">
        <v>83</v>
      </c>
      <c r="BA17" s="9" t="s">
        <v>83</v>
      </c>
      <c r="BB17" s="8" t="s">
        <v>83</v>
      </c>
      <c r="BC17" s="8" t="s">
        <v>84</v>
      </c>
      <c r="BD17" s="8" t="s">
        <v>81</v>
      </c>
      <c r="BE17" s="8" t="s">
        <v>5616</v>
      </c>
      <c r="BF17" s="8" t="s">
        <v>86</v>
      </c>
      <c r="BG17" s="8" t="s">
        <v>5617</v>
      </c>
      <c r="BH17" s="8" t="s">
        <v>88</v>
      </c>
      <c r="BI17" s="8" t="s">
        <v>89</v>
      </c>
      <c r="BJ17" s="8" t="s">
        <v>5618</v>
      </c>
      <c r="BK17" s="8" t="s">
        <v>5619</v>
      </c>
      <c r="BL17" s="8" t="s">
        <v>5620</v>
      </c>
      <c r="BM17" s="8" t="s">
        <v>2264</v>
      </c>
      <c r="BN17" s="8" t="s">
        <v>5621</v>
      </c>
      <c r="BO17" s="14" t="s">
        <v>5622</v>
      </c>
      <c r="BP17" s="14" t="s">
        <v>5623</v>
      </c>
      <c r="BQ17" s="14" t="s">
        <v>5624</v>
      </c>
      <c r="BR17" s="14" t="s">
        <v>5625</v>
      </c>
      <c r="BS17" s="8" t="s">
        <v>81</v>
      </c>
      <c r="BT17" s="8"/>
      <c r="BU17" s="3"/>
    </row>
    <row r="18" spans="1:73" ht="15.75" thickBot="1">
      <c r="A18" s="7">
        <v>16</v>
      </c>
      <c r="B18" s="7"/>
      <c r="C18" s="9" t="s">
        <v>11224</v>
      </c>
      <c r="D18" s="8" t="s">
        <v>11225</v>
      </c>
      <c r="E18" s="8" t="s">
        <v>11712</v>
      </c>
      <c r="F18" s="10">
        <v>36318</v>
      </c>
      <c r="G18" s="9">
        <v>21</v>
      </c>
      <c r="H18" s="8" t="s">
        <v>11226</v>
      </c>
      <c r="I18" s="8" t="s">
        <v>73</v>
      </c>
      <c r="J18" s="8" t="s">
        <v>11227</v>
      </c>
      <c r="K18" s="8" t="s">
        <v>11223</v>
      </c>
      <c r="L18" s="9">
        <v>7798421939</v>
      </c>
      <c r="M18" s="9">
        <v>8600426991</v>
      </c>
      <c r="N18" s="9" t="s">
        <v>11228</v>
      </c>
      <c r="O18" s="9">
        <v>500617804517</v>
      </c>
      <c r="P18" s="9" t="s">
        <v>11229</v>
      </c>
      <c r="Q18" s="9" t="s">
        <v>77</v>
      </c>
      <c r="R18" s="11">
        <v>42917</v>
      </c>
      <c r="S18" s="9">
        <v>2021</v>
      </c>
      <c r="T18" s="8" t="s">
        <v>11230</v>
      </c>
      <c r="U18" s="9">
        <v>415</v>
      </c>
      <c r="V18" s="12">
        <v>83</v>
      </c>
      <c r="W18" s="9">
        <v>2015</v>
      </c>
      <c r="X18" s="9" t="s">
        <v>276</v>
      </c>
      <c r="Y18" s="8" t="s">
        <v>11230</v>
      </c>
      <c r="Z18" s="9">
        <v>426</v>
      </c>
      <c r="AA18" s="12">
        <v>85.2</v>
      </c>
      <c r="AB18" s="9">
        <v>2017</v>
      </c>
      <c r="AC18" s="9" t="s">
        <v>276</v>
      </c>
      <c r="AD18" s="8" t="s">
        <v>81</v>
      </c>
      <c r="AE18" s="8" t="s">
        <v>81</v>
      </c>
      <c r="AF18" s="9" t="s">
        <v>81</v>
      </c>
      <c r="AG18" s="9" t="s">
        <v>81</v>
      </c>
      <c r="AH18" s="9" t="s">
        <v>81</v>
      </c>
      <c r="AI18" s="9" t="s">
        <v>81</v>
      </c>
      <c r="AJ18" s="9" t="s">
        <v>81</v>
      </c>
      <c r="AK18" s="9" t="s">
        <v>81</v>
      </c>
      <c r="AL18" s="9" t="s">
        <v>81</v>
      </c>
      <c r="AM18" s="9">
        <v>0</v>
      </c>
      <c r="AN18" s="13">
        <v>7.56</v>
      </c>
      <c r="AO18" s="13">
        <v>6.74</v>
      </c>
      <c r="AP18" s="13">
        <v>8.69</v>
      </c>
      <c r="AQ18" s="13">
        <v>9.0399999999999991</v>
      </c>
      <c r="AR18" s="13">
        <v>7.96</v>
      </c>
      <c r="AS18" s="9">
        <v>39.99</v>
      </c>
      <c r="AT18" s="9">
        <v>7.9980000000000002</v>
      </c>
      <c r="AU18" s="8" t="s">
        <v>138</v>
      </c>
      <c r="AV18" s="9">
        <v>0</v>
      </c>
      <c r="AW18" s="9">
        <v>0</v>
      </c>
      <c r="AX18" s="9" t="s">
        <v>83</v>
      </c>
      <c r="AY18" s="9" t="s">
        <v>83</v>
      </c>
      <c r="AZ18" s="9" t="s">
        <v>83</v>
      </c>
      <c r="BA18" s="9" t="s">
        <v>83</v>
      </c>
      <c r="BB18" s="8" t="s">
        <v>83</v>
      </c>
      <c r="BC18" s="8" t="s">
        <v>84</v>
      </c>
      <c r="BD18" s="8" t="s">
        <v>81</v>
      </c>
      <c r="BE18" s="8" t="s">
        <v>11231</v>
      </c>
      <c r="BF18" s="8" t="s">
        <v>11232</v>
      </c>
      <c r="BG18" s="8" t="s">
        <v>11233</v>
      </c>
      <c r="BH18" s="8" t="s">
        <v>317</v>
      </c>
      <c r="BI18" s="8" t="s">
        <v>89</v>
      </c>
      <c r="BJ18" s="8" t="s">
        <v>81</v>
      </c>
      <c r="BK18" s="8" t="s">
        <v>11234</v>
      </c>
      <c r="BL18" s="8" t="s">
        <v>11235</v>
      </c>
      <c r="BM18" s="8" t="s">
        <v>11236</v>
      </c>
      <c r="BN18" s="8" t="s">
        <v>11237</v>
      </c>
      <c r="BO18" s="14" t="s">
        <v>11238</v>
      </c>
      <c r="BP18" s="14" t="s">
        <v>11239</v>
      </c>
      <c r="BQ18" s="14" t="s">
        <v>11240</v>
      </c>
      <c r="BR18" s="14" t="s">
        <v>11241</v>
      </c>
      <c r="BS18" s="8" t="s">
        <v>81</v>
      </c>
      <c r="BT18" s="8"/>
      <c r="BU18" s="3"/>
    </row>
    <row r="19" spans="1:73" ht="15.75" thickBot="1">
      <c r="A19" s="7">
        <v>17</v>
      </c>
      <c r="B19" s="7"/>
      <c r="C19" s="9" t="s">
        <v>11166</v>
      </c>
      <c r="D19" s="8" t="s">
        <v>11167</v>
      </c>
      <c r="E19" s="8" t="s">
        <v>11712</v>
      </c>
      <c r="F19" s="9" t="s">
        <v>10038</v>
      </c>
      <c r="G19" s="9">
        <v>20</v>
      </c>
      <c r="H19" s="8" t="s">
        <v>11168</v>
      </c>
      <c r="I19" s="8" t="s">
        <v>591</v>
      </c>
      <c r="J19" s="8" t="s">
        <v>11169</v>
      </c>
      <c r="K19" s="8" t="s">
        <v>11165</v>
      </c>
      <c r="L19" s="9">
        <v>7506114684</v>
      </c>
      <c r="M19" s="9">
        <v>7506114684</v>
      </c>
      <c r="N19" s="9" t="s">
        <v>11170</v>
      </c>
      <c r="O19" s="9" t="s">
        <v>11171</v>
      </c>
      <c r="P19" s="9" t="s">
        <v>134</v>
      </c>
      <c r="Q19" s="9" t="s">
        <v>77</v>
      </c>
      <c r="R19" s="11">
        <v>42917</v>
      </c>
      <c r="S19" s="9">
        <v>2021</v>
      </c>
      <c r="T19" s="8" t="s">
        <v>11172</v>
      </c>
      <c r="U19" s="9">
        <v>445</v>
      </c>
      <c r="V19" s="12">
        <v>89</v>
      </c>
      <c r="W19" s="9">
        <v>2015</v>
      </c>
      <c r="X19" s="9" t="s">
        <v>79</v>
      </c>
      <c r="Y19" s="8" t="s">
        <v>11173</v>
      </c>
      <c r="Z19" s="9">
        <v>515</v>
      </c>
      <c r="AA19" s="12">
        <v>79</v>
      </c>
      <c r="AB19" s="9">
        <v>2017</v>
      </c>
      <c r="AC19" s="9" t="s">
        <v>79</v>
      </c>
      <c r="AD19" s="8" t="s">
        <v>81</v>
      </c>
      <c r="AE19" s="8" t="s">
        <v>81</v>
      </c>
      <c r="AF19" s="9" t="s">
        <v>81</v>
      </c>
      <c r="AG19" s="9" t="s">
        <v>81</v>
      </c>
      <c r="AH19" s="9" t="s">
        <v>81</v>
      </c>
      <c r="AI19" s="9" t="s">
        <v>81</v>
      </c>
      <c r="AJ19" s="9" t="s">
        <v>81</v>
      </c>
      <c r="AK19" s="9" t="s">
        <v>81</v>
      </c>
      <c r="AL19" s="9" t="s">
        <v>81</v>
      </c>
      <c r="AM19" s="9">
        <v>0</v>
      </c>
      <c r="AN19" s="13">
        <v>7.56</v>
      </c>
      <c r="AO19" s="13">
        <v>7.5</v>
      </c>
      <c r="AP19" s="13">
        <v>7.62</v>
      </c>
      <c r="AQ19" s="13">
        <v>7.68</v>
      </c>
      <c r="AR19" s="13">
        <v>7.33</v>
      </c>
      <c r="AS19" s="9">
        <v>47.22</v>
      </c>
      <c r="AT19" s="9">
        <v>7.87</v>
      </c>
      <c r="AU19" s="8" t="s">
        <v>82</v>
      </c>
      <c r="AV19" s="9">
        <v>0</v>
      </c>
      <c r="AW19" s="9">
        <v>0</v>
      </c>
      <c r="AX19" s="9" t="s">
        <v>83</v>
      </c>
      <c r="AY19" s="9" t="s">
        <v>83</v>
      </c>
      <c r="AZ19" s="9" t="s">
        <v>83</v>
      </c>
      <c r="BA19" s="9" t="s">
        <v>83</v>
      </c>
      <c r="BB19" s="8" t="s">
        <v>83</v>
      </c>
      <c r="BC19" s="8" t="s">
        <v>84</v>
      </c>
      <c r="BD19" s="8" t="s">
        <v>81</v>
      </c>
      <c r="BE19" s="8" t="s">
        <v>11174</v>
      </c>
      <c r="BF19" s="8" t="s">
        <v>11175</v>
      </c>
      <c r="BG19" s="8" t="s">
        <v>11176</v>
      </c>
      <c r="BH19" s="8" t="s">
        <v>762</v>
      </c>
      <c r="BI19" s="8" t="s">
        <v>89</v>
      </c>
      <c r="BJ19" s="8" t="s">
        <v>11177</v>
      </c>
      <c r="BK19" s="8" t="s">
        <v>11178</v>
      </c>
      <c r="BL19" s="8" t="s">
        <v>11179</v>
      </c>
      <c r="BM19" s="8" t="s">
        <v>11180</v>
      </c>
      <c r="BN19" s="8" t="s">
        <v>1778</v>
      </c>
      <c r="BO19" s="14" t="s">
        <v>11181</v>
      </c>
      <c r="BP19" s="14" t="s">
        <v>11182</v>
      </c>
      <c r="BQ19" s="14" t="s">
        <v>11183</v>
      </c>
      <c r="BR19" s="14" t="s">
        <v>11184</v>
      </c>
      <c r="BS19" s="8" t="s">
        <v>81</v>
      </c>
      <c r="BT19" s="13">
        <v>9.5299999999999994</v>
      </c>
      <c r="BU19" s="3"/>
    </row>
    <row r="20" spans="1:73" ht="15.75" thickBot="1">
      <c r="A20" s="7">
        <v>18</v>
      </c>
      <c r="B20" s="7"/>
      <c r="C20" s="9" t="s">
        <v>11534</v>
      </c>
      <c r="D20" s="8" t="s">
        <v>11535</v>
      </c>
      <c r="E20" s="8" t="s">
        <v>11712</v>
      </c>
      <c r="F20" s="9" t="s">
        <v>2576</v>
      </c>
      <c r="G20" s="9">
        <v>21</v>
      </c>
      <c r="H20" s="8" t="s">
        <v>11536</v>
      </c>
      <c r="I20" s="8" t="s">
        <v>591</v>
      </c>
      <c r="J20" s="8" t="s">
        <v>11537</v>
      </c>
      <c r="K20" s="8" t="s">
        <v>11533</v>
      </c>
      <c r="L20" s="9">
        <v>9820604803</v>
      </c>
      <c r="M20" s="9">
        <v>9833667032</v>
      </c>
      <c r="N20" s="9" t="s">
        <v>11538</v>
      </c>
      <c r="O20" s="9" t="s">
        <v>11539</v>
      </c>
      <c r="P20" s="9" t="s">
        <v>11540</v>
      </c>
      <c r="Q20" s="9" t="s">
        <v>77</v>
      </c>
      <c r="R20" s="11">
        <v>42917</v>
      </c>
      <c r="S20" s="9">
        <v>2021</v>
      </c>
      <c r="T20" s="8" t="s">
        <v>11541</v>
      </c>
      <c r="U20" s="9">
        <v>545</v>
      </c>
      <c r="V20" s="12">
        <v>92.8</v>
      </c>
      <c r="W20" s="9">
        <v>2015</v>
      </c>
      <c r="X20" s="9" t="s">
        <v>398</v>
      </c>
      <c r="Y20" s="8" t="s">
        <v>11542</v>
      </c>
      <c r="Z20" s="9">
        <v>471</v>
      </c>
      <c r="AA20" s="12">
        <v>73</v>
      </c>
      <c r="AB20" s="9">
        <v>2017</v>
      </c>
      <c r="AC20" s="9" t="s">
        <v>79</v>
      </c>
      <c r="AD20" s="8" t="s">
        <v>81</v>
      </c>
      <c r="AE20" s="8" t="s">
        <v>81</v>
      </c>
      <c r="AF20" s="9" t="s">
        <v>81</v>
      </c>
      <c r="AG20" s="9" t="s">
        <v>81</v>
      </c>
      <c r="AH20" s="9" t="s">
        <v>81</v>
      </c>
      <c r="AI20" s="9" t="s">
        <v>81</v>
      </c>
      <c r="AJ20" s="9" t="s">
        <v>81</v>
      </c>
      <c r="AK20" s="9" t="s">
        <v>81</v>
      </c>
      <c r="AL20" s="9" t="s">
        <v>81</v>
      </c>
      <c r="AM20" s="9">
        <v>0</v>
      </c>
      <c r="AN20" s="13">
        <v>7.09</v>
      </c>
      <c r="AO20" s="13">
        <v>7.77</v>
      </c>
      <c r="AP20" s="13">
        <v>8.1999999999999993</v>
      </c>
      <c r="AQ20" s="13">
        <v>9.17</v>
      </c>
      <c r="AR20" s="13">
        <v>7.008</v>
      </c>
      <c r="AS20" s="9">
        <v>39.35</v>
      </c>
      <c r="AT20" s="9">
        <v>7.87</v>
      </c>
      <c r="AU20" s="8" t="s">
        <v>138</v>
      </c>
      <c r="AV20" s="9">
        <v>0</v>
      </c>
      <c r="AW20" s="9">
        <v>0</v>
      </c>
      <c r="AX20" s="9" t="s">
        <v>83</v>
      </c>
      <c r="AY20" s="9" t="s">
        <v>83</v>
      </c>
      <c r="AZ20" s="9" t="s">
        <v>83</v>
      </c>
      <c r="BA20" s="9" t="s">
        <v>83</v>
      </c>
      <c r="BB20" s="8" t="s">
        <v>83</v>
      </c>
      <c r="BC20" s="8" t="s">
        <v>84</v>
      </c>
      <c r="BD20" s="8" t="s">
        <v>81</v>
      </c>
      <c r="BE20" s="8" t="s">
        <v>11543</v>
      </c>
      <c r="BF20" s="8" t="s">
        <v>11544</v>
      </c>
      <c r="BG20" s="8" t="s">
        <v>11545</v>
      </c>
      <c r="BH20" s="8" t="s">
        <v>379</v>
      </c>
      <c r="BI20" s="8" t="s">
        <v>89</v>
      </c>
      <c r="BJ20" s="8" t="s">
        <v>11546</v>
      </c>
      <c r="BK20" s="8" t="s">
        <v>11547</v>
      </c>
      <c r="BL20" s="8" t="s">
        <v>11548</v>
      </c>
      <c r="BM20" s="8" t="s">
        <v>11549</v>
      </c>
      <c r="BN20" s="8" t="s">
        <v>745</v>
      </c>
      <c r="BO20" s="14" t="s">
        <v>11550</v>
      </c>
      <c r="BP20" s="14" t="s">
        <v>11551</v>
      </c>
      <c r="BQ20" s="14" t="s">
        <v>11552</v>
      </c>
      <c r="BR20" s="14" t="s">
        <v>11553</v>
      </c>
      <c r="BS20" s="8" t="s">
        <v>81</v>
      </c>
      <c r="BT20" s="8"/>
      <c r="BU20" s="3"/>
    </row>
    <row r="21" spans="1:73" ht="15.75" thickBot="1">
      <c r="A21" s="7">
        <v>19</v>
      </c>
      <c r="B21" s="7"/>
      <c r="C21" s="9" t="s">
        <v>2696</v>
      </c>
      <c r="D21" s="8" t="s">
        <v>2697</v>
      </c>
      <c r="E21" s="8" t="s">
        <v>11712</v>
      </c>
      <c r="F21" s="9" t="s">
        <v>2698</v>
      </c>
      <c r="G21" s="9">
        <v>21</v>
      </c>
      <c r="H21" s="8" t="s">
        <v>2699</v>
      </c>
      <c r="I21" s="8" t="s">
        <v>73</v>
      </c>
      <c r="J21" s="8" t="s">
        <v>2700</v>
      </c>
      <c r="K21" s="8" t="s">
        <v>2695</v>
      </c>
      <c r="L21" s="9">
        <v>9930261715</v>
      </c>
      <c r="M21" s="9">
        <v>9769546295</v>
      </c>
      <c r="N21" s="9" t="s">
        <v>2701</v>
      </c>
      <c r="O21" s="9">
        <v>558172044713</v>
      </c>
      <c r="P21" s="9" t="s">
        <v>134</v>
      </c>
      <c r="Q21" s="9" t="s">
        <v>77</v>
      </c>
      <c r="R21" s="11">
        <v>42917</v>
      </c>
      <c r="S21" s="9">
        <v>2021</v>
      </c>
      <c r="T21" s="8" t="s">
        <v>2702</v>
      </c>
      <c r="U21" s="9">
        <v>452</v>
      </c>
      <c r="V21" s="12">
        <v>90.4</v>
      </c>
      <c r="W21" s="9">
        <v>2015</v>
      </c>
      <c r="X21" s="9" t="s">
        <v>79</v>
      </c>
      <c r="Y21" s="8" t="s">
        <v>2703</v>
      </c>
      <c r="Z21" s="9">
        <v>416</v>
      </c>
      <c r="AA21" s="12">
        <v>64</v>
      </c>
      <c r="AB21" s="9">
        <v>2017</v>
      </c>
      <c r="AC21" s="9" t="s">
        <v>79</v>
      </c>
      <c r="AD21" s="8" t="s">
        <v>81</v>
      </c>
      <c r="AE21" s="8" t="s">
        <v>81</v>
      </c>
      <c r="AF21" s="9" t="s">
        <v>81</v>
      </c>
      <c r="AG21" s="9" t="s">
        <v>81</v>
      </c>
      <c r="AH21" s="9" t="s">
        <v>81</v>
      </c>
      <c r="AI21" s="9" t="s">
        <v>81</v>
      </c>
      <c r="AJ21" s="9" t="s">
        <v>81</v>
      </c>
      <c r="AK21" s="9" t="s">
        <v>81</v>
      </c>
      <c r="AL21" s="9" t="s">
        <v>81</v>
      </c>
      <c r="AM21" s="9">
        <v>0</v>
      </c>
      <c r="AN21" s="13">
        <v>7.48</v>
      </c>
      <c r="AO21" s="13">
        <v>7.39</v>
      </c>
      <c r="AP21" s="13">
        <v>7.27</v>
      </c>
      <c r="AQ21" s="13">
        <v>8.32</v>
      </c>
      <c r="AR21" s="13">
        <v>7.22</v>
      </c>
      <c r="AS21" s="9">
        <v>47.04</v>
      </c>
      <c r="AT21" s="9">
        <v>7.84</v>
      </c>
      <c r="AU21" s="8" t="s">
        <v>82</v>
      </c>
      <c r="AV21" s="9">
        <v>0</v>
      </c>
      <c r="AW21" s="9">
        <v>0</v>
      </c>
      <c r="AX21" s="9" t="s">
        <v>83</v>
      </c>
      <c r="AY21" s="9" t="s">
        <v>83</v>
      </c>
      <c r="AZ21" s="9" t="s">
        <v>83</v>
      </c>
      <c r="BA21" s="9" t="s">
        <v>83</v>
      </c>
      <c r="BB21" s="8" t="s">
        <v>83</v>
      </c>
      <c r="BC21" s="8" t="s">
        <v>84</v>
      </c>
      <c r="BD21" s="8" t="s">
        <v>81</v>
      </c>
      <c r="BE21" s="8" t="s">
        <v>2704</v>
      </c>
      <c r="BF21" s="8" t="s">
        <v>2705</v>
      </c>
      <c r="BG21" s="8" t="s">
        <v>2706</v>
      </c>
      <c r="BH21" s="8" t="s">
        <v>88</v>
      </c>
      <c r="BI21" s="8" t="s">
        <v>89</v>
      </c>
      <c r="BJ21" s="8" t="s">
        <v>2707</v>
      </c>
      <c r="BK21" s="8" t="s">
        <v>2708</v>
      </c>
      <c r="BL21" s="8" t="s">
        <v>2709</v>
      </c>
      <c r="BM21" s="8" t="s">
        <v>2710</v>
      </c>
      <c r="BN21" s="8" t="s">
        <v>2711</v>
      </c>
      <c r="BO21" s="14" t="s">
        <v>2712</v>
      </c>
      <c r="BP21" s="14" t="s">
        <v>2713</v>
      </c>
      <c r="BQ21" s="8" t="s">
        <v>81</v>
      </c>
      <c r="BR21" s="14" t="s">
        <v>2714</v>
      </c>
      <c r="BS21" s="8" t="s">
        <v>81</v>
      </c>
      <c r="BT21" s="13">
        <v>9.36</v>
      </c>
      <c r="BU21" s="3"/>
    </row>
    <row r="22" spans="1:73" ht="15.75" thickBot="1">
      <c r="A22" s="7">
        <v>20</v>
      </c>
      <c r="B22" s="7"/>
      <c r="C22" s="9" t="s">
        <v>1177</v>
      </c>
      <c r="D22" s="8" t="s">
        <v>1178</v>
      </c>
      <c r="E22" s="8" t="s">
        <v>11712</v>
      </c>
      <c r="F22" s="10">
        <v>36414</v>
      </c>
      <c r="G22" s="9">
        <v>20</v>
      </c>
      <c r="H22" s="8" t="s">
        <v>1179</v>
      </c>
      <c r="I22" s="8" t="s">
        <v>591</v>
      </c>
      <c r="J22" s="8" t="s">
        <v>1180</v>
      </c>
      <c r="K22" s="8" t="s">
        <v>1181</v>
      </c>
      <c r="L22" s="9">
        <v>9975530235</v>
      </c>
      <c r="M22" s="9">
        <v>9284129720</v>
      </c>
      <c r="N22" s="9" t="s">
        <v>134</v>
      </c>
      <c r="O22" s="9">
        <v>852157649637</v>
      </c>
      <c r="P22" s="9" t="s">
        <v>134</v>
      </c>
      <c r="Q22" s="9" t="s">
        <v>77</v>
      </c>
      <c r="R22" s="11">
        <v>42917</v>
      </c>
      <c r="S22" s="9">
        <v>2021</v>
      </c>
      <c r="T22" s="8" t="s">
        <v>1182</v>
      </c>
      <c r="U22" s="9">
        <v>476</v>
      </c>
      <c r="V22" s="12">
        <v>94.6</v>
      </c>
      <c r="W22" s="9">
        <v>2015</v>
      </c>
      <c r="X22" s="9" t="s">
        <v>79</v>
      </c>
      <c r="Y22" s="8" t="s">
        <v>1183</v>
      </c>
      <c r="Z22" s="9">
        <v>489</v>
      </c>
      <c r="AA22" s="12">
        <v>75.23</v>
      </c>
      <c r="AB22" s="9">
        <v>2017</v>
      </c>
      <c r="AC22" s="9" t="s">
        <v>79</v>
      </c>
      <c r="AD22" s="8" t="s">
        <v>81</v>
      </c>
      <c r="AE22" s="8" t="s">
        <v>81</v>
      </c>
      <c r="AF22" s="9" t="s">
        <v>81</v>
      </c>
      <c r="AG22" s="9" t="s">
        <v>81</v>
      </c>
      <c r="AH22" s="9" t="s">
        <v>81</v>
      </c>
      <c r="AI22" s="9" t="s">
        <v>81</v>
      </c>
      <c r="AJ22" s="9" t="s">
        <v>81</v>
      </c>
      <c r="AK22" s="9" t="s">
        <v>81</v>
      </c>
      <c r="AL22" s="9" t="s">
        <v>81</v>
      </c>
      <c r="AM22" s="9">
        <v>0</v>
      </c>
      <c r="AN22" s="13">
        <v>6.7</v>
      </c>
      <c r="AO22" s="13">
        <v>7.04</v>
      </c>
      <c r="AP22" s="13">
        <v>7.19</v>
      </c>
      <c r="AQ22" s="13">
        <v>7.76</v>
      </c>
      <c r="AR22" s="13">
        <v>8.0299999999999994</v>
      </c>
      <c r="AS22" s="9">
        <v>46.56</v>
      </c>
      <c r="AT22" s="9">
        <v>7.76</v>
      </c>
      <c r="AU22" s="8" t="s">
        <v>82</v>
      </c>
      <c r="AV22" s="9">
        <v>0</v>
      </c>
      <c r="AW22" s="9">
        <v>0</v>
      </c>
      <c r="AX22" s="9" t="s">
        <v>83</v>
      </c>
      <c r="AY22" s="9" t="s">
        <v>83</v>
      </c>
      <c r="AZ22" s="9" t="s">
        <v>83</v>
      </c>
      <c r="BA22" s="9" t="s">
        <v>83</v>
      </c>
      <c r="BB22" s="8" t="s">
        <v>83</v>
      </c>
      <c r="BC22" s="8" t="s">
        <v>84</v>
      </c>
      <c r="BD22" s="8" t="s">
        <v>81</v>
      </c>
      <c r="BE22" s="8" t="s">
        <v>1184</v>
      </c>
      <c r="BF22" s="8" t="s">
        <v>1185</v>
      </c>
      <c r="BG22" s="8" t="s">
        <v>1186</v>
      </c>
      <c r="BH22" s="8" t="s">
        <v>88</v>
      </c>
      <c r="BI22" s="8" t="s">
        <v>89</v>
      </c>
      <c r="BJ22" s="8" t="s">
        <v>1187</v>
      </c>
      <c r="BK22" s="8" t="s">
        <v>1188</v>
      </c>
      <c r="BL22" s="8" t="s">
        <v>1189</v>
      </c>
      <c r="BM22" s="8" t="s">
        <v>1190</v>
      </c>
      <c r="BN22" s="8" t="s">
        <v>1191</v>
      </c>
      <c r="BO22" s="14" t="s">
        <v>1192</v>
      </c>
      <c r="BP22" s="14" t="s">
        <v>1193</v>
      </c>
      <c r="BQ22" s="14" t="s">
        <v>1194</v>
      </c>
      <c r="BR22" s="14" t="s">
        <v>1195</v>
      </c>
      <c r="BS22" s="8" t="s">
        <v>81</v>
      </c>
      <c r="BT22" s="13">
        <v>9.84</v>
      </c>
      <c r="BU22" s="3"/>
    </row>
    <row r="23" spans="1:73" ht="15.75" thickBot="1">
      <c r="A23" s="7">
        <v>21</v>
      </c>
      <c r="B23" s="7"/>
      <c r="C23" s="9" t="s">
        <v>8878</v>
      </c>
      <c r="D23" s="8" t="s">
        <v>8879</v>
      </c>
      <c r="E23" s="8" t="s">
        <v>11712</v>
      </c>
      <c r="F23" s="10">
        <v>36162</v>
      </c>
      <c r="G23" s="9">
        <v>21</v>
      </c>
      <c r="H23" s="8" t="s">
        <v>8880</v>
      </c>
      <c r="I23" s="8" t="s">
        <v>8881</v>
      </c>
      <c r="J23" s="8" t="s">
        <v>8882</v>
      </c>
      <c r="K23" s="8" t="s">
        <v>8877</v>
      </c>
      <c r="L23" s="9">
        <v>9326350370</v>
      </c>
      <c r="M23" s="9">
        <v>8356994147</v>
      </c>
      <c r="N23" s="9" t="s">
        <v>8883</v>
      </c>
      <c r="O23" s="9">
        <v>774585962860</v>
      </c>
      <c r="P23" s="9" t="s">
        <v>81</v>
      </c>
      <c r="Q23" s="9" t="s">
        <v>77</v>
      </c>
      <c r="R23" s="11">
        <v>42917</v>
      </c>
      <c r="S23" s="9">
        <v>2021</v>
      </c>
      <c r="T23" s="8" t="s">
        <v>8884</v>
      </c>
      <c r="U23" s="9">
        <v>447</v>
      </c>
      <c r="V23" s="12">
        <v>89.4</v>
      </c>
      <c r="W23" s="9">
        <v>2015</v>
      </c>
      <c r="X23" s="9" t="s">
        <v>276</v>
      </c>
      <c r="Y23" s="8" t="s">
        <v>8885</v>
      </c>
      <c r="Z23" s="9">
        <v>406</v>
      </c>
      <c r="AA23" s="12">
        <v>62.46</v>
      </c>
      <c r="AB23" s="9">
        <v>2017</v>
      </c>
      <c r="AC23" s="9" t="s">
        <v>79</v>
      </c>
      <c r="AD23" s="8" t="s">
        <v>81</v>
      </c>
      <c r="AE23" s="8" t="s">
        <v>81</v>
      </c>
      <c r="AF23" s="9" t="s">
        <v>81</v>
      </c>
      <c r="AG23" s="9" t="s">
        <v>81</v>
      </c>
      <c r="AH23" s="9" t="s">
        <v>81</v>
      </c>
      <c r="AI23" s="9" t="s">
        <v>81</v>
      </c>
      <c r="AJ23" s="9" t="s">
        <v>81</v>
      </c>
      <c r="AK23" s="9" t="s">
        <v>81</v>
      </c>
      <c r="AL23" s="9" t="s">
        <v>81</v>
      </c>
      <c r="AM23" s="9">
        <v>0</v>
      </c>
      <c r="AN23" s="13">
        <v>7.17</v>
      </c>
      <c r="AO23" s="13">
        <v>6.74</v>
      </c>
      <c r="AP23" s="13">
        <v>7.92</v>
      </c>
      <c r="AQ23" s="13">
        <v>8.24</v>
      </c>
      <c r="AR23" s="13">
        <v>7.48</v>
      </c>
      <c r="AS23" s="9">
        <v>46.55</v>
      </c>
      <c r="AT23" s="9">
        <v>7.75</v>
      </c>
      <c r="AU23" s="8" t="s">
        <v>82</v>
      </c>
      <c r="AV23" s="9">
        <v>0</v>
      </c>
      <c r="AW23" s="9">
        <v>1</v>
      </c>
      <c r="AX23" s="9" t="s">
        <v>83</v>
      </c>
      <c r="AY23" s="9" t="s">
        <v>83</v>
      </c>
      <c r="AZ23" s="9" t="s">
        <v>83</v>
      </c>
      <c r="BA23" s="9" t="s">
        <v>83</v>
      </c>
      <c r="BB23" s="8" t="s">
        <v>83</v>
      </c>
      <c r="BC23" s="8" t="s">
        <v>84</v>
      </c>
      <c r="BD23" s="8" t="s">
        <v>81</v>
      </c>
      <c r="BE23" s="8" t="s">
        <v>8886</v>
      </c>
      <c r="BF23" s="8" t="s">
        <v>1652</v>
      </c>
      <c r="BG23" s="8" t="s">
        <v>8887</v>
      </c>
      <c r="BH23" s="8" t="s">
        <v>167</v>
      </c>
      <c r="BI23" s="8" t="s">
        <v>89</v>
      </c>
      <c r="BJ23" s="8" t="s">
        <v>8888</v>
      </c>
      <c r="BK23" s="8" t="s">
        <v>8889</v>
      </c>
      <c r="BL23" s="8" t="s">
        <v>8890</v>
      </c>
      <c r="BM23" s="8" t="s">
        <v>8891</v>
      </c>
      <c r="BN23" s="8" t="s">
        <v>8892</v>
      </c>
      <c r="BO23" s="14" t="s">
        <v>8893</v>
      </c>
      <c r="BP23" s="14" t="s">
        <v>8894</v>
      </c>
      <c r="BQ23" s="14" t="s">
        <v>8895</v>
      </c>
      <c r="BR23" s="14" t="s">
        <v>8896</v>
      </c>
      <c r="BS23" s="8" t="s">
        <v>81</v>
      </c>
      <c r="BT23" s="13">
        <v>9</v>
      </c>
      <c r="BU23" s="3"/>
    </row>
    <row r="24" spans="1:73" ht="15.75" thickBot="1">
      <c r="A24" s="7">
        <v>22</v>
      </c>
      <c r="B24" s="7"/>
      <c r="C24" s="9" t="s">
        <v>10839</v>
      </c>
      <c r="D24" s="8" t="s">
        <v>10840</v>
      </c>
      <c r="E24" s="8" t="s">
        <v>11712</v>
      </c>
      <c r="F24" s="10">
        <v>36591</v>
      </c>
      <c r="G24" s="9">
        <v>20</v>
      </c>
      <c r="H24" s="8" t="s">
        <v>10841</v>
      </c>
      <c r="I24" s="8" t="s">
        <v>73</v>
      </c>
      <c r="J24" s="8" t="s">
        <v>10842</v>
      </c>
      <c r="K24" s="8" t="s">
        <v>10838</v>
      </c>
      <c r="L24" s="9">
        <v>9869744877</v>
      </c>
      <c r="M24" s="9">
        <v>9869744877</v>
      </c>
      <c r="N24" s="9" t="s">
        <v>10843</v>
      </c>
      <c r="O24" s="9">
        <v>386772093167</v>
      </c>
      <c r="P24" s="9" t="s">
        <v>81</v>
      </c>
      <c r="Q24" s="9" t="s">
        <v>77</v>
      </c>
      <c r="R24" s="11">
        <v>42917</v>
      </c>
      <c r="S24" s="9">
        <v>2021</v>
      </c>
      <c r="T24" s="8" t="s">
        <v>10844</v>
      </c>
      <c r="U24" s="9">
        <v>435</v>
      </c>
      <c r="V24" s="12">
        <v>87</v>
      </c>
      <c r="W24" s="9">
        <v>2015</v>
      </c>
      <c r="X24" s="9" t="s">
        <v>79</v>
      </c>
      <c r="Y24" s="8" t="s">
        <v>10845</v>
      </c>
      <c r="Z24" s="9">
        <v>464</v>
      </c>
      <c r="AA24" s="12">
        <v>71.38</v>
      </c>
      <c r="AB24" s="9">
        <v>2017</v>
      </c>
      <c r="AC24" s="9" t="s">
        <v>79</v>
      </c>
      <c r="AD24" s="8" t="s">
        <v>81</v>
      </c>
      <c r="AE24" s="8" t="s">
        <v>81</v>
      </c>
      <c r="AF24" s="9" t="s">
        <v>81</v>
      </c>
      <c r="AG24" s="9" t="s">
        <v>81</v>
      </c>
      <c r="AH24" s="9" t="s">
        <v>81</v>
      </c>
      <c r="AI24" s="9" t="s">
        <v>81</v>
      </c>
      <c r="AJ24" s="9" t="s">
        <v>81</v>
      </c>
      <c r="AK24" s="9" t="s">
        <v>81</v>
      </c>
      <c r="AL24" s="9" t="s">
        <v>81</v>
      </c>
      <c r="AM24" s="9">
        <v>0</v>
      </c>
      <c r="AN24" s="13">
        <v>7.26</v>
      </c>
      <c r="AO24" s="13">
        <v>7.67</v>
      </c>
      <c r="AP24" s="13">
        <v>7.27</v>
      </c>
      <c r="AQ24" s="13">
        <v>8.1999999999999993</v>
      </c>
      <c r="AR24" s="13">
        <v>6.78</v>
      </c>
      <c r="AS24" s="9">
        <v>7.75</v>
      </c>
      <c r="AT24" s="9">
        <v>7.75</v>
      </c>
      <c r="AU24" s="8" t="s">
        <v>82</v>
      </c>
      <c r="AV24" s="9">
        <v>0</v>
      </c>
      <c r="AW24" s="9">
        <v>0</v>
      </c>
      <c r="AX24" s="9" t="s">
        <v>255</v>
      </c>
      <c r="AY24" s="9" t="s">
        <v>83</v>
      </c>
      <c r="AZ24" s="9" t="s">
        <v>83</v>
      </c>
      <c r="BA24" s="9" t="s">
        <v>83</v>
      </c>
      <c r="BB24" s="8" t="s">
        <v>83</v>
      </c>
      <c r="BC24" s="8" t="s">
        <v>84</v>
      </c>
      <c r="BD24" s="8" t="s">
        <v>81</v>
      </c>
      <c r="BE24" s="8" t="s">
        <v>10846</v>
      </c>
      <c r="BF24" s="8" t="s">
        <v>10847</v>
      </c>
      <c r="BG24" s="8" t="s">
        <v>10848</v>
      </c>
      <c r="BH24" s="8" t="s">
        <v>88</v>
      </c>
      <c r="BI24" s="8" t="s">
        <v>89</v>
      </c>
      <c r="BJ24" s="8" t="s">
        <v>81</v>
      </c>
      <c r="BK24" s="8" t="s">
        <v>81</v>
      </c>
      <c r="BL24" s="8" t="s">
        <v>81</v>
      </c>
      <c r="BM24" s="8" t="s">
        <v>10849</v>
      </c>
      <c r="BN24" s="8" t="s">
        <v>10850</v>
      </c>
      <c r="BO24" s="14" t="s">
        <v>10851</v>
      </c>
      <c r="BP24" s="14" t="s">
        <v>10852</v>
      </c>
      <c r="BQ24" s="14" t="s">
        <v>10853</v>
      </c>
      <c r="BR24" s="14" t="s">
        <v>10854</v>
      </c>
      <c r="BS24" s="8" t="s">
        <v>81</v>
      </c>
      <c r="BT24" s="13">
        <v>9.4</v>
      </c>
      <c r="BU24" s="3"/>
    </row>
    <row r="25" spans="1:73" ht="15.75" thickBot="1">
      <c r="A25" s="7">
        <v>23</v>
      </c>
      <c r="B25" s="7"/>
      <c r="C25" s="9" t="s">
        <v>308</v>
      </c>
      <c r="D25" s="8" t="s">
        <v>309</v>
      </c>
      <c r="E25" s="8" t="s">
        <v>11712</v>
      </c>
      <c r="F25" s="10">
        <v>36473</v>
      </c>
      <c r="G25" s="9">
        <v>20</v>
      </c>
      <c r="H25" s="8" t="s">
        <v>310</v>
      </c>
      <c r="I25" s="8" t="s">
        <v>73</v>
      </c>
      <c r="J25" s="8" t="s">
        <v>311</v>
      </c>
      <c r="K25" s="8" t="s">
        <v>307</v>
      </c>
      <c r="L25" s="9">
        <v>9833276876</v>
      </c>
      <c r="M25" s="9">
        <v>9833276876</v>
      </c>
      <c r="N25" s="9" t="s">
        <v>312</v>
      </c>
      <c r="O25" s="9">
        <v>813102110924</v>
      </c>
      <c r="P25" s="9" t="s">
        <v>313</v>
      </c>
      <c r="Q25" s="9" t="s">
        <v>77</v>
      </c>
      <c r="R25" s="11">
        <v>42917</v>
      </c>
      <c r="S25" s="9">
        <v>2021</v>
      </c>
      <c r="T25" s="8" t="s">
        <v>314</v>
      </c>
      <c r="U25" s="9">
        <v>548</v>
      </c>
      <c r="V25" s="12">
        <v>91.4</v>
      </c>
      <c r="W25" s="9">
        <v>2015</v>
      </c>
      <c r="X25" s="9" t="s">
        <v>79</v>
      </c>
      <c r="Y25" s="8" t="s">
        <v>309</v>
      </c>
      <c r="Z25" s="9">
        <v>549</v>
      </c>
      <c r="AA25" s="12">
        <v>84.2</v>
      </c>
      <c r="AB25" s="9">
        <v>2017</v>
      </c>
      <c r="AC25" s="9" t="s">
        <v>79</v>
      </c>
      <c r="AD25" s="8" t="s">
        <v>81</v>
      </c>
      <c r="AE25" s="8" t="s">
        <v>81</v>
      </c>
      <c r="AF25" s="9" t="s">
        <v>81</v>
      </c>
      <c r="AG25" s="9" t="s">
        <v>81</v>
      </c>
      <c r="AH25" s="9" t="s">
        <v>81</v>
      </c>
      <c r="AI25" s="9" t="s">
        <v>81</v>
      </c>
      <c r="AJ25" s="9" t="s">
        <v>81</v>
      </c>
      <c r="AK25" s="9" t="s">
        <v>81</v>
      </c>
      <c r="AL25" s="9" t="s">
        <v>81</v>
      </c>
      <c r="AM25" s="9">
        <v>0</v>
      </c>
      <c r="AN25" s="13">
        <v>7.89</v>
      </c>
      <c r="AO25" s="13">
        <v>7.81</v>
      </c>
      <c r="AP25" s="13">
        <v>7</v>
      </c>
      <c r="AQ25" s="13">
        <v>7.44</v>
      </c>
      <c r="AR25" s="13">
        <v>7.48</v>
      </c>
      <c r="AS25" s="9">
        <v>46.3</v>
      </c>
      <c r="AT25" s="9">
        <v>7.71</v>
      </c>
      <c r="AU25" s="8" t="s">
        <v>82</v>
      </c>
      <c r="AV25" s="9">
        <v>0</v>
      </c>
      <c r="AW25" s="9">
        <v>0</v>
      </c>
      <c r="AX25" s="9" t="s">
        <v>255</v>
      </c>
      <c r="AY25" s="9" t="s">
        <v>83</v>
      </c>
      <c r="AZ25" s="9" t="s">
        <v>83</v>
      </c>
      <c r="BA25" s="9" t="s">
        <v>83</v>
      </c>
      <c r="BB25" s="8" t="s">
        <v>83</v>
      </c>
      <c r="BC25" s="8" t="s">
        <v>84</v>
      </c>
      <c r="BD25" s="8" t="s">
        <v>81</v>
      </c>
      <c r="BE25" s="8" t="s">
        <v>315</v>
      </c>
      <c r="BF25" s="8" t="s">
        <v>86</v>
      </c>
      <c r="BG25" s="8" t="s">
        <v>316</v>
      </c>
      <c r="BH25" s="8" t="s">
        <v>317</v>
      </c>
      <c r="BI25" s="8" t="s">
        <v>89</v>
      </c>
      <c r="BJ25" s="8" t="s">
        <v>318</v>
      </c>
      <c r="BK25" s="8" t="s">
        <v>319</v>
      </c>
      <c r="BL25" s="8" t="s">
        <v>295</v>
      </c>
      <c r="BM25" s="8" t="s">
        <v>81</v>
      </c>
      <c r="BN25" s="8" t="s">
        <v>320</v>
      </c>
      <c r="BO25" s="14" t="s">
        <v>321</v>
      </c>
      <c r="BP25" s="14" t="s">
        <v>322</v>
      </c>
      <c r="BQ25" s="14" t="s">
        <v>323</v>
      </c>
      <c r="BR25" s="14" t="s">
        <v>324</v>
      </c>
      <c r="BS25" s="8" t="s">
        <v>81</v>
      </c>
      <c r="BT25" s="13">
        <v>8.68</v>
      </c>
      <c r="BU25" s="3"/>
    </row>
    <row r="26" spans="1:73" ht="15.75" thickBot="1">
      <c r="A26" s="7">
        <v>24</v>
      </c>
      <c r="B26" s="7"/>
      <c r="C26" s="9" t="s">
        <v>6198</v>
      </c>
      <c r="D26" s="8" t="s">
        <v>6199</v>
      </c>
      <c r="E26" s="8" t="s">
        <v>11712</v>
      </c>
      <c r="F26" s="9" t="s">
        <v>201</v>
      </c>
      <c r="G26" s="9">
        <v>21</v>
      </c>
      <c r="H26" s="8" t="s">
        <v>6200</v>
      </c>
      <c r="I26" s="8" t="s">
        <v>6200</v>
      </c>
      <c r="J26" s="8" t="s">
        <v>6201</v>
      </c>
      <c r="K26" s="8" t="s">
        <v>6197</v>
      </c>
      <c r="L26" s="9">
        <v>9137321930</v>
      </c>
      <c r="M26" s="9">
        <v>9137321930</v>
      </c>
      <c r="N26" s="9" t="s">
        <v>6202</v>
      </c>
      <c r="O26" s="9">
        <v>881968245472</v>
      </c>
      <c r="P26" s="9" t="s">
        <v>81</v>
      </c>
      <c r="Q26" s="9" t="s">
        <v>77</v>
      </c>
      <c r="R26" s="11">
        <v>42917</v>
      </c>
      <c r="S26" s="9">
        <v>2021</v>
      </c>
      <c r="T26" s="8" t="s">
        <v>6203</v>
      </c>
      <c r="U26" s="9">
        <v>427</v>
      </c>
      <c r="V26" s="12">
        <v>85.4</v>
      </c>
      <c r="W26" s="9">
        <v>2015</v>
      </c>
      <c r="X26" s="9" t="s">
        <v>79</v>
      </c>
      <c r="Y26" s="8" t="s">
        <v>6204</v>
      </c>
      <c r="Z26" s="9">
        <v>540</v>
      </c>
      <c r="AA26" s="12">
        <v>83.08</v>
      </c>
      <c r="AB26" s="9">
        <v>2017</v>
      </c>
      <c r="AC26" s="9" t="s">
        <v>79</v>
      </c>
      <c r="AD26" s="8" t="s">
        <v>81</v>
      </c>
      <c r="AE26" s="8" t="s">
        <v>81</v>
      </c>
      <c r="AF26" s="9" t="s">
        <v>81</v>
      </c>
      <c r="AG26" s="9" t="s">
        <v>81</v>
      </c>
      <c r="AH26" s="9" t="s">
        <v>81</v>
      </c>
      <c r="AI26" s="9" t="s">
        <v>81</v>
      </c>
      <c r="AJ26" s="9" t="s">
        <v>81</v>
      </c>
      <c r="AK26" s="9" t="s">
        <v>81</v>
      </c>
      <c r="AL26" s="9" t="s">
        <v>81</v>
      </c>
      <c r="AM26" s="9">
        <v>0</v>
      </c>
      <c r="AN26" s="13">
        <v>8.2200000000000006</v>
      </c>
      <c r="AO26" s="13">
        <v>7.59</v>
      </c>
      <c r="AP26" s="13">
        <v>7.58</v>
      </c>
      <c r="AQ26" s="13">
        <v>7.56</v>
      </c>
      <c r="AR26" s="13">
        <v>6.7</v>
      </c>
      <c r="AS26" s="9">
        <v>46.65</v>
      </c>
      <c r="AT26" s="9">
        <v>7.7</v>
      </c>
      <c r="AU26" s="8" t="s">
        <v>82</v>
      </c>
      <c r="AV26" s="9">
        <v>0</v>
      </c>
      <c r="AW26" s="9">
        <v>1</v>
      </c>
      <c r="AX26" s="9" t="s">
        <v>83</v>
      </c>
      <c r="AY26" s="9" t="s">
        <v>83</v>
      </c>
      <c r="AZ26" s="9" t="s">
        <v>83</v>
      </c>
      <c r="BA26" s="9" t="s">
        <v>83</v>
      </c>
      <c r="BB26" s="8" t="s">
        <v>83</v>
      </c>
      <c r="BC26" s="8" t="s">
        <v>84</v>
      </c>
      <c r="BD26" s="8" t="s">
        <v>81</v>
      </c>
      <c r="BE26" s="8" t="s">
        <v>6205</v>
      </c>
      <c r="BF26" s="8" t="s">
        <v>86</v>
      </c>
      <c r="BG26" s="8" t="s">
        <v>6206</v>
      </c>
      <c r="BH26" s="8" t="s">
        <v>317</v>
      </c>
      <c r="BI26" s="8" t="s">
        <v>89</v>
      </c>
      <c r="BJ26" s="8" t="s">
        <v>680</v>
      </c>
      <c r="BK26" s="8" t="s">
        <v>6207</v>
      </c>
      <c r="BL26" s="8" t="s">
        <v>6208</v>
      </c>
      <c r="BM26" s="8" t="s">
        <v>6209</v>
      </c>
      <c r="BN26" s="8" t="s">
        <v>6210</v>
      </c>
      <c r="BO26" s="14" t="s">
        <v>6211</v>
      </c>
      <c r="BP26" s="14" t="s">
        <v>6212</v>
      </c>
      <c r="BQ26" s="14" t="s">
        <v>6213</v>
      </c>
      <c r="BR26" s="14" t="s">
        <v>6214</v>
      </c>
      <c r="BS26" s="8" t="s">
        <v>81</v>
      </c>
      <c r="BT26" s="13">
        <v>9</v>
      </c>
      <c r="BU26" s="3"/>
    </row>
    <row r="27" spans="1:73" ht="15.75" thickBot="1">
      <c r="A27" s="7">
        <v>25</v>
      </c>
      <c r="B27" s="7"/>
      <c r="C27" s="9" t="s">
        <v>10991</v>
      </c>
      <c r="D27" s="8" t="s">
        <v>10992</v>
      </c>
      <c r="E27" s="8" t="s">
        <v>11712</v>
      </c>
      <c r="F27" s="9" t="s">
        <v>10993</v>
      </c>
      <c r="G27" s="9">
        <v>20</v>
      </c>
      <c r="H27" s="8" t="s">
        <v>10994</v>
      </c>
      <c r="I27" s="8" t="s">
        <v>73</v>
      </c>
      <c r="J27" s="8" t="s">
        <v>10995</v>
      </c>
      <c r="K27" s="8" t="s">
        <v>10990</v>
      </c>
      <c r="L27" s="9">
        <v>7738988266</v>
      </c>
      <c r="M27" s="9">
        <v>7738988266</v>
      </c>
      <c r="N27" s="9" t="s">
        <v>81</v>
      </c>
      <c r="O27" s="9">
        <v>348033724336</v>
      </c>
      <c r="P27" s="9" t="s">
        <v>81</v>
      </c>
      <c r="Q27" s="9" t="s">
        <v>77</v>
      </c>
      <c r="R27" s="11">
        <v>42917</v>
      </c>
      <c r="S27" s="9">
        <v>2021</v>
      </c>
      <c r="T27" s="8" t="s">
        <v>10996</v>
      </c>
      <c r="U27" s="9">
        <v>480</v>
      </c>
      <c r="V27" s="12">
        <v>96</v>
      </c>
      <c r="W27" s="9">
        <v>2015</v>
      </c>
      <c r="X27" s="9" t="s">
        <v>79</v>
      </c>
      <c r="Y27" s="8" t="s">
        <v>10997</v>
      </c>
      <c r="Z27" s="9">
        <v>472</v>
      </c>
      <c r="AA27" s="12">
        <v>72.62</v>
      </c>
      <c r="AB27" s="9">
        <v>2017</v>
      </c>
      <c r="AC27" s="9" t="s">
        <v>79</v>
      </c>
      <c r="AD27" s="8" t="s">
        <v>81</v>
      </c>
      <c r="AE27" s="8" t="s">
        <v>81</v>
      </c>
      <c r="AF27" s="9" t="s">
        <v>81</v>
      </c>
      <c r="AG27" s="9" t="s">
        <v>81</v>
      </c>
      <c r="AH27" s="9" t="s">
        <v>81</v>
      </c>
      <c r="AI27" s="9" t="s">
        <v>81</v>
      </c>
      <c r="AJ27" s="9" t="s">
        <v>81</v>
      </c>
      <c r="AK27" s="9" t="s">
        <v>81</v>
      </c>
      <c r="AL27" s="9" t="s">
        <v>81</v>
      </c>
      <c r="AM27" s="9">
        <v>0</v>
      </c>
      <c r="AN27" s="13">
        <v>6.8</v>
      </c>
      <c r="AO27" s="13">
        <v>7.1</v>
      </c>
      <c r="AP27" s="13">
        <v>8.1999999999999993</v>
      </c>
      <c r="AQ27" s="13">
        <v>6.8</v>
      </c>
      <c r="AR27" s="13">
        <v>6.8</v>
      </c>
      <c r="AS27" s="9">
        <v>45.14</v>
      </c>
      <c r="AT27" s="9">
        <v>7.52</v>
      </c>
      <c r="AU27" s="8" t="s">
        <v>82</v>
      </c>
      <c r="AV27" s="9">
        <v>0</v>
      </c>
      <c r="AW27" s="9">
        <v>2</v>
      </c>
      <c r="AX27" s="9" t="s">
        <v>83</v>
      </c>
      <c r="AY27" s="9" t="s">
        <v>83</v>
      </c>
      <c r="AZ27" s="9" t="s">
        <v>83</v>
      </c>
      <c r="BA27" s="9" t="s">
        <v>83</v>
      </c>
      <c r="BB27" s="8" t="s">
        <v>83</v>
      </c>
      <c r="BC27" s="8" t="s">
        <v>84</v>
      </c>
      <c r="BD27" s="8" t="s">
        <v>81</v>
      </c>
      <c r="BE27" s="8" t="s">
        <v>10998</v>
      </c>
      <c r="BF27" s="8" t="s">
        <v>10999</v>
      </c>
      <c r="BG27" s="8" t="s">
        <v>11000</v>
      </c>
      <c r="BH27" s="8" t="s">
        <v>11001</v>
      </c>
      <c r="BI27" s="8" t="s">
        <v>89</v>
      </c>
      <c r="BJ27" s="8" t="s">
        <v>11002</v>
      </c>
      <c r="BK27" s="8" t="s">
        <v>11003</v>
      </c>
      <c r="BL27" s="8" t="s">
        <v>81</v>
      </c>
      <c r="BM27" s="8" t="s">
        <v>8598</v>
      </c>
      <c r="BN27" s="8" t="s">
        <v>11004</v>
      </c>
      <c r="BO27" s="14" t="s">
        <v>11005</v>
      </c>
      <c r="BP27" s="14" t="s">
        <v>11006</v>
      </c>
      <c r="BQ27" s="14" t="s">
        <v>11007</v>
      </c>
      <c r="BR27" s="14" t="s">
        <v>11008</v>
      </c>
      <c r="BS27" s="8" t="s">
        <v>81</v>
      </c>
      <c r="BT27" s="13">
        <v>9.4</v>
      </c>
      <c r="BU27" s="3"/>
    </row>
    <row r="28" spans="1:73" ht="15.75" thickBot="1">
      <c r="A28" s="7">
        <v>26</v>
      </c>
      <c r="B28" s="7"/>
      <c r="C28" s="9" t="s">
        <v>10431</v>
      </c>
      <c r="D28" s="8" t="s">
        <v>10432</v>
      </c>
      <c r="E28" s="8" t="s">
        <v>11712</v>
      </c>
      <c r="F28" s="10">
        <v>36474</v>
      </c>
      <c r="G28" s="9">
        <v>20</v>
      </c>
      <c r="H28" s="8" t="s">
        <v>10433</v>
      </c>
      <c r="I28" s="8" t="s">
        <v>10434</v>
      </c>
      <c r="J28" s="8" t="s">
        <v>10435</v>
      </c>
      <c r="K28" s="8" t="s">
        <v>10430</v>
      </c>
      <c r="L28" s="9">
        <v>9821625115</v>
      </c>
      <c r="M28" s="9">
        <v>9664982923</v>
      </c>
      <c r="N28" s="9" t="s">
        <v>10436</v>
      </c>
      <c r="O28" s="9">
        <v>786184944348</v>
      </c>
      <c r="P28" s="9" t="s">
        <v>10437</v>
      </c>
      <c r="Q28" s="9" t="s">
        <v>77</v>
      </c>
      <c r="R28" s="11">
        <v>42917</v>
      </c>
      <c r="S28" s="9">
        <v>2021</v>
      </c>
      <c r="T28" s="8" t="s">
        <v>10438</v>
      </c>
      <c r="U28" s="9">
        <v>473</v>
      </c>
      <c r="V28" s="12">
        <v>78.83</v>
      </c>
      <c r="W28" s="9">
        <v>2015</v>
      </c>
      <c r="X28" s="9" t="s">
        <v>398</v>
      </c>
      <c r="Y28" s="8" t="s">
        <v>9692</v>
      </c>
      <c r="Z28" s="9">
        <v>435</v>
      </c>
      <c r="AA28" s="12">
        <v>66.92</v>
      </c>
      <c r="AB28" s="9">
        <v>2017</v>
      </c>
      <c r="AC28" s="9" t="s">
        <v>79</v>
      </c>
      <c r="AD28" s="8" t="s">
        <v>81</v>
      </c>
      <c r="AE28" s="8" t="s">
        <v>81</v>
      </c>
      <c r="AF28" s="9" t="s">
        <v>81</v>
      </c>
      <c r="AG28" s="9" t="s">
        <v>81</v>
      </c>
      <c r="AH28" s="9" t="s">
        <v>81</v>
      </c>
      <c r="AI28" s="9" t="s">
        <v>81</v>
      </c>
      <c r="AJ28" s="9" t="s">
        <v>81</v>
      </c>
      <c r="AK28" s="9" t="s">
        <v>81</v>
      </c>
      <c r="AL28" s="9" t="s">
        <v>81</v>
      </c>
      <c r="AM28" s="9">
        <v>0</v>
      </c>
      <c r="AN28" s="13">
        <v>7.06</v>
      </c>
      <c r="AO28" s="13">
        <v>6.44</v>
      </c>
      <c r="AP28" s="13">
        <v>6.65</v>
      </c>
      <c r="AQ28" s="13">
        <v>8.32</v>
      </c>
      <c r="AR28" s="13">
        <v>8.81</v>
      </c>
      <c r="AS28" s="9">
        <v>37.28</v>
      </c>
      <c r="AT28" s="9">
        <v>7.4560000000000004</v>
      </c>
      <c r="AU28" s="8" t="s">
        <v>138</v>
      </c>
      <c r="AV28" s="9">
        <v>0</v>
      </c>
      <c r="AW28" s="9">
        <v>0</v>
      </c>
      <c r="AX28" s="9" t="s">
        <v>83</v>
      </c>
      <c r="AY28" s="9" t="s">
        <v>83</v>
      </c>
      <c r="AZ28" s="9" t="s">
        <v>83</v>
      </c>
      <c r="BA28" s="9" t="s">
        <v>83</v>
      </c>
      <c r="BB28" s="8" t="s">
        <v>83</v>
      </c>
      <c r="BC28" s="8" t="s">
        <v>84</v>
      </c>
      <c r="BD28" s="8" t="s">
        <v>81</v>
      </c>
      <c r="BE28" s="8" t="s">
        <v>10439</v>
      </c>
      <c r="BF28" s="8" t="s">
        <v>10440</v>
      </c>
      <c r="BG28" s="8" t="s">
        <v>10441</v>
      </c>
      <c r="BH28" s="8" t="s">
        <v>88</v>
      </c>
      <c r="BI28" s="8" t="s">
        <v>89</v>
      </c>
      <c r="BJ28" s="8" t="s">
        <v>10442</v>
      </c>
      <c r="BK28" s="8" t="s">
        <v>10443</v>
      </c>
      <c r="BL28" s="8" t="s">
        <v>10444</v>
      </c>
      <c r="BM28" s="8" t="s">
        <v>10445</v>
      </c>
      <c r="BN28" s="8" t="s">
        <v>10446</v>
      </c>
      <c r="BO28" s="14" t="s">
        <v>10447</v>
      </c>
      <c r="BP28" s="14" t="s">
        <v>10448</v>
      </c>
      <c r="BQ28" s="14" t="s">
        <v>10449</v>
      </c>
      <c r="BR28" s="14" t="s">
        <v>10450</v>
      </c>
      <c r="BS28" s="8" t="s">
        <v>81</v>
      </c>
      <c r="BT28" s="8"/>
      <c r="BU28" s="3"/>
    </row>
    <row r="29" spans="1:73" ht="15.75" thickBot="1">
      <c r="A29" s="7">
        <v>27</v>
      </c>
      <c r="B29" s="7"/>
      <c r="C29" s="9" t="s">
        <v>10394</v>
      </c>
      <c r="D29" s="8" t="s">
        <v>10395</v>
      </c>
      <c r="E29" s="8" t="s">
        <v>11712</v>
      </c>
      <c r="F29" s="9" t="s">
        <v>10396</v>
      </c>
      <c r="G29" s="9">
        <v>21</v>
      </c>
      <c r="H29" s="8" t="s">
        <v>10397</v>
      </c>
      <c r="I29" s="8" t="s">
        <v>73</v>
      </c>
      <c r="J29" s="8" t="s">
        <v>10398</v>
      </c>
      <c r="K29" s="8" t="s">
        <v>10393</v>
      </c>
      <c r="L29" s="9">
        <v>9969192410</v>
      </c>
      <c r="M29" s="9">
        <v>7045303559</v>
      </c>
      <c r="N29" s="9" t="s">
        <v>10399</v>
      </c>
      <c r="O29" s="9">
        <v>697135968554</v>
      </c>
      <c r="P29" s="9" t="s">
        <v>134</v>
      </c>
      <c r="Q29" s="9" t="s">
        <v>77</v>
      </c>
      <c r="R29" s="11">
        <v>42917</v>
      </c>
      <c r="S29" s="9">
        <v>2021</v>
      </c>
      <c r="T29" s="8" t="s">
        <v>10400</v>
      </c>
      <c r="U29" s="9">
        <v>480</v>
      </c>
      <c r="V29" s="12">
        <v>0.96</v>
      </c>
      <c r="W29" s="9">
        <v>2015</v>
      </c>
      <c r="X29" s="9" t="s">
        <v>79</v>
      </c>
      <c r="Y29" s="8" t="s">
        <v>10401</v>
      </c>
      <c r="Z29" s="9">
        <v>514</v>
      </c>
      <c r="AA29" s="12">
        <v>0.79079999999999995</v>
      </c>
      <c r="AB29" s="9">
        <v>2017</v>
      </c>
      <c r="AC29" s="9" t="s">
        <v>79</v>
      </c>
      <c r="AD29" s="8" t="s">
        <v>81</v>
      </c>
      <c r="AE29" s="8" t="s">
        <v>81</v>
      </c>
      <c r="AF29" s="9" t="s">
        <v>81</v>
      </c>
      <c r="AG29" s="9" t="s">
        <v>81</v>
      </c>
      <c r="AH29" s="9" t="s">
        <v>295</v>
      </c>
      <c r="AI29" s="9" t="s">
        <v>81</v>
      </c>
      <c r="AJ29" s="9" t="s">
        <v>81</v>
      </c>
      <c r="AK29" s="9" t="s">
        <v>81</v>
      </c>
      <c r="AL29" s="9" t="s">
        <v>81</v>
      </c>
      <c r="AM29" s="9">
        <v>0</v>
      </c>
      <c r="AN29" s="13">
        <v>6.89</v>
      </c>
      <c r="AO29" s="13">
        <v>7.98</v>
      </c>
      <c r="AP29" s="13">
        <v>6.88</v>
      </c>
      <c r="AQ29" s="13">
        <v>6.52</v>
      </c>
      <c r="AR29" s="13">
        <v>7.38</v>
      </c>
      <c r="AS29" s="9">
        <v>44.25</v>
      </c>
      <c r="AT29" s="9">
        <v>7.4</v>
      </c>
      <c r="AU29" s="8" t="s">
        <v>82</v>
      </c>
      <c r="AV29" s="9">
        <v>0</v>
      </c>
      <c r="AW29" s="9">
        <v>0</v>
      </c>
      <c r="AX29" s="9" t="s">
        <v>83</v>
      </c>
      <c r="AY29" s="9" t="s">
        <v>83</v>
      </c>
      <c r="AZ29" s="9" t="s">
        <v>83</v>
      </c>
      <c r="BA29" s="9" t="s">
        <v>83</v>
      </c>
      <c r="BB29" s="8" t="s">
        <v>83</v>
      </c>
      <c r="BC29" s="8" t="s">
        <v>84</v>
      </c>
      <c r="BD29" s="8" t="s">
        <v>81</v>
      </c>
      <c r="BE29" s="8" t="s">
        <v>10402</v>
      </c>
      <c r="BF29" s="8" t="s">
        <v>86</v>
      </c>
      <c r="BG29" s="8" t="s">
        <v>10403</v>
      </c>
      <c r="BH29" s="8" t="s">
        <v>88</v>
      </c>
      <c r="BI29" s="8" t="s">
        <v>89</v>
      </c>
      <c r="BJ29" s="8" t="s">
        <v>10404</v>
      </c>
      <c r="BK29" s="8" t="s">
        <v>8053</v>
      </c>
      <c r="BL29" s="8" t="s">
        <v>10405</v>
      </c>
      <c r="BM29" s="8" t="s">
        <v>10406</v>
      </c>
      <c r="BN29" s="8" t="s">
        <v>10407</v>
      </c>
      <c r="BO29" s="14" t="s">
        <v>10408</v>
      </c>
      <c r="BP29" s="14" t="s">
        <v>10409</v>
      </c>
      <c r="BQ29" s="14" t="s">
        <v>10410</v>
      </c>
      <c r="BR29" s="14" t="s">
        <v>10411</v>
      </c>
      <c r="BS29" s="8" t="s">
        <v>81</v>
      </c>
      <c r="BT29" s="13">
        <v>8.6</v>
      </c>
      <c r="BU29" s="3"/>
    </row>
    <row r="30" spans="1:73" ht="15.75" thickBot="1">
      <c r="A30" s="7">
        <v>28</v>
      </c>
      <c r="B30" s="7"/>
      <c r="C30" s="9" t="s">
        <v>2945</v>
      </c>
      <c r="D30" s="8" t="s">
        <v>2946</v>
      </c>
      <c r="E30" s="8" t="s">
        <v>11712</v>
      </c>
      <c r="F30" s="9" t="s">
        <v>2947</v>
      </c>
      <c r="G30" s="9">
        <v>21</v>
      </c>
      <c r="H30" s="8" t="s">
        <v>2948</v>
      </c>
      <c r="I30" s="8" t="s">
        <v>73</v>
      </c>
      <c r="J30" s="8" t="s">
        <v>2949</v>
      </c>
      <c r="K30" s="8" t="s">
        <v>2944</v>
      </c>
      <c r="L30" s="9">
        <v>9324028449</v>
      </c>
      <c r="M30" s="9">
        <v>9324028449</v>
      </c>
      <c r="N30" s="9" t="s">
        <v>2950</v>
      </c>
      <c r="O30" s="9">
        <v>333285436788</v>
      </c>
      <c r="P30" s="9" t="s">
        <v>2951</v>
      </c>
      <c r="Q30" s="9" t="s">
        <v>77</v>
      </c>
      <c r="R30" s="11">
        <v>42917</v>
      </c>
      <c r="S30" s="9">
        <v>2021</v>
      </c>
      <c r="T30" s="8" t="s">
        <v>2952</v>
      </c>
      <c r="U30" s="9">
        <v>457</v>
      </c>
      <c r="V30" s="12">
        <v>91.4</v>
      </c>
      <c r="W30" s="9">
        <v>2015</v>
      </c>
      <c r="X30" s="9" t="s">
        <v>79</v>
      </c>
      <c r="Y30" s="8" t="s">
        <v>2953</v>
      </c>
      <c r="Z30" s="9">
        <v>445</v>
      </c>
      <c r="AA30" s="12">
        <v>68.459999999999994</v>
      </c>
      <c r="AB30" s="9">
        <v>2017</v>
      </c>
      <c r="AC30" s="9" t="s">
        <v>79</v>
      </c>
      <c r="AD30" s="8" t="s">
        <v>81</v>
      </c>
      <c r="AE30" s="8" t="s">
        <v>81</v>
      </c>
      <c r="AF30" s="9" t="s">
        <v>81</v>
      </c>
      <c r="AG30" s="9" t="s">
        <v>81</v>
      </c>
      <c r="AH30" s="9" t="s">
        <v>81</v>
      </c>
      <c r="AI30" s="9" t="s">
        <v>81</v>
      </c>
      <c r="AJ30" s="9" t="s">
        <v>81</v>
      </c>
      <c r="AK30" s="9" t="s">
        <v>81</v>
      </c>
      <c r="AL30" s="9" t="s">
        <v>81</v>
      </c>
      <c r="AM30" s="9">
        <v>0</v>
      </c>
      <c r="AN30" s="13">
        <v>6.3</v>
      </c>
      <c r="AO30" s="13">
        <v>7.48</v>
      </c>
      <c r="AP30" s="13">
        <v>6.34</v>
      </c>
      <c r="AQ30" s="13">
        <v>7.2</v>
      </c>
      <c r="AR30" s="13">
        <v>7.27</v>
      </c>
      <c r="AS30" s="9">
        <v>43.83</v>
      </c>
      <c r="AT30" s="9">
        <v>7.3</v>
      </c>
      <c r="AU30" s="8" t="s">
        <v>82</v>
      </c>
      <c r="AV30" s="9">
        <v>0</v>
      </c>
      <c r="AW30" s="9">
        <v>3</v>
      </c>
      <c r="AX30" s="9" t="s">
        <v>255</v>
      </c>
      <c r="AY30" s="9" t="s">
        <v>83</v>
      </c>
      <c r="AZ30" s="9" t="s">
        <v>83</v>
      </c>
      <c r="BA30" s="9" t="s">
        <v>83</v>
      </c>
      <c r="BB30" s="8" t="s">
        <v>83</v>
      </c>
      <c r="BC30" s="8" t="s">
        <v>84</v>
      </c>
      <c r="BD30" s="8" t="s">
        <v>81</v>
      </c>
      <c r="BE30" s="8" t="s">
        <v>2954</v>
      </c>
      <c r="BF30" s="8" t="s">
        <v>187</v>
      </c>
      <c r="BG30" s="8" t="s">
        <v>2955</v>
      </c>
      <c r="BH30" s="8" t="s">
        <v>187</v>
      </c>
      <c r="BI30" s="8" t="s">
        <v>89</v>
      </c>
      <c r="BJ30" s="8" t="s">
        <v>2956</v>
      </c>
      <c r="BK30" s="8" t="s">
        <v>2957</v>
      </c>
      <c r="BL30" s="8" t="s">
        <v>81</v>
      </c>
      <c r="BM30" s="8" t="s">
        <v>2958</v>
      </c>
      <c r="BN30" s="8" t="s">
        <v>2959</v>
      </c>
      <c r="BO30" s="14" t="s">
        <v>2960</v>
      </c>
      <c r="BP30" s="14" t="s">
        <v>2961</v>
      </c>
      <c r="BQ30" s="14" t="s">
        <v>2962</v>
      </c>
      <c r="BR30" s="14" t="s">
        <v>2963</v>
      </c>
      <c r="BS30" s="8" t="s">
        <v>81</v>
      </c>
      <c r="BT30" s="13">
        <v>9.24</v>
      </c>
      <c r="BU30" s="3"/>
    </row>
    <row r="31" spans="1:73" ht="15.75" thickBot="1">
      <c r="A31" s="7">
        <v>29</v>
      </c>
      <c r="B31" s="7"/>
      <c r="C31" s="9" t="s">
        <v>11497</v>
      </c>
      <c r="D31" s="8" t="s">
        <v>11498</v>
      </c>
      <c r="E31" s="8" t="s">
        <v>11712</v>
      </c>
      <c r="F31" s="10">
        <v>36414</v>
      </c>
      <c r="G31" s="9">
        <v>20</v>
      </c>
      <c r="H31" s="8" t="s">
        <v>11499</v>
      </c>
      <c r="I31" s="8" t="s">
        <v>73</v>
      </c>
      <c r="J31" s="8" t="s">
        <v>11500</v>
      </c>
      <c r="K31" s="8" t="s">
        <v>11496</v>
      </c>
      <c r="L31" s="9">
        <v>9082208676</v>
      </c>
      <c r="M31" s="9">
        <v>9930856635</v>
      </c>
      <c r="N31" s="9" t="s">
        <v>11501</v>
      </c>
      <c r="O31" s="9">
        <v>458143167017</v>
      </c>
      <c r="P31" s="9" t="s">
        <v>11502</v>
      </c>
      <c r="Q31" s="9" t="s">
        <v>77</v>
      </c>
      <c r="R31" s="11">
        <v>42917</v>
      </c>
      <c r="S31" s="9">
        <v>2021</v>
      </c>
      <c r="T31" s="8" t="s">
        <v>11503</v>
      </c>
      <c r="U31" s="9">
        <v>428</v>
      </c>
      <c r="V31" s="12">
        <v>85.6</v>
      </c>
      <c r="W31" s="9">
        <v>2015</v>
      </c>
      <c r="X31" s="9" t="s">
        <v>79</v>
      </c>
      <c r="Y31" s="8" t="s">
        <v>11504</v>
      </c>
      <c r="Z31" s="9">
        <v>435</v>
      </c>
      <c r="AA31" s="12">
        <v>66.900000000000006</v>
      </c>
      <c r="AB31" s="9">
        <v>2017</v>
      </c>
      <c r="AC31" s="9" t="s">
        <v>79</v>
      </c>
      <c r="AD31" s="8" t="s">
        <v>295</v>
      </c>
      <c r="AE31" s="8" t="s">
        <v>295</v>
      </c>
      <c r="AF31" s="9" t="s">
        <v>295</v>
      </c>
      <c r="AG31" s="9" t="s">
        <v>295</v>
      </c>
      <c r="AH31" s="9" t="s">
        <v>295</v>
      </c>
      <c r="AI31" s="9" t="s">
        <v>81</v>
      </c>
      <c r="AJ31" s="9" t="s">
        <v>81</v>
      </c>
      <c r="AK31" s="9" t="s">
        <v>295</v>
      </c>
      <c r="AL31" s="9" t="s">
        <v>295</v>
      </c>
      <c r="AM31" s="9">
        <v>0</v>
      </c>
      <c r="AN31" s="13">
        <v>6.96</v>
      </c>
      <c r="AO31" s="13">
        <v>7</v>
      </c>
      <c r="AP31" s="13">
        <v>7.8</v>
      </c>
      <c r="AQ31" s="13">
        <v>7.56</v>
      </c>
      <c r="AR31" s="13">
        <v>6.96</v>
      </c>
      <c r="AS31" s="9">
        <v>36.28</v>
      </c>
      <c r="AT31" s="9">
        <v>7.25</v>
      </c>
      <c r="AU31" s="8" t="s">
        <v>138</v>
      </c>
      <c r="AV31" s="9">
        <v>0</v>
      </c>
      <c r="AW31" s="9">
        <v>0</v>
      </c>
      <c r="AX31" s="9" t="s">
        <v>255</v>
      </c>
      <c r="AY31" s="9" t="s">
        <v>83</v>
      </c>
      <c r="AZ31" s="9" t="s">
        <v>83</v>
      </c>
      <c r="BA31" s="9" t="s">
        <v>83</v>
      </c>
      <c r="BB31" s="8" t="s">
        <v>83</v>
      </c>
      <c r="BC31" s="8" t="s">
        <v>84</v>
      </c>
      <c r="BD31" s="8" t="s">
        <v>295</v>
      </c>
      <c r="BE31" s="8" t="s">
        <v>11505</v>
      </c>
      <c r="BF31" s="8" t="s">
        <v>295</v>
      </c>
      <c r="BG31" s="8" t="s">
        <v>11506</v>
      </c>
      <c r="BH31" s="8" t="s">
        <v>295</v>
      </c>
      <c r="BI31" s="8" t="s">
        <v>89</v>
      </c>
      <c r="BJ31" s="8" t="s">
        <v>11507</v>
      </c>
      <c r="BK31" s="8" t="s">
        <v>11508</v>
      </c>
      <c r="BL31" s="8" t="s">
        <v>295</v>
      </c>
      <c r="BM31" s="8" t="s">
        <v>11509</v>
      </c>
      <c r="BN31" s="8" t="s">
        <v>1010</v>
      </c>
      <c r="BO31" s="14" t="s">
        <v>11510</v>
      </c>
      <c r="BP31" s="14" t="s">
        <v>11511</v>
      </c>
      <c r="BQ31" s="14" t="s">
        <v>11512</v>
      </c>
      <c r="BR31" s="14" t="s">
        <v>11513</v>
      </c>
      <c r="BS31" s="8" t="s">
        <v>295</v>
      </c>
      <c r="BT31" s="8"/>
      <c r="BU31" s="3"/>
    </row>
    <row r="32" spans="1:73" ht="15.75" thickBot="1">
      <c r="A32" s="7">
        <v>30</v>
      </c>
      <c r="B32" s="7"/>
      <c r="C32" s="9" t="s">
        <v>11477</v>
      </c>
      <c r="D32" s="8" t="s">
        <v>11478</v>
      </c>
      <c r="E32" s="8" t="s">
        <v>11712</v>
      </c>
      <c r="F32" s="10">
        <v>36505</v>
      </c>
      <c r="G32" s="9">
        <v>20</v>
      </c>
      <c r="H32" s="8" t="s">
        <v>11479</v>
      </c>
      <c r="I32" s="8" t="s">
        <v>591</v>
      </c>
      <c r="J32" s="8" t="s">
        <v>11480</v>
      </c>
      <c r="K32" s="8" t="s">
        <v>11476</v>
      </c>
      <c r="L32" s="9">
        <v>41220160</v>
      </c>
      <c r="M32" s="9">
        <v>8655276243</v>
      </c>
      <c r="N32" s="9" t="s">
        <v>11481</v>
      </c>
      <c r="O32" s="9">
        <v>393266406138</v>
      </c>
      <c r="P32" s="9" t="s">
        <v>11482</v>
      </c>
      <c r="Q32" s="9" t="s">
        <v>77</v>
      </c>
      <c r="R32" s="11">
        <v>42917</v>
      </c>
      <c r="S32" s="9">
        <v>2021</v>
      </c>
      <c r="T32" s="8" t="s">
        <v>11483</v>
      </c>
      <c r="U32" s="9">
        <v>457</v>
      </c>
      <c r="V32" s="12">
        <v>91.4</v>
      </c>
      <c r="W32" s="9">
        <v>2015</v>
      </c>
      <c r="X32" s="9" t="s">
        <v>79</v>
      </c>
      <c r="Y32" s="8" t="s">
        <v>11484</v>
      </c>
      <c r="Z32" s="9">
        <v>456</v>
      </c>
      <c r="AA32" s="12">
        <v>70.150000000000006</v>
      </c>
      <c r="AB32" s="9">
        <v>2017</v>
      </c>
      <c r="AC32" s="9" t="s">
        <v>79</v>
      </c>
      <c r="AD32" s="8" t="s">
        <v>245</v>
      </c>
      <c r="AE32" s="8" t="s">
        <v>245</v>
      </c>
      <c r="AF32" s="9" t="s">
        <v>245</v>
      </c>
      <c r="AG32" s="9" t="s">
        <v>245</v>
      </c>
      <c r="AH32" s="9" t="s">
        <v>245</v>
      </c>
      <c r="AI32" s="9" t="s">
        <v>81</v>
      </c>
      <c r="AJ32" s="9" t="s">
        <v>81</v>
      </c>
      <c r="AK32" s="9" t="s">
        <v>245</v>
      </c>
      <c r="AL32" s="9" t="s">
        <v>245</v>
      </c>
      <c r="AM32" s="9">
        <v>0</v>
      </c>
      <c r="AN32" s="13">
        <v>6.76</v>
      </c>
      <c r="AO32" s="13">
        <v>7.44</v>
      </c>
      <c r="AP32" s="13">
        <v>7.5</v>
      </c>
      <c r="AQ32" s="13">
        <v>7.56</v>
      </c>
      <c r="AR32" s="13">
        <v>6.37</v>
      </c>
      <c r="AS32" s="9">
        <v>43.03</v>
      </c>
      <c r="AT32" s="9">
        <v>7.17</v>
      </c>
      <c r="AU32" s="8" t="s">
        <v>82</v>
      </c>
      <c r="AV32" s="9">
        <v>0</v>
      </c>
      <c r="AW32" s="9">
        <v>0</v>
      </c>
      <c r="AX32" s="9" t="s">
        <v>255</v>
      </c>
      <c r="AY32" s="9" t="s">
        <v>83</v>
      </c>
      <c r="AZ32" s="9" t="s">
        <v>83</v>
      </c>
      <c r="BA32" s="9" t="s">
        <v>83</v>
      </c>
      <c r="BB32" s="8" t="s">
        <v>83</v>
      </c>
      <c r="BC32" s="8" t="s">
        <v>84</v>
      </c>
      <c r="BD32" s="8" t="s">
        <v>245</v>
      </c>
      <c r="BE32" s="8" t="s">
        <v>11485</v>
      </c>
      <c r="BF32" s="8" t="s">
        <v>11486</v>
      </c>
      <c r="BG32" s="8" t="s">
        <v>11487</v>
      </c>
      <c r="BH32" s="8" t="s">
        <v>379</v>
      </c>
      <c r="BI32" s="8" t="s">
        <v>89</v>
      </c>
      <c r="BJ32" s="8" t="s">
        <v>11488</v>
      </c>
      <c r="BK32" s="8" t="s">
        <v>11489</v>
      </c>
      <c r="BL32" s="8" t="s">
        <v>11490</v>
      </c>
      <c r="BM32" s="8" t="s">
        <v>295</v>
      </c>
      <c r="BN32" s="8" t="s">
        <v>11491</v>
      </c>
      <c r="BO32" s="14" t="s">
        <v>11492</v>
      </c>
      <c r="BP32" s="14" t="s">
        <v>11493</v>
      </c>
      <c r="BQ32" s="14" t="s">
        <v>11494</v>
      </c>
      <c r="BR32" s="14" t="s">
        <v>11495</v>
      </c>
      <c r="BS32" s="8" t="s">
        <v>245</v>
      </c>
      <c r="BT32" s="13">
        <v>7.4</v>
      </c>
      <c r="BU32" s="3"/>
    </row>
    <row r="33" spans="1:73" ht="15.75" thickBot="1">
      <c r="A33" s="7">
        <v>31</v>
      </c>
      <c r="B33" s="7"/>
      <c r="C33" s="9" t="s">
        <v>5107</v>
      </c>
      <c r="D33" s="8" t="s">
        <v>5108</v>
      </c>
      <c r="E33" s="8" t="s">
        <v>11712</v>
      </c>
      <c r="F33" s="10">
        <v>36350</v>
      </c>
      <c r="G33" s="9">
        <v>21</v>
      </c>
      <c r="H33" s="8" t="s">
        <v>5109</v>
      </c>
      <c r="I33" s="8" t="s">
        <v>73</v>
      </c>
      <c r="J33" s="8" t="s">
        <v>5110</v>
      </c>
      <c r="K33" s="8" t="s">
        <v>5106</v>
      </c>
      <c r="L33" s="9">
        <v>7977117941</v>
      </c>
      <c r="M33" s="9">
        <v>9004253279</v>
      </c>
      <c r="N33" s="9" t="s">
        <v>134</v>
      </c>
      <c r="O33" s="9">
        <v>851284759302</v>
      </c>
      <c r="P33" s="9" t="s">
        <v>134</v>
      </c>
      <c r="Q33" s="9" t="s">
        <v>77</v>
      </c>
      <c r="R33" s="11">
        <v>42917</v>
      </c>
      <c r="S33" s="9">
        <v>2021</v>
      </c>
      <c r="T33" s="8" t="s">
        <v>5111</v>
      </c>
      <c r="U33" s="9">
        <v>466</v>
      </c>
      <c r="V33" s="12">
        <v>93.2</v>
      </c>
      <c r="W33" s="9">
        <v>2015</v>
      </c>
      <c r="X33" s="9" t="s">
        <v>79</v>
      </c>
      <c r="Y33" s="8" t="s">
        <v>5112</v>
      </c>
      <c r="Z33" s="9">
        <v>415</v>
      </c>
      <c r="AA33" s="12">
        <v>63.85</v>
      </c>
      <c r="AB33" s="9">
        <v>2017</v>
      </c>
      <c r="AC33" s="9" t="s">
        <v>79</v>
      </c>
      <c r="AD33" s="8" t="s">
        <v>81</v>
      </c>
      <c r="AE33" s="8" t="s">
        <v>81</v>
      </c>
      <c r="AF33" s="9" t="s">
        <v>81</v>
      </c>
      <c r="AG33" s="9" t="s">
        <v>81</v>
      </c>
      <c r="AH33" s="9" t="s">
        <v>81</v>
      </c>
      <c r="AI33" s="9" t="s">
        <v>81</v>
      </c>
      <c r="AJ33" s="9" t="s">
        <v>81</v>
      </c>
      <c r="AK33" s="9" t="s">
        <v>81</v>
      </c>
      <c r="AL33" s="9" t="s">
        <v>81</v>
      </c>
      <c r="AM33" s="9">
        <v>0</v>
      </c>
      <c r="AN33" s="13">
        <v>6.91</v>
      </c>
      <c r="AO33" s="13">
        <v>6.94</v>
      </c>
      <c r="AP33" s="13">
        <v>6.17</v>
      </c>
      <c r="AQ33" s="13">
        <v>7.32</v>
      </c>
      <c r="AR33" s="13">
        <v>6.7</v>
      </c>
      <c r="AS33" s="9">
        <v>42.88</v>
      </c>
      <c r="AT33" s="9">
        <v>7.14</v>
      </c>
      <c r="AU33" s="8" t="s">
        <v>82</v>
      </c>
      <c r="AV33" s="9">
        <v>0</v>
      </c>
      <c r="AW33" s="9">
        <v>0</v>
      </c>
      <c r="AX33" s="9" t="s">
        <v>83</v>
      </c>
      <c r="AY33" s="9" t="s">
        <v>83</v>
      </c>
      <c r="AZ33" s="9" t="s">
        <v>83</v>
      </c>
      <c r="BA33" s="9" t="s">
        <v>83</v>
      </c>
      <c r="BB33" s="8" t="s">
        <v>83</v>
      </c>
      <c r="BC33" s="8" t="s">
        <v>84</v>
      </c>
      <c r="BD33" s="8" t="s">
        <v>81</v>
      </c>
      <c r="BE33" s="8" t="s">
        <v>5113</v>
      </c>
      <c r="BF33" s="8" t="s">
        <v>81</v>
      </c>
      <c r="BG33" s="8" t="s">
        <v>5114</v>
      </c>
      <c r="BH33" s="8" t="s">
        <v>826</v>
      </c>
      <c r="BI33" s="8" t="s">
        <v>89</v>
      </c>
      <c r="BJ33" s="8" t="s">
        <v>81</v>
      </c>
      <c r="BK33" s="8" t="s">
        <v>5115</v>
      </c>
      <c r="BL33" s="8" t="s">
        <v>5116</v>
      </c>
      <c r="BM33" s="8" t="s">
        <v>5117</v>
      </c>
      <c r="BN33" s="8" t="s">
        <v>5118</v>
      </c>
      <c r="BO33" s="14" t="s">
        <v>5119</v>
      </c>
      <c r="BP33" s="14" t="s">
        <v>5120</v>
      </c>
      <c r="BQ33" s="14" t="s">
        <v>4565</v>
      </c>
      <c r="BR33" s="14" t="s">
        <v>5121</v>
      </c>
      <c r="BS33" s="8" t="s">
        <v>81</v>
      </c>
      <c r="BT33" s="13">
        <v>8.84</v>
      </c>
      <c r="BU33" s="3"/>
    </row>
    <row r="34" spans="1:73" ht="15.75" thickBot="1">
      <c r="A34" s="7">
        <v>32</v>
      </c>
      <c r="B34" s="7"/>
      <c r="C34" s="9" t="s">
        <v>4491</v>
      </c>
      <c r="D34" s="8" t="s">
        <v>4492</v>
      </c>
      <c r="E34" s="8" t="s">
        <v>11712</v>
      </c>
      <c r="F34" s="9" t="s">
        <v>4493</v>
      </c>
      <c r="G34" s="9">
        <v>21</v>
      </c>
      <c r="H34" s="8" t="s">
        <v>4494</v>
      </c>
      <c r="I34" s="8" t="s">
        <v>73</v>
      </c>
      <c r="J34" s="8" t="s">
        <v>4495</v>
      </c>
      <c r="K34" s="8" t="s">
        <v>4490</v>
      </c>
      <c r="L34" s="9">
        <v>9834354824</v>
      </c>
      <c r="M34" s="9">
        <v>9834354824</v>
      </c>
      <c r="N34" s="9" t="s">
        <v>4496</v>
      </c>
      <c r="O34" s="9">
        <v>661708625519</v>
      </c>
      <c r="P34" s="9" t="s">
        <v>4497</v>
      </c>
      <c r="Q34" s="9" t="s">
        <v>77</v>
      </c>
      <c r="R34" s="11">
        <v>42917</v>
      </c>
      <c r="S34" s="9">
        <v>2021</v>
      </c>
      <c r="T34" s="8" t="s">
        <v>4498</v>
      </c>
      <c r="U34" s="9">
        <v>435</v>
      </c>
      <c r="V34" s="12">
        <v>87.4</v>
      </c>
      <c r="W34" s="9">
        <v>2015</v>
      </c>
      <c r="X34" s="9" t="s">
        <v>276</v>
      </c>
      <c r="Y34" s="8" t="s">
        <v>4498</v>
      </c>
      <c r="Z34" s="9">
        <v>443</v>
      </c>
      <c r="AA34" s="12">
        <v>88.6</v>
      </c>
      <c r="AB34" s="9">
        <v>2017</v>
      </c>
      <c r="AC34" s="9" t="s">
        <v>276</v>
      </c>
      <c r="AD34" s="8" t="s">
        <v>81</v>
      </c>
      <c r="AE34" s="8" t="s">
        <v>81</v>
      </c>
      <c r="AF34" s="9" t="s">
        <v>81</v>
      </c>
      <c r="AG34" s="9" t="s">
        <v>81</v>
      </c>
      <c r="AH34" s="9" t="s">
        <v>81</v>
      </c>
      <c r="AI34" s="9" t="s">
        <v>81</v>
      </c>
      <c r="AJ34" s="9" t="s">
        <v>81</v>
      </c>
      <c r="AK34" s="9" t="s">
        <v>81</v>
      </c>
      <c r="AL34" s="9" t="s">
        <v>81</v>
      </c>
      <c r="AM34" s="9">
        <v>0</v>
      </c>
      <c r="AN34" s="13">
        <v>6.94</v>
      </c>
      <c r="AO34" s="13">
        <v>6.57</v>
      </c>
      <c r="AP34" s="13">
        <v>7.54</v>
      </c>
      <c r="AQ34" s="13">
        <v>7.68</v>
      </c>
      <c r="AR34" s="13">
        <v>6.07</v>
      </c>
      <c r="AS34" s="9">
        <v>42.8</v>
      </c>
      <c r="AT34" s="9">
        <v>7.13</v>
      </c>
      <c r="AU34" s="8" t="s">
        <v>82</v>
      </c>
      <c r="AV34" s="9">
        <v>0</v>
      </c>
      <c r="AW34" s="9">
        <v>3</v>
      </c>
      <c r="AX34" s="9" t="s">
        <v>83</v>
      </c>
      <c r="AY34" s="9" t="s">
        <v>83</v>
      </c>
      <c r="AZ34" s="9" t="s">
        <v>83</v>
      </c>
      <c r="BA34" s="9" t="s">
        <v>83</v>
      </c>
      <c r="BB34" s="8" t="s">
        <v>83</v>
      </c>
      <c r="BC34" s="8" t="s">
        <v>84</v>
      </c>
      <c r="BD34" s="8" t="s">
        <v>81</v>
      </c>
      <c r="BE34" s="8" t="s">
        <v>4499</v>
      </c>
      <c r="BF34" s="8" t="s">
        <v>781</v>
      </c>
      <c r="BG34" s="8" t="s">
        <v>4500</v>
      </c>
      <c r="BH34" s="8" t="s">
        <v>2172</v>
      </c>
      <c r="BI34" s="8" t="s">
        <v>89</v>
      </c>
      <c r="BJ34" s="8" t="s">
        <v>4501</v>
      </c>
      <c r="BK34" s="8" t="s">
        <v>4502</v>
      </c>
      <c r="BL34" s="8" t="s">
        <v>81</v>
      </c>
      <c r="BM34" s="8" t="s">
        <v>81</v>
      </c>
      <c r="BN34" s="8" t="s">
        <v>4503</v>
      </c>
      <c r="BO34" s="14" t="s">
        <v>4504</v>
      </c>
      <c r="BP34" s="14" t="s">
        <v>4505</v>
      </c>
      <c r="BQ34" s="14" t="s">
        <v>4506</v>
      </c>
      <c r="BR34" s="14" t="s">
        <v>4507</v>
      </c>
      <c r="BS34" s="8" t="s">
        <v>81</v>
      </c>
      <c r="BT34" s="13">
        <v>8</v>
      </c>
      <c r="BU34" s="3"/>
    </row>
    <row r="35" spans="1:73" ht="15.75" thickBot="1">
      <c r="A35" s="7">
        <v>33</v>
      </c>
      <c r="B35" s="7"/>
      <c r="C35" s="9" t="s">
        <v>9959</v>
      </c>
      <c r="D35" s="8" t="s">
        <v>9960</v>
      </c>
      <c r="E35" s="8" t="s">
        <v>11712</v>
      </c>
      <c r="F35" s="9" t="s">
        <v>9961</v>
      </c>
      <c r="G35" s="9">
        <v>21</v>
      </c>
      <c r="H35" s="8" t="s">
        <v>9962</v>
      </c>
      <c r="I35" s="8" t="s">
        <v>3182</v>
      </c>
      <c r="J35" s="8" t="s">
        <v>9963</v>
      </c>
      <c r="K35" s="8" t="s">
        <v>9958</v>
      </c>
      <c r="L35" s="9">
        <v>25824880</v>
      </c>
      <c r="M35" s="9">
        <v>7506361008</v>
      </c>
      <c r="N35" s="9" t="s">
        <v>9964</v>
      </c>
      <c r="O35" s="9">
        <v>268108275600</v>
      </c>
      <c r="P35" s="9" t="s">
        <v>9965</v>
      </c>
      <c r="Q35" s="9" t="s">
        <v>77</v>
      </c>
      <c r="R35" s="11">
        <v>42917</v>
      </c>
      <c r="S35" s="9">
        <v>2021</v>
      </c>
      <c r="T35" s="8" t="s">
        <v>7912</v>
      </c>
      <c r="U35" s="9">
        <v>428</v>
      </c>
      <c r="V35" s="12">
        <v>85.6</v>
      </c>
      <c r="W35" s="9">
        <v>2015</v>
      </c>
      <c r="X35" s="9" t="s">
        <v>79</v>
      </c>
      <c r="Y35" s="8" t="s">
        <v>9966</v>
      </c>
      <c r="Z35" s="9">
        <v>421</v>
      </c>
      <c r="AA35" s="12">
        <v>64.77</v>
      </c>
      <c r="AB35" s="9">
        <v>2017</v>
      </c>
      <c r="AC35" s="9" t="s">
        <v>79</v>
      </c>
      <c r="AD35" s="8" t="s">
        <v>81</v>
      </c>
      <c r="AE35" s="8" t="s">
        <v>81</v>
      </c>
      <c r="AF35" s="9" t="s">
        <v>81</v>
      </c>
      <c r="AG35" s="9" t="s">
        <v>81</v>
      </c>
      <c r="AH35" s="9" t="s">
        <v>81</v>
      </c>
      <c r="AI35" s="9" t="s">
        <v>81</v>
      </c>
      <c r="AJ35" s="9" t="s">
        <v>81</v>
      </c>
      <c r="AK35" s="9" t="s">
        <v>81</v>
      </c>
      <c r="AL35" s="9" t="s">
        <v>81</v>
      </c>
      <c r="AM35" s="9">
        <v>0</v>
      </c>
      <c r="AN35" s="13">
        <v>7.2</v>
      </c>
      <c r="AO35" s="13">
        <v>7.59</v>
      </c>
      <c r="AP35" s="13">
        <v>6.54</v>
      </c>
      <c r="AQ35" s="13">
        <v>7.2</v>
      </c>
      <c r="AR35" s="13">
        <v>6.407</v>
      </c>
      <c r="AS35" s="9">
        <v>35.237000000000002</v>
      </c>
      <c r="AT35" s="9">
        <v>7.0407000000000002</v>
      </c>
      <c r="AU35" s="8" t="s">
        <v>138</v>
      </c>
      <c r="AV35" s="9">
        <v>0</v>
      </c>
      <c r="AW35" s="9">
        <v>0</v>
      </c>
      <c r="AX35" s="9" t="s">
        <v>83</v>
      </c>
      <c r="AY35" s="9" t="s">
        <v>83</v>
      </c>
      <c r="AZ35" s="9" t="s">
        <v>83</v>
      </c>
      <c r="BA35" s="9" t="s">
        <v>83</v>
      </c>
      <c r="BB35" s="8" t="s">
        <v>83</v>
      </c>
      <c r="BC35" s="8" t="s">
        <v>84</v>
      </c>
      <c r="BD35" s="8" t="s">
        <v>81</v>
      </c>
      <c r="BE35" s="8" t="s">
        <v>9967</v>
      </c>
      <c r="BF35" s="8" t="s">
        <v>86</v>
      </c>
      <c r="BG35" s="8" t="s">
        <v>9968</v>
      </c>
      <c r="BH35" s="8" t="s">
        <v>81</v>
      </c>
      <c r="BI35" s="8" t="s">
        <v>89</v>
      </c>
      <c r="BJ35" s="8" t="s">
        <v>9969</v>
      </c>
      <c r="BK35" s="8" t="s">
        <v>9970</v>
      </c>
      <c r="BL35" s="8" t="s">
        <v>9971</v>
      </c>
      <c r="BM35" s="8" t="s">
        <v>81</v>
      </c>
      <c r="BN35" s="8" t="s">
        <v>9972</v>
      </c>
      <c r="BO35" s="14" t="s">
        <v>9973</v>
      </c>
      <c r="BP35" s="14" t="s">
        <v>9974</v>
      </c>
      <c r="BQ35" s="14" t="s">
        <v>9975</v>
      </c>
      <c r="BR35" s="14" t="s">
        <v>9976</v>
      </c>
      <c r="BS35" s="8" t="s">
        <v>81</v>
      </c>
      <c r="BT35" s="8"/>
      <c r="BU35" s="3"/>
    </row>
    <row r="36" spans="1:73" ht="15.75" thickBot="1">
      <c r="A36" s="7">
        <v>34</v>
      </c>
      <c r="B36" s="7"/>
      <c r="C36" s="9" t="s">
        <v>857</v>
      </c>
      <c r="D36" s="8" t="s">
        <v>858</v>
      </c>
      <c r="E36" s="8" t="s">
        <v>11712</v>
      </c>
      <c r="F36" s="9" t="s">
        <v>859</v>
      </c>
      <c r="G36" s="9">
        <v>20</v>
      </c>
      <c r="H36" s="8" t="s">
        <v>860</v>
      </c>
      <c r="I36" s="8" t="s">
        <v>73</v>
      </c>
      <c r="J36" s="8" t="s">
        <v>861</v>
      </c>
      <c r="K36" s="8" t="s">
        <v>856</v>
      </c>
      <c r="L36" s="9">
        <v>9867772035</v>
      </c>
      <c r="M36" s="9">
        <v>9987484093</v>
      </c>
      <c r="N36" s="9" t="s">
        <v>862</v>
      </c>
      <c r="O36" s="9">
        <v>665957923847</v>
      </c>
      <c r="P36" s="9" t="s">
        <v>863</v>
      </c>
      <c r="Q36" s="9" t="s">
        <v>77</v>
      </c>
      <c r="R36" s="11">
        <v>42917</v>
      </c>
      <c r="S36" s="9">
        <v>2021</v>
      </c>
      <c r="T36" s="8" t="s">
        <v>864</v>
      </c>
      <c r="U36" s="9">
        <v>454</v>
      </c>
      <c r="V36" s="12">
        <v>90.8</v>
      </c>
      <c r="W36" s="9">
        <v>2015</v>
      </c>
      <c r="X36" s="9" t="s">
        <v>79</v>
      </c>
      <c r="Y36" s="8" t="s">
        <v>865</v>
      </c>
      <c r="Z36" s="9">
        <v>425</v>
      </c>
      <c r="AA36" s="12">
        <v>65.38</v>
      </c>
      <c r="AB36" s="9">
        <v>2017</v>
      </c>
      <c r="AC36" s="9" t="s">
        <v>79</v>
      </c>
      <c r="AD36" s="8" t="s">
        <v>81</v>
      </c>
      <c r="AE36" s="8" t="s">
        <v>81</v>
      </c>
      <c r="AF36" s="9" t="s">
        <v>81</v>
      </c>
      <c r="AG36" s="9" t="s">
        <v>81</v>
      </c>
      <c r="AH36" s="9" t="s">
        <v>81</v>
      </c>
      <c r="AI36" s="9" t="s">
        <v>81</v>
      </c>
      <c r="AJ36" s="9" t="s">
        <v>81</v>
      </c>
      <c r="AK36" s="9" t="s">
        <v>81</v>
      </c>
      <c r="AL36" s="9" t="s">
        <v>81</v>
      </c>
      <c r="AM36" s="9">
        <v>0</v>
      </c>
      <c r="AN36" s="13">
        <v>5.78</v>
      </c>
      <c r="AO36" s="13">
        <v>6.39</v>
      </c>
      <c r="AP36" s="13">
        <v>6.96</v>
      </c>
      <c r="AQ36" s="13">
        <v>7.76</v>
      </c>
      <c r="AR36" s="13">
        <v>6.44</v>
      </c>
      <c r="AS36" s="9">
        <v>42.13</v>
      </c>
      <c r="AT36" s="9">
        <v>7.02</v>
      </c>
      <c r="AU36" s="8" t="s">
        <v>82</v>
      </c>
      <c r="AV36" s="9">
        <v>0</v>
      </c>
      <c r="AW36" s="9">
        <v>3</v>
      </c>
      <c r="AX36" s="9" t="s">
        <v>83</v>
      </c>
      <c r="AY36" s="9" t="s">
        <v>83</v>
      </c>
      <c r="AZ36" s="9" t="s">
        <v>83</v>
      </c>
      <c r="BA36" s="9" t="s">
        <v>83</v>
      </c>
      <c r="BB36" s="8" t="s">
        <v>83</v>
      </c>
      <c r="BC36" s="8" t="s">
        <v>84</v>
      </c>
      <c r="BD36" s="8" t="s">
        <v>81</v>
      </c>
      <c r="BE36" s="8" t="s">
        <v>866</v>
      </c>
      <c r="BF36" s="8" t="s">
        <v>867</v>
      </c>
      <c r="BG36" s="8" t="s">
        <v>868</v>
      </c>
      <c r="BH36" s="8" t="s">
        <v>762</v>
      </c>
      <c r="BI36" s="8" t="s">
        <v>89</v>
      </c>
      <c r="BJ36" s="8" t="s">
        <v>869</v>
      </c>
      <c r="BK36" s="8" t="s">
        <v>870</v>
      </c>
      <c r="BL36" s="8" t="s">
        <v>871</v>
      </c>
      <c r="BM36" s="8" t="s">
        <v>806</v>
      </c>
      <c r="BN36" s="8" t="s">
        <v>872</v>
      </c>
      <c r="BO36" s="14" t="s">
        <v>873</v>
      </c>
      <c r="BP36" s="14" t="s">
        <v>874</v>
      </c>
      <c r="BQ36" s="14" t="s">
        <v>875</v>
      </c>
      <c r="BR36" s="14" t="s">
        <v>876</v>
      </c>
      <c r="BS36" s="8" t="s">
        <v>81</v>
      </c>
      <c r="BT36" s="13">
        <v>8.8000000000000007</v>
      </c>
      <c r="BU36" s="3"/>
    </row>
    <row r="37" spans="1:73" ht="15.75" thickBot="1">
      <c r="A37" s="7">
        <v>35</v>
      </c>
      <c r="B37" s="7"/>
      <c r="C37" s="9" t="s">
        <v>11106</v>
      </c>
      <c r="D37" s="8" t="s">
        <v>11107</v>
      </c>
      <c r="E37" s="8" t="s">
        <v>11712</v>
      </c>
      <c r="F37" s="9" t="s">
        <v>2313</v>
      </c>
      <c r="G37" s="9">
        <v>20</v>
      </c>
      <c r="H37" s="8" t="s">
        <v>11108</v>
      </c>
      <c r="I37" s="8" t="s">
        <v>3182</v>
      </c>
      <c r="J37" s="8" t="s">
        <v>11109</v>
      </c>
      <c r="K37" s="8" t="s">
        <v>11105</v>
      </c>
      <c r="L37" s="9">
        <v>8779612090</v>
      </c>
      <c r="M37" s="9">
        <v>8779612090</v>
      </c>
      <c r="N37" s="9" t="s">
        <v>11110</v>
      </c>
      <c r="O37" s="9">
        <v>372462335183</v>
      </c>
      <c r="P37" s="9" t="s">
        <v>11111</v>
      </c>
      <c r="Q37" s="9" t="s">
        <v>77</v>
      </c>
      <c r="R37" s="11">
        <v>42917</v>
      </c>
      <c r="S37" s="9">
        <v>2021</v>
      </c>
      <c r="T37" s="8" t="s">
        <v>11112</v>
      </c>
      <c r="U37" s="9">
        <v>466</v>
      </c>
      <c r="V37" s="12">
        <v>93.2</v>
      </c>
      <c r="W37" s="9">
        <v>2015</v>
      </c>
      <c r="X37" s="9" t="s">
        <v>79</v>
      </c>
      <c r="Y37" s="8" t="s">
        <v>11113</v>
      </c>
      <c r="Z37" s="9">
        <v>392</v>
      </c>
      <c r="AA37" s="12">
        <v>60.3</v>
      </c>
      <c r="AB37" s="9">
        <v>2017</v>
      </c>
      <c r="AC37" s="9" t="s">
        <v>79</v>
      </c>
      <c r="AD37" s="8" t="s">
        <v>81</v>
      </c>
      <c r="AE37" s="8" t="s">
        <v>81</v>
      </c>
      <c r="AF37" s="9" t="s">
        <v>81</v>
      </c>
      <c r="AG37" s="9" t="s">
        <v>81</v>
      </c>
      <c r="AH37" s="9" t="s">
        <v>81</v>
      </c>
      <c r="AI37" s="9" t="s">
        <v>81</v>
      </c>
      <c r="AJ37" s="9" t="s">
        <v>81</v>
      </c>
      <c r="AK37" s="9" t="s">
        <v>81</v>
      </c>
      <c r="AL37" s="9" t="s">
        <v>81</v>
      </c>
      <c r="AM37" s="9">
        <v>0</v>
      </c>
      <c r="AN37" s="13">
        <v>6.74</v>
      </c>
      <c r="AO37" s="13">
        <v>6.06</v>
      </c>
      <c r="AP37" s="13">
        <v>6.38</v>
      </c>
      <c r="AQ37" s="13">
        <v>6.16</v>
      </c>
      <c r="AR37" s="13">
        <v>6.85</v>
      </c>
      <c r="AS37" s="9">
        <v>41.2</v>
      </c>
      <c r="AT37" s="9">
        <v>6.87</v>
      </c>
      <c r="AU37" s="8" t="s">
        <v>82</v>
      </c>
      <c r="AV37" s="9">
        <v>0</v>
      </c>
      <c r="AW37" s="9">
        <v>2</v>
      </c>
      <c r="AX37" s="9" t="s">
        <v>83</v>
      </c>
      <c r="AY37" s="9" t="s">
        <v>83</v>
      </c>
      <c r="AZ37" s="9" t="s">
        <v>83</v>
      </c>
      <c r="BA37" s="9" t="s">
        <v>83</v>
      </c>
      <c r="BB37" s="8" t="s">
        <v>83</v>
      </c>
      <c r="BC37" s="8" t="s">
        <v>84</v>
      </c>
      <c r="BD37" s="8" t="s">
        <v>81</v>
      </c>
      <c r="BE37" s="8" t="s">
        <v>11114</v>
      </c>
      <c r="BF37" s="8" t="s">
        <v>11115</v>
      </c>
      <c r="BG37" s="8" t="s">
        <v>11116</v>
      </c>
      <c r="BH37" s="8" t="s">
        <v>11117</v>
      </c>
      <c r="BI37" s="8" t="s">
        <v>89</v>
      </c>
      <c r="BJ37" s="8" t="s">
        <v>81</v>
      </c>
      <c r="BK37" s="8" t="s">
        <v>11118</v>
      </c>
      <c r="BL37" s="8" t="s">
        <v>11119</v>
      </c>
      <c r="BM37" s="8" t="s">
        <v>11120</v>
      </c>
      <c r="BN37" s="8" t="s">
        <v>11121</v>
      </c>
      <c r="BO37" s="14" t="s">
        <v>11122</v>
      </c>
      <c r="BP37" s="14" t="s">
        <v>11123</v>
      </c>
      <c r="BQ37" s="14" t="s">
        <v>11124</v>
      </c>
      <c r="BR37" s="14" t="s">
        <v>11125</v>
      </c>
      <c r="BS37" s="8" t="s">
        <v>81</v>
      </c>
      <c r="BT37" s="13">
        <v>9</v>
      </c>
      <c r="BU37" s="3"/>
    </row>
    <row r="38" spans="1:73" ht="15.75" thickBot="1">
      <c r="A38" s="7">
        <v>36</v>
      </c>
      <c r="B38" s="7"/>
      <c r="C38" s="9" t="s">
        <v>9098</v>
      </c>
      <c r="D38" s="8" t="s">
        <v>9099</v>
      </c>
      <c r="E38" s="8" t="s">
        <v>11712</v>
      </c>
      <c r="F38" s="9" t="s">
        <v>9100</v>
      </c>
      <c r="G38" s="9">
        <v>20</v>
      </c>
      <c r="H38" s="8" t="s">
        <v>9101</v>
      </c>
      <c r="I38" s="8" t="s">
        <v>1825</v>
      </c>
      <c r="J38" s="8" t="s">
        <v>9102</v>
      </c>
      <c r="K38" s="8" t="s">
        <v>9097</v>
      </c>
      <c r="L38" s="9">
        <v>9969885721</v>
      </c>
      <c r="M38" s="9">
        <v>9820957140</v>
      </c>
      <c r="N38" s="9" t="s">
        <v>9103</v>
      </c>
      <c r="O38" s="9" t="s">
        <v>9104</v>
      </c>
      <c r="P38" s="9" t="s">
        <v>9105</v>
      </c>
      <c r="Q38" s="9" t="s">
        <v>77</v>
      </c>
      <c r="R38" s="11">
        <v>42917</v>
      </c>
      <c r="S38" s="9">
        <v>2021</v>
      </c>
      <c r="T38" s="8" t="s">
        <v>719</v>
      </c>
      <c r="U38" s="9">
        <v>423</v>
      </c>
      <c r="V38" s="12">
        <v>84.6</v>
      </c>
      <c r="W38" s="9">
        <v>2015</v>
      </c>
      <c r="X38" s="9" t="s">
        <v>79</v>
      </c>
      <c r="Y38" s="8" t="s">
        <v>9106</v>
      </c>
      <c r="Z38" s="9">
        <v>398</v>
      </c>
      <c r="AA38" s="12">
        <v>61.23</v>
      </c>
      <c r="AB38" s="9">
        <v>2017</v>
      </c>
      <c r="AC38" s="9" t="s">
        <v>79</v>
      </c>
      <c r="AD38" s="8" t="s">
        <v>81</v>
      </c>
      <c r="AE38" s="8" t="s">
        <v>81</v>
      </c>
      <c r="AF38" s="9" t="s">
        <v>81</v>
      </c>
      <c r="AG38" s="9" t="s">
        <v>81</v>
      </c>
      <c r="AH38" s="9" t="s">
        <v>81</v>
      </c>
      <c r="AI38" s="9" t="s">
        <v>81</v>
      </c>
      <c r="AJ38" s="9" t="s">
        <v>81</v>
      </c>
      <c r="AK38" s="9" t="s">
        <v>81</v>
      </c>
      <c r="AL38" s="9" t="s">
        <v>81</v>
      </c>
      <c r="AM38" s="9">
        <v>0</v>
      </c>
      <c r="AN38" s="13">
        <v>6.44</v>
      </c>
      <c r="AO38" s="13">
        <v>6</v>
      </c>
      <c r="AP38" s="13">
        <v>6</v>
      </c>
      <c r="AQ38" s="13">
        <v>6.72</v>
      </c>
      <c r="AR38" s="13">
        <v>5.7</v>
      </c>
      <c r="AS38" s="9">
        <v>39.020000000000003</v>
      </c>
      <c r="AT38" s="9">
        <v>6.5</v>
      </c>
      <c r="AU38" s="8" t="s">
        <v>82</v>
      </c>
      <c r="AV38" s="9">
        <v>0</v>
      </c>
      <c r="AW38" s="9">
        <v>4</v>
      </c>
      <c r="AX38" s="9" t="s">
        <v>83</v>
      </c>
      <c r="AY38" s="9" t="s">
        <v>83</v>
      </c>
      <c r="AZ38" s="9" t="s">
        <v>83</v>
      </c>
      <c r="BA38" s="9" t="s">
        <v>83</v>
      </c>
      <c r="BB38" s="8" t="s">
        <v>83</v>
      </c>
      <c r="BC38" s="8" t="s">
        <v>84</v>
      </c>
      <c r="BD38" s="8" t="s">
        <v>81</v>
      </c>
      <c r="BE38" s="8" t="s">
        <v>9107</v>
      </c>
      <c r="BF38" s="8" t="s">
        <v>86</v>
      </c>
      <c r="BG38" s="8" t="s">
        <v>9108</v>
      </c>
      <c r="BH38" s="8" t="s">
        <v>86</v>
      </c>
      <c r="BI38" s="8" t="s">
        <v>89</v>
      </c>
      <c r="BJ38" s="8" t="s">
        <v>9109</v>
      </c>
      <c r="BK38" s="8" t="s">
        <v>9110</v>
      </c>
      <c r="BL38" s="8" t="s">
        <v>9111</v>
      </c>
      <c r="BM38" s="8" t="s">
        <v>9092</v>
      </c>
      <c r="BN38" s="8" t="s">
        <v>9112</v>
      </c>
      <c r="BO38" s="14" t="s">
        <v>9113</v>
      </c>
      <c r="BP38" s="14" t="s">
        <v>9114</v>
      </c>
      <c r="BQ38" s="14" t="s">
        <v>9115</v>
      </c>
      <c r="BR38" s="14" t="s">
        <v>9116</v>
      </c>
      <c r="BS38" s="8" t="s">
        <v>81</v>
      </c>
      <c r="BT38" s="13">
        <v>8.16</v>
      </c>
      <c r="BU38" s="3"/>
    </row>
    <row r="39" spans="1:73" ht="15.75" thickBot="1">
      <c r="A39" s="7">
        <v>37</v>
      </c>
      <c r="B39" s="7"/>
      <c r="C39" s="9" t="s">
        <v>3527</v>
      </c>
      <c r="D39" s="8" t="s">
        <v>3528</v>
      </c>
      <c r="E39" s="8" t="s">
        <v>11712</v>
      </c>
      <c r="F39" s="9" t="s">
        <v>3529</v>
      </c>
      <c r="G39" s="9">
        <v>20</v>
      </c>
      <c r="H39" s="8" t="s">
        <v>3530</v>
      </c>
      <c r="I39" s="8" t="s">
        <v>73</v>
      </c>
      <c r="J39" s="8" t="s">
        <v>3531</v>
      </c>
      <c r="K39" s="8" t="s">
        <v>3526</v>
      </c>
      <c r="L39" s="9">
        <v>9029894777</v>
      </c>
      <c r="M39" s="9">
        <v>9029894777</v>
      </c>
      <c r="N39" s="9" t="s">
        <v>3532</v>
      </c>
      <c r="O39" s="9">
        <v>901588859738</v>
      </c>
      <c r="P39" s="9" t="s">
        <v>3533</v>
      </c>
      <c r="Q39" s="9" t="s">
        <v>77</v>
      </c>
      <c r="R39" s="11">
        <v>42917</v>
      </c>
      <c r="S39" s="9">
        <v>2021</v>
      </c>
      <c r="T39" s="8" t="s">
        <v>3534</v>
      </c>
      <c r="U39" s="9">
        <v>430</v>
      </c>
      <c r="V39" s="12">
        <v>86</v>
      </c>
      <c r="W39" s="9">
        <v>2015</v>
      </c>
      <c r="X39" s="9" t="s">
        <v>79</v>
      </c>
      <c r="Y39" s="8" t="s">
        <v>3535</v>
      </c>
      <c r="Z39" s="9">
        <v>436</v>
      </c>
      <c r="AA39" s="12">
        <v>67.08</v>
      </c>
      <c r="AB39" s="9">
        <v>2017</v>
      </c>
      <c r="AC39" s="9" t="s">
        <v>79</v>
      </c>
      <c r="AD39" s="8" t="s">
        <v>81</v>
      </c>
      <c r="AE39" s="8" t="s">
        <v>81</v>
      </c>
      <c r="AF39" s="9" t="s">
        <v>81</v>
      </c>
      <c r="AG39" s="9" t="s">
        <v>81</v>
      </c>
      <c r="AH39" s="9" t="s">
        <v>81</v>
      </c>
      <c r="AI39" s="9" t="s">
        <v>81</v>
      </c>
      <c r="AJ39" s="9" t="s">
        <v>81</v>
      </c>
      <c r="AK39" s="9" t="s">
        <v>81</v>
      </c>
      <c r="AL39" s="9" t="s">
        <v>81</v>
      </c>
      <c r="AM39" s="9">
        <v>0</v>
      </c>
      <c r="AN39" s="13">
        <v>6.74</v>
      </c>
      <c r="AO39" s="13">
        <v>5.65</v>
      </c>
      <c r="AP39" s="13">
        <v>5.9230770000000001</v>
      </c>
      <c r="AQ39" s="13">
        <v>6.44</v>
      </c>
      <c r="AR39" s="13">
        <v>6.1481479999999999</v>
      </c>
      <c r="AS39" s="9">
        <v>30.901225</v>
      </c>
      <c r="AT39" s="9">
        <v>6.1802450000000002</v>
      </c>
      <c r="AU39" s="8" t="s">
        <v>138</v>
      </c>
      <c r="AV39" s="9">
        <v>0</v>
      </c>
      <c r="AW39" s="9">
        <v>6</v>
      </c>
      <c r="AX39" s="9" t="s">
        <v>83</v>
      </c>
      <c r="AY39" s="9" t="s">
        <v>83</v>
      </c>
      <c r="AZ39" s="9" t="s">
        <v>83</v>
      </c>
      <c r="BA39" s="9" t="s">
        <v>83</v>
      </c>
      <c r="BB39" s="8" t="s">
        <v>83</v>
      </c>
      <c r="BC39" s="8" t="s">
        <v>84</v>
      </c>
      <c r="BD39" s="8" t="s">
        <v>81</v>
      </c>
      <c r="BE39" s="8" t="s">
        <v>3536</v>
      </c>
      <c r="BF39" s="8" t="s">
        <v>448</v>
      </c>
      <c r="BG39" s="8" t="s">
        <v>3537</v>
      </c>
      <c r="BH39" s="8" t="s">
        <v>88</v>
      </c>
      <c r="BI39" s="8" t="s">
        <v>89</v>
      </c>
      <c r="BJ39" s="8" t="s">
        <v>3538</v>
      </c>
      <c r="BK39" s="8" t="s">
        <v>3539</v>
      </c>
      <c r="BL39" s="8" t="s">
        <v>3540</v>
      </c>
      <c r="BM39" s="8" t="s">
        <v>3541</v>
      </c>
      <c r="BN39" s="8" t="s">
        <v>3542</v>
      </c>
      <c r="BO39" s="14" t="s">
        <v>3543</v>
      </c>
      <c r="BP39" s="14" t="s">
        <v>3544</v>
      </c>
      <c r="BQ39" s="14" t="s">
        <v>3545</v>
      </c>
      <c r="BR39" s="14" t="s">
        <v>3546</v>
      </c>
      <c r="BS39" s="8" t="s">
        <v>3547</v>
      </c>
      <c r="BT39" s="8"/>
      <c r="BU39" s="3"/>
    </row>
    <row r="40" spans="1:73" ht="15.75" thickBot="1">
      <c r="A40" s="7">
        <v>38</v>
      </c>
      <c r="B40" s="7"/>
      <c r="C40" s="9" t="s">
        <v>5884</v>
      </c>
      <c r="D40" s="8" t="s">
        <v>5885</v>
      </c>
      <c r="E40" s="8" t="s">
        <v>11712</v>
      </c>
      <c r="F40" s="10">
        <v>36224</v>
      </c>
      <c r="G40" s="9">
        <v>21</v>
      </c>
      <c r="H40" s="8" t="s">
        <v>5886</v>
      </c>
      <c r="I40" s="8" t="s">
        <v>73</v>
      </c>
      <c r="J40" s="8" t="s">
        <v>5887</v>
      </c>
      <c r="K40" s="8" t="s">
        <v>5883</v>
      </c>
      <c r="L40" s="9">
        <v>8433555477</v>
      </c>
      <c r="M40" s="9">
        <v>7977567981</v>
      </c>
      <c r="N40" s="9" t="s">
        <v>5888</v>
      </c>
      <c r="O40" s="9">
        <v>652905229305</v>
      </c>
      <c r="P40" s="9" t="s">
        <v>81</v>
      </c>
      <c r="Q40" s="9" t="s">
        <v>77</v>
      </c>
      <c r="R40" s="11">
        <v>42917</v>
      </c>
      <c r="S40" s="9">
        <v>2021</v>
      </c>
      <c r="T40" s="8" t="s">
        <v>5889</v>
      </c>
      <c r="U40" s="9">
        <v>410</v>
      </c>
      <c r="V40" s="12">
        <v>82</v>
      </c>
      <c r="W40" s="9">
        <v>2015</v>
      </c>
      <c r="X40" s="9" t="s">
        <v>79</v>
      </c>
      <c r="Y40" s="8" t="s">
        <v>3391</v>
      </c>
      <c r="Z40" s="9">
        <v>434</v>
      </c>
      <c r="AA40" s="12">
        <v>66.77</v>
      </c>
      <c r="AB40" s="9">
        <v>2017</v>
      </c>
      <c r="AC40" s="9" t="s">
        <v>79</v>
      </c>
      <c r="AD40" s="8" t="s">
        <v>81</v>
      </c>
      <c r="AE40" s="8" t="s">
        <v>81</v>
      </c>
      <c r="AF40" s="9" t="s">
        <v>81</v>
      </c>
      <c r="AG40" s="9" t="s">
        <v>81</v>
      </c>
      <c r="AH40" s="9" t="s">
        <v>81</v>
      </c>
      <c r="AI40" s="9" t="s">
        <v>81</v>
      </c>
      <c r="AJ40" s="9" t="s">
        <v>81</v>
      </c>
      <c r="AK40" s="9" t="s">
        <v>81</v>
      </c>
      <c r="AL40" s="9" t="s">
        <v>81</v>
      </c>
      <c r="AM40" s="9">
        <v>0</v>
      </c>
      <c r="AN40" s="13">
        <v>6.61</v>
      </c>
      <c r="AO40" s="13">
        <v>6.26</v>
      </c>
      <c r="AP40" s="13">
        <v>6.11</v>
      </c>
      <c r="AQ40" s="13">
        <v>6.2</v>
      </c>
      <c r="AR40" s="13">
        <v>5.59</v>
      </c>
      <c r="AS40" s="9">
        <v>30.77</v>
      </c>
      <c r="AT40" s="9">
        <v>6.15</v>
      </c>
      <c r="AU40" s="8" t="s">
        <v>138</v>
      </c>
      <c r="AV40" s="9">
        <v>0</v>
      </c>
      <c r="AW40" s="9">
        <v>2</v>
      </c>
      <c r="AX40" s="9" t="s">
        <v>83</v>
      </c>
      <c r="AY40" s="9" t="s">
        <v>83</v>
      </c>
      <c r="AZ40" s="9" t="s">
        <v>83</v>
      </c>
      <c r="BA40" s="9" t="s">
        <v>83</v>
      </c>
      <c r="BB40" s="8" t="s">
        <v>83</v>
      </c>
      <c r="BC40" s="8" t="s">
        <v>84</v>
      </c>
      <c r="BD40" s="8" t="s">
        <v>81</v>
      </c>
      <c r="BE40" s="8" t="s">
        <v>5890</v>
      </c>
      <c r="BF40" s="8" t="s">
        <v>86</v>
      </c>
      <c r="BG40" s="8" t="s">
        <v>5891</v>
      </c>
      <c r="BH40" s="8" t="s">
        <v>88</v>
      </c>
      <c r="BI40" s="8" t="s">
        <v>89</v>
      </c>
      <c r="BJ40" s="8" t="s">
        <v>81</v>
      </c>
      <c r="BK40" s="8" t="s">
        <v>5892</v>
      </c>
      <c r="BL40" s="8" t="s">
        <v>81</v>
      </c>
      <c r="BM40" s="8" t="s">
        <v>538</v>
      </c>
      <c r="BN40" s="8" t="s">
        <v>5893</v>
      </c>
      <c r="BO40" s="14" t="s">
        <v>5894</v>
      </c>
      <c r="BP40" s="14" t="s">
        <v>5895</v>
      </c>
      <c r="BQ40" s="14" t="s">
        <v>5896</v>
      </c>
      <c r="BR40" s="14" t="s">
        <v>5897</v>
      </c>
      <c r="BS40" s="8" t="s">
        <v>81</v>
      </c>
      <c r="BT40" s="8"/>
      <c r="BU40" s="3"/>
    </row>
    <row r="41" spans="1:73" ht="15.75" thickBot="1">
      <c r="A41" s="7">
        <v>39</v>
      </c>
      <c r="B41" s="7"/>
      <c r="C41" s="9" t="s">
        <v>9157</v>
      </c>
      <c r="D41" s="8" t="s">
        <v>9158</v>
      </c>
      <c r="E41" s="8" t="s">
        <v>11712</v>
      </c>
      <c r="F41" s="10">
        <v>36257</v>
      </c>
      <c r="G41" s="9">
        <v>21</v>
      </c>
      <c r="H41" s="8" t="s">
        <v>9159</v>
      </c>
      <c r="I41" s="8" t="s">
        <v>73</v>
      </c>
      <c r="J41" s="8" t="s">
        <v>9160</v>
      </c>
      <c r="K41" s="8" t="s">
        <v>9156</v>
      </c>
      <c r="L41" s="9">
        <v>8286604915</v>
      </c>
      <c r="M41" s="9">
        <v>8286604915</v>
      </c>
      <c r="N41" s="9" t="s">
        <v>244</v>
      </c>
      <c r="O41" s="9">
        <v>798578044253</v>
      </c>
      <c r="P41" s="9" t="s">
        <v>7802</v>
      </c>
      <c r="Q41" s="9" t="s">
        <v>77</v>
      </c>
      <c r="R41" s="11">
        <v>42917</v>
      </c>
      <c r="S41" s="9">
        <v>2021</v>
      </c>
      <c r="T41" s="8" t="s">
        <v>9161</v>
      </c>
      <c r="U41" s="9">
        <v>532</v>
      </c>
      <c r="V41" s="12">
        <v>88.67</v>
      </c>
      <c r="W41" s="9">
        <v>2015</v>
      </c>
      <c r="X41" s="9" t="s">
        <v>398</v>
      </c>
      <c r="Y41" s="8" t="s">
        <v>9162</v>
      </c>
      <c r="Z41" s="9">
        <v>469</v>
      </c>
      <c r="AA41" s="12">
        <v>72.150000000000006</v>
      </c>
      <c r="AB41" s="9">
        <v>2017</v>
      </c>
      <c r="AC41" s="9" t="s">
        <v>79</v>
      </c>
      <c r="AD41" s="8" t="s">
        <v>245</v>
      </c>
      <c r="AE41" s="8" t="s">
        <v>245</v>
      </c>
      <c r="AF41" s="9" t="s">
        <v>245</v>
      </c>
      <c r="AG41" s="9" t="s">
        <v>245</v>
      </c>
      <c r="AH41" s="9" t="s">
        <v>245</v>
      </c>
      <c r="AI41" s="9" t="s">
        <v>81</v>
      </c>
      <c r="AJ41" s="9" t="s">
        <v>81</v>
      </c>
      <c r="AK41" s="9" t="s">
        <v>245</v>
      </c>
      <c r="AL41" s="9" t="s">
        <v>245</v>
      </c>
      <c r="AM41" s="9">
        <v>2</v>
      </c>
      <c r="AN41" s="13">
        <v>5.81</v>
      </c>
      <c r="AO41" s="13">
        <v>5.26</v>
      </c>
      <c r="AP41" s="13">
        <v>4.7300000000000004</v>
      </c>
      <c r="AQ41" s="13">
        <v>6.76</v>
      </c>
      <c r="AR41" s="13">
        <v>6.67</v>
      </c>
      <c r="AS41" s="9">
        <v>29.23</v>
      </c>
      <c r="AT41" s="9">
        <v>5.8460000000000001</v>
      </c>
      <c r="AU41" s="8" t="s">
        <v>138</v>
      </c>
      <c r="AV41" s="9">
        <v>0</v>
      </c>
      <c r="AW41" s="9">
        <v>2</v>
      </c>
      <c r="AX41" s="9" t="s">
        <v>83</v>
      </c>
      <c r="AY41" s="9" t="s">
        <v>83</v>
      </c>
      <c r="AZ41" s="9" t="s">
        <v>83</v>
      </c>
      <c r="BA41" s="9" t="s">
        <v>83</v>
      </c>
      <c r="BB41" s="8" t="s">
        <v>83</v>
      </c>
      <c r="BC41" s="8" t="s">
        <v>84</v>
      </c>
      <c r="BD41" s="8" t="s">
        <v>245</v>
      </c>
      <c r="BE41" s="8" t="s">
        <v>9163</v>
      </c>
      <c r="BF41" s="8" t="s">
        <v>9164</v>
      </c>
      <c r="BG41" s="8" t="s">
        <v>9165</v>
      </c>
      <c r="BH41" s="8" t="s">
        <v>601</v>
      </c>
      <c r="BI41" s="8" t="s">
        <v>89</v>
      </c>
      <c r="BJ41" s="8" t="s">
        <v>245</v>
      </c>
      <c r="BK41" s="8" t="s">
        <v>9166</v>
      </c>
      <c r="BL41" s="8" t="s">
        <v>883</v>
      </c>
      <c r="BM41" s="8" t="s">
        <v>883</v>
      </c>
      <c r="BN41" s="8" t="s">
        <v>9167</v>
      </c>
      <c r="BO41" s="14" t="s">
        <v>9168</v>
      </c>
      <c r="BP41" s="14" t="s">
        <v>9169</v>
      </c>
      <c r="BQ41" s="14" t="s">
        <v>7849</v>
      </c>
      <c r="BR41" s="14" t="s">
        <v>9170</v>
      </c>
      <c r="BS41" s="8" t="s">
        <v>245</v>
      </c>
      <c r="BT41" s="8"/>
      <c r="BU41" s="3"/>
    </row>
    <row r="42" spans="1:73" ht="15.75" thickBot="1">
      <c r="A42" s="7">
        <v>40</v>
      </c>
      <c r="B42" s="7"/>
      <c r="C42" s="9" t="s">
        <v>4258</v>
      </c>
      <c r="D42" s="8" t="s">
        <v>4259</v>
      </c>
      <c r="E42" s="8" t="s">
        <v>11712</v>
      </c>
      <c r="F42" s="9" t="s">
        <v>1980</v>
      </c>
      <c r="G42" s="9">
        <v>21</v>
      </c>
      <c r="H42" s="8" t="s">
        <v>4260</v>
      </c>
      <c r="I42" s="8" t="s">
        <v>73</v>
      </c>
      <c r="J42" s="8" t="s">
        <v>4261</v>
      </c>
      <c r="K42" s="8" t="s">
        <v>4257</v>
      </c>
      <c r="L42" s="9">
        <v>9323685812</v>
      </c>
      <c r="M42" s="9">
        <v>7738590010</v>
      </c>
      <c r="N42" s="9" t="s">
        <v>4262</v>
      </c>
      <c r="O42" s="9">
        <v>684876666810</v>
      </c>
      <c r="P42" s="9" t="s">
        <v>81</v>
      </c>
      <c r="Q42" s="9" t="s">
        <v>77</v>
      </c>
      <c r="R42" s="11">
        <v>42917</v>
      </c>
      <c r="S42" s="9">
        <v>2021</v>
      </c>
      <c r="T42" s="8" t="s">
        <v>4263</v>
      </c>
      <c r="U42" s="9">
        <v>409</v>
      </c>
      <c r="V42" s="12">
        <v>81.8</v>
      </c>
      <c r="W42" s="9">
        <v>2015</v>
      </c>
      <c r="X42" s="9" t="s">
        <v>79</v>
      </c>
      <c r="Y42" s="8" t="s">
        <v>4264</v>
      </c>
      <c r="Z42" s="9">
        <v>397</v>
      </c>
      <c r="AA42" s="12">
        <v>61.08</v>
      </c>
      <c r="AB42" s="9">
        <v>2017</v>
      </c>
      <c r="AC42" s="9" t="s">
        <v>79</v>
      </c>
      <c r="AD42" s="8" t="s">
        <v>81</v>
      </c>
      <c r="AE42" s="8" t="s">
        <v>81</v>
      </c>
      <c r="AF42" s="9" t="s">
        <v>81</v>
      </c>
      <c r="AG42" s="9" t="s">
        <v>81</v>
      </c>
      <c r="AH42" s="9" t="s">
        <v>81</v>
      </c>
      <c r="AI42" s="9" t="s">
        <v>81</v>
      </c>
      <c r="AJ42" s="9" t="s">
        <v>81</v>
      </c>
      <c r="AK42" s="9" t="s">
        <v>81</v>
      </c>
      <c r="AL42" s="9" t="s">
        <v>81</v>
      </c>
      <c r="AM42" s="9">
        <v>0</v>
      </c>
      <c r="AN42" s="13">
        <v>5.72</v>
      </c>
      <c r="AO42" s="13">
        <v>5.67</v>
      </c>
      <c r="AP42" s="13">
        <v>5.31</v>
      </c>
      <c r="AQ42" s="13">
        <v>5.28</v>
      </c>
      <c r="AR42" s="13">
        <v>5.66</v>
      </c>
      <c r="AS42" s="9">
        <v>35.020000000000003</v>
      </c>
      <c r="AT42" s="9">
        <v>5.83</v>
      </c>
      <c r="AU42" s="8" t="s">
        <v>82</v>
      </c>
      <c r="AV42" s="9">
        <v>0</v>
      </c>
      <c r="AW42" s="9">
        <v>5</v>
      </c>
      <c r="AX42" s="9" t="s">
        <v>83</v>
      </c>
      <c r="AY42" s="9" t="s">
        <v>83</v>
      </c>
      <c r="AZ42" s="9" t="s">
        <v>83</v>
      </c>
      <c r="BA42" s="9" t="s">
        <v>83</v>
      </c>
      <c r="BB42" s="8" t="s">
        <v>83</v>
      </c>
      <c r="BC42" s="8" t="s">
        <v>84</v>
      </c>
      <c r="BD42" s="8" t="s">
        <v>81</v>
      </c>
      <c r="BE42" s="8" t="s">
        <v>4265</v>
      </c>
      <c r="BF42" s="8" t="s">
        <v>2785</v>
      </c>
      <c r="BG42" s="8" t="s">
        <v>4266</v>
      </c>
      <c r="BH42" s="8" t="s">
        <v>762</v>
      </c>
      <c r="BI42" s="8" t="s">
        <v>89</v>
      </c>
      <c r="BJ42" s="8" t="s">
        <v>81</v>
      </c>
      <c r="BK42" s="8" t="s">
        <v>4267</v>
      </c>
      <c r="BL42" s="8" t="s">
        <v>1068</v>
      </c>
      <c r="BM42" s="8" t="s">
        <v>4268</v>
      </c>
      <c r="BN42" s="8" t="s">
        <v>4269</v>
      </c>
      <c r="BO42" s="14" t="s">
        <v>4270</v>
      </c>
      <c r="BP42" s="14" t="s">
        <v>4271</v>
      </c>
      <c r="BQ42" s="14" t="s">
        <v>4272</v>
      </c>
      <c r="BR42" s="14" t="s">
        <v>4273</v>
      </c>
      <c r="BS42" s="8" t="s">
        <v>4274</v>
      </c>
      <c r="BT42" s="13">
        <v>7.36</v>
      </c>
      <c r="BU42" s="3"/>
    </row>
    <row r="43" spans="1:73" ht="15.75" thickBot="1">
      <c r="A43" s="7">
        <v>41</v>
      </c>
      <c r="B43" s="7"/>
      <c r="C43" s="9" t="s">
        <v>10893</v>
      </c>
      <c r="D43" s="8" t="s">
        <v>10894</v>
      </c>
      <c r="E43" s="8" t="s">
        <v>11712</v>
      </c>
      <c r="F43" s="9" t="s">
        <v>10746</v>
      </c>
      <c r="G43" s="9">
        <v>21</v>
      </c>
      <c r="H43" s="8" t="s">
        <v>10895</v>
      </c>
      <c r="I43" s="8" t="s">
        <v>3182</v>
      </c>
      <c r="J43" s="8" t="s">
        <v>10896</v>
      </c>
      <c r="K43" s="8" t="s">
        <v>10892</v>
      </c>
      <c r="L43" s="9">
        <v>9167632167</v>
      </c>
      <c r="M43" s="9">
        <v>9167632167</v>
      </c>
      <c r="N43" s="9" t="s">
        <v>10897</v>
      </c>
      <c r="O43" s="9">
        <v>294526211696</v>
      </c>
      <c r="P43" s="9" t="s">
        <v>10898</v>
      </c>
      <c r="Q43" s="9" t="s">
        <v>77</v>
      </c>
      <c r="R43" s="11">
        <v>42917</v>
      </c>
      <c r="S43" s="9">
        <v>2021</v>
      </c>
      <c r="T43" s="8" t="s">
        <v>10899</v>
      </c>
      <c r="U43" s="9">
        <v>450</v>
      </c>
      <c r="V43" s="12">
        <v>90</v>
      </c>
      <c r="W43" s="9">
        <v>2015</v>
      </c>
      <c r="X43" s="9" t="s">
        <v>398</v>
      </c>
      <c r="Y43" s="8" t="s">
        <v>10900</v>
      </c>
      <c r="Z43" s="9">
        <v>423</v>
      </c>
      <c r="AA43" s="12">
        <v>65</v>
      </c>
      <c r="AB43" s="9">
        <v>2017</v>
      </c>
      <c r="AC43" s="9" t="s">
        <v>79</v>
      </c>
      <c r="AD43" s="8" t="s">
        <v>81</v>
      </c>
      <c r="AE43" s="8" t="s">
        <v>81</v>
      </c>
      <c r="AF43" s="9" t="s">
        <v>81</v>
      </c>
      <c r="AG43" s="9" t="s">
        <v>81</v>
      </c>
      <c r="AH43" s="9" t="s">
        <v>81</v>
      </c>
      <c r="AI43" s="9" t="s">
        <v>81</v>
      </c>
      <c r="AJ43" s="9" t="s">
        <v>81</v>
      </c>
      <c r="AK43" s="9" t="s">
        <v>81</v>
      </c>
      <c r="AL43" s="9" t="s">
        <v>81</v>
      </c>
      <c r="AM43" s="9">
        <v>0</v>
      </c>
      <c r="AN43" s="13">
        <v>5.38</v>
      </c>
      <c r="AO43" s="13">
        <v>5.38</v>
      </c>
      <c r="AP43" s="13">
        <v>5.62</v>
      </c>
      <c r="AQ43" s="13">
        <v>6.44</v>
      </c>
      <c r="AR43" s="13">
        <v>5.8920000000000003</v>
      </c>
      <c r="AS43" s="9">
        <v>28.712</v>
      </c>
      <c r="AT43" s="9">
        <v>5.8</v>
      </c>
      <c r="AU43" s="8" t="s">
        <v>138</v>
      </c>
      <c r="AV43" s="9">
        <v>0</v>
      </c>
      <c r="AW43" s="9">
        <v>4</v>
      </c>
      <c r="AX43" s="9" t="s">
        <v>83</v>
      </c>
      <c r="AY43" s="9" t="s">
        <v>83</v>
      </c>
      <c r="AZ43" s="9" t="s">
        <v>83</v>
      </c>
      <c r="BA43" s="9" t="s">
        <v>83</v>
      </c>
      <c r="BB43" s="8" t="s">
        <v>83</v>
      </c>
      <c r="BC43" s="8" t="s">
        <v>84</v>
      </c>
      <c r="BD43" s="8" t="s">
        <v>81</v>
      </c>
      <c r="BE43" s="8" t="s">
        <v>10901</v>
      </c>
      <c r="BF43" s="8" t="s">
        <v>781</v>
      </c>
      <c r="BG43" s="8" t="s">
        <v>10902</v>
      </c>
      <c r="BH43" s="8" t="s">
        <v>762</v>
      </c>
      <c r="BI43" s="8" t="s">
        <v>89</v>
      </c>
      <c r="BJ43" s="8" t="s">
        <v>4523</v>
      </c>
      <c r="BK43" s="8" t="s">
        <v>10903</v>
      </c>
      <c r="BL43" s="8" t="s">
        <v>10904</v>
      </c>
      <c r="BM43" s="8" t="s">
        <v>10905</v>
      </c>
      <c r="BN43" s="8" t="s">
        <v>10906</v>
      </c>
      <c r="BO43" s="14" t="s">
        <v>10907</v>
      </c>
      <c r="BP43" s="14" t="s">
        <v>10908</v>
      </c>
      <c r="BQ43" s="14" t="s">
        <v>10909</v>
      </c>
      <c r="BR43" s="14" t="s">
        <v>10910</v>
      </c>
      <c r="BS43" s="8" t="s">
        <v>245</v>
      </c>
      <c r="BT43" s="8"/>
      <c r="BU43" s="3"/>
    </row>
    <row r="44" spans="1:73" ht="15.75" thickBot="1">
      <c r="A44" s="7">
        <v>42</v>
      </c>
      <c r="B44" s="7"/>
      <c r="C44" s="9" t="s">
        <v>2861</v>
      </c>
      <c r="D44" s="8" t="s">
        <v>2862</v>
      </c>
      <c r="E44" s="8" t="s">
        <v>11712</v>
      </c>
      <c r="F44" s="9" t="s">
        <v>2863</v>
      </c>
      <c r="G44" s="9">
        <v>20</v>
      </c>
      <c r="H44" s="8" t="s">
        <v>2864</v>
      </c>
      <c r="I44" s="8" t="s">
        <v>2865</v>
      </c>
      <c r="J44" s="8" t="s">
        <v>2866</v>
      </c>
      <c r="K44" s="8" t="s">
        <v>2860</v>
      </c>
      <c r="L44" s="9">
        <v>8779838264</v>
      </c>
      <c r="M44" s="9">
        <v>8779838264</v>
      </c>
      <c r="N44" s="9" t="s">
        <v>134</v>
      </c>
      <c r="O44" s="9" t="s">
        <v>2867</v>
      </c>
      <c r="P44" s="9" t="s">
        <v>244</v>
      </c>
      <c r="Q44" s="9" t="s">
        <v>77</v>
      </c>
      <c r="R44" s="11">
        <v>42917</v>
      </c>
      <c r="S44" s="9">
        <v>2021</v>
      </c>
      <c r="T44" s="8" t="s">
        <v>2868</v>
      </c>
      <c r="U44" s="9">
        <v>426</v>
      </c>
      <c r="V44" s="12">
        <v>85.8</v>
      </c>
      <c r="W44" s="9">
        <v>2015</v>
      </c>
      <c r="X44" s="9" t="s">
        <v>79</v>
      </c>
      <c r="Y44" s="8" t="s">
        <v>2869</v>
      </c>
      <c r="Z44" s="9">
        <v>380</v>
      </c>
      <c r="AA44" s="12">
        <v>58.46</v>
      </c>
      <c r="AB44" s="9">
        <v>2017</v>
      </c>
      <c r="AC44" s="9" t="s">
        <v>79</v>
      </c>
      <c r="AD44" s="8" t="s">
        <v>295</v>
      </c>
      <c r="AE44" s="8" t="s">
        <v>295</v>
      </c>
      <c r="AF44" s="9" t="s">
        <v>245</v>
      </c>
      <c r="AG44" s="9" t="s">
        <v>245</v>
      </c>
      <c r="AH44" s="9" t="s">
        <v>245</v>
      </c>
      <c r="AI44" s="9" t="s">
        <v>81</v>
      </c>
      <c r="AJ44" s="9" t="s">
        <v>81</v>
      </c>
      <c r="AK44" s="9" t="s">
        <v>245</v>
      </c>
      <c r="AL44" s="9" t="s">
        <v>245</v>
      </c>
      <c r="AM44" s="9">
        <v>0</v>
      </c>
      <c r="AN44" s="13">
        <v>6</v>
      </c>
      <c r="AO44" s="13">
        <v>5.46</v>
      </c>
      <c r="AP44" s="13">
        <v>4.7300000000000004</v>
      </c>
      <c r="AQ44" s="13">
        <v>6.66</v>
      </c>
      <c r="AR44" s="13">
        <v>5.96</v>
      </c>
      <c r="AS44" s="9">
        <v>28.75</v>
      </c>
      <c r="AT44" s="9">
        <v>5.75</v>
      </c>
      <c r="AU44" s="8" t="s">
        <v>138</v>
      </c>
      <c r="AV44" s="9">
        <v>0</v>
      </c>
      <c r="AW44" s="9">
        <v>2</v>
      </c>
      <c r="AX44" s="9" t="s">
        <v>83</v>
      </c>
      <c r="AY44" s="9" t="s">
        <v>83</v>
      </c>
      <c r="AZ44" s="9" t="s">
        <v>83</v>
      </c>
      <c r="BA44" s="9" t="s">
        <v>83</v>
      </c>
      <c r="BB44" s="8" t="s">
        <v>83</v>
      </c>
      <c r="BC44" s="8" t="s">
        <v>84</v>
      </c>
      <c r="BD44" s="8" t="s">
        <v>245</v>
      </c>
      <c r="BE44" s="8" t="s">
        <v>2870</v>
      </c>
      <c r="BF44" s="8" t="s">
        <v>2871</v>
      </c>
      <c r="BG44" s="8" t="s">
        <v>2872</v>
      </c>
      <c r="BH44" s="8" t="s">
        <v>118</v>
      </c>
      <c r="BI44" s="8" t="s">
        <v>89</v>
      </c>
      <c r="BJ44" s="8" t="s">
        <v>680</v>
      </c>
      <c r="BK44" s="8" t="s">
        <v>2873</v>
      </c>
      <c r="BL44" s="8" t="s">
        <v>2670</v>
      </c>
      <c r="BM44" s="8" t="s">
        <v>2874</v>
      </c>
      <c r="BN44" s="8" t="s">
        <v>2875</v>
      </c>
      <c r="BO44" s="14" t="s">
        <v>2876</v>
      </c>
      <c r="BP44" s="14" t="s">
        <v>2877</v>
      </c>
      <c r="BQ44" s="14" t="s">
        <v>2878</v>
      </c>
      <c r="BR44" s="14" t="s">
        <v>2879</v>
      </c>
      <c r="BS44" s="8" t="s">
        <v>295</v>
      </c>
      <c r="BT44" s="8"/>
      <c r="BU44" s="3"/>
    </row>
    <row r="45" spans="1:73" ht="15.75" thickBot="1">
      <c r="A45" s="7">
        <v>43</v>
      </c>
      <c r="B45" s="7"/>
      <c r="C45" s="9" t="s">
        <v>11047</v>
      </c>
      <c r="D45" s="8" t="s">
        <v>11048</v>
      </c>
      <c r="E45" s="8" t="s">
        <v>11712</v>
      </c>
      <c r="F45" s="9" t="s">
        <v>4218</v>
      </c>
      <c r="G45" s="9">
        <v>20</v>
      </c>
      <c r="H45" s="8" t="s">
        <v>11049</v>
      </c>
      <c r="I45" s="8" t="s">
        <v>73</v>
      </c>
      <c r="J45" s="8" t="s">
        <v>11050</v>
      </c>
      <c r="K45" s="8" t="s">
        <v>11046</v>
      </c>
      <c r="L45" s="9">
        <v>9920920197</v>
      </c>
      <c r="M45" s="9">
        <v>9920920197</v>
      </c>
      <c r="N45" s="9" t="s">
        <v>11051</v>
      </c>
      <c r="O45" s="9">
        <v>896014257754</v>
      </c>
      <c r="P45" s="9" t="s">
        <v>134</v>
      </c>
      <c r="Q45" s="9" t="s">
        <v>77</v>
      </c>
      <c r="R45" s="11">
        <v>42917</v>
      </c>
      <c r="S45" s="9">
        <v>2021</v>
      </c>
      <c r="T45" s="8" t="s">
        <v>11052</v>
      </c>
      <c r="U45" s="9">
        <v>454</v>
      </c>
      <c r="V45" s="12">
        <v>90.8</v>
      </c>
      <c r="W45" s="9">
        <v>2015</v>
      </c>
      <c r="X45" s="9" t="s">
        <v>79</v>
      </c>
      <c r="Y45" s="8" t="s">
        <v>11053</v>
      </c>
      <c r="Z45" s="9">
        <v>430</v>
      </c>
      <c r="AA45" s="12">
        <v>65.66</v>
      </c>
      <c r="AB45" s="9">
        <v>2017</v>
      </c>
      <c r="AC45" s="9" t="s">
        <v>79</v>
      </c>
      <c r="AD45" s="8" t="s">
        <v>295</v>
      </c>
      <c r="AE45" s="8" t="s">
        <v>295</v>
      </c>
      <c r="AF45" s="9" t="s">
        <v>295</v>
      </c>
      <c r="AG45" s="9" t="s">
        <v>295</v>
      </c>
      <c r="AH45" s="9" t="s">
        <v>295</v>
      </c>
      <c r="AI45" s="9" t="s">
        <v>81</v>
      </c>
      <c r="AJ45" s="9" t="s">
        <v>81</v>
      </c>
      <c r="AK45" s="9" t="s">
        <v>295</v>
      </c>
      <c r="AL45" s="9" t="s">
        <v>295</v>
      </c>
      <c r="AM45" s="9">
        <v>0</v>
      </c>
      <c r="AN45" s="13">
        <v>5.9</v>
      </c>
      <c r="AO45" s="13">
        <v>5.6</v>
      </c>
      <c r="AP45" s="13">
        <v>4.5999999999999996</v>
      </c>
      <c r="AQ45" s="13">
        <v>6.23</v>
      </c>
      <c r="AR45" s="13">
        <v>5.9</v>
      </c>
      <c r="AS45" s="9">
        <v>28.3</v>
      </c>
      <c r="AT45" s="9">
        <v>5.6</v>
      </c>
      <c r="AU45" s="8" t="s">
        <v>138</v>
      </c>
      <c r="AV45" s="9">
        <v>0</v>
      </c>
      <c r="AW45" s="9">
        <v>11</v>
      </c>
      <c r="AX45" s="9" t="s">
        <v>255</v>
      </c>
      <c r="AY45" s="9" t="s">
        <v>83</v>
      </c>
      <c r="AZ45" s="9" t="s">
        <v>83</v>
      </c>
      <c r="BA45" s="9" t="s">
        <v>83</v>
      </c>
      <c r="BB45" s="8" t="s">
        <v>83</v>
      </c>
      <c r="BC45" s="8" t="s">
        <v>84</v>
      </c>
      <c r="BD45" s="8" t="s">
        <v>295</v>
      </c>
      <c r="BE45" s="8" t="s">
        <v>11054</v>
      </c>
      <c r="BF45" s="8" t="s">
        <v>187</v>
      </c>
      <c r="BG45" s="8" t="s">
        <v>11055</v>
      </c>
      <c r="BH45" s="8" t="s">
        <v>86</v>
      </c>
      <c r="BI45" s="8" t="s">
        <v>89</v>
      </c>
      <c r="BJ45" s="8" t="s">
        <v>680</v>
      </c>
      <c r="BK45" s="8" t="s">
        <v>11056</v>
      </c>
      <c r="BL45" s="8" t="s">
        <v>11057</v>
      </c>
      <c r="BM45" s="8" t="s">
        <v>11058</v>
      </c>
      <c r="BN45" s="8" t="s">
        <v>4857</v>
      </c>
      <c r="BO45" s="14" t="s">
        <v>11059</v>
      </c>
      <c r="BP45" s="14" t="s">
        <v>11060</v>
      </c>
      <c r="BQ45" s="14" t="s">
        <v>11061</v>
      </c>
      <c r="BR45" s="14" t="s">
        <v>11062</v>
      </c>
      <c r="BS45" s="8" t="s">
        <v>295</v>
      </c>
      <c r="BT45" s="8"/>
      <c r="BU45" s="3"/>
    </row>
    <row r="46" spans="1:73" ht="15.75" thickBot="1">
      <c r="A46" s="7">
        <v>44</v>
      </c>
      <c r="B46" s="7"/>
      <c r="C46" s="53" t="s">
        <v>12382</v>
      </c>
      <c r="D46" s="52" t="s">
        <v>12406</v>
      </c>
      <c r="E46" s="8" t="s">
        <v>11712</v>
      </c>
      <c r="F46" s="69">
        <v>36486</v>
      </c>
      <c r="G46" s="53">
        <v>20</v>
      </c>
      <c r="H46" s="71" t="s">
        <v>12468</v>
      </c>
      <c r="I46" s="71" t="s">
        <v>12468</v>
      </c>
      <c r="J46" s="73" t="s">
        <v>12469</v>
      </c>
      <c r="K46" s="73" t="s">
        <v>12383</v>
      </c>
      <c r="L46" s="53">
        <v>24441606</v>
      </c>
      <c r="M46" s="53">
        <v>8879805277</v>
      </c>
      <c r="N46" s="53" t="s">
        <v>12470</v>
      </c>
      <c r="O46" s="53" t="s">
        <v>12471</v>
      </c>
      <c r="P46" s="53" t="s">
        <v>12472</v>
      </c>
      <c r="Q46" s="9" t="s">
        <v>77</v>
      </c>
      <c r="R46" s="53">
        <v>2017</v>
      </c>
      <c r="S46" s="53">
        <v>2021</v>
      </c>
      <c r="T46" s="71" t="s">
        <v>12473</v>
      </c>
      <c r="U46" s="53">
        <v>421</v>
      </c>
      <c r="V46" s="72">
        <v>0.84199999999999997</v>
      </c>
      <c r="W46" s="53">
        <v>2015</v>
      </c>
      <c r="X46" s="71" t="s">
        <v>9840</v>
      </c>
      <c r="Y46" s="71" t="s">
        <v>7335</v>
      </c>
      <c r="Z46" s="53">
        <v>418</v>
      </c>
      <c r="AA46" s="72">
        <v>0.6431</v>
      </c>
      <c r="AB46" s="53">
        <v>2017</v>
      </c>
      <c r="AC46" s="53" t="s">
        <v>12474</v>
      </c>
      <c r="AD46" s="53"/>
      <c r="AE46" s="53"/>
      <c r="AF46" s="53"/>
      <c r="AG46" s="53"/>
      <c r="AH46" s="53"/>
      <c r="AI46" s="53"/>
      <c r="AJ46" s="53"/>
      <c r="AK46" s="53"/>
      <c r="AL46" s="53"/>
      <c r="AM46" s="53"/>
      <c r="AN46" s="74">
        <v>7.28</v>
      </c>
      <c r="AO46" s="74">
        <v>6.02</v>
      </c>
      <c r="AP46" s="74">
        <v>7.58</v>
      </c>
      <c r="AQ46" s="74">
        <v>8.1199999999999992</v>
      </c>
      <c r="AR46" s="74">
        <v>7</v>
      </c>
      <c r="AS46" s="53">
        <v>44.4</v>
      </c>
      <c r="AT46" s="53">
        <v>7.4</v>
      </c>
      <c r="AU46" s="53">
        <v>44.4</v>
      </c>
      <c r="AV46" s="53">
        <v>0</v>
      </c>
      <c r="AW46" s="53">
        <v>0</v>
      </c>
      <c r="AX46" s="53">
        <v>0</v>
      </c>
      <c r="AY46" s="53">
        <v>0</v>
      </c>
      <c r="AZ46" s="53"/>
      <c r="BA46" s="53"/>
      <c r="BB46" s="53" t="s">
        <v>3203</v>
      </c>
      <c r="BC46" s="53" t="s">
        <v>3203</v>
      </c>
      <c r="BD46" s="53" t="s">
        <v>3203</v>
      </c>
      <c r="BE46" s="53" t="s">
        <v>12475</v>
      </c>
      <c r="BF46" s="53" t="s">
        <v>781</v>
      </c>
      <c r="BG46" s="53" t="s">
        <v>12476</v>
      </c>
      <c r="BH46" s="53" t="s">
        <v>2172</v>
      </c>
      <c r="BI46" s="53" t="s">
        <v>89</v>
      </c>
      <c r="BJ46" s="53" t="s">
        <v>12477</v>
      </c>
      <c r="BK46" s="53" t="s">
        <v>12478</v>
      </c>
      <c r="BL46" s="53" t="s">
        <v>12479</v>
      </c>
      <c r="BM46" s="53" t="s">
        <v>12480</v>
      </c>
      <c r="BN46" s="53" t="s">
        <v>12481</v>
      </c>
      <c r="BO46" s="53"/>
      <c r="BP46" s="53"/>
      <c r="BQ46" s="70" t="s">
        <v>12482</v>
      </c>
      <c r="BR46" s="70" t="s">
        <v>12483</v>
      </c>
      <c r="BS46" s="53"/>
      <c r="BT46" s="53">
        <v>8.4</v>
      </c>
      <c r="BU46" s="53"/>
    </row>
    <row r="47" spans="1:73" ht="15.75" thickBot="1">
      <c r="A47" s="7">
        <v>1</v>
      </c>
      <c r="B47" s="7"/>
      <c r="C47" s="9" t="s">
        <v>878</v>
      </c>
      <c r="D47" s="8" t="s">
        <v>879</v>
      </c>
      <c r="E47" s="8" t="s">
        <v>11706</v>
      </c>
      <c r="F47" s="10">
        <v>36172</v>
      </c>
      <c r="G47" s="9">
        <v>20</v>
      </c>
      <c r="H47" s="8" t="s">
        <v>880</v>
      </c>
      <c r="I47" s="8" t="s">
        <v>73</v>
      </c>
      <c r="J47" s="8" t="s">
        <v>881</v>
      </c>
      <c r="K47" s="8" t="s">
        <v>877</v>
      </c>
      <c r="L47" s="9">
        <v>2224053420</v>
      </c>
      <c r="M47" s="9">
        <v>7506983151</v>
      </c>
      <c r="N47" s="9" t="s">
        <v>882</v>
      </c>
      <c r="O47" s="9" t="s">
        <v>883</v>
      </c>
      <c r="P47" s="9" t="s">
        <v>244</v>
      </c>
      <c r="Q47" s="9" t="s">
        <v>77</v>
      </c>
      <c r="R47" s="11">
        <v>42917</v>
      </c>
      <c r="S47" s="9">
        <v>2021</v>
      </c>
      <c r="T47" s="8" t="s">
        <v>884</v>
      </c>
      <c r="U47" s="9">
        <v>451</v>
      </c>
      <c r="V47" s="12">
        <v>90.2</v>
      </c>
      <c r="W47" s="9">
        <v>2015</v>
      </c>
      <c r="X47" s="9" t="s">
        <v>79</v>
      </c>
      <c r="Y47" s="8" t="s">
        <v>885</v>
      </c>
      <c r="Z47" s="9">
        <v>401</v>
      </c>
      <c r="AA47" s="12">
        <v>61.49</v>
      </c>
      <c r="AB47" s="9">
        <v>2017</v>
      </c>
      <c r="AC47" s="9" t="s">
        <v>79</v>
      </c>
      <c r="AD47" s="8" t="s">
        <v>81</v>
      </c>
      <c r="AE47" s="8" t="s">
        <v>81</v>
      </c>
      <c r="AF47" s="9" t="s">
        <v>81</v>
      </c>
      <c r="AG47" s="9" t="s">
        <v>81</v>
      </c>
      <c r="AH47" s="9" t="s">
        <v>81</v>
      </c>
      <c r="AI47" s="9" t="s">
        <v>81</v>
      </c>
      <c r="AJ47" s="9" t="s">
        <v>81</v>
      </c>
      <c r="AK47" s="9" t="s">
        <v>81</v>
      </c>
      <c r="AL47" s="9" t="s">
        <v>81</v>
      </c>
      <c r="AM47" s="9">
        <v>0</v>
      </c>
      <c r="AN47" s="13">
        <v>6.32</v>
      </c>
      <c r="AO47" s="13">
        <v>6.19</v>
      </c>
      <c r="AP47" s="13">
        <v>5.73</v>
      </c>
      <c r="AQ47" s="13">
        <v>6.08</v>
      </c>
      <c r="AR47" s="13">
        <v>0</v>
      </c>
      <c r="AS47" s="9">
        <v>24.32</v>
      </c>
      <c r="AT47" s="9">
        <v>6</v>
      </c>
      <c r="AU47" s="8" t="s">
        <v>138</v>
      </c>
      <c r="AV47" s="9">
        <v>1</v>
      </c>
      <c r="AW47" s="9">
        <v>5</v>
      </c>
      <c r="AX47" s="9" t="s">
        <v>83</v>
      </c>
      <c r="AY47" s="9" t="s">
        <v>83</v>
      </c>
      <c r="AZ47" s="9" t="s">
        <v>83</v>
      </c>
      <c r="BA47" s="9" t="s">
        <v>83</v>
      </c>
      <c r="BB47" s="8" t="s">
        <v>83</v>
      </c>
      <c r="BC47" s="8" t="s">
        <v>84</v>
      </c>
      <c r="BD47" s="8" t="s">
        <v>81</v>
      </c>
      <c r="BE47" s="8" t="s">
        <v>886</v>
      </c>
      <c r="BF47" s="8" t="s">
        <v>86</v>
      </c>
      <c r="BG47" s="8" t="s">
        <v>887</v>
      </c>
      <c r="BH47" s="8" t="s">
        <v>86</v>
      </c>
      <c r="BI47" s="8" t="s">
        <v>89</v>
      </c>
      <c r="BJ47" s="8" t="s">
        <v>888</v>
      </c>
      <c r="BK47" s="8" t="s">
        <v>889</v>
      </c>
      <c r="BL47" s="8" t="s">
        <v>890</v>
      </c>
      <c r="BM47" s="8" t="s">
        <v>891</v>
      </c>
      <c r="BN47" s="8" t="s">
        <v>892</v>
      </c>
      <c r="BO47" s="14" t="s">
        <v>893</v>
      </c>
      <c r="BP47" s="14" t="s">
        <v>894</v>
      </c>
      <c r="BQ47" s="8" t="s">
        <v>81</v>
      </c>
      <c r="BR47" s="14" t="s">
        <v>895</v>
      </c>
      <c r="BS47" s="8" t="s">
        <v>81</v>
      </c>
      <c r="BT47" s="8"/>
      <c r="BU47" s="3"/>
    </row>
    <row r="48" spans="1:73" ht="15.75" thickBot="1">
      <c r="A48" s="7">
        <v>2</v>
      </c>
      <c r="B48" s="7"/>
      <c r="C48" s="9" t="s">
        <v>9267</v>
      </c>
      <c r="D48" s="8" t="s">
        <v>9268</v>
      </c>
      <c r="E48" s="8" t="s">
        <v>11706</v>
      </c>
      <c r="F48" s="9" t="s">
        <v>484</v>
      </c>
      <c r="G48" s="9">
        <v>21</v>
      </c>
      <c r="H48" s="8" t="s">
        <v>9269</v>
      </c>
      <c r="I48" s="8" t="s">
        <v>73</v>
      </c>
      <c r="J48" s="8" t="s">
        <v>9270</v>
      </c>
      <c r="K48" s="8" t="s">
        <v>9266</v>
      </c>
      <c r="L48" s="9">
        <v>9820256465</v>
      </c>
      <c r="M48" s="9">
        <v>9930760201</v>
      </c>
      <c r="N48" s="9" t="s">
        <v>9271</v>
      </c>
      <c r="O48" s="9">
        <v>835242262074</v>
      </c>
      <c r="P48" s="9" t="s">
        <v>81</v>
      </c>
      <c r="Q48" s="9" t="s">
        <v>77</v>
      </c>
      <c r="R48" s="11">
        <v>42917</v>
      </c>
      <c r="S48" s="9">
        <v>2021</v>
      </c>
      <c r="T48" s="8" t="s">
        <v>9272</v>
      </c>
      <c r="U48" s="9">
        <v>403</v>
      </c>
      <c r="V48" s="12">
        <v>80.599999999999994</v>
      </c>
      <c r="W48" s="9">
        <v>2015</v>
      </c>
      <c r="X48" s="9" t="s">
        <v>79</v>
      </c>
      <c r="Y48" s="8" t="s">
        <v>9273</v>
      </c>
      <c r="Z48" s="9" t="s">
        <v>9274</v>
      </c>
      <c r="AA48" s="12">
        <v>58.77</v>
      </c>
      <c r="AB48" s="9">
        <v>2017</v>
      </c>
      <c r="AC48" s="9" t="s">
        <v>79</v>
      </c>
      <c r="AD48" s="8" t="s">
        <v>81</v>
      </c>
      <c r="AE48" s="8" t="s">
        <v>81</v>
      </c>
      <c r="AF48" s="9" t="s">
        <v>81</v>
      </c>
      <c r="AG48" s="9" t="s">
        <v>81</v>
      </c>
      <c r="AH48" s="9" t="s">
        <v>81</v>
      </c>
      <c r="AI48" s="9" t="s">
        <v>81</v>
      </c>
      <c r="AJ48" s="9" t="s">
        <v>81</v>
      </c>
      <c r="AK48" s="9" t="s">
        <v>81</v>
      </c>
      <c r="AL48" s="9" t="s">
        <v>81</v>
      </c>
      <c r="AM48" s="9">
        <v>0</v>
      </c>
      <c r="AN48" s="13">
        <v>6.3</v>
      </c>
      <c r="AO48" s="13">
        <v>6.22</v>
      </c>
      <c r="AP48" s="13">
        <v>5.19</v>
      </c>
      <c r="AQ48" s="13">
        <v>4.68</v>
      </c>
      <c r="AR48" s="13">
        <v>4.96</v>
      </c>
      <c r="AS48" s="9">
        <v>35.39</v>
      </c>
      <c r="AT48" s="9">
        <v>5.89</v>
      </c>
      <c r="AU48" s="8" t="s">
        <v>82</v>
      </c>
      <c r="AV48" s="9">
        <v>3</v>
      </c>
      <c r="AW48" s="9">
        <v>5</v>
      </c>
      <c r="AX48" s="9" t="s">
        <v>83</v>
      </c>
      <c r="AY48" s="9" t="s">
        <v>83</v>
      </c>
      <c r="AZ48" s="9" t="s">
        <v>83</v>
      </c>
      <c r="BA48" s="9" t="s">
        <v>83</v>
      </c>
      <c r="BB48" s="8" t="s">
        <v>83</v>
      </c>
      <c r="BC48" s="8" t="s">
        <v>84</v>
      </c>
      <c r="BD48" s="8" t="s">
        <v>81</v>
      </c>
      <c r="BE48" s="8" t="s">
        <v>9275</v>
      </c>
      <c r="BF48" s="8" t="s">
        <v>781</v>
      </c>
      <c r="BG48" s="8" t="s">
        <v>9276</v>
      </c>
      <c r="BH48" s="8" t="s">
        <v>781</v>
      </c>
      <c r="BI48" s="8" t="s">
        <v>89</v>
      </c>
      <c r="BJ48" s="8" t="s">
        <v>9277</v>
      </c>
      <c r="BK48" s="8" t="s">
        <v>9278</v>
      </c>
      <c r="BL48" s="8" t="s">
        <v>9279</v>
      </c>
      <c r="BM48" s="8" t="s">
        <v>9280</v>
      </c>
      <c r="BN48" s="8" t="s">
        <v>9281</v>
      </c>
      <c r="BO48" s="14" t="s">
        <v>9282</v>
      </c>
      <c r="BP48" s="14" t="s">
        <v>9283</v>
      </c>
      <c r="BQ48" s="14" t="s">
        <v>9284</v>
      </c>
      <c r="BR48" s="14" t="s">
        <v>9285</v>
      </c>
      <c r="BS48" s="8" t="s">
        <v>81</v>
      </c>
      <c r="BT48" s="13">
        <v>8.0399999999999991</v>
      </c>
      <c r="BU48" s="3"/>
    </row>
    <row r="49" spans="1:73" ht="15.75" thickBot="1">
      <c r="A49" s="7">
        <v>3</v>
      </c>
      <c r="B49" s="7"/>
      <c r="C49" s="9" t="s">
        <v>8658</v>
      </c>
      <c r="D49" s="8" t="s">
        <v>8659</v>
      </c>
      <c r="E49" s="8" t="s">
        <v>11706</v>
      </c>
      <c r="F49" s="9" t="s">
        <v>8660</v>
      </c>
      <c r="G49" s="9">
        <v>21</v>
      </c>
      <c r="H49" s="8" t="s">
        <v>8661</v>
      </c>
      <c r="I49" s="8" t="s">
        <v>591</v>
      </c>
      <c r="J49" s="8" t="s">
        <v>8662</v>
      </c>
      <c r="K49" s="8" t="s">
        <v>8663</v>
      </c>
      <c r="L49" s="9">
        <v>9920155268</v>
      </c>
      <c r="M49" s="9">
        <v>9920155268</v>
      </c>
      <c r="N49" s="9" t="s">
        <v>8664</v>
      </c>
      <c r="O49" s="9">
        <v>493156749717</v>
      </c>
      <c r="P49" s="9" t="s">
        <v>244</v>
      </c>
      <c r="Q49" s="9" t="s">
        <v>77</v>
      </c>
      <c r="R49" s="11">
        <v>42917</v>
      </c>
      <c r="S49" s="9">
        <v>2021</v>
      </c>
      <c r="T49" s="8" t="s">
        <v>8665</v>
      </c>
      <c r="U49" s="9">
        <v>402</v>
      </c>
      <c r="V49" s="12">
        <v>80.400000000000006</v>
      </c>
      <c r="W49" s="9">
        <v>2015</v>
      </c>
      <c r="X49" s="9" t="s">
        <v>79</v>
      </c>
      <c r="Y49" s="8" t="s">
        <v>8666</v>
      </c>
      <c r="Z49" s="9">
        <v>381</v>
      </c>
      <c r="AA49" s="12">
        <v>58.62</v>
      </c>
      <c r="AB49" s="9">
        <v>2017</v>
      </c>
      <c r="AC49" s="9" t="s">
        <v>79</v>
      </c>
      <c r="AD49" s="8" t="s">
        <v>81</v>
      </c>
      <c r="AE49" s="8" t="s">
        <v>81</v>
      </c>
      <c r="AF49" s="9" t="s">
        <v>81</v>
      </c>
      <c r="AG49" s="9" t="s">
        <v>81</v>
      </c>
      <c r="AH49" s="9" t="s">
        <v>81</v>
      </c>
      <c r="AI49" s="9" t="s">
        <v>81</v>
      </c>
      <c r="AJ49" s="9" t="s">
        <v>81</v>
      </c>
      <c r="AK49" s="9" t="s">
        <v>81</v>
      </c>
      <c r="AL49" s="9" t="s">
        <v>81</v>
      </c>
      <c r="AM49" s="9">
        <v>0</v>
      </c>
      <c r="AN49" s="13">
        <v>5.35</v>
      </c>
      <c r="AO49" s="13">
        <v>6</v>
      </c>
      <c r="AP49" s="13">
        <v>4.88</v>
      </c>
      <c r="AQ49" s="13">
        <v>4.72</v>
      </c>
      <c r="AR49" s="13">
        <v>0</v>
      </c>
      <c r="AS49" s="9">
        <v>21</v>
      </c>
      <c r="AT49" s="9">
        <v>5.4</v>
      </c>
      <c r="AU49" s="8" t="s">
        <v>138</v>
      </c>
      <c r="AV49" s="9">
        <v>1</v>
      </c>
      <c r="AW49" s="9">
        <v>10</v>
      </c>
      <c r="AX49" s="9" t="s">
        <v>83</v>
      </c>
      <c r="AY49" s="9" t="s">
        <v>83</v>
      </c>
      <c r="AZ49" s="9" t="s">
        <v>83</v>
      </c>
      <c r="BA49" s="9" t="s">
        <v>83</v>
      </c>
      <c r="BB49" s="8" t="s">
        <v>83</v>
      </c>
      <c r="BC49" s="8" t="s">
        <v>84</v>
      </c>
      <c r="BD49" s="8" t="s">
        <v>81</v>
      </c>
      <c r="BE49" s="8" t="s">
        <v>8667</v>
      </c>
      <c r="BF49" s="8" t="s">
        <v>86</v>
      </c>
      <c r="BG49" s="8" t="s">
        <v>8668</v>
      </c>
      <c r="BH49" s="8" t="s">
        <v>88</v>
      </c>
      <c r="BI49" s="8" t="s">
        <v>89</v>
      </c>
      <c r="BJ49" s="8" t="s">
        <v>8669</v>
      </c>
      <c r="BK49" s="8" t="s">
        <v>8670</v>
      </c>
      <c r="BL49" s="8" t="s">
        <v>8671</v>
      </c>
      <c r="BM49" s="8" t="s">
        <v>8672</v>
      </c>
      <c r="BN49" s="8" t="s">
        <v>8673</v>
      </c>
      <c r="BO49" s="14" t="s">
        <v>8674</v>
      </c>
      <c r="BP49" s="14" t="s">
        <v>8675</v>
      </c>
      <c r="BQ49" s="8" t="s">
        <v>883</v>
      </c>
      <c r="BR49" s="14" t="s">
        <v>8676</v>
      </c>
      <c r="BS49" s="8" t="s">
        <v>81</v>
      </c>
      <c r="BT49" s="8"/>
      <c r="BU49" s="3"/>
    </row>
    <row r="50" spans="1:73" ht="15.75" thickBot="1">
      <c r="A50" s="7">
        <v>4</v>
      </c>
      <c r="B50" s="7"/>
      <c r="C50" s="9" t="s">
        <v>12626</v>
      </c>
      <c r="D50" s="8" t="s">
        <v>12625</v>
      </c>
      <c r="E50" s="8" t="s">
        <v>11706</v>
      </c>
      <c r="F50" s="9" t="s">
        <v>12627</v>
      </c>
      <c r="G50" s="9">
        <v>21</v>
      </c>
      <c r="H50" s="8" t="s">
        <v>12628</v>
      </c>
      <c r="I50" s="8" t="s">
        <v>12628</v>
      </c>
      <c r="J50" s="8" t="s">
        <v>12629</v>
      </c>
      <c r="K50" s="8" t="s">
        <v>12630</v>
      </c>
      <c r="L50" s="9">
        <v>9167674216</v>
      </c>
      <c r="M50" s="9">
        <v>8850614827</v>
      </c>
      <c r="N50" s="9" t="s">
        <v>12631</v>
      </c>
      <c r="O50" s="9">
        <v>46015031444</v>
      </c>
      <c r="P50" s="9" t="s">
        <v>12632</v>
      </c>
      <c r="Q50" s="9" t="s">
        <v>77</v>
      </c>
      <c r="R50" s="11">
        <v>2017</v>
      </c>
      <c r="S50" s="9">
        <v>2021</v>
      </c>
      <c r="T50" s="8" t="s">
        <v>12633</v>
      </c>
      <c r="U50" s="9" t="s">
        <v>12634</v>
      </c>
      <c r="V50" s="12">
        <v>0.90200000000000002</v>
      </c>
      <c r="W50" s="9">
        <v>2015</v>
      </c>
      <c r="X50" s="9" t="s">
        <v>79</v>
      </c>
      <c r="Y50" s="8" t="s">
        <v>12635</v>
      </c>
      <c r="Z50" s="9" t="s">
        <v>12636</v>
      </c>
      <c r="AA50" s="12">
        <v>71.38</v>
      </c>
      <c r="AB50" s="9">
        <v>2017</v>
      </c>
      <c r="AC50" s="9" t="s">
        <v>79</v>
      </c>
      <c r="AD50" s="8" t="s">
        <v>81</v>
      </c>
      <c r="AE50" s="8" t="s">
        <v>81</v>
      </c>
      <c r="AF50" s="9" t="s">
        <v>81</v>
      </c>
      <c r="AG50" s="9" t="s">
        <v>81</v>
      </c>
      <c r="AH50" s="9" t="s">
        <v>81</v>
      </c>
      <c r="AI50" s="9" t="s">
        <v>81</v>
      </c>
      <c r="AJ50" s="9" t="s">
        <v>81</v>
      </c>
      <c r="AK50" s="9" t="s">
        <v>81</v>
      </c>
      <c r="AL50" s="9" t="s">
        <v>81</v>
      </c>
      <c r="AM50" s="9" t="s">
        <v>81</v>
      </c>
      <c r="AN50" s="13">
        <v>6.65</v>
      </c>
      <c r="AO50" s="13">
        <v>7.56</v>
      </c>
      <c r="AP50" s="13">
        <v>6.23</v>
      </c>
      <c r="AQ50" s="13">
        <v>6.12</v>
      </c>
      <c r="AR50" s="13"/>
      <c r="AS50" s="9"/>
      <c r="AT50" s="9">
        <v>6.9</v>
      </c>
      <c r="AU50" s="8"/>
      <c r="AV50" s="9">
        <v>1</v>
      </c>
      <c r="AW50" s="9">
        <v>0</v>
      </c>
      <c r="AX50" s="9">
        <v>0</v>
      </c>
      <c r="AY50" s="9">
        <v>0</v>
      </c>
      <c r="AZ50" s="9">
        <v>0</v>
      </c>
      <c r="BA50" s="9">
        <v>0</v>
      </c>
      <c r="BB50" s="8">
        <v>0</v>
      </c>
      <c r="BC50" s="8" t="s">
        <v>3203</v>
      </c>
      <c r="BD50" s="8" t="s">
        <v>3203</v>
      </c>
      <c r="BE50" s="8" t="s">
        <v>12637</v>
      </c>
      <c r="BF50" s="8" t="s">
        <v>7934</v>
      </c>
      <c r="BG50" s="8" t="s">
        <v>12638</v>
      </c>
      <c r="BH50" s="8" t="s">
        <v>12639</v>
      </c>
      <c r="BI50" s="8" t="s">
        <v>89</v>
      </c>
      <c r="BJ50" s="8"/>
      <c r="BK50" s="8" t="s">
        <v>12640</v>
      </c>
      <c r="BL50" s="8" t="s">
        <v>12641</v>
      </c>
      <c r="BM50" s="8" t="s">
        <v>12642</v>
      </c>
      <c r="BN50" s="8" t="s">
        <v>12643</v>
      </c>
      <c r="BO50" s="14" t="s">
        <v>12644</v>
      </c>
      <c r="BP50" s="14" t="s">
        <v>12645</v>
      </c>
      <c r="BQ50" s="14" t="s">
        <v>12646</v>
      </c>
      <c r="BR50" s="14" t="s">
        <v>12647</v>
      </c>
      <c r="BS50" s="8"/>
      <c r="BT50" s="13">
        <v>8.2100000000000009</v>
      </c>
      <c r="BU50" s="3"/>
    </row>
    <row r="51" spans="1:73" ht="15.75" thickBot="1">
      <c r="A51" s="7">
        <v>5</v>
      </c>
      <c r="B51" s="7"/>
      <c r="C51" s="9" t="s">
        <v>12964</v>
      </c>
      <c r="D51" s="8" t="s">
        <v>13071</v>
      </c>
      <c r="E51" s="8" t="s">
        <v>11706</v>
      </c>
      <c r="F51" s="9">
        <v>36435</v>
      </c>
      <c r="G51" s="9">
        <v>21</v>
      </c>
      <c r="H51" s="8" t="s">
        <v>12965</v>
      </c>
      <c r="I51" s="8" t="s">
        <v>12965</v>
      </c>
      <c r="J51" s="8" t="s">
        <v>12966</v>
      </c>
      <c r="K51" s="8" t="s">
        <v>12967</v>
      </c>
      <c r="L51" s="9">
        <v>2240058157</v>
      </c>
      <c r="M51" s="9">
        <v>9920891008</v>
      </c>
      <c r="N51" s="9" t="s">
        <v>12968</v>
      </c>
      <c r="O51" s="9">
        <v>857046740556</v>
      </c>
      <c r="P51" s="9" t="s">
        <v>12969</v>
      </c>
      <c r="Q51" s="9" t="s">
        <v>77</v>
      </c>
      <c r="R51" s="11">
        <v>2017</v>
      </c>
      <c r="S51" s="9">
        <v>2021</v>
      </c>
      <c r="T51" s="8" t="s">
        <v>12970</v>
      </c>
      <c r="U51" s="9">
        <v>468</v>
      </c>
      <c r="V51" s="12">
        <v>93.6</v>
      </c>
      <c r="W51" s="9">
        <v>2015</v>
      </c>
      <c r="X51" s="9" t="s">
        <v>12839</v>
      </c>
      <c r="Y51" s="8" t="s">
        <v>12971</v>
      </c>
      <c r="Z51" s="9">
        <v>396</v>
      </c>
      <c r="AA51" s="12">
        <v>66</v>
      </c>
      <c r="AB51" s="9">
        <v>2017</v>
      </c>
      <c r="AC51" s="9" t="s">
        <v>12972</v>
      </c>
      <c r="AD51" s="8" t="s">
        <v>81</v>
      </c>
      <c r="AE51" s="8" t="s">
        <v>81</v>
      </c>
      <c r="AF51" s="9" t="s">
        <v>81</v>
      </c>
      <c r="AG51" s="9" t="s">
        <v>81</v>
      </c>
      <c r="AH51" s="9" t="s">
        <v>81</v>
      </c>
      <c r="AI51" s="9" t="s">
        <v>81</v>
      </c>
      <c r="AJ51" s="9" t="s">
        <v>81</v>
      </c>
      <c r="AK51" s="9" t="s">
        <v>81</v>
      </c>
      <c r="AL51" s="9" t="s">
        <v>81</v>
      </c>
      <c r="AM51" s="9" t="s">
        <v>81</v>
      </c>
      <c r="AN51" s="13">
        <v>6</v>
      </c>
      <c r="AO51" s="13">
        <v>6.7</v>
      </c>
      <c r="AP51" s="13">
        <v>4.96</v>
      </c>
      <c r="AQ51" s="13">
        <v>5.08</v>
      </c>
      <c r="AR51" s="13" t="s">
        <v>81</v>
      </c>
      <c r="AS51" s="9" t="s">
        <v>81</v>
      </c>
      <c r="AT51" s="9">
        <v>5.94</v>
      </c>
      <c r="AU51" s="8" t="s">
        <v>81</v>
      </c>
      <c r="AV51" s="9">
        <v>3</v>
      </c>
      <c r="AW51" s="9">
        <v>10</v>
      </c>
      <c r="AX51" s="9">
        <v>0</v>
      </c>
      <c r="AY51" s="9">
        <v>0</v>
      </c>
      <c r="AZ51" s="9">
        <v>0</v>
      </c>
      <c r="BA51" s="9">
        <v>0</v>
      </c>
      <c r="BB51" s="8" t="s">
        <v>3203</v>
      </c>
      <c r="BC51" s="8" t="s">
        <v>3203</v>
      </c>
      <c r="BD51" s="8" t="s">
        <v>3203</v>
      </c>
      <c r="BE51" s="8" t="s">
        <v>12981</v>
      </c>
      <c r="BF51" s="8" t="s">
        <v>12980</v>
      </c>
      <c r="BG51" s="8" t="s">
        <v>12973</v>
      </c>
      <c r="BH51" s="8" t="s">
        <v>11387</v>
      </c>
      <c r="BI51" s="8" t="s">
        <v>12422</v>
      </c>
      <c r="BJ51" s="8" t="s">
        <v>557</v>
      </c>
      <c r="BK51" s="8" t="s">
        <v>12974</v>
      </c>
      <c r="BL51" s="8" t="s">
        <v>12975</v>
      </c>
      <c r="BM51" s="8" t="s">
        <v>12976</v>
      </c>
      <c r="BN51" s="8" t="s">
        <v>8456</v>
      </c>
      <c r="BO51" s="14"/>
      <c r="BP51" s="14" t="s">
        <v>12977</v>
      </c>
      <c r="BQ51" s="14" t="s">
        <v>12978</v>
      </c>
      <c r="BR51" s="14" t="s">
        <v>12979</v>
      </c>
      <c r="BS51" s="8"/>
      <c r="BT51" s="13">
        <v>6.96</v>
      </c>
      <c r="BU51" s="3"/>
    </row>
    <row r="52" spans="1:73" ht="15.75" thickBot="1">
      <c r="A52" s="7">
        <v>1</v>
      </c>
      <c r="B52" s="7"/>
      <c r="C52" s="9" t="s">
        <v>2158</v>
      </c>
      <c r="D52" s="8" t="s">
        <v>2159</v>
      </c>
      <c r="E52" s="8" t="s">
        <v>11713</v>
      </c>
      <c r="F52" s="9" t="s">
        <v>2160</v>
      </c>
      <c r="G52" s="9">
        <v>21</v>
      </c>
      <c r="H52" s="8" t="s">
        <v>2161</v>
      </c>
      <c r="I52" s="8" t="s">
        <v>2162</v>
      </c>
      <c r="J52" s="8" t="s">
        <v>2163</v>
      </c>
      <c r="K52" s="8" t="s">
        <v>2157</v>
      </c>
      <c r="L52" s="9">
        <v>8411986600</v>
      </c>
      <c r="M52" s="9">
        <v>9545960578</v>
      </c>
      <c r="N52" s="9" t="s">
        <v>2164</v>
      </c>
      <c r="O52" s="9">
        <v>656289003462</v>
      </c>
      <c r="P52" s="9" t="s">
        <v>2165</v>
      </c>
      <c r="Q52" s="9" t="s">
        <v>77</v>
      </c>
      <c r="R52" s="11">
        <v>43282</v>
      </c>
      <c r="S52" s="9">
        <v>2021</v>
      </c>
      <c r="T52" s="8" t="s">
        <v>2166</v>
      </c>
      <c r="U52" s="9">
        <v>453</v>
      </c>
      <c r="V52" s="12">
        <v>90.6</v>
      </c>
      <c r="W52" s="9">
        <v>2015</v>
      </c>
      <c r="X52" s="9" t="s">
        <v>79</v>
      </c>
      <c r="Y52" s="8" t="s">
        <v>81</v>
      </c>
      <c r="Z52" s="9" t="s">
        <v>81</v>
      </c>
      <c r="AA52" s="12" t="s">
        <v>81</v>
      </c>
      <c r="AB52" s="9" t="s">
        <v>81</v>
      </c>
      <c r="AC52" s="9" t="s">
        <v>109</v>
      </c>
      <c r="AD52" s="8" t="s">
        <v>2167</v>
      </c>
      <c r="AE52" s="8" t="s">
        <v>2168</v>
      </c>
      <c r="AF52" s="9">
        <v>1381</v>
      </c>
      <c r="AG52" s="9">
        <v>86.31</v>
      </c>
      <c r="AH52" s="9">
        <v>2018</v>
      </c>
      <c r="AI52" s="9" t="s">
        <v>112</v>
      </c>
      <c r="AJ52" s="9" t="s">
        <v>113</v>
      </c>
      <c r="AK52" s="9">
        <v>77.63</v>
      </c>
      <c r="AL52" s="9">
        <v>77.63</v>
      </c>
      <c r="AM52" s="9">
        <v>0</v>
      </c>
      <c r="AN52" s="8" t="s">
        <v>81</v>
      </c>
      <c r="AO52" s="8" t="s">
        <v>81</v>
      </c>
      <c r="AP52" s="13">
        <v>6.88</v>
      </c>
      <c r="AQ52" s="13">
        <v>8.1199999999999992</v>
      </c>
      <c r="AR52" s="13">
        <v>7.18</v>
      </c>
      <c r="AS52" s="9">
        <v>30.9</v>
      </c>
      <c r="AT52" s="9">
        <v>7.72</v>
      </c>
      <c r="AU52" s="8" t="s">
        <v>338</v>
      </c>
      <c r="AV52" s="9">
        <v>0</v>
      </c>
      <c r="AW52" s="9">
        <v>0</v>
      </c>
      <c r="AX52" s="9" t="s">
        <v>83</v>
      </c>
      <c r="AY52" s="9" t="s">
        <v>83</v>
      </c>
      <c r="AZ52" s="9" t="s">
        <v>83</v>
      </c>
      <c r="BA52" s="9" t="s">
        <v>83</v>
      </c>
      <c r="BB52" s="8" t="s">
        <v>83</v>
      </c>
      <c r="BC52" s="8" t="s">
        <v>84</v>
      </c>
      <c r="BD52" s="8" t="s">
        <v>81</v>
      </c>
      <c r="BE52" s="8" t="s">
        <v>2169</v>
      </c>
      <c r="BF52" s="8" t="s">
        <v>2170</v>
      </c>
      <c r="BG52" s="8" t="s">
        <v>2171</v>
      </c>
      <c r="BH52" s="8" t="s">
        <v>2172</v>
      </c>
      <c r="BI52" s="8" t="s">
        <v>89</v>
      </c>
      <c r="BJ52" s="8" t="s">
        <v>81</v>
      </c>
      <c r="BK52" s="8" t="s">
        <v>2173</v>
      </c>
      <c r="BL52" s="8" t="s">
        <v>2174</v>
      </c>
      <c r="BM52" s="8" t="s">
        <v>2175</v>
      </c>
      <c r="BN52" s="8" t="s">
        <v>2176</v>
      </c>
      <c r="BO52" s="14" t="s">
        <v>2177</v>
      </c>
      <c r="BP52" s="14" t="s">
        <v>2178</v>
      </c>
      <c r="BQ52" s="14" t="s">
        <v>2179</v>
      </c>
      <c r="BR52" s="14" t="s">
        <v>2180</v>
      </c>
      <c r="BS52" s="8" t="s">
        <v>81</v>
      </c>
      <c r="BT52" s="13">
        <v>8.7200000000000006</v>
      </c>
      <c r="BU52" s="3"/>
    </row>
    <row r="53" spans="1:73" ht="15.75" thickBot="1">
      <c r="A53" s="7">
        <v>2</v>
      </c>
      <c r="B53" s="7"/>
      <c r="C53" s="9" t="s">
        <v>8514</v>
      </c>
      <c r="D53" s="8" t="s">
        <v>8515</v>
      </c>
      <c r="E53" s="8" t="s">
        <v>11713</v>
      </c>
      <c r="F53" s="9" t="s">
        <v>8516</v>
      </c>
      <c r="G53" s="9">
        <v>21</v>
      </c>
      <c r="H53" s="8" t="s">
        <v>8517</v>
      </c>
      <c r="I53" s="8" t="s">
        <v>8518</v>
      </c>
      <c r="J53" s="8" t="s">
        <v>8519</v>
      </c>
      <c r="K53" s="8" t="s">
        <v>8513</v>
      </c>
      <c r="L53" s="9">
        <v>8356071767</v>
      </c>
      <c r="M53" s="9">
        <v>7045858496</v>
      </c>
      <c r="N53" s="9" t="s">
        <v>134</v>
      </c>
      <c r="O53" s="9">
        <v>554934047868</v>
      </c>
      <c r="P53" s="9" t="s">
        <v>134</v>
      </c>
      <c r="Q53" s="9" t="s">
        <v>77</v>
      </c>
      <c r="R53" s="11">
        <v>43282</v>
      </c>
      <c r="S53" s="9">
        <v>2021</v>
      </c>
      <c r="T53" s="8" t="s">
        <v>8520</v>
      </c>
      <c r="U53" s="9">
        <v>340</v>
      </c>
      <c r="V53" s="12">
        <v>69</v>
      </c>
      <c r="W53" s="9">
        <v>2015</v>
      </c>
      <c r="X53" s="9" t="s">
        <v>79</v>
      </c>
      <c r="Y53" s="8" t="s">
        <v>84</v>
      </c>
      <c r="Z53" s="9" t="s">
        <v>84</v>
      </c>
      <c r="AA53" s="12" t="s">
        <v>84</v>
      </c>
      <c r="AB53" s="9" t="s">
        <v>81</v>
      </c>
      <c r="AC53" s="9" t="s">
        <v>109</v>
      </c>
      <c r="AD53" s="8" t="s">
        <v>490</v>
      </c>
      <c r="AE53" s="8" t="s">
        <v>336</v>
      </c>
      <c r="AF53" s="9">
        <v>690</v>
      </c>
      <c r="AG53" s="9">
        <v>86</v>
      </c>
      <c r="AH53" s="9">
        <v>2018</v>
      </c>
      <c r="AI53" s="9" t="s">
        <v>112</v>
      </c>
      <c r="AJ53" s="9" t="s">
        <v>113</v>
      </c>
      <c r="AK53" s="9">
        <v>86</v>
      </c>
      <c r="AL53" s="9">
        <v>86</v>
      </c>
      <c r="AM53" s="9">
        <v>0</v>
      </c>
      <c r="AN53" s="8" t="s">
        <v>81</v>
      </c>
      <c r="AO53" s="8" t="s">
        <v>81</v>
      </c>
      <c r="AP53" s="13">
        <v>7.12</v>
      </c>
      <c r="AQ53" s="13">
        <v>7.24</v>
      </c>
      <c r="AR53" s="13">
        <v>5.88</v>
      </c>
      <c r="AS53" s="9">
        <v>27.7</v>
      </c>
      <c r="AT53" s="9">
        <v>6.92</v>
      </c>
      <c r="AU53" s="8" t="s">
        <v>338</v>
      </c>
      <c r="AV53" s="9">
        <v>0</v>
      </c>
      <c r="AW53" s="9">
        <v>0</v>
      </c>
      <c r="AX53" s="9" t="s">
        <v>83</v>
      </c>
      <c r="AY53" s="9" t="s">
        <v>83</v>
      </c>
      <c r="AZ53" s="9" t="s">
        <v>83</v>
      </c>
      <c r="BA53" s="9" t="s">
        <v>83</v>
      </c>
      <c r="BB53" s="8" t="s">
        <v>83</v>
      </c>
      <c r="BC53" s="8" t="s">
        <v>84</v>
      </c>
      <c r="BD53" s="8" t="s">
        <v>3203</v>
      </c>
      <c r="BE53" s="8" t="s">
        <v>8521</v>
      </c>
      <c r="BF53" s="8" t="s">
        <v>2282</v>
      </c>
      <c r="BG53" s="8" t="s">
        <v>8522</v>
      </c>
      <c r="BH53" s="8" t="s">
        <v>88</v>
      </c>
      <c r="BI53" s="8" t="s">
        <v>89</v>
      </c>
      <c r="BJ53" s="8" t="s">
        <v>8523</v>
      </c>
      <c r="BK53" s="8" t="s">
        <v>8524</v>
      </c>
      <c r="BL53" s="8" t="s">
        <v>8525</v>
      </c>
      <c r="BM53" s="8" t="s">
        <v>4151</v>
      </c>
      <c r="BN53" s="8" t="s">
        <v>4151</v>
      </c>
      <c r="BO53" s="14" t="s">
        <v>8526</v>
      </c>
      <c r="BP53" s="14" t="s">
        <v>8527</v>
      </c>
      <c r="BQ53" s="14" t="s">
        <v>8528</v>
      </c>
      <c r="BR53" s="14" t="s">
        <v>8529</v>
      </c>
      <c r="BS53" s="8" t="s">
        <v>81</v>
      </c>
      <c r="BT53" s="13">
        <v>7.6</v>
      </c>
      <c r="BU53" s="3"/>
    </row>
    <row r="54" spans="1:73" ht="15.75" thickBot="1">
      <c r="A54" s="7">
        <v>3</v>
      </c>
      <c r="B54" s="7"/>
      <c r="C54" s="9" t="s">
        <v>8462</v>
      </c>
      <c r="D54" s="8" t="s">
        <v>8463</v>
      </c>
      <c r="E54" s="8" t="s">
        <v>11713</v>
      </c>
      <c r="F54" s="10">
        <v>35925</v>
      </c>
      <c r="G54" s="9">
        <v>21</v>
      </c>
      <c r="H54" s="8" t="s">
        <v>8464</v>
      </c>
      <c r="I54" s="8" t="s">
        <v>591</v>
      </c>
      <c r="J54" s="8" t="s">
        <v>8465</v>
      </c>
      <c r="K54" s="8" t="s">
        <v>8461</v>
      </c>
      <c r="L54" s="9">
        <v>9819614012</v>
      </c>
      <c r="M54" s="9">
        <v>9769908788</v>
      </c>
      <c r="N54" s="9" t="s">
        <v>134</v>
      </c>
      <c r="O54" s="9">
        <v>646784111036</v>
      </c>
      <c r="P54" s="9" t="s">
        <v>134</v>
      </c>
      <c r="Q54" s="9" t="s">
        <v>77</v>
      </c>
      <c r="R54" s="11">
        <v>43282</v>
      </c>
      <c r="S54" s="9">
        <v>2021</v>
      </c>
      <c r="T54" s="8" t="s">
        <v>1688</v>
      </c>
      <c r="U54" s="9">
        <v>446</v>
      </c>
      <c r="V54" s="12">
        <v>89.2</v>
      </c>
      <c r="W54" s="9">
        <v>2014</v>
      </c>
      <c r="X54" s="9" t="s">
        <v>79</v>
      </c>
      <c r="Y54" s="8" t="s">
        <v>1689</v>
      </c>
      <c r="Z54" s="9">
        <v>322</v>
      </c>
      <c r="AA54" s="12">
        <v>49.54</v>
      </c>
      <c r="AB54" s="9">
        <v>2016</v>
      </c>
      <c r="AC54" s="9" t="s">
        <v>79</v>
      </c>
      <c r="AD54" s="8" t="s">
        <v>490</v>
      </c>
      <c r="AE54" s="8" t="s">
        <v>336</v>
      </c>
      <c r="AF54" s="9">
        <v>1453</v>
      </c>
      <c r="AG54" s="9">
        <v>85.47</v>
      </c>
      <c r="AH54" s="9">
        <v>2018</v>
      </c>
      <c r="AI54" s="9" t="s">
        <v>944</v>
      </c>
      <c r="AJ54" s="9" t="s">
        <v>113</v>
      </c>
      <c r="AK54" s="9">
        <v>79.900000000000006</v>
      </c>
      <c r="AL54" s="9">
        <v>79.7</v>
      </c>
      <c r="AM54" s="9">
        <v>0</v>
      </c>
      <c r="AN54" s="8" t="s">
        <v>81</v>
      </c>
      <c r="AO54" s="8" t="s">
        <v>81</v>
      </c>
      <c r="AP54" s="13">
        <v>6.73</v>
      </c>
      <c r="AQ54" s="13">
        <v>7.4</v>
      </c>
      <c r="AR54" s="13">
        <v>5.29</v>
      </c>
      <c r="AS54" s="9">
        <v>27.58</v>
      </c>
      <c r="AT54" s="9">
        <v>6.89</v>
      </c>
      <c r="AU54" s="8" t="s">
        <v>338</v>
      </c>
      <c r="AV54" s="9">
        <v>0</v>
      </c>
      <c r="AW54" s="9">
        <v>0</v>
      </c>
      <c r="AX54" s="9" t="s">
        <v>83</v>
      </c>
      <c r="AY54" s="9" t="s">
        <v>83</v>
      </c>
      <c r="AZ54" s="9" t="s">
        <v>83</v>
      </c>
      <c r="BA54" s="9" t="s">
        <v>83</v>
      </c>
      <c r="BB54" s="8" t="s">
        <v>83</v>
      </c>
      <c r="BC54" s="8" t="s">
        <v>84</v>
      </c>
      <c r="BD54" s="8" t="s">
        <v>81</v>
      </c>
      <c r="BE54" s="8" t="s">
        <v>8466</v>
      </c>
      <c r="BF54" s="8" t="s">
        <v>86</v>
      </c>
      <c r="BG54" s="8" t="s">
        <v>8467</v>
      </c>
      <c r="BH54" s="8" t="s">
        <v>88</v>
      </c>
      <c r="BI54" s="8" t="s">
        <v>89</v>
      </c>
      <c r="BJ54" s="8" t="s">
        <v>8468</v>
      </c>
      <c r="BK54" s="8" t="s">
        <v>8469</v>
      </c>
      <c r="BL54" s="8" t="s">
        <v>8470</v>
      </c>
      <c r="BM54" s="8" t="s">
        <v>2264</v>
      </c>
      <c r="BN54" s="8" t="s">
        <v>8471</v>
      </c>
      <c r="BO54" s="14" t="s">
        <v>8472</v>
      </c>
      <c r="BP54" s="14" t="s">
        <v>8473</v>
      </c>
      <c r="BQ54" s="14" t="s">
        <v>8474</v>
      </c>
      <c r="BR54" s="14" t="s">
        <v>8475</v>
      </c>
      <c r="BS54" s="8" t="s">
        <v>81</v>
      </c>
      <c r="BT54" s="13">
        <v>8.16</v>
      </c>
      <c r="BU54" s="3"/>
    </row>
    <row r="55" spans="1:73" ht="15.75" thickBot="1">
      <c r="A55" s="7">
        <v>4</v>
      </c>
      <c r="B55" s="7"/>
      <c r="C55" s="9" t="s">
        <v>11456</v>
      </c>
      <c r="D55" s="8" t="s">
        <v>11457</v>
      </c>
      <c r="E55" s="8" t="s">
        <v>11713</v>
      </c>
      <c r="F55" s="9" t="s">
        <v>11458</v>
      </c>
      <c r="G55" s="9">
        <v>20</v>
      </c>
      <c r="H55" s="8" t="s">
        <v>11459</v>
      </c>
      <c r="I55" s="8" t="s">
        <v>73</v>
      </c>
      <c r="J55" s="8" t="s">
        <v>11460</v>
      </c>
      <c r="K55" s="8" t="s">
        <v>11455</v>
      </c>
      <c r="L55" s="9">
        <v>9987543209</v>
      </c>
      <c r="M55" s="9">
        <v>9867469823</v>
      </c>
      <c r="N55" s="9" t="s">
        <v>11461</v>
      </c>
      <c r="O55" s="9" t="s">
        <v>11462</v>
      </c>
      <c r="P55" s="9" t="s">
        <v>134</v>
      </c>
      <c r="Q55" s="9" t="s">
        <v>77</v>
      </c>
      <c r="R55" s="11">
        <v>43282</v>
      </c>
      <c r="S55" s="9">
        <v>2021</v>
      </c>
      <c r="T55" s="8" t="s">
        <v>11463</v>
      </c>
      <c r="U55" s="9">
        <v>373</v>
      </c>
      <c r="V55" s="12">
        <v>75</v>
      </c>
      <c r="W55" s="9">
        <v>2015</v>
      </c>
      <c r="X55" s="9" t="s">
        <v>276</v>
      </c>
      <c r="Y55" s="8" t="s">
        <v>81</v>
      </c>
      <c r="Z55" s="9" t="s">
        <v>81</v>
      </c>
      <c r="AA55" s="12" t="s">
        <v>81</v>
      </c>
      <c r="AB55" s="9" t="s">
        <v>81</v>
      </c>
      <c r="AC55" s="9" t="s">
        <v>109</v>
      </c>
      <c r="AD55" s="8" t="s">
        <v>11464</v>
      </c>
      <c r="AE55" s="8" t="s">
        <v>336</v>
      </c>
      <c r="AF55" s="9">
        <v>1509</v>
      </c>
      <c r="AG55" s="9">
        <v>88.76</v>
      </c>
      <c r="AH55" s="9">
        <v>2018</v>
      </c>
      <c r="AI55" s="9" t="s">
        <v>112</v>
      </c>
      <c r="AJ55" s="9" t="s">
        <v>113</v>
      </c>
      <c r="AK55" s="9">
        <v>72.75</v>
      </c>
      <c r="AL55" s="9">
        <v>71.7</v>
      </c>
      <c r="AM55" s="9">
        <v>0</v>
      </c>
      <c r="AN55" s="8" t="s">
        <v>81</v>
      </c>
      <c r="AO55" s="8" t="s">
        <v>81</v>
      </c>
      <c r="AP55" s="13">
        <v>6.46</v>
      </c>
      <c r="AQ55" s="13">
        <v>7.32</v>
      </c>
      <c r="AR55" s="13">
        <v>6.5</v>
      </c>
      <c r="AS55" s="9">
        <v>20.28</v>
      </c>
      <c r="AT55" s="9">
        <v>6.76</v>
      </c>
      <c r="AU55" s="8" t="s">
        <v>114</v>
      </c>
      <c r="AV55" s="9">
        <v>0</v>
      </c>
      <c r="AW55" s="9">
        <v>0</v>
      </c>
      <c r="AX55" s="9" t="s">
        <v>83</v>
      </c>
      <c r="AY55" s="9" t="s">
        <v>83</v>
      </c>
      <c r="AZ55" s="9" t="s">
        <v>83</v>
      </c>
      <c r="BA55" s="9" t="s">
        <v>83</v>
      </c>
      <c r="BB55" s="8" t="s">
        <v>83</v>
      </c>
      <c r="BC55" s="8" t="s">
        <v>84</v>
      </c>
      <c r="BD55" s="8" t="s">
        <v>81</v>
      </c>
      <c r="BE55" s="8" t="s">
        <v>11465</v>
      </c>
      <c r="BF55" s="8" t="s">
        <v>9424</v>
      </c>
      <c r="BG55" s="8" t="s">
        <v>11466</v>
      </c>
      <c r="BH55" s="8" t="s">
        <v>88</v>
      </c>
      <c r="BI55" s="8" t="s">
        <v>89</v>
      </c>
      <c r="BJ55" s="8" t="s">
        <v>11467</v>
      </c>
      <c r="BK55" s="8" t="s">
        <v>11468</v>
      </c>
      <c r="BL55" s="8" t="s">
        <v>11469</v>
      </c>
      <c r="BM55" s="8" t="s">
        <v>11470</v>
      </c>
      <c r="BN55" s="8" t="s">
        <v>11471</v>
      </c>
      <c r="BO55" s="14" t="s">
        <v>11472</v>
      </c>
      <c r="BP55" s="14" t="s">
        <v>11473</v>
      </c>
      <c r="BQ55" s="14" t="s">
        <v>11474</v>
      </c>
      <c r="BR55" s="14" t="s">
        <v>11475</v>
      </c>
      <c r="BS55" s="8" t="s">
        <v>81</v>
      </c>
      <c r="BT55" s="8"/>
      <c r="BU55" s="3"/>
    </row>
    <row r="56" spans="1:73" ht="15.75" thickBot="1">
      <c r="A56" s="7">
        <v>5</v>
      </c>
      <c r="B56" s="7"/>
      <c r="C56" s="9" t="s">
        <v>5996</v>
      </c>
      <c r="D56" s="8" t="s">
        <v>5997</v>
      </c>
      <c r="E56" s="8" t="s">
        <v>11713</v>
      </c>
      <c r="F56" s="10">
        <v>35806</v>
      </c>
      <c r="G56" s="9">
        <v>21</v>
      </c>
      <c r="H56" s="8" t="s">
        <v>5998</v>
      </c>
      <c r="I56" s="8" t="s">
        <v>73</v>
      </c>
      <c r="J56" s="8" t="s">
        <v>5999</v>
      </c>
      <c r="K56" s="8" t="s">
        <v>5995</v>
      </c>
      <c r="L56" s="9">
        <v>9594666815</v>
      </c>
      <c r="M56" s="9">
        <v>7678006015</v>
      </c>
      <c r="N56" s="9" t="s">
        <v>6000</v>
      </c>
      <c r="O56" s="9">
        <v>274387021223</v>
      </c>
      <c r="P56" s="9" t="s">
        <v>81</v>
      </c>
      <c r="Q56" s="9" t="s">
        <v>77</v>
      </c>
      <c r="R56" s="11">
        <v>43282</v>
      </c>
      <c r="S56" s="9">
        <v>2021</v>
      </c>
      <c r="T56" s="8" t="s">
        <v>6001</v>
      </c>
      <c r="U56" s="9">
        <v>423</v>
      </c>
      <c r="V56" s="12">
        <v>84.6</v>
      </c>
      <c r="W56" s="9">
        <v>2015</v>
      </c>
      <c r="X56" s="9" t="s">
        <v>79</v>
      </c>
      <c r="Y56" s="8" t="s">
        <v>81</v>
      </c>
      <c r="Z56" s="9" t="s">
        <v>81</v>
      </c>
      <c r="AA56" s="12" t="s">
        <v>81</v>
      </c>
      <c r="AB56" s="9" t="s">
        <v>81</v>
      </c>
      <c r="AC56" s="9" t="s">
        <v>109</v>
      </c>
      <c r="AD56" s="8" t="s">
        <v>6002</v>
      </c>
      <c r="AE56" s="8" t="s">
        <v>3331</v>
      </c>
      <c r="AF56" s="9">
        <v>1380</v>
      </c>
      <c r="AG56" s="9">
        <v>81.180000000000007</v>
      </c>
      <c r="AH56" s="9">
        <v>2018</v>
      </c>
      <c r="AI56" s="9" t="s">
        <v>112</v>
      </c>
      <c r="AJ56" s="9" t="s">
        <v>113</v>
      </c>
      <c r="AK56" s="9">
        <v>76.3</v>
      </c>
      <c r="AL56" s="9">
        <v>74.790000000000006</v>
      </c>
      <c r="AM56" s="9">
        <v>0</v>
      </c>
      <c r="AN56" s="8" t="s">
        <v>81</v>
      </c>
      <c r="AO56" s="8" t="s">
        <v>81</v>
      </c>
      <c r="AP56" s="13">
        <v>6.31</v>
      </c>
      <c r="AQ56" s="13">
        <v>6.52</v>
      </c>
      <c r="AR56" s="13">
        <v>5.25</v>
      </c>
      <c r="AS56" s="9">
        <v>26.31</v>
      </c>
      <c r="AT56" s="9">
        <v>6.57</v>
      </c>
      <c r="AU56" s="8" t="s">
        <v>114</v>
      </c>
      <c r="AV56" s="9">
        <v>0</v>
      </c>
      <c r="AW56" s="9">
        <v>1</v>
      </c>
      <c r="AX56" s="9" t="s">
        <v>83</v>
      </c>
      <c r="AY56" s="9" t="s">
        <v>83</v>
      </c>
      <c r="AZ56" s="9" t="s">
        <v>83</v>
      </c>
      <c r="BA56" s="9" t="s">
        <v>83</v>
      </c>
      <c r="BB56" s="8" t="s">
        <v>83</v>
      </c>
      <c r="BC56" s="8" t="s">
        <v>84</v>
      </c>
      <c r="BD56" s="8" t="s">
        <v>81</v>
      </c>
      <c r="BE56" s="8" t="s">
        <v>6003</v>
      </c>
      <c r="BF56" s="8" t="s">
        <v>6004</v>
      </c>
      <c r="BG56" s="8" t="s">
        <v>6005</v>
      </c>
      <c r="BH56" s="8" t="s">
        <v>88</v>
      </c>
      <c r="BI56" s="8" t="s">
        <v>89</v>
      </c>
      <c r="BJ56" s="8" t="s">
        <v>6006</v>
      </c>
      <c r="BK56" s="8" t="s">
        <v>6007</v>
      </c>
      <c r="BL56" s="8" t="s">
        <v>6008</v>
      </c>
      <c r="BM56" s="8" t="s">
        <v>81</v>
      </c>
      <c r="BN56" s="8" t="s">
        <v>6009</v>
      </c>
      <c r="BO56" s="14" t="s">
        <v>6010</v>
      </c>
      <c r="BP56" s="14" t="s">
        <v>6011</v>
      </c>
      <c r="BQ56" s="14" t="s">
        <v>6012</v>
      </c>
      <c r="BR56" s="14" t="s">
        <v>6013</v>
      </c>
      <c r="BS56" s="8" t="s">
        <v>81</v>
      </c>
      <c r="BT56" s="13">
        <v>8.24</v>
      </c>
      <c r="BU56" s="3"/>
    </row>
    <row r="57" spans="1:73" ht="15.75" thickBot="1">
      <c r="A57" s="7">
        <v>1</v>
      </c>
      <c r="B57" s="7"/>
      <c r="C57" s="9" t="s">
        <v>3364</v>
      </c>
      <c r="D57" s="8" t="s">
        <v>3365</v>
      </c>
      <c r="E57" s="8" t="s">
        <v>11714</v>
      </c>
      <c r="F57" s="9" t="s">
        <v>3366</v>
      </c>
      <c r="G57" s="9">
        <v>19</v>
      </c>
      <c r="H57" s="8" t="s">
        <v>3367</v>
      </c>
      <c r="I57" s="8" t="s">
        <v>73</v>
      </c>
      <c r="J57" s="8" t="s">
        <v>3368</v>
      </c>
      <c r="K57" s="8" t="s">
        <v>3363</v>
      </c>
      <c r="L57" s="9">
        <v>9702176914</v>
      </c>
      <c r="M57" s="9">
        <v>7710877994</v>
      </c>
      <c r="N57" s="9" t="s">
        <v>3369</v>
      </c>
      <c r="O57" s="9">
        <v>219545659124</v>
      </c>
      <c r="P57" s="9" t="s">
        <v>134</v>
      </c>
      <c r="Q57" s="9" t="s">
        <v>77</v>
      </c>
      <c r="R57" s="11">
        <v>43282</v>
      </c>
      <c r="S57" s="9">
        <v>2021</v>
      </c>
      <c r="T57" s="8" t="s">
        <v>3370</v>
      </c>
      <c r="U57" s="9">
        <v>351</v>
      </c>
      <c r="V57" s="12">
        <v>0.70199999999999996</v>
      </c>
      <c r="W57" s="9">
        <v>2015</v>
      </c>
      <c r="X57" s="9" t="s">
        <v>79</v>
      </c>
      <c r="Y57" s="8" t="s">
        <v>81</v>
      </c>
      <c r="Z57" s="9" t="s">
        <v>81</v>
      </c>
      <c r="AA57" s="12" t="s">
        <v>81</v>
      </c>
      <c r="AB57" s="9" t="s">
        <v>81</v>
      </c>
      <c r="AC57" s="9" t="s">
        <v>109</v>
      </c>
      <c r="AD57" s="8" t="s">
        <v>3371</v>
      </c>
      <c r="AE57" s="8" t="s">
        <v>3372</v>
      </c>
      <c r="AF57" s="9">
        <v>1410</v>
      </c>
      <c r="AG57" s="15">
        <v>0.82940000000000003</v>
      </c>
      <c r="AH57" s="9">
        <v>2018</v>
      </c>
      <c r="AI57" s="9" t="s">
        <v>112</v>
      </c>
      <c r="AJ57" s="9" t="s">
        <v>113</v>
      </c>
      <c r="AK57" s="15">
        <v>0.69869999999999999</v>
      </c>
      <c r="AL57" s="15">
        <v>0.69869999999999999</v>
      </c>
      <c r="AM57" s="9">
        <v>4</v>
      </c>
      <c r="AN57" s="8" t="s">
        <v>81</v>
      </c>
      <c r="AO57" s="8" t="s">
        <v>81</v>
      </c>
      <c r="AP57" s="13">
        <v>7.88</v>
      </c>
      <c r="AQ57" s="13">
        <v>7.48</v>
      </c>
      <c r="AR57" s="13">
        <v>5.5</v>
      </c>
      <c r="AS57" s="9">
        <v>29.86</v>
      </c>
      <c r="AT57" s="9">
        <v>7.46</v>
      </c>
      <c r="AU57" s="8" t="s">
        <v>338</v>
      </c>
      <c r="AV57" s="9">
        <v>1</v>
      </c>
      <c r="AW57" s="9">
        <v>0</v>
      </c>
      <c r="AX57" s="9" t="s">
        <v>83</v>
      </c>
      <c r="AY57" s="9" t="s">
        <v>83</v>
      </c>
      <c r="AZ57" s="9" t="s">
        <v>83</v>
      </c>
      <c r="BA57" s="9" t="s">
        <v>83</v>
      </c>
      <c r="BB57" s="8" t="s">
        <v>83</v>
      </c>
      <c r="BC57" s="8" t="s">
        <v>84</v>
      </c>
      <c r="BD57" s="8" t="s">
        <v>81</v>
      </c>
      <c r="BE57" s="8" t="s">
        <v>3373</v>
      </c>
      <c r="BF57" s="8" t="s">
        <v>86</v>
      </c>
      <c r="BG57" s="8" t="s">
        <v>3374</v>
      </c>
      <c r="BH57" s="8" t="s">
        <v>88</v>
      </c>
      <c r="BI57" s="8" t="s">
        <v>89</v>
      </c>
      <c r="BJ57" s="8" t="s">
        <v>81</v>
      </c>
      <c r="BK57" s="8" t="s">
        <v>3375</v>
      </c>
      <c r="BL57" s="8" t="s">
        <v>3376</v>
      </c>
      <c r="BM57" s="8" t="s">
        <v>3377</v>
      </c>
      <c r="BN57" s="8" t="s">
        <v>3378</v>
      </c>
      <c r="BO57" s="14" t="s">
        <v>3379</v>
      </c>
      <c r="BP57" s="14" t="s">
        <v>3380</v>
      </c>
      <c r="BQ57" s="14" t="s">
        <v>3381</v>
      </c>
      <c r="BR57" s="14" t="s">
        <v>3382</v>
      </c>
      <c r="BS57" s="8" t="s">
        <v>81</v>
      </c>
      <c r="BT57" s="13">
        <v>9</v>
      </c>
      <c r="BU57" s="3"/>
    </row>
    <row r="58" spans="1:73" ht="15.75" thickBot="1">
      <c r="A58" s="7">
        <v>2</v>
      </c>
      <c r="B58" s="7"/>
      <c r="C58" s="9" t="s">
        <v>2775</v>
      </c>
      <c r="D58" s="8" t="s">
        <v>2776</v>
      </c>
      <c r="E58" s="8" t="s">
        <v>11714</v>
      </c>
      <c r="F58" s="10">
        <v>35522</v>
      </c>
      <c r="G58" s="9">
        <v>23</v>
      </c>
      <c r="H58" s="8" t="s">
        <v>2777</v>
      </c>
      <c r="I58" s="8" t="s">
        <v>2778</v>
      </c>
      <c r="J58" s="8" t="s">
        <v>2779</v>
      </c>
      <c r="K58" s="8" t="s">
        <v>2774</v>
      </c>
      <c r="L58" s="9">
        <v>9930431694</v>
      </c>
      <c r="M58" s="9">
        <v>9167724683</v>
      </c>
      <c r="N58" s="9" t="s">
        <v>2780</v>
      </c>
      <c r="O58" s="9" t="s">
        <v>2781</v>
      </c>
      <c r="P58" s="9" t="s">
        <v>1985</v>
      </c>
      <c r="Q58" s="9" t="s">
        <v>77</v>
      </c>
      <c r="R58" s="11">
        <v>43282</v>
      </c>
      <c r="S58" s="9">
        <v>2021</v>
      </c>
      <c r="T58" s="8" t="s">
        <v>2782</v>
      </c>
      <c r="U58" s="9">
        <v>372</v>
      </c>
      <c r="V58" s="12">
        <v>67.64</v>
      </c>
      <c r="W58" s="9">
        <v>2012</v>
      </c>
      <c r="X58" s="9" t="s">
        <v>79</v>
      </c>
      <c r="Y58" s="8" t="s">
        <v>2783</v>
      </c>
      <c r="Z58" s="9">
        <v>359</v>
      </c>
      <c r="AA58" s="12">
        <v>55.23</v>
      </c>
      <c r="AB58" s="9">
        <v>2014</v>
      </c>
      <c r="AC58" s="9" t="s">
        <v>79</v>
      </c>
      <c r="AD58" s="8" t="s">
        <v>110</v>
      </c>
      <c r="AE58" s="8" t="s">
        <v>111</v>
      </c>
      <c r="AF58" s="9">
        <v>1378</v>
      </c>
      <c r="AG58" s="9">
        <v>81.06</v>
      </c>
      <c r="AH58" s="9">
        <v>2018</v>
      </c>
      <c r="AI58" s="9" t="s">
        <v>112</v>
      </c>
      <c r="AJ58" s="9" t="s">
        <v>113</v>
      </c>
      <c r="AK58" s="15">
        <v>0.80530000000000002</v>
      </c>
      <c r="AL58" s="15">
        <v>0.8075</v>
      </c>
      <c r="AM58" s="9">
        <v>0</v>
      </c>
      <c r="AN58" s="8" t="s">
        <v>81</v>
      </c>
      <c r="AO58" s="8" t="s">
        <v>81</v>
      </c>
      <c r="AP58" s="13">
        <v>6.69</v>
      </c>
      <c r="AQ58" s="13">
        <v>6.8</v>
      </c>
      <c r="AR58" s="13">
        <v>5</v>
      </c>
      <c r="AS58" s="9">
        <v>19.489999999999998</v>
      </c>
      <c r="AT58" s="9">
        <v>6.49</v>
      </c>
      <c r="AU58" s="8" t="s">
        <v>114</v>
      </c>
      <c r="AV58" s="9">
        <v>1</v>
      </c>
      <c r="AW58" s="9">
        <v>0</v>
      </c>
      <c r="AX58" s="9" t="s">
        <v>83</v>
      </c>
      <c r="AY58" s="9" t="s">
        <v>83</v>
      </c>
      <c r="AZ58" s="9" t="s">
        <v>83</v>
      </c>
      <c r="BA58" s="9" t="s">
        <v>83</v>
      </c>
      <c r="BB58" s="8" t="s">
        <v>83</v>
      </c>
      <c r="BC58" s="8" t="s">
        <v>84</v>
      </c>
      <c r="BD58" s="8" t="s">
        <v>81</v>
      </c>
      <c r="BE58" s="8" t="s">
        <v>2784</v>
      </c>
      <c r="BF58" s="8" t="s">
        <v>2785</v>
      </c>
      <c r="BG58" s="8" t="s">
        <v>2786</v>
      </c>
      <c r="BH58" s="8" t="s">
        <v>2172</v>
      </c>
      <c r="BI58" s="8" t="s">
        <v>89</v>
      </c>
      <c r="BJ58" s="8" t="s">
        <v>2787</v>
      </c>
      <c r="BK58" s="8" t="s">
        <v>2788</v>
      </c>
      <c r="BL58" s="8" t="s">
        <v>2789</v>
      </c>
      <c r="BM58" s="8" t="s">
        <v>2790</v>
      </c>
      <c r="BN58" s="8" t="s">
        <v>2791</v>
      </c>
      <c r="BO58" s="14" t="s">
        <v>2792</v>
      </c>
      <c r="BP58" s="14" t="s">
        <v>2793</v>
      </c>
      <c r="BQ58" s="14" t="s">
        <v>2794</v>
      </c>
      <c r="BR58" s="14" t="s">
        <v>2795</v>
      </c>
      <c r="BS58" s="8" t="s">
        <v>81</v>
      </c>
      <c r="BT58" s="8"/>
      <c r="BU58" s="3"/>
    </row>
    <row r="59" spans="1:73" ht="15.75" thickBot="1">
      <c r="A59" s="7">
        <v>3</v>
      </c>
      <c r="B59" s="7"/>
      <c r="C59" s="9" t="s">
        <v>6350</v>
      </c>
      <c r="D59" s="8" t="s">
        <v>6351</v>
      </c>
      <c r="E59" s="8" t="s">
        <v>11714</v>
      </c>
      <c r="F59" s="9" t="s">
        <v>6352</v>
      </c>
      <c r="G59" s="9">
        <v>21</v>
      </c>
      <c r="H59" s="8" t="s">
        <v>6353</v>
      </c>
      <c r="I59" s="8" t="s">
        <v>73</v>
      </c>
      <c r="J59" s="8" t="s">
        <v>6354</v>
      </c>
      <c r="K59" s="8" t="s">
        <v>6349</v>
      </c>
      <c r="L59" s="9">
        <v>9920437420</v>
      </c>
      <c r="M59" s="9">
        <v>9920437420</v>
      </c>
      <c r="N59" s="9" t="s">
        <v>6355</v>
      </c>
      <c r="O59" s="9">
        <v>581396005203</v>
      </c>
      <c r="P59" s="9" t="s">
        <v>134</v>
      </c>
      <c r="Q59" s="9" t="s">
        <v>77</v>
      </c>
      <c r="R59" s="11">
        <v>43282</v>
      </c>
      <c r="S59" s="9">
        <v>2021</v>
      </c>
      <c r="T59" s="8" t="s">
        <v>6356</v>
      </c>
      <c r="U59" s="9">
        <v>358</v>
      </c>
      <c r="V59" s="12">
        <v>71.599999999999994</v>
      </c>
      <c r="W59" s="9">
        <v>2014</v>
      </c>
      <c r="X59" s="9" t="s">
        <v>79</v>
      </c>
      <c r="Y59" s="8" t="s">
        <v>6357</v>
      </c>
      <c r="Z59" s="9">
        <v>308</v>
      </c>
      <c r="AA59" s="12">
        <v>47.38</v>
      </c>
      <c r="AB59" s="9">
        <v>2016</v>
      </c>
      <c r="AC59" s="9" t="s">
        <v>79</v>
      </c>
      <c r="AD59" s="8" t="s">
        <v>6358</v>
      </c>
      <c r="AE59" s="8" t="s">
        <v>336</v>
      </c>
      <c r="AF59" s="9">
        <v>1363</v>
      </c>
      <c r="AG59" s="9">
        <v>80.180000000000007</v>
      </c>
      <c r="AH59" s="9">
        <v>2018</v>
      </c>
      <c r="AI59" s="9" t="s">
        <v>944</v>
      </c>
      <c r="AJ59" s="9" t="s">
        <v>113</v>
      </c>
      <c r="AK59" s="9">
        <v>70.48</v>
      </c>
      <c r="AL59" s="9">
        <v>70.17</v>
      </c>
      <c r="AM59" s="9">
        <v>1</v>
      </c>
      <c r="AN59" s="8" t="s">
        <v>81</v>
      </c>
      <c r="AO59" s="8" t="s">
        <v>81</v>
      </c>
      <c r="AP59" s="13">
        <v>6.27</v>
      </c>
      <c r="AQ59" s="13">
        <v>6.24</v>
      </c>
      <c r="AR59" s="13">
        <v>4.18</v>
      </c>
      <c r="AS59" s="9">
        <v>24.13</v>
      </c>
      <c r="AT59" s="9">
        <v>6.03</v>
      </c>
      <c r="AU59" s="8" t="s">
        <v>338</v>
      </c>
      <c r="AV59" s="9">
        <v>1</v>
      </c>
      <c r="AW59" s="9">
        <v>0</v>
      </c>
      <c r="AX59" s="9" t="s">
        <v>83</v>
      </c>
      <c r="AY59" s="9" t="s">
        <v>255</v>
      </c>
      <c r="AZ59" s="9" t="s">
        <v>255</v>
      </c>
      <c r="BA59" s="9" t="s">
        <v>83</v>
      </c>
      <c r="BB59" s="8" t="s">
        <v>83</v>
      </c>
      <c r="BC59" s="8" t="s">
        <v>84</v>
      </c>
      <c r="BD59" s="8" t="s">
        <v>81</v>
      </c>
      <c r="BE59" s="8" t="s">
        <v>6359</v>
      </c>
      <c r="BF59" s="8" t="s">
        <v>678</v>
      </c>
      <c r="BG59" s="8" t="s">
        <v>6360</v>
      </c>
      <c r="BH59" s="8" t="s">
        <v>88</v>
      </c>
      <c r="BI59" s="8" t="s">
        <v>89</v>
      </c>
      <c r="BJ59" s="8" t="s">
        <v>6361</v>
      </c>
      <c r="BK59" s="8" t="s">
        <v>6362</v>
      </c>
      <c r="BL59" s="8" t="s">
        <v>6363</v>
      </c>
      <c r="BM59" s="8" t="s">
        <v>81</v>
      </c>
      <c r="BN59" s="8" t="s">
        <v>6364</v>
      </c>
      <c r="BO59" s="14" t="s">
        <v>6365</v>
      </c>
      <c r="BP59" s="14" t="s">
        <v>6366</v>
      </c>
      <c r="BQ59" s="14" t="s">
        <v>6367</v>
      </c>
      <c r="BR59" s="14" t="s">
        <v>6368</v>
      </c>
      <c r="BS59" s="8" t="s">
        <v>81</v>
      </c>
      <c r="BT59" s="13">
        <v>7.44</v>
      </c>
      <c r="BU59" s="3"/>
    </row>
    <row r="60" spans="1:73" ht="15.75" thickBot="1"/>
    <row r="61" spans="1:73" ht="16.5" thickTop="1" thickBot="1">
      <c r="R61" s="168" t="s">
        <v>14</v>
      </c>
      <c r="S61" s="168" t="s">
        <v>15</v>
      </c>
      <c r="T61" s="168" t="s">
        <v>16</v>
      </c>
      <c r="U61" s="168" t="s">
        <v>17</v>
      </c>
      <c r="V61" s="168" t="s">
        <v>18</v>
      </c>
      <c r="W61" s="168" t="s">
        <v>19</v>
      </c>
      <c r="X61" s="168" t="s">
        <v>20</v>
      </c>
      <c r="Y61" s="168" t="s">
        <v>21</v>
      </c>
      <c r="Z61" s="168" t="s">
        <v>22</v>
      </c>
      <c r="AA61" s="168" t="s">
        <v>23</v>
      </c>
      <c r="AB61" s="168" t="s">
        <v>24</v>
      </c>
      <c r="AC61" s="168" t="s">
        <v>25</v>
      </c>
      <c r="AD61" s="168" t="s">
        <v>26</v>
      </c>
      <c r="AE61" s="168" t="s">
        <v>27</v>
      </c>
      <c r="AF61" s="168" t="s">
        <v>28</v>
      </c>
      <c r="AG61" s="168" t="s">
        <v>29</v>
      </c>
      <c r="AH61" s="168" t="s">
        <v>30</v>
      </c>
      <c r="AI61" s="168" t="s">
        <v>31</v>
      </c>
      <c r="AJ61" s="168" t="s">
        <v>32</v>
      </c>
      <c r="AK61" s="168" t="s">
        <v>33</v>
      </c>
      <c r="AL61" s="168" t="s">
        <v>34</v>
      </c>
      <c r="AM61" s="168" t="s">
        <v>35</v>
      </c>
      <c r="AN61" s="168" t="s">
        <v>36</v>
      </c>
      <c r="AO61" s="168" t="s">
        <v>37</v>
      </c>
      <c r="AP61" s="168" t="s">
        <v>38</v>
      </c>
      <c r="AQ61" s="168" t="s">
        <v>39</v>
      </c>
      <c r="AR61" s="168" t="s">
        <v>40</v>
      </c>
      <c r="AS61" s="168" t="s">
        <v>68</v>
      </c>
      <c r="AT61" s="168" t="s">
        <v>41</v>
      </c>
      <c r="AU61" s="168" t="s">
        <v>42</v>
      </c>
      <c r="AV61" s="168" t="s">
        <v>43</v>
      </c>
      <c r="AW61" s="168" t="s">
        <v>44</v>
      </c>
      <c r="AX61" s="168" t="s">
        <v>45</v>
      </c>
      <c r="AY61" s="168" t="s">
        <v>46</v>
      </c>
      <c r="AZ61" s="168" t="s">
        <v>47</v>
      </c>
      <c r="BA61" s="168" t="s">
        <v>48</v>
      </c>
      <c r="BB61" s="168" t="s">
        <v>49</v>
      </c>
      <c r="BC61" s="168" t="s">
        <v>50</v>
      </c>
      <c r="BD61" s="168" t="s">
        <v>51</v>
      </c>
      <c r="BE61" s="168" t="s">
        <v>52</v>
      </c>
      <c r="BF61" s="168" t="s">
        <v>53</v>
      </c>
      <c r="BG61" s="168" t="s">
        <v>54</v>
      </c>
      <c r="BH61" s="168" t="s">
        <v>55</v>
      </c>
      <c r="BI61" s="168" t="s">
        <v>56</v>
      </c>
      <c r="BU61" s="172"/>
    </row>
    <row r="62" spans="1:73" ht="16.5" thickTop="1" thickBot="1">
      <c r="R62" s="182"/>
      <c r="S62" s="182"/>
      <c r="T62" s="185"/>
      <c r="U62" s="182"/>
      <c r="V62" s="182"/>
      <c r="W62" s="182"/>
      <c r="X62" s="182"/>
      <c r="Y62" s="185"/>
      <c r="Z62" s="182"/>
      <c r="AA62" s="182"/>
      <c r="AB62" s="182"/>
      <c r="AC62" s="182"/>
      <c r="AD62" s="182"/>
      <c r="AE62" s="182"/>
      <c r="AF62" s="182"/>
      <c r="AG62" s="182"/>
      <c r="AH62" s="182"/>
      <c r="AI62" s="182" t="s">
        <v>81</v>
      </c>
      <c r="AJ62" s="182" t="s">
        <v>81</v>
      </c>
      <c r="AK62" s="182" t="s">
        <v>81</v>
      </c>
      <c r="AL62" s="182" t="s">
        <v>81</v>
      </c>
      <c r="AM62" s="182" t="s">
        <v>81</v>
      </c>
      <c r="AN62" s="186">
        <v>6</v>
      </c>
      <c r="AO62" s="186">
        <v>6.7</v>
      </c>
      <c r="AP62" s="186">
        <v>4.96</v>
      </c>
      <c r="AQ62" s="186">
        <v>5.08</v>
      </c>
      <c r="AR62" s="186" t="s">
        <v>81</v>
      </c>
      <c r="AS62" s="184">
        <v>6.96</v>
      </c>
      <c r="AT62" s="261" t="s">
        <v>81</v>
      </c>
      <c r="AU62" s="182">
        <v>5.94</v>
      </c>
      <c r="AV62" s="182" t="s">
        <v>81</v>
      </c>
      <c r="AW62" s="182">
        <v>3</v>
      </c>
      <c r="AX62" s="182">
        <v>10</v>
      </c>
      <c r="AY62" s="182">
        <v>0</v>
      </c>
      <c r="AZ62" s="182">
        <v>0</v>
      </c>
      <c r="BA62" s="182">
        <v>0</v>
      </c>
      <c r="BB62" s="182">
        <v>0</v>
      </c>
      <c r="BC62" s="185" t="s">
        <v>3203</v>
      </c>
      <c r="BD62" s="185" t="s">
        <v>3203</v>
      </c>
      <c r="BE62" s="185" t="s">
        <v>3203</v>
      </c>
      <c r="BF62" s="185" t="s">
        <v>12981</v>
      </c>
      <c r="BG62" s="185" t="s">
        <v>12980</v>
      </c>
      <c r="BH62" s="185" t="s">
        <v>12973</v>
      </c>
      <c r="BI62" s="185" t="s">
        <v>11387</v>
      </c>
      <c r="BU62" s="188"/>
    </row>
    <row r="63" spans="1:73" ht="15.75" thickTop="1"/>
  </sheetData>
  <sortState ref="A61:BV63">
    <sortCondition descending="1" ref="AT61:AT63"/>
  </sortState>
  <mergeCells count="1">
    <mergeCell ref="A2:BT2"/>
  </mergeCells>
  <hyperlinks>
    <hyperlink ref="BO10" r:id="rId1"/>
    <hyperlink ref="BP10" r:id="rId2"/>
    <hyperlink ref="BQ10" r:id="rId3"/>
    <hyperlink ref="BR10" r:id="rId4"/>
    <hyperlink ref="BO39" r:id="rId5"/>
    <hyperlink ref="BP39" r:id="rId6"/>
    <hyperlink ref="BQ39" r:id="rId7"/>
    <hyperlink ref="BR39" r:id="rId8"/>
    <hyperlink ref="BO20" r:id="rId9"/>
    <hyperlink ref="BP20" r:id="rId10"/>
    <hyperlink ref="BQ20" r:id="rId11"/>
    <hyperlink ref="BR20" r:id="rId12"/>
    <hyperlink ref="BO41" r:id="rId13"/>
    <hyperlink ref="BP41" r:id="rId14"/>
    <hyperlink ref="BQ41" r:id="rId15"/>
    <hyperlink ref="BR41" r:id="rId16"/>
    <hyperlink ref="BO16" r:id="rId17"/>
    <hyperlink ref="BP16" r:id="rId18"/>
    <hyperlink ref="BQ16" r:id="rId19"/>
    <hyperlink ref="BR16" r:id="rId20" display="http://www.linkedin.com/in/pooja-sharma-0551b7192"/>
    <hyperlink ref="BO12" r:id="rId21"/>
    <hyperlink ref="BP12" r:id="rId22"/>
    <hyperlink ref="BQ12" r:id="rId23" display="http://facebook.com/adarsh.jadhav.988926"/>
    <hyperlink ref="BR12" r:id="rId24"/>
    <hyperlink ref="BO13" r:id="rId25"/>
    <hyperlink ref="BP13" r:id="rId26"/>
    <hyperlink ref="BQ13" r:id="rId27"/>
    <hyperlink ref="BR13" r:id="rId28"/>
    <hyperlink ref="BO28" r:id="rId29"/>
    <hyperlink ref="BP28" r:id="rId30"/>
    <hyperlink ref="BQ28" r:id="rId31"/>
    <hyperlink ref="BR28" r:id="rId32"/>
    <hyperlink ref="BO7" r:id="rId33"/>
    <hyperlink ref="BP7" r:id="rId34"/>
    <hyperlink ref="BQ7" r:id="rId35"/>
    <hyperlink ref="BR7" r:id="rId36" display="http://www.linkedin.com/in/vigneshkumaran-nainar-382760146"/>
    <hyperlink ref="BO36" r:id="rId37"/>
    <hyperlink ref="BP36" r:id="rId38"/>
    <hyperlink ref="BQ36" r:id="rId39"/>
    <hyperlink ref="BR36" r:id="rId40" display="http://www.linkedin.com/in/akanksha-samel-as1339194"/>
    <hyperlink ref="BO44" r:id="rId41"/>
    <hyperlink ref="BP44" r:id="rId42"/>
    <hyperlink ref="BQ44" r:id="rId43"/>
    <hyperlink ref="BR44" r:id="rId44"/>
    <hyperlink ref="BO23" r:id="rId45"/>
    <hyperlink ref="BP23" r:id="rId46"/>
    <hyperlink ref="BQ23" r:id="rId47"/>
    <hyperlink ref="BR23" r:id="rId48"/>
    <hyperlink ref="BO6" r:id="rId49"/>
    <hyperlink ref="BP6" r:id="rId50"/>
    <hyperlink ref="BQ6" r:id="rId51"/>
    <hyperlink ref="BR6" r:id="rId52"/>
    <hyperlink ref="BO21" r:id="rId53"/>
    <hyperlink ref="BP21" r:id="rId54"/>
    <hyperlink ref="BR21" r:id="rId55"/>
    <hyperlink ref="BO47" r:id="rId56"/>
    <hyperlink ref="BP47" r:id="rId57"/>
    <hyperlink ref="BR47" r:id="rId58" display="http://www.linkedin.com/in/akankshavk"/>
    <hyperlink ref="BO53" r:id="rId59"/>
    <hyperlink ref="BP53" r:id="rId60"/>
    <hyperlink ref="BQ53" r:id="rId61"/>
    <hyperlink ref="BR53" r:id="rId62"/>
    <hyperlink ref="BO18" r:id="rId63"/>
    <hyperlink ref="BP18" r:id="rId64"/>
    <hyperlink ref="BQ18" r:id="rId65"/>
    <hyperlink ref="BR18" r:id="rId66"/>
    <hyperlink ref="BO5" r:id="rId67"/>
    <hyperlink ref="BP5" r:id="rId68"/>
    <hyperlink ref="BQ5" r:id="rId69"/>
    <hyperlink ref="BR5" r:id="rId70"/>
    <hyperlink ref="BO15" r:id="rId71"/>
    <hyperlink ref="BP15" r:id="rId72"/>
    <hyperlink ref="BQ15" r:id="rId73"/>
    <hyperlink ref="BR15" r:id="rId74"/>
    <hyperlink ref="BO17" r:id="rId75"/>
    <hyperlink ref="BP17" r:id="rId76"/>
    <hyperlink ref="BQ17" r:id="rId77"/>
    <hyperlink ref="BR17" r:id="rId78" display="http://www.linkedin.com/in/omeshwari-attarde-84b059170"/>
    <hyperlink ref="BO49" r:id="rId79"/>
    <hyperlink ref="BP49" r:id="rId80"/>
    <hyperlink ref="BR49" r:id="rId81" display="http://www.linkedin.com/in/shivam-giri-389558183"/>
    <hyperlink ref="BO34" r:id="rId82"/>
    <hyperlink ref="BP34" r:id="rId83"/>
    <hyperlink ref="BQ34" r:id="rId84"/>
    <hyperlink ref="BR34" r:id="rId85"/>
    <hyperlink ref="BO58" r:id="rId86"/>
    <hyperlink ref="BP58" r:id="rId87"/>
    <hyperlink ref="BQ58" r:id="rId88"/>
    <hyperlink ref="BR58" r:id="rId89"/>
    <hyperlink ref="BO35" r:id="rId90"/>
    <hyperlink ref="BP35" r:id="rId91"/>
    <hyperlink ref="BQ35" r:id="rId92"/>
    <hyperlink ref="BR35" r:id="rId93"/>
    <hyperlink ref="BO38" r:id="rId94"/>
    <hyperlink ref="BP38" r:id="rId95"/>
    <hyperlink ref="BQ38" r:id="rId96"/>
    <hyperlink ref="BR38" r:id="rId97" display="http://www.linkedin.com/in/shruti-pravin-pardeshi-3764131aa"/>
    <hyperlink ref="BO48" r:id="rId98"/>
    <hyperlink ref="BP48" r:id="rId99"/>
    <hyperlink ref="BQ48" r:id="rId100"/>
    <hyperlink ref="BR48" r:id="rId101"/>
    <hyperlink ref="BO9" r:id="rId102"/>
    <hyperlink ref="BP9" r:id="rId103"/>
    <hyperlink ref="BQ9" r:id="rId104"/>
    <hyperlink ref="BR9" r:id="rId105"/>
    <hyperlink ref="BO55" r:id="rId106"/>
    <hyperlink ref="BP55" r:id="rId107"/>
    <hyperlink ref="BQ55" r:id="rId108"/>
    <hyperlink ref="BR55" r:id="rId109"/>
    <hyperlink ref="BO54" r:id="rId110"/>
    <hyperlink ref="BP54" r:id="rId111"/>
    <hyperlink ref="BQ54" r:id="rId112"/>
    <hyperlink ref="BR54" r:id="rId113"/>
    <hyperlink ref="BO8" r:id="rId114"/>
    <hyperlink ref="BP8" r:id="rId115"/>
    <hyperlink ref="BQ8" r:id="rId116"/>
    <hyperlink ref="BR8" r:id="rId117"/>
    <hyperlink ref="BO3" r:id="rId118"/>
    <hyperlink ref="BP3" r:id="rId119"/>
    <hyperlink ref="BQ3" r:id="rId120"/>
    <hyperlink ref="BR3" r:id="rId121"/>
    <hyperlink ref="BO40" r:id="rId122"/>
    <hyperlink ref="BP40" r:id="rId123"/>
    <hyperlink ref="BQ40" r:id="rId124"/>
    <hyperlink ref="BR40" r:id="rId125"/>
    <hyperlink ref="BO11" r:id="rId126"/>
    <hyperlink ref="BP11" r:id="rId127"/>
    <hyperlink ref="BQ11" r:id="rId128"/>
    <hyperlink ref="BR11" r:id="rId129"/>
    <hyperlink ref="BO32" r:id="rId130"/>
    <hyperlink ref="BP32" r:id="rId131"/>
    <hyperlink ref="BQ32" r:id="rId132"/>
    <hyperlink ref="BR32" r:id="rId133"/>
    <hyperlink ref="BO31" r:id="rId134"/>
    <hyperlink ref="BP31" r:id="rId135"/>
    <hyperlink ref="BQ31" r:id="rId136"/>
    <hyperlink ref="BR31" r:id="rId137"/>
    <hyperlink ref="BO29" r:id="rId138"/>
    <hyperlink ref="BP29" r:id="rId139"/>
    <hyperlink ref="BQ29" r:id="rId140"/>
    <hyperlink ref="BR29" r:id="rId141"/>
    <hyperlink ref="BO27" r:id="rId142"/>
    <hyperlink ref="BP27" r:id="rId143"/>
    <hyperlink ref="BQ27" r:id="rId144"/>
    <hyperlink ref="BR27" r:id="rId145"/>
    <hyperlink ref="BO14" r:id="rId146"/>
    <hyperlink ref="BP14" r:id="rId147"/>
    <hyperlink ref="BQ14" r:id="rId148"/>
    <hyperlink ref="BR14" r:id="rId149"/>
    <hyperlink ref="BO19" r:id="rId150"/>
    <hyperlink ref="BP19" r:id="rId151"/>
    <hyperlink ref="BQ19" r:id="rId152"/>
    <hyperlink ref="BR19" r:id="rId153"/>
    <hyperlink ref="BO43" r:id="rId154"/>
    <hyperlink ref="BP43" r:id="rId155"/>
    <hyperlink ref="BQ43" r:id="rId156"/>
    <hyperlink ref="BR43" r:id="rId157"/>
    <hyperlink ref="BO22" r:id="rId158"/>
    <hyperlink ref="BP22" r:id="rId159"/>
    <hyperlink ref="BQ22" r:id="rId160"/>
    <hyperlink ref="BR22" r:id="rId161"/>
    <hyperlink ref="BO57" r:id="rId162"/>
    <hyperlink ref="BP57" r:id="rId163"/>
    <hyperlink ref="BQ57" r:id="rId164"/>
    <hyperlink ref="BR57" r:id="rId165"/>
    <hyperlink ref="BO56" r:id="rId166"/>
    <hyperlink ref="BP56" r:id="rId167"/>
    <hyperlink ref="BQ56" r:id="rId168"/>
    <hyperlink ref="BR56" r:id="rId169"/>
    <hyperlink ref="BO59" r:id="rId170"/>
    <hyperlink ref="BP59" r:id="rId171"/>
    <hyperlink ref="BQ59" r:id="rId172"/>
    <hyperlink ref="BR59" r:id="rId173"/>
    <hyperlink ref="BO42" r:id="rId174"/>
    <hyperlink ref="BP42" r:id="rId175"/>
    <hyperlink ref="BQ42" r:id="rId176" display="http://www.fb.com/lalitvasam"/>
    <hyperlink ref="BR42" r:id="rId177"/>
    <hyperlink ref="BO24" r:id="rId178"/>
    <hyperlink ref="BP24" r:id="rId179"/>
    <hyperlink ref="BQ24" r:id="rId180"/>
    <hyperlink ref="BR24" r:id="rId181"/>
    <hyperlink ref="BO52" r:id="rId182"/>
    <hyperlink ref="BP52" r:id="rId183"/>
    <hyperlink ref="BQ52" r:id="rId184"/>
    <hyperlink ref="BR52" r:id="rId185"/>
    <hyperlink ref="BO37" r:id="rId186"/>
    <hyperlink ref="BP37" r:id="rId187"/>
    <hyperlink ref="BQ37" r:id="rId188"/>
    <hyperlink ref="BR37" r:id="rId189"/>
    <hyperlink ref="BO25" r:id="rId190"/>
    <hyperlink ref="BP25" r:id="rId191"/>
    <hyperlink ref="BQ25" r:id="rId192"/>
    <hyperlink ref="BR25" r:id="rId193" display="http://www.linkedin.com/in/abhishek-pitale-193a61153"/>
    <hyperlink ref="BO33" r:id="rId194"/>
    <hyperlink ref="BP33" r:id="rId195"/>
    <hyperlink ref="BQ33" r:id="rId196"/>
    <hyperlink ref="BR33" r:id="rId197"/>
    <hyperlink ref="BO30" r:id="rId198"/>
    <hyperlink ref="BP30" r:id="rId199"/>
    <hyperlink ref="BQ30" r:id="rId200"/>
    <hyperlink ref="BR30" r:id="rId201"/>
    <hyperlink ref="BO26" r:id="rId202"/>
    <hyperlink ref="BP26" r:id="rId203"/>
    <hyperlink ref="BQ26" r:id="rId204"/>
    <hyperlink ref="BR26" r:id="rId205"/>
    <hyperlink ref="BO4" r:id="rId206"/>
    <hyperlink ref="BP4" r:id="rId207"/>
    <hyperlink ref="BR4" r:id="rId208"/>
    <hyperlink ref="BO45" r:id="rId209"/>
    <hyperlink ref="BP45" r:id="rId210"/>
    <hyperlink ref="BQ45" r:id="rId211"/>
    <hyperlink ref="BR45" r:id="rId212"/>
    <hyperlink ref="J46" r:id="rId213"/>
    <hyperlink ref="K46" r:id="rId214"/>
    <hyperlink ref="BR46" r:id="rId215"/>
    <hyperlink ref="BQ46" r:id="rId216"/>
    <hyperlink ref="BO50" r:id="rId217"/>
    <hyperlink ref="BP50" r:id="rId218"/>
    <hyperlink ref="BQ50" r:id="rId219"/>
    <hyperlink ref="BR50" r:id="rId220"/>
    <hyperlink ref="J51" r:id="rId221"/>
    <hyperlink ref="K51" r:id="rId222"/>
  </hyperlinks>
  <pageMargins left="0.7" right="0.7" top="0.75" bottom="0.75" header="0.3" footer="0.3"/>
  <pageSetup orientation="portrait" verticalDpi="0" r:id="rId223"/>
  <drawing r:id="rId224"/>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U34"/>
  <sheetViews>
    <sheetView topLeftCell="BD16" workbookViewId="0">
      <selection activeCell="BG28" sqref="BG28"/>
    </sheetView>
  </sheetViews>
  <sheetFormatPr defaultRowHeight="15"/>
  <cols>
    <col min="1" max="1" width="6.85546875" bestFit="1" customWidth="1"/>
    <col min="2" max="2" width="31.28515625" customWidth="1"/>
    <col min="3" max="3" width="11.28515625" bestFit="1" customWidth="1"/>
    <col min="4" max="4" width="31" bestFit="1" customWidth="1"/>
    <col min="5" max="5" width="54.7109375" bestFit="1" customWidth="1"/>
    <col min="6" max="6" width="15.28515625" bestFit="1" customWidth="1"/>
    <col min="7" max="7" width="4.85546875" bestFit="1" customWidth="1"/>
    <col min="8" max="8" width="130.42578125" bestFit="1" customWidth="1"/>
    <col min="9" max="9" width="129.140625" bestFit="1" customWidth="1"/>
    <col min="10" max="10" width="26.85546875" bestFit="1" customWidth="1"/>
    <col min="11" max="11" width="30.710937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48.140625" bestFit="1" customWidth="1"/>
    <col min="21" max="21" width="12.140625" bestFit="1" customWidth="1"/>
    <col min="22" max="22" width="6.85546875" bestFit="1" customWidth="1"/>
    <col min="23" max="23" width="22.85546875" bestFit="1" customWidth="1"/>
    <col min="24" max="24" width="29.28515625" bestFit="1" customWidth="1"/>
    <col min="25" max="25" width="64.28515625" bestFit="1" customWidth="1"/>
    <col min="26" max="26" width="12.140625" bestFit="1" customWidth="1"/>
    <col min="27" max="27" width="54.5703125" bestFit="1" customWidth="1"/>
    <col min="28" max="28" width="22.85546875" bestFit="1" customWidth="1"/>
    <col min="29" max="29" width="29.28515625" bestFit="1" customWidth="1"/>
    <col min="30" max="30" width="49" bestFit="1" customWidth="1"/>
    <col min="31" max="31" width="55.28515625" bestFit="1" customWidth="1"/>
    <col min="32" max="32" width="28.85546875" bestFit="1" customWidth="1"/>
    <col min="33" max="33" width="23.42578125" bestFit="1" customWidth="1"/>
    <col min="34" max="34" width="27.7109375" bestFit="1" customWidth="1"/>
    <col min="35" max="35" width="31.140625" bestFit="1" customWidth="1"/>
    <col min="36" max="36" width="20.5703125" bestFit="1" customWidth="1"/>
    <col min="37" max="37" width="39.7109375"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32.28515625" bestFit="1" customWidth="1"/>
    <col min="58" max="58" width="33.85546875" bestFit="1" customWidth="1"/>
    <col min="59" max="59" width="29.85546875" bestFit="1" customWidth="1"/>
    <col min="60" max="60" width="23.85546875" bestFit="1" customWidth="1"/>
    <col min="61" max="61" width="38.7109375" bestFit="1" customWidth="1"/>
    <col min="62" max="62" width="255.7109375" bestFit="1" customWidth="1"/>
    <col min="63" max="63" width="204.7109375" bestFit="1" customWidth="1"/>
    <col min="64" max="64" width="225.42578125" bestFit="1" customWidth="1"/>
    <col min="65" max="65" width="92.5703125" bestFit="1" customWidth="1"/>
    <col min="66" max="66" width="91.85546875" bestFit="1" customWidth="1"/>
    <col min="67" max="67" width="72.140625" bestFit="1" customWidth="1"/>
    <col min="68" max="68" width="71.140625" bestFit="1" customWidth="1"/>
    <col min="69" max="69" width="58.28515625" bestFit="1" customWidth="1"/>
    <col min="70" max="70" width="161.140625" bestFit="1" customWidth="1"/>
    <col min="71" max="71" width="228.85546875" bestFit="1" customWidth="1"/>
    <col min="72" max="72" width="14.8554687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1127" t="s">
        <v>11707</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2"/>
    </row>
    <row r="3" spans="1:73" ht="15.75" thickBot="1">
      <c r="A3" s="7">
        <v>1</v>
      </c>
      <c r="B3" s="7"/>
      <c r="C3" s="9" t="s">
        <v>99</v>
      </c>
      <c r="D3" s="8" t="s">
        <v>100</v>
      </c>
      <c r="E3" s="8" t="s">
        <v>11716</v>
      </c>
      <c r="F3" s="9" t="s">
        <v>101</v>
      </c>
      <c r="G3" s="9">
        <v>20</v>
      </c>
      <c r="H3" s="8" t="s">
        <v>102</v>
      </c>
      <c r="I3" s="8" t="s">
        <v>73</v>
      </c>
      <c r="J3" s="8" t="s">
        <v>103</v>
      </c>
      <c r="K3" s="8" t="s">
        <v>98</v>
      </c>
      <c r="L3" s="9">
        <v>9022110341</v>
      </c>
      <c r="M3" s="9">
        <v>9987329348</v>
      </c>
      <c r="N3" s="9" t="s">
        <v>104</v>
      </c>
      <c r="O3" s="9" t="s">
        <v>105</v>
      </c>
      <c r="P3" s="9" t="s">
        <v>106</v>
      </c>
      <c r="Q3" s="9" t="s">
        <v>107</v>
      </c>
      <c r="R3" s="11">
        <v>43282</v>
      </c>
      <c r="S3" s="9">
        <v>2021</v>
      </c>
      <c r="T3" s="8" t="s">
        <v>108</v>
      </c>
      <c r="U3" s="9">
        <v>300</v>
      </c>
      <c r="V3" s="12">
        <v>0.6</v>
      </c>
      <c r="W3" s="9">
        <v>2015</v>
      </c>
      <c r="X3" s="9" t="s">
        <v>79</v>
      </c>
      <c r="Y3" s="8" t="s">
        <v>81</v>
      </c>
      <c r="Z3" s="9" t="s">
        <v>81</v>
      </c>
      <c r="AA3" s="12" t="s">
        <v>81</v>
      </c>
      <c r="AB3" s="9" t="s">
        <v>81</v>
      </c>
      <c r="AC3" s="9" t="s">
        <v>109</v>
      </c>
      <c r="AD3" s="8" t="s">
        <v>110</v>
      </c>
      <c r="AE3" s="8" t="s">
        <v>111</v>
      </c>
      <c r="AF3" s="9">
        <v>621</v>
      </c>
      <c r="AG3" s="16">
        <v>0.78</v>
      </c>
      <c r="AH3" s="9">
        <v>2018</v>
      </c>
      <c r="AI3" s="9" t="s">
        <v>112</v>
      </c>
      <c r="AJ3" s="9" t="s">
        <v>113</v>
      </c>
      <c r="AK3" s="9">
        <v>1275</v>
      </c>
      <c r="AL3" s="16">
        <v>0.75</v>
      </c>
      <c r="AM3" s="9">
        <v>1</v>
      </c>
      <c r="AN3" s="8" t="s">
        <v>81</v>
      </c>
      <c r="AO3" s="8" t="s">
        <v>81</v>
      </c>
      <c r="AP3" s="13">
        <v>5.55</v>
      </c>
      <c r="AQ3" s="13">
        <v>5.44</v>
      </c>
      <c r="AR3" s="13">
        <v>5.78</v>
      </c>
      <c r="AS3" s="9">
        <v>16.77</v>
      </c>
      <c r="AT3" s="9">
        <v>12.92</v>
      </c>
      <c r="AU3" s="8" t="s">
        <v>114</v>
      </c>
      <c r="AV3" s="9">
        <v>0</v>
      </c>
      <c r="AW3" s="9">
        <v>2</v>
      </c>
      <c r="AX3" s="9" t="s">
        <v>83</v>
      </c>
      <c r="AY3" s="9" t="s">
        <v>83</v>
      </c>
      <c r="AZ3" s="9" t="s">
        <v>83</v>
      </c>
      <c r="BA3" s="9" t="s">
        <v>83</v>
      </c>
      <c r="BB3" s="8" t="s">
        <v>83</v>
      </c>
      <c r="BC3" s="8" t="s">
        <v>84</v>
      </c>
      <c r="BD3" s="8" t="s">
        <v>81</v>
      </c>
      <c r="BE3" s="8" t="s">
        <v>115</v>
      </c>
      <c r="BF3" s="8" t="s">
        <v>116</v>
      </c>
      <c r="BG3" s="8" t="s">
        <v>117</v>
      </c>
      <c r="BH3" s="8" t="s">
        <v>118</v>
      </c>
      <c r="BI3" s="8" t="s">
        <v>89</v>
      </c>
      <c r="BJ3" s="8" t="s">
        <v>119</v>
      </c>
      <c r="BK3" s="8" t="s">
        <v>120</v>
      </c>
      <c r="BL3" s="8" t="s">
        <v>121</v>
      </c>
      <c r="BM3" s="8" t="s">
        <v>122</v>
      </c>
      <c r="BN3" s="8" t="s">
        <v>123</v>
      </c>
      <c r="BO3" s="14" t="s">
        <v>124</v>
      </c>
      <c r="BP3" s="14" t="s">
        <v>125</v>
      </c>
      <c r="BQ3" s="14" t="s">
        <v>126</v>
      </c>
      <c r="BR3" s="14" t="s">
        <v>127</v>
      </c>
      <c r="BS3" s="8" t="s">
        <v>81</v>
      </c>
      <c r="BT3" s="8"/>
      <c r="BU3" s="3"/>
    </row>
    <row r="4" spans="1:73" ht="15.75" thickBot="1">
      <c r="A4" s="7">
        <v>2</v>
      </c>
      <c r="B4" s="7"/>
      <c r="C4" s="9" t="s">
        <v>9344</v>
      </c>
      <c r="D4" s="8" t="s">
        <v>9345</v>
      </c>
      <c r="E4" s="8" t="s">
        <v>11716</v>
      </c>
      <c r="F4" s="9" t="s">
        <v>9346</v>
      </c>
      <c r="G4" s="9">
        <v>20</v>
      </c>
      <c r="H4" s="8" t="s">
        <v>9347</v>
      </c>
      <c r="I4" s="8" t="s">
        <v>73</v>
      </c>
      <c r="J4" s="8" t="s">
        <v>9348</v>
      </c>
      <c r="K4" s="8" t="s">
        <v>9343</v>
      </c>
      <c r="L4" s="9">
        <v>9870158691</v>
      </c>
      <c r="M4" s="9">
        <v>8433707315</v>
      </c>
      <c r="N4" s="9" t="s">
        <v>9349</v>
      </c>
      <c r="O4" s="9" t="s">
        <v>9350</v>
      </c>
      <c r="P4" s="9" t="s">
        <v>81</v>
      </c>
      <c r="Q4" s="9" t="s">
        <v>107</v>
      </c>
      <c r="R4" s="11">
        <v>43282</v>
      </c>
      <c r="S4" s="9">
        <v>2021</v>
      </c>
      <c r="T4" s="8" t="s">
        <v>9351</v>
      </c>
      <c r="U4" s="9">
        <v>441</v>
      </c>
      <c r="V4" s="12">
        <v>88.2</v>
      </c>
      <c r="W4" s="9">
        <v>2015</v>
      </c>
      <c r="X4" s="9" t="s">
        <v>79</v>
      </c>
      <c r="Y4" s="8" t="s">
        <v>81</v>
      </c>
      <c r="Z4" s="9" t="s">
        <v>81</v>
      </c>
      <c r="AA4" s="12" t="s">
        <v>81</v>
      </c>
      <c r="AB4" s="9" t="s">
        <v>81</v>
      </c>
      <c r="AC4" s="9" t="s">
        <v>109</v>
      </c>
      <c r="AD4" s="8" t="s">
        <v>1002</v>
      </c>
      <c r="AE4" s="8" t="s">
        <v>9352</v>
      </c>
      <c r="AF4" s="9">
        <v>970</v>
      </c>
      <c r="AG4" s="9">
        <v>77.599999999999994</v>
      </c>
      <c r="AH4" s="9">
        <v>2018</v>
      </c>
      <c r="AI4" s="9" t="s">
        <v>112</v>
      </c>
      <c r="AJ4" s="9" t="s">
        <v>113</v>
      </c>
      <c r="AK4" s="9">
        <v>67.17</v>
      </c>
      <c r="AL4" s="9">
        <v>67.42</v>
      </c>
      <c r="AM4" s="9">
        <v>8</v>
      </c>
      <c r="AN4" s="8" t="s">
        <v>81</v>
      </c>
      <c r="AO4" s="8" t="s">
        <v>81</v>
      </c>
      <c r="AP4" s="13">
        <v>8.31</v>
      </c>
      <c r="AQ4" s="13">
        <v>9.1199999999999992</v>
      </c>
      <c r="AR4" s="13">
        <v>7.81</v>
      </c>
      <c r="AS4" s="9">
        <v>35.08</v>
      </c>
      <c r="AT4" s="9">
        <v>8.77</v>
      </c>
      <c r="AU4" s="8" t="s">
        <v>338</v>
      </c>
      <c r="AV4" s="9">
        <v>0</v>
      </c>
      <c r="AW4" s="9">
        <v>0</v>
      </c>
      <c r="AX4" s="9" t="s">
        <v>83</v>
      </c>
      <c r="AY4" s="9" t="s">
        <v>83</v>
      </c>
      <c r="AZ4" s="9" t="s">
        <v>83</v>
      </c>
      <c r="BA4" s="9" t="s">
        <v>83</v>
      </c>
      <c r="BB4" s="8" t="s">
        <v>83</v>
      </c>
      <c r="BC4" s="8" t="s">
        <v>84</v>
      </c>
      <c r="BD4" s="8" t="s">
        <v>81</v>
      </c>
      <c r="BE4" s="8" t="s">
        <v>9353</v>
      </c>
      <c r="BF4" s="8" t="s">
        <v>86</v>
      </c>
      <c r="BG4" s="8" t="s">
        <v>9354</v>
      </c>
      <c r="BH4" s="8" t="s">
        <v>88</v>
      </c>
      <c r="BI4" s="8" t="s">
        <v>89</v>
      </c>
      <c r="BJ4" s="8" t="s">
        <v>9355</v>
      </c>
      <c r="BK4" s="8" t="s">
        <v>9356</v>
      </c>
      <c r="BL4" s="8" t="s">
        <v>9357</v>
      </c>
      <c r="BM4" s="8" t="s">
        <v>2814</v>
      </c>
      <c r="BN4" s="8" t="s">
        <v>9358</v>
      </c>
      <c r="BO4" s="14" t="s">
        <v>9359</v>
      </c>
      <c r="BP4" s="14" t="s">
        <v>9360</v>
      </c>
      <c r="BQ4" s="14" t="s">
        <v>9361</v>
      </c>
      <c r="BR4" s="14" t="s">
        <v>9362</v>
      </c>
      <c r="BS4" s="8" t="s">
        <v>81</v>
      </c>
      <c r="BT4" s="13">
        <v>9.84</v>
      </c>
      <c r="BU4" s="3"/>
    </row>
    <row r="5" spans="1:73" ht="15.75" thickBot="1">
      <c r="A5" s="7">
        <v>3</v>
      </c>
      <c r="B5" s="7"/>
      <c r="C5" s="9" t="s">
        <v>9118</v>
      </c>
      <c r="D5" s="8" t="s">
        <v>9119</v>
      </c>
      <c r="E5" s="8" t="s">
        <v>11716</v>
      </c>
      <c r="F5" s="9" t="s">
        <v>6066</v>
      </c>
      <c r="G5" s="9">
        <v>20</v>
      </c>
      <c r="H5" s="8" t="s">
        <v>9120</v>
      </c>
      <c r="I5" s="8" t="s">
        <v>9121</v>
      </c>
      <c r="J5" s="8" t="s">
        <v>9122</v>
      </c>
      <c r="K5" s="8" t="s">
        <v>9117</v>
      </c>
      <c r="L5" s="9">
        <v>8767483895</v>
      </c>
      <c r="M5" s="9">
        <v>8767483895</v>
      </c>
      <c r="N5" s="9" t="s">
        <v>9123</v>
      </c>
      <c r="O5" s="9">
        <v>942824053764</v>
      </c>
      <c r="P5" s="9" t="s">
        <v>81</v>
      </c>
      <c r="Q5" s="9" t="s">
        <v>107</v>
      </c>
      <c r="R5" s="11">
        <v>43282</v>
      </c>
      <c r="S5" s="9">
        <v>2021</v>
      </c>
      <c r="T5" s="8" t="s">
        <v>9124</v>
      </c>
      <c r="U5" s="9">
        <v>401</v>
      </c>
      <c r="V5" s="12">
        <v>80.2</v>
      </c>
      <c r="W5" s="9">
        <v>2015</v>
      </c>
      <c r="X5" s="9" t="s">
        <v>79</v>
      </c>
      <c r="Y5" s="8" t="s">
        <v>81</v>
      </c>
      <c r="Z5" s="9" t="s">
        <v>81</v>
      </c>
      <c r="AA5" s="12" t="s">
        <v>81</v>
      </c>
      <c r="AB5" s="9" t="s">
        <v>81</v>
      </c>
      <c r="AC5" s="9" t="s">
        <v>109</v>
      </c>
      <c r="AD5" s="8" t="s">
        <v>2910</v>
      </c>
      <c r="AE5" s="8" t="s">
        <v>3792</v>
      </c>
      <c r="AF5" s="9">
        <v>1047</v>
      </c>
      <c r="AG5" s="9">
        <v>70.98</v>
      </c>
      <c r="AH5" s="9">
        <v>2018</v>
      </c>
      <c r="AI5" s="9" t="s">
        <v>112</v>
      </c>
      <c r="AJ5" s="9" t="s">
        <v>113</v>
      </c>
      <c r="AK5" s="9">
        <v>72.53</v>
      </c>
      <c r="AL5" s="9">
        <v>73.040000000000006</v>
      </c>
      <c r="AM5" s="9">
        <v>0</v>
      </c>
      <c r="AN5" s="8" t="s">
        <v>81</v>
      </c>
      <c r="AO5" s="8" t="s">
        <v>81</v>
      </c>
      <c r="AP5" s="13">
        <v>9.31</v>
      </c>
      <c r="AQ5" s="13">
        <v>8.1199999999999992</v>
      </c>
      <c r="AR5" s="13">
        <v>7.77</v>
      </c>
      <c r="AS5" s="9">
        <v>34.96</v>
      </c>
      <c r="AT5" s="9">
        <v>8.74</v>
      </c>
      <c r="AU5" s="8" t="s">
        <v>338</v>
      </c>
      <c r="AV5" s="9">
        <v>0</v>
      </c>
      <c r="AW5" s="9">
        <v>0</v>
      </c>
      <c r="AX5" s="9" t="s">
        <v>83</v>
      </c>
      <c r="AY5" s="9" t="s">
        <v>83</v>
      </c>
      <c r="AZ5" s="9" t="s">
        <v>83</v>
      </c>
      <c r="BA5" s="9" t="s">
        <v>83</v>
      </c>
      <c r="BB5" s="8" t="s">
        <v>83</v>
      </c>
      <c r="BC5" s="8" t="s">
        <v>84</v>
      </c>
      <c r="BD5" s="8" t="s">
        <v>81</v>
      </c>
      <c r="BE5" s="8" t="s">
        <v>9125</v>
      </c>
      <c r="BF5" s="8" t="s">
        <v>9126</v>
      </c>
      <c r="BG5" s="8" t="s">
        <v>9127</v>
      </c>
      <c r="BH5" s="8" t="s">
        <v>826</v>
      </c>
      <c r="BI5" s="8" t="s">
        <v>89</v>
      </c>
      <c r="BJ5" s="8" t="s">
        <v>9128</v>
      </c>
      <c r="BK5" s="8" t="s">
        <v>9129</v>
      </c>
      <c r="BL5" s="8" t="s">
        <v>9130</v>
      </c>
      <c r="BM5" s="8" t="s">
        <v>9131</v>
      </c>
      <c r="BN5" s="8" t="s">
        <v>9132</v>
      </c>
      <c r="BO5" s="14" t="s">
        <v>9133</v>
      </c>
      <c r="BP5" s="14" t="s">
        <v>9134</v>
      </c>
      <c r="BQ5" s="14" t="s">
        <v>9135</v>
      </c>
      <c r="BR5" s="14" t="s">
        <v>9136</v>
      </c>
      <c r="BS5" s="8" t="s">
        <v>81</v>
      </c>
      <c r="BT5" s="13">
        <v>9.76</v>
      </c>
      <c r="BU5" s="3"/>
    </row>
    <row r="6" spans="1:73" ht="15.75" thickBot="1">
      <c r="A6" s="7">
        <v>4</v>
      </c>
      <c r="B6" s="7"/>
      <c r="C6" s="9" t="s">
        <v>3785</v>
      </c>
      <c r="D6" s="8" t="s">
        <v>3786</v>
      </c>
      <c r="E6" s="8" t="s">
        <v>11716</v>
      </c>
      <c r="F6" s="9" t="s">
        <v>1236</v>
      </c>
      <c r="G6" s="9">
        <v>20</v>
      </c>
      <c r="H6" s="8" t="s">
        <v>3787</v>
      </c>
      <c r="I6" s="8" t="s">
        <v>3788</v>
      </c>
      <c r="J6" s="8" t="s">
        <v>3789</v>
      </c>
      <c r="K6" s="8" t="s">
        <v>3784</v>
      </c>
      <c r="L6" s="9">
        <v>9004795692</v>
      </c>
      <c r="M6" s="9">
        <v>9324077366</v>
      </c>
      <c r="N6" s="9" t="s">
        <v>3790</v>
      </c>
      <c r="O6" s="9">
        <v>262325135825</v>
      </c>
      <c r="P6" s="9" t="s">
        <v>81</v>
      </c>
      <c r="Q6" s="9" t="s">
        <v>107</v>
      </c>
      <c r="R6" s="11">
        <v>43282</v>
      </c>
      <c r="S6" s="9">
        <v>2021</v>
      </c>
      <c r="T6" s="8" t="s">
        <v>3791</v>
      </c>
      <c r="U6" s="9">
        <v>460</v>
      </c>
      <c r="V6" s="12">
        <v>92</v>
      </c>
      <c r="W6" s="9">
        <v>2015</v>
      </c>
      <c r="X6" s="9" t="s">
        <v>79</v>
      </c>
      <c r="Y6" s="8" t="s">
        <v>81</v>
      </c>
      <c r="Z6" s="9" t="s">
        <v>81</v>
      </c>
      <c r="AA6" s="12" t="s">
        <v>81</v>
      </c>
      <c r="AB6" s="9" t="s">
        <v>81</v>
      </c>
      <c r="AC6" s="9" t="s">
        <v>109</v>
      </c>
      <c r="AD6" s="8" t="s">
        <v>2910</v>
      </c>
      <c r="AE6" s="8" t="s">
        <v>3792</v>
      </c>
      <c r="AF6" s="9">
        <v>1025</v>
      </c>
      <c r="AG6" s="9">
        <v>69.489999999999995</v>
      </c>
      <c r="AH6" s="9">
        <v>2018</v>
      </c>
      <c r="AI6" s="9" t="s">
        <v>112</v>
      </c>
      <c r="AJ6" s="9" t="s">
        <v>113</v>
      </c>
      <c r="AK6" s="9" t="s">
        <v>81</v>
      </c>
      <c r="AL6" s="9">
        <v>70.55</v>
      </c>
      <c r="AM6" s="9">
        <v>0</v>
      </c>
      <c r="AN6" s="8" t="s">
        <v>81</v>
      </c>
      <c r="AO6" s="8" t="s">
        <v>81</v>
      </c>
      <c r="AP6" s="13">
        <v>8.69</v>
      </c>
      <c r="AQ6" s="13">
        <v>8.0399999999999991</v>
      </c>
      <c r="AR6" s="13">
        <v>8.0299999999999994</v>
      </c>
      <c r="AS6" s="9">
        <v>34.6</v>
      </c>
      <c r="AT6" s="9">
        <v>8.65</v>
      </c>
      <c r="AU6" s="8" t="s">
        <v>338</v>
      </c>
      <c r="AV6" s="9">
        <v>0</v>
      </c>
      <c r="AW6" s="9">
        <v>0</v>
      </c>
      <c r="AX6" s="9" t="s">
        <v>83</v>
      </c>
      <c r="AY6" s="9" t="s">
        <v>83</v>
      </c>
      <c r="AZ6" s="9" t="s">
        <v>83</v>
      </c>
      <c r="BA6" s="9" t="s">
        <v>83</v>
      </c>
      <c r="BB6" s="8" t="s">
        <v>83</v>
      </c>
      <c r="BC6" s="8" t="s">
        <v>84</v>
      </c>
      <c r="BD6" s="8" t="s">
        <v>81</v>
      </c>
      <c r="BE6" s="8" t="s">
        <v>3793</v>
      </c>
      <c r="BF6" s="8" t="s">
        <v>781</v>
      </c>
      <c r="BG6" s="8" t="s">
        <v>3794</v>
      </c>
      <c r="BH6" s="8" t="s">
        <v>2172</v>
      </c>
      <c r="BI6" s="8" t="s">
        <v>89</v>
      </c>
      <c r="BJ6" s="8" t="s">
        <v>3795</v>
      </c>
      <c r="BK6" s="8" t="s">
        <v>3796</v>
      </c>
      <c r="BL6" s="8" t="s">
        <v>3797</v>
      </c>
      <c r="BM6" s="8" t="s">
        <v>3798</v>
      </c>
      <c r="BN6" s="8" t="s">
        <v>3799</v>
      </c>
      <c r="BO6" s="14" t="s">
        <v>3800</v>
      </c>
      <c r="BP6" s="14" t="s">
        <v>3801</v>
      </c>
      <c r="BQ6" s="14" t="s">
        <v>3802</v>
      </c>
      <c r="BR6" s="14" t="s">
        <v>3803</v>
      </c>
      <c r="BS6" s="8" t="s">
        <v>81</v>
      </c>
      <c r="BT6" s="13">
        <v>9.84</v>
      </c>
      <c r="BU6" s="3"/>
    </row>
    <row r="7" spans="1:73" ht="15.75" thickBot="1">
      <c r="A7" s="7">
        <v>5</v>
      </c>
      <c r="B7" s="7"/>
      <c r="C7" s="9" t="s">
        <v>5070</v>
      </c>
      <c r="D7" s="8" t="s">
        <v>5071</v>
      </c>
      <c r="E7" s="8" t="s">
        <v>11716</v>
      </c>
      <c r="F7" s="10">
        <v>36378</v>
      </c>
      <c r="G7" s="9">
        <v>21</v>
      </c>
      <c r="H7" s="8" t="s">
        <v>5072</v>
      </c>
      <c r="I7" s="8" t="s">
        <v>591</v>
      </c>
      <c r="J7" s="8" t="s">
        <v>5073</v>
      </c>
      <c r="K7" s="8" t="s">
        <v>5069</v>
      </c>
      <c r="L7" s="9">
        <v>9819110371</v>
      </c>
      <c r="M7" s="9">
        <v>8879191759</v>
      </c>
      <c r="N7" s="9" t="s">
        <v>5074</v>
      </c>
      <c r="O7" s="9">
        <v>927001979188</v>
      </c>
      <c r="P7" s="9" t="s">
        <v>81</v>
      </c>
      <c r="Q7" s="9" t="s">
        <v>107</v>
      </c>
      <c r="R7" s="11">
        <v>43282</v>
      </c>
      <c r="S7" s="9">
        <v>2021</v>
      </c>
      <c r="T7" s="8" t="s">
        <v>5075</v>
      </c>
      <c r="U7" s="9">
        <v>449</v>
      </c>
      <c r="V7" s="12">
        <v>89.8</v>
      </c>
      <c r="W7" s="9">
        <v>2015</v>
      </c>
      <c r="X7" s="9" t="s">
        <v>79</v>
      </c>
      <c r="Y7" s="8" t="s">
        <v>81</v>
      </c>
      <c r="Z7" s="9" t="s">
        <v>81</v>
      </c>
      <c r="AA7" s="12" t="s">
        <v>81</v>
      </c>
      <c r="AB7" s="9" t="s">
        <v>81</v>
      </c>
      <c r="AC7" s="9" t="s">
        <v>109</v>
      </c>
      <c r="AD7" s="8" t="s">
        <v>5076</v>
      </c>
      <c r="AE7" s="8" t="s">
        <v>229</v>
      </c>
      <c r="AF7" s="9">
        <v>1036</v>
      </c>
      <c r="AG7" s="9">
        <v>70.239999999999995</v>
      </c>
      <c r="AH7" s="9">
        <v>2018</v>
      </c>
      <c r="AI7" s="9" t="s">
        <v>112</v>
      </c>
      <c r="AJ7" s="9" t="s">
        <v>113</v>
      </c>
      <c r="AK7" s="9" t="s">
        <v>81</v>
      </c>
      <c r="AL7" s="9" t="s">
        <v>81</v>
      </c>
      <c r="AM7" s="9">
        <v>0</v>
      </c>
      <c r="AN7" s="8" t="s">
        <v>81</v>
      </c>
      <c r="AO7" s="8" t="s">
        <v>81</v>
      </c>
      <c r="AP7" s="13">
        <v>8.4600000000000009</v>
      </c>
      <c r="AQ7" s="13">
        <v>8.36</v>
      </c>
      <c r="AR7" s="13">
        <v>7.85</v>
      </c>
      <c r="AS7" s="9">
        <v>34.630000000000003</v>
      </c>
      <c r="AT7" s="9">
        <v>8.65</v>
      </c>
      <c r="AU7" s="8" t="s">
        <v>338</v>
      </c>
      <c r="AV7" s="9">
        <v>0</v>
      </c>
      <c r="AW7" s="9">
        <v>0</v>
      </c>
      <c r="AX7" s="9" t="s">
        <v>83</v>
      </c>
      <c r="AY7" s="9" t="s">
        <v>83</v>
      </c>
      <c r="AZ7" s="9" t="s">
        <v>83</v>
      </c>
      <c r="BA7" s="9" t="s">
        <v>83</v>
      </c>
      <c r="BB7" s="8" t="s">
        <v>83</v>
      </c>
      <c r="BC7" s="8" t="s">
        <v>84</v>
      </c>
      <c r="BD7" s="8" t="s">
        <v>81</v>
      </c>
      <c r="BE7" s="8" t="s">
        <v>5077</v>
      </c>
      <c r="BF7" s="8" t="s">
        <v>86</v>
      </c>
      <c r="BG7" s="8" t="s">
        <v>5078</v>
      </c>
      <c r="BH7" s="8" t="s">
        <v>88</v>
      </c>
      <c r="BI7" s="8" t="s">
        <v>89</v>
      </c>
      <c r="BJ7" s="8" t="s">
        <v>5079</v>
      </c>
      <c r="BK7" s="8" t="s">
        <v>5080</v>
      </c>
      <c r="BL7" s="8" t="s">
        <v>5081</v>
      </c>
      <c r="BM7" s="8" t="s">
        <v>81</v>
      </c>
      <c r="BN7" s="8" t="s">
        <v>5082</v>
      </c>
      <c r="BO7" s="14" t="s">
        <v>5083</v>
      </c>
      <c r="BP7" s="14" t="s">
        <v>5084</v>
      </c>
      <c r="BQ7" s="14" t="s">
        <v>5085</v>
      </c>
      <c r="BR7" s="14" t="s">
        <v>5086</v>
      </c>
      <c r="BS7" s="8" t="s">
        <v>81</v>
      </c>
      <c r="BT7" s="13">
        <v>9.9600000000000009</v>
      </c>
      <c r="BU7" s="3"/>
    </row>
    <row r="8" spans="1:73" ht="15.75" thickBot="1">
      <c r="A8" s="7">
        <v>6</v>
      </c>
      <c r="B8" s="7"/>
      <c r="C8" s="9" t="s">
        <v>4175</v>
      </c>
      <c r="D8" s="8" t="s">
        <v>4176</v>
      </c>
      <c r="E8" s="8" t="s">
        <v>11716</v>
      </c>
      <c r="F8" s="9" t="s">
        <v>4177</v>
      </c>
      <c r="G8" s="9">
        <v>20</v>
      </c>
      <c r="H8" s="8" t="s">
        <v>4178</v>
      </c>
      <c r="I8" s="8" t="s">
        <v>73</v>
      </c>
      <c r="J8" s="8" t="s">
        <v>4179</v>
      </c>
      <c r="K8" s="8" t="s">
        <v>4174</v>
      </c>
      <c r="L8" s="9">
        <v>7506290256</v>
      </c>
      <c r="M8" s="9">
        <v>9769372564</v>
      </c>
      <c r="N8" s="9" t="s">
        <v>4180</v>
      </c>
      <c r="O8" s="9">
        <v>794952405187</v>
      </c>
      <c r="P8" s="9" t="s">
        <v>81</v>
      </c>
      <c r="Q8" s="9" t="s">
        <v>107</v>
      </c>
      <c r="R8" s="11">
        <v>43282</v>
      </c>
      <c r="S8" s="9">
        <v>2021</v>
      </c>
      <c r="T8" s="8" t="s">
        <v>4181</v>
      </c>
      <c r="U8" s="9">
        <v>440</v>
      </c>
      <c r="V8" s="12">
        <v>88</v>
      </c>
      <c r="W8" s="9">
        <v>2015</v>
      </c>
      <c r="X8" s="9" t="s">
        <v>79</v>
      </c>
      <c r="Y8" s="8" t="s">
        <v>81</v>
      </c>
      <c r="Z8" s="9" t="s">
        <v>81</v>
      </c>
      <c r="AA8" s="12" t="s">
        <v>81</v>
      </c>
      <c r="AB8" s="9" t="s">
        <v>81</v>
      </c>
      <c r="AC8" s="9" t="s">
        <v>109</v>
      </c>
      <c r="AD8" s="8" t="s">
        <v>4182</v>
      </c>
      <c r="AE8" s="8" t="s">
        <v>4183</v>
      </c>
      <c r="AF8" s="9">
        <v>1025</v>
      </c>
      <c r="AG8" s="9">
        <v>82</v>
      </c>
      <c r="AH8" s="9">
        <v>2018</v>
      </c>
      <c r="AI8" s="9" t="s">
        <v>112</v>
      </c>
      <c r="AJ8" s="9" t="s">
        <v>113</v>
      </c>
      <c r="AK8" s="9">
        <v>73.099999999999994</v>
      </c>
      <c r="AL8" s="9">
        <v>73.42</v>
      </c>
      <c r="AM8" s="9">
        <v>2</v>
      </c>
      <c r="AN8" s="8" t="s">
        <v>81</v>
      </c>
      <c r="AO8" s="8" t="s">
        <v>81</v>
      </c>
      <c r="AP8" s="13">
        <v>7.65</v>
      </c>
      <c r="AQ8" s="13">
        <v>8.8800000000000008</v>
      </c>
      <c r="AR8" s="13">
        <v>7.41</v>
      </c>
      <c r="AS8" s="9">
        <v>33.94</v>
      </c>
      <c r="AT8" s="9">
        <v>8.49</v>
      </c>
      <c r="AU8" s="8" t="s">
        <v>338</v>
      </c>
      <c r="AV8" s="9">
        <v>0</v>
      </c>
      <c r="AW8" s="9">
        <v>0</v>
      </c>
      <c r="AX8" s="9" t="s">
        <v>83</v>
      </c>
      <c r="AY8" s="9" t="s">
        <v>83</v>
      </c>
      <c r="AZ8" s="9" t="s">
        <v>83</v>
      </c>
      <c r="BA8" s="9" t="s">
        <v>83</v>
      </c>
      <c r="BB8" s="8" t="s">
        <v>83</v>
      </c>
      <c r="BC8" s="8" t="s">
        <v>84</v>
      </c>
      <c r="BD8" s="8" t="s">
        <v>81</v>
      </c>
      <c r="BE8" s="8" t="s">
        <v>4184</v>
      </c>
      <c r="BF8" s="8" t="s">
        <v>86</v>
      </c>
      <c r="BG8" s="8" t="s">
        <v>4185</v>
      </c>
      <c r="BH8" s="8" t="s">
        <v>426</v>
      </c>
      <c r="BI8" s="8" t="s">
        <v>89</v>
      </c>
      <c r="BJ8" s="8" t="s">
        <v>4186</v>
      </c>
      <c r="BK8" s="8" t="s">
        <v>4187</v>
      </c>
      <c r="BL8" s="8" t="s">
        <v>4188</v>
      </c>
      <c r="BM8" s="8" t="s">
        <v>4189</v>
      </c>
      <c r="BN8" s="8" t="s">
        <v>4190</v>
      </c>
      <c r="BO8" s="14" t="s">
        <v>4191</v>
      </c>
      <c r="BP8" s="14" t="s">
        <v>4192</v>
      </c>
      <c r="BQ8" s="14" t="s">
        <v>4193</v>
      </c>
      <c r="BR8" s="14" t="s">
        <v>4194</v>
      </c>
      <c r="BS8" s="8" t="s">
        <v>81</v>
      </c>
      <c r="BT8" s="13">
        <v>10</v>
      </c>
      <c r="BU8" s="3"/>
    </row>
    <row r="9" spans="1:73" ht="15.75" thickBot="1">
      <c r="A9" s="7">
        <v>7</v>
      </c>
      <c r="B9" s="7"/>
      <c r="C9" s="9" t="s">
        <v>8002</v>
      </c>
      <c r="D9" s="8" t="s">
        <v>8003</v>
      </c>
      <c r="E9" s="8" t="s">
        <v>11716</v>
      </c>
      <c r="F9" s="10">
        <v>35982</v>
      </c>
      <c r="G9" s="9">
        <v>22</v>
      </c>
      <c r="H9" s="8" t="s">
        <v>8004</v>
      </c>
      <c r="I9" s="8" t="s">
        <v>591</v>
      </c>
      <c r="J9" s="8" t="s">
        <v>8005</v>
      </c>
      <c r="K9" s="8" t="s">
        <v>8001</v>
      </c>
      <c r="L9" s="9">
        <v>9323279961</v>
      </c>
      <c r="M9" s="9">
        <v>7666008937</v>
      </c>
      <c r="N9" s="9" t="s">
        <v>8006</v>
      </c>
      <c r="O9" s="9">
        <v>701531633656</v>
      </c>
      <c r="P9" s="9" t="s">
        <v>81</v>
      </c>
      <c r="Q9" s="9" t="s">
        <v>107</v>
      </c>
      <c r="R9" s="11">
        <v>43282</v>
      </c>
      <c r="S9" s="9">
        <v>2021</v>
      </c>
      <c r="T9" s="8" t="s">
        <v>8007</v>
      </c>
      <c r="U9" s="9">
        <v>375</v>
      </c>
      <c r="V9" s="12">
        <v>68.180000000000007</v>
      </c>
      <c r="W9" s="9">
        <v>2013</v>
      </c>
      <c r="X9" s="9" t="s">
        <v>79</v>
      </c>
      <c r="Y9" s="8" t="s">
        <v>8008</v>
      </c>
      <c r="Z9" s="9">
        <v>531</v>
      </c>
      <c r="AA9" s="12">
        <v>81.69</v>
      </c>
      <c r="AB9" s="9">
        <v>2015</v>
      </c>
      <c r="AC9" s="9" t="s">
        <v>79</v>
      </c>
      <c r="AD9" s="8" t="s">
        <v>4400</v>
      </c>
      <c r="AE9" s="8" t="s">
        <v>336</v>
      </c>
      <c r="AF9" s="9">
        <v>1382</v>
      </c>
      <c r="AG9" s="9">
        <v>81.290000000000006</v>
      </c>
      <c r="AH9" s="9">
        <v>2018</v>
      </c>
      <c r="AI9" s="9" t="s">
        <v>112</v>
      </c>
      <c r="AJ9" s="9" t="s">
        <v>113</v>
      </c>
      <c r="AK9" s="9">
        <v>80.680000000000007</v>
      </c>
      <c r="AL9" s="9">
        <v>80.680000000000007</v>
      </c>
      <c r="AM9" s="9">
        <v>0</v>
      </c>
      <c r="AN9" s="8" t="s">
        <v>81</v>
      </c>
      <c r="AO9" s="8" t="s">
        <v>81</v>
      </c>
      <c r="AP9" s="13">
        <v>7.31</v>
      </c>
      <c r="AQ9" s="13">
        <v>7.44</v>
      </c>
      <c r="AR9" s="13">
        <v>6.55</v>
      </c>
      <c r="AS9" s="9">
        <v>30.5</v>
      </c>
      <c r="AT9" s="9">
        <v>7.68</v>
      </c>
      <c r="AU9" s="8" t="s">
        <v>338</v>
      </c>
      <c r="AV9" s="9">
        <v>0</v>
      </c>
      <c r="AW9" s="9">
        <v>1</v>
      </c>
      <c r="AX9" s="9" t="s">
        <v>83</v>
      </c>
      <c r="AY9" s="9" t="s">
        <v>83</v>
      </c>
      <c r="AZ9" s="9" t="s">
        <v>83</v>
      </c>
      <c r="BA9" s="9" t="s">
        <v>83</v>
      </c>
      <c r="BB9" s="8" t="s">
        <v>83</v>
      </c>
      <c r="BC9" s="8" t="s">
        <v>84</v>
      </c>
      <c r="BD9" s="8" t="s">
        <v>81</v>
      </c>
      <c r="BE9" s="8" t="s">
        <v>8009</v>
      </c>
      <c r="BF9" s="8" t="s">
        <v>8010</v>
      </c>
      <c r="BG9" s="8" t="s">
        <v>8011</v>
      </c>
      <c r="BH9" s="8" t="s">
        <v>88</v>
      </c>
      <c r="BI9" s="8" t="s">
        <v>89</v>
      </c>
      <c r="BJ9" s="8" t="s">
        <v>8012</v>
      </c>
      <c r="BK9" s="8" t="s">
        <v>8013</v>
      </c>
      <c r="BL9" s="8" t="s">
        <v>8014</v>
      </c>
      <c r="BM9" s="8" t="s">
        <v>8015</v>
      </c>
      <c r="BN9" s="8" t="s">
        <v>8016</v>
      </c>
      <c r="BO9" s="14" t="s">
        <v>8017</v>
      </c>
      <c r="BP9" s="14" t="s">
        <v>8018</v>
      </c>
      <c r="BQ9" s="14" t="s">
        <v>8019</v>
      </c>
      <c r="BR9" s="14" t="s">
        <v>8020</v>
      </c>
      <c r="BS9" s="8" t="s">
        <v>8021</v>
      </c>
      <c r="BT9" s="13">
        <v>9.1999999999999993</v>
      </c>
      <c r="BU9" s="3"/>
    </row>
    <row r="10" spans="1:73" ht="15.75" thickBot="1">
      <c r="A10" s="7">
        <v>8</v>
      </c>
      <c r="B10" s="7"/>
      <c r="C10" s="9" t="s">
        <v>4863</v>
      </c>
      <c r="D10" s="8" t="s">
        <v>4864</v>
      </c>
      <c r="E10" s="8" t="s">
        <v>11716</v>
      </c>
      <c r="F10" s="9" t="s">
        <v>4865</v>
      </c>
      <c r="G10" s="9">
        <v>21</v>
      </c>
      <c r="H10" s="8" t="s">
        <v>4866</v>
      </c>
      <c r="I10" s="8" t="s">
        <v>73</v>
      </c>
      <c r="J10" s="8" t="s">
        <v>4867</v>
      </c>
      <c r="K10" s="8" t="s">
        <v>4862</v>
      </c>
      <c r="L10" s="9">
        <v>9967406162</v>
      </c>
      <c r="M10" s="9">
        <v>9773469504</v>
      </c>
      <c r="N10" s="9" t="s">
        <v>295</v>
      </c>
      <c r="O10" s="9">
        <v>325257238279</v>
      </c>
      <c r="P10" s="9" t="s">
        <v>295</v>
      </c>
      <c r="Q10" s="9" t="s">
        <v>107</v>
      </c>
      <c r="R10" s="11">
        <v>43282</v>
      </c>
      <c r="S10" s="9">
        <v>2021</v>
      </c>
      <c r="T10" s="8" t="s">
        <v>4868</v>
      </c>
      <c r="U10" s="9">
        <v>360</v>
      </c>
      <c r="V10" s="12">
        <v>72</v>
      </c>
      <c r="W10" s="9">
        <v>2014</v>
      </c>
      <c r="X10" s="9" t="s">
        <v>79</v>
      </c>
      <c r="Y10" s="8" t="s">
        <v>4869</v>
      </c>
      <c r="Z10" s="9">
        <v>331</v>
      </c>
      <c r="AA10" s="12">
        <v>50.92</v>
      </c>
      <c r="AB10" s="9">
        <v>2016</v>
      </c>
      <c r="AC10" s="9" t="s">
        <v>79</v>
      </c>
      <c r="AD10" s="8" t="s">
        <v>4870</v>
      </c>
      <c r="AE10" s="8" t="s">
        <v>4871</v>
      </c>
      <c r="AF10" s="9">
        <v>1265</v>
      </c>
      <c r="AG10" s="9">
        <v>74.41</v>
      </c>
      <c r="AH10" s="9">
        <v>2018</v>
      </c>
      <c r="AI10" s="9" t="s">
        <v>944</v>
      </c>
      <c r="AJ10" s="9" t="s">
        <v>113</v>
      </c>
      <c r="AK10" s="9">
        <v>71.14</v>
      </c>
      <c r="AL10" s="9">
        <v>71.14</v>
      </c>
      <c r="AM10" s="9">
        <v>0</v>
      </c>
      <c r="AN10" s="13">
        <v>0</v>
      </c>
      <c r="AO10" s="13">
        <v>0</v>
      </c>
      <c r="AP10" s="13">
        <v>8.31</v>
      </c>
      <c r="AQ10" s="13">
        <v>7.12</v>
      </c>
      <c r="AR10" s="13">
        <v>6.81</v>
      </c>
      <c r="AS10" s="9">
        <v>7.65</v>
      </c>
      <c r="AT10" s="9">
        <v>7.65</v>
      </c>
      <c r="AU10" s="8" t="s">
        <v>338</v>
      </c>
      <c r="AV10" s="9">
        <v>0</v>
      </c>
      <c r="AW10" s="9">
        <v>0</v>
      </c>
      <c r="AX10" s="9" t="s">
        <v>83</v>
      </c>
      <c r="AY10" s="9" t="s">
        <v>83</v>
      </c>
      <c r="AZ10" s="9" t="s">
        <v>83</v>
      </c>
      <c r="BA10" s="9" t="s">
        <v>83</v>
      </c>
      <c r="BB10" s="8" t="s">
        <v>83</v>
      </c>
      <c r="BC10" s="8" t="s">
        <v>84</v>
      </c>
      <c r="BD10" s="8" t="s">
        <v>81</v>
      </c>
      <c r="BE10" s="8" t="s">
        <v>4872</v>
      </c>
      <c r="BF10" s="8" t="s">
        <v>86</v>
      </c>
      <c r="BG10" s="8" t="s">
        <v>4873</v>
      </c>
      <c r="BH10" s="8" t="s">
        <v>317</v>
      </c>
      <c r="BI10" s="8" t="s">
        <v>89</v>
      </c>
      <c r="BJ10" s="8" t="s">
        <v>4874</v>
      </c>
      <c r="BK10" s="8" t="s">
        <v>4875</v>
      </c>
      <c r="BL10" s="8" t="s">
        <v>84</v>
      </c>
      <c r="BM10" s="8" t="s">
        <v>84</v>
      </c>
      <c r="BN10" s="8" t="s">
        <v>84</v>
      </c>
      <c r="BO10" s="14" t="s">
        <v>4876</v>
      </c>
      <c r="BP10" s="14" t="s">
        <v>4877</v>
      </c>
      <c r="BQ10" s="14" t="s">
        <v>4878</v>
      </c>
      <c r="BR10" s="14" t="s">
        <v>4879</v>
      </c>
      <c r="BS10" s="8" t="s">
        <v>81</v>
      </c>
      <c r="BT10" s="13">
        <v>8.4</v>
      </c>
      <c r="BU10" s="3"/>
    </row>
    <row r="11" spans="1:73" ht="15.75" thickBot="1">
      <c r="A11" s="7">
        <v>9</v>
      </c>
      <c r="B11" s="7"/>
      <c r="C11" s="9" t="s">
        <v>9232</v>
      </c>
      <c r="D11" s="8" t="s">
        <v>9233</v>
      </c>
      <c r="E11" s="8" t="s">
        <v>11716</v>
      </c>
      <c r="F11" s="9" t="s">
        <v>4611</v>
      </c>
      <c r="G11" s="9">
        <v>20</v>
      </c>
      <c r="H11" s="8" t="s">
        <v>9234</v>
      </c>
      <c r="I11" s="8" t="s">
        <v>1825</v>
      </c>
      <c r="J11" s="8" t="s">
        <v>9235</v>
      </c>
      <c r="K11" s="8" t="s">
        <v>9231</v>
      </c>
      <c r="L11" s="9">
        <v>9769353508</v>
      </c>
      <c r="M11" s="9">
        <v>9969145556</v>
      </c>
      <c r="N11" s="9" t="s">
        <v>9236</v>
      </c>
      <c r="O11" s="9" t="s">
        <v>9237</v>
      </c>
      <c r="P11" s="9" t="s">
        <v>134</v>
      </c>
      <c r="Q11" s="9" t="s">
        <v>107</v>
      </c>
      <c r="R11" s="11">
        <v>43282</v>
      </c>
      <c r="S11" s="9">
        <v>2021</v>
      </c>
      <c r="T11" s="8" t="s">
        <v>9238</v>
      </c>
      <c r="U11" s="9">
        <v>416</v>
      </c>
      <c r="V11" s="12">
        <v>83.2</v>
      </c>
      <c r="W11" s="9">
        <v>2015</v>
      </c>
      <c r="X11" s="9" t="s">
        <v>79</v>
      </c>
      <c r="Y11" s="8" t="s">
        <v>81</v>
      </c>
      <c r="Z11" s="9" t="s">
        <v>81</v>
      </c>
      <c r="AA11" s="12" t="s">
        <v>81</v>
      </c>
      <c r="AB11" s="9" t="s">
        <v>81</v>
      </c>
      <c r="AC11" s="9" t="s">
        <v>109</v>
      </c>
      <c r="AD11" s="8" t="s">
        <v>4400</v>
      </c>
      <c r="AE11" s="8" t="s">
        <v>163</v>
      </c>
      <c r="AF11" s="9">
        <v>587</v>
      </c>
      <c r="AG11" s="9">
        <v>73.38</v>
      </c>
      <c r="AH11" s="9">
        <v>2018</v>
      </c>
      <c r="AI11" s="9" t="s">
        <v>112</v>
      </c>
      <c r="AJ11" s="9" t="s">
        <v>113</v>
      </c>
      <c r="AK11" s="9">
        <v>67.459999999999994</v>
      </c>
      <c r="AL11" s="9">
        <v>67.41</v>
      </c>
      <c r="AM11" s="9">
        <v>2</v>
      </c>
      <c r="AN11" s="8" t="s">
        <v>81</v>
      </c>
      <c r="AO11" s="8" t="s">
        <v>81</v>
      </c>
      <c r="AP11" s="13">
        <v>7.62</v>
      </c>
      <c r="AQ11" s="13">
        <v>6.92</v>
      </c>
      <c r="AR11" s="13">
        <v>6.51</v>
      </c>
      <c r="AS11" s="9">
        <v>30.25</v>
      </c>
      <c r="AT11" s="9">
        <v>7.56</v>
      </c>
      <c r="AU11" s="8" t="s">
        <v>338</v>
      </c>
      <c r="AV11" s="9">
        <v>0</v>
      </c>
      <c r="AW11" s="9">
        <v>0</v>
      </c>
      <c r="AX11" s="9" t="s">
        <v>83</v>
      </c>
      <c r="AY11" s="9" t="s">
        <v>83</v>
      </c>
      <c r="AZ11" s="9" t="s">
        <v>83</v>
      </c>
      <c r="BA11" s="9" t="s">
        <v>83</v>
      </c>
      <c r="BB11" s="8" t="s">
        <v>83</v>
      </c>
      <c r="BC11" s="8" t="s">
        <v>84</v>
      </c>
      <c r="BD11" s="8" t="s">
        <v>81</v>
      </c>
      <c r="BE11" s="8" t="s">
        <v>9239</v>
      </c>
      <c r="BF11" s="8" t="s">
        <v>86</v>
      </c>
      <c r="BG11" s="8" t="s">
        <v>9240</v>
      </c>
      <c r="BH11" s="8" t="s">
        <v>88</v>
      </c>
      <c r="BI11" s="8" t="s">
        <v>89</v>
      </c>
      <c r="BJ11" s="8" t="s">
        <v>9241</v>
      </c>
      <c r="BK11" s="8" t="s">
        <v>9242</v>
      </c>
      <c r="BL11" s="8" t="s">
        <v>9243</v>
      </c>
      <c r="BM11" s="8" t="s">
        <v>1895</v>
      </c>
      <c r="BN11" s="8" t="s">
        <v>9244</v>
      </c>
      <c r="BO11" s="14" t="s">
        <v>9245</v>
      </c>
      <c r="BP11" s="14" t="s">
        <v>9246</v>
      </c>
      <c r="BQ11" s="14" t="s">
        <v>9247</v>
      </c>
      <c r="BR11" s="14" t="s">
        <v>9248</v>
      </c>
      <c r="BS11" s="8" t="s">
        <v>81</v>
      </c>
      <c r="BT11" s="13">
        <v>9.1999999999999993</v>
      </c>
      <c r="BU11" s="3"/>
    </row>
    <row r="12" spans="1:73" ht="15.75" thickBot="1">
      <c r="A12" s="7">
        <v>10</v>
      </c>
      <c r="B12" s="7"/>
      <c r="C12" s="9" t="s">
        <v>8215</v>
      </c>
      <c r="D12" s="8" t="s">
        <v>8216</v>
      </c>
      <c r="E12" s="8" t="s">
        <v>11716</v>
      </c>
      <c r="F12" s="9" t="s">
        <v>8217</v>
      </c>
      <c r="G12" s="9">
        <v>21</v>
      </c>
      <c r="H12" s="8" t="s">
        <v>8218</v>
      </c>
      <c r="I12" s="8" t="s">
        <v>3182</v>
      </c>
      <c r="J12" s="8" t="s">
        <v>8219</v>
      </c>
      <c r="K12" s="8" t="s">
        <v>8214</v>
      </c>
      <c r="L12" s="9">
        <v>9757249230</v>
      </c>
      <c r="M12" s="9">
        <v>9653614001</v>
      </c>
      <c r="N12" s="9" t="s">
        <v>8220</v>
      </c>
      <c r="O12" s="9" t="s">
        <v>8221</v>
      </c>
      <c r="P12" s="9" t="s">
        <v>8222</v>
      </c>
      <c r="Q12" s="9" t="s">
        <v>107</v>
      </c>
      <c r="R12" s="11">
        <v>43282</v>
      </c>
      <c r="S12" s="9">
        <v>2021</v>
      </c>
      <c r="T12" s="8" t="s">
        <v>8223</v>
      </c>
      <c r="U12" s="9">
        <v>356</v>
      </c>
      <c r="V12" s="12">
        <v>71.2</v>
      </c>
      <c r="W12" s="9">
        <v>2014</v>
      </c>
      <c r="X12" s="9" t="s">
        <v>79</v>
      </c>
      <c r="Y12" s="8" t="s">
        <v>81</v>
      </c>
      <c r="Z12" s="9" t="s">
        <v>81</v>
      </c>
      <c r="AA12" s="12" t="s">
        <v>81</v>
      </c>
      <c r="AB12" s="9" t="s">
        <v>81</v>
      </c>
      <c r="AC12" s="9" t="s">
        <v>109</v>
      </c>
      <c r="AD12" s="8" t="s">
        <v>5960</v>
      </c>
      <c r="AE12" s="8" t="s">
        <v>3106</v>
      </c>
      <c r="AF12" s="9">
        <v>1259</v>
      </c>
      <c r="AG12" s="9">
        <v>74.06</v>
      </c>
      <c r="AH12" s="9">
        <v>2018</v>
      </c>
      <c r="AI12" s="9" t="s">
        <v>5462</v>
      </c>
      <c r="AJ12" s="9" t="s">
        <v>113</v>
      </c>
      <c r="AK12" s="9">
        <v>70</v>
      </c>
      <c r="AL12" s="9" t="s">
        <v>81</v>
      </c>
      <c r="AM12" s="9">
        <v>0</v>
      </c>
      <c r="AN12" s="8" t="s">
        <v>81</v>
      </c>
      <c r="AO12" s="8" t="s">
        <v>81</v>
      </c>
      <c r="AP12" s="13">
        <v>6.77</v>
      </c>
      <c r="AQ12" s="13">
        <v>6.72</v>
      </c>
      <c r="AR12" s="13">
        <v>6.95</v>
      </c>
      <c r="AS12" s="9">
        <v>29.16</v>
      </c>
      <c r="AT12" s="9">
        <v>7.29</v>
      </c>
      <c r="AU12" s="8" t="s">
        <v>338</v>
      </c>
      <c r="AV12" s="9">
        <v>0</v>
      </c>
      <c r="AW12" s="9">
        <v>1</v>
      </c>
      <c r="AX12" s="9" t="s">
        <v>83</v>
      </c>
      <c r="AY12" s="9" t="s">
        <v>83</v>
      </c>
      <c r="AZ12" s="9" t="s">
        <v>83</v>
      </c>
      <c r="BA12" s="9" t="s">
        <v>3190</v>
      </c>
      <c r="BB12" s="8" t="s">
        <v>83</v>
      </c>
      <c r="BC12" s="8" t="s">
        <v>84</v>
      </c>
      <c r="BD12" s="8" t="s">
        <v>81</v>
      </c>
      <c r="BE12" s="8" t="s">
        <v>8224</v>
      </c>
      <c r="BF12" s="8" t="s">
        <v>8225</v>
      </c>
      <c r="BG12" s="8" t="s">
        <v>8226</v>
      </c>
      <c r="BH12" s="8" t="s">
        <v>8227</v>
      </c>
      <c r="BI12" s="8" t="s">
        <v>89</v>
      </c>
      <c r="BJ12" s="8" t="s">
        <v>8228</v>
      </c>
      <c r="BK12" s="8" t="s">
        <v>8229</v>
      </c>
      <c r="BL12" s="8" t="s">
        <v>8230</v>
      </c>
      <c r="BM12" s="8" t="s">
        <v>8231</v>
      </c>
      <c r="BN12" s="8" t="s">
        <v>8232</v>
      </c>
      <c r="BO12" s="14" t="s">
        <v>8233</v>
      </c>
      <c r="BP12" s="14" t="s">
        <v>8234</v>
      </c>
      <c r="BQ12" s="14" t="s">
        <v>8235</v>
      </c>
      <c r="BR12" s="14" t="s">
        <v>8236</v>
      </c>
      <c r="BS12" s="8" t="s">
        <v>81</v>
      </c>
      <c r="BT12" s="13">
        <v>8.7200000000000006</v>
      </c>
      <c r="BU12" s="3"/>
    </row>
    <row r="13" spans="1:73" ht="15.75" thickBot="1">
      <c r="A13" s="7">
        <v>11</v>
      </c>
      <c r="B13" s="7"/>
      <c r="C13" s="9" t="s">
        <v>3099</v>
      </c>
      <c r="D13" s="8" t="s">
        <v>3100</v>
      </c>
      <c r="E13" s="8" t="s">
        <v>11716</v>
      </c>
      <c r="F13" s="10">
        <v>36171</v>
      </c>
      <c r="G13" s="9">
        <v>20</v>
      </c>
      <c r="H13" s="8" t="s">
        <v>3101</v>
      </c>
      <c r="I13" s="8" t="s">
        <v>73</v>
      </c>
      <c r="J13" s="8" t="s">
        <v>3102</v>
      </c>
      <c r="K13" s="8" t="s">
        <v>3098</v>
      </c>
      <c r="L13" s="9">
        <v>9892029915</v>
      </c>
      <c r="M13" s="9">
        <v>9820363445</v>
      </c>
      <c r="N13" s="9" t="s">
        <v>3103</v>
      </c>
      <c r="O13" s="9">
        <v>491960941207</v>
      </c>
      <c r="P13" s="9" t="s">
        <v>134</v>
      </c>
      <c r="Q13" s="9" t="s">
        <v>107</v>
      </c>
      <c r="R13" s="11">
        <v>43282</v>
      </c>
      <c r="S13" s="9">
        <v>2021</v>
      </c>
      <c r="T13" s="8" t="s">
        <v>3104</v>
      </c>
      <c r="U13" s="9">
        <v>345</v>
      </c>
      <c r="V13" s="12">
        <v>69</v>
      </c>
      <c r="W13" s="9">
        <v>2015</v>
      </c>
      <c r="X13" s="9" t="s">
        <v>79</v>
      </c>
      <c r="Y13" s="8" t="s">
        <v>81</v>
      </c>
      <c r="Z13" s="9" t="s">
        <v>81</v>
      </c>
      <c r="AA13" s="12" t="s">
        <v>81</v>
      </c>
      <c r="AB13" s="9" t="s">
        <v>81</v>
      </c>
      <c r="AC13" s="9" t="s">
        <v>81</v>
      </c>
      <c r="AD13" s="8" t="s">
        <v>3105</v>
      </c>
      <c r="AE13" s="8" t="s">
        <v>3106</v>
      </c>
      <c r="AF13" s="9">
        <v>1404</v>
      </c>
      <c r="AG13" s="9">
        <v>82.59</v>
      </c>
      <c r="AH13" s="9">
        <v>2018</v>
      </c>
      <c r="AI13" s="9" t="s">
        <v>112</v>
      </c>
      <c r="AJ13" s="9" t="s">
        <v>113</v>
      </c>
      <c r="AK13" s="9">
        <v>9.84</v>
      </c>
      <c r="AL13" s="9">
        <v>76.28</v>
      </c>
      <c r="AM13" s="9">
        <v>1</v>
      </c>
      <c r="AN13" s="8" t="s">
        <v>81</v>
      </c>
      <c r="AO13" s="8" t="s">
        <v>81</v>
      </c>
      <c r="AP13" s="13">
        <v>7.57</v>
      </c>
      <c r="AQ13" s="13">
        <v>6.72</v>
      </c>
      <c r="AR13" s="13">
        <v>6.11</v>
      </c>
      <c r="AS13" s="9">
        <v>28.48</v>
      </c>
      <c r="AT13" s="9">
        <v>7.12</v>
      </c>
      <c r="AU13" s="8" t="s">
        <v>338</v>
      </c>
      <c r="AV13" s="9">
        <v>0</v>
      </c>
      <c r="AW13" s="9">
        <v>2</v>
      </c>
      <c r="AX13" s="9" t="s">
        <v>83</v>
      </c>
      <c r="AY13" s="9" t="s">
        <v>83</v>
      </c>
      <c r="AZ13" s="9" t="s">
        <v>83</v>
      </c>
      <c r="BA13" s="9" t="s">
        <v>83</v>
      </c>
      <c r="BB13" s="8" t="s">
        <v>83</v>
      </c>
      <c r="BC13" s="8" t="s">
        <v>84</v>
      </c>
      <c r="BD13" s="8" t="s">
        <v>81</v>
      </c>
      <c r="BE13" s="8" t="s">
        <v>3107</v>
      </c>
      <c r="BF13" s="8" t="s">
        <v>3108</v>
      </c>
      <c r="BG13" s="8" t="s">
        <v>3109</v>
      </c>
      <c r="BH13" s="8" t="s">
        <v>762</v>
      </c>
      <c r="BI13" s="8" t="s">
        <v>89</v>
      </c>
      <c r="BJ13" s="8" t="s">
        <v>3110</v>
      </c>
      <c r="BK13" s="8" t="s">
        <v>3111</v>
      </c>
      <c r="BL13" s="8" t="s">
        <v>3112</v>
      </c>
      <c r="BM13" s="8" t="s">
        <v>3113</v>
      </c>
      <c r="BN13" s="8" t="s">
        <v>3114</v>
      </c>
      <c r="BO13" s="14" t="s">
        <v>3115</v>
      </c>
      <c r="BP13" s="14" t="s">
        <v>3116</v>
      </c>
      <c r="BQ13" s="14" t="s">
        <v>3117</v>
      </c>
      <c r="BR13" s="14" t="s">
        <v>3118</v>
      </c>
      <c r="BS13" s="8" t="s">
        <v>81</v>
      </c>
      <c r="BT13" s="13">
        <v>8.08</v>
      </c>
      <c r="BU13" s="3"/>
    </row>
    <row r="14" spans="1:73" ht="15.75" thickBot="1">
      <c r="A14" s="7">
        <v>12</v>
      </c>
      <c r="B14" s="7"/>
      <c r="C14" s="9" t="s">
        <v>1197</v>
      </c>
      <c r="D14" s="8" t="s">
        <v>1198</v>
      </c>
      <c r="E14" s="8" t="s">
        <v>11716</v>
      </c>
      <c r="F14" s="9" t="s">
        <v>1199</v>
      </c>
      <c r="G14" s="9">
        <v>21</v>
      </c>
      <c r="H14" s="8" t="s">
        <v>1200</v>
      </c>
      <c r="I14" s="8" t="s">
        <v>73</v>
      </c>
      <c r="J14" s="8" t="s">
        <v>1201</v>
      </c>
      <c r="K14" s="8" t="s">
        <v>1196</v>
      </c>
      <c r="L14" s="9">
        <v>8928597266</v>
      </c>
      <c r="M14" s="9">
        <v>8108246195</v>
      </c>
      <c r="N14" s="9" t="s">
        <v>1202</v>
      </c>
      <c r="O14" s="9">
        <v>809639741370</v>
      </c>
      <c r="P14" s="9" t="s">
        <v>1203</v>
      </c>
      <c r="Q14" s="9" t="s">
        <v>107</v>
      </c>
      <c r="R14" s="11">
        <v>43282</v>
      </c>
      <c r="S14" s="9">
        <v>2021</v>
      </c>
      <c r="T14" s="8" t="s">
        <v>1204</v>
      </c>
      <c r="U14" s="9">
        <v>309</v>
      </c>
      <c r="V14" s="12">
        <v>61.8</v>
      </c>
      <c r="W14" s="9">
        <v>2015</v>
      </c>
      <c r="X14" s="9" t="s">
        <v>79</v>
      </c>
      <c r="Y14" s="8" t="s">
        <v>81</v>
      </c>
      <c r="Z14" s="9" t="s">
        <v>81</v>
      </c>
      <c r="AA14" s="12" t="s">
        <v>81</v>
      </c>
      <c r="AB14" s="9" t="s">
        <v>81</v>
      </c>
      <c r="AC14" s="9" t="s">
        <v>109</v>
      </c>
      <c r="AD14" s="8" t="s">
        <v>490</v>
      </c>
      <c r="AE14" s="8" t="s">
        <v>1205</v>
      </c>
      <c r="AF14" s="9">
        <v>1367</v>
      </c>
      <c r="AG14" s="9">
        <v>80.41</v>
      </c>
      <c r="AH14" s="9">
        <v>2018</v>
      </c>
      <c r="AI14" s="9" t="s">
        <v>112</v>
      </c>
      <c r="AJ14" s="9" t="s">
        <v>113</v>
      </c>
      <c r="AK14" s="9">
        <v>76.150000000000006</v>
      </c>
      <c r="AL14" s="9">
        <v>75.819999999999993</v>
      </c>
      <c r="AM14" s="9">
        <v>0</v>
      </c>
      <c r="AN14" s="8" t="s">
        <v>81</v>
      </c>
      <c r="AO14" s="8" t="s">
        <v>81</v>
      </c>
      <c r="AP14" s="13">
        <v>7.38</v>
      </c>
      <c r="AQ14" s="13">
        <v>6.84</v>
      </c>
      <c r="AR14" s="13">
        <v>6.96</v>
      </c>
      <c r="AS14" s="9">
        <v>21.18</v>
      </c>
      <c r="AT14" s="9">
        <v>7.06</v>
      </c>
      <c r="AU14" s="8" t="s">
        <v>114</v>
      </c>
      <c r="AV14" s="9">
        <v>0</v>
      </c>
      <c r="AW14" s="9">
        <v>1</v>
      </c>
      <c r="AX14" s="9" t="s">
        <v>83</v>
      </c>
      <c r="AY14" s="9" t="s">
        <v>83</v>
      </c>
      <c r="AZ14" s="9" t="s">
        <v>83</v>
      </c>
      <c r="BA14" s="9" t="s">
        <v>83</v>
      </c>
      <c r="BB14" s="8" t="s">
        <v>83</v>
      </c>
      <c r="BC14" s="8" t="s">
        <v>84</v>
      </c>
      <c r="BD14" s="8" t="s">
        <v>81</v>
      </c>
      <c r="BE14" s="8" t="s">
        <v>1206</v>
      </c>
      <c r="BF14" s="8" t="s">
        <v>1207</v>
      </c>
      <c r="BG14" s="8" t="s">
        <v>1208</v>
      </c>
      <c r="BH14" s="8" t="s">
        <v>118</v>
      </c>
      <c r="BI14" s="8" t="s">
        <v>89</v>
      </c>
      <c r="BJ14" s="8" t="s">
        <v>1209</v>
      </c>
      <c r="BK14" s="8" t="s">
        <v>1210</v>
      </c>
      <c r="BL14" s="8" t="s">
        <v>81</v>
      </c>
      <c r="BM14" s="8" t="s">
        <v>81</v>
      </c>
      <c r="BN14" s="8" t="s">
        <v>1211</v>
      </c>
      <c r="BO14" s="14" t="s">
        <v>1212</v>
      </c>
      <c r="BP14" s="14" t="s">
        <v>1213</v>
      </c>
      <c r="BQ14" s="14" t="s">
        <v>1214</v>
      </c>
      <c r="BR14" s="14" t="s">
        <v>1215</v>
      </c>
      <c r="BS14" s="8" t="s">
        <v>81</v>
      </c>
      <c r="BT14" s="8"/>
      <c r="BU14" s="3"/>
    </row>
    <row r="15" spans="1:73" ht="15.75" thickBot="1">
      <c r="A15" s="7">
        <v>13</v>
      </c>
      <c r="B15" s="7"/>
      <c r="C15" s="9" t="s">
        <v>10645</v>
      </c>
      <c r="D15" s="8" t="s">
        <v>10646</v>
      </c>
      <c r="E15" s="8" t="s">
        <v>11716</v>
      </c>
      <c r="F15" s="9" t="s">
        <v>10626</v>
      </c>
      <c r="G15" s="9">
        <v>22</v>
      </c>
      <c r="H15" s="8" t="s">
        <v>10647</v>
      </c>
      <c r="I15" s="8" t="s">
        <v>73</v>
      </c>
      <c r="J15" s="8" t="s">
        <v>10648</v>
      </c>
      <c r="K15" s="8" t="s">
        <v>10644</v>
      </c>
      <c r="L15" s="9">
        <v>9769940706</v>
      </c>
      <c r="M15" s="9">
        <v>9769940706</v>
      </c>
      <c r="N15" s="9" t="s">
        <v>10649</v>
      </c>
      <c r="O15" s="9" t="s">
        <v>10650</v>
      </c>
      <c r="P15" s="9" t="s">
        <v>10651</v>
      </c>
      <c r="Q15" s="9" t="s">
        <v>107</v>
      </c>
      <c r="R15" s="11">
        <v>43282</v>
      </c>
      <c r="S15" s="9">
        <v>2021</v>
      </c>
      <c r="T15" s="8" t="s">
        <v>10652</v>
      </c>
      <c r="U15" s="9">
        <v>380</v>
      </c>
      <c r="V15" s="12">
        <v>76</v>
      </c>
      <c r="W15" s="9">
        <v>2014</v>
      </c>
      <c r="X15" s="9" t="s">
        <v>79</v>
      </c>
      <c r="Y15" s="8" t="s">
        <v>6980</v>
      </c>
      <c r="Z15" s="9">
        <v>359</v>
      </c>
      <c r="AA15" s="12">
        <v>55.23</v>
      </c>
      <c r="AB15" s="9">
        <v>2016</v>
      </c>
      <c r="AC15" s="9" t="s">
        <v>79</v>
      </c>
      <c r="AD15" s="8" t="s">
        <v>10653</v>
      </c>
      <c r="AE15" s="8" t="s">
        <v>111</v>
      </c>
      <c r="AF15" s="9">
        <v>1366</v>
      </c>
      <c r="AG15" s="9">
        <v>78.06</v>
      </c>
      <c r="AH15" s="9">
        <v>2018</v>
      </c>
      <c r="AI15" s="9" t="s">
        <v>944</v>
      </c>
      <c r="AJ15" s="9" t="s">
        <v>113</v>
      </c>
      <c r="AK15" s="9">
        <v>72.540000000000006</v>
      </c>
      <c r="AL15" s="9">
        <v>72.290000000000006</v>
      </c>
      <c r="AM15" s="9">
        <v>0</v>
      </c>
      <c r="AN15" s="8" t="s">
        <v>81</v>
      </c>
      <c r="AO15" s="8" t="s">
        <v>81</v>
      </c>
      <c r="AP15" s="13">
        <v>7.73</v>
      </c>
      <c r="AQ15" s="13">
        <v>6.36</v>
      </c>
      <c r="AR15" s="13">
        <v>6.22</v>
      </c>
      <c r="AS15" s="9">
        <v>20.309999999999999</v>
      </c>
      <c r="AT15" s="9">
        <v>6.77</v>
      </c>
      <c r="AU15" s="8" t="s">
        <v>114</v>
      </c>
      <c r="AV15" s="9">
        <v>0</v>
      </c>
      <c r="AW15" s="9">
        <v>1</v>
      </c>
      <c r="AX15" s="9" t="s">
        <v>83</v>
      </c>
      <c r="AY15" s="9" t="s">
        <v>83</v>
      </c>
      <c r="AZ15" s="9" t="s">
        <v>83</v>
      </c>
      <c r="BA15" s="9" t="s">
        <v>83</v>
      </c>
      <c r="BB15" s="8" t="s">
        <v>83</v>
      </c>
      <c r="BC15" s="8" t="s">
        <v>84</v>
      </c>
      <c r="BD15" s="8" t="s">
        <v>81</v>
      </c>
      <c r="BE15" s="8" t="s">
        <v>10654</v>
      </c>
      <c r="BF15" s="8" t="s">
        <v>10655</v>
      </c>
      <c r="BG15" s="8" t="s">
        <v>10656</v>
      </c>
      <c r="BH15" s="8" t="s">
        <v>3193</v>
      </c>
      <c r="BI15" s="8" t="s">
        <v>89</v>
      </c>
      <c r="BJ15" s="8" t="s">
        <v>10657</v>
      </c>
      <c r="BK15" s="8" t="s">
        <v>10658</v>
      </c>
      <c r="BL15" s="8" t="s">
        <v>81</v>
      </c>
      <c r="BM15" s="8" t="s">
        <v>2918</v>
      </c>
      <c r="BN15" s="8" t="s">
        <v>10659</v>
      </c>
      <c r="BO15" s="14" t="s">
        <v>10660</v>
      </c>
      <c r="BP15" s="14" t="s">
        <v>10661</v>
      </c>
      <c r="BQ15" s="14" t="s">
        <v>10662</v>
      </c>
      <c r="BR15" s="14" t="s">
        <v>10663</v>
      </c>
      <c r="BS15" s="8" t="s">
        <v>81</v>
      </c>
      <c r="BT15" s="8"/>
      <c r="BU15" s="3"/>
    </row>
    <row r="16" spans="1:73" ht="15.75" thickBot="1">
      <c r="A16" s="7">
        <v>14</v>
      </c>
      <c r="B16" s="7"/>
      <c r="C16" s="9" t="s">
        <v>4701</v>
      </c>
      <c r="D16" s="8" t="s">
        <v>4702</v>
      </c>
      <c r="E16" s="8" t="s">
        <v>11716</v>
      </c>
      <c r="F16" s="9" t="s">
        <v>4493</v>
      </c>
      <c r="G16" s="9">
        <v>21</v>
      </c>
      <c r="H16" s="8" t="s">
        <v>4703</v>
      </c>
      <c r="I16" s="8" t="s">
        <v>4704</v>
      </c>
      <c r="J16" s="8" t="s">
        <v>4705</v>
      </c>
      <c r="K16" s="8" t="s">
        <v>4700</v>
      </c>
      <c r="L16" s="9">
        <v>7666772075</v>
      </c>
      <c r="M16" s="9">
        <v>9004028370</v>
      </c>
      <c r="N16" s="9" t="s">
        <v>4706</v>
      </c>
      <c r="O16" s="9" t="s">
        <v>4707</v>
      </c>
      <c r="P16" s="9" t="s">
        <v>81</v>
      </c>
      <c r="Q16" s="9" t="s">
        <v>107</v>
      </c>
      <c r="R16" s="11">
        <v>43282</v>
      </c>
      <c r="S16" s="9">
        <v>2021</v>
      </c>
      <c r="T16" s="8" t="s">
        <v>4708</v>
      </c>
      <c r="U16" s="9">
        <v>392</v>
      </c>
      <c r="V16" s="12">
        <v>78.400000000000006</v>
      </c>
      <c r="W16" s="9">
        <v>2015</v>
      </c>
      <c r="X16" s="9" t="s">
        <v>79</v>
      </c>
      <c r="Y16" s="8" t="s">
        <v>81</v>
      </c>
      <c r="Z16" s="9" t="s">
        <v>81</v>
      </c>
      <c r="AA16" s="12" t="s">
        <v>81</v>
      </c>
      <c r="AB16" s="9" t="s">
        <v>81</v>
      </c>
      <c r="AC16" s="9" t="s">
        <v>109</v>
      </c>
      <c r="AD16" s="8" t="s">
        <v>1002</v>
      </c>
      <c r="AE16" s="8" t="s">
        <v>229</v>
      </c>
      <c r="AF16" s="9">
        <v>1017</v>
      </c>
      <c r="AG16" s="9">
        <v>81.36</v>
      </c>
      <c r="AH16" s="9">
        <v>2018</v>
      </c>
      <c r="AI16" s="9" t="s">
        <v>112</v>
      </c>
      <c r="AJ16" s="9" t="s">
        <v>113</v>
      </c>
      <c r="AK16" s="9">
        <v>78.89</v>
      </c>
      <c r="AL16" s="9">
        <v>69.36</v>
      </c>
      <c r="AM16" s="9">
        <v>3</v>
      </c>
      <c r="AN16" s="8" t="s">
        <v>81</v>
      </c>
      <c r="AO16" s="8" t="s">
        <v>81</v>
      </c>
      <c r="AP16" s="13">
        <v>6.65</v>
      </c>
      <c r="AQ16" s="13">
        <v>6.76</v>
      </c>
      <c r="AR16" s="13">
        <v>6.7</v>
      </c>
      <c r="AS16" s="9">
        <v>20.11</v>
      </c>
      <c r="AT16" s="9">
        <v>6.7</v>
      </c>
      <c r="AU16" s="8" t="s">
        <v>114</v>
      </c>
      <c r="AV16" s="9">
        <v>0</v>
      </c>
      <c r="AW16" s="9">
        <v>0</v>
      </c>
      <c r="AX16" s="9" t="s">
        <v>83</v>
      </c>
      <c r="AY16" s="9" t="s">
        <v>83</v>
      </c>
      <c r="AZ16" s="9" t="s">
        <v>83</v>
      </c>
      <c r="BA16" s="9" t="s">
        <v>83</v>
      </c>
      <c r="BB16" s="8" t="s">
        <v>83</v>
      </c>
      <c r="BC16" s="8" t="s">
        <v>84</v>
      </c>
      <c r="BD16" s="8" t="s">
        <v>81</v>
      </c>
      <c r="BE16" s="8" t="s">
        <v>4709</v>
      </c>
      <c r="BF16" s="8" t="s">
        <v>4710</v>
      </c>
      <c r="BG16" s="8" t="s">
        <v>4711</v>
      </c>
      <c r="BH16" s="8" t="s">
        <v>88</v>
      </c>
      <c r="BI16" s="8" t="s">
        <v>89</v>
      </c>
      <c r="BJ16" s="8" t="s">
        <v>4712</v>
      </c>
      <c r="BK16" s="8" t="s">
        <v>4713</v>
      </c>
      <c r="BL16" s="8" t="s">
        <v>4714</v>
      </c>
      <c r="BM16" s="8" t="s">
        <v>4715</v>
      </c>
      <c r="BN16" s="8" t="s">
        <v>4716</v>
      </c>
      <c r="BO16" s="14" t="s">
        <v>4717</v>
      </c>
      <c r="BP16" s="14" t="s">
        <v>4718</v>
      </c>
      <c r="BQ16" s="14" t="s">
        <v>4719</v>
      </c>
      <c r="BR16" s="14" t="s">
        <v>4720</v>
      </c>
      <c r="BS16" s="8" t="s">
        <v>81</v>
      </c>
      <c r="BT16" s="8"/>
      <c r="BU16" s="3"/>
    </row>
    <row r="17" spans="1:73" ht="15.75" thickBot="1">
      <c r="A17" s="7">
        <v>15</v>
      </c>
      <c r="B17" s="7"/>
      <c r="C17" s="9" t="s">
        <v>3484</v>
      </c>
      <c r="D17" s="8" t="s">
        <v>3485</v>
      </c>
      <c r="E17" s="8" t="s">
        <v>11716</v>
      </c>
      <c r="F17" s="9" t="s">
        <v>3486</v>
      </c>
      <c r="G17" s="9">
        <v>21</v>
      </c>
      <c r="H17" s="8" t="s">
        <v>3487</v>
      </c>
      <c r="I17" s="8" t="s">
        <v>73</v>
      </c>
      <c r="J17" s="8" t="s">
        <v>3488</v>
      </c>
      <c r="K17" s="8" t="s">
        <v>3483</v>
      </c>
      <c r="L17" s="9">
        <v>7021057198</v>
      </c>
      <c r="M17" s="9">
        <v>7021057198</v>
      </c>
      <c r="N17" s="9" t="s">
        <v>3489</v>
      </c>
      <c r="O17" s="9" t="s">
        <v>3490</v>
      </c>
      <c r="P17" s="9" t="s">
        <v>134</v>
      </c>
      <c r="Q17" s="9" t="s">
        <v>107</v>
      </c>
      <c r="R17" s="11">
        <v>43282</v>
      </c>
      <c r="S17" s="9">
        <v>2021</v>
      </c>
      <c r="T17" s="8" t="s">
        <v>3491</v>
      </c>
      <c r="U17" s="9">
        <v>370</v>
      </c>
      <c r="V17" s="12">
        <v>0.74</v>
      </c>
      <c r="W17" s="9">
        <v>2015</v>
      </c>
      <c r="X17" s="9" t="s">
        <v>79</v>
      </c>
      <c r="Y17" s="8" t="s">
        <v>81</v>
      </c>
      <c r="Z17" s="9" t="s">
        <v>81</v>
      </c>
      <c r="AA17" s="12" t="s">
        <v>81</v>
      </c>
      <c r="AB17" s="9" t="s">
        <v>81</v>
      </c>
      <c r="AC17" s="9" t="s">
        <v>109</v>
      </c>
      <c r="AD17" s="8" t="s">
        <v>3492</v>
      </c>
      <c r="AE17" s="8" t="s">
        <v>3493</v>
      </c>
      <c r="AF17" s="9">
        <v>1389</v>
      </c>
      <c r="AG17" s="15">
        <v>0.81710000000000005</v>
      </c>
      <c r="AH17" s="9">
        <v>2018</v>
      </c>
      <c r="AI17" s="9" t="s">
        <v>112</v>
      </c>
      <c r="AJ17" s="9" t="s">
        <v>113</v>
      </c>
      <c r="AK17" s="9">
        <v>1389</v>
      </c>
      <c r="AL17" s="15">
        <v>0.81710000000000005</v>
      </c>
      <c r="AM17" s="9">
        <v>0</v>
      </c>
      <c r="AN17" s="8" t="s">
        <v>81</v>
      </c>
      <c r="AO17" s="8" t="s">
        <v>81</v>
      </c>
      <c r="AP17" s="13">
        <v>6.46</v>
      </c>
      <c r="AQ17" s="13">
        <v>6.28</v>
      </c>
      <c r="AR17" s="13">
        <v>6.11</v>
      </c>
      <c r="AS17" s="9">
        <v>26.65</v>
      </c>
      <c r="AT17" s="9">
        <v>6.6624999999999996</v>
      </c>
      <c r="AU17" s="8" t="s">
        <v>338</v>
      </c>
      <c r="AV17" s="9">
        <v>0</v>
      </c>
      <c r="AW17" s="9">
        <v>0</v>
      </c>
      <c r="AX17" s="9" t="s">
        <v>83</v>
      </c>
      <c r="AY17" s="9" t="s">
        <v>83</v>
      </c>
      <c r="AZ17" s="9" t="s">
        <v>83</v>
      </c>
      <c r="BA17" s="9" t="s">
        <v>83</v>
      </c>
      <c r="BB17" s="8" t="s">
        <v>83</v>
      </c>
      <c r="BC17" s="8" t="s">
        <v>84</v>
      </c>
      <c r="BD17" s="8" t="s">
        <v>81</v>
      </c>
      <c r="BE17" s="8" t="s">
        <v>3494</v>
      </c>
      <c r="BF17" s="8" t="s">
        <v>3452</v>
      </c>
      <c r="BG17" s="8" t="s">
        <v>3495</v>
      </c>
      <c r="BH17" s="8" t="s">
        <v>88</v>
      </c>
      <c r="BI17" s="8" t="s">
        <v>89</v>
      </c>
      <c r="BJ17" s="8" t="s">
        <v>3496</v>
      </c>
      <c r="BK17" s="8" t="s">
        <v>3497</v>
      </c>
      <c r="BL17" s="8" t="s">
        <v>3498</v>
      </c>
      <c r="BM17" s="8" t="s">
        <v>3499</v>
      </c>
      <c r="BN17" s="8" t="s">
        <v>3500</v>
      </c>
      <c r="BO17" s="14" t="s">
        <v>3501</v>
      </c>
      <c r="BP17" s="14" t="s">
        <v>3502</v>
      </c>
      <c r="BQ17" s="14" t="s">
        <v>3503</v>
      </c>
      <c r="BR17" s="14" t="s">
        <v>3504</v>
      </c>
      <c r="BS17" s="8" t="s">
        <v>81</v>
      </c>
      <c r="BT17" s="13">
        <v>7.8</v>
      </c>
      <c r="BU17" s="3"/>
    </row>
    <row r="18" spans="1:73" ht="15.75" thickBot="1">
      <c r="A18" s="7">
        <v>16</v>
      </c>
      <c r="B18" s="7"/>
      <c r="C18" s="9" t="s">
        <v>7473</v>
      </c>
      <c r="D18" s="8" t="s">
        <v>7474</v>
      </c>
      <c r="E18" s="8" t="s">
        <v>11716</v>
      </c>
      <c r="F18" s="10">
        <v>36225</v>
      </c>
      <c r="G18" s="9">
        <v>21</v>
      </c>
      <c r="H18" s="8" t="s">
        <v>7475</v>
      </c>
      <c r="I18" s="8" t="s">
        <v>73</v>
      </c>
      <c r="J18" s="8" t="s">
        <v>7476</v>
      </c>
      <c r="K18" s="8" t="s">
        <v>7472</v>
      </c>
      <c r="L18" s="9">
        <v>8850463307</v>
      </c>
      <c r="M18" s="9">
        <v>8850463307</v>
      </c>
      <c r="N18" s="9" t="s">
        <v>7477</v>
      </c>
      <c r="O18" s="9">
        <v>977732696915</v>
      </c>
      <c r="P18" s="9" t="s">
        <v>134</v>
      </c>
      <c r="Q18" s="9" t="s">
        <v>107</v>
      </c>
      <c r="R18" s="11">
        <v>43282</v>
      </c>
      <c r="S18" s="9">
        <v>2021</v>
      </c>
      <c r="T18" s="8" t="s">
        <v>7478</v>
      </c>
      <c r="U18" s="9">
        <v>340</v>
      </c>
      <c r="V18" s="12">
        <v>68</v>
      </c>
      <c r="W18" s="9">
        <v>2014</v>
      </c>
      <c r="X18" s="9" t="s">
        <v>79</v>
      </c>
      <c r="Y18" s="8" t="s">
        <v>7479</v>
      </c>
      <c r="Z18" s="9">
        <v>323</v>
      </c>
      <c r="AA18" s="12">
        <v>49.69</v>
      </c>
      <c r="AB18" s="11">
        <v>42401</v>
      </c>
      <c r="AC18" s="9" t="s">
        <v>79</v>
      </c>
      <c r="AD18" s="8" t="s">
        <v>110</v>
      </c>
      <c r="AE18" s="8" t="s">
        <v>111</v>
      </c>
      <c r="AF18" s="9">
        <v>1326</v>
      </c>
      <c r="AG18" s="9">
        <v>78</v>
      </c>
      <c r="AH18" s="11">
        <v>43252</v>
      </c>
      <c r="AI18" s="9" t="s">
        <v>944</v>
      </c>
      <c r="AJ18" s="9" t="s">
        <v>113</v>
      </c>
      <c r="AK18" s="9">
        <v>70.27</v>
      </c>
      <c r="AL18" s="9">
        <v>68.31</v>
      </c>
      <c r="AM18" s="9">
        <v>0</v>
      </c>
      <c r="AN18" s="8" t="s">
        <v>81</v>
      </c>
      <c r="AO18" s="8" t="s">
        <v>81</v>
      </c>
      <c r="AP18" s="13">
        <v>7</v>
      </c>
      <c r="AQ18" s="13">
        <v>6.28</v>
      </c>
      <c r="AR18" s="13">
        <v>6.51</v>
      </c>
      <c r="AS18" s="9">
        <v>19.79</v>
      </c>
      <c r="AT18" s="9">
        <v>6.59</v>
      </c>
      <c r="AU18" s="8" t="s">
        <v>114</v>
      </c>
      <c r="AV18" s="9">
        <v>0</v>
      </c>
      <c r="AW18" s="9">
        <v>0</v>
      </c>
      <c r="AX18" s="9" t="s">
        <v>83</v>
      </c>
      <c r="AY18" s="9" t="s">
        <v>83</v>
      </c>
      <c r="AZ18" s="9" t="s">
        <v>83</v>
      </c>
      <c r="BA18" s="9" t="s">
        <v>83</v>
      </c>
      <c r="BB18" s="8" t="s">
        <v>83</v>
      </c>
      <c r="BC18" s="8" t="s">
        <v>84</v>
      </c>
      <c r="BD18" s="8" t="s">
        <v>81</v>
      </c>
      <c r="BE18" s="8" t="s">
        <v>7480</v>
      </c>
      <c r="BF18" s="8" t="s">
        <v>7481</v>
      </c>
      <c r="BG18" s="8" t="s">
        <v>7482</v>
      </c>
      <c r="BH18" s="8" t="s">
        <v>762</v>
      </c>
      <c r="BI18" s="8" t="s">
        <v>89</v>
      </c>
      <c r="BJ18" s="8" t="s">
        <v>7483</v>
      </c>
      <c r="BK18" s="8" t="s">
        <v>7484</v>
      </c>
      <c r="BL18" s="8" t="s">
        <v>7485</v>
      </c>
      <c r="BM18" s="8" t="s">
        <v>7486</v>
      </c>
      <c r="BN18" s="8" t="s">
        <v>3798</v>
      </c>
      <c r="BO18" s="14" t="s">
        <v>7487</v>
      </c>
      <c r="BP18" s="14" t="s">
        <v>7488</v>
      </c>
      <c r="BQ18" s="14" t="s">
        <v>7489</v>
      </c>
      <c r="BR18" s="14" t="s">
        <v>7490</v>
      </c>
      <c r="BS18" s="8" t="s">
        <v>81</v>
      </c>
      <c r="BT18" s="8"/>
      <c r="BU18" s="3"/>
    </row>
    <row r="19" spans="1:73" ht="15.75" thickBot="1">
      <c r="A19" s="7">
        <v>17</v>
      </c>
      <c r="B19" s="7"/>
      <c r="C19" s="9" t="s">
        <v>11671</v>
      </c>
      <c r="D19" s="8" t="s">
        <v>11672</v>
      </c>
      <c r="E19" s="8" t="s">
        <v>11716</v>
      </c>
      <c r="F19" s="9" t="s">
        <v>11673</v>
      </c>
      <c r="G19" s="9">
        <v>24</v>
      </c>
      <c r="H19" s="8" t="s">
        <v>11674</v>
      </c>
      <c r="I19" s="8" t="s">
        <v>11674</v>
      </c>
      <c r="J19" s="8" t="s">
        <v>11675</v>
      </c>
      <c r="K19" s="8" t="s">
        <v>11676</v>
      </c>
      <c r="L19" s="9">
        <v>9870673306</v>
      </c>
      <c r="M19" s="9">
        <v>9870673306</v>
      </c>
      <c r="N19" s="9" t="s">
        <v>295</v>
      </c>
      <c r="O19" s="9" t="s">
        <v>11677</v>
      </c>
      <c r="P19" s="9" t="s">
        <v>295</v>
      </c>
      <c r="Q19" s="9" t="s">
        <v>107</v>
      </c>
      <c r="R19" s="11">
        <v>43282</v>
      </c>
      <c r="S19" s="9">
        <v>2021</v>
      </c>
      <c r="T19" s="8" t="s">
        <v>11678</v>
      </c>
      <c r="U19" s="9">
        <v>343</v>
      </c>
      <c r="V19" s="12">
        <v>80.53</v>
      </c>
      <c r="W19" s="9">
        <v>2012</v>
      </c>
      <c r="X19" s="9" t="s">
        <v>79</v>
      </c>
      <c r="Y19" s="8" t="s">
        <v>295</v>
      </c>
      <c r="Z19" s="9" t="s">
        <v>295</v>
      </c>
      <c r="AA19" s="12" t="s">
        <v>295</v>
      </c>
      <c r="AB19" s="9" t="s">
        <v>295</v>
      </c>
      <c r="AC19" s="9" t="s">
        <v>109</v>
      </c>
      <c r="AD19" s="8" t="s">
        <v>11679</v>
      </c>
      <c r="AE19" s="8" t="s">
        <v>229</v>
      </c>
      <c r="AF19" s="9">
        <v>58.69</v>
      </c>
      <c r="AG19" s="9">
        <v>58.69</v>
      </c>
      <c r="AH19" s="9">
        <v>2018</v>
      </c>
      <c r="AI19" s="9" t="s">
        <v>112</v>
      </c>
      <c r="AJ19" s="9" t="s">
        <v>113</v>
      </c>
      <c r="AK19" s="9">
        <v>58.69</v>
      </c>
      <c r="AL19" s="9">
        <v>58.69</v>
      </c>
      <c r="AM19" s="9">
        <v>5</v>
      </c>
      <c r="AN19" s="8" t="s">
        <v>295</v>
      </c>
      <c r="AO19" s="8" t="s">
        <v>295</v>
      </c>
      <c r="AP19" s="13">
        <v>6.32</v>
      </c>
      <c r="AQ19" s="13">
        <v>6.82</v>
      </c>
      <c r="AR19" s="13">
        <v>5.83</v>
      </c>
      <c r="AS19" s="9">
        <v>19.03</v>
      </c>
      <c r="AT19" s="9">
        <v>6.34</v>
      </c>
      <c r="AU19" s="8" t="s">
        <v>114</v>
      </c>
      <c r="AV19" s="9">
        <v>0</v>
      </c>
      <c r="AW19" s="9">
        <v>5</v>
      </c>
      <c r="AX19" s="9" t="s">
        <v>83</v>
      </c>
      <c r="AY19" s="9" t="s">
        <v>83</v>
      </c>
      <c r="AZ19" s="9" t="s">
        <v>83</v>
      </c>
      <c r="BA19" s="9" t="s">
        <v>4749</v>
      </c>
      <c r="BB19" s="8" t="s">
        <v>4749</v>
      </c>
      <c r="BC19" s="8" t="s">
        <v>84</v>
      </c>
      <c r="BD19" s="8" t="s">
        <v>295</v>
      </c>
      <c r="BE19" s="8" t="s">
        <v>11680</v>
      </c>
      <c r="BF19" s="8" t="s">
        <v>86</v>
      </c>
      <c r="BG19" s="8" t="s">
        <v>11681</v>
      </c>
      <c r="BH19" s="8" t="s">
        <v>317</v>
      </c>
      <c r="BI19" s="8" t="s">
        <v>89</v>
      </c>
      <c r="BJ19" s="8" t="s">
        <v>295</v>
      </c>
      <c r="BK19" s="8" t="s">
        <v>11682</v>
      </c>
      <c r="BL19" s="8" t="s">
        <v>2999</v>
      </c>
      <c r="BM19" s="8" t="s">
        <v>2264</v>
      </c>
      <c r="BN19" s="8" t="s">
        <v>11683</v>
      </c>
      <c r="BO19" s="14" t="s">
        <v>11684</v>
      </c>
      <c r="BP19" s="14" t="s">
        <v>11685</v>
      </c>
      <c r="BQ19" s="8" t="s">
        <v>295</v>
      </c>
      <c r="BR19" s="8" t="s">
        <v>295</v>
      </c>
      <c r="BS19" s="8" t="s">
        <v>295</v>
      </c>
      <c r="BT19" s="8"/>
      <c r="BU19" s="3"/>
    </row>
    <row r="20" spans="1:73" ht="15.75" thickBot="1">
      <c r="A20" s="7">
        <v>18</v>
      </c>
      <c r="B20" s="7"/>
      <c r="C20" s="9" t="s">
        <v>5549</v>
      </c>
      <c r="D20" s="8" t="s">
        <v>5550</v>
      </c>
      <c r="E20" s="8" t="s">
        <v>11716</v>
      </c>
      <c r="F20" s="10">
        <v>36586</v>
      </c>
      <c r="G20" s="9">
        <v>20</v>
      </c>
      <c r="H20" s="8" t="s">
        <v>5551</v>
      </c>
      <c r="I20" s="8" t="s">
        <v>73</v>
      </c>
      <c r="J20" s="8" t="s">
        <v>5552</v>
      </c>
      <c r="K20" s="8" t="s">
        <v>5548</v>
      </c>
      <c r="L20" s="9">
        <v>9004458074</v>
      </c>
      <c r="M20" s="9">
        <v>9004458074</v>
      </c>
      <c r="N20" s="9" t="s">
        <v>5553</v>
      </c>
      <c r="O20" s="9">
        <v>883226394984</v>
      </c>
      <c r="P20" s="9" t="s">
        <v>134</v>
      </c>
      <c r="Q20" s="9" t="s">
        <v>107</v>
      </c>
      <c r="R20" s="11">
        <v>43282</v>
      </c>
      <c r="S20" s="9">
        <v>2021</v>
      </c>
      <c r="T20" s="8" t="s">
        <v>5554</v>
      </c>
      <c r="U20" s="9">
        <v>384</v>
      </c>
      <c r="V20" s="12">
        <v>76.8</v>
      </c>
      <c r="W20" s="9">
        <v>2015</v>
      </c>
      <c r="X20" s="9" t="s">
        <v>79</v>
      </c>
      <c r="Y20" s="8" t="s">
        <v>295</v>
      </c>
      <c r="Z20" s="9" t="s">
        <v>295</v>
      </c>
      <c r="AA20" s="12" t="s">
        <v>295</v>
      </c>
      <c r="AB20" s="9" t="s">
        <v>295</v>
      </c>
      <c r="AC20" s="9" t="s">
        <v>109</v>
      </c>
      <c r="AD20" s="8" t="s">
        <v>490</v>
      </c>
      <c r="AE20" s="8" t="s">
        <v>336</v>
      </c>
      <c r="AF20" s="9">
        <v>1293</v>
      </c>
      <c r="AG20" s="9">
        <v>76</v>
      </c>
      <c r="AH20" s="9">
        <v>2018</v>
      </c>
      <c r="AI20" s="9" t="s">
        <v>112</v>
      </c>
      <c r="AJ20" s="9" t="s">
        <v>113</v>
      </c>
      <c r="AK20" s="9">
        <v>66.37</v>
      </c>
      <c r="AL20" s="9">
        <v>67.38</v>
      </c>
      <c r="AM20" s="9">
        <v>1</v>
      </c>
      <c r="AN20" s="8" t="s">
        <v>295</v>
      </c>
      <c r="AO20" s="8" t="s">
        <v>295</v>
      </c>
      <c r="AP20" s="13">
        <v>6.62</v>
      </c>
      <c r="AQ20" s="13">
        <v>6.4</v>
      </c>
      <c r="AR20" s="13">
        <v>5.8</v>
      </c>
      <c r="AS20" s="9">
        <v>18.82</v>
      </c>
      <c r="AT20" s="9">
        <v>6.27</v>
      </c>
      <c r="AU20" s="8" t="s">
        <v>114</v>
      </c>
      <c r="AV20" s="9">
        <v>0</v>
      </c>
      <c r="AW20" s="9">
        <v>1</v>
      </c>
      <c r="AX20" s="9" t="s">
        <v>83</v>
      </c>
      <c r="AY20" s="9" t="s">
        <v>83</v>
      </c>
      <c r="AZ20" s="9" t="s">
        <v>83</v>
      </c>
      <c r="BA20" s="9" t="s">
        <v>83</v>
      </c>
      <c r="BB20" s="8" t="s">
        <v>83</v>
      </c>
      <c r="BC20" s="8" t="s">
        <v>84</v>
      </c>
      <c r="BD20" s="8" t="s">
        <v>295</v>
      </c>
      <c r="BE20" s="8" t="s">
        <v>5555</v>
      </c>
      <c r="BF20" s="8" t="s">
        <v>5556</v>
      </c>
      <c r="BG20" s="8" t="s">
        <v>5557</v>
      </c>
      <c r="BH20" s="8" t="s">
        <v>118</v>
      </c>
      <c r="BI20" s="8" t="s">
        <v>89</v>
      </c>
      <c r="BJ20" s="8" t="s">
        <v>5558</v>
      </c>
      <c r="BK20" s="8" t="s">
        <v>5559</v>
      </c>
      <c r="BL20" s="8" t="s">
        <v>1933</v>
      </c>
      <c r="BM20" s="8" t="s">
        <v>806</v>
      </c>
      <c r="BN20" s="8" t="s">
        <v>539</v>
      </c>
      <c r="BO20" s="14" t="s">
        <v>5560</v>
      </c>
      <c r="BP20" s="14" t="s">
        <v>5561</v>
      </c>
      <c r="BQ20" s="14" t="s">
        <v>5562</v>
      </c>
      <c r="BR20" s="14" t="s">
        <v>5563</v>
      </c>
      <c r="BS20" s="8" t="s">
        <v>295</v>
      </c>
      <c r="BT20" s="8"/>
      <c r="BU20" s="3"/>
    </row>
    <row r="21" spans="1:73" ht="15.75" thickBot="1">
      <c r="A21" s="7">
        <v>19</v>
      </c>
      <c r="B21" s="7"/>
      <c r="C21" s="9" t="s">
        <v>7625</v>
      </c>
      <c r="D21" s="8" t="s">
        <v>7626</v>
      </c>
      <c r="E21" s="8" t="s">
        <v>11716</v>
      </c>
      <c r="F21" s="9" t="s">
        <v>1318</v>
      </c>
      <c r="G21" s="9">
        <v>21</v>
      </c>
      <c r="H21" s="8" t="s">
        <v>7627</v>
      </c>
      <c r="I21" s="8" t="s">
        <v>7627</v>
      </c>
      <c r="J21" s="8" t="s">
        <v>7628</v>
      </c>
      <c r="K21" s="8" t="s">
        <v>7624</v>
      </c>
      <c r="L21" s="9">
        <v>9833540179</v>
      </c>
      <c r="M21" s="9">
        <v>9619439816</v>
      </c>
      <c r="N21" s="9" t="s">
        <v>7629</v>
      </c>
      <c r="O21" s="9">
        <v>600762112383</v>
      </c>
      <c r="P21" s="9" t="s">
        <v>81</v>
      </c>
      <c r="Q21" s="9" t="s">
        <v>107</v>
      </c>
      <c r="R21" s="11">
        <v>43282</v>
      </c>
      <c r="S21" s="9">
        <v>2021</v>
      </c>
      <c r="T21" s="8" t="s">
        <v>7630</v>
      </c>
      <c r="U21" s="9">
        <v>294</v>
      </c>
      <c r="V21" s="12">
        <v>58.8</v>
      </c>
      <c r="W21" s="9">
        <v>2015</v>
      </c>
      <c r="X21" s="9" t="s">
        <v>79</v>
      </c>
      <c r="Y21" s="8" t="s">
        <v>81</v>
      </c>
      <c r="Z21" s="9" t="s">
        <v>81</v>
      </c>
      <c r="AA21" s="12" t="s">
        <v>81</v>
      </c>
      <c r="AB21" s="9" t="s">
        <v>81</v>
      </c>
      <c r="AC21" s="9" t="s">
        <v>109</v>
      </c>
      <c r="AD21" s="8" t="s">
        <v>110</v>
      </c>
      <c r="AE21" s="8" t="s">
        <v>111</v>
      </c>
      <c r="AF21" s="9">
        <v>1359</v>
      </c>
      <c r="AG21" s="9">
        <v>79.94</v>
      </c>
      <c r="AH21" s="9">
        <v>2018</v>
      </c>
      <c r="AI21" s="9" t="s">
        <v>112</v>
      </c>
      <c r="AJ21" s="9" t="s">
        <v>113</v>
      </c>
      <c r="AK21" s="9">
        <v>67.22</v>
      </c>
      <c r="AL21" s="9">
        <v>66.709999999999994</v>
      </c>
      <c r="AM21" s="9">
        <v>3</v>
      </c>
      <c r="AN21" s="8" t="s">
        <v>81</v>
      </c>
      <c r="AO21" s="8" t="s">
        <v>81</v>
      </c>
      <c r="AP21" s="13">
        <v>6.6538459999999997</v>
      </c>
      <c r="AQ21" s="13">
        <v>6.28</v>
      </c>
      <c r="AR21" s="13">
        <v>5.88</v>
      </c>
      <c r="AS21" s="9">
        <v>18.809999999999999</v>
      </c>
      <c r="AT21" s="9">
        <v>6.27</v>
      </c>
      <c r="AU21" s="8" t="s">
        <v>114</v>
      </c>
      <c r="AV21" s="9">
        <v>0</v>
      </c>
      <c r="AW21" s="9">
        <v>0</v>
      </c>
      <c r="AX21" s="9" t="s">
        <v>83</v>
      </c>
      <c r="AY21" s="9" t="s">
        <v>83</v>
      </c>
      <c r="AZ21" s="9" t="s">
        <v>83</v>
      </c>
      <c r="BA21" s="9" t="s">
        <v>83</v>
      </c>
      <c r="BB21" s="8" t="s">
        <v>83</v>
      </c>
      <c r="BC21" s="8" t="s">
        <v>84</v>
      </c>
      <c r="BD21" s="8" t="s">
        <v>81</v>
      </c>
      <c r="BE21" s="8" t="s">
        <v>7631</v>
      </c>
      <c r="BF21" s="8" t="s">
        <v>7632</v>
      </c>
      <c r="BG21" s="8" t="s">
        <v>7633</v>
      </c>
      <c r="BH21" s="8" t="s">
        <v>2172</v>
      </c>
      <c r="BI21" s="8" t="s">
        <v>89</v>
      </c>
      <c r="BJ21" s="8" t="s">
        <v>7634</v>
      </c>
      <c r="BK21" s="8" t="s">
        <v>7635</v>
      </c>
      <c r="BL21" s="8" t="s">
        <v>7636</v>
      </c>
      <c r="BM21" s="8" t="s">
        <v>81</v>
      </c>
      <c r="BN21" s="8" t="s">
        <v>7637</v>
      </c>
      <c r="BO21" s="14" t="s">
        <v>7638</v>
      </c>
      <c r="BP21" s="14" t="s">
        <v>7639</v>
      </c>
      <c r="BQ21" s="14" t="s">
        <v>7640</v>
      </c>
      <c r="BR21" s="14" t="s">
        <v>7641</v>
      </c>
      <c r="BS21" s="8" t="s">
        <v>81</v>
      </c>
      <c r="BT21" s="8"/>
      <c r="BU21" s="3"/>
    </row>
    <row r="22" spans="1:73" ht="15.75" thickBot="1">
      <c r="A22" s="7">
        <v>20</v>
      </c>
      <c r="B22" s="7"/>
      <c r="C22" s="9" t="s">
        <v>994</v>
      </c>
      <c r="D22" s="8" t="s">
        <v>995</v>
      </c>
      <c r="E22" s="8" t="s">
        <v>11716</v>
      </c>
      <c r="F22" s="9" t="s">
        <v>996</v>
      </c>
      <c r="G22" s="9">
        <v>21</v>
      </c>
      <c r="H22" s="8" t="s">
        <v>997</v>
      </c>
      <c r="I22" s="8" t="s">
        <v>997</v>
      </c>
      <c r="J22" s="8" t="s">
        <v>998</v>
      </c>
      <c r="K22" s="8" t="s">
        <v>993</v>
      </c>
      <c r="L22" s="9">
        <v>8268228845</v>
      </c>
      <c r="M22" s="9">
        <v>8268228845</v>
      </c>
      <c r="N22" s="9" t="s">
        <v>999</v>
      </c>
      <c r="O22" s="9" t="s">
        <v>1000</v>
      </c>
      <c r="P22" s="9" t="s">
        <v>81</v>
      </c>
      <c r="Q22" s="9" t="s">
        <v>107</v>
      </c>
      <c r="R22" s="11">
        <v>43282</v>
      </c>
      <c r="S22" s="9">
        <v>2021</v>
      </c>
      <c r="T22" s="8" t="s">
        <v>1001</v>
      </c>
      <c r="U22" s="9">
        <v>396</v>
      </c>
      <c r="V22" s="12">
        <v>79.2</v>
      </c>
      <c r="W22" s="9">
        <v>2015</v>
      </c>
      <c r="X22" s="9" t="s">
        <v>79</v>
      </c>
      <c r="Y22" s="8" t="s">
        <v>81</v>
      </c>
      <c r="Z22" s="9" t="s">
        <v>81</v>
      </c>
      <c r="AA22" s="12" t="s">
        <v>81</v>
      </c>
      <c r="AB22" s="9" t="s">
        <v>81</v>
      </c>
      <c r="AC22" s="9" t="s">
        <v>81</v>
      </c>
      <c r="AD22" s="8" t="s">
        <v>1002</v>
      </c>
      <c r="AE22" s="8" t="s">
        <v>229</v>
      </c>
      <c r="AF22" s="9">
        <v>918</v>
      </c>
      <c r="AG22" s="9">
        <v>73.44</v>
      </c>
      <c r="AH22" s="9">
        <v>2018</v>
      </c>
      <c r="AI22" s="9" t="s">
        <v>112</v>
      </c>
      <c r="AJ22" s="9" t="s">
        <v>113</v>
      </c>
      <c r="AK22" s="9">
        <v>63</v>
      </c>
      <c r="AL22" s="9">
        <v>63</v>
      </c>
      <c r="AM22" s="9">
        <v>7</v>
      </c>
      <c r="AN22" s="8" t="s">
        <v>295</v>
      </c>
      <c r="AO22" s="8" t="s">
        <v>81</v>
      </c>
      <c r="AP22" s="13">
        <v>5.69</v>
      </c>
      <c r="AQ22" s="13">
        <v>4.68</v>
      </c>
      <c r="AR22" s="13">
        <v>5.2220000000000004</v>
      </c>
      <c r="AS22" s="9">
        <v>22.251999999999999</v>
      </c>
      <c r="AT22" s="9">
        <v>5.63</v>
      </c>
      <c r="AU22" s="8" t="s">
        <v>338</v>
      </c>
      <c r="AV22" s="9">
        <v>0</v>
      </c>
      <c r="AW22" s="9">
        <v>4</v>
      </c>
      <c r="AX22" s="9" t="s">
        <v>83</v>
      </c>
      <c r="AY22" s="9" t="s">
        <v>83</v>
      </c>
      <c r="AZ22" s="9" t="s">
        <v>83</v>
      </c>
      <c r="BA22" s="9" t="s">
        <v>83</v>
      </c>
      <c r="BB22" s="8" t="s">
        <v>83</v>
      </c>
      <c r="BC22" s="8" t="s">
        <v>84</v>
      </c>
      <c r="BD22" s="8" t="s">
        <v>81</v>
      </c>
      <c r="BE22" s="8" t="s">
        <v>1003</v>
      </c>
      <c r="BF22" s="8" t="s">
        <v>81</v>
      </c>
      <c r="BG22" s="8" t="s">
        <v>1004</v>
      </c>
      <c r="BH22" s="8" t="s">
        <v>1005</v>
      </c>
      <c r="BI22" s="8" t="s">
        <v>89</v>
      </c>
      <c r="BJ22" s="8" t="s">
        <v>1006</v>
      </c>
      <c r="BK22" s="8" t="s">
        <v>1007</v>
      </c>
      <c r="BL22" s="8" t="s">
        <v>1008</v>
      </c>
      <c r="BM22" s="8" t="s">
        <v>1009</v>
      </c>
      <c r="BN22" s="8" t="s">
        <v>1010</v>
      </c>
      <c r="BO22" s="14" t="s">
        <v>1011</v>
      </c>
      <c r="BP22" s="14" t="s">
        <v>1012</v>
      </c>
      <c r="BQ22" s="14" t="s">
        <v>1013</v>
      </c>
      <c r="BR22" s="14" t="s">
        <v>1014</v>
      </c>
      <c r="BS22" s="8" t="s">
        <v>81</v>
      </c>
      <c r="BT22" s="13">
        <v>6.96</v>
      </c>
      <c r="BU22" s="3"/>
    </row>
    <row r="23" spans="1:73" ht="15.75" thickBot="1">
      <c r="A23" s="7">
        <v>1</v>
      </c>
      <c r="B23" s="7"/>
      <c r="C23" s="9" t="s">
        <v>7757</v>
      </c>
      <c r="D23" s="8" t="s">
        <v>7758</v>
      </c>
      <c r="E23" s="8" t="s">
        <v>11717</v>
      </c>
      <c r="F23" s="9" t="s">
        <v>7759</v>
      </c>
      <c r="G23" s="9">
        <v>21</v>
      </c>
      <c r="H23" s="8" t="s">
        <v>7760</v>
      </c>
      <c r="I23" s="8" t="s">
        <v>591</v>
      </c>
      <c r="J23" s="8" t="s">
        <v>7761</v>
      </c>
      <c r="K23" s="8" t="s">
        <v>7756</v>
      </c>
      <c r="L23" s="9">
        <v>9833590925</v>
      </c>
      <c r="M23" s="9">
        <v>9833590925</v>
      </c>
      <c r="N23" s="9" t="s">
        <v>7762</v>
      </c>
      <c r="O23" s="9">
        <v>618290492577</v>
      </c>
      <c r="P23" s="9" t="s">
        <v>81</v>
      </c>
      <c r="Q23" s="9" t="s">
        <v>107</v>
      </c>
      <c r="R23" s="11">
        <v>43282</v>
      </c>
      <c r="S23" s="9">
        <v>2021</v>
      </c>
      <c r="T23" s="8" t="s">
        <v>7763</v>
      </c>
      <c r="U23" s="9">
        <v>386</v>
      </c>
      <c r="V23" s="12">
        <v>77.2</v>
      </c>
      <c r="W23" s="9">
        <v>2015</v>
      </c>
      <c r="X23" s="9" t="s">
        <v>79</v>
      </c>
      <c r="Y23" s="8" t="s">
        <v>81</v>
      </c>
      <c r="Z23" s="9" t="s">
        <v>81</v>
      </c>
      <c r="AA23" s="12" t="s">
        <v>81</v>
      </c>
      <c r="AB23" s="9" t="s">
        <v>81</v>
      </c>
      <c r="AC23" s="9" t="s">
        <v>109</v>
      </c>
      <c r="AD23" s="8" t="s">
        <v>7764</v>
      </c>
      <c r="AE23" s="8" t="s">
        <v>336</v>
      </c>
      <c r="AF23" s="9">
        <v>612</v>
      </c>
      <c r="AG23" s="9">
        <v>76.5</v>
      </c>
      <c r="AH23" s="9">
        <v>2018</v>
      </c>
      <c r="AI23" s="9" t="s">
        <v>112</v>
      </c>
      <c r="AJ23" s="9" t="s">
        <v>113</v>
      </c>
      <c r="AK23" s="9" t="s">
        <v>81</v>
      </c>
      <c r="AL23" s="9">
        <v>73.52</v>
      </c>
      <c r="AM23" s="9">
        <v>0</v>
      </c>
      <c r="AN23" s="8" t="s">
        <v>81</v>
      </c>
      <c r="AO23" s="8" t="s">
        <v>81</v>
      </c>
      <c r="AP23" s="13">
        <v>6.84</v>
      </c>
      <c r="AQ23" s="13">
        <v>6.72</v>
      </c>
      <c r="AR23" s="13">
        <v>5.62</v>
      </c>
      <c r="AS23" s="9">
        <v>28.06</v>
      </c>
      <c r="AT23" s="9">
        <v>7.01</v>
      </c>
      <c r="AU23" s="8" t="s">
        <v>338</v>
      </c>
      <c r="AV23" s="9">
        <v>1</v>
      </c>
      <c r="AW23" s="9">
        <v>0</v>
      </c>
      <c r="AX23" s="9" t="s">
        <v>83</v>
      </c>
      <c r="AY23" s="9" t="s">
        <v>83</v>
      </c>
      <c r="AZ23" s="9" t="s">
        <v>83</v>
      </c>
      <c r="BA23" s="9" t="s">
        <v>83</v>
      </c>
      <c r="BB23" s="8" t="s">
        <v>83</v>
      </c>
      <c r="BC23" s="8" t="s">
        <v>84</v>
      </c>
      <c r="BD23" s="8" t="s">
        <v>81</v>
      </c>
      <c r="BE23" s="8" t="s">
        <v>7765</v>
      </c>
      <c r="BF23" s="8" t="s">
        <v>781</v>
      </c>
      <c r="BG23" s="8" t="s">
        <v>7766</v>
      </c>
      <c r="BH23" s="8" t="s">
        <v>601</v>
      </c>
      <c r="BI23" s="8" t="s">
        <v>89</v>
      </c>
      <c r="BJ23" s="8" t="s">
        <v>7767</v>
      </c>
      <c r="BK23" s="8" t="s">
        <v>7768</v>
      </c>
      <c r="BL23" s="8" t="s">
        <v>7769</v>
      </c>
      <c r="BM23" s="8" t="s">
        <v>7770</v>
      </c>
      <c r="BN23" s="8" t="s">
        <v>7771</v>
      </c>
      <c r="BO23" s="14" t="s">
        <v>7772</v>
      </c>
      <c r="BP23" s="14" t="s">
        <v>7773</v>
      </c>
      <c r="BQ23" s="14" t="s">
        <v>7774</v>
      </c>
      <c r="BR23" s="14" t="s">
        <v>7775</v>
      </c>
      <c r="BS23" s="8" t="s">
        <v>81</v>
      </c>
      <c r="BT23" s="13">
        <v>8.8800000000000008</v>
      </c>
      <c r="BU23" s="3"/>
    </row>
    <row r="24" spans="1:73" ht="15.75" thickBot="1">
      <c r="A24" s="7">
        <v>2</v>
      </c>
      <c r="B24" s="7"/>
      <c r="C24" s="9" t="s">
        <v>732</v>
      </c>
      <c r="D24" s="8" t="s">
        <v>733</v>
      </c>
      <c r="E24" s="8" t="s">
        <v>11717</v>
      </c>
      <c r="F24" s="9" t="s">
        <v>633</v>
      </c>
      <c r="G24" s="9">
        <v>21</v>
      </c>
      <c r="H24" s="8" t="s">
        <v>734</v>
      </c>
      <c r="I24" s="8" t="s">
        <v>591</v>
      </c>
      <c r="J24" s="8" t="s">
        <v>735</v>
      </c>
      <c r="K24" s="8" t="s">
        <v>731</v>
      </c>
      <c r="L24" s="9">
        <v>7738120766</v>
      </c>
      <c r="M24" s="9">
        <v>7738120766</v>
      </c>
      <c r="N24" s="9" t="s">
        <v>736</v>
      </c>
      <c r="O24" s="9">
        <v>715064834860</v>
      </c>
      <c r="P24" s="9" t="s">
        <v>244</v>
      </c>
      <c r="Q24" s="9" t="s">
        <v>107</v>
      </c>
      <c r="R24" s="11">
        <v>43282</v>
      </c>
      <c r="S24" s="9">
        <v>2021</v>
      </c>
      <c r="T24" s="8" t="s">
        <v>737</v>
      </c>
      <c r="U24" s="9">
        <v>432</v>
      </c>
      <c r="V24" s="12">
        <v>86.4</v>
      </c>
      <c r="W24" s="9">
        <v>2015</v>
      </c>
      <c r="X24" s="9" t="s">
        <v>79</v>
      </c>
      <c r="Y24" s="8" t="s">
        <v>81</v>
      </c>
      <c r="Z24" s="9" t="s">
        <v>81</v>
      </c>
      <c r="AA24" s="12" t="s">
        <v>81</v>
      </c>
      <c r="AB24" s="9" t="s">
        <v>81</v>
      </c>
      <c r="AC24" s="9" t="s">
        <v>109</v>
      </c>
      <c r="AD24" s="8" t="s">
        <v>738</v>
      </c>
      <c r="AE24" s="8" t="s">
        <v>336</v>
      </c>
      <c r="AF24" s="9">
        <v>1401</v>
      </c>
      <c r="AG24" s="9">
        <v>80.06</v>
      </c>
      <c r="AH24" s="9">
        <v>2018</v>
      </c>
      <c r="AI24" s="9" t="s">
        <v>112</v>
      </c>
      <c r="AJ24" s="9" t="s">
        <v>113</v>
      </c>
      <c r="AK24" s="9">
        <v>76.55</v>
      </c>
      <c r="AL24" s="9">
        <v>76.56</v>
      </c>
      <c r="AM24" s="9">
        <v>0</v>
      </c>
      <c r="AN24" s="8" t="s">
        <v>81</v>
      </c>
      <c r="AO24" s="8" t="s">
        <v>81</v>
      </c>
      <c r="AP24" s="13">
        <v>6.4</v>
      </c>
      <c r="AQ24" s="13">
        <v>6.8</v>
      </c>
      <c r="AR24" s="13">
        <v>0</v>
      </c>
      <c r="AS24" s="9">
        <v>13.2</v>
      </c>
      <c r="AT24" s="9">
        <v>6.8</v>
      </c>
      <c r="AU24" s="8" t="s">
        <v>114</v>
      </c>
      <c r="AV24" s="9">
        <v>1</v>
      </c>
      <c r="AW24" s="9">
        <v>1</v>
      </c>
      <c r="AX24" s="9" t="s">
        <v>83</v>
      </c>
      <c r="AY24" s="9" t="s">
        <v>83</v>
      </c>
      <c r="AZ24" s="9" t="s">
        <v>83</v>
      </c>
      <c r="BA24" s="9" t="s">
        <v>83</v>
      </c>
      <c r="BB24" s="8" t="s">
        <v>83</v>
      </c>
      <c r="BC24" s="8" t="s">
        <v>84</v>
      </c>
      <c r="BD24" s="8" t="s">
        <v>81</v>
      </c>
      <c r="BE24" s="8" t="s">
        <v>739</v>
      </c>
      <c r="BF24" s="8" t="s">
        <v>86</v>
      </c>
      <c r="BG24" s="8" t="s">
        <v>740</v>
      </c>
      <c r="BH24" s="8" t="s">
        <v>86</v>
      </c>
      <c r="BI24" s="8" t="s">
        <v>89</v>
      </c>
      <c r="BJ24" s="8" t="s">
        <v>741</v>
      </c>
      <c r="BK24" s="8" t="s">
        <v>742</v>
      </c>
      <c r="BL24" s="8" t="s">
        <v>743</v>
      </c>
      <c r="BM24" s="8" t="s">
        <v>744</v>
      </c>
      <c r="BN24" s="8" t="s">
        <v>745</v>
      </c>
      <c r="BO24" s="14" t="s">
        <v>746</v>
      </c>
      <c r="BP24" s="14" t="s">
        <v>747</v>
      </c>
      <c r="BQ24" s="14" t="s">
        <v>748</v>
      </c>
      <c r="BR24" s="14" t="s">
        <v>749</v>
      </c>
      <c r="BS24" s="8" t="s">
        <v>81</v>
      </c>
      <c r="BT24" s="8"/>
      <c r="BU24" s="3"/>
    </row>
    <row r="25" spans="1:73" ht="15.75" thickBot="1">
      <c r="A25" s="7">
        <v>3</v>
      </c>
      <c r="B25" s="7"/>
      <c r="C25" s="9" t="s">
        <v>6146</v>
      </c>
      <c r="D25" s="8" t="s">
        <v>6147</v>
      </c>
      <c r="E25" s="8" t="s">
        <v>11717</v>
      </c>
      <c r="F25" s="10">
        <v>36708</v>
      </c>
      <c r="G25" s="9">
        <v>21</v>
      </c>
      <c r="H25" s="8" t="s">
        <v>6148</v>
      </c>
      <c r="I25" s="8" t="s">
        <v>591</v>
      </c>
      <c r="J25" s="8" t="s">
        <v>6149</v>
      </c>
      <c r="K25" s="8" t="s">
        <v>6145</v>
      </c>
      <c r="L25" s="9">
        <v>9323676682</v>
      </c>
      <c r="M25" s="9">
        <v>7718975598</v>
      </c>
      <c r="N25" s="9" t="s">
        <v>6150</v>
      </c>
      <c r="O25" s="9">
        <v>288724033802</v>
      </c>
      <c r="P25" s="9" t="s">
        <v>6151</v>
      </c>
      <c r="Q25" s="9" t="s">
        <v>107</v>
      </c>
      <c r="R25" s="11">
        <v>43282</v>
      </c>
      <c r="S25" s="9">
        <v>2021</v>
      </c>
      <c r="T25" s="8" t="s">
        <v>6152</v>
      </c>
      <c r="U25" s="9">
        <v>285</v>
      </c>
      <c r="V25" s="12">
        <v>57</v>
      </c>
      <c r="W25" s="9">
        <v>2015</v>
      </c>
      <c r="X25" s="9" t="s">
        <v>79</v>
      </c>
      <c r="Y25" s="8" t="s">
        <v>81</v>
      </c>
      <c r="Z25" s="9" t="s">
        <v>81</v>
      </c>
      <c r="AA25" s="12" t="s">
        <v>81</v>
      </c>
      <c r="AB25" s="9" t="s">
        <v>81</v>
      </c>
      <c r="AC25" s="9" t="s">
        <v>109</v>
      </c>
      <c r="AD25" s="8" t="s">
        <v>110</v>
      </c>
      <c r="AE25" s="8" t="s">
        <v>111</v>
      </c>
      <c r="AF25" s="9">
        <v>1275</v>
      </c>
      <c r="AG25" s="9">
        <v>75</v>
      </c>
      <c r="AH25" s="9">
        <v>2018</v>
      </c>
      <c r="AI25" s="9" t="s">
        <v>112</v>
      </c>
      <c r="AJ25" s="9" t="s">
        <v>113</v>
      </c>
      <c r="AK25" s="9">
        <v>67.5</v>
      </c>
      <c r="AL25" s="9">
        <v>66.97</v>
      </c>
      <c r="AM25" s="9">
        <v>0</v>
      </c>
      <c r="AN25" s="8" t="s">
        <v>81</v>
      </c>
      <c r="AO25" s="8" t="s">
        <v>81</v>
      </c>
      <c r="AP25" s="13">
        <v>5.23</v>
      </c>
      <c r="AQ25" s="13">
        <v>5</v>
      </c>
      <c r="AR25" s="13">
        <v>5.73</v>
      </c>
      <c r="AS25" s="9">
        <v>783</v>
      </c>
      <c r="AT25" s="9">
        <v>5.32</v>
      </c>
      <c r="AU25" s="8" t="s">
        <v>114</v>
      </c>
      <c r="AV25" s="9">
        <v>1</v>
      </c>
      <c r="AW25" s="9">
        <v>0</v>
      </c>
      <c r="AX25" s="9" t="s">
        <v>83</v>
      </c>
      <c r="AY25" s="9" t="s">
        <v>83</v>
      </c>
      <c r="AZ25" s="9" t="s">
        <v>83</v>
      </c>
      <c r="BA25" s="9" t="s">
        <v>83</v>
      </c>
      <c r="BB25" s="8" t="s">
        <v>83</v>
      </c>
      <c r="BC25" s="8" t="s">
        <v>84</v>
      </c>
      <c r="BD25" s="8" t="s">
        <v>81</v>
      </c>
      <c r="BE25" s="8" t="s">
        <v>6153</v>
      </c>
      <c r="BF25" s="8" t="s">
        <v>781</v>
      </c>
      <c r="BG25" s="8" t="s">
        <v>6154</v>
      </c>
      <c r="BH25" s="8" t="s">
        <v>2172</v>
      </c>
      <c r="BI25" s="8" t="s">
        <v>89</v>
      </c>
      <c r="BJ25" s="8" t="s">
        <v>6155</v>
      </c>
      <c r="BK25" s="8" t="s">
        <v>6156</v>
      </c>
      <c r="BL25" s="8" t="s">
        <v>6157</v>
      </c>
      <c r="BM25" s="8" t="s">
        <v>2175</v>
      </c>
      <c r="BN25" s="8" t="s">
        <v>6158</v>
      </c>
      <c r="BO25" s="14" t="s">
        <v>6159</v>
      </c>
      <c r="BP25" s="14" t="s">
        <v>6160</v>
      </c>
      <c r="BQ25" s="8" t="s">
        <v>81</v>
      </c>
      <c r="BR25" s="8" t="s">
        <v>81</v>
      </c>
      <c r="BS25" s="8" t="s">
        <v>81</v>
      </c>
      <c r="BT25" s="8"/>
      <c r="BU25" s="3"/>
    </row>
    <row r="26" spans="1:73" ht="15.75" thickBot="1">
      <c r="A26" s="7">
        <v>4</v>
      </c>
      <c r="B26" s="7"/>
      <c r="C26" s="9" t="s">
        <v>9307</v>
      </c>
      <c r="D26" s="8" t="s">
        <v>9308</v>
      </c>
      <c r="E26" s="8" t="s">
        <v>11717</v>
      </c>
      <c r="F26" s="10">
        <v>35894</v>
      </c>
      <c r="G26" s="9">
        <v>21</v>
      </c>
      <c r="H26" s="8" t="s">
        <v>9309</v>
      </c>
      <c r="I26" s="8" t="s">
        <v>9310</v>
      </c>
      <c r="J26" s="8" t="s">
        <v>9311</v>
      </c>
      <c r="K26" s="8" t="s">
        <v>9306</v>
      </c>
      <c r="L26" s="9">
        <v>9819397738</v>
      </c>
      <c r="M26" s="9">
        <v>9819153138</v>
      </c>
      <c r="N26" s="9" t="s">
        <v>9312</v>
      </c>
      <c r="O26" s="9">
        <v>425465540193</v>
      </c>
      <c r="P26" s="9" t="s">
        <v>295</v>
      </c>
      <c r="Q26" s="9" t="s">
        <v>107</v>
      </c>
      <c r="R26" s="11">
        <v>43282</v>
      </c>
      <c r="S26" s="9">
        <v>2021</v>
      </c>
      <c r="T26" s="8" t="s">
        <v>9313</v>
      </c>
      <c r="U26" s="9">
        <v>381</v>
      </c>
      <c r="V26" s="12">
        <v>76.2</v>
      </c>
      <c r="W26" s="9">
        <v>2014</v>
      </c>
      <c r="X26" s="9" t="s">
        <v>79</v>
      </c>
      <c r="Y26" s="8" t="s">
        <v>9314</v>
      </c>
      <c r="Z26" s="9">
        <v>318</v>
      </c>
      <c r="AA26" s="12">
        <v>48.92</v>
      </c>
      <c r="AB26" s="9">
        <v>2016</v>
      </c>
      <c r="AC26" s="9" t="s">
        <v>79</v>
      </c>
      <c r="AD26" s="8" t="s">
        <v>7055</v>
      </c>
      <c r="AE26" s="8" t="s">
        <v>1205</v>
      </c>
      <c r="AF26" s="9">
        <v>1275</v>
      </c>
      <c r="AG26" s="9">
        <v>75</v>
      </c>
      <c r="AH26" s="9">
        <v>2018</v>
      </c>
      <c r="AI26" s="9" t="s">
        <v>944</v>
      </c>
      <c r="AJ26" s="9" t="s">
        <v>113</v>
      </c>
      <c r="AK26" s="9">
        <v>70.3</v>
      </c>
      <c r="AL26" s="9">
        <v>70.010000000000005</v>
      </c>
      <c r="AM26" s="9">
        <v>0</v>
      </c>
      <c r="AN26" s="13">
        <v>0</v>
      </c>
      <c r="AO26" s="13">
        <v>0</v>
      </c>
      <c r="AP26" s="13">
        <v>0</v>
      </c>
      <c r="AQ26" s="13">
        <v>5.16</v>
      </c>
      <c r="AR26" s="13">
        <v>0</v>
      </c>
      <c r="AS26" s="9">
        <v>5.16</v>
      </c>
      <c r="AT26" s="9">
        <v>5.16</v>
      </c>
      <c r="AU26" s="8" t="s">
        <v>114</v>
      </c>
      <c r="AV26" s="9">
        <v>2</v>
      </c>
      <c r="AW26" s="9">
        <v>2</v>
      </c>
      <c r="AX26" s="9" t="s">
        <v>83</v>
      </c>
      <c r="AY26" s="9" t="s">
        <v>83</v>
      </c>
      <c r="AZ26" s="9" t="s">
        <v>83</v>
      </c>
      <c r="BA26" s="9" t="s">
        <v>83</v>
      </c>
      <c r="BB26" s="8" t="s">
        <v>83</v>
      </c>
      <c r="BC26" s="8" t="s">
        <v>84</v>
      </c>
      <c r="BD26" s="8" t="s">
        <v>295</v>
      </c>
      <c r="BE26" s="8" t="s">
        <v>9315</v>
      </c>
      <c r="BF26" s="8" t="s">
        <v>295</v>
      </c>
      <c r="BG26" s="8" t="s">
        <v>9316</v>
      </c>
      <c r="BH26" s="8" t="s">
        <v>379</v>
      </c>
      <c r="BI26" s="8" t="s">
        <v>89</v>
      </c>
      <c r="BJ26" s="8" t="s">
        <v>295</v>
      </c>
      <c r="BK26" s="8" t="s">
        <v>9317</v>
      </c>
      <c r="BL26" s="8" t="s">
        <v>295</v>
      </c>
      <c r="BM26" s="8" t="s">
        <v>295</v>
      </c>
      <c r="BN26" s="8" t="s">
        <v>9318</v>
      </c>
      <c r="BO26" s="14" t="s">
        <v>9319</v>
      </c>
      <c r="BP26" s="14" t="s">
        <v>9320</v>
      </c>
      <c r="BQ26" s="14" t="s">
        <v>9321</v>
      </c>
      <c r="BR26" s="14" t="s">
        <v>9322</v>
      </c>
      <c r="BS26" s="8" t="s">
        <v>295</v>
      </c>
      <c r="BT26" s="8"/>
      <c r="BU26" s="3"/>
    </row>
    <row r="27" spans="1:73" ht="15.75" thickBot="1">
      <c r="A27" s="7">
        <v>5</v>
      </c>
      <c r="B27" s="7"/>
      <c r="C27" s="9" t="s">
        <v>2902</v>
      </c>
      <c r="D27" s="8" t="s">
        <v>2903</v>
      </c>
      <c r="E27" s="8" t="s">
        <v>11717</v>
      </c>
      <c r="F27" s="9" t="s">
        <v>2904</v>
      </c>
      <c r="G27" s="9">
        <v>21</v>
      </c>
      <c r="H27" s="8" t="s">
        <v>2905</v>
      </c>
      <c r="I27" s="8" t="s">
        <v>2906</v>
      </c>
      <c r="J27" s="8" t="s">
        <v>2907</v>
      </c>
      <c r="K27" s="8" t="s">
        <v>2901</v>
      </c>
      <c r="L27" s="9">
        <v>9920245878</v>
      </c>
      <c r="M27" s="9">
        <v>8828240841</v>
      </c>
      <c r="N27" s="9" t="s">
        <v>134</v>
      </c>
      <c r="O27" s="9">
        <v>812264547911</v>
      </c>
      <c r="P27" s="9" t="s">
        <v>2908</v>
      </c>
      <c r="Q27" s="9" t="s">
        <v>107</v>
      </c>
      <c r="R27" s="11">
        <v>43282</v>
      </c>
      <c r="S27" s="9">
        <v>2021</v>
      </c>
      <c r="T27" s="8" t="s">
        <v>2909</v>
      </c>
      <c r="U27" s="9">
        <v>412</v>
      </c>
      <c r="V27" s="12">
        <v>82.4</v>
      </c>
      <c r="W27" s="9">
        <v>2015</v>
      </c>
      <c r="X27" s="9" t="s">
        <v>79</v>
      </c>
      <c r="Y27" s="8" t="s">
        <v>81</v>
      </c>
      <c r="Z27" s="9" t="s">
        <v>81</v>
      </c>
      <c r="AA27" s="12" t="s">
        <v>81</v>
      </c>
      <c r="AB27" s="9" t="s">
        <v>81</v>
      </c>
      <c r="AC27" s="9" t="s">
        <v>109</v>
      </c>
      <c r="AD27" s="8" t="s">
        <v>2910</v>
      </c>
      <c r="AE27" s="8" t="s">
        <v>2168</v>
      </c>
      <c r="AF27" s="9">
        <v>1027</v>
      </c>
      <c r="AG27" s="9">
        <v>69.63</v>
      </c>
      <c r="AH27" s="9">
        <v>2018</v>
      </c>
      <c r="AI27" s="9" t="s">
        <v>112</v>
      </c>
      <c r="AJ27" s="9" t="s">
        <v>113</v>
      </c>
      <c r="AK27" s="15">
        <v>0.72219999999999995</v>
      </c>
      <c r="AL27" s="15">
        <v>0.72699999999999998</v>
      </c>
      <c r="AM27" s="9">
        <v>0</v>
      </c>
      <c r="AN27" s="8" t="s">
        <v>81</v>
      </c>
      <c r="AO27" s="8" t="s">
        <v>81</v>
      </c>
      <c r="AP27" s="13">
        <v>7.77</v>
      </c>
      <c r="AQ27" s="13">
        <v>6.4</v>
      </c>
      <c r="AR27" s="13">
        <v>0</v>
      </c>
      <c r="AS27" s="9">
        <v>14.17</v>
      </c>
      <c r="AT27" s="9">
        <v>4.72</v>
      </c>
      <c r="AU27" s="8" t="s">
        <v>114</v>
      </c>
      <c r="AV27" s="9">
        <v>4</v>
      </c>
      <c r="AW27" s="9">
        <v>0</v>
      </c>
      <c r="AX27" s="9" t="s">
        <v>83</v>
      </c>
      <c r="AY27" s="9" t="s">
        <v>83</v>
      </c>
      <c r="AZ27" s="9" t="s">
        <v>83</v>
      </c>
      <c r="BA27" s="9" t="s">
        <v>83</v>
      </c>
      <c r="BB27" s="8" t="s">
        <v>83</v>
      </c>
      <c r="BC27" s="8" t="s">
        <v>84</v>
      </c>
      <c r="BD27" s="8" t="s">
        <v>81</v>
      </c>
      <c r="BE27" s="8" t="s">
        <v>2911</v>
      </c>
      <c r="BF27" s="8" t="s">
        <v>2912</v>
      </c>
      <c r="BG27" s="8" t="s">
        <v>2913</v>
      </c>
      <c r="BH27" s="8" t="s">
        <v>2914</v>
      </c>
      <c r="BI27" s="8" t="s">
        <v>89</v>
      </c>
      <c r="BJ27" s="8" t="s">
        <v>2915</v>
      </c>
      <c r="BK27" s="8" t="s">
        <v>2916</v>
      </c>
      <c r="BL27" s="8" t="s">
        <v>2917</v>
      </c>
      <c r="BM27" s="8" t="s">
        <v>2918</v>
      </c>
      <c r="BN27" s="8" t="s">
        <v>2919</v>
      </c>
      <c r="BO27" s="14" t="s">
        <v>2920</v>
      </c>
      <c r="BP27" s="14" t="s">
        <v>2921</v>
      </c>
      <c r="BQ27" s="14" t="s">
        <v>2922</v>
      </c>
      <c r="BR27" s="14" t="s">
        <v>2923</v>
      </c>
      <c r="BS27" s="8" t="s">
        <v>81</v>
      </c>
      <c r="BT27" s="8"/>
      <c r="BU27" s="3"/>
    </row>
    <row r="28" spans="1:73" ht="15.75" thickBot="1">
      <c r="A28" s="7">
        <v>6</v>
      </c>
      <c r="B28" s="7"/>
      <c r="C28" s="9" t="s">
        <v>8426</v>
      </c>
      <c r="D28" s="8" t="s">
        <v>8427</v>
      </c>
      <c r="E28" s="8" t="s">
        <v>11717</v>
      </c>
      <c r="F28" s="9" t="s">
        <v>8428</v>
      </c>
      <c r="G28" s="9">
        <v>23</v>
      </c>
      <c r="H28" s="8" t="s">
        <v>8429</v>
      </c>
      <c r="I28" s="8" t="s">
        <v>73</v>
      </c>
      <c r="J28" s="8" t="s">
        <v>8430</v>
      </c>
      <c r="K28" s="8" t="s">
        <v>8425</v>
      </c>
      <c r="L28" s="9">
        <v>8454884288</v>
      </c>
      <c r="M28" s="9">
        <v>7506646020</v>
      </c>
      <c r="N28" s="9" t="s">
        <v>8431</v>
      </c>
      <c r="O28" s="9">
        <v>325161676959</v>
      </c>
      <c r="P28" s="9" t="s">
        <v>81</v>
      </c>
      <c r="Q28" s="9" t="s">
        <v>107</v>
      </c>
      <c r="R28" s="11">
        <v>43282</v>
      </c>
      <c r="S28" s="9">
        <v>2021</v>
      </c>
      <c r="T28" s="8" t="s">
        <v>8432</v>
      </c>
      <c r="U28" s="9">
        <v>343</v>
      </c>
      <c r="V28" s="12">
        <v>68.599999999999994</v>
      </c>
      <c r="W28" s="9">
        <v>2013</v>
      </c>
      <c r="X28" s="9" t="s">
        <v>79</v>
      </c>
      <c r="Y28" s="8" t="s">
        <v>81</v>
      </c>
      <c r="Z28" s="9" t="s">
        <v>81</v>
      </c>
      <c r="AA28" s="12" t="s">
        <v>81</v>
      </c>
      <c r="AB28" s="9" t="s">
        <v>81</v>
      </c>
      <c r="AC28" s="9" t="s">
        <v>109</v>
      </c>
      <c r="AD28" s="8" t="s">
        <v>8433</v>
      </c>
      <c r="AE28" s="8" t="s">
        <v>3331</v>
      </c>
      <c r="AF28" s="9">
        <v>649</v>
      </c>
      <c r="AG28" s="9">
        <v>81.13</v>
      </c>
      <c r="AH28" s="9">
        <v>2018</v>
      </c>
      <c r="AI28" s="9" t="s">
        <v>112</v>
      </c>
      <c r="AJ28" s="9" t="s">
        <v>113</v>
      </c>
      <c r="AK28" s="9">
        <v>75.95</v>
      </c>
      <c r="AL28" s="9">
        <v>75.63</v>
      </c>
      <c r="AM28" s="9">
        <v>0</v>
      </c>
      <c r="AN28" s="8" t="s">
        <v>81</v>
      </c>
      <c r="AO28" s="8" t="s">
        <v>81</v>
      </c>
      <c r="AP28" s="13">
        <v>6.0380000000000003</v>
      </c>
      <c r="AQ28" s="13">
        <v>4.88</v>
      </c>
      <c r="AR28" s="13">
        <v>0</v>
      </c>
      <c r="AS28" s="9">
        <v>10.917999999999999</v>
      </c>
      <c r="AT28" s="9">
        <v>3.6389999999999998</v>
      </c>
      <c r="AU28" s="8" t="s">
        <v>114</v>
      </c>
      <c r="AV28" s="9">
        <v>3</v>
      </c>
      <c r="AW28" s="9">
        <v>2</v>
      </c>
      <c r="AX28" s="9" t="s">
        <v>83</v>
      </c>
      <c r="AY28" s="9" t="s">
        <v>83</v>
      </c>
      <c r="AZ28" s="9" t="s">
        <v>255</v>
      </c>
      <c r="BA28" s="9" t="s">
        <v>83</v>
      </c>
      <c r="BB28" s="8" t="s">
        <v>83</v>
      </c>
      <c r="BC28" s="8" t="s">
        <v>84</v>
      </c>
      <c r="BD28" s="8" t="s">
        <v>81</v>
      </c>
      <c r="BE28" s="8" t="s">
        <v>8434</v>
      </c>
      <c r="BF28" s="8" t="s">
        <v>86</v>
      </c>
      <c r="BG28" s="8" t="s">
        <v>8435</v>
      </c>
      <c r="BH28" s="8" t="s">
        <v>88</v>
      </c>
      <c r="BI28" s="8" t="s">
        <v>89</v>
      </c>
      <c r="BJ28" s="8" t="s">
        <v>8436</v>
      </c>
      <c r="BK28" s="8" t="s">
        <v>8437</v>
      </c>
      <c r="BL28" s="8" t="s">
        <v>81</v>
      </c>
      <c r="BM28" s="8" t="s">
        <v>2264</v>
      </c>
      <c r="BN28" s="8" t="s">
        <v>497</v>
      </c>
      <c r="BO28" s="14" t="s">
        <v>8438</v>
      </c>
      <c r="BP28" s="14" t="s">
        <v>8439</v>
      </c>
      <c r="BQ28" s="14" t="s">
        <v>8440</v>
      </c>
      <c r="BR28" s="8" t="s">
        <v>81</v>
      </c>
      <c r="BS28" s="8" t="s">
        <v>81</v>
      </c>
      <c r="BT28" s="8"/>
      <c r="BU28" s="3"/>
    </row>
    <row r="29" spans="1:73" ht="15.75" thickBot="1">
      <c r="A29" s="7">
        <v>7</v>
      </c>
      <c r="B29" s="7"/>
      <c r="C29" s="9" t="s">
        <v>8357</v>
      </c>
      <c r="D29" s="8" t="s">
        <v>8358</v>
      </c>
      <c r="E29" s="8" t="s">
        <v>11717</v>
      </c>
      <c r="F29" s="10">
        <v>36350</v>
      </c>
      <c r="G29" s="9">
        <v>21</v>
      </c>
      <c r="H29" s="8" t="s">
        <v>8359</v>
      </c>
      <c r="I29" s="8" t="s">
        <v>73</v>
      </c>
      <c r="J29" s="8" t="s">
        <v>8360</v>
      </c>
      <c r="K29" s="8" t="s">
        <v>8356</v>
      </c>
      <c r="L29" s="9">
        <v>9833086301</v>
      </c>
      <c r="M29" s="9">
        <v>9768640966</v>
      </c>
      <c r="N29" s="9" t="s">
        <v>8361</v>
      </c>
      <c r="O29" s="9">
        <v>437210891745</v>
      </c>
      <c r="P29" s="9" t="s">
        <v>81</v>
      </c>
      <c r="Q29" s="9" t="s">
        <v>107</v>
      </c>
      <c r="R29" s="11">
        <v>43282</v>
      </c>
      <c r="S29" s="9">
        <v>2021</v>
      </c>
      <c r="T29" s="8" t="s">
        <v>8362</v>
      </c>
      <c r="U29" s="9">
        <v>329</v>
      </c>
      <c r="V29" s="12">
        <v>65.8</v>
      </c>
      <c r="W29" s="9">
        <v>2015</v>
      </c>
      <c r="X29" s="9" t="s">
        <v>79</v>
      </c>
      <c r="Y29" s="8" t="s">
        <v>81</v>
      </c>
      <c r="Z29" s="9" t="s">
        <v>81</v>
      </c>
      <c r="AA29" s="12" t="s">
        <v>81</v>
      </c>
      <c r="AB29" s="9" t="s">
        <v>81</v>
      </c>
      <c r="AC29" s="9" t="s">
        <v>109</v>
      </c>
      <c r="AD29" s="8" t="s">
        <v>8363</v>
      </c>
      <c r="AE29" s="8" t="s">
        <v>336</v>
      </c>
      <c r="AF29" s="9">
        <v>1147</v>
      </c>
      <c r="AG29" s="9">
        <v>67.47</v>
      </c>
      <c r="AH29" s="9">
        <v>2018</v>
      </c>
      <c r="AI29" s="9" t="s">
        <v>112</v>
      </c>
      <c r="AJ29" s="9" t="s">
        <v>113</v>
      </c>
      <c r="AK29" s="9">
        <v>58.88</v>
      </c>
      <c r="AL29" s="9">
        <v>58.88</v>
      </c>
      <c r="AM29" s="9">
        <v>5</v>
      </c>
      <c r="AN29" s="8" t="s">
        <v>81</v>
      </c>
      <c r="AO29" s="8" t="s">
        <v>81</v>
      </c>
      <c r="AP29" s="13">
        <v>6.31</v>
      </c>
      <c r="AQ29" s="13">
        <v>0</v>
      </c>
      <c r="AR29" s="13">
        <v>0</v>
      </c>
      <c r="AS29" s="9">
        <v>6.31</v>
      </c>
      <c r="AT29" s="9">
        <v>2.1</v>
      </c>
      <c r="AU29" s="8" t="s">
        <v>114</v>
      </c>
      <c r="AV29" s="9">
        <v>3</v>
      </c>
      <c r="AW29" s="9">
        <v>0</v>
      </c>
      <c r="AX29" s="9" t="s">
        <v>83</v>
      </c>
      <c r="AY29" s="9" t="s">
        <v>83</v>
      </c>
      <c r="AZ29" s="9" t="s">
        <v>83</v>
      </c>
      <c r="BA29" s="9" t="s">
        <v>83</v>
      </c>
      <c r="BB29" s="8" t="s">
        <v>83</v>
      </c>
      <c r="BC29" s="8" t="s">
        <v>84</v>
      </c>
      <c r="BD29" s="8" t="s">
        <v>81</v>
      </c>
      <c r="BE29" s="8" t="s">
        <v>8364</v>
      </c>
      <c r="BF29" s="8" t="s">
        <v>5139</v>
      </c>
      <c r="BG29" s="8" t="s">
        <v>8365</v>
      </c>
      <c r="BH29" s="8" t="s">
        <v>88</v>
      </c>
      <c r="BI29" s="8" t="s">
        <v>89</v>
      </c>
      <c r="BJ29" s="8" t="s">
        <v>7842</v>
      </c>
      <c r="BK29" s="8" t="s">
        <v>8366</v>
      </c>
      <c r="BL29" s="8" t="s">
        <v>81</v>
      </c>
      <c r="BM29" s="8" t="s">
        <v>81</v>
      </c>
      <c r="BN29" s="8" t="s">
        <v>8367</v>
      </c>
      <c r="BO29" s="14" t="s">
        <v>8368</v>
      </c>
      <c r="BP29" s="14" t="s">
        <v>8369</v>
      </c>
      <c r="BQ29" s="14" t="s">
        <v>8370</v>
      </c>
      <c r="BR29" s="14" t="s">
        <v>8371</v>
      </c>
      <c r="BS29" s="8" t="s">
        <v>81</v>
      </c>
      <c r="BT29" s="8"/>
      <c r="BU29" s="3"/>
    </row>
    <row r="30" spans="1:73" ht="15.75" thickBot="1">
      <c r="A30" s="7">
        <v>8</v>
      </c>
      <c r="B30" s="7"/>
      <c r="C30" s="9" t="s">
        <v>1885</v>
      </c>
      <c r="D30" s="8" t="s">
        <v>1886</v>
      </c>
      <c r="E30" s="8" t="s">
        <v>11717</v>
      </c>
      <c r="F30" s="10">
        <v>36014</v>
      </c>
      <c r="G30" s="9">
        <v>22</v>
      </c>
      <c r="H30" s="8" t="s">
        <v>1887</v>
      </c>
      <c r="I30" s="8" t="s">
        <v>73</v>
      </c>
      <c r="J30" s="8" t="s">
        <v>1888</v>
      </c>
      <c r="K30" s="8" t="s">
        <v>1884</v>
      </c>
      <c r="L30" s="9">
        <v>7021727943</v>
      </c>
      <c r="M30" s="9">
        <v>7977153707</v>
      </c>
      <c r="N30" s="9" t="s">
        <v>1889</v>
      </c>
      <c r="O30" s="9">
        <v>645917305248</v>
      </c>
      <c r="P30" s="9" t="s">
        <v>134</v>
      </c>
      <c r="Q30" s="9" t="s">
        <v>107</v>
      </c>
      <c r="R30" s="11">
        <v>43282</v>
      </c>
      <c r="S30" s="9">
        <v>2021</v>
      </c>
      <c r="T30" s="8" t="s">
        <v>1890</v>
      </c>
      <c r="U30" s="9">
        <v>412</v>
      </c>
      <c r="V30" s="12">
        <v>82.4</v>
      </c>
      <c r="W30" s="9">
        <v>2014</v>
      </c>
      <c r="X30" s="9" t="s">
        <v>79</v>
      </c>
      <c r="Y30" s="8" t="s">
        <v>81</v>
      </c>
      <c r="Z30" s="9" t="s">
        <v>81</v>
      </c>
      <c r="AA30" s="12" t="s">
        <v>81</v>
      </c>
      <c r="AB30" s="9" t="s">
        <v>81</v>
      </c>
      <c r="AC30" s="9" t="s">
        <v>109</v>
      </c>
      <c r="AD30" s="8" t="s">
        <v>490</v>
      </c>
      <c r="AE30" s="8" t="s">
        <v>163</v>
      </c>
      <c r="AF30" s="9">
        <v>704</v>
      </c>
      <c r="AG30" s="9">
        <v>79.88</v>
      </c>
      <c r="AH30" s="9">
        <v>2018</v>
      </c>
      <c r="AI30" s="9" t="s">
        <v>112</v>
      </c>
      <c r="AJ30" s="9" t="s">
        <v>113</v>
      </c>
      <c r="AK30" s="9">
        <v>76.34</v>
      </c>
      <c r="AL30" s="9">
        <v>76.5</v>
      </c>
      <c r="AM30" s="9">
        <v>0</v>
      </c>
      <c r="AN30" s="8" t="s">
        <v>81</v>
      </c>
      <c r="AO30" s="8" t="s">
        <v>81</v>
      </c>
      <c r="AP30" s="13">
        <v>0</v>
      </c>
      <c r="AQ30" s="13">
        <v>0</v>
      </c>
      <c r="AR30" s="13">
        <v>0</v>
      </c>
      <c r="AS30" s="9">
        <v>0</v>
      </c>
      <c r="AT30" s="9">
        <v>0</v>
      </c>
      <c r="AU30" s="8" t="s">
        <v>114</v>
      </c>
      <c r="AV30" s="9">
        <v>4</v>
      </c>
      <c r="AW30" s="9">
        <v>4</v>
      </c>
      <c r="AX30" s="9" t="s">
        <v>83</v>
      </c>
      <c r="AY30" s="9" t="s">
        <v>83</v>
      </c>
      <c r="AZ30" s="9" t="s">
        <v>83</v>
      </c>
      <c r="BA30" s="9" t="s">
        <v>83</v>
      </c>
      <c r="BB30" s="8" t="s">
        <v>83</v>
      </c>
      <c r="BC30" s="8" t="s">
        <v>84</v>
      </c>
      <c r="BD30" s="8" t="s">
        <v>81</v>
      </c>
      <c r="BE30" s="8" t="s">
        <v>1891</v>
      </c>
      <c r="BF30" s="8" t="s">
        <v>1892</v>
      </c>
      <c r="BG30" s="8" t="s">
        <v>1893</v>
      </c>
      <c r="BH30" s="8" t="s">
        <v>88</v>
      </c>
      <c r="BI30" s="8" t="s">
        <v>89</v>
      </c>
      <c r="BJ30" s="8" t="s">
        <v>81</v>
      </c>
      <c r="BK30" s="8" t="s">
        <v>1894</v>
      </c>
      <c r="BL30" s="8" t="s">
        <v>81</v>
      </c>
      <c r="BM30" s="8" t="s">
        <v>1895</v>
      </c>
      <c r="BN30" s="8" t="s">
        <v>1896</v>
      </c>
      <c r="BO30" s="14" t="s">
        <v>1897</v>
      </c>
      <c r="BP30" s="14" t="s">
        <v>1898</v>
      </c>
      <c r="BQ30" s="14" t="s">
        <v>1899</v>
      </c>
      <c r="BR30" s="14" t="s">
        <v>1900</v>
      </c>
      <c r="BS30" s="8" t="s">
        <v>81</v>
      </c>
      <c r="BT30" s="8"/>
      <c r="BU30" s="3"/>
    </row>
    <row r="31" spans="1:73" ht="15.75" thickBot="1">
      <c r="A31" s="7">
        <v>9</v>
      </c>
      <c r="B31" s="7"/>
      <c r="C31" s="9" t="s">
        <v>2463</v>
      </c>
      <c r="D31" s="8" t="s">
        <v>2464</v>
      </c>
      <c r="E31" s="8" t="s">
        <v>11717</v>
      </c>
      <c r="F31" s="9" t="s">
        <v>2465</v>
      </c>
      <c r="G31" s="9">
        <v>20</v>
      </c>
      <c r="H31" s="8" t="s">
        <v>2466</v>
      </c>
      <c r="I31" s="8" t="s">
        <v>591</v>
      </c>
      <c r="J31" s="8" t="s">
        <v>2467</v>
      </c>
      <c r="K31" s="8" t="s">
        <v>2462</v>
      </c>
      <c r="L31" s="9">
        <v>9967342767</v>
      </c>
      <c r="M31" s="9">
        <v>9967342767</v>
      </c>
      <c r="N31" s="9" t="s">
        <v>2468</v>
      </c>
      <c r="O31" s="9" t="s">
        <v>2469</v>
      </c>
      <c r="P31" s="9" t="s">
        <v>2470</v>
      </c>
      <c r="Q31" s="9" t="s">
        <v>107</v>
      </c>
      <c r="R31" s="11">
        <v>43282</v>
      </c>
      <c r="S31" s="9">
        <v>2021</v>
      </c>
      <c r="T31" s="8" t="s">
        <v>2471</v>
      </c>
      <c r="U31" s="9">
        <v>355</v>
      </c>
      <c r="V31" s="12">
        <v>0.71</v>
      </c>
      <c r="W31" s="9">
        <v>2015</v>
      </c>
      <c r="X31" s="9" t="s">
        <v>79</v>
      </c>
      <c r="Y31" s="8" t="s">
        <v>81</v>
      </c>
      <c r="Z31" s="9" t="s">
        <v>81</v>
      </c>
      <c r="AA31" s="12" t="s">
        <v>81</v>
      </c>
      <c r="AB31" s="9" t="s">
        <v>81</v>
      </c>
      <c r="AC31" s="9" t="s">
        <v>109</v>
      </c>
      <c r="AD31" s="8" t="s">
        <v>490</v>
      </c>
      <c r="AE31" s="8" t="s">
        <v>336</v>
      </c>
      <c r="AF31" s="9">
        <v>562</v>
      </c>
      <c r="AG31" s="16">
        <v>0.74</v>
      </c>
      <c r="AH31" s="9">
        <v>2018</v>
      </c>
      <c r="AI31" s="9" t="s">
        <v>112</v>
      </c>
      <c r="AJ31" s="9" t="s">
        <v>113</v>
      </c>
      <c r="AK31" s="9">
        <v>562</v>
      </c>
      <c r="AL31" s="15">
        <v>0.74560000000000004</v>
      </c>
      <c r="AM31" s="9">
        <v>0</v>
      </c>
      <c r="AN31" s="8" t="s">
        <v>81</v>
      </c>
      <c r="AO31" s="8" t="s">
        <v>81</v>
      </c>
      <c r="AP31" s="13">
        <v>0</v>
      </c>
      <c r="AQ31" s="13">
        <v>5.24</v>
      </c>
      <c r="AR31" s="13">
        <v>0</v>
      </c>
      <c r="AS31" s="9">
        <v>0</v>
      </c>
      <c r="AT31" s="9">
        <v>0</v>
      </c>
      <c r="AU31" s="8" t="s">
        <v>114</v>
      </c>
      <c r="AV31" s="9">
        <v>4</v>
      </c>
      <c r="AW31" s="9">
        <v>3</v>
      </c>
      <c r="AX31" s="9" t="s">
        <v>83</v>
      </c>
      <c r="AY31" s="9" t="s">
        <v>83</v>
      </c>
      <c r="AZ31" s="9" t="s">
        <v>83</v>
      </c>
      <c r="BA31" s="9" t="s">
        <v>83</v>
      </c>
      <c r="BB31" s="8" t="s">
        <v>83</v>
      </c>
      <c r="BC31" s="8" t="s">
        <v>84</v>
      </c>
      <c r="BD31" s="8" t="s">
        <v>81</v>
      </c>
      <c r="BE31" s="8" t="s">
        <v>2472</v>
      </c>
      <c r="BF31" s="8" t="s">
        <v>2473</v>
      </c>
      <c r="BG31" s="8" t="s">
        <v>2474</v>
      </c>
      <c r="BH31" s="8" t="s">
        <v>88</v>
      </c>
      <c r="BI31" s="8" t="s">
        <v>89</v>
      </c>
      <c r="BJ31" s="8" t="s">
        <v>81</v>
      </c>
      <c r="BK31" s="8" t="s">
        <v>81</v>
      </c>
      <c r="BL31" s="8" t="s">
        <v>2475</v>
      </c>
      <c r="BM31" s="8" t="s">
        <v>2476</v>
      </c>
      <c r="BN31" s="8" t="s">
        <v>2477</v>
      </c>
      <c r="BO31" s="14" t="s">
        <v>2478</v>
      </c>
      <c r="BP31" s="14" t="s">
        <v>2479</v>
      </c>
      <c r="BQ31" s="14" t="s">
        <v>2480</v>
      </c>
      <c r="BR31" s="14" t="s">
        <v>2481</v>
      </c>
      <c r="BS31" s="8" t="s">
        <v>81</v>
      </c>
      <c r="BT31" s="8"/>
      <c r="BU31" s="3"/>
    </row>
    <row r="32" spans="1:73" ht="15.75" thickBot="1">
      <c r="A32" s="7">
        <v>10</v>
      </c>
      <c r="B32" s="7"/>
      <c r="C32" s="9" t="s">
        <v>7290</v>
      </c>
      <c r="D32" s="8" t="s">
        <v>7291</v>
      </c>
      <c r="E32" s="8" t="s">
        <v>11717</v>
      </c>
      <c r="F32" s="9" t="s">
        <v>7292</v>
      </c>
      <c r="G32" s="9">
        <v>21</v>
      </c>
      <c r="H32" s="8" t="s">
        <v>7293</v>
      </c>
      <c r="I32" s="8" t="s">
        <v>7294</v>
      </c>
      <c r="J32" s="8" t="s">
        <v>7295</v>
      </c>
      <c r="K32" s="8" t="s">
        <v>7289</v>
      </c>
      <c r="L32" s="9">
        <v>9967842557</v>
      </c>
      <c r="M32" s="9">
        <v>9820454464</v>
      </c>
      <c r="N32" s="9" t="s">
        <v>7296</v>
      </c>
      <c r="O32" s="9">
        <v>959199557960</v>
      </c>
      <c r="P32" s="9" t="s">
        <v>81</v>
      </c>
      <c r="Q32" s="9" t="s">
        <v>107</v>
      </c>
      <c r="R32" s="11">
        <v>43282</v>
      </c>
      <c r="S32" s="9">
        <v>2021</v>
      </c>
      <c r="T32" s="8" t="s">
        <v>7297</v>
      </c>
      <c r="U32" s="9">
        <v>357</v>
      </c>
      <c r="V32" s="12">
        <v>71.400000000000006</v>
      </c>
      <c r="W32" s="9">
        <v>2015</v>
      </c>
      <c r="X32" s="9" t="s">
        <v>79</v>
      </c>
      <c r="Y32" s="8" t="s">
        <v>81</v>
      </c>
      <c r="Z32" s="9" t="s">
        <v>81</v>
      </c>
      <c r="AA32" s="12" t="s">
        <v>81</v>
      </c>
      <c r="AB32" s="9" t="s">
        <v>81</v>
      </c>
      <c r="AC32" s="9" t="s">
        <v>109</v>
      </c>
      <c r="AD32" s="8" t="s">
        <v>110</v>
      </c>
      <c r="AE32" s="8" t="s">
        <v>336</v>
      </c>
      <c r="AF32" s="9">
        <v>709</v>
      </c>
      <c r="AG32" s="9">
        <v>75</v>
      </c>
      <c r="AH32" s="9">
        <v>2018</v>
      </c>
      <c r="AI32" s="9" t="s">
        <v>112</v>
      </c>
      <c r="AJ32" s="9" t="s">
        <v>113</v>
      </c>
      <c r="AK32" s="9" t="s">
        <v>81</v>
      </c>
      <c r="AL32" s="9" t="s">
        <v>81</v>
      </c>
      <c r="AM32" s="9">
        <v>0</v>
      </c>
      <c r="AN32" s="13">
        <v>0</v>
      </c>
      <c r="AO32" s="8" t="s">
        <v>81</v>
      </c>
      <c r="AP32" s="13">
        <v>0</v>
      </c>
      <c r="AQ32" s="13">
        <v>0</v>
      </c>
      <c r="AR32" s="13">
        <v>0</v>
      </c>
      <c r="AS32" s="9">
        <v>0</v>
      </c>
      <c r="AT32" s="9">
        <v>0</v>
      </c>
      <c r="AU32" s="8" t="s">
        <v>114</v>
      </c>
      <c r="AV32" s="9">
        <v>4</v>
      </c>
      <c r="AW32" s="9">
        <v>0</v>
      </c>
      <c r="AX32" s="9" t="s">
        <v>83</v>
      </c>
      <c r="AY32" s="9" t="s">
        <v>83</v>
      </c>
      <c r="AZ32" s="9" t="s">
        <v>83</v>
      </c>
      <c r="BA32" s="9" t="s">
        <v>83</v>
      </c>
      <c r="BB32" s="8" t="s">
        <v>83</v>
      </c>
      <c r="BC32" s="8" t="s">
        <v>84</v>
      </c>
      <c r="BD32" s="8" t="s">
        <v>81</v>
      </c>
      <c r="BE32" s="8" t="s">
        <v>7298</v>
      </c>
      <c r="BF32" s="8" t="s">
        <v>7299</v>
      </c>
      <c r="BG32" s="8" t="s">
        <v>7300</v>
      </c>
      <c r="BH32" s="8" t="s">
        <v>762</v>
      </c>
      <c r="BI32" s="8" t="s">
        <v>89</v>
      </c>
      <c r="BJ32" s="8" t="s">
        <v>7301</v>
      </c>
      <c r="BK32" s="8" t="s">
        <v>7302</v>
      </c>
      <c r="BL32" s="8" t="s">
        <v>7303</v>
      </c>
      <c r="BM32" s="8" t="s">
        <v>7304</v>
      </c>
      <c r="BN32" s="8" t="s">
        <v>3198</v>
      </c>
      <c r="BO32" s="14" t="s">
        <v>7305</v>
      </c>
      <c r="BP32" s="14" t="s">
        <v>7306</v>
      </c>
      <c r="BQ32" s="14" t="s">
        <v>7307</v>
      </c>
      <c r="BR32" s="14" t="s">
        <v>7308</v>
      </c>
      <c r="BS32" s="8" t="s">
        <v>81</v>
      </c>
      <c r="BT32" s="8"/>
      <c r="BU32" s="3"/>
    </row>
    <row r="33" spans="1:73" ht="15.75" thickBot="1">
      <c r="A33" s="7">
        <v>11</v>
      </c>
      <c r="B33" s="7"/>
      <c r="C33" s="9" t="s">
        <v>2216</v>
      </c>
      <c r="D33" s="8" t="s">
        <v>2217</v>
      </c>
      <c r="E33" s="8" t="s">
        <v>11717</v>
      </c>
      <c r="F33" s="10">
        <v>33765</v>
      </c>
      <c r="G33" s="9">
        <v>27</v>
      </c>
      <c r="H33" s="8" t="s">
        <v>2218</v>
      </c>
      <c r="I33" s="8" t="s">
        <v>2218</v>
      </c>
      <c r="J33" s="14" t="s">
        <v>2219</v>
      </c>
      <c r="K33" s="8" t="s">
        <v>2215</v>
      </c>
      <c r="L33" s="9">
        <v>7021690942</v>
      </c>
      <c r="M33" s="9">
        <v>8286610387</v>
      </c>
      <c r="N33" s="9" t="s">
        <v>2220</v>
      </c>
      <c r="O33" s="9">
        <v>584085679265</v>
      </c>
      <c r="P33" s="9" t="s">
        <v>295</v>
      </c>
      <c r="Q33" s="9" t="s">
        <v>107</v>
      </c>
      <c r="R33" s="11">
        <v>43282</v>
      </c>
      <c r="S33" s="9">
        <v>2021</v>
      </c>
      <c r="T33" s="8" t="s">
        <v>2221</v>
      </c>
      <c r="U33" s="9">
        <v>274</v>
      </c>
      <c r="V33" s="12">
        <v>42.15</v>
      </c>
      <c r="W33" s="9">
        <v>2008</v>
      </c>
      <c r="X33" s="9" t="s">
        <v>79</v>
      </c>
      <c r="Y33" s="8" t="s">
        <v>295</v>
      </c>
      <c r="Z33" s="9" t="s">
        <v>295</v>
      </c>
      <c r="AA33" s="12" t="s">
        <v>295</v>
      </c>
      <c r="AB33" s="9" t="s">
        <v>295</v>
      </c>
      <c r="AC33" s="9" t="s">
        <v>79</v>
      </c>
      <c r="AD33" s="8" t="s">
        <v>2222</v>
      </c>
      <c r="AE33" s="8" t="s">
        <v>2223</v>
      </c>
      <c r="AF33" s="9">
        <v>1020</v>
      </c>
      <c r="AG33" s="9">
        <v>60</v>
      </c>
      <c r="AH33" s="9">
        <v>2017</v>
      </c>
      <c r="AI33" s="9" t="s">
        <v>944</v>
      </c>
      <c r="AJ33" s="9" t="s">
        <v>113</v>
      </c>
      <c r="AK33" s="9">
        <v>1020</v>
      </c>
      <c r="AL33" s="9">
        <v>60</v>
      </c>
      <c r="AM33" s="9">
        <v>0</v>
      </c>
      <c r="AN33" s="13">
        <v>0</v>
      </c>
      <c r="AO33" s="13">
        <v>0</v>
      </c>
      <c r="AP33" s="13">
        <v>0</v>
      </c>
      <c r="AQ33" s="13">
        <v>0</v>
      </c>
      <c r="AR33" s="13">
        <v>0</v>
      </c>
      <c r="AS33" s="9">
        <v>0</v>
      </c>
      <c r="AT33" s="9">
        <v>0</v>
      </c>
      <c r="AU33" s="8" t="s">
        <v>138</v>
      </c>
      <c r="AV33" s="9">
        <v>5</v>
      </c>
      <c r="AW33" s="9">
        <v>0</v>
      </c>
      <c r="AX33" s="9" t="s">
        <v>83</v>
      </c>
      <c r="AY33" s="9" t="s">
        <v>83</v>
      </c>
      <c r="AZ33" s="9" t="s">
        <v>83</v>
      </c>
      <c r="BA33" s="9" t="s">
        <v>83</v>
      </c>
      <c r="BB33" s="8" t="s">
        <v>83</v>
      </c>
      <c r="BC33" s="8" t="s">
        <v>84</v>
      </c>
      <c r="BD33" s="8" t="s">
        <v>295</v>
      </c>
      <c r="BE33" s="8" t="s">
        <v>2224</v>
      </c>
      <c r="BF33" s="8" t="s">
        <v>2225</v>
      </c>
      <c r="BG33" s="8" t="s">
        <v>2226</v>
      </c>
      <c r="BH33" s="8" t="s">
        <v>317</v>
      </c>
      <c r="BI33" s="8" t="s">
        <v>89</v>
      </c>
      <c r="BJ33" s="8" t="s">
        <v>2227</v>
      </c>
      <c r="BK33" s="8" t="s">
        <v>2228</v>
      </c>
      <c r="BL33" s="8" t="s">
        <v>84</v>
      </c>
      <c r="BM33" s="8" t="s">
        <v>84</v>
      </c>
      <c r="BN33" s="8" t="s">
        <v>2229</v>
      </c>
      <c r="BO33" s="14" t="s">
        <v>2230</v>
      </c>
      <c r="BP33" s="14" t="s">
        <v>2231</v>
      </c>
      <c r="BQ33" s="8" t="s">
        <v>2232</v>
      </c>
      <c r="BR33" s="8" t="s">
        <v>84</v>
      </c>
      <c r="BS33" s="8" t="s">
        <v>84</v>
      </c>
      <c r="BT33" s="8"/>
      <c r="BU33" s="3"/>
    </row>
    <row r="34" spans="1:73" ht="15.75" thickBot="1">
      <c r="A34" s="7">
        <v>1</v>
      </c>
      <c r="B34" s="7"/>
      <c r="C34" s="9" t="s">
        <v>12905</v>
      </c>
      <c r="D34" s="8" t="s">
        <v>12904</v>
      </c>
      <c r="E34" s="8" t="s">
        <v>13184</v>
      </c>
      <c r="F34" s="10">
        <v>36089</v>
      </c>
      <c r="G34" s="9">
        <v>22</v>
      </c>
      <c r="H34" s="8" t="s">
        <v>12906</v>
      </c>
      <c r="I34" s="8"/>
      <c r="J34" s="14" t="s">
        <v>12907</v>
      </c>
      <c r="K34" s="8" t="s">
        <v>12908</v>
      </c>
      <c r="L34" s="9">
        <v>9004589428</v>
      </c>
      <c r="M34" s="9">
        <v>9930054984</v>
      </c>
      <c r="N34" s="9"/>
      <c r="O34" s="9" t="s">
        <v>12909</v>
      </c>
      <c r="P34" s="9"/>
      <c r="Q34" s="9" t="s">
        <v>107</v>
      </c>
      <c r="R34" s="11">
        <v>2018</v>
      </c>
      <c r="S34" s="9">
        <v>2021</v>
      </c>
      <c r="T34" s="8" t="s">
        <v>12910</v>
      </c>
      <c r="U34" s="9">
        <v>394</v>
      </c>
      <c r="V34" s="12">
        <v>78.8</v>
      </c>
      <c r="W34" s="9">
        <v>2014</v>
      </c>
      <c r="X34" s="9" t="s">
        <v>12839</v>
      </c>
      <c r="Y34" s="8" t="s">
        <v>12911</v>
      </c>
      <c r="Z34" s="9">
        <v>341</v>
      </c>
      <c r="AA34" s="12">
        <v>52.46</v>
      </c>
      <c r="AB34" s="9">
        <v>2016</v>
      </c>
      <c r="AC34" s="9" t="s">
        <v>79</v>
      </c>
      <c r="AD34" s="8" t="s">
        <v>12912</v>
      </c>
      <c r="AE34" s="8" t="s">
        <v>336</v>
      </c>
      <c r="AF34" s="9">
        <v>1463</v>
      </c>
      <c r="AG34" s="9">
        <v>86.06</v>
      </c>
      <c r="AH34" s="9">
        <v>2018</v>
      </c>
      <c r="AI34" s="9">
        <v>2</v>
      </c>
      <c r="AJ34" s="9" t="s">
        <v>12699</v>
      </c>
      <c r="AK34" s="9">
        <v>2620</v>
      </c>
      <c r="AL34" s="9">
        <v>79.39</v>
      </c>
      <c r="AM34" s="9">
        <v>0</v>
      </c>
      <c r="AN34" s="13"/>
      <c r="AO34" s="13"/>
      <c r="AP34" s="13">
        <v>6.81</v>
      </c>
      <c r="AQ34" s="13">
        <v>7.08</v>
      </c>
      <c r="AR34" s="13">
        <v>5.71</v>
      </c>
      <c r="AS34" s="9" t="s">
        <v>12913</v>
      </c>
      <c r="AT34" s="9">
        <v>6.96</v>
      </c>
      <c r="AU34" s="8" t="s">
        <v>12913</v>
      </c>
      <c r="AV34" s="9">
        <v>0</v>
      </c>
      <c r="AW34" s="9">
        <v>0</v>
      </c>
      <c r="AX34" s="9">
        <v>0</v>
      </c>
      <c r="AY34" s="9">
        <v>0</v>
      </c>
      <c r="AZ34" s="9">
        <v>0</v>
      </c>
      <c r="BA34" s="9">
        <v>0</v>
      </c>
      <c r="BB34" s="8" t="s">
        <v>84</v>
      </c>
      <c r="BC34" s="8" t="s">
        <v>84</v>
      </c>
      <c r="BD34" s="8"/>
      <c r="BE34" s="8" t="s">
        <v>12914</v>
      </c>
      <c r="BF34" s="8" t="s">
        <v>86</v>
      </c>
      <c r="BG34" s="8" t="s">
        <v>12915</v>
      </c>
      <c r="BH34" s="8" t="s">
        <v>317</v>
      </c>
      <c r="BI34" s="8" t="s">
        <v>89</v>
      </c>
      <c r="BJ34" s="8" t="s">
        <v>12916</v>
      </c>
      <c r="BK34" s="8"/>
      <c r="BL34" s="8"/>
      <c r="BM34" s="8"/>
      <c r="BN34" s="8" t="s">
        <v>12917</v>
      </c>
      <c r="BO34" s="14"/>
      <c r="BP34" s="14"/>
      <c r="BQ34" s="8"/>
      <c r="BR34" s="8"/>
      <c r="BS34" s="8"/>
      <c r="BT34" s="8">
        <v>8.26</v>
      </c>
      <c r="BU34" s="3"/>
    </row>
  </sheetData>
  <sortState ref="A26:BV36">
    <sortCondition descending="1" ref="AT26:AT36"/>
  </sortState>
  <mergeCells count="1">
    <mergeCell ref="A2:BT2"/>
  </mergeCells>
  <hyperlinks>
    <hyperlink ref="BO28" r:id="rId1"/>
    <hyperlink ref="BP28" r:id="rId2"/>
    <hyperlink ref="BQ28" r:id="rId3"/>
    <hyperlink ref="BO14" r:id="rId4"/>
    <hyperlink ref="BP14" r:id="rId5"/>
    <hyperlink ref="BQ14" r:id="rId6"/>
    <hyperlink ref="BR14" r:id="rId7"/>
    <hyperlink ref="BO16" r:id="rId8"/>
    <hyperlink ref="BP16" r:id="rId9"/>
    <hyperlink ref="BQ16" r:id="rId10"/>
    <hyperlink ref="BR16" r:id="rId11"/>
    <hyperlink ref="BO31" r:id="rId12"/>
    <hyperlink ref="BP31" r:id="rId13"/>
    <hyperlink ref="BQ31" r:id="rId14"/>
    <hyperlink ref="BR31" r:id="rId15"/>
    <hyperlink ref="J33" r:id="rId16" display="http://atul.bhoite.vit.edu.in/"/>
    <hyperlink ref="BO33" r:id="rId17"/>
    <hyperlink ref="BP33" r:id="rId18"/>
    <hyperlink ref="BO26" r:id="rId19"/>
    <hyperlink ref="BP26" r:id="rId20"/>
    <hyperlink ref="BQ26" r:id="rId21"/>
    <hyperlink ref="BR26" r:id="rId22"/>
    <hyperlink ref="BO11" r:id="rId23"/>
    <hyperlink ref="BP11" r:id="rId24"/>
    <hyperlink ref="BQ11" r:id="rId25"/>
    <hyperlink ref="BR11" r:id="rId26"/>
    <hyperlink ref="BO12" r:id="rId27"/>
    <hyperlink ref="BP12" r:id="rId28"/>
    <hyperlink ref="BQ12" r:id="rId29"/>
    <hyperlink ref="BR12" r:id="rId30"/>
    <hyperlink ref="BO30" r:id="rId31"/>
    <hyperlink ref="BP30" r:id="rId32"/>
    <hyperlink ref="BQ30" r:id="rId33"/>
    <hyperlink ref="BR30" r:id="rId34"/>
    <hyperlink ref="BO9" r:id="rId35"/>
    <hyperlink ref="BP9" r:id="rId36"/>
    <hyperlink ref="BQ9" r:id="rId37"/>
    <hyperlink ref="BR9" r:id="rId38"/>
    <hyperlink ref="BO20" r:id="rId39"/>
    <hyperlink ref="BP20" r:id="rId40"/>
    <hyperlink ref="BQ20" r:id="rId41"/>
    <hyperlink ref="BR20" r:id="rId42"/>
    <hyperlink ref="BO8" r:id="rId43"/>
    <hyperlink ref="BP8" r:id="rId44"/>
    <hyperlink ref="BQ8" r:id="rId45"/>
    <hyperlink ref="BR8" r:id="rId46" display="http://www.linkedin.com/in/kuldeepak-pawar-1178691ab"/>
    <hyperlink ref="BO6" r:id="rId47"/>
    <hyperlink ref="BP6" r:id="rId48"/>
    <hyperlink ref="BQ6" r:id="rId49"/>
    <hyperlink ref="BR6" r:id="rId50"/>
    <hyperlink ref="BO10" r:id="rId51"/>
    <hyperlink ref="BP10" r:id="rId52"/>
    <hyperlink ref="BQ10" r:id="rId53"/>
    <hyperlink ref="BR10" r:id="rId54"/>
    <hyperlink ref="BO13" r:id="rId55"/>
    <hyperlink ref="BP13" r:id="rId56"/>
    <hyperlink ref="BQ13" r:id="rId57"/>
    <hyperlink ref="BR13" r:id="rId58" display="http://linkedin.com/in/gufraan-shaikh-60330b193"/>
    <hyperlink ref="BO23" r:id="rId59"/>
    <hyperlink ref="BP23" r:id="rId60"/>
    <hyperlink ref="BQ23" r:id="rId61"/>
    <hyperlink ref="BR23" r:id="rId62"/>
    <hyperlink ref="BO17" r:id="rId63"/>
    <hyperlink ref="BP17" r:id="rId64"/>
    <hyperlink ref="BQ17" r:id="rId65"/>
    <hyperlink ref="BR17" r:id="rId66"/>
    <hyperlink ref="BO18" r:id="rId67"/>
    <hyperlink ref="BP18" r:id="rId68"/>
    <hyperlink ref="BQ18" r:id="rId69"/>
    <hyperlink ref="BR18" r:id="rId70"/>
    <hyperlink ref="BO29" r:id="rId71"/>
    <hyperlink ref="BP29" r:id="rId72"/>
    <hyperlink ref="BQ29" r:id="rId73"/>
    <hyperlink ref="BR29" r:id="rId74"/>
    <hyperlink ref="BO19" r:id="rId75"/>
    <hyperlink ref="BP19" r:id="rId76"/>
    <hyperlink ref="BO15" r:id="rId77"/>
    <hyperlink ref="BP15" r:id="rId78"/>
    <hyperlink ref="BQ15" r:id="rId79"/>
    <hyperlink ref="BR15" r:id="rId80"/>
    <hyperlink ref="BO27" r:id="rId81"/>
    <hyperlink ref="BP27" r:id="rId82"/>
    <hyperlink ref="BQ27" r:id="rId83"/>
    <hyperlink ref="BR27" r:id="rId84"/>
    <hyperlink ref="BO5" r:id="rId85"/>
    <hyperlink ref="BP5" r:id="rId86"/>
    <hyperlink ref="BQ5" r:id="rId87"/>
    <hyperlink ref="BR5" r:id="rId88"/>
    <hyperlink ref="BO32" r:id="rId89"/>
    <hyperlink ref="BP32" r:id="rId90"/>
    <hyperlink ref="BQ32" r:id="rId91"/>
    <hyperlink ref="BR32" r:id="rId92" display="http://www.linkedin.com/in/romit-sali-40b6561a0"/>
    <hyperlink ref="BO7" r:id="rId93"/>
    <hyperlink ref="BP7" r:id="rId94"/>
    <hyperlink ref="BQ7" r:id="rId95"/>
    <hyperlink ref="BR7" r:id="rId96"/>
    <hyperlink ref="BO4" r:id="rId97"/>
    <hyperlink ref="BP4" r:id="rId98"/>
    <hyperlink ref="BQ4" r:id="rId99"/>
    <hyperlink ref="BR4" r:id="rId100"/>
    <hyperlink ref="BO3" r:id="rId101"/>
    <hyperlink ref="BP3" r:id="rId102"/>
    <hyperlink ref="BQ3" r:id="rId103"/>
    <hyperlink ref="BR3" r:id="rId104"/>
    <hyperlink ref="BO24" r:id="rId105"/>
    <hyperlink ref="BP24" r:id="rId106"/>
    <hyperlink ref="BQ24" r:id="rId107"/>
    <hyperlink ref="BR24" r:id="rId108"/>
    <hyperlink ref="BO21" r:id="rId109"/>
    <hyperlink ref="BP21" r:id="rId110"/>
    <hyperlink ref="BQ21" r:id="rId111"/>
    <hyperlink ref="BR21" r:id="rId112"/>
    <hyperlink ref="BO22" r:id="rId113"/>
    <hyperlink ref="BP22" r:id="rId114"/>
    <hyperlink ref="BQ22" r:id="rId115"/>
    <hyperlink ref="BR22" r:id="rId116" display="http://www.linkedin.com/in/akshay-avhad-79687b1ab"/>
    <hyperlink ref="BO25" r:id="rId117"/>
    <hyperlink ref="BP25" r:id="rId118"/>
    <hyperlink ref="J34" r:id="rId119"/>
    <hyperlink ref="K34" r:id="rId12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BU38"/>
  <sheetViews>
    <sheetView topLeftCell="I1" workbookViewId="0">
      <selection activeCell="I1" sqref="I1"/>
    </sheetView>
  </sheetViews>
  <sheetFormatPr defaultRowHeight="15"/>
  <cols>
    <col min="1" max="1" width="6.85546875" bestFit="1" customWidth="1"/>
    <col min="2" max="2" width="32.42578125" customWidth="1"/>
    <col min="3" max="3" width="11.28515625" bestFit="1" customWidth="1"/>
    <col min="4" max="5" width="53.85546875" customWidth="1"/>
    <col min="6" max="6" width="15.28515625" bestFit="1" customWidth="1"/>
    <col min="7" max="7" width="4.85546875" bestFit="1" customWidth="1"/>
    <col min="8" max="8" width="134.28515625" bestFit="1" customWidth="1"/>
    <col min="9" max="9" width="78.5703125" bestFit="1" customWidth="1"/>
    <col min="10" max="10" width="31.140625" bestFit="1" customWidth="1"/>
    <col min="11" max="11" width="32.140625" bestFit="1" customWidth="1"/>
    <col min="12" max="12" width="42.7109375" bestFit="1" customWidth="1"/>
    <col min="13" max="13" width="27.85546875" bestFit="1" customWidth="1"/>
    <col min="14" max="14" width="14.5703125" bestFit="1" customWidth="1"/>
    <col min="15" max="15" width="18.5703125" bestFit="1" customWidth="1"/>
    <col min="16" max="16" width="15.28515625" bestFit="1" customWidth="1"/>
    <col min="17" max="17" width="8.7109375" bestFit="1" customWidth="1"/>
    <col min="18" max="18" width="25.85546875" bestFit="1" customWidth="1"/>
    <col min="19" max="19" width="22.28515625" bestFit="1" customWidth="1"/>
    <col min="20" max="20" width="50" bestFit="1" customWidth="1"/>
    <col min="21" max="21" width="12.140625" bestFit="1" customWidth="1"/>
    <col min="22" max="22" width="7.28515625" bestFit="1" customWidth="1"/>
    <col min="23" max="23" width="22.85546875" bestFit="1" customWidth="1"/>
    <col min="24" max="24" width="29.28515625" bestFit="1" customWidth="1"/>
    <col min="25" max="25" width="77.85546875" bestFit="1" customWidth="1"/>
    <col min="26" max="26" width="12.140625" bestFit="1" customWidth="1"/>
    <col min="27" max="27" width="54.5703125" bestFit="1" customWidth="1"/>
    <col min="28" max="28" width="22.85546875" bestFit="1" customWidth="1"/>
    <col min="29" max="29" width="29.28515625" bestFit="1" customWidth="1"/>
    <col min="30" max="30" width="45.42578125" bestFit="1" customWidth="1"/>
    <col min="31" max="31" width="40.7109375" bestFit="1" customWidth="1"/>
    <col min="32" max="32" width="28.85546875" bestFit="1" customWidth="1"/>
    <col min="33" max="33" width="23.42578125" bestFit="1" customWidth="1"/>
    <col min="34" max="34" width="27.7109375" bestFit="1" customWidth="1"/>
    <col min="35" max="35" width="24.85546875" bestFit="1" customWidth="1"/>
    <col min="36" max="36" width="20.5703125" bestFit="1" customWidth="1"/>
    <col min="37" max="37" width="94" bestFit="1" customWidth="1"/>
    <col min="38" max="38" width="45.5703125" bestFit="1" customWidth="1"/>
    <col min="39" max="39" width="30.140625" bestFit="1" customWidth="1"/>
    <col min="40" max="44" width="14.85546875" bestFit="1" customWidth="1"/>
    <col min="45" max="45" width="51.5703125" bestFit="1" customWidth="1"/>
    <col min="46" max="46" width="32.28515625" bestFit="1" customWidth="1"/>
    <col min="47" max="47" width="28.28515625" bestFit="1" customWidth="1"/>
    <col min="48" max="48" width="40.140625" bestFit="1" customWidth="1"/>
    <col min="49" max="49" width="41" bestFit="1" customWidth="1"/>
    <col min="50" max="50" width="44.42578125" bestFit="1" customWidth="1"/>
    <col min="51" max="51" width="52.85546875" bestFit="1" customWidth="1"/>
    <col min="52" max="52" width="48.7109375" bestFit="1" customWidth="1"/>
    <col min="53" max="53" width="57.140625" bestFit="1" customWidth="1"/>
    <col min="54" max="54" width="66.5703125" bestFit="1" customWidth="1"/>
    <col min="55" max="55" width="31.85546875" bestFit="1" customWidth="1"/>
    <col min="56" max="56" width="20" bestFit="1" customWidth="1"/>
    <col min="57" max="57" width="27.28515625" bestFit="1" customWidth="1"/>
    <col min="58" max="58" width="28.7109375" bestFit="1" customWidth="1"/>
    <col min="59" max="59" width="27.5703125" bestFit="1" customWidth="1"/>
    <col min="60" max="60" width="37.28515625" bestFit="1" customWidth="1"/>
    <col min="61" max="61" width="38.7109375" bestFit="1" customWidth="1"/>
    <col min="62" max="62" width="255.7109375" bestFit="1" customWidth="1"/>
    <col min="63" max="63" width="119.85546875" bestFit="1" customWidth="1"/>
    <col min="64" max="65" width="255.7109375" bestFit="1" customWidth="1"/>
    <col min="66" max="66" width="53.28515625" bestFit="1" customWidth="1"/>
    <col min="67" max="67" width="72.5703125" bestFit="1" customWidth="1"/>
    <col min="68" max="68" width="73.140625" bestFit="1" customWidth="1"/>
    <col min="69" max="69" width="255.7109375" bestFit="1" customWidth="1"/>
    <col min="70" max="70" width="58.7109375" bestFit="1" customWidth="1"/>
    <col min="71" max="71" width="255.7109375" bestFit="1" customWidth="1"/>
    <col min="72" max="72" width="14.85546875" bestFit="1" customWidth="1"/>
  </cols>
  <sheetData>
    <row r="1" spans="1:73" ht="15.75" thickBot="1">
      <c r="A1" s="4" t="s">
        <v>11704</v>
      </c>
      <c r="B1" s="6" t="s">
        <v>11711</v>
      </c>
      <c r="C1" s="6" t="s">
        <v>0</v>
      </c>
      <c r="D1" s="5" t="s">
        <v>1</v>
      </c>
      <c r="E1" s="5"/>
      <c r="F1" s="6" t="s">
        <v>2</v>
      </c>
      <c r="G1" s="6" t="s">
        <v>3</v>
      </c>
      <c r="H1" s="5" t="s">
        <v>4</v>
      </c>
      <c r="I1" s="5" t="s">
        <v>5</v>
      </c>
      <c r="J1" s="5" t="s">
        <v>6</v>
      </c>
      <c r="K1" s="5" t="s">
        <v>7</v>
      </c>
      <c r="L1" s="6" t="s">
        <v>8</v>
      </c>
      <c r="M1" s="6" t="s">
        <v>9</v>
      </c>
      <c r="N1" s="6" t="s">
        <v>10</v>
      </c>
      <c r="O1" s="6" t="s">
        <v>11</v>
      </c>
      <c r="P1" s="6" t="s">
        <v>12</v>
      </c>
      <c r="Q1" s="6" t="s">
        <v>13</v>
      </c>
      <c r="R1" s="6" t="s">
        <v>14</v>
      </c>
      <c r="S1" s="6" t="s">
        <v>15</v>
      </c>
      <c r="T1" s="5" t="s">
        <v>16</v>
      </c>
      <c r="U1" s="6" t="s">
        <v>17</v>
      </c>
      <c r="V1" s="6" t="s">
        <v>18</v>
      </c>
      <c r="W1" s="6" t="s">
        <v>19</v>
      </c>
      <c r="X1" s="6" t="s">
        <v>20</v>
      </c>
      <c r="Y1" s="5" t="s">
        <v>21</v>
      </c>
      <c r="Z1" s="6" t="s">
        <v>22</v>
      </c>
      <c r="AA1" s="6" t="s">
        <v>23</v>
      </c>
      <c r="AB1" s="6" t="s">
        <v>24</v>
      </c>
      <c r="AC1" s="6" t="s">
        <v>25</v>
      </c>
      <c r="AD1" s="5" t="s">
        <v>26</v>
      </c>
      <c r="AE1" s="5" t="s">
        <v>27</v>
      </c>
      <c r="AF1" s="6" t="s">
        <v>28</v>
      </c>
      <c r="AG1" s="6" t="s">
        <v>29</v>
      </c>
      <c r="AH1" s="6" t="s">
        <v>30</v>
      </c>
      <c r="AI1" s="6" t="s">
        <v>31</v>
      </c>
      <c r="AJ1" s="6" t="s">
        <v>32</v>
      </c>
      <c r="AK1" s="6" t="s">
        <v>33</v>
      </c>
      <c r="AL1" s="6" t="s">
        <v>34</v>
      </c>
      <c r="AM1" s="6" t="s">
        <v>35</v>
      </c>
      <c r="AN1" s="5" t="s">
        <v>36</v>
      </c>
      <c r="AO1" s="5" t="s">
        <v>37</v>
      </c>
      <c r="AP1" s="5" t="s">
        <v>38</v>
      </c>
      <c r="AQ1" s="5" t="s">
        <v>39</v>
      </c>
      <c r="AR1" s="5" t="s">
        <v>40</v>
      </c>
      <c r="AS1" s="6" t="s">
        <v>41</v>
      </c>
      <c r="AT1" s="6" t="s">
        <v>42</v>
      </c>
      <c r="AU1" s="5" t="s">
        <v>43</v>
      </c>
      <c r="AV1" s="6" t="s">
        <v>44</v>
      </c>
      <c r="AW1" s="6" t="s">
        <v>45</v>
      </c>
      <c r="AX1" s="6" t="s">
        <v>46</v>
      </c>
      <c r="AY1" s="6" t="s">
        <v>47</v>
      </c>
      <c r="AZ1" s="6" t="s">
        <v>48</v>
      </c>
      <c r="BA1" s="6" t="s">
        <v>49</v>
      </c>
      <c r="BB1" s="5" t="s">
        <v>50</v>
      </c>
      <c r="BC1" s="5" t="s">
        <v>51</v>
      </c>
      <c r="BD1" s="5" t="s">
        <v>52</v>
      </c>
      <c r="BE1" s="5" t="s">
        <v>53</v>
      </c>
      <c r="BF1" s="5" t="s">
        <v>54</v>
      </c>
      <c r="BG1" s="5" t="s">
        <v>55</v>
      </c>
      <c r="BH1" s="5" t="s">
        <v>56</v>
      </c>
      <c r="BI1" s="5" t="s">
        <v>57</v>
      </c>
      <c r="BJ1" s="5" t="s">
        <v>58</v>
      </c>
      <c r="BK1" s="5" t="s">
        <v>59</v>
      </c>
      <c r="BL1" s="5" t="s">
        <v>60</v>
      </c>
      <c r="BM1" s="5" t="s">
        <v>61</v>
      </c>
      <c r="BN1" s="5" t="s">
        <v>62</v>
      </c>
      <c r="BO1" s="5" t="s">
        <v>63</v>
      </c>
      <c r="BP1" s="5" t="s">
        <v>64</v>
      </c>
      <c r="BQ1" s="5" t="s">
        <v>65</v>
      </c>
      <c r="BR1" s="5" t="s">
        <v>66</v>
      </c>
      <c r="BS1" s="5" t="s">
        <v>67</v>
      </c>
      <c r="BT1" s="5" t="s">
        <v>68</v>
      </c>
      <c r="BU1" s="2"/>
    </row>
    <row r="2" spans="1:73" ht="15.75" thickBot="1">
      <c r="A2" s="1127" t="s">
        <v>11705</v>
      </c>
      <c r="B2" s="1127"/>
      <c r="C2" s="1127"/>
      <c r="D2" s="1127"/>
      <c r="E2" s="1127"/>
      <c r="F2" s="1127"/>
      <c r="G2" s="1127"/>
      <c r="H2" s="1127"/>
      <c r="I2" s="1127"/>
      <c r="J2" s="1127"/>
      <c r="K2" s="1127"/>
      <c r="L2" s="1127"/>
      <c r="M2" s="1127"/>
      <c r="N2" s="1127"/>
      <c r="O2" s="1127"/>
      <c r="P2" s="1127"/>
      <c r="Q2" s="1127"/>
      <c r="R2" s="1127"/>
      <c r="S2" s="1127"/>
      <c r="T2" s="1127"/>
      <c r="U2" s="1127"/>
      <c r="V2" s="1127"/>
      <c r="W2" s="1127"/>
      <c r="X2" s="1127"/>
      <c r="Y2" s="1127"/>
      <c r="Z2" s="1127"/>
      <c r="AA2" s="1127"/>
      <c r="AB2" s="1127"/>
      <c r="AC2" s="1127"/>
      <c r="AD2" s="1127"/>
      <c r="AE2" s="1127"/>
      <c r="AF2" s="1127"/>
      <c r="AG2" s="1127"/>
      <c r="AH2" s="1127"/>
      <c r="AI2" s="1127"/>
      <c r="AJ2" s="1127"/>
      <c r="AK2" s="1127"/>
      <c r="AL2" s="1127"/>
      <c r="AM2" s="1127"/>
      <c r="AN2" s="1127"/>
      <c r="AO2" s="1127"/>
      <c r="AP2" s="1127"/>
      <c r="AQ2" s="1127"/>
      <c r="AR2" s="1127"/>
      <c r="AS2" s="1127"/>
      <c r="AT2" s="1127"/>
      <c r="AU2" s="1127"/>
      <c r="AV2" s="1127"/>
      <c r="AW2" s="1127"/>
      <c r="AX2" s="1127"/>
      <c r="AY2" s="1127"/>
      <c r="AZ2" s="1127"/>
      <c r="BA2" s="1127"/>
      <c r="BB2" s="1127"/>
      <c r="BC2" s="1127"/>
      <c r="BD2" s="1127"/>
      <c r="BE2" s="1127"/>
      <c r="BF2" s="1127"/>
      <c r="BG2" s="1127"/>
      <c r="BH2" s="1127"/>
      <c r="BI2" s="1127"/>
      <c r="BJ2" s="1127"/>
      <c r="BK2" s="1127"/>
      <c r="BL2" s="1127"/>
      <c r="BM2" s="1127"/>
      <c r="BN2" s="1127"/>
      <c r="BO2" s="1127"/>
      <c r="BP2" s="1127"/>
      <c r="BQ2" s="1127"/>
      <c r="BR2" s="1127"/>
      <c r="BS2" s="1127"/>
      <c r="BT2" s="1127"/>
      <c r="BU2" s="2"/>
    </row>
    <row r="3" spans="1:73" ht="15.75" thickBot="1">
      <c r="A3" s="7">
        <v>1</v>
      </c>
      <c r="B3" s="7"/>
      <c r="C3" s="9" t="s">
        <v>5165</v>
      </c>
      <c r="D3" s="8" t="s">
        <v>5166</v>
      </c>
      <c r="E3" s="8" t="s">
        <v>11712</v>
      </c>
      <c r="F3" s="10">
        <v>36169</v>
      </c>
      <c r="G3" s="9">
        <v>21</v>
      </c>
      <c r="H3" s="8" t="s">
        <v>5167</v>
      </c>
      <c r="I3" s="8" t="s">
        <v>3182</v>
      </c>
      <c r="J3" s="8" t="s">
        <v>5168</v>
      </c>
      <c r="K3" s="8" t="s">
        <v>5164</v>
      </c>
      <c r="L3" s="9">
        <v>8454088403</v>
      </c>
      <c r="M3" s="9">
        <v>7700079843</v>
      </c>
      <c r="N3" s="9" t="s">
        <v>244</v>
      </c>
      <c r="O3" s="9">
        <v>998088676596</v>
      </c>
      <c r="P3" s="9" t="s">
        <v>5169</v>
      </c>
      <c r="Q3" s="9" t="s">
        <v>207</v>
      </c>
      <c r="R3" s="11">
        <v>42917</v>
      </c>
      <c r="S3" s="9">
        <v>2021</v>
      </c>
      <c r="T3" s="8" t="s">
        <v>5170</v>
      </c>
      <c r="U3" s="9">
        <v>469</v>
      </c>
      <c r="V3" s="12">
        <v>93.8</v>
      </c>
      <c r="W3" s="9">
        <v>2015</v>
      </c>
      <c r="X3" s="9" t="s">
        <v>79</v>
      </c>
      <c r="Y3" s="8" t="s">
        <v>5171</v>
      </c>
      <c r="Z3" s="9">
        <v>521</v>
      </c>
      <c r="AA3" s="12">
        <v>80.150000000000006</v>
      </c>
      <c r="AB3" s="9">
        <v>2017</v>
      </c>
      <c r="AC3" s="9" t="s">
        <v>79</v>
      </c>
      <c r="AD3" s="8" t="s">
        <v>81</v>
      </c>
      <c r="AE3" s="8" t="s">
        <v>81</v>
      </c>
      <c r="AF3" s="9" t="s">
        <v>81</v>
      </c>
      <c r="AG3" s="9" t="s">
        <v>81</v>
      </c>
      <c r="AH3" s="9" t="s">
        <v>81</v>
      </c>
      <c r="AI3" s="9" t="s">
        <v>81</v>
      </c>
      <c r="AJ3" s="9" t="s">
        <v>81</v>
      </c>
      <c r="AK3" s="9" t="s">
        <v>81</v>
      </c>
      <c r="AL3" s="9" t="s">
        <v>81</v>
      </c>
      <c r="AM3" s="9">
        <v>0</v>
      </c>
      <c r="AN3" s="13">
        <v>8.93</v>
      </c>
      <c r="AO3" s="13">
        <v>9.11</v>
      </c>
      <c r="AP3" s="13">
        <v>9.65</v>
      </c>
      <c r="AQ3" s="13">
        <v>9.9600000000000009</v>
      </c>
      <c r="AR3" s="13">
        <v>9.92</v>
      </c>
      <c r="AS3" s="9">
        <v>47.57</v>
      </c>
      <c r="AT3" s="9">
        <v>9.5139999999999993</v>
      </c>
      <c r="AU3" s="8" t="s">
        <v>138</v>
      </c>
      <c r="AV3" s="9">
        <v>0</v>
      </c>
      <c r="AW3" s="9">
        <v>0</v>
      </c>
      <c r="AX3" s="9" t="s">
        <v>83</v>
      </c>
      <c r="AY3" s="9" t="s">
        <v>83</v>
      </c>
      <c r="AZ3" s="9" t="s">
        <v>83</v>
      </c>
      <c r="BA3" s="9" t="s">
        <v>83</v>
      </c>
      <c r="BB3" s="8" t="s">
        <v>83</v>
      </c>
      <c r="BC3" s="8" t="s">
        <v>84</v>
      </c>
      <c r="BD3" s="8" t="s">
        <v>81</v>
      </c>
      <c r="BE3" s="8" t="s">
        <v>5172</v>
      </c>
      <c r="BF3" s="8" t="s">
        <v>5173</v>
      </c>
      <c r="BG3" s="8" t="s">
        <v>5174</v>
      </c>
      <c r="BH3" s="8" t="s">
        <v>762</v>
      </c>
      <c r="BI3" s="8" t="s">
        <v>89</v>
      </c>
      <c r="BJ3" s="8" t="s">
        <v>5175</v>
      </c>
      <c r="BK3" s="8" t="s">
        <v>5176</v>
      </c>
      <c r="BL3" s="8" t="s">
        <v>5177</v>
      </c>
      <c r="BM3" s="8" t="s">
        <v>5178</v>
      </c>
      <c r="BN3" s="8" t="s">
        <v>5179</v>
      </c>
      <c r="BO3" s="14" t="s">
        <v>5180</v>
      </c>
      <c r="BP3" s="14" t="s">
        <v>5181</v>
      </c>
      <c r="BQ3" s="8" t="s">
        <v>5169</v>
      </c>
      <c r="BR3" s="14" t="s">
        <v>5182</v>
      </c>
      <c r="BS3" s="8" t="s">
        <v>81</v>
      </c>
      <c r="BT3" s="8"/>
      <c r="BU3" s="3"/>
    </row>
    <row r="4" spans="1:73" ht="15.75" thickBot="1">
      <c r="A4" s="7">
        <v>2</v>
      </c>
      <c r="B4" s="7"/>
      <c r="C4" s="9" t="s">
        <v>10683</v>
      </c>
      <c r="D4" s="8" t="s">
        <v>10684</v>
      </c>
      <c r="E4" s="8" t="s">
        <v>11712</v>
      </c>
      <c r="F4" s="10">
        <v>36381</v>
      </c>
      <c r="G4" s="9">
        <v>20</v>
      </c>
      <c r="H4" s="8" t="s">
        <v>10685</v>
      </c>
      <c r="I4" s="8" t="s">
        <v>1825</v>
      </c>
      <c r="J4" s="8" t="s">
        <v>10686</v>
      </c>
      <c r="K4" s="8" t="s">
        <v>10682</v>
      </c>
      <c r="L4" s="9">
        <v>8369481991</v>
      </c>
      <c r="M4" s="9">
        <v>8369481991</v>
      </c>
      <c r="N4" s="9" t="s">
        <v>134</v>
      </c>
      <c r="O4" s="9" t="s">
        <v>10687</v>
      </c>
      <c r="P4" s="9" t="s">
        <v>10688</v>
      </c>
      <c r="Q4" s="9" t="s">
        <v>207</v>
      </c>
      <c r="R4" s="11">
        <v>42917</v>
      </c>
      <c r="S4" s="9">
        <v>2021</v>
      </c>
      <c r="T4" s="8" t="s">
        <v>10689</v>
      </c>
      <c r="U4" s="9">
        <v>465</v>
      </c>
      <c r="V4" s="12">
        <v>93</v>
      </c>
      <c r="W4" s="9">
        <v>2015</v>
      </c>
      <c r="X4" s="9" t="s">
        <v>276</v>
      </c>
      <c r="Y4" s="8" t="s">
        <v>10690</v>
      </c>
      <c r="Z4" s="9">
        <v>409</v>
      </c>
      <c r="AA4" s="12">
        <v>81.8</v>
      </c>
      <c r="AB4" s="9">
        <v>2017</v>
      </c>
      <c r="AC4" s="9" t="s">
        <v>276</v>
      </c>
      <c r="AD4" s="8" t="s">
        <v>81</v>
      </c>
      <c r="AE4" s="8" t="s">
        <v>81</v>
      </c>
      <c r="AF4" s="9" t="s">
        <v>81</v>
      </c>
      <c r="AG4" s="9" t="s">
        <v>81</v>
      </c>
      <c r="AH4" s="9" t="s">
        <v>81</v>
      </c>
      <c r="AI4" s="9" t="s">
        <v>81</v>
      </c>
      <c r="AJ4" s="9" t="s">
        <v>81</v>
      </c>
      <c r="AK4" s="9" t="s">
        <v>81</v>
      </c>
      <c r="AL4" s="9" t="s">
        <v>81</v>
      </c>
      <c r="AM4" s="9">
        <v>0</v>
      </c>
      <c r="AN4" s="13">
        <v>8.19</v>
      </c>
      <c r="AO4" s="13">
        <v>8.76</v>
      </c>
      <c r="AP4" s="13">
        <v>9.52</v>
      </c>
      <c r="AQ4" s="13">
        <v>9.65</v>
      </c>
      <c r="AR4" s="13">
        <v>9.65</v>
      </c>
      <c r="AS4" s="9">
        <v>45.77</v>
      </c>
      <c r="AT4" s="9">
        <v>9.1539999999999999</v>
      </c>
      <c r="AU4" s="8" t="s">
        <v>138</v>
      </c>
      <c r="AV4" s="9">
        <v>0</v>
      </c>
      <c r="AW4" s="9">
        <v>0</v>
      </c>
      <c r="AX4" s="9" t="s">
        <v>83</v>
      </c>
      <c r="AY4" s="9" t="s">
        <v>83</v>
      </c>
      <c r="AZ4" s="9" t="s">
        <v>83</v>
      </c>
      <c r="BA4" s="9" t="s">
        <v>83</v>
      </c>
      <c r="BB4" s="8" t="s">
        <v>83</v>
      </c>
      <c r="BC4" s="8" t="s">
        <v>84</v>
      </c>
      <c r="BD4" s="8" t="s">
        <v>81</v>
      </c>
      <c r="BE4" s="8" t="s">
        <v>10691</v>
      </c>
      <c r="BF4" s="8" t="s">
        <v>10692</v>
      </c>
      <c r="BG4" s="8" t="s">
        <v>10693</v>
      </c>
      <c r="BH4" s="8" t="s">
        <v>10694</v>
      </c>
      <c r="BI4" s="8" t="s">
        <v>89</v>
      </c>
      <c r="BJ4" s="8" t="s">
        <v>10695</v>
      </c>
      <c r="BK4" s="8" t="s">
        <v>10696</v>
      </c>
      <c r="BL4" s="8" t="s">
        <v>10697</v>
      </c>
      <c r="BM4" s="8" t="s">
        <v>10698</v>
      </c>
      <c r="BN4" s="8" t="s">
        <v>10699</v>
      </c>
      <c r="BO4" s="14" t="s">
        <v>10700</v>
      </c>
      <c r="BP4" s="14" t="s">
        <v>10701</v>
      </c>
      <c r="BQ4" s="14" t="s">
        <v>10702</v>
      </c>
      <c r="BR4" s="8" t="s">
        <v>10703</v>
      </c>
      <c r="BS4" s="8" t="s">
        <v>81</v>
      </c>
      <c r="BT4" s="8"/>
      <c r="BU4" s="3"/>
    </row>
    <row r="5" spans="1:73" ht="15.75" thickBot="1">
      <c r="A5" s="7">
        <v>3</v>
      </c>
      <c r="B5" s="7"/>
      <c r="C5" s="9" t="s">
        <v>3687</v>
      </c>
      <c r="D5" s="8" t="s">
        <v>3688</v>
      </c>
      <c r="E5" s="8" t="s">
        <v>11712</v>
      </c>
      <c r="F5" s="10">
        <v>36679</v>
      </c>
      <c r="G5" s="9">
        <v>20</v>
      </c>
      <c r="H5" s="8" t="s">
        <v>3689</v>
      </c>
      <c r="I5" s="8" t="s">
        <v>73</v>
      </c>
      <c r="J5" s="8" t="s">
        <v>3690</v>
      </c>
      <c r="K5" s="8" t="s">
        <v>3686</v>
      </c>
      <c r="L5" s="9">
        <v>9225199407</v>
      </c>
      <c r="M5" s="9">
        <v>7410148009</v>
      </c>
      <c r="N5" s="9" t="s">
        <v>3691</v>
      </c>
      <c r="O5" s="9">
        <v>258832646778</v>
      </c>
      <c r="P5" s="9" t="s">
        <v>81</v>
      </c>
      <c r="Q5" s="9" t="s">
        <v>207</v>
      </c>
      <c r="R5" s="11">
        <v>42917</v>
      </c>
      <c r="S5" s="9">
        <v>2021</v>
      </c>
      <c r="T5" s="8" t="s">
        <v>3692</v>
      </c>
      <c r="U5" s="9">
        <v>474</v>
      </c>
      <c r="V5" s="12">
        <v>94.8</v>
      </c>
      <c r="W5" s="9">
        <v>2015</v>
      </c>
      <c r="X5" s="9" t="s">
        <v>79</v>
      </c>
      <c r="Y5" s="8" t="s">
        <v>3688</v>
      </c>
      <c r="Z5" s="9">
        <v>534</v>
      </c>
      <c r="AA5" s="12">
        <v>82.15</v>
      </c>
      <c r="AB5" s="9">
        <v>2017</v>
      </c>
      <c r="AC5" s="9" t="s">
        <v>79</v>
      </c>
      <c r="AD5" s="8" t="s">
        <v>81</v>
      </c>
      <c r="AE5" s="8" t="s">
        <v>81</v>
      </c>
      <c r="AF5" s="9" t="s">
        <v>81</v>
      </c>
      <c r="AG5" s="9" t="s">
        <v>81</v>
      </c>
      <c r="AH5" s="9" t="s">
        <v>81</v>
      </c>
      <c r="AI5" s="9" t="s">
        <v>81</v>
      </c>
      <c r="AJ5" s="9" t="s">
        <v>81</v>
      </c>
      <c r="AK5" s="9" t="s">
        <v>81</v>
      </c>
      <c r="AL5" s="9" t="s">
        <v>81</v>
      </c>
      <c r="AM5" s="9">
        <v>0</v>
      </c>
      <c r="AN5" s="13">
        <v>6.93</v>
      </c>
      <c r="AO5" s="13">
        <v>8.3000000000000007</v>
      </c>
      <c r="AP5" s="13">
        <v>9.0399999999999991</v>
      </c>
      <c r="AQ5" s="13">
        <v>9.81</v>
      </c>
      <c r="AR5" s="13">
        <v>9.8800000000000008</v>
      </c>
      <c r="AS5" s="9">
        <v>53.96</v>
      </c>
      <c r="AT5" s="9">
        <v>8.98</v>
      </c>
      <c r="AU5" s="8" t="s">
        <v>138</v>
      </c>
      <c r="AV5" s="9">
        <v>0</v>
      </c>
      <c r="AW5" s="9">
        <v>0</v>
      </c>
      <c r="AX5" s="9" t="s">
        <v>255</v>
      </c>
      <c r="AY5" s="9" t="s">
        <v>83</v>
      </c>
      <c r="AZ5" s="9" t="s">
        <v>83</v>
      </c>
      <c r="BA5" s="9" t="s">
        <v>83</v>
      </c>
      <c r="BB5" s="8" t="s">
        <v>83</v>
      </c>
      <c r="BC5" s="8" t="s">
        <v>84</v>
      </c>
      <c r="BD5" s="8" t="s">
        <v>81</v>
      </c>
      <c r="BE5" s="8" t="s">
        <v>3693</v>
      </c>
      <c r="BF5" s="8" t="s">
        <v>3452</v>
      </c>
      <c r="BG5" s="8" t="s">
        <v>3694</v>
      </c>
      <c r="BH5" s="8" t="s">
        <v>88</v>
      </c>
      <c r="BI5" s="8" t="s">
        <v>89</v>
      </c>
      <c r="BJ5" s="8" t="s">
        <v>3695</v>
      </c>
      <c r="BK5" s="8" t="s">
        <v>3696</v>
      </c>
      <c r="BL5" s="8" t="s">
        <v>3697</v>
      </c>
      <c r="BM5" s="8" t="s">
        <v>3698</v>
      </c>
      <c r="BN5" s="8" t="s">
        <v>1550</v>
      </c>
      <c r="BO5" s="14" t="s">
        <v>3699</v>
      </c>
      <c r="BP5" s="14" t="s">
        <v>3700</v>
      </c>
      <c r="BQ5" s="14" t="s">
        <v>3701</v>
      </c>
      <c r="BR5" s="14" t="s">
        <v>3702</v>
      </c>
      <c r="BS5" s="8" t="s">
        <v>81</v>
      </c>
      <c r="BT5" s="13">
        <v>10</v>
      </c>
      <c r="BU5" s="3"/>
    </row>
    <row r="6" spans="1:73" ht="15.75" thickBot="1">
      <c r="A6" s="7">
        <v>4</v>
      </c>
      <c r="B6" s="7"/>
      <c r="C6" s="9" t="s">
        <v>2555</v>
      </c>
      <c r="D6" s="8" t="s">
        <v>2556</v>
      </c>
      <c r="E6" s="8" t="s">
        <v>11712</v>
      </c>
      <c r="F6" s="10">
        <v>36415</v>
      </c>
      <c r="G6" s="9">
        <v>20</v>
      </c>
      <c r="H6" s="8" t="s">
        <v>2557</v>
      </c>
      <c r="I6" s="8" t="s">
        <v>2558</v>
      </c>
      <c r="J6" s="8" t="s">
        <v>2559</v>
      </c>
      <c r="K6" s="8" t="s">
        <v>2554</v>
      </c>
      <c r="L6" s="9">
        <v>2512362362</v>
      </c>
      <c r="M6" s="9">
        <v>9004675336</v>
      </c>
      <c r="N6" s="9" t="s">
        <v>2560</v>
      </c>
      <c r="O6" s="9">
        <v>660363797821</v>
      </c>
      <c r="P6" s="9" t="s">
        <v>134</v>
      </c>
      <c r="Q6" s="9" t="s">
        <v>207</v>
      </c>
      <c r="R6" s="11">
        <v>42917</v>
      </c>
      <c r="S6" s="9">
        <v>2021</v>
      </c>
      <c r="T6" s="8" t="s">
        <v>2561</v>
      </c>
      <c r="U6" s="9">
        <v>378</v>
      </c>
      <c r="V6" s="12">
        <v>81.7</v>
      </c>
      <c r="W6" s="9">
        <v>2015</v>
      </c>
      <c r="X6" s="9" t="s">
        <v>276</v>
      </c>
      <c r="Y6" s="8" t="s">
        <v>2561</v>
      </c>
      <c r="Z6" s="9">
        <v>349</v>
      </c>
      <c r="AA6" s="12">
        <v>69.8</v>
      </c>
      <c r="AB6" s="9">
        <v>2017</v>
      </c>
      <c r="AC6" s="9" t="s">
        <v>276</v>
      </c>
      <c r="AD6" s="8" t="s">
        <v>81</v>
      </c>
      <c r="AE6" s="8" t="s">
        <v>81</v>
      </c>
      <c r="AF6" s="9" t="s">
        <v>81</v>
      </c>
      <c r="AG6" s="9" t="s">
        <v>81</v>
      </c>
      <c r="AH6" s="9" t="s">
        <v>81</v>
      </c>
      <c r="AI6" s="9" t="s">
        <v>81</v>
      </c>
      <c r="AJ6" s="9" t="s">
        <v>81</v>
      </c>
      <c r="AK6" s="9" t="s">
        <v>81</v>
      </c>
      <c r="AL6" s="9" t="s">
        <v>81</v>
      </c>
      <c r="AM6" s="9">
        <v>0</v>
      </c>
      <c r="AN6" s="13">
        <v>7.48</v>
      </c>
      <c r="AO6" s="13">
        <v>7.69</v>
      </c>
      <c r="AP6" s="13">
        <v>8.67</v>
      </c>
      <c r="AQ6" s="13">
        <v>9.65</v>
      </c>
      <c r="AR6" s="13">
        <v>9.6999999999999993</v>
      </c>
      <c r="AS6" s="9">
        <v>43.21</v>
      </c>
      <c r="AT6" s="9">
        <v>8.64</v>
      </c>
      <c r="AU6" s="8" t="s">
        <v>138</v>
      </c>
      <c r="AV6" s="9">
        <v>0</v>
      </c>
      <c r="AW6" s="9">
        <v>0</v>
      </c>
      <c r="AX6" s="9" t="s">
        <v>83</v>
      </c>
      <c r="AY6" s="9" t="s">
        <v>83</v>
      </c>
      <c r="AZ6" s="9" t="s">
        <v>83</v>
      </c>
      <c r="BA6" s="9" t="s">
        <v>83</v>
      </c>
      <c r="BB6" s="8" t="s">
        <v>83</v>
      </c>
      <c r="BC6" s="8" t="s">
        <v>84</v>
      </c>
      <c r="BD6" s="8" t="s">
        <v>81</v>
      </c>
      <c r="BE6" s="8" t="s">
        <v>2562</v>
      </c>
      <c r="BF6" s="8" t="s">
        <v>2563</v>
      </c>
      <c r="BG6" s="8" t="s">
        <v>2564</v>
      </c>
      <c r="BH6" s="8" t="s">
        <v>118</v>
      </c>
      <c r="BI6" s="8" t="s">
        <v>89</v>
      </c>
      <c r="BJ6" s="8" t="s">
        <v>2565</v>
      </c>
      <c r="BK6" s="8" t="s">
        <v>2566</v>
      </c>
      <c r="BL6" s="8" t="s">
        <v>2567</v>
      </c>
      <c r="BM6" s="8" t="s">
        <v>2568</v>
      </c>
      <c r="BN6" s="8" t="s">
        <v>1172</v>
      </c>
      <c r="BO6" s="14" t="s">
        <v>2569</v>
      </c>
      <c r="BP6" s="14" t="s">
        <v>2570</v>
      </c>
      <c r="BQ6" s="14" t="s">
        <v>2571</v>
      </c>
      <c r="BR6" s="14" t="s">
        <v>2572</v>
      </c>
      <c r="BS6" s="8" t="s">
        <v>81</v>
      </c>
      <c r="BT6" s="8"/>
      <c r="BU6" s="3"/>
    </row>
    <row r="7" spans="1:73" ht="15.75" thickBot="1">
      <c r="A7" s="7">
        <v>5</v>
      </c>
      <c r="B7" s="7"/>
      <c r="C7" s="9" t="s">
        <v>3120</v>
      </c>
      <c r="D7" s="8" t="s">
        <v>3121</v>
      </c>
      <c r="E7" s="8" t="s">
        <v>11712</v>
      </c>
      <c r="F7" s="9" t="s">
        <v>3122</v>
      </c>
      <c r="G7" s="9">
        <v>21</v>
      </c>
      <c r="H7" s="8" t="s">
        <v>3123</v>
      </c>
      <c r="I7" s="8" t="s">
        <v>73</v>
      </c>
      <c r="J7" s="8" t="s">
        <v>3124</v>
      </c>
      <c r="K7" s="8" t="s">
        <v>3119</v>
      </c>
      <c r="L7" s="9">
        <v>9820667795</v>
      </c>
      <c r="M7" s="9">
        <v>8828353966</v>
      </c>
      <c r="N7" s="9" t="s">
        <v>3125</v>
      </c>
      <c r="O7" s="9" t="s">
        <v>3126</v>
      </c>
      <c r="P7" s="9" t="s">
        <v>1869</v>
      </c>
      <c r="Q7" s="9" t="s">
        <v>207</v>
      </c>
      <c r="R7" s="11">
        <v>42917</v>
      </c>
      <c r="S7" s="9">
        <v>2021</v>
      </c>
      <c r="T7" s="8" t="s">
        <v>3127</v>
      </c>
      <c r="U7" s="9">
        <v>426</v>
      </c>
      <c r="V7" s="12">
        <v>85.2</v>
      </c>
      <c r="W7" s="9">
        <v>2015</v>
      </c>
      <c r="X7" s="9" t="s">
        <v>79</v>
      </c>
      <c r="Y7" s="8" t="s">
        <v>3128</v>
      </c>
      <c r="Z7" s="9">
        <v>413</v>
      </c>
      <c r="AA7" s="12">
        <v>63.54</v>
      </c>
      <c r="AB7" s="9">
        <v>2017</v>
      </c>
      <c r="AC7" s="9" t="s">
        <v>79</v>
      </c>
      <c r="AD7" s="8" t="s">
        <v>81</v>
      </c>
      <c r="AE7" s="8" t="s">
        <v>81</v>
      </c>
      <c r="AF7" s="9" t="s">
        <v>81</v>
      </c>
      <c r="AG7" s="9" t="s">
        <v>81</v>
      </c>
      <c r="AH7" s="9" t="s">
        <v>81</v>
      </c>
      <c r="AI7" s="9" t="s">
        <v>81</v>
      </c>
      <c r="AJ7" s="9" t="s">
        <v>81</v>
      </c>
      <c r="AK7" s="9" t="s">
        <v>81</v>
      </c>
      <c r="AL7" s="9" t="s">
        <v>81</v>
      </c>
      <c r="AM7" s="9">
        <v>0</v>
      </c>
      <c r="AN7" s="13">
        <v>7.52</v>
      </c>
      <c r="AO7" s="13">
        <v>8</v>
      </c>
      <c r="AP7" s="13">
        <v>8.67</v>
      </c>
      <c r="AQ7" s="13">
        <v>9.69</v>
      </c>
      <c r="AR7" s="13">
        <v>9.19</v>
      </c>
      <c r="AS7" s="9">
        <v>43.07</v>
      </c>
      <c r="AT7" s="9">
        <v>8.6140000000000008</v>
      </c>
      <c r="AU7" s="8" t="s">
        <v>138</v>
      </c>
      <c r="AV7" s="9">
        <v>0</v>
      </c>
      <c r="AW7" s="9">
        <v>0</v>
      </c>
      <c r="AX7" s="9" t="s">
        <v>83</v>
      </c>
      <c r="AY7" s="9" t="s">
        <v>83</v>
      </c>
      <c r="AZ7" s="9" t="s">
        <v>83</v>
      </c>
      <c r="BA7" s="9" t="s">
        <v>83</v>
      </c>
      <c r="BB7" s="8" t="s">
        <v>83</v>
      </c>
      <c r="BC7" s="8" t="s">
        <v>84</v>
      </c>
      <c r="BD7" s="8" t="s">
        <v>81</v>
      </c>
      <c r="BE7" s="8" t="s">
        <v>3129</v>
      </c>
      <c r="BF7" s="8" t="s">
        <v>781</v>
      </c>
      <c r="BG7" s="8" t="s">
        <v>3130</v>
      </c>
      <c r="BH7" s="8" t="s">
        <v>762</v>
      </c>
      <c r="BI7" s="8" t="s">
        <v>89</v>
      </c>
      <c r="BJ7" s="8" t="s">
        <v>3131</v>
      </c>
      <c r="BK7" s="8" t="s">
        <v>3132</v>
      </c>
      <c r="BL7" s="8" t="s">
        <v>3133</v>
      </c>
      <c r="BM7" s="8" t="s">
        <v>3134</v>
      </c>
      <c r="BN7" s="8" t="s">
        <v>3135</v>
      </c>
      <c r="BO7" s="14" t="s">
        <v>3136</v>
      </c>
      <c r="BP7" s="14" t="s">
        <v>3137</v>
      </c>
      <c r="BQ7" s="14" t="s">
        <v>3138</v>
      </c>
      <c r="BR7" s="14" t="s">
        <v>3139</v>
      </c>
      <c r="BS7" s="8" t="s">
        <v>81</v>
      </c>
      <c r="BT7" s="8"/>
      <c r="BU7" s="3"/>
    </row>
    <row r="8" spans="1:73" ht="15.75" thickBot="1">
      <c r="A8" s="7">
        <v>6</v>
      </c>
      <c r="B8" s="7"/>
      <c r="C8" s="9" t="s">
        <v>199</v>
      </c>
      <c r="D8" s="8" t="s">
        <v>200</v>
      </c>
      <c r="E8" s="8" t="s">
        <v>11712</v>
      </c>
      <c r="F8" s="9" t="s">
        <v>201</v>
      </c>
      <c r="G8" s="9">
        <v>20</v>
      </c>
      <c r="H8" s="8" t="s">
        <v>202</v>
      </c>
      <c r="I8" s="8" t="s">
        <v>203</v>
      </c>
      <c r="J8" s="8" t="s">
        <v>204</v>
      </c>
      <c r="K8" s="8" t="s">
        <v>198</v>
      </c>
      <c r="L8" s="9">
        <v>2225624707</v>
      </c>
      <c r="M8" s="9">
        <v>8451008530</v>
      </c>
      <c r="N8" s="9" t="s">
        <v>205</v>
      </c>
      <c r="O8" s="9">
        <v>225288320306</v>
      </c>
      <c r="P8" s="9" t="s">
        <v>206</v>
      </c>
      <c r="Q8" s="9" t="s">
        <v>207</v>
      </c>
      <c r="R8" s="11">
        <v>42917</v>
      </c>
      <c r="S8" s="9">
        <v>2021</v>
      </c>
      <c r="T8" s="8" t="s">
        <v>208</v>
      </c>
      <c r="U8" s="9">
        <v>466</v>
      </c>
      <c r="V8" s="12">
        <v>93.2</v>
      </c>
      <c r="W8" s="9">
        <v>2015</v>
      </c>
      <c r="X8" s="9" t="s">
        <v>79</v>
      </c>
      <c r="Y8" s="8" t="s">
        <v>209</v>
      </c>
      <c r="Z8" s="9">
        <v>485</v>
      </c>
      <c r="AA8" s="12">
        <v>74.62</v>
      </c>
      <c r="AB8" s="9">
        <v>2017</v>
      </c>
      <c r="AC8" s="9" t="s">
        <v>79</v>
      </c>
      <c r="AD8" s="8" t="s">
        <v>81</v>
      </c>
      <c r="AE8" s="8" t="s">
        <v>81</v>
      </c>
      <c r="AF8" s="9" t="s">
        <v>81</v>
      </c>
      <c r="AG8" s="9" t="s">
        <v>81</v>
      </c>
      <c r="AH8" s="9" t="s">
        <v>81</v>
      </c>
      <c r="AI8" s="9" t="s">
        <v>81</v>
      </c>
      <c r="AJ8" s="9" t="s">
        <v>81</v>
      </c>
      <c r="AK8" s="9" t="s">
        <v>81</v>
      </c>
      <c r="AL8" s="9" t="s">
        <v>81</v>
      </c>
      <c r="AM8" s="9">
        <v>0</v>
      </c>
      <c r="AN8" s="13">
        <v>7.54</v>
      </c>
      <c r="AO8" s="13">
        <v>7.81</v>
      </c>
      <c r="AP8" s="13">
        <v>8.81</v>
      </c>
      <c r="AQ8" s="13">
        <v>9.15</v>
      </c>
      <c r="AR8" s="13">
        <v>9</v>
      </c>
      <c r="AS8" s="9">
        <v>42.31</v>
      </c>
      <c r="AT8" s="9">
        <v>8.5</v>
      </c>
      <c r="AU8" s="8" t="s">
        <v>138</v>
      </c>
      <c r="AV8" s="9">
        <v>0</v>
      </c>
      <c r="AW8" s="9">
        <v>0</v>
      </c>
      <c r="AX8" s="9" t="s">
        <v>83</v>
      </c>
      <c r="AY8" s="9" t="s">
        <v>83</v>
      </c>
      <c r="AZ8" s="9" t="s">
        <v>83</v>
      </c>
      <c r="BA8" s="9" t="s">
        <v>83</v>
      </c>
      <c r="BB8" s="8" t="s">
        <v>83</v>
      </c>
      <c r="BC8" s="8" t="s">
        <v>84</v>
      </c>
      <c r="BD8" s="8" t="s">
        <v>81</v>
      </c>
      <c r="BE8" s="8" t="s">
        <v>210</v>
      </c>
      <c r="BF8" s="8" t="s">
        <v>81</v>
      </c>
      <c r="BG8" s="8" t="s">
        <v>211</v>
      </c>
      <c r="BH8" s="8" t="s">
        <v>81</v>
      </c>
      <c r="BI8" s="8" t="s">
        <v>89</v>
      </c>
      <c r="BJ8" s="8" t="s">
        <v>212</v>
      </c>
      <c r="BK8" s="8" t="s">
        <v>213</v>
      </c>
      <c r="BL8" s="8" t="s">
        <v>214</v>
      </c>
      <c r="BM8" s="8" t="s">
        <v>215</v>
      </c>
      <c r="BN8" s="8" t="s">
        <v>216</v>
      </c>
      <c r="BO8" s="14" t="s">
        <v>217</v>
      </c>
      <c r="BP8" s="14" t="s">
        <v>218</v>
      </c>
      <c r="BQ8" s="8" t="s">
        <v>81</v>
      </c>
      <c r="BR8" s="14" t="s">
        <v>219</v>
      </c>
      <c r="BS8" s="8" t="s">
        <v>81</v>
      </c>
      <c r="BT8" s="8"/>
      <c r="BU8" s="3"/>
    </row>
    <row r="9" spans="1:73" ht="15.75" thickBot="1">
      <c r="A9" s="7">
        <v>7</v>
      </c>
      <c r="B9" s="7"/>
      <c r="C9" s="9" t="s">
        <v>9778</v>
      </c>
      <c r="D9" s="8" t="s">
        <v>9779</v>
      </c>
      <c r="E9" s="8" t="s">
        <v>11712</v>
      </c>
      <c r="F9" s="9" t="s">
        <v>9780</v>
      </c>
      <c r="G9" s="9">
        <v>20</v>
      </c>
      <c r="H9" s="8" t="s">
        <v>9781</v>
      </c>
      <c r="I9" s="8" t="s">
        <v>73</v>
      </c>
      <c r="J9" s="8" t="s">
        <v>9782</v>
      </c>
      <c r="K9" s="8" t="s">
        <v>9777</v>
      </c>
      <c r="L9" s="9">
        <v>9664111119</v>
      </c>
      <c r="M9" s="9">
        <v>9769699090</v>
      </c>
      <c r="N9" s="9" t="s">
        <v>9783</v>
      </c>
      <c r="O9" s="9" t="s">
        <v>9784</v>
      </c>
      <c r="P9" s="9" t="s">
        <v>134</v>
      </c>
      <c r="Q9" s="9" t="s">
        <v>207</v>
      </c>
      <c r="R9" s="11">
        <v>42917</v>
      </c>
      <c r="S9" s="9">
        <v>2021</v>
      </c>
      <c r="T9" s="8" t="s">
        <v>9785</v>
      </c>
      <c r="U9" s="9">
        <v>380</v>
      </c>
      <c r="V9" s="12">
        <v>0.76</v>
      </c>
      <c r="W9" s="9">
        <v>2015</v>
      </c>
      <c r="X9" s="9" t="s">
        <v>79</v>
      </c>
      <c r="Y9" s="8" t="s">
        <v>9786</v>
      </c>
      <c r="Z9" s="9">
        <v>450</v>
      </c>
      <c r="AA9" s="12">
        <v>0.69230000000000003</v>
      </c>
      <c r="AB9" s="9">
        <v>2017</v>
      </c>
      <c r="AC9" s="9" t="s">
        <v>79</v>
      </c>
      <c r="AD9" s="8" t="s">
        <v>81</v>
      </c>
      <c r="AE9" s="8" t="s">
        <v>81</v>
      </c>
      <c r="AF9" s="9" t="s">
        <v>81</v>
      </c>
      <c r="AG9" s="9" t="s">
        <v>81</v>
      </c>
      <c r="AH9" s="9" t="s">
        <v>81</v>
      </c>
      <c r="AI9" s="9" t="s">
        <v>81</v>
      </c>
      <c r="AJ9" s="9" t="s">
        <v>81</v>
      </c>
      <c r="AK9" s="9" t="s">
        <v>81</v>
      </c>
      <c r="AL9" s="9" t="s">
        <v>81</v>
      </c>
      <c r="AM9" s="9">
        <v>0</v>
      </c>
      <c r="AN9" s="13">
        <v>7.26</v>
      </c>
      <c r="AO9" s="13">
        <v>6.96</v>
      </c>
      <c r="AP9" s="13">
        <v>8.33</v>
      </c>
      <c r="AQ9" s="13">
        <v>9.4600000000000009</v>
      </c>
      <c r="AR9" s="13">
        <v>8.81</v>
      </c>
      <c r="AS9" s="9">
        <v>50.82</v>
      </c>
      <c r="AT9" s="9">
        <v>8.4700000000000006</v>
      </c>
      <c r="AU9" s="8" t="s">
        <v>82</v>
      </c>
      <c r="AV9" s="9">
        <v>0</v>
      </c>
      <c r="AW9" s="9">
        <v>1</v>
      </c>
      <c r="AX9" s="9" t="s">
        <v>83</v>
      </c>
      <c r="AY9" s="9" t="s">
        <v>83</v>
      </c>
      <c r="AZ9" s="9" t="s">
        <v>83</v>
      </c>
      <c r="BA9" s="9" t="s">
        <v>83</v>
      </c>
      <c r="BB9" s="8" t="s">
        <v>83</v>
      </c>
      <c r="BC9" s="8" t="s">
        <v>84</v>
      </c>
      <c r="BD9" s="8" t="s">
        <v>81</v>
      </c>
      <c r="BE9" s="8" t="s">
        <v>9787</v>
      </c>
      <c r="BF9" s="8" t="s">
        <v>379</v>
      </c>
      <c r="BG9" s="8" t="s">
        <v>9788</v>
      </c>
      <c r="BH9" s="8" t="s">
        <v>88</v>
      </c>
      <c r="BI9" s="8" t="s">
        <v>89</v>
      </c>
      <c r="BJ9" s="8" t="s">
        <v>9789</v>
      </c>
      <c r="BK9" s="8" t="s">
        <v>9790</v>
      </c>
      <c r="BL9" s="8" t="s">
        <v>1068</v>
      </c>
      <c r="BM9" s="8" t="s">
        <v>2264</v>
      </c>
      <c r="BN9" s="8" t="s">
        <v>9791</v>
      </c>
      <c r="BO9" s="14" t="s">
        <v>9792</v>
      </c>
      <c r="BP9" s="14" t="s">
        <v>9793</v>
      </c>
      <c r="BQ9" s="14" t="s">
        <v>9794</v>
      </c>
      <c r="BR9" s="14" t="s">
        <v>9795</v>
      </c>
      <c r="BS9" s="8" t="s">
        <v>81</v>
      </c>
      <c r="BT9" s="13">
        <v>10</v>
      </c>
      <c r="BU9" s="3"/>
    </row>
    <row r="10" spans="1:73" ht="15.75" thickBot="1">
      <c r="A10" s="7">
        <v>8</v>
      </c>
      <c r="B10" s="7"/>
      <c r="C10" s="9" t="s">
        <v>5050</v>
      </c>
      <c r="D10" s="8" t="s">
        <v>5051</v>
      </c>
      <c r="E10" s="8" t="s">
        <v>11712</v>
      </c>
      <c r="F10" s="10">
        <v>36501</v>
      </c>
      <c r="G10" s="9">
        <v>21</v>
      </c>
      <c r="H10" s="8" t="s">
        <v>5052</v>
      </c>
      <c r="I10" s="8" t="s">
        <v>73</v>
      </c>
      <c r="J10" s="8" t="s">
        <v>5053</v>
      </c>
      <c r="K10" s="8" t="s">
        <v>5049</v>
      </c>
      <c r="L10" s="9">
        <v>7498295124</v>
      </c>
      <c r="M10" s="9">
        <v>8108827738</v>
      </c>
      <c r="N10" s="9" t="s">
        <v>5054</v>
      </c>
      <c r="O10" s="9">
        <v>717730408483</v>
      </c>
      <c r="P10" s="9" t="s">
        <v>134</v>
      </c>
      <c r="Q10" s="9" t="s">
        <v>207</v>
      </c>
      <c r="R10" s="11">
        <v>42917</v>
      </c>
      <c r="S10" s="9">
        <v>2021</v>
      </c>
      <c r="T10" s="8" t="s">
        <v>5055</v>
      </c>
      <c r="U10" s="9">
        <v>451</v>
      </c>
      <c r="V10" s="12">
        <v>90.2</v>
      </c>
      <c r="W10" s="9">
        <v>2015</v>
      </c>
      <c r="X10" s="9" t="s">
        <v>79</v>
      </c>
      <c r="Y10" s="8" t="s">
        <v>5056</v>
      </c>
      <c r="Z10" s="9">
        <v>474</v>
      </c>
      <c r="AA10" s="12">
        <v>72.92</v>
      </c>
      <c r="AB10" s="9">
        <v>2017</v>
      </c>
      <c r="AC10" s="9" t="s">
        <v>79</v>
      </c>
      <c r="AD10" s="8" t="s">
        <v>81</v>
      </c>
      <c r="AE10" s="8" t="s">
        <v>81</v>
      </c>
      <c r="AF10" s="9" t="s">
        <v>81</v>
      </c>
      <c r="AG10" s="9" t="s">
        <v>81</v>
      </c>
      <c r="AH10" s="9" t="s">
        <v>81</v>
      </c>
      <c r="AI10" s="9" t="s">
        <v>81</v>
      </c>
      <c r="AJ10" s="9" t="s">
        <v>81</v>
      </c>
      <c r="AK10" s="9" t="s">
        <v>81</v>
      </c>
      <c r="AL10" s="9" t="s">
        <v>81</v>
      </c>
      <c r="AM10" s="9">
        <v>0</v>
      </c>
      <c r="AN10" s="13">
        <v>7.89</v>
      </c>
      <c r="AO10" s="13">
        <v>8.11</v>
      </c>
      <c r="AP10" s="13">
        <v>8.19</v>
      </c>
      <c r="AQ10" s="13">
        <v>9.73</v>
      </c>
      <c r="AR10" s="13">
        <v>8.15</v>
      </c>
      <c r="AS10" s="9">
        <v>42.07</v>
      </c>
      <c r="AT10" s="9">
        <v>8.41</v>
      </c>
      <c r="AU10" s="8" t="s">
        <v>138</v>
      </c>
      <c r="AV10" s="9">
        <v>0</v>
      </c>
      <c r="AW10" s="9">
        <v>0</v>
      </c>
      <c r="AX10" s="9" t="s">
        <v>83</v>
      </c>
      <c r="AY10" s="9" t="s">
        <v>83</v>
      </c>
      <c r="AZ10" s="9" t="s">
        <v>83</v>
      </c>
      <c r="BA10" s="9" t="s">
        <v>83</v>
      </c>
      <c r="BB10" s="8" t="s">
        <v>83</v>
      </c>
      <c r="BC10" s="8" t="s">
        <v>84</v>
      </c>
      <c r="BD10" s="8" t="s">
        <v>81</v>
      </c>
      <c r="BE10" s="8" t="s">
        <v>5057</v>
      </c>
      <c r="BF10" s="8" t="s">
        <v>5058</v>
      </c>
      <c r="BG10" s="8" t="s">
        <v>5059</v>
      </c>
      <c r="BH10" s="8" t="s">
        <v>553</v>
      </c>
      <c r="BI10" s="8" t="s">
        <v>89</v>
      </c>
      <c r="BJ10" s="8" t="s">
        <v>5060</v>
      </c>
      <c r="BK10" s="8" t="s">
        <v>5061</v>
      </c>
      <c r="BL10" s="8" t="s">
        <v>5062</v>
      </c>
      <c r="BM10" s="8" t="s">
        <v>5063</v>
      </c>
      <c r="BN10" s="8" t="s">
        <v>5064</v>
      </c>
      <c r="BO10" s="14" t="s">
        <v>5065</v>
      </c>
      <c r="BP10" s="14" t="s">
        <v>5066</v>
      </c>
      <c r="BQ10" s="14" t="s">
        <v>5067</v>
      </c>
      <c r="BR10" s="14" t="s">
        <v>5068</v>
      </c>
      <c r="BS10" s="8" t="s">
        <v>81</v>
      </c>
      <c r="BT10" s="8"/>
      <c r="BU10" s="3"/>
    </row>
    <row r="11" spans="1:73" ht="15.75" thickBot="1">
      <c r="A11" s="7">
        <v>9</v>
      </c>
      <c r="B11" s="7"/>
      <c r="C11" s="9" t="s">
        <v>10227</v>
      </c>
      <c r="D11" s="8" t="s">
        <v>10228</v>
      </c>
      <c r="E11" s="8" t="s">
        <v>11712</v>
      </c>
      <c r="F11" s="10">
        <v>36474</v>
      </c>
      <c r="G11" s="9">
        <v>21</v>
      </c>
      <c r="H11" s="8" t="s">
        <v>10229</v>
      </c>
      <c r="I11" s="8" t="s">
        <v>10230</v>
      </c>
      <c r="J11" s="8" t="s">
        <v>10231</v>
      </c>
      <c r="K11" s="8" t="s">
        <v>10226</v>
      </c>
      <c r="L11" s="9">
        <v>9869279517</v>
      </c>
      <c r="M11" s="9">
        <v>9082294380</v>
      </c>
      <c r="N11" s="9" t="s">
        <v>10232</v>
      </c>
      <c r="O11" s="9">
        <v>677073953639</v>
      </c>
      <c r="P11" s="9" t="s">
        <v>134</v>
      </c>
      <c r="Q11" s="9" t="s">
        <v>207</v>
      </c>
      <c r="R11" s="11">
        <v>42917</v>
      </c>
      <c r="S11" s="9">
        <v>2021</v>
      </c>
      <c r="T11" s="8" t="s">
        <v>4263</v>
      </c>
      <c r="U11" s="9">
        <v>399</v>
      </c>
      <c r="V11" s="12">
        <v>79.8</v>
      </c>
      <c r="W11" s="9">
        <v>2015</v>
      </c>
      <c r="X11" s="9" t="s">
        <v>79</v>
      </c>
      <c r="Y11" s="8" t="s">
        <v>10233</v>
      </c>
      <c r="Z11" s="9">
        <v>422</v>
      </c>
      <c r="AA11" s="12">
        <v>64.92</v>
      </c>
      <c r="AB11" s="9">
        <v>2017</v>
      </c>
      <c r="AC11" s="9" t="s">
        <v>79</v>
      </c>
      <c r="AD11" s="8" t="s">
        <v>81</v>
      </c>
      <c r="AE11" s="8" t="s">
        <v>81</v>
      </c>
      <c r="AF11" s="9" t="s">
        <v>81</v>
      </c>
      <c r="AG11" s="9" t="s">
        <v>81</v>
      </c>
      <c r="AH11" s="9" t="s">
        <v>81</v>
      </c>
      <c r="AI11" s="9" t="s">
        <v>81</v>
      </c>
      <c r="AJ11" s="9" t="s">
        <v>81</v>
      </c>
      <c r="AK11" s="9" t="s">
        <v>81</v>
      </c>
      <c r="AL11" s="9" t="s">
        <v>81</v>
      </c>
      <c r="AM11" s="9">
        <v>0</v>
      </c>
      <c r="AN11" s="13">
        <v>7</v>
      </c>
      <c r="AO11" s="13">
        <v>6.89</v>
      </c>
      <c r="AP11" s="13">
        <v>8.0399999999999991</v>
      </c>
      <c r="AQ11" s="13">
        <v>9</v>
      </c>
      <c r="AR11" s="13">
        <v>9.08</v>
      </c>
      <c r="AS11" s="9">
        <v>50.01</v>
      </c>
      <c r="AT11" s="9">
        <v>8.33</v>
      </c>
      <c r="AU11" s="8" t="s">
        <v>82</v>
      </c>
      <c r="AV11" s="9">
        <v>0</v>
      </c>
      <c r="AW11" s="9">
        <v>0</v>
      </c>
      <c r="AX11" s="9" t="s">
        <v>83</v>
      </c>
      <c r="AY11" s="9" t="s">
        <v>83</v>
      </c>
      <c r="AZ11" s="9" t="s">
        <v>83</v>
      </c>
      <c r="BA11" s="9" t="s">
        <v>83</v>
      </c>
      <c r="BB11" s="8" t="s">
        <v>83</v>
      </c>
      <c r="BC11" s="8" t="s">
        <v>84</v>
      </c>
      <c r="BD11" s="8" t="s">
        <v>81</v>
      </c>
      <c r="BE11" s="8" t="s">
        <v>10234</v>
      </c>
      <c r="BF11" s="8" t="s">
        <v>86</v>
      </c>
      <c r="BG11" s="8" t="s">
        <v>10235</v>
      </c>
      <c r="BH11" s="8" t="s">
        <v>88</v>
      </c>
      <c r="BI11" s="8" t="s">
        <v>89</v>
      </c>
      <c r="BJ11" s="8" t="s">
        <v>10236</v>
      </c>
      <c r="BK11" s="8" t="s">
        <v>10237</v>
      </c>
      <c r="BL11" s="8" t="s">
        <v>10238</v>
      </c>
      <c r="BM11" s="8" t="s">
        <v>10239</v>
      </c>
      <c r="BN11" s="8" t="s">
        <v>10240</v>
      </c>
      <c r="BO11" s="14" t="s">
        <v>10241</v>
      </c>
      <c r="BP11" s="14" t="s">
        <v>10242</v>
      </c>
      <c r="BQ11" s="14" t="s">
        <v>10243</v>
      </c>
      <c r="BR11" s="14" t="s">
        <v>10244</v>
      </c>
      <c r="BS11" s="8" t="s">
        <v>10245</v>
      </c>
      <c r="BT11" s="13">
        <v>10</v>
      </c>
      <c r="BU11" s="3"/>
    </row>
    <row r="12" spans="1:73" ht="15.75" thickBot="1">
      <c r="A12" s="7">
        <v>10</v>
      </c>
      <c r="B12" s="7"/>
      <c r="C12" s="9" t="s">
        <v>1137</v>
      </c>
      <c r="D12" s="8" t="s">
        <v>1138</v>
      </c>
      <c r="E12" s="8" t="s">
        <v>11712</v>
      </c>
      <c r="F12" s="10">
        <v>36224</v>
      </c>
      <c r="G12" s="9">
        <v>21</v>
      </c>
      <c r="H12" s="8" t="s">
        <v>1139</v>
      </c>
      <c r="I12" s="8" t="s">
        <v>1140</v>
      </c>
      <c r="J12" s="8" t="s">
        <v>1141</v>
      </c>
      <c r="K12" s="8" t="s">
        <v>1136</v>
      </c>
      <c r="L12" s="9">
        <v>9833394780</v>
      </c>
      <c r="M12" s="9">
        <v>9833394780</v>
      </c>
      <c r="N12" s="9" t="s">
        <v>1142</v>
      </c>
      <c r="O12" s="9">
        <v>730819896850</v>
      </c>
      <c r="P12" s="9" t="s">
        <v>134</v>
      </c>
      <c r="Q12" s="9" t="s">
        <v>207</v>
      </c>
      <c r="R12" s="11">
        <v>42917</v>
      </c>
      <c r="S12" s="9">
        <v>2021</v>
      </c>
      <c r="T12" s="8" t="s">
        <v>1143</v>
      </c>
      <c r="U12" s="9">
        <v>423</v>
      </c>
      <c r="V12" s="12">
        <v>84.6</v>
      </c>
      <c r="W12" s="9">
        <v>2015</v>
      </c>
      <c r="X12" s="9" t="s">
        <v>79</v>
      </c>
      <c r="Y12" s="8" t="s">
        <v>1144</v>
      </c>
      <c r="Z12" s="9">
        <v>435</v>
      </c>
      <c r="AA12" s="12">
        <v>66.92</v>
      </c>
      <c r="AB12" s="9">
        <v>2017</v>
      </c>
      <c r="AC12" s="9" t="s">
        <v>79</v>
      </c>
      <c r="AD12" s="8" t="s">
        <v>81</v>
      </c>
      <c r="AE12" s="8" t="s">
        <v>81</v>
      </c>
      <c r="AF12" s="9" t="s">
        <v>81</v>
      </c>
      <c r="AG12" s="9" t="s">
        <v>81</v>
      </c>
      <c r="AH12" s="9" t="s">
        <v>81</v>
      </c>
      <c r="AI12" s="9" t="s">
        <v>81</v>
      </c>
      <c r="AJ12" s="9" t="s">
        <v>81</v>
      </c>
      <c r="AK12" s="9" t="s">
        <v>81</v>
      </c>
      <c r="AL12" s="9" t="s">
        <v>81</v>
      </c>
      <c r="AM12" s="9">
        <v>0</v>
      </c>
      <c r="AN12" s="13">
        <v>7.44</v>
      </c>
      <c r="AO12" s="13">
        <v>7.37</v>
      </c>
      <c r="AP12" s="13">
        <v>8.2200000000000006</v>
      </c>
      <c r="AQ12" s="13">
        <v>8.85</v>
      </c>
      <c r="AR12" s="13">
        <v>9.19</v>
      </c>
      <c r="AS12" s="9">
        <v>41.07</v>
      </c>
      <c r="AT12" s="9">
        <v>8.2140000000000004</v>
      </c>
      <c r="AU12" s="8" t="s">
        <v>138</v>
      </c>
      <c r="AV12" s="9">
        <v>0</v>
      </c>
      <c r="AW12" s="9">
        <v>0</v>
      </c>
      <c r="AX12" s="9" t="s">
        <v>83</v>
      </c>
      <c r="AY12" s="9" t="s">
        <v>83</v>
      </c>
      <c r="AZ12" s="9" t="s">
        <v>83</v>
      </c>
      <c r="BA12" s="9" t="s">
        <v>83</v>
      </c>
      <c r="BB12" s="8" t="s">
        <v>83</v>
      </c>
      <c r="BC12" s="8" t="s">
        <v>84</v>
      </c>
      <c r="BD12" s="8" t="s">
        <v>81</v>
      </c>
      <c r="BE12" s="8" t="s">
        <v>1145</v>
      </c>
      <c r="BF12" s="8" t="s">
        <v>187</v>
      </c>
      <c r="BG12" s="8" t="s">
        <v>1146</v>
      </c>
      <c r="BH12" s="8" t="s">
        <v>88</v>
      </c>
      <c r="BI12" s="8" t="s">
        <v>89</v>
      </c>
      <c r="BJ12" s="8" t="s">
        <v>1147</v>
      </c>
      <c r="BK12" s="8" t="s">
        <v>1148</v>
      </c>
      <c r="BL12" s="8" t="s">
        <v>1149</v>
      </c>
      <c r="BM12" s="8" t="s">
        <v>538</v>
      </c>
      <c r="BN12" s="8" t="s">
        <v>1150</v>
      </c>
      <c r="BO12" s="14" t="s">
        <v>1151</v>
      </c>
      <c r="BP12" s="14" t="s">
        <v>1152</v>
      </c>
      <c r="BQ12" s="14" t="s">
        <v>1153</v>
      </c>
      <c r="BR12" s="14" t="s">
        <v>1154</v>
      </c>
      <c r="BS12" s="8" t="s">
        <v>81</v>
      </c>
      <c r="BT12" s="8"/>
      <c r="BU12" s="3"/>
    </row>
    <row r="13" spans="1:73" ht="15.75" thickBot="1">
      <c r="A13" s="7">
        <v>11</v>
      </c>
      <c r="B13" s="7"/>
      <c r="C13" s="9" t="s">
        <v>8058</v>
      </c>
      <c r="D13" s="8" t="s">
        <v>8059</v>
      </c>
      <c r="E13" s="8" t="s">
        <v>11712</v>
      </c>
      <c r="F13" s="9" t="s">
        <v>8060</v>
      </c>
      <c r="G13" s="9">
        <v>20</v>
      </c>
      <c r="H13" s="8" t="s">
        <v>8061</v>
      </c>
      <c r="I13" s="8" t="s">
        <v>8062</v>
      </c>
      <c r="J13" s="8" t="s">
        <v>8063</v>
      </c>
      <c r="K13" s="8" t="s">
        <v>8064</v>
      </c>
      <c r="L13" s="9">
        <v>8879035437</v>
      </c>
      <c r="M13" s="9">
        <v>7219752984</v>
      </c>
      <c r="N13" s="9" t="s">
        <v>8065</v>
      </c>
      <c r="O13" s="9" t="s">
        <v>8066</v>
      </c>
      <c r="P13" s="9" t="s">
        <v>8067</v>
      </c>
      <c r="Q13" s="9" t="s">
        <v>207</v>
      </c>
      <c r="R13" s="11">
        <v>42917</v>
      </c>
      <c r="S13" s="9">
        <v>2021</v>
      </c>
      <c r="T13" s="8" t="s">
        <v>8068</v>
      </c>
      <c r="U13" s="9">
        <v>447</v>
      </c>
      <c r="V13" s="12">
        <v>89.4</v>
      </c>
      <c r="W13" s="9">
        <v>2015</v>
      </c>
      <c r="X13" s="9" t="s">
        <v>79</v>
      </c>
      <c r="Y13" s="8" t="s">
        <v>8069</v>
      </c>
      <c r="Z13" s="9">
        <v>469</v>
      </c>
      <c r="AA13" s="12">
        <v>72.150000000000006</v>
      </c>
      <c r="AB13" s="9">
        <v>2017</v>
      </c>
      <c r="AC13" s="9" t="s">
        <v>79</v>
      </c>
      <c r="AD13" s="8" t="s">
        <v>81</v>
      </c>
      <c r="AE13" s="8" t="s">
        <v>81</v>
      </c>
      <c r="AF13" s="9" t="s">
        <v>81</v>
      </c>
      <c r="AG13" s="9" t="s">
        <v>81</v>
      </c>
      <c r="AH13" s="9" t="s">
        <v>81</v>
      </c>
      <c r="AI13" s="9" t="s">
        <v>81</v>
      </c>
      <c r="AJ13" s="9" t="s">
        <v>81</v>
      </c>
      <c r="AK13" s="9" t="s">
        <v>81</v>
      </c>
      <c r="AL13" s="9" t="s">
        <v>81</v>
      </c>
      <c r="AM13" s="9">
        <v>0</v>
      </c>
      <c r="AN13" s="13">
        <v>7.5</v>
      </c>
      <c r="AO13" s="13">
        <v>7.11</v>
      </c>
      <c r="AP13" s="13">
        <v>8.0399999999999991</v>
      </c>
      <c r="AQ13" s="13">
        <v>9.27</v>
      </c>
      <c r="AR13" s="13">
        <v>8.73</v>
      </c>
      <c r="AS13" s="9">
        <v>40.65</v>
      </c>
      <c r="AT13" s="9">
        <v>8.1300000000000008</v>
      </c>
      <c r="AU13" s="8" t="s">
        <v>138</v>
      </c>
      <c r="AV13" s="9">
        <v>0</v>
      </c>
      <c r="AW13" s="9">
        <v>0</v>
      </c>
      <c r="AX13" s="9" t="s">
        <v>83</v>
      </c>
      <c r="AY13" s="9" t="s">
        <v>83</v>
      </c>
      <c r="AZ13" s="9" t="s">
        <v>83</v>
      </c>
      <c r="BA13" s="9" t="s">
        <v>83</v>
      </c>
      <c r="BB13" s="8" t="s">
        <v>83</v>
      </c>
      <c r="BC13" s="8" t="s">
        <v>84</v>
      </c>
      <c r="BD13" s="8" t="s">
        <v>81</v>
      </c>
      <c r="BE13" s="8" t="s">
        <v>8070</v>
      </c>
      <c r="BF13" s="8" t="s">
        <v>8071</v>
      </c>
      <c r="BG13" s="8" t="s">
        <v>8072</v>
      </c>
      <c r="BH13" s="8" t="s">
        <v>88</v>
      </c>
      <c r="BI13" s="8" t="s">
        <v>89</v>
      </c>
      <c r="BJ13" s="8" t="s">
        <v>8073</v>
      </c>
      <c r="BK13" s="8" t="s">
        <v>8074</v>
      </c>
      <c r="BL13" s="8" t="s">
        <v>8075</v>
      </c>
      <c r="BM13" s="8" t="s">
        <v>8076</v>
      </c>
      <c r="BN13" s="8" t="s">
        <v>8077</v>
      </c>
      <c r="BO13" s="14" t="s">
        <v>8078</v>
      </c>
      <c r="BP13" s="14" t="s">
        <v>8079</v>
      </c>
      <c r="BQ13" s="14" t="s">
        <v>8080</v>
      </c>
      <c r="BR13" s="14" t="s">
        <v>8081</v>
      </c>
      <c r="BS13" s="8" t="s">
        <v>81</v>
      </c>
      <c r="BT13" s="8"/>
      <c r="BU13" s="3"/>
    </row>
    <row r="14" spans="1:73" ht="15.75" thickBot="1">
      <c r="A14" s="7">
        <v>12</v>
      </c>
      <c r="B14" s="7"/>
      <c r="C14" s="9" t="s">
        <v>10036</v>
      </c>
      <c r="D14" s="8" t="s">
        <v>10037</v>
      </c>
      <c r="E14" s="8" t="s">
        <v>11712</v>
      </c>
      <c r="F14" s="9" t="s">
        <v>10038</v>
      </c>
      <c r="G14" s="9">
        <v>20</v>
      </c>
      <c r="H14" s="8" t="s">
        <v>10039</v>
      </c>
      <c r="I14" s="8" t="s">
        <v>73</v>
      </c>
      <c r="J14" s="8" t="s">
        <v>10040</v>
      </c>
      <c r="K14" s="8" t="s">
        <v>10035</v>
      </c>
      <c r="L14" s="9">
        <v>9987422230</v>
      </c>
      <c r="M14" s="9">
        <v>8433659188</v>
      </c>
      <c r="N14" s="9" t="s">
        <v>134</v>
      </c>
      <c r="O14" s="9">
        <v>752782753697</v>
      </c>
      <c r="P14" s="9" t="s">
        <v>134</v>
      </c>
      <c r="Q14" s="9" t="s">
        <v>207</v>
      </c>
      <c r="R14" s="11">
        <v>42917</v>
      </c>
      <c r="S14" s="9">
        <v>2021</v>
      </c>
      <c r="T14" s="8" t="s">
        <v>4112</v>
      </c>
      <c r="U14" s="9">
        <v>464</v>
      </c>
      <c r="V14" s="12">
        <v>92.8</v>
      </c>
      <c r="W14" s="9">
        <v>2015</v>
      </c>
      <c r="X14" s="9" t="s">
        <v>79</v>
      </c>
      <c r="Y14" s="8" t="s">
        <v>10041</v>
      </c>
      <c r="Z14" s="9">
        <v>423</v>
      </c>
      <c r="AA14" s="12">
        <v>65.08</v>
      </c>
      <c r="AB14" s="9">
        <v>2017</v>
      </c>
      <c r="AC14" s="9" t="s">
        <v>79</v>
      </c>
      <c r="AD14" s="8" t="s">
        <v>81</v>
      </c>
      <c r="AE14" s="8" t="s">
        <v>81</v>
      </c>
      <c r="AF14" s="9" t="s">
        <v>81</v>
      </c>
      <c r="AG14" s="9" t="s">
        <v>81</v>
      </c>
      <c r="AH14" s="9" t="s">
        <v>81</v>
      </c>
      <c r="AI14" s="9" t="s">
        <v>81</v>
      </c>
      <c r="AJ14" s="9" t="s">
        <v>81</v>
      </c>
      <c r="AK14" s="9" t="s">
        <v>81</v>
      </c>
      <c r="AL14" s="9" t="s">
        <v>81</v>
      </c>
      <c r="AM14" s="9">
        <v>0</v>
      </c>
      <c r="AN14" s="13">
        <v>6.56</v>
      </c>
      <c r="AO14" s="13">
        <v>7.26</v>
      </c>
      <c r="AP14" s="13">
        <v>7.3</v>
      </c>
      <c r="AQ14" s="13">
        <v>8.5399999999999991</v>
      </c>
      <c r="AR14" s="13">
        <v>8.8000000000000007</v>
      </c>
      <c r="AS14" s="9">
        <v>48.38</v>
      </c>
      <c r="AT14" s="9">
        <v>8.0630000000000006</v>
      </c>
      <c r="AU14" s="8" t="s">
        <v>82</v>
      </c>
      <c r="AV14" s="9">
        <v>0</v>
      </c>
      <c r="AW14" s="9">
        <v>0</v>
      </c>
      <c r="AX14" s="9" t="s">
        <v>83</v>
      </c>
      <c r="AY14" s="9" t="s">
        <v>83</v>
      </c>
      <c r="AZ14" s="9" t="s">
        <v>83</v>
      </c>
      <c r="BA14" s="9" t="s">
        <v>83</v>
      </c>
      <c r="BB14" s="8" t="s">
        <v>83</v>
      </c>
      <c r="BC14" s="8" t="s">
        <v>84</v>
      </c>
      <c r="BD14" s="8" t="s">
        <v>81</v>
      </c>
      <c r="BE14" s="8" t="s">
        <v>10042</v>
      </c>
      <c r="BF14" s="8" t="s">
        <v>81</v>
      </c>
      <c r="BG14" s="8" t="s">
        <v>10043</v>
      </c>
      <c r="BH14" s="8" t="s">
        <v>403</v>
      </c>
      <c r="BI14" s="8" t="s">
        <v>89</v>
      </c>
      <c r="BJ14" s="8" t="s">
        <v>10044</v>
      </c>
      <c r="BK14" s="8" t="s">
        <v>10045</v>
      </c>
      <c r="BL14" s="8" t="s">
        <v>10046</v>
      </c>
      <c r="BM14" s="8" t="s">
        <v>10047</v>
      </c>
      <c r="BN14" s="8" t="s">
        <v>10048</v>
      </c>
      <c r="BO14" s="14" t="s">
        <v>10049</v>
      </c>
      <c r="BP14" s="14" t="s">
        <v>10050</v>
      </c>
      <c r="BQ14" s="14" t="s">
        <v>10051</v>
      </c>
      <c r="BR14" s="14" t="s">
        <v>10052</v>
      </c>
      <c r="BS14" s="8" t="s">
        <v>81</v>
      </c>
      <c r="BT14" s="13">
        <v>9.92</v>
      </c>
      <c r="BU14" s="3"/>
    </row>
    <row r="15" spans="1:73" ht="15.75" thickBot="1">
      <c r="A15" s="7">
        <v>13</v>
      </c>
      <c r="B15" s="7"/>
      <c r="C15" s="9" t="s">
        <v>5646</v>
      </c>
      <c r="D15" s="8" t="s">
        <v>5647</v>
      </c>
      <c r="E15" s="8" t="s">
        <v>11712</v>
      </c>
      <c r="F15" s="10">
        <v>36499</v>
      </c>
      <c r="G15" s="9">
        <v>21</v>
      </c>
      <c r="H15" s="8" t="s">
        <v>5648</v>
      </c>
      <c r="I15" s="8" t="s">
        <v>73</v>
      </c>
      <c r="J15" s="8" t="s">
        <v>5649</v>
      </c>
      <c r="K15" s="8" t="s">
        <v>5645</v>
      </c>
      <c r="L15" s="9">
        <v>9867269750</v>
      </c>
      <c r="M15" s="9">
        <v>7045607190</v>
      </c>
      <c r="N15" s="9" t="s">
        <v>5650</v>
      </c>
      <c r="O15" s="9">
        <v>791287616775</v>
      </c>
      <c r="P15" s="9" t="s">
        <v>134</v>
      </c>
      <c r="Q15" s="9" t="s">
        <v>207</v>
      </c>
      <c r="R15" s="11">
        <v>42917</v>
      </c>
      <c r="S15" s="9">
        <v>2021</v>
      </c>
      <c r="T15" s="8" t="s">
        <v>5651</v>
      </c>
      <c r="U15" s="9">
        <v>492</v>
      </c>
      <c r="V15" s="12">
        <v>82</v>
      </c>
      <c r="W15" s="9">
        <v>2015</v>
      </c>
      <c r="X15" s="9" t="s">
        <v>398</v>
      </c>
      <c r="Y15" s="8" t="s">
        <v>5652</v>
      </c>
      <c r="Z15" s="9">
        <v>442</v>
      </c>
      <c r="AA15" s="12">
        <v>68</v>
      </c>
      <c r="AB15" s="9">
        <v>2017</v>
      </c>
      <c r="AC15" s="9" t="s">
        <v>79</v>
      </c>
      <c r="AD15" s="8" t="s">
        <v>81</v>
      </c>
      <c r="AE15" s="8" t="s">
        <v>81</v>
      </c>
      <c r="AF15" s="9" t="s">
        <v>81</v>
      </c>
      <c r="AG15" s="9" t="s">
        <v>81</v>
      </c>
      <c r="AH15" s="9" t="s">
        <v>81</v>
      </c>
      <c r="AI15" s="9" t="s">
        <v>81</v>
      </c>
      <c r="AJ15" s="9" t="s">
        <v>81</v>
      </c>
      <c r="AK15" s="9" t="s">
        <v>81</v>
      </c>
      <c r="AL15" s="9" t="s">
        <v>81</v>
      </c>
      <c r="AM15" s="9">
        <v>0</v>
      </c>
      <c r="AN15" s="13">
        <v>7.02</v>
      </c>
      <c r="AO15" s="13">
        <v>7.19</v>
      </c>
      <c r="AP15" s="13">
        <v>7.56</v>
      </c>
      <c r="AQ15" s="13">
        <v>7.68</v>
      </c>
      <c r="AR15" s="13">
        <v>7.69</v>
      </c>
      <c r="AS15" s="9">
        <v>47.06</v>
      </c>
      <c r="AT15" s="9">
        <v>7.84</v>
      </c>
      <c r="AU15" s="8" t="s">
        <v>82</v>
      </c>
      <c r="AV15" s="9">
        <v>0</v>
      </c>
      <c r="AW15" s="9">
        <v>2</v>
      </c>
      <c r="AX15" s="9" t="s">
        <v>83</v>
      </c>
      <c r="AY15" s="9" t="s">
        <v>83</v>
      </c>
      <c r="AZ15" s="9" t="s">
        <v>83</v>
      </c>
      <c r="BA15" s="9" t="s">
        <v>83</v>
      </c>
      <c r="BB15" s="8" t="s">
        <v>83</v>
      </c>
      <c r="BC15" s="8" t="s">
        <v>84</v>
      </c>
      <c r="BD15" s="8" t="s">
        <v>81</v>
      </c>
      <c r="BE15" s="8" t="s">
        <v>5653</v>
      </c>
      <c r="BF15" s="8" t="s">
        <v>86</v>
      </c>
      <c r="BG15" s="8" t="s">
        <v>5654</v>
      </c>
      <c r="BH15" s="8" t="s">
        <v>88</v>
      </c>
      <c r="BI15" s="8" t="s">
        <v>89</v>
      </c>
      <c r="BJ15" s="8" t="s">
        <v>81</v>
      </c>
      <c r="BK15" s="8" t="s">
        <v>5655</v>
      </c>
      <c r="BL15" s="8" t="s">
        <v>295</v>
      </c>
      <c r="BM15" s="8" t="s">
        <v>5656</v>
      </c>
      <c r="BN15" s="8" t="s">
        <v>5657</v>
      </c>
      <c r="BO15" s="14" t="s">
        <v>5658</v>
      </c>
      <c r="BP15" s="14" t="s">
        <v>5659</v>
      </c>
      <c r="BQ15" s="14" t="s">
        <v>5660</v>
      </c>
      <c r="BR15" s="14" t="s">
        <v>5661</v>
      </c>
      <c r="BS15" s="8" t="s">
        <v>81</v>
      </c>
      <c r="BT15" s="13">
        <v>9.92</v>
      </c>
      <c r="BU15" s="3"/>
    </row>
    <row r="16" spans="1:73" ht="15.75" thickBot="1">
      <c r="A16" s="7">
        <v>14</v>
      </c>
      <c r="B16" s="7"/>
      <c r="C16" s="9" t="s">
        <v>1316</v>
      </c>
      <c r="D16" s="8" t="s">
        <v>1317</v>
      </c>
      <c r="E16" s="8" t="s">
        <v>11712</v>
      </c>
      <c r="F16" s="9" t="s">
        <v>1318</v>
      </c>
      <c r="G16" s="9">
        <v>21</v>
      </c>
      <c r="H16" s="8" t="s">
        <v>1319</v>
      </c>
      <c r="I16" s="8" t="s">
        <v>1320</v>
      </c>
      <c r="J16" s="8" t="s">
        <v>1321</v>
      </c>
      <c r="K16" s="8" t="s">
        <v>1315</v>
      </c>
      <c r="L16" s="9">
        <v>7741973568</v>
      </c>
      <c r="M16" s="9">
        <v>7741973568</v>
      </c>
      <c r="N16" s="9" t="s">
        <v>1322</v>
      </c>
      <c r="O16" s="9">
        <v>712066790771</v>
      </c>
      <c r="P16" s="9" t="s">
        <v>1323</v>
      </c>
      <c r="Q16" s="9" t="s">
        <v>207</v>
      </c>
      <c r="R16" s="11">
        <v>42917</v>
      </c>
      <c r="S16" s="9">
        <v>2021</v>
      </c>
      <c r="T16" s="8" t="s">
        <v>1324</v>
      </c>
      <c r="U16" s="9">
        <v>427</v>
      </c>
      <c r="V16" s="12">
        <v>85.4</v>
      </c>
      <c r="W16" s="9">
        <v>2015</v>
      </c>
      <c r="X16" s="9" t="s">
        <v>79</v>
      </c>
      <c r="Y16" s="8" t="s">
        <v>1325</v>
      </c>
      <c r="Z16" s="9">
        <v>441</v>
      </c>
      <c r="AA16" s="12">
        <v>67.849999999999994</v>
      </c>
      <c r="AB16" s="9">
        <v>2017</v>
      </c>
      <c r="AC16" s="9" t="s">
        <v>79</v>
      </c>
      <c r="AD16" s="8" t="s">
        <v>81</v>
      </c>
      <c r="AE16" s="8" t="s">
        <v>81</v>
      </c>
      <c r="AF16" s="9" t="s">
        <v>81</v>
      </c>
      <c r="AG16" s="9" t="s">
        <v>81</v>
      </c>
      <c r="AH16" s="9" t="s">
        <v>81</v>
      </c>
      <c r="AI16" s="9" t="s">
        <v>81</v>
      </c>
      <c r="AJ16" s="9" t="s">
        <v>81</v>
      </c>
      <c r="AK16" s="9" t="s">
        <v>81</v>
      </c>
      <c r="AL16" s="9" t="s">
        <v>81</v>
      </c>
      <c r="AM16" s="9">
        <v>0</v>
      </c>
      <c r="AN16" s="13">
        <v>7.24</v>
      </c>
      <c r="AO16" s="13">
        <v>7.37</v>
      </c>
      <c r="AP16" s="13">
        <v>7</v>
      </c>
      <c r="AQ16" s="13">
        <v>7.46</v>
      </c>
      <c r="AR16" s="13">
        <v>7.35</v>
      </c>
      <c r="AS16" s="9">
        <v>36.42</v>
      </c>
      <c r="AT16" s="9">
        <v>7.2839999999999998</v>
      </c>
      <c r="AU16" s="8" t="s">
        <v>138</v>
      </c>
      <c r="AV16" s="9">
        <v>0</v>
      </c>
      <c r="AW16" s="9">
        <v>0</v>
      </c>
      <c r="AX16" s="9" t="s">
        <v>83</v>
      </c>
      <c r="AY16" s="9" t="s">
        <v>83</v>
      </c>
      <c r="AZ16" s="9" t="s">
        <v>83</v>
      </c>
      <c r="BA16" s="9" t="s">
        <v>83</v>
      </c>
      <c r="BB16" s="8" t="s">
        <v>83</v>
      </c>
      <c r="BC16" s="8" t="s">
        <v>84</v>
      </c>
      <c r="BD16" s="8" t="s">
        <v>81</v>
      </c>
      <c r="BE16" s="8" t="s">
        <v>1326</v>
      </c>
      <c r="BF16" s="8" t="s">
        <v>1327</v>
      </c>
      <c r="BG16" s="8" t="s">
        <v>1328</v>
      </c>
      <c r="BH16" s="8" t="s">
        <v>88</v>
      </c>
      <c r="BI16" s="8" t="s">
        <v>89</v>
      </c>
      <c r="BJ16" s="8" t="s">
        <v>81</v>
      </c>
      <c r="BK16" s="8" t="s">
        <v>1329</v>
      </c>
      <c r="BL16" s="8" t="s">
        <v>1330</v>
      </c>
      <c r="BM16" s="8" t="s">
        <v>1331</v>
      </c>
      <c r="BN16" s="8" t="s">
        <v>172</v>
      </c>
      <c r="BO16" s="14" t="s">
        <v>1332</v>
      </c>
      <c r="BP16" s="14" t="s">
        <v>1333</v>
      </c>
      <c r="BQ16" s="14" t="s">
        <v>1334</v>
      </c>
      <c r="BR16" s="14" t="s">
        <v>1335</v>
      </c>
      <c r="BS16" s="8" t="s">
        <v>81</v>
      </c>
      <c r="BT16" s="8"/>
      <c r="BU16" s="3"/>
    </row>
    <row r="17" spans="1:73" ht="15.75" thickBot="1">
      <c r="A17" s="7">
        <v>15</v>
      </c>
      <c r="B17" s="7"/>
      <c r="C17" s="9" t="s">
        <v>9978</v>
      </c>
      <c r="D17" s="8" t="s">
        <v>9979</v>
      </c>
      <c r="E17" s="8" t="s">
        <v>11712</v>
      </c>
      <c r="F17" s="9" t="s">
        <v>9980</v>
      </c>
      <c r="G17" s="9">
        <v>20</v>
      </c>
      <c r="H17" s="8" t="s">
        <v>9981</v>
      </c>
      <c r="I17" s="8" t="s">
        <v>1825</v>
      </c>
      <c r="J17" s="8" t="s">
        <v>9982</v>
      </c>
      <c r="K17" s="8" t="s">
        <v>9977</v>
      </c>
      <c r="L17" s="9">
        <v>9616395666</v>
      </c>
      <c r="M17" s="9">
        <v>9930660201</v>
      </c>
      <c r="N17" s="9" t="s">
        <v>9983</v>
      </c>
      <c r="O17" s="9" t="s">
        <v>9984</v>
      </c>
      <c r="P17" s="9" t="s">
        <v>134</v>
      </c>
      <c r="Q17" s="9" t="s">
        <v>207</v>
      </c>
      <c r="R17" s="11">
        <v>42917</v>
      </c>
      <c r="S17" s="9">
        <v>2021</v>
      </c>
      <c r="T17" s="8" t="s">
        <v>9985</v>
      </c>
      <c r="U17" s="9">
        <v>456</v>
      </c>
      <c r="V17" s="12">
        <v>91.2</v>
      </c>
      <c r="W17" s="9">
        <v>2015</v>
      </c>
      <c r="X17" s="9" t="s">
        <v>79</v>
      </c>
      <c r="Y17" s="8" t="s">
        <v>9986</v>
      </c>
      <c r="Z17" s="9">
        <v>485</v>
      </c>
      <c r="AA17" s="12">
        <v>74.62</v>
      </c>
      <c r="AB17" s="9">
        <v>2017</v>
      </c>
      <c r="AC17" s="9" t="s">
        <v>79</v>
      </c>
      <c r="AD17" s="8" t="s">
        <v>81</v>
      </c>
      <c r="AE17" s="8" t="s">
        <v>81</v>
      </c>
      <c r="AF17" s="9" t="s">
        <v>81</v>
      </c>
      <c r="AG17" s="9" t="s">
        <v>81</v>
      </c>
      <c r="AH17" s="9" t="s">
        <v>81</v>
      </c>
      <c r="AI17" s="9" t="s">
        <v>81</v>
      </c>
      <c r="AJ17" s="9" t="s">
        <v>81</v>
      </c>
      <c r="AK17" s="9" t="s">
        <v>81</v>
      </c>
      <c r="AL17" s="9" t="s">
        <v>81</v>
      </c>
      <c r="AM17" s="9">
        <v>0</v>
      </c>
      <c r="AN17" s="13">
        <v>6.96</v>
      </c>
      <c r="AO17" s="13">
        <v>6.31</v>
      </c>
      <c r="AP17" s="13">
        <v>7.37</v>
      </c>
      <c r="AQ17" s="13">
        <v>7.73</v>
      </c>
      <c r="AR17" s="13">
        <v>7.73</v>
      </c>
      <c r="AS17" s="9">
        <v>36.1</v>
      </c>
      <c r="AT17" s="9">
        <v>7.22</v>
      </c>
      <c r="AU17" s="8" t="s">
        <v>138</v>
      </c>
      <c r="AV17" s="9">
        <v>0</v>
      </c>
      <c r="AW17" s="9">
        <v>0</v>
      </c>
      <c r="AX17" s="9" t="s">
        <v>83</v>
      </c>
      <c r="AY17" s="9" t="s">
        <v>83</v>
      </c>
      <c r="AZ17" s="9" t="s">
        <v>83</v>
      </c>
      <c r="BA17" s="9" t="s">
        <v>83</v>
      </c>
      <c r="BB17" s="8" t="s">
        <v>83</v>
      </c>
      <c r="BC17" s="8" t="s">
        <v>84</v>
      </c>
      <c r="BD17" s="8" t="s">
        <v>81</v>
      </c>
      <c r="BE17" s="8" t="s">
        <v>9987</v>
      </c>
      <c r="BF17" s="8" t="s">
        <v>9988</v>
      </c>
      <c r="BG17" s="8" t="s">
        <v>9989</v>
      </c>
      <c r="BH17" s="8" t="s">
        <v>88</v>
      </c>
      <c r="BI17" s="8" t="s">
        <v>89</v>
      </c>
      <c r="BJ17" s="8" t="s">
        <v>81</v>
      </c>
      <c r="BK17" s="8" t="s">
        <v>9990</v>
      </c>
      <c r="BL17" s="8" t="s">
        <v>1933</v>
      </c>
      <c r="BM17" s="8" t="s">
        <v>538</v>
      </c>
      <c r="BN17" s="8" t="s">
        <v>9991</v>
      </c>
      <c r="BO17" s="14" t="s">
        <v>9992</v>
      </c>
      <c r="BP17" s="14" t="s">
        <v>9993</v>
      </c>
      <c r="BQ17" s="14" t="s">
        <v>9994</v>
      </c>
      <c r="BR17" s="14" t="s">
        <v>9995</v>
      </c>
      <c r="BS17" s="8" t="s">
        <v>81</v>
      </c>
      <c r="BT17" s="8"/>
      <c r="BU17" s="3"/>
    </row>
    <row r="18" spans="1:73" ht="15.75" thickBot="1">
      <c r="A18" s="7">
        <v>16</v>
      </c>
      <c r="B18" s="7"/>
      <c r="C18" s="9" t="s">
        <v>1822</v>
      </c>
      <c r="D18" s="8" t="s">
        <v>1823</v>
      </c>
      <c r="E18" s="8" t="s">
        <v>11712</v>
      </c>
      <c r="F18" s="10">
        <v>36226</v>
      </c>
      <c r="G18" s="9">
        <v>21</v>
      </c>
      <c r="H18" s="8" t="s">
        <v>1824</v>
      </c>
      <c r="I18" s="8" t="s">
        <v>1825</v>
      </c>
      <c r="J18" s="8" t="s">
        <v>1826</v>
      </c>
      <c r="K18" s="8" t="s">
        <v>1821</v>
      </c>
      <c r="L18" s="9">
        <v>8369566202</v>
      </c>
      <c r="M18" s="9">
        <v>8369575573</v>
      </c>
      <c r="N18" s="9" t="s">
        <v>1827</v>
      </c>
      <c r="O18" s="9">
        <v>880653096748</v>
      </c>
      <c r="P18" s="9" t="s">
        <v>134</v>
      </c>
      <c r="Q18" s="9" t="s">
        <v>207</v>
      </c>
      <c r="R18" s="11">
        <v>42917</v>
      </c>
      <c r="S18" s="9">
        <v>2021</v>
      </c>
      <c r="T18" s="8" t="s">
        <v>1828</v>
      </c>
      <c r="U18" s="9">
        <v>366</v>
      </c>
      <c r="V18" s="12">
        <v>73.2</v>
      </c>
      <c r="W18" s="9">
        <v>2015</v>
      </c>
      <c r="X18" s="9" t="s">
        <v>79</v>
      </c>
      <c r="Y18" s="8" t="s">
        <v>1829</v>
      </c>
      <c r="Z18" s="9">
        <v>404</v>
      </c>
      <c r="AA18" s="12">
        <v>404</v>
      </c>
      <c r="AB18" s="9">
        <v>62.15</v>
      </c>
      <c r="AC18" s="9" t="s">
        <v>79</v>
      </c>
      <c r="AD18" s="8" t="s">
        <v>81</v>
      </c>
      <c r="AE18" s="8" t="s">
        <v>81</v>
      </c>
      <c r="AF18" s="9" t="s">
        <v>81</v>
      </c>
      <c r="AG18" s="9" t="s">
        <v>81</v>
      </c>
      <c r="AH18" s="9" t="s">
        <v>81</v>
      </c>
      <c r="AI18" s="9" t="s">
        <v>81</v>
      </c>
      <c r="AJ18" s="9" t="s">
        <v>81</v>
      </c>
      <c r="AK18" s="9" t="s">
        <v>81</v>
      </c>
      <c r="AL18" s="9" t="s">
        <v>81</v>
      </c>
      <c r="AM18" s="9">
        <v>0</v>
      </c>
      <c r="AN18" s="13">
        <v>6.67</v>
      </c>
      <c r="AO18" s="13">
        <v>6.74</v>
      </c>
      <c r="AP18" s="13">
        <v>7.15</v>
      </c>
      <c r="AQ18" s="13">
        <v>8.19</v>
      </c>
      <c r="AR18" s="13">
        <v>6.96</v>
      </c>
      <c r="AS18" s="9">
        <v>35.71</v>
      </c>
      <c r="AT18" s="9">
        <v>7.1420000000000003</v>
      </c>
      <c r="AU18" s="8" t="s">
        <v>138</v>
      </c>
      <c r="AV18" s="9">
        <v>0</v>
      </c>
      <c r="AW18" s="9">
        <v>0</v>
      </c>
      <c r="AX18" s="9" t="s">
        <v>83</v>
      </c>
      <c r="AY18" s="9" t="s">
        <v>83</v>
      </c>
      <c r="AZ18" s="9" t="s">
        <v>83</v>
      </c>
      <c r="BA18" s="9" t="s">
        <v>83</v>
      </c>
      <c r="BB18" s="8" t="s">
        <v>83</v>
      </c>
      <c r="BC18" s="8" t="s">
        <v>84</v>
      </c>
      <c r="BD18" s="8" t="s">
        <v>81</v>
      </c>
      <c r="BE18" s="8" t="s">
        <v>1830</v>
      </c>
      <c r="BF18" s="8" t="s">
        <v>1831</v>
      </c>
      <c r="BG18" s="8" t="s">
        <v>1832</v>
      </c>
      <c r="BH18" s="8" t="s">
        <v>88</v>
      </c>
      <c r="BI18" s="8" t="s">
        <v>89</v>
      </c>
      <c r="BJ18" s="8" t="s">
        <v>1833</v>
      </c>
      <c r="BK18" s="8" t="s">
        <v>1834</v>
      </c>
      <c r="BL18" s="8" t="s">
        <v>1835</v>
      </c>
      <c r="BM18" s="8" t="s">
        <v>1836</v>
      </c>
      <c r="BN18" s="8" t="s">
        <v>1837</v>
      </c>
      <c r="BO18" s="14" t="s">
        <v>1838</v>
      </c>
      <c r="BP18" s="14" t="s">
        <v>1839</v>
      </c>
      <c r="BQ18" s="14" t="s">
        <v>1840</v>
      </c>
      <c r="BR18" s="14" t="s">
        <v>1841</v>
      </c>
      <c r="BS18" s="8" t="s">
        <v>81</v>
      </c>
      <c r="BT18" s="8"/>
      <c r="BU18" s="3"/>
    </row>
    <row r="19" spans="1:73" ht="15.75" thickBot="1">
      <c r="A19" s="7">
        <v>17</v>
      </c>
      <c r="B19" s="7"/>
      <c r="C19" s="9" t="s">
        <v>5679</v>
      </c>
      <c r="D19" s="8" t="s">
        <v>5680</v>
      </c>
      <c r="E19" s="8" t="s">
        <v>11712</v>
      </c>
      <c r="F19" s="10">
        <v>36221</v>
      </c>
      <c r="G19" s="9">
        <v>21</v>
      </c>
      <c r="H19" s="8" t="s">
        <v>5681</v>
      </c>
      <c r="I19" s="8" t="s">
        <v>73</v>
      </c>
      <c r="J19" s="8" t="s">
        <v>5682</v>
      </c>
      <c r="K19" s="8" t="s">
        <v>5678</v>
      </c>
      <c r="L19" s="9">
        <v>9969532939</v>
      </c>
      <c r="M19" s="9">
        <v>8692044360</v>
      </c>
      <c r="N19" s="9" t="s">
        <v>5683</v>
      </c>
      <c r="O19" s="9">
        <v>948188890142</v>
      </c>
      <c r="P19" s="9" t="s">
        <v>134</v>
      </c>
      <c r="Q19" s="9" t="s">
        <v>207</v>
      </c>
      <c r="R19" s="11">
        <v>42552</v>
      </c>
      <c r="S19" s="9">
        <v>2021</v>
      </c>
      <c r="T19" s="8" t="s">
        <v>5684</v>
      </c>
      <c r="U19" s="9">
        <v>457</v>
      </c>
      <c r="V19" s="12">
        <v>0.91400000000000003</v>
      </c>
      <c r="W19" s="9">
        <v>2014</v>
      </c>
      <c r="X19" s="9" t="s">
        <v>79</v>
      </c>
      <c r="Y19" s="8" t="s">
        <v>5685</v>
      </c>
      <c r="Z19" s="9">
        <v>457</v>
      </c>
      <c r="AA19" s="12">
        <v>0.6492</v>
      </c>
      <c r="AB19" s="9">
        <v>2016</v>
      </c>
      <c r="AC19" s="9" t="s">
        <v>79</v>
      </c>
      <c r="AD19" s="8" t="s">
        <v>295</v>
      </c>
      <c r="AE19" s="8" t="s">
        <v>295</v>
      </c>
      <c r="AF19" s="9" t="s">
        <v>295</v>
      </c>
      <c r="AG19" s="9" t="s">
        <v>295</v>
      </c>
      <c r="AH19" s="9" t="s">
        <v>295</v>
      </c>
      <c r="AI19" s="9" t="s">
        <v>81</v>
      </c>
      <c r="AJ19" s="9" t="s">
        <v>81</v>
      </c>
      <c r="AK19" s="9" t="s">
        <v>295</v>
      </c>
      <c r="AL19" s="9" t="s">
        <v>295</v>
      </c>
      <c r="AM19" s="9">
        <v>0</v>
      </c>
      <c r="AN19" s="13">
        <v>6.35</v>
      </c>
      <c r="AO19" s="13">
        <v>6.43</v>
      </c>
      <c r="AP19" s="13">
        <v>6.22</v>
      </c>
      <c r="AQ19" s="13">
        <v>7.15</v>
      </c>
      <c r="AR19" s="13">
        <v>8.3800000000000008</v>
      </c>
      <c r="AS19" s="9">
        <v>34.53</v>
      </c>
      <c r="AT19" s="9">
        <v>6.9</v>
      </c>
      <c r="AU19" s="8" t="s">
        <v>138</v>
      </c>
      <c r="AV19" s="9">
        <v>0</v>
      </c>
      <c r="AW19" s="9">
        <v>2</v>
      </c>
      <c r="AX19" s="9" t="s">
        <v>83</v>
      </c>
      <c r="AY19" s="9" t="s">
        <v>83</v>
      </c>
      <c r="AZ19" s="9" t="s">
        <v>83</v>
      </c>
      <c r="BA19" s="9" t="s">
        <v>83</v>
      </c>
      <c r="BB19" s="8" t="s">
        <v>230</v>
      </c>
      <c r="BC19" s="8" t="s">
        <v>84</v>
      </c>
      <c r="BD19" s="8" t="s">
        <v>295</v>
      </c>
      <c r="BE19" s="8" t="s">
        <v>5686</v>
      </c>
      <c r="BF19" s="8" t="s">
        <v>86</v>
      </c>
      <c r="BG19" s="8" t="s">
        <v>5687</v>
      </c>
      <c r="BH19" s="8" t="s">
        <v>88</v>
      </c>
      <c r="BI19" s="8" t="s">
        <v>89</v>
      </c>
      <c r="BJ19" s="8" t="s">
        <v>5688</v>
      </c>
      <c r="BK19" s="8" t="s">
        <v>5689</v>
      </c>
      <c r="BL19" s="8" t="s">
        <v>5690</v>
      </c>
      <c r="BM19" s="8" t="s">
        <v>5691</v>
      </c>
      <c r="BN19" s="8" t="s">
        <v>5692</v>
      </c>
      <c r="BO19" s="14" t="s">
        <v>5693</v>
      </c>
      <c r="BP19" s="14" t="s">
        <v>5694</v>
      </c>
      <c r="BQ19" s="14" t="s">
        <v>5695</v>
      </c>
      <c r="BR19" s="14" t="s">
        <v>5696</v>
      </c>
      <c r="BS19" s="8" t="s">
        <v>295</v>
      </c>
      <c r="BT19" s="8"/>
      <c r="BU19" s="3"/>
    </row>
    <row r="20" spans="1:73" ht="15.75" thickBot="1">
      <c r="A20" s="7">
        <v>18</v>
      </c>
      <c r="B20" s="7"/>
      <c r="C20" s="9" t="s">
        <v>3667</v>
      </c>
      <c r="D20" s="8" t="s">
        <v>3668</v>
      </c>
      <c r="E20" s="8" t="s">
        <v>11712</v>
      </c>
      <c r="F20" s="10">
        <v>36468</v>
      </c>
      <c r="G20" s="9">
        <v>21</v>
      </c>
      <c r="H20" s="8" t="s">
        <v>3669</v>
      </c>
      <c r="I20" s="8" t="s">
        <v>73</v>
      </c>
      <c r="J20" s="8" t="s">
        <v>3670</v>
      </c>
      <c r="K20" s="8" t="s">
        <v>3671</v>
      </c>
      <c r="L20" s="9">
        <v>9920949043</v>
      </c>
      <c r="M20" s="9">
        <v>9082498492</v>
      </c>
      <c r="N20" s="9" t="s">
        <v>3672</v>
      </c>
      <c r="O20" s="9">
        <v>793566132792</v>
      </c>
      <c r="P20" s="9" t="s">
        <v>3673</v>
      </c>
      <c r="Q20" s="9" t="s">
        <v>207</v>
      </c>
      <c r="R20" s="11">
        <v>42917</v>
      </c>
      <c r="S20" s="9">
        <v>2021</v>
      </c>
      <c r="T20" s="8" t="s">
        <v>3674</v>
      </c>
      <c r="U20" s="9">
        <v>503</v>
      </c>
      <c r="V20" s="12">
        <v>0.83830000000000005</v>
      </c>
      <c r="W20" s="9">
        <v>2015</v>
      </c>
      <c r="X20" s="9" t="s">
        <v>398</v>
      </c>
      <c r="Y20" s="8" t="s">
        <v>3675</v>
      </c>
      <c r="Z20" s="9">
        <v>433</v>
      </c>
      <c r="AA20" s="12">
        <v>0.72160000000000002</v>
      </c>
      <c r="AB20" s="9">
        <v>2017</v>
      </c>
      <c r="AC20" s="9" t="s">
        <v>79</v>
      </c>
      <c r="AD20" s="8" t="s">
        <v>81</v>
      </c>
      <c r="AE20" s="8" t="s">
        <v>81</v>
      </c>
      <c r="AF20" s="9" t="s">
        <v>81</v>
      </c>
      <c r="AG20" s="9" t="s">
        <v>81</v>
      </c>
      <c r="AH20" s="9" t="s">
        <v>81</v>
      </c>
      <c r="AI20" s="9" t="s">
        <v>81</v>
      </c>
      <c r="AJ20" s="9" t="s">
        <v>81</v>
      </c>
      <c r="AK20" s="9" t="s">
        <v>81</v>
      </c>
      <c r="AL20" s="9" t="s">
        <v>81</v>
      </c>
      <c r="AM20" s="9">
        <v>0</v>
      </c>
      <c r="AN20" s="13">
        <v>6.46</v>
      </c>
      <c r="AO20" s="13">
        <v>6.35</v>
      </c>
      <c r="AP20" s="13">
        <v>6.74</v>
      </c>
      <c r="AQ20" s="13">
        <v>7.88</v>
      </c>
      <c r="AR20" s="13">
        <v>6.84</v>
      </c>
      <c r="AS20" s="9">
        <v>34.24</v>
      </c>
      <c r="AT20" s="9">
        <v>6.8479999999999999</v>
      </c>
      <c r="AU20" s="8" t="s">
        <v>138</v>
      </c>
      <c r="AV20" s="9">
        <v>0</v>
      </c>
      <c r="AW20" s="9">
        <v>3</v>
      </c>
      <c r="AX20" s="9" t="s">
        <v>83</v>
      </c>
      <c r="AY20" s="9" t="s">
        <v>83</v>
      </c>
      <c r="AZ20" s="9" t="s">
        <v>83</v>
      </c>
      <c r="BA20" s="9" t="s">
        <v>83</v>
      </c>
      <c r="BB20" s="8" t="s">
        <v>83</v>
      </c>
      <c r="BC20" s="8" t="s">
        <v>84</v>
      </c>
      <c r="BD20" s="8" t="s">
        <v>81</v>
      </c>
      <c r="BE20" s="8" t="s">
        <v>3676</v>
      </c>
      <c r="BF20" s="8" t="s">
        <v>187</v>
      </c>
      <c r="BG20" s="8" t="s">
        <v>3677</v>
      </c>
      <c r="BH20" s="8" t="s">
        <v>88</v>
      </c>
      <c r="BI20" s="8" t="s">
        <v>89</v>
      </c>
      <c r="BJ20" s="8" t="s">
        <v>3678</v>
      </c>
      <c r="BK20" s="8" t="s">
        <v>3679</v>
      </c>
      <c r="BL20" s="8" t="s">
        <v>3680</v>
      </c>
      <c r="BM20" s="8" t="s">
        <v>81</v>
      </c>
      <c r="BN20" s="8" t="s">
        <v>3681</v>
      </c>
      <c r="BO20" s="14" t="s">
        <v>3682</v>
      </c>
      <c r="BP20" s="14" t="s">
        <v>3683</v>
      </c>
      <c r="BQ20" s="14" t="s">
        <v>3684</v>
      </c>
      <c r="BR20" s="14" t="s">
        <v>3685</v>
      </c>
      <c r="BS20" s="8" t="s">
        <v>81</v>
      </c>
      <c r="BT20" s="8"/>
      <c r="BU20" s="3"/>
    </row>
    <row r="21" spans="1:73" ht="15.75" thickBot="1">
      <c r="A21" s="7">
        <v>19</v>
      </c>
      <c r="B21" s="7"/>
      <c r="C21" s="9" t="s">
        <v>9036</v>
      </c>
      <c r="D21" s="8" t="s">
        <v>9037</v>
      </c>
      <c r="E21" s="8" t="s">
        <v>11712</v>
      </c>
      <c r="F21" s="9" t="s">
        <v>9038</v>
      </c>
      <c r="G21" s="9">
        <v>20</v>
      </c>
      <c r="H21" s="8" t="s">
        <v>9039</v>
      </c>
      <c r="I21" s="8" t="s">
        <v>73</v>
      </c>
      <c r="J21" s="8" t="s">
        <v>9040</v>
      </c>
      <c r="K21" s="8" t="s">
        <v>9035</v>
      </c>
      <c r="L21" s="9">
        <v>9870290102</v>
      </c>
      <c r="M21" s="9">
        <v>8082141837</v>
      </c>
      <c r="N21" s="9" t="s">
        <v>134</v>
      </c>
      <c r="O21" s="9" t="s">
        <v>9041</v>
      </c>
      <c r="P21" s="9" t="s">
        <v>9042</v>
      </c>
      <c r="Q21" s="9" t="s">
        <v>207</v>
      </c>
      <c r="R21" s="11">
        <v>42917</v>
      </c>
      <c r="S21" s="9">
        <v>2021</v>
      </c>
      <c r="T21" s="8" t="s">
        <v>9043</v>
      </c>
      <c r="U21" s="9">
        <v>441</v>
      </c>
      <c r="V21" s="12">
        <v>88.2</v>
      </c>
      <c r="W21" s="9">
        <v>2015</v>
      </c>
      <c r="X21" s="9" t="s">
        <v>79</v>
      </c>
      <c r="Y21" s="8" t="s">
        <v>9044</v>
      </c>
      <c r="Z21" s="9" t="s">
        <v>9045</v>
      </c>
      <c r="AA21" s="12">
        <v>63.54</v>
      </c>
      <c r="AB21" s="9">
        <v>2017</v>
      </c>
      <c r="AC21" s="9" t="s">
        <v>79</v>
      </c>
      <c r="AD21" s="8" t="s">
        <v>295</v>
      </c>
      <c r="AE21" s="8" t="s">
        <v>295</v>
      </c>
      <c r="AF21" s="9" t="s">
        <v>295</v>
      </c>
      <c r="AG21" s="9" t="s">
        <v>295</v>
      </c>
      <c r="AH21" s="9" t="s">
        <v>295</v>
      </c>
      <c r="AI21" s="9" t="s">
        <v>81</v>
      </c>
      <c r="AJ21" s="9" t="s">
        <v>81</v>
      </c>
      <c r="AK21" s="9" t="s">
        <v>295</v>
      </c>
      <c r="AL21" s="9" t="s">
        <v>295</v>
      </c>
      <c r="AM21" s="9">
        <v>0</v>
      </c>
      <c r="AN21" s="13">
        <v>6.63</v>
      </c>
      <c r="AO21" s="13">
        <v>6.7</v>
      </c>
      <c r="AP21" s="13">
        <v>6.74</v>
      </c>
      <c r="AQ21" s="13">
        <v>6.75</v>
      </c>
      <c r="AR21" s="13">
        <v>6.75</v>
      </c>
      <c r="AS21" s="9">
        <v>33.57</v>
      </c>
      <c r="AT21" s="9">
        <v>6.7140000000000004</v>
      </c>
      <c r="AU21" s="8" t="s">
        <v>138</v>
      </c>
      <c r="AV21" s="9">
        <v>0</v>
      </c>
      <c r="AW21" s="9">
        <v>2</v>
      </c>
      <c r="AX21" s="9" t="s">
        <v>83</v>
      </c>
      <c r="AY21" s="9" t="s">
        <v>83</v>
      </c>
      <c r="AZ21" s="9" t="s">
        <v>83</v>
      </c>
      <c r="BA21" s="9" t="s">
        <v>83</v>
      </c>
      <c r="BB21" s="8" t="s">
        <v>83</v>
      </c>
      <c r="BC21" s="8" t="s">
        <v>84</v>
      </c>
      <c r="BD21" s="8" t="s">
        <v>295</v>
      </c>
      <c r="BE21" s="8" t="s">
        <v>9046</v>
      </c>
      <c r="BF21" s="8" t="s">
        <v>2282</v>
      </c>
      <c r="BG21" s="8" t="s">
        <v>9047</v>
      </c>
      <c r="BH21" s="8" t="s">
        <v>2282</v>
      </c>
      <c r="BI21" s="8" t="s">
        <v>89</v>
      </c>
      <c r="BJ21" s="8" t="s">
        <v>9048</v>
      </c>
      <c r="BK21" s="8" t="s">
        <v>9049</v>
      </c>
      <c r="BL21" s="8" t="s">
        <v>9050</v>
      </c>
      <c r="BM21" s="8" t="s">
        <v>9051</v>
      </c>
      <c r="BN21" s="8" t="s">
        <v>9052</v>
      </c>
      <c r="BO21" s="14" t="s">
        <v>9053</v>
      </c>
      <c r="BP21" s="14" t="s">
        <v>9054</v>
      </c>
      <c r="BQ21" s="8" t="s">
        <v>295</v>
      </c>
      <c r="BR21" s="14" t="s">
        <v>9055</v>
      </c>
      <c r="BS21" s="8" t="s">
        <v>295</v>
      </c>
      <c r="BT21" s="8"/>
      <c r="BU21" s="3"/>
    </row>
    <row r="22" spans="1:73" ht="15.75" thickBot="1">
      <c r="A22" s="7">
        <v>20</v>
      </c>
      <c r="B22" s="7"/>
      <c r="C22" s="9" t="s">
        <v>10970</v>
      </c>
      <c r="D22" s="8" t="s">
        <v>10971</v>
      </c>
      <c r="E22" s="8" t="s">
        <v>11712</v>
      </c>
      <c r="F22" s="9" t="s">
        <v>201</v>
      </c>
      <c r="G22" s="9">
        <v>20</v>
      </c>
      <c r="H22" s="8" t="s">
        <v>10972</v>
      </c>
      <c r="I22" s="8" t="s">
        <v>73</v>
      </c>
      <c r="J22" s="8" t="s">
        <v>10969</v>
      </c>
      <c r="K22" s="8" t="s">
        <v>10973</v>
      </c>
      <c r="L22" s="9">
        <v>9619111257</v>
      </c>
      <c r="M22" s="9">
        <v>9833753606</v>
      </c>
      <c r="N22" s="9" t="s">
        <v>10974</v>
      </c>
      <c r="O22" s="9">
        <v>486072530369</v>
      </c>
      <c r="P22" s="9" t="s">
        <v>10975</v>
      </c>
      <c r="Q22" s="9" t="s">
        <v>207</v>
      </c>
      <c r="R22" s="11">
        <v>42917</v>
      </c>
      <c r="S22" s="9">
        <v>2021</v>
      </c>
      <c r="T22" s="8" t="s">
        <v>10976</v>
      </c>
      <c r="U22" s="9">
        <v>458</v>
      </c>
      <c r="V22" s="12">
        <v>76.33</v>
      </c>
      <c r="W22" s="9">
        <v>2015</v>
      </c>
      <c r="X22" s="9" t="s">
        <v>398</v>
      </c>
      <c r="Y22" s="8" t="s">
        <v>10977</v>
      </c>
      <c r="Z22" s="9">
        <v>393</v>
      </c>
      <c r="AA22" s="12">
        <v>60.46</v>
      </c>
      <c r="AB22" s="9">
        <v>2017</v>
      </c>
      <c r="AC22" s="9" t="s">
        <v>79</v>
      </c>
      <c r="AD22" s="8" t="s">
        <v>81</v>
      </c>
      <c r="AE22" s="8" t="s">
        <v>81</v>
      </c>
      <c r="AF22" s="9" t="s">
        <v>81</v>
      </c>
      <c r="AG22" s="9" t="s">
        <v>81</v>
      </c>
      <c r="AH22" s="9" t="s">
        <v>81</v>
      </c>
      <c r="AI22" s="9" t="s">
        <v>81</v>
      </c>
      <c r="AJ22" s="9" t="s">
        <v>81</v>
      </c>
      <c r="AK22" s="9" t="s">
        <v>81</v>
      </c>
      <c r="AL22" s="9" t="s">
        <v>81</v>
      </c>
      <c r="AM22" s="9">
        <v>0</v>
      </c>
      <c r="AN22" s="13">
        <v>5.7</v>
      </c>
      <c r="AO22" s="13">
        <v>7</v>
      </c>
      <c r="AP22" s="13">
        <v>7.04</v>
      </c>
      <c r="AQ22" s="13">
        <v>6.96</v>
      </c>
      <c r="AR22" s="13">
        <v>6.15</v>
      </c>
      <c r="AS22" s="9">
        <v>32.85</v>
      </c>
      <c r="AT22" s="9">
        <v>6.57</v>
      </c>
      <c r="AU22" s="8" t="s">
        <v>138</v>
      </c>
      <c r="AV22" s="9">
        <v>0</v>
      </c>
      <c r="AW22" s="9">
        <v>7</v>
      </c>
      <c r="AX22" s="9" t="s">
        <v>83</v>
      </c>
      <c r="AY22" s="9" t="s">
        <v>83</v>
      </c>
      <c r="AZ22" s="9" t="s">
        <v>83</v>
      </c>
      <c r="BA22" s="9" t="s">
        <v>83</v>
      </c>
      <c r="BB22" s="8" t="s">
        <v>83</v>
      </c>
      <c r="BC22" s="8" t="s">
        <v>84</v>
      </c>
      <c r="BD22" s="8" t="s">
        <v>81</v>
      </c>
      <c r="BE22" s="8" t="s">
        <v>10978</v>
      </c>
      <c r="BF22" s="8" t="s">
        <v>10979</v>
      </c>
      <c r="BG22" s="8" t="s">
        <v>10980</v>
      </c>
      <c r="BH22" s="8" t="s">
        <v>762</v>
      </c>
      <c r="BI22" s="8" t="s">
        <v>89</v>
      </c>
      <c r="BJ22" s="8" t="s">
        <v>10981</v>
      </c>
      <c r="BK22" s="8" t="s">
        <v>10982</v>
      </c>
      <c r="BL22" s="8" t="s">
        <v>10983</v>
      </c>
      <c r="BM22" s="8" t="s">
        <v>10984</v>
      </c>
      <c r="BN22" s="8" t="s">
        <v>10985</v>
      </c>
      <c r="BO22" s="14" t="s">
        <v>10986</v>
      </c>
      <c r="BP22" s="14" t="s">
        <v>10987</v>
      </c>
      <c r="BQ22" s="14" t="s">
        <v>10988</v>
      </c>
      <c r="BR22" s="14" t="s">
        <v>10989</v>
      </c>
      <c r="BS22" s="8" t="s">
        <v>81</v>
      </c>
      <c r="BT22" s="8"/>
      <c r="BU22" s="3"/>
    </row>
    <row r="23" spans="1:73" ht="15.75" thickBot="1">
      <c r="A23" s="7">
        <v>21</v>
      </c>
      <c r="B23" s="7"/>
      <c r="C23" s="9" t="s">
        <v>3765</v>
      </c>
      <c r="D23" s="8" t="s">
        <v>3766</v>
      </c>
      <c r="E23" s="8" t="s">
        <v>11712</v>
      </c>
      <c r="F23" s="9" t="s">
        <v>3767</v>
      </c>
      <c r="G23" s="9">
        <v>22</v>
      </c>
      <c r="H23" s="8" t="s">
        <v>3768</v>
      </c>
      <c r="I23" s="8" t="s">
        <v>591</v>
      </c>
      <c r="J23" s="8" t="s">
        <v>3769</v>
      </c>
      <c r="K23" s="8" t="s">
        <v>3764</v>
      </c>
      <c r="L23" s="9">
        <v>9819525067</v>
      </c>
      <c r="M23" s="9">
        <v>9004085246</v>
      </c>
      <c r="N23" s="9" t="s">
        <v>3770</v>
      </c>
      <c r="O23" s="9">
        <v>75380173693</v>
      </c>
      <c r="P23" s="9" t="s">
        <v>3771</v>
      </c>
      <c r="Q23" s="9" t="s">
        <v>207</v>
      </c>
      <c r="R23" s="11">
        <v>42552</v>
      </c>
      <c r="S23" s="9">
        <v>2021</v>
      </c>
      <c r="T23" s="8" t="s">
        <v>3772</v>
      </c>
      <c r="U23" s="9">
        <v>416</v>
      </c>
      <c r="V23" s="12">
        <v>83.2</v>
      </c>
      <c r="W23" s="9">
        <v>2014</v>
      </c>
      <c r="X23" s="9" t="s">
        <v>79</v>
      </c>
      <c r="Y23" s="8" t="s">
        <v>3773</v>
      </c>
      <c r="Z23" s="9">
        <v>383</v>
      </c>
      <c r="AA23" s="12">
        <v>58.92</v>
      </c>
      <c r="AB23" s="9">
        <v>2016</v>
      </c>
      <c r="AC23" s="9" t="s">
        <v>79</v>
      </c>
      <c r="AD23" s="8" t="s">
        <v>81</v>
      </c>
      <c r="AE23" s="8" t="s">
        <v>81</v>
      </c>
      <c r="AF23" s="9" t="s">
        <v>81</v>
      </c>
      <c r="AG23" s="9" t="s">
        <v>81</v>
      </c>
      <c r="AH23" s="9" t="s">
        <v>81</v>
      </c>
      <c r="AI23" s="9" t="s">
        <v>81</v>
      </c>
      <c r="AJ23" s="9" t="s">
        <v>81</v>
      </c>
      <c r="AK23" s="9" t="s">
        <v>81</v>
      </c>
      <c r="AL23" s="9" t="s">
        <v>81</v>
      </c>
      <c r="AM23" s="9">
        <v>0</v>
      </c>
      <c r="AN23" s="13">
        <v>6.15</v>
      </c>
      <c r="AO23" s="13">
        <v>6.57</v>
      </c>
      <c r="AP23" s="13">
        <v>5.96</v>
      </c>
      <c r="AQ23" s="13">
        <v>6.77</v>
      </c>
      <c r="AR23" s="13">
        <v>6.65</v>
      </c>
      <c r="AS23" s="9">
        <v>32.1</v>
      </c>
      <c r="AT23" s="9">
        <v>6.42</v>
      </c>
      <c r="AU23" s="8" t="s">
        <v>138</v>
      </c>
      <c r="AV23" s="9">
        <v>0</v>
      </c>
      <c r="AW23" s="9">
        <v>8</v>
      </c>
      <c r="AX23" s="9" t="s">
        <v>83</v>
      </c>
      <c r="AY23" s="9" t="s">
        <v>83</v>
      </c>
      <c r="AZ23" s="9" t="s">
        <v>83</v>
      </c>
      <c r="BA23" s="9" t="s">
        <v>83</v>
      </c>
      <c r="BB23" s="8" t="s">
        <v>230</v>
      </c>
      <c r="BC23" s="8" t="s">
        <v>84</v>
      </c>
      <c r="BD23" s="8" t="s">
        <v>81</v>
      </c>
      <c r="BE23" s="8" t="s">
        <v>3774</v>
      </c>
      <c r="BF23" s="8" t="s">
        <v>781</v>
      </c>
      <c r="BG23" s="8" t="s">
        <v>3775</v>
      </c>
      <c r="BH23" s="8" t="s">
        <v>762</v>
      </c>
      <c r="BI23" s="8" t="s">
        <v>89</v>
      </c>
      <c r="BJ23" s="8" t="s">
        <v>3776</v>
      </c>
      <c r="BK23" s="8" t="s">
        <v>3777</v>
      </c>
      <c r="BL23" s="8" t="s">
        <v>3778</v>
      </c>
      <c r="BM23" s="8" t="s">
        <v>3779</v>
      </c>
      <c r="BN23" s="8" t="s">
        <v>3779</v>
      </c>
      <c r="BO23" s="14" t="s">
        <v>3780</v>
      </c>
      <c r="BP23" s="14" t="s">
        <v>3781</v>
      </c>
      <c r="BQ23" s="14" t="s">
        <v>3782</v>
      </c>
      <c r="BR23" s="14" t="s">
        <v>3783</v>
      </c>
      <c r="BS23" s="8" t="s">
        <v>245</v>
      </c>
      <c r="BT23" s="8"/>
      <c r="BU23" s="3"/>
    </row>
    <row r="24" spans="1:73" ht="15.75" thickBot="1">
      <c r="A24" s="7">
        <v>22</v>
      </c>
      <c r="B24" s="7"/>
      <c r="C24" s="9" t="s">
        <v>2797</v>
      </c>
      <c r="D24" s="8" t="s">
        <v>2798</v>
      </c>
      <c r="E24" s="8" t="s">
        <v>11712</v>
      </c>
      <c r="F24" s="9" t="s">
        <v>2799</v>
      </c>
      <c r="G24" s="9">
        <v>22</v>
      </c>
      <c r="H24" s="8" t="s">
        <v>2800</v>
      </c>
      <c r="I24" s="8" t="s">
        <v>73</v>
      </c>
      <c r="J24" s="8" t="s">
        <v>2801</v>
      </c>
      <c r="K24" s="8" t="s">
        <v>2796</v>
      </c>
      <c r="L24" s="9">
        <v>9850673622</v>
      </c>
      <c r="M24" s="9">
        <v>8605283759</v>
      </c>
      <c r="N24" s="9" t="s">
        <v>2802</v>
      </c>
      <c r="O24" s="9">
        <v>712682660469</v>
      </c>
      <c r="P24" s="9" t="s">
        <v>2803</v>
      </c>
      <c r="Q24" s="9" t="s">
        <v>207</v>
      </c>
      <c r="R24" s="11">
        <v>42552</v>
      </c>
      <c r="S24" s="9">
        <v>2021</v>
      </c>
      <c r="T24" s="8" t="s">
        <v>2804</v>
      </c>
      <c r="U24" s="9">
        <v>418</v>
      </c>
      <c r="V24" s="12" t="s">
        <v>2805</v>
      </c>
      <c r="W24" s="9">
        <v>2014</v>
      </c>
      <c r="X24" s="9" t="s">
        <v>79</v>
      </c>
      <c r="Y24" s="8" t="s">
        <v>2806</v>
      </c>
      <c r="Z24" s="9">
        <v>439</v>
      </c>
      <c r="AA24" s="12" t="s">
        <v>2807</v>
      </c>
      <c r="AB24" s="9">
        <v>2016</v>
      </c>
      <c r="AC24" s="9" t="s">
        <v>79</v>
      </c>
      <c r="AD24" s="8" t="s">
        <v>81</v>
      </c>
      <c r="AE24" s="8" t="s">
        <v>81</v>
      </c>
      <c r="AF24" s="9" t="s">
        <v>81</v>
      </c>
      <c r="AG24" s="9" t="s">
        <v>81</v>
      </c>
      <c r="AH24" s="9" t="s">
        <v>81</v>
      </c>
      <c r="AI24" s="9" t="s">
        <v>81</v>
      </c>
      <c r="AJ24" s="9" t="s">
        <v>81</v>
      </c>
      <c r="AK24" s="9" t="s">
        <v>81</v>
      </c>
      <c r="AL24" s="9" t="s">
        <v>81</v>
      </c>
      <c r="AM24" s="9">
        <v>0</v>
      </c>
      <c r="AN24" s="13">
        <v>6.07</v>
      </c>
      <c r="AO24" s="13">
        <v>6.2</v>
      </c>
      <c r="AP24" s="13">
        <v>5.4</v>
      </c>
      <c r="AQ24" s="13">
        <v>6.65</v>
      </c>
      <c r="AR24" s="13">
        <v>6.3</v>
      </c>
      <c r="AS24" s="9">
        <v>30.62</v>
      </c>
      <c r="AT24" s="9">
        <v>6.1239999999999997</v>
      </c>
      <c r="AU24" s="8" t="s">
        <v>138</v>
      </c>
      <c r="AV24" s="9">
        <v>0</v>
      </c>
      <c r="AW24" s="9">
        <v>12</v>
      </c>
      <c r="AX24" s="9" t="s">
        <v>83</v>
      </c>
      <c r="AY24" s="9" t="s">
        <v>83</v>
      </c>
      <c r="AZ24" s="9" t="s">
        <v>83</v>
      </c>
      <c r="BA24" s="9" t="s">
        <v>83</v>
      </c>
      <c r="BB24" s="8" t="s">
        <v>230</v>
      </c>
      <c r="BC24" s="8" t="s">
        <v>84</v>
      </c>
      <c r="BD24" s="8" t="s">
        <v>81</v>
      </c>
      <c r="BE24" s="8" t="s">
        <v>2808</v>
      </c>
      <c r="BF24" s="8" t="s">
        <v>2809</v>
      </c>
      <c r="BG24" s="8" t="s">
        <v>2810</v>
      </c>
      <c r="BH24" s="8" t="s">
        <v>88</v>
      </c>
      <c r="BI24" s="8" t="s">
        <v>89</v>
      </c>
      <c r="BJ24" s="8" t="s">
        <v>2811</v>
      </c>
      <c r="BK24" s="8" t="s">
        <v>2812</v>
      </c>
      <c r="BL24" s="8" t="s">
        <v>2813</v>
      </c>
      <c r="BM24" s="8" t="s">
        <v>2814</v>
      </c>
      <c r="BN24" s="8" t="s">
        <v>2815</v>
      </c>
      <c r="BO24" s="14" t="s">
        <v>2816</v>
      </c>
      <c r="BP24" s="14" t="s">
        <v>2817</v>
      </c>
      <c r="BQ24" s="14" t="s">
        <v>2818</v>
      </c>
      <c r="BR24" s="14" t="s">
        <v>2819</v>
      </c>
      <c r="BS24" s="8" t="s">
        <v>81</v>
      </c>
      <c r="BT24" s="8"/>
      <c r="BU24" s="3"/>
    </row>
    <row r="25" spans="1:73" ht="15.75" thickBot="1">
      <c r="A25" s="7">
        <v>23</v>
      </c>
      <c r="B25" s="7"/>
      <c r="C25" s="9" t="s">
        <v>6064</v>
      </c>
      <c r="D25" s="8" t="s">
        <v>6065</v>
      </c>
      <c r="E25" s="8" t="s">
        <v>11712</v>
      </c>
      <c r="F25" s="9" t="s">
        <v>6066</v>
      </c>
      <c r="G25" s="9">
        <v>20</v>
      </c>
      <c r="H25" s="8" t="s">
        <v>6067</v>
      </c>
      <c r="I25" s="8" t="s">
        <v>73</v>
      </c>
      <c r="J25" s="8" t="s">
        <v>6068</v>
      </c>
      <c r="K25" s="8" t="s">
        <v>6063</v>
      </c>
      <c r="L25" s="9">
        <v>7678012324</v>
      </c>
      <c r="M25" s="9">
        <v>7678012324</v>
      </c>
      <c r="N25" s="9" t="s">
        <v>134</v>
      </c>
      <c r="O25" s="9">
        <v>686783894513</v>
      </c>
      <c r="P25" s="9" t="s">
        <v>134</v>
      </c>
      <c r="Q25" s="9" t="s">
        <v>207</v>
      </c>
      <c r="R25" s="11">
        <v>42917</v>
      </c>
      <c r="S25" s="9">
        <v>2021</v>
      </c>
      <c r="T25" s="8" t="s">
        <v>6069</v>
      </c>
      <c r="U25" s="9">
        <v>439</v>
      </c>
      <c r="V25" s="12">
        <v>0.878</v>
      </c>
      <c r="W25" s="9">
        <v>2015</v>
      </c>
      <c r="X25" s="9" t="s">
        <v>79</v>
      </c>
      <c r="Y25" s="8" t="s">
        <v>1689</v>
      </c>
      <c r="Z25" s="9">
        <v>390</v>
      </c>
      <c r="AA25" s="12">
        <v>60</v>
      </c>
      <c r="AB25" s="9">
        <v>2017</v>
      </c>
      <c r="AC25" s="9" t="s">
        <v>79</v>
      </c>
      <c r="AD25" s="8" t="s">
        <v>81</v>
      </c>
      <c r="AE25" s="8" t="s">
        <v>81</v>
      </c>
      <c r="AF25" s="9" t="s">
        <v>81</v>
      </c>
      <c r="AG25" s="9" t="s">
        <v>81</v>
      </c>
      <c r="AH25" s="9" t="s">
        <v>81</v>
      </c>
      <c r="AI25" s="9" t="s">
        <v>81</v>
      </c>
      <c r="AJ25" s="9" t="s">
        <v>81</v>
      </c>
      <c r="AK25" s="9" t="s">
        <v>81</v>
      </c>
      <c r="AL25" s="9" t="s">
        <v>81</v>
      </c>
      <c r="AM25" s="9">
        <v>0</v>
      </c>
      <c r="AN25" s="13">
        <v>5.63</v>
      </c>
      <c r="AO25" s="13">
        <v>5.98</v>
      </c>
      <c r="AP25" s="13">
        <v>5.93</v>
      </c>
      <c r="AQ25" s="13">
        <v>5.85</v>
      </c>
      <c r="AR25" s="13">
        <v>6.09</v>
      </c>
      <c r="AS25" s="9">
        <v>29.48</v>
      </c>
      <c r="AT25" s="9">
        <v>5.9</v>
      </c>
      <c r="AU25" s="8" t="s">
        <v>138</v>
      </c>
      <c r="AV25" s="9">
        <v>0</v>
      </c>
      <c r="AW25" s="9">
        <v>6</v>
      </c>
      <c r="AX25" s="9" t="s">
        <v>83</v>
      </c>
      <c r="AY25" s="9" t="s">
        <v>83</v>
      </c>
      <c r="AZ25" s="9" t="s">
        <v>83</v>
      </c>
      <c r="BA25" s="9" t="s">
        <v>83</v>
      </c>
      <c r="BB25" s="8" t="s">
        <v>83</v>
      </c>
      <c r="BC25" s="8" t="s">
        <v>84</v>
      </c>
      <c r="BD25" s="8" t="s">
        <v>81</v>
      </c>
      <c r="BE25" s="8" t="s">
        <v>6070</v>
      </c>
      <c r="BF25" s="8" t="s">
        <v>6071</v>
      </c>
      <c r="BG25" s="8" t="s">
        <v>6072</v>
      </c>
      <c r="BH25" s="8" t="s">
        <v>6073</v>
      </c>
      <c r="BI25" s="8" t="s">
        <v>89</v>
      </c>
      <c r="BJ25" s="8" t="s">
        <v>6074</v>
      </c>
      <c r="BK25" s="8" t="s">
        <v>6075</v>
      </c>
      <c r="BL25" s="8" t="s">
        <v>6076</v>
      </c>
      <c r="BM25" s="8" t="s">
        <v>4151</v>
      </c>
      <c r="BN25" s="8" t="s">
        <v>6077</v>
      </c>
      <c r="BO25" s="14" t="s">
        <v>6078</v>
      </c>
      <c r="BP25" s="14" t="s">
        <v>6079</v>
      </c>
      <c r="BQ25" s="14" t="s">
        <v>6080</v>
      </c>
      <c r="BR25" s="14" t="s">
        <v>6081</v>
      </c>
      <c r="BS25" s="8" t="s">
        <v>295</v>
      </c>
      <c r="BT25" s="8"/>
      <c r="BU25" s="3"/>
    </row>
    <row r="26" spans="1:73" ht="15.75" thickBot="1">
      <c r="A26" s="7">
        <v>24</v>
      </c>
      <c r="B26" s="7"/>
      <c r="C26" s="9" t="s">
        <v>4124</v>
      </c>
      <c r="D26" s="8" t="s">
        <v>4125</v>
      </c>
      <c r="E26" s="8" t="s">
        <v>11712</v>
      </c>
      <c r="F26" s="9" t="s">
        <v>4126</v>
      </c>
      <c r="G26" s="9">
        <v>22</v>
      </c>
      <c r="H26" s="8" t="s">
        <v>4127</v>
      </c>
      <c r="I26" s="8" t="s">
        <v>4127</v>
      </c>
      <c r="J26" s="8" t="s">
        <v>4128</v>
      </c>
      <c r="K26" s="8" t="s">
        <v>4123</v>
      </c>
      <c r="L26" s="9">
        <v>8692852358</v>
      </c>
      <c r="M26" s="9">
        <v>8692852358</v>
      </c>
      <c r="N26" s="9" t="s">
        <v>81</v>
      </c>
      <c r="O26" s="9">
        <v>200604307833</v>
      </c>
      <c r="P26" s="9" t="s">
        <v>81</v>
      </c>
      <c r="Q26" s="9" t="s">
        <v>207</v>
      </c>
      <c r="R26" s="11">
        <v>42917</v>
      </c>
      <c r="S26" s="9">
        <v>2021</v>
      </c>
      <c r="T26" s="8" t="s">
        <v>4129</v>
      </c>
      <c r="U26" s="9">
        <v>374</v>
      </c>
      <c r="V26" s="12">
        <v>74.8</v>
      </c>
      <c r="W26" s="9">
        <v>2014</v>
      </c>
      <c r="X26" s="9" t="s">
        <v>79</v>
      </c>
      <c r="Y26" s="8" t="s">
        <v>4130</v>
      </c>
      <c r="Z26" s="9">
        <v>402</v>
      </c>
      <c r="AA26" s="12">
        <v>62.15</v>
      </c>
      <c r="AB26" s="9">
        <v>2016</v>
      </c>
      <c r="AC26" s="9" t="s">
        <v>79</v>
      </c>
      <c r="AD26" s="8" t="s">
        <v>81</v>
      </c>
      <c r="AE26" s="8" t="s">
        <v>81</v>
      </c>
      <c r="AF26" s="9" t="s">
        <v>81</v>
      </c>
      <c r="AG26" s="9" t="s">
        <v>81</v>
      </c>
      <c r="AH26" s="9" t="s">
        <v>81</v>
      </c>
      <c r="AI26" s="9" t="s">
        <v>81</v>
      </c>
      <c r="AJ26" s="9" t="s">
        <v>81</v>
      </c>
      <c r="AK26" s="9" t="s">
        <v>81</v>
      </c>
      <c r="AL26" s="9" t="s">
        <v>81</v>
      </c>
      <c r="AM26" s="9">
        <v>0</v>
      </c>
      <c r="AN26" s="13">
        <v>5.5</v>
      </c>
      <c r="AO26" s="13">
        <v>5.65</v>
      </c>
      <c r="AP26" s="13">
        <v>5.65</v>
      </c>
      <c r="AQ26" s="13">
        <v>5.79</v>
      </c>
      <c r="AR26" s="13">
        <v>5.8</v>
      </c>
      <c r="AS26" s="9">
        <v>28.39</v>
      </c>
      <c r="AT26" s="9">
        <v>5.67</v>
      </c>
      <c r="AU26" s="8" t="s">
        <v>138</v>
      </c>
      <c r="AV26" s="9">
        <v>0</v>
      </c>
      <c r="AW26" s="9">
        <v>6</v>
      </c>
      <c r="AX26" s="9" t="s">
        <v>83</v>
      </c>
      <c r="AY26" s="9" t="s">
        <v>230</v>
      </c>
      <c r="AZ26" s="9" t="s">
        <v>83</v>
      </c>
      <c r="BA26" s="9" t="s">
        <v>83</v>
      </c>
      <c r="BB26" s="8" t="s">
        <v>83</v>
      </c>
      <c r="BC26" s="8" t="s">
        <v>84</v>
      </c>
      <c r="BD26" s="8" t="s">
        <v>81</v>
      </c>
      <c r="BE26" s="8" t="s">
        <v>4131</v>
      </c>
      <c r="BF26" s="8" t="s">
        <v>187</v>
      </c>
      <c r="BG26" s="8" t="s">
        <v>4132</v>
      </c>
      <c r="BH26" s="8" t="s">
        <v>88</v>
      </c>
      <c r="BI26" s="8" t="s">
        <v>89</v>
      </c>
      <c r="BJ26" s="8" t="s">
        <v>81</v>
      </c>
      <c r="BK26" s="8" t="s">
        <v>4133</v>
      </c>
      <c r="BL26" s="8" t="s">
        <v>4134</v>
      </c>
      <c r="BM26" s="8" t="s">
        <v>4135</v>
      </c>
      <c r="BN26" s="8" t="s">
        <v>1010</v>
      </c>
      <c r="BO26" s="14" t="s">
        <v>4136</v>
      </c>
      <c r="BP26" s="14" t="s">
        <v>4137</v>
      </c>
      <c r="BQ26" s="14" t="s">
        <v>305</v>
      </c>
      <c r="BR26" s="14" t="s">
        <v>4138</v>
      </c>
      <c r="BS26" s="8" t="s">
        <v>81</v>
      </c>
      <c r="BT26" s="8"/>
      <c r="BU26" s="3"/>
    </row>
    <row r="27" spans="1:73" ht="15.75" thickBot="1">
      <c r="A27" s="1127" t="s">
        <v>11706</v>
      </c>
      <c r="B27" s="1127"/>
      <c r="C27" s="1127"/>
      <c r="D27" s="1127"/>
      <c r="E27" s="1127"/>
      <c r="F27" s="1127"/>
      <c r="G27" s="1127"/>
      <c r="H27" s="1127"/>
      <c r="I27" s="1127"/>
      <c r="J27" s="1127"/>
      <c r="K27" s="1127"/>
      <c r="L27" s="1127"/>
      <c r="M27" s="1127"/>
      <c r="N27" s="1127"/>
      <c r="O27" s="1127"/>
      <c r="P27" s="1127"/>
      <c r="Q27" s="1127"/>
      <c r="R27" s="1127"/>
      <c r="S27" s="1127"/>
      <c r="T27" s="1127"/>
      <c r="U27" s="1127"/>
      <c r="V27" s="1127"/>
      <c r="W27" s="1127"/>
      <c r="X27" s="1127"/>
      <c r="Y27" s="1127"/>
      <c r="Z27" s="1127"/>
      <c r="AA27" s="1127"/>
      <c r="AB27" s="1127"/>
      <c r="AC27" s="1127"/>
      <c r="AD27" s="1127"/>
      <c r="AE27" s="1127"/>
      <c r="AF27" s="1127"/>
      <c r="AG27" s="1127"/>
      <c r="AH27" s="1127"/>
      <c r="AI27" s="1127"/>
      <c r="AJ27" s="1127"/>
      <c r="AK27" s="1127"/>
      <c r="AL27" s="1127"/>
      <c r="AM27" s="1127"/>
      <c r="AN27" s="1127"/>
      <c r="AO27" s="1127"/>
      <c r="AP27" s="1127"/>
      <c r="AQ27" s="1127"/>
      <c r="AR27" s="1127"/>
      <c r="AS27" s="1127"/>
      <c r="AT27" s="1127"/>
      <c r="AU27" s="1127"/>
      <c r="AV27" s="1127"/>
      <c r="AW27" s="1127"/>
      <c r="AX27" s="1127"/>
      <c r="AY27" s="1127"/>
      <c r="AZ27" s="1127"/>
      <c r="BA27" s="1127"/>
      <c r="BB27" s="1127"/>
      <c r="BC27" s="1127"/>
      <c r="BD27" s="1127"/>
      <c r="BE27" s="1127"/>
      <c r="BF27" s="1127"/>
      <c r="BG27" s="1127"/>
      <c r="BH27" s="1127"/>
      <c r="BI27" s="1127"/>
      <c r="BJ27" s="1127"/>
      <c r="BK27" s="1127"/>
      <c r="BL27" s="1127"/>
      <c r="BM27" s="1127"/>
      <c r="BN27" s="1127"/>
      <c r="BO27" s="1127"/>
      <c r="BP27" s="1127"/>
      <c r="BQ27" s="1127"/>
      <c r="BR27" s="1127"/>
      <c r="BS27" s="1127"/>
      <c r="BT27" s="1127"/>
      <c r="BU27" s="3"/>
    </row>
    <row r="28" spans="1:73" ht="15.75" thickBot="1">
      <c r="A28" s="7">
        <v>1</v>
      </c>
      <c r="B28" s="7"/>
      <c r="C28" s="9" t="s">
        <v>2965</v>
      </c>
      <c r="D28" s="8" t="s">
        <v>2966</v>
      </c>
      <c r="E28" s="8" t="s">
        <v>11706</v>
      </c>
      <c r="F28" s="9" t="s">
        <v>2967</v>
      </c>
      <c r="G28" s="9">
        <v>22</v>
      </c>
      <c r="H28" s="8" t="s">
        <v>2968</v>
      </c>
      <c r="I28" s="8" t="s">
        <v>591</v>
      </c>
      <c r="J28" s="8" t="s">
        <v>2969</v>
      </c>
      <c r="K28" s="8" t="s">
        <v>2964</v>
      </c>
      <c r="L28" s="9">
        <v>9967014454</v>
      </c>
      <c r="M28" s="9">
        <v>9867552257</v>
      </c>
      <c r="N28" s="9" t="s">
        <v>2970</v>
      </c>
      <c r="O28" s="9">
        <v>794964829616</v>
      </c>
      <c r="P28" s="9" t="s">
        <v>244</v>
      </c>
      <c r="Q28" s="9" t="s">
        <v>207</v>
      </c>
      <c r="R28" s="11">
        <v>42917</v>
      </c>
      <c r="S28" s="9">
        <v>2021</v>
      </c>
      <c r="T28" s="8" t="s">
        <v>2971</v>
      </c>
      <c r="U28" s="9">
        <v>371</v>
      </c>
      <c r="V28" s="12">
        <v>74.2</v>
      </c>
      <c r="W28" s="9">
        <v>2014</v>
      </c>
      <c r="X28" s="9" t="s">
        <v>79</v>
      </c>
      <c r="Y28" s="8" t="s">
        <v>2972</v>
      </c>
      <c r="Z28" s="9">
        <v>424</v>
      </c>
      <c r="AA28" s="12">
        <v>65.23</v>
      </c>
      <c r="AB28" s="9">
        <v>2016</v>
      </c>
      <c r="AC28" s="9" t="s">
        <v>79</v>
      </c>
      <c r="AD28" s="8" t="s">
        <v>81</v>
      </c>
      <c r="AE28" s="8" t="s">
        <v>295</v>
      </c>
      <c r="AF28" s="9" t="s">
        <v>81</v>
      </c>
      <c r="AG28" s="9" t="s">
        <v>81</v>
      </c>
      <c r="AH28" s="9" t="s">
        <v>81</v>
      </c>
      <c r="AI28" s="9" t="s">
        <v>81</v>
      </c>
      <c r="AJ28" s="9" t="s">
        <v>81</v>
      </c>
      <c r="AK28" s="9" t="s">
        <v>81</v>
      </c>
      <c r="AL28" s="9" t="s">
        <v>245</v>
      </c>
      <c r="AM28" s="9">
        <v>0</v>
      </c>
      <c r="AN28" s="13">
        <v>6.59</v>
      </c>
      <c r="AO28" s="13">
        <v>5.2</v>
      </c>
      <c r="AP28" s="13">
        <v>0</v>
      </c>
      <c r="AQ28" s="13">
        <v>0</v>
      </c>
      <c r="AR28" s="13">
        <v>6.84</v>
      </c>
      <c r="AS28" s="9">
        <v>6</v>
      </c>
      <c r="AT28" s="9">
        <v>6</v>
      </c>
      <c r="AU28" s="8" t="s">
        <v>138</v>
      </c>
      <c r="AV28" s="9">
        <v>2</v>
      </c>
      <c r="AW28" s="9">
        <v>4</v>
      </c>
      <c r="AX28" s="9" t="s">
        <v>83</v>
      </c>
      <c r="AY28" s="9" t="s">
        <v>230</v>
      </c>
      <c r="AZ28" s="9" t="s">
        <v>83</v>
      </c>
      <c r="BA28" s="9" t="s">
        <v>83</v>
      </c>
      <c r="BB28" s="8" t="s">
        <v>83</v>
      </c>
      <c r="BC28" s="8" t="s">
        <v>84</v>
      </c>
      <c r="BD28" s="8" t="s">
        <v>81</v>
      </c>
      <c r="BE28" s="8" t="s">
        <v>2973</v>
      </c>
      <c r="BF28" s="8" t="s">
        <v>86</v>
      </c>
      <c r="BG28" s="8" t="s">
        <v>2974</v>
      </c>
      <c r="BH28" s="8" t="s">
        <v>2975</v>
      </c>
      <c r="BI28" s="8" t="s">
        <v>89</v>
      </c>
      <c r="BJ28" s="8" t="s">
        <v>2976</v>
      </c>
      <c r="BK28" s="8" t="s">
        <v>2977</v>
      </c>
      <c r="BL28" s="8" t="s">
        <v>2978</v>
      </c>
      <c r="BM28" s="8" t="s">
        <v>2979</v>
      </c>
      <c r="BN28" s="8" t="s">
        <v>2980</v>
      </c>
      <c r="BO28" s="14" t="s">
        <v>2981</v>
      </c>
      <c r="BP28" s="14" t="s">
        <v>2982</v>
      </c>
      <c r="BQ28" s="14" t="s">
        <v>2983</v>
      </c>
      <c r="BR28" s="14" t="s">
        <v>2984</v>
      </c>
      <c r="BS28" s="8" t="s">
        <v>2985</v>
      </c>
      <c r="BT28" s="8"/>
      <c r="BU28" s="3"/>
    </row>
    <row r="29" spans="1:73" ht="15.75" thickBot="1">
      <c r="A29" s="7"/>
      <c r="B29" s="7"/>
      <c r="C29" s="9"/>
      <c r="D29" s="8"/>
      <c r="E29" s="8"/>
      <c r="F29" s="9"/>
      <c r="G29" s="9"/>
      <c r="H29" s="8"/>
      <c r="I29" s="8"/>
      <c r="J29" s="8"/>
      <c r="K29" s="8"/>
      <c r="L29" s="9"/>
      <c r="M29" s="9"/>
      <c r="N29" s="9"/>
      <c r="O29" s="9"/>
      <c r="P29" s="9"/>
      <c r="Q29" s="9"/>
      <c r="R29" s="11"/>
      <c r="S29" s="9"/>
      <c r="T29" s="8"/>
      <c r="U29" s="9"/>
      <c r="V29" s="12"/>
      <c r="W29" s="9"/>
      <c r="X29" s="9"/>
      <c r="Y29" s="8"/>
      <c r="Z29" s="9"/>
      <c r="AA29" s="12"/>
      <c r="AB29" s="9"/>
      <c r="AC29" s="9"/>
      <c r="AD29" s="8"/>
      <c r="AE29" s="8"/>
      <c r="AF29" s="9"/>
      <c r="AG29" s="9"/>
      <c r="AH29" s="9"/>
      <c r="AI29" s="9"/>
      <c r="AJ29" s="9"/>
      <c r="AK29" s="9"/>
      <c r="AL29" s="9"/>
      <c r="AM29" s="9"/>
      <c r="AN29" s="13"/>
      <c r="AO29" s="13"/>
      <c r="AP29" s="13"/>
      <c r="AQ29" s="13"/>
      <c r="AR29" s="13"/>
      <c r="AS29" s="9"/>
      <c r="AT29" s="9"/>
      <c r="AU29" s="8"/>
      <c r="AV29" s="9"/>
      <c r="AW29" s="9"/>
      <c r="AX29" s="9"/>
      <c r="AY29" s="9"/>
      <c r="AZ29" s="9"/>
      <c r="BA29" s="9"/>
      <c r="BB29" s="8"/>
      <c r="BC29" s="8"/>
      <c r="BD29" s="8"/>
      <c r="BE29" s="8"/>
      <c r="BF29" s="8"/>
      <c r="BG29" s="8"/>
      <c r="BH29" s="8"/>
      <c r="BI29" s="8"/>
      <c r="BJ29" s="8"/>
      <c r="BK29" s="8"/>
      <c r="BL29" s="8"/>
      <c r="BM29" s="8"/>
      <c r="BN29" s="8"/>
      <c r="BO29" s="14"/>
      <c r="BP29" s="14"/>
      <c r="BQ29" s="14"/>
      <c r="BR29" s="14"/>
      <c r="BS29" s="8"/>
      <c r="BT29" s="8"/>
      <c r="BU29" s="3"/>
    </row>
    <row r="30" spans="1:73" ht="15.75" thickBot="1">
      <c r="A30" s="1127" t="s">
        <v>11707</v>
      </c>
      <c r="B30" s="1127"/>
      <c r="C30" s="1127"/>
      <c r="D30" s="1127"/>
      <c r="E30" s="1127"/>
      <c r="F30" s="1127"/>
      <c r="G30" s="1127"/>
      <c r="H30" s="1127"/>
      <c r="I30" s="1127"/>
      <c r="J30" s="1127"/>
      <c r="K30" s="1127"/>
      <c r="L30" s="1127"/>
      <c r="M30" s="1127"/>
      <c r="N30" s="1127"/>
      <c r="O30" s="1127"/>
      <c r="P30" s="1127"/>
      <c r="Q30" s="1127"/>
      <c r="R30" s="1127"/>
      <c r="S30" s="1127"/>
      <c r="T30" s="1127"/>
      <c r="U30" s="1127"/>
      <c r="V30" s="1127"/>
      <c r="W30" s="1127"/>
      <c r="X30" s="1127"/>
      <c r="Y30" s="1127"/>
      <c r="Z30" s="1127"/>
      <c r="AA30" s="1127"/>
      <c r="AB30" s="1127"/>
      <c r="AC30" s="1127"/>
      <c r="AD30" s="1127"/>
      <c r="AE30" s="1127"/>
      <c r="AF30" s="1127"/>
      <c r="AG30" s="1127"/>
      <c r="AH30" s="1127"/>
      <c r="AI30" s="1127"/>
      <c r="AJ30" s="1127"/>
      <c r="AK30" s="1127"/>
      <c r="AL30" s="1127"/>
      <c r="AM30" s="1127"/>
      <c r="AN30" s="1127"/>
      <c r="AO30" s="1127"/>
      <c r="AP30" s="1127"/>
      <c r="AQ30" s="1127"/>
      <c r="AR30" s="1127"/>
      <c r="AS30" s="1127"/>
      <c r="AT30" s="1127"/>
      <c r="AU30" s="1127"/>
      <c r="AV30" s="1127"/>
      <c r="AW30" s="1127"/>
      <c r="AX30" s="1127"/>
      <c r="AY30" s="1127"/>
      <c r="AZ30" s="1127"/>
      <c r="BA30" s="1127"/>
      <c r="BB30" s="1127"/>
      <c r="BC30" s="1127"/>
      <c r="BD30" s="1127"/>
      <c r="BE30" s="1127"/>
      <c r="BF30" s="1127"/>
      <c r="BG30" s="1127"/>
      <c r="BH30" s="1127"/>
      <c r="BI30" s="1127"/>
      <c r="BJ30" s="1127"/>
      <c r="BK30" s="1127"/>
      <c r="BL30" s="1127"/>
      <c r="BM30" s="1127"/>
      <c r="BN30" s="1127"/>
      <c r="BO30" s="1127"/>
      <c r="BP30" s="1127"/>
      <c r="BQ30" s="1127"/>
      <c r="BR30" s="1127"/>
      <c r="BS30" s="1127"/>
      <c r="BT30" s="1127"/>
      <c r="BU30" s="3"/>
    </row>
    <row r="31" spans="1:73" ht="15.75" thickBot="1">
      <c r="A31" s="7">
        <v>1</v>
      </c>
      <c r="B31" s="7"/>
      <c r="C31" s="9" t="s">
        <v>3178</v>
      </c>
      <c r="D31" s="8" t="s">
        <v>3179</v>
      </c>
      <c r="E31" s="8" t="s">
        <v>11713</v>
      </c>
      <c r="F31" s="9" t="s">
        <v>3180</v>
      </c>
      <c r="G31" s="9">
        <v>22</v>
      </c>
      <c r="H31" s="8" t="s">
        <v>3181</v>
      </c>
      <c r="I31" s="8" t="s">
        <v>3182</v>
      </c>
      <c r="J31" s="8" t="s">
        <v>3183</v>
      </c>
      <c r="K31" s="8" t="s">
        <v>3177</v>
      </c>
      <c r="L31" s="9">
        <v>8976880957</v>
      </c>
      <c r="M31" s="9">
        <v>7738336241</v>
      </c>
      <c r="N31" s="9" t="s">
        <v>3184</v>
      </c>
      <c r="O31" s="9">
        <v>345600655320</v>
      </c>
      <c r="P31" s="9" t="s">
        <v>1985</v>
      </c>
      <c r="Q31" s="9" t="s">
        <v>207</v>
      </c>
      <c r="R31" s="11">
        <v>43282</v>
      </c>
      <c r="S31" s="9">
        <v>2021</v>
      </c>
      <c r="T31" s="8" t="s">
        <v>3185</v>
      </c>
      <c r="U31" s="9">
        <v>406</v>
      </c>
      <c r="V31" s="12">
        <v>81.2</v>
      </c>
      <c r="W31" s="9">
        <v>2013</v>
      </c>
      <c r="X31" s="9" t="s">
        <v>79</v>
      </c>
      <c r="Y31" s="8" t="s">
        <v>3186</v>
      </c>
      <c r="Z31" s="9">
        <v>404</v>
      </c>
      <c r="AA31" s="12">
        <v>62.15</v>
      </c>
      <c r="AB31" s="9">
        <v>2018</v>
      </c>
      <c r="AC31" s="9" t="s">
        <v>79</v>
      </c>
      <c r="AD31" s="8" t="s">
        <v>3187</v>
      </c>
      <c r="AE31" s="8" t="s">
        <v>3188</v>
      </c>
      <c r="AF31" s="9">
        <v>874</v>
      </c>
      <c r="AG31" s="9">
        <v>61.33</v>
      </c>
      <c r="AH31" s="9">
        <v>2017</v>
      </c>
      <c r="AI31" s="9" t="s">
        <v>112</v>
      </c>
      <c r="AJ31" s="9" t="s">
        <v>113</v>
      </c>
      <c r="AK31" s="9" t="s">
        <v>3189</v>
      </c>
      <c r="AL31" s="9">
        <v>60.325000000000003</v>
      </c>
      <c r="AM31" s="9">
        <v>0</v>
      </c>
      <c r="AN31" s="8" t="s">
        <v>81</v>
      </c>
      <c r="AO31" s="8" t="s">
        <v>81</v>
      </c>
      <c r="AP31" s="13">
        <v>5.48</v>
      </c>
      <c r="AQ31" s="13">
        <v>6.69</v>
      </c>
      <c r="AR31" s="13">
        <v>7</v>
      </c>
      <c r="AS31" s="9">
        <v>19.170000000000002</v>
      </c>
      <c r="AT31" s="9">
        <v>14.503299999999999</v>
      </c>
      <c r="AU31" s="8" t="s">
        <v>114</v>
      </c>
      <c r="AV31" s="9">
        <v>0</v>
      </c>
      <c r="AW31" s="9">
        <v>0</v>
      </c>
      <c r="AX31" s="9" t="s">
        <v>3190</v>
      </c>
      <c r="AY31" s="9" t="s">
        <v>83</v>
      </c>
      <c r="AZ31" s="9" t="s">
        <v>83</v>
      </c>
      <c r="BA31" s="9" t="s">
        <v>230</v>
      </c>
      <c r="BB31" s="8" t="s">
        <v>230</v>
      </c>
      <c r="BC31" s="8" t="s">
        <v>84</v>
      </c>
      <c r="BD31" s="8" t="s">
        <v>81</v>
      </c>
      <c r="BE31" s="8" t="s">
        <v>3191</v>
      </c>
      <c r="BF31" s="8" t="s">
        <v>781</v>
      </c>
      <c r="BG31" s="8" t="s">
        <v>3192</v>
      </c>
      <c r="BH31" s="8" t="s">
        <v>3193</v>
      </c>
      <c r="BI31" s="8" t="s">
        <v>89</v>
      </c>
      <c r="BJ31" s="8" t="s">
        <v>3194</v>
      </c>
      <c r="BK31" s="8" t="s">
        <v>3195</v>
      </c>
      <c r="BL31" s="8" t="s">
        <v>3196</v>
      </c>
      <c r="BM31" s="8" t="s">
        <v>3197</v>
      </c>
      <c r="BN31" s="8" t="s">
        <v>3198</v>
      </c>
      <c r="BO31" s="14" t="s">
        <v>3199</v>
      </c>
      <c r="BP31" s="14" t="s">
        <v>3200</v>
      </c>
      <c r="BQ31" s="14" t="s">
        <v>3201</v>
      </c>
      <c r="BR31" s="14" t="s">
        <v>3202</v>
      </c>
      <c r="BS31" s="8" t="s">
        <v>3203</v>
      </c>
      <c r="BT31" s="8"/>
      <c r="BU31" s="3"/>
    </row>
    <row r="32" spans="1:73" ht="15.75" thickBot="1">
      <c r="A32" s="7">
        <v>2</v>
      </c>
      <c r="B32" s="7"/>
      <c r="C32" s="9" t="s">
        <v>10413</v>
      </c>
      <c r="D32" s="8" t="s">
        <v>10414</v>
      </c>
      <c r="E32" s="8" t="s">
        <v>11713</v>
      </c>
      <c r="F32" s="10">
        <v>35768</v>
      </c>
      <c r="G32" s="9">
        <v>22</v>
      </c>
      <c r="H32" s="8" t="s">
        <v>10415</v>
      </c>
      <c r="I32" s="8" t="s">
        <v>591</v>
      </c>
      <c r="J32" s="8" t="s">
        <v>10416</v>
      </c>
      <c r="K32" s="8" t="s">
        <v>10412</v>
      </c>
      <c r="L32" s="9">
        <v>8425926002</v>
      </c>
      <c r="M32" s="9">
        <v>8425926002</v>
      </c>
      <c r="N32" s="9" t="s">
        <v>10417</v>
      </c>
      <c r="O32" s="9">
        <v>955577848326</v>
      </c>
      <c r="P32" s="9" t="s">
        <v>244</v>
      </c>
      <c r="Q32" s="9" t="s">
        <v>207</v>
      </c>
      <c r="R32" s="11">
        <v>43282</v>
      </c>
      <c r="S32" s="9">
        <v>2021</v>
      </c>
      <c r="T32" s="8" t="s">
        <v>10418</v>
      </c>
      <c r="U32" s="9">
        <v>366</v>
      </c>
      <c r="V32" s="12">
        <v>66.55</v>
      </c>
      <c r="W32" s="9">
        <v>2012</v>
      </c>
      <c r="X32" s="9" t="s">
        <v>79</v>
      </c>
      <c r="Y32" s="8" t="s">
        <v>81</v>
      </c>
      <c r="Z32" s="9" t="s">
        <v>81</v>
      </c>
      <c r="AA32" s="12" t="s">
        <v>81</v>
      </c>
      <c r="AB32" s="9" t="s">
        <v>81</v>
      </c>
      <c r="AC32" s="9" t="s">
        <v>109</v>
      </c>
      <c r="AD32" s="8" t="s">
        <v>10419</v>
      </c>
      <c r="AE32" s="8" t="s">
        <v>336</v>
      </c>
      <c r="AF32" s="9">
        <v>726</v>
      </c>
      <c r="AG32" s="9">
        <v>90.75</v>
      </c>
      <c r="AH32" s="9">
        <v>2018</v>
      </c>
      <c r="AI32" s="9" t="s">
        <v>112</v>
      </c>
      <c r="AJ32" s="9" t="s">
        <v>113</v>
      </c>
      <c r="AK32" s="9">
        <v>492.77</v>
      </c>
      <c r="AL32" s="9">
        <v>82.13</v>
      </c>
      <c r="AM32" s="9">
        <v>0</v>
      </c>
      <c r="AN32" s="8" t="s">
        <v>81</v>
      </c>
      <c r="AO32" s="8" t="s">
        <v>81</v>
      </c>
      <c r="AP32" s="13">
        <v>7.41</v>
      </c>
      <c r="AQ32" s="13">
        <v>8.08</v>
      </c>
      <c r="AR32" s="13">
        <v>7.34</v>
      </c>
      <c r="AS32" s="9">
        <v>22.83</v>
      </c>
      <c r="AT32" s="9">
        <v>7.61</v>
      </c>
      <c r="AU32" s="8" t="s">
        <v>114</v>
      </c>
      <c r="AV32" s="9">
        <v>0</v>
      </c>
      <c r="AW32" s="9">
        <v>0</v>
      </c>
      <c r="AX32" s="9" t="s">
        <v>83</v>
      </c>
      <c r="AY32" s="9" t="s">
        <v>83</v>
      </c>
      <c r="AZ32" s="9" t="s">
        <v>230</v>
      </c>
      <c r="BA32" s="9" t="s">
        <v>83</v>
      </c>
      <c r="BB32" s="8" t="s">
        <v>83</v>
      </c>
      <c r="BC32" s="8" t="s">
        <v>84</v>
      </c>
      <c r="BD32" s="8" t="s">
        <v>81</v>
      </c>
      <c r="BE32" s="8" t="s">
        <v>10420</v>
      </c>
      <c r="BF32" s="8" t="s">
        <v>1005</v>
      </c>
      <c r="BG32" s="8" t="s">
        <v>10421</v>
      </c>
      <c r="BH32" s="8" t="s">
        <v>88</v>
      </c>
      <c r="BI32" s="8" t="s">
        <v>89</v>
      </c>
      <c r="BJ32" s="8" t="s">
        <v>10422</v>
      </c>
      <c r="BK32" s="8" t="s">
        <v>10423</v>
      </c>
      <c r="BL32" s="8" t="s">
        <v>10424</v>
      </c>
      <c r="BM32" s="8" t="s">
        <v>81</v>
      </c>
      <c r="BN32" s="8" t="s">
        <v>10425</v>
      </c>
      <c r="BO32" s="14" t="s">
        <v>10426</v>
      </c>
      <c r="BP32" s="14" t="s">
        <v>10427</v>
      </c>
      <c r="BQ32" s="14" t="s">
        <v>10428</v>
      </c>
      <c r="BR32" s="14" t="s">
        <v>10429</v>
      </c>
      <c r="BS32" s="8" t="s">
        <v>81</v>
      </c>
      <c r="BT32" s="8"/>
      <c r="BU32" s="3"/>
    </row>
    <row r="33" spans="1:73" ht="15.75" thickBot="1">
      <c r="A33" s="7">
        <v>3</v>
      </c>
      <c r="B33" s="7"/>
      <c r="C33" s="9" t="s">
        <v>3024</v>
      </c>
      <c r="D33" s="8" t="s">
        <v>3025</v>
      </c>
      <c r="E33" s="8" t="s">
        <v>11713</v>
      </c>
      <c r="F33" s="10">
        <v>36322</v>
      </c>
      <c r="G33" s="9">
        <v>20</v>
      </c>
      <c r="H33" s="8" t="s">
        <v>3026</v>
      </c>
      <c r="I33" s="8" t="s">
        <v>73</v>
      </c>
      <c r="J33" s="8" t="s">
        <v>3027</v>
      </c>
      <c r="K33" s="8" t="s">
        <v>3023</v>
      </c>
      <c r="L33" s="9">
        <v>8356078384</v>
      </c>
      <c r="M33" s="9">
        <v>9552687636</v>
      </c>
      <c r="N33" s="9" t="s">
        <v>84</v>
      </c>
      <c r="O33" s="9">
        <v>572700003439</v>
      </c>
      <c r="P33" s="9" t="s">
        <v>84</v>
      </c>
      <c r="Q33" s="9" t="s">
        <v>207</v>
      </c>
      <c r="R33" s="11">
        <v>43282</v>
      </c>
      <c r="S33" s="9">
        <v>2021</v>
      </c>
      <c r="T33" s="8" t="s">
        <v>3028</v>
      </c>
      <c r="U33" s="9">
        <v>399</v>
      </c>
      <c r="V33" s="12">
        <v>79.8</v>
      </c>
      <c r="W33" s="9">
        <v>2015</v>
      </c>
      <c r="X33" s="9" t="s">
        <v>79</v>
      </c>
      <c r="Y33" s="8" t="s">
        <v>81</v>
      </c>
      <c r="Z33" s="9" t="s">
        <v>81</v>
      </c>
      <c r="AA33" s="12" t="s">
        <v>81</v>
      </c>
      <c r="AB33" s="9" t="s">
        <v>81</v>
      </c>
      <c r="AC33" s="9" t="s">
        <v>109</v>
      </c>
      <c r="AD33" s="8" t="s">
        <v>3029</v>
      </c>
      <c r="AE33" s="8" t="s">
        <v>3030</v>
      </c>
      <c r="AF33" s="9">
        <v>679</v>
      </c>
      <c r="AG33" s="9">
        <v>84.88</v>
      </c>
      <c r="AH33" s="9">
        <v>2018</v>
      </c>
      <c r="AI33" s="9" t="s">
        <v>112</v>
      </c>
      <c r="AJ33" s="9" t="s">
        <v>113</v>
      </c>
      <c r="AK33" s="9">
        <v>1405</v>
      </c>
      <c r="AL33" s="9">
        <v>87.81</v>
      </c>
      <c r="AM33" s="9">
        <v>1</v>
      </c>
      <c r="AN33" s="8" t="s">
        <v>81</v>
      </c>
      <c r="AO33" s="8" t="s">
        <v>81</v>
      </c>
      <c r="AP33" s="13">
        <v>7</v>
      </c>
      <c r="AQ33" s="13">
        <v>7.58</v>
      </c>
      <c r="AR33" s="13">
        <v>8.23</v>
      </c>
      <c r="AS33" s="9">
        <v>22.81</v>
      </c>
      <c r="AT33" s="9">
        <v>7.6</v>
      </c>
      <c r="AU33" s="8" t="s">
        <v>114</v>
      </c>
      <c r="AV33" s="9">
        <v>0</v>
      </c>
      <c r="AW33" s="9">
        <v>0</v>
      </c>
      <c r="AX33" s="9" t="s">
        <v>83</v>
      </c>
      <c r="AY33" s="9" t="s">
        <v>83</v>
      </c>
      <c r="AZ33" s="9" t="s">
        <v>83</v>
      </c>
      <c r="BA33" s="9" t="s">
        <v>83</v>
      </c>
      <c r="BB33" s="8" t="s">
        <v>83</v>
      </c>
      <c r="BC33" s="8" t="s">
        <v>84</v>
      </c>
      <c r="BD33" s="8" t="s">
        <v>81</v>
      </c>
      <c r="BE33" s="8" t="s">
        <v>3031</v>
      </c>
      <c r="BF33" s="8" t="s">
        <v>86</v>
      </c>
      <c r="BG33" s="8" t="s">
        <v>3032</v>
      </c>
      <c r="BH33" s="8" t="s">
        <v>88</v>
      </c>
      <c r="BI33" s="8" t="s">
        <v>89</v>
      </c>
      <c r="BJ33" s="8" t="s">
        <v>3033</v>
      </c>
      <c r="BK33" s="8" t="s">
        <v>84</v>
      </c>
      <c r="BL33" s="8" t="s">
        <v>3034</v>
      </c>
      <c r="BM33" s="8" t="s">
        <v>3035</v>
      </c>
      <c r="BN33" s="8" t="s">
        <v>3036</v>
      </c>
      <c r="BO33" s="14" t="s">
        <v>3037</v>
      </c>
      <c r="BP33" s="14" t="s">
        <v>3038</v>
      </c>
      <c r="BQ33" s="14" t="s">
        <v>3039</v>
      </c>
      <c r="BR33" s="14" t="s">
        <v>3040</v>
      </c>
      <c r="BS33" s="8" t="s">
        <v>81</v>
      </c>
      <c r="BT33" s="8"/>
      <c r="BU33" s="3"/>
    </row>
    <row r="34" spans="1:73" ht="15.75" thickBot="1">
      <c r="A34" s="7">
        <v>4</v>
      </c>
      <c r="B34" s="7"/>
      <c r="C34" s="9" t="s">
        <v>8476</v>
      </c>
      <c r="D34" s="8" t="s">
        <v>8477</v>
      </c>
      <c r="E34" s="8" t="s">
        <v>11713</v>
      </c>
      <c r="F34" s="10">
        <v>36441</v>
      </c>
      <c r="G34" s="9">
        <v>21</v>
      </c>
      <c r="H34" s="8" t="s">
        <v>8478</v>
      </c>
      <c r="I34" s="8" t="s">
        <v>73</v>
      </c>
      <c r="J34" s="8" t="s">
        <v>8479</v>
      </c>
      <c r="K34" s="8" t="s">
        <v>8480</v>
      </c>
      <c r="L34" s="9">
        <v>9594298246</v>
      </c>
      <c r="M34" s="9">
        <v>9867004889</v>
      </c>
      <c r="N34" s="9" t="s">
        <v>8481</v>
      </c>
      <c r="O34" s="9">
        <v>767141933830</v>
      </c>
      <c r="P34" s="9" t="s">
        <v>134</v>
      </c>
      <c r="Q34" s="9" t="s">
        <v>207</v>
      </c>
      <c r="R34" s="11">
        <v>43282</v>
      </c>
      <c r="S34" s="9">
        <v>2021</v>
      </c>
      <c r="T34" s="8" t="s">
        <v>8482</v>
      </c>
      <c r="U34" s="9">
        <v>391</v>
      </c>
      <c r="V34" s="12">
        <v>78.2</v>
      </c>
      <c r="W34" s="9">
        <v>2015</v>
      </c>
      <c r="X34" s="9" t="s">
        <v>79</v>
      </c>
      <c r="Y34" s="8" t="s">
        <v>81</v>
      </c>
      <c r="Z34" s="9" t="s">
        <v>81</v>
      </c>
      <c r="AA34" s="12" t="s">
        <v>81</v>
      </c>
      <c r="AB34" s="9" t="s">
        <v>81</v>
      </c>
      <c r="AC34" s="9" t="s">
        <v>109</v>
      </c>
      <c r="AD34" s="8" t="s">
        <v>8483</v>
      </c>
      <c r="AE34" s="8" t="s">
        <v>336</v>
      </c>
      <c r="AF34" s="9">
        <v>680</v>
      </c>
      <c r="AG34" s="9">
        <v>85</v>
      </c>
      <c r="AH34" s="9">
        <v>2018</v>
      </c>
      <c r="AI34" s="9" t="s">
        <v>112</v>
      </c>
      <c r="AJ34" s="9" t="s">
        <v>113</v>
      </c>
      <c r="AK34" s="9">
        <v>74.02</v>
      </c>
      <c r="AL34" s="9">
        <v>75.694999999999993</v>
      </c>
      <c r="AM34" s="9">
        <v>1</v>
      </c>
      <c r="AN34" s="8" t="s">
        <v>81</v>
      </c>
      <c r="AO34" s="8" t="s">
        <v>81</v>
      </c>
      <c r="AP34" s="13">
        <v>6.26</v>
      </c>
      <c r="AQ34" s="13">
        <v>7.15</v>
      </c>
      <c r="AR34" s="13">
        <v>6.4</v>
      </c>
      <c r="AS34" s="9">
        <v>19.809999999999999</v>
      </c>
      <c r="AT34" s="9">
        <v>6.6</v>
      </c>
      <c r="AU34" s="8" t="s">
        <v>114</v>
      </c>
      <c r="AV34" s="9">
        <v>0</v>
      </c>
      <c r="AW34" s="9">
        <v>1</v>
      </c>
      <c r="AX34" s="9" t="s">
        <v>83</v>
      </c>
      <c r="AY34" s="9" t="s">
        <v>83</v>
      </c>
      <c r="AZ34" s="9" t="s">
        <v>83</v>
      </c>
      <c r="BA34" s="9" t="s">
        <v>83</v>
      </c>
      <c r="BB34" s="8" t="s">
        <v>83</v>
      </c>
      <c r="BC34" s="8" t="s">
        <v>84</v>
      </c>
      <c r="BD34" s="8" t="s">
        <v>81</v>
      </c>
      <c r="BE34" s="8" t="s">
        <v>8484</v>
      </c>
      <c r="BF34" s="8" t="s">
        <v>8485</v>
      </c>
      <c r="BG34" s="8" t="s">
        <v>8486</v>
      </c>
      <c r="BH34" s="8" t="s">
        <v>8487</v>
      </c>
      <c r="BI34" s="8" t="s">
        <v>89</v>
      </c>
      <c r="BJ34" s="8" t="s">
        <v>8488</v>
      </c>
      <c r="BK34" s="8" t="s">
        <v>8489</v>
      </c>
      <c r="BL34" s="8" t="s">
        <v>8490</v>
      </c>
      <c r="BM34" s="8" t="s">
        <v>81</v>
      </c>
      <c r="BN34" s="8" t="s">
        <v>4151</v>
      </c>
      <c r="BO34" s="14" t="s">
        <v>8491</v>
      </c>
      <c r="BP34" s="14" t="s">
        <v>8492</v>
      </c>
      <c r="BQ34" s="14" t="s">
        <v>4565</v>
      </c>
      <c r="BR34" s="14" t="s">
        <v>8493</v>
      </c>
      <c r="BS34" s="8" t="s">
        <v>81</v>
      </c>
      <c r="BT34" s="8"/>
      <c r="BU34" s="3"/>
    </row>
    <row r="35" spans="1:73" ht="15.75" thickBot="1">
      <c r="A35" s="7">
        <v>5</v>
      </c>
      <c r="B35" s="7"/>
      <c r="C35" s="9" t="s">
        <v>4068</v>
      </c>
      <c r="D35" s="8" t="s">
        <v>4069</v>
      </c>
      <c r="E35" s="8" t="s">
        <v>11713</v>
      </c>
      <c r="F35" s="10">
        <v>35438</v>
      </c>
      <c r="G35" s="9">
        <v>23</v>
      </c>
      <c r="H35" s="8" t="s">
        <v>4070</v>
      </c>
      <c r="I35" s="8" t="s">
        <v>73</v>
      </c>
      <c r="J35" s="8" t="s">
        <v>4071</v>
      </c>
      <c r="K35" s="8" t="s">
        <v>4067</v>
      </c>
      <c r="L35" s="9">
        <v>9833257577</v>
      </c>
      <c r="M35" s="9">
        <v>8689850268</v>
      </c>
      <c r="N35" s="9" t="s">
        <v>4072</v>
      </c>
      <c r="O35" s="9">
        <v>432117932464</v>
      </c>
      <c r="P35" s="9" t="s">
        <v>134</v>
      </c>
      <c r="Q35" s="9" t="s">
        <v>207</v>
      </c>
      <c r="R35" s="11">
        <v>43282</v>
      </c>
      <c r="S35" s="9">
        <v>2021</v>
      </c>
      <c r="T35" s="8" t="s">
        <v>4073</v>
      </c>
      <c r="U35" s="9">
        <v>361</v>
      </c>
      <c r="V35" s="12">
        <v>0.72199999999999998</v>
      </c>
      <c r="W35" s="9">
        <v>2013</v>
      </c>
      <c r="X35" s="9" t="s">
        <v>79</v>
      </c>
      <c r="Y35" s="8" t="s">
        <v>81</v>
      </c>
      <c r="Z35" s="9" t="s">
        <v>81</v>
      </c>
      <c r="AA35" s="12" t="s">
        <v>81</v>
      </c>
      <c r="AB35" s="9" t="s">
        <v>81</v>
      </c>
      <c r="AC35" s="9" t="s">
        <v>81</v>
      </c>
      <c r="AD35" s="8" t="s">
        <v>4074</v>
      </c>
      <c r="AE35" s="8" t="s">
        <v>1205</v>
      </c>
      <c r="AF35" s="9">
        <v>545</v>
      </c>
      <c r="AG35" s="15">
        <v>0.67630000000000001</v>
      </c>
      <c r="AH35" s="9">
        <v>2018</v>
      </c>
      <c r="AI35" s="9" t="s">
        <v>112</v>
      </c>
      <c r="AJ35" s="9" t="s">
        <v>113</v>
      </c>
      <c r="AK35" s="9">
        <v>1056</v>
      </c>
      <c r="AL35" s="15">
        <v>0.66</v>
      </c>
      <c r="AM35" s="9">
        <v>9</v>
      </c>
      <c r="AN35" s="8" t="s">
        <v>81</v>
      </c>
      <c r="AO35" s="8" t="s">
        <v>81</v>
      </c>
      <c r="AP35" s="13">
        <v>5.93</v>
      </c>
      <c r="AQ35" s="13">
        <v>6.12</v>
      </c>
      <c r="AR35" s="13">
        <v>5.58</v>
      </c>
      <c r="AS35" s="9">
        <v>17.68</v>
      </c>
      <c r="AT35" s="9">
        <v>5.89</v>
      </c>
      <c r="AU35" s="8" t="s">
        <v>114</v>
      </c>
      <c r="AV35" s="9">
        <v>0</v>
      </c>
      <c r="AW35" s="9">
        <v>0</v>
      </c>
      <c r="AX35" s="9" t="s">
        <v>83</v>
      </c>
      <c r="AY35" s="9" t="s">
        <v>83</v>
      </c>
      <c r="AZ35" s="9" t="s">
        <v>83</v>
      </c>
      <c r="BA35" s="9" t="s">
        <v>83</v>
      </c>
      <c r="BB35" s="8" t="s">
        <v>83</v>
      </c>
      <c r="BC35" s="8" t="s">
        <v>84</v>
      </c>
      <c r="BD35" s="8" t="s">
        <v>81</v>
      </c>
      <c r="BE35" s="8" t="s">
        <v>4075</v>
      </c>
      <c r="BF35" s="8" t="s">
        <v>86</v>
      </c>
      <c r="BG35" s="8" t="s">
        <v>4076</v>
      </c>
      <c r="BH35" s="8" t="s">
        <v>317</v>
      </c>
      <c r="BI35" s="8" t="s">
        <v>3203</v>
      </c>
      <c r="BJ35" s="8" t="s">
        <v>81</v>
      </c>
      <c r="BK35" s="8" t="s">
        <v>4077</v>
      </c>
      <c r="BL35" s="8" t="s">
        <v>81</v>
      </c>
      <c r="BM35" s="8" t="s">
        <v>2264</v>
      </c>
      <c r="BN35" s="8" t="s">
        <v>2287</v>
      </c>
      <c r="BO35" s="14" t="s">
        <v>4078</v>
      </c>
      <c r="BP35" s="14" t="s">
        <v>4079</v>
      </c>
      <c r="BQ35" s="14" t="s">
        <v>4080</v>
      </c>
      <c r="BR35" s="14" t="s">
        <v>4081</v>
      </c>
      <c r="BS35" s="8" t="s">
        <v>81</v>
      </c>
      <c r="BT35" s="8"/>
      <c r="BU35" s="3"/>
    </row>
    <row r="36" spans="1:73" ht="15.75" thickBot="1">
      <c r="A36" s="7">
        <v>6</v>
      </c>
      <c r="B36" s="7"/>
      <c r="C36" s="9" t="s">
        <v>1724</v>
      </c>
      <c r="D36" s="8" t="s">
        <v>1725</v>
      </c>
      <c r="E36" s="8" t="s">
        <v>11713</v>
      </c>
      <c r="F36" s="9" t="s">
        <v>1726</v>
      </c>
      <c r="G36" s="9">
        <v>20</v>
      </c>
      <c r="H36" s="8" t="s">
        <v>1727</v>
      </c>
      <c r="I36" s="8" t="s">
        <v>1727</v>
      </c>
      <c r="J36" s="8" t="s">
        <v>1728</v>
      </c>
      <c r="K36" s="8" t="s">
        <v>1723</v>
      </c>
      <c r="L36" s="9">
        <v>9326279023</v>
      </c>
      <c r="M36" s="9">
        <v>8452021089</v>
      </c>
      <c r="N36" s="9" t="s">
        <v>134</v>
      </c>
      <c r="O36" s="9">
        <v>466685279612</v>
      </c>
      <c r="P36" s="9" t="s">
        <v>134</v>
      </c>
      <c r="Q36" s="9" t="s">
        <v>207</v>
      </c>
      <c r="R36" s="11">
        <v>43282</v>
      </c>
      <c r="S36" s="9">
        <v>2021</v>
      </c>
      <c r="T36" s="8" t="s">
        <v>1729</v>
      </c>
      <c r="U36" s="9">
        <v>368</v>
      </c>
      <c r="V36" s="12">
        <v>73.599999999999994</v>
      </c>
      <c r="W36" s="9">
        <v>2015</v>
      </c>
      <c r="X36" s="9" t="s">
        <v>79</v>
      </c>
      <c r="Y36" s="8" t="s">
        <v>81</v>
      </c>
      <c r="Z36" s="9" t="s">
        <v>81</v>
      </c>
      <c r="AA36" s="12" t="s">
        <v>81</v>
      </c>
      <c r="AB36" s="9" t="s">
        <v>81</v>
      </c>
      <c r="AC36" s="9" t="s">
        <v>109</v>
      </c>
      <c r="AD36" s="8" t="s">
        <v>1730</v>
      </c>
      <c r="AE36" s="8" t="s">
        <v>336</v>
      </c>
      <c r="AF36" s="9">
        <v>629</v>
      </c>
      <c r="AG36" s="9">
        <v>78.63</v>
      </c>
      <c r="AH36" s="11">
        <v>43252</v>
      </c>
      <c r="AI36" s="9" t="s">
        <v>112</v>
      </c>
      <c r="AJ36" s="9" t="s">
        <v>113</v>
      </c>
      <c r="AK36" s="9">
        <v>1308</v>
      </c>
      <c r="AL36" s="9">
        <v>81.75</v>
      </c>
      <c r="AM36" s="9">
        <v>0</v>
      </c>
      <c r="AN36" s="8" t="s">
        <v>81</v>
      </c>
      <c r="AO36" s="8" t="s">
        <v>81</v>
      </c>
      <c r="AP36" s="13">
        <v>5.96</v>
      </c>
      <c r="AQ36" s="13">
        <v>6.65</v>
      </c>
      <c r="AR36" s="13">
        <v>6.5</v>
      </c>
      <c r="AS36" s="9">
        <v>6.37</v>
      </c>
      <c r="AT36" s="9">
        <v>2.13</v>
      </c>
      <c r="AU36" s="8" t="s">
        <v>114</v>
      </c>
      <c r="AV36" s="9">
        <v>0</v>
      </c>
      <c r="AW36" s="9">
        <v>0</v>
      </c>
      <c r="AX36" s="9" t="s">
        <v>83</v>
      </c>
      <c r="AY36" s="9" t="s">
        <v>83</v>
      </c>
      <c r="AZ36" s="9" t="s">
        <v>83</v>
      </c>
      <c r="BA36" s="9" t="s">
        <v>83</v>
      </c>
      <c r="BB36" s="8" t="s">
        <v>83</v>
      </c>
      <c r="BC36" s="8" t="s">
        <v>84</v>
      </c>
      <c r="BD36" s="8" t="s">
        <v>81</v>
      </c>
      <c r="BE36" s="8" t="s">
        <v>1731</v>
      </c>
      <c r="BF36" s="8" t="s">
        <v>1732</v>
      </c>
      <c r="BG36" s="8" t="s">
        <v>1733</v>
      </c>
      <c r="BH36" s="8" t="s">
        <v>118</v>
      </c>
      <c r="BI36" s="8" t="s">
        <v>89</v>
      </c>
      <c r="BJ36" s="8" t="s">
        <v>1734</v>
      </c>
      <c r="BK36" s="8" t="s">
        <v>81</v>
      </c>
      <c r="BL36" s="8" t="s">
        <v>81</v>
      </c>
      <c r="BM36" s="8" t="s">
        <v>320</v>
      </c>
      <c r="BN36" s="8" t="s">
        <v>1735</v>
      </c>
      <c r="BO36" s="14" t="s">
        <v>1736</v>
      </c>
      <c r="BP36" s="14" t="s">
        <v>1737</v>
      </c>
      <c r="BQ36" s="14" t="s">
        <v>1738</v>
      </c>
      <c r="BR36" s="14" t="s">
        <v>1739</v>
      </c>
      <c r="BS36" s="8" t="s">
        <v>81</v>
      </c>
      <c r="BT36" s="8"/>
      <c r="BU36" s="3"/>
    </row>
    <row r="37" spans="1:73" ht="15.75" thickBot="1">
      <c r="A37" s="7"/>
      <c r="B37" s="7"/>
      <c r="C37" s="9"/>
      <c r="D37" s="8"/>
      <c r="E37" s="8"/>
      <c r="F37" s="10"/>
      <c r="G37" s="9"/>
      <c r="H37" s="8"/>
      <c r="I37" s="8"/>
      <c r="J37" s="8"/>
      <c r="K37" s="8"/>
      <c r="L37" s="9"/>
      <c r="M37" s="9"/>
      <c r="N37" s="9"/>
      <c r="O37" s="9"/>
      <c r="P37" s="9"/>
      <c r="Q37" s="9"/>
      <c r="R37" s="11"/>
      <c r="S37" s="9"/>
      <c r="T37" s="8"/>
      <c r="U37" s="9"/>
      <c r="V37" s="12"/>
      <c r="W37" s="9"/>
      <c r="X37" s="9"/>
      <c r="Y37" s="8"/>
      <c r="Z37" s="9"/>
      <c r="AA37" s="12"/>
      <c r="AB37" s="9"/>
      <c r="AC37" s="9"/>
      <c r="AD37" s="8"/>
      <c r="AE37" s="8"/>
      <c r="AF37" s="9"/>
      <c r="AG37" s="9"/>
      <c r="AH37" s="9"/>
      <c r="AI37" s="9"/>
      <c r="AJ37" s="9"/>
      <c r="AK37" s="9"/>
      <c r="AL37" s="9"/>
      <c r="AM37" s="9"/>
      <c r="AN37" s="8"/>
      <c r="AO37" s="8"/>
      <c r="AP37" s="13"/>
      <c r="AQ37" s="13"/>
      <c r="AR37" s="13"/>
      <c r="AS37" s="9"/>
      <c r="AT37" s="9"/>
      <c r="AU37" s="8"/>
      <c r="AV37" s="9"/>
      <c r="AW37" s="9"/>
      <c r="AX37" s="9"/>
      <c r="AY37" s="9"/>
      <c r="AZ37" s="9"/>
      <c r="BA37" s="9"/>
      <c r="BB37" s="8"/>
      <c r="BC37" s="8"/>
      <c r="BD37" s="8"/>
      <c r="BE37" s="8"/>
      <c r="BF37" s="8"/>
      <c r="BG37" s="8"/>
      <c r="BH37" s="8"/>
      <c r="BI37" s="8"/>
      <c r="BJ37" s="8"/>
      <c r="BK37" s="8"/>
      <c r="BL37" s="8"/>
      <c r="BM37" s="8"/>
      <c r="BN37" s="8"/>
      <c r="BO37" s="14"/>
      <c r="BP37" s="14"/>
      <c r="BQ37" s="14"/>
      <c r="BR37" s="14"/>
      <c r="BS37" s="8"/>
      <c r="BT37" s="8"/>
      <c r="BU37" s="3"/>
    </row>
    <row r="38" spans="1:73" ht="15.75" thickBot="1">
      <c r="A38" s="7">
        <v>1</v>
      </c>
      <c r="B38" s="7"/>
      <c r="C38" s="9" t="s">
        <v>3159</v>
      </c>
      <c r="D38" s="8" t="s">
        <v>3160</v>
      </c>
      <c r="E38" s="8" t="s">
        <v>11714</v>
      </c>
      <c r="F38" s="10">
        <v>36410</v>
      </c>
      <c r="G38" s="9">
        <v>20</v>
      </c>
      <c r="H38" s="8" t="s">
        <v>3161</v>
      </c>
      <c r="I38" s="8" t="s">
        <v>591</v>
      </c>
      <c r="J38" s="8" t="s">
        <v>3162</v>
      </c>
      <c r="K38" s="8" t="s">
        <v>3158</v>
      </c>
      <c r="L38" s="9">
        <v>9930753038</v>
      </c>
      <c r="M38" s="9">
        <v>9167988451</v>
      </c>
      <c r="N38" s="9" t="s">
        <v>3163</v>
      </c>
      <c r="O38" s="9">
        <v>440876576213</v>
      </c>
      <c r="P38" s="9" t="s">
        <v>3164</v>
      </c>
      <c r="Q38" s="9" t="s">
        <v>207</v>
      </c>
      <c r="R38" s="11">
        <v>43282</v>
      </c>
      <c r="S38" s="9">
        <v>2021</v>
      </c>
      <c r="T38" s="8" t="s">
        <v>3165</v>
      </c>
      <c r="U38" s="9">
        <v>406</v>
      </c>
      <c r="V38" s="12">
        <v>81.2</v>
      </c>
      <c r="W38" s="9">
        <v>2015</v>
      </c>
      <c r="X38" s="9" t="s">
        <v>79</v>
      </c>
      <c r="Y38" s="8" t="s">
        <v>295</v>
      </c>
      <c r="Z38" s="9" t="s">
        <v>295</v>
      </c>
      <c r="AA38" s="12" t="s">
        <v>295</v>
      </c>
      <c r="AB38" s="9" t="s">
        <v>295</v>
      </c>
      <c r="AC38" s="9" t="s">
        <v>109</v>
      </c>
      <c r="AD38" s="8" t="s">
        <v>3166</v>
      </c>
      <c r="AE38" s="8" t="s">
        <v>3167</v>
      </c>
      <c r="AF38" s="9">
        <v>1114</v>
      </c>
      <c r="AG38" s="9">
        <v>69.63</v>
      </c>
      <c r="AH38" s="9">
        <v>2018</v>
      </c>
      <c r="AI38" s="9" t="s">
        <v>112</v>
      </c>
      <c r="AJ38" s="9" t="s">
        <v>113</v>
      </c>
      <c r="AK38" s="9">
        <v>68.099999999999994</v>
      </c>
      <c r="AL38" s="9">
        <v>68.31</v>
      </c>
      <c r="AM38" s="9">
        <v>0</v>
      </c>
      <c r="AN38" s="8" t="s">
        <v>295</v>
      </c>
      <c r="AO38" s="8" t="s">
        <v>295</v>
      </c>
      <c r="AP38" s="13">
        <v>0</v>
      </c>
      <c r="AQ38" s="13">
        <v>0</v>
      </c>
      <c r="AR38" s="13">
        <v>0</v>
      </c>
      <c r="AS38" s="9">
        <v>0</v>
      </c>
      <c r="AT38" s="9">
        <v>0</v>
      </c>
      <c r="AU38" s="8" t="s">
        <v>114</v>
      </c>
      <c r="AV38" s="9">
        <v>3</v>
      </c>
      <c r="AW38" s="9">
        <v>1</v>
      </c>
      <c r="AX38" s="9" t="s">
        <v>83</v>
      </c>
      <c r="AY38" s="9" t="s">
        <v>83</v>
      </c>
      <c r="AZ38" s="9" t="s">
        <v>83</v>
      </c>
      <c r="BA38" s="9" t="s">
        <v>83</v>
      </c>
      <c r="BB38" s="8" t="s">
        <v>83</v>
      </c>
      <c r="BC38" s="8" t="s">
        <v>84</v>
      </c>
      <c r="BD38" s="8" t="s">
        <v>295</v>
      </c>
      <c r="BE38" s="8" t="s">
        <v>3168</v>
      </c>
      <c r="BF38" s="8" t="s">
        <v>86</v>
      </c>
      <c r="BG38" s="8" t="s">
        <v>3169</v>
      </c>
      <c r="BH38" s="8" t="s">
        <v>88</v>
      </c>
      <c r="BI38" s="8" t="s">
        <v>89</v>
      </c>
      <c r="BJ38" s="8" t="s">
        <v>3170</v>
      </c>
      <c r="BK38" s="8" t="s">
        <v>3171</v>
      </c>
      <c r="BL38" s="8" t="s">
        <v>3172</v>
      </c>
      <c r="BM38" s="8" t="s">
        <v>1009</v>
      </c>
      <c r="BN38" s="8" t="s">
        <v>3173</v>
      </c>
      <c r="BO38" s="14" t="s">
        <v>3174</v>
      </c>
      <c r="BP38" s="14" t="s">
        <v>3175</v>
      </c>
      <c r="BQ38" s="8" t="s">
        <v>3176</v>
      </c>
      <c r="BR38" s="8" t="s">
        <v>3176</v>
      </c>
      <c r="BS38" s="8" t="s">
        <v>295</v>
      </c>
      <c r="BT38" s="8"/>
      <c r="BU38" s="3"/>
    </row>
  </sheetData>
  <sortState ref="A33:BU37">
    <sortCondition descending="1" ref="AT33:AT37"/>
  </sortState>
  <mergeCells count="3">
    <mergeCell ref="A2:BT2"/>
    <mergeCell ref="A27:BT27"/>
    <mergeCell ref="A30:BT30"/>
  </mergeCells>
  <conditionalFormatting sqref="D8">
    <cfRule type="duplicateValues" dxfId="0" priority="1"/>
  </conditionalFormatting>
  <hyperlinks>
    <hyperlink ref="BO33" r:id="rId1"/>
    <hyperlink ref="BP33" r:id="rId2"/>
    <hyperlink ref="BQ33" r:id="rId3"/>
    <hyperlink ref="BR33" r:id="rId4"/>
    <hyperlink ref="BO6" r:id="rId5"/>
    <hyperlink ref="BP6" r:id="rId6"/>
    <hyperlink ref="BQ6" r:id="rId7"/>
    <hyperlink ref="BR6" r:id="rId8" display="http://www.linkedin.com/in/darshan-bhor1999"/>
    <hyperlink ref="BO22" r:id="rId9"/>
    <hyperlink ref="BP22" r:id="rId10"/>
    <hyperlink ref="BQ22" r:id="rId11"/>
    <hyperlink ref="BR22" r:id="rId12"/>
    <hyperlink ref="BO3" r:id="rId13"/>
    <hyperlink ref="BP3" r:id="rId14"/>
    <hyperlink ref="BR3" r:id="rId15" display="http://www.linkedin.com/in/namrata-mohite-42254a170"/>
    <hyperlink ref="BO32" r:id="rId16"/>
    <hyperlink ref="BP32" r:id="rId17"/>
    <hyperlink ref="BQ32" r:id="rId18"/>
    <hyperlink ref="BR32" r:id="rId19"/>
    <hyperlink ref="BO7" r:id="rId20"/>
    <hyperlink ref="BP7" r:id="rId21"/>
    <hyperlink ref="BQ7" r:id="rId22"/>
    <hyperlink ref="BR7" r:id="rId23"/>
    <hyperlink ref="BO35" r:id="rId24"/>
    <hyperlink ref="BP35" r:id="rId25"/>
    <hyperlink ref="BQ35" r:id="rId26"/>
    <hyperlink ref="BR35" r:id="rId27"/>
    <hyperlink ref="BO5" r:id="rId28"/>
    <hyperlink ref="BP5" r:id="rId29"/>
    <hyperlink ref="BQ5" r:id="rId30"/>
    <hyperlink ref="BR5" r:id="rId31"/>
    <hyperlink ref="BO31" r:id="rId32"/>
    <hyperlink ref="BP31" r:id="rId33"/>
    <hyperlink ref="BQ31" r:id="rId34"/>
    <hyperlink ref="BR31" r:id="rId35"/>
    <hyperlink ref="BO4" r:id="rId36"/>
    <hyperlink ref="BP4" r:id="rId37"/>
    <hyperlink ref="BQ4" r:id="rId38"/>
    <hyperlink ref="BO17" r:id="rId39"/>
    <hyperlink ref="BP17" r:id="rId40"/>
    <hyperlink ref="BQ17" r:id="rId41"/>
    <hyperlink ref="BR17" r:id="rId42"/>
    <hyperlink ref="BO14" r:id="rId43"/>
    <hyperlink ref="BP14" r:id="rId44"/>
    <hyperlink ref="BQ14" r:id="rId45"/>
    <hyperlink ref="BR14" r:id="rId46"/>
    <hyperlink ref="BO18" r:id="rId47"/>
    <hyperlink ref="BP18" r:id="rId48"/>
    <hyperlink ref="BQ18" r:id="rId49"/>
    <hyperlink ref="BR18" r:id="rId50"/>
    <hyperlink ref="BO15" r:id="rId51"/>
    <hyperlink ref="BP15" r:id="rId52"/>
    <hyperlink ref="BQ15" r:id="rId53"/>
    <hyperlink ref="BR15" r:id="rId54"/>
    <hyperlink ref="BO16" r:id="rId55"/>
    <hyperlink ref="BP16" r:id="rId56"/>
    <hyperlink ref="BQ16" r:id="rId57"/>
    <hyperlink ref="BR16" r:id="rId58"/>
    <hyperlink ref="BO11" r:id="rId59"/>
    <hyperlink ref="BP11" r:id="rId60"/>
    <hyperlink ref="BQ11" r:id="rId61"/>
    <hyperlink ref="BR11" r:id="rId62"/>
    <hyperlink ref="BO19" r:id="rId63"/>
    <hyperlink ref="BP19" r:id="rId64"/>
    <hyperlink ref="BQ19" r:id="rId65"/>
    <hyperlink ref="BR19" r:id="rId66"/>
    <hyperlink ref="BO28" r:id="rId67"/>
    <hyperlink ref="BP28" r:id="rId68"/>
    <hyperlink ref="BQ28" r:id="rId69"/>
    <hyperlink ref="BR28" r:id="rId70"/>
    <hyperlink ref="BO24" r:id="rId71"/>
    <hyperlink ref="BP24" r:id="rId72"/>
    <hyperlink ref="BQ24" r:id="rId73"/>
    <hyperlink ref="BR24" r:id="rId74"/>
    <hyperlink ref="BO10" r:id="rId75"/>
    <hyperlink ref="BP10" r:id="rId76"/>
    <hyperlink ref="BQ10" r:id="rId77" display="http://facebook.com/mrunal.katkar.73"/>
    <hyperlink ref="BR10" r:id="rId78" display="http://www.linkedin.com/in/mrunal-katkar-1207"/>
    <hyperlink ref="BO36" r:id="rId79"/>
    <hyperlink ref="BP36" r:id="rId80"/>
    <hyperlink ref="BQ36" r:id="rId81"/>
    <hyperlink ref="BR36" r:id="rId82"/>
    <hyperlink ref="BO26" r:id="rId83"/>
    <hyperlink ref="BP26" r:id="rId84"/>
    <hyperlink ref="BQ26" r:id="rId85"/>
    <hyperlink ref="BR26" r:id="rId86"/>
    <hyperlink ref="BO23" r:id="rId87"/>
    <hyperlink ref="BP23" r:id="rId88"/>
    <hyperlink ref="BQ23" r:id="rId89"/>
    <hyperlink ref="BR23" r:id="rId90"/>
    <hyperlink ref="BO13" r:id="rId91"/>
    <hyperlink ref="BP13" r:id="rId92"/>
    <hyperlink ref="BQ13" r:id="rId93"/>
    <hyperlink ref="BR13" r:id="rId94"/>
    <hyperlink ref="BO34" r:id="rId95"/>
    <hyperlink ref="BP34" r:id="rId96"/>
    <hyperlink ref="BQ34" r:id="rId97"/>
    <hyperlink ref="BR34" r:id="rId98"/>
    <hyperlink ref="BO20" r:id="rId99"/>
    <hyperlink ref="BP20" r:id="rId100"/>
    <hyperlink ref="BQ20" r:id="rId101" display="https://www.facebook.com/campaign/landing.php?campaign_id=1653993517&amp;extra_1=s%7Cc%7C318504238004%7Ce%7Cfacebook%20login%7C&amp;placement&amp;creative=318504238004&amp;keyword=facebook%20login&amp;partner_id=googlesem&amp;extra_2=campaignid%3D1653993517%26adgroupid%3D63066388443%26matchtype%3De%26network%3Dg%26source%3Dnotmobile%26search_or_content%3Ds%26device%3Dc%26devicemodel%3D%26adposition%3D%26target%3D%26targetid%3Dkwd-1409285535%26loc_physical_ms%3D9062212%26loc_interest_ms%3D%26feeditemid%3D%26param1%3D%26param2%3D&amp;gclid=CjwKCAjwt-L2BRA_EiwAacX32bf4lbMJ1RRjGYFhz7GPyJDQtZ0PNAhfNg1hFACa_cto_81ENPNanRoCcXUQAvD_BwE"/>
    <hyperlink ref="BR20" r:id="rId102"/>
    <hyperlink ref="BO21" r:id="rId103"/>
    <hyperlink ref="BP21" r:id="rId104"/>
    <hyperlink ref="BR21" r:id="rId105"/>
    <hyperlink ref="BO38" r:id="rId106"/>
    <hyperlink ref="BP38" r:id="rId107"/>
    <hyperlink ref="BO25" r:id="rId108"/>
    <hyperlink ref="BP25" r:id="rId109"/>
    <hyperlink ref="BQ25" r:id="rId110"/>
    <hyperlink ref="BR25" r:id="rId111"/>
    <hyperlink ref="BO9" r:id="rId112"/>
    <hyperlink ref="BP9" r:id="rId113"/>
    <hyperlink ref="BQ9" r:id="rId114"/>
    <hyperlink ref="BR9" r:id="rId115"/>
    <hyperlink ref="BO12" r:id="rId116"/>
    <hyperlink ref="BP12" r:id="rId117"/>
    <hyperlink ref="BQ12" r:id="rId118"/>
    <hyperlink ref="BR12" r:id="rId119"/>
    <hyperlink ref="BO8" r:id="rId120"/>
    <hyperlink ref="BP8" r:id="rId121"/>
    <hyperlink ref="BR8" r:id="rId122"/>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D3:D608"/>
  <sheetViews>
    <sheetView workbookViewId="0">
      <selection activeCell="G46" sqref="G46"/>
    </sheetView>
  </sheetViews>
  <sheetFormatPr defaultRowHeight="15"/>
  <cols>
    <col min="4" max="4" width="18.7109375" bestFit="1" customWidth="1"/>
  </cols>
  <sheetData>
    <row r="3" spans="4:4">
      <c r="D3" s="4" t="s">
        <v>11721</v>
      </c>
    </row>
    <row r="4" spans="4:4">
      <c r="D4" s="4" t="s">
        <v>11722</v>
      </c>
    </row>
    <row r="5" spans="4:4">
      <c r="D5" s="4" t="s">
        <v>11723</v>
      </c>
    </row>
    <row r="6" spans="4:4">
      <c r="D6" s="4" t="s">
        <v>11724</v>
      </c>
    </row>
    <row r="7" spans="4:4">
      <c r="D7" s="4" t="s">
        <v>11725</v>
      </c>
    </row>
    <row r="8" spans="4:4">
      <c r="D8" s="4" t="s">
        <v>11726</v>
      </c>
    </row>
    <row r="9" spans="4:4">
      <c r="D9" s="4" t="s">
        <v>11727</v>
      </c>
    </row>
    <row r="10" spans="4:4">
      <c r="D10" s="4" t="s">
        <v>11728</v>
      </c>
    </row>
    <row r="11" spans="4:4">
      <c r="D11" s="4" t="s">
        <v>11729</v>
      </c>
    </row>
    <row r="12" spans="4:4">
      <c r="D12" s="4" t="s">
        <v>11730</v>
      </c>
    </row>
    <row r="14" spans="4:4">
      <c r="D14" s="4" t="s">
        <v>11731</v>
      </c>
    </row>
    <row r="15" spans="4:4">
      <c r="D15" s="4" t="s">
        <v>11732</v>
      </c>
    </row>
    <row r="16" spans="4:4">
      <c r="D16" s="4" t="s">
        <v>11733</v>
      </c>
    </row>
    <row r="17" spans="4:4">
      <c r="D17" s="4" t="s">
        <v>11734</v>
      </c>
    </row>
    <row r="18" spans="4:4">
      <c r="D18" s="4" t="s">
        <v>11735</v>
      </c>
    </row>
    <row r="19" spans="4:4">
      <c r="D19" s="4" t="s">
        <v>11736</v>
      </c>
    </row>
    <row r="20" spans="4:4">
      <c r="D20" s="4" t="s">
        <v>11910</v>
      </c>
    </row>
    <row r="21" spans="4:4">
      <c r="D21" s="4" t="s">
        <v>11737</v>
      </c>
    </row>
    <row r="22" spans="4:4">
      <c r="D22" s="4" t="s">
        <v>11908</v>
      </c>
    </row>
    <row r="23" spans="4:4">
      <c r="D23" s="4" t="s">
        <v>11909</v>
      </c>
    </row>
    <row r="25" spans="4:4">
      <c r="D25" s="4" t="s">
        <v>11738</v>
      </c>
    </row>
    <row r="26" spans="4:4">
      <c r="D26" s="4" t="s">
        <v>11739</v>
      </c>
    </row>
    <row r="27" spans="4:4">
      <c r="D27" s="4" t="s">
        <v>11740</v>
      </c>
    </row>
    <row r="28" spans="4:4">
      <c r="D28" s="4" t="s">
        <v>11741</v>
      </c>
    </row>
    <row r="29" spans="4:4">
      <c r="D29" s="4" t="s">
        <v>11742</v>
      </c>
    </row>
    <row r="30" spans="4:4">
      <c r="D30" s="4" t="s">
        <v>11743</v>
      </c>
    </row>
    <row r="31" spans="4:4">
      <c r="D31" s="4" t="s">
        <v>11744</v>
      </c>
    </row>
    <row r="32" spans="4:4">
      <c r="D32" s="4" t="s">
        <v>11745</v>
      </c>
    </row>
    <row r="33" spans="4:4">
      <c r="D33" s="4" t="s">
        <v>11746</v>
      </c>
    </row>
    <row r="34" spans="4:4">
      <c r="D34" s="4" t="s">
        <v>11747</v>
      </c>
    </row>
    <row r="36" spans="4:4">
      <c r="D36" s="4" t="s">
        <v>11748</v>
      </c>
    </row>
    <row r="37" spans="4:4">
      <c r="D37" s="4" t="s">
        <v>11749</v>
      </c>
    </row>
    <row r="38" spans="4:4">
      <c r="D38" s="4" t="s">
        <v>11750</v>
      </c>
    </row>
    <row r="39" spans="4:4">
      <c r="D39" s="4" t="s">
        <v>11751</v>
      </c>
    </row>
    <row r="40" spans="4:4">
      <c r="D40" s="4" t="s">
        <v>11752</v>
      </c>
    </row>
    <row r="41" spans="4:4">
      <c r="D41" s="4" t="s">
        <v>11753</v>
      </c>
    </row>
    <row r="42" spans="4:4">
      <c r="D42" s="4" t="s">
        <v>11754</v>
      </c>
    </row>
    <row r="43" spans="4:4">
      <c r="D43" s="4" t="s">
        <v>11755</v>
      </c>
    </row>
    <row r="44" spans="4:4">
      <c r="D44" s="4" t="s">
        <v>11756</v>
      </c>
    </row>
    <row r="45" spans="4:4">
      <c r="D45" s="4" t="s">
        <v>11757</v>
      </c>
    </row>
    <row r="47" spans="4:4">
      <c r="D47" s="4" t="s">
        <v>11758</v>
      </c>
    </row>
    <row r="48" spans="4:4">
      <c r="D48" s="4" t="s">
        <v>11759</v>
      </c>
    </row>
    <row r="49" spans="4:4">
      <c r="D49" s="4" t="s">
        <v>11760</v>
      </c>
    </row>
    <row r="50" spans="4:4">
      <c r="D50" s="4" t="s">
        <v>11761</v>
      </c>
    </row>
    <row r="51" spans="4:4">
      <c r="D51" s="4" t="s">
        <v>11762</v>
      </c>
    </row>
    <row r="52" spans="4:4">
      <c r="D52" s="4" t="s">
        <v>11763</v>
      </c>
    </row>
    <row r="465" spans="4:4">
      <c r="D465" s="32"/>
    </row>
    <row r="603" spans="4:4">
      <c r="D603" s="4" t="s">
        <v>11758</v>
      </c>
    </row>
    <row r="604" spans="4:4">
      <c r="D604" s="4" t="s">
        <v>11759</v>
      </c>
    </row>
    <row r="605" spans="4:4">
      <c r="D605" s="4" t="s">
        <v>11760</v>
      </c>
    </row>
    <row r="606" spans="4:4">
      <c r="D606" s="4" t="s">
        <v>11761</v>
      </c>
    </row>
    <row r="607" spans="4:4">
      <c r="D607" s="4" t="s">
        <v>11762</v>
      </c>
    </row>
    <row r="608" spans="4:4">
      <c r="D608" s="4" t="s">
        <v>11763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92</vt:i4>
      </vt:variant>
    </vt:vector>
  </HeadingPairs>
  <TitlesOfParts>
    <vt:vector size="92" baseType="lpstr">
      <vt:lpstr>Dashboard</vt:lpstr>
      <vt:lpstr>CTC Wise Company Placements</vt:lpstr>
      <vt:lpstr>Summary</vt:lpstr>
      <vt:lpstr>Placement data for 5 Years </vt:lpstr>
      <vt:lpstr>target</vt:lpstr>
      <vt:lpstr>Sex Ratio</vt:lpstr>
      <vt:lpstr>Companies Visited</vt:lpstr>
      <vt:lpstr>All Entries</vt:lpstr>
      <vt:lpstr>Consolidated Sheet </vt:lpstr>
      <vt:lpstr>CC</vt:lpstr>
      <vt:lpstr>Smartwayz</vt:lpstr>
      <vt:lpstr>TCS CON</vt:lpstr>
      <vt:lpstr>LTI</vt:lpstr>
      <vt:lpstr>JARO</vt:lpstr>
      <vt:lpstr>Capgemini</vt:lpstr>
      <vt:lpstr>Carwale</vt:lpstr>
      <vt:lpstr>Interactive Brokers</vt:lpstr>
      <vt:lpstr>REL Jio</vt:lpstr>
      <vt:lpstr>Sciative Sol</vt:lpstr>
      <vt:lpstr>Hexaware Tech</vt:lpstr>
      <vt:lpstr>Axis</vt:lpstr>
      <vt:lpstr>Ugam</vt:lpstr>
      <vt:lpstr>Zeus</vt:lpstr>
      <vt:lpstr>Montran</vt:lpstr>
      <vt:lpstr>Endurance</vt:lpstr>
      <vt:lpstr>Swabhav Techlabs</vt:lpstr>
      <vt:lpstr>Quality Kiosk</vt:lpstr>
      <vt:lpstr>Lemon VB</vt:lpstr>
      <vt:lpstr>Gocomet</vt:lpstr>
      <vt:lpstr>Ingram Micro</vt:lpstr>
      <vt:lpstr>DePronto Infotech</vt:lpstr>
      <vt:lpstr>Reliance Retail</vt:lpstr>
      <vt:lpstr>Bright Champs</vt:lpstr>
      <vt:lpstr>Neosoft</vt:lpstr>
      <vt:lpstr>Infosys</vt:lpstr>
      <vt:lpstr>Cerelabs</vt:lpstr>
      <vt:lpstr>Neebal Technologies</vt:lpstr>
      <vt:lpstr>Vertiv Energy</vt:lpstr>
      <vt:lpstr>Acidaes Solutions (CRMNEXT)</vt:lpstr>
      <vt:lpstr>Growisto</vt:lpstr>
      <vt:lpstr>9.9 Mediaworx - Digit</vt:lpstr>
      <vt:lpstr>Vistaar systems Pvt Ltd</vt:lpstr>
      <vt:lpstr>Course 5i</vt:lpstr>
      <vt:lpstr>Radiant Appliances &amp; Electronic</vt:lpstr>
      <vt:lpstr>Atos Global</vt:lpstr>
      <vt:lpstr>Saama Technologies</vt:lpstr>
      <vt:lpstr>Multiplier Solutions</vt:lpstr>
      <vt:lpstr>GEP</vt:lpstr>
      <vt:lpstr>Accenture</vt:lpstr>
      <vt:lpstr>Endurance International Group</vt:lpstr>
      <vt:lpstr>Newgen</vt:lpstr>
      <vt:lpstr>3D Incredible</vt:lpstr>
      <vt:lpstr>Raja Software Labs</vt:lpstr>
      <vt:lpstr>Wipro</vt:lpstr>
      <vt:lpstr>Perch Technologies</vt:lpstr>
      <vt:lpstr>Thirdware Solutions</vt:lpstr>
      <vt:lpstr>Flexiloans</vt:lpstr>
      <vt:lpstr>Morning Star</vt:lpstr>
      <vt:lpstr>Tescom</vt:lpstr>
      <vt:lpstr>Cogno AI</vt:lpstr>
      <vt:lpstr>ABM Knowledgeware</vt:lpstr>
      <vt:lpstr>Concerto Software</vt:lpstr>
      <vt:lpstr>My Captain</vt:lpstr>
      <vt:lpstr>Finoux Solutions</vt:lpstr>
      <vt:lpstr>MITR Learning</vt:lpstr>
      <vt:lpstr>Nucsoft</vt:lpstr>
      <vt:lpstr>Paras Cadd</vt:lpstr>
      <vt:lpstr>ICICI Securities</vt:lpstr>
      <vt:lpstr>Citius Tech</vt:lpstr>
      <vt:lpstr>Buzzy Brains</vt:lpstr>
      <vt:lpstr>Decimal Point</vt:lpstr>
      <vt:lpstr>Sankey Business Solutions</vt:lpstr>
      <vt:lpstr>Nangia &amp; Co LLP</vt:lpstr>
      <vt:lpstr>FIS Solutions India Pvt Ltd</vt:lpstr>
      <vt:lpstr>Delta Technology &amp; Management </vt:lpstr>
      <vt:lpstr>Espoir Networks</vt:lpstr>
      <vt:lpstr>Servosys Solution</vt:lpstr>
      <vt:lpstr>Ribbon Communications</vt:lpstr>
      <vt:lpstr>INFT1</vt:lpstr>
      <vt:lpstr>INFT2</vt:lpstr>
      <vt:lpstr>INFT3</vt:lpstr>
      <vt:lpstr>CMPN1</vt:lpstr>
      <vt:lpstr>CMPN2</vt:lpstr>
      <vt:lpstr>CMPN3</vt:lpstr>
      <vt:lpstr>ETRX1</vt:lpstr>
      <vt:lpstr>ETRX2</vt:lpstr>
      <vt:lpstr>ETRX3</vt:lpstr>
      <vt:lpstr>EXTC1</vt:lpstr>
      <vt:lpstr>EXTC2</vt:lpstr>
      <vt:lpstr>EXTC3</vt:lpstr>
      <vt:lpstr>BIOM</vt:lpstr>
      <vt:lpstr>Dict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SYSTEMS</dc:creator>
  <cp:lastModifiedBy>logon</cp:lastModifiedBy>
  <cp:lastPrinted>2021-03-06T05:30:31Z</cp:lastPrinted>
  <dcterms:created xsi:type="dcterms:W3CDTF">2020-10-15T08:19:51Z</dcterms:created>
  <dcterms:modified xsi:type="dcterms:W3CDTF">2021-09-03T11:51:52Z</dcterms:modified>
</cp:coreProperties>
</file>